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66.xml" ContentType="application/vnd.ms-excel.person+xml"/>
  <Override PartName="/xl/persons/person15.xml" ContentType="application/vnd.ms-excel.person+xml"/>
  <Override PartName="/xl/persons/person34.xml" ContentType="application/vnd.ms-excel.person+xml"/>
  <Override PartName="/xl/persons/person85.xml" ContentType="application/vnd.ms-excel.person+xml"/>
  <Override PartName="/xl/persons/person104.xml" ContentType="application/vnd.ms-excel.person+xml"/>
  <Override PartName="/xl/persons/person120.xml" ContentType="application/vnd.ms-excel.person+xml"/>
  <Override PartName="/xl/persons/person141.xml" ContentType="application/vnd.ms-excel.person+xml"/>
  <Override PartName="/xl/persons/person155.xml" ContentType="application/vnd.ms-excel.person+xml"/>
  <Override PartName="/xl/persons/person57.xml" ContentType="application/vnd.ms-excel.person+xml"/>
  <Override PartName="/xl/persons/person5.xml" ContentType="application/vnd.ms-excel.person+xml"/>
  <Override PartName="/xl/persons/person25.xml" ContentType="application/vnd.ms-excel.person+xml"/>
  <Override PartName="/xl/persons/person75.xml" ContentType="application/vnd.ms-excel.person+xml"/>
  <Override PartName="/xl/persons/person96.xml" ContentType="application/vnd.ms-excel.person+xml"/>
  <Override PartName="/xl/persons/person115.xml" ContentType="application/vnd.ms-excel.person+xml"/>
  <Override PartName="/xl/persons/person45.xml" ContentType="application/vnd.ms-excel.person+xml"/>
  <Override PartName="/xl/persons/person131.xml" ContentType="application/vnd.ms-excel.person+xml"/>
  <Override PartName="/xl/persons/person119.xml" ContentType="application/vnd.ms-excel.person+xml"/>
  <Override PartName="/xl/persons/person93.xml" ContentType="application/vnd.ms-excel.person+xml"/>
  <Override PartName="/xl/persons/person20.xml" ContentType="application/vnd.ms-excel.person+xml"/>
  <Override PartName="/xl/persons/person103.xml" ContentType="application/vnd.ms-excel.person+xml"/>
  <Override PartName="/xl/persons/person39.xml" ContentType="application/vnd.ms-excel.person+xml"/>
  <Override PartName="/xl/persons/person121.xml" ContentType="application/vnd.ms-excel.person+xml"/>
  <Override PartName="/xl/persons/person142.xml" ContentType="application/vnd.ms-excel.person+xml"/>
  <Override PartName="/xl/persons/person156.xml" ContentType="application/vnd.ms-excel.person+xml"/>
  <Override PartName="/xl/persons/person82.xml" ContentType="application/vnd.ms-excel.person+xml"/>
  <Override PartName="/xl/persons/person60.xml" ContentType="application/vnd.ms-excel.person+xml"/>
  <Override PartName="/xl/persons/person109.xml" ContentType="application/vnd.ms-excel.person+xml"/>
  <Override PartName="/xl/persons/person92.xml" ContentType="application/vnd.ms-excel.person+xml"/>
  <Override PartName="/xl/persons/person48.xml" ContentType="application/vnd.ms-excel.person+xml"/>
  <Override PartName="/xl/persons/person27.xml" ContentType="application/vnd.ms-excel.person+xml"/>
  <Override PartName="/xl/persons/person7.xml" ContentType="application/vnd.ms-excel.person+xml"/>
  <Override PartName="/xl/persons/person132.xml" ContentType="application/vnd.ms-excel.person+xml"/>
  <Override PartName="/xl/persons/person72.xml" ContentType="application/vnd.ms-excel.person+xml"/>
  <Override PartName="/xl/persons/person102.xml" ContentType="application/vnd.ms-excel.person+xml"/>
  <Override PartName="/xl/persons/person81.xml" ContentType="application/vnd.ms-excel.person+xml"/>
  <Override PartName="/xl/persons/person0.xml" ContentType="application/vnd.ms-excel.person+xml"/>
  <Override PartName="/xl/persons/person16.xml" ContentType="application/vnd.ms-excel.person+xml"/>
  <Override PartName="/xl/persons/person122.xml" ContentType="application/vnd.ms-excel.person+xml"/>
  <Override PartName="/xl/persons/person143.xml" ContentType="application/vnd.ms-excel.person+xml"/>
  <Override PartName="/xl/persons/person157.xml" ContentType="application/vnd.ms-excel.person+xml"/>
  <Override PartName="/xl/persons/person59.xml" ContentType="application/vnd.ms-excel.person+xml"/>
  <Override PartName="/xl/persons/person89.xml" ContentType="application/vnd.ms-excel.person+xml"/>
  <Override PartName="/xl/persons/person69.xml" ContentType="application/vnd.ms-excel.person+xml"/>
  <Override PartName="/xl/persons/person8.xml" ContentType="application/vnd.ms-excel.person+xml"/>
  <Override PartName="/xl/persons/person26.xml" ContentType="application/vnd.ms-excel.person+xml"/>
  <Override PartName="/xl/persons/person47.xml" ContentType="application/vnd.ms-excel.person+xml"/>
  <Override PartName="/xl/persons/person112.xml" ContentType="application/vnd.ms-excel.person+xml"/>
  <Override PartName="/xl/persons/person133.xml" ContentType="application/vnd.ms-excel.person+xml"/>
  <Override PartName="/xl/persons/person79.xml" ContentType="application/vnd.ms-excel.person+xml"/>
  <Override PartName="/xl/persons/person17.xml" ContentType="application/vnd.ms-excel.person+xml"/>
  <Override PartName="/xl/persons/person38.xml" ContentType="application/vnd.ms-excel.person+xml"/>
  <Override PartName="/xl/persons/person1.xml" ContentType="application/vnd.ms-excel.person+xml"/>
  <Override PartName="/xl/persons/person100.xml" ContentType="application/vnd.ms-excel.person+xml"/>
  <Override PartName="/xl/persons/person123.xml" ContentType="application/vnd.ms-excel.person+xml"/>
  <Override PartName="/xl/persons/person144.xml" ContentType="application/vnd.ms-excel.person+xml"/>
  <Override PartName="/xl/persons/person158.xml" ContentType="application/vnd.ms-excel.person+xml"/>
  <Override PartName="/xl/persons/person116.xml" ContentType="application/vnd.ms-excel.person+xml"/>
  <Override PartName="/xl/persons/person95.xml" ContentType="application/vnd.ms-excel.person+xml"/>
  <Override PartName="/xl/persons/person36.xml" ContentType="application/vnd.ms-excel.person+xml"/>
  <Override PartName="/xl/persons/person14.xml" ContentType="application/vnd.ms-excel.person+xml"/>
  <Override PartName="/xl/persons/person50.xml" ContentType="application/vnd.ms-excel.person+xml"/>
  <Override PartName="/xl/persons/person54.xml" ContentType="application/vnd.ms-excel.person+xml"/>
  <Override PartName="/xl/persons/person73.xml" ContentType="application/vnd.ms-excel.person+xml"/>
  <Override PartName="/xl/persons/person110.xml" ContentType="application/vnd.ms-excel.person+xml"/>
  <Override PartName="/xl/persons/person28.xml" ContentType="application/vnd.ms-excel.person+xml"/>
  <Override PartName="/xl/persons/person6.xml" ContentType="application/vnd.ms-excel.person+xml"/>
  <Override PartName="/xl/persons/person44.xml" ContentType="application/vnd.ms-excel.person+xml"/>
  <Override PartName="/xl/persons/person49.xml" ContentType="application/vnd.ms-excel.person+xml"/>
  <Override PartName="/xl/persons/person68.xml" ContentType="application/vnd.ms-excel.person+xml"/>
  <Override PartName="/xl/persons/person88.xml" ContentType="application/vnd.ms-excel.person+xml"/>
  <Override PartName="/xl/persons/person134.xml" ContentType="application/vnd.ms-excel.person+xml"/>
  <Override PartName="/xl/persons/person139.xml" ContentType="application/vnd.ms-excel.person+xml"/>
  <Override PartName="/xl/persons/person161.xml" ContentType="application/vnd.ms-excel.person+xml"/>
  <Override PartName="/xl/persons/person105.xml" ContentType="application/vnd.ms-excel.person+xml"/>
  <Override PartName="/xl/persons/person19.xml" ContentType="application/vnd.ms-excel.person+xml"/>
  <Override PartName="/xl/persons/person65.xml" ContentType="application/vnd.ms-excel.person+xml"/>
  <Override PartName="/xl/persons/person83.xml" ContentType="application/vnd.ms-excel.person+xml"/>
  <Override PartName="/xl/persons/person40.xml" ContentType="application/vnd.ms-excel.person+xml"/>
  <Override PartName="/xl/persons/person35.xml" ContentType="application/vnd.ms-excel.person+xml"/>
  <Override PartName="/xl/persons/person11.xml" ContentType="application/vnd.ms-excel.person+xml"/>
  <Override PartName="/xl/persons/person3.xml" ContentType="application/vnd.ms-excel.person+xml"/>
  <Override PartName="/xl/persons/person78.xml" ContentType="application/vnd.ms-excel.person+xml"/>
  <Override PartName="/xl/persons/person99.xml" ContentType="application/vnd.ms-excel.person+xml"/>
  <Override PartName="/xl/persons/person124.xml" ContentType="application/vnd.ms-excel.person+xml"/>
  <Override PartName="/xl/persons/person129.xml" ContentType="application/vnd.ms-excel.person+xml"/>
  <Override PartName="/xl/persons/person145.xml" ContentType="application/vnd.ms-excel.person+xml"/>
  <Override PartName="/xl/persons/person159.xml" ContentType="application/vnd.ms-excel.person+xml"/>
  <Override PartName="/xl/persons/person140.xml" ContentType="application/vnd.ms-excel.person+xml"/>
  <Override PartName="/xl/persons/person154.xml" ContentType="application/vnd.ms-excel.person+xml"/>
  <Override PartName="/xl/persons/person76.xml" ContentType="application/vnd.ms-excel.person+xml"/>
  <Override PartName="/xl/persons/person58.xml" ContentType="application/vnd.ms-excel.person+xml"/>
  <Override PartName="/xl/persons/person2.xml" ContentType="application/vnd.ms-excel.person+xml"/>
  <Override PartName="/xl/persons/person91.xml" ContentType="application/vnd.ms-excel.person+xml"/>
  <Override PartName="/xl/persons/person71.xml" ContentType="application/vnd.ms-excel.person+xml"/>
  <Override PartName="/xl/persons/person53.xml" ContentType="application/vnd.ms-excel.person+xml"/>
  <Override PartName="/xl/persons/person51.xml" ContentType="application/vnd.ms-excel.person+xml"/>
  <Override PartName="/xl/persons/person46.xml" ContentType="application/vnd.ms-excel.person+xml"/>
  <Override PartName="/xl/persons/person4.xml" ContentType="application/vnd.ms-excel.person+xml"/>
  <Override PartName="/xl/persons/person24.xml" ContentType="application/vnd.ms-excel.person+xml"/>
  <Override PartName="/xl/persons/person29.xml" ContentType="application/vnd.ms-excel.person+xml"/>
  <Override PartName="/xl/persons/person94.xml" ContentType="application/vnd.ms-excel.person+xml"/>
  <Override PartName="/xl/persons/person114.xml" ContentType="application/vnd.ms-excel.person+xml"/>
  <Override PartName="/xl/persons/person113.xml" ContentType="application/vnd.ms-excel.person+xml"/>
  <Override PartName="/xl/persons/person135.xml" ContentType="application/vnd.ms-excel.person+xml"/>
  <Override PartName="/xl/persons/person130.xml" ContentType="application/vnd.ms-excel.person+xml"/>
  <Override PartName="/xl/persons/person160.xml" ContentType="application/vnd.ms-excel.person+xml"/>
  <Override PartName="/xl/persons/person127.xml" ContentType="application/vnd.ms-excel.person+xml"/>
  <Override PartName="/xl/persons/person18.xml" ContentType="application/vnd.ms-excel.person+xml"/>
  <Override PartName="/xl/persons/person37.xml" ContentType="application/vnd.ms-excel.person+xml"/>
  <Override PartName="/xl/persons/person61.xml" ContentType="application/vnd.ms-excel.person+xml"/>
  <Override PartName="/xl/persons/person80.xml" ContentType="application/vnd.ms-excel.person+xml"/>
  <Override PartName="/xl/persons/person101.xml" ContentType="application/vnd.ms-excel.person+xml"/>
  <Override PartName="/xl/persons/person153.xml" ContentType="application/vnd.ms-excel.person+xml"/>
  <Override PartName="/xl/persons/person149.xml" ContentType="application/vnd.ms-excel.person+xml"/>
  <Override PartName="/xl/persons/person9.xml" ContentType="application/vnd.ms-excel.person+xml"/>
  <Override PartName="/xl/persons/person30.xml" ContentType="application/vnd.ms-excel.person+xml"/>
  <Override PartName="/xl/persons/person52.xml" ContentType="application/vnd.ms-excel.person+xml"/>
  <Override PartName="/xl/persons/person70.xml" ContentType="application/vnd.ms-excel.person+xml"/>
  <Override PartName="/xl/persons/person90.xml" ContentType="application/vnd.ms-excel.person+xml"/>
  <Override PartName="/xl/persons/person138.xml" ContentType="application/vnd.ms-excel.person+xml"/>
  <Override PartName="/xl/persons/person41.xml" ContentType="application/vnd.ms-excel.person+xml"/>
  <Override PartName="/xl/persons/person111.xml" ContentType="application/vnd.ms-excel.person+xml"/>
  <Override PartName="/xl/persons/person.xml" ContentType="application/vnd.ms-excel.person+xml"/>
  <Override PartName="/xl/persons/person87.xml" ContentType="application/vnd.ms-excel.person+xml"/>
  <Override PartName="/xl/persons/person23.xml" ContentType="application/vnd.ms-excel.person+xml"/>
  <Override PartName="/xl/persons/person62.xml" ContentType="application/vnd.ms-excel.person+xml"/>
  <Override PartName="/xl/persons/person148.xml" ContentType="application/vnd.ms-excel.person+xml"/>
  <Override PartName="/xl/persons/person126.xml" ContentType="application/vnd.ms-excel.person+xml"/>
  <Override PartName="/xl/persons/person108.xml" ContentType="application/vnd.ms-excel.person+xml"/>
  <Override PartName="/xl/persons/person32.xml" ContentType="application/vnd.ms-excel.person+xml"/>
  <Override PartName="/xl/persons/person152.xml" ContentType="application/vnd.ms-excel.person+xml"/>
  <Override PartName="/xl/persons/person77.xml" ContentType="application/vnd.ms-excel.person+xml"/>
  <Override PartName="/xl/persons/person56.xml" ContentType="application/vnd.ms-excel.person+xml"/>
  <Override PartName="/xl/persons/person10.xml" ContentType="application/vnd.ms-excel.person+xml"/>
  <Override PartName="/xl/persons/person137.xml" ContentType="application/vnd.ms-excel.person+xml"/>
  <Override PartName="/xl/persons/person118.xml" ContentType="application/vnd.ms-excel.person+xml"/>
  <Override PartName="/xl/persons/person98.xml" ContentType="application/vnd.ms-excel.person+xml"/>
  <Override PartName="/xl/persons/person43.xml" ContentType="application/vnd.ms-excel.person+xml"/>
  <Override PartName="/xl/persons/person22.xml" ContentType="application/vnd.ms-excel.person+xml"/>
  <Override PartName="/xl/persons/person163.xml" ContentType="application/vnd.ms-excel.person+xml"/>
  <Override PartName="/xl/persons/person63.xml" ContentType="application/vnd.ms-excel.person+xml"/>
  <Override PartName="/xl/persons/person147.xml" ContentType="application/vnd.ms-excel.person+xml"/>
  <Override PartName="/xl/persons/person107.xml" ContentType="application/vnd.ms-excel.person+xml"/>
  <Override PartName="/xl/persons/person86.xml" ContentType="application/vnd.ms-excel.person+xml"/>
  <Override PartName="/xl/persons/person13.xml" ContentType="application/vnd.ms-excel.person+xml"/>
  <Override PartName="/xl/persons/person31.xml" ContentType="application/vnd.ms-excel.person+xml"/>
  <Override PartName="/xl/persons/person125.xml" ContentType="application/vnd.ms-excel.person+xml"/>
  <Override PartName="/xl/persons/person151.xml" ContentType="application/vnd.ms-excel.person+xml"/>
  <Override PartName="/xl/persons/person117.xml" ContentType="application/vnd.ms-excel.person+xml"/>
  <Override PartName="/xl/persons/person97.xml" ContentType="application/vnd.ms-excel.person+xml"/>
  <Override PartName="/xl/persons/person74.xml" ContentType="application/vnd.ms-excel.person+xml"/>
  <Override PartName="/xl/persons/person67.xml" ContentType="application/vnd.ms-excel.person+xml"/>
  <Override PartName="/xl/persons/person55.xml" ContentType="application/vnd.ms-excel.person+xml"/>
  <Override PartName="/xl/persons/person136.xml" ContentType="application/vnd.ms-excel.person+xml"/>
  <Override PartName="/xl/persons/person162.xml" ContentType="application/vnd.ms-excel.person+xml"/>
  <Override PartName="/xl/persons/person21.xml" ContentType="application/vnd.ms-excel.person+xml"/>
  <Override PartName="/xl/persons/person42.xml" ContentType="application/vnd.ms-excel.person+xml"/>
  <Override PartName="/xl/persons/person106.xml" ContentType="application/vnd.ms-excel.person+xml"/>
  <Override PartName="/xl/persons/person84.xml" ContentType="application/vnd.ms-excel.person+xml"/>
  <Override PartName="/xl/persons/person64.xml" ContentType="application/vnd.ms-excel.person+xml"/>
  <Override PartName="/xl/persons/person128.xml" ContentType="application/vnd.ms-excel.person+xml"/>
  <Override PartName="/xl/persons/person12.xml" ContentType="application/vnd.ms-excel.person+xml"/>
  <Override PartName="/xl/persons/person33.xml" ContentType="application/vnd.ms-excel.person+xml"/>
  <Override PartName="/xl/persons/person146.xml" ContentType="application/vnd.ms-excel.person+xml"/>
  <Override PartName="/xl/persons/person15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ac2615bd5291ed7/Documentos/JORDI/CCCJ/Web2021/classificacions/"/>
    </mc:Choice>
  </mc:AlternateContent>
  <xr:revisionPtr revIDLastSave="0" documentId="8_{19B81D21-ABA6-4613-8F8E-73EA402F2A89}" xr6:coauthVersionLast="47" xr6:coauthVersionMax="47" xr10:uidLastSave="{00000000-0000-0000-0000-000000000000}"/>
  <bookViews>
    <workbookView xWindow="-28920" yWindow="-45" windowWidth="29040" windowHeight="15720" xr2:uid="{D921745C-6A2E-4929-B366-BD3A1D10EA9C}"/>
  </bookViews>
  <sheets>
    <sheet name="GENERAL" sheetId="20" r:id="rId1"/>
    <sheet name="Wizard Classic" sheetId="61" r:id="rId2"/>
    <sheet name="Magic" sheetId="58" r:id="rId3"/>
    <sheet name="Wizard" sheetId="40" r:id="rId4"/>
    <sheet name="Camelot" sheetId="57" r:id="rId5"/>
    <sheet name="Buti" sheetId="19" r:id="rId6"/>
    <sheet name="Pren 6!" sheetId="65" r:id="rId7"/>
    <sheet name="King" sheetId="64" r:id="rId8"/>
    <sheet name="Pumba" sheetId="23" r:id="rId9"/>
    <sheet name="Tute cabrò" sheetId="42" r:id="rId10"/>
    <sheet name="Kul" sheetId="35" r:id="rId11"/>
    <sheet name="Cribbage" sheetId="48" r:id="rId12"/>
    <sheet name="Canasta" sheetId="49" r:id="rId13"/>
    <sheet name="4 Duros" sheetId="36" r:id="rId14"/>
    <sheet name="Escombra" sheetId="45" r:id="rId15"/>
    <sheet name="Chinchón" sheetId="66" r:id="rId16"/>
    <sheet name="Euchre" sheetId="60" r:id="rId17"/>
    <sheet name="Euchre Sub." sheetId="62" r:id="rId18"/>
    <sheet name="Whist" sheetId="39" r:id="rId19"/>
    <sheet name="Podrida" sheetId="26" r:id="rId20"/>
    <sheet name="5 Cogombres" sheetId="59" r:id="rId21"/>
    <sheet name="Cors" sheetId="56" r:id="rId22"/>
    <sheet name="Pocha" sheetId="21" r:id="rId23"/>
    <sheet name="Tute" sheetId="34" r:id="rId24"/>
    <sheet name="1000km" sheetId="47" r:id="rId25"/>
    <sheet name="Buti3" sheetId="27" r:id="rId26"/>
    <sheet name="Omaha" sheetId="30" r:id="rId27"/>
    <sheet name="Remigio" sheetId="25" r:id="rId28"/>
    <sheet name="Jass" sheetId="63" r:id="rId29"/>
    <sheet name="Skull King" sheetId="37" r:id="rId30"/>
    <sheet name="Black Jack" sheetId="31" r:id="rId31"/>
    <sheet name="Julepe" sheetId="22" r:id="rId32"/>
    <sheet name="7 i mig" sheetId="55" r:id="rId33"/>
    <sheet name="Texas" sheetId="29" r:id="rId34"/>
    <sheet name="Mus" sheetId="33" r:id="rId35"/>
    <sheet name="Tarot" sheetId="51" r:id="rId36"/>
    <sheet name="Guinyot" sheetId="52" r:id="rId37"/>
    <sheet name="Truc" sheetId="28" r:id="rId38"/>
    <sheet name="Portugués" sheetId="50" r:id="rId39"/>
    <sheet name="Copo" sheetId="44" r:id="rId40"/>
    <sheet name="9 19 29" sheetId="46" r:id="rId41"/>
    <sheet name="Manilla" sheetId="38" r:id="rId42"/>
    <sheet name="Poker D" sheetId="43" r:id="rId43"/>
    <sheet name="2110-2111 Wizard" sheetId="54" r:id="rId44"/>
  </sheets>
  <definedNames>
    <definedName name="_xlnm.Print_Area" localSheetId="5">Buti!$A$1:$G$22</definedName>
    <definedName name="_xlnm.Print_Area" localSheetId="25">Buti3!$A$1:$H$18</definedName>
    <definedName name="_xlnm.Print_Area" localSheetId="12">Canasta!$A$1:$BC$53</definedName>
    <definedName name="_xlnm.Print_Area" localSheetId="11">Cribbage!$A$1:$BA$98</definedName>
    <definedName name="_xlnm.Print_Area" localSheetId="14">Escombra!$A$1:$AL$81</definedName>
    <definedName name="_xlnm.Print_Area" localSheetId="0">GENERAL!$D$123:$AN$297</definedName>
    <definedName name="_xlnm.Print_Area" localSheetId="31">Julepe!$A$1:$H$18</definedName>
    <definedName name="_xlnm.Print_Area" localSheetId="22">Pocha!$A$1:$H$22</definedName>
    <definedName name="_xlnm.Print_Area" localSheetId="19">Podrida!#REF!</definedName>
    <definedName name="_xlnm.Print_Area" localSheetId="8">Pumba!$A$1:$BL$109</definedName>
    <definedName name="_xlnm.Print_Area" localSheetId="27">Remigio!$A$1:$H$20</definedName>
    <definedName name="_xlnm.Print_Area" localSheetId="37">Truc!$A$1:$H$18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214" i="20" l="1"/>
  <c r="V214" i="20"/>
  <c r="W214" i="20"/>
  <c r="X214" i="20"/>
  <c r="Y214" i="20"/>
  <c r="U215" i="20"/>
  <c r="V215" i="20"/>
  <c r="W215" i="20"/>
  <c r="X215" i="20"/>
  <c r="Y215" i="20"/>
  <c r="U216" i="20"/>
  <c r="V216" i="20"/>
  <c r="W216" i="20"/>
  <c r="X216" i="20"/>
  <c r="Y216" i="20"/>
  <c r="U217" i="20"/>
  <c r="V217" i="20"/>
  <c r="W217" i="20"/>
  <c r="X217" i="20"/>
  <c r="Y217" i="20"/>
  <c r="U218" i="20"/>
  <c r="V218" i="20"/>
  <c r="W218" i="20"/>
  <c r="X218" i="20"/>
  <c r="Y218" i="20"/>
  <c r="AA180" i="20"/>
  <c r="AB180" i="20"/>
  <c r="AC180" i="20"/>
  <c r="AD180" i="20"/>
  <c r="AE180" i="20"/>
  <c r="L191" i="20"/>
  <c r="L184" i="20"/>
  <c r="M184" i="20"/>
  <c r="N184" i="20"/>
  <c r="O184" i="20"/>
  <c r="P184" i="20"/>
  <c r="L185" i="20"/>
  <c r="M185" i="20"/>
  <c r="N185" i="20"/>
  <c r="O185" i="20"/>
  <c r="P185" i="20"/>
  <c r="L186" i="20"/>
  <c r="M186" i="20"/>
  <c r="N186" i="20"/>
  <c r="O186" i="20"/>
  <c r="P186" i="20"/>
  <c r="L187" i="20"/>
  <c r="M187" i="20"/>
  <c r="N187" i="20"/>
  <c r="O187" i="20"/>
  <c r="L188" i="20"/>
  <c r="M188" i="20"/>
  <c r="N188" i="20"/>
  <c r="O188" i="20"/>
  <c r="P188" i="20"/>
  <c r="L189" i="20"/>
  <c r="M189" i="20"/>
  <c r="N189" i="20"/>
  <c r="O189" i="20"/>
  <c r="P189" i="20"/>
  <c r="L190" i="20"/>
  <c r="M190" i="20"/>
  <c r="N190" i="20"/>
  <c r="O190" i="20"/>
  <c r="P190" i="20"/>
  <c r="M191" i="20"/>
  <c r="N191" i="20"/>
  <c r="O191" i="20"/>
  <c r="P191" i="20"/>
  <c r="L192" i="20"/>
  <c r="M192" i="20"/>
  <c r="N192" i="20"/>
  <c r="O192" i="20"/>
  <c r="P192" i="20"/>
  <c r="L193" i="20"/>
  <c r="M193" i="20"/>
  <c r="N193" i="20"/>
  <c r="O193" i="20"/>
  <c r="P193" i="20"/>
  <c r="L194" i="20"/>
  <c r="M194" i="20"/>
  <c r="N194" i="20"/>
  <c r="O194" i="20"/>
  <c r="P194" i="20"/>
  <c r="T180" i="20"/>
  <c r="U180" i="20"/>
  <c r="V180" i="20"/>
  <c r="W180" i="20"/>
  <c r="X180" i="20"/>
  <c r="T181" i="20"/>
  <c r="U181" i="20"/>
  <c r="V181" i="20"/>
  <c r="W181" i="20"/>
  <c r="X181" i="20"/>
  <c r="E42" i="61"/>
  <c r="D42" i="61"/>
  <c r="C42" i="61"/>
  <c r="CD61" i="61"/>
  <c r="CC61" i="61"/>
  <c r="CC58" i="61"/>
  <c r="AA239" i="20"/>
  <c r="AB239" i="20"/>
  <c r="AC239" i="20"/>
  <c r="AD239" i="20"/>
  <c r="AE239" i="20"/>
  <c r="AA238" i="20"/>
  <c r="AB238" i="20"/>
  <c r="AC238" i="20"/>
  <c r="AD238" i="20"/>
  <c r="AE238" i="20"/>
  <c r="AH149" i="20"/>
  <c r="AI149" i="20"/>
  <c r="AJ149" i="20"/>
  <c r="AK149" i="20"/>
  <c r="AL149" i="20"/>
  <c r="AH148" i="20"/>
  <c r="AI148" i="20"/>
  <c r="AJ148" i="20"/>
  <c r="AK148" i="20"/>
  <c r="AL148" i="20"/>
  <c r="AH147" i="20"/>
  <c r="AI147" i="20"/>
  <c r="AJ147" i="20"/>
  <c r="AK147" i="20"/>
  <c r="AL147" i="20"/>
  <c r="AH146" i="20"/>
  <c r="AI146" i="20"/>
  <c r="AJ146" i="20"/>
  <c r="AK146" i="20"/>
  <c r="AL146" i="20"/>
  <c r="AH145" i="20"/>
  <c r="AI145" i="20"/>
  <c r="AJ145" i="20"/>
  <c r="AK145" i="20"/>
  <c r="AL145" i="20"/>
  <c r="AH144" i="20"/>
  <c r="AI144" i="20"/>
  <c r="AJ144" i="20"/>
  <c r="AK144" i="20"/>
  <c r="AL144" i="20"/>
  <c r="AH143" i="20"/>
  <c r="AI143" i="20"/>
  <c r="AJ143" i="20"/>
  <c r="AK143" i="20"/>
  <c r="AL143" i="20"/>
  <c r="AH142" i="20"/>
  <c r="AI142" i="20"/>
  <c r="AJ142" i="20"/>
  <c r="AK142" i="20"/>
  <c r="AL142" i="20"/>
  <c r="AH141" i="20"/>
  <c r="AI141" i="20"/>
  <c r="AJ141" i="20"/>
  <c r="AK141" i="20"/>
  <c r="AL141" i="20"/>
  <c r="AH140" i="20"/>
  <c r="AI140" i="20"/>
  <c r="AJ140" i="20"/>
  <c r="AK140" i="20"/>
  <c r="AL140" i="20"/>
  <c r="D185" i="20"/>
  <c r="E185" i="20"/>
  <c r="F185" i="20"/>
  <c r="G185" i="20"/>
  <c r="H185" i="20"/>
  <c r="D186" i="20"/>
  <c r="E186" i="20"/>
  <c r="G186" i="20"/>
  <c r="D187" i="20"/>
  <c r="E187" i="20"/>
  <c r="F187" i="20"/>
  <c r="G187" i="20"/>
  <c r="H187" i="20"/>
  <c r="D25" i="40"/>
  <c r="C25" i="40"/>
  <c r="E31" i="40"/>
  <c r="D31" i="40"/>
  <c r="C31" i="40"/>
  <c r="E19" i="40"/>
  <c r="D19" i="40"/>
  <c r="AP58" i="40"/>
  <c r="AP46" i="40" s="1"/>
  <c r="AO58" i="40"/>
  <c r="AN58" i="40"/>
  <c r="AN46" i="40" s="1"/>
  <c r="AM58" i="40"/>
  <c r="AL58" i="40"/>
  <c r="AK54" i="40" s="1"/>
  <c r="AK58" i="40"/>
  <c r="C19" i="40" s="1"/>
  <c r="AO55" i="40"/>
  <c r="AM55" i="40"/>
  <c r="AK55" i="40"/>
  <c r="CI100" i="61"/>
  <c r="CI119" i="61"/>
  <c r="CI121" i="61"/>
  <c r="CI123" i="61"/>
  <c r="CI129" i="61"/>
  <c r="CI138" i="61"/>
  <c r="CI144" i="61"/>
  <c r="CI146" i="61"/>
  <c r="CI149" i="61"/>
  <c r="CI150" i="61"/>
  <c r="CI151" i="61"/>
  <c r="CI152" i="61"/>
  <c r="CI153" i="61"/>
  <c r="CI154" i="61"/>
  <c r="CI155" i="61"/>
  <c r="CI156" i="61"/>
  <c r="CI157" i="61"/>
  <c r="CI158" i="61"/>
  <c r="CI159" i="61"/>
  <c r="CI160" i="61"/>
  <c r="CI161" i="61"/>
  <c r="CI162" i="61"/>
  <c r="CI163" i="61"/>
  <c r="CI164" i="61"/>
  <c r="CI165" i="61"/>
  <c r="CI166" i="61"/>
  <c r="CI167" i="61"/>
  <c r="CI168" i="61"/>
  <c r="CI169" i="61"/>
  <c r="CI170" i="61"/>
  <c r="CI171" i="61"/>
  <c r="CI172" i="61"/>
  <c r="CI173" i="61"/>
  <c r="CI174" i="61"/>
  <c r="CI175" i="61"/>
  <c r="CI176" i="61"/>
  <c r="CI177" i="61"/>
  <c r="CI178" i="61"/>
  <c r="CI179" i="61"/>
  <c r="CI180" i="61"/>
  <c r="CI181" i="61"/>
  <c r="CI182" i="61"/>
  <c r="CI183" i="61"/>
  <c r="CI184" i="61"/>
  <c r="CI185" i="61"/>
  <c r="CI186" i="61"/>
  <c r="CI187" i="61"/>
  <c r="CI188" i="61"/>
  <c r="CI189" i="61"/>
  <c r="CI190" i="61"/>
  <c r="CI191" i="61"/>
  <c r="CI192" i="61"/>
  <c r="CI193" i="61"/>
  <c r="CI194" i="61"/>
  <c r="CI195" i="61"/>
  <c r="CI196" i="61"/>
  <c r="CI197" i="61"/>
  <c r="CI198" i="61"/>
  <c r="CI199" i="61"/>
  <c r="CI200" i="61"/>
  <c r="CI201" i="61"/>
  <c r="CI202" i="61"/>
  <c r="CI203" i="61"/>
  <c r="CI204" i="61"/>
  <c r="CI205" i="61"/>
  <c r="CI206" i="61"/>
  <c r="CI207" i="61"/>
  <c r="CI208" i="61"/>
  <c r="CI209" i="61"/>
  <c r="CI210" i="61"/>
  <c r="CI211" i="61"/>
  <c r="CI212" i="61"/>
  <c r="CI213" i="61"/>
  <c r="CI214" i="61"/>
  <c r="CI215" i="61"/>
  <c r="CI216" i="61"/>
  <c r="CI217" i="61"/>
  <c r="CI218" i="61"/>
  <c r="CI219" i="61"/>
  <c r="CI220" i="61"/>
  <c r="CI221" i="61"/>
  <c r="CI222" i="61"/>
  <c r="CI223" i="61"/>
  <c r="CI224" i="61"/>
  <c r="CI225" i="61"/>
  <c r="CI226" i="61"/>
  <c r="CI227" i="61"/>
  <c r="CI228" i="61"/>
  <c r="CI229" i="61"/>
  <c r="CI230" i="61"/>
  <c r="CI231" i="61"/>
  <c r="CI232" i="61"/>
  <c r="CI233" i="61"/>
  <c r="CI234" i="61"/>
  <c r="CI235" i="61"/>
  <c r="CI236" i="61"/>
  <c r="CI237" i="61"/>
  <c r="CI238" i="61"/>
  <c r="CI239" i="61"/>
  <c r="CI240" i="61"/>
  <c r="CI241" i="61"/>
  <c r="CI242" i="61"/>
  <c r="CI243" i="61"/>
  <c r="CI244" i="61"/>
  <c r="CI245" i="61"/>
  <c r="CI246" i="61"/>
  <c r="CI247" i="61"/>
  <c r="CI248" i="61"/>
  <c r="CI249" i="61"/>
  <c r="CI250" i="61"/>
  <c r="CI251" i="61"/>
  <c r="CI252" i="61"/>
  <c r="CI253" i="61"/>
  <c r="CI254" i="61"/>
  <c r="CI255" i="61"/>
  <c r="CI256" i="61"/>
  <c r="CI257" i="61"/>
  <c r="CI258" i="61"/>
  <c r="CI259" i="61"/>
  <c r="CI260" i="61"/>
  <c r="CI261" i="61"/>
  <c r="CI262" i="61"/>
  <c r="CI263" i="61"/>
  <c r="CI264" i="61"/>
  <c r="CI265" i="61"/>
  <c r="CI266" i="61"/>
  <c r="CI267" i="61"/>
  <c r="CI268" i="61"/>
  <c r="CI269" i="61"/>
  <c r="CI270" i="61"/>
  <c r="CI271" i="61"/>
  <c r="CI272" i="61"/>
  <c r="CI273" i="61"/>
  <c r="CI274" i="61"/>
  <c r="CI275" i="61"/>
  <c r="CI276" i="61"/>
  <c r="CI277" i="61"/>
  <c r="CI278" i="61"/>
  <c r="CI279" i="61"/>
  <c r="CI280" i="61"/>
  <c r="CI281" i="61"/>
  <c r="CI282" i="61"/>
  <c r="CI283" i="61"/>
  <c r="CI284" i="61"/>
  <c r="CI285" i="61"/>
  <c r="CI286" i="61"/>
  <c r="CI287" i="61"/>
  <c r="CI288" i="61"/>
  <c r="CI289" i="61"/>
  <c r="CI290" i="61"/>
  <c r="CI291" i="61"/>
  <c r="CI292" i="61"/>
  <c r="CI293" i="61"/>
  <c r="CI294" i="61"/>
  <c r="CI295" i="61"/>
  <c r="CI296" i="61"/>
  <c r="CI297" i="61"/>
  <c r="CI298" i="61"/>
  <c r="CI299" i="61"/>
  <c r="CI300" i="61"/>
  <c r="CI301" i="61"/>
  <c r="CI302" i="61"/>
  <c r="CI303" i="61"/>
  <c r="CI304" i="61"/>
  <c r="CI305" i="61"/>
  <c r="CI306" i="61"/>
  <c r="CI307" i="61"/>
  <c r="CI308" i="61"/>
  <c r="CI309" i="61"/>
  <c r="CI310" i="61"/>
  <c r="CI311" i="61"/>
  <c r="CI312" i="61"/>
  <c r="CI313" i="61"/>
  <c r="CI314" i="61"/>
  <c r="CI315" i="61"/>
  <c r="CI316" i="61"/>
  <c r="CI317" i="61"/>
  <c r="CI318" i="61"/>
  <c r="CI319" i="61"/>
  <c r="CI320" i="61"/>
  <c r="CI321" i="61"/>
  <c r="CI322" i="61"/>
  <c r="CI323" i="61"/>
  <c r="CI324" i="61"/>
  <c r="CI325" i="61"/>
  <c r="CI326" i="61"/>
  <c r="CI327" i="61"/>
  <c r="CI328" i="61"/>
  <c r="CI329" i="61"/>
  <c r="CI330" i="61"/>
  <c r="CI331" i="61"/>
  <c r="CI332" i="61"/>
  <c r="CI333" i="61"/>
  <c r="CI334" i="61"/>
  <c r="CI335" i="61"/>
  <c r="CI336" i="61"/>
  <c r="CI337" i="61"/>
  <c r="CI338" i="61"/>
  <c r="CI339" i="61"/>
  <c r="CI340" i="61"/>
  <c r="CI341" i="61"/>
  <c r="CI342" i="61"/>
  <c r="CI343" i="61"/>
  <c r="CI344" i="61"/>
  <c r="CI345" i="61"/>
  <c r="CI346" i="61"/>
  <c r="CI347" i="61"/>
  <c r="CI348" i="61"/>
  <c r="CI349" i="61"/>
  <c r="CI350" i="61"/>
  <c r="CI351" i="61"/>
  <c r="CI352" i="61"/>
  <c r="CI353" i="61"/>
  <c r="CI354" i="61"/>
  <c r="CI355" i="61"/>
  <c r="CI356" i="61"/>
  <c r="CI357" i="61"/>
  <c r="CI358" i="61"/>
  <c r="CI359" i="61"/>
  <c r="CI360" i="61"/>
  <c r="CI361" i="61"/>
  <c r="CI362" i="61"/>
  <c r="CI363" i="61"/>
  <c r="CI364" i="61"/>
  <c r="CI365" i="61"/>
  <c r="CI366" i="61"/>
  <c r="CI367" i="61"/>
  <c r="CI368" i="61"/>
  <c r="CI369" i="61"/>
  <c r="CI370" i="61"/>
  <c r="CI371" i="61"/>
  <c r="CI372" i="61"/>
  <c r="CI373" i="61"/>
  <c r="CI374" i="61"/>
  <c r="CI375" i="61"/>
  <c r="CI376" i="61"/>
  <c r="CI377" i="61"/>
  <c r="CI378" i="61"/>
  <c r="CI379" i="61"/>
  <c r="CI380" i="61"/>
  <c r="CI381" i="61"/>
  <c r="CI382" i="61"/>
  <c r="CI383" i="61"/>
  <c r="CI384" i="61"/>
  <c r="CI385" i="61"/>
  <c r="CI386" i="61"/>
  <c r="CI387" i="61"/>
  <c r="CI388" i="61"/>
  <c r="CI389" i="61"/>
  <c r="CI390" i="61"/>
  <c r="CI391" i="61"/>
  <c r="CI392" i="61"/>
  <c r="CI393" i="61"/>
  <c r="CI394" i="61"/>
  <c r="CI395" i="61"/>
  <c r="CI396" i="61"/>
  <c r="CI397" i="61"/>
  <c r="CI398" i="61"/>
  <c r="CI399" i="61"/>
  <c r="CI400" i="61"/>
  <c r="CI401" i="61"/>
  <c r="CI402" i="61"/>
  <c r="CI403" i="61"/>
  <c r="CI404" i="61"/>
  <c r="CI405" i="61"/>
  <c r="CI406" i="61"/>
  <c r="CI407" i="61"/>
  <c r="CI408" i="61"/>
  <c r="CI409" i="61"/>
  <c r="CI410" i="61"/>
  <c r="CI411" i="61"/>
  <c r="CI412" i="61"/>
  <c r="CI413" i="61"/>
  <c r="CI414" i="61"/>
  <c r="CI415" i="61"/>
  <c r="CI416" i="61"/>
  <c r="CI417" i="61"/>
  <c r="CI418" i="61"/>
  <c r="CI419" i="61"/>
  <c r="CI420" i="61"/>
  <c r="CI421" i="61"/>
  <c r="CI422" i="61"/>
  <c r="CI423" i="61"/>
  <c r="CI424" i="61"/>
  <c r="CI425" i="61"/>
  <c r="CI426" i="61"/>
  <c r="CI427" i="61"/>
  <c r="CI428" i="61"/>
  <c r="CI429" i="61"/>
  <c r="CI430" i="61"/>
  <c r="CI431" i="61"/>
  <c r="CI432" i="61"/>
  <c r="CI433" i="61"/>
  <c r="CI434" i="61"/>
  <c r="CI435" i="61"/>
  <c r="CI436" i="61"/>
  <c r="CI437" i="61"/>
  <c r="CI438" i="61"/>
  <c r="CI439" i="61"/>
  <c r="CI440" i="61"/>
  <c r="CI441" i="61"/>
  <c r="CI442" i="61"/>
  <c r="CI443" i="61"/>
  <c r="CI444" i="61"/>
  <c r="CI445" i="61"/>
  <c r="CI446" i="61"/>
  <c r="CI447" i="61"/>
  <c r="CI448" i="61"/>
  <c r="CI449" i="61"/>
  <c r="CI450" i="61"/>
  <c r="CI451" i="61"/>
  <c r="CI452" i="61"/>
  <c r="CI453" i="61"/>
  <c r="CI454" i="61"/>
  <c r="CI455" i="61"/>
  <c r="CI456" i="61"/>
  <c r="CI457" i="61"/>
  <c r="CI458" i="61"/>
  <c r="CI459" i="61"/>
  <c r="CI460" i="61"/>
  <c r="CI461" i="61"/>
  <c r="CI462" i="61"/>
  <c r="CI463" i="61"/>
  <c r="CI464" i="61"/>
  <c r="CI465" i="61"/>
  <c r="CI466" i="61"/>
  <c r="CI467" i="61"/>
  <c r="CI468" i="61"/>
  <c r="CI469" i="61"/>
  <c r="CI470" i="61"/>
  <c r="CI471" i="61"/>
  <c r="CI472" i="61"/>
  <c r="CI473" i="61"/>
  <c r="CI474" i="61"/>
  <c r="CI475" i="61"/>
  <c r="CI476" i="61"/>
  <c r="CI477" i="61"/>
  <c r="CI478" i="61"/>
  <c r="CI479" i="61"/>
  <c r="CI480" i="61"/>
  <c r="CI481" i="61"/>
  <c r="CI482" i="61"/>
  <c r="CI483" i="61"/>
  <c r="CI484" i="61"/>
  <c r="CI485" i="61"/>
  <c r="CI486" i="61"/>
  <c r="CI487" i="61"/>
  <c r="CI488" i="61"/>
  <c r="CI489" i="61"/>
  <c r="CI490" i="61"/>
  <c r="CI491" i="61"/>
  <c r="CI492" i="61"/>
  <c r="CI493" i="61"/>
  <c r="CI494" i="61"/>
  <c r="CI495" i="61"/>
  <c r="CI496" i="61"/>
  <c r="CI497" i="61"/>
  <c r="CI498" i="61"/>
  <c r="CI499" i="61"/>
  <c r="CI500" i="61"/>
  <c r="CI501" i="61"/>
  <c r="CI502" i="61"/>
  <c r="CI503" i="61"/>
  <c r="CI504" i="61"/>
  <c r="CI505" i="61"/>
  <c r="CI506" i="61"/>
  <c r="CI507" i="61"/>
  <c r="CI508" i="61"/>
  <c r="CI509" i="61"/>
  <c r="CI510" i="61"/>
  <c r="CI511" i="61"/>
  <c r="CI512" i="61"/>
  <c r="CI513" i="61"/>
  <c r="CI514" i="61"/>
  <c r="CI515" i="61"/>
  <c r="CI516" i="61"/>
  <c r="CI517" i="61"/>
  <c r="CI518" i="61"/>
  <c r="CI519" i="61"/>
  <c r="CI520" i="61"/>
  <c r="CI521" i="61"/>
  <c r="CI522" i="61"/>
  <c r="CI523" i="61"/>
  <c r="CI524" i="61"/>
  <c r="CI525" i="61"/>
  <c r="CI526" i="61"/>
  <c r="CI527" i="61"/>
  <c r="CI528" i="61"/>
  <c r="CI529" i="61"/>
  <c r="CI530" i="61"/>
  <c r="CI531" i="61"/>
  <c r="CI532" i="61"/>
  <c r="CI533" i="61"/>
  <c r="CI534" i="61"/>
  <c r="CI535" i="61"/>
  <c r="CI536" i="61"/>
  <c r="CI537" i="61"/>
  <c r="CI538" i="61"/>
  <c r="CI539" i="61"/>
  <c r="CI540" i="61"/>
  <c r="CI541" i="61"/>
  <c r="CI542" i="61"/>
  <c r="CI543" i="61"/>
  <c r="CI544" i="61"/>
  <c r="CI545" i="61"/>
  <c r="CI546" i="61"/>
  <c r="CI547" i="61"/>
  <c r="CI548" i="61"/>
  <c r="CI549" i="61"/>
  <c r="CI550" i="61"/>
  <c r="CI551" i="61"/>
  <c r="CI552" i="61"/>
  <c r="CI553" i="61"/>
  <c r="CI554" i="61"/>
  <c r="CI555" i="61"/>
  <c r="CI556" i="61"/>
  <c r="CI557" i="61"/>
  <c r="CI558" i="61"/>
  <c r="CI559" i="61"/>
  <c r="CI560" i="61"/>
  <c r="CI561" i="61"/>
  <c r="CI562" i="61"/>
  <c r="CI563" i="61"/>
  <c r="CI564" i="61"/>
  <c r="CI565" i="61"/>
  <c r="CI566" i="61"/>
  <c r="CI567" i="61"/>
  <c r="CI568" i="61"/>
  <c r="CI569" i="61"/>
  <c r="CI570" i="61"/>
  <c r="CI571" i="61"/>
  <c r="CI572" i="61"/>
  <c r="CI573" i="61"/>
  <c r="CI574" i="61"/>
  <c r="CI575" i="61"/>
  <c r="CI576" i="61"/>
  <c r="CI577" i="61"/>
  <c r="CI578" i="61"/>
  <c r="CI579" i="61"/>
  <c r="CI580" i="61"/>
  <c r="CI581" i="61"/>
  <c r="CI582" i="61"/>
  <c r="CI583" i="61"/>
  <c r="CI584" i="61"/>
  <c r="CI585" i="61"/>
  <c r="CI586" i="61"/>
  <c r="CI587" i="61"/>
  <c r="CI588" i="61"/>
  <c r="CI589" i="61"/>
  <c r="CI590" i="61"/>
  <c r="CI591" i="61"/>
  <c r="CI592" i="61"/>
  <c r="CI593" i="61"/>
  <c r="CI594" i="61"/>
  <c r="CI595" i="61"/>
  <c r="CI596" i="61"/>
  <c r="CI597" i="61"/>
  <c r="CI598" i="61"/>
  <c r="CI599" i="61"/>
  <c r="CI600" i="61"/>
  <c r="CI601" i="61"/>
  <c r="CI602" i="61"/>
  <c r="CI603" i="61"/>
  <c r="CI604" i="61"/>
  <c r="CI605" i="61"/>
  <c r="CI606" i="61"/>
  <c r="CI607" i="61"/>
  <c r="CI608" i="61"/>
  <c r="CI609" i="61"/>
  <c r="CI610" i="61"/>
  <c r="CI611" i="61"/>
  <c r="CI612" i="61"/>
  <c r="CI613" i="61"/>
  <c r="CI614" i="61"/>
  <c r="CI615" i="61"/>
  <c r="CI616" i="61"/>
  <c r="CI617" i="61"/>
  <c r="CI618" i="61"/>
  <c r="CI619" i="61"/>
  <c r="CI620" i="61"/>
  <c r="CI621" i="61"/>
  <c r="CI622" i="61"/>
  <c r="CI623" i="61"/>
  <c r="CI624" i="61"/>
  <c r="CI625" i="61"/>
  <c r="CI626" i="61"/>
  <c r="CI627" i="61"/>
  <c r="CI628" i="61"/>
  <c r="CI629" i="61"/>
  <c r="CI630" i="61"/>
  <c r="CI631" i="61"/>
  <c r="CI632" i="61"/>
  <c r="CI633" i="61"/>
  <c r="CI634" i="61"/>
  <c r="CI635" i="61"/>
  <c r="CI636" i="61"/>
  <c r="CI637" i="61"/>
  <c r="CI638" i="61"/>
  <c r="CI639" i="61"/>
  <c r="CI640" i="61"/>
  <c r="CI641" i="61"/>
  <c r="CI642" i="61"/>
  <c r="CI643" i="61"/>
  <c r="CI644" i="61"/>
  <c r="CI645" i="61"/>
  <c r="CI646" i="61"/>
  <c r="CI647" i="61"/>
  <c r="CI648" i="61"/>
  <c r="CI649" i="61"/>
  <c r="CI650" i="61"/>
  <c r="CI651" i="61"/>
  <c r="CI652" i="61"/>
  <c r="CI653" i="61"/>
  <c r="CI654" i="61"/>
  <c r="CI655" i="61"/>
  <c r="CI656" i="61"/>
  <c r="CI657" i="61"/>
  <c r="CI658" i="61"/>
  <c r="CI659" i="61"/>
  <c r="CI660" i="61"/>
  <c r="CI661" i="61"/>
  <c r="CI662" i="61"/>
  <c r="CI663" i="61"/>
  <c r="CI664" i="61"/>
  <c r="CI665" i="61"/>
  <c r="CI666" i="61"/>
  <c r="CI667" i="61"/>
  <c r="CI668" i="61"/>
  <c r="CI669" i="61"/>
  <c r="CI670" i="61"/>
  <c r="CI671" i="61"/>
  <c r="CI672" i="61"/>
  <c r="CI673" i="61"/>
  <c r="CI674" i="61"/>
  <c r="CI675" i="61"/>
  <c r="CI676" i="61"/>
  <c r="CI677" i="61"/>
  <c r="CI678" i="61"/>
  <c r="CI679" i="61"/>
  <c r="CI680" i="61"/>
  <c r="CI681" i="61"/>
  <c r="CI682" i="61"/>
  <c r="CI683" i="61"/>
  <c r="CI684" i="61"/>
  <c r="CI685" i="61"/>
  <c r="CI686" i="61"/>
  <c r="CI687" i="61"/>
  <c r="CI688" i="61"/>
  <c r="CI689" i="61"/>
  <c r="CI690" i="61"/>
  <c r="CI691" i="61"/>
  <c r="CI692" i="61"/>
  <c r="CI693" i="61"/>
  <c r="CI694" i="61"/>
  <c r="CI695" i="61"/>
  <c r="CI696" i="61"/>
  <c r="CI697" i="61"/>
  <c r="CI698" i="61"/>
  <c r="CI699" i="61"/>
  <c r="CI700" i="61"/>
  <c r="CI701" i="61"/>
  <c r="CI702" i="61"/>
  <c r="CI703" i="61"/>
  <c r="CI704" i="61"/>
  <c r="CI705" i="61"/>
  <c r="CI706" i="61"/>
  <c r="CI707" i="61"/>
  <c r="CI708" i="61"/>
  <c r="CI709" i="61"/>
  <c r="CI710" i="61"/>
  <c r="CI711" i="61"/>
  <c r="CI712" i="61"/>
  <c r="CI713" i="61"/>
  <c r="CI714" i="61"/>
  <c r="CI715" i="61"/>
  <c r="CI716" i="61"/>
  <c r="CI717" i="61"/>
  <c r="CI718" i="61"/>
  <c r="CI719" i="61"/>
  <c r="CI720" i="61"/>
  <c r="CI721" i="61"/>
  <c r="CI722" i="61"/>
  <c r="CI723" i="61"/>
  <c r="CI724" i="61"/>
  <c r="CI725" i="61"/>
  <c r="CI726" i="61"/>
  <c r="CI727" i="61"/>
  <c r="CI728" i="61"/>
  <c r="CI729" i="61"/>
  <c r="CI730" i="61"/>
  <c r="CI731" i="61"/>
  <c r="CI732" i="61"/>
  <c r="CI733" i="61"/>
  <c r="CI734" i="61"/>
  <c r="CI735" i="61"/>
  <c r="CI736" i="61"/>
  <c r="CI737" i="61"/>
  <c r="CI738" i="61"/>
  <c r="CI739" i="61"/>
  <c r="CI740" i="61"/>
  <c r="CI741" i="61"/>
  <c r="CI742" i="61"/>
  <c r="CI743" i="61"/>
  <c r="CI744" i="61"/>
  <c r="CI745" i="61"/>
  <c r="CI746" i="61"/>
  <c r="CI747" i="61"/>
  <c r="CI748" i="61"/>
  <c r="CI749" i="61"/>
  <c r="CI750" i="61"/>
  <c r="CI751" i="61"/>
  <c r="CI752" i="61"/>
  <c r="CI753" i="61"/>
  <c r="CI754" i="61"/>
  <c r="CI755" i="61"/>
  <c r="CI756" i="61"/>
  <c r="CI757" i="61"/>
  <c r="CI758" i="61"/>
  <c r="CI759" i="61"/>
  <c r="CI760" i="61"/>
  <c r="CI761" i="61"/>
  <c r="CI762" i="61"/>
  <c r="CI763" i="61"/>
  <c r="CI764" i="61"/>
  <c r="CI765" i="61"/>
  <c r="CI766" i="61"/>
  <c r="CI767" i="61"/>
  <c r="CI768" i="61"/>
  <c r="CI769" i="61"/>
  <c r="CI770" i="61"/>
  <c r="CI771" i="61"/>
  <c r="CI772" i="61"/>
  <c r="CI773" i="61"/>
  <c r="CI774" i="61"/>
  <c r="CI775" i="61"/>
  <c r="CI776" i="61"/>
  <c r="CI777" i="61"/>
  <c r="CI778" i="61"/>
  <c r="CI779" i="61"/>
  <c r="CI780" i="61"/>
  <c r="CI781" i="61"/>
  <c r="CI782" i="61"/>
  <c r="CI783" i="61"/>
  <c r="CI784" i="61"/>
  <c r="CI785" i="61"/>
  <c r="CI786" i="61"/>
  <c r="CI787" i="61"/>
  <c r="CI788" i="61"/>
  <c r="CI789" i="61"/>
  <c r="CI790" i="61"/>
  <c r="CI791" i="61"/>
  <c r="CI792" i="61"/>
  <c r="CI793" i="61"/>
  <c r="CI794" i="61"/>
  <c r="CI795" i="61"/>
  <c r="CI796" i="61"/>
  <c r="CI797" i="61"/>
  <c r="CI798" i="61"/>
  <c r="CI799" i="61"/>
  <c r="CI800" i="61"/>
  <c r="CI801" i="61"/>
  <c r="CI802" i="61"/>
  <c r="CI803" i="61"/>
  <c r="CI804" i="61"/>
  <c r="CI805" i="61"/>
  <c r="CI806" i="61"/>
  <c r="CI807" i="61"/>
  <c r="CI808" i="61"/>
  <c r="CI809" i="61"/>
  <c r="CI810" i="61"/>
  <c r="CI811" i="61"/>
  <c r="CI812" i="61"/>
  <c r="CI813" i="61"/>
  <c r="CI814" i="61"/>
  <c r="CI815" i="61"/>
  <c r="CI816" i="61"/>
  <c r="CI817" i="61"/>
  <c r="CI818" i="61"/>
  <c r="CI819" i="61"/>
  <c r="CI820" i="61"/>
  <c r="CI821" i="61"/>
  <c r="CI822" i="61"/>
  <c r="CI823" i="61"/>
  <c r="CI824" i="61"/>
  <c r="CI825" i="61"/>
  <c r="CI826" i="61"/>
  <c r="CI827" i="61"/>
  <c r="CI828" i="61"/>
  <c r="CI829" i="61"/>
  <c r="CI830" i="61"/>
  <c r="CI831" i="61"/>
  <c r="CI832" i="61"/>
  <c r="CI833" i="61"/>
  <c r="CI834" i="61"/>
  <c r="CI835" i="61"/>
  <c r="CI836" i="61"/>
  <c r="CI837" i="61"/>
  <c r="CI838" i="61"/>
  <c r="CI839" i="61"/>
  <c r="CI840" i="61"/>
  <c r="CI841" i="61"/>
  <c r="CI842" i="61"/>
  <c r="CI843" i="61"/>
  <c r="CI844" i="61"/>
  <c r="CI845" i="61"/>
  <c r="CI846" i="61"/>
  <c r="CI847" i="61"/>
  <c r="CI848" i="61"/>
  <c r="CI849" i="61"/>
  <c r="CI850" i="61"/>
  <c r="CI851" i="61"/>
  <c r="CI852" i="61"/>
  <c r="CI853" i="61"/>
  <c r="CI854" i="61"/>
  <c r="CI855" i="61"/>
  <c r="CI856" i="61"/>
  <c r="CI857" i="61"/>
  <c r="CI858" i="61"/>
  <c r="CI859" i="61"/>
  <c r="CI860" i="61"/>
  <c r="CI861" i="61"/>
  <c r="CI862" i="61"/>
  <c r="CI863" i="61"/>
  <c r="CI864" i="61"/>
  <c r="CI865" i="61"/>
  <c r="CI866" i="61"/>
  <c r="CI867" i="61"/>
  <c r="CI868" i="61"/>
  <c r="CI869" i="61"/>
  <c r="CI870" i="61"/>
  <c r="CJ86" i="61"/>
  <c r="D22" i="61"/>
  <c r="X61" i="61"/>
  <c r="W57" i="61" s="1"/>
  <c r="W61" i="61"/>
  <c r="C22" i="61" s="1"/>
  <c r="W58" i="61"/>
  <c r="C3" i="23"/>
  <c r="E23" i="23"/>
  <c r="C23" i="23"/>
  <c r="E17" i="23"/>
  <c r="C17" i="23"/>
  <c r="E20" i="23"/>
  <c r="C20" i="23"/>
  <c r="AY43" i="23"/>
  <c r="AV43" i="23"/>
  <c r="AS43" i="23"/>
  <c r="BA42" i="23"/>
  <c r="AZ42" i="23"/>
  <c r="AX42" i="23"/>
  <c r="AW42" i="23"/>
  <c r="AU42" i="23"/>
  <c r="AT42" i="23"/>
  <c r="AZ41" i="23"/>
  <c r="AY41" i="23"/>
  <c r="AW41" i="23"/>
  <c r="AW29" i="23" s="1"/>
  <c r="AV41" i="23"/>
  <c r="AT41" i="23"/>
  <c r="AS37" i="23" s="1"/>
  <c r="AS41" i="23"/>
  <c r="C3" i="35"/>
  <c r="C5" i="35"/>
  <c r="C6" i="35"/>
  <c r="C7" i="35"/>
  <c r="C8" i="35"/>
  <c r="C9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E22" i="35"/>
  <c r="D22" i="35"/>
  <c r="E25" i="35"/>
  <c r="D25" i="35"/>
  <c r="E20" i="35"/>
  <c r="D20" i="35"/>
  <c r="E17" i="35"/>
  <c r="D17" i="35"/>
  <c r="AY84" i="35"/>
  <c r="AZ84" i="35"/>
  <c r="AY85" i="35"/>
  <c r="AZ85" i="35"/>
  <c r="AY86" i="35"/>
  <c r="AZ86" i="35"/>
  <c r="AY87" i="35"/>
  <c r="AZ87" i="35"/>
  <c r="AY88" i="35"/>
  <c r="AZ88" i="35"/>
  <c r="AY89" i="35"/>
  <c r="AZ89" i="35"/>
  <c r="AY49" i="35"/>
  <c r="AZ49" i="35"/>
  <c r="AY50" i="35"/>
  <c r="AZ50" i="35"/>
  <c r="AY51" i="35"/>
  <c r="AZ51" i="35"/>
  <c r="AY52" i="35"/>
  <c r="AZ52" i="35"/>
  <c r="AY53" i="35"/>
  <c r="AZ53" i="35"/>
  <c r="AY54" i="35"/>
  <c r="AZ54" i="35"/>
  <c r="AY55" i="35"/>
  <c r="AZ55" i="35"/>
  <c r="AY56" i="35"/>
  <c r="AZ56" i="35"/>
  <c r="AY57" i="35"/>
  <c r="AZ57" i="35"/>
  <c r="AY58" i="35"/>
  <c r="AZ58" i="35"/>
  <c r="AY59" i="35"/>
  <c r="AZ59" i="35"/>
  <c r="AY60" i="35"/>
  <c r="AZ60" i="35"/>
  <c r="AY61" i="35"/>
  <c r="AZ61" i="35"/>
  <c r="AY62" i="35"/>
  <c r="AZ62" i="35"/>
  <c r="AY63" i="35"/>
  <c r="AZ63" i="35"/>
  <c r="AY64" i="35"/>
  <c r="AZ64" i="35"/>
  <c r="AY65" i="35"/>
  <c r="AZ65" i="35"/>
  <c r="AY66" i="35"/>
  <c r="AZ66" i="35"/>
  <c r="AY67" i="35"/>
  <c r="AZ67" i="35"/>
  <c r="AY68" i="35"/>
  <c r="AZ68" i="35"/>
  <c r="AY69" i="35"/>
  <c r="AZ69" i="35"/>
  <c r="AY70" i="35"/>
  <c r="AZ70" i="35"/>
  <c r="AY71" i="35"/>
  <c r="AZ71" i="35"/>
  <c r="AY72" i="35"/>
  <c r="AZ72" i="35"/>
  <c r="AY73" i="35"/>
  <c r="AZ73" i="35"/>
  <c r="AY74" i="35"/>
  <c r="AZ74" i="35"/>
  <c r="AY75" i="35"/>
  <c r="AZ75" i="35"/>
  <c r="AY76" i="35"/>
  <c r="AZ76" i="35"/>
  <c r="AY77" i="35"/>
  <c r="AZ77" i="35"/>
  <c r="AY78" i="35"/>
  <c r="AZ78" i="35"/>
  <c r="AY79" i="35"/>
  <c r="AZ79" i="35"/>
  <c r="AY80" i="35"/>
  <c r="AZ80" i="35"/>
  <c r="AY81" i="35"/>
  <c r="AZ81" i="35"/>
  <c r="AY82" i="35"/>
  <c r="AZ82" i="35"/>
  <c r="AZ83" i="35"/>
  <c r="AY83" i="35"/>
  <c r="AN45" i="35"/>
  <c r="AM41" i="35" s="1"/>
  <c r="AM45" i="35"/>
  <c r="AL45" i="35"/>
  <c r="AK41" i="35" s="1"/>
  <c r="AK45" i="35"/>
  <c r="AJ45" i="35"/>
  <c r="AI41" i="35" s="1"/>
  <c r="AI45" i="35"/>
  <c r="AH45" i="35"/>
  <c r="AG41" i="35" s="1"/>
  <c r="AG45" i="35"/>
  <c r="AN44" i="35"/>
  <c r="AN32" i="35" s="1"/>
  <c r="AM44" i="35"/>
  <c r="AL44" i="35"/>
  <c r="AL32" i="35" s="1"/>
  <c r="AK44" i="35"/>
  <c r="AJ44" i="35"/>
  <c r="AJ32" i="35" s="1"/>
  <c r="AI44" i="35"/>
  <c r="AH44" i="35"/>
  <c r="AG44" i="35"/>
  <c r="DC111" i="65"/>
  <c r="DD111" i="65"/>
  <c r="BM81" i="23"/>
  <c r="BN81" i="23"/>
  <c r="BO81" i="23" s="1"/>
  <c r="BM82" i="23"/>
  <c r="BN82" i="23"/>
  <c r="BM83" i="23"/>
  <c r="BN83" i="23"/>
  <c r="AA179" i="20"/>
  <c r="AB179" i="20"/>
  <c r="AC179" i="20"/>
  <c r="AD179" i="20"/>
  <c r="AE179" i="20"/>
  <c r="AA178" i="20"/>
  <c r="AB178" i="20"/>
  <c r="AC178" i="20"/>
  <c r="AD178" i="20"/>
  <c r="AE178" i="20"/>
  <c r="AA177" i="20"/>
  <c r="AB177" i="20"/>
  <c r="AC177" i="20"/>
  <c r="AD177" i="20"/>
  <c r="AE177" i="20"/>
  <c r="AA176" i="20"/>
  <c r="AB176" i="20"/>
  <c r="AC176" i="20"/>
  <c r="AD176" i="20"/>
  <c r="AE176" i="20"/>
  <c r="DC110" i="65"/>
  <c r="DD110" i="65"/>
  <c r="DE110" i="65" s="1"/>
  <c r="BM76" i="23"/>
  <c r="BM77" i="23"/>
  <c r="BM78" i="23"/>
  <c r="BM79" i="23"/>
  <c r="BM80" i="23"/>
  <c r="D267" i="20"/>
  <c r="F272" i="20"/>
  <c r="Z278" i="20"/>
  <c r="Z279" i="20"/>
  <c r="Z280" i="20"/>
  <c r="Z281" i="20"/>
  <c r="Z282" i="20"/>
  <c r="Z283" i="20"/>
  <c r="Z284" i="20"/>
  <c r="Z285" i="20"/>
  <c r="Z286" i="20"/>
  <c r="Z277" i="20"/>
  <c r="T278" i="20"/>
  <c r="T279" i="20"/>
  <c r="T280" i="20"/>
  <c r="T281" i="20"/>
  <c r="T282" i="20"/>
  <c r="T283" i="20"/>
  <c r="T284" i="20"/>
  <c r="T285" i="20"/>
  <c r="T286" i="20"/>
  <c r="T287" i="20"/>
  <c r="T288" i="20"/>
  <c r="T289" i="20"/>
  <c r="T290" i="20"/>
  <c r="T291" i="20"/>
  <c r="T292" i="20"/>
  <c r="T293" i="20"/>
  <c r="T294" i="20"/>
  <c r="T295" i="20"/>
  <c r="T296" i="20"/>
  <c r="T277" i="20"/>
  <c r="N278" i="20"/>
  <c r="N279" i="20"/>
  <c r="N280" i="20"/>
  <c r="N281" i="20"/>
  <c r="N282" i="20"/>
  <c r="N283" i="20"/>
  <c r="N284" i="20"/>
  <c r="N285" i="20"/>
  <c r="N286" i="20"/>
  <c r="N287" i="20"/>
  <c r="N288" i="20"/>
  <c r="N289" i="20"/>
  <c r="N290" i="20"/>
  <c r="N291" i="20"/>
  <c r="N292" i="20"/>
  <c r="N293" i="20"/>
  <c r="N294" i="20"/>
  <c r="N295" i="20"/>
  <c r="N296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N277" i="20"/>
  <c r="E268" i="20"/>
  <c r="E270" i="20"/>
  <c r="E271" i="20"/>
  <c r="E272" i="20"/>
  <c r="E273" i="20"/>
  <c r="E274" i="20"/>
  <c r="H277" i="20"/>
  <c r="C3" i="26"/>
  <c r="C5" i="26"/>
  <c r="C6" i="26"/>
  <c r="C7" i="26"/>
  <c r="C8" i="26"/>
  <c r="C9" i="26"/>
  <c r="C10" i="26"/>
  <c r="C11" i="26"/>
  <c r="C12" i="26"/>
  <c r="C13" i="26"/>
  <c r="C14" i="26"/>
  <c r="C16" i="26"/>
  <c r="C17" i="26"/>
  <c r="C15" i="26"/>
  <c r="C18" i="26"/>
  <c r="C19" i="26"/>
  <c r="C20" i="26"/>
  <c r="C21" i="26"/>
  <c r="D210" i="20"/>
  <c r="E210" i="20"/>
  <c r="G210" i="20"/>
  <c r="H210" i="20"/>
  <c r="D211" i="20"/>
  <c r="E211" i="20"/>
  <c r="G211" i="20"/>
  <c r="H211" i="20"/>
  <c r="T265" i="20"/>
  <c r="U265" i="20"/>
  <c r="AA149" i="20"/>
  <c r="AB149" i="20"/>
  <c r="E25" i="40" l="1"/>
  <c r="E22" i="61"/>
  <c r="CD49" i="61"/>
  <c r="CC57" i="61"/>
  <c r="AM54" i="40"/>
  <c r="AO54" i="40"/>
  <c r="AL46" i="40"/>
  <c r="X49" i="61"/>
  <c r="AV42" i="23"/>
  <c r="AY42" i="23"/>
  <c r="AS42" i="23"/>
  <c r="BO83" i="23"/>
  <c r="AY37" i="23"/>
  <c r="AT29" i="23"/>
  <c r="AZ29" i="23"/>
  <c r="AV37" i="23"/>
  <c r="BO82" i="23"/>
  <c r="AI40" i="35"/>
  <c r="AG40" i="35"/>
  <c r="AH32" i="35"/>
  <c r="AK40" i="35"/>
  <c r="AM40" i="35"/>
  <c r="DE111" i="65"/>
  <c r="F210" i="20"/>
  <c r="F211" i="20"/>
  <c r="AO66" i="36"/>
  <c r="AP66" i="36"/>
  <c r="AQ66" i="36"/>
  <c r="AR66" i="36" s="1"/>
  <c r="AO67" i="36"/>
  <c r="AP67" i="36"/>
  <c r="AQ67" i="36"/>
  <c r="AO68" i="36"/>
  <c r="AP68" i="36"/>
  <c r="AQ68" i="36"/>
  <c r="AR68" i="36" s="1"/>
  <c r="AO69" i="36"/>
  <c r="AP69" i="36"/>
  <c r="AQ69" i="36"/>
  <c r="AR69" i="36"/>
  <c r="AO70" i="36"/>
  <c r="AP70" i="36"/>
  <c r="AQ70" i="36"/>
  <c r="AR70" i="36" s="1"/>
  <c r="AO71" i="36"/>
  <c r="AP71" i="36"/>
  <c r="AQ71" i="36"/>
  <c r="AR71" i="36"/>
  <c r="AB210" i="20"/>
  <c r="AB209" i="20"/>
  <c r="AC209" i="20"/>
  <c r="AD209" i="20"/>
  <c r="AE209" i="20"/>
  <c r="L243" i="20"/>
  <c r="M243" i="20"/>
  <c r="N243" i="20"/>
  <c r="O243" i="20"/>
  <c r="P243" i="20"/>
  <c r="L244" i="20"/>
  <c r="M244" i="20"/>
  <c r="L245" i="20"/>
  <c r="M245" i="20"/>
  <c r="L246" i="20"/>
  <c r="M246" i="20"/>
  <c r="N246" i="20"/>
  <c r="O246" i="20"/>
  <c r="P246" i="20"/>
  <c r="L247" i="20"/>
  <c r="M247" i="20"/>
  <c r="N247" i="20"/>
  <c r="O247" i="20"/>
  <c r="P247" i="20"/>
  <c r="L248" i="20"/>
  <c r="M248" i="20"/>
  <c r="N248" i="20"/>
  <c r="O248" i="20"/>
  <c r="P248" i="20"/>
  <c r="L249" i="20"/>
  <c r="M249" i="20"/>
  <c r="N249" i="20"/>
  <c r="O249" i="20"/>
  <c r="P249" i="20"/>
  <c r="L250" i="20"/>
  <c r="M250" i="20"/>
  <c r="N250" i="20"/>
  <c r="O250" i="20"/>
  <c r="P250" i="20"/>
  <c r="L251" i="20"/>
  <c r="M251" i="20"/>
  <c r="N251" i="20"/>
  <c r="O251" i="20"/>
  <c r="P251" i="20"/>
  <c r="L252" i="20"/>
  <c r="M252" i="20"/>
  <c r="N252" i="20"/>
  <c r="O252" i="20"/>
  <c r="P252" i="20"/>
  <c r="L253" i="20"/>
  <c r="M253" i="20"/>
  <c r="N253" i="20"/>
  <c r="O253" i="20"/>
  <c r="P253" i="20"/>
  <c r="L254" i="20"/>
  <c r="M254" i="20"/>
  <c r="L255" i="20"/>
  <c r="M255" i="20"/>
  <c r="N255" i="20"/>
  <c r="O255" i="20"/>
  <c r="P255" i="20"/>
  <c r="L256" i="20"/>
  <c r="M256" i="20"/>
  <c r="N256" i="20"/>
  <c r="O256" i="20"/>
  <c r="P256" i="20"/>
  <c r="D33" i="61"/>
  <c r="BX61" i="61"/>
  <c r="E33" i="61" s="1"/>
  <c r="BW61" i="61"/>
  <c r="C33" i="61" s="1"/>
  <c r="BW58" i="61"/>
  <c r="BM73" i="23"/>
  <c r="BN73" i="23"/>
  <c r="BO73" i="23" s="1"/>
  <c r="BM74" i="23"/>
  <c r="BN74" i="23"/>
  <c r="BM75" i="23"/>
  <c r="BN75" i="23"/>
  <c r="BN76" i="23"/>
  <c r="BN77" i="23"/>
  <c r="BN78" i="23"/>
  <c r="BO78" i="23" s="1"/>
  <c r="BN79" i="23"/>
  <c r="BO79" i="23" s="1"/>
  <c r="BN80" i="23"/>
  <c r="AA237" i="20"/>
  <c r="AB237" i="20"/>
  <c r="D43" i="61"/>
  <c r="BZ61" i="61"/>
  <c r="BY57" i="61" s="1"/>
  <c r="BY61" i="61"/>
  <c r="C43" i="61" s="1"/>
  <c r="BY58" i="61"/>
  <c r="AS38" i="23" l="1"/>
  <c r="D20" i="23"/>
  <c r="AY38" i="23"/>
  <c r="D23" i="23"/>
  <c r="AV38" i="23"/>
  <c r="D17" i="23"/>
  <c r="AR67" i="36"/>
  <c r="BO80" i="23"/>
  <c r="BO77" i="23"/>
  <c r="BO76" i="23"/>
  <c r="BO75" i="23"/>
  <c r="BO74" i="23"/>
  <c r="BW57" i="61"/>
  <c r="BX49" i="61"/>
  <c r="E43" i="61"/>
  <c r="BZ49" i="61"/>
  <c r="Y260" i="20" l="1"/>
  <c r="U261" i="20"/>
  <c r="U262" i="20"/>
  <c r="U263" i="20"/>
  <c r="U264" i="20"/>
  <c r="T261" i="20"/>
  <c r="T262" i="20"/>
  <c r="T263" i="20"/>
  <c r="T264" i="20"/>
  <c r="V260" i="20"/>
  <c r="W260" i="20"/>
  <c r="X260" i="20"/>
  <c r="T258" i="20"/>
  <c r="AA235" i="20"/>
  <c r="AB235" i="20"/>
  <c r="AA236" i="20"/>
  <c r="AB236" i="20"/>
  <c r="L211" i="20"/>
  <c r="M211" i="20"/>
  <c r="N211" i="20"/>
  <c r="O211" i="20"/>
  <c r="P211" i="20"/>
  <c r="L210" i="20"/>
  <c r="M210" i="20"/>
  <c r="L209" i="20"/>
  <c r="M209" i="20"/>
  <c r="N209" i="20"/>
  <c r="O209" i="20"/>
  <c r="P209" i="20"/>
  <c r="AA147" i="20"/>
  <c r="AB147" i="20"/>
  <c r="AC147" i="20"/>
  <c r="AD147" i="20"/>
  <c r="AE147" i="20"/>
  <c r="AA148" i="20"/>
  <c r="AB148" i="20"/>
  <c r="AC148" i="20"/>
  <c r="AD148" i="20"/>
  <c r="AE148" i="20"/>
  <c r="AZ51" i="64"/>
  <c r="AZ52" i="64"/>
  <c r="AZ53" i="64"/>
  <c r="AZ54" i="64"/>
  <c r="AZ55" i="64"/>
  <c r="AZ56" i="64"/>
  <c r="AZ57" i="64"/>
  <c r="AZ58" i="64"/>
  <c r="AZ59" i="64"/>
  <c r="AZ60" i="64"/>
  <c r="AZ61" i="64"/>
  <c r="AZ62" i="64"/>
  <c r="AZ63" i="64"/>
  <c r="AZ64" i="64"/>
  <c r="AZ65" i="64"/>
  <c r="AZ66" i="64"/>
  <c r="AZ67" i="64"/>
  <c r="AZ68" i="64"/>
  <c r="AZ69" i="64"/>
  <c r="AZ70" i="64"/>
  <c r="AZ71" i="64"/>
  <c r="AZ72" i="64"/>
  <c r="AZ73" i="64"/>
  <c r="AZ74" i="64"/>
  <c r="AZ75" i="64"/>
  <c r="AZ76" i="64"/>
  <c r="AZ77" i="64"/>
  <c r="AZ78" i="64"/>
  <c r="AZ79" i="64"/>
  <c r="AZ80" i="64"/>
  <c r="AZ81" i="64"/>
  <c r="AZ82" i="64"/>
  <c r="AZ83" i="64"/>
  <c r="AZ84" i="64"/>
  <c r="AZ85" i="64"/>
  <c r="AZ86" i="64"/>
  <c r="AZ87" i="64"/>
  <c r="AZ88" i="64"/>
  <c r="AZ89" i="64"/>
  <c r="AZ90" i="64"/>
  <c r="AZ91" i="64"/>
  <c r="AZ92" i="64"/>
  <c r="AZ93" i="64"/>
  <c r="AZ94" i="64"/>
  <c r="AZ95" i="64"/>
  <c r="AZ96" i="64"/>
  <c r="AZ97" i="64"/>
  <c r="AZ98" i="64"/>
  <c r="AZ99" i="64"/>
  <c r="AZ100" i="64"/>
  <c r="AZ101" i="64"/>
  <c r="AZ102" i="64"/>
  <c r="AZ103" i="64"/>
  <c r="AZ104" i="64"/>
  <c r="AZ105" i="64"/>
  <c r="AZ106" i="64"/>
  <c r="AZ107" i="64"/>
  <c r="AZ108" i="64"/>
  <c r="AZ109" i="64"/>
  <c r="AZ110" i="64"/>
  <c r="AZ111" i="64"/>
  <c r="AZ112" i="64"/>
  <c r="AZ113" i="64"/>
  <c r="AZ114" i="64"/>
  <c r="AZ115" i="64"/>
  <c r="AZ116" i="64"/>
  <c r="AZ117" i="64"/>
  <c r="AZ118" i="64"/>
  <c r="AZ119" i="64"/>
  <c r="AZ120" i="64"/>
  <c r="AZ121" i="64"/>
  <c r="AZ122" i="64"/>
  <c r="AZ123" i="64"/>
  <c r="AZ124" i="64"/>
  <c r="AZ125" i="64"/>
  <c r="AZ126" i="64"/>
  <c r="AZ127" i="64"/>
  <c r="AZ128" i="64"/>
  <c r="AZ129" i="64"/>
  <c r="AZ130" i="64"/>
  <c r="AZ131" i="64"/>
  <c r="AZ132" i="64"/>
  <c r="AZ133" i="64"/>
  <c r="AZ134" i="64"/>
  <c r="AZ135" i="64"/>
  <c r="AZ136" i="64"/>
  <c r="AZ137" i="64"/>
  <c r="AZ138" i="64"/>
  <c r="AZ139" i="64"/>
  <c r="AZ140" i="64"/>
  <c r="AZ141" i="64"/>
  <c r="AZ142" i="64"/>
  <c r="AZ143" i="64"/>
  <c r="AZ144" i="64"/>
  <c r="AZ145" i="64"/>
  <c r="AZ146" i="64"/>
  <c r="AZ147" i="64"/>
  <c r="AZ148" i="64"/>
  <c r="AZ149" i="64"/>
  <c r="AZ150" i="64"/>
  <c r="AZ151" i="64"/>
  <c r="AZ152" i="64"/>
  <c r="AZ153" i="64"/>
  <c r="AZ154" i="64"/>
  <c r="AZ155" i="64"/>
  <c r="AZ156" i="64"/>
  <c r="AZ157" i="64"/>
  <c r="AZ158" i="64"/>
  <c r="AZ159" i="64"/>
  <c r="AZ160" i="64"/>
  <c r="AZ161" i="64"/>
  <c r="AZ162" i="64"/>
  <c r="AZ163" i="64"/>
  <c r="AZ164" i="64"/>
  <c r="AZ165" i="64"/>
  <c r="AZ166" i="64"/>
  <c r="AZ167" i="64"/>
  <c r="AZ168" i="64"/>
  <c r="AZ169" i="64"/>
  <c r="AZ170" i="64"/>
  <c r="AZ171" i="64"/>
  <c r="AZ172" i="64"/>
  <c r="AZ173" i="64"/>
  <c r="AZ174" i="64"/>
  <c r="AZ175" i="64"/>
  <c r="AZ176" i="64"/>
  <c r="AZ177" i="64"/>
  <c r="AZ178" i="64"/>
  <c r="AZ179" i="64"/>
  <c r="AZ180" i="64"/>
  <c r="AZ181" i="64"/>
  <c r="AZ182" i="64"/>
  <c r="AZ183" i="64"/>
  <c r="AZ184" i="64"/>
  <c r="AZ185" i="64"/>
  <c r="AZ186" i="64"/>
  <c r="AZ187" i="64"/>
  <c r="AZ188" i="64"/>
  <c r="AZ189" i="64"/>
  <c r="AZ190" i="64"/>
  <c r="AZ191" i="64"/>
  <c r="AZ192" i="64"/>
  <c r="AZ193" i="64"/>
  <c r="AZ194" i="64"/>
  <c r="AZ195" i="64"/>
  <c r="AZ196" i="64"/>
  <c r="AZ197" i="64"/>
  <c r="AZ198" i="64"/>
  <c r="AZ199" i="64"/>
  <c r="AZ200" i="64"/>
  <c r="AZ201" i="64"/>
  <c r="AZ202" i="64"/>
  <c r="AZ203" i="64"/>
  <c r="AZ204" i="64"/>
  <c r="AZ50" i="64"/>
  <c r="AY50" i="64"/>
  <c r="AY51" i="64"/>
  <c r="AY52" i="64"/>
  <c r="AY53" i="64"/>
  <c r="AY54" i="64"/>
  <c r="AY55" i="64"/>
  <c r="AY56" i="64"/>
  <c r="AY57" i="64"/>
  <c r="AY58" i="64"/>
  <c r="AY59" i="64"/>
  <c r="AY60" i="64"/>
  <c r="AY61" i="64"/>
  <c r="AY62" i="64"/>
  <c r="AY63" i="64"/>
  <c r="AY64" i="64"/>
  <c r="AY65" i="64"/>
  <c r="AY66" i="64"/>
  <c r="AY67" i="64"/>
  <c r="AY68" i="64"/>
  <c r="AY69" i="64"/>
  <c r="AY70" i="64"/>
  <c r="AY71" i="64"/>
  <c r="AY72" i="64"/>
  <c r="AY73" i="64"/>
  <c r="AY74" i="64"/>
  <c r="AY75" i="64"/>
  <c r="AY76" i="64"/>
  <c r="AY77" i="64"/>
  <c r="AY78" i="64"/>
  <c r="AY79" i="64"/>
  <c r="AY80" i="64"/>
  <c r="AY81" i="64"/>
  <c r="AY82" i="64"/>
  <c r="AY83" i="64"/>
  <c r="AY84" i="64"/>
  <c r="AY85" i="64"/>
  <c r="AY86" i="64"/>
  <c r="AY87" i="64"/>
  <c r="AY88" i="64"/>
  <c r="AY89" i="64"/>
  <c r="AY90" i="64"/>
  <c r="AY91" i="64"/>
  <c r="AY92" i="64"/>
  <c r="AY93" i="64"/>
  <c r="AY95" i="64"/>
  <c r="AY96" i="64"/>
  <c r="AY97" i="64"/>
  <c r="AY98" i="64"/>
  <c r="AY99" i="64"/>
  <c r="AY100" i="64"/>
  <c r="AY101" i="64"/>
  <c r="AY102" i="64"/>
  <c r="AY103" i="64"/>
  <c r="AY104" i="64"/>
  <c r="AY105" i="64"/>
  <c r="AY106" i="64"/>
  <c r="AY107" i="64"/>
  <c r="AY108" i="64"/>
  <c r="AY109" i="64"/>
  <c r="AY110" i="64"/>
  <c r="AY111" i="64"/>
  <c r="AY112" i="64"/>
  <c r="AY113" i="64"/>
  <c r="AY114" i="64"/>
  <c r="AY115" i="64"/>
  <c r="AY116" i="64"/>
  <c r="AY117" i="64"/>
  <c r="AY118" i="64"/>
  <c r="AY119" i="64"/>
  <c r="AY120" i="64"/>
  <c r="AY121" i="64"/>
  <c r="AY122" i="64"/>
  <c r="AY123" i="64"/>
  <c r="AY124" i="64"/>
  <c r="AY125" i="64"/>
  <c r="AY126" i="64"/>
  <c r="AY127" i="64"/>
  <c r="AY128" i="64"/>
  <c r="AY129" i="64"/>
  <c r="AY130" i="64"/>
  <c r="AY131" i="64"/>
  <c r="AY132" i="64"/>
  <c r="AY133" i="64"/>
  <c r="AY134" i="64"/>
  <c r="AY135" i="64"/>
  <c r="AY136" i="64"/>
  <c r="AY137" i="64"/>
  <c r="AY138" i="64"/>
  <c r="AY139" i="64"/>
  <c r="AY140" i="64"/>
  <c r="AY141" i="64"/>
  <c r="AY142" i="64"/>
  <c r="AY143" i="64"/>
  <c r="AY144" i="64"/>
  <c r="AY145" i="64"/>
  <c r="AY146" i="64"/>
  <c r="AY147" i="64"/>
  <c r="AY148" i="64"/>
  <c r="AY149" i="64"/>
  <c r="AY150" i="64"/>
  <c r="AY151" i="64"/>
  <c r="AY152" i="64"/>
  <c r="AY153" i="64"/>
  <c r="AY154" i="64"/>
  <c r="AY155" i="64"/>
  <c r="AY156" i="64"/>
  <c r="AY157" i="64"/>
  <c r="AY158" i="64"/>
  <c r="AY159" i="64"/>
  <c r="AY160" i="64"/>
  <c r="AY161" i="64"/>
  <c r="AY162" i="64"/>
  <c r="AY163" i="64"/>
  <c r="AY164" i="64"/>
  <c r="AY165" i="64"/>
  <c r="AY166" i="64"/>
  <c r="AY167" i="64"/>
  <c r="AY168" i="64"/>
  <c r="AY169" i="64"/>
  <c r="AY170" i="64"/>
  <c r="AY171" i="64"/>
  <c r="AY172" i="64"/>
  <c r="AY173" i="64"/>
  <c r="AY174" i="64"/>
  <c r="AY175" i="64"/>
  <c r="AY176" i="64"/>
  <c r="AY177" i="64"/>
  <c r="AY178" i="64"/>
  <c r="AY179" i="64"/>
  <c r="AY180" i="64"/>
  <c r="AY181" i="64"/>
  <c r="AY182" i="64"/>
  <c r="AY183" i="64"/>
  <c r="AY184" i="64"/>
  <c r="AY185" i="64"/>
  <c r="AY186" i="64"/>
  <c r="AY187" i="64"/>
  <c r="AY188" i="64"/>
  <c r="AY189" i="64"/>
  <c r="AY190" i="64"/>
  <c r="AY191" i="64"/>
  <c r="AY192" i="64"/>
  <c r="AY193" i="64"/>
  <c r="AY194" i="64"/>
  <c r="AY195" i="64"/>
  <c r="AY196" i="64"/>
  <c r="AY197" i="64"/>
  <c r="AY198" i="64"/>
  <c r="AY199" i="64"/>
  <c r="AY200" i="64"/>
  <c r="AY201" i="64"/>
  <c r="AY202" i="64"/>
  <c r="AY203" i="64"/>
  <c r="AY204" i="64"/>
  <c r="AY94" i="64"/>
  <c r="DC60" i="65"/>
  <c r="DC61" i="65"/>
  <c r="DC62" i="65"/>
  <c r="DC63" i="65"/>
  <c r="DC64" i="65"/>
  <c r="DC65" i="65"/>
  <c r="DC66" i="65"/>
  <c r="DC67" i="65"/>
  <c r="DC68" i="65"/>
  <c r="DC69" i="65"/>
  <c r="DC70" i="65"/>
  <c r="DC71" i="65"/>
  <c r="DC72" i="65"/>
  <c r="DC73" i="65"/>
  <c r="DC74" i="65"/>
  <c r="DC75" i="65"/>
  <c r="DC76" i="65"/>
  <c r="DC77" i="65"/>
  <c r="DC78" i="65"/>
  <c r="DC79" i="65"/>
  <c r="DC80" i="65"/>
  <c r="DC81" i="65"/>
  <c r="DC82" i="65"/>
  <c r="DC83" i="65"/>
  <c r="DC84" i="65"/>
  <c r="DC85" i="65"/>
  <c r="DC86" i="65"/>
  <c r="DC87" i="65"/>
  <c r="DC88" i="65"/>
  <c r="DC89" i="65"/>
  <c r="DC90" i="65"/>
  <c r="DC91" i="65"/>
  <c r="DC92" i="65"/>
  <c r="DC93" i="65"/>
  <c r="DC94" i="65"/>
  <c r="DC95" i="65"/>
  <c r="DC96" i="65"/>
  <c r="DC97" i="65"/>
  <c r="DC98" i="65"/>
  <c r="DC99" i="65"/>
  <c r="DC100" i="65"/>
  <c r="DC101" i="65"/>
  <c r="DC102" i="65"/>
  <c r="DC103" i="65"/>
  <c r="DC104" i="65"/>
  <c r="DC105" i="65"/>
  <c r="DC107" i="65"/>
  <c r="DC108" i="65"/>
  <c r="DC109" i="65"/>
  <c r="DD106" i="65"/>
  <c r="DC106" i="65"/>
  <c r="AT45" i="64"/>
  <c r="AT46" i="64" s="1"/>
  <c r="AS42" i="64" s="1"/>
  <c r="AS45" i="64"/>
  <c r="C20" i="64" s="1"/>
  <c r="E20" i="64" l="1"/>
  <c r="D20" i="64"/>
  <c r="AT33" i="64"/>
  <c r="AS41" i="64"/>
  <c r="CK56" i="65" l="1"/>
  <c r="CJ56" i="65"/>
  <c r="CJ55" i="65"/>
  <c r="CJ43" i="65" s="1"/>
  <c r="CI55" i="65"/>
  <c r="C21" i="65" s="1"/>
  <c r="D180" i="20"/>
  <c r="E180" i="20"/>
  <c r="D181" i="20"/>
  <c r="E181" i="20"/>
  <c r="D182" i="20"/>
  <c r="E182" i="20"/>
  <c r="D183" i="20"/>
  <c r="E183" i="20"/>
  <c r="D184" i="20"/>
  <c r="E184" i="20"/>
  <c r="CC98" i="40"/>
  <c r="CC117" i="40"/>
  <c r="CC119" i="40"/>
  <c r="CC121" i="40"/>
  <c r="CC127" i="40"/>
  <c r="CC136" i="40"/>
  <c r="CC142" i="40"/>
  <c r="CC144" i="40"/>
  <c r="CC147" i="40"/>
  <c r="CC148" i="40"/>
  <c r="CC149" i="40"/>
  <c r="CC150" i="40"/>
  <c r="CC151" i="40"/>
  <c r="CC152" i="40"/>
  <c r="CC153" i="40"/>
  <c r="CC154" i="40"/>
  <c r="CC155" i="40"/>
  <c r="CC156" i="40"/>
  <c r="CC157" i="40"/>
  <c r="CC158" i="40"/>
  <c r="CC159" i="40"/>
  <c r="CC160" i="40"/>
  <c r="CC161" i="40"/>
  <c r="CC162" i="40"/>
  <c r="CC163" i="40"/>
  <c r="CC164" i="40"/>
  <c r="CC165" i="40"/>
  <c r="CC166" i="40"/>
  <c r="CC167" i="40"/>
  <c r="CC168" i="40"/>
  <c r="CC169" i="40"/>
  <c r="CC170" i="40"/>
  <c r="CC171" i="40"/>
  <c r="CC172" i="40"/>
  <c r="CC173" i="40"/>
  <c r="CC174" i="40"/>
  <c r="CC175" i="40"/>
  <c r="CC176" i="40"/>
  <c r="CC177" i="40"/>
  <c r="CC178" i="40"/>
  <c r="CC179" i="40"/>
  <c r="CC180" i="40"/>
  <c r="CC181" i="40"/>
  <c r="CC182" i="40"/>
  <c r="CC183" i="40"/>
  <c r="CC184" i="40"/>
  <c r="CC185" i="40"/>
  <c r="CC186" i="40"/>
  <c r="CC187" i="40"/>
  <c r="CC188" i="40"/>
  <c r="CC189" i="40"/>
  <c r="CC190" i="40"/>
  <c r="CC191" i="40"/>
  <c r="CC192" i="40"/>
  <c r="CC193" i="40"/>
  <c r="CC194" i="40"/>
  <c r="CC195" i="40"/>
  <c r="CC196" i="40"/>
  <c r="CC197" i="40"/>
  <c r="CC198" i="40"/>
  <c r="CC199" i="40"/>
  <c r="CC200" i="40"/>
  <c r="CC201" i="40"/>
  <c r="CC202" i="40"/>
  <c r="CC203" i="40"/>
  <c r="CC204" i="40"/>
  <c r="CC205" i="40"/>
  <c r="CC206" i="40"/>
  <c r="CC207" i="40"/>
  <c r="CC208" i="40"/>
  <c r="CC209" i="40"/>
  <c r="CC210" i="40"/>
  <c r="CC211" i="40"/>
  <c r="CC212" i="40"/>
  <c r="CC213" i="40"/>
  <c r="CC214" i="40"/>
  <c r="CC215" i="40"/>
  <c r="CC216" i="40"/>
  <c r="CC217" i="40"/>
  <c r="CC218" i="40"/>
  <c r="CC219" i="40"/>
  <c r="CC220" i="40"/>
  <c r="CC221" i="40"/>
  <c r="CC222" i="40"/>
  <c r="CC223" i="40"/>
  <c r="CC224" i="40"/>
  <c r="CC225" i="40"/>
  <c r="CC226" i="40"/>
  <c r="CC227" i="40"/>
  <c r="CC228" i="40"/>
  <c r="CC229" i="40"/>
  <c r="CC230" i="40"/>
  <c r="CC231" i="40"/>
  <c r="CC232" i="40"/>
  <c r="CC233" i="40"/>
  <c r="CC234" i="40"/>
  <c r="CC235" i="40"/>
  <c r="CC236" i="40"/>
  <c r="CC237" i="40"/>
  <c r="CC238" i="40"/>
  <c r="CC239" i="40"/>
  <c r="CC240" i="40"/>
  <c r="CC241" i="40"/>
  <c r="CC242" i="40"/>
  <c r="CC243" i="40"/>
  <c r="CC244" i="40"/>
  <c r="CC245" i="40"/>
  <c r="CC246" i="40"/>
  <c r="CC247" i="40"/>
  <c r="CC248" i="40"/>
  <c r="CC249" i="40"/>
  <c r="CC250" i="40"/>
  <c r="CC251" i="40"/>
  <c r="CC252" i="40"/>
  <c r="CC253" i="40"/>
  <c r="CC254" i="40"/>
  <c r="CC255" i="40"/>
  <c r="CC256" i="40"/>
  <c r="CC257" i="40"/>
  <c r="CC258" i="40"/>
  <c r="CC259" i="40"/>
  <c r="CC260" i="40"/>
  <c r="CC261" i="40"/>
  <c r="CC262" i="40"/>
  <c r="CC263" i="40"/>
  <c r="CC264" i="40"/>
  <c r="CC265" i="40"/>
  <c r="CC266" i="40"/>
  <c r="CC267" i="40"/>
  <c r="CC268" i="40"/>
  <c r="CC269" i="40"/>
  <c r="CC270" i="40"/>
  <c r="CC271" i="40"/>
  <c r="CC272" i="40"/>
  <c r="CC273" i="40"/>
  <c r="CC274" i="40"/>
  <c r="CC275" i="40"/>
  <c r="CC276" i="40"/>
  <c r="CC277" i="40"/>
  <c r="CC278" i="40"/>
  <c r="CC279" i="40"/>
  <c r="CC280" i="40"/>
  <c r="CC281" i="40"/>
  <c r="CC282" i="40"/>
  <c r="CC283" i="40"/>
  <c r="CC284" i="40"/>
  <c r="CC285" i="40"/>
  <c r="CC286" i="40"/>
  <c r="CC287" i="40"/>
  <c r="CC288" i="40"/>
  <c r="CC289" i="40"/>
  <c r="CC290" i="40"/>
  <c r="CC291" i="40"/>
  <c r="CC292" i="40"/>
  <c r="CC293" i="40"/>
  <c r="CC294" i="40"/>
  <c r="CC295" i="40"/>
  <c r="CC296" i="40"/>
  <c r="CC297" i="40"/>
  <c r="CC298" i="40"/>
  <c r="CC299" i="40"/>
  <c r="CC300" i="40"/>
  <c r="CC301" i="40"/>
  <c r="CC302" i="40"/>
  <c r="CC303" i="40"/>
  <c r="CC304" i="40"/>
  <c r="CC305" i="40"/>
  <c r="CC306" i="40"/>
  <c r="CC307" i="40"/>
  <c r="CC308" i="40"/>
  <c r="CC309" i="40"/>
  <c r="CC310" i="40"/>
  <c r="CC311" i="40"/>
  <c r="CC312" i="40"/>
  <c r="CC313" i="40"/>
  <c r="CC314" i="40"/>
  <c r="CC315" i="40"/>
  <c r="CC316" i="40"/>
  <c r="CC317" i="40"/>
  <c r="CC318" i="40"/>
  <c r="CC319" i="40"/>
  <c r="CC320" i="40"/>
  <c r="CC321" i="40"/>
  <c r="CC322" i="40"/>
  <c r="CC323" i="40"/>
  <c r="CC324" i="40"/>
  <c r="CC325" i="40"/>
  <c r="CC326" i="40"/>
  <c r="CC327" i="40"/>
  <c r="CC328" i="40"/>
  <c r="CC329" i="40"/>
  <c r="CC330" i="40"/>
  <c r="CC331" i="40"/>
  <c r="CC332" i="40"/>
  <c r="CC333" i="40"/>
  <c r="CC334" i="40"/>
  <c r="CC335" i="40"/>
  <c r="CC336" i="40"/>
  <c r="CC337" i="40"/>
  <c r="CC338" i="40"/>
  <c r="CC339" i="40"/>
  <c r="CC340" i="40"/>
  <c r="CC341" i="40"/>
  <c r="CC342" i="40"/>
  <c r="CC343" i="40"/>
  <c r="CC344" i="40"/>
  <c r="CC345" i="40"/>
  <c r="CC346" i="40"/>
  <c r="CC347" i="40"/>
  <c r="CC348" i="40"/>
  <c r="CC349" i="40"/>
  <c r="CC350" i="40"/>
  <c r="CC351" i="40"/>
  <c r="CC352" i="40"/>
  <c r="CC353" i="40"/>
  <c r="CC354" i="40"/>
  <c r="CC355" i="40"/>
  <c r="CC356" i="40"/>
  <c r="CC357" i="40"/>
  <c r="CC358" i="40"/>
  <c r="CC359" i="40"/>
  <c r="CC360" i="40"/>
  <c r="CC361" i="40"/>
  <c r="CC362" i="40"/>
  <c r="CC363" i="40"/>
  <c r="CC364" i="40"/>
  <c r="CC365" i="40"/>
  <c r="CC366" i="40"/>
  <c r="CC367" i="40"/>
  <c r="CC368" i="40"/>
  <c r="CC369" i="40"/>
  <c r="CC370" i="40"/>
  <c r="CC371" i="40"/>
  <c r="CC372" i="40"/>
  <c r="CC373" i="40"/>
  <c r="CC374" i="40"/>
  <c r="CC375" i="40"/>
  <c r="CC376" i="40"/>
  <c r="CC377" i="40"/>
  <c r="CC378" i="40"/>
  <c r="CC379" i="40"/>
  <c r="CC380" i="40"/>
  <c r="CC381" i="40"/>
  <c r="CC382" i="40"/>
  <c r="CC383" i="40"/>
  <c r="CC384" i="40"/>
  <c r="CC385" i="40"/>
  <c r="CC386" i="40"/>
  <c r="CC387" i="40"/>
  <c r="CC388" i="40"/>
  <c r="CC389" i="40"/>
  <c r="CC390" i="40"/>
  <c r="CC391" i="40"/>
  <c r="CC392" i="40"/>
  <c r="CC393" i="40"/>
  <c r="CC394" i="40"/>
  <c r="CC395" i="40"/>
  <c r="CC396" i="40"/>
  <c r="CC397" i="40"/>
  <c r="CC398" i="40"/>
  <c r="CC399" i="40"/>
  <c r="CC400" i="40"/>
  <c r="CC401" i="40"/>
  <c r="CC402" i="40"/>
  <c r="CC403" i="40"/>
  <c r="CC404" i="40"/>
  <c r="CC405" i="40"/>
  <c r="CC406" i="40"/>
  <c r="CC407" i="40"/>
  <c r="CC408" i="40"/>
  <c r="CC409" i="40"/>
  <c r="CC410" i="40"/>
  <c r="CC411" i="40"/>
  <c r="CC412" i="40"/>
  <c r="CC413" i="40"/>
  <c r="CC414" i="40"/>
  <c r="CC415" i="40"/>
  <c r="CC416" i="40"/>
  <c r="CC417" i="40"/>
  <c r="CC418" i="40"/>
  <c r="CC419" i="40"/>
  <c r="CC420" i="40"/>
  <c r="CC421" i="40"/>
  <c r="CC422" i="40"/>
  <c r="CC423" i="40"/>
  <c r="CC424" i="40"/>
  <c r="CC425" i="40"/>
  <c r="CC426" i="40"/>
  <c r="CC427" i="40"/>
  <c r="CC428" i="40"/>
  <c r="CC429" i="40"/>
  <c r="CC430" i="40"/>
  <c r="CC431" i="40"/>
  <c r="CC432" i="40"/>
  <c r="CC433" i="40"/>
  <c r="CC434" i="40"/>
  <c r="CC435" i="40"/>
  <c r="CC436" i="40"/>
  <c r="CC437" i="40"/>
  <c r="CC438" i="40"/>
  <c r="CC439" i="40"/>
  <c r="CC440" i="40"/>
  <c r="CC441" i="40"/>
  <c r="CC442" i="40"/>
  <c r="CC443" i="40"/>
  <c r="CC444" i="40"/>
  <c r="CC445" i="40"/>
  <c r="CC446" i="40"/>
  <c r="CC447" i="40"/>
  <c r="CC448" i="40"/>
  <c r="CC449" i="40"/>
  <c r="CC450" i="40"/>
  <c r="CC451" i="40"/>
  <c r="CC452" i="40"/>
  <c r="CC453" i="40"/>
  <c r="CC454" i="40"/>
  <c r="CC455" i="40"/>
  <c r="CC456" i="40"/>
  <c r="CC457" i="40"/>
  <c r="CC458" i="40"/>
  <c r="CC459" i="40"/>
  <c r="CC460" i="40"/>
  <c r="CC461" i="40"/>
  <c r="CC462" i="40"/>
  <c r="CC463" i="40"/>
  <c r="CC464" i="40"/>
  <c r="CC465" i="40"/>
  <c r="CC466" i="40"/>
  <c r="CC467" i="40"/>
  <c r="CC468" i="40"/>
  <c r="CC469" i="40"/>
  <c r="CC470" i="40"/>
  <c r="CC471" i="40"/>
  <c r="CC472" i="40"/>
  <c r="CC473" i="40"/>
  <c r="CC474" i="40"/>
  <c r="CC475" i="40"/>
  <c r="CC476" i="40"/>
  <c r="CC477" i="40"/>
  <c r="CC478" i="40"/>
  <c r="CC479" i="40"/>
  <c r="CC480" i="40"/>
  <c r="CC481" i="40"/>
  <c r="CC482" i="40"/>
  <c r="CC483" i="40"/>
  <c r="CC484" i="40"/>
  <c r="CC485" i="40"/>
  <c r="CC486" i="40"/>
  <c r="CC487" i="40"/>
  <c r="CC488" i="40"/>
  <c r="CC489" i="40"/>
  <c r="CC490" i="40"/>
  <c r="CC491" i="40"/>
  <c r="CC492" i="40"/>
  <c r="CC493" i="40"/>
  <c r="CC494" i="40"/>
  <c r="CC495" i="40"/>
  <c r="CC496" i="40"/>
  <c r="CC497" i="40"/>
  <c r="CC498" i="40"/>
  <c r="CC499" i="40"/>
  <c r="CC500" i="40"/>
  <c r="CC501" i="40"/>
  <c r="CC502" i="40"/>
  <c r="CC503" i="40"/>
  <c r="CC504" i="40"/>
  <c r="CC505" i="40"/>
  <c r="CC506" i="40"/>
  <c r="CC507" i="40"/>
  <c r="CC508" i="40"/>
  <c r="CC509" i="40"/>
  <c r="CC510" i="40"/>
  <c r="CC511" i="40"/>
  <c r="CC512" i="40"/>
  <c r="CC513" i="40"/>
  <c r="CC514" i="40"/>
  <c r="CC515" i="40"/>
  <c r="CC516" i="40"/>
  <c r="CC517" i="40"/>
  <c r="CC518" i="40"/>
  <c r="CC519" i="40"/>
  <c r="CC520" i="40"/>
  <c r="CC521" i="40"/>
  <c r="CC522" i="40"/>
  <c r="CC523" i="40"/>
  <c r="CC524" i="40"/>
  <c r="CC525" i="40"/>
  <c r="CC526" i="40"/>
  <c r="CC527" i="40"/>
  <c r="CC528" i="40"/>
  <c r="CC529" i="40"/>
  <c r="CC530" i="40"/>
  <c r="CC531" i="40"/>
  <c r="CC532" i="40"/>
  <c r="CC533" i="40"/>
  <c r="CC534" i="40"/>
  <c r="CC535" i="40"/>
  <c r="CC536" i="40"/>
  <c r="CC537" i="40"/>
  <c r="CC538" i="40"/>
  <c r="CC539" i="40"/>
  <c r="CC540" i="40"/>
  <c r="CC541" i="40"/>
  <c r="CC542" i="40"/>
  <c r="CC543" i="40"/>
  <c r="CC544" i="40"/>
  <c r="CC545" i="40"/>
  <c r="CC546" i="40"/>
  <c r="CC547" i="40"/>
  <c r="CC548" i="40"/>
  <c r="CC549" i="40"/>
  <c r="CC550" i="40"/>
  <c r="CC551" i="40"/>
  <c r="CC552" i="40"/>
  <c r="CC553" i="40"/>
  <c r="CC554" i="40"/>
  <c r="CC555" i="40"/>
  <c r="CC556" i="40"/>
  <c r="CC557" i="40"/>
  <c r="CC558" i="40"/>
  <c r="CC559" i="40"/>
  <c r="CC560" i="40"/>
  <c r="CC561" i="40"/>
  <c r="CC562" i="40"/>
  <c r="CC563" i="40"/>
  <c r="CC564" i="40"/>
  <c r="CC565" i="40"/>
  <c r="CC566" i="40"/>
  <c r="CC567" i="40"/>
  <c r="CC568" i="40"/>
  <c r="CC569" i="40"/>
  <c r="CC570" i="40"/>
  <c r="CC571" i="40"/>
  <c r="CC572" i="40"/>
  <c r="CC573" i="40"/>
  <c r="CC574" i="40"/>
  <c r="CC575" i="40"/>
  <c r="CC576" i="40"/>
  <c r="CC577" i="40"/>
  <c r="CC578" i="40"/>
  <c r="CC579" i="40"/>
  <c r="CC580" i="40"/>
  <c r="CC581" i="40"/>
  <c r="CC582" i="40"/>
  <c r="CC583" i="40"/>
  <c r="CC584" i="40"/>
  <c r="CC585" i="40"/>
  <c r="CC586" i="40"/>
  <c r="CC587" i="40"/>
  <c r="CC588" i="40"/>
  <c r="CC589" i="40"/>
  <c r="CC590" i="40"/>
  <c r="CC591" i="40"/>
  <c r="CC592" i="40"/>
  <c r="CC593" i="40"/>
  <c r="CC594" i="40"/>
  <c r="CC595" i="40"/>
  <c r="CC596" i="40"/>
  <c r="CC597" i="40"/>
  <c r="CC598" i="40"/>
  <c r="CC599" i="40"/>
  <c r="CC600" i="40"/>
  <c r="CC601" i="40"/>
  <c r="CC602" i="40"/>
  <c r="CC603" i="40"/>
  <c r="CC604" i="40"/>
  <c r="CC605" i="40"/>
  <c r="CC606" i="40"/>
  <c r="CC607" i="40"/>
  <c r="CC608" i="40"/>
  <c r="CC609" i="40"/>
  <c r="CC610" i="40"/>
  <c r="CC611" i="40"/>
  <c r="CC612" i="40"/>
  <c r="CC613" i="40"/>
  <c r="CC614" i="40"/>
  <c r="CC615" i="40"/>
  <c r="CC616" i="40"/>
  <c r="CC617" i="40"/>
  <c r="CC618" i="40"/>
  <c r="CC619" i="40"/>
  <c r="CC620" i="40"/>
  <c r="CC621" i="40"/>
  <c r="CC622" i="40"/>
  <c r="CC623" i="40"/>
  <c r="CC624" i="40"/>
  <c r="CC625" i="40"/>
  <c r="CC626" i="40"/>
  <c r="CC627" i="40"/>
  <c r="CC628" i="40"/>
  <c r="CC629" i="40"/>
  <c r="CC630" i="40"/>
  <c r="CC631" i="40"/>
  <c r="CC632" i="40"/>
  <c r="CC633" i="40"/>
  <c r="CC634" i="40"/>
  <c r="CC635" i="40"/>
  <c r="CC636" i="40"/>
  <c r="CC637" i="40"/>
  <c r="CC638" i="40"/>
  <c r="CC639" i="40"/>
  <c r="CC640" i="40"/>
  <c r="CC641" i="40"/>
  <c r="CC642" i="40"/>
  <c r="CC643" i="40"/>
  <c r="CC644" i="40"/>
  <c r="CC645" i="40"/>
  <c r="CC646" i="40"/>
  <c r="CC647" i="40"/>
  <c r="CC648" i="40"/>
  <c r="CC649" i="40"/>
  <c r="CC650" i="40"/>
  <c r="CC651" i="40"/>
  <c r="CC652" i="40"/>
  <c r="CC653" i="40"/>
  <c r="CC654" i="40"/>
  <c r="CC655" i="40"/>
  <c r="CC656" i="40"/>
  <c r="CC657" i="40"/>
  <c r="CC658" i="40"/>
  <c r="CC659" i="40"/>
  <c r="CC660" i="40"/>
  <c r="CC661" i="40"/>
  <c r="CC662" i="40"/>
  <c r="CC663" i="40"/>
  <c r="CC664" i="40"/>
  <c r="CC665" i="40"/>
  <c r="CC666" i="40"/>
  <c r="CC667" i="40"/>
  <c r="CC668" i="40"/>
  <c r="CC669" i="40"/>
  <c r="CC670" i="40"/>
  <c r="CC671" i="40"/>
  <c r="CC672" i="40"/>
  <c r="CC673" i="40"/>
  <c r="CC674" i="40"/>
  <c r="CC675" i="40"/>
  <c r="CC676" i="40"/>
  <c r="CC677" i="40"/>
  <c r="CC678" i="40"/>
  <c r="CC679" i="40"/>
  <c r="CC680" i="40"/>
  <c r="CC681" i="40"/>
  <c r="CC682" i="40"/>
  <c r="CC683" i="40"/>
  <c r="CC684" i="40"/>
  <c r="CC685" i="40"/>
  <c r="CC686" i="40"/>
  <c r="CC687" i="40"/>
  <c r="CC688" i="40"/>
  <c r="CC689" i="40"/>
  <c r="CC690" i="40"/>
  <c r="CC691" i="40"/>
  <c r="CC692" i="40"/>
  <c r="CC693" i="40"/>
  <c r="CC694" i="40"/>
  <c r="CC695" i="40"/>
  <c r="CC696" i="40"/>
  <c r="CC697" i="40"/>
  <c r="CC698" i="40"/>
  <c r="CC699" i="40"/>
  <c r="CC700" i="40"/>
  <c r="CC701" i="40"/>
  <c r="CC702" i="40"/>
  <c r="CC703" i="40"/>
  <c r="CC704" i="40"/>
  <c r="CC705" i="40"/>
  <c r="CC706" i="40"/>
  <c r="CC707" i="40"/>
  <c r="CC708" i="40"/>
  <c r="CC709" i="40"/>
  <c r="CC710" i="40"/>
  <c r="CC711" i="40"/>
  <c r="CC712" i="40"/>
  <c r="CC713" i="40"/>
  <c r="CC714" i="40"/>
  <c r="CC715" i="40"/>
  <c r="CC716" i="40"/>
  <c r="CC717" i="40"/>
  <c r="CC718" i="40"/>
  <c r="CC719" i="40"/>
  <c r="CC720" i="40"/>
  <c r="CC721" i="40"/>
  <c r="CC722" i="40"/>
  <c r="CC723" i="40"/>
  <c r="CC724" i="40"/>
  <c r="CC725" i="40"/>
  <c r="CC726" i="40"/>
  <c r="CC727" i="40"/>
  <c r="CC728" i="40"/>
  <c r="CC729" i="40"/>
  <c r="CC730" i="40"/>
  <c r="CC731" i="40"/>
  <c r="CC732" i="40"/>
  <c r="CC733" i="40"/>
  <c r="CC734" i="40"/>
  <c r="CC735" i="40"/>
  <c r="CC736" i="40"/>
  <c r="CC737" i="40"/>
  <c r="CC738" i="40"/>
  <c r="CC739" i="40"/>
  <c r="CC740" i="40"/>
  <c r="CC741" i="40"/>
  <c r="CC742" i="40"/>
  <c r="CC743" i="40"/>
  <c r="CC744" i="40"/>
  <c r="CC745" i="40"/>
  <c r="CC746" i="40"/>
  <c r="CC747" i="40"/>
  <c r="CC748" i="40"/>
  <c r="CC749" i="40"/>
  <c r="CC750" i="40"/>
  <c r="CC751" i="40"/>
  <c r="CC752" i="40"/>
  <c r="CC753" i="40"/>
  <c r="CC754" i="40"/>
  <c r="CC755" i="40"/>
  <c r="CC756" i="40"/>
  <c r="CC757" i="40"/>
  <c r="CC758" i="40"/>
  <c r="CC759" i="40"/>
  <c r="CC760" i="40"/>
  <c r="CC761" i="40"/>
  <c r="CC762" i="40"/>
  <c r="CC763" i="40"/>
  <c r="CC764" i="40"/>
  <c r="CC765" i="40"/>
  <c r="CC766" i="40"/>
  <c r="CC767" i="40"/>
  <c r="CC768" i="40"/>
  <c r="CC769" i="40"/>
  <c r="CC770" i="40"/>
  <c r="CC771" i="40"/>
  <c r="CC772" i="40"/>
  <c r="CC773" i="40"/>
  <c r="CC774" i="40"/>
  <c r="CC775" i="40"/>
  <c r="CC776" i="40"/>
  <c r="CC777" i="40"/>
  <c r="CC778" i="40"/>
  <c r="CC779" i="40"/>
  <c r="CC780" i="40"/>
  <c r="CC781" i="40"/>
  <c r="CC782" i="40"/>
  <c r="CC783" i="40"/>
  <c r="CC784" i="40"/>
  <c r="CC785" i="40"/>
  <c r="CC786" i="40"/>
  <c r="CC787" i="40"/>
  <c r="CC788" i="40"/>
  <c r="CC789" i="40"/>
  <c r="CC790" i="40"/>
  <c r="CC791" i="40"/>
  <c r="CC792" i="40"/>
  <c r="CC793" i="40"/>
  <c r="CC794" i="40"/>
  <c r="CC795" i="40"/>
  <c r="CC796" i="40"/>
  <c r="CC797" i="40"/>
  <c r="CC798" i="40"/>
  <c r="CC799" i="40"/>
  <c r="CC800" i="40"/>
  <c r="CC801" i="40"/>
  <c r="CC802" i="40"/>
  <c r="CC803" i="40"/>
  <c r="CC804" i="40"/>
  <c r="CC805" i="40"/>
  <c r="CC806" i="40"/>
  <c r="CC807" i="40"/>
  <c r="CC808" i="40"/>
  <c r="CC809" i="40"/>
  <c r="CC810" i="40"/>
  <c r="CC811" i="40"/>
  <c r="CC812" i="40"/>
  <c r="CC813" i="40"/>
  <c r="CC814" i="40"/>
  <c r="CC815" i="40"/>
  <c r="CC816" i="40"/>
  <c r="CC817" i="40"/>
  <c r="CC818" i="40"/>
  <c r="CC819" i="40"/>
  <c r="CC820" i="40"/>
  <c r="CC821" i="40"/>
  <c r="CC822" i="40"/>
  <c r="CC823" i="40"/>
  <c r="CC824" i="40"/>
  <c r="CC825" i="40"/>
  <c r="CC826" i="40"/>
  <c r="CC827" i="40"/>
  <c r="CC828" i="40"/>
  <c r="CC829" i="40"/>
  <c r="CC830" i="40"/>
  <c r="CC831" i="40"/>
  <c r="CC832" i="40"/>
  <c r="CC833" i="40"/>
  <c r="CC834" i="40"/>
  <c r="CC835" i="40"/>
  <c r="CC836" i="40"/>
  <c r="CC837" i="40"/>
  <c r="CC838" i="40"/>
  <c r="CC839" i="40"/>
  <c r="CC840" i="40"/>
  <c r="CC841" i="40"/>
  <c r="CC842" i="40"/>
  <c r="CC843" i="40"/>
  <c r="CC844" i="40"/>
  <c r="CC845" i="40"/>
  <c r="CC846" i="40"/>
  <c r="CC847" i="40"/>
  <c r="CC848" i="40"/>
  <c r="CC849" i="40"/>
  <c r="CC850" i="40"/>
  <c r="CC851" i="40"/>
  <c r="CC852" i="40"/>
  <c r="CC853" i="40"/>
  <c r="CC854" i="40"/>
  <c r="CC855" i="40"/>
  <c r="CC856" i="40"/>
  <c r="CC857" i="40"/>
  <c r="CC858" i="40"/>
  <c r="CC859" i="40"/>
  <c r="CC860" i="40"/>
  <c r="CC861" i="40"/>
  <c r="CC862" i="40"/>
  <c r="CC863" i="40"/>
  <c r="CC864" i="40"/>
  <c r="CC865" i="40"/>
  <c r="CC866" i="40"/>
  <c r="CC867" i="40"/>
  <c r="CC868" i="40"/>
  <c r="CC869" i="40"/>
  <c r="CC870" i="40"/>
  <c r="CC871" i="40"/>
  <c r="CC872" i="40"/>
  <c r="CC873" i="40"/>
  <c r="CC874" i="40"/>
  <c r="CC875" i="40"/>
  <c r="CC876" i="40"/>
  <c r="CC877" i="40"/>
  <c r="CC878" i="40"/>
  <c r="CC879" i="40"/>
  <c r="CC880" i="40"/>
  <c r="CC881" i="40"/>
  <c r="CC882" i="40"/>
  <c r="CC883" i="40"/>
  <c r="CC884" i="40"/>
  <c r="CC885" i="40"/>
  <c r="CC886" i="40"/>
  <c r="CC887" i="40"/>
  <c r="CC888" i="40"/>
  <c r="CC889" i="40"/>
  <c r="CC890" i="40"/>
  <c r="CC891" i="40"/>
  <c r="CC892" i="40"/>
  <c r="CC893" i="40"/>
  <c r="CC894" i="40"/>
  <c r="CC895" i="40"/>
  <c r="CC896" i="40"/>
  <c r="CC897" i="40"/>
  <c r="CC898" i="40"/>
  <c r="CC899" i="40"/>
  <c r="CC900" i="40"/>
  <c r="CC901" i="40"/>
  <c r="CC902" i="40"/>
  <c r="CC903" i="40"/>
  <c r="CC904" i="40"/>
  <c r="CC905" i="40"/>
  <c r="CC906" i="40"/>
  <c r="CC907" i="40"/>
  <c r="CC908" i="40"/>
  <c r="CC909" i="40"/>
  <c r="CC910" i="40"/>
  <c r="CC911" i="40"/>
  <c r="CC912" i="40"/>
  <c r="CC913" i="40"/>
  <c r="CC914" i="40"/>
  <c r="CC915" i="40"/>
  <c r="CC916" i="40"/>
  <c r="CC917" i="40"/>
  <c r="CC918" i="40"/>
  <c r="CC919" i="40"/>
  <c r="D179" i="20"/>
  <c r="E179" i="20"/>
  <c r="T179" i="20"/>
  <c r="U179" i="20"/>
  <c r="D18" i="61"/>
  <c r="AP61" i="61"/>
  <c r="AO61" i="61"/>
  <c r="C18" i="61" s="1"/>
  <c r="AO58" i="61"/>
  <c r="DD103" i="65"/>
  <c r="DD104" i="65"/>
  <c r="DD105" i="65"/>
  <c r="DD107" i="65"/>
  <c r="DD108" i="65"/>
  <c r="DE108" i="65" s="1"/>
  <c r="DD109" i="65"/>
  <c r="D44" i="61"/>
  <c r="D35" i="61"/>
  <c r="L182" i="20"/>
  <c r="M182" i="20"/>
  <c r="L183" i="20"/>
  <c r="M183" i="20"/>
  <c r="L180" i="20"/>
  <c r="M180" i="20"/>
  <c r="L181" i="20"/>
  <c r="M181" i="20"/>
  <c r="CB61" i="61"/>
  <c r="E44" i="61" s="1"/>
  <c r="CA61" i="61"/>
  <c r="C44" i="61" s="1"/>
  <c r="BV61" i="61"/>
  <c r="BV49" i="61" s="1"/>
  <c r="BU61" i="61"/>
  <c r="C35" i="61" s="1"/>
  <c r="CA58" i="61"/>
  <c r="BU58" i="61"/>
  <c r="AA234" i="20"/>
  <c r="AB234" i="20"/>
  <c r="L177" i="20"/>
  <c r="M177" i="20"/>
  <c r="L178" i="20"/>
  <c r="M178" i="20"/>
  <c r="L179" i="20"/>
  <c r="M179" i="20"/>
  <c r="AO49" i="59"/>
  <c r="AO50" i="59"/>
  <c r="AO51" i="59"/>
  <c r="AO52" i="59"/>
  <c r="AO53" i="59"/>
  <c r="AO54" i="59"/>
  <c r="AO55" i="59"/>
  <c r="AO56" i="59"/>
  <c r="AO57" i="59"/>
  <c r="AO58" i="59"/>
  <c r="AO59" i="59"/>
  <c r="AO60" i="59"/>
  <c r="AO61" i="59"/>
  <c r="AO62" i="59"/>
  <c r="AO63" i="59"/>
  <c r="AO64" i="59"/>
  <c r="AO65" i="59"/>
  <c r="AO66" i="59"/>
  <c r="AO67" i="59"/>
  <c r="AO68" i="59"/>
  <c r="AO69" i="59"/>
  <c r="AO70" i="59"/>
  <c r="AO71" i="59"/>
  <c r="AO72" i="59"/>
  <c r="AO73" i="59"/>
  <c r="AO74" i="59"/>
  <c r="AO75" i="59"/>
  <c r="AO76" i="59"/>
  <c r="AO77" i="59"/>
  <c r="AO78" i="59"/>
  <c r="AO79" i="59"/>
  <c r="AO80" i="59"/>
  <c r="AO81" i="59"/>
  <c r="AO82" i="59"/>
  <c r="AO83" i="59"/>
  <c r="AO84" i="59"/>
  <c r="AO85" i="59"/>
  <c r="AO86" i="59"/>
  <c r="AO87" i="59"/>
  <c r="AO88" i="59"/>
  <c r="AO89" i="59"/>
  <c r="AO90" i="59"/>
  <c r="AO91" i="59"/>
  <c r="AO92" i="59"/>
  <c r="AO93" i="59"/>
  <c r="AO94" i="59"/>
  <c r="AO95" i="59"/>
  <c r="AO96" i="59"/>
  <c r="AO97" i="59"/>
  <c r="AO98" i="59"/>
  <c r="AO99" i="59"/>
  <c r="AO100" i="59"/>
  <c r="AO101" i="59"/>
  <c r="AO102" i="59"/>
  <c r="CW56" i="65"/>
  <c r="CV56" i="65"/>
  <c r="CV55" i="65"/>
  <c r="CV43" i="65" s="1"/>
  <c r="CU55" i="65"/>
  <c r="C15" i="65" s="1"/>
  <c r="AH139" i="20"/>
  <c r="AI139" i="20"/>
  <c r="AO58" i="36"/>
  <c r="AP58" i="36"/>
  <c r="AQ58" i="36"/>
  <c r="AO59" i="36"/>
  <c r="AP59" i="36"/>
  <c r="AQ59" i="36"/>
  <c r="AO60" i="36"/>
  <c r="AP60" i="36"/>
  <c r="AQ60" i="36"/>
  <c r="AO61" i="36"/>
  <c r="AP61" i="36"/>
  <c r="AQ61" i="36"/>
  <c r="AO62" i="36"/>
  <c r="AP62" i="36"/>
  <c r="AQ62" i="36"/>
  <c r="AO63" i="36"/>
  <c r="AP63" i="36"/>
  <c r="AQ63" i="36"/>
  <c r="AR63" i="36" s="1"/>
  <c r="AO64" i="36"/>
  <c r="AP64" i="36"/>
  <c r="AQ64" i="36"/>
  <c r="AR64" i="36" s="1"/>
  <c r="AO65" i="36"/>
  <c r="AP65" i="36"/>
  <c r="AQ65" i="36"/>
  <c r="AH136" i="20"/>
  <c r="AI136" i="20"/>
  <c r="AH137" i="20"/>
  <c r="AI137" i="20"/>
  <c r="AH138" i="20"/>
  <c r="AI138" i="20"/>
  <c r="AH134" i="20"/>
  <c r="AI134" i="20"/>
  <c r="AH135" i="20"/>
  <c r="AI135" i="20"/>
  <c r="AA128" i="20"/>
  <c r="AB128" i="20"/>
  <c r="AA129" i="20"/>
  <c r="AB129" i="20"/>
  <c r="AA130" i="20"/>
  <c r="AB130" i="20"/>
  <c r="AA131" i="20"/>
  <c r="AB131" i="20"/>
  <c r="AA132" i="20"/>
  <c r="AB132" i="20"/>
  <c r="AA133" i="20"/>
  <c r="AB133" i="20"/>
  <c r="AA134" i="20"/>
  <c r="AB134" i="20"/>
  <c r="AA135" i="20"/>
  <c r="AB135" i="20"/>
  <c r="AA136" i="20"/>
  <c r="AB136" i="20"/>
  <c r="AA137" i="20"/>
  <c r="AB137" i="20"/>
  <c r="AA138" i="20"/>
  <c r="AB138" i="20"/>
  <c r="AA139" i="20"/>
  <c r="AB139" i="20"/>
  <c r="AA140" i="20"/>
  <c r="AB140" i="20"/>
  <c r="AA141" i="20"/>
  <c r="AB141" i="20"/>
  <c r="AA142" i="20"/>
  <c r="AB142" i="20"/>
  <c r="AA143" i="20"/>
  <c r="AB143" i="20"/>
  <c r="AA144" i="20"/>
  <c r="AB144" i="20"/>
  <c r="AA145" i="20"/>
  <c r="AB145" i="20"/>
  <c r="AA146" i="20"/>
  <c r="AB146" i="20"/>
  <c r="AE32" i="42"/>
  <c r="AC32" i="42"/>
  <c r="AA32" i="42"/>
  <c r="Y32" i="42"/>
  <c r="U32" i="42"/>
  <c r="O32" i="42"/>
  <c r="AV44" i="66"/>
  <c r="AW44" i="66"/>
  <c r="AX44" i="66"/>
  <c r="AY44" i="66"/>
  <c r="AZ44" i="66"/>
  <c r="BA44" i="66"/>
  <c r="BB44" i="66"/>
  <c r="AU44" i="66"/>
  <c r="AV44" i="45"/>
  <c r="AW44" i="45"/>
  <c r="AX44" i="45"/>
  <c r="AY44" i="45"/>
  <c r="AZ44" i="45"/>
  <c r="BA44" i="45"/>
  <c r="BB44" i="45"/>
  <c r="BC44" i="45"/>
  <c r="BD44" i="45"/>
  <c r="AU44" i="45"/>
  <c r="BT46" i="48"/>
  <c r="BU46" i="48"/>
  <c r="BV46" i="48"/>
  <c r="BW46" i="48"/>
  <c r="BX46" i="48"/>
  <c r="BY46" i="48"/>
  <c r="BZ46" i="48"/>
  <c r="CA46" i="48"/>
  <c r="CB46" i="48"/>
  <c r="CC46" i="48"/>
  <c r="CD46" i="48"/>
  <c r="CE46" i="48"/>
  <c r="BS46" i="48"/>
  <c r="L176" i="20"/>
  <c r="M176" i="20"/>
  <c r="D209" i="20"/>
  <c r="E209" i="20"/>
  <c r="F209" i="20"/>
  <c r="G209" i="20"/>
  <c r="H209" i="20"/>
  <c r="D208" i="20"/>
  <c r="E208" i="20"/>
  <c r="F208" i="20"/>
  <c r="G208" i="20"/>
  <c r="H208" i="20"/>
  <c r="CT56" i="65"/>
  <c r="CS56" i="65"/>
  <c r="CS55" i="65"/>
  <c r="E8" i="65" s="1"/>
  <c r="CR55" i="65"/>
  <c r="C8" i="65" s="1"/>
  <c r="AR45" i="64"/>
  <c r="AR46" i="64" s="1"/>
  <c r="AQ42" i="64" s="1"/>
  <c r="AQ45" i="64"/>
  <c r="C25" i="64" s="1"/>
  <c r="AP45" i="64"/>
  <c r="AP46" i="64" s="1"/>
  <c r="AO42" i="64" s="1"/>
  <c r="AO45" i="64"/>
  <c r="C14" i="64" s="1"/>
  <c r="AN45" i="64"/>
  <c r="AN46" i="64" s="1"/>
  <c r="AM42" i="64" s="1"/>
  <c r="AM45" i="64"/>
  <c r="C7" i="64" s="1"/>
  <c r="L208" i="20"/>
  <c r="M208" i="20"/>
  <c r="N208" i="20"/>
  <c r="O208" i="20"/>
  <c r="P208" i="20"/>
  <c r="L207" i="20"/>
  <c r="M207" i="20"/>
  <c r="N207" i="20"/>
  <c r="O207" i="20"/>
  <c r="P207" i="20"/>
  <c r="D137" i="20"/>
  <c r="E137" i="20"/>
  <c r="H137" i="20"/>
  <c r="I137" i="20"/>
  <c r="AH210" i="20"/>
  <c r="AI210" i="20"/>
  <c r="AJ210" i="20"/>
  <c r="AK210" i="20"/>
  <c r="AL210" i="20"/>
  <c r="AB207" i="20"/>
  <c r="AB208" i="20"/>
  <c r="AA173" i="20"/>
  <c r="AB173" i="20"/>
  <c r="AC173" i="20"/>
  <c r="AD173" i="20"/>
  <c r="AE173" i="20"/>
  <c r="AA174" i="20"/>
  <c r="AB174" i="20"/>
  <c r="AC174" i="20"/>
  <c r="AD174" i="20"/>
  <c r="AE174" i="20"/>
  <c r="AA175" i="20"/>
  <c r="AB175" i="20"/>
  <c r="AD175" i="20"/>
  <c r="T176" i="20"/>
  <c r="U176" i="20"/>
  <c r="T177" i="20"/>
  <c r="U177" i="20"/>
  <c r="T178" i="20"/>
  <c r="U178" i="20"/>
  <c r="AR65" i="36" l="1"/>
  <c r="E21" i="65"/>
  <c r="CI56" i="65"/>
  <c r="DE107" i="65"/>
  <c r="CI51" i="65"/>
  <c r="DE103" i="65"/>
  <c r="DE109" i="65"/>
  <c r="DE106" i="65"/>
  <c r="DE105" i="65"/>
  <c r="AP49" i="61"/>
  <c r="AO57" i="61"/>
  <c r="E35" i="61"/>
  <c r="AR62" i="36"/>
  <c r="DE104" i="65"/>
  <c r="E15" i="65"/>
  <c r="AR61" i="36"/>
  <c r="CB49" i="61"/>
  <c r="CA57" i="61"/>
  <c r="BU57" i="61"/>
  <c r="AR59" i="36"/>
  <c r="AR60" i="36"/>
  <c r="AR58" i="36"/>
  <c r="CU56" i="65"/>
  <c r="CU51" i="65"/>
  <c r="CR56" i="65"/>
  <c r="CS43" i="65"/>
  <c r="CR51" i="65"/>
  <c r="D25" i="64"/>
  <c r="E25" i="64"/>
  <c r="D14" i="64"/>
  <c r="E14" i="64"/>
  <c r="AO41" i="64"/>
  <c r="D7" i="64"/>
  <c r="E7" i="64"/>
  <c r="AM41" i="64"/>
  <c r="AR33" i="64"/>
  <c r="AQ41" i="64"/>
  <c r="AP33" i="64"/>
  <c r="AN33" i="64"/>
  <c r="DD94" i="65"/>
  <c r="CQ56" i="65"/>
  <c r="CP56" i="65"/>
  <c r="CP55" i="65"/>
  <c r="CO51" i="65" s="1"/>
  <c r="CO55" i="65"/>
  <c r="C9" i="65" s="1"/>
  <c r="D135" i="20"/>
  <c r="E135" i="20"/>
  <c r="H135" i="20"/>
  <c r="D136" i="20"/>
  <c r="E136" i="20"/>
  <c r="AA233" i="20"/>
  <c r="AB233" i="20"/>
  <c r="D227" i="20"/>
  <c r="E227" i="20"/>
  <c r="F227" i="20"/>
  <c r="G227" i="20"/>
  <c r="H227" i="20"/>
  <c r="AH209" i="20"/>
  <c r="AI209" i="20"/>
  <c r="AJ209" i="20"/>
  <c r="AK209" i="20"/>
  <c r="AL209" i="20"/>
  <c r="AB206" i="20"/>
  <c r="AB205" i="20"/>
  <c r="AH160" i="20"/>
  <c r="AI160" i="20"/>
  <c r="AH161" i="20"/>
  <c r="AI161" i="20"/>
  <c r="AH159" i="20"/>
  <c r="AI159" i="20"/>
  <c r="AJ159" i="20"/>
  <c r="AK159" i="20"/>
  <c r="AL159" i="20"/>
  <c r="AH133" i="20"/>
  <c r="AI133" i="20"/>
  <c r="L134" i="20"/>
  <c r="M134" i="20"/>
  <c r="CI52" i="65" l="1"/>
  <c r="D21" i="65"/>
  <c r="CU52" i="65"/>
  <c r="D15" i="65"/>
  <c r="CR52" i="65"/>
  <c r="D8" i="65"/>
  <c r="CO56" i="65"/>
  <c r="CO52" i="65" s="1"/>
  <c r="E9" i="65"/>
  <c r="CP43" i="65"/>
  <c r="D178" i="20"/>
  <c r="E178" i="20"/>
  <c r="AA166" i="20"/>
  <c r="AB166" i="20"/>
  <c r="AD166" i="20"/>
  <c r="AA167" i="20"/>
  <c r="AB167" i="20"/>
  <c r="AD167" i="20"/>
  <c r="AA168" i="20"/>
  <c r="AB168" i="20"/>
  <c r="AD168" i="20"/>
  <c r="AA169" i="20"/>
  <c r="AB169" i="20"/>
  <c r="AC169" i="20"/>
  <c r="AD169" i="20"/>
  <c r="AE169" i="20"/>
  <c r="AA170" i="20"/>
  <c r="AB170" i="20"/>
  <c r="AC170" i="20"/>
  <c r="AD170" i="20"/>
  <c r="AE170" i="20"/>
  <c r="AA171" i="20"/>
  <c r="AB171" i="20"/>
  <c r="AC171" i="20"/>
  <c r="AD171" i="20"/>
  <c r="AE171" i="20"/>
  <c r="AA172" i="20"/>
  <c r="AB172" i="20"/>
  <c r="AD172" i="20"/>
  <c r="T174" i="20"/>
  <c r="U174" i="20"/>
  <c r="T175" i="20"/>
  <c r="U175" i="20"/>
  <c r="AA232" i="20"/>
  <c r="AB232" i="20"/>
  <c r="L206" i="20"/>
  <c r="M206" i="20"/>
  <c r="D134" i="20"/>
  <c r="E134" i="20"/>
  <c r="D133" i="20"/>
  <c r="E133" i="20"/>
  <c r="L133" i="20"/>
  <c r="M133" i="20"/>
  <c r="T132" i="20"/>
  <c r="U132" i="20"/>
  <c r="V132" i="20"/>
  <c r="W132" i="20"/>
  <c r="X132" i="20"/>
  <c r="T131" i="20"/>
  <c r="U131" i="20"/>
  <c r="V131" i="20"/>
  <c r="W131" i="20"/>
  <c r="X131" i="20"/>
  <c r="AH228" i="20"/>
  <c r="AI228" i="20"/>
  <c r="AH227" i="20"/>
  <c r="AI227" i="20"/>
  <c r="AL227" i="20"/>
  <c r="AM227" i="20"/>
  <c r="D9" i="65" l="1"/>
  <c r="AA231" i="20"/>
  <c r="AB231" i="20"/>
  <c r="AA230" i="20"/>
  <c r="AB230" i="20"/>
  <c r="C3" i="34"/>
  <c r="L175" i="20"/>
  <c r="M175" i="20"/>
  <c r="L174" i="20"/>
  <c r="M174" i="20"/>
  <c r="L132" i="20"/>
  <c r="M132" i="20"/>
  <c r="Q45" i="34"/>
  <c r="K45" i="34"/>
  <c r="AH208" i="20" l="1"/>
  <c r="AI208" i="20"/>
  <c r="AJ208" i="20"/>
  <c r="AK208" i="20"/>
  <c r="AL208" i="20"/>
  <c r="AH207" i="20"/>
  <c r="AI207" i="20"/>
  <c r="A3" i="49"/>
  <c r="U230" i="20"/>
  <c r="V230" i="20"/>
  <c r="W230" i="20"/>
  <c r="X230" i="20"/>
  <c r="U229" i="20"/>
  <c r="BM56" i="65"/>
  <c r="BL56" i="65"/>
  <c r="BL55" i="65"/>
  <c r="E31" i="65" s="1"/>
  <c r="BK55" i="65"/>
  <c r="C31" i="65" s="1"/>
  <c r="BK51" i="65"/>
  <c r="BL43" i="65"/>
  <c r="L205" i="20"/>
  <c r="M205" i="20"/>
  <c r="AB204" i="20"/>
  <c r="AB203" i="20"/>
  <c r="L204" i="20"/>
  <c r="M204" i="20"/>
  <c r="AH132" i="20"/>
  <c r="AI132" i="20"/>
  <c r="CN56" i="65"/>
  <c r="CM56" i="65"/>
  <c r="CM55" i="65"/>
  <c r="E38" i="65" s="1"/>
  <c r="CL55" i="65"/>
  <c r="C38" i="65" s="1"/>
  <c r="CG55" i="65"/>
  <c r="CG43" i="65" s="1"/>
  <c r="CG56" i="65"/>
  <c r="CH56" i="65"/>
  <c r="DD87" i="65"/>
  <c r="DD88" i="65"/>
  <c r="DD89" i="65"/>
  <c r="DD90" i="65"/>
  <c r="DD91" i="65"/>
  <c r="DD92" i="65"/>
  <c r="DD93" i="65"/>
  <c r="DD95" i="65"/>
  <c r="DD96" i="65"/>
  <c r="DD97" i="65"/>
  <c r="DD98" i="65"/>
  <c r="DD99" i="65"/>
  <c r="DD100" i="65"/>
  <c r="DD101" i="65"/>
  <c r="DD102" i="65"/>
  <c r="DE102" i="65" s="1"/>
  <c r="CF55" i="65"/>
  <c r="C36" i="65" s="1"/>
  <c r="D207" i="20"/>
  <c r="E207" i="20"/>
  <c r="F207" i="20"/>
  <c r="G207" i="20"/>
  <c r="H207" i="20"/>
  <c r="D204" i="20"/>
  <c r="E204" i="20"/>
  <c r="D205" i="20"/>
  <c r="E205" i="20"/>
  <c r="D206" i="20"/>
  <c r="E206" i="20"/>
  <c r="F206" i="20"/>
  <c r="G206" i="20"/>
  <c r="H206" i="20"/>
  <c r="D261" i="20"/>
  <c r="E261" i="20"/>
  <c r="F261" i="20"/>
  <c r="G261" i="20"/>
  <c r="H261" i="20"/>
  <c r="D262" i="20"/>
  <c r="E262" i="20"/>
  <c r="F262" i="20"/>
  <c r="G262" i="20"/>
  <c r="H262" i="20"/>
  <c r="D263" i="20"/>
  <c r="E263" i="20"/>
  <c r="F263" i="20"/>
  <c r="G263" i="20"/>
  <c r="H263" i="20"/>
  <c r="D264" i="20"/>
  <c r="E264" i="20"/>
  <c r="F264" i="20"/>
  <c r="G264" i="20"/>
  <c r="H264" i="20"/>
  <c r="F260" i="20"/>
  <c r="G260" i="20"/>
  <c r="H260" i="20"/>
  <c r="I260" i="20"/>
  <c r="D258" i="20"/>
  <c r="BK56" i="65" l="1"/>
  <c r="BK52" i="65" s="1"/>
  <c r="DE101" i="65"/>
  <c r="DE89" i="65"/>
  <c r="DE87" i="65"/>
  <c r="DE92" i="65"/>
  <c r="DE99" i="65"/>
  <c r="CM43" i="65"/>
  <c r="DE95" i="65"/>
  <c r="CL51" i="65"/>
  <c r="DE98" i="65"/>
  <c r="DE96" i="65"/>
  <c r="DE100" i="65"/>
  <c r="DE88" i="65"/>
  <c r="E36" i="65"/>
  <c r="DE94" i="65"/>
  <c r="CL56" i="65"/>
  <c r="DE93" i="65"/>
  <c r="DE97" i="65"/>
  <c r="DE91" i="65"/>
  <c r="DE90" i="65"/>
  <c r="CF56" i="65"/>
  <c r="CF51" i="65"/>
  <c r="AA229" i="20"/>
  <c r="AB229" i="20"/>
  <c r="AA223" i="20"/>
  <c r="AB223" i="20"/>
  <c r="AA224" i="20"/>
  <c r="AB224" i="20"/>
  <c r="AA225" i="20"/>
  <c r="AB225" i="20"/>
  <c r="AA226" i="20"/>
  <c r="AB226" i="20"/>
  <c r="AA227" i="20"/>
  <c r="AB227" i="20"/>
  <c r="AA228" i="20"/>
  <c r="AB228" i="20"/>
  <c r="AC222" i="20"/>
  <c r="AD222" i="20"/>
  <c r="AE222" i="20"/>
  <c r="AF222" i="20"/>
  <c r="AA220" i="20"/>
  <c r="D31" i="65" l="1"/>
  <c r="CL52" i="65"/>
  <c r="D38" i="65"/>
  <c r="CF52" i="65"/>
  <c r="D36" i="65"/>
  <c r="AH223" i="20"/>
  <c r="AI223" i="20"/>
  <c r="AM223" i="20"/>
  <c r="AH224" i="20"/>
  <c r="AI224" i="20"/>
  <c r="AH225" i="20"/>
  <c r="AI225" i="20"/>
  <c r="AH226" i="20"/>
  <c r="AI226" i="20"/>
  <c r="AJ222" i="20"/>
  <c r="AK222" i="20"/>
  <c r="AL222" i="20"/>
  <c r="AM222" i="20"/>
  <c r="AN222" i="20"/>
  <c r="AH220" i="20"/>
  <c r="C16" i="49"/>
  <c r="C17" i="49"/>
  <c r="C18" i="49"/>
  <c r="C19" i="49"/>
  <c r="C20" i="49"/>
  <c r="C21" i="49"/>
  <c r="AS200" i="66"/>
  <c r="AR200" i="66"/>
  <c r="AQ200" i="66"/>
  <c r="AS199" i="66"/>
  <c r="AR199" i="66"/>
  <c r="AQ199" i="66"/>
  <c r="AS198" i="66"/>
  <c r="AR198" i="66"/>
  <c r="AQ198" i="66"/>
  <c r="AS197" i="66"/>
  <c r="AR197" i="66"/>
  <c r="AQ197" i="66"/>
  <c r="AS196" i="66"/>
  <c r="AR196" i="66"/>
  <c r="AQ196" i="66"/>
  <c r="AS195" i="66"/>
  <c r="AR195" i="66"/>
  <c r="AQ195" i="66"/>
  <c r="AS194" i="66"/>
  <c r="AR194" i="66"/>
  <c r="AQ194" i="66"/>
  <c r="AS193" i="66"/>
  <c r="AR193" i="66"/>
  <c r="AQ193" i="66"/>
  <c r="AS192" i="66"/>
  <c r="AR192" i="66"/>
  <c r="AQ192" i="66"/>
  <c r="AS191" i="66"/>
  <c r="AR191" i="66"/>
  <c r="AQ191" i="66"/>
  <c r="AS190" i="66"/>
  <c r="AR190" i="66"/>
  <c r="AQ190" i="66"/>
  <c r="AS189" i="66"/>
  <c r="AR189" i="66"/>
  <c r="AQ189" i="66"/>
  <c r="AS188" i="66"/>
  <c r="AR188" i="66"/>
  <c r="AQ188" i="66"/>
  <c r="AS187" i="66"/>
  <c r="AR187" i="66"/>
  <c r="AQ187" i="66"/>
  <c r="AS186" i="66"/>
  <c r="AR186" i="66"/>
  <c r="AQ186" i="66"/>
  <c r="AS185" i="66"/>
  <c r="AR185" i="66"/>
  <c r="AQ185" i="66"/>
  <c r="AS184" i="66"/>
  <c r="AR184" i="66"/>
  <c r="AQ184" i="66"/>
  <c r="AS183" i="66"/>
  <c r="AR183" i="66"/>
  <c r="AQ183" i="66"/>
  <c r="AS182" i="66"/>
  <c r="AR182" i="66"/>
  <c r="AQ182" i="66"/>
  <c r="AS181" i="66"/>
  <c r="AR181" i="66"/>
  <c r="AQ181" i="66"/>
  <c r="AS180" i="66"/>
  <c r="AR180" i="66"/>
  <c r="AQ180" i="66"/>
  <c r="AS179" i="66"/>
  <c r="AR179" i="66"/>
  <c r="AQ179" i="66"/>
  <c r="AS178" i="66"/>
  <c r="AR178" i="66"/>
  <c r="AQ178" i="66"/>
  <c r="AS177" i="66"/>
  <c r="AR177" i="66"/>
  <c r="AQ177" i="66"/>
  <c r="AS176" i="66"/>
  <c r="AR176" i="66"/>
  <c r="AQ176" i="66"/>
  <c r="AS175" i="66"/>
  <c r="AR175" i="66"/>
  <c r="AQ175" i="66"/>
  <c r="AS174" i="66"/>
  <c r="AR174" i="66"/>
  <c r="AQ174" i="66"/>
  <c r="AS173" i="66"/>
  <c r="AR173" i="66"/>
  <c r="AQ173" i="66"/>
  <c r="AS172" i="66"/>
  <c r="AR172" i="66"/>
  <c r="AQ172" i="66"/>
  <c r="AS171" i="66"/>
  <c r="AR171" i="66"/>
  <c r="AQ171" i="66"/>
  <c r="AS170" i="66"/>
  <c r="AR170" i="66"/>
  <c r="AQ170" i="66"/>
  <c r="AS169" i="66"/>
  <c r="AR169" i="66"/>
  <c r="AQ169" i="66"/>
  <c r="AS168" i="66"/>
  <c r="AR168" i="66"/>
  <c r="AQ168" i="66"/>
  <c r="AS167" i="66"/>
  <c r="AR167" i="66"/>
  <c r="AQ167" i="66"/>
  <c r="AS166" i="66"/>
  <c r="AR166" i="66"/>
  <c r="AQ166" i="66"/>
  <c r="AS165" i="66"/>
  <c r="AR165" i="66"/>
  <c r="AQ165" i="66"/>
  <c r="AS164" i="66"/>
  <c r="AR164" i="66"/>
  <c r="AQ164" i="66"/>
  <c r="AS163" i="66"/>
  <c r="AR163" i="66"/>
  <c r="AQ163" i="66"/>
  <c r="AS162" i="66"/>
  <c r="AR162" i="66"/>
  <c r="AQ162" i="66"/>
  <c r="AS161" i="66"/>
  <c r="AR161" i="66"/>
  <c r="AQ161" i="66"/>
  <c r="AS160" i="66"/>
  <c r="AR160" i="66"/>
  <c r="AQ160" i="66"/>
  <c r="AS159" i="66"/>
  <c r="AR159" i="66"/>
  <c r="AQ159" i="66"/>
  <c r="AS158" i="66"/>
  <c r="AR158" i="66"/>
  <c r="AQ158" i="66"/>
  <c r="AS157" i="66"/>
  <c r="AR157" i="66"/>
  <c r="AQ157" i="66"/>
  <c r="AS156" i="66"/>
  <c r="AR156" i="66"/>
  <c r="AQ156" i="66"/>
  <c r="AS155" i="66"/>
  <c r="AR155" i="66"/>
  <c r="AQ155" i="66"/>
  <c r="AS154" i="66"/>
  <c r="AR154" i="66"/>
  <c r="AQ154" i="66"/>
  <c r="AS153" i="66"/>
  <c r="AR153" i="66"/>
  <c r="AQ153" i="66"/>
  <c r="AS152" i="66"/>
  <c r="AR152" i="66"/>
  <c r="AQ152" i="66"/>
  <c r="AS151" i="66"/>
  <c r="AR151" i="66"/>
  <c r="AQ151" i="66"/>
  <c r="AS150" i="66"/>
  <c r="AR150" i="66"/>
  <c r="AQ150" i="66"/>
  <c r="AS149" i="66"/>
  <c r="AR149" i="66"/>
  <c r="AQ149" i="66"/>
  <c r="AS148" i="66"/>
  <c r="AR148" i="66"/>
  <c r="AQ148" i="66"/>
  <c r="AS147" i="66"/>
  <c r="AR147" i="66"/>
  <c r="AQ147" i="66"/>
  <c r="AS146" i="66"/>
  <c r="AR146" i="66"/>
  <c r="AQ146" i="66"/>
  <c r="AS145" i="66"/>
  <c r="AR145" i="66"/>
  <c r="AQ145" i="66"/>
  <c r="AS144" i="66"/>
  <c r="AR144" i="66"/>
  <c r="AQ144" i="66"/>
  <c r="AS143" i="66"/>
  <c r="AR143" i="66"/>
  <c r="AQ143" i="66"/>
  <c r="AS142" i="66"/>
  <c r="AR142" i="66"/>
  <c r="AQ142" i="66"/>
  <c r="AS141" i="66"/>
  <c r="AR141" i="66"/>
  <c r="AQ141" i="66"/>
  <c r="AS140" i="66"/>
  <c r="AR140" i="66"/>
  <c r="AQ140" i="66"/>
  <c r="AS139" i="66"/>
  <c r="AR139" i="66"/>
  <c r="AQ139" i="66"/>
  <c r="AS138" i="66"/>
  <c r="AR138" i="66"/>
  <c r="AQ138" i="66"/>
  <c r="AS137" i="66"/>
  <c r="AR137" i="66"/>
  <c r="AQ137" i="66"/>
  <c r="AS136" i="66"/>
  <c r="AR136" i="66"/>
  <c r="AQ136" i="66"/>
  <c r="AS135" i="66"/>
  <c r="AR135" i="66"/>
  <c r="AQ135" i="66"/>
  <c r="AS134" i="66"/>
  <c r="AR134" i="66"/>
  <c r="AQ134" i="66"/>
  <c r="AS133" i="66"/>
  <c r="AR133" i="66"/>
  <c r="AQ133" i="66"/>
  <c r="AS132" i="66"/>
  <c r="AR132" i="66"/>
  <c r="AQ132" i="66"/>
  <c r="AS131" i="66"/>
  <c r="AR131" i="66"/>
  <c r="AQ131" i="66"/>
  <c r="AS130" i="66"/>
  <c r="AR130" i="66"/>
  <c r="AQ130" i="66"/>
  <c r="AS129" i="66"/>
  <c r="AR129" i="66"/>
  <c r="AQ129" i="66"/>
  <c r="AS128" i="66"/>
  <c r="AR128" i="66"/>
  <c r="AQ128" i="66"/>
  <c r="AS127" i="66"/>
  <c r="AR127" i="66"/>
  <c r="AQ127" i="66"/>
  <c r="AS126" i="66"/>
  <c r="AR126" i="66"/>
  <c r="AQ126" i="66"/>
  <c r="AS125" i="66"/>
  <c r="AR125" i="66"/>
  <c r="AQ125" i="66"/>
  <c r="AS124" i="66"/>
  <c r="AR124" i="66"/>
  <c r="AQ124" i="66"/>
  <c r="AS123" i="66"/>
  <c r="AR123" i="66"/>
  <c r="AQ123" i="66"/>
  <c r="AS122" i="66"/>
  <c r="AR122" i="66"/>
  <c r="AQ122" i="66"/>
  <c r="AS121" i="66"/>
  <c r="AR121" i="66"/>
  <c r="AQ121" i="66"/>
  <c r="AS120" i="66"/>
  <c r="AR120" i="66"/>
  <c r="AQ120" i="66"/>
  <c r="AS119" i="66"/>
  <c r="AR119" i="66"/>
  <c r="AQ119" i="66"/>
  <c r="AS118" i="66"/>
  <c r="AR118" i="66"/>
  <c r="AQ118" i="66"/>
  <c r="AS117" i="66"/>
  <c r="AR117" i="66"/>
  <c r="AQ117" i="66"/>
  <c r="AS116" i="66"/>
  <c r="AR116" i="66"/>
  <c r="AQ116" i="66"/>
  <c r="AS115" i="66"/>
  <c r="AR115" i="66"/>
  <c r="AQ115" i="66"/>
  <c r="AS114" i="66"/>
  <c r="AR114" i="66"/>
  <c r="AQ114" i="66"/>
  <c r="AS113" i="66"/>
  <c r="AR113" i="66"/>
  <c r="AQ113" i="66"/>
  <c r="AS112" i="66"/>
  <c r="AR112" i="66"/>
  <c r="AQ112" i="66"/>
  <c r="AS111" i="66"/>
  <c r="AR111" i="66"/>
  <c r="AQ111" i="66"/>
  <c r="AS110" i="66"/>
  <c r="AR110" i="66"/>
  <c r="AQ110" i="66"/>
  <c r="AS109" i="66"/>
  <c r="AR109" i="66"/>
  <c r="AQ109" i="66"/>
  <c r="AS108" i="66"/>
  <c r="AR108" i="66"/>
  <c r="AQ108" i="66"/>
  <c r="AS107" i="66"/>
  <c r="AR107" i="66"/>
  <c r="AQ107" i="66"/>
  <c r="AS106" i="66"/>
  <c r="AR106" i="66"/>
  <c r="AQ106" i="66"/>
  <c r="AS105" i="66"/>
  <c r="AR105" i="66"/>
  <c r="AQ105" i="66"/>
  <c r="AS104" i="66"/>
  <c r="AR104" i="66"/>
  <c r="AQ104" i="66"/>
  <c r="AS103" i="66"/>
  <c r="AR103" i="66"/>
  <c r="AQ103" i="66"/>
  <c r="AS102" i="66"/>
  <c r="AR102" i="66"/>
  <c r="AQ102" i="66"/>
  <c r="AS101" i="66"/>
  <c r="AR101" i="66"/>
  <c r="AQ101" i="66"/>
  <c r="AS100" i="66"/>
  <c r="AR100" i="66"/>
  <c r="AQ100" i="66"/>
  <c r="AS99" i="66"/>
  <c r="AR99" i="66"/>
  <c r="AQ99" i="66"/>
  <c r="AS98" i="66"/>
  <c r="AR98" i="66"/>
  <c r="AQ98" i="66"/>
  <c r="AS97" i="66"/>
  <c r="AR97" i="66"/>
  <c r="AQ97" i="66"/>
  <c r="AS96" i="66"/>
  <c r="AR96" i="66"/>
  <c r="AQ96" i="66"/>
  <c r="AS95" i="66"/>
  <c r="AR95" i="66"/>
  <c r="AQ95" i="66"/>
  <c r="AS94" i="66"/>
  <c r="AR94" i="66"/>
  <c r="AQ94" i="66"/>
  <c r="AS93" i="66"/>
  <c r="AR93" i="66"/>
  <c r="AQ93" i="66"/>
  <c r="AS92" i="66"/>
  <c r="AR92" i="66"/>
  <c r="AQ92" i="66"/>
  <c r="A92" i="66"/>
  <c r="A93" i="66" s="1"/>
  <c r="A94" i="66" s="1"/>
  <c r="A95" i="66" s="1"/>
  <c r="A96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0" i="66" s="1"/>
  <c r="A121" i="66" s="1"/>
  <c r="A122" i="66" s="1"/>
  <c r="A123" i="66" s="1"/>
  <c r="A124" i="66" s="1"/>
  <c r="A125" i="66" s="1"/>
  <c r="A126" i="66" s="1"/>
  <c r="A127" i="66" s="1"/>
  <c r="A128" i="66" s="1"/>
  <c r="A129" i="66" s="1"/>
  <c r="A130" i="66" s="1"/>
  <c r="A131" i="66" s="1"/>
  <c r="A132" i="66" s="1"/>
  <c r="A133" i="66" s="1"/>
  <c r="A134" i="66" s="1"/>
  <c r="A135" i="66" s="1"/>
  <c r="A136" i="66" s="1"/>
  <c r="A137" i="66" s="1"/>
  <c r="A138" i="66" s="1"/>
  <c r="A139" i="66" s="1"/>
  <c r="A140" i="66" s="1"/>
  <c r="A141" i="66" s="1"/>
  <c r="A142" i="66" s="1"/>
  <c r="A143" i="66" s="1"/>
  <c r="A144" i="66" s="1"/>
  <c r="A145" i="66" s="1"/>
  <c r="A146" i="66" s="1"/>
  <c r="A147" i="66" s="1"/>
  <c r="A148" i="66" s="1"/>
  <c r="A149" i="66" s="1"/>
  <c r="A150" i="66" s="1"/>
  <c r="A151" i="66" s="1"/>
  <c r="A152" i="66" s="1"/>
  <c r="A153" i="66" s="1"/>
  <c r="A154" i="66" s="1"/>
  <c r="A155" i="66" s="1"/>
  <c r="A156" i="66" s="1"/>
  <c r="A157" i="66" s="1"/>
  <c r="A158" i="66" s="1"/>
  <c r="A159" i="66" s="1"/>
  <c r="A160" i="66" s="1"/>
  <c r="A161" i="66" s="1"/>
  <c r="A162" i="66" s="1"/>
  <c r="A163" i="66" s="1"/>
  <c r="A164" i="66" s="1"/>
  <c r="A165" i="66" s="1"/>
  <c r="A166" i="66" s="1"/>
  <c r="A167" i="66" s="1"/>
  <c r="A168" i="66" s="1"/>
  <c r="A169" i="66" s="1"/>
  <c r="A170" i="66" s="1"/>
  <c r="A171" i="66" s="1"/>
  <c r="A172" i="66" s="1"/>
  <c r="A173" i="66" s="1"/>
  <c r="A174" i="66" s="1"/>
  <c r="A175" i="66" s="1"/>
  <c r="A176" i="66" s="1"/>
  <c r="A177" i="66" s="1"/>
  <c r="A178" i="66" s="1"/>
  <c r="A179" i="66" s="1"/>
  <c r="A180" i="66" s="1"/>
  <c r="A181" i="66" s="1"/>
  <c r="A182" i="66" s="1"/>
  <c r="A183" i="66" s="1"/>
  <c r="A184" i="66" s="1"/>
  <c r="A185" i="66" s="1"/>
  <c r="A186" i="66" s="1"/>
  <c r="A187" i="66" s="1"/>
  <c r="A188" i="66" s="1"/>
  <c r="A189" i="66" s="1"/>
  <c r="A190" i="66" s="1"/>
  <c r="A191" i="66" s="1"/>
  <c r="A192" i="66" s="1"/>
  <c r="A193" i="66" s="1"/>
  <c r="A194" i="66" s="1"/>
  <c r="A195" i="66" s="1"/>
  <c r="A196" i="66" s="1"/>
  <c r="A197" i="66" s="1"/>
  <c r="A198" i="66" s="1"/>
  <c r="A199" i="66" s="1"/>
  <c r="A200" i="66" s="1"/>
  <c r="AS91" i="66"/>
  <c r="AR91" i="66"/>
  <c r="AQ91" i="66"/>
  <c r="AS90" i="66"/>
  <c r="AR90" i="66"/>
  <c r="AQ90" i="66"/>
  <c r="AS89" i="66"/>
  <c r="AR89" i="66"/>
  <c r="AQ89" i="66"/>
  <c r="AS88" i="66"/>
  <c r="AR88" i="66"/>
  <c r="AQ88" i="66"/>
  <c r="AS87" i="66"/>
  <c r="AR87" i="66"/>
  <c r="AQ87" i="66"/>
  <c r="AS86" i="66"/>
  <c r="AR86" i="66"/>
  <c r="AQ86" i="66"/>
  <c r="AS85" i="66"/>
  <c r="AR85" i="66"/>
  <c r="AQ85" i="66"/>
  <c r="AS84" i="66"/>
  <c r="AR84" i="66"/>
  <c r="AQ84" i="66"/>
  <c r="AS83" i="66"/>
  <c r="AR83" i="66"/>
  <c r="AQ83" i="66"/>
  <c r="AS82" i="66"/>
  <c r="AR82" i="66"/>
  <c r="AQ82" i="66"/>
  <c r="AS81" i="66"/>
  <c r="AR81" i="66"/>
  <c r="AQ81" i="66"/>
  <c r="AR80" i="66"/>
  <c r="AS79" i="66"/>
  <c r="AR79" i="66"/>
  <c r="AQ79" i="66"/>
  <c r="AR78" i="66"/>
  <c r="AS77" i="66"/>
  <c r="AR77" i="66"/>
  <c r="AQ77" i="66"/>
  <c r="AS76" i="66"/>
  <c r="AR76" i="66"/>
  <c r="AQ76" i="66"/>
  <c r="AS75" i="66"/>
  <c r="AR75" i="66"/>
  <c r="AQ75" i="66"/>
  <c r="AS74" i="66"/>
  <c r="AR74" i="66"/>
  <c r="AQ74" i="66"/>
  <c r="AS73" i="66"/>
  <c r="AR73" i="66"/>
  <c r="AQ73" i="66"/>
  <c r="AR72" i="66"/>
  <c r="AS71" i="66"/>
  <c r="AR71" i="66"/>
  <c r="AQ71" i="66"/>
  <c r="AS70" i="66"/>
  <c r="AR70" i="66"/>
  <c r="AQ70" i="66"/>
  <c r="AS69" i="66"/>
  <c r="AR69" i="66"/>
  <c r="AQ69" i="66"/>
  <c r="AR68" i="66"/>
  <c r="AS67" i="66"/>
  <c r="AR67" i="66"/>
  <c r="AQ67" i="66"/>
  <c r="AS66" i="66"/>
  <c r="AR66" i="66"/>
  <c r="AQ66" i="66"/>
  <c r="AS65" i="66"/>
  <c r="AR65" i="66"/>
  <c r="AQ65" i="66"/>
  <c r="AR64" i="66"/>
  <c r="AS63" i="66"/>
  <c r="AR63" i="66"/>
  <c r="AQ63" i="66"/>
  <c r="AS62" i="66"/>
  <c r="AR62" i="66"/>
  <c r="AQ62" i="66"/>
  <c r="AS61" i="66"/>
  <c r="AR61" i="66"/>
  <c r="AQ61" i="66"/>
  <c r="AR60" i="66"/>
  <c r="AS59" i="66"/>
  <c r="AR59" i="66"/>
  <c r="AQ59" i="66"/>
  <c r="AS58" i="66"/>
  <c r="AR58" i="66"/>
  <c r="AQ58" i="66"/>
  <c r="AS57" i="66"/>
  <c r="AR57" i="66"/>
  <c r="AQ57" i="66"/>
  <c r="AS56" i="66"/>
  <c r="AR56" i="66"/>
  <c r="AQ56" i="66"/>
  <c r="AS55" i="66"/>
  <c r="AR55" i="66"/>
  <c r="AQ55" i="66"/>
  <c r="AS54" i="66"/>
  <c r="AR54" i="66"/>
  <c r="AQ54" i="66"/>
  <c r="AS53" i="66"/>
  <c r="AR53" i="66"/>
  <c r="AQ53" i="66"/>
  <c r="AS52" i="66"/>
  <c r="AR52" i="66"/>
  <c r="AQ52" i="66"/>
  <c r="AS51" i="66"/>
  <c r="AR51" i="66"/>
  <c r="AQ51" i="66"/>
  <c r="AR50" i="66"/>
  <c r="AS49" i="66"/>
  <c r="AR49" i="66"/>
  <c r="AQ49" i="66"/>
  <c r="AS48" i="66"/>
  <c r="AR48" i="66"/>
  <c r="AQ48" i="66"/>
  <c r="AS47" i="66"/>
  <c r="AR47" i="66"/>
  <c r="AQ47" i="66"/>
  <c r="AS46" i="66"/>
  <c r="AR46" i="66"/>
  <c r="AQ46" i="66"/>
  <c r="AO44" i="66"/>
  <c r="Q8" i="20" s="1"/>
  <c r="AO43" i="66"/>
  <c r="Q7" i="20" s="1"/>
  <c r="AN42" i="66"/>
  <c r="AM38" i="66" s="1"/>
  <c r="AH42" i="66"/>
  <c r="AG38" i="66" s="1"/>
  <c r="AF42" i="66"/>
  <c r="AB42" i="66"/>
  <c r="AA38" i="66" s="1"/>
  <c r="X42" i="66"/>
  <c r="W38" i="66" s="1"/>
  <c r="T42" i="66"/>
  <c r="S38" i="66" s="1"/>
  <c r="P42" i="66"/>
  <c r="D20" i="66" s="1"/>
  <c r="N42" i="66"/>
  <c r="L42" i="66"/>
  <c r="J42" i="66"/>
  <c r="D17" i="66" s="1"/>
  <c r="F42" i="66"/>
  <c r="D42" i="66"/>
  <c r="D16" i="66" s="1"/>
  <c r="AN41" i="66"/>
  <c r="E14" i="66" s="1"/>
  <c r="AM41" i="66"/>
  <c r="C14" i="66" s="1"/>
  <c r="AL41" i="66"/>
  <c r="AK37" i="66" s="1"/>
  <c r="AJ41" i="66"/>
  <c r="AH41" i="66"/>
  <c r="AG41" i="66"/>
  <c r="AF41" i="66"/>
  <c r="AE37" i="66" s="1"/>
  <c r="AE41" i="66"/>
  <c r="C21" i="66" s="1"/>
  <c r="AD41" i="66"/>
  <c r="E8" i="66" s="1"/>
  <c r="AB41" i="66"/>
  <c r="AA37" i="66" s="1"/>
  <c r="AA41" i="66"/>
  <c r="C15" i="66" s="1"/>
  <c r="Z41" i="66"/>
  <c r="Y37" i="66" s="1"/>
  <c r="X41" i="66"/>
  <c r="E13" i="66" s="1"/>
  <c r="W41" i="66"/>
  <c r="C13" i="66" s="1"/>
  <c r="V41" i="66"/>
  <c r="U37" i="66" s="1"/>
  <c r="T41" i="66"/>
  <c r="S41" i="66"/>
  <c r="C19" i="66" s="1"/>
  <c r="R41" i="66"/>
  <c r="E6" i="66" s="1"/>
  <c r="AL224" i="20" s="1"/>
  <c r="P41" i="66"/>
  <c r="O37" i="66" s="1"/>
  <c r="O41" i="66"/>
  <c r="N41" i="66"/>
  <c r="E18" i="66" s="1"/>
  <c r="M41" i="66"/>
  <c r="C18" i="66" s="1"/>
  <c r="L41" i="66"/>
  <c r="K41" i="66"/>
  <c r="C22" i="66" s="1"/>
  <c r="J41" i="66"/>
  <c r="I37" i="66" s="1"/>
  <c r="I41" i="66"/>
  <c r="C17" i="66" s="1"/>
  <c r="H41" i="66"/>
  <c r="F41" i="66"/>
  <c r="E37" i="66" s="1"/>
  <c r="E41" i="66"/>
  <c r="C23" i="66" s="1"/>
  <c r="D41" i="66"/>
  <c r="E16" i="66" s="1"/>
  <c r="C41" i="66"/>
  <c r="AE38" i="66"/>
  <c r="E38" i="66"/>
  <c r="C38" i="66"/>
  <c r="AM37" i="66"/>
  <c r="C37" i="66"/>
  <c r="AN29" i="66"/>
  <c r="AL29" i="66"/>
  <c r="AJ29" i="66"/>
  <c r="AH29" i="66"/>
  <c r="AF29" i="66"/>
  <c r="AD29" i="66"/>
  <c r="AB29" i="66"/>
  <c r="Z29" i="66"/>
  <c r="X29" i="66"/>
  <c r="V29" i="66"/>
  <c r="T29" i="66"/>
  <c r="R29" i="66"/>
  <c r="P29" i="66"/>
  <c r="N29" i="66"/>
  <c r="L29" i="66"/>
  <c r="J29" i="66"/>
  <c r="H29" i="66"/>
  <c r="F29" i="66"/>
  <c r="D29" i="66"/>
  <c r="U25" i="66"/>
  <c r="F23" i="66"/>
  <c r="E23" i="66"/>
  <c r="D23" i="66"/>
  <c r="F22" i="66"/>
  <c r="F6" i="66"/>
  <c r="AM224" i="20" s="1"/>
  <c r="F21" i="66"/>
  <c r="E21" i="66"/>
  <c r="D21" i="66"/>
  <c r="F20" i="66"/>
  <c r="E20" i="66"/>
  <c r="C20" i="66"/>
  <c r="F19" i="66"/>
  <c r="F18" i="66"/>
  <c r="F17" i="66"/>
  <c r="F16" i="66"/>
  <c r="C16" i="66"/>
  <c r="F15" i="66"/>
  <c r="D15" i="66"/>
  <c r="F14" i="66"/>
  <c r="F13" i="66"/>
  <c r="F9" i="66"/>
  <c r="AM226" i="20" s="1"/>
  <c r="F12" i="66"/>
  <c r="D12" i="66"/>
  <c r="F8" i="66"/>
  <c r="F11" i="66"/>
  <c r="F5" i="66"/>
  <c r="F10" i="66"/>
  <c r="AM228" i="20" s="1"/>
  <c r="F7" i="66"/>
  <c r="A3" i="66"/>
  <c r="Q40" i="66" s="1"/>
  <c r="A60" i="66" s="1"/>
  <c r="U211" i="20"/>
  <c r="U212" i="20"/>
  <c r="U213" i="20"/>
  <c r="U208" i="20"/>
  <c r="U209" i="20"/>
  <c r="U210" i="20"/>
  <c r="CE56" i="65"/>
  <c r="CD56" i="65"/>
  <c r="CB56" i="65"/>
  <c r="CA56" i="65"/>
  <c r="BY56" i="65"/>
  <c r="BX56" i="65"/>
  <c r="CD55" i="65"/>
  <c r="CC51" i="65" s="1"/>
  <c r="CC55" i="65"/>
  <c r="C23" i="65" s="1"/>
  <c r="CA55" i="65"/>
  <c r="E6" i="65" s="1"/>
  <c r="BZ55" i="65"/>
  <c r="C6" i="65" s="1"/>
  <c r="BX55" i="65"/>
  <c r="BX43" i="65" s="1"/>
  <c r="BW55" i="65"/>
  <c r="C27" i="65" s="1"/>
  <c r="AY39" i="49"/>
  <c r="AV39" i="49"/>
  <c r="AS39" i="49"/>
  <c r="AP39" i="49"/>
  <c r="AM39" i="49"/>
  <c r="AJ39" i="49"/>
  <c r="U227" i="20"/>
  <c r="U228" i="20"/>
  <c r="L242" i="20"/>
  <c r="M242" i="20"/>
  <c r="BV56" i="65"/>
  <c r="BU56" i="65"/>
  <c r="BS56" i="65"/>
  <c r="BR56" i="65"/>
  <c r="BQ56" i="65" s="1"/>
  <c r="BQ52" i="65" s="1"/>
  <c r="BP56" i="65"/>
  <c r="BO56" i="65"/>
  <c r="BU55" i="65"/>
  <c r="BT51" i="65" s="1"/>
  <c r="BT55" i="65"/>
  <c r="C17" i="65" s="1"/>
  <c r="BR55" i="65"/>
  <c r="BQ51" i="65" s="1"/>
  <c r="BQ55" i="65"/>
  <c r="C26" i="65" s="1"/>
  <c r="BO55" i="65"/>
  <c r="E33" i="65" s="1"/>
  <c r="BN55" i="65"/>
  <c r="C33" i="65" s="1"/>
  <c r="AX56" i="65"/>
  <c r="AW56" i="65"/>
  <c r="AW55" i="65"/>
  <c r="E37" i="65" s="1"/>
  <c r="AV55" i="65"/>
  <c r="C37" i="65" s="1"/>
  <c r="L241" i="20"/>
  <c r="M241" i="20"/>
  <c r="AU56" i="65"/>
  <c r="AT56" i="65"/>
  <c r="AT55" i="65"/>
  <c r="E34" i="65" s="1"/>
  <c r="AS55" i="65"/>
  <c r="C34" i="65" s="1"/>
  <c r="BI55" i="57"/>
  <c r="BI56" i="57"/>
  <c r="BI57" i="57"/>
  <c r="BI58" i="57"/>
  <c r="BI59" i="57"/>
  <c r="BI60" i="57"/>
  <c r="BI61" i="57"/>
  <c r="BI62" i="57"/>
  <c r="BI63" i="57"/>
  <c r="BI64" i="57"/>
  <c r="BI65" i="57"/>
  <c r="BI54" i="57"/>
  <c r="CG69" i="61"/>
  <c r="CG70" i="61"/>
  <c r="CG71" i="61"/>
  <c r="CG72" i="61"/>
  <c r="CG73" i="61"/>
  <c r="CG74" i="61"/>
  <c r="CG75" i="61"/>
  <c r="CG76" i="61"/>
  <c r="CG77" i="61"/>
  <c r="CG78" i="61"/>
  <c r="CG68" i="61"/>
  <c r="CG67" i="61"/>
  <c r="CG66" i="61"/>
  <c r="CJ66" i="61"/>
  <c r="BL55" i="58"/>
  <c r="BL56" i="58"/>
  <c r="BL57" i="58"/>
  <c r="BL58" i="58"/>
  <c r="BL59" i="58"/>
  <c r="BL60" i="58"/>
  <c r="BL61" i="58"/>
  <c r="BL62" i="58"/>
  <c r="BL63" i="58"/>
  <c r="BL64" i="58"/>
  <c r="BL65" i="58"/>
  <c r="CA64" i="40"/>
  <c r="CA65" i="40"/>
  <c r="CA66" i="40"/>
  <c r="CA67" i="40"/>
  <c r="CA68" i="40"/>
  <c r="CA69" i="40"/>
  <c r="CA70" i="40"/>
  <c r="CA71" i="40"/>
  <c r="CA72" i="40"/>
  <c r="CA73" i="40"/>
  <c r="CA74" i="40"/>
  <c r="CA63" i="40"/>
  <c r="BL115" i="58"/>
  <c r="BL116" i="58"/>
  <c r="L239" i="20"/>
  <c r="M239" i="20"/>
  <c r="L240" i="20"/>
  <c r="M240" i="20"/>
  <c r="BA56" i="65"/>
  <c r="AZ56" i="65"/>
  <c r="AR56" i="65"/>
  <c r="AQ56" i="65"/>
  <c r="AZ55" i="65"/>
  <c r="AY51" i="65" s="1"/>
  <c r="AY55" i="65"/>
  <c r="C29" i="65" s="1"/>
  <c r="AQ55" i="65"/>
  <c r="E28" i="65" s="1"/>
  <c r="AP55" i="65"/>
  <c r="C28" i="65" s="1"/>
  <c r="L238" i="20"/>
  <c r="M238" i="20"/>
  <c r="L235" i="20"/>
  <c r="M235" i="20"/>
  <c r="L236" i="20"/>
  <c r="M236" i="20"/>
  <c r="L237" i="20"/>
  <c r="M237" i="20"/>
  <c r="D176" i="20"/>
  <c r="E176" i="20"/>
  <c r="D177" i="20"/>
  <c r="E177" i="20"/>
  <c r="T170" i="20"/>
  <c r="U170" i="20"/>
  <c r="T171" i="20"/>
  <c r="U171" i="20"/>
  <c r="T172" i="20"/>
  <c r="U172" i="20"/>
  <c r="T173" i="20"/>
  <c r="U173" i="20"/>
  <c r="L170" i="20"/>
  <c r="M170" i="20"/>
  <c r="L171" i="20"/>
  <c r="M171" i="20"/>
  <c r="L172" i="20"/>
  <c r="M172" i="20"/>
  <c r="L173" i="20"/>
  <c r="M173" i="20"/>
  <c r="N222" i="20"/>
  <c r="O222" i="20"/>
  <c r="P222" i="20"/>
  <c r="Q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L223" i="20"/>
  <c r="L224" i="20"/>
  <c r="L225" i="20"/>
  <c r="L226" i="20"/>
  <c r="L227" i="20"/>
  <c r="L228" i="20"/>
  <c r="L229" i="20"/>
  <c r="L230" i="20"/>
  <c r="L231" i="20"/>
  <c r="L232" i="20"/>
  <c r="L233" i="20"/>
  <c r="L234" i="20"/>
  <c r="L220" i="20"/>
  <c r="AV81" i="20"/>
  <c r="DD86" i="65"/>
  <c r="DE86" i="65" s="1"/>
  <c r="DD85" i="65"/>
  <c r="DE85" i="65" s="1"/>
  <c r="DD84" i="65"/>
  <c r="DD83" i="65"/>
  <c r="DD82" i="65"/>
  <c r="DD81" i="65"/>
  <c r="DD80" i="65"/>
  <c r="DD79" i="65"/>
  <c r="DD78" i="65"/>
  <c r="DD77" i="65"/>
  <c r="DD76" i="65"/>
  <c r="DD75" i="65"/>
  <c r="DD74" i="65"/>
  <c r="DD73" i="65"/>
  <c r="DD72" i="65"/>
  <c r="DD71" i="65"/>
  <c r="DD70" i="65"/>
  <c r="DD69" i="65"/>
  <c r="DD68" i="65"/>
  <c r="DD67" i="65"/>
  <c r="DD66" i="65"/>
  <c r="DD65" i="65"/>
  <c r="DD64" i="65"/>
  <c r="DD63" i="65"/>
  <c r="DD62" i="65"/>
  <c r="DD61" i="65"/>
  <c r="A61" i="65"/>
  <c r="A62" i="65" s="1"/>
  <c r="A63" i="65" s="1"/>
  <c r="A64" i="65" s="1"/>
  <c r="A65" i="65" s="1"/>
  <c r="A66" i="65" s="1"/>
  <c r="A67" i="65" s="1"/>
  <c r="A68" i="65" s="1"/>
  <c r="A69" i="65" s="1"/>
  <c r="A70" i="65" s="1"/>
  <c r="A71" i="65" s="1"/>
  <c r="A72" i="65" s="1"/>
  <c r="A73" i="65" s="1"/>
  <c r="A74" i="65" s="1"/>
  <c r="A75" i="65" s="1"/>
  <c r="A76" i="65" s="1"/>
  <c r="A77" i="65" s="1"/>
  <c r="A78" i="65" s="1"/>
  <c r="A79" i="65" s="1"/>
  <c r="A80" i="65" s="1"/>
  <c r="A81" i="65" s="1"/>
  <c r="A82" i="65" s="1"/>
  <c r="A83" i="65" s="1"/>
  <c r="A84" i="65" s="1"/>
  <c r="A85" i="65" s="1"/>
  <c r="A86" i="65" s="1"/>
  <c r="A87" i="65" s="1"/>
  <c r="A88" i="65" s="1"/>
  <c r="A89" i="65" s="1"/>
  <c r="A90" i="65" s="1"/>
  <c r="A91" i="65" s="1"/>
  <c r="A92" i="65" s="1"/>
  <c r="A93" i="65" s="1"/>
  <c r="A94" i="65" s="1"/>
  <c r="A95" i="65" s="1"/>
  <c r="A96" i="65" s="1"/>
  <c r="A97" i="65" s="1"/>
  <c r="A98" i="65" s="1"/>
  <c r="A99" i="65" s="1"/>
  <c r="A100" i="65" s="1"/>
  <c r="A101" i="65" s="1"/>
  <c r="A102" i="65" s="1"/>
  <c r="A103" i="65" s="1"/>
  <c r="A104" i="65" s="1"/>
  <c r="A105" i="65" s="1"/>
  <c r="A106" i="65" s="1"/>
  <c r="A107" i="65" s="1"/>
  <c r="A108" i="65" s="1"/>
  <c r="A109" i="65" s="1"/>
  <c r="A110" i="65" s="1"/>
  <c r="A111" i="65" s="1"/>
  <c r="A112" i="65" s="1"/>
  <c r="A113" i="65" s="1"/>
  <c r="A114" i="65" s="1"/>
  <c r="A115" i="65" s="1"/>
  <c r="A116" i="65" s="1"/>
  <c r="A117" i="65" s="1"/>
  <c r="A118" i="65" s="1"/>
  <c r="A119" i="65" s="1"/>
  <c r="A120" i="65" s="1"/>
  <c r="A121" i="65" s="1"/>
  <c r="A122" i="65" s="1"/>
  <c r="A123" i="65" s="1"/>
  <c r="A124" i="65" s="1"/>
  <c r="A125" i="65" s="1"/>
  <c r="A126" i="65" s="1"/>
  <c r="A127" i="65" s="1"/>
  <c r="A128" i="65" s="1"/>
  <c r="A129" i="65" s="1"/>
  <c r="A130" i="65" s="1"/>
  <c r="A131" i="65" s="1"/>
  <c r="A132" i="65" s="1"/>
  <c r="A133" i="65" s="1"/>
  <c r="A134" i="65" s="1"/>
  <c r="A135" i="65" s="1"/>
  <c r="A136" i="65" s="1"/>
  <c r="A137" i="65" s="1"/>
  <c r="A138" i="65" s="1"/>
  <c r="A139" i="65" s="1"/>
  <c r="A140" i="65" s="1"/>
  <c r="A141" i="65" s="1"/>
  <c r="A142" i="65" s="1"/>
  <c r="A143" i="65" s="1"/>
  <c r="A144" i="65" s="1"/>
  <c r="A145" i="65" s="1"/>
  <c r="A146" i="65" s="1"/>
  <c r="A147" i="65" s="1"/>
  <c r="A148" i="65" s="1"/>
  <c r="A149" i="65" s="1"/>
  <c r="A150" i="65" s="1"/>
  <c r="A151" i="65" s="1"/>
  <c r="A152" i="65" s="1"/>
  <c r="A153" i="65" s="1"/>
  <c r="A154" i="65" s="1"/>
  <c r="A155" i="65" s="1"/>
  <c r="A156" i="65" s="1"/>
  <c r="A157" i="65" s="1"/>
  <c r="A158" i="65" s="1"/>
  <c r="A159" i="65" s="1"/>
  <c r="A160" i="65" s="1"/>
  <c r="A161" i="65" s="1"/>
  <c r="A162" i="65" s="1"/>
  <c r="A163" i="65" s="1"/>
  <c r="A164" i="65" s="1"/>
  <c r="A165" i="65" s="1"/>
  <c r="A166" i="65" s="1"/>
  <c r="A167" i="65" s="1"/>
  <c r="A168" i="65" s="1"/>
  <c r="A169" i="65" s="1"/>
  <c r="A170" i="65" s="1"/>
  <c r="A171" i="65" s="1"/>
  <c r="A172" i="65" s="1"/>
  <c r="A173" i="65" s="1"/>
  <c r="DD60" i="65"/>
  <c r="DA58" i="65"/>
  <c r="AP8" i="20" s="1"/>
  <c r="DA57" i="65"/>
  <c r="AP7" i="20" s="1"/>
  <c r="CZ56" i="65"/>
  <c r="CY56" i="65"/>
  <c r="BJ56" i="65"/>
  <c r="BI56" i="65"/>
  <c r="BG56" i="65"/>
  <c r="BF56" i="65"/>
  <c r="BD56" i="65"/>
  <c r="BC56" i="65"/>
  <c r="AO56" i="65"/>
  <c r="AN56" i="65"/>
  <c r="AL56" i="65"/>
  <c r="AK56" i="65"/>
  <c r="AI56" i="65"/>
  <c r="AH56" i="65"/>
  <c r="AF56" i="65"/>
  <c r="AE56" i="65"/>
  <c r="AC56" i="65"/>
  <c r="AB56" i="65"/>
  <c r="Z56" i="65"/>
  <c r="Y56" i="65"/>
  <c r="W56" i="65"/>
  <c r="V56" i="65"/>
  <c r="T56" i="65"/>
  <c r="S56" i="65"/>
  <c r="Q56" i="65"/>
  <c r="P56" i="65"/>
  <c r="N56" i="65"/>
  <c r="M56" i="65"/>
  <c r="K56" i="65"/>
  <c r="J56" i="65"/>
  <c r="H56" i="65"/>
  <c r="G56" i="65"/>
  <c r="E56" i="65"/>
  <c r="D56" i="65"/>
  <c r="CY55" i="65"/>
  <c r="CX55" i="65"/>
  <c r="C19" i="65" s="1"/>
  <c r="BI55" i="65"/>
  <c r="BI43" i="65" s="1"/>
  <c r="BH55" i="65"/>
  <c r="C24" i="65" s="1"/>
  <c r="BF55" i="65"/>
  <c r="BE55" i="65"/>
  <c r="C14" i="65" s="1"/>
  <c r="BC55" i="65"/>
  <c r="E25" i="65" s="1"/>
  <c r="BB55" i="65"/>
  <c r="C25" i="65" s="1"/>
  <c r="AN55" i="65"/>
  <c r="E11" i="65" s="1"/>
  <c r="AM55" i="65"/>
  <c r="C11" i="65" s="1"/>
  <c r="AK55" i="65"/>
  <c r="E16" i="65" s="1"/>
  <c r="AJ55" i="65"/>
  <c r="C16" i="65" s="1"/>
  <c r="AH55" i="65"/>
  <c r="AH43" i="65" s="1"/>
  <c r="AG55" i="65"/>
  <c r="C10" i="65" s="1"/>
  <c r="AE55" i="65"/>
  <c r="AD55" i="65"/>
  <c r="C20" i="65" s="1"/>
  <c r="AB55" i="65"/>
  <c r="AA55" i="65"/>
  <c r="C12" i="65" s="1"/>
  <c r="Y55" i="65"/>
  <c r="X55" i="65"/>
  <c r="C7" i="65" s="1"/>
  <c r="V55" i="65"/>
  <c r="U51" i="65" s="1"/>
  <c r="U55" i="65"/>
  <c r="C35" i="65" s="1"/>
  <c r="N254" i="20" s="1"/>
  <c r="S55" i="65"/>
  <c r="E32" i="65" s="1"/>
  <c r="P244" i="20" s="1"/>
  <c r="R55" i="65"/>
  <c r="C32" i="65" s="1"/>
  <c r="N244" i="20" s="1"/>
  <c r="P55" i="65"/>
  <c r="O55" i="65"/>
  <c r="C18" i="65" s="1"/>
  <c r="M55" i="65"/>
  <c r="L51" i="65" s="1"/>
  <c r="L55" i="65"/>
  <c r="C22" i="65" s="1"/>
  <c r="J55" i="65"/>
  <c r="I51" i="65" s="1"/>
  <c r="I55" i="65"/>
  <c r="C5" i="65" s="1"/>
  <c r="G55" i="65"/>
  <c r="E30" i="65" s="1"/>
  <c r="P245" i="20" s="1"/>
  <c r="F55" i="65"/>
  <c r="C30" i="65" s="1"/>
  <c r="N245" i="20" s="1"/>
  <c r="D55" i="65"/>
  <c r="D43" i="65" s="1"/>
  <c r="C55" i="65"/>
  <c r="C13" i="65" s="1"/>
  <c r="A3" i="65"/>
  <c r="G21" i="65" s="1"/>
  <c r="D173" i="20"/>
  <c r="E173" i="20"/>
  <c r="D174" i="20"/>
  <c r="E174" i="20"/>
  <c r="D175" i="20"/>
  <c r="E175" i="20"/>
  <c r="AH203" i="20"/>
  <c r="AI203" i="20"/>
  <c r="AH204" i="20"/>
  <c r="AI204" i="20"/>
  <c r="AH205" i="20"/>
  <c r="AI205" i="20"/>
  <c r="AH206" i="20"/>
  <c r="AI206" i="20"/>
  <c r="AB202" i="20"/>
  <c r="D160" i="20"/>
  <c r="E160" i="20"/>
  <c r="D161" i="20"/>
  <c r="E161" i="20"/>
  <c r="D162" i="20"/>
  <c r="E162" i="20"/>
  <c r="D163" i="20"/>
  <c r="E163" i="20"/>
  <c r="D164" i="20"/>
  <c r="E164" i="20"/>
  <c r="D165" i="20"/>
  <c r="E165" i="20"/>
  <c r="D166" i="20"/>
  <c r="E166" i="20"/>
  <c r="D167" i="20"/>
  <c r="E167" i="20"/>
  <c r="D168" i="20"/>
  <c r="E168" i="20"/>
  <c r="D169" i="20"/>
  <c r="E169" i="20"/>
  <c r="D170" i="20"/>
  <c r="E170" i="20"/>
  <c r="D171" i="20"/>
  <c r="E171" i="20"/>
  <c r="D172" i="20"/>
  <c r="E172" i="20"/>
  <c r="D130" i="20"/>
  <c r="E130" i="20"/>
  <c r="H130" i="20"/>
  <c r="D131" i="20"/>
  <c r="E131" i="20"/>
  <c r="D132" i="20"/>
  <c r="E132" i="20"/>
  <c r="T207" i="20"/>
  <c r="U207" i="20"/>
  <c r="T204" i="20"/>
  <c r="U204" i="20"/>
  <c r="T205" i="20"/>
  <c r="U205" i="20"/>
  <c r="T206" i="20"/>
  <c r="U206" i="20"/>
  <c r="C3" i="47"/>
  <c r="CI53" i="65" l="1"/>
  <c r="CI50" i="65" s="1"/>
  <c r="CI54" i="65"/>
  <c r="C3" i="65"/>
  <c r="G8" i="65"/>
  <c r="G15" i="65"/>
  <c r="CU54" i="65"/>
  <c r="CU53" i="65" s="1"/>
  <c r="CU50" i="65" s="1"/>
  <c r="G9" i="65"/>
  <c r="CR54" i="65"/>
  <c r="CR53" i="65" s="1"/>
  <c r="CR50" i="65" s="1"/>
  <c r="CO54" i="65"/>
  <c r="CO53" i="65" s="1"/>
  <c r="CO50" i="65" s="1"/>
  <c r="E26" i="65"/>
  <c r="CL54" i="65"/>
  <c r="CL53" i="65" s="1"/>
  <c r="CL50" i="65" s="1"/>
  <c r="BK53" i="65"/>
  <c r="BK50" i="65" s="1"/>
  <c r="BK54" i="65"/>
  <c r="G31" i="65"/>
  <c r="G36" i="65"/>
  <c r="L56" i="65"/>
  <c r="D22" i="65" s="1"/>
  <c r="BN56" i="65"/>
  <c r="BN52" i="65" s="1"/>
  <c r="AM225" i="20"/>
  <c r="CF54" i="65"/>
  <c r="CF53" i="65" s="1"/>
  <c r="CF50" i="65" s="1"/>
  <c r="E17" i="65"/>
  <c r="E23" i="65"/>
  <c r="CD43" i="65"/>
  <c r="E27" i="65"/>
  <c r="D14" i="66"/>
  <c r="E5" i="66"/>
  <c r="CA61" i="40"/>
  <c r="U40" i="66"/>
  <c r="A64" i="66" s="1"/>
  <c r="AC64" i="66" s="1"/>
  <c r="W40" i="66"/>
  <c r="W39" i="66" s="1"/>
  <c r="AG40" i="66"/>
  <c r="A76" i="66" s="1"/>
  <c r="C40" i="66"/>
  <c r="H19" i="66" s="1"/>
  <c r="AI40" i="66"/>
  <c r="A78" i="66" s="1"/>
  <c r="G78" i="66" s="1"/>
  <c r="AS78" i="66" s="1"/>
  <c r="AA40" i="66"/>
  <c r="A70" i="66" s="1"/>
  <c r="AK40" i="66"/>
  <c r="A80" i="66" s="1"/>
  <c r="G40" i="66"/>
  <c r="A50" i="66" s="1"/>
  <c r="Y50" i="66" s="1"/>
  <c r="K40" i="66"/>
  <c r="A54" i="66" s="1"/>
  <c r="AC40" i="66"/>
  <c r="A72" i="66" s="1"/>
  <c r="U72" i="66" s="1"/>
  <c r="E40" i="66"/>
  <c r="A48" i="66" s="1"/>
  <c r="M40" i="66"/>
  <c r="A56" i="66" s="1"/>
  <c r="AE40" i="66"/>
  <c r="AE39" i="66" s="1"/>
  <c r="AE36" i="66" s="1"/>
  <c r="U60" i="66"/>
  <c r="G60" i="66"/>
  <c r="D19" i="66"/>
  <c r="M37" i="66"/>
  <c r="E15" i="66"/>
  <c r="AC37" i="66"/>
  <c r="I38" i="66"/>
  <c r="E11" i="66"/>
  <c r="D22" i="66"/>
  <c r="K38" i="66"/>
  <c r="D18" i="66"/>
  <c r="M38" i="66"/>
  <c r="C12" i="66"/>
  <c r="G37" i="66"/>
  <c r="E10" i="66"/>
  <c r="AL228" i="20" s="1"/>
  <c r="S37" i="66"/>
  <c r="E19" i="66"/>
  <c r="K37" i="66"/>
  <c r="E22" i="66"/>
  <c r="E17" i="66"/>
  <c r="D13" i="66"/>
  <c r="Q37" i="66"/>
  <c r="E12" i="66"/>
  <c r="AG37" i="66"/>
  <c r="AI37" i="66"/>
  <c r="E9" i="66"/>
  <c r="AL226" i="20" s="1"/>
  <c r="W37" i="66"/>
  <c r="O38" i="66"/>
  <c r="E7" i="66"/>
  <c r="E3" i="66" s="1"/>
  <c r="Y40" i="66"/>
  <c r="S40" i="66"/>
  <c r="AM40" i="66"/>
  <c r="O40" i="66"/>
  <c r="I40" i="66"/>
  <c r="BB56" i="65"/>
  <c r="BB52" i="65" s="1"/>
  <c r="BZ54" i="65"/>
  <c r="BZ53" i="65" s="1"/>
  <c r="CC54" i="65"/>
  <c r="CC53" i="65" s="1"/>
  <c r="CC56" i="65"/>
  <c r="BZ56" i="65"/>
  <c r="BZ51" i="65"/>
  <c r="BW51" i="65"/>
  <c r="BW56" i="65"/>
  <c r="CA43" i="65"/>
  <c r="BW54" i="65"/>
  <c r="BW53" i="65" s="1"/>
  <c r="N242" i="20"/>
  <c r="D26" i="65"/>
  <c r="N239" i="20"/>
  <c r="BN54" i="65"/>
  <c r="BN53" i="65" s="1"/>
  <c r="BO43" i="65"/>
  <c r="BT56" i="65"/>
  <c r="AV56" i="65"/>
  <c r="AV52" i="65" s="1"/>
  <c r="BN51" i="65"/>
  <c r="BQ54" i="65"/>
  <c r="BQ53" i="65" s="1"/>
  <c r="BQ50" i="65" s="1"/>
  <c r="BU43" i="65"/>
  <c r="BT54" i="65"/>
  <c r="BT53" i="65" s="1"/>
  <c r="BR43" i="65"/>
  <c r="N241" i="20"/>
  <c r="AV54" i="65"/>
  <c r="AV53" i="65" s="1"/>
  <c r="R51" i="65"/>
  <c r="AW43" i="65"/>
  <c r="AV51" i="65"/>
  <c r="N226" i="20"/>
  <c r="R56" i="65"/>
  <c r="R52" i="65" s="1"/>
  <c r="AT43" i="65"/>
  <c r="N235" i="20"/>
  <c r="DE79" i="65"/>
  <c r="AP56" i="65"/>
  <c r="AP52" i="65" s="1"/>
  <c r="AQ43" i="65"/>
  <c r="AD56" i="65"/>
  <c r="AD52" i="65" s="1"/>
  <c r="AS54" i="65"/>
  <c r="AS56" i="65"/>
  <c r="AS51" i="65"/>
  <c r="AS53" i="65"/>
  <c r="DE76" i="65"/>
  <c r="DE83" i="65"/>
  <c r="AY56" i="65"/>
  <c r="AY52" i="65" s="1"/>
  <c r="AZ43" i="65"/>
  <c r="AY54" i="65"/>
  <c r="AY53" i="65" s="1"/>
  <c r="N238" i="20"/>
  <c r="E29" i="65"/>
  <c r="N240" i="20"/>
  <c r="N236" i="20"/>
  <c r="DE72" i="65"/>
  <c r="AP54" i="65"/>
  <c r="AP53" i="65" s="1"/>
  <c r="DE71" i="65"/>
  <c r="DE70" i="65"/>
  <c r="AP51" i="65"/>
  <c r="N233" i="20"/>
  <c r="DE69" i="65"/>
  <c r="DE75" i="65"/>
  <c r="DE78" i="65"/>
  <c r="DE84" i="65"/>
  <c r="DE74" i="65"/>
  <c r="DE81" i="65"/>
  <c r="N234" i="20"/>
  <c r="BE56" i="65"/>
  <c r="BE52" i="65" s="1"/>
  <c r="DE80" i="65"/>
  <c r="DE73" i="65"/>
  <c r="N229" i="20"/>
  <c r="N232" i="20"/>
  <c r="DE77" i="65"/>
  <c r="DE82" i="65"/>
  <c r="N237" i="20"/>
  <c r="AG56" i="65"/>
  <c r="D10" i="65" s="1"/>
  <c r="AG51" i="65"/>
  <c r="E10" i="65"/>
  <c r="N231" i="20"/>
  <c r="DE68" i="65"/>
  <c r="N228" i="20"/>
  <c r="DE67" i="65"/>
  <c r="N223" i="20"/>
  <c r="AJ56" i="65"/>
  <c r="AJ52" i="65" s="1"/>
  <c r="N230" i="20"/>
  <c r="DE66" i="65"/>
  <c r="C51" i="65"/>
  <c r="N225" i="20"/>
  <c r="DE65" i="65"/>
  <c r="N227" i="20"/>
  <c r="I56" i="65"/>
  <c r="I52" i="65" s="1"/>
  <c r="AK43" i="65"/>
  <c r="DE64" i="65"/>
  <c r="AM56" i="65"/>
  <c r="AM52" i="65" s="1"/>
  <c r="AM51" i="65"/>
  <c r="AN43" i="65"/>
  <c r="C56" i="65"/>
  <c r="C52" i="65" s="1"/>
  <c r="N224" i="20"/>
  <c r="E13" i="65"/>
  <c r="AJ51" i="65"/>
  <c r="DE62" i="65"/>
  <c r="DE63" i="65"/>
  <c r="AA56" i="65"/>
  <c r="AA52" i="65" s="1"/>
  <c r="X54" i="65"/>
  <c r="X53" i="65" s="1"/>
  <c r="O54" i="65"/>
  <c r="O53" i="65" s="1"/>
  <c r="CX54" i="65"/>
  <c r="CX53" i="65" s="1"/>
  <c r="C54" i="65"/>
  <c r="C53" i="65" s="1"/>
  <c r="AG54" i="65"/>
  <c r="AG53" i="65" s="1"/>
  <c r="X56" i="65"/>
  <c r="D7" i="65" s="1"/>
  <c r="F51" i="65"/>
  <c r="F56" i="65"/>
  <c r="F52" i="65" s="1"/>
  <c r="CX56" i="65"/>
  <c r="D19" i="65" s="1"/>
  <c r="BH56" i="65"/>
  <c r="BH52" i="65" s="1"/>
  <c r="BB51" i="65"/>
  <c r="E35" i="65"/>
  <c r="P254" i="20" s="1"/>
  <c r="U56" i="65"/>
  <c r="O56" i="65"/>
  <c r="O52" i="65" s="1"/>
  <c r="E7" i="65"/>
  <c r="DE61" i="65"/>
  <c r="CY43" i="65"/>
  <c r="U54" i="65"/>
  <c r="U53" i="65" s="1"/>
  <c r="DE60" i="65"/>
  <c r="O51" i="65"/>
  <c r="E19" i="65"/>
  <c r="CX51" i="65"/>
  <c r="V43" i="65"/>
  <c r="S43" i="65"/>
  <c r="P43" i="65"/>
  <c r="M43" i="65"/>
  <c r="AA51" i="65"/>
  <c r="AB43" i="65"/>
  <c r="BH54" i="65"/>
  <c r="BH53" i="65" s="1"/>
  <c r="AA54" i="65"/>
  <c r="AA53" i="65" s="1"/>
  <c r="AD51" i="65"/>
  <c r="AE43" i="65"/>
  <c r="AJ54" i="65"/>
  <c r="AJ53" i="65" s="1"/>
  <c r="BF43" i="65"/>
  <c r="E14" i="65"/>
  <c r="BE54" i="65"/>
  <c r="BE53" i="65" s="1"/>
  <c r="J43" i="65"/>
  <c r="E5" i="65"/>
  <c r="I54" i="65"/>
  <c r="I53" i="65" s="1"/>
  <c r="L54" i="65"/>
  <c r="L53" i="65" s="1"/>
  <c r="E22" i="65"/>
  <c r="E24" i="65"/>
  <c r="AD54" i="65"/>
  <c r="AD53" i="65" s="1"/>
  <c r="E20" i="65"/>
  <c r="R54" i="65"/>
  <c r="R53" i="65" s="1"/>
  <c r="AM54" i="65"/>
  <c r="AM53" i="65" s="1"/>
  <c r="BE51" i="65"/>
  <c r="E12" i="65"/>
  <c r="BH51" i="65"/>
  <c r="F54" i="65"/>
  <c r="F53" i="65" s="1"/>
  <c r="G43" i="65"/>
  <c r="X51" i="65"/>
  <c r="Y43" i="65"/>
  <c r="BB54" i="65"/>
  <c r="BB53" i="65" s="1"/>
  <c r="BC43" i="65"/>
  <c r="E18" i="65"/>
  <c r="BL858" i="58"/>
  <c r="BL859" i="58"/>
  <c r="BK860" i="58"/>
  <c r="BL860" i="58"/>
  <c r="BK861" i="58"/>
  <c r="BM861" i="58" s="1"/>
  <c r="BL861" i="58"/>
  <c r="BL862" i="58"/>
  <c r="BL863" i="58"/>
  <c r="BL864" i="58"/>
  <c r="BL865" i="58"/>
  <c r="BL866" i="58"/>
  <c r="BK867" i="58"/>
  <c r="BM867" i="58" s="1"/>
  <c r="BL867" i="58"/>
  <c r="BL868" i="58"/>
  <c r="BL869" i="58"/>
  <c r="BK870" i="58"/>
  <c r="BL870" i="58"/>
  <c r="BL871" i="58"/>
  <c r="BL872" i="58"/>
  <c r="BK873" i="58"/>
  <c r="BL873" i="58"/>
  <c r="BL874" i="58"/>
  <c r="BL875" i="58"/>
  <c r="BK876" i="58"/>
  <c r="BL876" i="58"/>
  <c r="BK877" i="58"/>
  <c r="BM877" i="58" s="1"/>
  <c r="BL877" i="58"/>
  <c r="BL878" i="58"/>
  <c r="BK879" i="58"/>
  <c r="BL879" i="58"/>
  <c r="BL880" i="58"/>
  <c r="BL881" i="58"/>
  <c r="BK882" i="58"/>
  <c r="BL882" i="58"/>
  <c r="BK883" i="58"/>
  <c r="BL883" i="58"/>
  <c r="BK884" i="58"/>
  <c r="BM884" i="58" s="1"/>
  <c r="BL884" i="58"/>
  <c r="BK885" i="58"/>
  <c r="BL885" i="58"/>
  <c r="BL886" i="58"/>
  <c r="BL887" i="58"/>
  <c r="BK888" i="58"/>
  <c r="BL888" i="58"/>
  <c r="BL889" i="58"/>
  <c r="BK890" i="58"/>
  <c r="BM890" i="58" s="1"/>
  <c r="BL890" i="58"/>
  <c r="BK891" i="58"/>
  <c r="BM891" i="58" s="1"/>
  <c r="BL891" i="58"/>
  <c r="BL892" i="58"/>
  <c r="BL893" i="58"/>
  <c r="BK894" i="58"/>
  <c r="BL894" i="58"/>
  <c r="BK895" i="58"/>
  <c r="BM895" i="58" s="1"/>
  <c r="BL895" i="58"/>
  <c r="BL896" i="58"/>
  <c r="BK897" i="58"/>
  <c r="BM897" i="58" s="1"/>
  <c r="BL897" i="58"/>
  <c r="BL898" i="58"/>
  <c r="BL899" i="58"/>
  <c r="BK900" i="58"/>
  <c r="BL900" i="58"/>
  <c r="BL901" i="58"/>
  <c r="BK902" i="58"/>
  <c r="BM902" i="58" s="1"/>
  <c r="BL902" i="58"/>
  <c r="BK903" i="58"/>
  <c r="BL903" i="58"/>
  <c r="BL904" i="58"/>
  <c r="BL905" i="58"/>
  <c r="BK906" i="58"/>
  <c r="BL906" i="58"/>
  <c r="BL907" i="58"/>
  <c r="BL908" i="58"/>
  <c r="BN88" i="58"/>
  <c r="BK88" i="58" s="1"/>
  <c r="BN89" i="58"/>
  <c r="BN90" i="58"/>
  <c r="BN91" i="58"/>
  <c r="BN92" i="58"/>
  <c r="BK92" i="58" s="1"/>
  <c r="BN93" i="58"/>
  <c r="BK93" i="58" s="1"/>
  <c r="BN94" i="58"/>
  <c r="BK94" i="58" s="1"/>
  <c r="BN95" i="58"/>
  <c r="BK95" i="58" s="1"/>
  <c r="BN96" i="58"/>
  <c r="BK96" i="58" s="1"/>
  <c r="BN97" i="58"/>
  <c r="BK97" i="58" s="1"/>
  <c r="BN98" i="58"/>
  <c r="BN99" i="58"/>
  <c r="BK99" i="58" s="1"/>
  <c r="BN100" i="58"/>
  <c r="BK100" i="58" s="1"/>
  <c r="BN101" i="58"/>
  <c r="BK101" i="58" s="1"/>
  <c r="BN102" i="58"/>
  <c r="BK102" i="58" s="1"/>
  <c r="BN103" i="58"/>
  <c r="BN104" i="58"/>
  <c r="BN105" i="58"/>
  <c r="BK105" i="58" s="1"/>
  <c r="BN106" i="58"/>
  <c r="BN107" i="58"/>
  <c r="BK107" i="58" s="1"/>
  <c r="BN108" i="58"/>
  <c r="BK108" i="58" s="1"/>
  <c r="BN109" i="58"/>
  <c r="BK109" i="58" s="1"/>
  <c r="BN110" i="58"/>
  <c r="BN111" i="58"/>
  <c r="BN112" i="58"/>
  <c r="BN113" i="58"/>
  <c r="BN114" i="58"/>
  <c r="BN115" i="58"/>
  <c r="BK115" i="58" s="1"/>
  <c r="BM115" i="58" s="1"/>
  <c r="BN116" i="58"/>
  <c r="BK116" i="58" s="1"/>
  <c r="BM116" i="58" s="1"/>
  <c r="BN117" i="58"/>
  <c r="BK117" i="58" s="1"/>
  <c r="BN118" i="58"/>
  <c r="BK118" i="58" s="1"/>
  <c r="BN119" i="58"/>
  <c r="BK119" i="58" s="1"/>
  <c r="BN120" i="58"/>
  <c r="BK120" i="58" s="1"/>
  <c r="BN121" i="58"/>
  <c r="BK121" i="58" s="1"/>
  <c r="BN122" i="58"/>
  <c r="BN123" i="58"/>
  <c r="BK123" i="58" s="1"/>
  <c r="BN124" i="58"/>
  <c r="BN125" i="58"/>
  <c r="BN126" i="58"/>
  <c r="BN127" i="58"/>
  <c r="BN128" i="58"/>
  <c r="BK128" i="58" s="1"/>
  <c r="BN129" i="58"/>
  <c r="BN130" i="58"/>
  <c r="BN131" i="58"/>
  <c r="BK131" i="58" s="1"/>
  <c r="BN132" i="58"/>
  <c r="BN133" i="58"/>
  <c r="BN134" i="58"/>
  <c r="BN135" i="58"/>
  <c r="BN136" i="58"/>
  <c r="BK136" i="58" s="1"/>
  <c r="BN137" i="58"/>
  <c r="BN138" i="58"/>
  <c r="BK138" i="58" s="1"/>
  <c r="BN139" i="58"/>
  <c r="BN140" i="58"/>
  <c r="BN141" i="58"/>
  <c r="BN142" i="58"/>
  <c r="BN143" i="58"/>
  <c r="BK143" i="58" s="1"/>
  <c r="BN144" i="58"/>
  <c r="BN145" i="58"/>
  <c r="BN146" i="58"/>
  <c r="BK146" i="58" s="1"/>
  <c r="BN147" i="58"/>
  <c r="BN148" i="58"/>
  <c r="BK148" i="58" s="1"/>
  <c r="BN149" i="58"/>
  <c r="BK149" i="58" s="1"/>
  <c r="BN150" i="58"/>
  <c r="BK150" i="58" s="1"/>
  <c r="BN151" i="58"/>
  <c r="BK151" i="58" s="1"/>
  <c r="BN152" i="58"/>
  <c r="BK152" i="58" s="1"/>
  <c r="BN153" i="58"/>
  <c r="BN154" i="58"/>
  <c r="BN155" i="58"/>
  <c r="BK155" i="58" s="1"/>
  <c r="BN156" i="58"/>
  <c r="BN157" i="58"/>
  <c r="BN158" i="58"/>
  <c r="BN159" i="58"/>
  <c r="BK159" i="58" s="1"/>
  <c r="BN160" i="58"/>
  <c r="BK160" i="58" s="1"/>
  <c r="BN161" i="58"/>
  <c r="BK161" i="58" s="1"/>
  <c r="BN162" i="58"/>
  <c r="BK162" i="58" s="1"/>
  <c r="BN163" i="58"/>
  <c r="BN164" i="58"/>
  <c r="BK164" i="58" s="1"/>
  <c r="BN165" i="58"/>
  <c r="BK165" i="58" s="1"/>
  <c r="BN166" i="58"/>
  <c r="BN167" i="58"/>
  <c r="BK167" i="58" s="1"/>
  <c r="BN168" i="58"/>
  <c r="BN169" i="58"/>
  <c r="BK169" i="58" s="1"/>
  <c r="BN170" i="58"/>
  <c r="BK170" i="58" s="1"/>
  <c r="BN171" i="58"/>
  <c r="BK171" i="58" s="1"/>
  <c r="BN172" i="58"/>
  <c r="BK172" i="58" s="1"/>
  <c r="BN173" i="58"/>
  <c r="BN174" i="58"/>
  <c r="BN175" i="58"/>
  <c r="BN176" i="58"/>
  <c r="BN177" i="58"/>
  <c r="BN178" i="58"/>
  <c r="BK178" i="58" s="1"/>
  <c r="BN179" i="58"/>
  <c r="BK179" i="58" s="1"/>
  <c r="BN180" i="58"/>
  <c r="BK180" i="58" s="1"/>
  <c r="BN181" i="58"/>
  <c r="BK181" i="58" s="1"/>
  <c r="BN182" i="58"/>
  <c r="BK182" i="58" s="1"/>
  <c r="BN183" i="58"/>
  <c r="BN184" i="58"/>
  <c r="BN185" i="58"/>
  <c r="BN186" i="58"/>
  <c r="BN187" i="58"/>
  <c r="BK187" i="58" s="1"/>
  <c r="BN188" i="58"/>
  <c r="BK188" i="58" s="1"/>
  <c r="BN189" i="58"/>
  <c r="BN190" i="58"/>
  <c r="BN191" i="58"/>
  <c r="BK191" i="58" s="1"/>
  <c r="BN192" i="58"/>
  <c r="BK192" i="58" s="1"/>
  <c r="BN193" i="58"/>
  <c r="BK193" i="58" s="1"/>
  <c r="BN194" i="58"/>
  <c r="BK194" i="58" s="1"/>
  <c r="BN195" i="58"/>
  <c r="BK195" i="58" s="1"/>
  <c r="BN196" i="58"/>
  <c r="BN197" i="58"/>
  <c r="BN198" i="58"/>
  <c r="BN199" i="58"/>
  <c r="BN200" i="58"/>
  <c r="BK200" i="58" s="1"/>
  <c r="BN201" i="58"/>
  <c r="BK201" i="58" s="1"/>
  <c r="BN202" i="58"/>
  <c r="BN203" i="58"/>
  <c r="BK203" i="58" s="1"/>
  <c r="BN204" i="58"/>
  <c r="BK204" i="58" s="1"/>
  <c r="BN205" i="58"/>
  <c r="BK205" i="58" s="1"/>
  <c r="BN206" i="58"/>
  <c r="BN207" i="58"/>
  <c r="BK207" i="58" s="1"/>
  <c r="BN208" i="58"/>
  <c r="BN209" i="58"/>
  <c r="BN210" i="58"/>
  <c r="BK210" i="58" s="1"/>
  <c r="BN211" i="58"/>
  <c r="BN212" i="58"/>
  <c r="BK212" i="58" s="1"/>
  <c r="BN213" i="58"/>
  <c r="BK213" i="58" s="1"/>
  <c r="BN214" i="58"/>
  <c r="BK214" i="58" s="1"/>
  <c r="BN215" i="58"/>
  <c r="BK215" i="58" s="1"/>
  <c r="BN216" i="58"/>
  <c r="BN217" i="58"/>
  <c r="BN218" i="58"/>
  <c r="BN219" i="58"/>
  <c r="BN220" i="58"/>
  <c r="BN221" i="58"/>
  <c r="BK221" i="58" s="1"/>
  <c r="BN222" i="58"/>
  <c r="BK222" i="58" s="1"/>
  <c r="BN223" i="58"/>
  <c r="BK223" i="58" s="1"/>
  <c r="BN224" i="58"/>
  <c r="BN225" i="58"/>
  <c r="BN226" i="58"/>
  <c r="BK226" i="58" s="1"/>
  <c r="BN227" i="58"/>
  <c r="BK227" i="58" s="1"/>
  <c r="BN228" i="58"/>
  <c r="BN229" i="58"/>
  <c r="BK229" i="58" s="1"/>
  <c r="BN230" i="58"/>
  <c r="BK230" i="58" s="1"/>
  <c r="BN231" i="58"/>
  <c r="BK231" i="58" s="1"/>
  <c r="BN232" i="58"/>
  <c r="BK232" i="58" s="1"/>
  <c r="BN233" i="58"/>
  <c r="BN234" i="58"/>
  <c r="BK234" i="58" s="1"/>
  <c r="BN235" i="58"/>
  <c r="BK235" i="58" s="1"/>
  <c r="BN236" i="58"/>
  <c r="BK236" i="58" s="1"/>
  <c r="BN237" i="58"/>
  <c r="BK237" i="58" s="1"/>
  <c r="BN238" i="58"/>
  <c r="BK238" i="58" s="1"/>
  <c r="BN239" i="58"/>
  <c r="BK239" i="58" s="1"/>
  <c r="BN240" i="58"/>
  <c r="BN241" i="58"/>
  <c r="BN242" i="58"/>
  <c r="BN243" i="58"/>
  <c r="BN244" i="58"/>
  <c r="BN245" i="58"/>
  <c r="BK245" i="58" s="1"/>
  <c r="BN246" i="58"/>
  <c r="BK246" i="58" s="1"/>
  <c r="BN247" i="58"/>
  <c r="BN248" i="58"/>
  <c r="BN249" i="58"/>
  <c r="BK249" i="58" s="1"/>
  <c r="BN250" i="58"/>
  <c r="BN251" i="58"/>
  <c r="BK251" i="58" s="1"/>
  <c r="BN252" i="58"/>
  <c r="BN253" i="58"/>
  <c r="BK253" i="58" s="1"/>
  <c r="BN254" i="58"/>
  <c r="BK254" i="58" s="1"/>
  <c r="BN255" i="58"/>
  <c r="BN256" i="58"/>
  <c r="BK256" i="58" s="1"/>
  <c r="BN257" i="58"/>
  <c r="BK257" i="58" s="1"/>
  <c r="BN258" i="58"/>
  <c r="BN259" i="58"/>
  <c r="BN260" i="58"/>
  <c r="BK260" i="58" s="1"/>
  <c r="BN261" i="58"/>
  <c r="BN262" i="58"/>
  <c r="BN263" i="58"/>
  <c r="BK263" i="58" s="1"/>
  <c r="BN264" i="58"/>
  <c r="BN265" i="58"/>
  <c r="BK265" i="58" s="1"/>
  <c r="BN266" i="58"/>
  <c r="BN267" i="58"/>
  <c r="BK267" i="58" s="1"/>
  <c r="BN268" i="58"/>
  <c r="BK268" i="58" s="1"/>
  <c r="BN269" i="58"/>
  <c r="BK269" i="58" s="1"/>
  <c r="BN270" i="58"/>
  <c r="BK270" i="58" s="1"/>
  <c r="BN271" i="58"/>
  <c r="BN272" i="58"/>
  <c r="BN273" i="58"/>
  <c r="BN274" i="58"/>
  <c r="BN275" i="58"/>
  <c r="BK275" i="58" s="1"/>
  <c r="BN276" i="58"/>
  <c r="BN277" i="58"/>
  <c r="BN278" i="58"/>
  <c r="BN279" i="58"/>
  <c r="BK279" i="58" s="1"/>
  <c r="BN280" i="58"/>
  <c r="BK280" i="58" s="1"/>
  <c r="BN281" i="58"/>
  <c r="BK281" i="58" s="1"/>
  <c r="BN282" i="58"/>
  <c r="BK282" i="58" s="1"/>
  <c r="BN283" i="58"/>
  <c r="BN284" i="58"/>
  <c r="BN285" i="58"/>
  <c r="BN286" i="58"/>
  <c r="BN287" i="58"/>
  <c r="BK287" i="58" s="1"/>
  <c r="BN288" i="58"/>
  <c r="BN289" i="58"/>
  <c r="BN290" i="58"/>
  <c r="BN291" i="58"/>
  <c r="BN292" i="58"/>
  <c r="BK292" i="58" s="1"/>
  <c r="BN293" i="58"/>
  <c r="BK293" i="58" s="1"/>
  <c r="BN294" i="58"/>
  <c r="BK294" i="58" s="1"/>
  <c r="BN295" i="58"/>
  <c r="BN296" i="58"/>
  <c r="BN297" i="58"/>
  <c r="BK297" i="58" s="1"/>
  <c r="BN298" i="58"/>
  <c r="BN299" i="58"/>
  <c r="BK299" i="58" s="1"/>
  <c r="BN300" i="58"/>
  <c r="BN301" i="58"/>
  <c r="BK301" i="58" s="1"/>
  <c r="BN302" i="58"/>
  <c r="BK302" i="58" s="1"/>
  <c r="BN303" i="58"/>
  <c r="BK303" i="58" s="1"/>
  <c r="BN304" i="58"/>
  <c r="BN305" i="58"/>
  <c r="BN306" i="58"/>
  <c r="BN307" i="58"/>
  <c r="BN308" i="58"/>
  <c r="BN309" i="58"/>
  <c r="BK309" i="58" s="1"/>
  <c r="BN310" i="58"/>
  <c r="BN311" i="58"/>
  <c r="BK311" i="58" s="1"/>
  <c r="BN312" i="58"/>
  <c r="BK312" i="58" s="1"/>
  <c r="BN313" i="58"/>
  <c r="BK313" i="58" s="1"/>
  <c r="BN314" i="58"/>
  <c r="BK314" i="58" s="1"/>
  <c r="BN315" i="58"/>
  <c r="BK315" i="58" s="1"/>
  <c r="BN316" i="58"/>
  <c r="BN317" i="58"/>
  <c r="BK317" i="58" s="1"/>
  <c r="BN318" i="58"/>
  <c r="BK318" i="58" s="1"/>
  <c r="BN319" i="58"/>
  <c r="BN320" i="58"/>
  <c r="BN321" i="58"/>
  <c r="BK321" i="58" s="1"/>
  <c r="BN322" i="58"/>
  <c r="BN323" i="58"/>
  <c r="BK323" i="58" s="1"/>
  <c r="BN324" i="58"/>
  <c r="BN325" i="58"/>
  <c r="BK325" i="58" s="1"/>
  <c r="BN326" i="58"/>
  <c r="BN327" i="58"/>
  <c r="BN328" i="58"/>
  <c r="BN329" i="58"/>
  <c r="BK329" i="58" s="1"/>
  <c r="BN330" i="58"/>
  <c r="BN331" i="58"/>
  <c r="BK331" i="58" s="1"/>
  <c r="BN332" i="58"/>
  <c r="BK332" i="58" s="1"/>
  <c r="BN333" i="58"/>
  <c r="BK333" i="58" s="1"/>
  <c r="BN334" i="58"/>
  <c r="BN335" i="58"/>
  <c r="BK335" i="58" s="1"/>
  <c r="BN336" i="58"/>
  <c r="BN337" i="58"/>
  <c r="BN338" i="58"/>
  <c r="BN339" i="58"/>
  <c r="BK339" i="58" s="1"/>
  <c r="BN340" i="58"/>
  <c r="BN341" i="58"/>
  <c r="BN342" i="58"/>
  <c r="BK342" i="58" s="1"/>
  <c r="BN343" i="58"/>
  <c r="BK343" i="58" s="1"/>
  <c r="BN344" i="58"/>
  <c r="BK344" i="58" s="1"/>
  <c r="BN345" i="58"/>
  <c r="BK345" i="58" s="1"/>
  <c r="BN346" i="58"/>
  <c r="BK346" i="58" s="1"/>
  <c r="BN347" i="58"/>
  <c r="BK347" i="58" s="1"/>
  <c r="BN348" i="58"/>
  <c r="BN349" i="58"/>
  <c r="BN350" i="58"/>
  <c r="BN351" i="58"/>
  <c r="BK351" i="58" s="1"/>
  <c r="BN352" i="58"/>
  <c r="BN353" i="58"/>
  <c r="BN354" i="58"/>
  <c r="BK354" i="58" s="1"/>
  <c r="BN355" i="58"/>
  <c r="BN356" i="58"/>
  <c r="BK356" i="58" s="1"/>
  <c r="BN357" i="58"/>
  <c r="BN358" i="58"/>
  <c r="BN359" i="58"/>
  <c r="BK359" i="58" s="1"/>
  <c r="BN360" i="58"/>
  <c r="BN361" i="58"/>
  <c r="BN362" i="58"/>
  <c r="BK362" i="58" s="1"/>
  <c r="BN363" i="58"/>
  <c r="BN364" i="58"/>
  <c r="BN365" i="58"/>
  <c r="BK365" i="58" s="1"/>
  <c r="BN366" i="58"/>
  <c r="BK366" i="58" s="1"/>
  <c r="BN367" i="58"/>
  <c r="BK367" i="58" s="1"/>
  <c r="BN368" i="58"/>
  <c r="BN369" i="58"/>
  <c r="BN370" i="58"/>
  <c r="BN371" i="58"/>
  <c r="BK371" i="58" s="1"/>
  <c r="BN372" i="58"/>
  <c r="BN373" i="58"/>
  <c r="BK373" i="58" s="1"/>
  <c r="BN374" i="58"/>
  <c r="BK374" i="58" s="1"/>
  <c r="BN375" i="58"/>
  <c r="BN376" i="58"/>
  <c r="BK376" i="58" s="1"/>
  <c r="BN377" i="58"/>
  <c r="BK377" i="58" s="1"/>
  <c r="BN378" i="58"/>
  <c r="BK378" i="58" s="1"/>
  <c r="BN379" i="58"/>
  <c r="BN380" i="58"/>
  <c r="BK380" i="58" s="1"/>
  <c r="BN381" i="58"/>
  <c r="BK381" i="58" s="1"/>
  <c r="BN382" i="58"/>
  <c r="BN383" i="58"/>
  <c r="BK383" i="58" s="1"/>
  <c r="BN384" i="58"/>
  <c r="BN385" i="58"/>
  <c r="BK385" i="58" s="1"/>
  <c r="BN386" i="58"/>
  <c r="BK386" i="58" s="1"/>
  <c r="BN387" i="58"/>
  <c r="BN388" i="58"/>
  <c r="BK388" i="58" s="1"/>
  <c r="BN389" i="58"/>
  <c r="BK389" i="58" s="1"/>
  <c r="BN390" i="58"/>
  <c r="BK390" i="58" s="1"/>
  <c r="BN391" i="58"/>
  <c r="BN392" i="58"/>
  <c r="BN393" i="58"/>
  <c r="BN394" i="58"/>
  <c r="BK394" i="58" s="1"/>
  <c r="BN395" i="58"/>
  <c r="BK395" i="58" s="1"/>
  <c r="BN396" i="58"/>
  <c r="BK396" i="58" s="1"/>
  <c r="BN397" i="58"/>
  <c r="BK397" i="58" s="1"/>
  <c r="BN398" i="58"/>
  <c r="BK398" i="58" s="1"/>
  <c r="BN399" i="58"/>
  <c r="BN400" i="58"/>
  <c r="BN401" i="58"/>
  <c r="BN402" i="58"/>
  <c r="BN403" i="58"/>
  <c r="BN404" i="58"/>
  <c r="BK404" i="58" s="1"/>
  <c r="BN405" i="58"/>
  <c r="BN406" i="58"/>
  <c r="BN407" i="58"/>
  <c r="BK407" i="58" s="1"/>
  <c r="BN408" i="58"/>
  <c r="BN409" i="58"/>
  <c r="BN410" i="58"/>
  <c r="BN411" i="58"/>
  <c r="BN412" i="58"/>
  <c r="BN413" i="58"/>
  <c r="BN414" i="58"/>
  <c r="BK414" i="58" s="1"/>
  <c r="BN415" i="58"/>
  <c r="BN416" i="58"/>
  <c r="BK416" i="58" s="1"/>
  <c r="BN417" i="58"/>
  <c r="BN418" i="58"/>
  <c r="BK418" i="58" s="1"/>
  <c r="BN419" i="58"/>
  <c r="BK419" i="58" s="1"/>
  <c r="BN420" i="58"/>
  <c r="BN421" i="58"/>
  <c r="BN422" i="58"/>
  <c r="BN423" i="58"/>
  <c r="BK423" i="58" s="1"/>
  <c r="BN424" i="58"/>
  <c r="BN425" i="58"/>
  <c r="BK425" i="58" s="1"/>
  <c r="BN426" i="58"/>
  <c r="BK426" i="58" s="1"/>
  <c r="BN427" i="58"/>
  <c r="BK427" i="58" s="1"/>
  <c r="BN428" i="58"/>
  <c r="BK428" i="58" s="1"/>
  <c r="BN429" i="58"/>
  <c r="BN430" i="58"/>
  <c r="BN431" i="58"/>
  <c r="BK431" i="58" s="1"/>
  <c r="BN432" i="58"/>
  <c r="BN433" i="58"/>
  <c r="BN434" i="58"/>
  <c r="BN435" i="58"/>
  <c r="BK435" i="58" s="1"/>
  <c r="BN436" i="58"/>
  <c r="BK436" i="58" s="1"/>
  <c r="BN437" i="58"/>
  <c r="BK437" i="58" s="1"/>
  <c r="BN438" i="58"/>
  <c r="BK438" i="58" s="1"/>
  <c r="BN439" i="58"/>
  <c r="BK439" i="58" s="1"/>
  <c r="BN440" i="58"/>
  <c r="BN441" i="58"/>
  <c r="BN442" i="58"/>
  <c r="BN443" i="58"/>
  <c r="BK443" i="58" s="1"/>
  <c r="BN444" i="58"/>
  <c r="BN445" i="58"/>
  <c r="BK445" i="58" s="1"/>
  <c r="BN446" i="58"/>
  <c r="BK446" i="58" s="1"/>
  <c r="BN447" i="58"/>
  <c r="BK447" i="58" s="1"/>
  <c r="BN448" i="58"/>
  <c r="BN449" i="58"/>
  <c r="BN450" i="58"/>
  <c r="BN451" i="58"/>
  <c r="BN452" i="58"/>
  <c r="BK452" i="58" s="1"/>
  <c r="BN453" i="58"/>
  <c r="BK453" i="58" s="1"/>
  <c r="BN454" i="58"/>
  <c r="BN455" i="58"/>
  <c r="BK455" i="58" s="1"/>
  <c r="BN456" i="58"/>
  <c r="BN457" i="58"/>
  <c r="BK457" i="58" s="1"/>
  <c r="BN458" i="58"/>
  <c r="BK458" i="58" s="1"/>
  <c r="BN459" i="58"/>
  <c r="BN460" i="58"/>
  <c r="BK460" i="58" s="1"/>
  <c r="BN461" i="58"/>
  <c r="BN462" i="58"/>
  <c r="BN463" i="58"/>
  <c r="BN464" i="58"/>
  <c r="BN465" i="58"/>
  <c r="BN466" i="58"/>
  <c r="BN467" i="58"/>
  <c r="BK467" i="58" s="1"/>
  <c r="BN468" i="58"/>
  <c r="BK468" i="58" s="1"/>
  <c r="BN469" i="58"/>
  <c r="BK469" i="58" s="1"/>
  <c r="BN470" i="58"/>
  <c r="BK470" i="58" s="1"/>
  <c r="BN471" i="58"/>
  <c r="BK471" i="58" s="1"/>
  <c r="BN472" i="58"/>
  <c r="BK472" i="58" s="1"/>
  <c r="BN473" i="58"/>
  <c r="BN474" i="58"/>
  <c r="BN475" i="58"/>
  <c r="BN476" i="58"/>
  <c r="BN477" i="58"/>
  <c r="BN478" i="58"/>
  <c r="BN479" i="58"/>
  <c r="BK479" i="58" s="1"/>
  <c r="BN480" i="58"/>
  <c r="BN481" i="58"/>
  <c r="BN482" i="58"/>
  <c r="BK482" i="58" s="1"/>
  <c r="BN483" i="58"/>
  <c r="BK483" i="58" s="1"/>
  <c r="BN484" i="58"/>
  <c r="BN485" i="58"/>
  <c r="BN486" i="58"/>
  <c r="BN487" i="58"/>
  <c r="BN488" i="58"/>
  <c r="BN489" i="58"/>
  <c r="BN490" i="58"/>
  <c r="BN491" i="58"/>
  <c r="BK491" i="58" s="1"/>
  <c r="BN492" i="58"/>
  <c r="BK492" i="58" s="1"/>
  <c r="BN493" i="58"/>
  <c r="BK493" i="58" s="1"/>
  <c r="BN494" i="58"/>
  <c r="BN495" i="58"/>
  <c r="BK495" i="58" s="1"/>
  <c r="BN496" i="58"/>
  <c r="BN497" i="58"/>
  <c r="BN498" i="58"/>
  <c r="BN499" i="58"/>
  <c r="BN500" i="58"/>
  <c r="BK500" i="58" s="1"/>
  <c r="BN501" i="58"/>
  <c r="BN502" i="58"/>
  <c r="BK502" i="58" s="1"/>
  <c r="BN503" i="58"/>
  <c r="BK503" i="58" s="1"/>
  <c r="BN504" i="58"/>
  <c r="BK504" i="58" s="1"/>
  <c r="BN505" i="58"/>
  <c r="BK505" i="58" s="1"/>
  <c r="BN506" i="58"/>
  <c r="BN507" i="58"/>
  <c r="BN508" i="58"/>
  <c r="BN509" i="58"/>
  <c r="BN510" i="58"/>
  <c r="BN511" i="58"/>
  <c r="BK511" i="58" s="1"/>
  <c r="BN512" i="58"/>
  <c r="BN513" i="58"/>
  <c r="BK513" i="58" s="1"/>
  <c r="BN514" i="58"/>
  <c r="BN515" i="58"/>
  <c r="BK515" i="58" s="1"/>
  <c r="BN516" i="58"/>
  <c r="BK516" i="58" s="1"/>
  <c r="BN517" i="58"/>
  <c r="BK517" i="58" s="1"/>
  <c r="BN518" i="58"/>
  <c r="BN519" i="58"/>
  <c r="BK519" i="58" s="1"/>
  <c r="BN520" i="58"/>
  <c r="BN521" i="58"/>
  <c r="BN522" i="58"/>
  <c r="BN523" i="58"/>
  <c r="BK523" i="58" s="1"/>
  <c r="BN524" i="58"/>
  <c r="BK524" i="58" s="1"/>
  <c r="BN525" i="58"/>
  <c r="BK525" i="58" s="1"/>
  <c r="BN526" i="58"/>
  <c r="BK526" i="58" s="1"/>
  <c r="BN527" i="58"/>
  <c r="BK527" i="58" s="1"/>
  <c r="BN528" i="58"/>
  <c r="BK528" i="58" s="1"/>
  <c r="BN529" i="58"/>
  <c r="BK529" i="58" s="1"/>
  <c r="BN530" i="58"/>
  <c r="BN531" i="58"/>
  <c r="BN532" i="58"/>
  <c r="BN533" i="58"/>
  <c r="BK533" i="58" s="1"/>
  <c r="BN534" i="58"/>
  <c r="BK534" i="58" s="1"/>
  <c r="BN535" i="58"/>
  <c r="BN536" i="58"/>
  <c r="BN537" i="58"/>
  <c r="BN538" i="58"/>
  <c r="BN539" i="58"/>
  <c r="BK539" i="58" s="1"/>
  <c r="BN540" i="58"/>
  <c r="BK540" i="58" s="1"/>
  <c r="BN541" i="58"/>
  <c r="BK541" i="58" s="1"/>
  <c r="BN542" i="58"/>
  <c r="BN543" i="58"/>
  <c r="BN544" i="58"/>
  <c r="BN545" i="58"/>
  <c r="BN546" i="58"/>
  <c r="BK546" i="58" s="1"/>
  <c r="BN547" i="58"/>
  <c r="BN548" i="58"/>
  <c r="BK548" i="58" s="1"/>
  <c r="BN549" i="58"/>
  <c r="BN550" i="58"/>
  <c r="BK550" i="58" s="1"/>
  <c r="BN551" i="58"/>
  <c r="BK551" i="58" s="1"/>
  <c r="BN552" i="58"/>
  <c r="BN553" i="58"/>
  <c r="BN554" i="58"/>
  <c r="BN555" i="58"/>
  <c r="BN556" i="58"/>
  <c r="BN557" i="58"/>
  <c r="BK557" i="58" s="1"/>
  <c r="BN558" i="58"/>
  <c r="BN559" i="58"/>
  <c r="BK559" i="58" s="1"/>
  <c r="BN560" i="58"/>
  <c r="BK560" i="58" s="1"/>
  <c r="BN561" i="58"/>
  <c r="BK561" i="58" s="1"/>
  <c r="BN562" i="58"/>
  <c r="BN563" i="58"/>
  <c r="BK563" i="58" s="1"/>
  <c r="BN564" i="58"/>
  <c r="BN565" i="58"/>
  <c r="BN566" i="58"/>
  <c r="BN567" i="58"/>
  <c r="BK567" i="58" s="1"/>
  <c r="BN568" i="58"/>
  <c r="BN569" i="58"/>
  <c r="BN570" i="58"/>
  <c r="BK570" i="58" s="1"/>
  <c r="BN571" i="58"/>
  <c r="BN572" i="58"/>
  <c r="BK572" i="58" s="1"/>
  <c r="BN573" i="58"/>
  <c r="BK573" i="58" s="1"/>
  <c r="BN574" i="58"/>
  <c r="BN575" i="58"/>
  <c r="BK575" i="58" s="1"/>
  <c r="BN576" i="58"/>
  <c r="BN577" i="58"/>
  <c r="BN578" i="58"/>
  <c r="BK578" i="58" s="1"/>
  <c r="BN579" i="58"/>
  <c r="BN580" i="58"/>
  <c r="BK580" i="58" s="1"/>
  <c r="BN581" i="58"/>
  <c r="BN582" i="58"/>
  <c r="BN583" i="58"/>
  <c r="BN584" i="58"/>
  <c r="BN585" i="58"/>
  <c r="BN586" i="58"/>
  <c r="BN587" i="58"/>
  <c r="BK587" i="58" s="1"/>
  <c r="BN588" i="58"/>
  <c r="BK588" i="58" s="1"/>
  <c r="BN589" i="58"/>
  <c r="BK589" i="58" s="1"/>
  <c r="BN590" i="58"/>
  <c r="BN591" i="58"/>
  <c r="BK591" i="58" s="1"/>
  <c r="BN592" i="58"/>
  <c r="BK592" i="58" s="1"/>
  <c r="BN593" i="58"/>
  <c r="BK593" i="58" s="1"/>
  <c r="BN594" i="58"/>
  <c r="BK594" i="58" s="1"/>
  <c r="BN595" i="58"/>
  <c r="BK595" i="58" s="1"/>
  <c r="BN596" i="58"/>
  <c r="BN597" i="58"/>
  <c r="BN598" i="58"/>
  <c r="BN599" i="58"/>
  <c r="BK599" i="58" s="1"/>
  <c r="BN600" i="58"/>
  <c r="BN601" i="58"/>
  <c r="BN602" i="58"/>
  <c r="BK602" i="58" s="1"/>
  <c r="BN603" i="58"/>
  <c r="BN604" i="58"/>
  <c r="BN605" i="58"/>
  <c r="BK605" i="58" s="1"/>
  <c r="BN606" i="58"/>
  <c r="BK606" i="58" s="1"/>
  <c r="BN607" i="58"/>
  <c r="BK607" i="58" s="1"/>
  <c r="BN608" i="58"/>
  <c r="BN609" i="58"/>
  <c r="BN610" i="58"/>
  <c r="BK610" i="58" s="1"/>
  <c r="BN611" i="58"/>
  <c r="BK611" i="58" s="1"/>
  <c r="BN612" i="58"/>
  <c r="BK612" i="58" s="1"/>
  <c r="BN613" i="58"/>
  <c r="BK613" i="58" s="1"/>
  <c r="BN614" i="58"/>
  <c r="BN615" i="58"/>
  <c r="BN616" i="58"/>
  <c r="BK616" i="58" s="1"/>
  <c r="BN617" i="58"/>
  <c r="BN618" i="58"/>
  <c r="BK618" i="58" s="1"/>
  <c r="BN619" i="58"/>
  <c r="BK619" i="58" s="1"/>
  <c r="BN620" i="58"/>
  <c r="BK620" i="58" s="1"/>
  <c r="BN621" i="58"/>
  <c r="BN622" i="58"/>
  <c r="BK622" i="58" s="1"/>
  <c r="BN623" i="58"/>
  <c r="BK623" i="58" s="1"/>
  <c r="BN624" i="58"/>
  <c r="BN625" i="58"/>
  <c r="BN626" i="58"/>
  <c r="BN627" i="58"/>
  <c r="BK627" i="58" s="1"/>
  <c r="BN628" i="58"/>
  <c r="BK628" i="58" s="1"/>
  <c r="BN629" i="58"/>
  <c r="BK629" i="58" s="1"/>
  <c r="BN630" i="58"/>
  <c r="BK630" i="58" s="1"/>
  <c r="BN631" i="58"/>
  <c r="BN632" i="58"/>
  <c r="BN633" i="58"/>
  <c r="BN634" i="58"/>
  <c r="BK634" i="58" s="1"/>
  <c r="BN635" i="58"/>
  <c r="BK635" i="58" s="1"/>
  <c r="BN636" i="58"/>
  <c r="BK636" i="58" s="1"/>
  <c r="BN637" i="58"/>
  <c r="BK637" i="58" s="1"/>
  <c r="BN638" i="58"/>
  <c r="BK638" i="58" s="1"/>
  <c r="BN639" i="58"/>
  <c r="BK639" i="58" s="1"/>
  <c r="BN640" i="58"/>
  <c r="BK640" i="58" s="1"/>
  <c r="BN641" i="58"/>
  <c r="BN642" i="58"/>
  <c r="BK642" i="58" s="1"/>
  <c r="BN643" i="58"/>
  <c r="BN644" i="58"/>
  <c r="BN645" i="58"/>
  <c r="BN646" i="58"/>
  <c r="BK646" i="58" s="1"/>
  <c r="BN647" i="58"/>
  <c r="BK647" i="58" s="1"/>
  <c r="BN648" i="58"/>
  <c r="BK648" i="58" s="1"/>
  <c r="BN649" i="58"/>
  <c r="BN650" i="58"/>
  <c r="BK650" i="58" s="1"/>
  <c r="BN651" i="58"/>
  <c r="BK651" i="58" s="1"/>
  <c r="BN652" i="58"/>
  <c r="BN653" i="58"/>
  <c r="BK653" i="58" s="1"/>
  <c r="BN654" i="58"/>
  <c r="BN655" i="58"/>
  <c r="BN656" i="58"/>
  <c r="BN657" i="58"/>
  <c r="BN658" i="58"/>
  <c r="BK658" i="58" s="1"/>
  <c r="BN659" i="58"/>
  <c r="BK659" i="58" s="1"/>
  <c r="BN660" i="58"/>
  <c r="BK660" i="58" s="1"/>
  <c r="BN661" i="58"/>
  <c r="BN662" i="58"/>
  <c r="BK662" i="58" s="1"/>
  <c r="BN663" i="58"/>
  <c r="BK663" i="58" s="1"/>
  <c r="BN664" i="58"/>
  <c r="BK664" i="58" s="1"/>
  <c r="BN665" i="58"/>
  <c r="BK665" i="58" s="1"/>
  <c r="BN666" i="58"/>
  <c r="BK666" i="58" s="1"/>
  <c r="BN667" i="58"/>
  <c r="BK667" i="58" s="1"/>
  <c r="BN668" i="58"/>
  <c r="BN669" i="58"/>
  <c r="BN670" i="58"/>
  <c r="BK670" i="58" s="1"/>
  <c r="BN671" i="58"/>
  <c r="BK671" i="58" s="1"/>
  <c r="BN672" i="58"/>
  <c r="BN673" i="58"/>
  <c r="BK673" i="58" s="1"/>
  <c r="BN674" i="58"/>
  <c r="BN675" i="58"/>
  <c r="BN676" i="58"/>
  <c r="BK676" i="58" s="1"/>
  <c r="BN677" i="58"/>
  <c r="BK677" i="58" s="1"/>
  <c r="BN678" i="58"/>
  <c r="BN679" i="58"/>
  <c r="BN680" i="58"/>
  <c r="BN681" i="58"/>
  <c r="BN682" i="58"/>
  <c r="BK682" i="58" s="1"/>
  <c r="BN683" i="58"/>
  <c r="BK683" i="58" s="1"/>
  <c r="BN684" i="58"/>
  <c r="BK684" i="58" s="1"/>
  <c r="BN685" i="58"/>
  <c r="BK685" i="58" s="1"/>
  <c r="BN686" i="58"/>
  <c r="BK686" i="58" s="1"/>
  <c r="BN687" i="58"/>
  <c r="BK687" i="58" s="1"/>
  <c r="BN688" i="58"/>
  <c r="BK688" i="58" s="1"/>
  <c r="BN689" i="58"/>
  <c r="BK689" i="58" s="1"/>
  <c r="BN690" i="58"/>
  <c r="BN691" i="58"/>
  <c r="BK691" i="58" s="1"/>
  <c r="BN692" i="58"/>
  <c r="BK692" i="58" s="1"/>
  <c r="BN693" i="58"/>
  <c r="BN694" i="58"/>
  <c r="BK694" i="58" s="1"/>
  <c r="BN695" i="58"/>
  <c r="BK695" i="58" s="1"/>
  <c r="BN696" i="58"/>
  <c r="BN697" i="58"/>
  <c r="BN698" i="58"/>
  <c r="BK698" i="58" s="1"/>
  <c r="BN699" i="58"/>
  <c r="BK699" i="58" s="1"/>
  <c r="BN700" i="58"/>
  <c r="BN701" i="58"/>
  <c r="BK701" i="58" s="1"/>
  <c r="BN702" i="58"/>
  <c r="BN703" i="58"/>
  <c r="BN704" i="58"/>
  <c r="BN705" i="58"/>
  <c r="BN706" i="58"/>
  <c r="BK706" i="58" s="1"/>
  <c r="BN707" i="58"/>
  <c r="BK707" i="58" s="1"/>
  <c r="BN708" i="58"/>
  <c r="BK708" i="58" s="1"/>
  <c r="BN709" i="58"/>
  <c r="BK709" i="58" s="1"/>
  <c r="BN710" i="58"/>
  <c r="BK710" i="58" s="1"/>
  <c r="BN711" i="58"/>
  <c r="BN712" i="58"/>
  <c r="BK712" i="58" s="1"/>
  <c r="BN713" i="58"/>
  <c r="BN714" i="58"/>
  <c r="BN715" i="58"/>
  <c r="BN716" i="58"/>
  <c r="BN717" i="58"/>
  <c r="BN718" i="58"/>
  <c r="BK718" i="58" s="1"/>
  <c r="BN719" i="58"/>
  <c r="BK719" i="58" s="1"/>
  <c r="BN720" i="58"/>
  <c r="BN721" i="58"/>
  <c r="BK721" i="58" s="1"/>
  <c r="BN722" i="58"/>
  <c r="BK722" i="58" s="1"/>
  <c r="BN723" i="58"/>
  <c r="BK723" i="58" s="1"/>
  <c r="BN724" i="58"/>
  <c r="BK724" i="58" s="1"/>
  <c r="BN725" i="58"/>
  <c r="BN726" i="58"/>
  <c r="BK726" i="58" s="1"/>
  <c r="BN727" i="58"/>
  <c r="BN728" i="58"/>
  <c r="BN729" i="58"/>
  <c r="BN730" i="58"/>
  <c r="BK730" i="58" s="1"/>
  <c r="BN731" i="58"/>
  <c r="BK731" i="58" s="1"/>
  <c r="BN732" i="58"/>
  <c r="BK732" i="58" s="1"/>
  <c r="BN733" i="58"/>
  <c r="BN734" i="58"/>
  <c r="BN735" i="58"/>
  <c r="BN736" i="58"/>
  <c r="BN737" i="58"/>
  <c r="BN738" i="58"/>
  <c r="BK738" i="58" s="1"/>
  <c r="BN739" i="58"/>
  <c r="BK739" i="58" s="1"/>
  <c r="BN740" i="58"/>
  <c r="BN741" i="58"/>
  <c r="BK741" i="58" s="1"/>
  <c r="BN742" i="58"/>
  <c r="BK742" i="58" s="1"/>
  <c r="BN743" i="58"/>
  <c r="BK743" i="58" s="1"/>
  <c r="BN744" i="58"/>
  <c r="BK744" i="58" s="1"/>
  <c r="BN745" i="58"/>
  <c r="BK745" i="58" s="1"/>
  <c r="BN746" i="58"/>
  <c r="BK746" i="58" s="1"/>
  <c r="BN747" i="58"/>
  <c r="BK747" i="58" s="1"/>
  <c r="BN748" i="58"/>
  <c r="BK748" i="58" s="1"/>
  <c r="BN749" i="58"/>
  <c r="BK749" i="58" s="1"/>
  <c r="BN750" i="58"/>
  <c r="BN751" i="58"/>
  <c r="BN752" i="58"/>
  <c r="BN753" i="58"/>
  <c r="BN754" i="58"/>
  <c r="BK754" i="58" s="1"/>
  <c r="BN755" i="58"/>
  <c r="BK755" i="58" s="1"/>
  <c r="BN756" i="58"/>
  <c r="BK756" i="58" s="1"/>
  <c r="BN757" i="58"/>
  <c r="BK757" i="58" s="1"/>
  <c r="BN758" i="58"/>
  <c r="BN759" i="58"/>
  <c r="BK759" i="58" s="1"/>
  <c r="BN760" i="58"/>
  <c r="BN761" i="58"/>
  <c r="BN762" i="58"/>
  <c r="BN763" i="58"/>
  <c r="BN764" i="58"/>
  <c r="BN765" i="58"/>
  <c r="BN766" i="58"/>
  <c r="BK766" i="58" s="1"/>
  <c r="BN767" i="58"/>
  <c r="BK767" i="58" s="1"/>
  <c r="BN768" i="58"/>
  <c r="BK768" i="58" s="1"/>
  <c r="BN769" i="58"/>
  <c r="BK769" i="58" s="1"/>
  <c r="BN770" i="58"/>
  <c r="BN771" i="58"/>
  <c r="BN772" i="58"/>
  <c r="BK772" i="58" s="1"/>
  <c r="BN773" i="58"/>
  <c r="BK773" i="58" s="1"/>
  <c r="BN774" i="58"/>
  <c r="BK774" i="58" s="1"/>
  <c r="BN775" i="58"/>
  <c r="BN776" i="58"/>
  <c r="BN777" i="58"/>
  <c r="BK777" i="58" s="1"/>
  <c r="BN778" i="58"/>
  <c r="BK778" i="58" s="1"/>
  <c r="BN779" i="58"/>
  <c r="BK779" i="58" s="1"/>
  <c r="BN780" i="58"/>
  <c r="BK780" i="58" s="1"/>
  <c r="BN781" i="58"/>
  <c r="BK781" i="58" s="1"/>
  <c r="BN782" i="58"/>
  <c r="BN783" i="58"/>
  <c r="BN784" i="58"/>
  <c r="BN785" i="58"/>
  <c r="BN786" i="58"/>
  <c r="BN787" i="58"/>
  <c r="BK787" i="58" s="1"/>
  <c r="BN788" i="58"/>
  <c r="BN789" i="58"/>
  <c r="BN790" i="58"/>
  <c r="BK790" i="58" s="1"/>
  <c r="BN791" i="58"/>
  <c r="BK791" i="58" s="1"/>
  <c r="BN792" i="58"/>
  <c r="BK792" i="58" s="1"/>
  <c r="BN793" i="58"/>
  <c r="BN794" i="58"/>
  <c r="BN795" i="58"/>
  <c r="BN796" i="58"/>
  <c r="BN797" i="58"/>
  <c r="BK797" i="58" s="1"/>
  <c r="BN798" i="58"/>
  <c r="BK798" i="58" s="1"/>
  <c r="BN799" i="58"/>
  <c r="BK799" i="58" s="1"/>
  <c r="BN800" i="58"/>
  <c r="BK800" i="58" s="1"/>
  <c r="BN801" i="58"/>
  <c r="BN802" i="58"/>
  <c r="BK802" i="58" s="1"/>
  <c r="BN803" i="58"/>
  <c r="BK803" i="58" s="1"/>
  <c r="BN804" i="58"/>
  <c r="BK804" i="58" s="1"/>
  <c r="BN805" i="58"/>
  <c r="BN806" i="58"/>
  <c r="BN807" i="58"/>
  <c r="BN808" i="58"/>
  <c r="BN809" i="58"/>
  <c r="BK809" i="58" s="1"/>
  <c r="BN810" i="58"/>
  <c r="BN811" i="58"/>
  <c r="BK811" i="58" s="1"/>
  <c r="BN812" i="58"/>
  <c r="BK812" i="58" s="1"/>
  <c r="BN813" i="58"/>
  <c r="BK813" i="58" s="1"/>
  <c r="BN814" i="58"/>
  <c r="BK814" i="58" s="1"/>
  <c r="BN815" i="58"/>
  <c r="BK815" i="58" s="1"/>
  <c r="BN816" i="58"/>
  <c r="BN817" i="58"/>
  <c r="BN818" i="58"/>
  <c r="BK818" i="58" s="1"/>
  <c r="BN819" i="58"/>
  <c r="BN820" i="58"/>
  <c r="BK820" i="58" s="1"/>
  <c r="BN821" i="58"/>
  <c r="BK821" i="58" s="1"/>
  <c r="BN822" i="58"/>
  <c r="BN823" i="58"/>
  <c r="BN824" i="58"/>
  <c r="BN825" i="58"/>
  <c r="BN826" i="58"/>
  <c r="BK826" i="58" s="1"/>
  <c r="BN827" i="58"/>
  <c r="BK827" i="58" s="1"/>
  <c r="BN828" i="58"/>
  <c r="BK828" i="58" s="1"/>
  <c r="BN829" i="58"/>
  <c r="BK829" i="58" s="1"/>
  <c r="BN830" i="58"/>
  <c r="BN831" i="58"/>
  <c r="BN832" i="58"/>
  <c r="BN833" i="58"/>
  <c r="BK833" i="58" s="1"/>
  <c r="BN834" i="58"/>
  <c r="BN835" i="58"/>
  <c r="BK835" i="58" s="1"/>
  <c r="BN836" i="58"/>
  <c r="BK836" i="58" s="1"/>
  <c r="BN837" i="58"/>
  <c r="BN838" i="58"/>
  <c r="BK838" i="58" s="1"/>
  <c r="BN839" i="58"/>
  <c r="BK839" i="58" s="1"/>
  <c r="BN840" i="58"/>
  <c r="BN841" i="58"/>
  <c r="BN842" i="58"/>
  <c r="BN843" i="58"/>
  <c r="BN844" i="58"/>
  <c r="BK844" i="58" s="1"/>
  <c r="BN845" i="58"/>
  <c r="BK845" i="58" s="1"/>
  <c r="BN846" i="58"/>
  <c r="BK846" i="58" s="1"/>
  <c r="BN847" i="58"/>
  <c r="BN848" i="58"/>
  <c r="BN849" i="58"/>
  <c r="BK849" i="58" s="1"/>
  <c r="BN850" i="58"/>
  <c r="BK850" i="58" s="1"/>
  <c r="BN851" i="58"/>
  <c r="BK851" i="58" s="1"/>
  <c r="BN852" i="58"/>
  <c r="BK852" i="58" s="1"/>
  <c r="BN853" i="58"/>
  <c r="BK853" i="58" s="1"/>
  <c r="BN854" i="58"/>
  <c r="BK854" i="58" s="1"/>
  <c r="BN855" i="58"/>
  <c r="BN856" i="58"/>
  <c r="BK856" i="58" s="1"/>
  <c r="BN857" i="58"/>
  <c r="BN858" i="58"/>
  <c r="BK858" i="58" s="1"/>
  <c r="BM858" i="58" s="1"/>
  <c r="BN859" i="58"/>
  <c r="BK859" i="58" s="1"/>
  <c r="BM859" i="58" s="1"/>
  <c r="BN860" i="58"/>
  <c r="BN861" i="58"/>
  <c r="BN862" i="58"/>
  <c r="BK862" i="58" s="1"/>
  <c r="BM862" i="58" s="1"/>
  <c r="BN863" i="58"/>
  <c r="BK863" i="58" s="1"/>
  <c r="BM863" i="58" s="1"/>
  <c r="BN864" i="58"/>
  <c r="BK864" i="58" s="1"/>
  <c r="BM864" i="58" s="1"/>
  <c r="BN865" i="58"/>
  <c r="BK865" i="58" s="1"/>
  <c r="BM865" i="58" s="1"/>
  <c r="BN866" i="58"/>
  <c r="BK866" i="58" s="1"/>
  <c r="BM866" i="58" s="1"/>
  <c r="BN867" i="58"/>
  <c r="BN868" i="58"/>
  <c r="BK868" i="58" s="1"/>
  <c r="BN869" i="58"/>
  <c r="BK869" i="58" s="1"/>
  <c r="BM869" i="58" s="1"/>
  <c r="BM870" i="58"/>
  <c r="BN870" i="58"/>
  <c r="BM871" i="58"/>
  <c r="BN871" i="58"/>
  <c r="BK871" i="58" s="1"/>
  <c r="BN872" i="58"/>
  <c r="BK872" i="58" s="1"/>
  <c r="BM872" i="58" s="1"/>
  <c r="BM873" i="58"/>
  <c r="BN873" i="58"/>
  <c r="BN874" i="58"/>
  <c r="BK874" i="58" s="1"/>
  <c r="BM874" i="58" s="1"/>
  <c r="BN875" i="58"/>
  <c r="BK875" i="58" s="1"/>
  <c r="BM875" i="58" s="1"/>
  <c r="BM876" i="58"/>
  <c r="BN876" i="58"/>
  <c r="BN877" i="58"/>
  <c r="BN878" i="58"/>
  <c r="BK878" i="58" s="1"/>
  <c r="BM878" i="58" s="1"/>
  <c r="BM879" i="58"/>
  <c r="BN879" i="58"/>
  <c r="BN880" i="58"/>
  <c r="BK880" i="58" s="1"/>
  <c r="BM880" i="58" s="1"/>
  <c r="BN881" i="58"/>
  <c r="BK881" i="58" s="1"/>
  <c r="BM881" i="58" s="1"/>
  <c r="BM882" i="58"/>
  <c r="BN882" i="58"/>
  <c r="BN883" i="58"/>
  <c r="BN884" i="58"/>
  <c r="BM885" i="58"/>
  <c r="BN885" i="58"/>
  <c r="BN886" i="58"/>
  <c r="BK886" i="58" s="1"/>
  <c r="BM886" i="58" s="1"/>
  <c r="BN887" i="58"/>
  <c r="BK887" i="58" s="1"/>
  <c r="BM887" i="58" s="1"/>
  <c r="BM888" i="58"/>
  <c r="BN888" i="58"/>
  <c r="BN889" i="58"/>
  <c r="BK889" i="58" s="1"/>
  <c r="BM889" i="58" s="1"/>
  <c r="BN890" i="58"/>
  <c r="BN891" i="58"/>
  <c r="BN892" i="58"/>
  <c r="BK892" i="58" s="1"/>
  <c r="BM892" i="58" s="1"/>
  <c r="BN893" i="58"/>
  <c r="BK893" i="58" s="1"/>
  <c r="BM893" i="58" s="1"/>
  <c r="BM894" i="58"/>
  <c r="BN894" i="58"/>
  <c r="BN895" i="58"/>
  <c r="BM896" i="58"/>
  <c r="BN896" i="58"/>
  <c r="BK896" i="58" s="1"/>
  <c r="BN897" i="58"/>
  <c r="BN898" i="58"/>
  <c r="BK898" i="58" s="1"/>
  <c r="BM898" i="58" s="1"/>
  <c r="BN899" i="58"/>
  <c r="BK899" i="58" s="1"/>
  <c r="BM899" i="58" s="1"/>
  <c r="BM900" i="58"/>
  <c r="BN900" i="58"/>
  <c r="BN901" i="58"/>
  <c r="BK901" i="58" s="1"/>
  <c r="BM901" i="58" s="1"/>
  <c r="BN902" i="58"/>
  <c r="BM903" i="58"/>
  <c r="BN903" i="58"/>
  <c r="BN904" i="58"/>
  <c r="BK904" i="58" s="1"/>
  <c r="BM904" i="58" s="1"/>
  <c r="BN905" i="58"/>
  <c r="BK905" i="58" s="1"/>
  <c r="BM905" i="58" s="1"/>
  <c r="BM906" i="58"/>
  <c r="BN906" i="58"/>
  <c r="BM907" i="58"/>
  <c r="BN907" i="58"/>
  <c r="BK907" i="58" s="1"/>
  <c r="BN908" i="58"/>
  <c r="BK908" i="58" s="1"/>
  <c r="BM908" i="58" s="1"/>
  <c r="BN909" i="58"/>
  <c r="BK91" i="58"/>
  <c r="BK98" i="58"/>
  <c r="BK89" i="58"/>
  <c r="BK90" i="58"/>
  <c r="BK103" i="58"/>
  <c r="BK104" i="58"/>
  <c r="BK106" i="58"/>
  <c r="BK110" i="58"/>
  <c r="BK111" i="58"/>
  <c r="BK112" i="58"/>
  <c r="BK113" i="58"/>
  <c r="BK114" i="58"/>
  <c r="BK122" i="58"/>
  <c r="BK124" i="58"/>
  <c r="BK125" i="58"/>
  <c r="BK126" i="58"/>
  <c r="BK127" i="58"/>
  <c r="BK129" i="58"/>
  <c r="BK130" i="58"/>
  <c r="BK132" i="58"/>
  <c r="BK133" i="58"/>
  <c r="BK134" i="58"/>
  <c r="BK135" i="58"/>
  <c r="BK137" i="58"/>
  <c r="BK139" i="58"/>
  <c r="BK140" i="58"/>
  <c r="BK141" i="58"/>
  <c r="BK142" i="58"/>
  <c r="BK144" i="58"/>
  <c r="BK145" i="58"/>
  <c r="BK147" i="58"/>
  <c r="BK153" i="58"/>
  <c r="BK154" i="58"/>
  <c r="BK156" i="58"/>
  <c r="BK157" i="58"/>
  <c r="BK158" i="58"/>
  <c r="BK163" i="58"/>
  <c r="BK166" i="58"/>
  <c r="BK168" i="58"/>
  <c r="BK173" i="58"/>
  <c r="BK174" i="58"/>
  <c r="BK175" i="58"/>
  <c r="BK176" i="58"/>
  <c r="BK177" i="58"/>
  <c r="BK183" i="58"/>
  <c r="BK184" i="58"/>
  <c r="BK185" i="58"/>
  <c r="BK186" i="58"/>
  <c r="BK189" i="58"/>
  <c r="BK190" i="58"/>
  <c r="BK196" i="58"/>
  <c r="BK197" i="58"/>
  <c r="BK198" i="58"/>
  <c r="BK199" i="58"/>
  <c r="BK202" i="58"/>
  <c r="BK206" i="58"/>
  <c r="BK208" i="58"/>
  <c r="BK209" i="58"/>
  <c r="BK211" i="58"/>
  <c r="BK216" i="58"/>
  <c r="BK217" i="58"/>
  <c r="BK218" i="58"/>
  <c r="BK219" i="58"/>
  <c r="BK220" i="58"/>
  <c r="BK224" i="58"/>
  <c r="BK225" i="58"/>
  <c r="BK228" i="58"/>
  <c r="BK233" i="58"/>
  <c r="BK240" i="58"/>
  <c r="BK241" i="58"/>
  <c r="BK242" i="58"/>
  <c r="BK243" i="58"/>
  <c r="BK244" i="58"/>
  <c r="BK247" i="58"/>
  <c r="BK248" i="58"/>
  <c r="BK250" i="58"/>
  <c r="BK252" i="58"/>
  <c r="BK255" i="58"/>
  <c r="BK258" i="58"/>
  <c r="BK259" i="58"/>
  <c r="BK261" i="58"/>
  <c r="BK262" i="58"/>
  <c r="BK264" i="58"/>
  <c r="BK266" i="58"/>
  <c r="BK271" i="58"/>
  <c r="BK272" i="58"/>
  <c r="BK273" i="58"/>
  <c r="BK274" i="58"/>
  <c r="BK276" i="58"/>
  <c r="BK277" i="58"/>
  <c r="BK278" i="58"/>
  <c r="BK283" i="58"/>
  <c r="BK284" i="58"/>
  <c r="BK285" i="58"/>
  <c r="BK286" i="58"/>
  <c r="BK288" i="58"/>
  <c r="BK289" i="58"/>
  <c r="BK290" i="58"/>
  <c r="BK291" i="58"/>
  <c r="BK295" i="58"/>
  <c r="BK296" i="58"/>
  <c r="BK298" i="58"/>
  <c r="BK300" i="58"/>
  <c r="BK304" i="58"/>
  <c r="BK305" i="58"/>
  <c r="BK306" i="58"/>
  <c r="BK307" i="58"/>
  <c r="BK308" i="58"/>
  <c r="BK310" i="58"/>
  <c r="BK316" i="58"/>
  <c r="BK319" i="58"/>
  <c r="BK320" i="58"/>
  <c r="BK322" i="58"/>
  <c r="BK324" i="58"/>
  <c r="BK326" i="58"/>
  <c r="BK327" i="58"/>
  <c r="BK328" i="58"/>
  <c r="BK330" i="58"/>
  <c r="BK334" i="58"/>
  <c r="BK336" i="58"/>
  <c r="BK337" i="58"/>
  <c r="BK338" i="58"/>
  <c r="BK340" i="58"/>
  <c r="BK341" i="58"/>
  <c r="BK348" i="58"/>
  <c r="BK349" i="58"/>
  <c r="BK350" i="58"/>
  <c r="BK352" i="58"/>
  <c r="BK353" i="58"/>
  <c r="BK355" i="58"/>
  <c r="BK357" i="58"/>
  <c r="BK358" i="58"/>
  <c r="BK360" i="58"/>
  <c r="BK361" i="58"/>
  <c r="BK363" i="58"/>
  <c r="BK364" i="58"/>
  <c r="BK368" i="58"/>
  <c r="BK369" i="58"/>
  <c r="BK370" i="58"/>
  <c r="BK372" i="58"/>
  <c r="BK375" i="58"/>
  <c r="BK379" i="58"/>
  <c r="BK382" i="58"/>
  <c r="BK384" i="58"/>
  <c r="BK387" i="58"/>
  <c r="BK391" i="58"/>
  <c r="BK392" i="58"/>
  <c r="BK393" i="58"/>
  <c r="BK399" i="58"/>
  <c r="BK400" i="58"/>
  <c r="BK401" i="58"/>
  <c r="BK402" i="58"/>
  <c r="BK403" i="58"/>
  <c r="BK405" i="58"/>
  <c r="BK406" i="58"/>
  <c r="BK408" i="58"/>
  <c r="BK409" i="58"/>
  <c r="BK410" i="58"/>
  <c r="BK411" i="58"/>
  <c r="BK412" i="58"/>
  <c r="BK413" i="58"/>
  <c r="BK415" i="58"/>
  <c r="BK417" i="58"/>
  <c r="BK420" i="58"/>
  <c r="BK421" i="58"/>
  <c r="BK422" i="58"/>
  <c r="BK424" i="58"/>
  <c r="BK429" i="58"/>
  <c r="BK430" i="58"/>
  <c r="BK432" i="58"/>
  <c r="BK433" i="58"/>
  <c r="BK434" i="58"/>
  <c r="BK440" i="58"/>
  <c r="BK441" i="58"/>
  <c r="BK442" i="58"/>
  <c r="BK444" i="58"/>
  <c r="BK448" i="58"/>
  <c r="BK449" i="58"/>
  <c r="BK450" i="58"/>
  <c r="BK451" i="58"/>
  <c r="BK454" i="58"/>
  <c r="BK456" i="58"/>
  <c r="BK459" i="58"/>
  <c r="BK461" i="58"/>
  <c r="BK462" i="58"/>
  <c r="BK463" i="58"/>
  <c r="BK464" i="58"/>
  <c r="BK465" i="58"/>
  <c r="BK466" i="58"/>
  <c r="BK473" i="58"/>
  <c r="BK474" i="58"/>
  <c r="BK475" i="58"/>
  <c r="BK476" i="58"/>
  <c r="BK477" i="58"/>
  <c r="BK478" i="58"/>
  <c r="BK480" i="58"/>
  <c r="BK481" i="58"/>
  <c r="BK484" i="58"/>
  <c r="BK485" i="58"/>
  <c r="BK486" i="58"/>
  <c r="BK487" i="58"/>
  <c r="BK488" i="58"/>
  <c r="BK489" i="58"/>
  <c r="BK490" i="58"/>
  <c r="BK494" i="58"/>
  <c r="BK496" i="58"/>
  <c r="BK497" i="58"/>
  <c r="BK498" i="58"/>
  <c r="BK499" i="58"/>
  <c r="BK501" i="58"/>
  <c r="BK506" i="58"/>
  <c r="BK507" i="58"/>
  <c r="BK508" i="58"/>
  <c r="BK509" i="58"/>
  <c r="BK510" i="58"/>
  <c r="BK512" i="58"/>
  <c r="BK514" i="58"/>
  <c r="BK518" i="58"/>
  <c r="BK520" i="58"/>
  <c r="BK521" i="58"/>
  <c r="BK522" i="58"/>
  <c r="BK530" i="58"/>
  <c r="BK531" i="58"/>
  <c r="BK532" i="58"/>
  <c r="BK535" i="58"/>
  <c r="BK536" i="58"/>
  <c r="BK537" i="58"/>
  <c r="BK538" i="58"/>
  <c r="BK542" i="58"/>
  <c r="BK543" i="58"/>
  <c r="BK544" i="58"/>
  <c r="BK545" i="58"/>
  <c r="BK547" i="58"/>
  <c r="BK549" i="58"/>
  <c r="BK552" i="58"/>
  <c r="BK553" i="58"/>
  <c r="BK554" i="58"/>
  <c r="BK555" i="58"/>
  <c r="BK556" i="58"/>
  <c r="BK558" i="58"/>
  <c r="BK562" i="58"/>
  <c r="BK564" i="58"/>
  <c r="BK565" i="58"/>
  <c r="BK566" i="58"/>
  <c r="BK568" i="58"/>
  <c r="BK569" i="58"/>
  <c r="BK571" i="58"/>
  <c r="BK574" i="58"/>
  <c r="BK576" i="58"/>
  <c r="BK577" i="58"/>
  <c r="BK579" i="58"/>
  <c r="BK581" i="58"/>
  <c r="BK582" i="58"/>
  <c r="BK583" i="58"/>
  <c r="BK584" i="58"/>
  <c r="BK585" i="58"/>
  <c r="BK586" i="58"/>
  <c r="BK590" i="58"/>
  <c r="BK596" i="58"/>
  <c r="BK597" i="58"/>
  <c r="BK598" i="58"/>
  <c r="BK600" i="58"/>
  <c r="BK601" i="58"/>
  <c r="BK603" i="58"/>
  <c r="BK604" i="58"/>
  <c r="BK608" i="58"/>
  <c r="BK609" i="58"/>
  <c r="BK614" i="58"/>
  <c r="BK615" i="58"/>
  <c r="BK617" i="58"/>
  <c r="BK621" i="58"/>
  <c r="BK624" i="58"/>
  <c r="BK625" i="58"/>
  <c r="BK626" i="58"/>
  <c r="BK631" i="58"/>
  <c r="BK632" i="58"/>
  <c r="BK633" i="58"/>
  <c r="BK641" i="58"/>
  <c r="BK643" i="58"/>
  <c r="BK644" i="58"/>
  <c r="BK645" i="58"/>
  <c r="BK649" i="58"/>
  <c r="BK652" i="58"/>
  <c r="BK654" i="58"/>
  <c r="BK655" i="58"/>
  <c r="BK656" i="58"/>
  <c r="BK657" i="58"/>
  <c r="BK661" i="58"/>
  <c r="BK668" i="58"/>
  <c r="BK669" i="58"/>
  <c r="BK672" i="58"/>
  <c r="BK674" i="58"/>
  <c r="BK675" i="58"/>
  <c r="BK678" i="58"/>
  <c r="BK679" i="58"/>
  <c r="BK680" i="58"/>
  <c r="BK681" i="58"/>
  <c r="BK690" i="58"/>
  <c r="BK693" i="58"/>
  <c r="BK696" i="58"/>
  <c r="BK697" i="58"/>
  <c r="BK700" i="58"/>
  <c r="BK702" i="58"/>
  <c r="BK703" i="58"/>
  <c r="BK704" i="58"/>
  <c r="BK705" i="58"/>
  <c r="BK711" i="58"/>
  <c r="BK713" i="58"/>
  <c r="BK714" i="58"/>
  <c r="BK715" i="58"/>
  <c r="BK716" i="58"/>
  <c r="BK717" i="58"/>
  <c r="BK720" i="58"/>
  <c r="BK725" i="58"/>
  <c r="BK727" i="58"/>
  <c r="BK728" i="58"/>
  <c r="BK729" i="58"/>
  <c r="BK733" i="58"/>
  <c r="BK734" i="58"/>
  <c r="BK735" i="58"/>
  <c r="BK736" i="58"/>
  <c r="BK737" i="58"/>
  <c r="BK740" i="58"/>
  <c r="BK750" i="58"/>
  <c r="BK751" i="58"/>
  <c r="BK752" i="58"/>
  <c r="BK753" i="58"/>
  <c r="BK758" i="58"/>
  <c r="BK760" i="58"/>
  <c r="BK761" i="58"/>
  <c r="BK762" i="58"/>
  <c r="BK763" i="58"/>
  <c r="BK764" i="58"/>
  <c r="BK765" i="58"/>
  <c r="BK770" i="58"/>
  <c r="BK771" i="58"/>
  <c r="BK775" i="58"/>
  <c r="BK776" i="58"/>
  <c r="BK782" i="58"/>
  <c r="BK783" i="58"/>
  <c r="BK784" i="58"/>
  <c r="BK785" i="58"/>
  <c r="BK786" i="58"/>
  <c r="BK788" i="58"/>
  <c r="BK789" i="58"/>
  <c r="BK793" i="58"/>
  <c r="BK794" i="58"/>
  <c r="BK795" i="58"/>
  <c r="BK796" i="58"/>
  <c r="BK801" i="58"/>
  <c r="BK805" i="58"/>
  <c r="BK806" i="58"/>
  <c r="BK807" i="58"/>
  <c r="BK808" i="58"/>
  <c r="BK810" i="58"/>
  <c r="BK816" i="58"/>
  <c r="BK817" i="58"/>
  <c r="BK819" i="58"/>
  <c r="BK822" i="58"/>
  <c r="BK823" i="58"/>
  <c r="BK824" i="58"/>
  <c r="BK825" i="58"/>
  <c r="BK830" i="58"/>
  <c r="BK831" i="58"/>
  <c r="BK832" i="58"/>
  <c r="BK834" i="58"/>
  <c r="BK837" i="58"/>
  <c r="BK840" i="58"/>
  <c r="BK841" i="58"/>
  <c r="BK842" i="58"/>
  <c r="BK843" i="58"/>
  <c r="BK847" i="58"/>
  <c r="BK848" i="58"/>
  <c r="BK855" i="58"/>
  <c r="BK857" i="58"/>
  <c r="L130" i="20"/>
  <c r="M130" i="20"/>
  <c r="L131" i="20"/>
  <c r="M131" i="20"/>
  <c r="BM860" i="58" l="1"/>
  <c r="BM883" i="58"/>
  <c r="BM868" i="58"/>
  <c r="P226" i="20"/>
  <c r="P235" i="20"/>
  <c r="G26" i="65"/>
  <c r="D33" i="65"/>
  <c r="L52" i="65"/>
  <c r="P241" i="20"/>
  <c r="AL225" i="20"/>
  <c r="G33" i="65"/>
  <c r="CC52" i="65"/>
  <c r="CC50" i="65" s="1"/>
  <c r="D23" i="65"/>
  <c r="G23" i="65" s="1"/>
  <c r="D25" i="65"/>
  <c r="G25" i="65" s="1"/>
  <c r="BW52" i="65"/>
  <c r="BW50" i="65" s="1"/>
  <c r="D27" i="65"/>
  <c r="BZ52" i="65"/>
  <c r="BZ50" i="65" s="1"/>
  <c r="D6" i="65"/>
  <c r="G6" i="65" s="1"/>
  <c r="A66" i="66"/>
  <c r="Q64" i="66"/>
  <c r="Y64" i="66"/>
  <c r="A74" i="66"/>
  <c r="AL223" i="20"/>
  <c r="AQ60" i="66"/>
  <c r="H16" i="66"/>
  <c r="W36" i="66"/>
  <c r="AG39" i="66"/>
  <c r="AG36" i="66" s="1"/>
  <c r="AQ78" i="66"/>
  <c r="E39" i="66"/>
  <c r="E36" i="66" s="1"/>
  <c r="K39" i="66"/>
  <c r="K36" i="66" s="1"/>
  <c r="H18" i="66"/>
  <c r="AA39" i="66"/>
  <c r="AA36" i="66" s="1"/>
  <c r="AS60" i="66"/>
  <c r="M39" i="66"/>
  <c r="M36" i="66" s="1"/>
  <c r="A46" i="66"/>
  <c r="C39" i="66"/>
  <c r="C36" i="66" s="1"/>
  <c r="H21" i="66"/>
  <c r="Q50" i="66"/>
  <c r="AI50" i="66"/>
  <c r="U50" i="66"/>
  <c r="G64" i="66"/>
  <c r="A52" i="66"/>
  <c r="I39" i="66"/>
  <c r="I36" i="66" s="1"/>
  <c r="H20" i="66"/>
  <c r="O39" i="66"/>
  <c r="O36" i="66" s="1"/>
  <c r="A58" i="66"/>
  <c r="A82" i="66"/>
  <c r="AM39" i="66"/>
  <c r="AM36" i="66" s="1"/>
  <c r="H17" i="66"/>
  <c r="H14" i="66"/>
  <c r="S39" i="66"/>
  <c r="S36" i="66" s="1"/>
  <c r="A62" i="66"/>
  <c r="H23" i="66"/>
  <c r="A68" i="66"/>
  <c r="AQ80" i="66"/>
  <c r="AS80" i="66"/>
  <c r="B40" i="66"/>
  <c r="H22" i="66"/>
  <c r="AQ72" i="66"/>
  <c r="AS72" i="66"/>
  <c r="P239" i="20"/>
  <c r="P242" i="20"/>
  <c r="P233" i="20"/>
  <c r="BT52" i="65"/>
  <c r="BT50" i="65" s="1"/>
  <c r="D17" i="65"/>
  <c r="BN50" i="65"/>
  <c r="AV50" i="65"/>
  <c r="D37" i="65"/>
  <c r="P232" i="20"/>
  <c r="R50" i="65"/>
  <c r="D32" i="65"/>
  <c r="D28" i="65"/>
  <c r="D20" i="65"/>
  <c r="G20" i="65" s="1"/>
  <c r="P227" i="20"/>
  <c r="AS52" i="65"/>
  <c r="AS50" i="65" s="1"/>
  <c r="D34" i="65"/>
  <c r="G34" i="65" s="1"/>
  <c r="AP50" i="65"/>
  <c r="AY50" i="65"/>
  <c r="P237" i="20"/>
  <c r="P240" i="20"/>
  <c r="D29" i="65"/>
  <c r="P228" i="20"/>
  <c r="P236" i="20"/>
  <c r="D14" i="65"/>
  <c r="G19" i="65"/>
  <c r="G10" i="65"/>
  <c r="P230" i="20"/>
  <c r="P229" i="20"/>
  <c r="P238" i="20"/>
  <c r="AG52" i="65"/>
  <c r="AG50" i="65" s="1"/>
  <c r="P234" i="20"/>
  <c r="P231" i="20"/>
  <c r="P223" i="20"/>
  <c r="D16" i="65"/>
  <c r="D5" i="65"/>
  <c r="O223" i="20" s="1"/>
  <c r="CX52" i="65"/>
  <c r="CX50" i="65" s="1"/>
  <c r="F50" i="65"/>
  <c r="D13" i="65"/>
  <c r="G13" i="65" s="1"/>
  <c r="C50" i="65"/>
  <c r="G22" i="65"/>
  <c r="D11" i="65"/>
  <c r="G7" i="65"/>
  <c r="X52" i="65"/>
  <c r="X50" i="65" s="1"/>
  <c r="P224" i="20"/>
  <c r="P225" i="20"/>
  <c r="AJ50" i="65"/>
  <c r="D12" i="65"/>
  <c r="AM50" i="65"/>
  <c r="D18" i="65"/>
  <c r="O50" i="65"/>
  <c r="D30" i="65"/>
  <c r="O245" i="20" s="1"/>
  <c r="D24" i="65"/>
  <c r="BB50" i="65"/>
  <c r="D35" i="65"/>
  <c r="O254" i="20" s="1"/>
  <c r="U52" i="65"/>
  <c r="U50" i="65" s="1"/>
  <c r="L50" i="65"/>
  <c r="I50" i="65"/>
  <c r="AD50" i="65"/>
  <c r="BE50" i="65"/>
  <c r="AA50" i="65"/>
  <c r="B54" i="65"/>
  <c r="BH50" i="65"/>
  <c r="AH157" i="20"/>
  <c r="AI157" i="20"/>
  <c r="AH158" i="20"/>
  <c r="AI158" i="20"/>
  <c r="BJ59" i="40"/>
  <c r="BF59" i="40"/>
  <c r="AJ59" i="40"/>
  <c r="AD59" i="40"/>
  <c r="Z59" i="40"/>
  <c r="R59" i="40"/>
  <c r="G32" i="65" l="1"/>
  <c r="O244" i="20"/>
  <c r="CI49" i="65"/>
  <c r="CI44" i="65" s="1"/>
  <c r="CJ42" i="65"/>
  <c r="CJ41" i="65" s="1"/>
  <c r="CI61" i="20" s="1"/>
  <c r="CI42" i="65"/>
  <c r="CU49" i="65"/>
  <c r="CU46" i="65" s="1"/>
  <c r="CV42" i="65"/>
  <c r="CV41" i="65" s="1"/>
  <c r="CI32" i="20" s="1"/>
  <c r="CU42" i="65"/>
  <c r="CR49" i="65"/>
  <c r="CR46" i="65" s="1"/>
  <c r="CS42" i="65"/>
  <c r="CS41" i="65" s="1"/>
  <c r="CI21" i="20" s="1"/>
  <c r="CR42" i="65"/>
  <c r="CO49" i="65"/>
  <c r="CO48" i="65" s="1"/>
  <c r="CP42" i="65"/>
  <c r="CP41" i="65" s="1"/>
  <c r="CI15" i="20" s="1"/>
  <c r="CO42" i="65"/>
  <c r="BK49" i="65"/>
  <c r="BK46" i="65" s="1"/>
  <c r="BL42" i="65"/>
  <c r="BL41" i="65" s="1"/>
  <c r="BK42" i="65"/>
  <c r="CL49" i="65"/>
  <c r="CL48" i="65" s="1"/>
  <c r="CM42" i="65"/>
  <c r="CM41" i="65" s="1"/>
  <c r="CL42" i="65"/>
  <c r="CG42" i="65"/>
  <c r="CG41" i="65" s="1"/>
  <c r="CI37" i="20" s="1"/>
  <c r="O232" i="20"/>
  <c r="CF49" i="65"/>
  <c r="CF47" i="65" s="1"/>
  <c r="CF42" i="65"/>
  <c r="G27" i="65"/>
  <c r="G35" i="65"/>
  <c r="G68" i="66"/>
  <c r="U68" i="66"/>
  <c r="U41" i="66" s="1"/>
  <c r="AJ42" i="66"/>
  <c r="AI41" i="66"/>
  <c r="R42" i="66"/>
  <c r="Q41" i="66"/>
  <c r="AC28" i="66"/>
  <c r="Q28" i="66"/>
  <c r="E28" i="66"/>
  <c r="AL28" i="66"/>
  <c r="AL27" i="66" s="1"/>
  <c r="BJ13" i="20" s="1"/>
  <c r="Z28" i="66"/>
  <c r="Z27" i="66" s="1"/>
  <c r="BJ50" i="20" s="1"/>
  <c r="N28" i="66"/>
  <c r="N27" i="66" s="1"/>
  <c r="AJ28" i="66"/>
  <c r="AJ27" i="66" s="1"/>
  <c r="BJ24" i="20" s="1"/>
  <c r="X28" i="66"/>
  <c r="X27" i="66" s="1"/>
  <c r="BJ25" i="20" s="1"/>
  <c r="L28" i="66"/>
  <c r="L27" i="66" s="1"/>
  <c r="BJ47" i="20" s="1"/>
  <c r="AD28" i="66"/>
  <c r="AD27" i="66" s="1"/>
  <c r="BJ16" i="20" s="1"/>
  <c r="M28" i="66"/>
  <c r="AB28" i="66"/>
  <c r="AB27" i="66" s="1"/>
  <c r="BJ38" i="20" s="1"/>
  <c r="K28" i="66"/>
  <c r="AA28" i="66"/>
  <c r="H28" i="66"/>
  <c r="H27" i="66" s="1"/>
  <c r="BJ11" i="20" s="1"/>
  <c r="Y28" i="66"/>
  <c r="G28" i="66"/>
  <c r="W28" i="66"/>
  <c r="F28" i="66"/>
  <c r="F27" i="66" s="1"/>
  <c r="P28" i="66"/>
  <c r="P27" i="66" s="1"/>
  <c r="V28" i="66"/>
  <c r="V27" i="66" s="1"/>
  <c r="BJ14" i="20" s="1"/>
  <c r="D28" i="66"/>
  <c r="D27" i="66" s="1"/>
  <c r="BJ12" i="20" s="1"/>
  <c r="AN28" i="66"/>
  <c r="AN27" i="66" s="1"/>
  <c r="BJ17" i="20" s="1"/>
  <c r="U28" i="66"/>
  <c r="C28" i="66"/>
  <c r="AM28" i="66"/>
  <c r="T28" i="66"/>
  <c r="T27" i="66" s="1"/>
  <c r="BJ35" i="20" s="1"/>
  <c r="AK28" i="66"/>
  <c r="S28" i="66"/>
  <c r="AI28" i="66"/>
  <c r="R28" i="66"/>
  <c r="R27" i="66" s="1"/>
  <c r="BJ60" i="20" s="1"/>
  <c r="AH28" i="66"/>
  <c r="AH27" i="66" s="1"/>
  <c r="BJ18" i="20" s="1"/>
  <c r="AG28" i="66"/>
  <c r="AF28" i="66"/>
  <c r="AF27" i="66" s="1"/>
  <c r="BJ51" i="20" s="1"/>
  <c r="AE28" i="66"/>
  <c r="O28" i="66"/>
  <c r="J28" i="66"/>
  <c r="J27" i="66" s="1"/>
  <c r="I28" i="66"/>
  <c r="AS64" i="66"/>
  <c r="AQ64" i="66"/>
  <c r="AQ50" i="66"/>
  <c r="AS50" i="66"/>
  <c r="Z42" i="66"/>
  <c r="Y41" i="66"/>
  <c r="AL42" i="66"/>
  <c r="AD42" i="66"/>
  <c r="AC41" i="66"/>
  <c r="BW49" i="65"/>
  <c r="BW47" i="65" s="1"/>
  <c r="BZ49" i="65"/>
  <c r="BZ46" i="65" s="1"/>
  <c r="CC49" i="65"/>
  <c r="CC46" i="65" s="1"/>
  <c r="CD42" i="65"/>
  <c r="CD41" i="65" s="1"/>
  <c r="CI39" i="20" s="1"/>
  <c r="BW42" i="65"/>
  <c r="CC42" i="65"/>
  <c r="CA42" i="65"/>
  <c r="CA41" i="65" s="1"/>
  <c r="CI26" i="20" s="1"/>
  <c r="BZ42" i="65"/>
  <c r="BX42" i="65"/>
  <c r="BX41" i="65" s="1"/>
  <c r="CI27" i="20" s="1"/>
  <c r="O242" i="20"/>
  <c r="G37" i="65"/>
  <c r="G17" i="65"/>
  <c r="BQ49" i="65"/>
  <c r="BQ44" i="65" s="1"/>
  <c r="BT49" i="65"/>
  <c r="O239" i="20"/>
  <c r="G28" i="65"/>
  <c r="BN49" i="65"/>
  <c r="BU42" i="65"/>
  <c r="BU41" i="65" s="1"/>
  <c r="CI60" i="20" s="1"/>
  <c r="BT42" i="65"/>
  <c r="BR42" i="65"/>
  <c r="BR41" i="65" s="1"/>
  <c r="CI69" i="20" s="1"/>
  <c r="BO42" i="65"/>
  <c r="BO41" i="65" s="1"/>
  <c r="CI68" i="20" s="1"/>
  <c r="BQ42" i="65"/>
  <c r="BN42" i="65"/>
  <c r="O240" i="20"/>
  <c r="AV49" i="65"/>
  <c r="AV48" i="65" s="1"/>
  <c r="AW42" i="65"/>
  <c r="AW41" i="65" s="1"/>
  <c r="CI67" i="20" s="1"/>
  <c r="AV42" i="65"/>
  <c r="O241" i="20"/>
  <c r="O235" i="20"/>
  <c r="AS49" i="65"/>
  <c r="G29" i="65"/>
  <c r="AT42" i="65"/>
  <c r="AT41" i="65" s="1"/>
  <c r="CI36" i="20" s="1"/>
  <c r="AS42" i="65"/>
  <c r="O238" i="20"/>
  <c r="G14" i="65"/>
  <c r="O227" i="20"/>
  <c r="O229" i="20"/>
  <c r="AY49" i="65"/>
  <c r="AP49" i="65"/>
  <c r="AY42" i="65"/>
  <c r="AP42" i="65"/>
  <c r="AQ42" i="65"/>
  <c r="AQ41" i="65" s="1"/>
  <c r="CI53" i="20" s="1"/>
  <c r="AZ42" i="65"/>
  <c r="AZ41" i="65" s="1"/>
  <c r="CI52" i="20" s="1"/>
  <c r="O224" i="20"/>
  <c r="G24" i="65"/>
  <c r="O234" i="20"/>
  <c r="G5" i="65"/>
  <c r="O231" i="20"/>
  <c r="O228" i="20"/>
  <c r="O230" i="20"/>
  <c r="O236" i="20"/>
  <c r="G16" i="65"/>
  <c r="G11" i="65"/>
  <c r="O237" i="20"/>
  <c r="O225" i="20"/>
  <c r="G12" i="65"/>
  <c r="O226" i="20"/>
  <c r="G18" i="65"/>
  <c r="O233" i="20"/>
  <c r="G30" i="65"/>
  <c r="BE49" i="65"/>
  <c r="BE45" i="65" s="1"/>
  <c r="O49" i="65"/>
  <c r="O44" i="65" s="1"/>
  <c r="L49" i="65"/>
  <c r="L48" i="65" s="1"/>
  <c r="AD49" i="65"/>
  <c r="U49" i="65"/>
  <c r="AJ49" i="65"/>
  <c r="CX49" i="65"/>
  <c r="BH49" i="65"/>
  <c r="BB49" i="65"/>
  <c r="F49" i="65"/>
  <c r="BE42" i="65"/>
  <c r="AA42" i="65"/>
  <c r="I42" i="65"/>
  <c r="U42" i="65"/>
  <c r="BC42" i="65"/>
  <c r="BC41" i="65" s="1"/>
  <c r="CI41" i="20" s="1"/>
  <c r="Y42" i="65"/>
  <c r="Y41" i="65" s="1"/>
  <c r="CI17" i="20" s="1"/>
  <c r="G42" i="65"/>
  <c r="G41" i="65" s="1"/>
  <c r="CI35" i="20" s="1"/>
  <c r="V42" i="65"/>
  <c r="V41" i="65" s="1"/>
  <c r="CI12" i="20" s="1"/>
  <c r="AM42" i="65"/>
  <c r="C42" i="65"/>
  <c r="BB42" i="65"/>
  <c r="X42" i="65"/>
  <c r="F42" i="65"/>
  <c r="AN42" i="65"/>
  <c r="AN41" i="65" s="1"/>
  <c r="CI50" i="20" s="1"/>
  <c r="D42" i="65"/>
  <c r="D41" i="65" s="1"/>
  <c r="CI16" i="20" s="1"/>
  <c r="CY42" i="65"/>
  <c r="CY41" i="65" s="1"/>
  <c r="CI18" i="20" s="1"/>
  <c r="S42" i="65"/>
  <c r="S41" i="65" s="1"/>
  <c r="CI54" i="20" s="1"/>
  <c r="CX42" i="65"/>
  <c r="R42" i="65"/>
  <c r="BI42" i="65"/>
  <c r="BI41" i="65" s="1"/>
  <c r="CI47" i="20" s="1"/>
  <c r="P42" i="65"/>
  <c r="P41" i="65" s="1"/>
  <c r="CI38" i="20" s="1"/>
  <c r="BH42" i="65"/>
  <c r="L42" i="65"/>
  <c r="J42" i="65"/>
  <c r="J41" i="65" s="1"/>
  <c r="CI11" i="20" s="1"/>
  <c r="AG42" i="65"/>
  <c r="O42" i="65"/>
  <c r="BF42" i="65"/>
  <c r="BF41" i="65" s="1"/>
  <c r="CI24" i="20" s="1"/>
  <c r="AK42" i="65"/>
  <c r="AK41" i="65" s="1"/>
  <c r="CI14" i="20" s="1"/>
  <c r="AJ42" i="65"/>
  <c r="AH42" i="65"/>
  <c r="AH41" i="65" s="1"/>
  <c r="CI25" i="20" s="1"/>
  <c r="AE42" i="65"/>
  <c r="AE41" i="65" s="1"/>
  <c r="CI57" i="20" s="1"/>
  <c r="AD42" i="65"/>
  <c r="M42" i="65"/>
  <c r="M41" i="65" s="1"/>
  <c r="CI51" i="20" s="1"/>
  <c r="AB42" i="65"/>
  <c r="AB41" i="65" s="1"/>
  <c r="CI13" i="20" s="1"/>
  <c r="C49" i="65"/>
  <c r="AG49" i="65"/>
  <c r="R49" i="65"/>
  <c r="I49" i="65"/>
  <c r="X49" i="65"/>
  <c r="AA49" i="65"/>
  <c r="AM49" i="65"/>
  <c r="AM27" i="48"/>
  <c r="BW16" i="20"/>
  <c r="CI48" i="65" l="1"/>
  <c r="CI46" i="65"/>
  <c r="CI47" i="65"/>
  <c r="CI45" i="65"/>
  <c r="CU48" i="65"/>
  <c r="CU47" i="65"/>
  <c r="CU44" i="65"/>
  <c r="CU45" i="65"/>
  <c r="CR45" i="65"/>
  <c r="CR44" i="65"/>
  <c r="CR48" i="65"/>
  <c r="CR47" i="65"/>
  <c r="CO45" i="65"/>
  <c r="CO44" i="65"/>
  <c r="CO46" i="65"/>
  <c r="CO47" i="65"/>
  <c r="BK44" i="65"/>
  <c r="BK48" i="65"/>
  <c r="BK47" i="65"/>
  <c r="BK45" i="65"/>
  <c r="CL45" i="65"/>
  <c r="CL44" i="65"/>
  <c r="CL46" i="65"/>
  <c r="V42" i="66"/>
  <c r="U38" i="66" s="1"/>
  <c r="CL47" i="65"/>
  <c r="CF45" i="65"/>
  <c r="CF48" i="65"/>
  <c r="CF44" i="65"/>
  <c r="CF46" i="65"/>
  <c r="D9" i="66"/>
  <c r="AK227" i="20" s="1"/>
  <c r="AI38" i="66"/>
  <c r="C6" i="66"/>
  <c r="AJ224" i="20" s="1"/>
  <c r="Q39" i="66"/>
  <c r="D6" i="66"/>
  <c r="AK224" i="20" s="1"/>
  <c r="Q38" i="66"/>
  <c r="C9" i="66"/>
  <c r="AJ227" i="20" s="1"/>
  <c r="AI39" i="66"/>
  <c r="AK38" i="66"/>
  <c r="D11" i="66"/>
  <c r="C8" i="66"/>
  <c r="AC39" i="66"/>
  <c r="C7" i="66"/>
  <c r="U39" i="66"/>
  <c r="D8" i="66"/>
  <c r="AC38" i="66"/>
  <c r="AS68" i="66"/>
  <c r="AQ68" i="66"/>
  <c r="AQ43" i="66" s="1"/>
  <c r="G41" i="66"/>
  <c r="AK41" i="66"/>
  <c r="H42" i="66"/>
  <c r="C5" i="66"/>
  <c r="Y39" i="66"/>
  <c r="Y38" i="66"/>
  <c r="D5" i="66"/>
  <c r="CC44" i="65"/>
  <c r="CC48" i="65"/>
  <c r="CC45" i="65"/>
  <c r="BW44" i="65"/>
  <c r="BW45" i="65"/>
  <c r="CC47" i="65"/>
  <c r="BW46" i="65"/>
  <c r="BW48" i="65"/>
  <c r="BZ45" i="65"/>
  <c r="BZ47" i="65"/>
  <c r="BZ44" i="65"/>
  <c r="BZ48" i="65"/>
  <c r="BQ48" i="65"/>
  <c r="BQ45" i="65"/>
  <c r="BQ46" i="65"/>
  <c r="BQ47" i="65"/>
  <c r="BN46" i="65"/>
  <c r="BN45" i="65"/>
  <c r="BN44" i="65"/>
  <c r="BN48" i="65"/>
  <c r="BN47" i="65"/>
  <c r="BT47" i="65"/>
  <c r="BT45" i="65"/>
  <c r="BT48" i="65"/>
  <c r="BT46" i="65"/>
  <c r="BT44" i="65"/>
  <c r="AV44" i="65"/>
  <c r="AV46" i="65"/>
  <c r="AV45" i="65"/>
  <c r="AV47" i="65"/>
  <c r="AS46" i="65"/>
  <c r="AS44" i="65"/>
  <c r="AS45" i="65"/>
  <c r="AS48" i="65"/>
  <c r="AS47" i="65"/>
  <c r="AP48" i="65"/>
  <c r="AP45" i="65"/>
  <c r="AP44" i="65"/>
  <c r="AP46" i="65"/>
  <c r="AP47" i="65"/>
  <c r="AY48" i="65"/>
  <c r="AY47" i="65"/>
  <c r="AY45" i="65"/>
  <c r="AY44" i="65"/>
  <c r="AY46" i="65"/>
  <c r="BE44" i="65"/>
  <c r="BE48" i="65"/>
  <c r="BE46" i="65"/>
  <c r="BE47" i="65"/>
  <c r="O48" i="65"/>
  <c r="O46" i="65"/>
  <c r="O47" i="65"/>
  <c r="O45" i="65"/>
  <c r="L44" i="65"/>
  <c r="L47" i="65"/>
  <c r="L46" i="65"/>
  <c r="L45" i="65"/>
  <c r="F47" i="65"/>
  <c r="F45" i="65"/>
  <c r="F48" i="65"/>
  <c r="F44" i="65"/>
  <c r="F46" i="65"/>
  <c r="X44" i="65"/>
  <c r="X46" i="65"/>
  <c r="X45" i="65"/>
  <c r="X48" i="65"/>
  <c r="X47" i="65"/>
  <c r="C48" i="65"/>
  <c r="C45" i="65"/>
  <c r="C47" i="65"/>
  <c r="C44" i="65"/>
  <c r="C46" i="65"/>
  <c r="AJ45" i="65"/>
  <c r="AJ48" i="65"/>
  <c r="AJ47" i="65"/>
  <c r="AJ46" i="65"/>
  <c r="AJ44" i="65"/>
  <c r="U46" i="65"/>
  <c r="U44" i="65"/>
  <c r="U45" i="65"/>
  <c r="U47" i="65"/>
  <c r="U48" i="65"/>
  <c r="AD46" i="65"/>
  <c r="AD48" i="65"/>
  <c r="AD45" i="65"/>
  <c r="AD44" i="65"/>
  <c r="AD47" i="65"/>
  <c r="I45" i="65"/>
  <c r="I47" i="65"/>
  <c r="I48" i="65"/>
  <c r="I44" i="65"/>
  <c r="I46" i="65"/>
  <c r="R47" i="65"/>
  <c r="R44" i="65"/>
  <c r="R45" i="65"/>
  <c r="R46" i="65"/>
  <c r="R48" i="65"/>
  <c r="BH45" i="65"/>
  <c r="BH47" i="65"/>
  <c r="BH48" i="65"/>
  <c r="BH44" i="65"/>
  <c r="BH46" i="65"/>
  <c r="AM48" i="65"/>
  <c r="AM45" i="65"/>
  <c r="AM47" i="65"/>
  <c r="AM46" i="65"/>
  <c r="AM44" i="65"/>
  <c r="AG46" i="65"/>
  <c r="AG48" i="65"/>
  <c r="AG45" i="65"/>
  <c r="AG44" i="65"/>
  <c r="AG47" i="65"/>
  <c r="BB47" i="65"/>
  <c r="BB45" i="65"/>
  <c r="BB46" i="65"/>
  <c r="BB44" i="65"/>
  <c r="BB48" i="65"/>
  <c r="CX47" i="65"/>
  <c r="CX44" i="65"/>
  <c r="CX48" i="65"/>
  <c r="CX45" i="65"/>
  <c r="CX46" i="65"/>
  <c r="AA44" i="65"/>
  <c r="AA48" i="65"/>
  <c r="AA46" i="65"/>
  <c r="AA45" i="65"/>
  <c r="AA47" i="65"/>
  <c r="BP61" i="61"/>
  <c r="BO61" i="61"/>
  <c r="BN61" i="61"/>
  <c r="BM61" i="61"/>
  <c r="BH61" i="61"/>
  <c r="BG57" i="61" s="1"/>
  <c r="BG61" i="61"/>
  <c r="BF61" i="61"/>
  <c r="BE57" i="61" s="1"/>
  <c r="BE61" i="61"/>
  <c r="BD61" i="61"/>
  <c r="BC57" i="61" s="1"/>
  <c r="BC61" i="61"/>
  <c r="BB61" i="61"/>
  <c r="BA57" i="61" s="1"/>
  <c r="BA61" i="61"/>
  <c r="AZ61" i="61"/>
  <c r="AY57" i="61" s="1"/>
  <c r="AY61" i="61"/>
  <c r="AX61" i="61"/>
  <c r="AW61" i="61"/>
  <c r="AV61" i="61"/>
  <c r="AU57" i="61" s="1"/>
  <c r="AU61" i="61"/>
  <c r="AT61" i="61"/>
  <c r="AS57" i="61" s="1"/>
  <c r="AS61" i="61"/>
  <c r="AR61" i="61"/>
  <c r="AQ61" i="61"/>
  <c r="AN61" i="61"/>
  <c r="AM57" i="61" s="1"/>
  <c r="AM61" i="61"/>
  <c r="AL61" i="61"/>
  <c r="AK57" i="61" s="1"/>
  <c r="AK61" i="61"/>
  <c r="AJ61" i="61"/>
  <c r="AI57" i="61" s="1"/>
  <c r="AI61" i="61"/>
  <c r="AH61" i="61"/>
  <c r="AG61" i="61"/>
  <c r="AF61" i="61"/>
  <c r="AE61" i="61"/>
  <c r="AD61" i="61"/>
  <c r="AC61" i="61"/>
  <c r="AB61" i="61"/>
  <c r="AA61" i="61"/>
  <c r="Z61" i="61"/>
  <c r="Y61" i="61"/>
  <c r="V61" i="61"/>
  <c r="U61" i="61"/>
  <c r="T61" i="61"/>
  <c r="S57" i="61" s="1"/>
  <c r="S61" i="61"/>
  <c r="C41" i="61" s="1"/>
  <c r="R61" i="61"/>
  <c r="Q57" i="61" s="1"/>
  <c r="Q61" i="61"/>
  <c r="P61" i="61"/>
  <c r="O57" i="61" s="1"/>
  <c r="O61" i="61"/>
  <c r="N61" i="61"/>
  <c r="M61" i="61"/>
  <c r="L61" i="61"/>
  <c r="K57" i="61" s="1"/>
  <c r="K61" i="61"/>
  <c r="J61" i="61"/>
  <c r="I61" i="61"/>
  <c r="H61" i="61"/>
  <c r="G57" i="61" s="1"/>
  <c r="G61" i="61"/>
  <c r="F61" i="61"/>
  <c r="E57" i="61" s="1"/>
  <c r="E61" i="61"/>
  <c r="D61" i="61"/>
  <c r="C57" i="61" s="1"/>
  <c r="C61" i="61"/>
  <c r="BI58" i="61"/>
  <c r="BG58" i="61"/>
  <c r="BE58" i="61"/>
  <c r="BC58" i="61"/>
  <c r="BA58" i="61"/>
  <c r="AY58" i="61"/>
  <c r="AW58" i="61"/>
  <c r="AU58" i="61"/>
  <c r="AS58" i="61"/>
  <c r="AQ58" i="61"/>
  <c r="AM58" i="61"/>
  <c r="AK58" i="61"/>
  <c r="AI58" i="61"/>
  <c r="AG58" i="61"/>
  <c r="AE58" i="61"/>
  <c r="AC58" i="61"/>
  <c r="AA58" i="61"/>
  <c r="Y58" i="61"/>
  <c r="U58" i="61"/>
  <c r="S58" i="61"/>
  <c r="Q58" i="61"/>
  <c r="O58" i="61"/>
  <c r="M58" i="61"/>
  <c r="K58" i="61"/>
  <c r="I58" i="61"/>
  <c r="G58" i="61"/>
  <c r="E58" i="61"/>
  <c r="C58" i="61"/>
  <c r="BD43" i="47"/>
  <c r="BE43" i="47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 s="1"/>
  <c r="A58" i="56" s="1"/>
  <c r="A59" i="56" s="1"/>
  <c r="A60" i="56" s="1"/>
  <c r="A61" i="56" s="1"/>
  <c r="A62" i="56" s="1"/>
  <c r="A63" i="56" s="1"/>
  <c r="A64" i="56" s="1"/>
  <c r="A65" i="56" s="1"/>
  <c r="A66" i="56" s="1"/>
  <c r="A67" i="56" s="1"/>
  <c r="A68" i="56" s="1"/>
  <c r="A69" i="56" s="1"/>
  <c r="A70" i="56" s="1"/>
  <c r="A71" i="56" s="1"/>
  <c r="A72" i="56" s="1"/>
  <c r="A73" i="56" s="1"/>
  <c r="A74" i="56" s="1"/>
  <c r="A75" i="56" s="1"/>
  <c r="A76" i="56" s="1"/>
  <c r="A77" i="56" s="1"/>
  <c r="A78" i="56" s="1"/>
  <c r="A79" i="56" s="1"/>
  <c r="A80" i="56" s="1"/>
  <c r="A81" i="56" s="1"/>
  <c r="A82" i="56" s="1"/>
  <c r="A83" i="56" s="1"/>
  <c r="A84" i="56" s="1"/>
  <c r="A85" i="56" s="1"/>
  <c r="A86" i="56" s="1"/>
  <c r="A87" i="56" s="1"/>
  <c r="A88" i="56" s="1"/>
  <c r="A89" i="56" s="1"/>
  <c r="A90" i="56" s="1"/>
  <c r="A91" i="56" s="1"/>
  <c r="A92" i="56" s="1"/>
  <c r="A93" i="56" s="1"/>
  <c r="A94" i="56" s="1"/>
  <c r="A44" i="56"/>
  <c r="CI43" i="65" l="1"/>
  <c r="CI41" i="65" s="1"/>
  <c r="AP61" i="20" s="1"/>
  <c r="CU43" i="65"/>
  <c r="CU41" i="65" s="1"/>
  <c r="AP32" i="20" s="1"/>
  <c r="CR43" i="65"/>
  <c r="CR41" i="65" s="1"/>
  <c r="F8" i="65" s="1"/>
  <c r="CO43" i="65"/>
  <c r="CO41" i="65" s="1"/>
  <c r="AJ226" i="20"/>
  <c r="AK226" i="20"/>
  <c r="BK43" i="65"/>
  <c r="BK41" i="65" s="1"/>
  <c r="F31" i="65" s="1"/>
  <c r="CL43" i="65"/>
  <c r="CL41" i="65" s="1"/>
  <c r="F21" i="65" s="1"/>
  <c r="D7" i="66"/>
  <c r="H7" i="66" s="1"/>
  <c r="CF43" i="65"/>
  <c r="CF41" i="65" s="1"/>
  <c r="F36" i="65" s="1"/>
  <c r="AK223" i="20"/>
  <c r="AJ223" i="20"/>
  <c r="H6" i="66"/>
  <c r="H15" i="66"/>
  <c r="H9" i="66"/>
  <c r="Y36" i="66"/>
  <c r="AC36" i="66"/>
  <c r="Q36" i="66"/>
  <c r="AI36" i="66"/>
  <c r="H5" i="66"/>
  <c r="AK39" i="66"/>
  <c r="AK36" i="66" s="1"/>
  <c r="C11" i="66"/>
  <c r="H12" i="66" s="1"/>
  <c r="C10" i="66"/>
  <c r="AJ228" i="20" s="1"/>
  <c r="G39" i="66"/>
  <c r="H8" i="66"/>
  <c r="H13" i="66"/>
  <c r="G38" i="66"/>
  <c r="D10" i="66"/>
  <c r="AK228" i="20" s="1"/>
  <c r="U36" i="66"/>
  <c r="CC43" i="65"/>
  <c r="CC41" i="65" s="1"/>
  <c r="BW43" i="65"/>
  <c r="BW41" i="65" s="1"/>
  <c r="BZ43" i="65"/>
  <c r="BZ41" i="65" s="1"/>
  <c r="BQ43" i="65"/>
  <c r="BQ41" i="65" s="1"/>
  <c r="BT43" i="65"/>
  <c r="BT41" i="65" s="1"/>
  <c r="BN43" i="65"/>
  <c r="BN41" i="65" s="1"/>
  <c r="AV43" i="65"/>
  <c r="AV41" i="65" s="1"/>
  <c r="AS43" i="65"/>
  <c r="AS41" i="65" s="1"/>
  <c r="AY43" i="65"/>
  <c r="AY41" i="65" s="1"/>
  <c r="AP43" i="65"/>
  <c r="AP41" i="65" s="1"/>
  <c r="BE43" i="65"/>
  <c r="BE41" i="65" s="1"/>
  <c r="O43" i="65"/>
  <c r="O41" i="65" s="1"/>
  <c r="L43" i="65"/>
  <c r="L41" i="65" s="1"/>
  <c r="AA43" i="65"/>
  <c r="AA41" i="65" s="1"/>
  <c r="AG43" i="65"/>
  <c r="AG41" i="65" s="1"/>
  <c r="R43" i="65"/>
  <c r="R41" i="65" s="1"/>
  <c r="U43" i="65"/>
  <c r="U41" i="65" s="1"/>
  <c r="C43" i="65"/>
  <c r="C41" i="65" s="1"/>
  <c r="X43" i="65"/>
  <c r="X41" i="65" s="1"/>
  <c r="F43" i="65"/>
  <c r="F41" i="65" s="1"/>
  <c r="CX43" i="65"/>
  <c r="CX41" i="65" s="1"/>
  <c r="I43" i="65"/>
  <c r="I41" i="65" s="1"/>
  <c r="AM43" i="65"/>
  <c r="AM41" i="65" s="1"/>
  <c r="AD43" i="65"/>
  <c r="AD41" i="65" s="1"/>
  <c r="AJ43" i="65"/>
  <c r="AJ41" i="65" s="1"/>
  <c r="BH43" i="65"/>
  <c r="BH41" i="65" s="1"/>
  <c r="BB43" i="65"/>
  <c r="BB41" i="65" s="1"/>
  <c r="BF43" i="47"/>
  <c r="Y57" i="61"/>
  <c r="AA57" i="61"/>
  <c r="U57" i="61"/>
  <c r="AQ57" i="61"/>
  <c r="AW57" i="61"/>
  <c r="AC57" i="61"/>
  <c r="AE57" i="61"/>
  <c r="AG57" i="61"/>
  <c r="I57" i="61"/>
  <c r="M57" i="61"/>
  <c r="F15" i="65" l="1"/>
  <c r="AP21" i="20"/>
  <c r="AP15" i="20"/>
  <c r="F9" i="65"/>
  <c r="AK225" i="20"/>
  <c r="F38" i="65"/>
  <c r="Q256" i="20" s="1"/>
  <c r="AP37" i="20"/>
  <c r="C3" i="66"/>
  <c r="AJ225" i="20"/>
  <c r="H10" i="66"/>
  <c r="AP26" i="20"/>
  <c r="F6" i="65"/>
  <c r="AP27" i="20"/>
  <c r="F27" i="65"/>
  <c r="AP39" i="20"/>
  <c r="F23" i="65"/>
  <c r="G36" i="66"/>
  <c r="C35" i="66" s="1"/>
  <c r="H11" i="66"/>
  <c r="AP68" i="20"/>
  <c r="F33" i="65"/>
  <c r="Q251" i="20" s="1"/>
  <c r="F17" i="65"/>
  <c r="AP60" i="20"/>
  <c r="AP69" i="20"/>
  <c r="F26" i="65"/>
  <c r="F37" i="65"/>
  <c r="Q255" i="20" s="1"/>
  <c r="AP67" i="20"/>
  <c r="F34" i="65"/>
  <c r="Q252" i="20" s="1"/>
  <c r="AP36" i="20"/>
  <c r="F28" i="65"/>
  <c r="AP53" i="20"/>
  <c r="F29" i="65"/>
  <c r="Q249" i="20" s="1"/>
  <c r="AP52" i="20"/>
  <c r="F7" i="65"/>
  <c r="AP17" i="20"/>
  <c r="F32" i="65"/>
  <c r="AP54" i="20"/>
  <c r="F10" i="65"/>
  <c r="AP25" i="20"/>
  <c r="F20" i="65"/>
  <c r="AP57" i="20"/>
  <c r="F30" i="65"/>
  <c r="AP35" i="20"/>
  <c r="F13" i="65"/>
  <c r="AP16" i="20"/>
  <c r="F12" i="65"/>
  <c r="AP13" i="20"/>
  <c r="F5" i="65"/>
  <c r="AP11" i="20"/>
  <c r="F19" i="65"/>
  <c r="AP18" i="20"/>
  <c r="F35" i="65"/>
  <c r="Q254" i="20" s="1"/>
  <c r="AP12" i="20"/>
  <c r="F25" i="65"/>
  <c r="Q243" i="20" s="1"/>
  <c r="AP41" i="20"/>
  <c r="F24" i="65"/>
  <c r="AP47" i="20"/>
  <c r="F16" i="65"/>
  <c r="AP14" i="20"/>
  <c r="F22" i="65"/>
  <c r="AP51" i="20"/>
  <c r="F18" i="65"/>
  <c r="AP38" i="20"/>
  <c r="F11" i="65"/>
  <c r="AP50" i="20"/>
  <c r="F14" i="65"/>
  <c r="AP24" i="20"/>
  <c r="U25" i="45"/>
  <c r="BV121" i="19"/>
  <c r="CB133" i="19"/>
  <c r="BV50" i="19"/>
  <c r="L368" i="20"/>
  <c r="M368" i="20"/>
  <c r="L369" i="20"/>
  <c r="M369" i="20"/>
  <c r="L370" i="20"/>
  <c r="M370" i="20"/>
  <c r="L371" i="20"/>
  <c r="M371" i="20"/>
  <c r="D370" i="20"/>
  <c r="E370" i="20"/>
  <c r="D371" i="20"/>
  <c r="E371" i="20"/>
  <c r="D372" i="20"/>
  <c r="E372" i="20"/>
  <c r="D373" i="20"/>
  <c r="E373" i="20"/>
  <c r="D369" i="20"/>
  <c r="E369" i="20"/>
  <c r="D29" i="40"/>
  <c r="D39" i="40"/>
  <c r="D15" i="40"/>
  <c r="BV58" i="40"/>
  <c r="BU54" i="40" s="1"/>
  <c r="BU58" i="40"/>
  <c r="C29" i="40" s="1"/>
  <c r="BT58" i="40"/>
  <c r="BT46" i="40" s="1"/>
  <c r="BS58" i="40"/>
  <c r="C39" i="40" s="1"/>
  <c r="F184" i="20" s="1"/>
  <c r="BU55" i="40"/>
  <c r="BS55" i="40"/>
  <c r="L386" i="20"/>
  <c r="M386" i="20"/>
  <c r="L385" i="20"/>
  <c r="M385" i="20"/>
  <c r="T402" i="20"/>
  <c r="U402" i="20"/>
  <c r="D334" i="20"/>
  <c r="E334" i="20"/>
  <c r="D333" i="20"/>
  <c r="E333" i="20"/>
  <c r="D366" i="20"/>
  <c r="E366" i="20"/>
  <c r="D367" i="20"/>
  <c r="E367" i="20"/>
  <c r="D368" i="20"/>
  <c r="E368" i="20"/>
  <c r="BN58" i="40"/>
  <c r="BM54" i="40" s="1"/>
  <c r="D30" i="61"/>
  <c r="C30" i="61"/>
  <c r="E28" i="61"/>
  <c r="D28" i="61"/>
  <c r="C28" i="61"/>
  <c r="BP49" i="61"/>
  <c r="BO58" i="61"/>
  <c r="BM58" i="61"/>
  <c r="BO57" i="61"/>
  <c r="BM57" i="61"/>
  <c r="BN49" i="61"/>
  <c r="D32" i="40"/>
  <c r="D40" i="40"/>
  <c r="D36" i="40"/>
  <c r="BM58" i="40"/>
  <c r="C32" i="40" s="1"/>
  <c r="F179" i="20" s="1"/>
  <c r="BL58" i="40"/>
  <c r="E40" i="40" s="1"/>
  <c r="BK58" i="40"/>
  <c r="C40" i="40" s="1"/>
  <c r="BJ58" i="40"/>
  <c r="BI54" i="40" s="1"/>
  <c r="BI58" i="40"/>
  <c r="C36" i="40" s="1"/>
  <c r="BM55" i="40"/>
  <c r="BK55" i="40"/>
  <c r="BI55" i="40"/>
  <c r="L367" i="20"/>
  <c r="M367" i="20"/>
  <c r="D34" i="61"/>
  <c r="D45" i="61"/>
  <c r="BL61" i="61"/>
  <c r="E34" i="61" s="1"/>
  <c r="BK61" i="61"/>
  <c r="C34" i="61" s="1"/>
  <c r="BJ61" i="61"/>
  <c r="BI61" i="61"/>
  <c r="C45" i="61" s="1"/>
  <c r="BK58" i="61"/>
  <c r="D365" i="20"/>
  <c r="E365" i="20"/>
  <c r="T331" i="20"/>
  <c r="U331" i="20"/>
  <c r="AB320" i="20"/>
  <c r="AC320" i="20"/>
  <c r="AB321" i="20"/>
  <c r="AC321" i="20"/>
  <c r="L366" i="20"/>
  <c r="M366" i="20"/>
  <c r="T359" i="20"/>
  <c r="U359" i="20"/>
  <c r="L361" i="20"/>
  <c r="M361" i="20"/>
  <c r="L362" i="20"/>
  <c r="M362" i="20"/>
  <c r="L363" i="20"/>
  <c r="M363" i="20"/>
  <c r="L364" i="20"/>
  <c r="M364" i="20"/>
  <c r="L365" i="20"/>
  <c r="M365" i="20"/>
  <c r="AH155" i="20"/>
  <c r="AI155" i="20"/>
  <c r="AH156" i="20"/>
  <c r="AI156" i="20"/>
  <c r="AI154" i="20"/>
  <c r="AH154" i="20"/>
  <c r="Q245" i="20" l="1"/>
  <c r="Q248" i="20"/>
  <c r="G179" i="20"/>
  <c r="G369" i="20"/>
  <c r="G184" i="20"/>
  <c r="Q246" i="20"/>
  <c r="Q253" i="20"/>
  <c r="Q247" i="20"/>
  <c r="Q244" i="20"/>
  <c r="Q250" i="20"/>
  <c r="G38" i="65"/>
  <c r="G35" i="66"/>
  <c r="G33" i="66" s="1"/>
  <c r="Y35" i="66"/>
  <c r="Y33" i="66" s="1"/>
  <c r="AC35" i="66"/>
  <c r="AC33" i="66" s="1"/>
  <c r="U35" i="66"/>
  <c r="U34" i="66" s="1"/>
  <c r="M35" i="66"/>
  <c r="M34" i="66" s="1"/>
  <c r="O35" i="66"/>
  <c r="O33" i="66" s="1"/>
  <c r="AM35" i="66"/>
  <c r="AM32" i="66" s="1"/>
  <c r="Q35" i="66"/>
  <c r="Q34" i="66" s="1"/>
  <c r="AI35" i="66"/>
  <c r="AI32" i="66" s="1"/>
  <c r="I35" i="66"/>
  <c r="I33" i="66" s="1"/>
  <c r="S35" i="66"/>
  <c r="S32" i="66" s="1"/>
  <c r="K35" i="66"/>
  <c r="K32" i="66" s="1"/>
  <c r="E35" i="66"/>
  <c r="E33" i="66" s="1"/>
  <c r="W35" i="66"/>
  <c r="W32" i="66" s="1"/>
  <c r="AA35" i="66"/>
  <c r="AA31" i="66" s="1"/>
  <c r="AE35" i="66"/>
  <c r="AE31" i="66" s="1"/>
  <c r="AG35" i="66"/>
  <c r="AG31" i="66" s="1"/>
  <c r="AK35" i="66"/>
  <c r="AK34" i="66" s="1"/>
  <c r="C31" i="66"/>
  <c r="C32" i="66"/>
  <c r="C34" i="66"/>
  <c r="C30" i="66"/>
  <c r="C33" i="66"/>
  <c r="Q242" i="20"/>
  <c r="Q239" i="20"/>
  <c r="Q241" i="20"/>
  <c r="Q240" i="20"/>
  <c r="Q238" i="20"/>
  <c r="Q235" i="20"/>
  <c r="Q237" i="20"/>
  <c r="Q223" i="20"/>
  <c r="Q236" i="20"/>
  <c r="Q225" i="20"/>
  <c r="Q227" i="20"/>
  <c r="Q230" i="20"/>
  <c r="Q232" i="20"/>
  <c r="Q234" i="20"/>
  <c r="Q226" i="20"/>
  <c r="Q233" i="20"/>
  <c r="Q231" i="20"/>
  <c r="Q228" i="20"/>
  <c r="Q229" i="20"/>
  <c r="Q224" i="20"/>
  <c r="AP83" i="20"/>
  <c r="E45" i="61"/>
  <c r="BI57" i="61"/>
  <c r="E29" i="40"/>
  <c r="E39" i="40"/>
  <c r="H184" i="20" s="1"/>
  <c r="BV46" i="40"/>
  <c r="BS54" i="40"/>
  <c r="E36" i="40"/>
  <c r="BN46" i="40"/>
  <c r="E32" i="40"/>
  <c r="BK54" i="40"/>
  <c r="BL46" i="40"/>
  <c r="BJ46" i="40"/>
  <c r="BL49" i="61"/>
  <c r="BK57" i="61"/>
  <c r="BJ49" i="61"/>
  <c r="BV126" i="19"/>
  <c r="BW126" i="19"/>
  <c r="BX126" i="19"/>
  <c r="BZ126" i="19"/>
  <c r="CB126" i="19"/>
  <c r="BV127" i="19"/>
  <c r="BW127" i="19"/>
  <c r="BX127" i="19"/>
  <c r="BZ127" i="19"/>
  <c r="CB127" i="19"/>
  <c r="BV128" i="19"/>
  <c r="BW128" i="19"/>
  <c r="BX128" i="19"/>
  <c r="BZ128" i="19"/>
  <c r="CB128" i="19"/>
  <c r="BV129" i="19"/>
  <c r="BW129" i="19"/>
  <c r="BX129" i="19"/>
  <c r="BZ129" i="19"/>
  <c r="CB129" i="19"/>
  <c r="BV130" i="19"/>
  <c r="BW130" i="19"/>
  <c r="BX130" i="19"/>
  <c r="BZ130" i="19"/>
  <c r="CB130" i="19"/>
  <c r="BV131" i="19"/>
  <c r="BW131" i="19"/>
  <c r="BX131" i="19"/>
  <c r="BZ131" i="19"/>
  <c r="CB131" i="19"/>
  <c r="BV132" i="19"/>
  <c r="BW132" i="19"/>
  <c r="BX132" i="19"/>
  <c r="BY132" i="19"/>
  <c r="BZ132" i="19"/>
  <c r="CB132" i="19"/>
  <c r="BV133" i="19"/>
  <c r="BW133" i="19"/>
  <c r="BY133" i="19" s="1"/>
  <c r="BX133" i="19"/>
  <c r="BZ133" i="19"/>
  <c r="BV134" i="19"/>
  <c r="BW134" i="19"/>
  <c r="BX134" i="19"/>
  <c r="BZ134" i="19"/>
  <c r="CB134" i="19"/>
  <c r="BV135" i="19"/>
  <c r="BW135" i="19"/>
  <c r="BX135" i="19"/>
  <c r="BZ135" i="19"/>
  <c r="CA135" i="19" s="1"/>
  <c r="CB135" i="19"/>
  <c r="BV136" i="19"/>
  <c r="BW136" i="19"/>
  <c r="BX136" i="19"/>
  <c r="BZ136" i="19"/>
  <c r="CB136" i="19"/>
  <c r="BV137" i="19"/>
  <c r="BW137" i="19"/>
  <c r="BX137" i="19"/>
  <c r="BZ137" i="19"/>
  <c r="CA137" i="19" s="1"/>
  <c r="CB137" i="19"/>
  <c r="BV138" i="19"/>
  <c r="BW138" i="19"/>
  <c r="BX138" i="19"/>
  <c r="BZ138" i="19"/>
  <c r="CB138" i="19"/>
  <c r="BV139" i="19"/>
  <c r="BW139" i="19"/>
  <c r="BX139" i="19"/>
  <c r="BY139" i="19"/>
  <c r="BZ139" i="19"/>
  <c r="CB139" i="19"/>
  <c r="BV140" i="19"/>
  <c r="CA140" i="19" s="1"/>
  <c r="BW140" i="19"/>
  <c r="BX140" i="19"/>
  <c r="BZ140" i="19"/>
  <c r="CB140" i="19"/>
  <c r="BV141" i="19"/>
  <c r="BW141" i="19"/>
  <c r="BX141" i="19"/>
  <c r="BY141" i="19"/>
  <c r="BZ141" i="19"/>
  <c r="CB141" i="19"/>
  <c r="BV142" i="19"/>
  <c r="BW142" i="19"/>
  <c r="BX142" i="19"/>
  <c r="BZ142" i="19"/>
  <c r="CB142" i="19"/>
  <c r="BY140" i="19" l="1"/>
  <c r="BY142" i="19"/>
  <c r="CA139" i="19"/>
  <c r="CA133" i="19"/>
  <c r="G34" i="66"/>
  <c r="Y34" i="66"/>
  <c r="Y32" i="66"/>
  <c r="Y30" i="66"/>
  <c r="G32" i="66"/>
  <c r="G30" i="66"/>
  <c r="G31" i="66"/>
  <c r="Y31" i="66"/>
  <c r="AC31" i="66"/>
  <c r="AC34" i="66"/>
  <c r="M30" i="66"/>
  <c r="U31" i="66"/>
  <c r="U32" i="66"/>
  <c r="U30" i="66"/>
  <c r="U33" i="66"/>
  <c r="AC32" i="66"/>
  <c r="AC30" i="66"/>
  <c r="Q33" i="66"/>
  <c r="O30" i="66"/>
  <c r="O34" i="66"/>
  <c r="M32" i="66"/>
  <c r="AM33" i="66"/>
  <c r="Q31" i="66"/>
  <c r="AM34" i="66"/>
  <c r="O31" i="66"/>
  <c r="O32" i="66"/>
  <c r="W34" i="66"/>
  <c r="S31" i="66"/>
  <c r="W31" i="66"/>
  <c r="I30" i="66"/>
  <c r="S34" i="66"/>
  <c r="AM30" i="66"/>
  <c r="AM31" i="66"/>
  <c r="W33" i="66"/>
  <c r="W30" i="66"/>
  <c r="E32" i="66"/>
  <c r="AE30" i="66"/>
  <c r="K34" i="66"/>
  <c r="K30" i="66"/>
  <c r="M31" i="66"/>
  <c r="Q30" i="66"/>
  <c r="M33" i="66"/>
  <c r="AE34" i="66"/>
  <c r="AE33" i="66"/>
  <c r="AA30" i="66"/>
  <c r="AG32" i="66"/>
  <c r="E30" i="66"/>
  <c r="AA34" i="66"/>
  <c r="AI34" i="66"/>
  <c r="E31" i="66"/>
  <c r="K33" i="66"/>
  <c r="S30" i="66"/>
  <c r="K31" i="66"/>
  <c r="Q32" i="66"/>
  <c r="S33" i="66"/>
  <c r="AE32" i="66"/>
  <c r="I32" i="66"/>
  <c r="AI31" i="66"/>
  <c r="I34" i="66"/>
  <c r="AI33" i="66"/>
  <c r="I31" i="66"/>
  <c r="AI30" i="66"/>
  <c r="AA32" i="66"/>
  <c r="AA33" i="66"/>
  <c r="AG30" i="66"/>
  <c r="E34" i="66"/>
  <c r="AG33" i="66"/>
  <c r="AK33" i="66"/>
  <c r="AK31" i="66"/>
  <c r="AK30" i="66"/>
  <c r="AK32" i="66"/>
  <c r="AG34" i="66"/>
  <c r="C29" i="66"/>
  <c r="C27" i="66" s="1"/>
  <c r="CA142" i="19"/>
  <c r="BY126" i="19"/>
  <c r="CA126" i="19"/>
  <c r="CA141" i="19"/>
  <c r="CA127" i="19"/>
  <c r="CA138" i="19"/>
  <c r="BY138" i="19"/>
  <c r="BY137" i="19"/>
  <c r="BY136" i="19"/>
  <c r="CA136" i="19"/>
  <c r="BY135" i="19"/>
  <c r="BY134" i="19"/>
  <c r="CA134" i="19"/>
  <c r="CA132" i="19"/>
  <c r="BY131" i="19"/>
  <c r="CA131" i="19"/>
  <c r="BY130" i="19"/>
  <c r="CA130" i="19"/>
  <c r="BY129" i="19"/>
  <c r="CA129" i="19"/>
  <c r="BY128" i="19"/>
  <c r="CA128" i="19"/>
  <c r="BY127" i="19"/>
  <c r="Y29" i="66" l="1"/>
  <c r="Y27" i="66" s="1"/>
  <c r="Q50" i="20" s="1"/>
  <c r="G29" i="66"/>
  <c r="G27" i="66" s="1"/>
  <c r="G10" i="66" s="1"/>
  <c r="AN228" i="20" s="1"/>
  <c r="AC29" i="66"/>
  <c r="AC27" i="66" s="1"/>
  <c r="G8" i="66" s="1"/>
  <c r="U29" i="66"/>
  <c r="U27" i="66" s="1"/>
  <c r="G7" i="66" s="1"/>
  <c r="O29" i="66"/>
  <c r="O27" i="66" s="1"/>
  <c r="G20" i="66" s="1"/>
  <c r="Q29" i="66"/>
  <c r="Q27" i="66" s="1"/>
  <c r="G6" i="66" s="1"/>
  <c r="AN224" i="20" s="1"/>
  <c r="M29" i="66"/>
  <c r="M27" i="66" s="1"/>
  <c r="P79" i="20" s="1"/>
  <c r="AM29" i="66"/>
  <c r="AM27" i="66" s="1"/>
  <c r="G14" i="66" s="1"/>
  <c r="AE29" i="66"/>
  <c r="AE27" i="66" s="1"/>
  <c r="G21" i="66" s="1"/>
  <c r="W29" i="66"/>
  <c r="W27" i="66" s="1"/>
  <c r="G13" i="66" s="1"/>
  <c r="E29" i="66"/>
  <c r="E27" i="66" s="1"/>
  <c r="G23" i="66" s="1"/>
  <c r="I23" i="66" s="1"/>
  <c r="K29" i="66"/>
  <c r="K27" i="66" s="1"/>
  <c r="G22" i="66" s="1"/>
  <c r="I22" i="66" s="1"/>
  <c r="AG29" i="66"/>
  <c r="AG27" i="66" s="1"/>
  <c r="G12" i="66" s="1"/>
  <c r="AA29" i="66"/>
  <c r="AA27" i="66" s="1"/>
  <c r="G15" i="66" s="1"/>
  <c r="S29" i="66"/>
  <c r="S27" i="66" s="1"/>
  <c r="G19" i="66" s="1"/>
  <c r="I29" i="66"/>
  <c r="I27" i="66" s="1"/>
  <c r="G17" i="66" s="1"/>
  <c r="AK29" i="66"/>
  <c r="AK27" i="66" s="1"/>
  <c r="G11" i="66" s="1"/>
  <c r="AI29" i="66"/>
  <c r="AI27" i="66" s="1"/>
  <c r="G9" i="66" s="1"/>
  <c r="AN227" i="20" s="1"/>
  <c r="G16" i="66"/>
  <c r="Q12" i="20"/>
  <c r="D203" i="20"/>
  <c r="E203" i="20"/>
  <c r="AB385" i="20"/>
  <c r="AC385" i="20"/>
  <c r="Q11" i="20" l="1"/>
  <c r="Q16" i="20"/>
  <c r="AN226" i="20"/>
  <c r="G5" i="66"/>
  <c r="AN223" i="20" s="1"/>
  <c r="Q14" i="20"/>
  <c r="G18" i="66"/>
  <c r="I18" i="66" s="1"/>
  <c r="Q60" i="20"/>
  <c r="I20" i="66"/>
  <c r="Q25" i="20"/>
  <c r="Q51" i="20"/>
  <c r="I6" i="66"/>
  <c r="AN225" i="20"/>
  <c r="Q47" i="20"/>
  <c r="I11" i="66"/>
  <c r="I14" i="66"/>
  <c r="Q17" i="20"/>
  <c r="I9" i="66"/>
  <c r="I12" i="66"/>
  <c r="Q13" i="20"/>
  <c r="Q18" i="20"/>
  <c r="I19" i="66"/>
  <c r="I13" i="66"/>
  <c r="Q24" i="20"/>
  <c r="I8" i="66"/>
  <c r="I15" i="66"/>
  <c r="I10" i="66"/>
  <c r="Q35" i="20"/>
  <c r="I16" i="66"/>
  <c r="I7" i="66"/>
  <c r="Q38" i="20"/>
  <c r="I17" i="66"/>
  <c r="I21" i="66"/>
  <c r="AO50" i="36"/>
  <c r="AP50" i="36"/>
  <c r="AQ50" i="36"/>
  <c r="AO51" i="36"/>
  <c r="AP51" i="36"/>
  <c r="AQ51" i="36"/>
  <c r="AO52" i="36"/>
  <c r="AP52" i="36"/>
  <c r="AQ52" i="36"/>
  <c r="AO53" i="36"/>
  <c r="AP53" i="36"/>
  <c r="AQ53" i="36"/>
  <c r="AO54" i="36"/>
  <c r="AP54" i="36"/>
  <c r="AQ54" i="36"/>
  <c r="AR54" i="36" s="1"/>
  <c r="AO55" i="36"/>
  <c r="AP55" i="36"/>
  <c r="AQ55" i="36"/>
  <c r="AO56" i="36"/>
  <c r="AP56" i="36"/>
  <c r="AQ56" i="36"/>
  <c r="AO57" i="36"/>
  <c r="AP57" i="36"/>
  <c r="AQ57" i="36"/>
  <c r="AR57" i="36" s="1"/>
  <c r="BA74" i="35"/>
  <c r="BA75" i="35"/>
  <c r="BA76" i="35"/>
  <c r="BA77" i="35"/>
  <c r="BA78" i="35"/>
  <c r="BA79" i="35"/>
  <c r="BA80" i="35"/>
  <c r="BA81" i="35"/>
  <c r="BA82" i="35"/>
  <c r="BB82" i="35" s="1"/>
  <c r="BA83" i="35"/>
  <c r="BA84" i="35"/>
  <c r="BA85" i="35"/>
  <c r="BB85" i="35"/>
  <c r="BA86" i="35"/>
  <c r="BA87" i="35"/>
  <c r="BA88" i="35"/>
  <c r="BA89" i="35"/>
  <c r="BA73" i="35"/>
  <c r="BB89" i="35" l="1"/>
  <c r="BB88" i="35"/>
  <c r="BB83" i="35"/>
  <c r="BB81" i="35"/>
  <c r="BB86" i="35"/>
  <c r="BB87" i="35"/>
  <c r="BB84" i="35"/>
  <c r="BB79" i="35"/>
  <c r="AR56" i="36"/>
  <c r="AR55" i="36"/>
  <c r="AR52" i="36"/>
  <c r="I5" i="66"/>
  <c r="AR53" i="36"/>
  <c r="AR51" i="36"/>
  <c r="BB80" i="35"/>
  <c r="BB78" i="35"/>
  <c r="BB76" i="35"/>
  <c r="BB77" i="35"/>
  <c r="AR50" i="36"/>
  <c r="BB74" i="35"/>
  <c r="BB75" i="35"/>
  <c r="BB73" i="35"/>
  <c r="BA71" i="35" l="1"/>
  <c r="BA72" i="35"/>
  <c r="BG79" i="49"/>
  <c r="BG78" i="49"/>
  <c r="BB72" i="35" l="1"/>
  <c r="BB71" i="35"/>
  <c r="AB356" i="20"/>
  <c r="AC356" i="20"/>
  <c r="AE356" i="20"/>
  <c r="T401" i="20"/>
  <c r="U401" i="20"/>
  <c r="BG77" i="49"/>
  <c r="D390" i="20" l="1"/>
  <c r="E390" i="20"/>
  <c r="AB353" i="20"/>
  <c r="AC353" i="20"/>
  <c r="AE353" i="20"/>
  <c r="AB354" i="20"/>
  <c r="AC354" i="20"/>
  <c r="AE354" i="20"/>
  <c r="AB355" i="20"/>
  <c r="AC355" i="20"/>
  <c r="AE355" i="20"/>
  <c r="T356" i="20"/>
  <c r="U356" i="20"/>
  <c r="T357" i="20"/>
  <c r="U357" i="20"/>
  <c r="T358" i="20"/>
  <c r="U358" i="20"/>
  <c r="L360" i="20"/>
  <c r="M360" i="20"/>
  <c r="T327" i="20"/>
  <c r="U327" i="20"/>
  <c r="T328" i="20"/>
  <c r="U328" i="20"/>
  <c r="T329" i="20"/>
  <c r="U329" i="20"/>
  <c r="T330" i="20"/>
  <c r="U330" i="20"/>
  <c r="M327" i="20"/>
  <c r="E332" i="20"/>
  <c r="D332" i="20"/>
  <c r="AO47" i="36"/>
  <c r="AP47" i="36"/>
  <c r="AQ47" i="36"/>
  <c r="AO48" i="36"/>
  <c r="AP48" i="36"/>
  <c r="AQ48" i="36"/>
  <c r="AO49" i="36"/>
  <c r="AP49" i="36"/>
  <c r="AQ49" i="36"/>
  <c r="AB400" i="20"/>
  <c r="AC400" i="20"/>
  <c r="AB399" i="20"/>
  <c r="AC399" i="20"/>
  <c r="AR49" i="36" l="1"/>
  <c r="AR48" i="36"/>
  <c r="AR47" i="36"/>
  <c r="D398" i="20"/>
  <c r="E398" i="20"/>
  <c r="D399" i="20"/>
  <c r="E399" i="20"/>
  <c r="L400" i="20"/>
  <c r="M400" i="20"/>
  <c r="L399" i="20"/>
  <c r="M399" i="20"/>
  <c r="BG60" i="49"/>
  <c r="CJ74" i="61"/>
  <c r="CJ75" i="61"/>
  <c r="CJ76" i="61"/>
  <c r="BV90" i="19"/>
  <c r="BV51" i="19" l="1"/>
  <c r="BV52" i="19"/>
  <c r="BV53" i="19"/>
  <c r="BV54" i="19"/>
  <c r="BV55" i="19"/>
  <c r="BV56" i="19"/>
  <c r="BV57" i="19"/>
  <c r="BV58" i="19"/>
  <c r="BV59" i="19"/>
  <c r="BV60" i="19"/>
  <c r="BV61" i="19"/>
  <c r="BV62" i="19"/>
  <c r="BV63" i="19"/>
  <c r="BV64" i="19"/>
  <c r="BV65" i="19"/>
  <c r="BV66" i="19"/>
  <c r="BV67" i="19"/>
  <c r="BV68" i="19"/>
  <c r="BV69" i="19"/>
  <c r="BV70" i="19"/>
  <c r="BV71" i="19"/>
  <c r="BV72" i="19"/>
  <c r="BV73" i="19"/>
  <c r="BV74" i="19"/>
  <c r="BV75" i="19"/>
  <c r="BV76" i="19"/>
  <c r="BV77" i="19"/>
  <c r="BV78" i="19"/>
  <c r="BV79" i="19"/>
  <c r="BV80" i="19"/>
  <c r="BV81" i="19"/>
  <c r="BV82" i="19"/>
  <c r="BV83" i="19"/>
  <c r="BV84" i="19"/>
  <c r="BV85" i="19"/>
  <c r="BV86" i="19"/>
  <c r="BV87" i="19"/>
  <c r="BV88" i="19"/>
  <c r="BV89" i="19"/>
  <c r="BV91" i="19"/>
  <c r="BV92" i="19"/>
  <c r="BV93" i="19"/>
  <c r="BV94" i="19"/>
  <c r="BV95" i="19"/>
  <c r="BV96" i="19"/>
  <c r="BV97" i="19"/>
  <c r="BV98" i="19"/>
  <c r="BV99" i="19"/>
  <c r="BV100" i="19"/>
  <c r="BV101" i="19"/>
  <c r="BV102" i="19"/>
  <c r="BV103" i="19"/>
  <c r="BV104" i="19"/>
  <c r="BV105" i="19"/>
  <c r="BV106" i="19"/>
  <c r="BV107" i="19"/>
  <c r="BV108" i="19"/>
  <c r="BV109" i="19"/>
  <c r="BV110" i="19"/>
  <c r="BV111" i="19"/>
  <c r="BV112" i="19"/>
  <c r="BV113" i="19"/>
  <c r="BV114" i="19"/>
  <c r="BV115" i="19"/>
  <c r="BV116" i="19"/>
  <c r="BV117" i="19"/>
  <c r="BV118" i="19"/>
  <c r="BV119" i="19"/>
  <c r="BV120" i="19"/>
  <c r="BV122" i="19"/>
  <c r="BV123" i="19"/>
  <c r="BV124" i="19"/>
  <c r="BV125" i="19"/>
  <c r="F198" i="20"/>
  <c r="G198" i="20"/>
  <c r="H198" i="20"/>
  <c r="I198" i="20"/>
  <c r="E199" i="20"/>
  <c r="E200" i="20"/>
  <c r="E201" i="20"/>
  <c r="E202" i="20"/>
  <c r="D199" i="20"/>
  <c r="D200" i="20"/>
  <c r="D201" i="20"/>
  <c r="D202" i="20"/>
  <c r="D196" i="20"/>
  <c r="A3" i="26"/>
  <c r="AN250" i="26"/>
  <c r="AO250" i="26" s="1"/>
  <c r="AM250" i="26"/>
  <c r="AN249" i="26"/>
  <c r="AO249" i="26" s="1"/>
  <c r="AM249" i="26"/>
  <c r="AN248" i="26"/>
  <c r="AM248" i="26"/>
  <c r="AN247" i="26"/>
  <c r="AO247" i="26" s="1"/>
  <c r="AM247" i="26"/>
  <c r="AN246" i="26"/>
  <c r="AM246" i="26"/>
  <c r="AN245" i="26"/>
  <c r="AM245" i="26"/>
  <c r="AN244" i="26"/>
  <c r="AM244" i="26"/>
  <c r="AN243" i="26"/>
  <c r="AO243" i="26" s="1"/>
  <c r="AM243" i="26"/>
  <c r="AN242" i="26"/>
  <c r="AM242" i="26"/>
  <c r="AN241" i="26"/>
  <c r="AM241" i="26"/>
  <c r="AN240" i="26"/>
  <c r="AM240" i="26"/>
  <c r="AN239" i="26"/>
  <c r="AO239" i="26" s="1"/>
  <c r="AM239" i="26"/>
  <c r="AN238" i="26"/>
  <c r="AM238" i="26"/>
  <c r="AN237" i="26"/>
  <c r="AM237" i="26"/>
  <c r="AN236" i="26"/>
  <c r="AM236" i="26"/>
  <c r="AN235" i="26"/>
  <c r="AO235" i="26" s="1"/>
  <c r="AM235" i="26"/>
  <c r="AN234" i="26"/>
  <c r="AM234" i="26"/>
  <c r="AO234" i="26" s="1"/>
  <c r="AN233" i="26"/>
  <c r="AM233" i="26"/>
  <c r="AN232" i="26"/>
  <c r="AO232" i="26" s="1"/>
  <c r="AM232" i="26"/>
  <c r="AN231" i="26"/>
  <c r="AO231" i="26" s="1"/>
  <c r="AM231" i="26"/>
  <c r="AN230" i="26"/>
  <c r="AO230" i="26" s="1"/>
  <c r="AM230" i="26"/>
  <c r="AN229" i="26"/>
  <c r="AM229" i="26"/>
  <c r="AN228" i="26"/>
  <c r="AM228" i="26"/>
  <c r="AN227" i="26"/>
  <c r="AO227" i="26" s="1"/>
  <c r="AM227" i="26"/>
  <c r="AN226" i="26"/>
  <c r="AO226" i="26" s="1"/>
  <c r="AM226" i="26"/>
  <c r="AN225" i="26"/>
  <c r="AM225" i="26"/>
  <c r="AN224" i="26"/>
  <c r="AO224" i="26" s="1"/>
  <c r="AM224" i="26"/>
  <c r="AN223" i="26"/>
  <c r="AM223" i="26"/>
  <c r="AN222" i="26"/>
  <c r="AM222" i="26"/>
  <c r="AN221" i="26"/>
  <c r="AM221" i="26"/>
  <c r="AN220" i="26"/>
  <c r="AM220" i="26"/>
  <c r="AN219" i="26"/>
  <c r="AM219" i="26"/>
  <c r="AN218" i="26"/>
  <c r="AM218" i="26"/>
  <c r="AN217" i="26"/>
  <c r="AM217" i="26"/>
  <c r="AN216" i="26"/>
  <c r="AM216" i="26"/>
  <c r="AO216" i="26" s="1"/>
  <c r="AN215" i="26"/>
  <c r="AM215" i="26"/>
  <c r="AN214" i="26"/>
  <c r="AM214" i="26"/>
  <c r="AN213" i="26"/>
  <c r="AM213" i="26"/>
  <c r="AN212" i="26"/>
  <c r="AM212" i="26"/>
  <c r="AN211" i="26"/>
  <c r="AM211" i="26"/>
  <c r="AN210" i="26"/>
  <c r="AO210" i="26" s="1"/>
  <c r="AM210" i="26"/>
  <c r="AN209" i="26"/>
  <c r="AM209" i="26"/>
  <c r="AN208" i="26"/>
  <c r="AM208" i="26"/>
  <c r="AN207" i="26"/>
  <c r="AM207" i="26"/>
  <c r="AN206" i="26"/>
  <c r="AO206" i="26" s="1"/>
  <c r="AM206" i="26"/>
  <c r="AN205" i="26"/>
  <c r="AM205" i="26"/>
  <c r="AN204" i="26"/>
  <c r="AO204" i="26" s="1"/>
  <c r="AM204" i="26"/>
  <c r="AN203" i="26"/>
  <c r="AM203" i="26"/>
  <c r="AN202" i="26"/>
  <c r="AM202" i="26"/>
  <c r="AO202" i="26" s="1"/>
  <c r="AN201" i="26"/>
  <c r="AM201" i="26"/>
  <c r="AN200" i="26"/>
  <c r="AM200" i="26"/>
  <c r="AO200" i="26" s="1"/>
  <c r="AN199" i="26"/>
  <c r="AM199" i="26"/>
  <c r="AN198" i="26"/>
  <c r="AO198" i="26" s="1"/>
  <c r="AM198" i="26"/>
  <c r="AN197" i="26"/>
  <c r="AO197" i="26" s="1"/>
  <c r="AM197" i="26"/>
  <c r="AN196" i="26"/>
  <c r="AM196" i="26"/>
  <c r="AN195" i="26"/>
  <c r="AM195" i="26"/>
  <c r="AN194" i="26"/>
  <c r="AM194" i="26"/>
  <c r="AN193" i="26"/>
  <c r="AM193" i="26"/>
  <c r="AN192" i="26"/>
  <c r="AM192" i="26"/>
  <c r="AN191" i="26"/>
  <c r="AM191" i="26"/>
  <c r="AN190" i="26"/>
  <c r="AO190" i="26" s="1"/>
  <c r="AM190" i="26"/>
  <c r="AN189" i="26"/>
  <c r="AM189" i="26"/>
  <c r="AN188" i="26"/>
  <c r="AM188" i="26"/>
  <c r="AN187" i="26"/>
  <c r="AM187" i="26"/>
  <c r="AO187" i="26" s="1"/>
  <c r="AN186" i="26"/>
  <c r="AO186" i="26" s="1"/>
  <c r="AM186" i="26"/>
  <c r="AN185" i="26"/>
  <c r="AM185" i="26"/>
  <c r="AN184" i="26"/>
  <c r="AM184" i="26"/>
  <c r="AN183" i="26"/>
  <c r="AM183" i="26"/>
  <c r="AN182" i="26"/>
  <c r="AM182" i="26"/>
  <c r="AN181" i="26"/>
  <c r="AM181" i="26"/>
  <c r="AN180" i="26"/>
  <c r="AM180" i="26"/>
  <c r="AN179" i="26"/>
  <c r="AM179" i="26"/>
  <c r="AN178" i="26"/>
  <c r="AM178" i="26"/>
  <c r="AN177" i="26"/>
  <c r="AM177" i="26"/>
  <c r="AN176" i="26"/>
  <c r="AM176" i="26"/>
  <c r="AO176" i="26" s="1"/>
  <c r="AN175" i="26"/>
  <c r="AM175" i="26"/>
  <c r="AN174" i="26"/>
  <c r="AM174" i="26"/>
  <c r="AN173" i="26"/>
  <c r="AM173" i="26"/>
  <c r="AN172" i="26"/>
  <c r="AM172" i="26"/>
  <c r="AO172" i="26" s="1"/>
  <c r="AN171" i="26"/>
  <c r="AM171" i="26"/>
  <c r="AO170" i="26"/>
  <c r="AN170" i="26"/>
  <c r="AM170" i="26"/>
  <c r="AN169" i="26"/>
  <c r="AM169" i="26"/>
  <c r="AN168" i="26"/>
  <c r="AM168" i="26"/>
  <c r="AN167" i="26"/>
  <c r="AM167" i="26"/>
  <c r="AN166" i="26"/>
  <c r="AM166" i="26"/>
  <c r="AN165" i="26"/>
  <c r="AM165" i="26"/>
  <c r="AO165" i="26" s="1"/>
  <c r="AN164" i="26"/>
  <c r="AM164" i="26"/>
  <c r="AN163" i="26"/>
  <c r="AO163" i="26" s="1"/>
  <c r="AM163" i="26"/>
  <c r="AO162" i="26"/>
  <c r="AN162" i="26"/>
  <c r="AM162" i="26"/>
  <c r="AN161" i="26"/>
  <c r="AM161" i="26"/>
  <c r="AO161" i="26" s="1"/>
  <c r="AN160" i="26"/>
  <c r="AO160" i="26" s="1"/>
  <c r="AM160" i="26"/>
  <c r="AO159" i="26"/>
  <c r="AN159" i="26"/>
  <c r="AM159" i="26"/>
  <c r="AN158" i="26"/>
  <c r="AM158" i="26"/>
  <c r="AN157" i="26"/>
  <c r="AO157" i="26" s="1"/>
  <c r="AM157" i="26"/>
  <c r="AN156" i="26"/>
  <c r="AO156" i="26" s="1"/>
  <c r="AM156" i="26"/>
  <c r="AN155" i="26"/>
  <c r="AM155" i="26"/>
  <c r="AN154" i="26"/>
  <c r="AM154" i="26"/>
  <c r="AN153" i="26"/>
  <c r="AM153" i="26"/>
  <c r="AO153" i="26" s="1"/>
  <c r="AN152" i="26"/>
  <c r="AM152" i="26"/>
  <c r="AN151" i="26"/>
  <c r="AO151" i="26" s="1"/>
  <c r="AM151" i="26"/>
  <c r="AN150" i="26"/>
  <c r="AM150" i="26"/>
  <c r="AO150" i="26" s="1"/>
  <c r="AN149" i="26"/>
  <c r="AM149" i="26"/>
  <c r="AO149" i="26" s="1"/>
  <c r="AN148" i="26"/>
  <c r="AM148" i="26"/>
  <c r="AN147" i="26"/>
  <c r="AM147" i="26"/>
  <c r="AN146" i="26"/>
  <c r="AM146" i="26"/>
  <c r="AN145" i="26"/>
  <c r="AO145" i="26" s="1"/>
  <c r="AM145" i="26"/>
  <c r="AN144" i="26"/>
  <c r="AM144" i="26"/>
  <c r="AN143" i="26"/>
  <c r="AM143" i="26"/>
  <c r="AO143" i="26" s="1"/>
  <c r="AN142" i="26"/>
  <c r="AM142" i="26"/>
  <c r="AN141" i="26"/>
  <c r="AM141" i="26"/>
  <c r="AN140" i="26"/>
  <c r="AM140" i="26"/>
  <c r="AN139" i="26"/>
  <c r="AM139" i="26"/>
  <c r="AN138" i="26"/>
  <c r="AM138" i="26"/>
  <c r="AO138" i="26" s="1"/>
  <c r="AN137" i="26"/>
  <c r="AM137" i="26"/>
  <c r="AO137" i="26" s="1"/>
  <c r="AN136" i="26"/>
  <c r="AM136" i="26"/>
  <c r="AO136" i="26" s="1"/>
  <c r="AN135" i="26"/>
  <c r="AM135" i="26"/>
  <c r="AN134" i="26"/>
  <c r="AO134" i="26" s="1"/>
  <c r="AM134" i="26"/>
  <c r="AN133" i="26"/>
  <c r="AM133" i="26"/>
  <c r="AO133" i="26" s="1"/>
  <c r="AN132" i="26"/>
  <c r="AO132" i="26" s="1"/>
  <c r="AM132" i="26"/>
  <c r="AN131" i="26"/>
  <c r="AO131" i="26" s="1"/>
  <c r="AM131" i="26"/>
  <c r="AN130" i="26"/>
  <c r="AM130" i="26"/>
  <c r="AO129" i="26"/>
  <c r="AN129" i="26"/>
  <c r="AM129" i="26"/>
  <c r="AN128" i="26"/>
  <c r="AM128" i="26"/>
  <c r="AN127" i="26"/>
  <c r="AM127" i="26"/>
  <c r="AO127" i="26" s="1"/>
  <c r="AN126" i="26"/>
  <c r="AM126" i="26"/>
  <c r="AN125" i="26"/>
  <c r="AM125" i="26"/>
  <c r="AN124" i="26"/>
  <c r="AM124" i="26"/>
  <c r="AO124" i="26" s="1"/>
  <c r="AN123" i="26"/>
  <c r="AM123" i="26"/>
  <c r="AO123" i="26" s="1"/>
  <c r="AN122" i="26"/>
  <c r="AM122" i="26"/>
  <c r="AN121" i="26"/>
  <c r="AM121" i="26"/>
  <c r="AN120" i="26"/>
  <c r="AM120" i="26"/>
  <c r="AO120" i="26" s="1"/>
  <c r="AN119" i="26"/>
  <c r="AM119" i="26"/>
  <c r="AN118" i="26"/>
  <c r="AM118" i="26"/>
  <c r="AN117" i="26"/>
  <c r="AM117" i="26"/>
  <c r="AN116" i="26"/>
  <c r="AM116" i="26"/>
  <c r="AN115" i="26"/>
  <c r="AM115" i="26"/>
  <c r="AN114" i="26"/>
  <c r="AM114" i="26"/>
  <c r="AO114" i="26" s="1"/>
  <c r="AN113" i="26"/>
  <c r="AM113" i="26"/>
  <c r="AO113" i="26" s="1"/>
  <c r="AN112" i="26"/>
  <c r="AM112" i="26"/>
  <c r="AN111" i="26"/>
  <c r="AO111" i="26" s="1"/>
  <c r="AM111" i="26"/>
  <c r="AN110" i="26"/>
  <c r="AM110" i="26"/>
  <c r="AO110" i="26" s="1"/>
  <c r="AN109" i="26"/>
  <c r="AM109" i="26"/>
  <c r="AO109" i="26" s="1"/>
  <c r="AN108" i="26"/>
  <c r="AM108" i="26"/>
  <c r="AN107" i="26"/>
  <c r="AM107" i="26"/>
  <c r="AO107" i="26" s="1"/>
  <c r="AN106" i="26"/>
  <c r="AO106" i="26" s="1"/>
  <c r="AM106" i="26"/>
  <c r="AN105" i="26"/>
  <c r="AM105" i="26"/>
  <c r="AN104" i="26"/>
  <c r="AM104" i="26"/>
  <c r="AN103" i="26"/>
  <c r="AO103" i="26" s="1"/>
  <c r="AM103" i="26"/>
  <c r="AN102" i="26"/>
  <c r="AM102" i="26"/>
  <c r="AN101" i="26"/>
  <c r="AO101" i="26" s="1"/>
  <c r="AM101" i="26"/>
  <c r="AN100" i="26"/>
  <c r="AM100" i="26"/>
  <c r="AN99" i="26"/>
  <c r="AM99" i="26"/>
  <c r="AN98" i="26"/>
  <c r="AM98" i="26"/>
  <c r="AN97" i="26"/>
  <c r="AM97" i="26"/>
  <c r="AN96" i="26"/>
  <c r="AM96" i="26"/>
  <c r="AO95" i="26"/>
  <c r="AN95" i="26"/>
  <c r="AM95" i="26"/>
  <c r="AN94" i="26"/>
  <c r="AM94" i="26"/>
  <c r="AN93" i="26"/>
  <c r="AM93" i="26"/>
  <c r="AN92" i="26"/>
  <c r="AM92" i="26"/>
  <c r="AO92" i="26" s="1"/>
  <c r="AN91" i="26"/>
  <c r="AM91" i="26"/>
  <c r="AN90" i="26"/>
  <c r="AM90" i="26"/>
  <c r="AO90" i="26" s="1"/>
  <c r="AN89" i="26"/>
  <c r="AO89" i="26" s="1"/>
  <c r="AM89" i="26"/>
  <c r="AN88" i="26"/>
  <c r="AM88" i="26"/>
  <c r="AO88" i="26" s="1"/>
  <c r="AN87" i="26"/>
  <c r="AM87" i="26"/>
  <c r="AO87" i="26" s="1"/>
  <c r="AN86" i="26"/>
  <c r="AM86" i="26"/>
  <c r="AO86" i="26" s="1"/>
  <c r="AN85" i="26"/>
  <c r="AM85" i="26"/>
  <c r="AN84" i="26"/>
  <c r="AM84" i="26"/>
  <c r="AQ83" i="26"/>
  <c r="AN83" i="26"/>
  <c r="AM83" i="26"/>
  <c r="AN82" i="26"/>
  <c r="AM82" i="26"/>
  <c r="AO82" i="26" s="1"/>
  <c r="AQ81" i="26"/>
  <c r="AN81" i="26"/>
  <c r="AM81" i="26"/>
  <c r="AO81" i="26" s="1"/>
  <c r="AQ80" i="26"/>
  <c r="AN80" i="26"/>
  <c r="AM80" i="26"/>
  <c r="AQ79" i="26"/>
  <c r="AN79" i="26"/>
  <c r="AM79" i="26"/>
  <c r="F38" i="26"/>
  <c r="AN76" i="26"/>
  <c r="AO76" i="26" s="1"/>
  <c r="AM76" i="26"/>
  <c r="AQ75" i="26"/>
  <c r="AN75" i="26"/>
  <c r="AM75" i="26"/>
  <c r="AQ74" i="26"/>
  <c r="AN74" i="26"/>
  <c r="AM74" i="26"/>
  <c r="AO74" i="26" s="1"/>
  <c r="AQ73" i="26"/>
  <c r="AN73" i="26"/>
  <c r="AM73" i="26"/>
  <c r="AQ72" i="26"/>
  <c r="AN72" i="26"/>
  <c r="AM72" i="26"/>
  <c r="AQ71" i="26"/>
  <c r="AN71" i="26"/>
  <c r="AM71" i="26"/>
  <c r="AO71" i="26" s="1"/>
  <c r="AQ70" i="26"/>
  <c r="AN70" i="26"/>
  <c r="AO70" i="26" s="1"/>
  <c r="AM70" i="26"/>
  <c r="AQ69" i="26"/>
  <c r="AN69" i="26"/>
  <c r="AM69" i="26"/>
  <c r="AQ68" i="26"/>
  <c r="AN68" i="26"/>
  <c r="AM68" i="26"/>
  <c r="AQ67" i="26"/>
  <c r="AN67" i="26"/>
  <c r="AM67" i="26"/>
  <c r="AQ66" i="26"/>
  <c r="AN66" i="26"/>
  <c r="AM66" i="26"/>
  <c r="AQ65" i="26"/>
  <c r="AN65" i="26"/>
  <c r="AM65" i="26"/>
  <c r="AO65" i="26" s="1"/>
  <c r="AQ64" i="26"/>
  <c r="AN64" i="26"/>
  <c r="AO64" i="26" s="1"/>
  <c r="AM64" i="26"/>
  <c r="AQ63" i="26"/>
  <c r="AN63" i="26"/>
  <c r="AM63" i="26"/>
  <c r="AO63" i="26" s="1"/>
  <c r="AQ62" i="26"/>
  <c r="AN62" i="26"/>
  <c r="AM62" i="26"/>
  <c r="AQ61" i="26"/>
  <c r="AN61" i="26"/>
  <c r="AM61" i="26"/>
  <c r="AQ60" i="26"/>
  <c r="AN60" i="26"/>
  <c r="AM60" i="26"/>
  <c r="AQ59" i="26"/>
  <c r="AN59" i="26"/>
  <c r="AM59" i="26"/>
  <c r="AQ58" i="26"/>
  <c r="AN58" i="26"/>
  <c r="AM58" i="26"/>
  <c r="AQ57" i="26"/>
  <c r="AN57" i="26"/>
  <c r="AM57" i="26"/>
  <c r="AQ56" i="26"/>
  <c r="AN56" i="26"/>
  <c r="AM56" i="26"/>
  <c r="AQ55" i="26"/>
  <c r="AN55" i="26"/>
  <c r="AM55" i="26"/>
  <c r="AO55" i="26" s="1"/>
  <c r="AQ54" i="26"/>
  <c r="AN54" i="26"/>
  <c r="AM54" i="26"/>
  <c r="AQ53" i="26"/>
  <c r="AN53" i="26"/>
  <c r="AM53" i="26"/>
  <c r="AQ52" i="26"/>
  <c r="AN52" i="26"/>
  <c r="AM52" i="26"/>
  <c r="AO52" i="26" s="1"/>
  <c r="AQ51" i="26"/>
  <c r="AN51" i="26"/>
  <c r="AM51" i="26"/>
  <c r="AQ50" i="26"/>
  <c r="AN50" i="26"/>
  <c r="AM50" i="26"/>
  <c r="AO50" i="26" s="1"/>
  <c r="AQ49" i="26"/>
  <c r="AO49" i="26"/>
  <c r="AN49" i="26"/>
  <c r="AM49" i="26"/>
  <c r="AM48" i="26"/>
  <c r="AN48" i="26"/>
  <c r="AM47" i="26"/>
  <c r="AM46" i="26"/>
  <c r="AM45" i="26"/>
  <c r="AQ45" i="26"/>
  <c r="A45" i="26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M44" i="26"/>
  <c r="A44" i="26"/>
  <c r="AM43" i="26"/>
  <c r="T38" i="26"/>
  <c r="AP41" i="26"/>
  <c r="AK41" i="26"/>
  <c r="J8" i="20" s="1"/>
  <c r="AJ38" i="26"/>
  <c r="AI34" i="26" s="1"/>
  <c r="AI38" i="26"/>
  <c r="AH38" i="26"/>
  <c r="E19" i="26" s="1"/>
  <c r="AG38" i="26"/>
  <c r="AF38" i="26"/>
  <c r="AE34" i="26" s="1"/>
  <c r="AE38" i="26"/>
  <c r="AD38" i="26"/>
  <c r="AD39" i="26" s="1"/>
  <c r="AC38" i="26"/>
  <c r="AB38" i="26"/>
  <c r="AA34" i="26" s="1"/>
  <c r="AA38" i="26"/>
  <c r="Z38" i="26"/>
  <c r="E21" i="26" s="1"/>
  <c r="Y38" i="26"/>
  <c r="X38" i="26"/>
  <c r="W38" i="26"/>
  <c r="U38" i="26"/>
  <c r="S38" i="26"/>
  <c r="R38" i="26"/>
  <c r="E14" i="26" s="1"/>
  <c r="Q38" i="26"/>
  <c r="P38" i="26"/>
  <c r="O34" i="26" s="1"/>
  <c r="O38" i="26"/>
  <c r="N38" i="26"/>
  <c r="N39" i="26" s="1"/>
  <c r="M38" i="26"/>
  <c r="F204" i="20" s="1"/>
  <c r="L38" i="26"/>
  <c r="L39" i="26" s="1"/>
  <c r="K35" i="26" s="1"/>
  <c r="K38" i="26"/>
  <c r="I38" i="26"/>
  <c r="G38" i="26"/>
  <c r="D38" i="26"/>
  <c r="C38" i="26"/>
  <c r="AK37" i="26"/>
  <c r="J7" i="20" s="1"/>
  <c r="AS36" i="26"/>
  <c r="AS35" i="26"/>
  <c r="AS34" i="26"/>
  <c r="AS33" i="26"/>
  <c r="AS32" i="26"/>
  <c r="AS31" i="26"/>
  <c r="AS30" i="26"/>
  <c r="AS29" i="26"/>
  <c r="AS28" i="26"/>
  <c r="AS27" i="26"/>
  <c r="AS26" i="26"/>
  <c r="AS25" i="26"/>
  <c r="AS24" i="26"/>
  <c r="AS23" i="26"/>
  <c r="AW17" i="26"/>
  <c r="BA17" i="26" s="1"/>
  <c r="AW16" i="26"/>
  <c r="BA16" i="26" s="1"/>
  <c r="AW15" i="26"/>
  <c r="BA15" i="26" s="1"/>
  <c r="G17" i="26" l="1"/>
  <c r="G15" i="26"/>
  <c r="F205" i="20"/>
  <c r="E15" i="26"/>
  <c r="E37" i="26"/>
  <c r="Z26" i="26"/>
  <c r="F199" i="20"/>
  <c r="F203" i="20"/>
  <c r="E9" i="26"/>
  <c r="AJ26" i="26"/>
  <c r="K34" i="26"/>
  <c r="F201" i="20"/>
  <c r="F200" i="20"/>
  <c r="E17" i="26"/>
  <c r="H204" i="20" s="1"/>
  <c r="N26" i="26"/>
  <c r="M34" i="26"/>
  <c r="E18" i="26"/>
  <c r="AO67" i="26"/>
  <c r="AO117" i="26"/>
  <c r="AO146" i="26"/>
  <c r="AO152" i="26"/>
  <c r="AO158" i="26"/>
  <c r="AO48" i="26"/>
  <c r="AO130" i="26"/>
  <c r="AO135" i="26"/>
  <c r="AO57" i="26"/>
  <c r="AO68" i="26"/>
  <c r="AO91" i="26"/>
  <c r="AO97" i="26"/>
  <c r="AO119" i="26"/>
  <c r="AO193" i="26"/>
  <c r="AO199" i="26"/>
  <c r="AO222" i="26"/>
  <c r="AO228" i="26"/>
  <c r="M37" i="26"/>
  <c r="M36" i="26" s="1"/>
  <c r="AO69" i="26"/>
  <c r="AO104" i="26"/>
  <c r="AO142" i="26"/>
  <c r="AO148" i="26"/>
  <c r="AO154" i="26"/>
  <c r="AO171" i="26"/>
  <c r="AO188" i="26"/>
  <c r="AO194" i="26"/>
  <c r="AO217" i="26"/>
  <c r="AO223" i="26"/>
  <c r="AO218" i="26"/>
  <c r="AO73" i="26"/>
  <c r="AO79" i="26"/>
  <c r="AO121" i="26"/>
  <c r="AO155" i="26"/>
  <c r="AO195" i="26"/>
  <c r="AO105" i="26"/>
  <c r="AO184" i="26"/>
  <c r="AO236" i="26"/>
  <c r="AO248" i="26"/>
  <c r="AO80" i="26"/>
  <c r="AO84" i="26"/>
  <c r="AO116" i="26"/>
  <c r="AO168" i="26"/>
  <c r="AO179" i="26"/>
  <c r="AO214" i="26"/>
  <c r="AO220" i="26"/>
  <c r="K37" i="26"/>
  <c r="K36" i="26" s="1"/>
  <c r="K33" i="26" s="1"/>
  <c r="W37" i="26"/>
  <c r="W36" i="26" s="1"/>
  <c r="BC17" i="26"/>
  <c r="BC16" i="26"/>
  <c r="AA37" i="26"/>
  <c r="AA36" i="26" s="1"/>
  <c r="E13" i="26"/>
  <c r="AB26" i="26"/>
  <c r="E20" i="26"/>
  <c r="AO174" i="26"/>
  <c r="AO196" i="26"/>
  <c r="AO225" i="26"/>
  <c r="AO94" i="26"/>
  <c r="AO139" i="26"/>
  <c r="AO175" i="26"/>
  <c r="AO178" i="26"/>
  <c r="AO182" i="26"/>
  <c r="AO207" i="26"/>
  <c r="AO211" i="26"/>
  <c r="AO215" i="26"/>
  <c r="AO233" i="26"/>
  <c r="AO240" i="26"/>
  <c r="AO244" i="26"/>
  <c r="AO62" i="26"/>
  <c r="AO192" i="26"/>
  <c r="AO203" i="26"/>
  <c r="AO229" i="26"/>
  <c r="AC34" i="26"/>
  <c r="AC37" i="26"/>
  <c r="AC36" i="26" s="1"/>
  <c r="E10" i="26"/>
  <c r="R26" i="26"/>
  <c r="AO53" i="26"/>
  <c r="AO60" i="26"/>
  <c r="AO72" i="26"/>
  <c r="AO93" i="26"/>
  <c r="AO164" i="26"/>
  <c r="AO221" i="26"/>
  <c r="AO58" i="26"/>
  <c r="AO75" i="26"/>
  <c r="AO85" i="26"/>
  <c r="AO98" i="26"/>
  <c r="AO108" i="26"/>
  <c r="AO128" i="26"/>
  <c r="AO140" i="26"/>
  <c r="AO201" i="26"/>
  <c r="AO208" i="26"/>
  <c r="AO212" i="26"/>
  <c r="AO219" i="26"/>
  <c r="AO237" i="26"/>
  <c r="AO241" i="26"/>
  <c r="AO245" i="26"/>
  <c r="AQ41" i="26"/>
  <c r="BB15" i="26" s="1"/>
  <c r="AO100" i="26"/>
  <c r="AO51" i="26"/>
  <c r="AO56" i="26"/>
  <c r="AO61" i="26"/>
  <c r="L26" i="26"/>
  <c r="AO102" i="26"/>
  <c r="AO112" i="26"/>
  <c r="AO115" i="26"/>
  <c r="AO118" i="26"/>
  <c r="AO122" i="26"/>
  <c r="AO125" i="26"/>
  <c r="AO141" i="26"/>
  <c r="AO144" i="26"/>
  <c r="AO147" i="26"/>
  <c r="AO166" i="26"/>
  <c r="AO180" i="26"/>
  <c r="AO191" i="26"/>
  <c r="AO205" i="26"/>
  <c r="AO209" i="26"/>
  <c r="AO213" i="26"/>
  <c r="AO238" i="26"/>
  <c r="AO242" i="26"/>
  <c r="AO246" i="26"/>
  <c r="AD26" i="26"/>
  <c r="AO54" i="26"/>
  <c r="AO59" i="26"/>
  <c r="AO66" i="26"/>
  <c r="AO83" i="26"/>
  <c r="AO99" i="26"/>
  <c r="AO126" i="26"/>
  <c r="AN78" i="26"/>
  <c r="AM78" i="26"/>
  <c r="M35" i="26"/>
  <c r="D17" i="26"/>
  <c r="D39" i="26"/>
  <c r="C37" i="26"/>
  <c r="E6" i="26"/>
  <c r="H205" i="20" s="1"/>
  <c r="C34" i="26"/>
  <c r="D26" i="26"/>
  <c r="AQ47" i="26"/>
  <c r="AN47" i="26"/>
  <c r="AO47" i="26" s="1"/>
  <c r="H38" i="26"/>
  <c r="AN46" i="26"/>
  <c r="AO46" i="26" s="1"/>
  <c r="AQ46" i="26"/>
  <c r="J38" i="26"/>
  <c r="AQ44" i="26"/>
  <c r="T39" i="26"/>
  <c r="S37" i="26"/>
  <c r="S36" i="26" s="1"/>
  <c r="E7" i="26"/>
  <c r="S34" i="26"/>
  <c r="T26" i="26"/>
  <c r="P39" i="26"/>
  <c r="V38" i="26"/>
  <c r="AQ43" i="26"/>
  <c r="AO177" i="26"/>
  <c r="E16" i="26"/>
  <c r="O37" i="26"/>
  <c r="O36" i="26" s="1"/>
  <c r="Q34" i="26"/>
  <c r="R39" i="26"/>
  <c r="Q37" i="26"/>
  <c r="Q36" i="26" s="1"/>
  <c r="X39" i="26"/>
  <c r="AO96" i="26"/>
  <c r="AG34" i="26"/>
  <c r="AG37" i="26"/>
  <c r="AG36" i="26" s="1"/>
  <c r="AH39" i="26"/>
  <c r="E8" i="26"/>
  <c r="AF26" i="26"/>
  <c r="W34" i="26"/>
  <c r="AJ39" i="26"/>
  <c r="AI37" i="26"/>
  <c r="AI36" i="26" s="1"/>
  <c r="Z39" i="26"/>
  <c r="AN77" i="26"/>
  <c r="E38" i="26"/>
  <c r="F202" i="20" s="1"/>
  <c r="AM77" i="26"/>
  <c r="F26" i="26"/>
  <c r="X26" i="26"/>
  <c r="E34" i="26"/>
  <c r="Y34" i="26"/>
  <c r="F39" i="26"/>
  <c r="AB39" i="26"/>
  <c r="AN43" i="26"/>
  <c r="AO43" i="26" s="1"/>
  <c r="AN44" i="26"/>
  <c r="AO44" i="26" s="1"/>
  <c r="AN45" i="26"/>
  <c r="AO45" i="26" s="1"/>
  <c r="AE37" i="26"/>
  <c r="AE36" i="26" s="1"/>
  <c r="D20" i="26"/>
  <c r="P26" i="26"/>
  <c r="AH26" i="26"/>
  <c r="Y37" i="26"/>
  <c r="Y36" i="26" s="1"/>
  <c r="AC35" i="26"/>
  <c r="D10" i="26"/>
  <c r="AF39" i="26"/>
  <c r="AQ48" i="26"/>
  <c r="AO181" i="26"/>
  <c r="AO169" i="26"/>
  <c r="AO185" i="26"/>
  <c r="AO173" i="26"/>
  <c r="AO189" i="26"/>
  <c r="AO167" i="26"/>
  <c r="AO183" i="26"/>
  <c r="BX72" i="19"/>
  <c r="BX73" i="19"/>
  <c r="BX74" i="19"/>
  <c r="BX75" i="19"/>
  <c r="BX76" i="19"/>
  <c r="BX77" i="19"/>
  <c r="BX78" i="19"/>
  <c r="BX79" i="19"/>
  <c r="BX80" i="19"/>
  <c r="BX81" i="19"/>
  <c r="BX82" i="19"/>
  <c r="BX83" i="19"/>
  <c r="BX84" i="19"/>
  <c r="BX85" i="19"/>
  <c r="BX86" i="19"/>
  <c r="BX87" i="19"/>
  <c r="BX88" i="19"/>
  <c r="BX89" i="19"/>
  <c r="BX90" i="19"/>
  <c r="BX91" i="19"/>
  <c r="BX92" i="19"/>
  <c r="BX93" i="19"/>
  <c r="BX94" i="19"/>
  <c r="BX95" i="19"/>
  <c r="BX96" i="19"/>
  <c r="BX97" i="19"/>
  <c r="BX98" i="19"/>
  <c r="BX99" i="19"/>
  <c r="BX100" i="19"/>
  <c r="BX101" i="19"/>
  <c r="BX102" i="19"/>
  <c r="BX103" i="19"/>
  <c r="BX104" i="19"/>
  <c r="BX105" i="19"/>
  <c r="BX106" i="19"/>
  <c r="BX107" i="19"/>
  <c r="BX108" i="19"/>
  <c r="BX109" i="19"/>
  <c r="BX110" i="19"/>
  <c r="BX111" i="19"/>
  <c r="BX112" i="19"/>
  <c r="BX113" i="19"/>
  <c r="BX114" i="19"/>
  <c r="BX115" i="19"/>
  <c r="BX116" i="19"/>
  <c r="BX117" i="19"/>
  <c r="BX118" i="19"/>
  <c r="BX119" i="19"/>
  <c r="BX120" i="19"/>
  <c r="BX121" i="19"/>
  <c r="BX122" i="19"/>
  <c r="BX123" i="19"/>
  <c r="BX124" i="19"/>
  <c r="BX125" i="19"/>
  <c r="BX49" i="19"/>
  <c r="BX50" i="19"/>
  <c r="BX51" i="19"/>
  <c r="BX52" i="19"/>
  <c r="BX53" i="19"/>
  <c r="BX54" i="19"/>
  <c r="BX55" i="19"/>
  <c r="BX56" i="19"/>
  <c r="BX57" i="19"/>
  <c r="BX58" i="19"/>
  <c r="BX59" i="19"/>
  <c r="BX60" i="19"/>
  <c r="BX61" i="19"/>
  <c r="BX62" i="19"/>
  <c r="BX63" i="19"/>
  <c r="BX64" i="19"/>
  <c r="BX65" i="19"/>
  <c r="BX66" i="19"/>
  <c r="BX67" i="19"/>
  <c r="BX68" i="19"/>
  <c r="BX69" i="19"/>
  <c r="BX70" i="19"/>
  <c r="BX71" i="19"/>
  <c r="BW72" i="19"/>
  <c r="BW73" i="19"/>
  <c r="BW74" i="19"/>
  <c r="BW75" i="19"/>
  <c r="BW76" i="19"/>
  <c r="BW77" i="19"/>
  <c r="BW78" i="19"/>
  <c r="BW79" i="19"/>
  <c r="BW80" i="19"/>
  <c r="BW81" i="19"/>
  <c r="BW82" i="19"/>
  <c r="BW83" i="19"/>
  <c r="BW84" i="19"/>
  <c r="BW85" i="19"/>
  <c r="BW86" i="19"/>
  <c r="BW87" i="19"/>
  <c r="BW88" i="19"/>
  <c r="BW89" i="19"/>
  <c r="BW90" i="19"/>
  <c r="BW91" i="19"/>
  <c r="BW92" i="19"/>
  <c r="BW93" i="19"/>
  <c r="BW94" i="19"/>
  <c r="BW95" i="19"/>
  <c r="BW96" i="19"/>
  <c r="BW97" i="19"/>
  <c r="BW98" i="19"/>
  <c r="BW99" i="19"/>
  <c r="BW100" i="19"/>
  <c r="BW101" i="19"/>
  <c r="BW102" i="19"/>
  <c r="BW103" i="19"/>
  <c r="BW104" i="19"/>
  <c r="BW105" i="19"/>
  <c r="BW106" i="19"/>
  <c r="BW107" i="19"/>
  <c r="BW108" i="19"/>
  <c r="BW109" i="19"/>
  <c r="BW110" i="19"/>
  <c r="BW111" i="19"/>
  <c r="BW112" i="19"/>
  <c r="BW113" i="19"/>
  <c r="BW114" i="19"/>
  <c r="BW115" i="19"/>
  <c r="BW116" i="19"/>
  <c r="BW117" i="19"/>
  <c r="BW118" i="19"/>
  <c r="BW119" i="19"/>
  <c r="BW120" i="19"/>
  <c r="BW121" i="19"/>
  <c r="BW122" i="19"/>
  <c r="BW123" i="19"/>
  <c r="BW124" i="19"/>
  <c r="BW125" i="19"/>
  <c r="BW49" i="19"/>
  <c r="BW50" i="19"/>
  <c r="BW51" i="19"/>
  <c r="BW52" i="19"/>
  <c r="BW53" i="19"/>
  <c r="BW54" i="19"/>
  <c r="BW55" i="19"/>
  <c r="BW56" i="19"/>
  <c r="BW57" i="19"/>
  <c r="BW58" i="19"/>
  <c r="BW59" i="19"/>
  <c r="BW60" i="19"/>
  <c r="BW61" i="19"/>
  <c r="BW62" i="19"/>
  <c r="BW63" i="19"/>
  <c r="BW64" i="19"/>
  <c r="BW65" i="19"/>
  <c r="BW66" i="19"/>
  <c r="BW67" i="19"/>
  <c r="BW68" i="19"/>
  <c r="BW69" i="19"/>
  <c r="BW70" i="19"/>
  <c r="BW71" i="19"/>
  <c r="BV49" i="19"/>
  <c r="AF385" i="20" l="1"/>
  <c r="G204" i="20"/>
  <c r="AD385" i="20"/>
  <c r="AQ38" i="26"/>
  <c r="H199" i="20"/>
  <c r="G20" i="26"/>
  <c r="G10" i="26"/>
  <c r="AQ37" i="26"/>
  <c r="BB17" i="26" s="1"/>
  <c r="M33" i="26"/>
  <c r="AO77" i="26"/>
  <c r="AC33" i="26"/>
  <c r="AO78" i="26"/>
  <c r="AG35" i="26"/>
  <c r="AG33" i="26" s="1"/>
  <c r="D19" i="26"/>
  <c r="I37" i="26"/>
  <c r="I36" i="26" s="1"/>
  <c r="J26" i="26"/>
  <c r="J39" i="26"/>
  <c r="E11" i="26"/>
  <c r="I34" i="26"/>
  <c r="C36" i="26"/>
  <c r="AE35" i="26"/>
  <c r="AE33" i="26" s="1"/>
  <c r="D16" i="26"/>
  <c r="G16" i="26" s="1"/>
  <c r="S35" i="26"/>
  <c r="S33" i="26" s="1"/>
  <c r="D7" i="26"/>
  <c r="G7" i="26" s="1"/>
  <c r="Y35" i="26"/>
  <c r="Y33" i="26" s="1"/>
  <c r="D21" i="26"/>
  <c r="G21" i="26" s="1"/>
  <c r="AI35" i="26"/>
  <c r="AI33" i="26" s="1"/>
  <c r="D9" i="26"/>
  <c r="G9" i="26" s="1"/>
  <c r="W35" i="26"/>
  <c r="W33" i="26" s="1"/>
  <c r="D8" i="26"/>
  <c r="G8" i="26" s="1"/>
  <c r="AQ40" i="26"/>
  <c r="AQ39" i="26"/>
  <c r="E36" i="26"/>
  <c r="C35" i="26"/>
  <c r="D6" i="26"/>
  <c r="E12" i="26"/>
  <c r="H200" i="20" s="1"/>
  <c r="U37" i="26"/>
  <c r="U36" i="26" s="1"/>
  <c r="V39" i="26"/>
  <c r="U34" i="26"/>
  <c r="V26" i="26"/>
  <c r="E5" i="26"/>
  <c r="H202" i="20" s="1"/>
  <c r="H39" i="26"/>
  <c r="G34" i="26"/>
  <c r="H26" i="26"/>
  <c r="G37" i="26"/>
  <c r="G36" i="26" s="1"/>
  <c r="E35" i="26"/>
  <c r="D15" i="26"/>
  <c r="AA35" i="26"/>
  <c r="AA33" i="26" s="1"/>
  <c r="D13" i="26"/>
  <c r="D14" i="26"/>
  <c r="G14" i="26" s="1"/>
  <c r="Q35" i="26"/>
  <c r="Q33" i="26" s="1"/>
  <c r="O35" i="26"/>
  <c r="O33" i="26" s="1"/>
  <c r="D18" i="26"/>
  <c r="G18" i="26" s="1"/>
  <c r="L384" i="20"/>
  <c r="M384" i="20"/>
  <c r="D331" i="20"/>
  <c r="E331" i="20"/>
  <c r="B48" i="35"/>
  <c r="T326" i="20"/>
  <c r="U326" i="20"/>
  <c r="AA163" i="20"/>
  <c r="AB163" i="20"/>
  <c r="AA164" i="20"/>
  <c r="AB164" i="20"/>
  <c r="AA165" i="20"/>
  <c r="AB165" i="20"/>
  <c r="AB351" i="20"/>
  <c r="AC351" i="20"/>
  <c r="AB352" i="20"/>
  <c r="AC352" i="20"/>
  <c r="D362" i="20"/>
  <c r="E362" i="20"/>
  <c r="D363" i="20"/>
  <c r="E363" i="20"/>
  <c r="D364" i="20"/>
  <c r="E364" i="20"/>
  <c r="L357" i="20"/>
  <c r="M357" i="20"/>
  <c r="L358" i="20"/>
  <c r="M358" i="20"/>
  <c r="L359" i="20"/>
  <c r="M359" i="20"/>
  <c r="T169" i="20"/>
  <c r="U169" i="20"/>
  <c r="T355" i="20"/>
  <c r="U355" i="20"/>
  <c r="D389" i="20"/>
  <c r="E389" i="20"/>
  <c r="AS61" i="45"/>
  <c r="AR61" i="45"/>
  <c r="AQ61" i="45"/>
  <c r="D387" i="20"/>
  <c r="E387" i="20"/>
  <c r="D388" i="20"/>
  <c r="E388" i="20"/>
  <c r="D330" i="20"/>
  <c r="E330" i="20"/>
  <c r="L169" i="20"/>
  <c r="M169" i="20"/>
  <c r="L355" i="20"/>
  <c r="M355" i="20"/>
  <c r="L356" i="20"/>
  <c r="M356" i="20"/>
  <c r="D226" i="20"/>
  <c r="E226" i="20"/>
  <c r="AR37" i="26" l="1"/>
  <c r="AS37" i="26" s="1"/>
  <c r="G6" i="26"/>
  <c r="G205" i="20"/>
  <c r="G19" i="26"/>
  <c r="AE385" i="20"/>
  <c r="G199" i="20"/>
  <c r="H201" i="20"/>
  <c r="H203" i="20"/>
  <c r="AT61" i="45"/>
  <c r="C33" i="26"/>
  <c r="G13" i="26"/>
  <c r="E33" i="26"/>
  <c r="U35" i="26"/>
  <c r="U33" i="26" s="1"/>
  <c r="D12" i="26"/>
  <c r="G200" i="20" s="1"/>
  <c r="B37" i="26"/>
  <c r="BB16" i="26"/>
  <c r="AR40" i="26"/>
  <c r="I35" i="26"/>
  <c r="I33" i="26" s="1"/>
  <c r="D11" i="26"/>
  <c r="G11" i="26" s="1"/>
  <c r="D5" i="26"/>
  <c r="G203" i="20" s="1"/>
  <c r="G35" i="26"/>
  <c r="G33" i="26" s="1"/>
  <c r="BK55" i="58"/>
  <c r="BI55" i="58"/>
  <c r="BK56" i="58"/>
  <c r="BI56" i="58"/>
  <c r="BK57" i="58"/>
  <c r="BI57" i="58"/>
  <c r="BK58" i="58"/>
  <c r="BI58" i="58"/>
  <c r="BK59" i="58"/>
  <c r="BI59" i="58"/>
  <c r="BK60" i="58"/>
  <c r="BI60" i="58"/>
  <c r="BK61" i="58"/>
  <c r="BI61" i="58"/>
  <c r="BK62" i="58"/>
  <c r="BI62" i="58"/>
  <c r="BK63" i="58"/>
  <c r="BI63" i="58"/>
  <c r="BK64" i="58"/>
  <c r="BI64" i="58"/>
  <c r="BK65" i="58"/>
  <c r="BI65" i="58"/>
  <c r="BL54" i="58"/>
  <c r="BI54" i="58" s="1"/>
  <c r="BK54" i="58"/>
  <c r="D327" i="20"/>
  <c r="E327" i="20"/>
  <c r="D328" i="20"/>
  <c r="E328" i="20"/>
  <c r="D329" i="20"/>
  <c r="E329" i="20"/>
  <c r="D324" i="20"/>
  <c r="E324" i="20"/>
  <c r="D325" i="20"/>
  <c r="E325" i="20"/>
  <c r="D326" i="20"/>
  <c r="E326" i="20"/>
  <c r="M326" i="20"/>
  <c r="D360" i="20"/>
  <c r="E360" i="20"/>
  <c r="D361" i="20"/>
  <c r="E361" i="20"/>
  <c r="D358" i="20"/>
  <c r="E358" i="20"/>
  <c r="D359" i="20"/>
  <c r="E359" i="20"/>
  <c r="M323" i="20"/>
  <c r="M324" i="20"/>
  <c r="M325" i="20"/>
  <c r="D159" i="20"/>
  <c r="E159" i="20"/>
  <c r="D345" i="20"/>
  <c r="E345" i="20"/>
  <c r="D346" i="20"/>
  <c r="E346" i="20"/>
  <c r="D347" i="20"/>
  <c r="E347" i="20"/>
  <c r="D348" i="20"/>
  <c r="E348" i="20"/>
  <c r="D349" i="20"/>
  <c r="E349" i="20"/>
  <c r="D350" i="20"/>
  <c r="E350" i="20"/>
  <c r="D351" i="20"/>
  <c r="E351" i="20"/>
  <c r="D352" i="20"/>
  <c r="E352" i="20"/>
  <c r="D353" i="20"/>
  <c r="E353" i="20"/>
  <c r="D354" i="20"/>
  <c r="E354" i="20"/>
  <c r="D355" i="20"/>
  <c r="E355" i="20"/>
  <c r="D356" i="20"/>
  <c r="E356" i="20"/>
  <c r="D357" i="20"/>
  <c r="E357" i="20"/>
  <c r="T323" i="20"/>
  <c r="U323" i="20"/>
  <c r="T324" i="20"/>
  <c r="U324" i="20"/>
  <c r="T325" i="20"/>
  <c r="U325" i="20"/>
  <c r="T322" i="20"/>
  <c r="U322" i="20"/>
  <c r="M320" i="20"/>
  <c r="M321" i="20"/>
  <c r="M322" i="20"/>
  <c r="D322" i="20"/>
  <c r="E322" i="20"/>
  <c r="D323" i="20"/>
  <c r="E323" i="20"/>
  <c r="AA127" i="20"/>
  <c r="AB127" i="20"/>
  <c r="AC126" i="20"/>
  <c r="AD126" i="20"/>
  <c r="AE126" i="20"/>
  <c r="AF126" i="20"/>
  <c r="AA124" i="20"/>
  <c r="A3" i="64"/>
  <c r="BA204" i="64"/>
  <c r="BA203" i="64"/>
  <c r="BA202" i="64"/>
  <c r="BA201" i="64"/>
  <c r="BB201" i="64" s="1"/>
  <c r="BA200" i="64"/>
  <c r="BA199" i="64"/>
  <c r="BA198" i="64"/>
  <c r="BA197" i="64"/>
  <c r="BB197" i="64"/>
  <c r="BA196" i="64"/>
  <c r="BA195" i="64"/>
  <c r="BA194" i="64"/>
  <c r="BA193" i="64"/>
  <c r="BB193" i="64" s="1"/>
  <c r="BA192" i="64"/>
  <c r="BA191" i="64"/>
  <c r="BA190" i="64"/>
  <c r="BB190" i="64" s="1"/>
  <c r="BA189" i="64"/>
  <c r="BB189" i="64" s="1"/>
  <c r="BA188" i="64"/>
  <c r="BA187" i="64"/>
  <c r="BA186" i="64"/>
  <c r="BA185" i="64"/>
  <c r="BA184" i="64"/>
  <c r="BA183" i="64"/>
  <c r="BA182" i="64"/>
  <c r="BB182" i="64" s="1"/>
  <c r="BA181" i="64"/>
  <c r="BA180" i="64"/>
  <c r="BA179" i="64"/>
  <c r="BA178" i="64"/>
  <c r="BA177" i="64"/>
  <c r="BA176" i="64"/>
  <c r="BA175" i="64"/>
  <c r="BA174" i="64"/>
  <c r="BB174" i="64" s="1"/>
  <c r="BA173" i="64"/>
  <c r="BA172" i="64"/>
  <c r="BA171" i="64"/>
  <c r="BA170" i="64"/>
  <c r="BA169" i="64"/>
  <c r="BA168" i="64"/>
  <c r="BA167" i="64"/>
  <c r="BA166" i="64"/>
  <c r="BB166" i="64" s="1"/>
  <c r="BA165" i="64"/>
  <c r="BA164" i="64"/>
  <c r="BA163" i="64"/>
  <c r="BA162" i="64"/>
  <c r="BA161" i="64"/>
  <c r="BA160" i="64"/>
  <c r="BA159" i="64"/>
  <c r="BA158" i="64"/>
  <c r="BB158" i="64" s="1"/>
  <c r="BA157" i="64"/>
  <c r="BA156" i="64"/>
  <c r="BA155" i="64"/>
  <c r="BA154" i="64"/>
  <c r="BB154" i="64" s="1"/>
  <c r="BA153" i="64"/>
  <c r="BA152" i="64"/>
  <c r="BA151" i="64"/>
  <c r="BA150" i="64"/>
  <c r="BA149" i="64"/>
  <c r="BA148" i="64"/>
  <c r="BA147" i="64"/>
  <c r="BA146" i="64"/>
  <c r="BA145" i="64"/>
  <c r="BA144" i="64"/>
  <c r="BA143" i="64"/>
  <c r="BA142" i="64"/>
  <c r="BA141" i="64"/>
  <c r="BA140" i="64"/>
  <c r="BA139" i="64"/>
  <c r="BA138" i="64"/>
  <c r="BB138" i="64" s="1"/>
  <c r="BA137" i="64"/>
  <c r="BB137" i="64" s="1"/>
  <c r="BA136" i="64"/>
  <c r="BA135" i="64"/>
  <c r="BA134" i="64"/>
  <c r="BA133" i="64"/>
  <c r="BB133" i="64"/>
  <c r="BA132" i="64"/>
  <c r="BA131" i="64"/>
  <c r="BA130" i="64"/>
  <c r="BA129" i="64"/>
  <c r="BA128" i="64"/>
  <c r="BA127" i="64"/>
  <c r="BA126" i="64"/>
  <c r="BB126" i="64" s="1"/>
  <c r="BA125" i="64"/>
  <c r="BB125" i="64"/>
  <c r="BA124" i="64"/>
  <c r="BA123" i="64"/>
  <c r="BA122" i="64"/>
  <c r="BB122" i="64" s="1"/>
  <c r="BA121" i="64"/>
  <c r="BB121" i="64"/>
  <c r="BA120" i="64"/>
  <c r="BA119" i="64"/>
  <c r="BA118" i="64"/>
  <c r="BB118" i="64" s="1"/>
  <c r="BA117" i="64"/>
  <c r="BB117" i="64" s="1"/>
  <c r="BA116" i="64"/>
  <c r="BA115" i="64"/>
  <c r="BA114" i="64"/>
  <c r="BA113" i="64"/>
  <c r="BB113" i="64" s="1"/>
  <c r="BA112" i="64"/>
  <c r="BA111" i="64"/>
  <c r="BA110" i="64"/>
  <c r="BA109" i="64"/>
  <c r="BA108" i="64"/>
  <c r="BA107" i="64"/>
  <c r="BA106" i="64"/>
  <c r="BA105" i="64"/>
  <c r="BB105" i="64"/>
  <c r="BA104" i="64"/>
  <c r="BA103" i="64"/>
  <c r="BA102" i="64"/>
  <c r="BB102" i="64" s="1"/>
  <c r="BA101" i="64"/>
  <c r="BA100" i="64"/>
  <c r="BA99" i="64"/>
  <c r="BA98" i="64"/>
  <c r="BA97" i="64"/>
  <c r="BA96" i="64"/>
  <c r="BA95" i="64"/>
  <c r="BA94" i="64"/>
  <c r="BA93" i="64"/>
  <c r="BA92" i="64"/>
  <c r="BA91" i="64"/>
  <c r="BA90" i="64"/>
  <c r="BA89" i="64"/>
  <c r="BA88" i="64"/>
  <c r="BA87" i="64"/>
  <c r="BA86" i="64"/>
  <c r="BA85" i="64"/>
  <c r="BA84" i="64"/>
  <c r="BA83" i="64"/>
  <c r="BA82" i="64"/>
  <c r="BA81" i="64"/>
  <c r="BA80" i="64"/>
  <c r="BA79" i="64"/>
  <c r="BA78" i="64"/>
  <c r="BA77" i="64"/>
  <c r="BA76" i="64"/>
  <c r="BA75" i="64"/>
  <c r="BA74" i="64"/>
  <c r="BA73" i="64"/>
  <c r="BA72" i="64"/>
  <c r="BA71" i="64"/>
  <c r="BA70" i="64"/>
  <c r="BA69" i="64"/>
  <c r="BA68" i="64"/>
  <c r="BA67" i="64"/>
  <c r="BA66" i="64"/>
  <c r="BA65" i="64"/>
  <c r="BA64" i="64"/>
  <c r="BA63" i="64"/>
  <c r="BA62" i="64"/>
  <c r="BA61" i="64"/>
  <c r="BA60" i="64"/>
  <c r="BA59" i="64"/>
  <c r="BA58" i="64"/>
  <c r="BA57" i="64"/>
  <c r="BA56" i="64"/>
  <c r="BA55" i="64"/>
  <c r="BA54" i="64"/>
  <c r="BA53" i="64"/>
  <c r="BA52" i="64"/>
  <c r="BA51" i="64"/>
  <c r="A51" i="64"/>
  <c r="A52" i="64" s="1"/>
  <c r="A53" i="64" s="1"/>
  <c r="A54" i="64" s="1"/>
  <c r="A55" i="64" s="1"/>
  <c r="A56" i="64" s="1"/>
  <c r="A57" i="64" s="1"/>
  <c r="A58" i="64" s="1"/>
  <c r="A59" i="64" s="1"/>
  <c r="A60" i="64" s="1"/>
  <c r="A61" i="64" s="1"/>
  <c r="A62" i="64" s="1"/>
  <c r="A63" i="64" s="1"/>
  <c r="A64" i="64" s="1"/>
  <c r="A65" i="64" s="1"/>
  <c r="A66" i="64" s="1"/>
  <c r="A67" i="64" s="1"/>
  <c r="A68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13" i="64" s="1"/>
  <c r="A114" i="64" s="1"/>
  <c r="A115" i="64" s="1"/>
  <c r="A116" i="64" s="1"/>
  <c r="A117" i="64" s="1"/>
  <c r="A118" i="64" s="1"/>
  <c r="A119" i="64" s="1"/>
  <c r="A120" i="64" s="1"/>
  <c r="A121" i="64" s="1"/>
  <c r="A122" i="64" s="1"/>
  <c r="A123" i="64" s="1"/>
  <c r="A124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 s="1"/>
  <c r="A157" i="64" s="1"/>
  <c r="A158" i="64" s="1"/>
  <c r="A159" i="64" s="1"/>
  <c r="A160" i="64" s="1"/>
  <c r="A161" i="64" s="1"/>
  <c r="A162" i="64" s="1"/>
  <c r="A163" i="64" s="1"/>
  <c r="A164" i="64" s="1"/>
  <c r="A165" i="64" s="1"/>
  <c r="A166" i="64" s="1"/>
  <c r="A167" i="64" s="1"/>
  <c r="A168" i="64" s="1"/>
  <c r="A169" i="64" s="1"/>
  <c r="A170" i="64" s="1"/>
  <c r="A171" i="64" s="1"/>
  <c r="A172" i="64" s="1"/>
  <c r="A173" i="64" s="1"/>
  <c r="A174" i="64" s="1"/>
  <c r="A175" i="64" s="1"/>
  <c r="A176" i="64" s="1"/>
  <c r="A177" i="64" s="1"/>
  <c r="A178" i="64" s="1"/>
  <c r="A179" i="64" s="1"/>
  <c r="A180" i="64" s="1"/>
  <c r="A181" i="64" s="1"/>
  <c r="A182" i="64" s="1"/>
  <c r="A183" i="64" s="1"/>
  <c r="A184" i="64" s="1"/>
  <c r="A185" i="64" s="1"/>
  <c r="A186" i="64" s="1"/>
  <c r="A187" i="64" s="1"/>
  <c r="A188" i="64" s="1"/>
  <c r="A189" i="64" s="1"/>
  <c r="A190" i="64" s="1"/>
  <c r="A191" i="64" s="1"/>
  <c r="A192" i="64" s="1"/>
  <c r="A193" i="64" s="1"/>
  <c r="A194" i="64" s="1"/>
  <c r="A195" i="64" s="1"/>
  <c r="A196" i="64" s="1"/>
  <c r="A197" i="64" s="1"/>
  <c r="A198" i="64" s="1"/>
  <c r="A199" i="64" s="1"/>
  <c r="A200" i="64" s="1"/>
  <c r="A201" i="64" s="1"/>
  <c r="A202" i="64" s="1"/>
  <c r="A203" i="64" s="1"/>
  <c r="A204" i="64" s="1"/>
  <c r="BA50" i="64"/>
  <c r="AW48" i="64"/>
  <c r="D8" i="20" s="1"/>
  <c r="AW47" i="64"/>
  <c r="D7" i="20" s="1"/>
  <c r="AV45" i="64"/>
  <c r="AV46" i="64" s="1"/>
  <c r="AU45" i="64"/>
  <c r="C18" i="64" s="1"/>
  <c r="AL45" i="64"/>
  <c r="AL46" i="64" s="1"/>
  <c r="D13" i="64" s="1"/>
  <c r="AK45" i="64"/>
  <c r="C13" i="64" s="1"/>
  <c r="AJ45" i="64"/>
  <c r="AI41" i="64" s="1"/>
  <c r="AI45" i="64"/>
  <c r="C21" i="64" s="1"/>
  <c r="AH45" i="64"/>
  <c r="AH46" i="64" s="1"/>
  <c r="AG42" i="64" s="1"/>
  <c r="AG45" i="64"/>
  <c r="C26" i="64" s="1"/>
  <c r="AF45" i="64"/>
  <c r="AF46" i="64" s="1"/>
  <c r="AE45" i="64"/>
  <c r="C23" i="64" s="1"/>
  <c r="AD45" i="64"/>
  <c r="E6" i="64" s="1"/>
  <c r="AC45" i="64"/>
  <c r="C6" i="64" s="1"/>
  <c r="AB45" i="64"/>
  <c r="AB46" i="64" s="1"/>
  <c r="AA45" i="64"/>
  <c r="C24" i="64" s="1"/>
  <c r="Z45" i="64"/>
  <c r="Z46" i="64" s="1"/>
  <c r="Y42" i="64" s="1"/>
  <c r="Y45" i="64"/>
  <c r="C17" i="64" s="1"/>
  <c r="AC135" i="20" s="1"/>
  <c r="X45" i="64"/>
  <c r="X46" i="64" s="1"/>
  <c r="W42" i="64" s="1"/>
  <c r="W45" i="64"/>
  <c r="C10" i="64" s="1"/>
  <c r="V45" i="64"/>
  <c r="V46" i="64" s="1"/>
  <c r="U45" i="64"/>
  <c r="C12" i="64" s="1"/>
  <c r="T45" i="64"/>
  <c r="E27" i="64" s="1"/>
  <c r="S45" i="64"/>
  <c r="C27" i="64" s="1"/>
  <c r="R45" i="64"/>
  <c r="R46" i="64" s="1"/>
  <c r="Q42" i="64" s="1"/>
  <c r="Q45" i="64"/>
  <c r="C22" i="64" s="1"/>
  <c r="AC143" i="20" s="1"/>
  <c r="P45" i="64"/>
  <c r="P46" i="64" s="1"/>
  <c r="O45" i="64"/>
  <c r="C11" i="64" s="1"/>
  <c r="N45" i="64"/>
  <c r="M41" i="64" s="1"/>
  <c r="M45" i="64"/>
  <c r="C16" i="64" s="1"/>
  <c r="L45" i="64"/>
  <c r="K41" i="64" s="1"/>
  <c r="K45" i="64"/>
  <c r="C8" i="64" s="1"/>
  <c r="J45" i="64"/>
  <c r="I41" i="64" s="1"/>
  <c r="I45" i="64"/>
  <c r="C19" i="64" s="1"/>
  <c r="H45" i="64"/>
  <c r="H46" i="64" s="1"/>
  <c r="G42" i="64" s="1"/>
  <c r="G45" i="64"/>
  <c r="C5" i="64" s="1"/>
  <c r="F45" i="64"/>
  <c r="F46" i="64" s="1"/>
  <c r="E45" i="64"/>
  <c r="C15" i="64" s="1"/>
  <c r="AC149" i="20" s="1"/>
  <c r="D45" i="64"/>
  <c r="D46" i="64" s="1"/>
  <c r="C45" i="64"/>
  <c r="C9" i="64" s="1"/>
  <c r="AC128" i="20" s="1"/>
  <c r="AC141" i="20" l="1"/>
  <c r="C3" i="64"/>
  <c r="AS44" i="64"/>
  <c r="AS43" i="64" s="1"/>
  <c r="AS40" i="64" s="1"/>
  <c r="G20" i="64"/>
  <c r="AC129" i="20"/>
  <c r="AC138" i="20"/>
  <c r="AC133" i="20"/>
  <c r="AC137" i="20"/>
  <c r="AC131" i="20"/>
  <c r="AC142" i="20"/>
  <c r="AC146" i="20"/>
  <c r="AC139" i="20"/>
  <c r="AC140" i="20"/>
  <c r="AC134" i="20"/>
  <c r="AC136" i="20"/>
  <c r="AC132" i="20"/>
  <c r="AC145" i="20"/>
  <c r="AC144" i="20"/>
  <c r="AC130" i="20"/>
  <c r="G202" i="20"/>
  <c r="G7" i="64"/>
  <c r="G25" i="64"/>
  <c r="G14" i="64"/>
  <c r="BB86" i="64"/>
  <c r="BB147" i="64"/>
  <c r="BB151" i="64"/>
  <c r="BB155" i="64"/>
  <c r="BB159" i="64"/>
  <c r="BB171" i="64"/>
  <c r="BB175" i="64"/>
  <c r="BB183" i="64"/>
  <c r="AQ44" i="64"/>
  <c r="AQ43" i="64" s="1"/>
  <c r="AQ40" i="64" s="1"/>
  <c r="AO44" i="64"/>
  <c r="AO43" i="64" s="1"/>
  <c r="AO40" i="64" s="1"/>
  <c r="AM44" i="64"/>
  <c r="AM43" i="64" s="1"/>
  <c r="AM40" i="64" s="1"/>
  <c r="BB103" i="64"/>
  <c r="BB107" i="64"/>
  <c r="BB115" i="64"/>
  <c r="BB119" i="64"/>
  <c r="BB144" i="64"/>
  <c r="BB160" i="64"/>
  <c r="BB176" i="64"/>
  <c r="BB187" i="64"/>
  <c r="BB145" i="64"/>
  <c r="BB149" i="64"/>
  <c r="BB161" i="64"/>
  <c r="BB181" i="64"/>
  <c r="BB100" i="64"/>
  <c r="BB116" i="64"/>
  <c r="BB120" i="64"/>
  <c r="BB124" i="64"/>
  <c r="BB128" i="64"/>
  <c r="BB192" i="64"/>
  <c r="BB87" i="64"/>
  <c r="BI52" i="58"/>
  <c r="G12" i="26"/>
  <c r="BB97" i="64"/>
  <c r="BB99" i="64"/>
  <c r="BB131" i="64"/>
  <c r="BB96" i="64"/>
  <c r="BB135" i="64"/>
  <c r="BB139" i="64"/>
  <c r="BB143" i="64"/>
  <c r="BB85" i="64"/>
  <c r="BB108" i="64"/>
  <c r="BB112" i="64"/>
  <c r="BB163" i="64"/>
  <c r="BB167" i="64"/>
  <c r="BB179" i="64"/>
  <c r="BB195" i="64"/>
  <c r="BB101" i="64"/>
  <c r="BB148" i="64"/>
  <c r="BB180" i="64"/>
  <c r="BB129" i="64"/>
  <c r="BB188" i="64"/>
  <c r="BB196" i="64"/>
  <c r="G5" i="26"/>
  <c r="G201" i="20"/>
  <c r="BB110" i="64"/>
  <c r="BB153" i="64"/>
  <c r="BB157" i="64"/>
  <c r="BB165" i="64"/>
  <c r="BB173" i="64"/>
  <c r="BB177" i="64"/>
  <c r="I32" i="26"/>
  <c r="I28" i="26" s="1"/>
  <c r="G32" i="26"/>
  <c r="Y32" i="26"/>
  <c r="AA32" i="26"/>
  <c r="AI32" i="26"/>
  <c r="Q32" i="26"/>
  <c r="AE32" i="26"/>
  <c r="W32" i="26"/>
  <c r="E32" i="26"/>
  <c r="O32" i="26"/>
  <c r="S32" i="26"/>
  <c r="AC32" i="26"/>
  <c r="K32" i="26"/>
  <c r="M32" i="26"/>
  <c r="C32" i="26"/>
  <c r="AG32" i="26"/>
  <c r="U32" i="26"/>
  <c r="AD25" i="26"/>
  <c r="AD24" i="26" s="1"/>
  <c r="BC14" i="20" s="1"/>
  <c r="V25" i="26"/>
  <c r="V24" i="26" s="1"/>
  <c r="BC13" i="20" s="1"/>
  <c r="N25" i="26"/>
  <c r="N24" i="26" s="1"/>
  <c r="BC15" i="20" s="1"/>
  <c r="F25" i="26"/>
  <c r="F24" i="26" s="1"/>
  <c r="AG25" i="26"/>
  <c r="X25" i="26"/>
  <c r="X24" i="26" s="1"/>
  <c r="O25" i="26"/>
  <c r="E25" i="26"/>
  <c r="AA25" i="26"/>
  <c r="AF25" i="26"/>
  <c r="AF24" i="26" s="1"/>
  <c r="BC50" i="20" s="1"/>
  <c r="W25" i="26"/>
  <c r="M25" i="26"/>
  <c r="D25" i="26"/>
  <c r="D24" i="26" s="1"/>
  <c r="BC21" i="20" s="1"/>
  <c r="AJ25" i="26"/>
  <c r="AJ24" i="26" s="1"/>
  <c r="BC24" i="20" s="1"/>
  <c r="AE25" i="26"/>
  <c r="U25" i="26"/>
  <c r="L25" i="26"/>
  <c r="L24" i="26" s="1"/>
  <c r="BC35" i="20" s="1"/>
  <c r="C25" i="26"/>
  <c r="AB25" i="26"/>
  <c r="AB24" i="26" s="1"/>
  <c r="BC16" i="20" s="1"/>
  <c r="AC25" i="26"/>
  <c r="T25" i="26"/>
  <c r="T24" i="26" s="1"/>
  <c r="BC57" i="20" s="1"/>
  <c r="K25" i="26"/>
  <c r="S25" i="26"/>
  <c r="I25" i="26"/>
  <c r="J25" i="26"/>
  <c r="J24" i="26" s="1"/>
  <c r="BC52" i="20" s="1"/>
  <c r="R25" i="26"/>
  <c r="R24" i="26" s="1"/>
  <c r="BC32" i="20" s="1"/>
  <c r="H25" i="26"/>
  <c r="H24" i="26" s="1"/>
  <c r="BC11" i="20" s="1"/>
  <c r="G25" i="26"/>
  <c r="AI25" i="26"/>
  <c r="AH25" i="26"/>
  <c r="AH24" i="26" s="1"/>
  <c r="BC18" i="20" s="1"/>
  <c r="Z25" i="26"/>
  <c r="Z24" i="26" s="1"/>
  <c r="BC38" i="20" s="1"/>
  <c r="P25" i="26"/>
  <c r="P24" i="26" s="1"/>
  <c r="BC12" i="20" s="1"/>
  <c r="Y25" i="26"/>
  <c r="Q25" i="26"/>
  <c r="BB84" i="64"/>
  <c r="BB106" i="64"/>
  <c r="BB142" i="64"/>
  <c r="BB152" i="64"/>
  <c r="BB156" i="64"/>
  <c r="BB178" i="64"/>
  <c r="BB185" i="64"/>
  <c r="BB204" i="64"/>
  <c r="BB164" i="64"/>
  <c r="BB186" i="64"/>
  <c r="BB92" i="64"/>
  <c r="BB200" i="64"/>
  <c r="BB89" i="64"/>
  <c r="BB93" i="64"/>
  <c r="BB111" i="64"/>
  <c r="BB132" i="64"/>
  <c r="BB150" i="64"/>
  <c r="BB168" i="64"/>
  <c r="BB136" i="64"/>
  <c r="BB172" i="64"/>
  <c r="BB88" i="64"/>
  <c r="BB90" i="64"/>
  <c r="BB94" i="64"/>
  <c r="BB104" i="64"/>
  <c r="BB140" i="64"/>
  <c r="BB169" i="64"/>
  <c r="BB191" i="64"/>
  <c r="BB198" i="64"/>
  <c r="BB202" i="64"/>
  <c r="BB123" i="64"/>
  <c r="BB127" i="64"/>
  <c r="BB141" i="64"/>
  <c r="BB91" i="64"/>
  <c r="BB95" i="64"/>
  <c r="BB109" i="64"/>
  <c r="BB134" i="64"/>
  <c r="BB170" i="64"/>
  <c r="BB184" i="64"/>
  <c r="BB199" i="64"/>
  <c r="BB203" i="64"/>
  <c r="AC127" i="20"/>
  <c r="BB59" i="64"/>
  <c r="BB83" i="64"/>
  <c r="BB65" i="64"/>
  <c r="BB81" i="64"/>
  <c r="BB56" i="64"/>
  <c r="BB64" i="64"/>
  <c r="BB54" i="64"/>
  <c r="BB62" i="64"/>
  <c r="BB70" i="64"/>
  <c r="E26" i="64"/>
  <c r="BB61" i="64"/>
  <c r="BB69" i="64"/>
  <c r="BB55" i="64"/>
  <c r="BB71" i="64"/>
  <c r="O41" i="64"/>
  <c r="P33" i="64"/>
  <c r="AF33" i="64"/>
  <c r="E18" i="64"/>
  <c r="AV33" i="64"/>
  <c r="E11" i="64"/>
  <c r="AU41" i="64"/>
  <c r="AE41" i="64"/>
  <c r="E21" i="64"/>
  <c r="W41" i="64"/>
  <c r="E23" i="64"/>
  <c r="W44" i="64"/>
  <c r="W43" i="64" s="1"/>
  <c r="E10" i="64"/>
  <c r="AE141" i="20" s="1"/>
  <c r="X33" i="64"/>
  <c r="H33" i="64"/>
  <c r="D17" i="64"/>
  <c r="AD135" i="20" s="1"/>
  <c r="Z33" i="64"/>
  <c r="T33" i="64"/>
  <c r="T46" i="64"/>
  <c r="AJ46" i="64"/>
  <c r="D21" i="64" s="1"/>
  <c r="BB51" i="64"/>
  <c r="S41" i="64"/>
  <c r="BB80" i="64"/>
  <c r="D26" i="64"/>
  <c r="D33" i="64"/>
  <c r="AH33" i="64"/>
  <c r="BB67" i="64"/>
  <c r="BB72" i="64"/>
  <c r="BB75" i="64"/>
  <c r="AJ33" i="64"/>
  <c r="E9" i="64"/>
  <c r="E22" i="64"/>
  <c r="AE143" i="20" s="1"/>
  <c r="E8" i="64"/>
  <c r="AE129" i="20" s="1"/>
  <c r="L33" i="64"/>
  <c r="C41" i="64"/>
  <c r="L46" i="64"/>
  <c r="K42" i="64" s="1"/>
  <c r="BB53" i="64"/>
  <c r="BB58" i="64"/>
  <c r="AB33" i="64"/>
  <c r="G41" i="64"/>
  <c r="C42" i="64"/>
  <c r="D9" i="64"/>
  <c r="D11" i="64"/>
  <c r="O42" i="64"/>
  <c r="D18" i="64"/>
  <c r="AU42" i="64"/>
  <c r="E17" i="64"/>
  <c r="AE135" i="20" s="1"/>
  <c r="E15" i="64"/>
  <c r="F33" i="64"/>
  <c r="V33" i="64"/>
  <c r="E41" i="64"/>
  <c r="Y41" i="64"/>
  <c r="BB68" i="64"/>
  <c r="BB73" i="64"/>
  <c r="BB78" i="64"/>
  <c r="J33" i="64"/>
  <c r="AG41" i="64"/>
  <c r="N46" i="64"/>
  <c r="D16" i="64" s="1"/>
  <c r="N33" i="64"/>
  <c r="BB52" i="64"/>
  <c r="BB57" i="64"/>
  <c r="BB74" i="64"/>
  <c r="BB76" i="64"/>
  <c r="BB79" i="64"/>
  <c r="R33" i="64"/>
  <c r="Q41" i="64"/>
  <c r="BB60" i="64"/>
  <c r="BB63" i="64"/>
  <c r="BB77" i="64"/>
  <c r="AL33" i="64"/>
  <c r="E13" i="64"/>
  <c r="AK41" i="64"/>
  <c r="AE42" i="64"/>
  <c r="D23" i="64"/>
  <c r="AA42" i="64"/>
  <c r="D24" i="64"/>
  <c r="D10" i="64"/>
  <c r="AD141" i="20" s="1"/>
  <c r="U41" i="64"/>
  <c r="AD33" i="64"/>
  <c r="E24" i="64"/>
  <c r="AA41" i="64"/>
  <c r="AD46" i="64"/>
  <c r="D6" i="64" s="1"/>
  <c r="E5" i="64"/>
  <c r="D15" i="64"/>
  <c r="AD149" i="20" s="1"/>
  <c r="E42" i="64"/>
  <c r="AA44" i="64"/>
  <c r="AA43" i="64" s="1"/>
  <c r="K44" i="64"/>
  <c r="K43" i="64" s="1"/>
  <c r="AU44" i="64"/>
  <c r="AU43" i="64" s="1"/>
  <c r="Q44" i="64"/>
  <c r="Q43" i="64" s="1"/>
  <c r="O44" i="64"/>
  <c r="O43" i="64" s="1"/>
  <c r="G44" i="64"/>
  <c r="G43" i="64" s="1"/>
  <c r="AC44" i="64"/>
  <c r="AC43" i="64" s="1"/>
  <c r="AE44" i="64"/>
  <c r="AE43" i="64" s="1"/>
  <c r="I44" i="64"/>
  <c r="I43" i="64" s="1"/>
  <c r="AK42" i="64"/>
  <c r="E44" i="64"/>
  <c r="E43" i="64" s="1"/>
  <c r="U44" i="64"/>
  <c r="U43" i="64" s="1"/>
  <c r="BB82" i="64"/>
  <c r="BB114" i="64"/>
  <c r="BB146" i="64"/>
  <c r="Y44" i="64"/>
  <c r="Y43" i="64" s="1"/>
  <c r="D12" i="64"/>
  <c r="AD133" i="20" s="1"/>
  <c r="U42" i="64"/>
  <c r="D5" i="64"/>
  <c r="C44" i="64"/>
  <c r="S44" i="64"/>
  <c r="S43" i="64" s="1"/>
  <c r="AI44" i="64"/>
  <c r="AI43" i="64" s="1"/>
  <c r="BB66" i="64"/>
  <c r="BB98" i="64"/>
  <c r="BB130" i="64"/>
  <c r="BB162" i="64"/>
  <c r="E12" i="64"/>
  <c r="D22" i="64"/>
  <c r="E16" i="64"/>
  <c r="M44" i="64"/>
  <c r="M43" i="64" s="1"/>
  <c r="AG44" i="64"/>
  <c r="AG43" i="64" s="1"/>
  <c r="AC41" i="64"/>
  <c r="AK44" i="64"/>
  <c r="AK43" i="64" s="1"/>
  <c r="J46" i="64"/>
  <c r="E19" i="64"/>
  <c r="BB194" i="64"/>
  <c r="AE144" i="20" l="1"/>
  <c r="AE149" i="20"/>
  <c r="AD131" i="20"/>
  <c r="AD137" i="20"/>
  <c r="AE133" i="20"/>
  <c r="AE142" i="20"/>
  <c r="AE131" i="20"/>
  <c r="AE145" i="20"/>
  <c r="AD142" i="20"/>
  <c r="AD138" i="20"/>
  <c r="AE137" i="20"/>
  <c r="AD132" i="20"/>
  <c r="AE130" i="20"/>
  <c r="AD134" i="20"/>
  <c r="AD136" i="20"/>
  <c r="AE134" i="20"/>
  <c r="AE136" i="20"/>
  <c r="AD128" i="20"/>
  <c r="AE138" i="20"/>
  <c r="AE139" i="20"/>
  <c r="AE140" i="20"/>
  <c r="AD146" i="20"/>
  <c r="AE146" i="20"/>
  <c r="G13" i="64"/>
  <c r="AE132" i="20"/>
  <c r="G9" i="64"/>
  <c r="AE128" i="20"/>
  <c r="G6" i="64"/>
  <c r="G10" i="64"/>
  <c r="G23" i="64"/>
  <c r="G21" i="64"/>
  <c r="G18" i="64"/>
  <c r="G15" i="64"/>
  <c r="G16" i="64"/>
  <c r="G26" i="64"/>
  <c r="G11" i="64"/>
  <c r="G22" i="64"/>
  <c r="G5" i="64"/>
  <c r="G12" i="64"/>
  <c r="G17" i="64"/>
  <c r="G24" i="64"/>
  <c r="I30" i="26"/>
  <c r="I29" i="26"/>
  <c r="I27" i="26"/>
  <c r="I31" i="26"/>
  <c r="AC31" i="26"/>
  <c r="AC27" i="26"/>
  <c r="AC29" i="26"/>
  <c r="AC28" i="26"/>
  <c r="AC30" i="26"/>
  <c r="AA31" i="26"/>
  <c r="AA29" i="26"/>
  <c r="AA27" i="26"/>
  <c r="AA28" i="26"/>
  <c r="AA30" i="26"/>
  <c r="S29" i="26"/>
  <c r="S31" i="26"/>
  <c r="S28" i="26"/>
  <c r="S30" i="26"/>
  <c r="S27" i="26"/>
  <c r="Y28" i="26"/>
  <c r="Y30" i="26"/>
  <c r="Y31" i="26"/>
  <c r="Y27" i="26"/>
  <c r="Y29" i="26"/>
  <c r="O30" i="26"/>
  <c r="O28" i="26"/>
  <c r="O27" i="26"/>
  <c r="O29" i="26"/>
  <c r="O31" i="26"/>
  <c r="G31" i="26"/>
  <c r="G28" i="26"/>
  <c r="G27" i="26"/>
  <c r="G29" i="26"/>
  <c r="G30" i="26"/>
  <c r="U29" i="26"/>
  <c r="U30" i="26"/>
  <c r="U31" i="26"/>
  <c r="U27" i="26"/>
  <c r="U28" i="26"/>
  <c r="E29" i="26"/>
  <c r="E30" i="26"/>
  <c r="E28" i="26"/>
  <c r="E31" i="26"/>
  <c r="E27" i="26"/>
  <c r="AG30" i="26"/>
  <c r="AG31" i="26"/>
  <c r="AG27" i="26"/>
  <c r="AG28" i="26"/>
  <c r="AG29" i="26"/>
  <c r="W28" i="26"/>
  <c r="W29" i="26"/>
  <c r="W30" i="26"/>
  <c r="W27" i="26"/>
  <c r="W31" i="26"/>
  <c r="C29" i="26"/>
  <c r="C28" i="26"/>
  <c r="C30" i="26"/>
  <c r="C27" i="26"/>
  <c r="C31" i="26"/>
  <c r="AE30" i="26"/>
  <c r="AE29" i="26"/>
  <c r="AE31" i="26"/>
  <c r="AE27" i="26"/>
  <c r="AE28" i="26"/>
  <c r="M31" i="26"/>
  <c r="M27" i="26"/>
  <c r="M28" i="26"/>
  <c r="M30" i="26"/>
  <c r="M29" i="26"/>
  <c r="Q30" i="26"/>
  <c r="Q29" i="26"/>
  <c r="Q31" i="26"/>
  <c r="Q28" i="26"/>
  <c r="Q27" i="26"/>
  <c r="K31" i="26"/>
  <c r="K30" i="26"/>
  <c r="K27" i="26"/>
  <c r="K28" i="26"/>
  <c r="K29" i="26"/>
  <c r="AI29" i="26"/>
  <c r="AI28" i="26"/>
  <c r="AI30" i="26"/>
  <c r="AI31" i="26"/>
  <c r="AI27" i="26"/>
  <c r="AD127" i="20"/>
  <c r="AE127" i="20"/>
  <c r="AI42" i="64"/>
  <c r="AI40" i="64" s="1"/>
  <c r="M42" i="64"/>
  <c r="M40" i="64" s="1"/>
  <c r="Q40" i="64"/>
  <c r="O40" i="64"/>
  <c r="K40" i="64"/>
  <c r="W40" i="64"/>
  <c r="AE40" i="64"/>
  <c r="D8" i="64"/>
  <c r="AD130" i="20" s="1"/>
  <c r="D27" i="64"/>
  <c r="AD144" i="20" s="1"/>
  <c r="S42" i="64"/>
  <c r="S40" i="64" s="1"/>
  <c r="G40" i="64"/>
  <c r="AG40" i="64"/>
  <c r="E40" i="64"/>
  <c r="Y40" i="64"/>
  <c r="AU40" i="64"/>
  <c r="AA40" i="64"/>
  <c r="AC42" i="64"/>
  <c r="AC40" i="64" s="1"/>
  <c r="U40" i="64"/>
  <c r="AK40" i="64"/>
  <c r="C43" i="64"/>
  <c r="C40" i="64" s="1"/>
  <c r="B44" i="64"/>
  <c r="I42" i="64"/>
  <c r="I40" i="64" s="1"/>
  <c r="D19" i="64"/>
  <c r="AS39" i="64" l="1"/>
  <c r="AT32" i="64"/>
  <c r="AT31" i="64" s="1"/>
  <c r="AW61" i="20" s="1"/>
  <c r="AS32" i="64"/>
  <c r="AD143" i="20"/>
  <c r="AD129" i="20"/>
  <c r="AD139" i="20"/>
  <c r="AD140" i="20"/>
  <c r="G27" i="64"/>
  <c r="AD145" i="20"/>
  <c r="AM39" i="64"/>
  <c r="AM38" i="64" s="1"/>
  <c r="AQ39" i="64"/>
  <c r="AO39" i="64"/>
  <c r="AR32" i="64"/>
  <c r="AR31" i="64" s="1"/>
  <c r="AW30" i="20" s="1"/>
  <c r="AQ32" i="64"/>
  <c r="AM32" i="64"/>
  <c r="AP32" i="64"/>
  <c r="AP31" i="64" s="1"/>
  <c r="AW23" i="20" s="1"/>
  <c r="AO32" i="64"/>
  <c r="AN32" i="64"/>
  <c r="AN31" i="64" s="1"/>
  <c r="AW29" i="20" s="1"/>
  <c r="G19" i="64"/>
  <c r="G8" i="64"/>
  <c r="I26" i="26"/>
  <c r="I24" i="26" s="1"/>
  <c r="AA26" i="26"/>
  <c r="AA24" i="26" s="1"/>
  <c r="AG26" i="26"/>
  <c r="AG24" i="26" s="1"/>
  <c r="AE26" i="26"/>
  <c r="AE24" i="26" s="1"/>
  <c r="Y26" i="26"/>
  <c r="Y24" i="26" s="1"/>
  <c r="AC26" i="26"/>
  <c r="AC24" i="26" s="1"/>
  <c r="Q26" i="26"/>
  <c r="Q24" i="26" s="1"/>
  <c r="M26" i="26"/>
  <c r="M24" i="26" s="1"/>
  <c r="W26" i="26"/>
  <c r="W24" i="26" s="1"/>
  <c r="F8" i="26" s="1"/>
  <c r="U26" i="26"/>
  <c r="U24" i="26" s="1"/>
  <c r="O26" i="26"/>
  <c r="O24" i="26" s="1"/>
  <c r="K26" i="26"/>
  <c r="K24" i="26" s="1"/>
  <c r="C26" i="26"/>
  <c r="C24" i="26" s="1"/>
  <c r="E26" i="26"/>
  <c r="E24" i="26" s="1"/>
  <c r="F15" i="26" s="1"/>
  <c r="S26" i="26"/>
  <c r="S24" i="26" s="1"/>
  <c r="AI26" i="26"/>
  <c r="AI24" i="26" s="1"/>
  <c r="G26" i="26"/>
  <c r="G24" i="26" s="1"/>
  <c r="Y39" i="64"/>
  <c r="Y34" i="64" s="1"/>
  <c r="AE39" i="64"/>
  <c r="AE37" i="64" s="1"/>
  <c r="Q39" i="64"/>
  <c r="Q35" i="64" s="1"/>
  <c r="AI39" i="64"/>
  <c r="AI34" i="64" s="1"/>
  <c r="S39" i="64"/>
  <c r="S35" i="64" s="1"/>
  <c r="C39" i="64"/>
  <c r="W39" i="64"/>
  <c r="AK39" i="64"/>
  <c r="E39" i="64"/>
  <c r="G39" i="64"/>
  <c r="O39" i="64"/>
  <c r="AL32" i="64"/>
  <c r="AL31" i="64" s="1"/>
  <c r="AW13" i="20" s="1"/>
  <c r="AD32" i="64"/>
  <c r="AD31" i="64" s="1"/>
  <c r="AW16" i="20" s="1"/>
  <c r="V32" i="64"/>
  <c r="V31" i="64" s="1"/>
  <c r="AW14" i="20" s="1"/>
  <c r="N32" i="64"/>
  <c r="N31" i="64" s="1"/>
  <c r="AW51" i="20" s="1"/>
  <c r="F32" i="64"/>
  <c r="F31" i="64" s="1"/>
  <c r="AW15" i="20" s="1"/>
  <c r="AH32" i="64"/>
  <c r="AH31" i="64" s="1"/>
  <c r="AW18" i="20" s="1"/>
  <c r="Z32" i="64"/>
  <c r="Z31" i="64" s="1"/>
  <c r="AW50" i="20" s="1"/>
  <c r="R32" i="64"/>
  <c r="R31" i="64" s="1"/>
  <c r="AW60" i="20" s="1"/>
  <c r="J32" i="64"/>
  <c r="J31" i="64" s="1"/>
  <c r="AW58" i="20" s="1"/>
  <c r="AE32" i="64"/>
  <c r="T32" i="64"/>
  <c r="T31" i="64" s="1"/>
  <c r="AW32" i="20" s="1"/>
  <c r="I32" i="64"/>
  <c r="AC32" i="64"/>
  <c r="H32" i="64"/>
  <c r="H31" i="64" s="1"/>
  <c r="AW11" i="20" s="1"/>
  <c r="AV32" i="64"/>
  <c r="AV31" i="64" s="1"/>
  <c r="AW41" i="20" s="1"/>
  <c r="S32" i="64"/>
  <c r="AU32" i="64"/>
  <c r="AB32" i="64"/>
  <c r="AB31" i="64" s="1"/>
  <c r="AW21" i="20" s="1"/>
  <c r="Q32" i="64"/>
  <c r="G32" i="64"/>
  <c r="AA32" i="64"/>
  <c r="P32" i="64"/>
  <c r="P31" i="64" s="1"/>
  <c r="AW47" i="20" s="1"/>
  <c r="AK32" i="64"/>
  <c r="E32" i="64"/>
  <c r="W32" i="64"/>
  <c r="U32" i="64"/>
  <c r="M32" i="64"/>
  <c r="AG32" i="64"/>
  <c r="X32" i="64"/>
  <c r="X31" i="64" s="1"/>
  <c r="AW25" i="20" s="1"/>
  <c r="AJ32" i="64"/>
  <c r="AJ31" i="64" s="1"/>
  <c r="AW24" i="20" s="1"/>
  <c r="O32" i="64"/>
  <c r="AI32" i="64"/>
  <c r="L32" i="64"/>
  <c r="L31" i="64" s="1"/>
  <c r="AW20" i="20" s="1"/>
  <c r="AF32" i="64"/>
  <c r="AF31" i="64" s="1"/>
  <c r="AW80" i="20" s="1"/>
  <c r="K32" i="64"/>
  <c r="Y32" i="64"/>
  <c r="D32" i="64"/>
  <c r="D31" i="64" s="1"/>
  <c r="AW12" i="20" s="1"/>
  <c r="C32" i="64"/>
  <c r="AG39" i="64"/>
  <c r="AC39" i="64"/>
  <c r="K39" i="64"/>
  <c r="AU39" i="64"/>
  <c r="M39" i="64"/>
  <c r="I39" i="64"/>
  <c r="AA39" i="64"/>
  <c r="U39" i="64"/>
  <c r="AS35" i="64" l="1"/>
  <c r="AS36" i="64"/>
  <c r="AS37" i="64"/>
  <c r="AS34" i="64"/>
  <c r="AS38" i="64"/>
  <c r="I209" i="20"/>
  <c r="AM35" i="64"/>
  <c r="AM34" i="64"/>
  <c r="AM37" i="64"/>
  <c r="AM36" i="64"/>
  <c r="AQ35" i="64"/>
  <c r="AQ36" i="64"/>
  <c r="AQ38" i="64"/>
  <c r="AQ34" i="64"/>
  <c r="AQ37" i="64"/>
  <c r="AO35" i="64"/>
  <c r="AO38" i="64"/>
  <c r="AO34" i="64"/>
  <c r="AO37" i="64"/>
  <c r="AO36" i="64"/>
  <c r="F5" i="26"/>
  <c r="J11" i="20"/>
  <c r="F17" i="26"/>
  <c r="J15" i="20"/>
  <c r="F10" i="26"/>
  <c r="J14" i="20"/>
  <c r="F12" i="26"/>
  <c r="J13" i="20"/>
  <c r="F7" i="26"/>
  <c r="J57" i="20"/>
  <c r="F6" i="26"/>
  <c r="J21" i="20"/>
  <c r="F16" i="26"/>
  <c r="J50" i="20"/>
  <c r="F13" i="26"/>
  <c r="J16" i="20"/>
  <c r="F11" i="26"/>
  <c r="J52" i="20"/>
  <c r="F9" i="26"/>
  <c r="J24" i="20"/>
  <c r="F14" i="26"/>
  <c r="J32" i="20"/>
  <c r="F21" i="26"/>
  <c r="J38" i="20"/>
  <c r="F20" i="26"/>
  <c r="J35" i="20"/>
  <c r="F18" i="26"/>
  <c r="J12" i="20"/>
  <c r="F19" i="26"/>
  <c r="J18" i="20"/>
  <c r="Y37" i="64"/>
  <c r="Y36" i="64"/>
  <c r="Y35" i="64"/>
  <c r="Y38" i="64"/>
  <c r="Q37" i="64"/>
  <c r="AE34" i="64"/>
  <c r="Q36" i="64"/>
  <c r="AE36" i="64"/>
  <c r="AE35" i="64"/>
  <c r="Q38" i="64"/>
  <c r="AE38" i="64"/>
  <c r="AI38" i="64"/>
  <c r="AI37" i="64"/>
  <c r="AI36" i="64"/>
  <c r="Q34" i="64"/>
  <c r="AI35" i="64"/>
  <c r="S36" i="64"/>
  <c r="S34" i="64"/>
  <c r="S38" i="64"/>
  <c r="S37" i="64"/>
  <c r="C35" i="64"/>
  <c r="C38" i="64"/>
  <c r="C34" i="64"/>
  <c r="C37" i="64"/>
  <c r="C36" i="64"/>
  <c r="O37" i="64"/>
  <c r="O36" i="64"/>
  <c r="O34" i="64"/>
  <c r="O35" i="64"/>
  <c r="O38" i="64"/>
  <c r="I38" i="64"/>
  <c r="I34" i="64"/>
  <c r="I35" i="64"/>
  <c r="I36" i="64"/>
  <c r="I37" i="64"/>
  <c r="K35" i="64"/>
  <c r="K36" i="64"/>
  <c r="K34" i="64"/>
  <c r="K38" i="64"/>
  <c r="K37" i="64"/>
  <c r="E36" i="64"/>
  <c r="E38" i="64"/>
  <c r="E34" i="64"/>
  <c r="E35" i="64"/>
  <c r="E37" i="64"/>
  <c r="U36" i="64"/>
  <c r="U37" i="64"/>
  <c r="U38" i="64"/>
  <c r="U34" i="64"/>
  <c r="U35" i="64"/>
  <c r="AA35" i="64"/>
  <c r="AA38" i="64"/>
  <c r="AA34" i="64"/>
  <c r="AA36" i="64"/>
  <c r="AA37" i="64"/>
  <c r="G37" i="64"/>
  <c r="G34" i="64"/>
  <c r="G35" i="64"/>
  <c r="G38" i="64"/>
  <c r="G36" i="64"/>
  <c r="M36" i="64"/>
  <c r="M35" i="64"/>
  <c r="M37" i="64"/>
  <c r="M34" i="64"/>
  <c r="M38" i="64"/>
  <c r="AC36" i="64"/>
  <c r="AC34" i="64"/>
  <c r="AC35" i="64"/>
  <c r="AC37" i="64"/>
  <c r="AC38" i="64"/>
  <c r="AK36" i="64"/>
  <c r="AK37" i="64"/>
  <c r="AK35" i="64"/>
  <c r="AK38" i="64"/>
  <c r="AK34" i="64"/>
  <c r="AU37" i="64"/>
  <c r="AU36" i="64"/>
  <c r="AU38" i="64"/>
  <c r="AU35" i="64"/>
  <c r="AU34" i="64"/>
  <c r="AG34" i="64"/>
  <c r="AG38" i="64"/>
  <c r="AG35" i="64"/>
  <c r="AG36" i="64"/>
  <c r="AG37" i="64"/>
  <c r="W37" i="64"/>
  <c r="W38" i="64"/>
  <c r="W34" i="64"/>
  <c r="W36" i="64"/>
  <c r="W35" i="64"/>
  <c r="I210" i="20" l="1"/>
  <c r="I211" i="20"/>
  <c r="AS33" i="64"/>
  <c r="AS31" i="64" s="1"/>
  <c r="I204" i="20"/>
  <c r="I205" i="20"/>
  <c r="I206" i="20"/>
  <c r="I208" i="20"/>
  <c r="I207" i="20"/>
  <c r="AM33" i="64"/>
  <c r="AM31" i="64" s="1"/>
  <c r="AO33" i="64"/>
  <c r="AO31" i="64" s="1"/>
  <c r="AQ33" i="64"/>
  <c r="AQ31" i="64" s="1"/>
  <c r="AG385" i="20"/>
  <c r="I199" i="20"/>
  <c r="I200" i="20"/>
  <c r="I201" i="20"/>
  <c r="I203" i="20"/>
  <c r="I202" i="20"/>
  <c r="Y33" i="64"/>
  <c r="Y31" i="64" s="1"/>
  <c r="AE33" i="64"/>
  <c r="AE31" i="64" s="1"/>
  <c r="Q33" i="64"/>
  <c r="Q31" i="64" s="1"/>
  <c r="S33" i="64"/>
  <c r="S31" i="64" s="1"/>
  <c r="D32" i="20" s="1"/>
  <c r="AI33" i="64"/>
  <c r="AI31" i="64" s="1"/>
  <c r="AU33" i="64"/>
  <c r="AU31" i="64" s="1"/>
  <c r="AK33" i="64"/>
  <c r="AK31" i="64" s="1"/>
  <c r="K33" i="64"/>
  <c r="K31" i="64" s="1"/>
  <c r="AA33" i="64"/>
  <c r="AA31" i="64" s="1"/>
  <c r="I33" i="64"/>
  <c r="I31" i="64" s="1"/>
  <c r="E33" i="64"/>
  <c r="E31" i="64" s="1"/>
  <c r="C33" i="64"/>
  <c r="C31" i="64" s="1"/>
  <c r="G33" i="64"/>
  <c r="G31" i="64" s="1"/>
  <c r="W33" i="64"/>
  <c r="W31" i="64" s="1"/>
  <c r="M33" i="64"/>
  <c r="M31" i="64" s="1"/>
  <c r="U33" i="64"/>
  <c r="U31" i="64" s="1"/>
  <c r="AC33" i="64"/>
  <c r="AC31" i="64" s="1"/>
  <c r="AG33" i="64"/>
  <c r="AG31" i="64" s="1"/>
  <c r="O33" i="64"/>
  <c r="O31" i="64" s="1"/>
  <c r="F20" i="64" l="1"/>
  <c r="D61" i="20"/>
  <c r="F25" i="64"/>
  <c r="D30" i="20"/>
  <c r="F14" i="64"/>
  <c r="D23" i="20"/>
  <c r="F7" i="64"/>
  <c r="D29" i="20"/>
  <c r="D16" i="20"/>
  <c r="F6" i="64"/>
  <c r="D11" i="20"/>
  <c r="F5" i="64"/>
  <c r="F21" i="64"/>
  <c r="D24" i="20"/>
  <c r="F8" i="64"/>
  <c r="D20" i="20"/>
  <c r="F10" i="64"/>
  <c r="D25" i="20"/>
  <c r="F9" i="64"/>
  <c r="D12" i="20"/>
  <c r="F27" i="64"/>
  <c r="F16" i="64"/>
  <c r="D51" i="20"/>
  <c r="F18" i="64"/>
  <c r="D41" i="20"/>
  <c r="F11" i="64"/>
  <c r="D47" i="20"/>
  <c r="F15" i="64"/>
  <c r="D15" i="20"/>
  <c r="F22" i="64"/>
  <c r="D60" i="20"/>
  <c r="F26" i="64"/>
  <c r="D18" i="20"/>
  <c r="F19" i="64"/>
  <c r="D58" i="20"/>
  <c r="F23" i="64"/>
  <c r="D80" i="20"/>
  <c r="F24" i="64"/>
  <c r="D21" i="20"/>
  <c r="F12" i="64"/>
  <c r="D14" i="20"/>
  <c r="F13" i="64"/>
  <c r="D13" i="20"/>
  <c r="F17" i="64"/>
  <c r="D50" i="20"/>
  <c r="D38" i="49"/>
  <c r="AF149" i="20" l="1"/>
  <c r="AF148" i="20"/>
  <c r="AF147" i="20"/>
  <c r="AF141" i="20"/>
  <c r="AF142" i="20"/>
  <c r="AF143" i="20"/>
  <c r="AF131" i="20"/>
  <c r="AF137" i="20"/>
  <c r="AF129" i="20"/>
  <c r="AF135" i="20"/>
  <c r="AF134" i="20"/>
  <c r="AF145" i="20"/>
  <c r="AF128" i="20"/>
  <c r="AF138" i="20"/>
  <c r="AF139" i="20"/>
  <c r="AF136" i="20"/>
  <c r="AF144" i="20"/>
  <c r="AF132" i="20"/>
  <c r="AF133" i="20"/>
  <c r="AF146" i="20"/>
  <c r="AF130" i="20"/>
  <c r="AF140" i="20"/>
  <c r="D83" i="20"/>
  <c r="AF127" i="20"/>
  <c r="CJ78" i="61"/>
  <c r="CJ77" i="61"/>
  <c r="CJ73" i="61"/>
  <c r="CJ72" i="61"/>
  <c r="CJ71" i="61"/>
  <c r="CJ70" i="61"/>
  <c r="CJ69" i="61"/>
  <c r="CJ68" i="61"/>
  <c r="CJ67" i="61"/>
  <c r="T534" i="20" l="1"/>
  <c r="U534" i="20"/>
  <c r="T535" i="20"/>
  <c r="U535" i="20"/>
  <c r="T536" i="20"/>
  <c r="U536" i="20"/>
  <c r="T537" i="20"/>
  <c r="U537" i="20"/>
  <c r="T538" i="20"/>
  <c r="U538" i="20"/>
  <c r="T539" i="20"/>
  <c r="U539" i="20"/>
  <c r="T540" i="20"/>
  <c r="U540" i="20"/>
  <c r="V533" i="20"/>
  <c r="W533" i="20"/>
  <c r="X533" i="20"/>
  <c r="Y533" i="20"/>
  <c r="T531" i="20"/>
  <c r="D484" i="20"/>
  <c r="E484" i="20"/>
  <c r="D485" i="20"/>
  <c r="E485" i="20"/>
  <c r="D486" i="20"/>
  <c r="E486" i="20"/>
  <c r="D487" i="20"/>
  <c r="E487" i="20"/>
  <c r="AB481" i="20"/>
  <c r="AC481" i="20"/>
  <c r="D516" i="20"/>
  <c r="E516" i="20"/>
  <c r="D483" i="20"/>
  <c r="E483" i="20"/>
  <c r="AP45" i="35"/>
  <c r="AO45" i="35"/>
  <c r="AP44" i="35"/>
  <c r="AO44" i="35"/>
  <c r="AR45" i="35"/>
  <c r="AQ45" i="35"/>
  <c r="AR44" i="35"/>
  <c r="AQ44" i="35"/>
  <c r="AT45" i="35"/>
  <c r="AS45" i="35"/>
  <c r="AT44" i="35"/>
  <c r="E16" i="35" s="1"/>
  <c r="AS44" i="35"/>
  <c r="D482" i="20"/>
  <c r="E482" i="20"/>
  <c r="D481" i="20"/>
  <c r="E481" i="20"/>
  <c r="BZ121" i="19"/>
  <c r="CB121" i="19"/>
  <c r="BZ122" i="19"/>
  <c r="CA122" i="19" s="1"/>
  <c r="CB122" i="19"/>
  <c r="BZ123" i="19"/>
  <c r="CA123" i="19" s="1"/>
  <c r="CB123" i="19"/>
  <c r="BZ124" i="19"/>
  <c r="CB124" i="19"/>
  <c r="BZ125" i="19"/>
  <c r="CB125" i="19"/>
  <c r="BT43" i="19"/>
  <c r="BT47" i="19"/>
  <c r="AB452" i="20"/>
  <c r="AC452" i="20"/>
  <c r="AB453" i="20"/>
  <c r="AC453" i="20"/>
  <c r="AB454" i="20"/>
  <c r="AC454" i="20"/>
  <c r="BE46" i="19"/>
  <c r="BG45" i="19"/>
  <c r="BF45" i="19"/>
  <c r="BF44" i="19"/>
  <c r="E24" i="19" s="1"/>
  <c r="BE44" i="19"/>
  <c r="C24" i="19" s="1"/>
  <c r="AO40" i="35" l="1"/>
  <c r="E19" i="35"/>
  <c r="AO41" i="35"/>
  <c r="D19" i="35"/>
  <c r="AS41" i="35"/>
  <c r="D16" i="35"/>
  <c r="AQ40" i="35"/>
  <c r="E24" i="35"/>
  <c r="AQ41" i="35"/>
  <c r="D24" i="35"/>
  <c r="AP32" i="35"/>
  <c r="AR32" i="35"/>
  <c r="BY125" i="19"/>
  <c r="CA125" i="19"/>
  <c r="AT32" i="35"/>
  <c r="AS40" i="35"/>
  <c r="BY124" i="19"/>
  <c r="CA124" i="19"/>
  <c r="BY123" i="19"/>
  <c r="BY122" i="19"/>
  <c r="BY121" i="19"/>
  <c r="CA121" i="19"/>
  <c r="BE45" i="19"/>
  <c r="BF32" i="19"/>
  <c r="BE40" i="19"/>
  <c r="BE41" i="19" l="1"/>
  <c r="D24" i="19"/>
  <c r="L534" i="20"/>
  <c r="M534" i="20"/>
  <c r="L535" i="20"/>
  <c r="M535" i="20"/>
  <c r="L536" i="20"/>
  <c r="M536" i="20"/>
  <c r="L537" i="20"/>
  <c r="M537" i="20"/>
  <c r="L538" i="20"/>
  <c r="M538" i="20"/>
  <c r="N533" i="20"/>
  <c r="O533" i="20"/>
  <c r="P533" i="20"/>
  <c r="Q533" i="20"/>
  <c r="L531" i="20"/>
  <c r="BQ95" i="63"/>
  <c r="BO95" i="63"/>
  <c r="BN95" i="63"/>
  <c r="BP95" i="63" s="1"/>
  <c r="BM95" i="63"/>
  <c r="BR95" i="63" s="1"/>
  <c r="BQ94" i="63"/>
  <c r="BR94" i="63" s="1"/>
  <c r="BO94" i="63"/>
  <c r="BN94" i="63"/>
  <c r="BM94" i="63"/>
  <c r="BQ93" i="63"/>
  <c r="BO93" i="63"/>
  <c r="BN93" i="63"/>
  <c r="BM93" i="63"/>
  <c r="BQ92" i="63"/>
  <c r="BO92" i="63"/>
  <c r="BN92" i="63"/>
  <c r="BM92" i="63"/>
  <c r="BQ91" i="63"/>
  <c r="BO91" i="63"/>
  <c r="BN91" i="63"/>
  <c r="BM91" i="63"/>
  <c r="BQ90" i="63"/>
  <c r="BO90" i="63"/>
  <c r="BN90" i="63"/>
  <c r="BM90" i="63"/>
  <c r="BQ89" i="63"/>
  <c r="BO89" i="63"/>
  <c r="BN89" i="63"/>
  <c r="BM89" i="63"/>
  <c r="BQ88" i="63"/>
  <c r="BO88" i="63"/>
  <c r="BN88" i="63"/>
  <c r="BM88" i="63"/>
  <c r="BQ87" i="63"/>
  <c r="BO87" i="63"/>
  <c r="BN87" i="63"/>
  <c r="BM87" i="63"/>
  <c r="BQ86" i="63"/>
  <c r="BO86" i="63"/>
  <c r="BN86" i="63"/>
  <c r="BP86" i="63" s="1"/>
  <c r="BM86" i="63"/>
  <c r="BQ85" i="63"/>
  <c r="BO85" i="63"/>
  <c r="BN85" i="63"/>
  <c r="BM85" i="63"/>
  <c r="BQ84" i="63"/>
  <c r="BO84" i="63"/>
  <c r="BP84" i="63" s="1"/>
  <c r="BN84" i="63"/>
  <c r="BM84" i="63"/>
  <c r="BQ83" i="63"/>
  <c r="BO83" i="63"/>
  <c r="BN83" i="63"/>
  <c r="BM83" i="63"/>
  <c r="BQ82" i="63"/>
  <c r="BO82" i="63"/>
  <c r="BN82" i="63"/>
  <c r="BM82" i="63"/>
  <c r="BQ81" i="63"/>
  <c r="BO81" i="63"/>
  <c r="BN81" i="63"/>
  <c r="BM81" i="63"/>
  <c r="BQ80" i="63"/>
  <c r="BO80" i="63"/>
  <c r="BN80" i="63"/>
  <c r="BM80" i="63"/>
  <c r="BQ79" i="63"/>
  <c r="BO79" i="63"/>
  <c r="BN79" i="63"/>
  <c r="BM79" i="63"/>
  <c r="BQ78" i="63"/>
  <c r="BO78" i="63"/>
  <c r="BN78" i="63"/>
  <c r="BM78" i="63"/>
  <c r="BR78" i="63" s="1"/>
  <c r="BQ77" i="63"/>
  <c r="BO77" i="63"/>
  <c r="BN77" i="63"/>
  <c r="BM77" i="63"/>
  <c r="BQ76" i="63"/>
  <c r="BO76" i="63"/>
  <c r="BN76" i="63"/>
  <c r="BM76" i="63"/>
  <c r="BQ75" i="63"/>
  <c r="BO75" i="63"/>
  <c r="BN75" i="63"/>
  <c r="BM75" i="63"/>
  <c r="BQ74" i="63"/>
  <c r="BO74" i="63"/>
  <c r="BN74" i="63"/>
  <c r="BM74" i="63"/>
  <c r="BQ73" i="63"/>
  <c r="BO73" i="63"/>
  <c r="BN73" i="63"/>
  <c r="BM73" i="63"/>
  <c r="BQ72" i="63"/>
  <c r="BO72" i="63"/>
  <c r="BN72" i="63"/>
  <c r="BM72" i="63"/>
  <c r="BQ71" i="63"/>
  <c r="BO71" i="63"/>
  <c r="BN71" i="63"/>
  <c r="BP71" i="63" s="1"/>
  <c r="BM71" i="63"/>
  <c r="BQ70" i="63"/>
  <c r="BO70" i="63"/>
  <c r="BN70" i="63"/>
  <c r="BM70" i="63"/>
  <c r="BQ69" i="63"/>
  <c r="BO69" i="63"/>
  <c r="BN69" i="63"/>
  <c r="BM69" i="63"/>
  <c r="BR69" i="63" s="1"/>
  <c r="BQ68" i="63"/>
  <c r="BO68" i="63"/>
  <c r="BN68" i="63"/>
  <c r="BM68" i="63"/>
  <c r="BQ67" i="63"/>
  <c r="BO67" i="63"/>
  <c r="BN67" i="63"/>
  <c r="BM67" i="63"/>
  <c r="BQ66" i="63"/>
  <c r="BO66" i="63"/>
  <c r="BN66" i="63"/>
  <c r="BM66" i="63"/>
  <c r="BQ65" i="63"/>
  <c r="BO65" i="63"/>
  <c r="BN65" i="63"/>
  <c r="BM65" i="63"/>
  <c r="BQ64" i="63"/>
  <c r="BO64" i="63"/>
  <c r="BN64" i="63"/>
  <c r="BM64" i="63"/>
  <c r="BQ63" i="63"/>
  <c r="BO63" i="63"/>
  <c r="BN63" i="63"/>
  <c r="BM63" i="63"/>
  <c r="BQ62" i="63"/>
  <c r="BO62" i="63"/>
  <c r="BN62" i="63"/>
  <c r="BM62" i="63"/>
  <c r="BQ61" i="63"/>
  <c r="BO61" i="63"/>
  <c r="BN61" i="63"/>
  <c r="BM61" i="63"/>
  <c r="BS60" i="63"/>
  <c r="BQ60" i="63"/>
  <c r="BO60" i="63"/>
  <c r="BN60" i="63"/>
  <c r="BM60" i="63"/>
  <c r="BS59" i="63"/>
  <c r="BQ59" i="63"/>
  <c r="BO59" i="63"/>
  <c r="BN59" i="63"/>
  <c r="BP59" i="63" s="1"/>
  <c r="BM59" i="63"/>
  <c r="BS58" i="63"/>
  <c r="BQ58" i="63"/>
  <c r="BO58" i="63"/>
  <c r="BN58" i="63"/>
  <c r="BM58" i="63"/>
  <c r="BS57" i="63"/>
  <c r="BQ57" i="63"/>
  <c r="BO57" i="63"/>
  <c r="BN57" i="63"/>
  <c r="BM57" i="63"/>
  <c r="BS56" i="63"/>
  <c r="BQ56" i="63"/>
  <c r="BO56" i="63"/>
  <c r="BN56" i="63"/>
  <c r="BP56" i="63" s="1"/>
  <c r="BM56" i="63"/>
  <c r="BS55" i="63"/>
  <c r="BQ55" i="63"/>
  <c r="BO55" i="63"/>
  <c r="BN55" i="63"/>
  <c r="BM55" i="63"/>
  <c r="BS54" i="63"/>
  <c r="BQ54" i="63"/>
  <c r="BO54" i="63"/>
  <c r="BN54" i="63"/>
  <c r="BM54" i="63"/>
  <c r="BQ53" i="63"/>
  <c r="BO53" i="63"/>
  <c r="BN53" i="63"/>
  <c r="BP53" i="63" s="1"/>
  <c r="BM53" i="63"/>
  <c r="BQ52" i="63"/>
  <c r="BO52" i="63"/>
  <c r="BN52" i="63"/>
  <c r="BM52" i="63"/>
  <c r="BQ51" i="63"/>
  <c r="BO51" i="63"/>
  <c r="BN51" i="63"/>
  <c r="BM51" i="63"/>
  <c r="BQ50" i="63"/>
  <c r="BO50" i="63"/>
  <c r="BN50" i="63"/>
  <c r="BP50" i="63" s="1"/>
  <c r="BM50" i="63"/>
  <c r="BQ49" i="63"/>
  <c r="BO49" i="63"/>
  <c r="BN49" i="63"/>
  <c r="BM49" i="63"/>
  <c r="BQ48" i="63"/>
  <c r="BO48" i="63"/>
  <c r="BN48" i="63"/>
  <c r="BM48" i="63"/>
  <c r="BQ47" i="63"/>
  <c r="BO47" i="63"/>
  <c r="BN47" i="63"/>
  <c r="BM47" i="63"/>
  <c r="A47" i="63"/>
  <c r="A48" i="63" s="1"/>
  <c r="A49" i="63" s="1"/>
  <c r="A50" i="63" s="1"/>
  <c r="A51" i="63" s="1"/>
  <c r="A52" i="63" s="1"/>
  <c r="A53" i="63" s="1"/>
  <c r="A54" i="63" s="1"/>
  <c r="A55" i="63" s="1"/>
  <c r="A56" i="63" s="1"/>
  <c r="A57" i="63" s="1"/>
  <c r="A58" i="63" s="1"/>
  <c r="A59" i="63" s="1"/>
  <c r="A60" i="63" s="1"/>
  <c r="A61" i="63" s="1"/>
  <c r="A62" i="63" s="1"/>
  <c r="A63" i="63" s="1"/>
  <c r="A64" i="63" s="1"/>
  <c r="A65" i="63" s="1"/>
  <c r="A66" i="63" s="1"/>
  <c r="A67" i="63" s="1"/>
  <c r="A68" i="63" s="1"/>
  <c r="A69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 s="1"/>
  <c r="A105" i="63" s="1"/>
  <c r="A106" i="63" s="1"/>
  <c r="A107" i="63" s="1"/>
  <c r="A108" i="63" s="1"/>
  <c r="A109" i="63" s="1"/>
  <c r="A110" i="63" s="1"/>
  <c r="A111" i="63" s="1"/>
  <c r="A112" i="63" s="1"/>
  <c r="A113" i="63" s="1"/>
  <c r="A114" i="63" s="1"/>
  <c r="A115" i="63" s="1"/>
  <c r="A116" i="63" s="1"/>
  <c r="A117" i="63" s="1"/>
  <c r="A118" i="63" s="1"/>
  <c r="A119" i="63" s="1"/>
  <c r="A120" i="63" s="1"/>
  <c r="A121" i="63" s="1"/>
  <c r="A122" i="63" s="1"/>
  <c r="A123" i="63" s="1"/>
  <c r="A124" i="63" s="1"/>
  <c r="A125" i="63" s="1"/>
  <c r="A126" i="63" s="1"/>
  <c r="A127" i="63" s="1"/>
  <c r="A128" i="63" s="1"/>
  <c r="A129" i="63" s="1"/>
  <c r="A130" i="63" s="1"/>
  <c r="A131" i="63" s="1"/>
  <c r="A132" i="63" s="1"/>
  <c r="A133" i="63" s="1"/>
  <c r="A134" i="63" s="1"/>
  <c r="A135" i="63" s="1"/>
  <c r="A136" i="63" s="1"/>
  <c r="A137" i="63" s="1"/>
  <c r="A138" i="63" s="1"/>
  <c r="A139" i="63" s="1"/>
  <c r="A140" i="63" s="1"/>
  <c r="A141" i="63" s="1"/>
  <c r="A142" i="63" s="1"/>
  <c r="A143" i="63" s="1"/>
  <c r="A144" i="63" s="1"/>
  <c r="A145" i="63" s="1"/>
  <c r="A146" i="63" s="1"/>
  <c r="A147" i="63" s="1"/>
  <c r="A148" i="63" s="1"/>
  <c r="A149" i="63" s="1"/>
  <c r="A150" i="63" s="1"/>
  <c r="A151" i="63" s="1"/>
  <c r="A152" i="63" s="1"/>
  <c r="A153" i="63" s="1"/>
  <c r="A154" i="63" s="1"/>
  <c r="A155" i="63" s="1"/>
  <c r="A156" i="63" s="1"/>
  <c r="A157" i="63" s="1"/>
  <c r="A158" i="63" s="1"/>
  <c r="A159" i="63" s="1"/>
  <c r="A160" i="63" s="1"/>
  <c r="A161" i="63" s="1"/>
  <c r="A162" i="63" s="1"/>
  <c r="A163" i="63" s="1"/>
  <c r="A164" i="63" s="1"/>
  <c r="A165" i="63" s="1"/>
  <c r="A166" i="63" s="1"/>
  <c r="A167" i="63" s="1"/>
  <c r="A168" i="63" s="1"/>
  <c r="A169" i="63" s="1"/>
  <c r="A170" i="63" s="1"/>
  <c r="A171" i="63" s="1"/>
  <c r="A172" i="63" s="1"/>
  <c r="A173" i="63" s="1"/>
  <c r="A174" i="63" s="1"/>
  <c r="A175" i="63" s="1"/>
  <c r="A176" i="63" s="1"/>
  <c r="A177" i="63" s="1"/>
  <c r="A178" i="63" s="1"/>
  <c r="A179" i="63" s="1"/>
  <c r="A180" i="63" s="1"/>
  <c r="A181" i="63" s="1"/>
  <c r="A182" i="63" s="1"/>
  <c r="A183" i="63" s="1"/>
  <c r="A184" i="63" s="1"/>
  <c r="A185" i="63" s="1"/>
  <c r="A186" i="63" s="1"/>
  <c r="A187" i="63" s="1"/>
  <c r="A188" i="63" s="1"/>
  <c r="A189" i="63" s="1"/>
  <c r="A190" i="63" s="1"/>
  <c r="A191" i="63" s="1"/>
  <c r="A192" i="63" s="1"/>
  <c r="A193" i="63" s="1"/>
  <c r="A194" i="63" s="1"/>
  <c r="A195" i="63" s="1"/>
  <c r="A196" i="63" s="1"/>
  <c r="A197" i="63" s="1"/>
  <c r="A198" i="63" s="1"/>
  <c r="A199" i="63" s="1"/>
  <c r="A200" i="63" s="1"/>
  <c r="A201" i="63" s="1"/>
  <c r="A202" i="63" s="1"/>
  <c r="A203" i="63" s="1"/>
  <c r="A204" i="63" s="1"/>
  <c r="A205" i="63" s="1"/>
  <c r="A206" i="63" s="1"/>
  <c r="A207" i="63" s="1"/>
  <c r="A208" i="63" s="1"/>
  <c r="A209" i="63" s="1"/>
  <c r="A210" i="63" s="1"/>
  <c r="A211" i="63" s="1"/>
  <c r="A212" i="63" s="1"/>
  <c r="A213" i="63" s="1"/>
  <c r="A214" i="63" s="1"/>
  <c r="A215" i="63" s="1"/>
  <c r="A216" i="63" s="1"/>
  <c r="A217" i="63" s="1"/>
  <c r="A218" i="63" s="1"/>
  <c r="A219" i="63" s="1"/>
  <c r="A220" i="63" s="1"/>
  <c r="A221" i="63" s="1"/>
  <c r="A222" i="63" s="1"/>
  <c r="A223" i="63" s="1"/>
  <c r="A224" i="63" s="1"/>
  <c r="A225" i="63" s="1"/>
  <c r="A226" i="63" s="1"/>
  <c r="A227" i="63" s="1"/>
  <c r="A228" i="63" s="1"/>
  <c r="A229" i="63" s="1"/>
  <c r="A230" i="63" s="1"/>
  <c r="A231" i="63" s="1"/>
  <c r="A232" i="63" s="1"/>
  <c r="A233" i="63" s="1"/>
  <c r="A234" i="63" s="1"/>
  <c r="A235" i="63" s="1"/>
  <c r="A236" i="63" s="1"/>
  <c r="A237" i="63" s="1"/>
  <c r="A238" i="63" s="1"/>
  <c r="A239" i="63" s="1"/>
  <c r="A240" i="63" s="1"/>
  <c r="A241" i="63" s="1"/>
  <c r="BQ46" i="63"/>
  <c r="BO46" i="63"/>
  <c r="BN46" i="63"/>
  <c r="BM46" i="63"/>
  <c r="BK44" i="63"/>
  <c r="BK43" i="63"/>
  <c r="AY43" i="63"/>
  <c r="AV43" i="63"/>
  <c r="AS43" i="63"/>
  <c r="AP43" i="63"/>
  <c r="AM43" i="63"/>
  <c r="X43" i="63"/>
  <c r="U43" i="63"/>
  <c r="R43" i="63"/>
  <c r="I43" i="63"/>
  <c r="BJ42" i="63"/>
  <c r="BI42" i="63"/>
  <c r="BH42" i="63" s="1"/>
  <c r="D24" i="63" s="1"/>
  <c r="BG42" i="63"/>
  <c r="BF42" i="63"/>
  <c r="BD42" i="63"/>
  <c r="BC42" i="63"/>
  <c r="BA42" i="63"/>
  <c r="AZ42" i="63"/>
  <c r="AX42" i="63"/>
  <c r="AW42" i="63"/>
  <c r="AU42" i="63"/>
  <c r="AT42" i="63"/>
  <c r="AR42" i="63"/>
  <c r="AQ42" i="63"/>
  <c r="AO42" i="63"/>
  <c r="AN42" i="63"/>
  <c r="AL42" i="63"/>
  <c r="AK42" i="63"/>
  <c r="AI42" i="63"/>
  <c r="AH42" i="63"/>
  <c r="AF42" i="63"/>
  <c r="AE42" i="63"/>
  <c r="AC42" i="63"/>
  <c r="AB42" i="63"/>
  <c r="AA42" i="63" s="1"/>
  <c r="Z42" i="63"/>
  <c r="Y42" i="63"/>
  <c r="W42" i="63"/>
  <c r="V42" i="63"/>
  <c r="T42" i="63"/>
  <c r="S42" i="63"/>
  <c r="Q42" i="63"/>
  <c r="P42" i="63"/>
  <c r="N42" i="63"/>
  <c r="M42" i="63"/>
  <c r="K42" i="63"/>
  <c r="J42" i="63"/>
  <c r="H42" i="63"/>
  <c r="G42" i="63"/>
  <c r="E42" i="63"/>
  <c r="D42" i="63"/>
  <c r="BI41" i="63"/>
  <c r="BI29" i="63" s="1"/>
  <c r="BH41" i="63"/>
  <c r="C24" i="63" s="1"/>
  <c r="BF41" i="63"/>
  <c r="E9" i="63" s="1"/>
  <c r="P538" i="20" s="1"/>
  <c r="BE41" i="63"/>
  <c r="C9" i="63" s="1"/>
  <c r="N538" i="20" s="1"/>
  <c r="BC41" i="63"/>
  <c r="BC29" i="63" s="1"/>
  <c r="BB41" i="63"/>
  <c r="AZ41" i="63"/>
  <c r="AY41" i="63"/>
  <c r="C14" i="63" s="1"/>
  <c r="AW41" i="63"/>
  <c r="AV37" i="63" s="1"/>
  <c r="AV41" i="63"/>
  <c r="C6" i="63" s="1"/>
  <c r="N535" i="20" s="1"/>
  <c r="AT41" i="63"/>
  <c r="AS37" i="63" s="1"/>
  <c r="AS41" i="63"/>
  <c r="C8" i="63" s="1"/>
  <c r="N537" i="20" s="1"/>
  <c r="AQ41" i="63"/>
  <c r="AP37" i="63" s="1"/>
  <c r="AP41" i="63"/>
  <c r="C12" i="63" s="1"/>
  <c r="AN41" i="63"/>
  <c r="AN29" i="63" s="1"/>
  <c r="AM41" i="63"/>
  <c r="C19" i="63" s="1"/>
  <c r="AK41" i="63"/>
  <c r="AK29" i="63" s="1"/>
  <c r="AJ41" i="63"/>
  <c r="C23" i="63" s="1"/>
  <c r="AH41" i="63"/>
  <c r="E15" i="63" s="1"/>
  <c r="AG41" i="63"/>
  <c r="C15" i="63" s="1"/>
  <c r="AE41" i="63"/>
  <c r="AE29" i="63" s="1"/>
  <c r="AD41" i="63"/>
  <c r="C16" i="63" s="1"/>
  <c r="AB41" i="63"/>
  <c r="E13" i="63" s="1"/>
  <c r="AA41" i="63"/>
  <c r="C13" i="63" s="1"/>
  <c r="Y41" i="63"/>
  <c r="Y29" i="63" s="1"/>
  <c r="X41" i="63"/>
  <c r="C20" i="63" s="1"/>
  <c r="V41" i="63"/>
  <c r="U37" i="63" s="1"/>
  <c r="U41" i="63"/>
  <c r="C18" i="63" s="1"/>
  <c r="S41" i="63"/>
  <c r="R41" i="63"/>
  <c r="C17" i="63" s="1"/>
  <c r="P41" i="63"/>
  <c r="O37" i="63" s="1"/>
  <c r="O41" i="63"/>
  <c r="C21" i="63" s="1"/>
  <c r="M41" i="63"/>
  <c r="E22" i="63" s="1"/>
  <c r="L41" i="63"/>
  <c r="C22" i="63" s="1"/>
  <c r="J41" i="63"/>
  <c r="I37" i="63" s="1"/>
  <c r="I41" i="63"/>
  <c r="C7" i="63" s="1"/>
  <c r="N536" i="20" s="1"/>
  <c r="G41" i="63"/>
  <c r="F37" i="63" s="1"/>
  <c r="F41" i="63"/>
  <c r="C10" i="63" s="1"/>
  <c r="D41" i="63"/>
  <c r="E5" i="63" s="1"/>
  <c r="P534" i="20" s="1"/>
  <c r="C41" i="63"/>
  <c r="C5" i="63" s="1"/>
  <c r="BH38" i="63"/>
  <c r="BH37" i="63"/>
  <c r="AY37" i="63"/>
  <c r="AD37" i="63"/>
  <c r="X37" i="63"/>
  <c r="L37" i="63"/>
  <c r="AZ29" i="63"/>
  <c r="AW29" i="63"/>
  <c r="AQ29" i="63"/>
  <c r="P29" i="63"/>
  <c r="E24" i="63"/>
  <c r="E23" i="63"/>
  <c r="E21" i="63"/>
  <c r="E20" i="63"/>
  <c r="E19" i="63"/>
  <c r="E14" i="63"/>
  <c r="C11" i="63"/>
  <c r="A3" i="63"/>
  <c r="O40" i="63" s="1"/>
  <c r="BH46" i="19"/>
  <c r="BJ45" i="19"/>
  <c r="BI45" i="19"/>
  <c r="BI44" i="19"/>
  <c r="BH40" i="19" s="1"/>
  <c r="BH44" i="19"/>
  <c r="C23" i="19" s="1"/>
  <c r="L477" i="20"/>
  <c r="M477" i="20"/>
  <c r="L478" i="20"/>
  <c r="M478" i="20"/>
  <c r="BG42" i="60"/>
  <c r="BF42" i="60"/>
  <c r="BF41" i="60"/>
  <c r="BE37" i="60" s="1"/>
  <c r="BE41" i="60"/>
  <c r="C23" i="60" s="1"/>
  <c r="L497" i="20"/>
  <c r="M497" i="20"/>
  <c r="D515" i="20"/>
  <c r="E515" i="20"/>
  <c r="D511" i="20"/>
  <c r="E511" i="20"/>
  <c r="D512" i="20"/>
  <c r="E512" i="20"/>
  <c r="D513" i="20"/>
  <c r="E513" i="20"/>
  <c r="D514" i="20"/>
  <c r="E514" i="20"/>
  <c r="D510" i="20"/>
  <c r="E510" i="20"/>
  <c r="L444" i="20"/>
  <c r="M444" i="20"/>
  <c r="L442" i="20"/>
  <c r="M442" i="20"/>
  <c r="L443" i="20"/>
  <c r="M443" i="20"/>
  <c r="L441" i="20"/>
  <c r="M441" i="20"/>
  <c r="BR59" i="63" l="1"/>
  <c r="BP51" i="63"/>
  <c r="AJ37" i="63"/>
  <c r="BB37" i="63"/>
  <c r="BP74" i="63"/>
  <c r="BP77" i="63"/>
  <c r="BP92" i="63"/>
  <c r="M29" i="63"/>
  <c r="L42" i="63"/>
  <c r="D22" i="63" s="1"/>
  <c r="G22" i="63" s="1"/>
  <c r="BR62" i="63"/>
  <c r="BR68" i="63"/>
  <c r="BR80" i="63"/>
  <c r="BR49" i="63"/>
  <c r="BR81" i="63"/>
  <c r="BR84" i="63"/>
  <c r="BR90" i="63"/>
  <c r="BR93" i="63"/>
  <c r="AY42" i="63"/>
  <c r="AY38" i="63" s="1"/>
  <c r="BP66" i="63"/>
  <c r="BP81" i="63"/>
  <c r="BR56" i="63"/>
  <c r="BR61" i="63"/>
  <c r="BR64" i="63"/>
  <c r="BR70" i="63"/>
  <c r="BR73" i="63"/>
  <c r="BR76" i="63"/>
  <c r="BR79" i="63"/>
  <c r="BR91" i="63"/>
  <c r="BE42" i="63"/>
  <c r="BR51" i="63"/>
  <c r="BP70" i="63"/>
  <c r="BP76" i="63"/>
  <c r="BP79" i="63"/>
  <c r="BP82" i="63"/>
  <c r="BP88" i="63"/>
  <c r="F42" i="63"/>
  <c r="F38" i="63" s="1"/>
  <c r="X42" i="63"/>
  <c r="D20" i="63" s="1"/>
  <c r="BP64" i="63"/>
  <c r="BR72" i="63"/>
  <c r="BP90" i="63"/>
  <c r="BR92" i="63"/>
  <c r="AA37" i="63"/>
  <c r="BR88" i="63"/>
  <c r="AB29" i="63"/>
  <c r="BP68" i="63"/>
  <c r="BR71" i="63"/>
  <c r="BR74" i="63"/>
  <c r="BP85" i="63"/>
  <c r="BP91" i="63"/>
  <c r="BP80" i="63"/>
  <c r="BR82" i="63"/>
  <c r="BR50" i="63"/>
  <c r="BR53" i="63"/>
  <c r="BR58" i="63"/>
  <c r="BR66" i="63"/>
  <c r="BR86" i="63"/>
  <c r="C3" i="63"/>
  <c r="BR48" i="63"/>
  <c r="N534" i="20"/>
  <c r="BF29" i="60"/>
  <c r="E23" i="60"/>
  <c r="AY40" i="63"/>
  <c r="E23" i="19"/>
  <c r="R39" i="63"/>
  <c r="C40" i="63"/>
  <c r="BR47" i="63"/>
  <c r="E6" i="63"/>
  <c r="P535" i="20" s="1"/>
  <c r="D29" i="63"/>
  <c r="C37" i="63"/>
  <c r="BP46" i="63"/>
  <c r="AM37" i="63"/>
  <c r="BR46" i="63"/>
  <c r="I40" i="63"/>
  <c r="AH29" i="63"/>
  <c r="BE37" i="63"/>
  <c r="AG37" i="63"/>
  <c r="BF29" i="63"/>
  <c r="E7" i="63"/>
  <c r="P536" i="20" s="1"/>
  <c r="J29" i="63"/>
  <c r="C42" i="63"/>
  <c r="C38" i="63" s="1"/>
  <c r="O42" i="63"/>
  <c r="O38" i="63" s="1"/>
  <c r="R42" i="63"/>
  <c r="R38" i="63" s="1"/>
  <c r="AD42" i="63"/>
  <c r="AP42" i="63"/>
  <c r="AP38" i="63" s="1"/>
  <c r="E8" i="63"/>
  <c r="P537" i="20" s="1"/>
  <c r="AT29" i="63"/>
  <c r="BB42" i="63"/>
  <c r="E18" i="63"/>
  <c r="V29" i="63"/>
  <c r="I42" i="63"/>
  <c r="I38" i="63" s="1"/>
  <c r="AG42" i="63"/>
  <c r="AG38" i="63" s="1"/>
  <c r="D7" i="63"/>
  <c r="O536" i="20" s="1"/>
  <c r="BE38" i="63"/>
  <c r="D9" i="63"/>
  <c r="AA38" i="63"/>
  <c r="D13" i="63"/>
  <c r="G13" i="63" s="1"/>
  <c r="AJ42" i="63"/>
  <c r="AV42" i="63"/>
  <c r="BP54" i="63"/>
  <c r="BP62" i="63"/>
  <c r="BP67" i="63"/>
  <c r="BP94" i="63"/>
  <c r="E16" i="63"/>
  <c r="D14" i="63"/>
  <c r="G14" i="63" s="1"/>
  <c r="AM42" i="63"/>
  <c r="BP69" i="63"/>
  <c r="E11" i="63"/>
  <c r="E12" i="63"/>
  <c r="G24" i="63"/>
  <c r="BP48" i="63"/>
  <c r="BR55" i="63"/>
  <c r="BP58" i="63"/>
  <c r="BP61" i="63"/>
  <c r="BR63" i="63"/>
  <c r="BP78" i="63"/>
  <c r="BP83" i="63"/>
  <c r="S29" i="63"/>
  <c r="D10" i="63"/>
  <c r="E17" i="63"/>
  <c r="G29" i="63"/>
  <c r="R37" i="63"/>
  <c r="U42" i="63"/>
  <c r="BP55" i="63"/>
  <c r="BR60" i="63"/>
  <c r="BP63" i="63"/>
  <c r="BR65" i="63"/>
  <c r="BR75" i="63"/>
  <c r="BR85" i="63"/>
  <c r="BP93" i="63"/>
  <c r="E10" i="63"/>
  <c r="BP47" i="63"/>
  <c r="BP52" i="63"/>
  <c r="BR57" i="63"/>
  <c r="BP60" i="63"/>
  <c r="BP65" i="63"/>
  <c r="BP75" i="63"/>
  <c r="BR87" i="63"/>
  <c r="AS42" i="63"/>
  <c r="BP49" i="63"/>
  <c r="BR54" i="63"/>
  <c r="BP57" i="63"/>
  <c r="BR67" i="63"/>
  <c r="BP72" i="63"/>
  <c r="BR77" i="63"/>
  <c r="BP87" i="63"/>
  <c r="BR89" i="63"/>
  <c r="G20" i="63"/>
  <c r="F39" i="63"/>
  <c r="BB40" i="63"/>
  <c r="AD40" i="63"/>
  <c r="F40" i="63"/>
  <c r="U39" i="63"/>
  <c r="AV40" i="63"/>
  <c r="AV39" i="63" s="1"/>
  <c r="X40" i="63"/>
  <c r="AM39" i="63"/>
  <c r="O39" i="63"/>
  <c r="AS40" i="63"/>
  <c r="AS39" i="63" s="1"/>
  <c r="U40" i="63"/>
  <c r="BH39" i="63"/>
  <c r="BH36" i="63" s="1"/>
  <c r="AJ39" i="63"/>
  <c r="L39" i="63"/>
  <c r="AP40" i="63"/>
  <c r="AP39" i="63" s="1"/>
  <c r="R40" i="63"/>
  <c r="AG39" i="63"/>
  <c r="I39" i="63"/>
  <c r="BH40" i="63"/>
  <c r="AJ40" i="63"/>
  <c r="L40" i="63"/>
  <c r="AY39" i="63"/>
  <c r="AY36" i="63" s="1"/>
  <c r="AA39" i="63"/>
  <c r="C39" i="63"/>
  <c r="X39" i="63"/>
  <c r="AA40" i="63"/>
  <c r="AD39" i="63"/>
  <c r="AG40" i="63"/>
  <c r="X38" i="63"/>
  <c r="AM40" i="63"/>
  <c r="BP89" i="63"/>
  <c r="BB39" i="63"/>
  <c r="BE40" i="63"/>
  <c r="BE39" i="63" s="1"/>
  <c r="BR52" i="63"/>
  <c r="BP73" i="63"/>
  <c r="BR83" i="63"/>
  <c r="BH45" i="19"/>
  <c r="BI32" i="19"/>
  <c r="BE42" i="60"/>
  <c r="BE38" i="60" s="1"/>
  <c r="CD88" i="40"/>
  <c r="CF88" i="40"/>
  <c r="CC88" i="40" s="1"/>
  <c r="CE88" i="40" l="1"/>
  <c r="L38" i="63"/>
  <c r="F36" i="63"/>
  <c r="AA36" i="63"/>
  <c r="D17" i="63"/>
  <c r="D15" i="63"/>
  <c r="G15" i="63" s="1"/>
  <c r="D23" i="60"/>
  <c r="G9" i="63"/>
  <c r="O538" i="20"/>
  <c r="R36" i="63"/>
  <c r="X36" i="63"/>
  <c r="BH41" i="19"/>
  <c r="D23" i="19"/>
  <c r="L36" i="63"/>
  <c r="D5" i="63"/>
  <c r="I36" i="63"/>
  <c r="G7" i="63"/>
  <c r="D16" i="63"/>
  <c r="G16" i="63" s="1"/>
  <c r="AD38" i="63"/>
  <c r="AD36" i="63" s="1"/>
  <c r="C36" i="63"/>
  <c r="BE36" i="63"/>
  <c r="O36" i="63"/>
  <c r="D21" i="63"/>
  <c r="G21" i="63" s="1"/>
  <c r="BB38" i="63"/>
  <c r="BB36" i="63" s="1"/>
  <c r="D11" i="63"/>
  <c r="G11" i="63" s="1"/>
  <c r="G10" i="63"/>
  <c r="D12" i="63"/>
  <c r="G12" i="63" s="1"/>
  <c r="AP36" i="63"/>
  <c r="U38" i="63"/>
  <c r="U36" i="63" s="1"/>
  <c r="D18" i="63"/>
  <c r="G18" i="63" s="1"/>
  <c r="AG36" i="63"/>
  <c r="B40" i="63"/>
  <c r="AD28" i="63" s="1"/>
  <c r="AS38" i="63"/>
  <c r="AS36" i="63" s="1"/>
  <c r="D8" i="63"/>
  <c r="G17" i="63"/>
  <c r="AM38" i="63"/>
  <c r="AM36" i="63" s="1"/>
  <c r="D19" i="63"/>
  <c r="G19" i="63" s="1"/>
  <c r="AV38" i="63"/>
  <c r="AV36" i="63" s="1"/>
  <c r="D6" i="63"/>
  <c r="AJ38" i="63"/>
  <c r="AJ36" i="63" s="1"/>
  <c r="D23" i="63"/>
  <c r="G23" i="63" s="1"/>
  <c r="D480" i="20"/>
  <c r="E480" i="20"/>
  <c r="G6" i="63" l="1"/>
  <c r="O535" i="20"/>
  <c r="G8" i="63"/>
  <c r="O537" i="20"/>
  <c r="G5" i="63"/>
  <c r="O534" i="20"/>
  <c r="AT28" i="63"/>
  <c r="AT27" i="63" s="1"/>
  <c r="M28" i="63"/>
  <c r="M27" i="63" s="1"/>
  <c r="AP28" i="63"/>
  <c r="BB28" i="63"/>
  <c r="BE28" i="63"/>
  <c r="AZ28" i="63"/>
  <c r="AZ27" i="63" s="1"/>
  <c r="AE28" i="63"/>
  <c r="AE27" i="63" s="1"/>
  <c r="AG28" i="63"/>
  <c r="AS28" i="63"/>
  <c r="P28" i="63"/>
  <c r="P27" i="63" s="1"/>
  <c r="C28" i="63"/>
  <c r="O28" i="63"/>
  <c r="Y28" i="63"/>
  <c r="Y27" i="63" s="1"/>
  <c r="AB28" i="63"/>
  <c r="AB27" i="63" s="1"/>
  <c r="AA28" i="63"/>
  <c r="AJ35" i="63"/>
  <c r="AJ34" i="63" s="1"/>
  <c r="BB35" i="63"/>
  <c r="BB31" i="63" s="1"/>
  <c r="BH35" i="63"/>
  <c r="BH33" i="63" s="1"/>
  <c r="O35" i="63"/>
  <c r="L35" i="63"/>
  <c r="L34" i="63" s="1"/>
  <c r="F35" i="63"/>
  <c r="F30" i="63" s="1"/>
  <c r="AP35" i="63"/>
  <c r="AD35" i="63"/>
  <c r="AD31" i="63" s="1"/>
  <c r="AG35" i="63"/>
  <c r="AG32" i="63" s="1"/>
  <c r="C35" i="63"/>
  <c r="R35" i="63"/>
  <c r="R34" i="63" s="1"/>
  <c r="I35" i="63"/>
  <c r="I32" i="63" s="1"/>
  <c r="AV35" i="63"/>
  <c r="AV33" i="63" s="1"/>
  <c r="AM35" i="63"/>
  <c r="AM32" i="63" s="1"/>
  <c r="AS35" i="63"/>
  <c r="AS31" i="63" s="1"/>
  <c r="AW28" i="63"/>
  <c r="AW27" i="63" s="1"/>
  <c r="L28" i="63"/>
  <c r="AM28" i="63"/>
  <c r="G28" i="63"/>
  <c r="G27" i="63" s="1"/>
  <c r="AH28" i="63"/>
  <c r="AH27" i="63" s="1"/>
  <c r="AA35" i="63"/>
  <c r="AA32" i="63" s="1"/>
  <c r="X35" i="63"/>
  <c r="X32" i="63" s="1"/>
  <c r="BE35" i="63"/>
  <c r="U35" i="63"/>
  <c r="U31" i="63" s="1"/>
  <c r="AK28" i="63"/>
  <c r="AK27" i="63" s="1"/>
  <c r="AJ28" i="63"/>
  <c r="AY35" i="63"/>
  <c r="AY34" i="63" s="1"/>
  <c r="AQ28" i="63"/>
  <c r="AQ27" i="63" s="1"/>
  <c r="S28" i="63"/>
  <c r="S27" i="63" s="1"/>
  <c r="I28" i="63"/>
  <c r="AV28" i="63"/>
  <c r="R28" i="63"/>
  <c r="AN28" i="63"/>
  <c r="AN27" i="63" s="1"/>
  <c r="J28" i="63"/>
  <c r="J27" i="63" s="1"/>
  <c r="BC28" i="63"/>
  <c r="BC27" i="63" s="1"/>
  <c r="X28" i="63"/>
  <c r="AY28" i="63"/>
  <c r="BI28" i="63"/>
  <c r="BI27" i="63" s="1"/>
  <c r="BF28" i="63"/>
  <c r="BF27" i="63" s="1"/>
  <c r="F28" i="63"/>
  <c r="V28" i="63"/>
  <c r="V27" i="63" s="1"/>
  <c r="D28" i="63"/>
  <c r="D27" i="63" s="1"/>
  <c r="U28" i="63"/>
  <c r="BH28" i="63"/>
  <c r="AB496" i="20"/>
  <c r="AC496" i="20"/>
  <c r="AB495" i="20"/>
  <c r="AC495" i="20"/>
  <c r="A243" i="49"/>
  <c r="A244" i="49" s="1"/>
  <c r="A245" i="49" s="1"/>
  <c r="A246" i="49" s="1"/>
  <c r="A247" i="49" s="1"/>
  <c r="A248" i="49" s="1"/>
  <c r="A249" i="49" s="1"/>
  <c r="A250" i="49" s="1"/>
  <c r="A251" i="49" s="1"/>
  <c r="A252" i="49" s="1"/>
  <c r="A253" i="49" s="1"/>
  <c r="A254" i="49" s="1"/>
  <c r="A255" i="49" s="1"/>
  <c r="A256" i="49" s="1"/>
  <c r="A257" i="49" s="1"/>
  <c r="A258" i="49" s="1"/>
  <c r="A259" i="49" s="1"/>
  <c r="A260" i="49" s="1"/>
  <c r="A261" i="49" s="1"/>
  <c r="A262" i="49" s="1"/>
  <c r="A263" i="49" s="1"/>
  <c r="A264" i="49" s="1"/>
  <c r="BG44" i="49"/>
  <c r="BG45" i="49"/>
  <c r="BG46" i="49"/>
  <c r="BG47" i="49"/>
  <c r="BG48" i="49"/>
  <c r="BG49" i="49"/>
  <c r="BG50" i="49"/>
  <c r="BG51" i="49"/>
  <c r="BG52" i="49"/>
  <c r="BG53" i="49"/>
  <c r="BG54" i="49"/>
  <c r="BG55" i="49"/>
  <c r="BG56" i="49"/>
  <c r="BG57" i="49"/>
  <c r="BG58" i="49"/>
  <c r="BG59" i="49"/>
  <c r="BG61" i="49"/>
  <c r="BG62" i="49"/>
  <c r="BG63" i="49"/>
  <c r="BG64" i="49"/>
  <c r="BG65" i="49"/>
  <c r="BG66" i="49"/>
  <c r="BG67" i="49"/>
  <c r="BG68" i="49"/>
  <c r="BG69" i="49"/>
  <c r="BG70" i="49"/>
  <c r="BG71" i="49"/>
  <c r="BG72" i="49"/>
  <c r="BG73" i="49"/>
  <c r="BG74" i="49"/>
  <c r="BG75" i="49"/>
  <c r="BG76" i="49"/>
  <c r="BG43" i="49"/>
  <c r="BZ108" i="19"/>
  <c r="CB108" i="19"/>
  <c r="BZ109" i="19"/>
  <c r="CB109" i="19"/>
  <c r="BZ110" i="19"/>
  <c r="CB110" i="19"/>
  <c r="BZ111" i="19"/>
  <c r="CB111" i="19"/>
  <c r="BZ112" i="19"/>
  <c r="CB112" i="19"/>
  <c r="BZ113" i="19"/>
  <c r="CB113" i="19"/>
  <c r="BZ114" i="19"/>
  <c r="CB114" i="19"/>
  <c r="BZ115" i="19"/>
  <c r="CB115" i="19"/>
  <c r="BZ116" i="19"/>
  <c r="CB116" i="19"/>
  <c r="BZ117" i="19"/>
  <c r="CB117" i="19"/>
  <c r="BZ118" i="19"/>
  <c r="CB118" i="19"/>
  <c r="BZ119" i="19"/>
  <c r="CB119" i="19"/>
  <c r="BZ120" i="19"/>
  <c r="CB120" i="19"/>
  <c r="L129" i="20"/>
  <c r="M129" i="20"/>
  <c r="L33" i="63" l="1"/>
  <c r="CA116" i="19"/>
  <c r="AJ33" i="63"/>
  <c r="F34" i="63"/>
  <c r="AS30" i="63"/>
  <c r="BB30" i="63"/>
  <c r="AA33" i="63"/>
  <c r="AA31" i="63"/>
  <c r="L32" i="63"/>
  <c r="AD33" i="63"/>
  <c r="AV32" i="63"/>
  <c r="AV30" i="63"/>
  <c r="AD32" i="63"/>
  <c r="U32" i="63"/>
  <c r="AS32" i="63"/>
  <c r="U30" i="63"/>
  <c r="BB33" i="63"/>
  <c r="AS34" i="63"/>
  <c r="AD30" i="63"/>
  <c r="AM34" i="63"/>
  <c r="U33" i="63"/>
  <c r="AD34" i="63"/>
  <c r="AS33" i="63"/>
  <c r="BB34" i="63"/>
  <c r="U34" i="63"/>
  <c r="BB32" i="63"/>
  <c r="AJ31" i="63"/>
  <c r="AJ32" i="63"/>
  <c r="AG31" i="63"/>
  <c r="I34" i="63"/>
  <c r="R31" i="63"/>
  <c r="BH31" i="63"/>
  <c r="AG33" i="63"/>
  <c r="AY31" i="63"/>
  <c r="BH32" i="63"/>
  <c r="AG34" i="63"/>
  <c r="AM31" i="63"/>
  <c r="AM33" i="63"/>
  <c r="X33" i="63"/>
  <c r="L31" i="63"/>
  <c r="L30" i="63"/>
  <c r="AV31" i="63"/>
  <c r="AA34" i="63"/>
  <c r="C30" i="63"/>
  <c r="C31" i="63"/>
  <c r="C34" i="63"/>
  <c r="C32" i="63"/>
  <c r="C33" i="63"/>
  <c r="I33" i="63"/>
  <c r="AY30" i="63"/>
  <c r="R33" i="63"/>
  <c r="BH30" i="63"/>
  <c r="F33" i="63"/>
  <c r="I30" i="63"/>
  <c r="AM30" i="63"/>
  <c r="AY32" i="63"/>
  <c r="AJ30" i="63"/>
  <c r="X30" i="63"/>
  <c r="R30" i="63"/>
  <c r="BH34" i="63"/>
  <c r="AG30" i="63"/>
  <c r="F31" i="63"/>
  <c r="X31" i="63"/>
  <c r="AV34" i="63"/>
  <c r="AA30" i="63"/>
  <c r="O34" i="63"/>
  <c r="O32" i="63"/>
  <c r="O30" i="63"/>
  <c r="O33" i="63"/>
  <c r="O31" i="63"/>
  <c r="I31" i="63"/>
  <c r="AY33" i="63"/>
  <c r="R32" i="63"/>
  <c r="F32" i="63"/>
  <c r="X34" i="63"/>
  <c r="BE31" i="63"/>
  <c r="BE34" i="63"/>
  <c r="BE30" i="63"/>
  <c r="BE33" i="63"/>
  <c r="BE32" i="63"/>
  <c r="AP31" i="63"/>
  <c r="AP30" i="63"/>
  <c r="AP33" i="63"/>
  <c r="AP34" i="63"/>
  <c r="AP32" i="63"/>
  <c r="BY115" i="19"/>
  <c r="BY113" i="19"/>
  <c r="CA113" i="19"/>
  <c r="BY117" i="19"/>
  <c r="BY114" i="19"/>
  <c r="BY120" i="19"/>
  <c r="CA117" i="19"/>
  <c r="CA114" i="19"/>
  <c r="CA118" i="19"/>
  <c r="CA120" i="19"/>
  <c r="CA115" i="19"/>
  <c r="BY119" i="19"/>
  <c r="BY116" i="19"/>
  <c r="BY118" i="19"/>
  <c r="CA119" i="19"/>
  <c r="BY112" i="19"/>
  <c r="CA112" i="19"/>
  <c r="BY111" i="19"/>
  <c r="CA111" i="19"/>
  <c r="BY110" i="19"/>
  <c r="CA110" i="19"/>
  <c r="CA108" i="19"/>
  <c r="BY109" i="19"/>
  <c r="CA109" i="19"/>
  <c r="BY108" i="19"/>
  <c r="B45" i="60"/>
  <c r="BM74" i="60"/>
  <c r="BM75" i="60"/>
  <c r="BM76" i="60"/>
  <c r="BM77" i="60"/>
  <c r="BM78" i="60"/>
  <c r="BM79" i="60"/>
  <c r="BM80" i="60"/>
  <c r="BM81" i="60"/>
  <c r="BM82" i="60"/>
  <c r="BM83" i="60"/>
  <c r="BM84" i="60"/>
  <c r="BM85" i="60"/>
  <c r="BM86" i="60"/>
  <c r="BM87" i="60"/>
  <c r="BM88" i="60"/>
  <c r="BM89" i="60"/>
  <c r="BM90" i="60"/>
  <c r="BM91" i="60"/>
  <c r="BM92" i="60"/>
  <c r="BM93" i="60"/>
  <c r="BM94" i="60"/>
  <c r="BM95" i="60"/>
  <c r="BM46" i="60"/>
  <c r="BM47" i="60"/>
  <c r="BM48" i="60"/>
  <c r="BM49" i="60"/>
  <c r="BM50" i="60"/>
  <c r="BM51" i="60"/>
  <c r="BM52" i="60"/>
  <c r="BM53" i="60"/>
  <c r="BM54" i="60"/>
  <c r="BM55" i="60"/>
  <c r="BM56" i="60"/>
  <c r="BM57" i="60"/>
  <c r="BM58" i="60"/>
  <c r="BM59" i="60"/>
  <c r="BM60" i="60"/>
  <c r="BM61" i="60"/>
  <c r="BM62" i="60"/>
  <c r="BM63" i="60"/>
  <c r="BM64" i="60"/>
  <c r="BM65" i="60"/>
  <c r="BM66" i="60"/>
  <c r="BM67" i="60"/>
  <c r="BM68" i="60"/>
  <c r="BM69" i="60"/>
  <c r="BM70" i="60"/>
  <c r="BM71" i="60"/>
  <c r="BM72" i="60"/>
  <c r="BM73" i="60"/>
  <c r="AM29" i="63" l="1"/>
  <c r="AM27" i="63" s="1"/>
  <c r="F19" i="63" s="1"/>
  <c r="AD29" i="63"/>
  <c r="AD27" i="63" s="1"/>
  <c r="F16" i="63" s="1"/>
  <c r="BB29" i="63"/>
  <c r="BB27" i="63" s="1"/>
  <c r="F11" i="63" s="1"/>
  <c r="AA29" i="63"/>
  <c r="AA27" i="63" s="1"/>
  <c r="F13" i="63" s="1"/>
  <c r="AS29" i="63"/>
  <c r="AS27" i="63" s="1"/>
  <c r="F8" i="63" s="1"/>
  <c r="Q537" i="20" s="1"/>
  <c r="U29" i="63"/>
  <c r="U27" i="63" s="1"/>
  <c r="F18" i="63" s="1"/>
  <c r="AY29" i="63"/>
  <c r="AY27" i="63" s="1"/>
  <c r="F14" i="63" s="1"/>
  <c r="R29" i="63"/>
  <c r="R27" i="63" s="1"/>
  <c r="F17" i="63" s="1"/>
  <c r="AJ29" i="63"/>
  <c r="AJ27" i="63" s="1"/>
  <c r="F23" i="63" s="1"/>
  <c r="I29" i="63"/>
  <c r="I27" i="63" s="1"/>
  <c r="F7" i="63" s="1"/>
  <c r="Q536" i="20" s="1"/>
  <c r="L29" i="63"/>
  <c r="L27" i="63" s="1"/>
  <c r="F22" i="63" s="1"/>
  <c r="BH29" i="63"/>
  <c r="BH27" i="63" s="1"/>
  <c r="F9" i="63" s="1"/>
  <c r="Q538" i="20" s="1"/>
  <c r="AV29" i="63"/>
  <c r="AV27" i="63" s="1"/>
  <c r="F6" i="63" s="1"/>
  <c r="Q535" i="20" s="1"/>
  <c r="F29" i="63"/>
  <c r="F27" i="63" s="1"/>
  <c r="F10" i="63" s="1"/>
  <c r="X29" i="63"/>
  <c r="X27" i="63" s="1"/>
  <c r="F20" i="63" s="1"/>
  <c r="AG29" i="63"/>
  <c r="AG27" i="63" s="1"/>
  <c r="F15" i="63" s="1"/>
  <c r="O29" i="63"/>
  <c r="O27" i="63" s="1"/>
  <c r="F21" i="63" s="1"/>
  <c r="AP29" i="63"/>
  <c r="AP27" i="63" s="1"/>
  <c r="F12" i="63" s="1"/>
  <c r="BE29" i="63"/>
  <c r="BE27" i="63" s="1"/>
  <c r="F24" i="63" s="1"/>
  <c r="C29" i="63"/>
  <c r="C27" i="63" s="1"/>
  <c r="F5" i="63" s="1"/>
  <c r="Q534" i="20" s="1"/>
  <c r="AI41" i="42"/>
  <c r="AI42" i="42"/>
  <c r="AI43" i="42"/>
  <c r="AI44" i="42"/>
  <c r="AI45" i="42"/>
  <c r="AI46" i="42"/>
  <c r="AI47" i="42"/>
  <c r="AI48" i="42"/>
  <c r="AI49" i="42"/>
  <c r="AI50" i="42"/>
  <c r="AI51" i="42"/>
  <c r="AI52" i="42"/>
  <c r="AI53" i="42"/>
  <c r="AI54" i="42"/>
  <c r="AI55" i="42"/>
  <c r="AI56" i="42"/>
  <c r="AI57" i="42"/>
  <c r="AI58" i="42"/>
  <c r="AI59" i="42"/>
  <c r="AI60" i="42"/>
  <c r="AI61" i="42"/>
  <c r="AI62" i="42"/>
  <c r="AI63" i="42"/>
  <c r="AI64" i="42"/>
  <c r="AI65" i="42"/>
  <c r="AI66" i="42"/>
  <c r="AI67" i="42"/>
  <c r="AI68" i="42"/>
  <c r="CB107" i="19"/>
  <c r="CB101" i="19"/>
  <c r="CB102" i="19"/>
  <c r="CB103" i="19"/>
  <c r="CB104" i="19"/>
  <c r="CB105" i="19"/>
  <c r="CB106" i="19"/>
  <c r="BZ103" i="19"/>
  <c r="BZ104" i="19"/>
  <c r="CA104" i="19" s="1"/>
  <c r="BZ105" i="19"/>
  <c r="BZ106" i="19"/>
  <c r="BZ107" i="19"/>
  <c r="D395" i="20"/>
  <c r="E395" i="20"/>
  <c r="D396" i="20"/>
  <c r="E396" i="20"/>
  <c r="D397" i="20"/>
  <c r="E397" i="20"/>
  <c r="F394" i="20"/>
  <c r="G394" i="20"/>
  <c r="H394" i="20"/>
  <c r="I394" i="20"/>
  <c r="D392" i="20"/>
  <c r="BY103" i="19" l="1"/>
  <c r="CA107" i="19"/>
  <c r="BY107" i="19"/>
  <c r="BY106" i="19"/>
  <c r="CA106" i="19"/>
  <c r="BY104" i="19"/>
  <c r="BY105" i="19"/>
  <c r="CA105" i="19"/>
  <c r="CA103" i="19"/>
  <c r="L476" i="20"/>
  <c r="M476" i="20"/>
  <c r="AA528" i="20" l="1"/>
  <c r="AB528" i="20"/>
  <c r="AA529" i="20"/>
  <c r="AB529" i="20"/>
  <c r="L473" i="20"/>
  <c r="M473" i="20"/>
  <c r="L474" i="20"/>
  <c r="M474" i="20"/>
  <c r="L475" i="20"/>
  <c r="M475" i="20"/>
  <c r="L471" i="20"/>
  <c r="M471" i="20"/>
  <c r="L472" i="20"/>
  <c r="M472" i="20"/>
  <c r="BD70" i="49" l="1"/>
  <c r="BE70" i="49"/>
  <c r="BD71" i="49"/>
  <c r="BE71" i="49"/>
  <c r="BD72" i="49"/>
  <c r="BE72" i="49"/>
  <c r="BD73" i="49"/>
  <c r="BE73" i="49"/>
  <c r="BD74" i="49"/>
  <c r="BE74" i="49"/>
  <c r="BD75" i="49"/>
  <c r="BE75" i="49"/>
  <c r="BD76" i="49"/>
  <c r="BE76" i="49"/>
  <c r="BF76" i="49" s="1"/>
  <c r="BD77" i="49"/>
  <c r="BE77" i="49"/>
  <c r="BD78" i="49"/>
  <c r="BE78" i="49"/>
  <c r="BD79" i="49"/>
  <c r="BE79" i="49"/>
  <c r="BD80" i="49"/>
  <c r="BE80" i="49"/>
  <c r="BD81" i="49"/>
  <c r="BE81" i="49"/>
  <c r="BD82" i="49"/>
  <c r="BE82" i="49"/>
  <c r="BD83" i="49"/>
  <c r="BE83" i="49"/>
  <c r="BD84" i="49"/>
  <c r="BE84" i="49"/>
  <c r="BD85" i="49"/>
  <c r="BE85" i="49"/>
  <c r="BD86" i="49"/>
  <c r="BE86" i="49"/>
  <c r="BZ102" i="19"/>
  <c r="BZ101" i="19"/>
  <c r="BZ100" i="19"/>
  <c r="CB100" i="19"/>
  <c r="BY98" i="19"/>
  <c r="BZ97" i="19"/>
  <c r="CA97" i="19" s="1"/>
  <c r="CB97" i="19"/>
  <c r="BZ98" i="19"/>
  <c r="CA98" i="19" s="1"/>
  <c r="CB98" i="19"/>
  <c r="BZ99" i="19"/>
  <c r="CA99" i="19" s="1"/>
  <c r="CB99" i="19"/>
  <c r="CB96" i="19"/>
  <c r="BF81" i="49" l="1"/>
  <c r="BF79" i="49"/>
  <c r="BF84" i="49"/>
  <c r="BF85" i="49"/>
  <c r="BF82" i="49"/>
  <c r="BF77" i="49"/>
  <c r="BF80" i="49"/>
  <c r="BF86" i="49"/>
  <c r="BF83" i="49"/>
  <c r="BY99" i="19"/>
  <c r="BY97" i="19"/>
  <c r="BF71" i="49"/>
  <c r="BF70" i="49"/>
  <c r="BF72" i="49"/>
  <c r="BF74" i="49"/>
  <c r="BY102" i="19"/>
  <c r="CA102" i="19"/>
  <c r="BF78" i="49"/>
  <c r="BF75" i="49"/>
  <c r="BF73" i="49"/>
  <c r="CA101" i="19"/>
  <c r="BY101" i="19"/>
  <c r="CA100" i="19"/>
  <c r="BY100" i="19"/>
  <c r="BS55" i="60"/>
  <c r="BS56" i="60"/>
  <c r="BS57" i="60"/>
  <c r="BS58" i="60"/>
  <c r="BS59" i="60"/>
  <c r="BS60" i="60"/>
  <c r="BS54" i="60"/>
  <c r="CB86" i="19"/>
  <c r="CB87" i="19"/>
  <c r="CB88" i="19"/>
  <c r="CB89" i="19"/>
  <c r="CB90" i="19"/>
  <c r="CB91" i="19"/>
  <c r="CB92" i="19"/>
  <c r="CB93" i="19"/>
  <c r="CB94" i="19"/>
  <c r="CB95" i="19"/>
  <c r="CB85" i="19"/>
  <c r="AO44" i="59" l="1"/>
  <c r="AO45" i="59"/>
  <c r="AO46" i="59"/>
  <c r="AO47" i="59"/>
  <c r="AO48" i="59"/>
  <c r="T476" i="20"/>
  <c r="U476" i="20"/>
  <c r="T475" i="20"/>
  <c r="U475" i="20"/>
  <c r="T474" i="20"/>
  <c r="U474" i="20"/>
  <c r="T473" i="20"/>
  <c r="U473" i="20"/>
  <c r="AA527" i="20"/>
  <c r="AB527" i="20"/>
  <c r="F222" i="20"/>
  <c r="G222" i="20"/>
  <c r="H222" i="20"/>
  <c r="I222" i="20"/>
  <c r="E223" i="20"/>
  <c r="E224" i="20"/>
  <c r="E225" i="20"/>
  <c r="AB524" i="20"/>
  <c r="AB525" i="20"/>
  <c r="AB526" i="20"/>
  <c r="D223" i="20"/>
  <c r="D224" i="20"/>
  <c r="D225" i="20"/>
  <c r="AA524" i="20"/>
  <c r="AA525" i="20"/>
  <c r="AA526" i="20"/>
  <c r="D220" i="20"/>
  <c r="AH39" i="59"/>
  <c r="E8" i="59" s="1"/>
  <c r="AJ39" i="59"/>
  <c r="AJ40" i="59" s="1"/>
  <c r="AI36" i="59" s="1"/>
  <c r="AI39" i="59"/>
  <c r="C11" i="59" s="1"/>
  <c r="AG39" i="59"/>
  <c r="C8" i="59" s="1"/>
  <c r="AF39" i="59"/>
  <c r="AE35" i="59" s="1"/>
  <c r="AE39" i="59"/>
  <c r="C14" i="59" s="1"/>
  <c r="AJ161" i="20" l="1"/>
  <c r="E11" i="59"/>
  <c r="E14" i="59"/>
  <c r="AL161" i="20" s="1"/>
  <c r="D11" i="59"/>
  <c r="AH40" i="59"/>
  <c r="AG35" i="59"/>
  <c r="AH27" i="59"/>
  <c r="AF27" i="59"/>
  <c r="AJ27" i="59"/>
  <c r="AI35" i="59"/>
  <c r="AF40" i="59"/>
  <c r="BN94" i="62"/>
  <c r="BL94" i="62"/>
  <c r="BK94" i="62"/>
  <c r="BJ94" i="62"/>
  <c r="BN93" i="62"/>
  <c r="BL93" i="62"/>
  <c r="BK93" i="62"/>
  <c r="BJ93" i="62"/>
  <c r="BO93" i="62" s="1"/>
  <c r="BN92" i="62"/>
  <c r="BL92" i="62"/>
  <c r="BK92" i="62"/>
  <c r="BM92" i="62" s="1"/>
  <c r="BJ92" i="62"/>
  <c r="BN91" i="62"/>
  <c r="BL91" i="62"/>
  <c r="BK91" i="62"/>
  <c r="BJ91" i="62"/>
  <c r="BN90" i="62"/>
  <c r="BL90" i="62"/>
  <c r="BK90" i="62"/>
  <c r="BJ90" i="62"/>
  <c r="BN89" i="62"/>
  <c r="BL89" i="62"/>
  <c r="BK89" i="62"/>
  <c r="BM89" i="62" s="1"/>
  <c r="BJ89" i="62"/>
  <c r="BO89" i="62" s="1"/>
  <c r="BN88" i="62"/>
  <c r="BL88" i="62"/>
  <c r="BK88" i="62"/>
  <c r="BJ88" i="62"/>
  <c r="BN87" i="62"/>
  <c r="BL87" i="62"/>
  <c r="BK87" i="62"/>
  <c r="BJ87" i="62"/>
  <c r="BO87" i="62" s="1"/>
  <c r="BN86" i="62"/>
  <c r="BL86" i="62"/>
  <c r="BK86" i="62"/>
  <c r="BM86" i="62" s="1"/>
  <c r="BJ86" i="62"/>
  <c r="BN85" i="62"/>
  <c r="BL85" i="62"/>
  <c r="BK85" i="62"/>
  <c r="BJ85" i="62"/>
  <c r="BN84" i="62"/>
  <c r="BL84" i="62"/>
  <c r="BK84" i="62"/>
  <c r="BJ84" i="62"/>
  <c r="BN83" i="62"/>
  <c r="BL83" i="62"/>
  <c r="BK83" i="62"/>
  <c r="BJ83" i="62"/>
  <c r="BN82" i="62"/>
  <c r="BL82" i="62"/>
  <c r="BK82" i="62"/>
  <c r="BJ82" i="62"/>
  <c r="BN81" i="62"/>
  <c r="BL81" i="62"/>
  <c r="BK81" i="62"/>
  <c r="BJ81" i="62"/>
  <c r="BN80" i="62"/>
  <c r="BL80" i="62"/>
  <c r="BK80" i="62"/>
  <c r="BJ80" i="62"/>
  <c r="BN79" i="62"/>
  <c r="BO79" i="62" s="1"/>
  <c r="BL79" i="62"/>
  <c r="BK79" i="62"/>
  <c r="BJ79" i="62"/>
  <c r="BN78" i="62"/>
  <c r="BL78" i="62"/>
  <c r="BK78" i="62"/>
  <c r="BJ78" i="62"/>
  <c r="BN77" i="62"/>
  <c r="BL77" i="62"/>
  <c r="BK77" i="62"/>
  <c r="BJ77" i="62"/>
  <c r="BO77" i="62" s="1"/>
  <c r="BN76" i="62"/>
  <c r="BL76" i="62"/>
  <c r="BK76" i="62"/>
  <c r="BJ76" i="62"/>
  <c r="BN75" i="62"/>
  <c r="BL75" i="62"/>
  <c r="BK75" i="62"/>
  <c r="BJ75" i="62"/>
  <c r="BO75" i="62" s="1"/>
  <c r="BN74" i="62"/>
  <c r="BL74" i="62"/>
  <c r="BK74" i="62"/>
  <c r="BJ74" i="62"/>
  <c r="BN73" i="62"/>
  <c r="BL73" i="62"/>
  <c r="BK73" i="62"/>
  <c r="BJ73" i="62"/>
  <c r="BN72" i="62"/>
  <c r="BL72" i="62"/>
  <c r="BK72" i="62"/>
  <c r="BJ72" i="62"/>
  <c r="BO72" i="62" s="1"/>
  <c r="BN71" i="62"/>
  <c r="BL71" i="62"/>
  <c r="BK71" i="62"/>
  <c r="BJ71" i="62"/>
  <c r="BO71" i="62" s="1"/>
  <c r="BN70" i="62"/>
  <c r="BL70" i="62"/>
  <c r="BK70" i="62"/>
  <c r="BJ70" i="62"/>
  <c r="BN69" i="62"/>
  <c r="BL69" i="62"/>
  <c r="BK69" i="62"/>
  <c r="BJ69" i="62"/>
  <c r="BN68" i="62"/>
  <c r="BL68" i="62"/>
  <c r="BK68" i="62"/>
  <c r="BJ68" i="62"/>
  <c r="BN67" i="62"/>
  <c r="BL67" i="62"/>
  <c r="BK67" i="62"/>
  <c r="BJ67" i="62"/>
  <c r="BO67" i="62" s="1"/>
  <c r="BN66" i="62"/>
  <c r="BL66" i="62"/>
  <c r="BK66" i="62"/>
  <c r="BM66" i="62" s="1"/>
  <c r="BJ66" i="62"/>
  <c r="BN65" i="62"/>
  <c r="BL65" i="62"/>
  <c r="BK65" i="62"/>
  <c r="BM65" i="62" s="1"/>
  <c r="BJ65" i="62"/>
  <c r="BN64" i="62"/>
  <c r="BL64" i="62"/>
  <c r="BK64" i="62"/>
  <c r="BJ64" i="62"/>
  <c r="BO64" i="62" s="1"/>
  <c r="BN63" i="62"/>
  <c r="BL63" i="62"/>
  <c r="BK63" i="62"/>
  <c r="BJ63" i="62"/>
  <c r="BN62" i="62"/>
  <c r="BL62" i="62"/>
  <c r="BK62" i="62"/>
  <c r="BJ62" i="62"/>
  <c r="BN61" i="62"/>
  <c r="BL61" i="62"/>
  <c r="BK61" i="62"/>
  <c r="BJ61" i="62"/>
  <c r="BN60" i="62"/>
  <c r="BL60" i="62"/>
  <c r="BK60" i="62"/>
  <c r="BJ60" i="62"/>
  <c r="BN59" i="62"/>
  <c r="BL59" i="62"/>
  <c r="BK59" i="62"/>
  <c r="BM59" i="62" s="1"/>
  <c r="BJ59" i="62"/>
  <c r="BN58" i="62"/>
  <c r="BL58" i="62"/>
  <c r="BK58" i="62"/>
  <c r="BJ58" i="62"/>
  <c r="BN57" i="62"/>
  <c r="BL57" i="62"/>
  <c r="BK57" i="62"/>
  <c r="BJ57" i="62"/>
  <c r="BN56" i="62"/>
  <c r="BL56" i="62"/>
  <c r="BK56" i="62"/>
  <c r="BM56" i="62" s="1"/>
  <c r="BJ56" i="62"/>
  <c r="BN55" i="62"/>
  <c r="BL55" i="62"/>
  <c r="BK55" i="62"/>
  <c r="BJ55" i="62"/>
  <c r="BN54" i="62"/>
  <c r="BL54" i="62"/>
  <c r="BK54" i="62"/>
  <c r="BJ54" i="62"/>
  <c r="BN53" i="62"/>
  <c r="BL53" i="62"/>
  <c r="BK53" i="62"/>
  <c r="BJ53" i="62"/>
  <c r="BN52" i="62"/>
  <c r="BL52" i="62"/>
  <c r="BK52" i="62"/>
  <c r="BJ52" i="62"/>
  <c r="BN51" i="62"/>
  <c r="BL51" i="62"/>
  <c r="BK51" i="62"/>
  <c r="BJ51" i="62"/>
  <c r="BN50" i="62"/>
  <c r="BL50" i="62"/>
  <c r="BK50" i="62"/>
  <c r="BJ50" i="62"/>
  <c r="BN49" i="62"/>
  <c r="BL49" i="62"/>
  <c r="BK49" i="62"/>
  <c r="BJ49" i="62"/>
  <c r="BN48" i="62"/>
  <c r="BL48" i="62"/>
  <c r="BK48" i="62"/>
  <c r="BJ48" i="62"/>
  <c r="BN47" i="62"/>
  <c r="BL47" i="62"/>
  <c r="BK47" i="62"/>
  <c r="BJ47" i="62"/>
  <c r="BN46" i="62"/>
  <c r="BL46" i="62"/>
  <c r="BK46" i="62"/>
  <c r="BJ46" i="62"/>
  <c r="A46" i="62"/>
  <c r="A47" i="62" s="1"/>
  <c r="A48" i="62" s="1"/>
  <c r="A49" i="62" s="1"/>
  <c r="A50" i="62" s="1"/>
  <c r="A51" i="62" s="1"/>
  <c r="A52" i="62" s="1"/>
  <c r="A53" i="62" s="1"/>
  <c r="A54" i="62" s="1"/>
  <c r="A55" i="62" s="1"/>
  <c r="A56" i="62" s="1"/>
  <c r="A57" i="62" s="1"/>
  <c r="A58" i="62" s="1"/>
  <c r="A59" i="62" s="1"/>
  <c r="A60" i="62" s="1"/>
  <c r="A61" i="62" s="1"/>
  <c r="A62" i="62" s="1"/>
  <c r="A63" i="62" s="1"/>
  <c r="A64" i="62" s="1"/>
  <c r="A65" i="62" s="1"/>
  <c r="A66" i="62" s="1"/>
  <c r="A67" i="62" s="1"/>
  <c r="A68" i="62" s="1"/>
  <c r="A69" i="62" s="1"/>
  <c r="A70" i="62" s="1"/>
  <c r="A71" i="62" s="1"/>
  <c r="A72" i="62" s="1"/>
  <c r="A73" i="62" s="1"/>
  <c r="A74" i="62" s="1"/>
  <c r="A75" i="62" s="1"/>
  <c r="A76" i="62" s="1"/>
  <c r="A77" i="62" s="1"/>
  <c r="A78" i="62" s="1"/>
  <c r="A79" i="62" s="1"/>
  <c r="A80" i="62" s="1"/>
  <c r="A81" i="62" s="1"/>
  <c r="A82" i="62" s="1"/>
  <c r="A83" i="62" s="1"/>
  <c r="A84" i="62" s="1"/>
  <c r="A85" i="62" s="1"/>
  <c r="A86" i="62" s="1"/>
  <c r="A87" i="62" s="1"/>
  <c r="A88" i="62" s="1"/>
  <c r="A89" i="62" s="1"/>
  <c r="A90" i="62" s="1"/>
  <c r="A91" i="62" s="1"/>
  <c r="A92" i="62" s="1"/>
  <c r="A93" i="62" s="1"/>
  <c r="A94" i="62" s="1"/>
  <c r="A95" i="62" s="1"/>
  <c r="A96" i="62" s="1"/>
  <c r="A97" i="62" s="1"/>
  <c r="A98" i="62" s="1"/>
  <c r="A99" i="62" s="1"/>
  <c r="A100" i="62" s="1"/>
  <c r="A101" i="62" s="1"/>
  <c r="A102" i="62" s="1"/>
  <c r="A103" i="62" s="1"/>
  <c r="A104" i="62" s="1"/>
  <c r="A105" i="62" s="1"/>
  <c r="A106" i="62" s="1"/>
  <c r="A107" i="62" s="1"/>
  <c r="A108" i="62" s="1"/>
  <c r="A109" i="62" s="1"/>
  <c r="A110" i="62" s="1"/>
  <c r="A111" i="62" s="1"/>
  <c r="A112" i="62" s="1"/>
  <c r="A113" i="62" s="1"/>
  <c r="A114" i="62" s="1"/>
  <c r="A115" i="62" s="1"/>
  <c r="A116" i="62" s="1"/>
  <c r="A117" i="62" s="1"/>
  <c r="A118" i="62" s="1"/>
  <c r="A119" i="62" s="1"/>
  <c r="A120" i="62" s="1"/>
  <c r="A121" i="62" s="1"/>
  <c r="A122" i="62" s="1"/>
  <c r="A123" i="62" s="1"/>
  <c r="A124" i="62" s="1"/>
  <c r="A125" i="62" s="1"/>
  <c r="A126" i="62" s="1"/>
  <c r="A127" i="62" s="1"/>
  <c r="A128" i="62" s="1"/>
  <c r="A129" i="62" s="1"/>
  <c r="A130" i="62" s="1"/>
  <c r="A131" i="62" s="1"/>
  <c r="A132" i="62" s="1"/>
  <c r="A133" i="62" s="1"/>
  <c r="A134" i="62" s="1"/>
  <c r="A135" i="62" s="1"/>
  <c r="A136" i="62" s="1"/>
  <c r="A137" i="62" s="1"/>
  <c r="A138" i="62" s="1"/>
  <c r="A139" i="62" s="1"/>
  <c r="A140" i="62" s="1"/>
  <c r="A141" i="62" s="1"/>
  <c r="A142" i="62" s="1"/>
  <c r="A143" i="62" s="1"/>
  <c r="A144" i="62" s="1"/>
  <c r="A145" i="62" s="1"/>
  <c r="A146" i="62" s="1"/>
  <c r="A147" i="62" s="1"/>
  <c r="A148" i="62" s="1"/>
  <c r="A149" i="62" s="1"/>
  <c r="A150" i="62" s="1"/>
  <c r="A151" i="62" s="1"/>
  <c r="A152" i="62" s="1"/>
  <c r="A153" i="62" s="1"/>
  <c r="A154" i="62" s="1"/>
  <c r="A155" i="62" s="1"/>
  <c r="A156" i="62" s="1"/>
  <c r="A157" i="62" s="1"/>
  <c r="A158" i="62" s="1"/>
  <c r="A159" i="62" s="1"/>
  <c r="A160" i="62" s="1"/>
  <c r="A161" i="62" s="1"/>
  <c r="A162" i="62" s="1"/>
  <c r="A163" i="62" s="1"/>
  <c r="A164" i="62" s="1"/>
  <c r="A165" i="62" s="1"/>
  <c r="A166" i="62" s="1"/>
  <c r="A167" i="62" s="1"/>
  <c r="A168" i="62" s="1"/>
  <c r="A169" i="62" s="1"/>
  <c r="A170" i="62" s="1"/>
  <c r="A171" i="62" s="1"/>
  <c r="A172" i="62" s="1"/>
  <c r="A173" i="62" s="1"/>
  <c r="A174" i="62" s="1"/>
  <c r="A175" i="62" s="1"/>
  <c r="A176" i="62" s="1"/>
  <c r="A177" i="62" s="1"/>
  <c r="A178" i="62" s="1"/>
  <c r="A179" i="62" s="1"/>
  <c r="A180" i="62" s="1"/>
  <c r="A181" i="62" s="1"/>
  <c r="A182" i="62" s="1"/>
  <c r="A183" i="62" s="1"/>
  <c r="A184" i="62" s="1"/>
  <c r="A185" i="62" s="1"/>
  <c r="A186" i="62" s="1"/>
  <c r="A187" i="62" s="1"/>
  <c r="A188" i="62" s="1"/>
  <c r="A189" i="62" s="1"/>
  <c r="A190" i="62" s="1"/>
  <c r="A191" i="62" s="1"/>
  <c r="A192" i="62" s="1"/>
  <c r="A193" i="62" s="1"/>
  <c r="A194" i="62" s="1"/>
  <c r="A195" i="62" s="1"/>
  <c r="A196" i="62" s="1"/>
  <c r="A197" i="62" s="1"/>
  <c r="A198" i="62" s="1"/>
  <c r="A199" i="62" s="1"/>
  <c r="A200" i="62" s="1"/>
  <c r="A201" i="62" s="1"/>
  <c r="A202" i="62" s="1"/>
  <c r="A203" i="62" s="1"/>
  <c r="A204" i="62" s="1"/>
  <c r="A205" i="62" s="1"/>
  <c r="A206" i="62" s="1"/>
  <c r="A207" i="62" s="1"/>
  <c r="A208" i="62" s="1"/>
  <c r="A209" i="62" s="1"/>
  <c r="A210" i="62" s="1"/>
  <c r="A211" i="62" s="1"/>
  <c r="A212" i="62" s="1"/>
  <c r="A213" i="62" s="1"/>
  <c r="A214" i="62" s="1"/>
  <c r="A215" i="62" s="1"/>
  <c r="A216" i="62" s="1"/>
  <c r="A217" i="62" s="1"/>
  <c r="A218" i="62" s="1"/>
  <c r="A219" i="62" s="1"/>
  <c r="A220" i="62" s="1"/>
  <c r="A221" i="62" s="1"/>
  <c r="A222" i="62" s="1"/>
  <c r="A223" i="62" s="1"/>
  <c r="A224" i="62" s="1"/>
  <c r="A225" i="62" s="1"/>
  <c r="A226" i="62" s="1"/>
  <c r="A227" i="62" s="1"/>
  <c r="A228" i="62" s="1"/>
  <c r="A229" i="62" s="1"/>
  <c r="A230" i="62" s="1"/>
  <c r="A231" i="62" s="1"/>
  <c r="A232" i="62" s="1"/>
  <c r="A233" i="62" s="1"/>
  <c r="A234" i="62" s="1"/>
  <c r="A235" i="62" s="1"/>
  <c r="A236" i="62" s="1"/>
  <c r="A237" i="62" s="1"/>
  <c r="A238" i="62" s="1"/>
  <c r="A239" i="62" s="1"/>
  <c r="A240" i="62" s="1"/>
  <c r="BN45" i="62"/>
  <c r="BL45" i="62"/>
  <c r="BK45" i="62"/>
  <c r="BJ45" i="62"/>
  <c r="BH43" i="62"/>
  <c r="AO8" i="20" s="1"/>
  <c r="BH42" i="62"/>
  <c r="AO7" i="20" s="1"/>
  <c r="AY42" i="62"/>
  <c r="AV42" i="62"/>
  <c r="AS42" i="62"/>
  <c r="AP42" i="62"/>
  <c r="AM42" i="62"/>
  <c r="X42" i="62"/>
  <c r="U42" i="62"/>
  <c r="R42" i="62"/>
  <c r="I42" i="62"/>
  <c r="BG41" i="62"/>
  <c r="BF41" i="62"/>
  <c r="BD41" i="62"/>
  <c r="BC41" i="62"/>
  <c r="BA41" i="62"/>
  <c r="AZ41" i="62"/>
  <c r="AX41" i="62"/>
  <c r="AW41" i="62"/>
  <c r="AU41" i="62"/>
  <c r="AT41" i="62"/>
  <c r="AR41" i="62"/>
  <c r="AQ41" i="62"/>
  <c r="AO41" i="62"/>
  <c r="AN41" i="62"/>
  <c r="AL41" i="62"/>
  <c r="AK41" i="62"/>
  <c r="AI41" i="62"/>
  <c r="AH41" i="62"/>
  <c r="AF41" i="62"/>
  <c r="AE41" i="62"/>
  <c r="AD41" i="62" s="1"/>
  <c r="AD37" i="62" s="1"/>
  <c r="AC41" i="62"/>
  <c r="AB41" i="62"/>
  <c r="Z41" i="62"/>
  <c r="Y41" i="62"/>
  <c r="W41" i="62"/>
  <c r="V41" i="62"/>
  <c r="T41" i="62"/>
  <c r="S41" i="62"/>
  <c r="Q41" i="62"/>
  <c r="P41" i="62"/>
  <c r="N41" i="62"/>
  <c r="M41" i="62"/>
  <c r="K41" i="62"/>
  <c r="J41" i="62"/>
  <c r="H41" i="62"/>
  <c r="G41" i="62"/>
  <c r="E41" i="62"/>
  <c r="D41" i="62"/>
  <c r="BF40" i="62"/>
  <c r="BE36" i="62" s="1"/>
  <c r="BE40" i="62"/>
  <c r="C22" i="62" s="1"/>
  <c r="BC40" i="62"/>
  <c r="BC28" i="62" s="1"/>
  <c r="BB40" i="62"/>
  <c r="C23" i="62" s="1"/>
  <c r="AZ40" i="62"/>
  <c r="AY40" i="62"/>
  <c r="C9" i="62" s="1"/>
  <c r="AW40" i="62"/>
  <c r="AV36" i="62" s="1"/>
  <c r="AV40" i="62"/>
  <c r="C10" i="62" s="1"/>
  <c r="AT40" i="62"/>
  <c r="AT28" i="62" s="1"/>
  <c r="AS40" i="62"/>
  <c r="C11" i="62" s="1"/>
  <c r="AQ40" i="62"/>
  <c r="AP36" i="62" s="1"/>
  <c r="AP40" i="62"/>
  <c r="C12" i="62" s="1"/>
  <c r="AN40" i="62"/>
  <c r="AM40" i="62"/>
  <c r="C17" i="62" s="1"/>
  <c r="AK40" i="62"/>
  <c r="AK28" i="62" s="1"/>
  <c r="AJ40" i="62"/>
  <c r="C7" i="62" s="1"/>
  <c r="AH40" i="62"/>
  <c r="AG36" i="62" s="1"/>
  <c r="AG40" i="62"/>
  <c r="C13" i="62" s="1"/>
  <c r="AE40" i="62"/>
  <c r="AD40" i="62"/>
  <c r="C20" i="62" s="1"/>
  <c r="AB40" i="62"/>
  <c r="AB28" i="62" s="1"/>
  <c r="AA40" i="62"/>
  <c r="C8" i="62" s="1"/>
  <c r="Y40" i="62"/>
  <c r="E19" i="62" s="1"/>
  <c r="X40" i="62"/>
  <c r="C19" i="62" s="1"/>
  <c r="V40" i="62"/>
  <c r="U36" i="62" s="1"/>
  <c r="U40" i="62"/>
  <c r="C16" i="62" s="1"/>
  <c r="S40" i="62"/>
  <c r="S28" i="62" s="1"/>
  <c r="R40" i="62"/>
  <c r="C21" i="62" s="1"/>
  <c r="P40" i="62"/>
  <c r="P28" i="62" s="1"/>
  <c r="O40" i="62"/>
  <c r="C15" i="62" s="1"/>
  <c r="M40" i="62"/>
  <c r="L36" i="62" s="1"/>
  <c r="L40" i="62"/>
  <c r="C18" i="62" s="1"/>
  <c r="J40" i="62"/>
  <c r="I40" i="62"/>
  <c r="C5" i="62" s="1"/>
  <c r="G40" i="62"/>
  <c r="F36" i="62" s="1"/>
  <c r="F40" i="62"/>
  <c r="C6" i="62" s="1"/>
  <c r="D40" i="62"/>
  <c r="D28" i="62" s="1"/>
  <c r="C40" i="62"/>
  <c r="C14" i="62" s="1"/>
  <c r="BB36" i="62"/>
  <c r="R36" i="62"/>
  <c r="A3" i="62"/>
  <c r="L468" i="20"/>
  <c r="M468" i="20"/>
  <c r="L469" i="20"/>
  <c r="M469" i="20"/>
  <c r="L470" i="20"/>
  <c r="M470" i="20"/>
  <c r="D508" i="20"/>
  <c r="E508" i="20"/>
  <c r="D509" i="20"/>
  <c r="E509" i="20"/>
  <c r="T521" i="20"/>
  <c r="U521" i="20"/>
  <c r="T522" i="20"/>
  <c r="U522" i="20"/>
  <c r="T523" i="20"/>
  <c r="U523" i="20"/>
  <c r="T524" i="20"/>
  <c r="U524" i="20"/>
  <c r="T525" i="20"/>
  <c r="U525" i="20"/>
  <c r="T526" i="20"/>
  <c r="U526" i="20"/>
  <c r="L521" i="20"/>
  <c r="M521" i="20"/>
  <c r="L522" i="20"/>
  <c r="M522" i="20"/>
  <c r="L523" i="20"/>
  <c r="M523" i="20"/>
  <c r="L524" i="20"/>
  <c r="M524" i="20"/>
  <c r="L525" i="20"/>
  <c r="M525" i="20"/>
  <c r="L526" i="20"/>
  <c r="M526" i="20"/>
  <c r="L527" i="20"/>
  <c r="M527" i="20"/>
  <c r="C3" i="62" l="1"/>
  <c r="BO53" i="62"/>
  <c r="E21" i="62"/>
  <c r="BM58" i="62"/>
  <c r="BM61" i="62"/>
  <c r="N384" i="20"/>
  <c r="N386" i="20"/>
  <c r="F226" i="20"/>
  <c r="N385" i="20"/>
  <c r="BM49" i="62"/>
  <c r="BM53" i="62"/>
  <c r="BM60" i="62"/>
  <c r="BM63" i="62"/>
  <c r="BO66" i="62"/>
  <c r="BO60" i="62"/>
  <c r="BM78" i="62"/>
  <c r="BO73" i="62"/>
  <c r="BO85" i="62"/>
  <c r="BO91" i="62"/>
  <c r="R41" i="62"/>
  <c r="BB41" i="62"/>
  <c r="BO65" i="62"/>
  <c r="BM94" i="62"/>
  <c r="BM57" i="62"/>
  <c r="AS36" i="62"/>
  <c r="BO86" i="62"/>
  <c r="BM70" i="62"/>
  <c r="BO78" i="62"/>
  <c r="BM90" i="62"/>
  <c r="BM93" i="62"/>
  <c r="BM69" i="62"/>
  <c r="BO61" i="62"/>
  <c r="BO56" i="62"/>
  <c r="BO70" i="62"/>
  <c r="BM76" i="62"/>
  <c r="BO82" i="62"/>
  <c r="BO69" i="62"/>
  <c r="AC528" i="20"/>
  <c r="BM62" i="62"/>
  <c r="BM68" i="62"/>
  <c r="BM71" i="62"/>
  <c r="BO76" i="62"/>
  <c r="BM85" i="62"/>
  <c r="BM91" i="62"/>
  <c r="AC525" i="20"/>
  <c r="BM51" i="62"/>
  <c r="BO54" i="62"/>
  <c r="BO57" i="62"/>
  <c r="BO63" i="62"/>
  <c r="BM74" i="62"/>
  <c r="BM77" i="62"/>
  <c r="BO80" i="62"/>
  <c r="BO88" i="62"/>
  <c r="AA41" i="62"/>
  <c r="AA37" i="62" s="1"/>
  <c r="F224" i="20"/>
  <c r="AP39" i="62"/>
  <c r="AP38" i="62" s="1"/>
  <c r="E12" i="62"/>
  <c r="P384" i="20" s="1"/>
  <c r="AC526" i="20"/>
  <c r="AC524" i="20"/>
  <c r="AC527" i="20"/>
  <c r="AC529" i="20"/>
  <c r="F225" i="20"/>
  <c r="BM47" i="62"/>
  <c r="BO47" i="62"/>
  <c r="AM41" i="62"/>
  <c r="D17" i="62" s="1"/>
  <c r="V28" i="62"/>
  <c r="F223" i="20"/>
  <c r="F41" i="62"/>
  <c r="F37" i="62" s="1"/>
  <c r="BF28" i="62"/>
  <c r="BM50" i="62"/>
  <c r="BM52" i="62"/>
  <c r="BM73" i="62"/>
  <c r="BM75" i="62"/>
  <c r="BM80" i="62"/>
  <c r="BM87" i="62"/>
  <c r="AD38" i="62"/>
  <c r="BB38" i="62"/>
  <c r="BO48" i="62"/>
  <c r="BO58" i="62"/>
  <c r="BO68" i="62"/>
  <c r="BM82" i="62"/>
  <c r="BM84" i="62"/>
  <c r="E16" i="62"/>
  <c r="BO52" i="62"/>
  <c r="BM54" i="62"/>
  <c r="BO62" i="62"/>
  <c r="AG36" i="59"/>
  <c r="D8" i="59"/>
  <c r="BO49" i="62"/>
  <c r="BO51" i="62"/>
  <c r="BM67" i="62"/>
  <c r="BM72" i="62"/>
  <c r="BO74" i="62"/>
  <c r="BM79" i="62"/>
  <c r="BO84" i="62"/>
  <c r="BO94" i="62"/>
  <c r="AV41" i="62"/>
  <c r="BO81" i="62"/>
  <c r="BO83" i="62"/>
  <c r="AE36" i="59"/>
  <c r="D14" i="59"/>
  <c r="AK161" i="20" s="1"/>
  <c r="E22" i="62"/>
  <c r="BO59" i="62"/>
  <c r="BM64" i="62"/>
  <c r="BM81" i="62"/>
  <c r="BM83" i="62"/>
  <c r="BM88" i="62"/>
  <c r="BO90" i="62"/>
  <c r="BO92" i="62"/>
  <c r="I39" i="62"/>
  <c r="I38" i="62" s="1"/>
  <c r="AY41" i="62"/>
  <c r="AY37" i="62" s="1"/>
  <c r="O41" i="62"/>
  <c r="D15" i="62" s="1"/>
  <c r="BM46" i="62"/>
  <c r="R39" i="62"/>
  <c r="E11" i="62"/>
  <c r="AE528" i="20" s="1"/>
  <c r="C41" i="62"/>
  <c r="D14" i="62" s="1"/>
  <c r="I41" i="62"/>
  <c r="D5" i="62" s="1"/>
  <c r="I36" i="62"/>
  <c r="E5" i="62"/>
  <c r="J28" i="62"/>
  <c r="AQ28" i="62"/>
  <c r="AH28" i="62"/>
  <c r="E13" i="62"/>
  <c r="P386" i="20" s="1"/>
  <c r="BO45" i="62"/>
  <c r="BM45" i="62"/>
  <c r="BO55" i="62"/>
  <c r="BO50" i="62"/>
  <c r="E10" i="62"/>
  <c r="E18" i="62"/>
  <c r="E20" i="62"/>
  <c r="M28" i="62"/>
  <c r="X36" i="62"/>
  <c r="AJ41" i="62"/>
  <c r="D7" i="62" s="1"/>
  <c r="AJ39" i="62"/>
  <c r="AJ38" i="62" s="1"/>
  <c r="AW28" i="62"/>
  <c r="AD36" i="62"/>
  <c r="Y28" i="62"/>
  <c r="E7" i="62"/>
  <c r="AE28" i="62"/>
  <c r="BO46" i="62"/>
  <c r="AJ36" i="62"/>
  <c r="E23" i="62"/>
  <c r="AG41" i="62"/>
  <c r="AG37" i="62" s="1"/>
  <c r="AP41" i="62"/>
  <c r="BM48" i="62"/>
  <c r="X41" i="62"/>
  <c r="X37" i="62" s="1"/>
  <c r="AS41" i="62"/>
  <c r="D11" i="62" s="1"/>
  <c r="BE41" i="62"/>
  <c r="D22" i="62" s="1"/>
  <c r="BM55" i="62"/>
  <c r="E6" i="62"/>
  <c r="G28" i="62"/>
  <c r="BB37" i="62"/>
  <c r="D23" i="62"/>
  <c r="AM36" i="62"/>
  <c r="AM38" i="62"/>
  <c r="E17" i="62"/>
  <c r="AY39" i="62"/>
  <c r="AY38" i="62" s="1"/>
  <c r="AY36" i="62"/>
  <c r="E9" i="62"/>
  <c r="AZ28" i="62"/>
  <c r="U41" i="62"/>
  <c r="C39" i="62"/>
  <c r="C38" i="62" s="1"/>
  <c r="C36" i="62"/>
  <c r="D21" i="62"/>
  <c r="G21" i="62" s="1"/>
  <c r="R37" i="62"/>
  <c r="AM39" i="62"/>
  <c r="L41" i="62"/>
  <c r="E8" i="62"/>
  <c r="AA39" i="62"/>
  <c r="AA38" i="62" s="1"/>
  <c r="AA36" i="62"/>
  <c r="O36" i="62"/>
  <c r="O39" i="62"/>
  <c r="O38" i="62" s="1"/>
  <c r="E14" i="62"/>
  <c r="E15" i="62"/>
  <c r="D20" i="62"/>
  <c r="AN28" i="62"/>
  <c r="BE37" i="62"/>
  <c r="BE38" i="62"/>
  <c r="U39" i="62"/>
  <c r="AS39" i="62"/>
  <c r="L38" i="62"/>
  <c r="X39" i="62"/>
  <c r="AV39" i="62"/>
  <c r="AV38" i="62" s="1"/>
  <c r="R38" i="62"/>
  <c r="F39" i="62"/>
  <c r="F38" i="62" s="1"/>
  <c r="AD39" i="62"/>
  <c r="BB39" i="62"/>
  <c r="U38" i="62"/>
  <c r="AS38" i="62"/>
  <c r="AG39" i="62"/>
  <c r="AG38" i="62" s="1"/>
  <c r="BE39" i="62"/>
  <c r="X38" i="62"/>
  <c r="L39" i="62"/>
  <c r="L439" i="20"/>
  <c r="M439" i="20"/>
  <c r="L440" i="20"/>
  <c r="M440" i="20"/>
  <c r="T130" i="20"/>
  <c r="U130" i="20"/>
  <c r="D436" i="20"/>
  <c r="E436" i="20"/>
  <c r="D437" i="20"/>
  <c r="E437" i="20"/>
  <c r="D527" i="20"/>
  <c r="E527" i="20"/>
  <c r="D507" i="20"/>
  <c r="E507" i="20"/>
  <c r="T472" i="20"/>
  <c r="U472" i="20"/>
  <c r="D478" i="20"/>
  <c r="E478" i="20"/>
  <c r="D479" i="20"/>
  <c r="E479" i="20"/>
  <c r="T223" i="20"/>
  <c r="U223" i="20"/>
  <c r="U224" i="20"/>
  <c r="U225" i="20"/>
  <c r="U226" i="20"/>
  <c r="D525" i="20"/>
  <c r="E525" i="20"/>
  <c r="D526" i="20"/>
  <c r="E526" i="20"/>
  <c r="V222" i="20"/>
  <c r="W222" i="20"/>
  <c r="X222" i="20"/>
  <c r="Y222" i="20"/>
  <c r="T220" i="20"/>
  <c r="H226" i="20" l="1"/>
  <c r="P385" i="20"/>
  <c r="H223" i="20"/>
  <c r="G7" i="62"/>
  <c r="G22" i="62"/>
  <c r="AE524" i="20"/>
  <c r="D13" i="62"/>
  <c r="D8" i="62"/>
  <c r="D6" i="62"/>
  <c r="G223" i="20" s="1"/>
  <c r="AD526" i="20"/>
  <c r="AD528" i="20"/>
  <c r="AE525" i="20"/>
  <c r="AE526" i="20"/>
  <c r="AE527" i="20"/>
  <c r="AE529" i="20"/>
  <c r="AD35" i="62"/>
  <c r="AM37" i="62"/>
  <c r="AM35" i="62" s="1"/>
  <c r="G17" i="62"/>
  <c r="BB35" i="62"/>
  <c r="G20" i="62"/>
  <c r="D19" i="62"/>
  <c r="G19" i="62" s="1"/>
  <c r="C37" i="62"/>
  <c r="C35" i="62" s="1"/>
  <c r="H225" i="20"/>
  <c r="H224" i="20"/>
  <c r="G23" i="62"/>
  <c r="D9" i="62"/>
  <c r="G9" i="62" s="1"/>
  <c r="O37" i="62"/>
  <c r="AV37" i="62"/>
  <c r="AV35" i="62" s="1"/>
  <c r="D10" i="62"/>
  <c r="G5" i="62"/>
  <c r="AY35" i="62"/>
  <c r="G11" i="62"/>
  <c r="G14" i="62"/>
  <c r="I37" i="62"/>
  <c r="I35" i="62" s="1"/>
  <c r="AG35" i="62"/>
  <c r="G15" i="62"/>
  <c r="AJ37" i="62"/>
  <c r="AJ35" i="62" s="1"/>
  <c r="X35" i="62"/>
  <c r="R35" i="62"/>
  <c r="AP37" i="62"/>
  <c r="AP35" i="62" s="1"/>
  <c r="D12" i="62"/>
  <c r="G12" i="62" s="1"/>
  <c r="AA35" i="62"/>
  <c r="AS37" i="62"/>
  <c r="AS35" i="62" s="1"/>
  <c r="BE35" i="62"/>
  <c r="G8" i="62"/>
  <c r="O35" i="62"/>
  <c r="U37" i="62"/>
  <c r="U35" i="62" s="1"/>
  <c r="D16" i="62"/>
  <c r="G16" i="62" s="1"/>
  <c r="D18" i="62"/>
  <c r="L37" i="62"/>
  <c r="L35" i="62" s="1"/>
  <c r="B39" i="62"/>
  <c r="F35" i="62"/>
  <c r="CG64" i="61"/>
  <c r="BA39" i="49"/>
  <c r="AZ39" i="49"/>
  <c r="AX39" i="49"/>
  <c r="AW39" i="49"/>
  <c r="AU39" i="49"/>
  <c r="AT39" i="49"/>
  <c r="AR39" i="49"/>
  <c r="AQ39" i="49"/>
  <c r="AO39" i="49"/>
  <c r="AN39" i="49"/>
  <c r="AL39" i="49"/>
  <c r="AK39" i="49"/>
  <c r="AI39" i="49"/>
  <c r="AH39" i="49"/>
  <c r="AF39" i="49"/>
  <c r="AE39" i="49"/>
  <c r="AC39" i="49"/>
  <c r="AB39" i="49"/>
  <c r="Z39" i="49"/>
  <c r="Y39" i="49"/>
  <c r="W39" i="49"/>
  <c r="V39" i="49"/>
  <c r="T39" i="49"/>
  <c r="S39" i="49"/>
  <c r="N39" i="49"/>
  <c r="M39" i="49"/>
  <c r="K39" i="49"/>
  <c r="J39" i="49"/>
  <c r="H39" i="49"/>
  <c r="G39" i="49"/>
  <c r="L154" i="20"/>
  <c r="M154" i="20"/>
  <c r="L155" i="20"/>
  <c r="M155" i="20"/>
  <c r="L156" i="20"/>
  <c r="M156" i="20"/>
  <c r="L157" i="20"/>
  <c r="M157" i="20"/>
  <c r="L158" i="20"/>
  <c r="M158" i="20"/>
  <c r="L159" i="20"/>
  <c r="M159" i="20"/>
  <c r="L160" i="20"/>
  <c r="M160" i="20"/>
  <c r="L161" i="20"/>
  <c r="M161" i="20"/>
  <c r="L162" i="20"/>
  <c r="M162" i="20"/>
  <c r="L163" i="20"/>
  <c r="M163" i="20"/>
  <c r="L164" i="20"/>
  <c r="M164" i="20"/>
  <c r="L165" i="20"/>
  <c r="M165" i="20"/>
  <c r="L166" i="20"/>
  <c r="M166" i="20"/>
  <c r="L167" i="20"/>
  <c r="M167" i="20"/>
  <c r="L168" i="20"/>
  <c r="M168" i="20"/>
  <c r="N153" i="20"/>
  <c r="O153" i="20"/>
  <c r="P153" i="20"/>
  <c r="Q153" i="20"/>
  <c r="L151" i="20"/>
  <c r="L261" i="20"/>
  <c r="M261" i="20"/>
  <c r="L262" i="20"/>
  <c r="M262" i="20"/>
  <c r="L263" i="20"/>
  <c r="M263" i="20"/>
  <c r="N260" i="20"/>
  <c r="O260" i="20"/>
  <c r="P260" i="20"/>
  <c r="Q260" i="20"/>
  <c r="L258" i="20"/>
  <c r="L467" i="20"/>
  <c r="M467" i="20"/>
  <c r="L466" i="20"/>
  <c r="M466" i="20"/>
  <c r="D386" i="20"/>
  <c r="E386" i="20"/>
  <c r="D384" i="20"/>
  <c r="E384" i="20"/>
  <c r="D385" i="20"/>
  <c r="E385" i="20"/>
  <c r="R126" i="20"/>
  <c r="CJ921" i="61"/>
  <c r="CI921" i="61"/>
  <c r="CJ870" i="61"/>
  <c r="CJ869" i="61"/>
  <c r="CJ868" i="61"/>
  <c r="CJ867" i="61"/>
  <c r="CJ866" i="61"/>
  <c r="CJ865" i="61"/>
  <c r="CJ864" i="61"/>
  <c r="CJ863" i="61"/>
  <c r="CJ862" i="61"/>
  <c r="CJ861" i="61"/>
  <c r="CJ860" i="61"/>
  <c r="CJ859" i="61"/>
  <c r="CJ858" i="61"/>
  <c r="CJ857" i="61"/>
  <c r="CJ856" i="61"/>
  <c r="CJ855" i="61"/>
  <c r="CJ854" i="61"/>
  <c r="CJ853" i="61"/>
  <c r="CJ852" i="61"/>
  <c r="CJ851" i="61"/>
  <c r="CJ850" i="61"/>
  <c r="CJ849" i="61"/>
  <c r="CJ848" i="61"/>
  <c r="CJ847" i="61"/>
  <c r="CJ846" i="61"/>
  <c r="CJ845" i="61"/>
  <c r="CJ844" i="61"/>
  <c r="CJ843" i="61"/>
  <c r="CJ842" i="61"/>
  <c r="CJ841" i="61"/>
  <c r="CJ840" i="61"/>
  <c r="CJ839" i="61"/>
  <c r="CJ838" i="61"/>
  <c r="CJ837" i="61"/>
  <c r="CJ836" i="61"/>
  <c r="CJ835" i="61"/>
  <c r="CJ834" i="61"/>
  <c r="CJ833" i="61"/>
  <c r="CJ832" i="61"/>
  <c r="CJ831" i="61"/>
  <c r="CJ830" i="61"/>
  <c r="CJ829" i="61"/>
  <c r="CJ828" i="61"/>
  <c r="CJ827" i="61"/>
  <c r="CJ826" i="61"/>
  <c r="CJ825" i="61"/>
  <c r="CJ824" i="61"/>
  <c r="CJ823" i="61"/>
  <c r="CJ822" i="61"/>
  <c r="CJ821" i="61"/>
  <c r="CJ820" i="61"/>
  <c r="CJ819" i="61"/>
  <c r="CJ818" i="61"/>
  <c r="CJ817" i="61"/>
  <c r="CJ816" i="61"/>
  <c r="CJ815" i="61"/>
  <c r="CJ814" i="61"/>
  <c r="CJ813" i="61"/>
  <c r="CJ812" i="61"/>
  <c r="CJ811" i="61"/>
  <c r="CJ810" i="61"/>
  <c r="CJ809" i="61"/>
  <c r="CJ808" i="61"/>
  <c r="CJ807" i="61"/>
  <c r="CJ806" i="61"/>
  <c r="CJ805" i="61"/>
  <c r="CJ804" i="61"/>
  <c r="CJ803" i="61"/>
  <c r="CJ802" i="61"/>
  <c r="CJ801" i="61"/>
  <c r="CJ800" i="61"/>
  <c r="CJ799" i="61"/>
  <c r="CJ798" i="61"/>
  <c r="CJ797" i="61"/>
  <c r="CJ796" i="61"/>
  <c r="CJ795" i="61"/>
  <c r="CJ794" i="61"/>
  <c r="CJ793" i="61"/>
  <c r="CJ792" i="61"/>
  <c r="CJ791" i="61"/>
  <c r="CJ790" i="61"/>
  <c r="CJ789" i="61"/>
  <c r="CJ788" i="61"/>
  <c r="CJ787" i="61"/>
  <c r="CJ786" i="61"/>
  <c r="CJ785" i="61"/>
  <c r="CJ784" i="61"/>
  <c r="CJ783" i="61"/>
  <c r="CJ782" i="61"/>
  <c r="CJ781" i="61"/>
  <c r="CJ780" i="61"/>
  <c r="CJ779" i="61"/>
  <c r="CJ778" i="61"/>
  <c r="CJ777" i="61"/>
  <c r="CJ776" i="61"/>
  <c r="CJ775" i="61"/>
  <c r="CJ774" i="61"/>
  <c r="CJ773" i="61"/>
  <c r="CJ772" i="61"/>
  <c r="CJ771" i="61"/>
  <c r="CJ770" i="61"/>
  <c r="CJ769" i="61"/>
  <c r="CJ768" i="61"/>
  <c r="CJ767" i="61"/>
  <c r="CJ766" i="61"/>
  <c r="CJ765" i="61"/>
  <c r="CJ764" i="61"/>
  <c r="CJ763" i="61"/>
  <c r="CJ762" i="61"/>
  <c r="CJ761" i="61"/>
  <c r="CJ760" i="61"/>
  <c r="CJ759" i="61"/>
  <c r="CJ758" i="61"/>
  <c r="CJ757" i="61"/>
  <c r="CJ756" i="61"/>
  <c r="CJ755" i="61"/>
  <c r="CJ754" i="61"/>
  <c r="CJ753" i="61"/>
  <c r="CJ752" i="61"/>
  <c r="CJ751" i="61"/>
  <c r="CJ750" i="61"/>
  <c r="CJ749" i="61"/>
  <c r="CJ748" i="61"/>
  <c r="CJ747" i="61"/>
  <c r="CJ746" i="61"/>
  <c r="CJ745" i="61"/>
  <c r="CJ744" i="61"/>
  <c r="CJ743" i="61"/>
  <c r="CJ742" i="61"/>
  <c r="CJ741" i="61"/>
  <c r="CJ740" i="61"/>
  <c r="CJ739" i="61"/>
  <c r="CJ738" i="61"/>
  <c r="CJ737" i="61"/>
  <c r="CJ736" i="61"/>
  <c r="CJ735" i="61"/>
  <c r="CJ734" i="61"/>
  <c r="CJ733" i="61"/>
  <c r="CJ732" i="61"/>
  <c r="CJ731" i="61"/>
  <c r="CJ730" i="61"/>
  <c r="CJ729" i="61"/>
  <c r="CJ728" i="61"/>
  <c r="CJ727" i="61"/>
  <c r="CJ726" i="61"/>
  <c r="CJ725" i="61"/>
  <c r="CJ724" i="61"/>
  <c r="CJ723" i="61"/>
  <c r="CJ722" i="61"/>
  <c r="CJ721" i="61"/>
  <c r="CJ720" i="61"/>
  <c r="CJ719" i="61"/>
  <c r="CJ718" i="61"/>
  <c r="CJ717" i="61"/>
  <c r="CJ716" i="61"/>
  <c r="CJ715" i="61"/>
  <c r="CJ714" i="61"/>
  <c r="CJ713" i="61"/>
  <c r="CJ712" i="61"/>
  <c r="CJ711" i="61"/>
  <c r="CJ710" i="61"/>
  <c r="CJ709" i="61"/>
  <c r="CJ708" i="61"/>
  <c r="CJ707" i="61"/>
  <c r="CJ706" i="61"/>
  <c r="CJ705" i="61"/>
  <c r="CJ704" i="61"/>
  <c r="CJ703" i="61"/>
  <c r="CJ702" i="61"/>
  <c r="CJ701" i="61"/>
  <c r="CJ700" i="61"/>
  <c r="CJ699" i="61"/>
  <c r="CJ698" i="61"/>
  <c r="CJ697" i="61"/>
  <c r="CJ696" i="61"/>
  <c r="CJ695" i="61"/>
  <c r="CJ694" i="61"/>
  <c r="CJ693" i="61"/>
  <c r="CJ692" i="61"/>
  <c r="CJ691" i="61"/>
  <c r="CJ690" i="61"/>
  <c r="CJ689" i="61"/>
  <c r="CJ688" i="61"/>
  <c r="CJ687" i="61"/>
  <c r="CJ686" i="61"/>
  <c r="CJ685" i="61"/>
  <c r="CJ684" i="61"/>
  <c r="CJ683" i="61"/>
  <c r="CJ682" i="61"/>
  <c r="CJ681" i="61"/>
  <c r="CJ680" i="61"/>
  <c r="CJ679" i="61"/>
  <c r="CJ678" i="61"/>
  <c r="CJ677" i="61"/>
  <c r="CJ676" i="61"/>
  <c r="CJ675" i="61"/>
  <c r="CJ674" i="61"/>
  <c r="CJ673" i="61"/>
  <c r="CJ672" i="61"/>
  <c r="CJ671" i="61"/>
  <c r="CJ670" i="61"/>
  <c r="CJ669" i="61"/>
  <c r="CJ668" i="61"/>
  <c r="CJ667" i="61"/>
  <c r="CJ666" i="61"/>
  <c r="CJ665" i="61"/>
  <c r="CJ664" i="61"/>
  <c r="CJ663" i="61"/>
  <c r="CJ662" i="61"/>
  <c r="CJ661" i="61"/>
  <c r="CJ660" i="61"/>
  <c r="CJ659" i="61"/>
  <c r="CJ658" i="61"/>
  <c r="CJ657" i="61"/>
  <c r="CJ656" i="61"/>
  <c r="CJ655" i="61"/>
  <c r="CJ654" i="61"/>
  <c r="CJ653" i="61"/>
  <c r="CJ652" i="61"/>
  <c r="CJ651" i="61"/>
  <c r="CJ650" i="61"/>
  <c r="CJ649" i="61"/>
  <c r="CJ648" i="61"/>
  <c r="CJ647" i="61"/>
  <c r="CJ646" i="61"/>
  <c r="CJ645" i="61"/>
  <c r="CJ644" i="61"/>
  <c r="CJ643" i="61"/>
  <c r="CJ642" i="61"/>
  <c r="CJ641" i="61"/>
  <c r="CJ640" i="61"/>
  <c r="CJ639" i="61"/>
  <c r="CJ638" i="61"/>
  <c r="CJ637" i="61"/>
  <c r="CJ636" i="61"/>
  <c r="CJ635" i="61"/>
  <c r="CJ634" i="61"/>
  <c r="CJ633" i="61"/>
  <c r="CJ632" i="61"/>
  <c r="CJ631" i="61"/>
  <c r="CJ630" i="61"/>
  <c r="CJ629" i="61"/>
  <c r="CJ628" i="61"/>
  <c r="CJ627" i="61"/>
  <c r="CJ626" i="61"/>
  <c r="CJ625" i="61"/>
  <c r="CJ624" i="61"/>
  <c r="CJ623" i="61"/>
  <c r="CJ622" i="61"/>
  <c r="CJ621" i="61"/>
  <c r="CJ620" i="61"/>
  <c r="CJ619" i="61"/>
  <c r="CJ618" i="61"/>
  <c r="CJ617" i="61"/>
  <c r="CJ616" i="61"/>
  <c r="CJ615" i="61"/>
  <c r="CJ614" i="61"/>
  <c r="CJ613" i="61"/>
  <c r="CJ612" i="61"/>
  <c r="CJ611" i="61"/>
  <c r="CJ610" i="61"/>
  <c r="CJ609" i="61"/>
  <c r="CJ608" i="61"/>
  <c r="CJ607" i="61"/>
  <c r="CJ606" i="61"/>
  <c r="CJ605" i="61"/>
  <c r="CJ604" i="61"/>
  <c r="CJ603" i="61"/>
  <c r="CJ602" i="61"/>
  <c r="CJ601" i="61"/>
  <c r="CJ600" i="61"/>
  <c r="CJ599" i="61"/>
  <c r="CJ598" i="61"/>
  <c r="CJ597" i="61"/>
  <c r="CJ596" i="61"/>
  <c r="CJ595" i="61"/>
  <c r="CJ594" i="61"/>
  <c r="CJ593" i="61"/>
  <c r="CJ592" i="61"/>
  <c r="CJ591" i="61"/>
  <c r="CJ590" i="61"/>
  <c r="CJ589" i="61"/>
  <c r="CJ588" i="61"/>
  <c r="CJ587" i="61"/>
  <c r="CJ586" i="61"/>
  <c r="CJ585" i="61"/>
  <c r="CJ584" i="61"/>
  <c r="CJ583" i="61"/>
  <c r="CJ582" i="61"/>
  <c r="CJ581" i="61"/>
  <c r="CJ580" i="61"/>
  <c r="CJ579" i="61"/>
  <c r="CJ578" i="61"/>
  <c r="CJ577" i="61"/>
  <c r="CJ576" i="61"/>
  <c r="CJ575" i="61"/>
  <c r="CJ574" i="61"/>
  <c r="CJ573" i="61"/>
  <c r="CJ572" i="61"/>
  <c r="CJ571" i="61"/>
  <c r="CJ570" i="61"/>
  <c r="CJ569" i="61"/>
  <c r="CJ568" i="61"/>
  <c r="CJ567" i="61"/>
  <c r="CJ566" i="61"/>
  <c r="CJ565" i="61"/>
  <c r="CJ564" i="61"/>
  <c r="CJ563" i="61"/>
  <c r="CJ562" i="61"/>
  <c r="CJ561" i="61"/>
  <c r="CJ560" i="61"/>
  <c r="CJ559" i="61"/>
  <c r="CJ558" i="61"/>
  <c r="CJ557" i="61"/>
  <c r="CJ556" i="61"/>
  <c r="CJ555" i="61"/>
  <c r="CJ554" i="61"/>
  <c r="CJ553" i="61"/>
  <c r="CJ552" i="61"/>
  <c r="CJ551" i="61"/>
  <c r="CJ550" i="61"/>
  <c r="CJ549" i="61"/>
  <c r="CJ548" i="61"/>
  <c r="CJ547" i="61"/>
  <c r="CJ546" i="61"/>
  <c r="CJ545" i="61"/>
  <c r="CJ544" i="61"/>
  <c r="CJ543" i="61"/>
  <c r="CJ542" i="61"/>
  <c r="CJ541" i="61"/>
  <c r="CJ540" i="61"/>
  <c r="CJ539" i="61"/>
  <c r="CJ538" i="61"/>
  <c r="CJ537" i="61"/>
  <c r="CJ536" i="61"/>
  <c r="CJ535" i="61"/>
  <c r="CJ534" i="61"/>
  <c r="CJ533" i="61"/>
  <c r="CJ532" i="61"/>
  <c r="CJ531" i="61"/>
  <c r="CJ530" i="61"/>
  <c r="CJ529" i="61"/>
  <c r="CJ528" i="61"/>
  <c r="CJ527" i="61"/>
  <c r="CJ526" i="61"/>
  <c r="CJ525" i="61"/>
  <c r="CJ524" i="61"/>
  <c r="CJ523" i="61"/>
  <c r="CJ522" i="61"/>
  <c r="CJ521" i="61"/>
  <c r="CJ520" i="61"/>
  <c r="CJ519" i="61"/>
  <c r="CJ518" i="61"/>
  <c r="CJ517" i="61"/>
  <c r="CJ516" i="61"/>
  <c r="CJ515" i="61"/>
  <c r="CJ514" i="61"/>
  <c r="CJ513" i="61"/>
  <c r="CJ512" i="61"/>
  <c r="CJ511" i="61"/>
  <c r="CJ510" i="61"/>
  <c r="CJ509" i="61"/>
  <c r="CJ508" i="61"/>
  <c r="CJ507" i="61"/>
  <c r="CJ506" i="61"/>
  <c r="CJ505" i="61"/>
  <c r="CJ504" i="61"/>
  <c r="CJ503" i="61"/>
  <c r="CJ502" i="61"/>
  <c r="CJ501" i="61"/>
  <c r="CJ500" i="61"/>
  <c r="CJ499" i="61"/>
  <c r="CJ498" i="61"/>
  <c r="CJ497" i="61"/>
  <c r="CJ496" i="61"/>
  <c r="CJ495" i="61"/>
  <c r="CJ494" i="61"/>
  <c r="CJ493" i="61"/>
  <c r="CJ492" i="61"/>
  <c r="CJ491" i="61"/>
  <c r="CJ490" i="61"/>
  <c r="CJ489" i="61"/>
  <c r="CJ488" i="61"/>
  <c r="CJ487" i="61"/>
  <c r="CJ486" i="61"/>
  <c r="CJ485" i="61"/>
  <c r="CJ484" i="61"/>
  <c r="CJ483" i="61"/>
  <c r="CJ482" i="61"/>
  <c r="CJ481" i="61"/>
  <c r="CJ480" i="61"/>
  <c r="CJ479" i="61"/>
  <c r="CJ478" i="61"/>
  <c r="CJ477" i="61"/>
  <c r="CJ476" i="61"/>
  <c r="CJ475" i="61"/>
  <c r="CJ474" i="61"/>
  <c r="CJ473" i="61"/>
  <c r="CJ472" i="61"/>
  <c r="CJ471" i="61"/>
  <c r="CJ470" i="61"/>
  <c r="CJ469" i="61"/>
  <c r="CJ468" i="61"/>
  <c r="CJ467" i="61"/>
  <c r="CJ466" i="61"/>
  <c r="CJ465" i="61"/>
  <c r="CJ464" i="61"/>
  <c r="CJ463" i="61"/>
  <c r="CJ462" i="61"/>
  <c r="CJ461" i="61"/>
  <c r="CJ460" i="61"/>
  <c r="CJ459" i="61"/>
  <c r="CJ458" i="61"/>
  <c r="CJ457" i="61"/>
  <c r="CJ456" i="61"/>
  <c r="CJ455" i="61"/>
  <c r="CJ454" i="61"/>
  <c r="CJ453" i="61"/>
  <c r="CJ452" i="61"/>
  <c r="CJ451" i="61"/>
  <c r="CJ450" i="61"/>
  <c r="CJ449" i="61"/>
  <c r="CJ448" i="61"/>
  <c r="CJ447" i="61"/>
  <c r="CJ446" i="61"/>
  <c r="CJ445" i="61"/>
  <c r="CJ444" i="61"/>
  <c r="CJ443" i="61"/>
  <c r="CJ442" i="61"/>
  <c r="CJ441" i="61"/>
  <c r="CJ440" i="61"/>
  <c r="CJ439" i="61"/>
  <c r="CJ438" i="61"/>
  <c r="CJ437" i="61"/>
  <c r="CJ436" i="61"/>
  <c r="CJ435" i="61"/>
  <c r="CJ434" i="61"/>
  <c r="CJ433" i="61"/>
  <c r="CJ432" i="61"/>
  <c r="CJ431" i="61"/>
  <c r="CJ430" i="61"/>
  <c r="CJ429" i="61"/>
  <c r="CJ428" i="61"/>
  <c r="CJ427" i="61"/>
  <c r="CJ426" i="61"/>
  <c r="CJ425" i="61"/>
  <c r="CJ424" i="61"/>
  <c r="CJ423" i="61"/>
  <c r="CJ422" i="61"/>
  <c r="CJ421" i="61"/>
  <c r="CJ420" i="61"/>
  <c r="CJ419" i="61"/>
  <c r="CJ418" i="61"/>
  <c r="CJ417" i="61"/>
  <c r="CJ416" i="61"/>
  <c r="CJ415" i="61"/>
  <c r="CJ414" i="61"/>
  <c r="CJ413" i="61"/>
  <c r="CJ412" i="61"/>
  <c r="CJ411" i="61"/>
  <c r="CJ410" i="61"/>
  <c r="CJ409" i="61"/>
  <c r="CJ408" i="61"/>
  <c r="CJ407" i="61"/>
  <c r="CJ406" i="61"/>
  <c r="CJ405" i="61"/>
  <c r="CJ404" i="61"/>
  <c r="CJ403" i="61"/>
  <c r="CJ402" i="61"/>
  <c r="CJ401" i="61"/>
  <c r="CJ400" i="61"/>
  <c r="CJ399" i="61"/>
  <c r="CJ398" i="61"/>
  <c r="CJ397" i="61"/>
  <c r="CJ396" i="61"/>
  <c r="CJ395" i="61"/>
  <c r="CJ394" i="61"/>
  <c r="CJ393" i="61"/>
  <c r="CJ392" i="61"/>
  <c r="CJ391" i="61"/>
  <c r="CJ390" i="61"/>
  <c r="CJ389" i="61"/>
  <c r="CJ388" i="61"/>
  <c r="CJ387" i="61"/>
  <c r="CJ386" i="61"/>
  <c r="CJ385" i="61"/>
  <c r="CJ384" i="61"/>
  <c r="CJ383" i="61"/>
  <c r="CJ382" i="61"/>
  <c r="CJ381" i="61"/>
  <c r="CJ380" i="61"/>
  <c r="CJ379" i="61"/>
  <c r="CJ378" i="61"/>
  <c r="CJ377" i="61"/>
  <c r="CJ376" i="61"/>
  <c r="CJ375" i="61"/>
  <c r="CJ374" i="61"/>
  <c r="CJ373" i="61"/>
  <c r="CJ372" i="61"/>
  <c r="CJ371" i="61"/>
  <c r="CJ370" i="61"/>
  <c r="CJ369" i="61"/>
  <c r="CJ368" i="61"/>
  <c r="CJ367" i="61"/>
  <c r="CJ366" i="61"/>
  <c r="CJ365" i="61"/>
  <c r="CJ364" i="61"/>
  <c r="CJ363" i="61"/>
  <c r="CJ362" i="61"/>
  <c r="CJ361" i="61"/>
  <c r="CJ360" i="61"/>
  <c r="CJ359" i="61"/>
  <c r="CJ358" i="61"/>
  <c r="CJ357" i="61"/>
  <c r="CJ356" i="61"/>
  <c r="CJ355" i="61"/>
  <c r="CJ354" i="61"/>
  <c r="CJ353" i="61"/>
  <c r="CJ352" i="61"/>
  <c r="CJ351" i="61"/>
  <c r="CJ350" i="61"/>
  <c r="CJ349" i="61"/>
  <c r="CJ348" i="61"/>
  <c r="CJ347" i="61"/>
  <c r="CJ346" i="61"/>
  <c r="CJ345" i="61"/>
  <c r="CJ344" i="61"/>
  <c r="CJ343" i="61"/>
  <c r="CJ342" i="61"/>
  <c r="CJ341" i="61"/>
  <c r="CJ340" i="61"/>
  <c r="CJ339" i="61"/>
  <c r="CJ338" i="61"/>
  <c r="CJ337" i="61"/>
  <c r="CJ336" i="61"/>
  <c r="CJ335" i="61"/>
  <c r="CJ334" i="61"/>
  <c r="CJ333" i="61"/>
  <c r="CJ332" i="61"/>
  <c r="CJ331" i="61"/>
  <c r="CJ330" i="61"/>
  <c r="CJ329" i="61"/>
  <c r="CJ328" i="61"/>
  <c r="CJ327" i="61"/>
  <c r="CJ326" i="61"/>
  <c r="CJ325" i="61"/>
  <c r="CJ324" i="61"/>
  <c r="CJ323" i="61"/>
  <c r="CJ322" i="61"/>
  <c r="CJ321" i="61"/>
  <c r="CJ320" i="61"/>
  <c r="CJ319" i="61"/>
  <c r="CJ318" i="61"/>
  <c r="CJ317" i="61"/>
  <c r="CJ316" i="61"/>
  <c r="CJ315" i="61"/>
  <c r="CJ314" i="61"/>
  <c r="CJ313" i="61"/>
  <c r="CJ312" i="61"/>
  <c r="CJ311" i="61"/>
  <c r="CJ310" i="61"/>
  <c r="CJ309" i="61"/>
  <c r="CJ308" i="61"/>
  <c r="CJ307" i="61"/>
  <c r="CJ306" i="61"/>
  <c r="CJ305" i="61"/>
  <c r="CJ304" i="61"/>
  <c r="CJ303" i="61"/>
  <c r="CJ302" i="61"/>
  <c r="CJ301" i="61"/>
  <c r="CJ300" i="61"/>
  <c r="CJ299" i="61"/>
  <c r="CJ298" i="61"/>
  <c r="CJ297" i="61"/>
  <c r="CJ296" i="61"/>
  <c r="CJ295" i="61"/>
  <c r="CJ294" i="61"/>
  <c r="CJ293" i="61"/>
  <c r="CJ292" i="61"/>
  <c r="CJ291" i="61"/>
  <c r="CJ290" i="61"/>
  <c r="CJ289" i="61"/>
  <c r="CJ288" i="61"/>
  <c r="CJ287" i="61"/>
  <c r="CJ286" i="61"/>
  <c r="CJ285" i="61"/>
  <c r="CJ284" i="61"/>
  <c r="CJ283" i="61"/>
  <c r="CJ282" i="61"/>
  <c r="CJ281" i="61"/>
  <c r="CJ280" i="61"/>
  <c r="CJ279" i="61"/>
  <c r="CJ278" i="61"/>
  <c r="CJ277" i="61"/>
  <c r="CJ276" i="61"/>
  <c r="CJ275" i="61"/>
  <c r="CJ274" i="61"/>
  <c r="CJ273" i="61"/>
  <c r="CJ272" i="61"/>
  <c r="CJ271" i="61"/>
  <c r="CJ270" i="61"/>
  <c r="CJ269" i="61"/>
  <c r="CJ268" i="61"/>
  <c r="CJ267" i="61"/>
  <c r="CJ266" i="61"/>
  <c r="CJ265" i="61"/>
  <c r="CJ264" i="61"/>
  <c r="CJ263" i="61"/>
  <c r="CJ262" i="61"/>
  <c r="CJ261" i="61"/>
  <c r="CJ260" i="61"/>
  <c r="CJ259" i="61"/>
  <c r="CJ258" i="61"/>
  <c r="CJ257" i="61"/>
  <c r="CJ256" i="61"/>
  <c r="CJ255" i="61"/>
  <c r="CJ254" i="61"/>
  <c r="CJ253" i="61"/>
  <c r="CJ252" i="61"/>
  <c r="CJ251" i="61"/>
  <c r="CJ250" i="61"/>
  <c r="CJ249" i="61"/>
  <c r="CJ248" i="61"/>
  <c r="CJ247" i="61"/>
  <c r="CJ246" i="61"/>
  <c r="CJ245" i="61"/>
  <c r="CJ244" i="61"/>
  <c r="CJ243" i="61"/>
  <c r="CJ242" i="61"/>
  <c r="CJ241" i="61"/>
  <c r="CJ240" i="61"/>
  <c r="CJ239" i="61"/>
  <c r="CJ238" i="61"/>
  <c r="CJ237" i="61"/>
  <c r="CJ236" i="61"/>
  <c r="CJ235" i="61"/>
  <c r="CJ234" i="61"/>
  <c r="CJ233" i="61"/>
  <c r="CJ232" i="61"/>
  <c r="CJ231" i="61"/>
  <c r="CJ230" i="61"/>
  <c r="CJ229" i="61"/>
  <c r="CJ228" i="61"/>
  <c r="CJ227" i="61"/>
  <c r="CJ226" i="61"/>
  <c r="CJ225" i="61"/>
  <c r="CJ224" i="61"/>
  <c r="CJ223" i="61"/>
  <c r="CJ222" i="61"/>
  <c r="CJ221" i="61"/>
  <c r="CJ220" i="61"/>
  <c r="CJ219" i="61"/>
  <c r="CJ218" i="61"/>
  <c r="CJ217" i="61"/>
  <c r="CJ216" i="61"/>
  <c r="CJ215" i="61"/>
  <c r="CJ214" i="61"/>
  <c r="CJ213" i="61"/>
  <c r="CJ212" i="61"/>
  <c r="CJ211" i="61"/>
  <c r="CJ210" i="61"/>
  <c r="CJ209" i="61"/>
  <c r="CJ208" i="61"/>
  <c r="CJ207" i="61"/>
  <c r="CJ206" i="61"/>
  <c r="CJ205" i="61"/>
  <c r="CJ204" i="61"/>
  <c r="CJ203" i="61"/>
  <c r="CJ202" i="61"/>
  <c r="CJ201" i="61"/>
  <c r="CJ200" i="61"/>
  <c r="CJ199" i="61"/>
  <c r="CJ198" i="61"/>
  <c r="CJ197" i="61"/>
  <c r="CJ196" i="61"/>
  <c r="CJ195" i="61"/>
  <c r="CJ194" i="61"/>
  <c r="CJ193" i="61"/>
  <c r="CJ192" i="61"/>
  <c r="CJ191" i="61"/>
  <c r="CJ190" i="61"/>
  <c r="CJ189" i="61"/>
  <c r="CJ188" i="61"/>
  <c r="CJ187" i="61"/>
  <c r="CJ186" i="61"/>
  <c r="CJ185" i="61"/>
  <c r="CJ184" i="61"/>
  <c r="CJ183" i="61"/>
  <c r="CJ182" i="61"/>
  <c r="CJ181" i="61"/>
  <c r="CJ180" i="61"/>
  <c r="CJ179" i="61"/>
  <c r="CJ178" i="61"/>
  <c r="CJ177" i="61"/>
  <c r="CJ176" i="61"/>
  <c r="CJ175" i="61"/>
  <c r="CJ174" i="61"/>
  <c r="CJ173" i="61"/>
  <c r="CJ172" i="61"/>
  <c r="CJ171" i="61"/>
  <c r="CJ170" i="61"/>
  <c r="CJ169" i="61"/>
  <c r="CJ168" i="61"/>
  <c r="CJ167" i="61"/>
  <c r="CJ166" i="61"/>
  <c r="CJ165" i="61"/>
  <c r="CJ164" i="61"/>
  <c r="CJ163" i="61"/>
  <c r="CJ162" i="61"/>
  <c r="CJ161" i="61"/>
  <c r="CJ160" i="61"/>
  <c r="CJ159" i="61"/>
  <c r="CJ158" i="61"/>
  <c r="CJ157" i="61"/>
  <c r="CJ156" i="61"/>
  <c r="CJ155" i="61"/>
  <c r="CJ154" i="61"/>
  <c r="CJ153" i="61"/>
  <c r="CJ152" i="61"/>
  <c r="CJ151" i="61"/>
  <c r="CJ150" i="61"/>
  <c r="CJ149" i="61"/>
  <c r="CL148" i="61"/>
  <c r="CI148" i="61" s="1"/>
  <c r="CJ148" i="61"/>
  <c r="CL147" i="61"/>
  <c r="CI147" i="61" s="1"/>
  <c r="CJ147" i="61"/>
  <c r="CJ146" i="61"/>
  <c r="CL145" i="61"/>
  <c r="CI145" i="61" s="1"/>
  <c r="CJ145" i="61"/>
  <c r="CJ144" i="61"/>
  <c r="CL143" i="61"/>
  <c r="CI143" i="61" s="1"/>
  <c r="CJ143" i="61"/>
  <c r="CL142" i="61"/>
  <c r="CI142" i="61" s="1"/>
  <c r="CJ142" i="61"/>
  <c r="CL141" i="61"/>
  <c r="CI141" i="61" s="1"/>
  <c r="CJ141" i="61"/>
  <c r="CL140" i="61"/>
  <c r="CI140" i="61" s="1"/>
  <c r="CJ140" i="61"/>
  <c r="CL139" i="61"/>
  <c r="CI139" i="61" s="1"/>
  <c r="CJ139" i="61"/>
  <c r="CJ138" i="61"/>
  <c r="CL137" i="61"/>
  <c r="CI137" i="61" s="1"/>
  <c r="CJ137" i="61"/>
  <c r="CL136" i="61"/>
  <c r="CI136" i="61" s="1"/>
  <c r="CJ136" i="61"/>
  <c r="CL135" i="61"/>
  <c r="CI135" i="61" s="1"/>
  <c r="CJ135" i="61"/>
  <c r="CL134" i="61"/>
  <c r="CI134" i="61" s="1"/>
  <c r="CJ134" i="61"/>
  <c r="CL133" i="61"/>
  <c r="CI133" i="61" s="1"/>
  <c r="CJ133" i="61"/>
  <c r="CL132" i="61"/>
  <c r="CI132" i="61" s="1"/>
  <c r="CJ132" i="61"/>
  <c r="CL131" i="61"/>
  <c r="CI131" i="61" s="1"/>
  <c r="CJ131" i="61"/>
  <c r="CL130" i="61"/>
  <c r="CI130" i="61" s="1"/>
  <c r="CJ130" i="61"/>
  <c r="CJ129" i="61"/>
  <c r="CL128" i="61"/>
  <c r="CI128" i="61" s="1"/>
  <c r="CL127" i="61"/>
  <c r="CI127" i="61" s="1"/>
  <c r="CL126" i="61"/>
  <c r="CI126" i="61" s="1"/>
  <c r="CJ126" i="61"/>
  <c r="CL125" i="61"/>
  <c r="CI125" i="61" s="1"/>
  <c r="CJ125" i="61"/>
  <c r="CL124" i="61"/>
  <c r="CI124" i="61" s="1"/>
  <c r="CJ124" i="61"/>
  <c r="CJ123" i="61"/>
  <c r="CL122" i="61"/>
  <c r="CI122" i="61" s="1"/>
  <c r="CJ122" i="61"/>
  <c r="CJ121" i="61"/>
  <c r="CL120" i="61"/>
  <c r="CI120" i="61" s="1"/>
  <c r="CJ120" i="61"/>
  <c r="CJ119" i="61"/>
  <c r="CL118" i="61"/>
  <c r="CI118" i="61" s="1"/>
  <c r="CJ118" i="61"/>
  <c r="CL117" i="61"/>
  <c r="CI117" i="61" s="1"/>
  <c r="CJ117" i="61"/>
  <c r="CL116" i="61"/>
  <c r="CI116" i="61" s="1"/>
  <c r="CJ116" i="61"/>
  <c r="CL115" i="61"/>
  <c r="CI115" i="61" s="1"/>
  <c r="CJ115" i="61"/>
  <c r="CL114" i="61"/>
  <c r="CI114" i="61" s="1"/>
  <c r="CJ114" i="61"/>
  <c r="CL113" i="61"/>
  <c r="CI113" i="61" s="1"/>
  <c r="CJ113" i="61"/>
  <c r="CL112" i="61"/>
  <c r="CI112" i="61" s="1"/>
  <c r="CJ112" i="61"/>
  <c r="CL111" i="61"/>
  <c r="CI111" i="61" s="1"/>
  <c r="CJ111" i="61"/>
  <c r="CL110" i="61"/>
  <c r="CI110" i="61" s="1"/>
  <c r="CJ110" i="61"/>
  <c r="CL109" i="61"/>
  <c r="CI109" i="61" s="1"/>
  <c r="CJ109" i="61"/>
  <c r="CL108" i="61"/>
  <c r="CI108" i="61" s="1"/>
  <c r="CJ108" i="61"/>
  <c r="CL107" i="61"/>
  <c r="CI107" i="61" s="1"/>
  <c r="CJ107" i="61"/>
  <c r="CL106" i="61"/>
  <c r="CI106" i="61" s="1"/>
  <c r="CJ106" i="61"/>
  <c r="CL105" i="61"/>
  <c r="CI105" i="61" s="1"/>
  <c r="CJ105" i="61"/>
  <c r="CL104" i="61"/>
  <c r="CI104" i="61" s="1"/>
  <c r="CJ104" i="61"/>
  <c r="CL103" i="61"/>
  <c r="CI103" i="61" s="1"/>
  <c r="CJ103" i="61"/>
  <c r="CL102" i="61"/>
  <c r="CI102" i="61" s="1"/>
  <c r="CJ102" i="61"/>
  <c r="CL101" i="61"/>
  <c r="CI101" i="61" s="1"/>
  <c r="CJ101" i="61"/>
  <c r="CJ100" i="61"/>
  <c r="CL99" i="61"/>
  <c r="CI99" i="61" s="1"/>
  <c r="CJ99" i="61"/>
  <c r="CL98" i="61"/>
  <c r="CI98" i="61" s="1"/>
  <c r="CJ98" i="61"/>
  <c r="CL97" i="61"/>
  <c r="CI97" i="61" s="1"/>
  <c r="CJ97" i="61"/>
  <c r="CL96" i="61"/>
  <c r="CI96" i="61" s="1"/>
  <c r="CJ96" i="61"/>
  <c r="CL95" i="61"/>
  <c r="CI95" i="61" s="1"/>
  <c r="CJ95" i="61"/>
  <c r="CL94" i="61"/>
  <c r="CI94" i="61" s="1"/>
  <c r="CJ94" i="61"/>
  <c r="CL93" i="61"/>
  <c r="CI93" i="61" s="1"/>
  <c r="CJ93" i="61"/>
  <c r="CL92" i="61"/>
  <c r="CI92" i="61" s="1"/>
  <c r="CJ92" i="61"/>
  <c r="CL91" i="61"/>
  <c r="CI91" i="61" s="1"/>
  <c r="CJ91" i="61"/>
  <c r="CL90" i="61"/>
  <c r="CI90" i="61" s="1"/>
  <c r="CJ90" i="61"/>
  <c r="CL89" i="61"/>
  <c r="CI89" i="61" s="1"/>
  <c r="CJ89" i="61"/>
  <c r="CL88" i="61"/>
  <c r="CI88" i="61" s="1"/>
  <c r="CJ88" i="61"/>
  <c r="CL87" i="61"/>
  <c r="CI87" i="61" s="1"/>
  <c r="CJ87" i="61"/>
  <c r="CL86" i="61"/>
  <c r="CI86" i="61" s="1"/>
  <c r="CL85" i="61"/>
  <c r="CI85" i="61" s="1"/>
  <c r="CJ85" i="61"/>
  <c r="CL84" i="61"/>
  <c r="CI84" i="61" s="1"/>
  <c r="CJ84" i="61"/>
  <c r="CL83" i="61"/>
  <c r="CI83" i="61" s="1"/>
  <c r="CJ83" i="61"/>
  <c r="CL82" i="61"/>
  <c r="CI82" i="61" s="1"/>
  <c r="CJ82" i="61"/>
  <c r="CL81" i="61"/>
  <c r="CI81" i="61" s="1"/>
  <c r="CJ81" i="61"/>
  <c r="CL80" i="61"/>
  <c r="CI80" i="61" s="1"/>
  <c r="CJ80" i="61"/>
  <c r="CG63" i="61"/>
  <c r="AL7" i="20" s="1"/>
  <c r="CF61" i="61"/>
  <c r="E36" i="61" s="1"/>
  <c r="CE61" i="61"/>
  <c r="C36" i="61" s="1"/>
  <c r="BT61" i="61"/>
  <c r="E31" i="61" s="1"/>
  <c r="BS61" i="61"/>
  <c r="C31" i="61" s="1"/>
  <c r="I31" i="61" s="1"/>
  <c r="BR61" i="61"/>
  <c r="E30" i="61" s="1"/>
  <c r="BQ61" i="61"/>
  <c r="C37" i="61" s="1"/>
  <c r="C6" i="61"/>
  <c r="C9" i="61"/>
  <c r="E11" i="61"/>
  <c r="C11" i="61"/>
  <c r="C8" i="61"/>
  <c r="C21" i="61"/>
  <c r="C7" i="61"/>
  <c r="C23" i="61"/>
  <c r="E25" i="61"/>
  <c r="C25" i="61"/>
  <c r="C38" i="61"/>
  <c r="E39" i="61"/>
  <c r="C39" i="61"/>
  <c r="C10" i="61"/>
  <c r="E27" i="61"/>
  <c r="C27" i="61"/>
  <c r="E15" i="61"/>
  <c r="C15" i="61"/>
  <c r="C19" i="61"/>
  <c r="C17" i="61"/>
  <c r="E13" i="61"/>
  <c r="C13" i="61"/>
  <c r="C24" i="61"/>
  <c r="C26" i="61"/>
  <c r="E5" i="61"/>
  <c r="C5" i="61"/>
  <c r="C32" i="61"/>
  <c r="C29" i="61"/>
  <c r="C12" i="61"/>
  <c r="C16" i="61"/>
  <c r="E40" i="61"/>
  <c r="C40" i="61"/>
  <c r="E20" i="61"/>
  <c r="C20" i="61"/>
  <c r="E14" i="61"/>
  <c r="C14" i="61"/>
  <c r="CE58" i="61"/>
  <c r="BS58" i="61"/>
  <c r="BQ58" i="61"/>
  <c r="D41" i="61"/>
  <c r="D19" i="61"/>
  <c r="D16" i="61"/>
  <c r="D32" i="61"/>
  <c r="O179" i="20" s="1"/>
  <c r="D38" i="61"/>
  <c r="D37" i="61"/>
  <c r="D8" i="61"/>
  <c r="D7" i="61"/>
  <c r="D21" i="61"/>
  <c r="D29" i="61"/>
  <c r="D25" i="61"/>
  <c r="D26" i="61"/>
  <c r="D39" i="61"/>
  <c r="D20" i="61"/>
  <c r="D24" i="61"/>
  <c r="D27" i="61"/>
  <c r="D23" i="61"/>
  <c r="D31" i="61"/>
  <c r="O176" i="20" s="1"/>
  <c r="D36" i="61"/>
  <c r="D6" i="61"/>
  <c r="D40" i="61"/>
  <c r="D15" i="61"/>
  <c r="D17" i="61"/>
  <c r="D14" i="61"/>
  <c r="D13" i="61"/>
  <c r="D10" i="61"/>
  <c r="D12" i="61"/>
  <c r="D5" i="61"/>
  <c r="D11" i="61"/>
  <c r="D9" i="61"/>
  <c r="A3" i="61"/>
  <c r="AB477" i="20"/>
  <c r="AC477" i="20"/>
  <c r="AB478" i="20"/>
  <c r="AC478" i="20"/>
  <c r="AB479" i="20"/>
  <c r="AC479" i="20"/>
  <c r="AB480" i="20"/>
  <c r="AC480" i="20"/>
  <c r="T502" i="20"/>
  <c r="U502" i="20"/>
  <c r="D408" i="20"/>
  <c r="E408" i="20"/>
  <c r="D409" i="20"/>
  <c r="E409" i="20"/>
  <c r="D410" i="20"/>
  <c r="E410" i="20"/>
  <c r="T496" i="20"/>
  <c r="U496" i="20"/>
  <c r="T497" i="20"/>
  <c r="U497" i="20"/>
  <c r="T498" i="20"/>
  <c r="U498" i="20"/>
  <c r="T499" i="20"/>
  <c r="U499" i="20"/>
  <c r="T500" i="20"/>
  <c r="U500" i="20"/>
  <c r="T501" i="20"/>
  <c r="U501" i="20"/>
  <c r="D407" i="20"/>
  <c r="E407" i="20"/>
  <c r="F406" i="20"/>
  <c r="G406" i="20"/>
  <c r="H406" i="20"/>
  <c r="I406" i="20"/>
  <c r="D404" i="20"/>
  <c r="AB450" i="20"/>
  <c r="AC450" i="20"/>
  <c r="AB451" i="20"/>
  <c r="AC451" i="20"/>
  <c r="AB444" i="20"/>
  <c r="AC444" i="20"/>
  <c r="AB445" i="20"/>
  <c r="AC445" i="20"/>
  <c r="AB446" i="20"/>
  <c r="AC446" i="20"/>
  <c r="AB447" i="20"/>
  <c r="AC447" i="20"/>
  <c r="AB448" i="20"/>
  <c r="AC448" i="20"/>
  <c r="AB449" i="20"/>
  <c r="AC449" i="20"/>
  <c r="BN46" i="19"/>
  <c r="BP45" i="19"/>
  <c r="BO45" i="19"/>
  <c r="BO44" i="19"/>
  <c r="BO32" i="19" s="1"/>
  <c r="BN44" i="19"/>
  <c r="C25" i="19" s="1"/>
  <c r="AB442" i="20"/>
  <c r="AC442" i="20"/>
  <c r="AB443" i="20"/>
  <c r="AC443" i="20"/>
  <c r="AB441" i="20"/>
  <c r="AC441" i="20"/>
  <c r="AB437" i="20"/>
  <c r="AC437" i="20"/>
  <c r="AB438" i="20"/>
  <c r="AC438" i="20"/>
  <c r="AB439" i="20"/>
  <c r="AC439" i="20"/>
  <c r="AB440" i="20"/>
  <c r="AC440" i="20"/>
  <c r="BM45" i="19"/>
  <c r="BL45" i="19"/>
  <c r="BL44" i="19"/>
  <c r="BK40" i="19" s="1"/>
  <c r="BK44" i="19"/>
  <c r="C10" i="19" s="1"/>
  <c r="BQ46" i="19"/>
  <c r="BK46" i="19"/>
  <c r="BB46" i="19"/>
  <c r="L438" i="20"/>
  <c r="M438" i="20"/>
  <c r="T202" i="20"/>
  <c r="U202" i="20"/>
  <c r="T203" i="20"/>
  <c r="U203" i="20"/>
  <c r="AB476" i="20"/>
  <c r="AC476" i="20"/>
  <c r="T154" i="20"/>
  <c r="U154" i="20"/>
  <c r="T155" i="20"/>
  <c r="U155" i="20"/>
  <c r="T156" i="20"/>
  <c r="U156" i="20"/>
  <c r="T157" i="20"/>
  <c r="U157" i="20"/>
  <c r="T158" i="20"/>
  <c r="U158" i="20"/>
  <c r="T159" i="20"/>
  <c r="U159" i="20"/>
  <c r="T160" i="20"/>
  <c r="U160" i="20"/>
  <c r="T161" i="20"/>
  <c r="U161" i="20"/>
  <c r="T162" i="20"/>
  <c r="U162" i="20"/>
  <c r="T163" i="20"/>
  <c r="U163" i="20"/>
  <c r="T164" i="20"/>
  <c r="U164" i="20"/>
  <c r="T165" i="20"/>
  <c r="U165" i="20"/>
  <c r="T166" i="20"/>
  <c r="U166" i="20"/>
  <c r="T167" i="20"/>
  <c r="U167" i="20"/>
  <c r="T168" i="20"/>
  <c r="U168" i="20"/>
  <c r="AB474" i="20"/>
  <c r="AC474" i="20"/>
  <c r="AB475" i="20"/>
  <c r="AC475" i="20"/>
  <c r="V153" i="20"/>
  <c r="W153" i="20"/>
  <c r="X153" i="20"/>
  <c r="Y153" i="20"/>
  <c r="T151" i="20"/>
  <c r="T471" i="20"/>
  <c r="U471" i="20"/>
  <c r="AA154" i="20"/>
  <c r="AB154" i="20"/>
  <c r="AA155" i="20"/>
  <c r="AB155" i="20"/>
  <c r="AA156" i="20"/>
  <c r="AB156" i="20"/>
  <c r="AA157" i="20"/>
  <c r="AB157" i="20"/>
  <c r="AA158" i="20"/>
  <c r="AB158" i="20"/>
  <c r="AA159" i="20"/>
  <c r="AB159" i="20"/>
  <c r="AA160" i="20"/>
  <c r="AB160" i="20"/>
  <c r="AA161" i="20"/>
  <c r="AB161" i="20"/>
  <c r="AA162" i="20"/>
  <c r="AB162" i="20"/>
  <c r="T468" i="20"/>
  <c r="U468" i="20"/>
  <c r="T469" i="20"/>
  <c r="U469" i="20"/>
  <c r="T470" i="20"/>
  <c r="U470" i="20"/>
  <c r="AC153" i="20"/>
  <c r="AD153" i="20"/>
  <c r="AE153" i="20"/>
  <c r="AF153" i="20"/>
  <c r="AA151" i="20"/>
  <c r="D476" i="20"/>
  <c r="E476" i="20"/>
  <c r="D477" i="20"/>
  <c r="E477" i="20"/>
  <c r="J58" i="40"/>
  <c r="AT58" i="40"/>
  <c r="AS58" i="40"/>
  <c r="C37" i="40" s="1"/>
  <c r="F182" i="20" s="1"/>
  <c r="AH199" i="20"/>
  <c r="AI199" i="20"/>
  <c r="AH200" i="20"/>
  <c r="AI200" i="20"/>
  <c r="AH201" i="20"/>
  <c r="AI201" i="20"/>
  <c r="AH202" i="20"/>
  <c r="AI202" i="20"/>
  <c r="AM198" i="20"/>
  <c r="AJ198" i="20"/>
  <c r="AK198" i="20"/>
  <c r="AL198" i="20"/>
  <c r="AH196" i="20"/>
  <c r="BQ95" i="60"/>
  <c r="BO95" i="60"/>
  <c r="BN95" i="60"/>
  <c r="BQ94" i="60"/>
  <c r="BO94" i="60"/>
  <c r="BN94" i="60"/>
  <c r="BQ93" i="60"/>
  <c r="BO93" i="60"/>
  <c r="BN93" i="60"/>
  <c r="BQ92" i="60"/>
  <c r="BO92" i="60"/>
  <c r="BN92" i="60"/>
  <c r="BQ91" i="60"/>
  <c r="BO91" i="60"/>
  <c r="BN91" i="60"/>
  <c r="BQ90" i="60"/>
  <c r="BO90" i="60"/>
  <c r="BN90" i="60"/>
  <c r="BQ89" i="60"/>
  <c r="BO89" i="60"/>
  <c r="BN89" i="60"/>
  <c r="BQ88" i="60"/>
  <c r="BR88" i="60" s="1"/>
  <c r="BO88" i="60"/>
  <c r="BN88" i="60"/>
  <c r="BQ87" i="60"/>
  <c r="BO87" i="60"/>
  <c r="BN87" i="60"/>
  <c r="BQ86" i="60"/>
  <c r="BO86" i="60"/>
  <c r="BN86" i="60"/>
  <c r="BQ85" i="60"/>
  <c r="BO85" i="60"/>
  <c r="BN85" i="60"/>
  <c r="BQ84" i="60"/>
  <c r="BO84" i="60"/>
  <c r="BN84" i="60"/>
  <c r="BQ83" i="60"/>
  <c r="BO83" i="60"/>
  <c r="BN83" i="60"/>
  <c r="BQ82" i="60"/>
  <c r="BO82" i="60"/>
  <c r="BN82" i="60"/>
  <c r="BQ81" i="60"/>
  <c r="BO81" i="60"/>
  <c r="BN81" i="60"/>
  <c r="BQ80" i="60"/>
  <c r="BR80" i="60" s="1"/>
  <c r="BO80" i="60"/>
  <c r="BN80" i="60"/>
  <c r="BQ79" i="60"/>
  <c r="BO79" i="60"/>
  <c r="BN79" i="60"/>
  <c r="BQ78" i="60"/>
  <c r="BR78" i="60" s="1"/>
  <c r="BO78" i="60"/>
  <c r="BN78" i="60"/>
  <c r="BQ77" i="60"/>
  <c r="BR77" i="60" s="1"/>
  <c r="BO77" i="60"/>
  <c r="BN77" i="60"/>
  <c r="BQ76" i="60"/>
  <c r="BR76" i="60" s="1"/>
  <c r="BO76" i="60"/>
  <c r="BN76" i="60"/>
  <c r="BQ75" i="60"/>
  <c r="BO75" i="60"/>
  <c r="BN75" i="60"/>
  <c r="BQ74" i="60"/>
  <c r="BO74" i="60"/>
  <c r="BN74" i="60"/>
  <c r="BQ73" i="60"/>
  <c r="BO73" i="60"/>
  <c r="BN73" i="60"/>
  <c r="BQ72" i="60"/>
  <c r="BO72" i="60"/>
  <c r="BN72" i="60"/>
  <c r="BQ71" i="60"/>
  <c r="BO71" i="60"/>
  <c r="BN71" i="60"/>
  <c r="BQ70" i="60"/>
  <c r="BO70" i="60"/>
  <c r="BN70" i="60"/>
  <c r="BQ69" i="60"/>
  <c r="BO69" i="60"/>
  <c r="BN69" i="60"/>
  <c r="BQ68" i="60"/>
  <c r="BO68" i="60"/>
  <c r="BN68" i="60"/>
  <c r="BQ67" i="60"/>
  <c r="BO67" i="60"/>
  <c r="BN67" i="60"/>
  <c r="BQ66" i="60"/>
  <c r="BO66" i="60"/>
  <c r="BN66" i="60"/>
  <c r="BQ65" i="60"/>
  <c r="BO65" i="60"/>
  <c r="BN65" i="60"/>
  <c r="BQ64" i="60"/>
  <c r="BO64" i="60"/>
  <c r="BN64" i="60"/>
  <c r="BQ63" i="60"/>
  <c r="BO63" i="60"/>
  <c r="BN63" i="60"/>
  <c r="BQ62" i="60"/>
  <c r="BO62" i="60"/>
  <c r="BN62" i="60"/>
  <c r="BQ61" i="60"/>
  <c r="BO61" i="60"/>
  <c r="BN61" i="60"/>
  <c r="BQ60" i="60"/>
  <c r="BO60" i="60"/>
  <c r="BN60" i="60"/>
  <c r="BQ59" i="60"/>
  <c r="BO59" i="60"/>
  <c r="BN59" i="60"/>
  <c r="BQ58" i="60"/>
  <c r="BO58" i="60"/>
  <c r="BN58" i="60"/>
  <c r="BQ57" i="60"/>
  <c r="BO57" i="60"/>
  <c r="BN57" i="60"/>
  <c r="BQ56" i="60"/>
  <c r="BO56" i="60"/>
  <c r="BN56" i="60"/>
  <c r="BQ55" i="60"/>
  <c r="BO55" i="60"/>
  <c r="BN55" i="60"/>
  <c r="BQ54" i="60"/>
  <c r="BO54" i="60"/>
  <c r="BN54" i="60"/>
  <c r="BQ53" i="60"/>
  <c r="BO53" i="60"/>
  <c r="BN53" i="60"/>
  <c r="BQ52" i="60"/>
  <c r="BO52" i="60"/>
  <c r="BN52" i="60"/>
  <c r="BQ51" i="60"/>
  <c r="BO51" i="60"/>
  <c r="BN51" i="60"/>
  <c r="BQ50" i="60"/>
  <c r="BO50" i="60"/>
  <c r="BN50" i="60"/>
  <c r="BQ49" i="60"/>
  <c r="BO49" i="60"/>
  <c r="BN49" i="60"/>
  <c r="BO48" i="60"/>
  <c r="BN48" i="60"/>
  <c r="BQ47" i="60"/>
  <c r="BO47" i="60"/>
  <c r="BN47" i="60"/>
  <c r="A47" i="60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A100" i="60" s="1"/>
  <c r="A101" i="60" s="1"/>
  <c r="A102" i="60" s="1"/>
  <c r="A103" i="60" s="1"/>
  <c r="A104" i="60" s="1"/>
  <c r="A105" i="60" s="1"/>
  <c r="A106" i="60" s="1"/>
  <c r="A107" i="60" s="1"/>
  <c r="A108" i="60" s="1"/>
  <c r="A109" i="60" s="1"/>
  <c r="A110" i="60" s="1"/>
  <c r="A111" i="60" s="1"/>
  <c r="A112" i="60" s="1"/>
  <c r="A113" i="60" s="1"/>
  <c r="A114" i="60" s="1"/>
  <c r="A115" i="60" s="1"/>
  <c r="A116" i="60" s="1"/>
  <c r="A117" i="60" s="1"/>
  <c r="A118" i="60" s="1"/>
  <c r="A119" i="60" s="1"/>
  <c r="A120" i="60" s="1"/>
  <c r="A121" i="60" s="1"/>
  <c r="A122" i="60" s="1"/>
  <c r="A123" i="60" s="1"/>
  <c r="A124" i="60" s="1"/>
  <c r="A125" i="60" s="1"/>
  <c r="A126" i="60" s="1"/>
  <c r="A127" i="60" s="1"/>
  <c r="A128" i="60" s="1"/>
  <c r="A129" i="60" s="1"/>
  <c r="A130" i="60" s="1"/>
  <c r="A131" i="60" s="1"/>
  <c r="A132" i="60" s="1"/>
  <c r="A133" i="60" s="1"/>
  <c r="A134" i="60" s="1"/>
  <c r="A135" i="60" s="1"/>
  <c r="A136" i="60" s="1"/>
  <c r="A137" i="60" s="1"/>
  <c r="A138" i="60" s="1"/>
  <c r="A139" i="60" s="1"/>
  <c r="A140" i="60" s="1"/>
  <c r="A141" i="60" s="1"/>
  <c r="A142" i="60" s="1"/>
  <c r="A143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A155" i="60" s="1"/>
  <c r="A156" i="60" s="1"/>
  <c r="A157" i="60" s="1"/>
  <c r="A158" i="60" s="1"/>
  <c r="A159" i="60" s="1"/>
  <c r="A160" i="60" s="1"/>
  <c r="A161" i="60" s="1"/>
  <c r="A162" i="60" s="1"/>
  <c r="A163" i="60" s="1"/>
  <c r="A164" i="60" s="1"/>
  <c r="A165" i="60" s="1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190" i="60" s="1"/>
  <c r="A191" i="60" s="1"/>
  <c r="A192" i="60" s="1"/>
  <c r="A193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A222" i="60" s="1"/>
  <c r="A223" i="60" s="1"/>
  <c r="A224" i="60" s="1"/>
  <c r="A225" i="60" s="1"/>
  <c r="A226" i="60" s="1"/>
  <c r="A227" i="60" s="1"/>
  <c r="A228" i="60" s="1"/>
  <c r="A229" i="60" s="1"/>
  <c r="A230" i="60" s="1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BQ46" i="60"/>
  <c r="BO46" i="60"/>
  <c r="BN46" i="60"/>
  <c r="BK44" i="60"/>
  <c r="AN8" i="20" s="1"/>
  <c r="BK43" i="60"/>
  <c r="AN7" i="20" s="1"/>
  <c r="AY43" i="60"/>
  <c r="AV43" i="60"/>
  <c r="AS43" i="60"/>
  <c r="AP43" i="60"/>
  <c r="AM43" i="60"/>
  <c r="X43" i="60"/>
  <c r="U43" i="60"/>
  <c r="R43" i="60"/>
  <c r="I43" i="60"/>
  <c r="BJ42" i="60"/>
  <c r="BI42" i="60"/>
  <c r="BD42" i="60"/>
  <c r="BC42" i="60"/>
  <c r="BA42" i="60"/>
  <c r="AZ42" i="60"/>
  <c r="AX42" i="60"/>
  <c r="AW42" i="60"/>
  <c r="AU42" i="60"/>
  <c r="AT42" i="60"/>
  <c r="AR42" i="60"/>
  <c r="AQ42" i="60"/>
  <c r="AO42" i="60"/>
  <c r="AN42" i="60"/>
  <c r="AL42" i="60"/>
  <c r="AK42" i="60"/>
  <c r="AI42" i="60"/>
  <c r="AH42" i="60"/>
  <c r="AF42" i="60"/>
  <c r="AE42" i="60"/>
  <c r="AC42" i="60"/>
  <c r="AB42" i="60"/>
  <c r="Z42" i="60"/>
  <c r="Y42" i="60"/>
  <c r="W42" i="60"/>
  <c r="V42" i="60"/>
  <c r="T42" i="60"/>
  <c r="S42" i="60"/>
  <c r="Q42" i="60"/>
  <c r="P42" i="60"/>
  <c r="N42" i="60"/>
  <c r="M42" i="60"/>
  <c r="K42" i="60"/>
  <c r="J42" i="60"/>
  <c r="H42" i="60"/>
  <c r="G42" i="60"/>
  <c r="E42" i="60"/>
  <c r="D42" i="60"/>
  <c r="BI41" i="60"/>
  <c r="BH41" i="60"/>
  <c r="C17" i="60" s="1"/>
  <c r="BC41" i="60"/>
  <c r="E11" i="60" s="1"/>
  <c r="BB41" i="60"/>
  <c r="C11" i="60" s="1"/>
  <c r="AZ41" i="60"/>
  <c r="E16" i="60" s="1"/>
  <c r="AY41" i="60"/>
  <c r="C16" i="60" s="1"/>
  <c r="AW41" i="60"/>
  <c r="AV37" i="60" s="1"/>
  <c r="AV41" i="60"/>
  <c r="C9" i="60" s="1"/>
  <c r="AJ205" i="20" s="1"/>
  <c r="AT41" i="60"/>
  <c r="AS37" i="60" s="1"/>
  <c r="AS41" i="60"/>
  <c r="C24" i="60" s="1"/>
  <c r="AQ41" i="60"/>
  <c r="E15" i="60" s="1"/>
  <c r="AP41" i="60"/>
  <c r="C15" i="60" s="1"/>
  <c r="AN41" i="60"/>
  <c r="AM41" i="60"/>
  <c r="C21" i="60" s="1"/>
  <c r="AK41" i="60"/>
  <c r="AK29" i="60" s="1"/>
  <c r="AJ41" i="60"/>
  <c r="C5" i="60" s="1"/>
  <c r="AH41" i="60"/>
  <c r="E10" i="60" s="1"/>
  <c r="AL207" i="20" s="1"/>
  <c r="AG41" i="60"/>
  <c r="C10" i="60" s="1"/>
  <c r="AJ207" i="20" s="1"/>
  <c r="AE41" i="60"/>
  <c r="AE29" i="60" s="1"/>
  <c r="AD41" i="60"/>
  <c r="C14" i="60" s="1"/>
  <c r="AJ203" i="20" s="1"/>
  <c r="AB41" i="60"/>
  <c r="E6" i="60" s="1"/>
  <c r="AA41" i="60"/>
  <c r="C6" i="60" s="1"/>
  <c r="Y41" i="60"/>
  <c r="E19" i="60" s="1"/>
  <c r="X41" i="60"/>
  <c r="C19" i="60" s="1"/>
  <c r="V41" i="60"/>
  <c r="U41" i="60"/>
  <c r="C20" i="60" s="1"/>
  <c r="S41" i="60"/>
  <c r="E18" i="60" s="1"/>
  <c r="R41" i="60"/>
  <c r="C18" i="60" s="1"/>
  <c r="P41" i="60"/>
  <c r="E12" i="60" s="1"/>
  <c r="O41" i="60"/>
  <c r="C12" i="60" s="1"/>
  <c r="M41" i="60"/>
  <c r="L37" i="60" s="1"/>
  <c r="J41" i="60"/>
  <c r="E8" i="60" s="1"/>
  <c r="I41" i="60"/>
  <c r="C8" i="60" s="1"/>
  <c r="C3" i="60" s="1"/>
  <c r="G41" i="60"/>
  <c r="G29" i="60" s="1"/>
  <c r="F41" i="60"/>
  <c r="C7" i="60" s="1"/>
  <c r="D41" i="60"/>
  <c r="E22" i="60" s="1"/>
  <c r="C41" i="60"/>
  <c r="C22" i="60" s="1"/>
  <c r="A3" i="60"/>
  <c r="G23" i="60" s="1"/>
  <c r="BG58" i="40"/>
  <c r="CC60" i="61" l="1"/>
  <c r="CC59" i="61" s="1"/>
  <c r="CC56" i="61" s="1"/>
  <c r="G42" i="61"/>
  <c r="W60" i="61"/>
  <c r="W59" i="61" s="1"/>
  <c r="W56" i="61" s="1"/>
  <c r="G22" i="61"/>
  <c r="P180" i="20"/>
  <c r="O180" i="20"/>
  <c r="I5" i="61"/>
  <c r="BW60" i="61"/>
  <c r="BW59" i="61" s="1"/>
  <c r="BW56" i="61" s="1"/>
  <c r="G33" i="61"/>
  <c r="O181" i="20"/>
  <c r="AJ206" i="20"/>
  <c r="AO60" i="61"/>
  <c r="AO59" i="61" s="1"/>
  <c r="AO56" i="61" s="1"/>
  <c r="G43" i="61"/>
  <c r="BY60" i="61"/>
  <c r="BY59" i="61" s="1"/>
  <c r="BY56" i="61" s="1"/>
  <c r="N180" i="20"/>
  <c r="I33" i="61"/>
  <c r="N179" i="20"/>
  <c r="I43" i="61"/>
  <c r="N176" i="20"/>
  <c r="O183" i="20"/>
  <c r="N182" i="20"/>
  <c r="O182" i="20"/>
  <c r="N183" i="20"/>
  <c r="G35" i="61"/>
  <c r="G44" i="61"/>
  <c r="G40" i="61"/>
  <c r="G39" i="61"/>
  <c r="O368" i="20"/>
  <c r="N370" i="20"/>
  <c r="N178" i="20"/>
  <c r="N181" i="20"/>
  <c r="CA60" i="61"/>
  <c r="CA59" i="61" s="1"/>
  <c r="CA56" i="61" s="1"/>
  <c r="BU60" i="61"/>
  <c r="BU59" i="61" s="1"/>
  <c r="BU56" i="61" s="1"/>
  <c r="N173" i="20"/>
  <c r="N362" i="20"/>
  <c r="O371" i="20"/>
  <c r="O177" i="20"/>
  <c r="O363" i="20"/>
  <c r="O178" i="20"/>
  <c r="O172" i="20"/>
  <c r="O173" i="20"/>
  <c r="N371" i="20"/>
  <c r="N177" i="20"/>
  <c r="O370" i="20"/>
  <c r="N174" i="20"/>
  <c r="N175" i="20"/>
  <c r="O170" i="20"/>
  <c r="O171" i="20"/>
  <c r="O174" i="20"/>
  <c r="O175" i="20"/>
  <c r="N172" i="20"/>
  <c r="N171" i="20"/>
  <c r="N368" i="20"/>
  <c r="N170" i="20"/>
  <c r="C60" i="61"/>
  <c r="C59" i="61" s="1"/>
  <c r="C56" i="61" s="1"/>
  <c r="BG60" i="61"/>
  <c r="BG59" i="61" s="1"/>
  <c r="BG56" i="61" s="1"/>
  <c r="BE60" i="61"/>
  <c r="BE59" i="61" s="1"/>
  <c r="BE56" i="61" s="1"/>
  <c r="BC60" i="61"/>
  <c r="BC59" i="61" s="1"/>
  <c r="BC56" i="61" s="1"/>
  <c r="BA60" i="61"/>
  <c r="BA59" i="61" s="1"/>
  <c r="BA56" i="61" s="1"/>
  <c r="S60" i="61"/>
  <c r="S59" i="61" s="1"/>
  <c r="S56" i="61" s="1"/>
  <c r="AY60" i="61"/>
  <c r="AY59" i="61" s="1"/>
  <c r="AY56" i="61" s="1"/>
  <c r="G60" i="61"/>
  <c r="G59" i="61" s="1"/>
  <c r="G56" i="61" s="1"/>
  <c r="AU60" i="61"/>
  <c r="AU59" i="61" s="1"/>
  <c r="AU56" i="61" s="1"/>
  <c r="E60" i="61"/>
  <c r="E59" i="61" s="1"/>
  <c r="E56" i="61" s="1"/>
  <c r="I60" i="61"/>
  <c r="I59" i="61" s="1"/>
  <c r="I56" i="61" s="1"/>
  <c r="Q60" i="61"/>
  <c r="Q59" i="61" s="1"/>
  <c r="Q56" i="61" s="1"/>
  <c r="U60" i="61"/>
  <c r="U59" i="61" s="1"/>
  <c r="U56" i="61" s="1"/>
  <c r="AE60" i="61"/>
  <c r="AE59" i="61" s="1"/>
  <c r="AE56" i="61" s="1"/>
  <c r="AI60" i="61"/>
  <c r="AI59" i="61" s="1"/>
  <c r="AI56" i="61" s="1"/>
  <c r="AS60" i="61"/>
  <c r="AS59" i="61" s="1"/>
  <c r="AS56" i="61" s="1"/>
  <c r="AW60" i="61"/>
  <c r="AW59" i="61" s="1"/>
  <c r="AW56" i="61" s="1"/>
  <c r="AG60" i="61"/>
  <c r="AG59" i="61" s="1"/>
  <c r="AG56" i="61" s="1"/>
  <c r="Y60" i="61"/>
  <c r="Y59" i="61" s="1"/>
  <c r="Y56" i="61" s="1"/>
  <c r="AK60" i="61"/>
  <c r="AK59" i="61" s="1"/>
  <c r="AK56" i="61" s="1"/>
  <c r="M60" i="61"/>
  <c r="M59" i="61" s="1"/>
  <c r="M56" i="61" s="1"/>
  <c r="AA60" i="61"/>
  <c r="AA59" i="61" s="1"/>
  <c r="AA56" i="61" s="1"/>
  <c r="AM60" i="61"/>
  <c r="AM59" i="61" s="1"/>
  <c r="AM56" i="61" s="1"/>
  <c r="O60" i="61"/>
  <c r="O59" i="61" s="1"/>
  <c r="O56" i="61" s="1"/>
  <c r="AC60" i="61"/>
  <c r="AC59" i="61" s="1"/>
  <c r="AC56" i="61" s="1"/>
  <c r="AQ60" i="61"/>
  <c r="AQ59" i="61" s="1"/>
  <c r="AQ56" i="61" s="1"/>
  <c r="K60" i="61"/>
  <c r="K59" i="61" s="1"/>
  <c r="K56" i="61" s="1"/>
  <c r="BI60" i="61"/>
  <c r="BI59" i="61" s="1"/>
  <c r="BI56" i="61" s="1"/>
  <c r="O365" i="20"/>
  <c r="O367" i="20"/>
  <c r="O369" i="20"/>
  <c r="O384" i="20"/>
  <c r="O386" i="20"/>
  <c r="G226" i="20"/>
  <c r="O385" i="20"/>
  <c r="N477" i="20"/>
  <c r="F390" i="20"/>
  <c r="H390" i="20"/>
  <c r="F387" i="20"/>
  <c r="N367" i="20"/>
  <c r="N369" i="20"/>
  <c r="BO60" i="61"/>
  <c r="BO59" i="61" s="1"/>
  <c r="BO56" i="61" s="1"/>
  <c r="BM60" i="61"/>
  <c r="BM59" i="61" s="1"/>
  <c r="BM56" i="61" s="1"/>
  <c r="G30" i="61"/>
  <c r="G28" i="61"/>
  <c r="N363" i="20"/>
  <c r="G45" i="61"/>
  <c r="G34" i="61"/>
  <c r="CK102" i="61"/>
  <c r="BK60" i="61"/>
  <c r="BK59" i="61" s="1"/>
  <c r="BK56" i="61" s="1"/>
  <c r="CK112" i="61"/>
  <c r="CK116" i="61"/>
  <c r="CK108" i="61"/>
  <c r="CK120" i="61"/>
  <c r="CK133" i="61"/>
  <c r="O366" i="20"/>
  <c r="N365" i="20"/>
  <c r="N366" i="20"/>
  <c r="O359" i="20"/>
  <c r="O364" i="20"/>
  <c r="O357" i="20"/>
  <c r="O362" i="20"/>
  <c r="O360" i="20"/>
  <c r="O361" i="20"/>
  <c r="N359" i="20"/>
  <c r="N364" i="20"/>
  <c r="N358" i="20"/>
  <c r="N360" i="20"/>
  <c r="N361" i="20"/>
  <c r="G224" i="20"/>
  <c r="N357" i="20"/>
  <c r="O356" i="20"/>
  <c r="BP94" i="60"/>
  <c r="N356" i="20"/>
  <c r="G13" i="62"/>
  <c r="BP92" i="60"/>
  <c r="AD529" i="20"/>
  <c r="E21" i="61"/>
  <c r="I45" i="61" s="1"/>
  <c r="G515" i="20"/>
  <c r="F389" i="20"/>
  <c r="G510" i="20"/>
  <c r="O358" i="20"/>
  <c r="G513" i="20"/>
  <c r="BI52" i="57"/>
  <c r="AD527" i="20"/>
  <c r="G6" i="62"/>
  <c r="N355" i="20"/>
  <c r="N169" i="20"/>
  <c r="F388" i="20"/>
  <c r="F510" i="20"/>
  <c r="O162" i="20"/>
  <c r="G512" i="20"/>
  <c r="G508" i="20"/>
  <c r="O155" i="20"/>
  <c r="O160" i="20"/>
  <c r="O355" i="20"/>
  <c r="O165" i="20"/>
  <c r="G516" i="20"/>
  <c r="O164" i="20"/>
  <c r="O169" i="20"/>
  <c r="G514" i="20"/>
  <c r="F511" i="20"/>
  <c r="G511" i="20"/>
  <c r="G225" i="20"/>
  <c r="G10" i="62"/>
  <c r="AD524" i="20"/>
  <c r="BP89" i="60"/>
  <c r="BS57" i="61"/>
  <c r="F512" i="20"/>
  <c r="G507" i="20"/>
  <c r="O168" i="20"/>
  <c r="CK99" i="61"/>
  <c r="F515" i="20"/>
  <c r="F516" i="20"/>
  <c r="CK136" i="61"/>
  <c r="CK148" i="61"/>
  <c r="CK105" i="61"/>
  <c r="CK90" i="61"/>
  <c r="F513" i="20"/>
  <c r="F514" i="20"/>
  <c r="CK93" i="61"/>
  <c r="CK101" i="61"/>
  <c r="BE39" i="60"/>
  <c r="BE36" i="60" s="1"/>
  <c r="BE40" i="60"/>
  <c r="N473" i="20"/>
  <c r="CK94" i="61"/>
  <c r="O157" i="20"/>
  <c r="O154" i="20"/>
  <c r="E32" i="61"/>
  <c r="I32" i="61" s="1"/>
  <c r="CK134" i="61"/>
  <c r="CK98" i="61"/>
  <c r="CK91" i="61"/>
  <c r="O158" i="20"/>
  <c r="CK96" i="61"/>
  <c r="O156" i="20"/>
  <c r="N472" i="20"/>
  <c r="N474" i="20"/>
  <c r="BP74" i="60"/>
  <c r="N471" i="20"/>
  <c r="BP73" i="60"/>
  <c r="R42" i="60"/>
  <c r="R38" i="60" s="1"/>
  <c r="S29" i="60"/>
  <c r="BP71" i="60"/>
  <c r="BP69" i="60"/>
  <c r="X42" i="60"/>
  <c r="X38" i="60" s="1"/>
  <c r="BB42" i="60"/>
  <c r="BB38" i="60" s="1"/>
  <c r="BB40" i="60"/>
  <c r="BB39" i="60" s="1"/>
  <c r="BP65" i="60"/>
  <c r="AM42" i="60"/>
  <c r="D21" i="60" s="1"/>
  <c r="AD42" i="60"/>
  <c r="AD38" i="60" s="1"/>
  <c r="BP63" i="60"/>
  <c r="R37" i="60"/>
  <c r="BP62" i="60"/>
  <c r="BP70" i="60"/>
  <c r="BP78" i="60"/>
  <c r="BP80" i="60"/>
  <c r="BP86" i="60"/>
  <c r="BR90" i="60"/>
  <c r="E23" i="61"/>
  <c r="CK125" i="61"/>
  <c r="CK130" i="61"/>
  <c r="CK137" i="61"/>
  <c r="O167" i="20"/>
  <c r="CK95" i="61"/>
  <c r="AD37" i="60"/>
  <c r="G18" i="62"/>
  <c r="AD525" i="20"/>
  <c r="E14" i="60"/>
  <c r="AL203" i="20" s="1"/>
  <c r="BB37" i="60"/>
  <c r="BR67" i="60"/>
  <c r="BR73" i="60"/>
  <c r="CK110" i="61"/>
  <c r="CK122" i="61"/>
  <c r="O159" i="20"/>
  <c r="BC29" i="60"/>
  <c r="O166" i="20"/>
  <c r="CK88" i="61"/>
  <c r="BR65" i="60"/>
  <c r="BR71" i="60"/>
  <c r="CL64" i="61"/>
  <c r="CK106" i="61"/>
  <c r="CK118" i="61"/>
  <c r="CK131" i="61"/>
  <c r="E24" i="61"/>
  <c r="G24" i="61" s="1"/>
  <c r="BR69" i="60"/>
  <c r="BR75" i="60"/>
  <c r="CK114" i="61"/>
  <c r="CK126" i="61"/>
  <c r="CK103" i="61"/>
  <c r="BP75" i="60"/>
  <c r="BP81" i="60"/>
  <c r="BR91" i="60"/>
  <c r="CK83" i="61"/>
  <c r="CK107" i="61"/>
  <c r="CK111" i="61"/>
  <c r="CK115" i="61"/>
  <c r="CK132" i="61"/>
  <c r="CK139" i="61"/>
  <c r="CK147" i="61"/>
  <c r="O163" i="20"/>
  <c r="G509" i="20"/>
  <c r="O161" i="20"/>
  <c r="F386" i="20"/>
  <c r="N468" i="20"/>
  <c r="AJ201" i="20"/>
  <c r="BR59" i="60"/>
  <c r="F509" i="20"/>
  <c r="F508" i="20"/>
  <c r="N466" i="20"/>
  <c r="N469" i="20"/>
  <c r="N467" i="20"/>
  <c r="N470" i="20"/>
  <c r="BP58" i="60"/>
  <c r="AJ199" i="20"/>
  <c r="AA34" i="62"/>
  <c r="AA32" i="62" s="1"/>
  <c r="AV34" i="62"/>
  <c r="C34" i="62"/>
  <c r="I34" i="62"/>
  <c r="AM34" i="62"/>
  <c r="L34" i="62"/>
  <c r="F34" i="62"/>
  <c r="AD34" i="62"/>
  <c r="X34" i="62"/>
  <c r="BE34" i="62"/>
  <c r="U34" i="62"/>
  <c r="AP34" i="62"/>
  <c r="R34" i="62"/>
  <c r="AV27" i="62"/>
  <c r="AJ27" i="62"/>
  <c r="X27" i="62"/>
  <c r="L27" i="62"/>
  <c r="BF27" i="62"/>
  <c r="BF26" i="62" s="1"/>
  <c r="CH37" i="20" s="1"/>
  <c r="AT27" i="62"/>
  <c r="AT26" i="62" s="1"/>
  <c r="CH24" i="20" s="1"/>
  <c r="AH27" i="62"/>
  <c r="AH26" i="62" s="1"/>
  <c r="CH25" i="20" s="1"/>
  <c r="V27" i="62"/>
  <c r="V26" i="62" s="1"/>
  <c r="CH12" i="20" s="1"/>
  <c r="J27" i="62"/>
  <c r="J26" i="62" s="1"/>
  <c r="CH11" i="20" s="1"/>
  <c r="BE27" i="62"/>
  <c r="AS27" i="62"/>
  <c r="AG27" i="62"/>
  <c r="U27" i="62"/>
  <c r="I27" i="62"/>
  <c r="BC27" i="62"/>
  <c r="BC26" i="62" s="1"/>
  <c r="CH47" i="20" s="1"/>
  <c r="AQ27" i="62"/>
  <c r="AQ26" i="62" s="1"/>
  <c r="CH50" i="20" s="1"/>
  <c r="AE27" i="62"/>
  <c r="AE26" i="62" s="1"/>
  <c r="CH51" i="20" s="1"/>
  <c r="S27" i="62"/>
  <c r="S26" i="62" s="1"/>
  <c r="CH79" i="20" s="1"/>
  <c r="G27" i="62"/>
  <c r="G26" i="62" s="1"/>
  <c r="CH14" i="20" s="1"/>
  <c r="BB27" i="62"/>
  <c r="AP27" i="62"/>
  <c r="AD27" i="62"/>
  <c r="R27" i="62"/>
  <c r="F27" i="62"/>
  <c r="AZ27" i="62"/>
  <c r="AZ26" i="62" s="1"/>
  <c r="CH32" i="20" s="1"/>
  <c r="AN27" i="62"/>
  <c r="AN26" i="62" s="1"/>
  <c r="CH38" i="20" s="1"/>
  <c r="AB27" i="62"/>
  <c r="AB26" i="62" s="1"/>
  <c r="CH13" i="20" s="1"/>
  <c r="P27" i="62"/>
  <c r="P26" i="62" s="1"/>
  <c r="CH60" i="20" s="1"/>
  <c r="D27" i="62"/>
  <c r="D26" i="62" s="1"/>
  <c r="CH35" i="20" s="1"/>
  <c r="AY27" i="62"/>
  <c r="C27" i="62"/>
  <c r="AA27" i="62"/>
  <c r="AW27" i="62"/>
  <c r="AW26" i="62" s="1"/>
  <c r="CH18" i="20" s="1"/>
  <c r="AM27" i="62"/>
  <c r="AK27" i="62"/>
  <c r="AK26" i="62" s="1"/>
  <c r="CH16" i="20" s="1"/>
  <c r="Y27" i="62"/>
  <c r="Y26" i="62" s="1"/>
  <c r="CH17" i="20" s="1"/>
  <c r="M27" i="62"/>
  <c r="M26" i="62" s="1"/>
  <c r="CH58" i="20" s="1"/>
  <c r="O27" i="62"/>
  <c r="BB34" i="62"/>
  <c r="O34" i="62"/>
  <c r="AJ34" i="62"/>
  <c r="AG34" i="62"/>
  <c r="AY34" i="62"/>
  <c r="AS34" i="62"/>
  <c r="C42" i="60"/>
  <c r="C38" i="60" s="1"/>
  <c r="BP57" i="60"/>
  <c r="AW29" i="60"/>
  <c r="AS42" i="60"/>
  <c r="AS38" i="60" s="1"/>
  <c r="BP56" i="60"/>
  <c r="N165" i="20"/>
  <c r="N156" i="20"/>
  <c r="N155" i="20"/>
  <c r="BR53" i="60"/>
  <c r="N158" i="20"/>
  <c r="N162" i="20"/>
  <c r="N161" i="20"/>
  <c r="N168" i="20"/>
  <c r="AL8" i="20"/>
  <c r="N166" i="20"/>
  <c r="CK86" i="61"/>
  <c r="CK89" i="61"/>
  <c r="CK92" i="61"/>
  <c r="CK104" i="61"/>
  <c r="CK140" i="61"/>
  <c r="AJ202" i="20"/>
  <c r="BP59" i="60"/>
  <c r="U42" i="60"/>
  <c r="N164" i="20"/>
  <c r="F507" i="20"/>
  <c r="N167" i="20"/>
  <c r="BR58" i="60"/>
  <c r="BR61" i="60"/>
  <c r="BR81" i="60"/>
  <c r="BR83" i="60"/>
  <c r="BR85" i="60"/>
  <c r="BR92" i="60"/>
  <c r="BR94" i="60"/>
  <c r="CK141" i="61"/>
  <c r="CK145" i="61"/>
  <c r="F384" i="20"/>
  <c r="X37" i="60"/>
  <c r="BR60" i="60"/>
  <c r="BP85" i="60"/>
  <c r="BR87" i="60"/>
  <c r="N160" i="20"/>
  <c r="N157" i="20"/>
  <c r="N163" i="20"/>
  <c r="N159" i="20"/>
  <c r="N154" i="20"/>
  <c r="CK97" i="61"/>
  <c r="CK109" i="61"/>
  <c r="CK113" i="61"/>
  <c r="CK117" i="61"/>
  <c r="CK124" i="61"/>
  <c r="BP60" i="60"/>
  <c r="BP87" i="60"/>
  <c r="AJ200" i="20"/>
  <c r="CK84" i="61"/>
  <c r="CK142" i="61"/>
  <c r="CK82" i="61"/>
  <c r="BP53" i="60"/>
  <c r="BP76" i="60"/>
  <c r="E25" i="19"/>
  <c r="CK143" i="61"/>
  <c r="E12" i="61"/>
  <c r="E17" i="61"/>
  <c r="E6" i="61"/>
  <c r="E10" i="61"/>
  <c r="BP52" i="60"/>
  <c r="BR51" i="60"/>
  <c r="BR50" i="60"/>
  <c r="BQ60" i="61"/>
  <c r="BQ59" i="61" s="1"/>
  <c r="CK87" i="61"/>
  <c r="CK135" i="61"/>
  <c r="G31" i="61"/>
  <c r="CK80" i="61"/>
  <c r="CK85" i="61"/>
  <c r="CK81" i="61"/>
  <c r="G20" i="61"/>
  <c r="G36" i="61"/>
  <c r="G27" i="61"/>
  <c r="G13" i="61"/>
  <c r="G25" i="61"/>
  <c r="G15" i="61"/>
  <c r="G14" i="61"/>
  <c r="G11" i="61"/>
  <c r="G5" i="61"/>
  <c r="BF49" i="61"/>
  <c r="N49" i="61"/>
  <c r="AX49" i="61"/>
  <c r="P49" i="61"/>
  <c r="AH49" i="61"/>
  <c r="AZ49" i="61"/>
  <c r="CE57" i="61"/>
  <c r="CF49" i="61"/>
  <c r="H49" i="61"/>
  <c r="Z49" i="61"/>
  <c r="AR49" i="61"/>
  <c r="BH49" i="61"/>
  <c r="E37" i="61"/>
  <c r="V49" i="61"/>
  <c r="E19" i="61"/>
  <c r="E9" i="61"/>
  <c r="E26" i="61"/>
  <c r="E29" i="61"/>
  <c r="I29" i="61" s="1"/>
  <c r="E7" i="61"/>
  <c r="G7" i="61" s="1"/>
  <c r="CE60" i="61"/>
  <c r="CE59" i="61" s="1"/>
  <c r="E16" i="61"/>
  <c r="J49" i="61"/>
  <c r="R49" i="61"/>
  <c r="AB49" i="61"/>
  <c r="AJ49" i="61"/>
  <c r="AT49" i="61"/>
  <c r="BB49" i="61"/>
  <c r="E8" i="61"/>
  <c r="BQ57" i="61"/>
  <c r="BR49" i="61"/>
  <c r="F49" i="61"/>
  <c r="AF49" i="61"/>
  <c r="AN49" i="61"/>
  <c r="D49" i="61"/>
  <c r="L49" i="61"/>
  <c r="E41" i="61"/>
  <c r="T49" i="61"/>
  <c r="AD49" i="61"/>
  <c r="AL49" i="61"/>
  <c r="AV49" i="61"/>
  <c r="BD49" i="61"/>
  <c r="BS60" i="61"/>
  <c r="BS59" i="61" s="1"/>
  <c r="BT49" i="61"/>
  <c r="BN45" i="19"/>
  <c r="BN40" i="19"/>
  <c r="BR49" i="60"/>
  <c r="AQ29" i="60"/>
  <c r="AP42" i="60"/>
  <c r="D15" i="60" s="1"/>
  <c r="AP37" i="60"/>
  <c r="BP49" i="60"/>
  <c r="BP68" i="60"/>
  <c r="BR70" i="60"/>
  <c r="BR72" i="60"/>
  <c r="BR79" i="60"/>
  <c r="BP84" i="60"/>
  <c r="BP93" i="60"/>
  <c r="BP95" i="60"/>
  <c r="AJ42" i="60"/>
  <c r="AJ38" i="60" s="1"/>
  <c r="AV42" i="60"/>
  <c r="BR54" i="60"/>
  <c r="BR56" i="60"/>
  <c r="BP61" i="60"/>
  <c r="BR63" i="60"/>
  <c r="BP72" i="60"/>
  <c r="BR74" i="60"/>
  <c r="BP79" i="60"/>
  <c r="BP88" i="60"/>
  <c r="BP54" i="60"/>
  <c r="BP83" i="60"/>
  <c r="BP90" i="60"/>
  <c r="BP67" i="60"/>
  <c r="Y29" i="60"/>
  <c r="BR55" i="60"/>
  <c r="BR57" i="60"/>
  <c r="BR62" i="60"/>
  <c r="BR64" i="60"/>
  <c r="BR89" i="60"/>
  <c r="BP55" i="60"/>
  <c r="BP64" i="60"/>
  <c r="BR66" i="60"/>
  <c r="BR82" i="60"/>
  <c r="BP51" i="60"/>
  <c r="E9" i="60"/>
  <c r="BH42" i="60"/>
  <c r="BP50" i="60"/>
  <c r="BR52" i="60"/>
  <c r="BP66" i="60"/>
  <c r="BR68" i="60"/>
  <c r="BP77" i="60"/>
  <c r="BP82" i="60"/>
  <c r="BR84" i="60"/>
  <c r="BR86" i="60"/>
  <c r="BP91" i="60"/>
  <c r="BR93" i="60"/>
  <c r="BR95" i="60"/>
  <c r="AY42" i="60"/>
  <c r="D16" i="60" s="1"/>
  <c r="O42" i="60"/>
  <c r="D12" i="60" s="1"/>
  <c r="G12" i="60" s="1"/>
  <c r="BP48" i="60"/>
  <c r="E13" i="60"/>
  <c r="AL204" i="20" s="1"/>
  <c r="L42" i="60"/>
  <c r="D13" i="60" s="1"/>
  <c r="AK204" i="20" s="1"/>
  <c r="M29" i="60"/>
  <c r="BK45" i="19"/>
  <c r="E10" i="19"/>
  <c r="BL32" i="19"/>
  <c r="AS55" i="40"/>
  <c r="D37" i="40"/>
  <c r="G182" i="20" s="1"/>
  <c r="AS54" i="40"/>
  <c r="AT46" i="40"/>
  <c r="I42" i="60"/>
  <c r="I38" i="60" s="1"/>
  <c r="BP47" i="60"/>
  <c r="BR47" i="60"/>
  <c r="AG42" i="60"/>
  <c r="AG38" i="60" s="1"/>
  <c r="AA42" i="60"/>
  <c r="AA38" i="60" s="1"/>
  <c r="F42" i="60"/>
  <c r="F38" i="60" s="1"/>
  <c r="BR46" i="60"/>
  <c r="E7" i="60"/>
  <c r="AL199" i="20" s="1"/>
  <c r="F37" i="60"/>
  <c r="BP46" i="60"/>
  <c r="E5" i="60"/>
  <c r="P466" i="20" s="1"/>
  <c r="AJ37" i="60"/>
  <c r="R40" i="60"/>
  <c r="R39" i="60" s="1"/>
  <c r="AD40" i="60"/>
  <c r="AD39" i="60" s="1"/>
  <c r="AP40" i="60"/>
  <c r="AP39" i="60" s="1"/>
  <c r="I40" i="60"/>
  <c r="I39" i="60" s="1"/>
  <c r="I37" i="60"/>
  <c r="J29" i="60"/>
  <c r="U37" i="60"/>
  <c r="U39" i="60"/>
  <c r="V29" i="60"/>
  <c r="U40" i="60"/>
  <c r="E20" i="60"/>
  <c r="AG40" i="60"/>
  <c r="AG39" i="60" s="1"/>
  <c r="AG37" i="60"/>
  <c r="AH29" i="60"/>
  <c r="BH40" i="60"/>
  <c r="BH39" i="60" s="1"/>
  <c r="AJ40" i="60"/>
  <c r="AJ39" i="60" s="1"/>
  <c r="L40" i="60"/>
  <c r="AV40" i="60"/>
  <c r="AV39" i="60" s="1"/>
  <c r="X40" i="60"/>
  <c r="X39" i="60" s="1"/>
  <c r="L39" i="60"/>
  <c r="C39" i="60"/>
  <c r="D29" i="60"/>
  <c r="C40" i="60"/>
  <c r="C37" i="60"/>
  <c r="O40" i="60"/>
  <c r="P29" i="60"/>
  <c r="O37" i="60"/>
  <c r="O39" i="60"/>
  <c r="AM40" i="60"/>
  <c r="F40" i="60"/>
  <c r="F39" i="60" s="1"/>
  <c r="AA37" i="60"/>
  <c r="AY37" i="60"/>
  <c r="AS40" i="60"/>
  <c r="E24" i="60"/>
  <c r="AT29" i="60"/>
  <c r="BI29" i="60"/>
  <c r="BH37" i="60"/>
  <c r="AM39" i="60"/>
  <c r="AA40" i="60"/>
  <c r="AA39" i="60" s="1"/>
  <c r="AY40" i="60"/>
  <c r="AY39" i="60" s="1"/>
  <c r="E21" i="60"/>
  <c r="E17" i="60"/>
  <c r="AM37" i="60"/>
  <c r="AS39" i="60"/>
  <c r="AB29" i="60"/>
  <c r="AN29" i="60"/>
  <c r="AZ29" i="60"/>
  <c r="I34" i="61" l="1"/>
  <c r="P175" i="20"/>
  <c r="I28" i="61"/>
  <c r="I40" i="61"/>
  <c r="I27" i="61"/>
  <c r="G32" i="61"/>
  <c r="P179" i="20"/>
  <c r="P176" i="20"/>
  <c r="I39" i="61"/>
  <c r="I30" i="61"/>
  <c r="G21" i="61"/>
  <c r="P171" i="20"/>
  <c r="P183" i="20"/>
  <c r="P178" i="20"/>
  <c r="P181" i="20"/>
  <c r="P177" i="20"/>
  <c r="P371" i="20"/>
  <c r="P173" i="20"/>
  <c r="P174" i="20"/>
  <c r="H508" i="20"/>
  <c r="P361" i="20"/>
  <c r="P368" i="20"/>
  <c r="P170" i="20"/>
  <c r="P357" i="20"/>
  <c r="P172" i="20"/>
  <c r="H389" i="20"/>
  <c r="AL205" i="20"/>
  <c r="H388" i="20"/>
  <c r="AL206" i="20"/>
  <c r="H387" i="20"/>
  <c r="P360" i="20"/>
  <c r="P355" i="20"/>
  <c r="G37" i="61"/>
  <c r="I6" i="61"/>
  <c r="G15" i="60"/>
  <c r="P156" i="20"/>
  <c r="I7" i="61"/>
  <c r="G41" i="61"/>
  <c r="P359" i="20"/>
  <c r="I11" i="61"/>
  <c r="H385" i="20"/>
  <c r="D11" i="60"/>
  <c r="G11" i="60" s="1"/>
  <c r="BS56" i="61"/>
  <c r="D19" i="60"/>
  <c r="G390" i="20" s="1"/>
  <c r="D14" i="60"/>
  <c r="AM38" i="60"/>
  <c r="AM36" i="60" s="1"/>
  <c r="P473" i="20"/>
  <c r="P478" i="20"/>
  <c r="P476" i="20"/>
  <c r="P477" i="20"/>
  <c r="P162" i="20"/>
  <c r="H512" i="20"/>
  <c r="G8" i="61"/>
  <c r="G16" i="61"/>
  <c r="G23" i="61"/>
  <c r="H510" i="20"/>
  <c r="D10" i="19"/>
  <c r="P471" i="20"/>
  <c r="P475" i="20"/>
  <c r="P160" i="20"/>
  <c r="P474" i="20"/>
  <c r="G21" i="60"/>
  <c r="P472" i="20"/>
  <c r="H384" i="20"/>
  <c r="R36" i="60"/>
  <c r="D18" i="60"/>
  <c r="G18" i="60" s="1"/>
  <c r="P164" i="20"/>
  <c r="I8" i="61"/>
  <c r="P469" i="20"/>
  <c r="BB36" i="60"/>
  <c r="AD36" i="60"/>
  <c r="D10" i="60"/>
  <c r="AK207" i="20" s="1"/>
  <c r="H386" i="20"/>
  <c r="P468" i="20"/>
  <c r="P157" i="20"/>
  <c r="I21" i="61"/>
  <c r="P165" i="20"/>
  <c r="P154" i="20"/>
  <c r="P467" i="20"/>
  <c r="P470" i="20"/>
  <c r="AA33" i="62"/>
  <c r="AA31" i="62"/>
  <c r="AA29" i="62"/>
  <c r="AA30" i="62"/>
  <c r="I29" i="62"/>
  <c r="I31" i="62"/>
  <c r="I33" i="62"/>
  <c r="I30" i="62"/>
  <c r="I32" i="62"/>
  <c r="C32" i="62"/>
  <c r="C29" i="62"/>
  <c r="C31" i="62"/>
  <c r="C33" i="62"/>
  <c r="C30" i="62"/>
  <c r="AP33" i="62"/>
  <c r="AP30" i="62"/>
  <c r="AP32" i="62"/>
  <c r="AP29" i="62"/>
  <c r="AP31" i="62"/>
  <c r="U33" i="62"/>
  <c r="U30" i="62"/>
  <c r="U32" i="62"/>
  <c r="U29" i="62"/>
  <c r="U31" i="62"/>
  <c r="BE29" i="62"/>
  <c r="BE31" i="62"/>
  <c r="BE33" i="62"/>
  <c r="BE30" i="62"/>
  <c r="BE32" i="62"/>
  <c r="AS33" i="62"/>
  <c r="AS30" i="62"/>
  <c r="AS32" i="62"/>
  <c r="AS29" i="62"/>
  <c r="AS31" i="62"/>
  <c r="X30" i="62"/>
  <c r="X32" i="62"/>
  <c r="X29" i="62"/>
  <c r="X31" i="62"/>
  <c r="X33" i="62"/>
  <c r="AY32" i="62"/>
  <c r="AY29" i="62"/>
  <c r="AY31" i="62"/>
  <c r="AY33" i="62"/>
  <c r="AY30" i="62"/>
  <c r="AD32" i="62"/>
  <c r="AD29" i="62"/>
  <c r="AD31" i="62"/>
  <c r="AD33" i="62"/>
  <c r="AD30" i="62"/>
  <c r="BB32" i="62"/>
  <c r="BB29" i="62"/>
  <c r="BB31" i="62"/>
  <c r="BB33" i="62"/>
  <c r="BB30" i="62"/>
  <c r="AV30" i="62"/>
  <c r="AV32" i="62"/>
  <c r="AV29" i="62"/>
  <c r="AV31" i="62"/>
  <c r="AV33" i="62"/>
  <c r="AJ31" i="62"/>
  <c r="AJ33" i="62"/>
  <c r="AJ30" i="62"/>
  <c r="AJ29" i="62"/>
  <c r="AJ32" i="62"/>
  <c r="L31" i="62"/>
  <c r="L33" i="62"/>
  <c r="L30" i="62"/>
  <c r="L32" i="62"/>
  <c r="L29" i="62"/>
  <c r="AG29" i="62"/>
  <c r="AG31" i="62"/>
  <c r="AG33" i="62"/>
  <c r="AG30" i="62"/>
  <c r="AG32" i="62"/>
  <c r="F32" i="62"/>
  <c r="F29" i="62"/>
  <c r="F31" i="62"/>
  <c r="F33" i="62"/>
  <c r="F30" i="62"/>
  <c r="O31" i="62"/>
  <c r="O33" i="62"/>
  <c r="O30" i="62"/>
  <c r="O32" i="62"/>
  <c r="O29" i="62"/>
  <c r="R33" i="62"/>
  <c r="R30" i="62"/>
  <c r="R32" i="62"/>
  <c r="R29" i="62"/>
  <c r="R31" i="62"/>
  <c r="AM31" i="62"/>
  <c r="AM33" i="62"/>
  <c r="AM30" i="62"/>
  <c r="AM32" i="62"/>
  <c r="AM29" i="62"/>
  <c r="D22" i="60"/>
  <c r="G22" i="60" s="1"/>
  <c r="D24" i="60"/>
  <c r="G24" i="60" s="1"/>
  <c r="AS36" i="60"/>
  <c r="G19" i="61"/>
  <c r="I16" i="61"/>
  <c r="I9" i="61"/>
  <c r="P161" i="20"/>
  <c r="P163" i="20"/>
  <c r="I14" i="61"/>
  <c r="I17" i="61"/>
  <c r="AP38" i="60"/>
  <c r="AP36" i="60" s="1"/>
  <c r="G17" i="61"/>
  <c r="I13" i="61"/>
  <c r="I12" i="61"/>
  <c r="L38" i="60"/>
  <c r="L36" i="60" s="1"/>
  <c r="I15" i="61"/>
  <c r="G12" i="61"/>
  <c r="AL201" i="20"/>
  <c r="AL200" i="20"/>
  <c r="G16" i="60"/>
  <c r="G6" i="61"/>
  <c r="P159" i="20"/>
  <c r="U38" i="60"/>
  <c r="U36" i="60" s="1"/>
  <c r="D20" i="60"/>
  <c r="G20" i="60" s="1"/>
  <c r="AL202" i="20"/>
  <c r="P158" i="20"/>
  <c r="I10" i="61"/>
  <c r="G10" i="61"/>
  <c r="G9" i="61"/>
  <c r="P155" i="20"/>
  <c r="G26" i="61"/>
  <c r="P168" i="20"/>
  <c r="G29" i="61"/>
  <c r="P166" i="20"/>
  <c r="D8" i="60"/>
  <c r="G8" i="60" s="1"/>
  <c r="D5" i="60"/>
  <c r="AJ36" i="60"/>
  <c r="I19" i="61"/>
  <c r="BQ56" i="61"/>
  <c r="CE56" i="61"/>
  <c r="I25" i="61"/>
  <c r="I23" i="61"/>
  <c r="B60" i="61"/>
  <c r="BN41" i="19"/>
  <c r="D25" i="19"/>
  <c r="BH38" i="60"/>
  <c r="BH36" i="60" s="1"/>
  <c r="D17" i="60"/>
  <c r="O478" i="20" s="1"/>
  <c r="AV38" i="60"/>
  <c r="AV36" i="60" s="1"/>
  <c r="D9" i="60"/>
  <c r="AK205" i="20" s="1"/>
  <c r="AY38" i="60"/>
  <c r="AY36" i="60" s="1"/>
  <c r="O38" i="60"/>
  <c r="O36" i="60" s="1"/>
  <c r="BK41" i="19"/>
  <c r="X36" i="60"/>
  <c r="C36" i="60"/>
  <c r="D7" i="60"/>
  <c r="D6" i="60"/>
  <c r="AA36" i="60"/>
  <c r="F36" i="60"/>
  <c r="B40" i="60"/>
  <c r="AG36" i="60"/>
  <c r="I36" i="60"/>
  <c r="AJ153" i="20"/>
  <c r="AK153" i="20"/>
  <c r="AL153" i="20"/>
  <c r="AM153" i="20"/>
  <c r="AH151" i="20"/>
  <c r="AR102" i="59"/>
  <c r="AP102" i="59"/>
  <c r="AR101" i="59"/>
  <c r="AP101" i="59"/>
  <c r="AR100" i="59"/>
  <c r="AP100" i="59"/>
  <c r="AR99" i="59"/>
  <c r="AP99" i="59"/>
  <c r="AR98" i="59"/>
  <c r="AP98" i="59"/>
  <c r="AR97" i="59"/>
  <c r="AP97" i="59"/>
  <c r="AR96" i="59"/>
  <c r="AP96" i="59"/>
  <c r="AR95" i="59"/>
  <c r="AP95" i="59"/>
  <c r="AR94" i="59"/>
  <c r="AP94" i="59"/>
  <c r="AR93" i="59"/>
  <c r="AP93" i="59"/>
  <c r="AR92" i="59"/>
  <c r="AP92" i="59"/>
  <c r="AR91" i="59"/>
  <c r="AP91" i="59"/>
  <c r="AR90" i="59"/>
  <c r="AP90" i="59"/>
  <c r="AR89" i="59"/>
  <c r="AP89" i="59"/>
  <c r="AR88" i="59"/>
  <c r="AP88" i="59"/>
  <c r="AR87" i="59"/>
  <c r="AP87" i="59"/>
  <c r="AR86" i="59"/>
  <c r="AP86" i="59"/>
  <c r="AR85" i="59"/>
  <c r="AP85" i="59"/>
  <c r="AR84" i="59"/>
  <c r="AP84" i="59"/>
  <c r="AR83" i="59"/>
  <c r="AP83" i="59"/>
  <c r="AR82" i="59"/>
  <c r="AP82" i="59"/>
  <c r="AR81" i="59"/>
  <c r="AP81" i="59"/>
  <c r="AR80" i="59"/>
  <c r="AP80" i="59"/>
  <c r="AR79" i="59"/>
  <c r="AP79" i="59"/>
  <c r="AR78" i="59"/>
  <c r="AP78" i="59"/>
  <c r="AR77" i="59"/>
  <c r="AP77" i="59"/>
  <c r="AR76" i="59"/>
  <c r="AP76" i="59"/>
  <c r="AR75" i="59"/>
  <c r="AP75" i="59"/>
  <c r="AR74" i="59"/>
  <c r="AP74" i="59"/>
  <c r="AR73" i="59"/>
  <c r="AP73" i="59"/>
  <c r="AR72" i="59"/>
  <c r="AP72" i="59"/>
  <c r="AR71" i="59"/>
  <c r="AP71" i="59"/>
  <c r="AR70" i="59"/>
  <c r="AP70" i="59"/>
  <c r="AR69" i="59"/>
  <c r="AP69" i="59"/>
  <c r="AR68" i="59"/>
  <c r="AP68" i="59"/>
  <c r="AR67" i="59"/>
  <c r="AP67" i="59"/>
  <c r="AR66" i="59"/>
  <c r="AP66" i="59"/>
  <c r="AR65" i="59"/>
  <c r="AP65" i="59"/>
  <c r="AR64" i="59"/>
  <c r="AP64" i="59"/>
  <c r="AR63" i="59"/>
  <c r="AP63" i="59"/>
  <c r="AR62" i="59"/>
  <c r="AP62" i="59"/>
  <c r="AR61" i="59"/>
  <c r="AP61" i="59"/>
  <c r="AR60" i="59"/>
  <c r="AP60" i="59"/>
  <c r="AR59" i="59"/>
  <c r="AP59" i="59"/>
  <c r="AR58" i="59"/>
  <c r="AP58" i="59"/>
  <c r="AR57" i="59"/>
  <c r="AP57" i="59"/>
  <c r="AR56" i="59"/>
  <c r="AP56" i="59"/>
  <c r="AR55" i="59"/>
  <c r="AP55" i="59"/>
  <c r="AR54" i="59"/>
  <c r="AP54" i="59"/>
  <c r="AR53" i="59"/>
  <c r="AP53" i="59"/>
  <c r="AR52" i="59"/>
  <c r="AP52" i="59"/>
  <c r="AR51" i="59"/>
  <c r="AP51" i="59"/>
  <c r="AR50" i="59"/>
  <c r="AP50" i="59"/>
  <c r="AR49" i="59"/>
  <c r="AP49" i="59"/>
  <c r="AR48" i="59"/>
  <c r="AP48" i="59"/>
  <c r="AR47" i="59"/>
  <c r="AP47" i="59"/>
  <c r="AR46" i="59"/>
  <c r="AP46" i="59"/>
  <c r="AR45" i="59"/>
  <c r="AP45" i="59"/>
  <c r="A45" i="59"/>
  <c r="A46" i="59" s="1"/>
  <c r="A47" i="59" s="1"/>
  <c r="A48" i="59" s="1"/>
  <c r="A49" i="59" s="1"/>
  <c r="A50" i="59" s="1"/>
  <c r="A51" i="59" s="1"/>
  <c r="A52" i="59" s="1"/>
  <c r="A53" i="59" s="1"/>
  <c r="A54" i="59" s="1"/>
  <c r="A55" i="59" s="1"/>
  <c r="A56" i="59" s="1"/>
  <c r="A57" i="59" s="1"/>
  <c r="A58" i="59" s="1"/>
  <c r="A59" i="59" s="1"/>
  <c r="A60" i="59" s="1"/>
  <c r="A61" i="59" s="1"/>
  <c r="A62" i="59" s="1"/>
  <c r="A63" i="59" s="1"/>
  <c r="A64" i="59" s="1"/>
  <c r="A65" i="59" s="1"/>
  <c r="A66" i="59" s="1"/>
  <c r="A67" i="59" s="1"/>
  <c r="A68" i="59" s="1"/>
  <c r="A69" i="59" s="1"/>
  <c r="A70" i="59" s="1"/>
  <c r="A71" i="59" s="1"/>
  <c r="A72" i="59" s="1"/>
  <c r="A73" i="59" s="1"/>
  <c r="A74" i="59" s="1"/>
  <c r="A75" i="59" s="1"/>
  <c r="A76" i="59" s="1"/>
  <c r="A77" i="59" s="1"/>
  <c r="A78" i="59" s="1"/>
  <c r="A79" i="59" s="1"/>
  <c r="A80" i="59" s="1"/>
  <c r="A81" i="59" s="1"/>
  <c r="A82" i="59" s="1"/>
  <c r="A83" i="59" s="1"/>
  <c r="A84" i="59" s="1"/>
  <c r="A85" i="59" s="1"/>
  <c r="A86" i="59" s="1"/>
  <c r="A87" i="59" s="1"/>
  <c r="A88" i="59" s="1"/>
  <c r="A89" i="59" s="1"/>
  <c r="A90" i="59" s="1"/>
  <c r="A91" i="59" s="1"/>
  <c r="A92" i="59" s="1"/>
  <c r="A93" i="59" s="1"/>
  <c r="A94" i="59" s="1"/>
  <c r="A95" i="59" s="1"/>
  <c r="A96" i="59" s="1"/>
  <c r="A97" i="59" s="1"/>
  <c r="A98" i="59" s="1"/>
  <c r="A99" i="59" s="1"/>
  <c r="A100" i="59" s="1"/>
  <c r="A101" i="59" s="1"/>
  <c r="A102" i="59" s="1"/>
  <c r="A103" i="59" s="1"/>
  <c r="A104" i="59" s="1"/>
  <c r="A105" i="59" s="1"/>
  <c r="A106" i="59" s="1"/>
  <c r="A107" i="59" s="1"/>
  <c r="A108" i="59" s="1"/>
  <c r="A109" i="59" s="1"/>
  <c r="A110" i="59" s="1"/>
  <c r="A111" i="59" s="1"/>
  <c r="A112" i="59" s="1"/>
  <c r="A113" i="59" s="1"/>
  <c r="A114" i="59" s="1"/>
  <c r="A115" i="59" s="1"/>
  <c r="A116" i="59" s="1"/>
  <c r="A117" i="59" s="1"/>
  <c r="A118" i="59" s="1"/>
  <c r="A119" i="59" s="1"/>
  <c r="A120" i="59" s="1"/>
  <c r="A121" i="59" s="1"/>
  <c r="A122" i="59" s="1"/>
  <c r="A123" i="59" s="1"/>
  <c r="A124" i="59" s="1"/>
  <c r="A125" i="59" s="1"/>
  <c r="A126" i="59" s="1"/>
  <c r="A127" i="59" s="1"/>
  <c r="A128" i="59" s="1"/>
  <c r="A129" i="59" s="1"/>
  <c r="A130" i="59" s="1"/>
  <c r="A131" i="59" s="1"/>
  <c r="AR44" i="59"/>
  <c r="AP44" i="59"/>
  <c r="AM42" i="59"/>
  <c r="AM8" i="20" s="1"/>
  <c r="AM41" i="59"/>
  <c r="AM7" i="20" s="1"/>
  <c r="AL39" i="59"/>
  <c r="AK35" i="59" s="1"/>
  <c r="AK39" i="59"/>
  <c r="C12" i="59" s="1"/>
  <c r="AD39" i="59"/>
  <c r="AD40" i="59" s="1"/>
  <c r="AC39" i="59"/>
  <c r="C13" i="59" s="1"/>
  <c r="AB39" i="59"/>
  <c r="AB40" i="59" s="1"/>
  <c r="AA39" i="59"/>
  <c r="C18" i="59" s="1"/>
  <c r="Z39" i="59"/>
  <c r="Z40" i="59" s="1"/>
  <c r="Y39" i="59"/>
  <c r="C10" i="59" s="1"/>
  <c r="X39" i="59"/>
  <c r="X40" i="59" s="1"/>
  <c r="W39" i="59"/>
  <c r="C9" i="59" s="1"/>
  <c r="V39" i="59"/>
  <c r="V40" i="59" s="1"/>
  <c r="U39" i="59"/>
  <c r="C22" i="59" s="1"/>
  <c r="T39" i="59"/>
  <c r="T40" i="59" s="1"/>
  <c r="S39" i="59"/>
  <c r="C7" i="59" s="1"/>
  <c r="R39" i="59"/>
  <c r="R40" i="59" s="1"/>
  <c r="Q39" i="59"/>
  <c r="C19" i="59" s="1"/>
  <c r="P39" i="59"/>
  <c r="O35" i="59" s="1"/>
  <c r="O39" i="59"/>
  <c r="C16" i="59" s="1"/>
  <c r="N39" i="59"/>
  <c r="N40" i="59" s="1"/>
  <c r="M39" i="59"/>
  <c r="C21" i="59" s="1"/>
  <c r="L39" i="59"/>
  <c r="L40" i="59" s="1"/>
  <c r="K39" i="59"/>
  <c r="C20" i="59" s="1"/>
  <c r="J39" i="59"/>
  <c r="I39" i="59"/>
  <c r="C17" i="59" s="1"/>
  <c r="H39" i="59"/>
  <c r="H40" i="59" s="1"/>
  <c r="G39" i="59"/>
  <c r="C5" i="59" s="1"/>
  <c r="F39" i="59"/>
  <c r="F40" i="59" s="1"/>
  <c r="E39" i="59"/>
  <c r="C15" i="59" s="1"/>
  <c r="D39" i="59"/>
  <c r="D40" i="59" s="1"/>
  <c r="C39" i="59"/>
  <c r="C6" i="59" s="1"/>
  <c r="Q35" i="59"/>
  <c r="A3" i="59"/>
  <c r="BL909" i="58"/>
  <c r="BK909" i="58"/>
  <c r="BM909" i="58" s="1"/>
  <c r="BL857" i="58"/>
  <c r="BM857" i="58" s="1"/>
  <c r="BL856" i="58"/>
  <c r="BM856" i="58" s="1"/>
  <c r="BL855" i="58"/>
  <c r="BM855" i="58" s="1"/>
  <c r="BL854" i="58"/>
  <c r="BM854" i="58" s="1"/>
  <c r="BL853" i="58"/>
  <c r="BM853" i="58" s="1"/>
  <c r="BL852" i="58"/>
  <c r="BM852" i="58" s="1"/>
  <c r="BL851" i="58"/>
  <c r="BM851" i="58" s="1"/>
  <c r="BL850" i="58"/>
  <c r="BM850" i="58" s="1"/>
  <c r="BL849" i="58"/>
  <c r="BM849" i="58" s="1"/>
  <c r="BL848" i="58"/>
  <c r="BM848" i="58" s="1"/>
  <c r="BL847" i="58"/>
  <c r="BM847" i="58" s="1"/>
  <c r="BL846" i="58"/>
  <c r="BM846" i="58" s="1"/>
  <c r="BL845" i="58"/>
  <c r="BM845" i="58" s="1"/>
  <c r="BL844" i="58"/>
  <c r="BM844" i="58" s="1"/>
  <c r="BL843" i="58"/>
  <c r="BM843" i="58" s="1"/>
  <c r="BL842" i="58"/>
  <c r="BM842" i="58" s="1"/>
  <c r="BL841" i="58"/>
  <c r="BM841" i="58" s="1"/>
  <c r="BL840" i="58"/>
  <c r="BM840" i="58" s="1"/>
  <c r="BL839" i="58"/>
  <c r="BM839" i="58" s="1"/>
  <c r="BL838" i="58"/>
  <c r="BM838" i="58" s="1"/>
  <c r="BL837" i="58"/>
  <c r="BM837" i="58" s="1"/>
  <c r="BL836" i="58"/>
  <c r="BM836" i="58" s="1"/>
  <c r="BL835" i="58"/>
  <c r="BM835" i="58" s="1"/>
  <c r="BL834" i="58"/>
  <c r="BM834" i="58" s="1"/>
  <c r="BL833" i="58"/>
  <c r="BM833" i="58" s="1"/>
  <c r="BL832" i="58"/>
  <c r="BM832" i="58" s="1"/>
  <c r="BL831" i="58"/>
  <c r="BM831" i="58" s="1"/>
  <c r="BL830" i="58"/>
  <c r="BM830" i="58" s="1"/>
  <c r="BL829" i="58"/>
  <c r="BM829" i="58" s="1"/>
  <c r="BL828" i="58"/>
  <c r="BM828" i="58" s="1"/>
  <c r="BL827" i="58"/>
  <c r="BM827" i="58" s="1"/>
  <c r="BL826" i="58"/>
  <c r="BM826" i="58" s="1"/>
  <c r="BL825" i="58"/>
  <c r="BM825" i="58" s="1"/>
  <c r="BL824" i="58"/>
  <c r="BM824" i="58" s="1"/>
  <c r="BL823" i="58"/>
  <c r="BM823" i="58" s="1"/>
  <c r="BL822" i="58"/>
  <c r="BM822" i="58" s="1"/>
  <c r="BL821" i="58"/>
  <c r="BM821" i="58" s="1"/>
  <c r="BL820" i="58"/>
  <c r="BM820" i="58" s="1"/>
  <c r="BL819" i="58"/>
  <c r="BM819" i="58" s="1"/>
  <c r="BL818" i="58"/>
  <c r="BM818" i="58" s="1"/>
  <c r="BL817" i="58"/>
  <c r="BM817" i="58" s="1"/>
  <c r="BL816" i="58"/>
  <c r="BM816" i="58" s="1"/>
  <c r="BL815" i="58"/>
  <c r="BM815" i="58" s="1"/>
  <c r="BL814" i="58"/>
  <c r="BM814" i="58" s="1"/>
  <c r="BL813" i="58"/>
  <c r="BM813" i="58" s="1"/>
  <c r="BL812" i="58"/>
  <c r="BM812" i="58" s="1"/>
  <c r="BL811" i="58"/>
  <c r="BM811" i="58" s="1"/>
  <c r="BL810" i="58"/>
  <c r="BM810" i="58" s="1"/>
  <c r="BL809" i="58"/>
  <c r="BM809" i="58" s="1"/>
  <c r="BL808" i="58"/>
  <c r="BM808" i="58" s="1"/>
  <c r="BL807" i="58"/>
  <c r="BM807" i="58" s="1"/>
  <c r="BL806" i="58"/>
  <c r="BM806" i="58" s="1"/>
  <c r="BL805" i="58"/>
  <c r="BM805" i="58" s="1"/>
  <c r="BL804" i="58"/>
  <c r="BM804" i="58" s="1"/>
  <c r="BL803" i="58"/>
  <c r="BM803" i="58" s="1"/>
  <c r="BL802" i="58"/>
  <c r="BM802" i="58" s="1"/>
  <c r="BL801" i="58"/>
  <c r="BM801" i="58" s="1"/>
  <c r="BL800" i="58"/>
  <c r="BM800" i="58" s="1"/>
  <c r="BL799" i="58"/>
  <c r="BM799" i="58" s="1"/>
  <c r="BL798" i="58"/>
  <c r="BM798" i="58" s="1"/>
  <c r="BL797" i="58"/>
  <c r="BM797" i="58" s="1"/>
  <c r="BL796" i="58"/>
  <c r="BM796" i="58" s="1"/>
  <c r="BL795" i="58"/>
  <c r="BM795" i="58" s="1"/>
  <c r="BL794" i="58"/>
  <c r="BM794" i="58" s="1"/>
  <c r="BL793" i="58"/>
  <c r="BM793" i="58" s="1"/>
  <c r="BL792" i="58"/>
  <c r="BM792" i="58" s="1"/>
  <c r="BL791" i="58"/>
  <c r="BM791" i="58" s="1"/>
  <c r="BL790" i="58"/>
  <c r="BM790" i="58" s="1"/>
  <c r="BL789" i="58"/>
  <c r="BM789" i="58" s="1"/>
  <c r="BL788" i="58"/>
  <c r="BM788" i="58" s="1"/>
  <c r="BL787" i="58"/>
  <c r="BM787" i="58" s="1"/>
  <c r="BL786" i="58"/>
  <c r="BM786" i="58" s="1"/>
  <c r="BL785" i="58"/>
  <c r="BM785" i="58" s="1"/>
  <c r="BL784" i="58"/>
  <c r="BM784" i="58" s="1"/>
  <c r="BL783" i="58"/>
  <c r="BM783" i="58" s="1"/>
  <c r="BL782" i="58"/>
  <c r="BM782" i="58" s="1"/>
  <c r="BL781" i="58"/>
  <c r="BM781" i="58" s="1"/>
  <c r="BL780" i="58"/>
  <c r="BM780" i="58" s="1"/>
  <c r="BL779" i="58"/>
  <c r="BM779" i="58" s="1"/>
  <c r="BL778" i="58"/>
  <c r="BM778" i="58" s="1"/>
  <c r="BL777" i="58"/>
  <c r="BM777" i="58" s="1"/>
  <c r="BL776" i="58"/>
  <c r="BM776" i="58" s="1"/>
  <c r="BL775" i="58"/>
  <c r="BM775" i="58" s="1"/>
  <c r="BL774" i="58"/>
  <c r="BM774" i="58" s="1"/>
  <c r="BL773" i="58"/>
  <c r="BM773" i="58" s="1"/>
  <c r="BL772" i="58"/>
  <c r="BM772" i="58" s="1"/>
  <c r="BL771" i="58"/>
  <c r="BM771" i="58" s="1"/>
  <c r="BL770" i="58"/>
  <c r="BM770" i="58" s="1"/>
  <c r="BL769" i="58"/>
  <c r="BM769" i="58" s="1"/>
  <c r="BL768" i="58"/>
  <c r="BM768" i="58" s="1"/>
  <c r="BL767" i="58"/>
  <c r="BM767" i="58" s="1"/>
  <c r="BL766" i="58"/>
  <c r="BM766" i="58" s="1"/>
  <c r="BL765" i="58"/>
  <c r="BM765" i="58" s="1"/>
  <c r="BL764" i="58"/>
  <c r="BM764" i="58" s="1"/>
  <c r="BL763" i="58"/>
  <c r="BM763" i="58" s="1"/>
  <c r="BL762" i="58"/>
  <c r="BM762" i="58" s="1"/>
  <c r="BL761" i="58"/>
  <c r="BM761" i="58" s="1"/>
  <c r="BL760" i="58"/>
  <c r="BM760" i="58" s="1"/>
  <c r="BL759" i="58"/>
  <c r="BM759" i="58" s="1"/>
  <c r="BL758" i="58"/>
  <c r="BM758" i="58" s="1"/>
  <c r="BL757" i="58"/>
  <c r="BM757" i="58" s="1"/>
  <c r="BL756" i="58"/>
  <c r="BM756" i="58" s="1"/>
  <c r="BL755" i="58"/>
  <c r="BM755" i="58" s="1"/>
  <c r="BL754" i="58"/>
  <c r="BM754" i="58" s="1"/>
  <c r="BL753" i="58"/>
  <c r="BM753" i="58" s="1"/>
  <c r="BL752" i="58"/>
  <c r="BM752" i="58" s="1"/>
  <c r="BL751" i="58"/>
  <c r="BM751" i="58" s="1"/>
  <c r="BL750" i="58"/>
  <c r="BM750" i="58" s="1"/>
  <c r="BL749" i="58"/>
  <c r="BM749" i="58" s="1"/>
  <c r="BL748" i="58"/>
  <c r="BM748" i="58" s="1"/>
  <c r="BL747" i="58"/>
  <c r="BM747" i="58" s="1"/>
  <c r="BL746" i="58"/>
  <c r="BM746" i="58" s="1"/>
  <c r="BL745" i="58"/>
  <c r="BM745" i="58" s="1"/>
  <c r="BL744" i="58"/>
  <c r="BM744" i="58" s="1"/>
  <c r="BL743" i="58"/>
  <c r="BM743" i="58" s="1"/>
  <c r="BL742" i="58"/>
  <c r="BM742" i="58" s="1"/>
  <c r="BL741" i="58"/>
  <c r="BM741" i="58" s="1"/>
  <c r="BL740" i="58"/>
  <c r="BM740" i="58" s="1"/>
  <c r="BL739" i="58"/>
  <c r="BM739" i="58" s="1"/>
  <c r="BL738" i="58"/>
  <c r="BM738" i="58" s="1"/>
  <c r="BL737" i="58"/>
  <c r="BM737" i="58" s="1"/>
  <c r="BL736" i="58"/>
  <c r="BM736" i="58" s="1"/>
  <c r="BL735" i="58"/>
  <c r="BM735" i="58" s="1"/>
  <c r="BL734" i="58"/>
  <c r="BM734" i="58" s="1"/>
  <c r="BL733" i="58"/>
  <c r="BM733" i="58" s="1"/>
  <c r="BL732" i="58"/>
  <c r="BM732" i="58" s="1"/>
  <c r="BL731" i="58"/>
  <c r="BM731" i="58" s="1"/>
  <c r="BL730" i="58"/>
  <c r="BM730" i="58" s="1"/>
  <c r="BL729" i="58"/>
  <c r="BM729" i="58" s="1"/>
  <c r="BL728" i="58"/>
  <c r="BM728" i="58" s="1"/>
  <c r="BL727" i="58"/>
  <c r="BM727" i="58" s="1"/>
  <c r="BL726" i="58"/>
  <c r="BM726" i="58" s="1"/>
  <c r="BL725" i="58"/>
  <c r="BM725" i="58" s="1"/>
  <c r="BL724" i="58"/>
  <c r="BM724" i="58" s="1"/>
  <c r="BL723" i="58"/>
  <c r="BM723" i="58" s="1"/>
  <c r="BL722" i="58"/>
  <c r="BM722" i="58" s="1"/>
  <c r="BL721" i="58"/>
  <c r="BM721" i="58" s="1"/>
  <c r="BL720" i="58"/>
  <c r="BM720" i="58" s="1"/>
  <c r="BL719" i="58"/>
  <c r="BM719" i="58" s="1"/>
  <c r="BL718" i="58"/>
  <c r="BM718" i="58" s="1"/>
  <c r="BL717" i="58"/>
  <c r="BM717" i="58" s="1"/>
  <c r="BL716" i="58"/>
  <c r="BM716" i="58" s="1"/>
  <c r="BL715" i="58"/>
  <c r="BM715" i="58" s="1"/>
  <c r="BL714" i="58"/>
  <c r="BM714" i="58" s="1"/>
  <c r="BL713" i="58"/>
  <c r="BM713" i="58" s="1"/>
  <c r="BL712" i="58"/>
  <c r="BM712" i="58" s="1"/>
  <c r="BL711" i="58"/>
  <c r="BM711" i="58" s="1"/>
  <c r="BL710" i="58"/>
  <c r="BM710" i="58" s="1"/>
  <c r="BL709" i="58"/>
  <c r="BM709" i="58" s="1"/>
  <c r="BL708" i="58"/>
  <c r="BM708" i="58" s="1"/>
  <c r="BL707" i="58"/>
  <c r="BM707" i="58" s="1"/>
  <c r="BL706" i="58"/>
  <c r="BM706" i="58" s="1"/>
  <c r="BL705" i="58"/>
  <c r="BM705" i="58" s="1"/>
  <c r="BL704" i="58"/>
  <c r="BM704" i="58" s="1"/>
  <c r="BL703" i="58"/>
  <c r="BM703" i="58" s="1"/>
  <c r="BL702" i="58"/>
  <c r="BM702" i="58" s="1"/>
  <c r="BL701" i="58"/>
  <c r="BM701" i="58" s="1"/>
  <c r="BL700" i="58"/>
  <c r="BM700" i="58" s="1"/>
  <c r="BL699" i="58"/>
  <c r="BM699" i="58" s="1"/>
  <c r="BL698" i="58"/>
  <c r="BM698" i="58" s="1"/>
  <c r="BL697" i="58"/>
  <c r="BM697" i="58" s="1"/>
  <c r="BL696" i="58"/>
  <c r="BM696" i="58" s="1"/>
  <c r="BL695" i="58"/>
  <c r="BM695" i="58" s="1"/>
  <c r="BL694" i="58"/>
  <c r="BM694" i="58" s="1"/>
  <c r="BL693" i="58"/>
  <c r="BM693" i="58" s="1"/>
  <c r="BL692" i="58"/>
  <c r="BM692" i="58" s="1"/>
  <c r="BL691" i="58"/>
  <c r="BM691" i="58" s="1"/>
  <c r="BL690" i="58"/>
  <c r="BM690" i="58" s="1"/>
  <c r="BL689" i="58"/>
  <c r="BM689" i="58" s="1"/>
  <c r="BL688" i="58"/>
  <c r="BM688" i="58" s="1"/>
  <c r="BL687" i="58"/>
  <c r="BM687" i="58" s="1"/>
  <c r="BL686" i="58"/>
  <c r="BM686" i="58" s="1"/>
  <c r="BL685" i="58"/>
  <c r="BM685" i="58" s="1"/>
  <c r="BL684" i="58"/>
  <c r="BM684" i="58" s="1"/>
  <c r="BL683" i="58"/>
  <c r="BM683" i="58" s="1"/>
  <c r="BL682" i="58"/>
  <c r="BM682" i="58" s="1"/>
  <c r="BL681" i="58"/>
  <c r="BM681" i="58" s="1"/>
  <c r="BL680" i="58"/>
  <c r="BM680" i="58" s="1"/>
  <c r="BL679" i="58"/>
  <c r="BM679" i="58" s="1"/>
  <c r="BL678" i="58"/>
  <c r="BM678" i="58" s="1"/>
  <c r="BL677" i="58"/>
  <c r="BM677" i="58" s="1"/>
  <c r="BL676" i="58"/>
  <c r="BM676" i="58" s="1"/>
  <c r="BL675" i="58"/>
  <c r="BM675" i="58" s="1"/>
  <c r="BL674" i="58"/>
  <c r="BM674" i="58" s="1"/>
  <c r="BL673" i="58"/>
  <c r="BM673" i="58" s="1"/>
  <c r="BL672" i="58"/>
  <c r="BM672" i="58" s="1"/>
  <c r="BL671" i="58"/>
  <c r="BM671" i="58" s="1"/>
  <c r="BL670" i="58"/>
  <c r="BM670" i="58" s="1"/>
  <c r="BL669" i="58"/>
  <c r="BM669" i="58" s="1"/>
  <c r="BL668" i="58"/>
  <c r="BM668" i="58" s="1"/>
  <c r="BL667" i="58"/>
  <c r="BM667" i="58" s="1"/>
  <c r="BL666" i="58"/>
  <c r="BM666" i="58" s="1"/>
  <c r="BL665" i="58"/>
  <c r="BM665" i="58" s="1"/>
  <c r="BL664" i="58"/>
  <c r="BM664" i="58" s="1"/>
  <c r="BL663" i="58"/>
  <c r="BM663" i="58" s="1"/>
  <c r="BL662" i="58"/>
  <c r="BM662" i="58" s="1"/>
  <c r="BL661" i="58"/>
  <c r="BM661" i="58" s="1"/>
  <c r="BL660" i="58"/>
  <c r="BM660" i="58" s="1"/>
  <c r="BL659" i="58"/>
  <c r="BM659" i="58" s="1"/>
  <c r="BL658" i="58"/>
  <c r="BM658" i="58" s="1"/>
  <c r="BL657" i="58"/>
  <c r="BM657" i="58" s="1"/>
  <c r="BL656" i="58"/>
  <c r="BM656" i="58" s="1"/>
  <c r="BL655" i="58"/>
  <c r="BM655" i="58" s="1"/>
  <c r="BL654" i="58"/>
  <c r="BM654" i="58" s="1"/>
  <c r="BL653" i="58"/>
  <c r="BM653" i="58" s="1"/>
  <c r="BL652" i="58"/>
  <c r="BM652" i="58" s="1"/>
  <c r="BL651" i="58"/>
  <c r="BM651" i="58" s="1"/>
  <c r="BL650" i="58"/>
  <c r="BM650" i="58" s="1"/>
  <c r="BL649" i="58"/>
  <c r="BM649" i="58" s="1"/>
  <c r="BL648" i="58"/>
  <c r="BM648" i="58" s="1"/>
  <c r="BL647" i="58"/>
  <c r="BM647" i="58" s="1"/>
  <c r="BL646" i="58"/>
  <c r="BM646" i="58" s="1"/>
  <c r="BL645" i="58"/>
  <c r="BM645" i="58" s="1"/>
  <c r="BL644" i="58"/>
  <c r="BM644" i="58" s="1"/>
  <c r="BL643" i="58"/>
  <c r="BM643" i="58" s="1"/>
  <c r="BL642" i="58"/>
  <c r="BM642" i="58" s="1"/>
  <c r="BL641" i="58"/>
  <c r="BM641" i="58" s="1"/>
  <c r="BL640" i="58"/>
  <c r="BM640" i="58" s="1"/>
  <c r="BL639" i="58"/>
  <c r="BM639" i="58" s="1"/>
  <c r="BL638" i="58"/>
  <c r="BM638" i="58" s="1"/>
  <c r="BL637" i="58"/>
  <c r="BM637" i="58" s="1"/>
  <c r="BL636" i="58"/>
  <c r="BM636" i="58" s="1"/>
  <c r="BL635" i="58"/>
  <c r="BM635" i="58" s="1"/>
  <c r="BL634" i="58"/>
  <c r="BM634" i="58" s="1"/>
  <c r="BL633" i="58"/>
  <c r="BM633" i="58" s="1"/>
  <c r="BL632" i="58"/>
  <c r="BM632" i="58" s="1"/>
  <c r="BL631" i="58"/>
  <c r="BM631" i="58" s="1"/>
  <c r="BL630" i="58"/>
  <c r="BM630" i="58" s="1"/>
  <c r="BL629" i="58"/>
  <c r="BM629" i="58" s="1"/>
  <c r="BL628" i="58"/>
  <c r="BM628" i="58" s="1"/>
  <c r="BL627" i="58"/>
  <c r="BM627" i="58" s="1"/>
  <c r="BL626" i="58"/>
  <c r="BM626" i="58" s="1"/>
  <c r="BL625" i="58"/>
  <c r="BM625" i="58" s="1"/>
  <c r="BL624" i="58"/>
  <c r="BM624" i="58" s="1"/>
  <c r="BL623" i="58"/>
  <c r="BM623" i="58" s="1"/>
  <c r="BL622" i="58"/>
  <c r="BM622" i="58" s="1"/>
  <c r="BL621" i="58"/>
  <c r="BM621" i="58" s="1"/>
  <c r="BL620" i="58"/>
  <c r="BM620" i="58" s="1"/>
  <c r="BL619" i="58"/>
  <c r="BM619" i="58" s="1"/>
  <c r="BL618" i="58"/>
  <c r="BM618" i="58" s="1"/>
  <c r="BL617" i="58"/>
  <c r="BM617" i="58" s="1"/>
  <c r="BL616" i="58"/>
  <c r="BM616" i="58" s="1"/>
  <c r="BL615" i="58"/>
  <c r="BM615" i="58" s="1"/>
  <c r="BL614" i="58"/>
  <c r="BM614" i="58" s="1"/>
  <c r="BL613" i="58"/>
  <c r="BM613" i="58" s="1"/>
  <c r="BL612" i="58"/>
  <c r="BM612" i="58" s="1"/>
  <c r="BL611" i="58"/>
  <c r="BM611" i="58" s="1"/>
  <c r="BL610" i="58"/>
  <c r="BM610" i="58" s="1"/>
  <c r="BL609" i="58"/>
  <c r="BM609" i="58" s="1"/>
  <c r="BL608" i="58"/>
  <c r="BM608" i="58" s="1"/>
  <c r="BL607" i="58"/>
  <c r="BM607" i="58" s="1"/>
  <c r="BL606" i="58"/>
  <c r="BM606" i="58" s="1"/>
  <c r="BL605" i="58"/>
  <c r="BM605" i="58" s="1"/>
  <c r="BL604" i="58"/>
  <c r="BM604" i="58" s="1"/>
  <c r="BL603" i="58"/>
  <c r="BM603" i="58" s="1"/>
  <c r="BL602" i="58"/>
  <c r="BM602" i="58" s="1"/>
  <c r="BL601" i="58"/>
  <c r="BM601" i="58" s="1"/>
  <c r="BL600" i="58"/>
  <c r="BM600" i="58" s="1"/>
  <c r="BL599" i="58"/>
  <c r="BM599" i="58" s="1"/>
  <c r="BL598" i="58"/>
  <c r="BM598" i="58" s="1"/>
  <c r="BL597" i="58"/>
  <c r="BM597" i="58" s="1"/>
  <c r="BL596" i="58"/>
  <c r="BM596" i="58" s="1"/>
  <c r="BL595" i="58"/>
  <c r="BM595" i="58" s="1"/>
  <c r="BL594" i="58"/>
  <c r="BM594" i="58" s="1"/>
  <c r="BL593" i="58"/>
  <c r="BM593" i="58" s="1"/>
  <c r="BL592" i="58"/>
  <c r="BM592" i="58" s="1"/>
  <c r="BL591" i="58"/>
  <c r="BM591" i="58" s="1"/>
  <c r="BL590" i="58"/>
  <c r="BM590" i="58" s="1"/>
  <c r="BL589" i="58"/>
  <c r="BM589" i="58" s="1"/>
  <c r="BL588" i="58"/>
  <c r="BM588" i="58" s="1"/>
  <c r="BL587" i="58"/>
  <c r="BM587" i="58" s="1"/>
  <c r="BL586" i="58"/>
  <c r="BM586" i="58" s="1"/>
  <c r="BL585" i="58"/>
  <c r="BM585" i="58" s="1"/>
  <c r="BL584" i="58"/>
  <c r="BM584" i="58" s="1"/>
  <c r="BL583" i="58"/>
  <c r="BM583" i="58" s="1"/>
  <c r="BL582" i="58"/>
  <c r="BM582" i="58" s="1"/>
  <c r="BL581" i="58"/>
  <c r="BM581" i="58" s="1"/>
  <c r="BL580" i="58"/>
  <c r="BM580" i="58" s="1"/>
  <c r="BL579" i="58"/>
  <c r="BM579" i="58" s="1"/>
  <c r="BL578" i="58"/>
  <c r="BM578" i="58" s="1"/>
  <c r="BL577" i="58"/>
  <c r="BM577" i="58" s="1"/>
  <c r="BL576" i="58"/>
  <c r="BM576" i="58" s="1"/>
  <c r="BL575" i="58"/>
  <c r="BM575" i="58" s="1"/>
  <c r="BL574" i="58"/>
  <c r="BM574" i="58" s="1"/>
  <c r="BL573" i="58"/>
  <c r="BM573" i="58" s="1"/>
  <c r="BL572" i="58"/>
  <c r="BM572" i="58" s="1"/>
  <c r="BL571" i="58"/>
  <c r="BM571" i="58" s="1"/>
  <c r="BL570" i="58"/>
  <c r="BM570" i="58" s="1"/>
  <c r="BL569" i="58"/>
  <c r="BM569" i="58" s="1"/>
  <c r="BL568" i="58"/>
  <c r="BM568" i="58" s="1"/>
  <c r="BL567" i="58"/>
  <c r="BM567" i="58" s="1"/>
  <c r="BL566" i="58"/>
  <c r="BM566" i="58" s="1"/>
  <c r="BL565" i="58"/>
  <c r="BM565" i="58" s="1"/>
  <c r="BL564" i="58"/>
  <c r="BM564" i="58" s="1"/>
  <c r="BL563" i="58"/>
  <c r="BM563" i="58" s="1"/>
  <c r="BL562" i="58"/>
  <c r="BM562" i="58" s="1"/>
  <c r="BL561" i="58"/>
  <c r="BM561" i="58" s="1"/>
  <c r="BL560" i="58"/>
  <c r="BM560" i="58" s="1"/>
  <c r="BL559" i="58"/>
  <c r="BM559" i="58" s="1"/>
  <c r="BL558" i="58"/>
  <c r="BM558" i="58" s="1"/>
  <c r="BL557" i="58"/>
  <c r="BM557" i="58" s="1"/>
  <c r="BL556" i="58"/>
  <c r="BM556" i="58" s="1"/>
  <c r="BL555" i="58"/>
  <c r="BM555" i="58" s="1"/>
  <c r="BL554" i="58"/>
  <c r="BM554" i="58" s="1"/>
  <c r="BL553" i="58"/>
  <c r="BM553" i="58" s="1"/>
  <c r="BL552" i="58"/>
  <c r="BM552" i="58" s="1"/>
  <c r="BL551" i="58"/>
  <c r="BM551" i="58" s="1"/>
  <c r="BL550" i="58"/>
  <c r="BM550" i="58" s="1"/>
  <c r="BL549" i="58"/>
  <c r="BM549" i="58" s="1"/>
  <c r="BL548" i="58"/>
  <c r="BM548" i="58" s="1"/>
  <c r="BL547" i="58"/>
  <c r="BM547" i="58" s="1"/>
  <c r="BL546" i="58"/>
  <c r="BM546" i="58" s="1"/>
  <c r="BL545" i="58"/>
  <c r="BM545" i="58" s="1"/>
  <c r="BL544" i="58"/>
  <c r="BM544" i="58" s="1"/>
  <c r="BL543" i="58"/>
  <c r="BM543" i="58" s="1"/>
  <c r="BL542" i="58"/>
  <c r="BM542" i="58" s="1"/>
  <c r="BL541" i="58"/>
  <c r="BM541" i="58" s="1"/>
  <c r="BL540" i="58"/>
  <c r="BM540" i="58" s="1"/>
  <c r="BL539" i="58"/>
  <c r="BM539" i="58" s="1"/>
  <c r="BL538" i="58"/>
  <c r="BM538" i="58" s="1"/>
  <c r="BL537" i="58"/>
  <c r="BM537" i="58" s="1"/>
  <c r="BL536" i="58"/>
  <c r="BM536" i="58" s="1"/>
  <c r="BL535" i="58"/>
  <c r="BM535" i="58" s="1"/>
  <c r="BL534" i="58"/>
  <c r="BM534" i="58" s="1"/>
  <c r="BL533" i="58"/>
  <c r="BM533" i="58" s="1"/>
  <c r="BL532" i="58"/>
  <c r="BM532" i="58" s="1"/>
  <c r="BL531" i="58"/>
  <c r="BM531" i="58" s="1"/>
  <c r="BL530" i="58"/>
  <c r="BM530" i="58" s="1"/>
  <c r="BL529" i="58"/>
  <c r="BM529" i="58" s="1"/>
  <c r="BL528" i="58"/>
  <c r="BM528" i="58" s="1"/>
  <c r="BL527" i="58"/>
  <c r="BM527" i="58" s="1"/>
  <c r="BL526" i="58"/>
  <c r="BM526" i="58" s="1"/>
  <c r="BL525" i="58"/>
  <c r="BM525" i="58" s="1"/>
  <c r="BL524" i="58"/>
  <c r="BM524" i="58" s="1"/>
  <c r="BL523" i="58"/>
  <c r="BM523" i="58" s="1"/>
  <c r="BL522" i="58"/>
  <c r="BM522" i="58" s="1"/>
  <c r="BL521" i="58"/>
  <c r="BM521" i="58" s="1"/>
  <c r="BL520" i="58"/>
  <c r="BM520" i="58" s="1"/>
  <c r="BL519" i="58"/>
  <c r="BM519" i="58" s="1"/>
  <c r="BL518" i="58"/>
  <c r="BM518" i="58" s="1"/>
  <c r="BL517" i="58"/>
  <c r="BM517" i="58" s="1"/>
  <c r="BL516" i="58"/>
  <c r="BM516" i="58" s="1"/>
  <c r="BL515" i="58"/>
  <c r="BM515" i="58" s="1"/>
  <c r="BL514" i="58"/>
  <c r="BM514" i="58" s="1"/>
  <c r="BL513" i="58"/>
  <c r="BM513" i="58" s="1"/>
  <c r="BL512" i="58"/>
  <c r="BM512" i="58" s="1"/>
  <c r="BL511" i="58"/>
  <c r="BM511" i="58" s="1"/>
  <c r="BL510" i="58"/>
  <c r="BM510" i="58" s="1"/>
  <c r="BL509" i="58"/>
  <c r="BM509" i="58" s="1"/>
  <c r="BL508" i="58"/>
  <c r="BM508" i="58" s="1"/>
  <c r="BL507" i="58"/>
  <c r="BM507" i="58" s="1"/>
  <c r="BL506" i="58"/>
  <c r="BM506" i="58" s="1"/>
  <c r="BL505" i="58"/>
  <c r="BM505" i="58" s="1"/>
  <c r="BL504" i="58"/>
  <c r="BM504" i="58" s="1"/>
  <c r="BL503" i="58"/>
  <c r="BM503" i="58" s="1"/>
  <c r="BL502" i="58"/>
  <c r="BM502" i="58" s="1"/>
  <c r="BL501" i="58"/>
  <c r="BM501" i="58" s="1"/>
  <c r="BL500" i="58"/>
  <c r="BM500" i="58" s="1"/>
  <c r="BL499" i="58"/>
  <c r="BM499" i="58" s="1"/>
  <c r="BL498" i="58"/>
  <c r="BM498" i="58" s="1"/>
  <c r="BL497" i="58"/>
  <c r="BM497" i="58" s="1"/>
  <c r="BL496" i="58"/>
  <c r="BM496" i="58" s="1"/>
  <c r="BL495" i="58"/>
  <c r="BM495" i="58" s="1"/>
  <c r="BL494" i="58"/>
  <c r="BM494" i="58" s="1"/>
  <c r="BL493" i="58"/>
  <c r="BM493" i="58" s="1"/>
  <c r="BL492" i="58"/>
  <c r="BM492" i="58" s="1"/>
  <c r="BL491" i="58"/>
  <c r="BM491" i="58" s="1"/>
  <c r="BL490" i="58"/>
  <c r="BM490" i="58" s="1"/>
  <c r="BL489" i="58"/>
  <c r="BM489" i="58" s="1"/>
  <c r="BL488" i="58"/>
  <c r="BM488" i="58" s="1"/>
  <c r="BL487" i="58"/>
  <c r="BM487" i="58" s="1"/>
  <c r="BL486" i="58"/>
  <c r="BM486" i="58" s="1"/>
  <c r="BL485" i="58"/>
  <c r="BM485" i="58" s="1"/>
  <c r="BL484" i="58"/>
  <c r="BM484" i="58" s="1"/>
  <c r="BL483" i="58"/>
  <c r="BM483" i="58" s="1"/>
  <c r="BL482" i="58"/>
  <c r="BM482" i="58" s="1"/>
  <c r="BL481" i="58"/>
  <c r="BM481" i="58" s="1"/>
  <c r="BL480" i="58"/>
  <c r="BM480" i="58" s="1"/>
  <c r="BL479" i="58"/>
  <c r="BM479" i="58" s="1"/>
  <c r="BL478" i="58"/>
  <c r="BM478" i="58" s="1"/>
  <c r="BL477" i="58"/>
  <c r="BM477" i="58" s="1"/>
  <c r="BL476" i="58"/>
  <c r="BM476" i="58" s="1"/>
  <c r="BL475" i="58"/>
  <c r="BM475" i="58" s="1"/>
  <c r="BL474" i="58"/>
  <c r="BM474" i="58" s="1"/>
  <c r="BL473" i="58"/>
  <c r="BM473" i="58" s="1"/>
  <c r="BL472" i="58"/>
  <c r="BM472" i="58" s="1"/>
  <c r="BL471" i="58"/>
  <c r="BM471" i="58" s="1"/>
  <c r="BL470" i="58"/>
  <c r="BM470" i="58" s="1"/>
  <c r="BL469" i="58"/>
  <c r="BM469" i="58" s="1"/>
  <c r="BL468" i="58"/>
  <c r="BM468" i="58" s="1"/>
  <c r="BL467" i="58"/>
  <c r="BM467" i="58" s="1"/>
  <c r="BL466" i="58"/>
  <c r="BM466" i="58" s="1"/>
  <c r="BL465" i="58"/>
  <c r="BM465" i="58" s="1"/>
  <c r="BL464" i="58"/>
  <c r="BM464" i="58" s="1"/>
  <c r="BL463" i="58"/>
  <c r="BM463" i="58" s="1"/>
  <c r="BL462" i="58"/>
  <c r="BM462" i="58" s="1"/>
  <c r="BL461" i="58"/>
  <c r="BM461" i="58" s="1"/>
  <c r="BL460" i="58"/>
  <c r="BM460" i="58" s="1"/>
  <c r="BL459" i="58"/>
  <c r="BM459" i="58" s="1"/>
  <c r="BL458" i="58"/>
  <c r="BM458" i="58" s="1"/>
  <c r="BL457" i="58"/>
  <c r="BM457" i="58" s="1"/>
  <c r="BL456" i="58"/>
  <c r="BM456" i="58" s="1"/>
  <c r="BL455" i="58"/>
  <c r="BM455" i="58" s="1"/>
  <c r="BL454" i="58"/>
  <c r="BM454" i="58" s="1"/>
  <c r="BL453" i="58"/>
  <c r="BM453" i="58" s="1"/>
  <c r="BL452" i="58"/>
  <c r="BM452" i="58" s="1"/>
  <c r="BL451" i="58"/>
  <c r="BM451" i="58" s="1"/>
  <c r="BL450" i="58"/>
  <c r="BM450" i="58" s="1"/>
  <c r="BL449" i="58"/>
  <c r="BM449" i="58" s="1"/>
  <c r="BL448" i="58"/>
  <c r="BM448" i="58" s="1"/>
  <c r="BL447" i="58"/>
  <c r="BM447" i="58" s="1"/>
  <c r="BL446" i="58"/>
  <c r="BM446" i="58" s="1"/>
  <c r="BL445" i="58"/>
  <c r="BM445" i="58" s="1"/>
  <c r="BL444" i="58"/>
  <c r="BM444" i="58" s="1"/>
  <c r="BL443" i="58"/>
  <c r="BM443" i="58" s="1"/>
  <c r="BL442" i="58"/>
  <c r="BM442" i="58" s="1"/>
  <c r="BL441" i="58"/>
  <c r="BM441" i="58" s="1"/>
  <c r="BL440" i="58"/>
  <c r="BM440" i="58" s="1"/>
  <c r="BL439" i="58"/>
  <c r="BM439" i="58" s="1"/>
  <c r="BL438" i="58"/>
  <c r="BM438" i="58" s="1"/>
  <c r="BL437" i="58"/>
  <c r="BM437" i="58" s="1"/>
  <c r="BL436" i="58"/>
  <c r="BM436" i="58" s="1"/>
  <c r="BL435" i="58"/>
  <c r="BM435" i="58" s="1"/>
  <c r="BL434" i="58"/>
  <c r="BM434" i="58" s="1"/>
  <c r="BL433" i="58"/>
  <c r="BM433" i="58" s="1"/>
  <c r="BL432" i="58"/>
  <c r="BM432" i="58" s="1"/>
  <c r="BL431" i="58"/>
  <c r="BM431" i="58" s="1"/>
  <c r="BL430" i="58"/>
  <c r="BM430" i="58" s="1"/>
  <c r="BL429" i="58"/>
  <c r="BM429" i="58" s="1"/>
  <c r="BL428" i="58"/>
  <c r="BM428" i="58" s="1"/>
  <c r="BL427" i="58"/>
  <c r="BM427" i="58" s="1"/>
  <c r="BL426" i="58"/>
  <c r="BM426" i="58" s="1"/>
  <c r="BL425" i="58"/>
  <c r="BM425" i="58" s="1"/>
  <c r="BL424" i="58"/>
  <c r="BM424" i="58" s="1"/>
  <c r="BL423" i="58"/>
  <c r="BM423" i="58" s="1"/>
  <c r="BL422" i="58"/>
  <c r="BM422" i="58" s="1"/>
  <c r="BL421" i="58"/>
  <c r="BM421" i="58" s="1"/>
  <c r="BL420" i="58"/>
  <c r="BM420" i="58" s="1"/>
  <c r="BL419" i="58"/>
  <c r="BM419" i="58" s="1"/>
  <c r="BL418" i="58"/>
  <c r="BM418" i="58" s="1"/>
  <c r="BL417" i="58"/>
  <c r="BM417" i="58" s="1"/>
  <c r="BL416" i="58"/>
  <c r="BM416" i="58" s="1"/>
  <c r="BL415" i="58"/>
  <c r="BM415" i="58" s="1"/>
  <c r="BL414" i="58"/>
  <c r="BM414" i="58" s="1"/>
  <c r="BL413" i="58"/>
  <c r="BM413" i="58" s="1"/>
  <c r="BL412" i="58"/>
  <c r="BM412" i="58" s="1"/>
  <c r="BL411" i="58"/>
  <c r="BM411" i="58" s="1"/>
  <c r="BL410" i="58"/>
  <c r="BM410" i="58" s="1"/>
  <c r="BL409" i="58"/>
  <c r="BM409" i="58" s="1"/>
  <c r="BL408" i="58"/>
  <c r="BM408" i="58" s="1"/>
  <c r="BL407" i="58"/>
  <c r="BM407" i="58" s="1"/>
  <c r="BL406" i="58"/>
  <c r="BM406" i="58" s="1"/>
  <c r="BL405" i="58"/>
  <c r="BM405" i="58" s="1"/>
  <c r="BL404" i="58"/>
  <c r="BM404" i="58" s="1"/>
  <c r="BL403" i="58"/>
  <c r="BM403" i="58" s="1"/>
  <c r="BL402" i="58"/>
  <c r="BM402" i="58" s="1"/>
  <c r="BL401" i="58"/>
  <c r="BM401" i="58" s="1"/>
  <c r="BL400" i="58"/>
  <c r="BM400" i="58" s="1"/>
  <c r="BL399" i="58"/>
  <c r="BM399" i="58" s="1"/>
  <c r="BL398" i="58"/>
  <c r="BM398" i="58" s="1"/>
  <c r="BL397" i="58"/>
  <c r="BM397" i="58" s="1"/>
  <c r="BL396" i="58"/>
  <c r="BM396" i="58" s="1"/>
  <c r="BL395" i="58"/>
  <c r="BM395" i="58" s="1"/>
  <c r="BL394" i="58"/>
  <c r="BM394" i="58" s="1"/>
  <c r="BL393" i="58"/>
  <c r="BM393" i="58" s="1"/>
  <c r="BL392" i="58"/>
  <c r="BM392" i="58" s="1"/>
  <c r="BL391" i="58"/>
  <c r="BM391" i="58" s="1"/>
  <c r="BL390" i="58"/>
  <c r="BM390" i="58" s="1"/>
  <c r="BL389" i="58"/>
  <c r="BM389" i="58" s="1"/>
  <c r="BL388" i="58"/>
  <c r="BM388" i="58" s="1"/>
  <c r="BL387" i="58"/>
  <c r="BM387" i="58" s="1"/>
  <c r="BL386" i="58"/>
  <c r="BM386" i="58" s="1"/>
  <c r="BL385" i="58"/>
  <c r="BM385" i="58" s="1"/>
  <c r="BL384" i="58"/>
  <c r="BM384" i="58" s="1"/>
  <c r="BL383" i="58"/>
  <c r="BM383" i="58" s="1"/>
  <c r="BL382" i="58"/>
  <c r="BM382" i="58" s="1"/>
  <c r="BL381" i="58"/>
  <c r="BM381" i="58" s="1"/>
  <c r="BL380" i="58"/>
  <c r="BM380" i="58" s="1"/>
  <c r="BL379" i="58"/>
  <c r="BM379" i="58" s="1"/>
  <c r="BL378" i="58"/>
  <c r="BM378" i="58" s="1"/>
  <c r="BL377" i="58"/>
  <c r="BM377" i="58" s="1"/>
  <c r="BL376" i="58"/>
  <c r="BM376" i="58" s="1"/>
  <c r="BL375" i="58"/>
  <c r="BM375" i="58" s="1"/>
  <c r="BL374" i="58"/>
  <c r="BM374" i="58" s="1"/>
  <c r="BL373" i="58"/>
  <c r="BM373" i="58" s="1"/>
  <c r="BL372" i="58"/>
  <c r="BM372" i="58" s="1"/>
  <c r="BL371" i="58"/>
  <c r="BM371" i="58" s="1"/>
  <c r="BL370" i="58"/>
  <c r="BM370" i="58" s="1"/>
  <c r="BL369" i="58"/>
  <c r="BM369" i="58" s="1"/>
  <c r="BL368" i="58"/>
  <c r="BM368" i="58" s="1"/>
  <c r="BL367" i="58"/>
  <c r="BM367" i="58" s="1"/>
  <c r="BL366" i="58"/>
  <c r="BM366" i="58" s="1"/>
  <c r="BL365" i="58"/>
  <c r="BM365" i="58" s="1"/>
  <c r="BL364" i="58"/>
  <c r="BM364" i="58" s="1"/>
  <c r="BL363" i="58"/>
  <c r="BM363" i="58" s="1"/>
  <c r="BL362" i="58"/>
  <c r="BM362" i="58" s="1"/>
  <c r="BL361" i="58"/>
  <c r="BM361" i="58" s="1"/>
  <c r="BL360" i="58"/>
  <c r="BM360" i="58" s="1"/>
  <c r="BL359" i="58"/>
  <c r="BM359" i="58" s="1"/>
  <c r="BL358" i="58"/>
  <c r="BM358" i="58" s="1"/>
  <c r="BL357" i="58"/>
  <c r="BM357" i="58" s="1"/>
  <c r="BL356" i="58"/>
  <c r="BM356" i="58" s="1"/>
  <c r="BL355" i="58"/>
  <c r="BM355" i="58" s="1"/>
  <c r="BL354" i="58"/>
  <c r="BM354" i="58" s="1"/>
  <c r="BL353" i="58"/>
  <c r="BM353" i="58" s="1"/>
  <c r="BL352" i="58"/>
  <c r="BM352" i="58" s="1"/>
  <c r="BL351" i="58"/>
  <c r="BM351" i="58" s="1"/>
  <c r="BL350" i="58"/>
  <c r="BM350" i="58" s="1"/>
  <c r="BL349" i="58"/>
  <c r="BM349" i="58" s="1"/>
  <c r="BL348" i="58"/>
  <c r="BM348" i="58" s="1"/>
  <c r="BL347" i="58"/>
  <c r="BM347" i="58" s="1"/>
  <c r="BL346" i="58"/>
  <c r="BM346" i="58" s="1"/>
  <c r="BL345" i="58"/>
  <c r="BM345" i="58" s="1"/>
  <c r="BL344" i="58"/>
  <c r="BM344" i="58" s="1"/>
  <c r="BL343" i="58"/>
  <c r="BM343" i="58" s="1"/>
  <c r="BL342" i="58"/>
  <c r="BM342" i="58" s="1"/>
  <c r="BL341" i="58"/>
  <c r="BM341" i="58" s="1"/>
  <c r="BL340" i="58"/>
  <c r="BM340" i="58" s="1"/>
  <c r="BL339" i="58"/>
  <c r="BM339" i="58" s="1"/>
  <c r="BL338" i="58"/>
  <c r="BM338" i="58" s="1"/>
  <c r="BL337" i="58"/>
  <c r="BM337" i="58" s="1"/>
  <c r="BL336" i="58"/>
  <c r="BM336" i="58" s="1"/>
  <c r="BL335" i="58"/>
  <c r="BM335" i="58" s="1"/>
  <c r="BL334" i="58"/>
  <c r="BM334" i="58" s="1"/>
  <c r="BL333" i="58"/>
  <c r="BM333" i="58" s="1"/>
  <c r="BL332" i="58"/>
  <c r="BM332" i="58" s="1"/>
  <c r="BL331" i="58"/>
  <c r="BM331" i="58" s="1"/>
  <c r="BL330" i="58"/>
  <c r="BM330" i="58" s="1"/>
  <c r="BL329" i="58"/>
  <c r="BM329" i="58" s="1"/>
  <c r="BL328" i="58"/>
  <c r="BM328" i="58" s="1"/>
  <c r="BL327" i="58"/>
  <c r="BM327" i="58" s="1"/>
  <c r="BL326" i="58"/>
  <c r="BM326" i="58" s="1"/>
  <c r="BL325" i="58"/>
  <c r="BM325" i="58" s="1"/>
  <c r="BL324" i="58"/>
  <c r="BM324" i="58" s="1"/>
  <c r="BL323" i="58"/>
  <c r="BM323" i="58" s="1"/>
  <c r="BL322" i="58"/>
  <c r="BM322" i="58" s="1"/>
  <c r="BL321" i="58"/>
  <c r="BM321" i="58" s="1"/>
  <c r="BL320" i="58"/>
  <c r="BM320" i="58" s="1"/>
  <c r="BL319" i="58"/>
  <c r="BM319" i="58" s="1"/>
  <c r="BL318" i="58"/>
  <c r="BM318" i="58" s="1"/>
  <c r="BL317" i="58"/>
  <c r="BM317" i="58" s="1"/>
  <c r="BL316" i="58"/>
  <c r="BM316" i="58" s="1"/>
  <c r="BL315" i="58"/>
  <c r="BM315" i="58" s="1"/>
  <c r="BL314" i="58"/>
  <c r="BM314" i="58" s="1"/>
  <c r="BL313" i="58"/>
  <c r="BM313" i="58" s="1"/>
  <c r="BL312" i="58"/>
  <c r="BM312" i="58" s="1"/>
  <c r="BL311" i="58"/>
  <c r="BM311" i="58" s="1"/>
  <c r="BL310" i="58"/>
  <c r="BM310" i="58" s="1"/>
  <c r="BL309" i="58"/>
  <c r="BM309" i="58" s="1"/>
  <c r="BL308" i="58"/>
  <c r="BM308" i="58" s="1"/>
  <c r="BL307" i="58"/>
  <c r="BM307" i="58" s="1"/>
  <c r="BL306" i="58"/>
  <c r="BM306" i="58" s="1"/>
  <c r="BL305" i="58"/>
  <c r="BM305" i="58" s="1"/>
  <c r="BL304" i="58"/>
  <c r="BM304" i="58" s="1"/>
  <c r="BL303" i="58"/>
  <c r="BM303" i="58" s="1"/>
  <c r="BL302" i="58"/>
  <c r="BM302" i="58" s="1"/>
  <c r="BL301" i="58"/>
  <c r="BM301" i="58" s="1"/>
  <c r="BL300" i="58"/>
  <c r="BM300" i="58" s="1"/>
  <c r="BL299" i="58"/>
  <c r="BM299" i="58" s="1"/>
  <c r="BL298" i="58"/>
  <c r="BM298" i="58" s="1"/>
  <c r="BL297" i="58"/>
  <c r="BM297" i="58" s="1"/>
  <c r="BL296" i="58"/>
  <c r="BM296" i="58" s="1"/>
  <c r="BL295" i="58"/>
  <c r="BM295" i="58" s="1"/>
  <c r="BL294" i="58"/>
  <c r="BM294" i="58" s="1"/>
  <c r="BL293" i="58"/>
  <c r="BM293" i="58" s="1"/>
  <c r="BL292" i="58"/>
  <c r="BM292" i="58" s="1"/>
  <c r="BL291" i="58"/>
  <c r="BM291" i="58" s="1"/>
  <c r="BL290" i="58"/>
  <c r="BM290" i="58" s="1"/>
  <c r="BL289" i="58"/>
  <c r="BM289" i="58" s="1"/>
  <c r="BL288" i="58"/>
  <c r="BM288" i="58" s="1"/>
  <c r="BL287" i="58"/>
  <c r="BM287" i="58" s="1"/>
  <c r="BL286" i="58"/>
  <c r="BM286" i="58" s="1"/>
  <c r="BL285" i="58"/>
  <c r="BM285" i="58" s="1"/>
  <c r="BL284" i="58"/>
  <c r="BM284" i="58" s="1"/>
  <c r="BL283" i="58"/>
  <c r="BM283" i="58" s="1"/>
  <c r="BL282" i="58"/>
  <c r="BM282" i="58" s="1"/>
  <c r="BL281" i="58"/>
  <c r="BM281" i="58" s="1"/>
  <c r="BL280" i="58"/>
  <c r="BM280" i="58" s="1"/>
  <c r="BL279" i="58"/>
  <c r="BM279" i="58" s="1"/>
  <c r="BL278" i="58"/>
  <c r="BM278" i="58" s="1"/>
  <c r="BL277" i="58"/>
  <c r="BM277" i="58" s="1"/>
  <c r="BL276" i="58"/>
  <c r="BM276" i="58" s="1"/>
  <c r="BL275" i="58"/>
  <c r="BM275" i="58" s="1"/>
  <c r="BL274" i="58"/>
  <c r="BM274" i="58" s="1"/>
  <c r="BL273" i="58"/>
  <c r="BM273" i="58" s="1"/>
  <c r="BL272" i="58"/>
  <c r="BM272" i="58" s="1"/>
  <c r="BL271" i="58"/>
  <c r="BM271" i="58" s="1"/>
  <c r="BL270" i="58"/>
  <c r="BM270" i="58" s="1"/>
  <c r="BL269" i="58"/>
  <c r="BM269" i="58" s="1"/>
  <c r="BL268" i="58"/>
  <c r="BM268" i="58" s="1"/>
  <c r="BL267" i="58"/>
  <c r="BM267" i="58" s="1"/>
  <c r="BL266" i="58"/>
  <c r="BM266" i="58" s="1"/>
  <c r="BL265" i="58"/>
  <c r="BM265" i="58" s="1"/>
  <c r="BL264" i="58"/>
  <c r="BM264" i="58" s="1"/>
  <c r="BL263" i="58"/>
  <c r="BM263" i="58" s="1"/>
  <c r="BL262" i="58"/>
  <c r="BM262" i="58" s="1"/>
  <c r="BL261" i="58"/>
  <c r="BM261" i="58" s="1"/>
  <c r="BL260" i="58"/>
  <c r="BM260" i="58" s="1"/>
  <c r="BL259" i="58"/>
  <c r="BM259" i="58" s="1"/>
  <c r="BL258" i="58"/>
  <c r="BM258" i="58" s="1"/>
  <c r="BL257" i="58"/>
  <c r="BM257" i="58" s="1"/>
  <c r="BL256" i="58"/>
  <c r="BM256" i="58" s="1"/>
  <c r="BL255" i="58"/>
  <c r="BM255" i="58" s="1"/>
  <c r="BL254" i="58"/>
  <c r="BM254" i="58" s="1"/>
  <c r="BL253" i="58"/>
  <c r="BM253" i="58" s="1"/>
  <c r="BL252" i="58"/>
  <c r="BM252" i="58" s="1"/>
  <c r="BL251" i="58"/>
  <c r="BM251" i="58" s="1"/>
  <c r="BL250" i="58"/>
  <c r="BM250" i="58" s="1"/>
  <c r="BL249" i="58"/>
  <c r="BM249" i="58" s="1"/>
  <c r="BL248" i="58"/>
  <c r="BM248" i="58" s="1"/>
  <c r="BL247" i="58"/>
  <c r="BM247" i="58" s="1"/>
  <c r="BL246" i="58"/>
  <c r="BM246" i="58" s="1"/>
  <c r="BL245" i="58"/>
  <c r="BM245" i="58" s="1"/>
  <c r="BL244" i="58"/>
  <c r="BM244" i="58" s="1"/>
  <c r="BL243" i="58"/>
  <c r="BM243" i="58" s="1"/>
  <c r="BL242" i="58"/>
  <c r="BM242" i="58" s="1"/>
  <c r="BL241" i="58"/>
  <c r="BM241" i="58" s="1"/>
  <c r="BL240" i="58"/>
  <c r="BM240" i="58" s="1"/>
  <c r="BL239" i="58"/>
  <c r="BM239" i="58" s="1"/>
  <c r="BL238" i="58"/>
  <c r="BM238" i="58" s="1"/>
  <c r="BL237" i="58"/>
  <c r="BM237" i="58" s="1"/>
  <c r="BL236" i="58"/>
  <c r="BM236" i="58" s="1"/>
  <c r="BL235" i="58"/>
  <c r="BM235" i="58" s="1"/>
  <c r="BL234" i="58"/>
  <c r="BM234" i="58" s="1"/>
  <c r="BL233" i="58"/>
  <c r="BM233" i="58" s="1"/>
  <c r="BL232" i="58"/>
  <c r="BM232" i="58" s="1"/>
  <c r="BL231" i="58"/>
  <c r="BM231" i="58" s="1"/>
  <c r="BL230" i="58"/>
  <c r="BM230" i="58" s="1"/>
  <c r="BL229" i="58"/>
  <c r="BM229" i="58" s="1"/>
  <c r="BL228" i="58"/>
  <c r="BM228" i="58" s="1"/>
  <c r="BL227" i="58"/>
  <c r="BM227" i="58" s="1"/>
  <c r="BL226" i="58"/>
  <c r="BM226" i="58" s="1"/>
  <c r="BL225" i="58"/>
  <c r="BM225" i="58" s="1"/>
  <c r="BL224" i="58"/>
  <c r="BM224" i="58" s="1"/>
  <c r="BL223" i="58"/>
  <c r="BM223" i="58" s="1"/>
  <c r="BL222" i="58"/>
  <c r="BM222" i="58" s="1"/>
  <c r="BL221" i="58"/>
  <c r="BM221" i="58" s="1"/>
  <c r="BL220" i="58"/>
  <c r="BM220" i="58" s="1"/>
  <c r="BL219" i="58"/>
  <c r="BM219" i="58" s="1"/>
  <c r="BL218" i="58"/>
  <c r="BM218" i="58" s="1"/>
  <c r="BL217" i="58"/>
  <c r="BM217" i="58" s="1"/>
  <c r="BL216" i="58"/>
  <c r="BM216" i="58" s="1"/>
  <c r="BL215" i="58"/>
  <c r="BM215" i="58" s="1"/>
  <c r="BL214" i="58"/>
  <c r="BM214" i="58" s="1"/>
  <c r="BL213" i="58"/>
  <c r="BM213" i="58" s="1"/>
  <c r="BL212" i="58"/>
  <c r="BM212" i="58" s="1"/>
  <c r="BL211" i="58"/>
  <c r="BM211" i="58" s="1"/>
  <c r="BL210" i="58"/>
  <c r="BM210" i="58" s="1"/>
  <c r="BL209" i="58"/>
  <c r="BM209" i="58" s="1"/>
  <c r="BL208" i="58"/>
  <c r="BM208" i="58" s="1"/>
  <c r="BL207" i="58"/>
  <c r="BM207" i="58" s="1"/>
  <c r="BL206" i="58"/>
  <c r="BM206" i="58" s="1"/>
  <c r="BL205" i="58"/>
  <c r="BM205" i="58" s="1"/>
  <c r="BL204" i="58"/>
  <c r="BM204" i="58" s="1"/>
  <c r="BL203" i="58"/>
  <c r="BM203" i="58" s="1"/>
  <c r="BL202" i="58"/>
  <c r="BM202" i="58" s="1"/>
  <c r="BL201" i="58"/>
  <c r="BM201" i="58" s="1"/>
  <c r="BL200" i="58"/>
  <c r="BM200" i="58" s="1"/>
  <c r="BL199" i="58"/>
  <c r="BM199" i="58" s="1"/>
  <c r="BL198" i="58"/>
  <c r="BM198" i="58" s="1"/>
  <c r="BL197" i="58"/>
  <c r="BM197" i="58" s="1"/>
  <c r="BL196" i="58"/>
  <c r="BM196" i="58" s="1"/>
  <c r="BL195" i="58"/>
  <c r="BM195" i="58" s="1"/>
  <c r="BL194" i="58"/>
  <c r="BM194" i="58" s="1"/>
  <c r="BL193" i="58"/>
  <c r="BM193" i="58" s="1"/>
  <c r="BL192" i="58"/>
  <c r="BM192" i="58" s="1"/>
  <c r="BL191" i="58"/>
  <c r="BM191" i="58" s="1"/>
  <c r="BL190" i="58"/>
  <c r="BM190" i="58" s="1"/>
  <c r="BL189" i="58"/>
  <c r="BM189" i="58" s="1"/>
  <c r="BL188" i="58"/>
  <c r="BM188" i="58" s="1"/>
  <c r="BL187" i="58"/>
  <c r="BM187" i="58" s="1"/>
  <c r="BL186" i="58"/>
  <c r="BM186" i="58" s="1"/>
  <c r="BL185" i="58"/>
  <c r="BM185" i="58" s="1"/>
  <c r="BL184" i="58"/>
  <c r="BM184" i="58" s="1"/>
  <c r="BL183" i="58"/>
  <c r="BM183" i="58" s="1"/>
  <c r="BL182" i="58"/>
  <c r="BM182" i="58" s="1"/>
  <c r="BL181" i="58"/>
  <c r="BM181" i="58" s="1"/>
  <c r="BL180" i="58"/>
  <c r="BM180" i="58" s="1"/>
  <c r="BL179" i="58"/>
  <c r="BM179" i="58" s="1"/>
  <c r="BL178" i="58"/>
  <c r="BM178" i="58" s="1"/>
  <c r="BL177" i="58"/>
  <c r="BM177" i="58" s="1"/>
  <c r="BL176" i="58"/>
  <c r="BM176" i="58" s="1"/>
  <c r="BL175" i="58"/>
  <c r="BM175" i="58" s="1"/>
  <c r="BL174" i="58"/>
  <c r="BM174" i="58" s="1"/>
  <c r="BL173" i="58"/>
  <c r="BM173" i="58" s="1"/>
  <c r="BL172" i="58"/>
  <c r="BM172" i="58" s="1"/>
  <c r="BL171" i="58"/>
  <c r="BM171" i="58" s="1"/>
  <c r="BL170" i="58"/>
  <c r="BM170" i="58" s="1"/>
  <c r="BL169" i="58"/>
  <c r="BM169" i="58" s="1"/>
  <c r="BL168" i="58"/>
  <c r="BM168" i="58" s="1"/>
  <c r="BL167" i="58"/>
  <c r="BM167" i="58" s="1"/>
  <c r="BL166" i="58"/>
  <c r="BM166" i="58" s="1"/>
  <c r="BL165" i="58"/>
  <c r="BM165" i="58" s="1"/>
  <c r="BL164" i="58"/>
  <c r="BM164" i="58" s="1"/>
  <c r="BL163" i="58"/>
  <c r="BM163" i="58" s="1"/>
  <c r="BL162" i="58"/>
  <c r="BM162" i="58" s="1"/>
  <c r="BL161" i="58"/>
  <c r="BM161" i="58" s="1"/>
  <c r="BL160" i="58"/>
  <c r="BM160" i="58" s="1"/>
  <c r="BL159" i="58"/>
  <c r="BM159" i="58" s="1"/>
  <c r="BL158" i="58"/>
  <c r="BM158" i="58" s="1"/>
  <c r="BL157" i="58"/>
  <c r="BM157" i="58" s="1"/>
  <c r="BL156" i="58"/>
  <c r="BM156" i="58" s="1"/>
  <c r="BL155" i="58"/>
  <c r="BM155" i="58" s="1"/>
  <c r="BL154" i="58"/>
  <c r="BM154" i="58" s="1"/>
  <c r="BL153" i="58"/>
  <c r="BM153" i="58" s="1"/>
  <c r="BL152" i="58"/>
  <c r="BM152" i="58" s="1"/>
  <c r="BL151" i="58"/>
  <c r="BM151" i="58" s="1"/>
  <c r="BL150" i="58"/>
  <c r="BM150" i="58" s="1"/>
  <c r="BL149" i="58"/>
  <c r="BM149" i="58" s="1"/>
  <c r="BL148" i="58"/>
  <c r="BM148" i="58" s="1"/>
  <c r="BL147" i="58"/>
  <c r="BM147" i="58" s="1"/>
  <c r="BL146" i="58"/>
  <c r="BM146" i="58" s="1"/>
  <c r="BL145" i="58"/>
  <c r="BM145" i="58" s="1"/>
  <c r="BL144" i="58"/>
  <c r="BM144" i="58" s="1"/>
  <c r="BL143" i="58"/>
  <c r="BM143" i="58" s="1"/>
  <c r="BL142" i="58"/>
  <c r="BM142" i="58" s="1"/>
  <c r="BL141" i="58"/>
  <c r="BM141" i="58" s="1"/>
  <c r="BL140" i="58"/>
  <c r="BM140" i="58" s="1"/>
  <c r="BL139" i="58"/>
  <c r="BM139" i="58" s="1"/>
  <c r="BL138" i="58"/>
  <c r="BM138" i="58" s="1"/>
  <c r="BL137" i="58"/>
  <c r="BM137" i="58" s="1"/>
  <c r="BL136" i="58"/>
  <c r="BM136" i="58" s="1"/>
  <c r="BL135" i="58"/>
  <c r="BM135" i="58" s="1"/>
  <c r="BL134" i="58"/>
  <c r="BM134" i="58" s="1"/>
  <c r="BL133" i="58"/>
  <c r="BM133" i="58" s="1"/>
  <c r="BL132" i="58"/>
  <c r="BM132" i="58" s="1"/>
  <c r="BL131" i="58"/>
  <c r="BM131" i="58" s="1"/>
  <c r="BL130" i="58"/>
  <c r="BM130" i="58" s="1"/>
  <c r="BL129" i="58"/>
  <c r="BM129" i="58" s="1"/>
  <c r="BL128" i="58"/>
  <c r="BM128" i="58" s="1"/>
  <c r="BL127" i="58"/>
  <c r="BM127" i="58" s="1"/>
  <c r="BL126" i="58"/>
  <c r="BM126" i="58" s="1"/>
  <c r="BL125" i="58"/>
  <c r="BM125" i="58" s="1"/>
  <c r="BL124" i="58"/>
  <c r="BM124" i="58" s="1"/>
  <c r="BL123" i="58"/>
  <c r="BM123" i="58" s="1"/>
  <c r="BL122" i="58"/>
  <c r="BM122" i="58" s="1"/>
  <c r="BL121" i="58"/>
  <c r="BM121" i="58" s="1"/>
  <c r="BL120" i="58"/>
  <c r="BM120" i="58" s="1"/>
  <c r="BL119" i="58"/>
  <c r="BM119" i="58" s="1"/>
  <c r="BL118" i="58"/>
  <c r="BM118" i="58" s="1"/>
  <c r="BL117" i="58"/>
  <c r="BM117" i="58" s="1"/>
  <c r="BL114" i="58"/>
  <c r="BM114" i="58" s="1"/>
  <c r="BL113" i="58"/>
  <c r="BM113" i="58" s="1"/>
  <c r="BL112" i="58"/>
  <c r="BM112" i="58" s="1"/>
  <c r="BL111" i="58"/>
  <c r="BM111" i="58" s="1"/>
  <c r="BL110" i="58"/>
  <c r="BM110" i="58" s="1"/>
  <c r="BL109" i="58"/>
  <c r="BM109" i="58" s="1"/>
  <c r="BL108" i="58"/>
  <c r="BM108" i="58" s="1"/>
  <c r="BL107" i="58"/>
  <c r="BM107" i="58" s="1"/>
  <c r="BL106" i="58"/>
  <c r="BM106" i="58" s="1"/>
  <c r="BL105" i="58"/>
  <c r="BM105" i="58" s="1"/>
  <c r="BL104" i="58"/>
  <c r="BM104" i="58" s="1"/>
  <c r="BL103" i="58"/>
  <c r="BM103" i="58" s="1"/>
  <c r="BL102" i="58"/>
  <c r="BM102" i="58" s="1"/>
  <c r="BL101" i="58"/>
  <c r="BM101" i="58" s="1"/>
  <c r="BL100" i="58"/>
  <c r="BM100" i="58" s="1"/>
  <c r="BL99" i="58"/>
  <c r="BM99" i="58" s="1"/>
  <c r="BL98" i="58"/>
  <c r="BM98" i="58" s="1"/>
  <c r="BL97" i="58"/>
  <c r="BM97" i="58" s="1"/>
  <c r="BL96" i="58"/>
  <c r="BM96" i="58" s="1"/>
  <c r="BL95" i="58"/>
  <c r="BM95" i="58" s="1"/>
  <c r="BL94" i="58"/>
  <c r="BM94" i="58" s="1"/>
  <c r="BL93" i="58"/>
  <c r="BM93" i="58" s="1"/>
  <c r="BL92" i="58"/>
  <c r="BM92" i="58" s="1"/>
  <c r="BL91" i="58"/>
  <c r="BM91" i="58" s="1"/>
  <c r="BL90" i="58"/>
  <c r="BM90" i="58" s="1"/>
  <c r="BL89" i="58"/>
  <c r="BM89" i="58" s="1"/>
  <c r="BL88" i="58"/>
  <c r="BM88" i="58" s="1"/>
  <c r="BN87" i="58"/>
  <c r="BK87" i="58" s="1"/>
  <c r="BL87" i="58"/>
  <c r="BN86" i="58"/>
  <c r="BK86" i="58" s="1"/>
  <c r="BL86" i="58"/>
  <c r="BN85" i="58"/>
  <c r="BK85" i="58" s="1"/>
  <c r="BL85" i="58"/>
  <c r="BN84" i="58"/>
  <c r="BK84" i="58" s="1"/>
  <c r="BL84" i="58"/>
  <c r="BN83" i="58"/>
  <c r="BK83" i="58" s="1"/>
  <c r="BL83" i="58"/>
  <c r="BN82" i="58"/>
  <c r="BK82" i="58" s="1"/>
  <c r="BL82" i="58"/>
  <c r="BN81" i="58"/>
  <c r="BK81" i="58" s="1"/>
  <c r="BL81" i="58"/>
  <c r="BN80" i="58"/>
  <c r="BL80" i="58"/>
  <c r="BN79" i="58"/>
  <c r="BK79" i="58" s="1"/>
  <c r="BL79" i="58"/>
  <c r="BN78" i="58"/>
  <c r="BK78" i="58" s="1"/>
  <c r="BL78" i="58"/>
  <c r="BN77" i="58"/>
  <c r="BK77" i="58" s="1"/>
  <c r="BL77" i="58"/>
  <c r="BN76" i="58"/>
  <c r="BK76" i="58" s="1"/>
  <c r="BL76" i="58"/>
  <c r="BN75" i="58"/>
  <c r="BK75" i="58" s="1"/>
  <c r="BL75" i="58"/>
  <c r="BN74" i="58"/>
  <c r="BK74" i="58" s="1"/>
  <c r="BL74" i="58"/>
  <c r="BN73" i="58"/>
  <c r="BK73" i="58" s="1"/>
  <c r="BL73" i="58"/>
  <c r="BN72" i="58"/>
  <c r="BK72" i="58" s="1"/>
  <c r="BL72" i="58"/>
  <c r="BN71" i="58"/>
  <c r="BK71" i="58" s="1"/>
  <c r="BL71" i="58"/>
  <c r="BN70" i="58"/>
  <c r="BK70" i="58" s="1"/>
  <c r="BL70" i="58"/>
  <c r="BN69" i="58"/>
  <c r="BK69" i="58" s="1"/>
  <c r="BL69" i="58"/>
  <c r="BN68" i="58"/>
  <c r="BK68" i="58" s="1"/>
  <c r="BL68" i="58"/>
  <c r="B55" i="58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A909" i="58"/>
  <c r="AK8" i="20"/>
  <c r="BI51" i="58"/>
  <c r="AK7" i="20" s="1"/>
  <c r="BG46" i="58"/>
  <c r="BE46" i="58"/>
  <c r="AQ46" i="58"/>
  <c r="AO46" i="58"/>
  <c r="Y46" i="58"/>
  <c r="D16" i="58"/>
  <c r="I46" i="58"/>
  <c r="BH49" i="58"/>
  <c r="E26" i="58" s="1"/>
  <c r="X175" i="20" s="1"/>
  <c r="BG49" i="58"/>
  <c r="C26" i="58" s="1"/>
  <c r="V175" i="20" s="1"/>
  <c r="BF49" i="58"/>
  <c r="BF37" i="58" s="1"/>
  <c r="BE49" i="58"/>
  <c r="C8" i="58" s="1"/>
  <c r="BD49" i="58"/>
  <c r="E17" i="58" s="1"/>
  <c r="X177" i="20" s="1"/>
  <c r="BC49" i="58"/>
  <c r="C17" i="58" s="1"/>
  <c r="V177" i="20" s="1"/>
  <c r="BB49" i="58"/>
  <c r="E7" i="58" s="1"/>
  <c r="BA49" i="58"/>
  <c r="C7" i="58" s="1"/>
  <c r="AZ49" i="58"/>
  <c r="AZ37" i="58" s="1"/>
  <c r="AY49" i="58"/>
  <c r="C6" i="58" s="1"/>
  <c r="AX49" i="58"/>
  <c r="AW46" i="58" s="1"/>
  <c r="AW49" i="58"/>
  <c r="C13" i="58" s="1"/>
  <c r="AV49" i="58"/>
  <c r="AU49" i="58"/>
  <c r="C24" i="58" s="1"/>
  <c r="V172" i="20" s="1"/>
  <c r="AT49" i="58"/>
  <c r="AT37" i="58" s="1"/>
  <c r="AS49" i="58"/>
  <c r="C21" i="58" s="1"/>
  <c r="AR49" i="58"/>
  <c r="AR37" i="58" s="1"/>
  <c r="AQ49" i="58"/>
  <c r="C32" i="58" s="1"/>
  <c r="V179" i="20" s="1"/>
  <c r="AP49" i="58"/>
  <c r="E22" i="58" s="1"/>
  <c r="AO49" i="58"/>
  <c r="C22" i="58" s="1"/>
  <c r="AN49" i="58"/>
  <c r="AM45" i="58" s="1"/>
  <c r="AM49" i="58"/>
  <c r="C18" i="58" s="1"/>
  <c r="AL49" i="58"/>
  <c r="AK45" i="58" s="1"/>
  <c r="AK49" i="58"/>
  <c r="C27" i="58" s="1"/>
  <c r="AJ49" i="58"/>
  <c r="AI46" i="58" s="1"/>
  <c r="AI49" i="58"/>
  <c r="C11" i="58" s="1"/>
  <c r="AH49" i="58"/>
  <c r="AG46" i="58" s="1"/>
  <c r="AG49" i="58"/>
  <c r="C25" i="58" s="1"/>
  <c r="AF49" i="58"/>
  <c r="AE49" i="58"/>
  <c r="C14" i="58" s="1"/>
  <c r="AD49" i="58"/>
  <c r="E28" i="58" s="1"/>
  <c r="X176" i="20" s="1"/>
  <c r="AC49" i="58"/>
  <c r="C28" i="58" s="1"/>
  <c r="V176" i="20" s="1"/>
  <c r="AB49" i="58"/>
  <c r="AA45" i="58" s="1"/>
  <c r="AA49" i="58"/>
  <c r="C23" i="58" s="1"/>
  <c r="Z49" i="58"/>
  <c r="E15" i="58" s="1"/>
  <c r="Y49" i="58"/>
  <c r="C15" i="58" s="1"/>
  <c r="X49" i="58"/>
  <c r="E12" i="58" s="1"/>
  <c r="W49" i="58"/>
  <c r="C12" i="58" s="1"/>
  <c r="V49" i="58"/>
  <c r="V37" i="58" s="1"/>
  <c r="U49" i="58"/>
  <c r="C19" i="58" s="1"/>
  <c r="T49" i="58"/>
  <c r="S46" i="58" s="1"/>
  <c r="S49" i="58"/>
  <c r="C10" i="58" s="1"/>
  <c r="R49" i="58"/>
  <c r="Q46" i="58" s="1"/>
  <c r="Q49" i="58"/>
  <c r="C5" i="58" s="1"/>
  <c r="P49" i="58"/>
  <c r="P37" i="58" s="1"/>
  <c r="O49" i="58"/>
  <c r="C30" i="58" s="1"/>
  <c r="N49" i="58"/>
  <c r="N37" i="58" s="1"/>
  <c r="M49" i="58"/>
  <c r="C33" i="58" s="1"/>
  <c r="L49" i="58"/>
  <c r="K45" i="58" s="1"/>
  <c r="K49" i="58"/>
  <c r="C16" i="58" s="1"/>
  <c r="J49" i="58"/>
  <c r="E31" i="58" s="1"/>
  <c r="X178" i="20" s="1"/>
  <c r="I49" i="58"/>
  <c r="C31" i="58" s="1"/>
  <c r="V178" i="20" s="1"/>
  <c r="H49" i="58"/>
  <c r="G46" i="58" s="1"/>
  <c r="G49" i="58"/>
  <c r="C29" i="58" s="1"/>
  <c r="V174" i="20" s="1"/>
  <c r="F49" i="58"/>
  <c r="E45" i="58" s="1"/>
  <c r="E49" i="58"/>
  <c r="C20" i="58" s="1"/>
  <c r="D49" i="58"/>
  <c r="C45" i="58" s="1"/>
  <c r="C49" i="58"/>
  <c r="C9" i="58" s="1"/>
  <c r="AY46" i="58"/>
  <c r="AA46" i="58"/>
  <c r="D31" i="58"/>
  <c r="W178" i="20" s="1"/>
  <c r="D22" i="58"/>
  <c r="W170" i="20" s="1"/>
  <c r="D13" i="58"/>
  <c r="D23" i="58"/>
  <c r="W171" i="20" s="1"/>
  <c r="D8" i="58"/>
  <c r="D6" i="58"/>
  <c r="A3" i="58"/>
  <c r="BL909" i="57"/>
  <c r="BK909" i="57"/>
  <c r="BL858" i="57"/>
  <c r="BK858" i="57"/>
  <c r="BL857" i="57"/>
  <c r="BK857" i="57"/>
  <c r="BL856" i="57"/>
  <c r="BK856" i="57"/>
  <c r="BL855" i="57"/>
  <c r="BK855" i="57"/>
  <c r="BL854" i="57"/>
  <c r="BK854" i="57"/>
  <c r="BL853" i="57"/>
  <c r="BK853" i="57"/>
  <c r="BL852" i="57"/>
  <c r="BK852" i="57"/>
  <c r="BL851" i="57"/>
  <c r="BK851" i="57"/>
  <c r="BL850" i="57"/>
  <c r="BK850" i="57"/>
  <c r="BL849" i="57"/>
  <c r="BK849" i="57"/>
  <c r="BL848" i="57"/>
  <c r="BK848" i="57"/>
  <c r="BL847" i="57"/>
  <c r="BK847" i="57"/>
  <c r="BL846" i="57"/>
  <c r="BK846" i="57"/>
  <c r="BL845" i="57"/>
  <c r="BK845" i="57"/>
  <c r="BL844" i="57"/>
  <c r="BK844" i="57"/>
  <c r="BL843" i="57"/>
  <c r="BK843" i="57"/>
  <c r="BL842" i="57"/>
  <c r="BK842" i="57"/>
  <c r="BL841" i="57"/>
  <c r="BK841" i="57"/>
  <c r="BL840" i="57"/>
  <c r="BK840" i="57"/>
  <c r="BL839" i="57"/>
  <c r="BK839" i="57"/>
  <c r="BL838" i="57"/>
  <c r="BK838" i="57"/>
  <c r="BL837" i="57"/>
  <c r="BK837" i="57"/>
  <c r="BL836" i="57"/>
  <c r="BK836" i="57"/>
  <c r="BL835" i="57"/>
  <c r="BK835" i="57"/>
  <c r="BL834" i="57"/>
  <c r="BK834" i="57"/>
  <c r="BL833" i="57"/>
  <c r="BK833" i="57"/>
  <c r="BL832" i="57"/>
  <c r="BK832" i="57"/>
  <c r="BL831" i="57"/>
  <c r="BK831" i="57"/>
  <c r="BL830" i="57"/>
  <c r="BK830" i="57"/>
  <c r="BL829" i="57"/>
  <c r="BK829" i="57"/>
  <c r="BL828" i="57"/>
  <c r="BK828" i="57"/>
  <c r="BL827" i="57"/>
  <c r="BK827" i="57"/>
  <c r="BL826" i="57"/>
  <c r="BK826" i="57"/>
  <c r="BL825" i="57"/>
  <c r="BK825" i="57"/>
  <c r="BL824" i="57"/>
  <c r="BK824" i="57"/>
  <c r="BL823" i="57"/>
  <c r="BK823" i="57"/>
  <c r="BL822" i="57"/>
  <c r="BK822" i="57"/>
  <c r="BL821" i="57"/>
  <c r="BK821" i="57"/>
  <c r="BL820" i="57"/>
  <c r="BK820" i="57"/>
  <c r="BL819" i="57"/>
  <c r="BK819" i="57"/>
  <c r="BL818" i="57"/>
  <c r="BK818" i="57"/>
  <c r="BL817" i="57"/>
  <c r="BK817" i="57"/>
  <c r="BL816" i="57"/>
  <c r="BK816" i="57"/>
  <c r="BL815" i="57"/>
  <c r="BK815" i="57"/>
  <c r="BL814" i="57"/>
  <c r="BK814" i="57"/>
  <c r="BL813" i="57"/>
  <c r="BK813" i="57"/>
  <c r="BL812" i="57"/>
  <c r="BK812" i="57"/>
  <c r="BL811" i="57"/>
  <c r="BK811" i="57"/>
  <c r="BL810" i="57"/>
  <c r="BK810" i="57"/>
  <c r="BL809" i="57"/>
  <c r="BK809" i="57"/>
  <c r="BL808" i="57"/>
  <c r="BK808" i="57"/>
  <c r="BL807" i="57"/>
  <c r="BK807" i="57"/>
  <c r="BL806" i="57"/>
  <c r="BK806" i="57"/>
  <c r="BL805" i="57"/>
  <c r="BK805" i="57"/>
  <c r="BL804" i="57"/>
  <c r="BK804" i="57"/>
  <c r="BL803" i="57"/>
  <c r="BK803" i="57"/>
  <c r="BL802" i="57"/>
  <c r="BK802" i="57"/>
  <c r="BL801" i="57"/>
  <c r="BK801" i="57"/>
  <c r="BL800" i="57"/>
  <c r="BK800" i="57"/>
  <c r="BL799" i="57"/>
  <c r="BK799" i="57"/>
  <c r="BL798" i="57"/>
  <c r="BK798" i="57"/>
  <c r="BL797" i="57"/>
  <c r="BK797" i="57"/>
  <c r="BL796" i="57"/>
  <c r="BK796" i="57"/>
  <c r="BL795" i="57"/>
  <c r="BK795" i="57"/>
  <c r="BL794" i="57"/>
  <c r="BK794" i="57"/>
  <c r="BL793" i="57"/>
  <c r="BK793" i="57"/>
  <c r="BL792" i="57"/>
  <c r="BK792" i="57"/>
  <c r="BL791" i="57"/>
  <c r="BK791" i="57"/>
  <c r="BL790" i="57"/>
  <c r="BK790" i="57"/>
  <c r="BL789" i="57"/>
  <c r="BK789" i="57"/>
  <c r="BL788" i="57"/>
  <c r="BK788" i="57"/>
  <c r="BL787" i="57"/>
  <c r="BK787" i="57"/>
  <c r="BL786" i="57"/>
  <c r="BK786" i="57"/>
  <c r="BL785" i="57"/>
  <c r="BK785" i="57"/>
  <c r="BL784" i="57"/>
  <c r="BK784" i="57"/>
  <c r="BL783" i="57"/>
  <c r="BK783" i="57"/>
  <c r="BL782" i="57"/>
  <c r="BK782" i="57"/>
  <c r="BL781" i="57"/>
  <c r="BK781" i="57"/>
  <c r="BL780" i="57"/>
  <c r="BK780" i="57"/>
  <c r="BL779" i="57"/>
  <c r="BK779" i="57"/>
  <c r="BL778" i="57"/>
  <c r="BK778" i="57"/>
  <c r="BL777" i="57"/>
  <c r="BK777" i="57"/>
  <c r="BL776" i="57"/>
  <c r="BK776" i="57"/>
  <c r="BL775" i="57"/>
  <c r="BK775" i="57"/>
  <c r="BL774" i="57"/>
  <c r="BK774" i="57"/>
  <c r="BL773" i="57"/>
  <c r="BK773" i="57"/>
  <c r="BL772" i="57"/>
  <c r="BK772" i="57"/>
  <c r="BL771" i="57"/>
  <c r="BK771" i="57"/>
  <c r="BL770" i="57"/>
  <c r="BK770" i="57"/>
  <c r="BL769" i="57"/>
  <c r="BK769" i="57"/>
  <c r="BL768" i="57"/>
  <c r="BK768" i="57"/>
  <c r="BL767" i="57"/>
  <c r="BK767" i="57"/>
  <c r="BL766" i="57"/>
  <c r="BK766" i="57"/>
  <c r="BL765" i="57"/>
  <c r="BK765" i="57"/>
  <c r="BL764" i="57"/>
  <c r="BK764" i="57"/>
  <c r="BL763" i="57"/>
  <c r="BK763" i="57"/>
  <c r="BL762" i="57"/>
  <c r="BK762" i="57"/>
  <c r="BL761" i="57"/>
  <c r="BK761" i="57"/>
  <c r="BL760" i="57"/>
  <c r="BK760" i="57"/>
  <c r="BL759" i="57"/>
  <c r="BK759" i="57"/>
  <c r="BL758" i="57"/>
  <c r="BK758" i="57"/>
  <c r="BL757" i="57"/>
  <c r="BK757" i="57"/>
  <c r="BL756" i="57"/>
  <c r="BK756" i="57"/>
  <c r="BL755" i="57"/>
  <c r="BK755" i="57"/>
  <c r="BL754" i="57"/>
  <c r="BK754" i="57"/>
  <c r="BL753" i="57"/>
  <c r="BK753" i="57"/>
  <c r="BL752" i="57"/>
  <c r="BK752" i="57"/>
  <c r="BL751" i="57"/>
  <c r="BK751" i="57"/>
  <c r="BL750" i="57"/>
  <c r="BK750" i="57"/>
  <c r="BL749" i="57"/>
  <c r="BK749" i="57"/>
  <c r="BL748" i="57"/>
  <c r="BK748" i="57"/>
  <c r="BL747" i="57"/>
  <c r="BK747" i="57"/>
  <c r="BL746" i="57"/>
  <c r="BK746" i="57"/>
  <c r="BL745" i="57"/>
  <c r="BK745" i="57"/>
  <c r="BL744" i="57"/>
  <c r="BK744" i="57"/>
  <c r="BL743" i="57"/>
  <c r="BK743" i="57"/>
  <c r="BL742" i="57"/>
  <c r="BK742" i="57"/>
  <c r="BL741" i="57"/>
  <c r="BK741" i="57"/>
  <c r="BL740" i="57"/>
  <c r="BK740" i="57"/>
  <c r="BL739" i="57"/>
  <c r="BK739" i="57"/>
  <c r="BL738" i="57"/>
  <c r="BK738" i="57"/>
  <c r="BL737" i="57"/>
  <c r="BK737" i="57"/>
  <c r="BL736" i="57"/>
  <c r="BK736" i="57"/>
  <c r="BL735" i="57"/>
  <c r="BK735" i="57"/>
  <c r="BL734" i="57"/>
  <c r="BK734" i="57"/>
  <c r="BL733" i="57"/>
  <c r="BK733" i="57"/>
  <c r="BL732" i="57"/>
  <c r="BK732" i="57"/>
  <c r="BL731" i="57"/>
  <c r="BK731" i="57"/>
  <c r="BL730" i="57"/>
  <c r="BK730" i="57"/>
  <c r="BL729" i="57"/>
  <c r="BK729" i="57"/>
  <c r="BL728" i="57"/>
  <c r="BK728" i="57"/>
  <c r="BL727" i="57"/>
  <c r="BK727" i="57"/>
  <c r="BL726" i="57"/>
  <c r="BK726" i="57"/>
  <c r="BL725" i="57"/>
  <c r="BK725" i="57"/>
  <c r="BL724" i="57"/>
  <c r="BK724" i="57"/>
  <c r="BL723" i="57"/>
  <c r="BK723" i="57"/>
  <c r="BL722" i="57"/>
  <c r="BK722" i="57"/>
  <c r="BL721" i="57"/>
  <c r="BK721" i="57"/>
  <c r="BL720" i="57"/>
  <c r="BK720" i="57"/>
  <c r="BL719" i="57"/>
  <c r="BK719" i="57"/>
  <c r="BL718" i="57"/>
  <c r="BK718" i="57"/>
  <c r="BL717" i="57"/>
  <c r="BK717" i="57"/>
  <c r="BL716" i="57"/>
  <c r="BK716" i="57"/>
  <c r="BL715" i="57"/>
  <c r="BK715" i="57"/>
  <c r="BL714" i="57"/>
  <c r="BK714" i="57"/>
  <c r="BL713" i="57"/>
  <c r="BK713" i="57"/>
  <c r="BL712" i="57"/>
  <c r="BK712" i="57"/>
  <c r="BL711" i="57"/>
  <c r="BK711" i="57"/>
  <c r="BL710" i="57"/>
  <c r="BK710" i="57"/>
  <c r="BL709" i="57"/>
  <c r="BK709" i="57"/>
  <c r="BL708" i="57"/>
  <c r="BK708" i="57"/>
  <c r="BL707" i="57"/>
  <c r="BK707" i="57"/>
  <c r="BL706" i="57"/>
  <c r="BK706" i="57"/>
  <c r="BL705" i="57"/>
  <c r="BK705" i="57"/>
  <c r="BL704" i="57"/>
  <c r="BK704" i="57"/>
  <c r="BL703" i="57"/>
  <c r="BK703" i="57"/>
  <c r="BL702" i="57"/>
  <c r="BK702" i="57"/>
  <c r="BL701" i="57"/>
  <c r="BK701" i="57"/>
  <c r="BL700" i="57"/>
  <c r="BK700" i="57"/>
  <c r="BL699" i="57"/>
  <c r="BK699" i="57"/>
  <c r="BL698" i="57"/>
  <c r="BK698" i="57"/>
  <c r="BL697" i="57"/>
  <c r="BK697" i="57"/>
  <c r="BL696" i="57"/>
  <c r="BK696" i="57"/>
  <c r="BL695" i="57"/>
  <c r="BK695" i="57"/>
  <c r="BL694" i="57"/>
  <c r="BK694" i="57"/>
  <c r="BL693" i="57"/>
  <c r="BK693" i="57"/>
  <c r="BL692" i="57"/>
  <c r="BK692" i="57"/>
  <c r="BL691" i="57"/>
  <c r="BK691" i="57"/>
  <c r="BL690" i="57"/>
  <c r="BK690" i="57"/>
  <c r="BL689" i="57"/>
  <c r="BK689" i="57"/>
  <c r="BL688" i="57"/>
  <c r="BK688" i="57"/>
  <c r="BL687" i="57"/>
  <c r="BK687" i="57"/>
  <c r="BL686" i="57"/>
  <c r="BK686" i="57"/>
  <c r="BL685" i="57"/>
  <c r="BK685" i="57"/>
  <c r="BL684" i="57"/>
  <c r="BK684" i="57"/>
  <c r="BL683" i="57"/>
  <c r="BK683" i="57"/>
  <c r="BL682" i="57"/>
  <c r="BK682" i="57"/>
  <c r="BL681" i="57"/>
  <c r="BK681" i="57"/>
  <c r="BL680" i="57"/>
  <c r="BK680" i="57"/>
  <c r="BL679" i="57"/>
  <c r="BK679" i="57"/>
  <c r="BL678" i="57"/>
  <c r="BK678" i="57"/>
  <c r="BL677" i="57"/>
  <c r="BK677" i="57"/>
  <c r="BL676" i="57"/>
  <c r="BK676" i="57"/>
  <c r="BL675" i="57"/>
  <c r="BK675" i="57"/>
  <c r="BL674" i="57"/>
  <c r="BK674" i="57"/>
  <c r="BL673" i="57"/>
  <c r="BK673" i="57"/>
  <c r="BL672" i="57"/>
  <c r="BK672" i="57"/>
  <c r="BL671" i="57"/>
  <c r="BK671" i="57"/>
  <c r="BL670" i="57"/>
  <c r="BK670" i="57"/>
  <c r="BL669" i="57"/>
  <c r="BK669" i="57"/>
  <c r="BL668" i="57"/>
  <c r="BK668" i="57"/>
  <c r="BL667" i="57"/>
  <c r="BK667" i="57"/>
  <c r="BL666" i="57"/>
  <c r="BK666" i="57"/>
  <c r="BL665" i="57"/>
  <c r="BK665" i="57"/>
  <c r="BL664" i="57"/>
  <c r="BK664" i="57"/>
  <c r="BL663" i="57"/>
  <c r="BK663" i="57"/>
  <c r="BL662" i="57"/>
  <c r="BK662" i="57"/>
  <c r="BL661" i="57"/>
  <c r="BK661" i="57"/>
  <c r="BL660" i="57"/>
  <c r="BK660" i="57"/>
  <c r="BL659" i="57"/>
  <c r="BK659" i="57"/>
  <c r="BL658" i="57"/>
  <c r="BK658" i="57"/>
  <c r="BL657" i="57"/>
  <c r="BK657" i="57"/>
  <c r="BL656" i="57"/>
  <c r="BK656" i="57"/>
  <c r="BL655" i="57"/>
  <c r="BK655" i="57"/>
  <c r="BL654" i="57"/>
  <c r="BK654" i="57"/>
  <c r="BL653" i="57"/>
  <c r="BK653" i="57"/>
  <c r="BL652" i="57"/>
  <c r="BK652" i="57"/>
  <c r="BL651" i="57"/>
  <c r="BK651" i="57"/>
  <c r="BL650" i="57"/>
  <c r="BK650" i="57"/>
  <c r="BL649" i="57"/>
  <c r="BK649" i="57"/>
  <c r="BL648" i="57"/>
  <c r="BK648" i="57"/>
  <c r="BL647" i="57"/>
  <c r="BK647" i="57"/>
  <c r="BL646" i="57"/>
  <c r="BK646" i="57"/>
  <c r="BL645" i="57"/>
  <c r="BK645" i="57"/>
  <c r="BL644" i="57"/>
  <c r="BK644" i="57"/>
  <c r="BL643" i="57"/>
  <c r="BK643" i="57"/>
  <c r="BL642" i="57"/>
  <c r="BK642" i="57"/>
  <c r="BL641" i="57"/>
  <c r="BK641" i="57"/>
  <c r="BL640" i="57"/>
  <c r="BK640" i="57"/>
  <c r="BL639" i="57"/>
  <c r="BK639" i="57"/>
  <c r="BL638" i="57"/>
  <c r="BK638" i="57"/>
  <c r="BL637" i="57"/>
  <c r="BK637" i="57"/>
  <c r="BL636" i="57"/>
  <c r="BK636" i="57"/>
  <c r="BL635" i="57"/>
  <c r="BK635" i="57"/>
  <c r="BL634" i="57"/>
  <c r="BK634" i="57"/>
  <c r="BL633" i="57"/>
  <c r="BK633" i="57"/>
  <c r="BL632" i="57"/>
  <c r="BK632" i="57"/>
  <c r="BL631" i="57"/>
  <c r="BK631" i="57"/>
  <c r="BL630" i="57"/>
  <c r="BK630" i="57"/>
  <c r="BL629" i="57"/>
  <c r="BK629" i="57"/>
  <c r="BL628" i="57"/>
  <c r="BK628" i="57"/>
  <c r="BL627" i="57"/>
  <c r="BK627" i="57"/>
  <c r="BL626" i="57"/>
  <c r="BK626" i="57"/>
  <c r="BL625" i="57"/>
  <c r="BK625" i="57"/>
  <c r="BL624" i="57"/>
  <c r="BK624" i="57"/>
  <c r="BL623" i="57"/>
  <c r="BK623" i="57"/>
  <c r="BL622" i="57"/>
  <c r="BK622" i="57"/>
  <c r="BL621" i="57"/>
  <c r="BK621" i="57"/>
  <c r="BL620" i="57"/>
  <c r="BK620" i="57"/>
  <c r="BL619" i="57"/>
  <c r="BK619" i="57"/>
  <c r="BL618" i="57"/>
  <c r="BK618" i="57"/>
  <c r="BL617" i="57"/>
  <c r="BK617" i="57"/>
  <c r="BL616" i="57"/>
  <c r="BK616" i="57"/>
  <c r="BL615" i="57"/>
  <c r="BK615" i="57"/>
  <c r="BL614" i="57"/>
  <c r="BK614" i="57"/>
  <c r="BL613" i="57"/>
  <c r="BK613" i="57"/>
  <c r="BL612" i="57"/>
  <c r="BK612" i="57"/>
  <c r="BL611" i="57"/>
  <c r="BK611" i="57"/>
  <c r="BL610" i="57"/>
  <c r="BK610" i="57"/>
  <c r="BL609" i="57"/>
  <c r="BK609" i="57"/>
  <c r="BL608" i="57"/>
  <c r="BK608" i="57"/>
  <c r="BL607" i="57"/>
  <c r="BK607" i="57"/>
  <c r="BL606" i="57"/>
  <c r="BK606" i="57"/>
  <c r="BL605" i="57"/>
  <c r="BK605" i="57"/>
  <c r="BL604" i="57"/>
  <c r="BK604" i="57"/>
  <c r="BL603" i="57"/>
  <c r="BK603" i="57"/>
  <c r="BL602" i="57"/>
  <c r="BK602" i="57"/>
  <c r="BL601" i="57"/>
  <c r="BK601" i="57"/>
  <c r="BL600" i="57"/>
  <c r="BK600" i="57"/>
  <c r="BL599" i="57"/>
  <c r="BK599" i="57"/>
  <c r="BL598" i="57"/>
  <c r="BK598" i="57"/>
  <c r="BL597" i="57"/>
  <c r="BK597" i="57"/>
  <c r="BL596" i="57"/>
  <c r="BK596" i="57"/>
  <c r="BL595" i="57"/>
  <c r="BK595" i="57"/>
  <c r="BL594" i="57"/>
  <c r="BK594" i="57"/>
  <c r="BL593" i="57"/>
  <c r="BK593" i="57"/>
  <c r="BL592" i="57"/>
  <c r="BK592" i="57"/>
  <c r="BL591" i="57"/>
  <c r="BK591" i="57"/>
  <c r="BL590" i="57"/>
  <c r="BK590" i="57"/>
  <c r="BL589" i="57"/>
  <c r="BK589" i="57"/>
  <c r="BL588" i="57"/>
  <c r="BK588" i="57"/>
  <c r="BL587" i="57"/>
  <c r="BK587" i="57"/>
  <c r="BL586" i="57"/>
  <c r="BK586" i="57"/>
  <c r="BL585" i="57"/>
  <c r="BK585" i="57"/>
  <c r="BL584" i="57"/>
  <c r="BK584" i="57"/>
  <c r="BL583" i="57"/>
  <c r="BK583" i="57"/>
  <c r="BL582" i="57"/>
  <c r="BK582" i="57"/>
  <c r="BL581" i="57"/>
  <c r="BK581" i="57"/>
  <c r="BL580" i="57"/>
  <c r="BK580" i="57"/>
  <c r="BL579" i="57"/>
  <c r="BK579" i="57"/>
  <c r="BL578" i="57"/>
  <c r="BK578" i="57"/>
  <c r="BL577" i="57"/>
  <c r="BK577" i="57"/>
  <c r="BL576" i="57"/>
  <c r="BK576" i="57"/>
  <c r="BL575" i="57"/>
  <c r="BK575" i="57"/>
  <c r="BL574" i="57"/>
  <c r="BK574" i="57"/>
  <c r="BL573" i="57"/>
  <c r="BK573" i="57"/>
  <c r="BL572" i="57"/>
  <c r="BK572" i="57"/>
  <c r="BL571" i="57"/>
  <c r="BK571" i="57"/>
  <c r="BL570" i="57"/>
  <c r="BK570" i="57"/>
  <c r="BL569" i="57"/>
  <c r="BK569" i="57"/>
  <c r="BL568" i="57"/>
  <c r="BK568" i="57"/>
  <c r="BL567" i="57"/>
  <c r="BK567" i="57"/>
  <c r="BL566" i="57"/>
  <c r="BK566" i="57"/>
  <c r="BL565" i="57"/>
  <c r="BK565" i="57"/>
  <c r="BL564" i="57"/>
  <c r="BK564" i="57"/>
  <c r="BL563" i="57"/>
  <c r="BK563" i="57"/>
  <c r="BL562" i="57"/>
  <c r="BK562" i="57"/>
  <c r="BL561" i="57"/>
  <c r="BK561" i="57"/>
  <c r="BL560" i="57"/>
  <c r="BK560" i="57"/>
  <c r="BL559" i="57"/>
  <c r="BK559" i="57"/>
  <c r="BL558" i="57"/>
  <c r="BK558" i="57"/>
  <c r="BL557" i="57"/>
  <c r="BK557" i="57"/>
  <c r="BL556" i="57"/>
  <c r="BK556" i="57"/>
  <c r="BL555" i="57"/>
  <c r="BK555" i="57"/>
  <c r="BL554" i="57"/>
  <c r="BK554" i="57"/>
  <c r="BL553" i="57"/>
  <c r="BK553" i="57"/>
  <c r="BL552" i="57"/>
  <c r="BK552" i="57"/>
  <c r="BL551" i="57"/>
  <c r="BK551" i="57"/>
  <c r="BL550" i="57"/>
  <c r="BK550" i="57"/>
  <c r="BL549" i="57"/>
  <c r="BK549" i="57"/>
  <c r="BL548" i="57"/>
  <c r="BK548" i="57"/>
  <c r="BL547" i="57"/>
  <c r="BK547" i="57"/>
  <c r="BL546" i="57"/>
  <c r="BK546" i="57"/>
  <c r="BL545" i="57"/>
  <c r="BK545" i="57"/>
  <c r="BL544" i="57"/>
  <c r="BK544" i="57"/>
  <c r="BL543" i="57"/>
  <c r="BK543" i="57"/>
  <c r="BL542" i="57"/>
  <c r="BK542" i="57"/>
  <c r="BL541" i="57"/>
  <c r="BK541" i="57"/>
  <c r="BL540" i="57"/>
  <c r="BK540" i="57"/>
  <c r="BL539" i="57"/>
  <c r="BK539" i="57"/>
  <c r="BL538" i="57"/>
  <c r="BK538" i="57"/>
  <c r="BL537" i="57"/>
  <c r="BK537" i="57"/>
  <c r="BL536" i="57"/>
  <c r="BK536" i="57"/>
  <c r="BL535" i="57"/>
  <c r="BK535" i="57"/>
  <c r="BL534" i="57"/>
  <c r="BK534" i="57"/>
  <c r="BL533" i="57"/>
  <c r="BK533" i="57"/>
  <c r="BL532" i="57"/>
  <c r="BK532" i="57"/>
  <c r="BL531" i="57"/>
  <c r="BK531" i="57"/>
  <c r="BL530" i="57"/>
  <c r="BK530" i="57"/>
  <c r="BL529" i="57"/>
  <c r="BK529" i="57"/>
  <c r="BL528" i="57"/>
  <c r="BK528" i="57"/>
  <c r="BL527" i="57"/>
  <c r="BK527" i="57"/>
  <c r="BL526" i="57"/>
  <c r="BK526" i="57"/>
  <c r="BL525" i="57"/>
  <c r="BK525" i="57"/>
  <c r="BL524" i="57"/>
  <c r="BK524" i="57"/>
  <c r="BL523" i="57"/>
  <c r="BK523" i="57"/>
  <c r="BL522" i="57"/>
  <c r="BK522" i="57"/>
  <c r="BL521" i="57"/>
  <c r="BK521" i="57"/>
  <c r="BL520" i="57"/>
  <c r="BK520" i="57"/>
  <c r="BL519" i="57"/>
  <c r="BK519" i="57"/>
  <c r="BL518" i="57"/>
  <c r="BK518" i="57"/>
  <c r="BL517" i="57"/>
  <c r="BK517" i="57"/>
  <c r="BL516" i="57"/>
  <c r="BK516" i="57"/>
  <c r="BL515" i="57"/>
  <c r="BK515" i="57"/>
  <c r="BL514" i="57"/>
  <c r="BK514" i="57"/>
  <c r="BL513" i="57"/>
  <c r="BK513" i="57"/>
  <c r="BL512" i="57"/>
  <c r="BK512" i="57"/>
  <c r="BL511" i="57"/>
  <c r="BK511" i="57"/>
  <c r="BL510" i="57"/>
  <c r="BK510" i="57"/>
  <c r="BL509" i="57"/>
  <c r="BK509" i="57"/>
  <c r="BL508" i="57"/>
  <c r="BK508" i="57"/>
  <c r="BL507" i="57"/>
  <c r="BK507" i="57"/>
  <c r="BL506" i="57"/>
  <c r="BK506" i="57"/>
  <c r="BL505" i="57"/>
  <c r="BK505" i="57"/>
  <c r="BL504" i="57"/>
  <c r="BK504" i="57"/>
  <c r="BL503" i="57"/>
  <c r="BK503" i="57"/>
  <c r="BL502" i="57"/>
  <c r="BK502" i="57"/>
  <c r="BL501" i="57"/>
  <c r="BK501" i="57"/>
  <c r="BL500" i="57"/>
  <c r="BK500" i="57"/>
  <c r="BL499" i="57"/>
  <c r="BK499" i="57"/>
  <c r="BL498" i="57"/>
  <c r="BK498" i="57"/>
  <c r="BL497" i="57"/>
  <c r="BK497" i="57"/>
  <c r="BL496" i="57"/>
  <c r="BK496" i="57"/>
  <c r="BL495" i="57"/>
  <c r="BK495" i="57"/>
  <c r="BL494" i="57"/>
  <c r="BK494" i="57"/>
  <c r="BL493" i="57"/>
  <c r="BK493" i="57"/>
  <c r="BL492" i="57"/>
  <c r="BK492" i="57"/>
  <c r="BL491" i="57"/>
  <c r="BK491" i="57"/>
  <c r="BL490" i="57"/>
  <c r="BK490" i="57"/>
  <c r="BL489" i="57"/>
  <c r="BK489" i="57"/>
  <c r="BL488" i="57"/>
  <c r="BK488" i="57"/>
  <c r="BL487" i="57"/>
  <c r="BK487" i="57"/>
  <c r="BL486" i="57"/>
  <c r="BK486" i="57"/>
  <c r="BL485" i="57"/>
  <c r="BK485" i="57"/>
  <c r="BL484" i="57"/>
  <c r="BK484" i="57"/>
  <c r="BL483" i="57"/>
  <c r="BK483" i="57"/>
  <c r="BL482" i="57"/>
  <c r="BK482" i="57"/>
  <c r="BL481" i="57"/>
  <c r="BK481" i="57"/>
  <c r="BL480" i="57"/>
  <c r="BK480" i="57"/>
  <c r="BL479" i="57"/>
  <c r="BK479" i="57"/>
  <c r="BL478" i="57"/>
  <c r="BK478" i="57"/>
  <c r="BL477" i="57"/>
  <c r="BK477" i="57"/>
  <c r="BL476" i="57"/>
  <c r="BK476" i="57"/>
  <c r="BL475" i="57"/>
  <c r="BK475" i="57"/>
  <c r="BL474" i="57"/>
  <c r="BK474" i="57"/>
  <c r="BL473" i="57"/>
  <c r="BK473" i="57"/>
  <c r="BL472" i="57"/>
  <c r="BK472" i="57"/>
  <c r="BL471" i="57"/>
  <c r="BK471" i="57"/>
  <c r="BL470" i="57"/>
  <c r="BK470" i="57"/>
  <c r="BL469" i="57"/>
  <c r="BK469" i="57"/>
  <c r="BL468" i="57"/>
  <c r="BK468" i="57"/>
  <c r="BL467" i="57"/>
  <c r="BK467" i="57"/>
  <c r="BL466" i="57"/>
  <c r="BK466" i="57"/>
  <c r="BL465" i="57"/>
  <c r="BK465" i="57"/>
  <c r="BL464" i="57"/>
  <c r="BK464" i="57"/>
  <c r="BL463" i="57"/>
  <c r="BK463" i="57"/>
  <c r="BL462" i="57"/>
  <c r="BK462" i="57"/>
  <c r="BL461" i="57"/>
  <c r="BK461" i="57"/>
  <c r="BL460" i="57"/>
  <c r="BK460" i="57"/>
  <c r="BL459" i="57"/>
  <c r="BK459" i="57"/>
  <c r="BL458" i="57"/>
  <c r="BK458" i="57"/>
  <c r="BL457" i="57"/>
  <c r="BK457" i="57"/>
  <c r="BL456" i="57"/>
  <c r="BK456" i="57"/>
  <c r="BL455" i="57"/>
  <c r="BK455" i="57"/>
  <c r="BL454" i="57"/>
  <c r="BK454" i="57"/>
  <c r="BL453" i="57"/>
  <c r="BK453" i="57"/>
  <c r="BL452" i="57"/>
  <c r="BK452" i="57"/>
  <c r="BL451" i="57"/>
  <c r="BK451" i="57"/>
  <c r="BL450" i="57"/>
  <c r="BK450" i="57"/>
  <c r="BL449" i="57"/>
  <c r="BK449" i="57"/>
  <c r="BL448" i="57"/>
  <c r="BK448" i="57"/>
  <c r="BL447" i="57"/>
  <c r="BK447" i="57"/>
  <c r="BL446" i="57"/>
  <c r="BK446" i="57"/>
  <c r="BL445" i="57"/>
  <c r="BK445" i="57"/>
  <c r="BL444" i="57"/>
  <c r="BK444" i="57"/>
  <c r="BL443" i="57"/>
  <c r="BK443" i="57"/>
  <c r="BL442" i="57"/>
  <c r="BK442" i="57"/>
  <c r="BL441" i="57"/>
  <c r="BK441" i="57"/>
  <c r="BL440" i="57"/>
  <c r="BK440" i="57"/>
  <c r="BL439" i="57"/>
  <c r="BK439" i="57"/>
  <c r="BL438" i="57"/>
  <c r="BK438" i="57"/>
  <c r="BL437" i="57"/>
  <c r="BK437" i="57"/>
  <c r="BL436" i="57"/>
  <c r="BK436" i="57"/>
  <c r="BL435" i="57"/>
  <c r="BK435" i="57"/>
  <c r="BL434" i="57"/>
  <c r="BK434" i="57"/>
  <c r="BL433" i="57"/>
  <c r="BK433" i="57"/>
  <c r="BL432" i="57"/>
  <c r="BK432" i="57"/>
  <c r="BL431" i="57"/>
  <c r="BK431" i="57"/>
  <c r="BL430" i="57"/>
  <c r="BK430" i="57"/>
  <c r="BL429" i="57"/>
  <c r="BK429" i="57"/>
  <c r="BL428" i="57"/>
  <c r="BK428" i="57"/>
  <c r="BL427" i="57"/>
  <c r="BK427" i="57"/>
  <c r="BL426" i="57"/>
  <c r="BK426" i="57"/>
  <c r="BL425" i="57"/>
  <c r="BK425" i="57"/>
  <c r="BL424" i="57"/>
  <c r="BK424" i="57"/>
  <c r="BL423" i="57"/>
  <c r="BK423" i="57"/>
  <c r="BL422" i="57"/>
  <c r="BK422" i="57"/>
  <c r="BL421" i="57"/>
  <c r="BK421" i="57"/>
  <c r="BL420" i="57"/>
  <c r="BK420" i="57"/>
  <c r="BL419" i="57"/>
  <c r="BK419" i="57"/>
  <c r="BL418" i="57"/>
  <c r="BK418" i="57"/>
  <c r="BL417" i="57"/>
  <c r="BK417" i="57"/>
  <c r="BL416" i="57"/>
  <c r="BK416" i="57"/>
  <c r="BL415" i="57"/>
  <c r="BK415" i="57"/>
  <c r="BL414" i="57"/>
  <c r="BK414" i="57"/>
  <c r="BL413" i="57"/>
  <c r="BK413" i="57"/>
  <c r="BL412" i="57"/>
  <c r="BK412" i="57"/>
  <c r="BL411" i="57"/>
  <c r="BK411" i="57"/>
  <c r="BL410" i="57"/>
  <c r="BK410" i="57"/>
  <c r="BL409" i="57"/>
  <c r="BK409" i="57"/>
  <c r="BL408" i="57"/>
  <c r="BK408" i="57"/>
  <c r="BL407" i="57"/>
  <c r="BK407" i="57"/>
  <c r="BL406" i="57"/>
  <c r="BK406" i="57"/>
  <c r="BL405" i="57"/>
  <c r="BK405" i="57"/>
  <c r="BL404" i="57"/>
  <c r="BK404" i="57"/>
  <c r="BL403" i="57"/>
  <c r="BK403" i="57"/>
  <c r="BL402" i="57"/>
  <c r="BK402" i="57"/>
  <c r="BL401" i="57"/>
  <c r="BK401" i="57"/>
  <c r="BL400" i="57"/>
  <c r="BK400" i="57"/>
  <c r="BL399" i="57"/>
  <c r="BK399" i="57"/>
  <c r="BL398" i="57"/>
  <c r="BK398" i="57"/>
  <c r="BL397" i="57"/>
  <c r="BK397" i="57"/>
  <c r="BL396" i="57"/>
  <c r="BK396" i="57"/>
  <c r="BL395" i="57"/>
  <c r="BK395" i="57"/>
  <c r="BL394" i="57"/>
  <c r="BK394" i="57"/>
  <c r="BL393" i="57"/>
  <c r="BK393" i="57"/>
  <c r="BL392" i="57"/>
  <c r="BK392" i="57"/>
  <c r="BL391" i="57"/>
  <c r="BK391" i="57"/>
  <c r="BL390" i="57"/>
  <c r="BK390" i="57"/>
  <c r="BL389" i="57"/>
  <c r="BK389" i="57"/>
  <c r="BL388" i="57"/>
  <c r="BK388" i="57"/>
  <c r="BL387" i="57"/>
  <c r="BK387" i="57"/>
  <c r="BL386" i="57"/>
  <c r="BK386" i="57"/>
  <c r="BL385" i="57"/>
  <c r="BK385" i="57"/>
  <c r="BL384" i="57"/>
  <c r="BK384" i="57"/>
  <c r="BL383" i="57"/>
  <c r="BK383" i="57"/>
  <c r="BL382" i="57"/>
  <c r="BK382" i="57"/>
  <c r="BL381" i="57"/>
  <c r="BK381" i="57"/>
  <c r="BL380" i="57"/>
  <c r="BK380" i="57"/>
  <c r="BL379" i="57"/>
  <c r="BK379" i="57"/>
  <c r="BL378" i="57"/>
  <c r="BK378" i="57"/>
  <c r="BL377" i="57"/>
  <c r="BK377" i="57"/>
  <c r="BL376" i="57"/>
  <c r="BK376" i="57"/>
  <c r="BL375" i="57"/>
  <c r="BK375" i="57"/>
  <c r="BL374" i="57"/>
  <c r="BK374" i="57"/>
  <c r="BL373" i="57"/>
  <c r="BK373" i="57"/>
  <c r="BL372" i="57"/>
  <c r="BK372" i="57"/>
  <c r="BL371" i="57"/>
  <c r="BK371" i="57"/>
  <c r="BL370" i="57"/>
  <c r="BK370" i="57"/>
  <c r="BL369" i="57"/>
  <c r="BK369" i="57"/>
  <c r="BL368" i="57"/>
  <c r="BK368" i="57"/>
  <c r="BL367" i="57"/>
  <c r="BK367" i="57"/>
  <c r="BL366" i="57"/>
  <c r="BK366" i="57"/>
  <c r="BL365" i="57"/>
  <c r="BK365" i="57"/>
  <c r="BL364" i="57"/>
  <c r="BK364" i="57"/>
  <c r="BL363" i="57"/>
  <c r="BK363" i="57"/>
  <c r="BL362" i="57"/>
  <c r="BK362" i="57"/>
  <c r="BL361" i="57"/>
  <c r="BK361" i="57"/>
  <c r="BL360" i="57"/>
  <c r="BK360" i="57"/>
  <c r="BL359" i="57"/>
  <c r="BK359" i="57"/>
  <c r="BL358" i="57"/>
  <c r="BK358" i="57"/>
  <c r="BL357" i="57"/>
  <c r="BK357" i="57"/>
  <c r="BL356" i="57"/>
  <c r="BK356" i="57"/>
  <c r="BL355" i="57"/>
  <c r="BK355" i="57"/>
  <c r="BL354" i="57"/>
  <c r="BK354" i="57"/>
  <c r="BL353" i="57"/>
  <c r="BK353" i="57"/>
  <c r="BL352" i="57"/>
  <c r="BK352" i="57"/>
  <c r="BL351" i="57"/>
  <c r="BK351" i="57"/>
  <c r="BL350" i="57"/>
  <c r="BK350" i="57"/>
  <c r="BL349" i="57"/>
  <c r="BK349" i="57"/>
  <c r="BL348" i="57"/>
  <c r="BK348" i="57"/>
  <c r="BL347" i="57"/>
  <c r="BK347" i="57"/>
  <c r="BL346" i="57"/>
  <c r="BK346" i="57"/>
  <c r="BL345" i="57"/>
  <c r="BK345" i="57"/>
  <c r="BL344" i="57"/>
  <c r="BK344" i="57"/>
  <c r="BL343" i="57"/>
  <c r="BK343" i="57"/>
  <c r="BL342" i="57"/>
  <c r="BK342" i="57"/>
  <c r="BL341" i="57"/>
  <c r="BK341" i="57"/>
  <c r="BL340" i="57"/>
  <c r="BK340" i="57"/>
  <c r="BL339" i="57"/>
  <c r="BK339" i="57"/>
  <c r="BL338" i="57"/>
  <c r="BK338" i="57"/>
  <c r="BL337" i="57"/>
  <c r="BK337" i="57"/>
  <c r="BL336" i="57"/>
  <c r="BK336" i="57"/>
  <c r="BL335" i="57"/>
  <c r="BK335" i="57"/>
  <c r="BL334" i="57"/>
  <c r="BK334" i="57"/>
  <c r="BL333" i="57"/>
  <c r="BK333" i="57"/>
  <c r="BL332" i="57"/>
  <c r="BK332" i="57"/>
  <c r="BL331" i="57"/>
  <c r="BK331" i="57"/>
  <c r="BL330" i="57"/>
  <c r="BK330" i="57"/>
  <c r="BL329" i="57"/>
  <c r="BK329" i="57"/>
  <c r="BL328" i="57"/>
  <c r="BK328" i="57"/>
  <c r="BL327" i="57"/>
  <c r="BK327" i="57"/>
  <c r="BL326" i="57"/>
  <c r="BK326" i="57"/>
  <c r="BL325" i="57"/>
  <c r="BK325" i="57"/>
  <c r="BL324" i="57"/>
  <c r="BK324" i="57"/>
  <c r="BL323" i="57"/>
  <c r="BK323" i="57"/>
  <c r="BL322" i="57"/>
  <c r="BK322" i="57"/>
  <c r="BL321" i="57"/>
  <c r="BK321" i="57"/>
  <c r="BL320" i="57"/>
  <c r="BK320" i="57"/>
  <c r="BL319" i="57"/>
  <c r="BK319" i="57"/>
  <c r="BL318" i="57"/>
  <c r="BK318" i="57"/>
  <c r="BL317" i="57"/>
  <c r="BK317" i="57"/>
  <c r="BL316" i="57"/>
  <c r="BK316" i="57"/>
  <c r="BL315" i="57"/>
  <c r="BK315" i="57"/>
  <c r="BL314" i="57"/>
  <c r="BK314" i="57"/>
  <c r="BL313" i="57"/>
  <c r="BK313" i="57"/>
  <c r="BL312" i="57"/>
  <c r="BK312" i="57"/>
  <c r="BL311" i="57"/>
  <c r="BK311" i="57"/>
  <c r="BL310" i="57"/>
  <c r="BK310" i="57"/>
  <c r="BL309" i="57"/>
  <c r="BK309" i="57"/>
  <c r="BL308" i="57"/>
  <c r="BK308" i="57"/>
  <c r="BL307" i="57"/>
  <c r="BK307" i="57"/>
  <c r="BL306" i="57"/>
  <c r="BK306" i="57"/>
  <c r="BL305" i="57"/>
  <c r="BK305" i="57"/>
  <c r="BL304" i="57"/>
  <c r="BK304" i="57"/>
  <c r="BL303" i="57"/>
  <c r="BK303" i="57"/>
  <c r="BL302" i="57"/>
  <c r="BK302" i="57"/>
  <c r="BL301" i="57"/>
  <c r="BK301" i="57"/>
  <c r="BL300" i="57"/>
  <c r="BK300" i="57"/>
  <c r="BL299" i="57"/>
  <c r="BK299" i="57"/>
  <c r="BL298" i="57"/>
  <c r="BK298" i="57"/>
  <c r="BL297" i="57"/>
  <c r="BK297" i="57"/>
  <c r="BL296" i="57"/>
  <c r="BK296" i="57"/>
  <c r="BL295" i="57"/>
  <c r="BK295" i="57"/>
  <c r="BL294" i="57"/>
  <c r="BK294" i="57"/>
  <c r="BL293" i="57"/>
  <c r="BK293" i="57"/>
  <c r="BL292" i="57"/>
  <c r="BK292" i="57"/>
  <c r="BL291" i="57"/>
  <c r="BK291" i="57"/>
  <c r="BL290" i="57"/>
  <c r="BK290" i="57"/>
  <c r="BL289" i="57"/>
  <c r="BK289" i="57"/>
  <c r="BL288" i="57"/>
  <c r="BK288" i="57"/>
  <c r="BL287" i="57"/>
  <c r="BK287" i="57"/>
  <c r="BL286" i="57"/>
  <c r="BK286" i="57"/>
  <c r="BL285" i="57"/>
  <c r="BK285" i="57"/>
  <c r="BL284" i="57"/>
  <c r="BK284" i="57"/>
  <c r="BL283" i="57"/>
  <c r="BK283" i="57"/>
  <c r="BL282" i="57"/>
  <c r="BK282" i="57"/>
  <c r="BL281" i="57"/>
  <c r="BK281" i="57"/>
  <c r="BL280" i="57"/>
  <c r="BK280" i="57"/>
  <c r="BL279" i="57"/>
  <c r="BK279" i="57"/>
  <c r="BL278" i="57"/>
  <c r="BK278" i="57"/>
  <c r="BL277" i="57"/>
  <c r="BK277" i="57"/>
  <c r="BL276" i="57"/>
  <c r="BK276" i="57"/>
  <c r="BL275" i="57"/>
  <c r="BK275" i="57"/>
  <c r="BL274" i="57"/>
  <c r="BK274" i="57"/>
  <c r="BL273" i="57"/>
  <c r="BK273" i="57"/>
  <c r="BL272" i="57"/>
  <c r="BK272" i="57"/>
  <c r="BL271" i="57"/>
  <c r="BK271" i="57"/>
  <c r="BL270" i="57"/>
  <c r="BK270" i="57"/>
  <c r="BL269" i="57"/>
  <c r="BK269" i="57"/>
  <c r="BL268" i="57"/>
  <c r="BK268" i="57"/>
  <c r="BL267" i="57"/>
  <c r="BK267" i="57"/>
  <c r="BL266" i="57"/>
  <c r="BK266" i="57"/>
  <c r="BL265" i="57"/>
  <c r="BK265" i="57"/>
  <c r="BL264" i="57"/>
  <c r="BK264" i="57"/>
  <c r="BL263" i="57"/>
  <c r="BK263" i="57"/>
  <c r="BL262" i="57"/>
  <c r="BK262" i="57"/>
  <c r="BL261" i="57"/>
  <c r="BK261" i="57"/>
  <c r="BL260" i="57"/>
  <c r="BK260" i="57"/>
  <c r="BL259" i="57"/>
  <c r="BK259" i="57"/>
  <c r="BL258" i="57"/>
  <c r="BK258" i="57"/>
  <c r="BL257" i="57"/>
  <c r="BK257" i="57"/>
  <c r="BL256" i="57"/>
  <c r="BK256" i="57"/>
  <c r="BL255" i="57"/>
  <c r="BK255" i="57"/>
  <c r="BL254" i="57"/>
  <c r="BK254" i="57"/>
  <c r="BL253" i="57"/>
  <c r="BK253" i="57"/>
  <c r="BL252" i="57"/>
  <c r="BK252" i="57"/>
  <c r="BL251" i="57"/>
  <c r="BK251" i="57"/>
  <c r="BL250" i="57"/>
  <c r="BK250" i="57"/>
  <c r="BL249" i="57"/>
  <c r="BK249" i="57"/>
  <c r="BL248" i="57"/>
  <c r="BK248" i="57"/>
  <c r="BL247" i="57"/>
  <c r="BK247" i="57"/>
  <c r="BL246" i="57"/>
  <c r="BK246" i="57"/>
  <c r="BL245" i="57"/>
  <c r="BK245" i="57"/>
  <c r="BL244" i="57"/>
  <c r="BK244" i="57"/>
  <c r="BL243" i="57"/>
  <c r="BK243" i="57"/>
  <c r="BL242" i="57"/>
  <c r="BK242" i="57"/>
  <c r="BL241" i="57"/>
  <c r="BK241" i="57"/>
  <c r="BL240" i="57"/>
  <c r="BK240" i="57"/>
  <c r="BL239" i="57"/>
  <c r="BK239" i="57"/>
  <c r="BL238" i="57"/>
  <c r="BK238" i="57"/>
  <c r="BL237" i="57"/>
  <c r="BK237" i="57"/>
  <c r="BL236" i="57"/>
  <c r="BK236" i="57"/>
  <c r="BL235" i="57"/>
  <c r="BK235" i="57"/>
  <c r="BL234" i="57"/>
  <c r="BK234" i="57"/>
  <c r="BL233" i="57"/>
  <c r="BK233" i="57"/>
  <c r="BL232" i="57"/>
  <c r="BK232" i="57"/>
  <c r="BL231" i="57"/>
  <c r="BK231" i="57"/>
  <c r="BL230" i="57"/>
  <c r="BK230" i="57"/>
  <c r="BL229" i="57"/>
  <c r="BK229" i="57"/>
  <c r="BL228" i="57"/>
  <c r="BK228" i="57"/>
  <c r="BL227" i="57"/>
  <c r="BK227" i="57"/>
  <c r="BL226" i="57"/>
  <c r="BK226" i="57"/>
  <c r="BL225" i="57"/>
  <c r="BK225" i="57"/>
  <c r="BL224" i="57"/>
  <c r="BK224" i="57"/>
  <c r="BL223" i="57"/>
  <c r="BK223" i="57"/>
  <c r="BL222" i="57"/>
  <c r="BK222" i="57"/>
  <c r="BL221" i="57"/>
  <c r="BK221" i="57"/>
  <c r="BL220" i="57"/>
  <c r="BK220" i="57"/>
  <c r="BL219" i="57"/>
  <c r="BK219" i="57"/>
  <c r="BL218" i="57"/>
  <c r="BK218" i="57"/>
  <c r="BL217" i="57"/>
  <c r="BK217" i="57"/>
  <c r="BL216" i="57"/>
  <c r="BK216" i="57"/>
  <c r="BL215" i="57"/>
  <c r="BK215" i="57"/>
  <c r="BL214" i="57"/>
  <c r="BK214" i="57"/>
  <c r="BL213" i="57"/>
  <c r="BK213" i="57"/>
  <c r="BL212" i="57"/>
  <c r="BK212" i="57"/>
  <c r="BL211" i="57"/>
  <c r="BK211" i="57"/>
  <c r="BL210" i="57"/>
  <c r="BK210" i="57"/>
  <c r="BL209" i="57"/>
  <c r="BK209" i="57"/>
  <c r="BL208" i="57"/>
  <c r="BK208" i="57"/>
  <c r="BL207" i="57"/>
  <c r="BK207" i="57"/>
  <c r="BL206" i="57"/>
  <c r="BK206" i="57"/>
  <c r="BL205" i="57"/>
  <c r="BK205" i="57"/>
  <c r="BL204" i="57"/>
  <c r="BK204" i="57"/>
  <c r="BL203" i="57"/>
  <c r="BK203" i="57"/>
  <c r="BL202" i="57"/>
  <c r="BK202" i="57"/>
  <c r="BL201" i="57"/>
  <c r="BK201" i="57"/>
  <c r="BL200" i="57"/>
  <c r="BK200" i="57"/>
  <c r="BL199" i="57"/>
  <c r="BK199" i="57"/>
  <c r="BL198" i="57"/>
  <c r="BK198" i="57"/>
  <c r="BL197" i="57"/>
  <c r="BK197" i="57"/>
  <c r="BL196" i="57"/>
  <c r="BK196" i="57"/>
  <c r="BL195" i="57"/>
  <c r="BK195" i="57"/>
  <c r="BL194" i="57"/>
  <c r="BK194" i="57"/>
  <c r="BL193" i="57"/>
  <c r="BK193" i="57"/>
  <c r="BL192" i="57"/>
  <c r="BK192" i="57"/>
  <c r="BL191" i="57"/>
  <c r="BK191" i="57"/>
  <c r="BL190" i="57"/>
  <c r="BK190" i="57"/>
  <c r="BL189" i="57"/>
  <c r="BK189" i="57"/>
  <c r="BL188" i="57"/>
  <c r="BK188" i="57"/>
  <c r="BL187" i="57"/>
  <c r="BK187" i="57"/>
  <c r="BL186" i="57"/>
  <c r="BK186" i="57"/>
  <c r="BL185" i="57"/>
  <c r="BK185" i="57"/>
  <c r="BL184" i="57"/>
  <c r="BK184" i="57"/>
  <c r="BL183" i="57"/>
  <c r="BK183" i="57"/>
  <c r="BL182" i="57"/>
  <c r="BK182" i="57"/>
  <c r="BL181" i="57"/>
  <c r="BK181" i="57"/>
  <c r="BL180" i="57"/>
  <c r="BK180" i="57"/>
  <c r="BL179" i="57"/>
  <c r="BK179" i="57"/>
  <c r="BL178" i="57"/>
  <c r="BK178" i="57"/>
  <c r="BL177" i="57"/>
  <c r="BK177" i="57"/>
  <c r="BL176" i="57"/>
  <c r="BK176" i="57"/>
  <c r="BL175" i="57"/>
  <c r="BK175" i="57"/>
  <c r="BL174" i="57"/>
  <c r="BK174" i="57"/>
  <c r="BL173" i="57"/>
  <c r="BK173" i="57"/>
  <c r="BL172" i="57"/>
  <c r="BK172" i="57"/>
  <c r="BL171" i="57"/>
  <c r="BK171" i="57"/>
  <c r="BL170" i="57"/>
  <c r="BK170" i="57"/>
  <c r="BL169" i="57"/>
  <c r="BK169" i="57"/>
  <c r="BL168" i="57"/>
  <c r="BK168" i="57"/>
  <c r="BL167" i="57"/>
  <c r="BK167" i="57"/>
  <c r="BL166" i="57"/>
  <c r="BK166" i="57"/>
  <c r="BL165" i="57"/>
  <c r="BK165" i="57"/>
  <c r="BL164" i="57"/>
  <c r="BK164" i="57"/>
  <c r="BL163" i="57"/>
  <c r="BK163" i="57"/>
  <c r="BL162" i="57"/>
  <c r="BK162" i="57"/>
  <c r="BL161" i="57"/>
  <c r="BK161" i="57"/>
  <c r="BL160" i="57"/>
  <c r="BK160" i="57"/>
  <c r="BL159" i="57"/>
  <c r="BK159" i="57"/>
  <c r="BL158" i="57"/>
  <c r="BK158" i="57"/>
  <c r="BL157" i="57"/>
  <c r="BK157" i="57"/>
  <c r="BL156" i="57"/>
  <c r="BK156" i="57"/>
  <c r="BL155" i="57"/>
  <c r="BK155" i="57"/>
  <c r="BL154" i="57"/>
  <c r="BK154" i="57"/>
  <c r="BL153" i="57"/>
  <c r="BK153" i="57"/>
  <c r="BL152" i="57"/>
  <c r="BK152" i="57"/>
  <c r="BL151" i="57"/>
  <c r="BK151" i="57"/>
  <c r="BL150" i="57"/>
  <c r="BK150" i="57"/>
  <c r="BL149" i="57"/>
  <c r="BK149" i="57"/>
  <c r="BL148" i="57"/>
  <c r="BK148" i="57"/>
  <c r="BL147" i="57"/>
  <c r="BK147" i="57"/>
  <c r="BL146" i="57"/>
  <c r="BK146" i="57"/>
  <c r="BL145" i="57"/>
  <c r="BK145" i="57"/>
  <c r="BL144" i="57"/>
  <c r="BK144" i="57"/>
  <c r="BL143" i="57"/>
  <c r="BK143" i="57"/>
  <c r="BL142" i="57"/>
  <c r="BK142" i="57"/>
  <c r="BL141" i="57"/>
  <c r="BK141" i="57"/>
  <c r="BL140" i="57"/>
  <c r="BK140" i="57"/>
  <c r="BL139" i="57"/>
  <c r="BK139" i="57"/>
  <c r="BL138" i="57"/>
  <c r="BK138" i="57"/>
  <c r="BL137" i="57"/>
  <c r="BK137" i="57"/>
  <c r="BN136" i="57"/>
  <c r="BK136" i="57" s="1"/>
  <c r="BL136" i="57"/>
  <c r="BN135" i="57"/>
  <c r="BK135" i="57" s="1"/>
  <c r="BL135" i="57"/>
  <c r="BL134" i="57"/>
  <c r="BK134" i="57"/>
  <c r="BN133" i="57"/>
  <c r="BK133" i="57" s="1"/>
  <c r="BL133" i="57"/>
  <c r="BL132" i="57"/>
  <c r="BK132" i="57"/>
  <c r="BN131" i="57"/>
  <c r="BK131" i="57" s="1"/>
  <c r="BL131" i="57"/>
  <c r="BN130" i="57"/>
  <c r="BK130" i="57" s="1"/>
  <c r="BL130" i="57"/>
  <c r="BN129" i="57"/>
  <c r="BK129" i="57" s="1"/>
  <c r="BL129" i="57"/>
  <c r="BN128" i="57"/>
  <c r="BK128" i="57" s="1"/>
  <c r="BL128" i="57"/>
  <c r="BN127" i="57"/>
  <c r="BK127" i="57" s="1"/>
  <c r="BL127" i="57"/>
  <c r="BL126" i="57"/>
  <c r="BK126" i="57"/>
  <c r="BN125" i="57"/>
  <c r="BK125" i="57" s="1"/>
  <c r="BL125" i="57"/>
  <c r="BN124" i="57"/>
  <c r="BK124" i="57" s="1"/>
  <c r="BL124" i="57"/>
  <c r="BN123" i="57"/>
  <c r="BK123" i="57" s="1"/>
  <c r="BL123" i="57"/>
  <c r="BN122" i="57"/>
  <c r="BK122" i="57" s="1"/>
  <c r="BL122" i="57"/>
  <c r="BN121" i="57"/>
  <c r="BL121" i="57"/>
  <c r="BK121" i="57"/>
  <c r="BN120" i="57"/>
  <c r="BK120" i="57" s="1"/>
  <c r="BL120" i="57"/>
  <c r="BN119" i="57"/>
  <c r="BK119" i="57" s="1"/>
  <c r="BL119" i="57"/>
  <c r="BN118" i="57"/>
  <c r="BK118" i="57" s="1"/>
  <c r="BL118" i="57"/>
  <c r="BL117" i="57"/>
  <c r="BK117" i="57"/>
  <c r="BN116" i="57"/>
  <c r="BK116" i="57" s="1"/>
  <c r="BN115" i="57"/>
  <c r="BK115" i="57" s="1"/>
  <c r="BN114" i="57"/>
  <c r="BK114" i="57" s="1"/>
  <c r="BL114" i="57"/>
  <c r="BN113" i="57"/>
  <c r="BK113" i="57" s="1"/>
  <c r="BL113" i="57"/>
  <c r="BN112" i="57"/>
  <c r="BK112" i="57" s="1"/>
  <c r="BL112" i="57"/>
  <c r="BL111" i="57"/>
  <c r="BK111" i="57"/>
  <c r="BN110" i="57"/>
  <c r="BK110" i="57" s="1"/>
  <c r="BL110" i="57"/>
  <c r="BL109" i="57"/>
  <c r="BK109" i="57"/>
  <c r="BN108" i="57"/>
  <c r="BK108" i="57" s="1"/>
  <c r="BL108" i="57"/>
  <c r="BL107" i="57"/>
  <c r="BK107" i="57"/>
  <c r="BN106" i="57"/>
  <c r="BK106" i="57" s="1"/>
  <c r="BL106" i="57"/>
  <c r="BN105" i="57"/>
  <c r="BK105" i="57" s="1"/>
  <c r="BL105" i="57"/>
  <c r="BN104" i="57"/>
  <c r="BL104" i="57"/>
  <c r="BK104" i="57"/>
  <c r="BM104" i="57" s="1"/>
  <c r="BN103" i="57"/>
  <c r="BK103" i="57" s="1"/>
  <c r="BL103" i="57"/>
  <c r="BN102" i="57"/>
  <c r="BK102" i="57" s="1"/>
  <c r="BL102" i="57"/>
  <c r="BN101" i="57"/>
  <c r="BK101" i="57" s="1"/>
  <c r="BL101" i="57"/>
  <c r="BN100" i="57"/>
  <c r="BK100" i="57" s="1"/>
  <c r="BL100" i="57"/>
  <c r="BN99" i="57"/>
  <c r="BK99" i="57" s="1"/>
  <c r="BL99" i="57"/>
  <c r="BN98" i="57"/>
  <c r="BK98" i="57" s="1"/>
  <c r="BL98" i="57"/>
  <c r="BN97" i="57"/>
  <c r="BK97" i="57" s="1"/>
  <c r="BL97" i="57"/>
  <c r="BN96" i="57"/>
  <c r="BK96" i="57" s="1"/>
  <c r="BM96" i="57" s="1"/>
  <c r="BL96" i="57"/>
  <c r="BN95" i="57"/>
  <c r="BK95" i="57" s="1"/>
  <c r="BL95" i="57"/>
  <c r="BN94" i="57"/>
  <c r="BK94" i="57" s="1"/>
  <c r="BL94" i="57"/>
  <c r="BN93" i="57"/>
  <c r="BK93" i="57" s="1"/>
  <c r="BL93" i="57"/>
  <c r="BN92" i="57"/>
  <c r="BK92" i="57" s="1"/>
  <c r="BL92" i="57"/>
  <c r="BN91" i="57"/>
  <c r="BK91" i="57" s="1"/>
  <c r="BL91" i="57"/>
  <c r="BN90" i="57"/>
  <c r="BL90" i="57"/>
  <c r="BK90" i="57"/>
  <c r="BN89" i="57"/>
  <c r="BK89" i="57" s="1"/>
  <c r="BL89" i="57"/>
  <c r="BL88" i="57"/>
  <c r="BK88" i="57"/>
  <c r="BN87" i="57"/>
  <c r="BK87" i="57" s="1"/>
  <c r="BL87" i="57"/>
  <c r="BN86" i="57"/>
  <c r="BK86" i="57" s="1"/>
  <c r="BM86" i="57" s="1"/>
  <c r="BL86" i="57"/>
  <c r="BN85" i="57"/>
  <c r="BL85" i="57"/>
  <c r="BK85" i="57"/>
  <c r="BN84" i="57"/>
  <c r="BK84" i="57" s="1"/>
  <c r="BL84" i="57"/>
  <c r="BN83" i="57"/>
  <c r="BK83" i="57" s="1"/>
  <c r="BL83" i="57"/>
  <c r="BN82" i="57"/>
  <c r="BK82" i="57" s="1"/>
  <c r="BL82" i="57"/>
  <c r="BN81" i="57"/>
  <c r="BK81" i="57" s="1"/>
  <c r="BL81" i="57"/>
  <c r="BN80" i="57"/>
  <c r="BK80" i="57" s="1"/>
  <c r="BL80" i="57"/>
  <c r="BN79" i="57"/>
  <c r="BK79" i="57" s="1"/>
  <c r="BL79" i="57"/>
  <c r="BN78" i="57"/>
  <c r="BK78" i="57" s="1"/>
  <c r="BL78" i="57"/>
  <c r="BN77" i="57"/>
  <c r="BK77" i="57" s="1"/>
  <c r="BL77" i="57"/>
  <c r="BN76" i="57"/>
  <c r="BK76" i="57" s="1"/>
  <c r="BL76" i="57"/>
  <c r="BN75" i="57"/>
  <c r="BK75" i="57" s="1"/>
  <c r="BL75" i="57"/>
  <c r="BN74" i="57"/>
  <c r="BK74" i="57" s="1"/>
  <c r="BL74" i="57"/>
  <c r="BN73" i="57"/>
  <c r="BK73" i="57" s="1"/>
  <c r="BL73" i="57"/>
  <c r="BN72" i="57"/>
  <c r="BK72" i="57" s="1"/>
  <c r="BL72" i="57"/>
  <c r="BN71" i="57"/>
  <c r="BK71" i="57" s="1"/>
  <c r="BL71" i="57"/>
  <c r="BN70" i="57"/>
  <c r="BK70" i="57" s="1"/>
  <c r="BL70" i="57"/>
  <c r="BN69" i="57"/>
  <c r="BK69" i="57" s="1"/>
  <c r="BL69" i="57"/>
  <c r="BN68" i="57"/>
  <c r="BK68" i="57" s="1"/>
  <c r="BL68" i="57"/>
  <c r="B55" i="57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A55" i="57"/>
  <c r="A56" i="57" s="1"/>
  <c r="A57" i="57" s="1"/>
  <c r="A58" i="57" s="1"/>
  <c r="A59" i="57" s="1"/>
  <c r="A60" i="57" s="1"/>
  <c r="A61" i="57" s="1"/>
  <c r="A62" i="57" s="1"/>
  <c r="A63" i="57" s="1"/>
  <c r="A64" i="57" s="1"/>
  <c r="A65" i="57" s="1"/>
  <c r="A66" i="57" s="1"/>
  <c r="A67" i="57" s="1"/>
  <c r="A68" i="57" s="1"/>
  <c r="A69" i="57" s="1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1" i="57" s="1"/>
  <c r="A82" i="57" s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98" i="57" s="1"/>
  <c r="A99" i="57" s="1"/>
  <c r="A100" i="57" s="1"/>
  <c r="A101" i="57" s="1"/>
  <c r="A102" i="57" s="1"/>
  <c r="A103" i="57" s="1"/>
  <c r="A104" i="57" s="1"/>
  <c r="A105" i="57" s="1"/>
  <c r="A106" i="57" s="1"/>
  <c r="A107" i="57" s="1"/>
  <c r="A108" i="57" s="1"/>
  <c r="A109" i="57" s="1"/>
  <c r="A110" i="57" s="1"/>
  <c r="A111" i="57" s="1"/>
  <c r="A112" i="57" s="1"/>
  <c r="A113" i="57" s="1"/>
  <c r="A114" i="57" s="1"/>
  <c r="A115" i="57" s="1"/>
  <c r="A116" i="57" s="1"/>
  <c r="A117" i="57" s="1"/>
  <c r="A118" i="57" s="1"/>
  <c r="A119" i="57" s="1"/>
  <c r="A120" i="57" s="1"/>
  <c r="A121" i="57" s="1"/>
  <c r="A122" i="57" s="1"/>
  <c r="A123" i="57" s="1"/>
  <c r="A124" i="57" s="1"/>
  <c r="A125" i="57" s="1"/>
  <c r="A126" i="57" s="1"/>
  <c r="A127" i="57" s="1"/>
  <c r="A128" i="57" s="1"/>
  <c r="A129" i="57" s="1"/>
  <c r="A130" i="57" s="1"/>
  <c r="A131" i="57" s="1"/>
  <c r="A132" i="57" s="1"/>
  <c r="A133" i="57" s="1"/>
  <c r="A134" i="57" s="1"/>
  <c r="A135" i="57" s="1"/>
  <c r="A136" i="57" s="1"/>
  <c r="A137" i="57" s="1"/>
  <c r="A138" i="57" s="1"/>
  <c r="A139" i="57" s="1"/>
  <c r="A140" i="57" s="1"/>
  <c r="A141" i="57" s="1"/>
  <c r="A142" i="57" s="1"/>
  <c r="A143" i="57" s="1"/>
  <c r="A144" i="57" s="1"/>
  <c r="A145" i="57" s="1"/>
  <c r="A146" i="57" s="1"/>
  <c r="A147" i="57" s="1"/>
  <c r="A148" i="57" s="1"/>
  <c r="A149" i="57" s="1"/>
  <c r="A150" i="57" s="1"/>
  <c r="A151" i="57" s="1"/>
  <c r="A152" i="57" s="1"/>
  <c r="A153" i="57" s="1"/>
  <c r="A154" i="57" s="1"/>
  <c r="A155" i="57" s="1"/>
  <c r="A156" i="57" s="1"/>
  <c r="A157" i="57" s="1"/>
  <c r="A158" i="57" s="1"/>
  <c r="A159" i="57" s="1"/>
  <c r="A160" i="57" s="1"/>
  <c r="A161" i="57" s="1"/>
  <c r="A162" i="57" s="1"/>
  <c r="A163" i="57" s="1"/>
  <c r="A164" i="57" s="1"/>
  <c r="A165" i="57" s="1"/>
  <c r="A166" i="57" s="1"/>
  <c r="A167" i="57" s="1"/>
  <c r="A168" i="57" s="1"/>
  <c r="A169" i="57" s="1"/>
  <c r="A170" i="57" s="1"/>
  <c r="A171" i="57" s="1"/>
  <c r="A172" i="57" s="1"/>
  <c r="A173" i="57" s="1"/>
  <c r="A174" i="57" s="1"/>
  <c r="A175" i="57" s="1"/>
  <c r="A176" i="57" s="1"/>
  <c r="A177" i="57" s="1"/>
  <c r="A178" i="57" s="1"/>
  <c r="A179" i="57" s="1"/>
  <c r="A180" i="57" s="1"/>
  <c r="A181" i="57" s="1"/>
  <c r="A182" i="57" s="1"/>
  <c r="A183" i="57" s="1"/>
  <c r="A184" i="57" s="1"/>
  <c r="A185" i="57" s="1"/>
  <c r="A186" i="57" s="1"/>
  <c r="A187" i="57" s="1"/>
  <c r="A188" i="57" s="1"/>
  <c r="A189" i="57" s="1"/>
  <c r="A190" i="57" s="1"/>
  <c r="A191" i="57" s="1"/>
  <c r="A192" i="57" s="1"/>
  <c r="A193" i="57" s="1"/>
  <c r="A194" i="57" s="1"/>
  <c r="A195" i="57" s="1"/>
  <c r="A196" i="57" s="1"/>
  <c r="A197" i="57" s="1"/>
  <c r="A198" i="57" s="1"/>
  <c r="A199" i="57" s="1"/>
  <c r="A200" i="57" s="1"/>
  <c r="A201" i="57" s="1"/>
  <c r="A202" i="57" s="1"/>
  <c r="A203" i="57" s="1"/>
  <c r="A204" i="57" s="1"/>
  <c r="A205" i="57" s="1"/>
  <c r="A206" i="57" s="1"/>
  <c r="A207" i="57" s="1"/>
  <c r="A208" i="57" s="1"/>
  <c r="A209" i="57" s="1"/>
  <c r="A210" i="57" s="1"/>
  <c r="A211" i="57" s="1"/>
  <c r="A212" i="57" s="1"/>
  <c r="A213" i="57" s="1"/>
  <c r="A214" i="57" s="1"/>
  <c r="A215" i="57" s="1"/>
  <c r="A216" i="57" s="1"/>
  <c r="A217" i="57" s="1"/>
  <c r="A218" i="57" s="1"/>
  <c r="A219" i="57" s="1"/>
  <c r="A220" i="57" s="1"/>
  <c r="A221" i="57" s="1"/>
  <c r="A222" i="57" s="1"/>
  <c r="A223" i="57" s="1"/>
  <c r="A224" i="57" s="1"/>
  <c r="A225" i="57" s="1"/>
  <c r="A226" i="57" s="1"/>
  <c r="A227" i="57" s="1"/>
  <c r="A228" i="57" s="1"/>
  <c r="A229" i="57" s="1"/>
  <c r="A230" i="57" s="1"/>
  <c r="A231" i="57" s="1"/>
  <c r="A232" i="57" s="1"/>
  <c r="A233" i="57" s="1"/>
  <c r="A234" i="57" s="1"/>
  <c r="A235" i="57" s="1"/>
  <c r="A236" i="57" s="1"/>
  <c r="A237" i="57" s="1"/>
  <c r="A238" i="57" s="1"/>
  <c r="A239" i="57" s="1"/>
  <c r="A240" i="57" s="1"/>
  <c r="A241" i="57" s="1"/>
  <c r="A242" i="57" s="1"/>
  <c r="A243" i="57" s="1"/>
  <c r="A244" i="57" s="1"/>
  <c r="A245" i="57" s="1"/>
  <c r="A246" i="57" s="1"/>
  <c r="A247" i="57" s="1"/>
  <c r="A248" i="57" s="1"/>
  <c r="A249" i="57" s="1"/>
  <c r="A250" i="57" s="1"/>
  <c r="A251" i="57" s="1"/>
  <c r="A252" i="57" s="1"/>
  <c r="A253" i="57" s="1"/>
  <c r="A254" i="57" s="1"/>
  <c r="A255" i="57" s="1"/>
  <c r="A256" i="57" s="1"/>
  <c r="A257" i="57" s="1"/>
  <c r="A258" i="57" s="1"/>
  <c r="A259" i="57" s="1"/>
  <c r="A260" i="57" s="1"/>
  <c r="A261" i="57" s="1"/>
  <c r="A262" i="57" s="1"/>
  <c r="A263" i="57" s="1"/>
  <c r="A264" i="57" s="1"/>
  <c r="A265" i="57" s="1"/>
  <c r="A266" i="57" s="1"/>
  <c r="A267" i="57" s="1"/>
  <c r="A268" i="57" s="1"/>
  <c r="A269" i="57" s="1"/>
  <c r="A270" i="57" s="1"/>
  <c r="A271" i="57" s="1"/>
  <c r="A272" i="57" s="1"/>
  <c r="A273" i="57" s="1"/>
  <c r="A274" i="57" s="1"/>
  <c r="A275" i="57" s="1"/>
  <c r="A276" i="57" s="1"/>
  <c r="A277" i="57" s="1"/>
  <c r="A278" i="57" s="1"/>
  <c r="A279" i="57" s="1"/>
  <c r="A280" i="57" s="1"/>
  <c r="A281" i="57" s="1"/>
  <c r="A282" i="57" s="1"/>
  <c r="A283" i="57" s="1"/>
  <c r="A284" i="57" s="1"/>
  <c r="A285" i="57" s="1"/>
  <c r="A286" i="57" s="1"/>
  <c r="A287" i="57" s="1"/>
  <c r="A288" i="57" s="1"/>
  <c r="A289" i="57" s="1"/>
  <c r="A290" i="57" s="1"/>
  <c r="A291" i="57" s="1"/>
  <c r="A292" i="57" s="1"/>
  <c r="A293" i="57" s="1"/>
  <c r="A294" i="57" s="1"/>
  <c r="A295" i="57" s="1"/>
  <c r="A296" i="57" s="1"/>
  <c r="A297" i="57" s="1"/>
  <c r="A298" i="57" s="1"/>
  <c r="A299" i="57" s="1"/>
  <c r="A300" i="57" s="1"/>
  <c r="A301" i="57" s="1"/>
  <c r="A302" i="57" s="1"/>
  <c r="A303" i="57" s="1"/>
  <c r="A304" i="57" s="1"/>
  <c r="A305" i="57" s="1"/>
  <c r="A306" i="57" s="1"/>
  <c r="A307" i="57" s="1"/>
  <c r="A308" i="57" s="1"/>
  <c r="A309" i="57" s="1"/>
  <c r="A310" i="57" s="1"/>
  <c r="A311" i="57" s="1"/>
  <c r="A312" i="57" s="1"/>
  <c r="A313" i="57" s="1"/>
  <c r="A314" i="57" s="1"/>
  <c r="A315" i="57" s="1"/>
  <c r="A316" i="57" s="1"/>
  <c r="A317" i="57" s="1"/>
  <c r="A318" i="57" s="1"/>
  <c r="A319" i="57" s="1"/>
  <c r="A320" i="57" s="1"/>
  <c r="A321" i="57" s="1"/>
  <c r="A322" i="57" s="1"/>
  <c r="A323" i="57" s="1"/>
  <c r="A324" i="57" s="1"/>
  <c r="A325" i="57" s="1"/>
  <c r="A326" i="57" s="1"/>
  <c r="A327" i="57" s="1"/>
  <c r="A328" i="57" s="1"/>
  <c r="A329" i="57" s="1"/>
  <c r="A330" i="57" s="1"/>
  <c r="A331" i="57" s="1"/>
  <c r="A332" i="57" s="1"/>
  <c r="A333" i="57" s="1"/>
  <c r="A334" i="57" s="1"/>
  <c r="A335" i="57" s="1"/>
  <c r="A336" i="57" s="1"/>
  <c r="A337" i="57" s="1"/>
  <c r="A338" i="57" s="1"/>
  <c r="A339" i="57" s="1"/>
  <c r="A340" i="57" s="1"/>
  <c r="A341" i="57" s="1"/>
  <c r="A342" i="57" s="1"/>
  <c r="A343" i="57" s="1"/>
  <c r="A344" i="57" s="1"/>
  <c r="A345" i="57" s="1"/>
  <c r="A346" i="57" s="1"/>
  <c r="A347" i="57" s="1"/>
  <c r="A348" i="57" s="1"/>
  <c r="A349" i="57" s="1"/>
  <c r="A350" i="57" s="1"/>
  <c r="A351" i="57" s="1"/>
  <c r="A352" i="57" s="1"/>
  <c r="A353" i="57" s="1"/>
  <c r="A354" i="57" s="1"/>
  <c r="A355" i="57" s="1"/>
  <c r="A356" i="57" s="1"/>
  <c r="A357" i="57" s="1"/>
  <c r="A358" i="57" s="1"/>
  <c r="A359" i="57" s="1"/>
  <c r="A360" i="57" s="1"/>
  <c r="A361" i="57" s="1"/>
  <c r="A362" i="57" s="1"/>
  <c r="A363" i="57" s="1"/>
  <c r="A364" i="57" s="1"/>
  <c r="A365" i="57" s="1"/>
  <c r="A366" i="57" s="1"/>
  <c r="A367" i="57" s="1"/>
  <c r="A368" i="57" s="1"/>
  <c r="A369" i="57" s="1"/>
  <c r="A370" i="57" s="1"/>
  <c r="A371" i="57" s="1"/>
  <c r="A372" i="57" s="1"/>
  <c r="A373" i="57" s="1"/>
  <c r="A374" i="57" s="1"/>
  <c r="A375" i="57" s="1"/>
  <c r="A376" i="57" s="1"/>
  <c r="A377" i="57" s="1"/>
  <c r="A378" i="57" s="1"/>
  <c r="A379" i="57" s="1"/>
  <c r="A380" i="57" s="1"/>
  <c r="A381" i="57" s="1"/>
  <c r="A382" i="57" s="1"/>
  <c r="A383" i="57" s="1"/>
  <c r="A384" i="57" s="1"/>
  <c r="A385" i="57" s="1"/>
  <c r="A386" i="57" s="1"/>
  <c r="A387" i="57" s="1"/>
  <c r="A388" i="57" s="1"/>
  <c r="A389" i="57" s="1"/>
  <c r="A390" i="57" s="1"/>
  <c r="A391" i="57" s="1"/>
  <c r="A392" i="57" s="1"/>
  <c r="A393" i="57" s="1"/>
  <c r="A394" i="57" s="1"/>
  <c r="A395" i="57" s="1"/>
  <c r="A396" i="57" s="1"/>
  <c r="A397" i="57" s="1"/>
  <c r="A398" i="57" s="1"/>
  <c r="A399" i="57" s="1"/>
  <c r="A400" i="57" s="1"/>
  <c r="A401" i="57" s="1"/>
  <c r="A402" i="57" s="1"/>
  <c r="A403" i="57" s="1"/>
  <c r="A404" i="57" s="1"/>
  <c r="A405" i="57" s="1"/>
  <c r="A406" i="57" s="1"/>
  <c r="A407" i="57" s="1"/>
  <c r="A408" i="57" s="1"/>
  <c r="A409" i="57" s="1"/>
  <c r="A410" i="57" s="1"/>
  <c r="A411" i="57" s="1"/>
  <c r="A412" i="57" s="1"/>
  <c r="A413" i="57" s="1"/>
  <c r="A414" i="57" s="1"/>
  <c r="A415" i="57" s="1"/>
  <c r="A416" i="57" s="1"/>
  <c r="A417" i="57" s="1"/>
  <c r="A418" i="57" s="1"/>
  <c r="A419" i="57" s="1"/>
  <c r="A420" i="57" s="1"/>
  <c r="A421" i="57" s="1"/>
  <c r="A422" i="57" s="1"/>
  <c r="A423" i="57" s="1"/>
  <c r="A424" i="57" s="1"/>
  <c r="A425" i="57" s="1"/>
  <c r="A426" i="57" s="1"/>
  <c r="A427" i="57" s="1"/>
  <c r="A428" i="57" s="1"/>
  <c r="A429" i="57" s="1"/>
  <c r="A430" i="57" s="1"/>
  <c r="A431" i="57" s="1"/>
  <c r="A432" i="57" s="1"/>
  <c r="A433" i="57" s="1"/>
  <c r="A434" i="57" s="1"/>
  <c r="A435" i="57" s="1"/>
  <c r="A436" i="57" s="1"/>
  <c r="A437" i="57" s="1"/>
  <c r="A438" i="57" s="1"/>
  <c r="A439" i="57" s="1"/>
  <c r="A440" i="57" s="1"/>
  <c r="A441" i="57" s="1"/>
  <c r="A442" i="57" s="1"/>
  <c r="A443" i="57" s="1"/>
  <c r="A444" i="57" s="1"/>
  <c r="A445" i="57" s="1"/>
  <c r="A446" i="57" s="1"/>
  <c r="A447" i="57" s="1"/>
  <c r="A448" i="57" s="1"/>
  <c r="A449" i="57" s="1"/>
  <c r="A450" i="57" s="1"/>
  <c r="A451" i="57" s="1"/>
  <c r="A452" i="57" s="1"/>
  <c r="A453" i="57" s="1"/>
  <c r="A454" i="57" s="1"/>
  <c r="A455" i="57" s="1"/>
  <c r="A456" i="57" s="1"/>
  <c r="A457" i="57" s="1"/>
  <c r="A458" i="57" s="1"/>
  <c r="A459" i="57" s="1"/>
  <c r="A460" i="57" s="1"/>
  <c r="A461" i="57" s="1"/>
  <c r="A462" i="57" s="1"/>
  <c r="A463" i="57" s="1"/>
  <c r="A464" i="57" s="1"/>
  <c r="A465" i="57" s="1"/>
  <c r="A466" i="57" s="1"/>
  <c r="A467" i="57" s="1"/>
  <c r="A468" i="57" s="1"/>
  <c r="A469" i="57" s="1"/>
  <c r="A470" i="57" s="1"/>
  <c r="A471" i="57" s="1"/>
  <c r="A472" i="57" s="1"/>
  <c r="A473" i="57" s="1"/>
  <c r="A474" i="57" s="1"/>
  <c r="A475" i="57" s="1"/>
  <c r="A476" i="57" s="1"/>
  <c r="A477" i="57" s="1"/>
  <c r="A478" i="57" s="1"/>
  <c r="A479" i="57" s="1"/>
  <c r="A480" i="57" s="1"/>
  <c r="A481" i="57" s="1"/>
  <c r="A482" i="57" s="1"/>
  <c r="A483" i="57" s="1"/>
  <c r="A484" i="57" s="1"/>
  <c r="A485" i="57" s="1"/>
  <c r="A486" i="57" s="1"/>
  <c r="A487" i="57" s="1"/>
  <c r="A488" i="57" s="1"/>
  <c r="A489" i="57" s="1"/>
  <c r="A490" i="57" s="1"/>
  <c r="A491" i="57" s="1"/>
  <c r="A492" i="57" s="1"/>
  <c r="A493" i="57" s="1"/>
  <c r="A494" i="57" s="1"/>
  <c r="A495" i="57" s="1"/>
  <c r="A496" i="57" s="1"/>
  <c r="A497" i="57" s="1"/>
  <c r="A498" i="57" s="1"/>
  <c r="A499" i="57" s="1"/>
  <c r="A500" i="57" s="1"/>
  <c r="A501" i="57" s="1"/>
  <c r="A502" i="57" s="1"/>
  <c r="A503" i="57" s="1"/>
  <c r="A504" i="57" s="1"/>
  <c r="A505" i="57" s="1"/>
  <c r="A506" i="57" s="1"/>
  <c r="A507" i="57" s="1"/>
  <c r="A508" i="57" s="1"/>
  <c r="A509" i="57" s="1"/>
  <c r="A510" i="57" s="1"/>
  <c r="A511" i="57" s="1"/>
  <c r="A512" i="57" s="1"/>
  <c r="A513" i="57" s="1"/>
  <c r="A514" i="57" s="1"/>
  <c r="A515" i="57" s="1"/>
  <c r="A516" i="57" s="1"/>
  <c r="A517" i="57" s="1"/>
  <c r="A518" i="57" s="1"/>
  <c r="A519" i="57" s="1"/>
  <c r="A520" i="57" s="1"/>
  <c r="A521" i="57" s="1"/>
  <c r="A522" i="57" s="1"/>
  <c r="A523" i="57" s="1"/>
  <c r="A524" i="57" s="1"/>
  <c r="A525" i="57" s="1"/>
  <c r="A526" i="57" s="1"/>
  <c r="A527" i="57" s="1"/>
  <c r="A528" i="57" s="1"/>
  <c r="A529" i="57" s="1"/>
  <c r="A530" i="57" s="1"/>
  <c r="A531" i="57" s="1"/>
  <c r="A532" i="57" s="1"/>
  <c r="A533" i="57" s="1"/>
  <c r="A534" i="57" s="1"/>
  <c r="A535" i="57" s="1"/>
  <c r="A536" i="57" s="1"/>
  <c r="A537" i="57" s="1"/>
  <c r="A538" i="57" s="1"/>
  <c r="A539" i="57" s="1"/>
  <c r="A540" i="57" s="1"/>
  <c r="A541" i="57" s="1"/>
  <c r="A542" i="57" s="1"/>
  <c r="A543" i="57" s="1"/>
  <c r="A544" i="57" s="1"/>
  <c r="A545" i="57" s="1"/>
  <c r="A546" i="57" s="1"/>
  <c r="A547" i="57" s="1"/>
  <c r="A548" i="57" s="1"/>
  <c r="A549" i="57" s="1"/>
  <c r="A550" i="57" s="1"/>
  <c r="A551" i="57" s="1"/>
  <c r="A552" i="57" s="1"/>
  <c r="A553" i="57" s="1"/>
  <c r="A554" i="57" s="1"/>
  <c r="A555" i="57" s="1"/>
  <c r="A556" i="57" s="1"/>
  <c r="A557" i="57" s="1"/>
  <c r="A558" i="57" s="1"/>
  <c r="A559" i="57" s="1"/>
  <c r="A560" i="57" s="1"/>
  <c r="A561" i="57" s="1"/>
  <c r="A562" i="57" s="1"/>
  <c r="A563" i="57" s="1"/>
  <c r="A564" i="57" s="1"/>
  <c r="A565" i="57" s="1"/>
  <c r="A566" i="57" s="1"/>
  <c r="A567" i="57" s="1"/>
  <c r="A568" i="57" s="1"/>
  <c r="A569" i="57" s="1"/>
  <c r="A570" i="57" s="1"/>
  <c r="A571" i="57" s="1"/>
  <c r="A572" i="57" s="1"/>
  <c r="A573" i="57" s="1"/>
  <c r="A574" i="57" s="1"/>
  <c r="A575" i="57" s="1"/>
  <c r="A576" i="57" s="1"/>
  <c r="A577" i="57" s="1"/>
  <c r="A578" i="57" s="1"/>
  <c r="A579" i="57" s="1"/>
  <c r="A580" i="57" s="1"/>
  <c r="A581" i="57" s="1"/>
  <c r="A582" i="57" s="1"/>
  <c r="A583" i="57" s="1"/>
  <c r="A584" i="57" s="1"/>
  <c r="A585" i="57" s="1"/>
  <c r="A586" i="57" s="1"/>
  <c r="A587" i="57" s="1"/>
  <c r="A588" i="57" s="1"/>
  <c r="A589" i="57" s="1"/>
  <c r="A590" i="57" s="1"/>
  <c r="A591" i="57" s="1"/>
  <c r="A592" i="57" s="1"/>
  <c r="A593" i="57" s="1"/>
  <c r="A594" i="57" s="1"/>
  <c r="A595" i="57" s="1"/>
  <c r="A596" i="57" s="1"/>
  <c r="A597" i="57" s="1"/>
  <c r="A598" i="57" s="1"/>
  <c r="A599" i="57" s="1"/>
  <c r="A600" i="57" s="1"/>
  <c r="A601" i="57" s="1"/>
  <c r="A602" i="57" s="1"/>
  <c r="A603" i="57" s="1"/>
  <c r="A604" i="57" s="1"/>
  <c r="A605" i="57" s="1"/>
  <c r="A606" i="57" s="1"/>
  <c r="A607" i="57" s="1"/>
  <c r="A909" i="57" s="1"/>
  <c r="AJ8" i="20"/>
  <c r="BI51" i="57"/>
  <c r="AJ7" i="20" s="1"/>
  <c r="BH49" i="57"/>
  <c r="BG46" i="57" s="1"/>
  <c r="BG49" i="57"/>
  <c r="C18" i="57" s="1"/>
  <c r="AC167" i="20" s="1"/>
  <c r="BF49" i="57"/>
  <c r="BF37" i="57" s="1"/>
  <c r="BE49" i="57"/>
  <c r="C11" i="57" s="1"/>
  <c r="BD49" i="57"/>
  <c r="D15" i="57" s="1"/>
  <c r="BC49" i="57"/>
  <c r="C15" i="57" s="1"/>
  <c r="BB49" i="57"/>
  <c r="E28" i="57" s="1"/>
  <c r="AF355" i="20" s="1"/>
  <c r="BA49" i="57"/>
  <c r="C28" i="57" s="1"/>
  <c r="AD355" i="20" s="1"/>
  <c r="AZ49" i="57"/>
  <c r="AZ37" i="57" s="1"/>
  <c r="AY49" i="57"/>
  <c r="C26" i="57" s="1"/>
  <c r="AX49" i="57"/>
  <c r="D6" i="57" s="1"/>
  <c r="AW49" i="57"/>
  <c r="C6" i="57" s="1"/>
  <c r="AV49" i="57"/>
  <c r="AU46" i="57" s="1"/>
  <c r="AU49" i="57"/>
  <c r="C32" i="57" s="1"/>
  <c r="AT49" i="57"/>
  <c r="E7" i="57" s="1"/>
  <c r="AS49" i="57"/>
  <c r="C7" i="57" s="1"/>
  <c r="AR49" i="57"/>
  <c r="AQ46" i="57" s="1"/>
  <c r="AQ49" i="57"/>
  <c r="C12" i="57" s="1"/>
  <c r="AP49" i="57"/>
  <c r="AP37" i="57" s="1"/>
  <c r="AO49" i="57"/>
  <c r="C31" i="57" s="1"/>
  <c r="AN49" i="57"/>
  <c r="AM46" i="57" s="1"/>
  <c r="AM49" i="57"/>
  <c r="C30" i="57" s="1"/>
  <c r="AC172" i="20" s="1"/>
  <c r="AL49" i="57"/>
  <c r="E22" i="57" s="1"/>
  <c r="AK49" i="57"/>
  <c r="C22" i="57" s="1"/>
  <c r="AJ49" i="57"/>
  <c r="AJ37" i="57" s="1"/>
  <c r="AI49" i="57"/>
  <c r="C29" i="57" s="1"/>
  <c r="AH49" i="57"/>
  <c r="D16" i="57" s="1"/>
  <c r="AG49" i="57"/>
  <c r="C16" i="57" s="1"/>
  <c r="AF49" i="57"/>
  <c r="AE46" i="57" s="1"/>
  <c r="AE49" i="57"/>
  <c r="C20" i="57" s="1"/>
  <c r="AD49" i="57"/>
  <c r="AC49" i="57"/>
  <c r="C21" i="57" s="1"/>
  <c r="AB49" i="57"/>
  <c r="AA46" i="57" s="1"/>
  <c r="AA49" i="57"/>
  <c r="C33" i="57" s="1"/>
  <c r="Z49" i="57"/>
  <c r="E19" i="57" s="1"/>
  <c r="Y49" i="57"/>
  <c r="C19" i="57" s="1"/>
  <c r="X49" i="57"/>
  <c r="D23" i="57" s="1"/>
  <c r="W49" i="57"/>
  <c r="C23" i="57" s="1"/>
  <c r="V49" i="57"/>
  <c r="E17" i="57" s="1"/>
  <c r="AE166" i="20" s="1"/>
  <c r="U49" i="57"/>
  <c r="C17" i="57" s="1"/>
  <c r="AC166" i="20" s="1"/>
  <c r="T49" i="57"/>
  <c r="E8" i="57" s="1"/>
  <c r="S49" i="57"/>
  <c r="C8" i="57" s="1"/>
  <c r="R49" i="57"/>
  <c r="D5" i="57" s="1"/>
  <c r="AD154" i="20" s="1"/>
  <c r="Q49" i="57"/>
  <c r="C5" i="57" s="1"/>
  <c r="P49" i="57"/>
  <c r="O46" i="57" s="1"/>
  <c r="O49" i="57"/>
  <c r="C25" i="57" s="1"/>
  <c r="N49" i="57"/>
  <c r="N37" i="57" s="1"/>
  <c r="M49" i="57"/>
  <c r="C24" i="57" s="1"/>
  <c r="L49" i="57"/>
  <c r="K46" i="57" s="1"/>
  <c r="K49" i="57"/>
  <c r="C13" i="57" s="1"/>
  <c r="J49" i="57"/>
  <c r="J37" i="57" s="1"/>
  <c r="I49" i="57"/>
  <c r="C9" i="57" s="1"/>
  <c r="H49" i="57"/>
  <c r="D10" i="57" s="1"/>
  <c r="G49" i="57"/>
  <c r="C10" i="57" s="1"/>
  <c r="F49" i="57"/>
  <c r="E49" i="57"/>
  <c r="C27" i="57" s="1"/>
  <c r="D49" i="57"/>
  <c r="C46" i="57" s="1"/>
  <c r="C49" i="57"/>
  <c r="C14" i="57" s="1"/>
  <c r="A3" i="57"/>
  <c r="D469" i="20"/>
  <c r="E469" i="20"/>
  <c r="D470" i="20"/>
  <c r="E470" i="20"/>
  <c r="D471" i="20"/>
  <c r="E471" i="20"/>
  <c r="D472" i="20"/>
  <c r="E472" i="20"/>
  <c r="D473" i="20"/>
  <c r="E473" i="20"/>
  <c r="D474" i="20"/>
  <c r="E474" i="20"/>
  <c r="D475" i="20"/>
  <c r="E475" i="20"/>
  <c r="CF85" i="40"/>
  <c r="CC85" i="40" s="1"/>
  <c r="T129" i="20"/>
  <c r="U129" i="20"/>
  <c r="V126" i="20"/>
  <c r="W126" i="20"/>
  <c r="X126" i="20"/>
  <c r="Y126" i="20"/>
  <c r="U127" i="20"/>
  <c r="U128" i="20"/>
  <c r="T127" i="20"/>
  <c r="T128" i="20"/>
  <c r="T124" i="20"/>
  <c r="D158" i="20"/>
  <c r="E158" i="20"/>
  <c r="D464" i="20"/>
  <c r="E464" i="20"/>
  <c r="D465" i="20"/>
  <c r="E465" i="20"/>
  <c r="D466" i="20"/>
  <c r="E466" i="20"/>
  <c r="D467" i="20"/>
  <c r="E467" i="20"/>
  <c r="D468" i="20"/>
  <c r="E468" i="20"/>
  <c r="CF79" i="40"/>
  <c r="CC79" i="40" s="1"/>
  <c r="BZ58" i="40"/>
  <c r="BX58" i="40"/>
  <c r="BR58" i="40"/>
  <c r="BP58" i="40"/>
  <c r="BH58" i="40"/>
  <c r="BF58" i="40"/>
  <c r="BD58" i="40"/>
  <c r="BB58" i="40"/>
  <c r="AZ58" i="40"/>
  <c r="AX58" i="40"/>
  <c r="AV58" i="40"/>
  <c r="AR58" i="40"/>
  <c r="AJ58" i="40"/>
  <c r="AH58" i="40"/>
  <c r="AF58" i="40"/>
  <c r="AD58" i="40"/>
  <c r="AB58" i="40"/>
  <c r="Z58" i="40"/>
  <c r="X58" i="40"/>
  <c r="V58" i="40"/>
  <c r="T58" i="40"/>
  <c r="R58" i="40"/>
  <c r="P58" i="40"/>
  <c r="N58" i="40"/>
  <c r="L58" i="40"/>
  <c r="F58" i="40"/>
  <c r="D58" i="40"/>
  <c r="E58" i="40"/>
  <c r="H58" i="40"/>
  <c r="AS200" i="45"/>
  <c r="AR200" i="45"/>
  <c r="AQ200" i="45"/>
  <c r="AS199" i="45"/>
  <c r="AR199" i="45"/>
  <c r="AQ199" i="45"/>
  <c r="AS198" i="45"/>
  <c r="AR198" i="45"/>
  <c r="AQ198" i="45"/>
  <c r="AS197" i="45"/>
  <c r="AR197" i="45"/>
  <c r="AQ197" i="45"/>
  <c r="AS196" i="45"/>
  <c r="AR196" i="45"/>
  <c r="AQ196" i="45"/>
  <c r="AS195" i="45"/>
  <c r="AR195" i="45"/>
  <c r="AQ195" i="45"/>
  <c r="AS194" i="45"/>
  <c r="AR194" i="45"/>
  <c r="AQ194" i="45"/>
  <c r="AS193" i="45"/>
  <c r="AR193" i="45"/>
  <c r="AQ193" i="45"/>
  <c r="AS192" i="45"/>
  <c r="AR192" i="45"/>
  <c r="AQ192" i="45"/>
  <c r="AS191" i="45"/>
  <c r="AR191" i="45"/>
  <c r="AQ191" i="45"/>
  <c r="AS190" i="45"/>
  <c r="AR190" i="45"/>
  <c r="AQ190" i="45"/>
  <c r="AS189" i="45"/>
  <c r="AR189" i="45"/>
  <c r="AQ189" i="45"/>
  <c r="AS188" i="45"/>
  <c r="AR188" i="45"/>
  <c r="AT188" i="45" s="1"/>
  <c r="AQ188" i="45"/>
  <c r="AS187" i="45"/>
  <c r="AR187" i="45"/>
  <c r="AQ187" i="45"/>
  <c r="AS186" i="45"/>
  <c r="AR186" i="45"/>
  <c r="AQ186" i="45"/>
  <c r="AS185" i="45"/>
  <c r="AR185" i="45"/>
  <c r="AQ185" i="45"/>
  <c r="AS184" i="45"/>
  <c r="AR184" i="45"/>
  <c r="AQ184" i="45"/>
  <c r="AS183" i="45"/>
  <c r="AR183" i="45"/>
  <c r="AQ183" i="45"/>
  <c r="AS182" i="45"/>
  <c r="AR182" i="45"/>
  <c r="AQ182" i="45"/>
  <c r="AS181" i="45"/>
  <c r="AR181" i="45"/>
  <c r="AQ181" i="45"/>
  <c r="AS180" i="45"/>
  <c r="AR180" i="45"/>
  <c r="AQ180" i="45"/>
  <c r="AS179" i="45"/>
  <c r="AR179" i="45"/>
  <c r="AQ179" i="45"/>
  <c r="AS178" i="45"/>
  <c r="AR178" i="45"/>
  <c r="AQ178" i="45"/>
  <c r="AS177" i="45"/>
  <c r="AR177" i="45"/>
  <c r="AQ177" i="45"/>
  <c r="AS176" i="45"/>
  <c r="AR176" i="45"/>
  <c r="AQ176" i="45"/>
  <c r="AS175" i="45"/>
  <c r="AR175" i="45"/>
  <c r="AQ175" i="45"/>
  <c r="AS174" i="45"/>
  <c r="AR174" i="45"/>
  <c r="AQ174" i="45"/>
  <c r="AS173" i="45"/>
  <c r="AR173" i="45"/>
  <c r="AQ173" i="45"/>
  <c r="AS172" i="45"/>
  <c r="AR172" i="45"/>
  <c r="AQ172" i="45"/>
  <c r="AS171" i="45"/>
  <c r="AR171" i="45"/>
  <c r="AQ171" i="45"/>
  <c r="AS170" i="45"/>
  <c r="AR170" i="45"/>
  <c r="AQ170" i="45"/>
  <c r="AS169" i="45"/>
  <c r="AR169" i="45"/>
  <c r="AQ169" i="45"/>
  <c r="AS168" i="45"/>
  <c r="AR168" i="45"/>
  <c r="AQ168" i="45"/>
  <c r="AS167" i="45"/>
  <c r="AR167" i="45"/>
  <c r="AQ167" i="45"/>
  <c r="AS166" i="45"/>
  <c r="AR166" i="45"/>
  <c r="AQ166" i="45"/>
  <c r="AS165" i="45"/>
  <c r="AR165" i="45"/>
  <c r="AQ165" i="45"/>
  <c r="AS164" i="45"/>
  <c r="AR164" i="45"/>
  <c r="AT164" i="45" s="1"/>
  <c r="AQ164" i="45"/>
  <c r="AS163" i="45"/>
  <c r="AR163" i="45"/>
  <c r="AQ163" i="45"/>
  <c r="AS162" i="45"/>
  <c r="AR162" i="45"/>
  <c r="AQ162" i="45"/>
  <c r="AS161" i="45"/>
  <c r="AR161" i="45"/>
  <c r="AQ161" i="45"/>
  <c r="AS160" i="45"/>
  <c r="AR160" i="45"/>
  <c r="AQ160" i="45"/>
  <c r="AS159" i="45"/>
  <c r="AR159" i="45"/>
  <c r="AQ159" i="45"/>
  <c r="AS158" i="45"/>
  <c r="AR158" i="45"/>
  <c r="AQ158" i="45"/>
  <c r="AS157" i="45"/>
  <c r="AR157" i="45"/>
  <c r="AQ157" i="45"/>
  <c r="AS156" i="45"/>
  <c r="AR156" i="45"/>
  <c r="AT156" i="45" s="1"/>
  <c r="AQ156" i="45"/>
  <c r="AS155" i="45"/>
  <c r="AR155" i="45"/>
  <c r="AQ155" i="45"/>
  <c r="AS154" i="45"/>
  <c r="AR154" i="45"/>
  <c r="AQ154" i="45"/>
  <c r="AS153" i="45"/>
  <c r="AR153" i="45"/>
  <c r="AQ153" i="45"/>
  <c r="AS152" i="45"/>
  <c r="AR152" i="45"/>
  <c r="AQ152" i="45"/>
  <c r="AS151" i="45"/>
  <c r="AR151" i="45"/>
  <c r="AQ151" i="45"/>
  <c r="AS150" i="45"/>
  <c r="AR150" i="45"/>
  <c r="AQ150" i="45"/>
  <c r="AS149" i="45"/>
  <c r="AR149" i="45"/>
  <c r="AQ149" i="45"/>
  <c r="AS148" i="45"/>
  <c r="AR148" i="45"/>
  <c r="AQ148" i="45"/>
  <c r="AS147" i="45"/>
  <c r="AR147" i="45"/>
  <c r="AQ147" i="45"/>
  <c r="AS146" i="45"/>
  <c r="AR146" i="45"/>
  <c r="AQ146" i="45"/>
  <c r="AS145" i="45"/>
  <c r="AR145" i="45"/>
  <c r="AQ145" i="45"/>
  <c r="AS144" i="45"/>
  <c r="AR144" i="45"/>
  <c r="AQ144" i="45"/>
  <c r="AS143" i="45"/>
  <c r="AR143" i="45"/>
  <c r="AQ143" i="45"/>
  <c r="AS142" i="45"/>
  <c r="AR142" i="45"/>
  <c r="AQ142" i="45"/>
  <c r="AS141" i="45"/>
  <c r="AR141" i="45"/>
  <c r="AQ141" i="45"/>
  <c r="AS140" i="45"/>
  <c r="AR140" i="45"/>
  <c r="AQ140" i="45"/>
  <c r="AS139" i="45"/>
  <c r="AR139" i="45"/>
  <c r="AQ139" i="45"/>
  <c r="AS138" i="45"/>
  <c r="AR138" i="45"/>
  <c r="AQ138" i="45"/>
  <c r="AS137" i="45"/>
  <c r="AR137" i="45"/>
  <c r="AQ137" i="45"/>
  <c r="AS136" i="45"/>
  <c r="AR136" i="45"/>
  <c r="AQ136" i="45"/>
  <c r="AS135" i="45"/>
  <c r="AR135" i="45"/>
  <c r="AQ135" i="45"/>
  <c r="AS134" i="45"/>
  <c r="AR134" i="45"/>
  <c r="AQ134" i="45"/>
  <c r="AS133" i="45"/>
  <c r="AR133" i="45"/>
  <c r="AQ133" i="45"/>
  <c r="AS132" i="45"/>
  <c r="AR132" i="45"/>
  <c r="AT132" i="45" s="1"/>
  <c r="AQ132" i="45"/>
  <c r="AS131" i="45"/>
  <c r="AR131" i="45"/>
  <c r="AQ131" i="45"/>
  <c r="AS130" i="45"/>
  <c r="AR130" i="45"/>
  <c r="AQ130" i="45"/>
  <c r="AS129" i="45"/>
  <c r="AR129" i="45"/>
  <c r="AQ129" i="45"/>
  <c r="AS128" i="45"/>
  <c r="AR128" i="45"/>
  <c r="AQ128" i="45"/>
  <c r="AS127" i="45"/>
  <c r="AR127" i="45"/>
  <c r="AQ127" i="45"/>
  <c r="AS126" i="45"/>
  <c r="AR126" i="45"/>
  <c r="AQ126" i="45"/>
  <c r="AS125" i="45"/>
  <c r="AR125" i="45"/>
  <c r="AQ125" i="45"/>
  <c r="AS124" i="45"/>
  <c r="AR124" i="45"/>
  <c r="AT124" i="45" s="1"/>
  <c r="AQ124" i="45"/>
  <c r="AS123" i="45"/>
  <c r="AR123" i="45"/>
  <c r="AQ123" i="45"/>
  <c r="AS122" i="45"/>
  <c r="AR122" i="45"/>
  <c r="AQ122" i="45"/>
  <c r="AS121" i="45"/>
  <c r="AR121" i="45"/>
  <c r="AQ121" i="45"/>
  <c r="AS120" i="45"/>
  <c r="AR120" i="45"/>
  <c r="AQ120" i="45"/>
  <c r="AS119" i="45"/>
  <c r="AR119" i="45"/>
  <c r="AQ119" i="45"/>
  <c r="AS118" i="45"/>
  <c r="AR118" i="45"/>
  <c r="AQ118" i="45"/>
  <c r="AS117" i="45"/>
  <c r="AR117" i="45"/>
  <c r="AQ117" i="45"/>
  <c r="AS116" i="45"/>
  <c r="AR116" i="45"/>
  <c r="AQ116" i="45"/>
  <c r="AS115" i="45"/>
  <c r="AR115" i="45"/>
  <c r="AQ115" i="45"/>
  <c r="AS114" i="45"/>
  <c r="AR114" i="45"/>
  <c r="AQ114" i="45"/>
  <c r="AS113" i="45"/>
  <c r="AR113" i="45"/>
  <c r="AQ113" i="45"/>
  <c r="AS112" i="45"/>
  <c r="AR112" i="45"/>
  <c r="AQ112" i="45"/>
  <c r="AS111" i="45"/>
  <c r="AR111" i="45"/>
  <c r="AQ111" i="45"/>
  <c r="AS110" i="45"/>
  <c r="AR110" i="45"/>
  <c r="AQ110" i="45"/>
  <c r="AS109" i="45"/>
  <c r="AR109" i="45"/>
  <c r="AQ109" i="45"/>
  <c r="AS108" i="45"/>
  <c r="AR108" i="45"/>
  <c r="AQ108" i="45"/>
  <c r="AS107" i="45"/>
  <c r="AR107" i="45"/>
  <c r="AQ107" i="45"/>
  <c r="AS106" i="45"/>
  <c r="AR106" i="45"/>
  <c r="AQ106" i="45"/>
  <c r="AS105" i="45"/>
  <c r="AR105" i="45"/>
  <c r="AQ105" i="45"/>
  <c r="AS104" i="45"/>
  <c r="AR104" i="45"/>
  <c r="AQ104" i="45"/>
  <c r="AS103" i="45"/>
  <c r="AR103" i="45"/>
  <c r="AQ103" i="45"/>
  <c r="AS102" i="45"/>
  <c r="AR102" i="45"/>
  <c r="AQ102" i="45"/>
  <c r="AS101" i="45"/>
  <c r="AR101" i="45"/>
  <c r="AQ101" i="45"/>
  <c r="AS100" i="45"/>
  <c r="AR100" i="45"/>
  <c r="AQ100" i="45"/>
  <c r="AS99" i="45"/>
  <c r="AR99" i="45"/>
  <c r="AQ99" i="45"/>
  <c r="AS98" i="45"/>
  <c r="AR98" i="45"/>
  <c r="AQ98" i="45"/>
  <c r="AS97" i="45"/>
  <c r="AR97" i="45"/>
  <c r="AQ97" i="45"/>
  <c r="AS96" i="45"/>
  <c r="AR96" i="45"/>
  <c r="AQ96" i="45"/>
  <c r="AS95" i="45"/>
  <c r="AR95" i="45"/>
  <c r="AQ95" i="45"/>
  <c r="AS94" i="45"/>
  <c r="AR94" i="45"/>
  <c r="AQ94" i="45"/>
  <c r="AS93" i="45"/>
  <c r="AR93" i="45"/>
  <c r="AQ93" i="45"/>
  <c r="AS92" i="45"/>
  <c r="AR92" i="45"/>
  <c r="AQ92" i="45"/>
  <c r="A92" i="45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S91" i="45"/>
  <c r="AR91" i="45"/>
  <c r="AQ91" i="45"/>
  <c r="AS90" i="45"/>
  <c r="AR90" i="45"/>
  <c r="AQ90" i="45"/>
  <c r="AS89" i="45"/>
  <c r="AR89" i="45"/>
  <c r="AQ89" i="45"/>
  <c r="AS88" i="45"/>
  <c r="AR88" i="45"/>
  <c r="AQ88" i="45"/>
  <c r="AS87" i="45"/>
  <c r="AR87" i="45"/>
  <c r="AQ87" i="45"/>
  <c r="AS86" i="45"/>
  <c r="AR86" i="45"/>
  <c r="AQ86" i="45"/>
  <c r="AS85" i="45"/>
  <c r="AR85" i="45"/>
  <c r="AQ85" i="45"/>
  <c r="AS84" i="45"/>
  <c r="AR84" i="45"/>
  <c r="AQ84" i="45"/>
  <c r="AS83" i="45"/>
  <c r="AR83" i="45"/>
  <c r="AQ83" i="45"/>
  <c r="AS82" i="45"/>
  <c r="AR82" i="45"/>
  <c r="AQ82" i="45"/>
  <c r="AS81" i="45"/>
  <c r="AR81" i="45"/>
  <c r="AQ81" i="45"/>
  <c r="AR80" i="45"/>
  <c r="AS79" i="45"/>
  <c r="AR79" i="45"/>
  <c r="AQ79" i="45"/>
  <c r="AR78" i="45"/>
  <c r="AS77" i="45"/>
  <c r="AR77" i="45"/>
  <c r="AQ77" i="45"/>
  <c r="AR76" i="45"/>
  <c r="AS75" i="45"/>
  <c r="AR75" i="45"/>
  <c r="AQ75" i="45"/>
  <c r="AS74" i="45"/>
  <c r="AR74" i="45"/>
  <c r="AQ74" i="45"/>
  <c r="AS73" i="45"/>
  <c r="AR73" i="45"/>
  <c r="AQ73" i="45"/>
  <c r="AR72" i="45"/>
  <c r="AS71" i="45"/>
  <c r="AR71" i="45"/>
  <c r="AQ71" i="45"/>
  <c r="AS70" i="45"/>
  <c r="AR70" i="45"/>
  <c r="AQ70" i="45"/>
  <c r="AS69" i="45"/>
  <c r="AR69" i="45"/>
  <c r="AQ69" i="45"/>
  <c r="AR68" i="45"/>
  <c r="AS67" i="45"/>
  <c r="AR67" i="45"/>
  <c r="AQ67" i="45"/>
  <c r="AR66" i="45"/>
  <c r="AS65" i="45"/>
  <c r="AR65" i="45"/>
  <c r="AQ65" i="45"/>
  <c r="AR64" i="45"/>
  <c r="AS63" i="45"/>
  <c r="AR63" i="45"/>
  <c r="AQ63" i="45"/>
  <c r="AS62" i="45"/>
  <c r="AR62" i="45"/>
  <c r="AQ62" i="45"/>
  <c r="AS60" i="45"/>
  <c r="AR60" i="45"/>
  <c r="AQ60" i="45"/>
  <c r="AS59" i="45"/>
  <c r="AR59" i="45"/>
  <c r="AQ59" i="45"/>
  <c r="AR58" i="45"/>
  <c r="AS57" i="45"/>
  <c r="AR57" i="45"/>
  <c r="AQ57" i="45"/>
  <c r="AS56" i="45"/>
  <c r="AR56" i="45"/>
  <c r="AQ56" i="45"/>
  <c r="AS55" i="45"/>
  <c r="AR55" i="45"/>
  <c r="AQ55" i="45"/>
  <c r="AS54" i="45"/>
  <c r="AR54" i="45"/>
  <c r="AQ54" i="45"/>
  <c r="AS53" i="45"/>
  <c r="AR53" i="45"/>
  <c r="AQ53" i="45"/>
  <c r="AR52" i="45"/>
  <c r="AS51" i="45"/>
  <c r="AR51" i="45"/>
  <c r="AQ51" i="45"/>
  <c r="AR50" i="45"/>
  <c r="AS49" i="45"/>
  <c r="AR49" i="45"/>
  <c r="AQ49" i="45"/>
  <c r="AS48" i="45"/>
  <c r="AR48" i="45"/>
  <c r="AQ48" i="45"/>
  <c r="AS47" i="45"/>
  <c r="AR47" i="45"/>
  <c r="AQ47" i="45"/>
  <c r="AS46" i="45"/>
  <c r="AR46" i="45"/>
  <c r="AQ46" i="45"/>
  <c r="AO44" i="45"/>
  <c r="AO43" i="45"/>
  <c r="AN42" i="45"/>
  <c r="AM38" i="45" s="1"/>
  <c r="F15" i="45"/>
  <c r="AF42" i="45"/>
  <c r="AE38" i="45" s="1"/>
  <c r="AB42" i="45"/>
  <c r="D16" i="45" s="1"/>
  <c r="F6" i="45"/>
  <c r="T42" i="45"/>
  <c r="S38" i="45" s="1"/>
  <c r="T29" i="45"/>
  <c r="R42" i="45"/>
  <c r="Q38" i="45" s="1"/>
  <c r="P29" i="45"/>
  <c r="N42" i="45"/>
  <c r="D18" i="45" s="1"/>
  <c r="N29" i="45"/>
  <c r="L42" i="45"/>
  <c r="D22" i="45" s="1"/>
  <c r="F22" i="45"/>
  <c r="F42" i="45"/>
  <c r="E38" i="45" s="1"/>
  <c r="F23" i="45"/>
  <c r="D42" i="45"/>
  <c r="C38" i="45" s="1"/>
  <c r="AN41" i="45"/>
  <c r="E15" i="45" s="1"/>
  <c r="AM41" i="45"/>
  <c r="C15" i="45" s="1"/>
  <c r="AL41" i="45"/>
  <c r="AK37" i="45" s="1"/>
  <c r="AJ41" i="45"/>
  <c r="AI37" i="45" s="1"/>
  <c r="AH41" i="45"/>
  <c r="AG37" i="45" s="1"/>
  <c r="AF41" i="45"/>
  <c r="E20" i="45" s="1"/>
  <c r="AE41" i="45"/>
  <c r="C20" i="45" s="1"/>
  <c r="AD41" i="45"/>
  <c r="E8" i="45" s="1"/>
  <c r="AB41" i="45"/>
  <c r="AA37" i="45" s="1"/>
  <c r="AA41" i="45"/>
  <c r="C16" i="45" s="1"/>
  <c r="Z41" i="45"/>
  <c r="Y37" i="45" s="1"/>
  <c r="X41" i="45"/>
  <c r="W37" i="45" s="1"/>
  <c r="V41" i="45"/>
  <c r="U37" i="45" s="1"/>
  <c r="T41" i="45"/>
  <c r="S37" i="45" s="1"/>
  <c r="S41" i="45"/>
  <c r="C19" i="45" s="1"/>
  <c r="R41" i="45"/>
  <c r="Q37" i="45" s="1"/>
  <c r="Q41" i="45"/>
  <c r="C21" i="45" s="1"/>
  <c r="P41" i="45"/>
  <c r="E9" i="45" s="1"/>
  <c r="N41" i="45"/>
  <c r="M37" i="45" s="1"/>
  <c r="M41" i="45"/>
  <c r="C18" i="45" s="1"/>
  <c r="L41" i="45"/>
  <c r="K37" i="45" s="1"/>
  <c r="K41" i="45"/>
  <c r="C22" i="45" s="1"/>
  <c r="J41" i="45"/>
  <c r="E12" i="45" s="1"/>
  <c r="H41" i="45"/>
  <c r="E5" i="45" s="1"/>
  <c r="F41" i="45"/>
  <c r="E23" i="45" s="1"/>
  <c r="E41" i="45"/>
  <c r="C23" i="45" s="1"/>
  <c r="D41" i="45"/>
  <c r="C37" i="45" s="1"/>
  <c r="C41" i="45"/>
  <c r="C17" i="45" s="1"/>
  <c r="AN29" i="45"/>
  <c r="AJ29" i="45"/>
  <c r="AF29" i="45"/>
  <c r="X29" i="45"/>
  <c r="L29" i="45"/>
  <c r="D29" i="45"/>
  <c r="F21" i="45"/>
  <c r="F11" i="45"/>
  <c r="F12" i="45"/>
  <c r="F17" i="45"/>
  <c r="F14" i="45"/>
  <c r="F10" i="45"/>
  <c r="A3" i="45"/>
  <c r="Q40" i="45" s="1"/>
  <c r="A60" i="45" s="1"/>
  <c r="CC55" i="61" l="1"/>
  <c r="CC53" i="61" s="1"/>
  <c r="CD48" i="61"/>
  <c r="CD47" i="61" s="1"/>
  <c r="CE25" i="20" s="1"/>
  <c r="CC48" i="61"/>
  <c r="W55" i="61"/>
  <c r="W54" i="61" s="1"/>
  <c r="X48" i="61"/>
  <c r="X47" i="61" s="1"/>
  <c r="CE17" i="20" s="1"/>
  <c r="W48" i="61"/>
  <c r="AC168" i="20"/>
  <c r="AC175" i="20"/>
  <c r="BW55" i="61"/>
  <c r="BW54" i="61" s="1"/>
  <c r="BX48" i="61"/>
  <c r="BX47" i="61" s="1"/>
  <c r="CE21" i="20" s="1"/>
  <c r="BW48" i="61"/>
  <c r="BY55" i="61"/>
  <c r="BY50" i="61" s="1"/>
  <c r="BZ48" i="61"/>
  <c r="BZ47" i="61" s="1"/>
  <c r="CE79" i="20" s="1"/>
  <c r="BY48" i="61"/>
  <c r="BM80" i="58"/>
  <c r="BK80" i="58"/>
  <c r="AO55" i="61"/>
  <c r="AO50" i="61" s="1"/>
  <c r="AP48" i="61"/>
  <c r="AP47" i="61" s="1"/>
  <c r="AO48" i="61"/>
  <c r="AJ160" i="20"/>
  <c r="C3" i="59"/>
  <c r="BU55" i="61"/>
  <c r="BU51" i="61" s="1"/>
  <c r="CA55" i="61"/>
  <c r="BP48" i="61"/>
  <c r="BP47" i="61" s="1"/>
  <c r="CE46" i="20" s="1"/>
  <c r="CB48" i="61"/>
  <c r="CB47" i="61" s="1"/>
  <c r="CE15" i="20" s="1"/>
  <c r="CA48" i="61"/>
  <c r="BU48" i="61"/>
  <c r="BV48" i="61"/>
  <c r="BV47" i="61" s="1"/>
  <c r="CE32" i="20" s="1"/>
  <c r="AJ158" i="20"/>
  <c r="Q133" i="20"/>
  <c r="Q134" i="20"/>
  <c r="P134" i="20"/>
  <c r="V173" i="20"/>
  <c r="AJ157" i="20"/>
  <c r="AD354" i="20"/>
  <c r="V170" i="20"/>
  <c r="V171" i="20"/>
  <c r="P131" i="20"/>
  <c r="AC154" i="20"/>
  <c r="V358" i="20"/>
  <c r="AK206" i="20"/>
  <c r="G14" i="60"/>
  <c r="AK203" i="20"/>
  <c r="M55" i="61"/>
  <c r="M53" i="61" s="1"/>
  <c r="G55" i="61"/>
  <c r="G53" i="61" s="1"/>
  <c r="BI55" i="61"/>
  <c r="BI54" i="61" s="1"/>
  <c r="Q55" i="61"/>
  <c r="Q54" i="61" s="1"/>
  <c r="O55" i="61"/>
  <c r="AG55" i="61"/>
  <c r="U55" i="61"/>
  <c r="U50" i="61" s="1"/>
  <c r="AQ55" i="61"/>
  <c r="AS55" i="61"/>
  <c r="AS54" i="61" s="1"/>
  <c r="I55" i="61"/>
  <c r="AY55" i="61"/>
  <c r="AY54" i="61" s="1"/>
  <c r="AA55" i="61"/>
  <c r="AC55" i="61"/>
  <c r="E55" i="61"/>
  <c r="E54" i="61" s="1"/>
  <c r="AW55" i="61"/>
  <c r="AW54" i="61" s="1"/>
  <c r="S55" i="61"/>
  <c r="BG55" i="61"/>
  <c r="BG54" i="61" s="1"/>
  <c r="Y55" i="61"/>
  <c r="BA55" i="61"/>
  <c r="BA54" i="61" s="1"/>
  <c r="AU55" i="61"/>
  <c r="AU54" i="61" s="1"/>
  <c r="C55" i="61"/>
  <c r="C54" i="61" s="1"/>
  <c r="AM55" i="61"/>
  <c r="AI55" i="61"/>
  <c r="AK55" i="61"/>
  <c r="BC55" i="61"/>
  <c r="BC54" i="61" s="1"/>
  <c r="BE55" i="61"/>
  <c r="BE54" i="61" s="1"/>
  <c r="K55" i="61"/>
  <c r="AE55" i="61"/>
  <c r="AJ156" i="20"/>
  <c r="AJ155" i="20"/>
  <c r="AJ154" i="20"/>
  <c r="D15" i="45"/>
  <c r="AT100" i="45"/>
  <c r="AD356" i="20"/>
  <c r="V357" i="20"/>
  <c r="BO55" i="61"/>
  <c r="BM55" i="61"/>
  <c r="BO48" i="61"/>
  <c r="BN48" i="61"/>
  <c r="BN47" i="61" s="1"/>
  <c r="CE41" i="20" s="1"/>
  <c r="BM48" i="61"/>
  <c r="BK55" i="61"/>
  <c r="BJ48" i="61"/>
  <c r="BJ47" i="61" s="1"/>
  <c r="CE54" i="20" s="1"/>
  <c r="BL48" i="61"/>
  <c r="BL47" i="61" s="1"/>
  <c r="CE77" i="20" s="1"/>
  <c r="AV77" i="20" s="1"/>
  <c r="BK48" i="61"/>
  <c r="BI48" i="61"/>
  <c r="V356" i="20"/>
  <c r="AD353" i="20"/>
  <c r="AD481" i="20"/>
  <c r="V359" i="20"/>
  <c r="AD351" i="20"/>
  <c r="E16" i="57"/>
  <c r="AC165" i="20"/>
  <c r="AD352" i="20"/>
  <c r="BM87" i="57"/>
  <c r="O466" i="20"/>
  <c r="BM118" i="57"/>
  <c r="BM129" i="57"/>
  <c r="V355" i="20"/>
  <c r="AC164" i="20"/>
  <c r="BM85" i="57"/>
  <c r="J37" i="58"/>
  <c r="BM84" i="58"/>
  <c r="BM92" i="57"/>
  <c r="AT196" i="45"/>
  <c r="AT200" i="45"/>
  <c r="BM76" i="58"/>
  <c r="BM77" i="58"/>
  <c r="G19" i="60"/>
  <c r="G387" i="20"/>
  <c r="BM89" i="57"/>
  <c r="BM135" i="57"/>
  <c r="BM95" i="57"/>
  <c r="V475" i="20"/>
  <c r="BM119" i="57"/>
  <c r="AT59" i="45"/>
  <c r="BM124" i="57"/>
  <c r="AC163" i="20"/>
  <c r="BM112" i="57"/>
  <c r="AT109" i="45"/>
  <c r="AT113" i="45"/>
  <c r="AT137" i="45"/>
  <c r="AT141" i="45"/>
  <c r="AT145" i="45"/>
  <c r="AT169" i="45"/>
  <c r="AT173" i="45"/>
  <c r="AT177" i="45"/>
  <c r="BM75" i="57"/>
  <c r="BM82" i="57"/>
  <c r="V169" i="20"/>
  <c r="O476" i="20"/>
  <c r="BM78" i="57"/>
  <c r="AT150" i="45"/>
  <c r="AT182" i="45"/>
  <c r="AT198" i="45"/>
  <c r="BM71" i="57"/>
  <c r="BM75" i="58"/>
  <c r="V473" i="20"/>
  <c r="G9" i="60"/>
  <c r="G389" i="20"/>
  <c r="G385" i="20"/>
  <c r="AK200" i="20"/>
  <c r="G388" i="20"/>
  <c r="AD478" i="20"/>
  <c r="AT105" i="45"/>
  <c r="AT63" i="45"/>
  <c r="AT98" i="45"/>
  <c r="AQ76" i="59"/>
  <c r="O474" i="20"/>
  <c r="O477" i="20"/>
  <c r="O469" i="20"/>
  <c r="AW48" i="57"/>
  <c r="AW47" i="57" s="1"/>
  <c r="V474" i="20"/>
  <c r="BE35" i="60"/>
  <c r="BE33" i="60" s="1"/>
  <c r="BF28" i="60"/>
  <c r="BF27" i="60" s="1"/>
  <c r="CG64" i="20" s="1"/>
  <c r="BE28" i="60"/>
  <c r="O475" i="20"/>
  <c r="V476" i="20"/>
  <c r="AD477" i="20"/>
  <c r="O472" i="20"/>
  <c r="AT65" i="45"/>
  <c r="G384" i="20"/>
  <c r="G17" i="60"/>
  <c r="O473" i="20"/>
  <c r="O471" i="20"/>
  <c r="V159" i="20"/>
  <c r="O468" i="20"/>
  <c r="G10" i="60"/>
  <c r="O470" i="20"/>
  <c r="J40" i="59"/>
  <c r="D17" i="59" s="1"/>
  <c r="E17" i="59"/>
  <c r="AT84" i="45"/>
  <c r="E19" i="45"/>
  <c r="E37" i="45"/>
  <c r="BH37" i="57"/>
  <c r="BM131" i="57"/>
  <c r="BH37" i="58"/>
  <c r="BM82" i="58"/>
  <c r="I45" i="58"/>
  <c r="AT106" i="45"/>
  <c r="AT138" i="45"/>
  <c r="BM128" i="57"/>
  <c r="S45" i="58"/>
  <c r="AD480" i="20"/>
  <c r="BM87" i="58"/>
  <c r="AT170" i="45"/>
  <c r="AA38" i="45"/>
  <c r="AT88" i="45"/>
  <c r="BM91" i="57"/>
  <c r="BM102" i="57"/>
  <c r="BM105" i="57"/>
  <c r="BM133" i="57"/>
  <c r="AQ45" i="58"/>
  <c r="BM73" i="58"/>
  <c r="M38" i="45"/>
  <c r="E32" i="58"/>
  <c r="X179" i="20" s="1"/>
  <c r="BE45" i="58"/>
  <c r="AT94" i="45"/>
  <c r="AT102" i="45"/>
  <c r="AT118" i="45"/>
  <c r="AT123" i="45"/>
  <c r="AT126" i="45"/>
  <c r="AT134" i="45"/>
  <c r="AT155" i="45"/>
  <c r="AT158" i="45"/>
  <c r="AT166" i="45"/>
  <c r="BG45" i="58"/>
  <c r="O467" i="20"/>
  <c r="E8" i="58"/>
  <c r="G8" i="58" s="1"/>
  <c r="E10" i="58"/>
  <c r="G14" i="59"/>
  <c r="G11" i="59"/>
  <c r="G8" i="59"/>
  <c r="AQ77" i="59"/>
  <c r="AQ93" i="59"/>
  <c r="AQ101" i="59"/>
  <c r="AQ51" i="59"/>
  <c r="AQ80" i="59"/>
  <c r="AQ55" i="59"/>
  <c r="AQ63" i="59"/>
  <c r="AQ71" i="59"/>
  <c r="AQ79" i="59"/>
  <c r="AG38" i="59"/>
  <c r="AG37" i="59" s="1"/>
  <c r="AG34" i="59" s="1"/>
  <c r="AI38" i="59"/>
  <c r="AI37" i="59" s="1"/>
  <c r="AI34" i="59" s="1"/>
  <c r="AE38" i="59"/>
  <c r="AE37" i="59" s="1"/>
  <c r="AE34" i="59" s="1"/>
  <c r="AQ78" i="59"/>
  <c r="AQ65" i="59"/>
  <c r="J27" i="59"/>
  <c r="AQ64" i="59"/>
  <c r="AQ72" i="59"/>
  <c r="AQ62" i="59"/>
  <c r="AQ86" i="59"/>
  <c r="AQ94" i="59"/>
  <c r="AQ102" i="59"/>
  <c r="AA28" i="62"/>
  <c r="AA26" i="62" s="1"/>
  <c r="R28" i="62"/>
  <c r="R26" i="62" s="1"/>
  <c r="AS28" i="62"/>
  <c r="AS26" i="62" s="1"/>
  <c r="AY28" i="62"/>
  <c r="AY26" i="62" s="1"/>
  <c r="L28" i="62"/>
  <c r="L26" i="62" s="1"/>
  <c r="AD28" i="62"/>
  <c r="AD26" i="62" s="1"/>
  <c r="AM28" i="62"/>
  <c r="AM26" i="62" s="1"/>
  <c r="BE28" i="62"/>
  <c r="BE26" i="62" s="1"/>
  <c r="BB28" i="62"/>
  <c r="BB26" i="62" s="1"/>
  <c r="X28" i="62"/>
  <c r="X26" i="62" s="1"/>
  <c r="AP28" i="62"/>
  <c r="AP26" i="62" s="1"/>
  <c r="C28" i="62"/>
  <c r="C26" i="62" s="1"/>
  <c r="I28" i="62"/>
  <c r="I26" i="62" s="1"/>
  <c r="O28" i="62"/>
  <c r="O26" i="62" s="1"/>
  <c r="AV28" i="62"/>
  <c r="AV26" i="62" s="1"/>
  <c r="U28" i="62"/>
  <c r="U26" i="62" s="1"/>
  <c r="F28" i="62"/>
  <c r="F26" i="62" s="1"/>
  <c r="AG28" i="62"/>
  <c r="AG26" i="62" s="1"/>
  <c r="AJ28" i="62"/>
  <c r="AJ26" i="62" s="1"/>
  <c r="AC160" i="20"/>
  <c r="AQ60" i="59"/>
  <c r="V471" i="20"/>
  <c r="BB37" i="58"/>
  <c r="BA45" i="58"/>
  <c r="V155" i="20"/>
  <c r="E21" i="59"/>
  <c r="K35" i="59"/>
  <c r="E18" i="59"/>
  <c r="AB27" i="59"/>
  <c r="AA35" i="59"/>
  <c r="AQ54" i="59"/>
  <c r="AC155" i="20"/>
  <c r="V154" i="20"/>
  <c r="V163" i="20"/>
  <c r="N27" i="59"/>
  <c r="D17" i="45"/>
  <c r="D19" i="45"/>
  <c r="AT55" i="45"/>
  <c r="AT60" i="45"/>
  <c r="AT108" i="45"/>
  <c r="AT116" i="45"/>
  <c r="AT121" i="45"/>
  <c r="AT129" i="45"/>
  <c r="AT139" i="45"/>
  <c r="AT142" i="45"/>
  <c r="AT147" i="45"/>
  <c r="AT168" i="45"/>
  <c r="AT186" i="45"/>
  <c r="AT194" i="45"/>
  <c r="BM80" i="57"/>
  <c r="BM97" i="57"/>
  <c r="BM110" i="57"/>
  <c r="E27" i="58"/>
  <c r="BM71" i="58"/>
  <c r="BM78" i="58"/>
  <c r="U38" i="59"/>
  <c r="U37" i="59" s="1"/>
  <c r="E22" i="59"/>
  <c r="R27" i="59"/>
  <c r="U35" i="59"/>
  <c r="AQ56" i="59"/>
  <c r="AQ69" i="59"/>
  <c r="AQ87" i="59"/>
  <c r="AQ95" i="59"/>
  <c r="E15" i="59"/>
  <c r="V27" i="59"/>
  <c r="AT53" i="45"/>
  <c r="AT114" i="45"/>
  <c r="AT140" i="45"/>
  <c r="AT148" i="45"/>
  <c r="AT153" i="45"/>
  <c r="AT161" i="45"/>
  <c r="AT171" i="45"/>
  <c r="AT174" i="45"/>
  <c r="AT179" i="45"/>
  <c r="BM101" i="57"/>
  <c r="BM123" i="57"/>
  <c r="E20" i="59"/>
  <c r="V469" i="20"/>
  <c r="V472" i="20"/>
  <c r="D21" i="45"/>
  <c r="AT187" i="45"/>
  <c r="AT190" i="45"/>
  <c r="BM94" i="57"/>
  <c r="BM120" i="57"/>
  <c r="BM127" i="57"/>
  <c r="V160" i="20"/>
  <c r="BM69" i="58"/>
  <c r="E19" i="59"/>
  <c r="E35" i="59"/>
  <c r="AQ70" i="59"/>
  <c r="AQ75" i="59"/>
  <c r="AQ88" i="59"/>
  <c r="AQ96" i="59"/>
  <c r="E14" i="45"/>
  <c r="AT56" i="45"/>
  <c r="AT67" i="45"/>
  <c r="AT73" i="45"/>
  <c r="AT104" i="45"/>
  <c r="AT122" i="45"/>
  <c r="AT130" i="45"/>
  <c r="AT146" i="45"/>
  <c r="AT172" i="45"/>
  <c r="AT180" i="45"/>
  <c r="AT185" i="45"/>
  <c r="AT193" i="45"/>
  <c r="BM70" i="58"/>
  <c r="F27" i="59"/>
  <c r="I35" i="59"/>
  <c r="AQ83" i="59"/>
  <c r="AQ91" i="59"/>
  <c r="D23" i="45"/>
  <c r="AT48" i="45"/>
  <c r="AT62" i="45"/>
  <c r="AT107" i="45"/>
  <c r="AT110" i="45"/>
  <c r="AT115" i="45"/>
  <c r="AT136" i="45"/>
  <c r="AT154" i="45"/>
  <c r="AT162" i="45"/>
  <c r="AT178" i="45"/>
  <c r="BM76" i="57"/>
  <c r="BM99" i="57"/>
  <c r="BM103" i="57"/>
  <c r="BM113" i="57"/>
  <c r="AL37" i="58"/>
  <c r="BM83" i="58"/>
  <c r="BM86" i="58"/>
  <c r="L27" i="59"/>
  <c r="M35" i="59"/>
  <c r="AQ73" i="59"/>
  <c r="AQ61" i="59"/>
  <c r="AQ81" i="59"/>
  <c r="AQ84" i="59"/>
  <c r="AQ100" i="59"/>
  <c r="AC159" i="20"/>
  <c r="V468" i="20"/>
  <c r="AC157" i="20"/>
  <c r="AC162" i="20"/>
  <c r="AC156" i="20"/>
  <c r="AC158" i="20"/>
  <c r="AC161" i="20"/>
  <c r="V470" i="20"/>
  <c r="V162" i="20"/>
  <c r="E9" i="58"/>
  <c r="AG45" i="58"/>
  <c r="V158" i="20"/>
  <c r="AD27" i="59"/>
  <c r="AC35" i="59"/>
  <c r="E13" i="59"/>
  <c r="AL160" i="20" s="1"/>
  <c r="AQ52" i="59"/>
  <c r="G5" i="60"/>
  <c r="G386" i="20"/>
  <c r="V166" i="20"/>
  <c r="V156" i="20"/>
  <c r="V157" i="20"/>
  <c r="AD475" i="20"/>
  <c r="AD476" i="20"/>
  <c r="AQ50" i="59"/>
  <c r="AK199" i="20"/>
  <c r="V165" i="20"/>
  <c r="V164" i="20"/>
  <c r="AD479" i="20"/>
  <c r="AD474" i="20"/>
  <c r="V161" i="20"/>
  <c r="BS55" i="61"/>
  <c r="BS51" i="61" s="1"/>
  <c r="BQ55" i="61"/>
  <c r="BT48" i="61"/>
  <c r="BT47" i="61" s="1"/>
  <c r="CE72" i="20" s="1"/>
  <c r="AV68" i="20" s="1"/>
  <c r="BD48" i="61"/>
  <c r="BD47" i="61" s="1"/>
  <c r="CE20" i="20" s="1"/>
  <c r="AV48" i="61"/>
  <c r="AV47" i="61" s="1"/>
  <c r="CE14" i="20" s="1"/>
  <c r="AL48" i="61"/>
  <c r="AL47" i="61" s="1"/>
  <c r="CE29" i="20" s="1"/>
  <c r="AD48" i="61"/>
  <c r="AD47" i="61" s="1"/>
  <c r="CE47" i="20" s="1"/>
  <c r="T48" i="61"/>
  <c r="T47" i="61" s="1"/>
  <c r="CE78" i="20" s="1"/>
  <c r="AV78" i="20" s="1"/>
  <c r="L48" i="61"/>
  <c r="L47" i="61" s="1"/>
  <c r="CE44" i="20" s="1"/>
  <c r="D48" i="61"/>
  <c r="D47" i="61" s="1"/>
  <c r="CE38" i="20" s="1"/>
  <c r="BR48" i="61"/>
  <c r="BR47" i="61" s="1"/>
  <c r="CE71" i="20" s="1"/>
  <c r="BB48" i="61"/>
  <c r="BB47" i="61" s="1"/>
  <c r="CE30" i="20" s="1"/>
  <c r="AT48" i="61"/>
  <c r="AT47" i="61" s="1"/>
  <c r="CE16" i="20" s="1"/>
  <c r="AJ48" i="61"/>
  <c r="AJ47" i="61" s="1"/>
  <c r="CE45" i="20" s="1"/>
  <c r="AB48" i="61"/>
  <c r="AB47" i="61" s="1"/>
  <c r="CE23" i="20" s="1"/>
  <c r="R48" i="61"/>
  <c r="R47" i="61" s="1"/>
  <c r="CE12" i="20" s="1"/>
  <c r="J48" i="61"/>
  <c r="J47" i="61" s="1"/>
  <c r="CE49" i="20" s="1"/>
  <c r="BH48" i="61"/>
  <c r="BH47" i="61" s="1"/>
  <c r="CE19" i="20" s="1"/>
  <c r="AZ48" i="61"/>
  <c r="AZ47" i="61" s="1"/>
  <c r="AR48" i="61"/>
  <c r="AR47" i="61" s="1"/>
  <c r="AH48" i="61"/>
  <c r="AH47" i="61" s="1"/>
  <c r="CE42" i="20" s="1"/>
  <c r="Z48" i="61"/>
  <c r="Z47" i="61" s="1"/>
  <c r="CE43" i="20" s="1"/>
  <c r="P48" i="61"/>
  <c r="P47" i="61" s="1"/>
  <c r="CE66" i="20" s="1"/>
  <c r="H48" i="61"/>
  <c r="H47" i="61" s="1"/>
  <c r="CE11" i="20" s="1"/>
  <c r="CF48" i="61"/>
  <c r="CF47" i="61" s="1"/>
  <c r="CE73" i="20" s="1"/>
  <c r="BF48" i="61"/>
  <c r="BF47" i="61" s="1"/>
  <c r="CE22" i="20" s="1"/>
  <c r="AX48" i="61"/>
  <c r="AX47" i="61" s="1"/>
  <c r="CE28" i="20" s="1"/>
  <c r="AN48" i="61"/>
  <c r="AN47" i="61" s="1"/>
  <c r="CE13" i="20" s="1"/>
  <c r="AF48" i="61"/>
  <c r="AF47" i="61" s="1"/>
  <c r="V48" i="61"/>
  <c r="V47" i="61" s="1"/>
  <c r="CE18" i="20" s="1"/>
  <c r="N48" i="61"/>
  <c r="N47" i="61" s="1"/>
  <c r="CE24" i="20" s="1"/>
  <c r="F48" i="61"/>
  <c r="F47" i="61" s="1"/>
  <c r="CE35" i="20" s="1"/>
  <c r="BG48" i="61"/>
  <c r="AQ48" i="61"/>
  <c r="Y48" i="61"/>
  <c r="G48" i="61"/>
  <c r="AE48" i="61"/>
  <c r="AC48" i="61"/>
  <c r="BE48" i="61"/>
  <c r="AM48" i="61"/>
  <c r="U48" i="61"/>
  <c r="E48" i="61"/>
  <c r="AW48" i="61"/>
  <c r="M48" i="61"/>
  <c r="BC48" i="61"/>
  <c r="AK48" i="61"/>
  <c r="S48" i="61"/>
  <c r="C48" i="61"/>
  <c r="AA48" i="61"/>
  <c r="BA48" i="61"/>
  <c r="AI48" i="61"/>
  <c r="Q48" i="61"/>
  <c r="AG48" i="61"/>
  <c r="CE48" i="61"/>
  <c r="BQ48" i="61"/>
  <c r="AY48" i="61"/>
  <c r="O48" i="61"/>
  <c r="K48" i="61"/>
  <c r="I48" i="61"/>
  <c r="BS48" i="61"/>
  <c r="AU48" i="61"/>
  <c r="AS48" i="61"/>
  <c r="CE55" i="61"/>
  <c r="V167" i="20"/>
  <c r="V168" i="20"/>
  <c r="E33" i="58"/>
  <c r="M45" i="58"/>
  <c r="E19" i="58"/>
  <c r="AD37" i="58"/>
  <c r="BM68" i="58"/>
  <c r="S45" i="57"/>
  <c r="BM81" i="58"/>
  <c r="AQ58" i="59"/>
  <c r="AQ98" i="59"/>
  <c r="G7" i="60"/>
  <c r="AK201" i="20"/>
  <c r="AT143" i="45"/>
  <c r="AT99" i="45"/>
  <c r="AT131" i="45"/>
  <c r="AT163" i="45"/>
  <c r="AT195" i="45"/>
  <c r="E26" i="57"/>
  <c r="AY45" i="57"/>
  <c r="BM100" i="57"/>
  <c r="BM106" i="57"/>
  <c r="BM121" i="57"/>
  <c r="AK48" i="58"/>
  <c r="AK47" i="58" s="1"/>
  <c r="D37" i="58"/>
  <c r="AC45" i="58"/>
  <c r="G6" i="60"/>
  <c r="AK202" i="20"/>
  <c r="AT49" i="45"/>
  <c r="AT111" i="45"/>
  <c r="AT175" i="45"/>
  <c r="AE37" i="45"/>
  <c r="Q39" i="45"/>
  <c r="Q36" i="45" s="1"/>
  <c r="AT47" i="45"/>
  <c r="AT97" i="45"/>
  <c r="AT112" i="45"/>
  <c r="AT117" i="45"/>
  <c r="AT119" i="45"/>
  <c r="AT144" i="45"/>
  <c r="AT149" i="45"/>
  <c r="AT151" i="45"/>
  <c r="AT176" i="45"/>
  <c r="AT181" i="45"/>
  <c r="AT183" i="45"/>
  <c r="E18" i="57"/>
  <c r="AE167" i="20" s="1"/>
  <c r="BM81" i="57"/>
  <c r="BM84" i="57"/>
  <c r="BM130" i="57"/>
  <c r="BM136" i="57"/>
  <c r="E23" i="58"/>
  <c r="AQ49" i="59"/>
  <c r="AQ68" i="59"/>
  <c r="AQ82" i="59"/>
  <c r="AQ85" i="59"/>
  <c r="AQ89" i="59"/>
  <c r="AQ92" i="59"/>
  <c r="AQ99" i="59"/>
  <c r="E6" i="58"/>
  <c r="G6" i="58" s="1"/>
  <c r="BM79" i="58"/>
  <c r="BM85" i="58"/>
  <c r="AQ59" i="59"/>
  <c r="AQ66" i="59"/>
  <c r="K38" i="45"/>
  <c r="AT54" i="45"/>
  <c r="AT120" i="45"/>
  <c r="AT125" i="45"/>
  <c r="AT127" i="45"/>
  <c r="AT152" i="45"/>
  <c r="AT157" i="45"/>
  <c r="AT159" i="45"/>
  <c r="AT184" i="45"/>
  <c r="AT189" i="45"/>
  <c r="AT191" i="45"/>
  <c r="BM79" i="57"/>
  <c r="BM93" i="57"/>
  <c r="BM98" i="57"/>
  <c r="BM108" i="57"/>
  <c r="BM122" i="57"/>
  <c r="BM125" i="57"/>
  <c r="T37" i="58"/>
  <c r="AY45" i="58"/>
  <c r="BM74" i="58"/>
  <c r="AQ90" i="59"/>
  <c r="AQ97" i="59"/>
  <c r="E22" i="45"/>
  <c r="AT57" i="45"/>
  <c r="AT69" i="45"/>
  <c r="AT101" i="45"/>
  <c r="AT103" i="45"/>
  <c r="AT128" i="45"/>
  <c r="AT133" i="45"/>
  <c r="AT135" i="45"/>
  <c r="AT160" i="45"/>
  <c r="AT165" i="45"/>
  <c r="AT167" i="45"/>
  <c r="AT192" i="45"/>
  <c r="AT197" i="45"/>
  <c r="AT199" i="45"/>
  <c r="BM77" i="57"/>
  <c r="E11" i="58"/>
  <c r="AB37" i="58"/>
  <c r="AQ53" i="59"/>
  <c r="AQ57" i="59"/>
  <c r="AQ67" i="59"/>
  <c r="AQ74" i="59"/>
  <c r="L37" i="58"/>
  <c r="E16" i="58"/>
  <c r="AS45" i="58"/>
  <c r="E21" i="58"/>
  <c r="E13" i="58"/>
  <c r="AW45" i="58"/>
  <c r="AX37" i="58"/>
  <c r="E25" i="58"/>
  <c r="X171" i="20" s="1"/>
  <c r="AH37" i="58"/>
  <c r="AP37" i="58"/>
  <c r="AO45" i="58"/>
  <c r="AJ37" i="58"/>
  <c r="AI45" i="58"/>
  <c r="H37" i="58"/>
  <c r="E29" i="58"/>
  <c r="F37" i="58"/>
  <c r="E20" i="58"/>
  <c r="U45" i="58"/>
  <c r="Q45" i="58"/>
  <c r="R37" i="58"/>
  <c r="E5" i="58"/>
  <c r="Y45" i="58"/>
  <c r="Z37" i="58"/>
  <c r="D10" i="58"/>
  <c r="D5" i="58"/>
  <c r="D11" i="58"/>
  <c r="K46" i="58"/>
  <c r="D32" i="58"/>
  <c r="W179" i="20" s="1"/>
  <c r="D25" i="58"/>
  <c r="E6" i="57"/>
  <c r="G6" i="57" s="1"/>
  <c r="Z37" i="57"/>
  <c r="E31" i="57"/>
  <c r="AB37" i="57"/>
  <c r="AW45" i="57"/>
  <c r="AH37" i="57"/>
  <c r="AG46" i="57"/>
  <c r="E11" i="57"/>
  <c r="T37" i="57"/>
  <c r="E5" i="57"/>
  <c r="L37" i="57"/>
  <c r="K45" i="57"/>
  <c r="E9" i="57"/>
  <c r="D13" i="57"/>
  <c r="E13" i="57"/>
  <c r="AR37" i="57"/>
  <c r="D12" i="57"/>
  <c r="E12" i="57"/>
  <c r="AQ45" i="57"/>
  <c r="C45" i="57"/>
  <c r="AM45" i="57"/>
  <c r="Q45" i="57"/>
  <c r="E32" i="57"/>
  <c r="AP35" i="60"/>
  <c r="AP32" i="60" s="1"/>
  <c r="O35" i="60"/>
  <c r="O34" i="60" s="1"/>
  <c r="AW28" i="60"/>
  <c r="AW27" i="60" s="1"/>
  <c r="CG18" i="20" s="1"/>
  <c r="AK28" i="60"/>
  <c r="AK27" i="60" s="1"/>
  <c r="CG16" i="20" s="1"/>
  <c r="Y28" i="60"/>
  <c r="Y27" i="60" s="1"/>
  <c r="CG55" i="20" s="1"/>
  <c r="M28" i="60"/>
  <c r="M27" i="60" s="1"/>
  <c r="CG32" i="20" s="1"/>
  <c r="AV28" i="60"/>
  <c r="AJ28" i="60"/>
  <c r="X28" i="60"/>
  <c r="L28" i="60"/>
  <c r="BI28" i="60"/>
  <c r="BI27" i="60" s="1"/>
  <c r="CG33" i="20" s="1"/>
  <c r="AT28" i="60"/>
  <c r="AT27" i="60" s="1"/>
  <c r="CG24" i="20" s="1"/>
  <c r="AH28" i="60"/>
  <c r="AH27" i="60" s="1"/>
  <c r="CG25" i="20" s="1"/>
  <c r="V28" i="60"/>
  <c r="V27" i="60" s="1"/>
  <c r="CG12" i="20" s="1"/>
  <c r="J28" i="60"/>
  <c r="J27" i="60" s="1"/>
  <c r="CG11" i="20" s="1"/>
  <c r="BC28" i="60"/>
  <c r="BC27" i="60" s="1"/>
  <c r="CG56" i="20" s="1"/>
  <c r="AQ28" i="60"/>
  <c r="AQ27" i="60" s="1"/>
  <c r="CG50" i="20" s="1"/>
  <c r="AE28" i="60"/>
  <c r="AE27" i="60" s="1"/>
  <c r="CG28" i="20" s="1"/>
  <c r="S28" i="60"/>
  <c r="S27" i="60" s="1"/>
  <c r="CG82" i="20" s="1"/>
  <c r="G28" i="60"/>
  <c r="G27" i="60" s="1"/>
  <c r="CG14" i="20" s="1"/>
  <c r="BB28" i="60"/>
  <c r="AP28" i="60"/>
  <c r="AD28" i="60"/>
  <c r="R28" i="60"/>
  <c r="F28" i="60"/>
  <c r="AZ28" i="60"/>
  <c r="AZ27" i="60" s="1"/>
  <c r="CG76" i="20" s="1"/>
  <c r="AN28" i="60"/>
  <c r="AN27" i="60" s="1"/>
  <c r="CG38" i="20" s="1"/>
  <c r="AB28" i="60"/>
  <c r="AB27" i="60" s="1"/>
  <c r="CG13" i="20" s="1"/>
  <c r="P28" i="60"/>
  <c r="P27" i="60" s="1"/>
  <c r="CG60" i="20" s="1"/>
  <c r="D28" i="60"/>
  <c r="D27" i="60" s="1"/>
  <c r="CG35" i="20" s="1"/>
  <c r="I28" i="60"/>
  <c r="AY28" i="60"/>
  <c r="C28" i="60"/>
  <c r="AS28" i="60"/>
  <c r="AM28" i="60"/>
  <c r="AG28" i="60"/>
  <c r="AA28" i="60"/>
  <c r="BH28" i="60"/>
  <c r="U28" i="60"/>
  <c r="O28" i="60"/>
  <c r="U35" i="60"/>
  <c r="C35" i="60"/>
  <c r="AA35" i="60"/>
  <c r="I35" i="60"/>
  <c r="AD35" i="60"/>
  <c r="BB35" i="60"/>
  <c r="BH35" i="60"/>
  <c r="L35" i="60"/>
  <c r="AS35" i="60"/>
  <c r="AY35" i="60"/>
  <c r="AJ35" i="60"/>
  <c r="AG35" i="60"/>
  <c r="R35" i="60"/>
  <c r="X35" i="60"/>
  <c r="AM35" i="60"/>
  <c r="AV35" i="60"/>
  <c r="F35" i="60"/>
  <c r="E6" i="59"/>
  <c r="K38" i="59"/>
  <c r="K37" i="59" s="1"/>
  <c r="AA38" i="59"/>
  <c r="AA37" i="59" s="1"/>
  <c r="D27" i="59"/>
  <c r="W35" i="59"/>
  <c r="Z27" i="59"/>
  <c r="AQ44" i="59"/>
  <c r="Y35" i="59"/>
  <c r="E10" i="59"/>
  <c r="S35" i="59"/>
  <c r="E7" i="59"/>
  <c r="T27" i="59"/>
  <c r="C35" i="59"/>
  <c r="AQ47" i="59"/>
  <c r="AQ48" i="59"/>
  <c r="AQ46" i="59"/>
  <c r="G35" i="59"/>
  <c r="AO39" i="59"/>
  <c r="AQ45" i="59"/>
  <c r="C36" i="59"/>
  <c r="D6" i="59"/>
  <c r="AK157" i="20" s="1"/>
  <c r="D20" i="59"/>
  <c r="K36" i="59"/>
  <c r="AA36" i="59"/>
  <c r="D18" i="59"/>
  <c r="S36" i="59"/>
  <c r="D7" i="59"/>
  <c r="D15" i="59"/>
  <c r="E36" i="59"/>
  <c r="M36" i="59"/>
  <c r="D21" i="59"/>
  <c r="D22" i="59"/>
  <c r="U36" i="59"/>
  <c r="D13" i="59"/>
  <c r="AK160" i="20" s="1"/>
  <c r="AC36" i="59"/>
  <c r="D5" i="59"/>
  <c r="G36" i="59"/>
  <c r="D9" i="59"/>
  <c r="W36" i="59"/>
  <c r="Q36" i="59"/>
  <c r="D19" i="59"/>
  <c r="D10" i="59"/>
  <c r="Y36" i="59"/>
  <c r="P40" i="59"/>
  <c r="E12" i="59"/>
  <c r="G38" i="59"/>
  <c r="G37" i="59" s="1"/>
  <c r="W38" i="59"/>
  <c r="W37" i="59" s="1"/>
  <c r="I38" i="59"/>
  <c r="I37" i="59" s="1"/>
  <c r="Y38" i="59"/>
  <c r="Y37" i="59" s="1"/>
  <c r="M38" i="59"/>
  <c r="M37" i="59" s="1"/>
  <c r="AC38" i="59"/>
  <c r="AC37" i="59" s="1"/>
  <c r="E5" i="59"/>
  <c r="O38" i="59"/>
  <c r="O37" i="59" s="1"/>
  <c r="AK38" i="59"/>
  <c r="AK37" i="59" s="1"/>
  <c r="AL40" i="59"/>
  <c r="E9" i="59"/>
  <c r="E16" i="59"/>
  <c r="Q38" i="59"/>
  <c r="Q37" i="59" s="1"/>
  <c r="H27" i="59"/>
  <c r="P27" i="59"/>
  <c r="X27" i="59"/>
  <c r="AL27" i="59"/>
  <c r="C38" i="59"/>
  <c r="S38" i="59"/>
  <c r="S37" i="59" s="1"/>
  <c r="E38" i="59"/>
  <c r="E37" i="59" s="1"/>
  <c r="Y48" i="58"/>
  <c r="Y47" i="58" s="1"/>
  <c r="S48" i="57"/>
  <c r="S47" i="57" s="1"/>
  <c r="W48" i="58"/>
  <c r="W47" i="58" s="1"/>
  <c r="BA48" i="58"/>
  <c r="BA47" i="58" s="1"/>
  <c r="AQ48" i="57"/>
  <c r="AQ47" i="57" s="1"/>
  <c r="AS48" i="58"/>
  <c r="AS47" i="58" s="1"/>
  <c r="C48" i="57"/>
  <c r="C47" i="57" s="1"/>
  <c r="AI48" i="57"/>
  <c r="AI47" i="57" s="1"/>
  <c r="G22" i="58"/>
  <c r="U48" i="58"/>
  <c r="U47" i="58" s="1"/>
  <c r="D30" i="58"/>
  <c r="O46" i="58"/>
  <c r="E46" i="58"/>
  <c r="D20" i="58"/>
  <c r="D33" i="58"/>
  <c r="M46" i="58"/>
  <c r="U46" i="58"/>
  <c r="D19" i="58"/>
  <c r="D28" i="58"/>
  <c r="W176" i="20" s="1"/>
  <c r="AC46" i="58"/>
  <c r="AK46" i="58"/>
  <c r="D27" i="58"/>
  <c r="AS46" i="58"/>
  <c r="D21" i="58"/>
  <c r="BA46" i="58"/>
  <c r="D7" i="58"/>
  <c r="AW48" i="58"/>
  <c r="AW47" i="58" s="1"/>
  <c r="BD37" i="58"/>
  <c r="O48" i="58"/>
  <c r="O47" i="58" s="1"/>
  <c r="O45" i="58"/>
  <c r="AF37" i="58"/>
  <c r="AE48" i="58"/>
  <c r="AE47" i="58" s="1"/>
  <c r="AE45" i="58"/>
  <c r="D26" i="58"/>
  <c r="D15" i="58"/>
  <c r="BC45" i="58"/>
  <c r="E48" i="58"/>
  <c r="E47" i="58" s="1"/>
  <c r="AC48" i="58"/>
  <c r="AC47" i="58" s="1"/>
  <c r="BC48" i="58"/>
  <c r="BC47" i="58" s="1"/>
  <c r="AV37" i="58"/>
  <c r="AU48" i="58"/>
  <c r="AU47" i="58" s="1"/>
  <c r="AU45" i="58"/>
  <c r="E30" i="58"/>
  <c r="G48" i="58"/>
  <c r="G47" i="58" s="1"/>
  <c r="AG48" i="58"/>
  <c r="AG47" i="58" s="1"/>
  <c r="BE48" i="58"/>
  <c r="BE47" i="58" s="1"/>
  <c r="X37" i="58"/>
  <c r="AN37" i="58"/>
  <c r="G31" i="58"/>
  <c r="W45" i="58"/>
  <c r="I48" i="58"/>
  <c r="I47" i="58" s="1"/>
  <c r="C48" i="58"/>
  <c r="AY48" i="58"/>
  <c r="AY47" i="58" s="1"/>
  <c r="AI48" i="58"/>
  <c r="AI47" i="58" s="1"/>
  <c r="S48" i="58"/>
  <c r="S47" i="58" s="1"/>
  <c r="BG48" i="58"/>
  <c r="BG47" i="58" s="1"/>
  <c r="BG44" i="58" s="1"/>
  <c r="AQ48" i="58"/>
  <c r="AQ47" i="58" s="1"/>
  <c r="AQ44" i="58" s="1"/>
  <c r="AA48" i="58"/>
  <c r="AA47" i="58" s="1"/>
  <c r="AA44" i="58" s="1"/>
  <c r="K48" i="58"/>
  <c r="K47" i="58" s="1"/>
  <c r="E18" i="58"/>
  <c r="E14" i="58"/>
  <c r="E24" i="58"/>
  <c r="G45" i="58"/>
  <c r="M48" i="58"/>
  <c r="M47" i="58" s="1"/>
  <c r="AM48" i="58"/>
  <c r="AM47" i="58" s="1"/>
  <c r="D29" i="58"/>
  <c r="W174" i="20" s="1"/>
  <c r="Q48" i="58"/>
  <c r="Q47" i="58" s="1"/>
  <c r="AO48" i="58"/>
  <c r="AO47" i="58" s="1"/>
  <c r="BN52" i="58"/>
  <c r="BM72" i="58"/>
  <c r="BG45" i="57"/>
  <c r="D18" i="57"/>
  <c r="AW46" i="57"/>
  <c r="AX37" i="57"/>
  <c r="E29" i="57"/>
  <c r="AF354" i="20" s="1"/>
  <c r="AI45" i="57"/>
  <c r="R37" i="57"/>
  <c r="Q48" i="57"/>
  <c r="Q47" i="57" s="1"/>
  <c r="E33" i="57"/>
  <c r="G46" i="57"/>
  <c r="AY46" i="57"/>
  <c r="D26" i="57"/>
  <c r="E25" i="57"/>
  <c r="D32" i="57"/>
  <c r="W48" i="57"/>
  <c r="W47" i="57" s="1"/>
  <c r="W46" i="57"/>
  <c r="AM48" i="57"/>
  <c r="AM47" i="57" s="1"/>
  <c r="D30" i="57"/>
  <c r="AE352" i="20" s="1"/>
  <c r="AV37" i="57"/>
  <c r="AU48" i="57"/>
  <c r="AU47" i="57" s="1"/>
  <c r="E30" i="57"/>
  <c r="AE172" i="20" s="1"/>
  <c r="D20" i="57"/>
  <c r="O45" i="57"/>
  <c r="AU45" i="57"/>
  <c r="BM73" i="57"/>
  <c r="E20" i="57"/>
  <c r="AF37" i="57"/>
  <c r="BD37" i="57"/>
  <c r="BC46" i="57"/>
  <c r="X37" i="57"/>
  <c r="E23" i="57"/>
  <c r="P37" i="57"/>
  <c r="W45" i="57"/>
  <c r="BC45" i="57"/>
  <c r="D25" i="57"/>
  <c r="E15" i="57"/>
  <c r="G15" i="57" s="1"/>
  <c r="AN37" i="57"/>
  <c r="AE45" i="57"/>
  <c r="S46" i="57"/>
  <c r="BM69" i="57"/>
  <c r="BM72" i="57"/>
  <c r="E10" i="57"/>
  <c r="H37" i="57"/>
  <c r="BM70" i="57"/>
  <c r="BM68" i="57"/>
  <c r="BM83" i="57"/>
  <c r="U48" i="57"/>
  <c r="U47" i="57" s="1"/>
  <c r="U45" i="57"/>
  <c r="AK48" i="57"/>
  <c r="AK47" i="57" s="1"/>
  <c r="AK45" i="57"/>
  <c r="D37" i="57"/>
  <c r="Q46" i="57"/>
  <c r="AA48" i="57"/>
  <c r="AA47" i="57" s="1"/>
  <c r="AY48" i="57"/>
  <c r="AY47" i="57" s="1"/>
  <c r="E48" i="57"/>
  <c r="E47" i="57" s="1"/>
  <c r="E45" i="57"/>
  <c r="BA48" i="57"/>
  <c r="BA47" i="57" s="1"/>
  <c r="BA45" i="57"/>
  <c r="BN52" i="57"/>
  <c r="D14" i="57"/>
  <c r="E14" i="57"/>
  <c r="AA45" i="57"/>
  <c r="AE48" i="57"/>
  <c r="AE47" i="57" s="1"/>
  <c r="BC48" i="57"/>
  <c r="BC47" i="57" s="1"/>
  <c r="BM74" i="57"/>
  <c r="AS48" i="57"/>
  <c r="AS47" i="57" s="1"/>
  <c r="AS45" i="57"/>
  <c r="E24" i="57"/>
  <c r="F37" i="57"/>
  <c r="V37" i="57"/>
  <c r="AL37" i="57"/>
  <c r="G48" i="57"/>
  <c r="G47" i="57" s="1"/>
  <c r="AG48" i="57"/>
  <c r="AG47" i="57" s="1"/>
  <c r="BG48" i="57"/>
  <c r="BG47" i="57" s="1"/>
  <c r="Y48" i="57"/>
  <c r="Y47" i="57" s="1"/>
  <c r="Y45" i="57"/>
  <c r="AO48" i="57"/>
  <c r="AO47" i="57" s="1"/>
  <c r="AO45" i="57"/>
  <c r="BE48" i="57"/>
  <c r="BE47" i="57" s="1"/>
  <c r="AC48" i="57"/>
  <c r="AC47" i="57" s="1"/>
  <c r="AC45" i="57"/>
  <c r="AD37" i="57"/>
  <c r="AT37" i="57"/>
  <c r="BB37" i="57"/>
  <c r="I48" i="57"/>
  <c r="I47" i="57" s="1"/>
  <c r="I45" i="57"/>
  <c r="D33" i="57"/>
  <c r="G45" i="57"/>
  <c r="AG45" i="57"/>
  <c r="K48" i="57"/>
  <c r="K47" i="57" s="1"/>
  <c r="BM90" i="57"/>
  <c r="BM114" i="57"/>
  <c r="M48" i="57"/>
  <c r="M47" i="57" s="1"/>
  <c r="M45" i="57"/>
  <c r="E27" i="57"/>
  <c r="E21" i="57"/>
  <c r="O48" i="57"/>
  <c r="O47" i="57" s="1"/>
  <c r="BE45" i="57"/>
  <c r="G40" i="45"/>
  <c r="A50" i="45" s="1"/>
  <c r="AG50" i="45" s="1"/>
  <c r="AA40" i="45"/>
  <c r="G37" i="45"/>
  <c r="E16" i="45"/>
  <c r="F19" i="45"/>
  <c r="E21" i="45"/>
  <c r="AM37" i="45"/>
  <c r="AT95" i="45"/>
  <c r="E18" i="45"/>
  <c r="F9" i="45"/>
  <c r="Q132" i="20" s="1"/>
  <c r="I37" i="45"/>
  <c r="AT96" i="45"/>
  <c r="D20" i="45"/>
  <c r="O37" i="45"/>
  <c r="AT74" i="45"/>
  <c r="AT79" i="45"/>
  <c r="AT81" i="45"/>
  <c r="AT89" i="45"/>
  <c r="M40" i="45"/>
  <c r="E10" i="45"/>
  <c r="AT87" i="45"/>
  <c r="F16" i="45"/>
  <c r="AB29" i="45"/>
  <c r="E7" i="45"/>
  <c r="P130" i="20" s="1"/>
  <c r="E13" i="45"/>
  <c r="AC37" i="45"/>
  <c r="E11" i="45"/>
  <c r="P132" i="20" s="1"/>
  <c r="AT51" i="45"/>
  <c r="E6" i="45"/>
  <c r="AT90" i="45"/>
  <c r="AT71" i="45"/>
  <c r="AT85" i="45"/>
  <c r="AT93" i="45"/>
  <c r="AT83" i="45"/>
  <c r="AT91" i="45"/>
  <c r="AT82" i="45"/>
  <c r="F5" i="45"/>
  <c r="AT86" i="45"/>
  <c r="AT77" i="45"/>
  <c r="AT70" i="45"/>
  <c r="AT75" i="45"/>
  <c r="AT92" i="45"/>
  <c r="S40" i="45"/>
  <c r="R29" i="45"/>
  <c r="Z29" i="45"/>
  <c r="J29" i="45"/>
  <c r="F18" i="45"/>
  <c r="H29" i="45"/>
  <c r="Y40" i="45"/>
  <c r="C40" i="45"/>
  <c r="A46" i="45" s="1"/>
  <c r="AC40" i="45"/>
  <c r="F8" i="45"/>
  <c r="AD29" i="45"/>
  <c r="AM40" i="45"/>
  <c r="AK40" i="45"/>
  <c r="AL29" i="45"/>
  <c r="E17" i="45"/>
  <c r="I40" i="45"/>
  <c r="AG40" i="45"/>
  <c r="A76" i="45" s="1"/>
  <c r="U40" i="45"/>
  <c r="V29" i="45"/>
  <c r="AE40" i="45"/>
  <c r="F20" i="45"/>
  <c r="F7" i="45"/>
  <c r="K40" i="45"/>
  <c r="AI40" i="45"/>
  <c r="A78" i="45" s="1"/>
  <c r="E40" i="45"/>
  <c r="A48" i="45" s="1"/>
  <c r="F29" i="45"/>
  <c r="O40" i="45"/>
  <c r="W40" i="45"/>
  <c r="AH29" i="45"/>
  <c r="F13" i="45"/>
  <c r="X359" i="20" l="1"/>
  <c r="X174" i="20"/>
  <c r="CC52" i="61"/>
  <c r="CC51" i="61"/>
  <c r="CC50" i="61"/>
  <c r="CC54" i="61"/>
  <c r="W51" i="61"/>
  <c r="W50" i="61"/>
  <c r="W53" i="61"/>
  <c r="W52" i="61"/>
  <c r="AE168" i="20"/>
  <c r="AE175" i="20"/>
  <c r="BW53" i="61"/>
  <c r="BW51" i="61"/>
  <c r="BW52" i="61"/>
  <c r="BW50" i="61"/>
  <c r="BY52" i="61"/>
  <c r="BY53" i="61"/>
  <c r="BY51" i="61"/>
  <c r="Q130" i="20"/>
  <c r="E3" i="45"/>
  <c r="BY54" i="61"/>
  <c r="W173" i="20"/>
  <c r="G26" i="58"/>
  <c r="W175" i="20"/>
  <c r="G27" i="58"/>
  <c r="W159" i="20"/>
  <c r="AO52" i="61"/>
  <c r="AO51" i="61"/>
  <c r="AO53" i="61"/>
  <c r="CE31" i="20"/>
  <c r="E18" i="61"/>
  <c r="AO54" i="61"/>
  <c r="BU50" i="61"/>
  <c r="BU52" i="61"/>
  <c r="BU54" i="61"/>
  <c r="BU53" i="61"/>
  <c r="CA54" i="61"/>
  <c r="CA52" i="61"/>
  <c r="CA50" i="61"/>
  <c r="CA53" i="61"/>
  <c r="CA51" i="61"/>
  <c r="AL158" i="20"/>
  <c r="AK158" i="20"/>
  <c r="G78" i="45"/>
  <c r="AG78" i="45"/>
  <c r="G76" i="45"/>
  <c r="AI76" i="45"/>
  <c r="P133" i="20"/>
  <c r="E3" i="57"/>
  <c r="E2" i="57" s="1"/>
  <c r="E3" i="58"/>
  <c r="E2" i="58" s="1"/>
  <c r="X170" i="20"/>
  <c r="AI50" i="45"/>
  <c r="I50" i="45"/>
  <c r="AL155" i="20"/>
  <c r="AL157" i="20"/>
  <c r="X173" i="20"/>
  <c r="AK50" i="45"/>
  <c r="AC50" i="45"/>
  <c r="Q131" i="20"/>
  <c r="G16" i="57"/>
  <c r="I26" i="58"/>
  <c r="X172" i="20"/>
  <c r="X358" i="20"/>
  <c r="X357" i="20"/>
  <c r="U50" i="45"/>
  <c r="Y50" i="45"/>
  <c r="AK154" i="20"/>
  <c r="M54" i="61"/>
  <c r="AE481" i="20"/>
  <c r="W359" i="20"/>
  <c r="AE478" i="20"/>
  <c r="W358" i="20"/>
  <c r="G54" i="61"/>
  <c r="Q53" i="61"/>
  <c r="BA51" i="61"/>
  <c r="AM54" i="61"/>
  <c r="AM53" i="61"/>
  <c r="I53" i="61"/>
  <c r="I54" i="61"/>
  <c r="Y54" i="61"/>
  <c r="Y53" i="61"/>
  <c r="S54" i="61"/>
  <c r="S53" i="61"/>
  <c r="AK54" i="61"/>
  <c r="AK53" i="61"/>
  <c r="AA54" i="61"/>
  <c r="AA53" i="61"/>
  <c r="I51" i="61"/>
  <c r="AQ53" i="61"/>
  <c r="AQ54" i="61"/>
  <c r="U54" i="61"/>
  <c r="U53" i="61"/>
  <c r="AE54" i="61"/>
  <c r="AE53" i="61"/>
  <c r="AG54" i="61"/>
  <c r="AG53" i="61"/>
  <c r="K53" i="61"/>
  <c r="K54" i="61"/>
  <c r="O54" i="61"/>
  <c r="O53" i="61"/>
  <c r="AC53" i="61"/>
  <c r="AC54" i="61"/>
  <c r="AI54" i="61"/>
  <c r="AI53" i="61"/>
  <c r="AL156" i="20"/>
  <c r="AK155" i="20"/>
  <c r="AL154" i="20"/>
  <c r="AF356" i="20"/>
  <c r="BM54" i="61"/>
  <c r="BM51" i="61"/>
  <c r="BM52" i="61"/>
  <c r="BM50" i="61"/>
  <c r="BM53" i="61"/>
  <c r="BO54" i="61"/>
  <c r="BO50" i="61"/>
  <c r="BO53" i="61"/>
  <c r="BO52" i="61"/>
  <c r="BO51" i="61"/>
  <c r="BK50" i="61"/>
  <c r="BK54" i="61"/>
  <c r="BK52" i="61"/>
  <c r="BK53" i="61"/>
  <c r="BK51" i="61"/>
  <c r="BI51" i="61"/>
  <c r="BI53" i="61"/>
  <c r="BI52" i="61"/>
  <c r="BI50" i="61"/>
  <c r="X356" i="20"/>
  <c r="I44" i="58"/>
  <c r="AE163" i="20"/>
  <c r="AF352" i="20"/>
  <c r="AF353" i="20"/>
  <c r="AF351" i="20"/>
  <c r="I20" i="57"/>
  <c r="AF477" i="20"/>
  <c r="G21" i="59"/>
  <c r="X355" i="20"/>
  <c r="AD155" i="20"/>
  <c r="AD165" i="20"/>
  <c r="AE165" i="20"/>
  <c r="E44" i="58"/>
  <c r="X169" i="20"/>
  <c r="X473" i="20"/>
  <c r="X469" i="20"/>
  <c r="AE164" i="20"/>
  <c r="I21" i="58"/>
  <c r="AE154" i="20"/>
  <c r="X475" i="20"/>
  <c r="G19" i="59"/>
  <c r="I36" i="59"/>
  <c r="I34" i="59" s="1"/>
  <c r="Q129" i="20"/>
  <c r="H21" i="45"/>
  <c r="G18" i="59"/>
  <c r="S44" i="58"/>
  <c r="AF480" i="20"/>
  <c r="AF481" i="20"/>
  <c r="BE44" i="58"/>
  <c r="G32" i="58"/>
  <c r="I23" i="58"/>
  <c r="X472" i="20"/>
  <c r="P129" i="20"/>
  <c r="A58" i="45"/>
  <c r="AK58" i="45" s="1"/>
  <c r="AE39" i="45"/>
  <c r="AE36" i="45" s="1"/>
  <c r="A74" i="45"/>
  <c r="A68" i="45"/>
  <c r="A80" i="45"/>
  <c r="O80" i="45" s="1"/>
  <c r="A66" i="45"/>
  <c r="A64" i="45"/>
  <c r="O64" i="45" s="1"/>
  <c r="M39" i="45"/>
  <c r="M36" i="45" s="1"/>
  <c r="A56" i="45"/>
  <c r="AM39" i="45"/>
  <c r="AM36" i="45" s="1"/>
  <c r="A82" i="45"/>
  <c r="A52" i="45"/>
  <c r="G52" i="45" s="1"/>
  <c r="A72" i="45"/>
  <c r="O72" i="45" s="1"/>
  <c r="S39" i="45"/>
  <c r="S36" i="45" s="1"/>
  <c r="A62" i="45"/>
  <c r="AA39" i="45"/>
  <c r="AA36" i="45" s="1"/>
  <c r="A70" i="45"/>
  <c r="K39" i="45"/>
  <c r="K36" i="45" s="1"/>
  <c r="A54" i="45"/>
  <c r="BE31" i="60"/>
  <c r="BE34" i="60"/>
  <c r="BE32" i="60"/>
  <c r="BE30" i="60"/>
  <c r="E38" i="61"/>
  <c r="P187" i="20" s="1"/>
  <c r="CE74" i="20"/>
  <c r="AV74" i="20" s="1"/>
  <c r="CE33" i="20"/>
  <c r="CE48" i="20"/>
  <c r="AQ44" i="57"/>
  <c r="X476" i="20"/>
  <c r="I22" i="57"/>
  <c r="X470" i="20"/>
  <c r="X155" i="20"/>
  <c r="K44" i="57"/>
  <c r="I20" i="58"/>
  <c r="I25" i="57"/>
  <c r="X474" i="20"/>
  <c r="G18" i="57"/>
  <c r="I21" i="57"/>
  <c r="X163" i="20"/>
  <c r="G15" i="59"/>
  <c r="G22" i="59"/>
  <c r="G20" i="59"/>
  <c r="G17" i="59"/>
  <c r="F16" i="62"/>
  <c r="AO12" i="20"/>
  <c r="F22" i="62"/>
  <c r="AO37" i="20"/>
  <c r="F15" i="62"/>
  <c r="AO60" i="20"/>
  <c r="F20" i="62"/>
  <c r="AO51" i="20"/>
  <c r="F10" i="62"/>
  <c r="AO18" i="20"/>
  <c r="F5" i="62"/>
  <c r="AO11" i="20"/>
  <c r="F18" i="62"/>
  <c r="AO58" i="20"/>
  <c r="F17" i="62"/>
  <c r="AO38" i="20"/>
  <c r="F14" i="62"/>
  <c r="AO35" i="20"/>
  <c r="F9" i="62"/>
  <c r="I227" i="20" s="1"/>
  <c r="AO32" i="20"/>
  <c r="F7" i="62"/>
  <c r="AO16" i="20"/>
  <c r="F12" i="62"/>
  <c r="AO50" i="20"/>
  <c r="F11" i="62"/>
  <c r="AO24" i="20"/>
  <c r="F13" i="62"/>
  <c r="AO25" i="20"/>
  <c r="F19" i="62"/>
  <c r="AO17" i="20"/>
  <c r="F21" i="62"/>
  <c r="AO79" i="20"/>
  <c r="F6" i="62"/>
  <c r="AO14" i="20"/>
  <c r="F23" i="62"/>
  <c r="AO47" i="20"/>
  <c r="F8" i="62"/>
  <c r="AO13" i="20"/>
  <c r="I13" i="58"/>
  <c r="X168" i="20"/>
  <c r="AE159" i="20"/>
  <c r="AG44" i="58"/>
  <c r="AE155" i="20"/>
  <c r="I17" i="58"/>
  <c r="AY44" i="58"/>
  <c r="I5" i="58"/>
  <c r="U34" i="59"/>
  <c r="AD159" i="20"/>
  <c r="I12" i="57"/>
  <c r="AF475" i="20"/>
  <c r="I18" i="58"/>
  <c r="AE161" i="20"/>
  <c r="X160" i="20"/>
  <c r="G26" i="57"/>
  <c r="I15" i="57"/>
  <c r="X167" i="20"/>
  <c r="I16" i="57"/>
  <c r="AE162" i="20"/>
  <c r="I16" i="58"/>
  <c r="AO44" i="58"/>
  <c r="AI44" i="58"/>
  <c r="X166" i="20"/>
  <c r="G13" i="59"/>
  <c r="AW44" i="58"/>
  <c r="W161" i="20"/>
  <c r="G23" i="58"/>
  <c r="X162" i="20"/>
  <c r="X164" i="20"/>
  <c r="AF479" i="20"/>
  <c r="X156" i="20"/>
  <c r="K44" i="58"/>
  <c r="G30" i="58"/>
  <c r="AF478" i="20"/>
  <c r="G28" i="58"/>
  <c r="G11" i="58"/>
  <c r="X157" i="20"/>
  <c r="X165" i="20"/>
  <c r="G10" i="58"/>
  <c r="AE477" i="20"/>
  <c r="I12" i="58"/>
  <c r="W157" i="20"/>
  <c r="G16" i="58"/>
  <c r="X161" i="20"/>
  <c r="BS50" i="61"/>
  <c r="BS53" i="61"/>
  <c r="BS54" i="61"/>
  <c r="BS52" i="61"/>
  <c r="I50" i="61"/>
  <c r="I52" i="61"/>
  <c r="BA50" i="61"/>
  <c r="BA53" i="61"/>
  <c r="U52" i="61"/>
  <c r="U51" i="61"/>
  <c r="BA52" i="61"/>
  <c r="K51" i="61"/>
  <c r="K50" i="61"/>
  <c r="K52" i="61"/>
  <c r="Q50" i="61"/>
  <c r="Q51" i="61"/>
  <c r="Q52" i="61"/>
  <c r="AM50" i="61"/>
  <c r="AM51" i="61"/>
  <c r="AM52" i="61"/>
  <c r="CE52" i="61"/>
  <c r="CE53" i="61"/>
  <c r="CE54" i="61"/>
  <c r="CE50" i="61"/>
  <c r="CE51" i="61"/>
  <c r="E50" i="61"/>
  <c r="E51" i="61"/>
  <c r="E52" i="61"/>
  <c r="E53" i="61"/>
  <c r="BG50" i="61"/>
  <c r="BG51" i="61"/>
  <c r="BG52" i="61"/>
  <c r="BG53" i="61"/>
  <c r="AE52" i="61"/>
  <c r="AE50" i="61"/>
  <c r="AE51" i="61"/>
  <c r="AY52" i="61"/>
  <c r="AY50" i="61"/>
  <c r="AY51" i="61"/>
  <c r="AY53" i="61"/>
  <c r="M52" i="61"/>
  <c r="M50" i="61"/>
  <c r="M51" i="61"/>
  <c r="AG51" i="61"/>
  <c r="AG52" i="61"/>
  <c r="AG50" i="61"/>
  <c r="BQ51" i="61"/>
  <c r="BQ52" i="61"/>
  <c r="BQ53" i="61"/>
  <c r="BQ54" i="61"/>
  <c r="BQ50" i="61"/>
  <c r="AS51" i="61"/>
  <c r="AS52" i="61"/>
  <c r="AS50" i="61"/>
  <c r="AI50" i="61"/>
  <c r="AI51" i="61"/>
  <c r="AI52" i="61"/>
  <c r="AK52" i="61"/>
  <c r="AK50" i="61"/>
  <c r="AK51" i="61"/>
  <c r="BC53" i="61"/>
  <c r="BC50" i="61"/>
  <c r="BC51" i="61"/>
  <c r="BC52" i="61"/>
  <c r="C52" i="61"/>
  <c r="C53" i="61"/>
  <c r="C50" i="61"/>
  <c r="C51" i="61"/>
  <c r="AQ51" i="61"/>
  <c r="AQ50" i="61"/>
  <c r="AQ52" i="61"/>
  <c r="O52" i="61"/>
  <c r="O50" i="61"/>
  <c r="O51" i="61"/>
  <c r="G50" i="61"/>
  <c r="G51" i="61"/>
  <c r="G52" i="61"/>
  <c r="Y50" i="61"/>
  <c r="Y51" i="61"/>
  <c r="Y52" i="61"/>
  <c r="AC50" i="61"/>
  <c r="AC51" i="61"/>
  <c r="AC52" i="61"/>
  <c r="AU51" i="61"/>
  <c r="AU52" i="61"/>
  <c r="AU53" i="61"/>
  <c r="AU50" i="61"/>
  <c r="S50" i="61"/>
  <c r="S51" i="61"/>
  <c r="S52" i="61"/>
  <c r="BE50" i="61"/>
  <c r="BE51" i="61"/>
  <c r="BE52" i="61"/>
  <c r="BE53" i="61"/>
  <c r="AA51" i="61"/>
  <c r="AA52" i="61"/>
  <c r="AA50" i="61"/>
  <c r="AW52" i="61"/>
  <c r="AW53" i="61"/>
  <c r="AW50" i="61"/>
  <c r="AW51" i="61"/>
  <c r="AK44" i="58"/>
  <c r="G33" i="58"/>
  <c r="Q44" i="58"/>
  <c r="I22" i="58"/>
  <c r="AF476" i="20"/>
  <c r="I15" i="58"/>
  <c r="G13" i="58"/>
  <c r="X159" i="20"/>
  <c r="G15" i="58"/>
  <c r="G7" i="58"/>
  <c r="G19" i="58"/>
  <c r="W165" i="20"/>
  <c r="I14" i="58"/>
  <c r="X158" i="20"/>
  <c r="G25" i="58"/>
  <c r="AF474" i="20"/>
  <c r="I7" i="58"/>
  <c r="X154" i="20"/>
  <c r="I8" i="58"/>
  <c r="G20" i="58"/>
  <c r="AC34" i="59"/>
  <c r="I11" i="58"/>
  <c r="I5" i="57"/>
  <c r="I17" i="57"/>
  <c r="X471" i="20"/>
  <c r="I14" i="57"/>
  <c r="AE160" i="20"/>
  <c r="I23" i="57"/>
  <c r="X468" i="20"/>
  <c r="I19" i="57"/>
  <c r="AE157" i="20"/>
  <c r="G13" i="57"/>
  <c r="AE156" i="20"/>
  <c r="I6" i="57"/>
  <c r="AE158" i="20"/>
  <c r="G5" i="57"/>
  <c r="G21" i="58"/>
  <c r="G29" i="58"/>
  <c r="Y44" i="58"/>
  <c r="I10" i="58"/>
  <c r="I6" i="58"/>
  <c r="G5" i="58"/>
  <c r="I9" i="58"/>
  <c r="I25" i="58"/>
  <c r="M44" i="58"/>
  <c r="BA44" i="58"/>
  <c r="U44" i="58"/>
  <c r="AS44" i="58"/>
  <c r="I13" i="57"/>
  <c r="I10" i="57"/>
  <c r="I7" i="57"/>
  <c r="I8" i="57"/>
  <c r="I24" i="57"/>
  <c r="I9" i="57"/>
  <c r="G12" i="57"/>
  <c r="AM44" i="57"/>
  <c r="G20" i="57"/>
  <c r="I26" i="57"/>
  <c r="C44" i="57"/>
  <c r="G32" i="57"/>
  <c r="G10" i="57"/>
  <c r="AU44" i="57"/>
  <c r="K34" i="59"/>
  <c r="AP31" i="60"/>
  <c r="AP30" i="60"/>
  <c r="AP33" i="60"/>
  <c r="AP34" i="60"/>
  <c r="O33" i="60"/>
  <c r="O31" i="60"/>
  <c r="O32" i="60"/>
  <c r="O30" i="60"/>
  <c r="AY31" i="60"/>
  <c r="AY33" i="60"/>
  <c r="AY32" i="60"/>
  <c r="AY30" i="60"/>
  <c r="AY34" i="60"/>
  <c r="F33" i="60"/>
  <c r="F30" i="60"/>
  <c r="F32" i="60"/>
  <c r="F34" i="60"/>
  <c r="F31" i="60"/>
  <c r="AV34" i="60"/>
  <c r="AV31" i="60"/>
  <c r="AV30" i="60"/>
  <c r="AV32" i="60"/>
  <c r="AV33" i="60"/>
  <c r="L30" i="60"/>
  <c r="L32" i="60"/>
  <c r="L34" i="60"/>
  <c r="L31" i="60"/>
  <c r="L33" i="60"/>
  <c r="AM32" i="60"/>
  <c r="AM31" i="60"/>
  <c r="AM33" i="60"/>
  <c r="AM34" i="60"/>
  <c r="AM30" i="60"/>
  <c r="BH33" i="60"/>
  <c r="BH30" i="60"/>
  <c r="BH34" i="60"/>
  <c r="BH31" i="60"/>
  <c r="BH32" i="60"/>
  <c r="X34" i="60"/>
  <c r="X31" i="60"/>
  <c r="X30" i="60"/>
  <c r="X32" i="60"/>
  <c r="X33" i="60"/>
  <c r="BB33" i="60"/>
  <c r="BB30" i="60"/>
  <c r="BB32" i="60"/>
  <c r="BB34" i="60"/>
  <c r="BB31" i="60"/>
  <c r="R32" i="60"/>
  <c r="R34" i="60"/>
  <c r="R33" i="60"/>
  <c r="R30" i="60"/>
  <c r="R31" i="60"/>
  <c r="C31" i="60"/>
  <c r="C33" i="60"/>
  <c r="C32" i="60"/>
  <c r="C30" i="60"/>
  <c r="C34" i="60"/>
  <c r="AD33" i="60"/>
  <c r="AD30" i="60"/>
  <c r="AD32" i="60"/>
  <c r="AD34" i="60"/>
  <c r="AD31" i="60"/>
  <c r="AG33" i="60"/>
  <c r="AG30" i="60"/>
  <c r="AG34" i="60"/>
  <c r="AG31" i="60"/>
  <c r="AG32" i="60"/>
  <c r="I33" i="60"/>
  <c r="I30" i="60"/>
  <c r="I34" i="60"/>
  <c r="I31" i="60"/>
  <c r="I32" i="60"/>
  <c r="U34" i="60"/>
  <c r="U31" i="60"/>
  <c r="U33" i="60"/>
  <c r="U30" i="60"/>
  <c r="U32" i="60"/>
  <c r="AJ30" i="60"/>
  <c r="AJ32" i="60"/>
  <c r="AJ34" i="60"/>
  <c r="AJ31" i="60"/>
  <c r="AJ33" i="60"/>
  <c r="AA31" i="60"/>
  <c r="AA33" i="60"/>
  <c r="AA32" i="60"/>
  <c r="AA30" i="60"/>
  <c r="AA34" i="60"/>
  <c r="AS34" i="60"/>
  <c r="AS31" i="60"/>
  <c r="AS33" i="60"/>
  <c r="AS30" i="60"/>
  <c r="AS32" i="60"/>
  <c r="G7" i="59"/>
  <c r="G34" i="59"/>
  <c r="G14" i="57"/>
  <c r="G6" i="59"/>
  <c r="AA34" i="59"/>
  <c r="Q34" i="59"/>
  <c r="M34" i="59"/>
  <c r="Y34" i="59"/>
  <c r="G9" i="59"/>
  <c r="W34" i="59"/>
  <c r="G10" i="59"/>
  <c r="G5" i="59"/>
  <c r="D12" i="59"/>
  <c r="AK36" i="59"/>
  <c r="AK34" i="59" s="1"/>
  <c r="E34" i="59"/>
  <c r="O36" i="59"/>
  <c r="O34" i="59" s="1"/>
  <c r="D16" i="59"/>
  <c r="C37" i="59"/>
  <c r="C34" i="59" s="1"/>
  <c r="B38" i="59"/>
  <c r="S34" i="59"/>
  <c r="AE44" i="57"/>
  <c r="O44" i="58"/>
  <c r="G44" i="58"/>
  <c r="AC44" i="58"/>
  <c r="AG44" i="57"/>
  <c r="BG44" i="57"/>
  <c r="D18" i="58"/>
  <c r="AM46" i="58"/>
  <c r="AM44" i="58" s="1"/>
  <c r="I19" i="58"/>
  <c r="D24" i="58"/>
  <c r="AU46" i="58"/>
  <c r="AU44" i="58" s="1"/>
  <c r="C46" i="58"/>
  <c r="D9" i="58"/>
  <c r="W156" i="20" s="1"/>
  <c r="B48" i="58"/>
  <c r="C47" i="58"/>
  <c r="D12" i="58"/>
  <c r="G12" i="58" s="1"/>
  <c r="W46" i="58"/>
  <c r="W44" i="58" s="1"/>
  <c r="BC46" i="58"/>
  <c r="BC44" i="58" s="1"/>
  <c r="D17" i="58"/>
  <c r="I24" i="58"/>
  <c r="AE46" i="58"/>
  <c r="AE44" i="58" s="1"/>
  <c r="D14" i="58"/>
  <c r="W162" i="20" s="1"/>
  <c r="Q44" i="57"/>
  <c r="AW44" i="57"/>
  <c r="AY44" i="57"/>
  <c r="G30" i="57"/>
  <c r="S44" i="57"/>
  <c r="O44" i="57"/>
  <c r="G25" i="57"/>
  <c r="G33" i="57"/>
  <c r="W44" i="57"/>
  <c r="G44" i="57"/>
  <c r="D8" i="57"/>
  <c r="G23" i="57"/>
  <c r="I18" i="57"/>
  <c r="BC44" i="57"/>
  <c r="D24" i="57"/>
  <c r="G24" i="57" s="1"/>
  <c r="M46" i="57"/>
  <c r="M44" i="57" s="1"/>
  <c r="AI46" i="57"/>
  <c r="AI44" i="57" s="1"/>
  <c r="D29" i="57"/>
  <c r="W473" i="20" s="1"/>
  <c r="E46" i="57"/>
  <c r="E44" i="57" s="1"/>
  <c r="D27" i="57"/>
  <c r="Y46" i="57"/>
  <c r="Y44" i="57" s="1"/>
  <c r="D19" i="57"/>
  <c r="G19" i="57" s="1"/>
  <c r="AC46" i="57"/>
  <c r="AC44" i="57" s="1"/>
  <c r="D21" i="57"/>
  <c r="AS46" i="57"/>
  <c r="AS44" i="57" s="1"/>
  <c r="D7" i="57"/>
  <c r="D11" i="57"/>
  <c r="G11" i="57" s="1"/>
  <c r="BE46" i="57"/>
  <c r="BE44" i="57" s="1"/>
  <c r="AA44" i="57"/>
  <c r="B48" i="57"/>
  <c r="I46" i="57"/>
  <c r="I44" i="57" s="1"/>
  <c r="D9" i="57"/>
  <c r="AK46" i="57"/>
  <c r="AK44" i="57" s="1"/>
  <c r="D22" i="57"/>
  <c r="BA46" i="57"/>
  <c r="BA44" i="57" s="1"/>
  <c r="D28" i="57"/>
  <c r="G28" i="57" s="1"/>
  <c r="U46" i="57"/>
  <c r="U44" i="57" s="1"/>
  <c r="D17" i="57"/>
  <c r="AD157" i="20" s="1"/>
  <c r="D31" i="57"/>
  <c r="AO46" i="57"/>
  <c r="AO44" i="57" s="1"/>
  <c r="I11" i="57"/>
  <c r="H16" i="45"/>
  <c r="H18" i="45"/>
  <c r="H15" i="45"/>
  <c r="H19" i="45"/>
  <c r="H22" i="45"/>
  <c r="H20" i="45"/>
  <c r="H23" i="45"/>
  <c r="E39" i="45"/>
  <c r="E36" i="45" s="1"/>
  <c r="C39" i="45"/>
  <c r="C36" i="45" s="1"/>
  <c r="H17" i="45"/>
  <c r="B40" i="45"/>
  <c r="CC49" i="61" l="1"/>
  <c r="CC47" i="61" s="1"/>
  <c r="AL25" i="20" s="1"/>
  <c r="W49" i="61"/>
  <c r="W47" i="61" s="1"/>
  <c r="AL17" i="20" s="1"/>
  <c r="I38" i="61"/>
  <c r="P370" i="20"/>
  <c r="BW49" i="61"/>
  <c r="BW47" i="61" s="1"/>
  <c r="F33" i="61" s="1"/>
  <c r="BY49" i="61"/>
  <c r="BY47" i="61" s="1"/>
  <c r="F43" i="61" s="1"/>
  <c r="Q192" i="20" s="1"/>
  <c r="I18" i="61"/>
  <c r="P167" i="20"/>
  <c r="W163" i="20"/>
  <c r="W160" i="20"/>
  <c r="AE479" i="20"/>
  <c r="W172" i="20"/>
  <c r="G17" i="58"/>
  <c r="W177" i="20"/>
  <c r="W357" i="20"/>
  <c r="I35" i="61"/>
  <c r="I36" i="61"/>
  <c r="G18" i="61"/>
  <c r="H507" i="20"/>
  <c r="P169" i="20"/>
  <c r="I20" i="61"/>
  <c r="AO49" i="61"/>
  <c r="AO47" i="61" s="1"/>
  <c r="AL31" i="20" s="1"/>
  <c r="BU49" i="61"/>
  <c r="BU47" i="61" s="1"/>
  <c r="AL32" i="20" s="1"/>
  <c r="E3" i="61"/>
  <c r="E2" i="61" s="1"/>
  <c r="P369" i="20"/>
  <c r="P367" i="20"/>
  <c r="P182" i="20"/>
  <c r="CA49" i="61"/>
  <c r="CA47" i="61" s="1"/>
  <c r="AQ76" i="45"/>
  <c r="AJ42" i="45"/>
  <c r="AI38" i="45" s="1"/>
  <c r="AS76" i="45"/>
  <c r="AT76" i="45" s="1"/>
  <c r="U58" i="45"/>
  <c r="AC58" i="45"/>
  <c r="O41" i="45"/>
  <c r="P42" i="45"/>
  <c r="AS52" i="45"/>
  <c r="AT52" i="45" s="1"/>
  <c r="AQ52" i="45"/>
  <c r="J42" i="45"/>
  <c r="I41" i="45"/>
  <c r="P362" i="20"/>
  <c r="P363" i="20"/>
  <c r="Q385" i="20"/>
  <c r="U72" i="45"/>
  <c r="G72" i="45"/>
  <c r="U80" i="45"/>
  <c r="G80" i="45"/>
  <c r="Q386" i="20"/>
  <c r="P358" i="20"/>
  <c r="I24" i="61"/>
  <c r="H511" i="20"/>
  <c r="G68" i="45"/>
  <c r="U68" i="45"/>
  <c r="G64" i="45"/>
  <c r="Y64" i="45"/>
  <c r="AC64" i="45"/>
  <c r="AK64" i="45"/>
  <c r="AE475" i="20"/>
  <c r="W356" i="20"/>
  <c r="AC80" i="45"/>
  <c r="Y80" i="45"/>
  <c r="AK72" i="45"/>
  <c r="Y72" i="45"/>
  <c r="AK68" i="45"/>
  <c r="AC68" i="45"/>
  <c r="AK156" i="20"/>
  <c r="G16" i="59"/>
  <c r="BO49" i="61"/>
  <c r="BO47" i="61" s="1"/>
  <c r="BM49" i="61"/>
  <c r="BM47" i="61" s="1"/>
  <c r="P366" i="20"/>
  <c r="P356" i="20"/>
  <c r="I22" i="61"/>
  <c r="H509" i="20"/>
  <c r="BI49" i="61"/>
  <c r="BI47" i="61" s="1"/>
  <c r="F45" i="61" s="1"/>
  <c r="Q194" i="20" s="1"/>
  <c r="BK49" i="61"/>
  <c r="BK47" i="61" s="1"/>
  <c r="F34" i="61" s="1"/>
  <c r="Q384" i="20"/>
  <c r="P364" i="20"/>
  <c r="P365" i="20"/>
  <c r="I226" i="20"/>
  <c r="W166" i="20"/>
  <c r="W468" i="20"/>
  <c r="AD163" i="20"/>
  <c r="G8" i="57"/>
  <c r="AD164" i="20"/>
  <c r="AE474" i="20"/>
  <c r="W355" i="20"/>
  <c r="AD156" i="20"/>
  <c r="AD162" i="20"/>
  <c r="AE351" i="20"/>
  <c r="AE480" i="20"/>
  <c r="W154" i="20"/>
  <c r="W169" i="20"/>
  <c r="AF528" i="20"/>
  <c r="H515" i="20"/>
  <c r="H516" i="20"/>
  <c r="AO83" i="20"/>
  <c r="AF529" i="20"/>
  <c r="AS78" i="45"/>
  <c r="AT78" i="45" s="1"/>
  <c r="AQ78" i="45"/>
  <c r="AG41" i="45"/>
  <c r="AH42" i="45"/>
  <c r="I223" i="20"/>
  <c r="AI41" i="45"/>
  <c r="C11" i="45" s="1"/>
  <c r="X42" i="45"/>
  <c r="H514" i="20"/>
  <c r="AS50" i="45"/>
  <c r="AT50" i="45" s="1"/>
  <c r="AQ50" i="45"/>
  <c r="H513" i="20"/>
  <c r="BE29" i="60"/>
  <c r="BE27" i="60" s="1"/>
  <c r="G38" i="61"/>
  <c r="I26" i="61"/>
  <c r="I224" i="20"/>
  <c r="AF526" i="20"/>
  <c r="AF525" i="20"/>
  <c r="AF524" i="20"/>
  <c r="I225" i="20"/>
  <c r="AF527" i="20"/>
  <c r="G31" i="57"/>
  <c r="W474" i="20"/>
  <c r="W168" i="20"/>
  <c r="W472" i="20"/>
  <c r="W476" i="20"/>
  <c r="G21" i="57"/>
  <c r="W475" i="20"/>
  <c r="AG33" i="59"/>
  <c r="AG30" i="59" s="1"/>
  <c r="AI33" i="59"/>
  <c r="AE33" i="59"/>
  <c r="AJ26" i="59"/>
  <c r="AJ25" i="59" s="1"/>
  <c r="CF32" i="20" s="1"/>
  <c r="AF26" i="59"/>
  <c r="AF25" i="59" s="1"/>
  <c r="AI26" i="59"/>
  <c r="AH26" i="59"/>
  <c r="AH25" i="59" s="1"/>
  <c r="CF60" i="20" s="1"/>
  <c r="AE26" i="59"/>
  <c r="AG26" i="59"/>
  <c r="G29" i="57"/>
  <c r="AD158" i="20"/>
  <c r="W158" i="20"/>
  <c r="BS49" i="61"/>
  <c r="BS47" i="61" s="1"/>
  <c r="I49" i="61"/>
  <c r="I47" i="61" s="1"/>
  <c r="BA49" i="61"/>
  <c r="BA47" i="61" s="1"/>
  <c r="U49" i="61"/>
  <c r="U47" i="61" s="1"/>
  <c r="AL18" i="20" s="1"/>
  <c r="M49" i="61"/>
  <c r="M47" i="61" s="1"/>
  <c r="AL24" i="20" s="1"/>
  <c r="BE49" i="61"/>
  <c r="BE47" i="61" s="1"/>
  <c r="AC49" i="61"/>
  <c r="AC47" i="61" s="1"/>
  <c r="AL47" i="20" s="1"/>
  <c r="AK49" i="61"/>
  <c r="AK47" i="61" s="1"/>
  <c r="AL29" i="20" s="1"/>
  <c r="E49" i="61"/>
  <c r="E47" i="61" s="1"/>
  <c r="AL35" i="20" s="1"/>
  <c r="AE49" i="61"/>
  <c r="AE47" i="61" s="1"/>
  <c r="Q49" i="61"/>
  <c r="Q47" i="61" s="1"/>
  <c r="AW49" i="61"/>
  <c r="AW47" i="61" s="1"/>
  <c r="AI49" i="61"/>
  <c r="AI47" i="61" s="1"/>
  <c r="AL45" i="20" s="1"/>
  <c r="AY49" i="61"/>
  <c r="AY47" i="61" s="1"/>
  <c r="G49" i="61"/>
  <c r="G47" i="61" s="1"/>
  <c r="AQ49" i="61"/>
  <c r="AQ47" i="61" s="1"/>
  <c r="BC49" i="61"/>
  <c r="BC47" i="61" s="1"/>
  <c r="BQ49" i="61"/>
  <c r="BQ47" i="61" s="1"/>
  <c r="BG49" i="61"/>
  <c r="BG47" i="61" s="1"/>
  <c r="C49" i="61"/>
  <c r="C47" i="61" s="1"/>
  <c r="AG49" i="61"/>
  <c r="AG47" i="61" s="1"/>
  <c r="AM49" i="61"/>
  <c r="AM47" i="61" s="1"/>
  <c r="AA49" i="61"/>
  <c r="AA47" i="61" s="1"/>
  <c r="AL23" i="20" s="1"/>
  <c r="S49" i="61"/>
  <c r="S47" i="61" s="1"/>
  <c r="AL78" i="20" s="1"/>
  <c r="C78" i="20" s="1"/>
  <c r="AB284" i="20" s="1"/>
  <c r="AS49" i="61"/>
  <c r="AS47" i="61" s="1"/>
  <c r="CE49" i="61"/>
  <c r="CE47" i="61" s="1"/>
  <c r="AU49" i="61"/>
  <c r="AU47" i="61" s="1"/>
  <c r="Y49" i="61"/>
  <c r="Y47" i="61" s="1"/>
  <c r="O49" i="61"/>
  <c r="O47" i="61" s="1"/>
  <c r="K49" i="61"/>
  <c r="K47" i="61" s="1"/>
  <c r="AL44" i="20" s="1"/>
  <c r="G9" i="58"/>
  <c r="W167" i="20"/>
  <c r="G24" i="58"/>
  <c r="W164" i="20"/>
  <c r="G18" i="58"/>
  <c r="AE476" i="20"/>
  <c r="G14" i="58"/>
  <c r="W155" i="20"/>
  <c r="G7" i="57"/>
  <c r="AD161" i="20"/>
  <c r="G9" i="57"/>
  <c r="W471" i="20"/>
  <c r="G22" i="57"/>
  <c r="W469" i="20"/>
  <c r="G17" i="57"/>
  <c r="W470" i="20"/>
  <c r="G27" i="57"/>
  <c r="AD160" i="20"/>
  <c r="AP29" i="60"/>
  <c r="AP27" i="60" s="1"/>
  <c r="O29" i="60"/>
  <c r="O27" i="60" s="1"/>
  <c r="R29" i="60"/>
  <c r="R27" i="60" s="1"/>
  <c r="AY29" i="60"/>
  <c r="AY27" i="60" s="1"/>
  <c r="I29" i="60"/>
  <c r="I27" i="60" s="1"/>
  <c r="U29" i="60"/>
  <c r="U27" i="60" s="1"/>
  <c r="X29" i="60"/>
  <c r="X27" i="60" s="1"/>
  <c r="BH29" i="60"/>
  <c r="BH27" i="60" s="1"/>
  <c r="AV29" i="60"/>
  <c r="AV27" i="60" s="1"/>
  <c r="AD29" i="60"/>
  <c r="AD27" i="60" s="1"/>
  <c r="AS29" i="60"/>
  <c r="AS27" i="60" s="1"/>
  <c r="AA29" i="60"/>
  <c r="AA27" i="60" s="1"/>
  <c r="AJ29" i="60"/>
  <c r="AJ27" i="60" s="1"/>
  <c r="AM29" i="60"/>
  <c r="AM27" i="60" s="1"/>
  <c r="AG29" i="60"/>
  <c r="AG27" i="60" s="1"/>
  <c r="BB29" i="60"/>
  <c r="BB27" i="60" s="1"/>
  <c r="L29" i="60"/>
  <c r="L27" i="60" s="1"/>
  <c r="C29" i="60"/>
  <c r="C27" i="60" s="1"/>
  <c r="F29" i="60"/>
  <c r="F27" i="60" s="1"/>
  <c r="G12" i="59"/>
  <c r="C33" i="59"/>
  <c r="C29" i="59" s="1"/>
  <c r="AK33" i="59"/>
  <c r="AA33" i="59"/>
  <c r="U33" i="59"/>
  <c r="O33" i="59"/>
  <c r="AC33" i="59"/>
  <c r="E33" i="59"/>
  <c r="S33" i="59"/>
  <c r="G33" i="59"/>
  <c r="Q33" i="59"/>
  <c r="I33" i="59"/>
  <c r="AK26" i="59"/>
  <c r="W26" i="59"/>
  <c r="O26" i="59"/>
  <c r="G26" i="59"/>
  <c r="AD26" i="59"/>
  <c r="AD25" i="59" s="1"/>
  <c r="CF15" i="20" s="1"/>
  <c r="V26" i="59"/>
  <c r="V25" i="59" s="1"/>
  <c r="CF38" i="20" s="1"/>
  <c r="N26" i="59"/>
  <c r="N25" i="59" s="1"/>
  <c r="CF79" i="20" s="1"/>
  <c r="F26" i="59"/>
  <c r="F25" i="59" s="1"/>
  <c r="CF18" i="20" s="1"/>
  <c r="AC26" i="59"/>
  <c r="U26" i="59"/>
  <c r="M26" i="59"/>
  <c r="E26" i="59"/>
  <c r="R26" i="59"/>
  <c r="R25" i="59" s="1"/>
  <c r="CF17" i="20" s="1"/>
  <c r="AB26" i="59"/>
  <c r="AB25" i="59" s="1"/>
  <c r="CF35" i="20" s="1"/>
  <c r="T26" i="59"/>
  <c r="T25" i="59" s="1"/>
  <c r="CF13" i="20" s="1"/>
  <c r="L26" i="59"/>
  <c r="L25" i="59" s="1"/>
  <c r="CF24" i="20" s="1"/>
  <c r="D26" i="59"/>
  <c r="D25" i="59" s="1"/>
  <c r="CF14" i="20" s="1"/>
  <c r="AA26" i="59"/>
  <c r="S26" i="59"/>
  <c r="K26" i="59"/>
  <c r="C26" i="59"/>
  <c r="Y26" i="59"/>
  <c r="Q26" i="59"/>
  <c r="I26" i="59"/>
  <c r="Z26" i="59"/>
  <c r="Z25" i="59" s="1"/>
  <c r="CF16" i="20" s="1"/>
  <c r="AL26" i="59"/>
  <c r="AL25" i="59" s="1"/>
  <c r="CF50" i="20" s="1"/>
  <c r="X26" i="59"/>
  <c r="X25" i="59" s="1"/>
  <c r="CF25" i="20" s="1"/>
  <c r="P26" i="59"/>
  <c r="P25" i="59" s="1"/>
  <c r="CF12" i="20" s="1"/>
  <c r="H26" i="59"/>
  <c r="H25" i="59" s="1"/>
  <c r="CF11" i="20" s="1"/>
  <c r="J26" i="59"/>
  <c r="J25" i="59" s="1"/>
  <c r="CF51" i="20" s="1"/>
  <c r="Y33" i="59"/>
  <c r="W33" i="59"/>
  <c r="K33" i="59"/>
  <c r="M33" i="59"/>
  <c r="C44" i="58"/>
  <c r="BC43" i="58" s="1"/>
  <c r="BE36" i="58"/>
  <c r="AW36" i="58"/>
  <c r="AO36" i="58"/>
  <c r="AG36" i="58"/>
  <c r="Y36" i="58"/>
  <c r="Q36" i="58"/>
  <c r="I36" i="58"/>
  <c r="BD36" i="58"/>
  <c r="BD35" i="58" s="1"/>
  <c r="AV36" i="58"/>
  <c r="AV35" i="58" s="1"/>
  <c r="AN36" i="58"/>
  <c r="AN35" i="58" s="1"/>
  <c r="AF36" i="58"/>
  <c r="AF35" i="58" s="1"/>
  <c r="X36" i="58"/>
  <c r="X35" i="58" s="1"/>
  <c r="P36" i="58"/>
  <c r="P35" i="58" s="1"/>
  <c r="H36" i="58"/>
  <c r="H35" i="58" s="1"/>
  <c r="BC36" i="58"/>
  <c r="AU36" i="58"/>
  <c r="AM36" i="58"/>
  <c r="AE36" i="58"/>
  <c r="W36" i="58"/>
  <c r="O36" i="58"/>
  <c r="G36" i="58"/>
  <c r="BB36" i="58"/>
  <c r="BB35" i="58" s="1"/>
  <c r="AT36" i="58"/>
  <c r="AT35" i="58" s="1"/>
  <c r="AL36" i="58"/>
  <c r="AL35" i="58" s="1"/>
  <c r="AD36" i="58"/>
  <c r="AD35" i="58" s="1"/>
  <c r="V36" i="58"/>
  <c r="V35" i="58" s="1"/>
  <c r="N36" i="58"/>
  <c r="N35" i="58" s="1"/>
  <c r="F36" i="58"/>
  <c r="F35" i="58" s="1"/>
  <c r="BA36" i="58"/>
  <c r="AS36" i="58"/>
  <c r="AK36" i="58"/>
  <c r="AC36" i="58"/>
  <c r="U36" i="58"/>
  <c r="M36" i="58"/>
  <c r="E36" i="58"/>
  <c r="BG36" i="58"/>
  <c r="AY36" i="58"/>
  <c r="AQ36" i="58"/>
  <c r="AI36" i="58"/>
  <c r="AA36" i="58"/>
  <c r="S36" i="58"/>
  <c r="K36" i="58"/>
  <c r="C36" i="58"/>
  <c r="BH36" i="58"/>
  <c r="BH35" i="58" s="1"/>
  <c r="AB36" i="58"/>
  <c r="AB35" i="58" s="1"/>
  <c r="BF36" i="58"/>
  <c r="BF35" i="58" s="1"/>
  <c r="Z36" i="58"/>
  <c r="Z35" i="58" s="1"/>
  <c r="AZ36" i="58"/>
  <c r="AZ35" i="58" s="1"/>
  <c r="T36" i="58"/>
  <c r="T35" i="58" s="1"/>
  <c r="D36" i="58"/>
  <c r="D35" i="58" s="1"/>
  <c r="AX36" i="58"/>
  <c r="AX35" i="58" s="1"/>
  <c r="R36" i="58"/>
  <c r="R35" i="58" s="1"/>
  <c r="AH36" i="58"/>
  <c r="AH35" i="58" s="1"/>
  <c r="AR36" i="58"/>
  <c r="L36" i="58"/>
  <c r="L35" i="58" s="1"/>
  <c r="AJ36" i="58"/>
  <c r="AJ35" i="58" s="1"/>
  <c r="AP36" i="58"/>
  <c r="AP35" i="58" s="1"/>
  <c r="J36" i="58"/>
  <c r="J35" i="58" s="1"/>
  <c r="AS43" i="57"/>
  <c r="AS39" i="57" s="1"/>
  <c r="I43" i="57"/>
  <c r="AE43" i="57"/>
  <c r="C43" i="57"/>
  <c r="AG43" i="57"/>
  <c r="K43" i="57"/>
  <c r="BG43" i="57"/>
  <c r="U43" i="57"/>
  <c r="BE43" i="57"/>
  <c r="AK43" i="57"/>
  <c r="M43" i="57"/>
  <c r="BA43" i="57"/>
  <c r="AI43" i="57"/>
  <c r="Y43" i="57"/>
  <c r="AA43" i="57"/>
  <c r="AC43" i="57"/>
  <c r="Q43" i="57"/>
  <c r="AO43" i="57"/>
  <c r="G43" i="57"/>
  <c r="BF36" i="57"/>
  <c r="BF35" i="57" s="1"/>
  <c r="CC30" i="20" s="1"/>
  <c r="AX36" i="57"/>
  <c r="AX35" i="57" s="1"/>
  <c r="CC20" i="20" s="1"/>
  <c r="AP36" i="57"/>
  <c r="AP35" i="57" s="1"/>
  <c r="CC14" i="20" s="1"/>
  <c r="AH36" i="57"/>
  <c r="AH35" i="57" s="1"/>
  <c r="CC55" i="20" s="1"/>
  <c r="Z36" i="57"/>
  <c r="Z35" i="57" s="1"/>
  <c r="CC23" i="20" s="1"/>
  <c r="R36" i="57"/>
  <c r="R35" i="57" s="1"/>
  <c r="CC12" i="20" s="1"/>
  <c r="J36" i="57"/>
  <c r="J35" i="57" s="1"/>
  <c r="CC40" i="20" s="1"/>
  <c r="AS36" i="57"/>
  <c r="M36" i="57"/>
  <c r="BE36" i="57"/>
  <c r="AW36" i="57"/>
  <c r="AO36" i="57"/>
  <c r="AG36" i="57"/>
  <c r="Y36" i="57"/>
  <c r="Q36" i="57"/>
  <c r="I36" i="57"/>
  <c r="BD36" i="57"/>
  <c r="BD35" i="57" s="1"/>
  <c r="CC41" i="20" s="1"/>
  <c r="AV36" i="57"/>
  <c r="AV35" i="57" s="1"/>
  <c r="CC82" i="20" s="1"/>
  <c r="AF36" i="57"/>
  <c r="AF35" i="57" s="1"/>
  <c r="CC25" i="20" s="1"/>
  <c r="P36" i="57"/>
  <c r="P35" i="57" s="1"/>
  <c r="CC17" i="20" s="1"/>
  <c r="U36" i="57"/>
  <c r="AN36" i="57"/>
  <c r="AN35" i="57" s="1"/>
  <c r="CC16" i="20" s="1"/>
  <c r="X36" i="57"/>
  <c r="X35" i="57" s="1"/>
  <c r="CC21" i="20" s="1"/>
  <c r="H36" i="57"/>
  <c r="H35" i="57" s="1"/>
  <c r="CC11" i="20" s="1"/>
  <c r="AC36" i="57"/>
  <c r="BC36" i="57"/>
  <c r="AU36" i="57"/>
  <c r="AM36" i="57"/>
  <c r="AE36" i="57"/>
  <c r="W36" i="57"/>
  <c r="O36" i="57"/>
  <c r="G36" i="57"/>
  <c r="N36" i="57"/>
  <c r="N35" i="57" s="1"/>
  <c r="CC13" i="20" s="1"/>
  <c r="BA36" i="57"/>
  <c r="AK36" i="57"/>
  <c r="BB36" i="57"/>
  <c r="BB35" i="57" s="1"/>
  <c r="CC19" i="20" s="1"/>
  <c r="AT36" i="57"/>
  <c r="AT35" i="57" s="1"/>
  <c r="CC33" i="20" s="1"/>
  <c r="AL36" i="57"/>
  <c r="AL35" i="57" s="1"/>
  <c r="CC15" i="20" s="1"/>
  <c r="AD36" i="57"/>
  <c r="AD35" i="57" s="1"/>
  <c r="CC51" i="20" s="1"/>
  <c r="V36" i="57"/>
  <c r="V35" i="57" s="1"/>
  <c r="CC18" i="20" s="1"/>
  <c r="F36" i="57"/>
  <c r="F35" i="57" s="1"/>
  <c r="CC35" i="20" s="1"/>
  <c r="E36" i="57"/>
  <c r="AR36" i="57"/>
  <c r="AR35" i="57" s="1"/>
  <c r="L36" i="57"/>
  <c r="L35" i="57" s="1"/>
  <c r="CC44" i="20" s="1"/>
  <c r="AQ36" i="57"/>
  <c r="K36" i="57"/>
  <c r="AJ36" i="57"/>
  <c r="AJ35" i="57" s="1"/>
  <c r="CC29" i="20" s="1"/>
  <c r="D36" i="57"/>
  <c r="D35" i="57" s="1"/>
  <c r="CC38" i="20" s="1"/>
  <c r="AI36" i="57"/>
  <c r="C36" i="57"/>
  <c r="BH36" i="57"/>
  <c r="BH35" i="57" s="1"/>
  <c r="CC54" i="20" s="1"/>
  <c r="AB36" i="57"/>
  <c r="AB35" i="57" s="1"/>
  <c r="CC47" i="20" s="1"/>
  <c r="BG36" i="57"/>
  <c r="AA36" i="57"/>
  <c r="AZ36" i="57"/>
  <c r="AZ35" i="57" s="1"/>
  <c r="CC32" i="20" s="1"/>
  <c r="T36" i="57"/>
  <c r="T35" i="57" s="1"/>
  <c r="CC28" i="20" s="1"/>
  <c r="AY36" i="57"/>
  <c r="S36" i="57"/>
  <c r="BC43" i="57"/>
  <c r="AU43" i="57"/>
  <c r="S43" i="57"/>
  <c r="AQ43" i="57"/>
  <c r="E43" i="57"/>
  <c r="AW43" i="57"/>
  <c r="AM43" i="57"/>
  <c r="AY43" i="57"/>
  <c r="W43" i="57"/>
  <c r="O43" i="57"/>
  <c r="AN28" i="45"/>
  <c r="AN27" i="45" s="1"/>
  <c r="BU17" i="20" s="1"/>
  <c r="AF28" i="45"/>
  <c r="AF27" i="45" s="1"/>
  <c r="X28" i="45"/>
  <c r="X27" i="45" s="1"/>
  <c r="BU25" i="20" s="1"/>
  <c r="P28" i="45"/>
  <c r="P27" i="45" s="1"/>
  <c r="BU15" i="20" s="1"/>
  <c r="H28" i="45"/>
  <c r="H27" i="45" s="1"/>
  <c r="BU11" i="20" s="1"/>
  <c r="AM28" i="45"/>
  <c r="AE28" i="45"/>
  <c r="W28" i="45"/>
  <c r="O28" i="45"/>
  <c r="G28" i="45"/>
  <c r="AJ28" i="45"/>
  <c r="AJ27" i="45" s="1"/>
  <c r="BU24" i="20" s="1"/>
  <c r="AB28" i="45"/>
  <c r="AB27" i="45" s="1"/>
  <c r="T28" i="45"/>
  <c r="T27" i="45" s="1"/>
  <c r="BU35" i="20" s="1"/>
  <c r="L28" i="45"/>
  <c r="L27" i="45" s="1"/>
  <c r="BU47" i="20" s="1"/>
  <c r="D28" i="45"/>
  <c r="D27" i="45" s="1"/>
  <c r="BU12" i="20" s="1"/>
  <c r="AC28" i="45"/>
  <c r="Q28" i="45"/>
  <c r="C28" i="45"/>
  <c r="AI28" i="45"/>
  <c r="R28" i="45"/>
  <c r="R27" i="45" s="1"/>
  <c r="AA28" i="45"/>
  <c r="N28" i="45"/>
  <c r="N27" i="45" s="1"/>
  <c r="BU79" i="20" s="1"/>
  <c r="V28" i="45"/>
  <c r="V27" i="45" s="1"/>
  <c r="BU14" i="20" s="1"/>
  <c r="AD28" i="45"/>
  <c r="AD27" i="45" s="1"/>
  <c r="BU16" i="20" s="1"/>
  <c r="E28" i="45"/>
  <c r="AL28" i="45"/>
  <c r="AL27" i="45" s="1"/>
  <c r="BU13" i="20" s="1"/>
  <c r="Z28" i="45"/>
  <c r="Z27" i="45" s="1"/>
  <c r="BU50" i="20" s="1"/>
  <c r="M28" i="45"/>
  <c r="J28" i="45"/>
  <c r="J27" i="45" s="1"/>
  <c r="BU32" i="20" s="1"/>
  <c r="AK28" i="45"/>
  <c r="Y28" i="45"/>
  <c r="K28" i="45"/>
  <c r="AH28" i="45"/>
  <c r="AH27" i="45" s="1"/>
  <c r="BU18" i="20" s="1"/>
  <c r="U28" i="45"/>
  <c r="I28" i="45"/>
  <c r="S28" i="45"/>
  <c r="AG28" i="45"/>
  <c r="F28" i="45"/>
  <c r="F27" i="45" s="1"/>
  <c r="BU58" i="20" s="1"/>
  <c r="D582" i="20"/>
  <c r="E582" i="20"/>
  <c r="BQ55" i="40"/>
  <c r="BQ58" i="40"/>
  <c r="C42" i="40" s="1"/>
  <c r="BW28" i="20"/>
  <c r="S568" i="20"/>
  <c r="T568" i="20"/>
  <c r="D581" i="20"/>
  <c r="E581" i="20"/>
  <c r="T600" i="20"/>
  <c r="T601" i="20"/>
  <c r="D600" i="20"/>
  <c r="E600" i="20"/>
  <c r="D601" i="20"/>
  <c r="E601" i="20"/>
  <c r="D602" i="20"/>
  <c r="E602" i="20"/>
  <c r="D578" i="20"/>
  <c r="E578" i="20"/>
  <c r="D579" i="20"/>
  <c r="E579" i="20"/>
  <c r="D580" i="20"/>
  <c r="E580" i="20"/>
  <c r="K570" i="20"/>
  <c r="L570" i="20"/>
  <c r="AA571" i="20"/>
  <c r="AB571" i="20"/>
  <c r="AA572" i="20"/>
  <c r="AB572" i="20"/>
  <c r="AA569" i="20"/>
  <c r="AB569" i="20"/>
  <c r="AA570" i="20"/>
  <c r="AB570" i="20"/>
  <c r="AA567" i="20"/>
  <c r="AB567" i="20"/>
  <c r="AA568" i="20"/>
  <c r="AB568" i="20"/>
  <c r="AL41" i="42"/>
  <c r="AL42" i="42"/>
  <c r="AL43" i="42"/>
  <c r="AL44" i="42"/>
  <c r="AL45" i="42"/>
  <c r="AL46" i="42"/>
  <c r="AL47" i="42"/>
  <c r="AL48" i="42"/>
  <c r="AL49" i="42"/>
  <c r="AL50" i="42"/>
  <c r="AL51" i="42"/>
  <c r="AL52" i="42"/>
  <c r="AL53" i="42"/>
  <c r="AL54" i="42"/>
  <c r="AL55" i="42"/>
  <c r="AL56" i="42"/>
  <c r="AL57" i="42"/>
  <c r="AL58" i="42"/>
  <c r="AL59" i="42"/>
  <c r="AL60" i="42"/>
  <c r="AL61" i="42"/>
  <c r="AL62" i="42"/>
  <c r="AL63" i="42"/>
  <c r="AL64" i="42"/>
  <c r="AL65" i="42"/>
  <c r="AL66" i="42"/>
  <c r="AL67" i="42"/>
  <c r="AL68" i="42"/>
  <c r="AL69" i="42"/>
  <c r="AL70" i="42"/>
  <c r="AL71" i="42"/>
  <c r="AL72" i="42"/>
  <c r="AL73" i="42"/>
  <c r="AL74" i="42"/>
  <c r="AL75" i="42"/>
  <c r="AL76" i="42"/>
  <c r="AL77" i="42"/>
  <c r="AL78" i="42"/>
  <c r="AL79" i="42"/>
  <c r="AL80" i="42"/>
  <c r="AL81" i="42"/>
  <c r="AL82" i="42"/>
  <c r="AL83" i="42"/>
  <c r="AL84" i="42"/>
  <c r="AL85" i="42"/>
  <c r="AL86" i="42"/>
  <c r="AL87" i="42"/>
  <c r="AL88" i="42"/>
  <c r="AL89" i="42"/>
  <c r="AL90" i="42"/>
  <c r="AL91" i="42"/>
  <c r="AL92" i="42"/>
  <c r="AL93" i="42"/>
  <c r="AL94" i="42"/>
  <c r="AL95" i="42"/>
  <c r="AL96" i="42"/>
  <c r="AL98" i="42"/>
  <c r="AL99" i="42"/>
  <c r="AI69" i="42"/>
  <c r="AI70" i="42"/>
  <c r="AI71" i="42"/>
  <c r="AI72" i="42"/>
  <c r="AI73" i="42"/>
  <c r="AI74" i="42"/>
  <c r="AI75" i="42"/>
  <c r="AI76" i="42"/>
  <c r="AI77" i="42"/>
  <c r="AI78" i="42"/>
  <c r="AI79" i="42"/>
  <c r="AI80" i="42"/>
  <c r="AI81" i="42"/>
  <c r="AI82" i="42"/>
  <c r="AI83" i="42"/>
  <c r="AI84" i="42"/>
  <c r="AI85" i="42"/>
  <c r="AI86" i="42"/>
  <c r="AI87" i="42"/>
  <c r="AI88" i="42"/>
  <c r="AI89" i="42"/>
  <c r="AI90" i="42"/>
  <c r="AI91" i="42"/>
  <c r="AI92" i="42"/>
  <c r="AI93" i="42"/>
  <c r="AI94" i="42"/>
  <c r="AI95" i="42"/>
  <c r="AI96" i="42"/>
  <c r="AI98" i="42"/>
  <c r="AI99" i="42"/>
  <c r="AL97" i="42"/>
  <c r="AI97" i="42"/>
  <c r="AD36" i="42"/>
  <c r="AD37" i="42" s="1"/>
  <c r="AC33" i="42" s="1"/>
  <c r="AC36" i="42"/>
  <c r="C12" i="42" s="1"/>
  <c r="N406" i="20"/>
  <c r="O406" i="20"/>
  <c r="P406" i="20"/>
  <c r="Q406" i="20"/>
  <c r="R406" i="20"/>
  <c r="M407" i="20"/>
  <c r="M408" i="20"/>
  <c r="M409" i="20"/>
  <c r="M410" i="20"/>
  <c r="L619" i="20"/>
  <c r="L408" i="20"/>
  <c r="L409" i="20"/>
  <c r="L410" i="20"/>
  <c r="K619" i="20"/>
  <c r="L407" i="20"/>
  <c r="L404" i="20"/>
  <c r="AM61" i="56"/>
  <c r="AN45" i="56"/>
  <c r="AM45" i="56"/>
  <c r="AQ250" i="56"/>
  <c r="AN250" i="56"/>
  <c r="AM250" i="56"/>
  <c r="AQ249" i="56"/>
  <c r="AN249" i="56"/>
  <c r="AM249" i="56"/>
  <c r="AQ248" i="56"/>
  <c r="AN248" i="56"/>
  <c r="AM248" i="56"/>
  <c r="AQ247" i="56"/>
  <c r="AN247" i="56"/>
  <c r="AM247" i="56"/>
  <c r="AQ246" i="56"/>
  <c r="AN246" i="56"/>
  <c r="AM246" i="56"/>
  <c r="AQ245" i="56"/>
  <c r="AN245" i="56"/>
  <c r="AM245" i="56"/>
  <c r="AQ244" i="56"/>
  <c r="AN244" i="56"/>
  <c r="AM244" i="56"/>
  <c r="AQ243" i="56"/>
  <c r="AN243" i="56"/>
  <c r="AM243" i="56"/>
  <c r="AQ242" i="56"/>
  <c r="AN242" i="56"/>
  <c r="AM242" i="56"/>
  <c r="AQ241" i="56"/>
  <c r="AN241" i="56"/>
  <c r="AM241" i="56"/>
  <c r="AQ240" i="56"/>
  <c r="AN240" i="56"/>
  <c r="AM240" i="56"/>
  <c r="AQ239" i="56"/>
  <c r="AN239" i="56"/>
  <c r="AM239" i="56"/>
  <c r="AQ238" i="56"/>
  <c r="AN238" i="56"/>
  <c r="AM238" i="56"/>
  <c r="AQ237" i="56"/>
  <c r="AN237" i="56"/>
  <c r="AM237" i="56"/>
  <c r="AQ236" i="56"/>
  <c r="AN236" i="56"/>
  <c r="AM236" i="56"/>
  <c r="AQ235" i="56"/>
  <c r="AN235" i="56"/>
  <c r="AM235" i="56"/>
  <c r="AQ234" i="56"/>
  <c r="AN234" i="56"/>
  <c r="AM234" i="56"/>
  <c r="AQ233" i="56"/>
  <c r="AN233" i="56"/>
  <c r="AM233" i="56"/>
  <c r="AQ232" i="56"/>
  <c r="AN232" i="56"/>
  <c r="AM232" i="56"/>
  <c r="AO232" i="56" s="1"/>
  <c r="AQ231" i="56"/>
  <c r="AN231" i="56"/>
  <c r="AM231" i="56"/>
  <c r="AQ230" i="56"/>
  <c r="AN230" i="56"/>
  <c r="AM230" i="56"/>
  <c r="AQ229" i="56"/>
  <c r="AN229" i="56"/>
  <c r="AM229" i="56"/>
  <c r="AQ228" i="56"/>
  <c r="AN228" i="56"/>
  <c r="AM228" i="56"/>
  <c r="AQ227" i="56"/>
  <c r="AN227" i="56"/>
  <c r="AM227" i="56"/>
  <c r="AQ226" i="56"/>
  <c r="AN226" i="56"/>
  <c r="AM226" i="56"/>
  <c r="AQ225" i="56"/>
  <c r="AN225" i="56"/>
  <c r="AM225" i="56"/>
  <c r="AQ224" i="56"/>
  <c r="AN224" i="56"/>
  <c r="AM224" i="56"/>
  <c r="AO224" i="56" s="1"/>
  <c r="AQ223" i="56"/>
  <c r="AN223" i="56"/>
  <c r="AM223" i="56"/>
  <c r="AQ222" i="56"/>
  <c r="AN222" i="56"/>
  <c r="AM222" i="56"/>
  <c r="AQ221" i="56"/>
  <c r="AN221" i="56"/>
  <c r="AM221" i="56"/>
  <c r="AQ220" i="56"/>
  <c r="AN220" i="56"/>
  <c r="AM220" i="56"/>
  <c r="AQ219" i="56"/>
  <c r="AN219" i="56"/>
  <c r="AM219" i="56"/>
  <c r="AQ218" i="56"/>
  <c r="AN218" i="56"/>
  <c r="AM218" i="56"/>
  <c r="AQ217" i="56"/>
  <c r="AN217" i="56"/>
  <c r="AM217" i="56"/>
  <c r="AQ216" i="56"/>
  <c r="AN216" i="56"/>
  <c r="AM216" i="56"/>
  <c r="AO216" i="56" s="1"/>
  <c r="AQ215" i="56"/>
  <c r="AN215" i="56"/>
  <c r="AM215" i="56"/>
  <c r="AQ214" i="56"/>
  <c r="AN214" i="56"/>
  <c r="AM214" i="56"/>
  <c r="AQ213" i="56"/>
  <c r="AN213" i="56"/>
  <c r="AM213" i="56"/>
  <c r="AQ212" i="56"/>
  <c r="AN212" i="56"/>
  <c r="AM212" i="56"/>
  <c r="AQ211" i="56"/>
  <c r="AN211" i="56"/>
  <c r="AM211" i="56"/>
  <c r="AQ210" i="56"/>
  <c r="AN210" i="56"/>
  <c r="AM210" i="56"/>
  <c r="AO210" i="56" s="1"/>
  <c r="AQ209" i="56"/>
  <c r="AN209" i="56"/>
  <c r="AM209" i="56"/>
  <c r="AQ208" i="56"/>
  <c r="AN208" i="56"/>
  <c r="AM208" i="56"/>
  <c r="AQ207" i="56"/>
  <c r="AN207" i="56"/>
  <c r="AM207" i="56"/>
  <c r="AQ206" i="56"/>
  <c r="AN206" i="56"/>
  <c r="AM206" i="56"/>
  <c r="AQ205" i="56"/>
  <c r="AN205" i="56"/>
  <c r="AM205" i="56"/>
  <c r="AQ204" i="56"/>
  <c r="AN204" i="56"/>
  <c r="AM204" i="56"/>
  <c r="AQ203" i="56"/>
  <c r="AN203" i="56"/>
  <c r="AM203" i="56"/>
  <c r="AQ202" i="56"/>
  <c r="AN202" i="56"/>
  <c r="AM202" i="56"/>
  <c r="AO202" i="56" s="1"/>
  <c r="AQ201" i="56"/>
  <c r="AN201" i="56"/>
  <c r="AM201" i="56"/>
  <c r="AQ200" i="56"/>
  <c r="AN200" i="56"/>
  <c r="AM200" i="56"/>
  <c r="AQ199" i="56"/>
  <c r="AN199" i="56"/>
  <c r="AM199" i="56"/>
  <c r="AQ198" i="56"/>
  <c r="AN198" i="56"/>
  <c r="AM198" i="56"/>
  <c r="AQ197" i="56"/>
  <c r="AN197" i="56"/>
  <c r="AM197" i="56"/>
  <c r="AQ196" i="56"/>
  <c r="AN196" i="56"/>
  <c r="AM196" i="56"/>
  <c r="AQ195" i="56"/>
  <c r="AN195" i="56"/>
  <c r="AM195" i="56"/>
  <c r="AQ194" i="56"/>
  <c r="AN194" i="56"/>
  <c r="AM194" i="56"/>
  <c r="AO194" i="56" s="1"/>
  <c r="AQ193" i="56"/>
  <c r="AN193" i="56"/>
  <c r="AM193" i="56"/>
  <c r="AQ192" i="56"/>
  <c r="AN192" i="56"/>
  <c r="AM192" i="56"/>
  <c r="AQ191" i="56"/>
  <c r="AN191" i="56"/>
  <c r="AM191" i="56"/>
  <c r="AQ190" i="56"/>
  <c r="AN190" i="56"/>
  <c r="AM190" i="56"/>
  <c r="AQ189" i="56"/>
  <c r="AN189" i="56"/>
  <c r="AM189" i="56"/>
  <c r="AQ188" i="56"/>
  <c r="AN188" i="56"/>
  <c r="AM188" i="56"/>
  <c r="AQ187" i="56"/>
  <c r="AN187" i="56"/>
  <c r="AM187" i="56"/>
  <c r="AQ186" i="56"/>
  <c r="AN186" i="56"/>
  <c r="AM186" i="56"/>
  <c r="AO186" i="56" s="1"/>
  <c r="AQ185" i="56"/>
  <c r="AN185" i="56"/>
  <c r="AM185" i="56"/>
  <c r="AQ184" i="56"/>
  <c r="AN184" i="56"/>
  <c r="AM184" i="56"/>
  <c r="AQ183" i="56"/>
  <c r="AN183" i="56"/>
  <c r="AM183" i="56"/>
  <c r="AQ182" i="56"/>
  <c r="AN182" i="56"/>
  <c r="AM182" i="56"/>
  <c r="AQ181" i="56"/>
  <c r="AN181" i="56"/>
  <c r="AM181" i="56"/>
  <c r="AQ180" i="56"/>
  <c r="AN180" i="56"/>
  <c r="AM180" i="56"/>
  <c r="AQ179" i="56"/>
  <c r="AN179" i="56"/>
  <c r="AM179" i="56"/>
  <c r="AQ178" i="56"/>
  <c r="AN178" i="56"/>
  <c r="AM178" i="56"/>
  <c r="AO178" i="56" s="1"/>
  <c r="AQ177" i="56"/>
  <c r="AN177" i="56"/>
  <c r="AM177" i="56"/>
  <c r="AQ176" i="56"/>
  <c r="AN176" i="56"/>
  <c r="AM176" i="56"/>
  <c r="AQ175" i="56"/>
  <c r="AN175" i="56"/>
  <c r="AM175" i="56"/>
  <c r="AQ174" i="56"/>
  <c r="AN174" i="56"/>
  <c r="AM174" i="56"/>
  <c r="AQ173" i="56"/>
  <c r="AN173" i="56"/>
  <c r="AM173" i="56"/>
  <c r="AQ172" i="56"/>
  <c r="AN172" i="56"/>
  <c r="AM172" i="56"/>
  <c r="AQ171" i="56"/>
  <c r="AN171" i="56"/>
  <c r="AM171" i="56"/>
  <c r="AO171" i="56" s="1"/>
  <c r="AQ170" i="56"/>
  <c r="AN170" i="56"/>
  <c r="AM170" i="56"/>
  <c r="AQ169" i="56"/>
  <c r="AN169" i="56"/>
  <c r="AM169" i="56"/>
  <c r="AQ168" i="56"/>
  <c r="AN168" i="56"/>
  <c r="AM168" i="56"/>
  <c r="AQ167" i="56"/>
  <c r="AN167" i="56"/>
  <c r="AM167" i="56"/>
  <c r="AQ166" i="56"/>
  <c r="AN166" i="56"/>
  <c r="AM166" i="56"/>
  <c r="AQ165" i="56"/>
  <c r="AN165" i="56"/>
  <c r="AM165" i="56"/>
  <c r="AQ164" i="56"/>
  <c r="AN164" i="56"/>
  <c r="AM164" i="56"/>
  <c r="AO164" i="56" s="1"/>
  <c r="AQ163" i="56"/>
  <c r="AN163" i="56"/>
  <c r="AM163" i="56"/>
  <c r="AQ162" i="56"/>
  <c r="AN162" i="56"/>
  <c r="AM162" i="56"/>
  <c r="AQ161" i="56"/>
  <c r="AN161" i="56"/>
  <c r="AM161" i="56"/>
  <c r="AQ160" i="56"/>
  <c r="AN160" i="56"/>
  <c r="AM160" i="56"/>
  <c r="AQ159" i="56"/>
  <c r="AN159" i="56"/>
  <c r="AM159" i="56"/>
  <c r="AQ158" i="56"/>
  <c r="AN158" i="56"/>
  <c r="AM158" i="56"/>
  <c r="AO158" i="56" s="1"/>
  <c r="AQ157" i="56"/>
  <c r="AN157" i="56"/>
  <c r="AM157" i="56"/>
  <c r="AQ156" i="56"/>
  <c r="AN156" i="56"/>
  <c r="AM156" i="56"/>
  <c r="AO156" i="56" s="1"/>
  <c r="AQ155" i="56"/>
  <c r="AN155" i="56"/>
  <c r="AM155" i="56"/>
  <c r="AQ154" i="56"/>
  <c r="AN154" i="56"/>
  <c r="AM154" i="56"/>
  <c r="AQ153" i="56"/>
  <c r="AN153" i="56"/>
  <c r="AM153" i="56"/>
  <c r="AQ152" i="56"/>
  <c r="AN152" i="56"/>
  <c r="AM152" i="56"/>
  <c r="AQ151" i="56"/>
  <c r="AN151" i="56"/>
  <c r="AM151" i="56"/>
  <c r="AQ150" i="56"/>
  <c r="AN150" i="56"/>
  <c r="AM150" i="56"/>
  <c r="AO150" i="56" s="1"/>
  <c r="AQ149" i="56"/>
  <c r="AN149" i="56"/>
  <c r="AM149" i="56"/>
  <c r="AQ148" i="56"/>
  <c r="AN148" i="56"/>
  <c r="AM148" i="56"/>
  <c r="AO148" i="56" s="1"/>
  <c r="AQ147" i="56"/>
  <c r="AN147" i="56"/>
  <c r="AM147" i="56"/>
  <c r="AQ146" i="56"/>
  <c r="AN146" i="56"/>
  <c r="AM146" i="56"/>
  <c r="AQ145" i="56"/>
  <c r="AN145" i="56"/>
  <c r="AM145" i="56"/>
  <c r="AQ144" i="56"/>
  <c r="AN144" i="56"/>
  <c r="AM144" i="56"/>
  <c r="AO144" i="56" s="1"/>
  <c r="AQ143" i="56"/>
  <c r="AN143" i="56"/>
  <c r="AM143" i="56"/>
  <c r="AQ142" i="56"/>
  <c r="AN142" i="56"/>
  <c r="AM142" i="56"/>
  <c r="AQ141" i="56"/>
  <c r="AN141" i="56"/>
  <c r="AM141" i="56"/>
  <c r="AQ140" i="56"/>
  <c r="AN140" i="56"/>
  <c r="AM140" i="56"/>
  <c r="AQ139" i="56"/>
  <c r="AN139" i="56"/>
  <c r="AM139" i="56"/>
  <c r="AQ138" i="56"/>
  <c r="AN138" i="56"/>
  <c r="AM138" i="56"/>
  <c r="AQ137" i="56"/>
  <c r="AN137" i="56"/>
  <c r="AM137" i="56"/>
  <c r="AO137" i="56" s="1"/>
  <c r="AQ136" i="56"/>
  <c r="AN136" i="56"/>
  <c r="AM136" i="56"/>
  <c r="AO136" i="56" s="1"/>
  <c r="AQ135" i="56"/>
  <c r="AN135" i="56"/>
  <c r="AM135" i="56"/>
  <c r="AQ134" i="56"/>
  <c r="AN134" i="56"/>
  <c r="AM134" i="56"/>
  <c r="AQ133" i="56"/>
  <c r="AN133" i="56"/>
  <c r="AM133" i="56"/>
  <c r="AQ132" i="56"/>
  <c r="AN132" i="56"/>
  <c r="AM132" i="56"/>
  <c r="AQ131" i="56"/>
  <c r="AN131" i="56"/>
  <c r="AM131" i="56"/>
  <c r="AQ130" i="56"/>
  <c r="AN130" i="56"/>
  <c r="AM130" i="56"/>
  <c r="AQ129" i="56"/>
  <c r="AN129" i="56"/>
  <c r="AM129" i="56"/>
  <c r="AQ128" i="56"/>
  <c r="AN128" i="56"/>
  <c r="AM128" i="56"/>
  <c r="AO128" i="56" s="1"/>
  <c r="AQ127" i="56"/>
  <c r="AN127" i="56"/>
  <c r="AM127" i="56"/>
  <c r="AQ126" i="56"/>
  <c r="AN126" i="56"/>
  <c r="AM126" i="56"/>
  <c r="AQ125" i="56"/>
  <c r="AN125" i="56"/>
  <c r="AM125" i="56"/>
  <c r="AQ124" i="56"/>
  <c r="AN124" i="56"/>
  <c r="AM124" i="56"/>
  <c r="AQ123" i="56"/>
  <c r="AN123" i="56"/>
  <c r="AM123" i="56"/>
  <c r="AQ122" i="56"/>
  <c r="AN122" i="56"/>
  <c r="AM122" i="56"/>
  <c r="AO122" i="56" s="1"/>
  <c r="AQ121" i="56"/>
  <c r="AN121" i="56"/>
  <c r="AM121" i="56"/>
  <c r="AQ120" i="56"/>
  <c r="AN120" i="56"/>
  <c r="AM120" i="56"/>
  <c r="AO120" i="56" s="1"/>
  <c r="AQ119" i="56"/>
  <c r="AN119" i="56"/>
  <c r="AM119" i="56"/>
  <c r="AQ118" i="56"/>
  <c r="AN118" i="56"/>
  <c r="AM118" i="56"/>
  <c r="AQ117" i="56"/>
  <c r="AN117" i="56"/>
  <c r="AM117" i="56"/>
  <c r="AQ116" i="56"/>
  <c r="AN116" i="56"/>
  <c r="AM116" i="56"/>
  <c r="AO116" i="56" s="1"/>
  <c r="AQ115" i="56"/>
  <c r="AN115" i="56"/>
  <c r="AM115" i="56"/>
  <c r="AQ114" i="56"/>
  <c r="AN114" i="56"/>
  <c r="AM114" i="56"/>
  <c r="AQ113" i="56"/>
  <c r="AN113" i="56"/>
  <c r="AM113" i="56"/>
  <c r="AQ112" i="56"/>
  <c r="AN112" i="56"/>
  <c r="AM112" i="56"/>
  <c r="AO112" i="56" s="1"/>
  <c r="AQ111" i="56"/>
  <c r="AN111" i="56"/>
  <c r="AM111" i="56"/>
  <c r="AQ110" i="56"/>
  <c r="AN110" i="56"/>
  <c r="AM110" i="56"/>
  <c r="AQ109" i="56"/>
  <c r="AN109" i="56"/>
  <c r="AM109" i="56"/>
  <c r="AQ108" i="56"/>
  <c r="AN108" i="56"/>
  <c r="AM108" i="56"/>
  <c r="AO108" i="56" s="1"/>
  <c r="AQ107" i="56"/>
  <c r="AN107" i="56"/>
  <c r="AM107" i="56"/>
  <c r="AQ106" i="56"/>
  <c r="AN106" i="56"/>
  <c r="AM106" i="56"/>
  <c r="AQ105" i="56"/>
  <c r="AN105" i="56"/>
  <c r="AM105" i="56"/>
  <c r="AQ104" i="56"/>
  <c r="AN104" i="56"/>
  <c r="AM104" i="56"/>
  <c r="AQ103" i="56"/>
  <c r="AN103" i="56"/>
  <c r="AM103" i="56"/>
  <c r="AQ102" i="56"/>
  <c r="AN102" i="56"/>
  <c r="AM102" i="56"/>
  <c r="AQ101" i="56"/>
  <c r="AN101" i="56"/>
  <c r="AM101" i="56"/>
  <c r="AQ100" i="56"/>
  <c r="AN100" i="56"/>
  <c r="AM100" i="56"/>
  <c r="AQ99" i="56"/>
  <c r="AN99" i="56"/>
  <c r="AM99" i="56"/>
  <c r="AQ98" i="56"/>
  <c r="AN98" i="56"/>
  <c r="AM98" i="56"/>
  <c r="AQ97" i="56"/>
  <c r="AN97" i="56"/>
  <c r="AM97" i="56"/>
  <c r="AQ96" i="56"/>
  <c r="AN96" i="56"/>
  <c r="AM96" i="56"/>
  <c r="AQ95" i="56"/>
  <c r="AN95" i="56"/>
  <c r="AM95" i="56"/>
  <c r="AQ94" i="56"/>
  <c r="AN94" i="56"/>
  <c r="AM94" i="56"/>
  <c r="AQ93" i="56"/>
  <c r="AN93" i="56"/>
  <c r="AM93" i="56"/>
  <c r="AQ92" i="56"/>
  <c r="AN92" i="56"/>
  <c r="AM92" i="56"/>
  <c r="AQ91" i="56"/>
  <c r="AN91" i="56"/>
  <c r="AM91" i="56"/>
  <c r="AQ90" i="56"/>
  <c r="AN90" i="56"/>
  <c r="AM90" i="56"/>
  <c r="AQ89" i="56"/>
  <c r="AN89" i="56"/>
  <c r="AM89" i="56"/>
  <c r="A95" i="56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 s="1"/>
  <c r="A112" i="56" s="1"/>
  <c r="A113" i="56" s="1"/>
  <c r="A114" i="56" s="1"/>
  <c r="A115" i="56" s="1"/>
  <c r="A116" i="56" s="1"/>
  <c r="A117" i="56" s="1"/>
  <c r="A118" i="56" s="1"/>
  <c r="A119" i="56" s="1"/>
  <c r="A120" i="56" s="1"/>
  <c r="A121" i="56" s="1"/>
  <c r="A122" i="56" s="1"/>
  <c r="A123" i="56" s="1"/>
  <c r="A124" i="56" s="1"/>
  <c r="A125" i="56" s="1"/>
  <c r="A126" i="56" s="1"/>
  <c r="A127" i="56" s="1"/>
  <c r="A128" i="56" s="1"/>
  <c r="A129" i="56" s="1"/>
  <c r="A130" i="56" s="1"/>
  <c r="A131" i="56" s="1"/>
  <c r="A132" i="56" s="1"/>
  <c r="A133" i="56" s="1"/>
  <c r="A134" i="56" s="1"/>
  <c r="A135" i="56" s="1"/>
  <c r="A136" i="56" s="1"/>
  <c r="A137" i="56" s="1"/>
  <c r="A138" i="56" s="1"/>
  <c r="A139" i="56" s="1"/>
  <c r="A140" i="56" s="1"/>
  <c r="A141" i="56" s="1"/>
  <c r="A142" i="56" s="1"/>
  <c r="A143" i="56" s="1"/>
  <c r="A144" i="56" s="1"/>
  <c r="A145" i="56" s="1"/>
  <c r="A146" i="56" s="1"/>
  <c r="A147" i="56" s="1"/>
  <c r="A148" i="56" s="1"/>
  <c r="A149" i="56" s="1"/>
  <c r="A150" i="56" s="1"/>
  <c r="A151" i="56" s="1"/>
  <c r="A152" i="56" s="1"/>
  <c r="A153" i="56" s="1"/>
  <c r="A154" i="56" s="1"/>
  <c r="A155" i="56" s="1"/>
  <c r="A156" i="56" s="1"/>
  <c r="A157" i="56" s="1"/>
  <c r="A158" i="56" s="1"/>
  <c r="A159" i="56" s="1"/>
  <c r="A160" i="56" s="1"/>
  <c r="A161" i="56" s="1"/>
  <c r="A162" i="56" s="1"/>
  <c r="A163" i="56" s="1"/>
  <c r="A164" i="56" s="1"/>
  <c r="A165" i="56" s="1"/>
  <c r="A166" i="56" s="1"/>
  <c r="A167" i="56" s="1"/>
  <c r="A168" i="56" s="1"/>
  <c r="A169" i="56" s="1"/>
  <c r="A170" i="56" s="1"/>
  <c r="A171" i="56" s="1"/>
  <c r="A172" i="56" s="1"/>
  <c r="A173" i="56" s="1"/>
  <c r="A174" i="56" s="1"/>
  <c r="A175" i="56" s="1"/>
  <c r="A176" i="56" s="1"/>
  <c r="A177" i="56" s="1"/>
  <c r="A178" i="56" s="1"/>
  <c r="A179" i="56" s="1"/>
  <c r="A180" i="56" s="1"/>
  <c r="A181" i="56" s="1"/>
  <c r="A182" i="56" s="1"/>
  <c r="A183" i="56" s="1"/>
  <c r="A184" i="56" s="1"/>
  <c r="A185" i="56" s="1"/>
  <c r="A186" i="56" s="1"/>
  <c r="A187" i="56" s="1"/>
  <c r="A188" i="56" s="1"/>
  <c r="A189" i="56" s="1"/>
  <c r="A190" i="56" s="1"/>
  <c r="A191" i="56" s="1"/>
  <c r="A192" i="56" s="1"/>
  <c r="A193" i="56" s="1"/>
  <c r="A194" i="56" s="1"/>
  <c r="A195" i="56" s="1"/>
  <c r="A196" i="56" s="1"/>
  <c r="A197" i="56" s="1"/>
  <c r="A198" i="56" s="1"/>
  <c r="A199" i="56" s="1"/>
  <c r="A200" i="56" s="1"/>
  <c r="A201" i="56" s="1"/>
  <c r="A202" i="56" s="1"/>
  <c r="A203" i="56" s="1"/>
  <c r="A204" i="56" s="1"/>
  <c r="A205" i="56" s="1"/>
  <c r="A206" i="56" s="1"/>
  <c r="A207" i="56" s="1"/>
  <c r="A208" i="56" s="1"/>
  <c r="A209" i="56" s="1"/>
  <c r="A210" i="56" s="1"/>
  <c r="A211" i="56" s="1"/>
  <c r="A212" i="56" s="1"/>
  <c r="A213" i="56" s="1"/>
  <c r="A214" i="56" s="1"/>
  <c r="A215" i="56" s="1"/>
  <c r="A216" i="56" s="1"/>
  <c r="A217" i="56" s="1"/>
  <c r="A218" i="56" s="1"/>
  <c r="A219" i="56" s="1"/>
  <c r="A220" i="56" s="1"/>
  <c r="A221" i="56" s="1"/>
  <c r="A222" i="56" s="1"/>
  <c r="A223" i="56" s="1"/>
  <c r="A224" i="56" s="1"/>
  <c r="A225" i="56" s="1"/>
  <c r="A226" i="56" s="1"/>
  <c r="A227" i="56" s="1"/>
  <c r="A228" i="56" s="1"/>
  <c r="A229" i="56" s="1"/>
  <c r="A230" i="56" s="1"/>
  <c r="A231" i="56" s="1"/>
  <c r="A232" i="56" s="1"/>
  <c r="A233" i="56" s="1"/>
  <c r="A234" i="56" s="1"/>
  <c r="A235" i="56" s="1"/>
  <c r="A236" i="56" s="1"/>
  <c r="A237" i="56" s="1"/>
  <c r="A238" i="56" s="1"/>
  <c r="A239" i="56" s="1"/>
  <c r="A240" i="56" s="1"/>
  <c r="A241" i="56" s="1"/>
  <c r="A242" i="56" s="1"/>
  <c r="A243" i="56" s="1"/>
  <c r="A244" i="56" s="1"/>
  <c r="A245" i="56" s="1"/>
  <c r="A246" i="56" s="1"/>
  <c r="A247" i="56" s="1"/>
  <c r="A248" i="56" s="1"/>
  <c r="A249" i="56" s="1"/>
  <c r="A250" i="56" s="1"/>
  <c r="AQ88" i="56"/>
  <c r="AN88" i="56"/>
  <c r="AM88" i="56"/>
  <c r="AQ87" i="56"/>
  <c r="AN87" i="56"/>
  <c r="AM87" i="56"/>
  <c r="AQ86" i="56"/>
  <c r="AN86" i="56"/>
  <c r="AM86" i="56"/>
  <c r="AQ85" i="56"/>
  <c r="AN85" i="56"/>
  <c r="AM85" i="56"/>
  <c r="AQ84" i="56"/>
  <c r="AN84" i="56"/>
  <c r="AM84" i="56"/>
  <c r="AQ83" i="56"/>
  <c r="AN83" i="56"/>
  <c r="AM83" i="56"/>
  <c r="AQ82" i="56"/>
  <c r="AN82" i="56"/>
  <c r="AM82" i="56"/>
  <c r="AQ81" i="56"/>
  <c r="AN81" i="56"/>
  <c r="AM81" i="56"/>
  <c r="AQ80" i="56"/>
  <c r="AN80" i="56"/>
  <c r="AM80" i="56"/>
  <c r="AQ79" i="56"/>
  <c r="AN79" i="56"/>
  <c r="AM79" i="56"/>
  <c r="AQ78" i="56"/>
  <c r="AN78" i="56"/>
  <c r="AM78" i="56"/>
  <c r="AQ77" i="56"/>
  <c r="AN77" i="56"/>
  <c r="AM77" i="56"/>
  <c r="AQ76" i="56"/>
  <c r="AN76" i="56"/>
  <c r="AM76" i="56"/>
  <c r="AQ75" i="56"/>
  <c r="AN75" i="56"/>
  <c r="AM75" i="56"/>
  <c r="AQ74" i="56"/>
  <c r="AN74" i="56"/>
  <c r="AM74" i="56"/>
  <c r="AQ73" i="56"/>
  <c r="AN73" i="56"/>
  <c r="AM73" i="56"/>
  <c r="AQ72" i="56"/>
  <c r="AN72" i="56"/>
  <c r="AM72" i="56"/>
  <c r="AQ71" i="56"/>
  <c r="AM71" i="56"/>
  <c r="AN71" i="56"/>
  <c r="AQ70" i="56"/>
  <c r="AN70" i="56"/>
  <c r="AM70" i="56"/>
  <c r="AQ69" i="56"/>
  <c r="H39" i="56"/>
  <c r="AQ68" i="56"/>
  <c r="AN68" i="56"/>
  <c r="AM68" i="56"/>
  <c r="AO68" i="56" s="1"/>
  <c r="AQ67" i="56"/>
  <c r="AN67" i="56"/>
  <c r="AM67" i="56"/>
  <c r="AQ66" i="56"/>
  <c r="AN66" i="56"/>
  <c r="AM66" i="56"/>
  <c r="AQ65" i="56"/>
  <c r="AM65" i="56"/>
  <c r="AQ64" i="56"/>
  <c r="AN64" i="56"/>
  <c r="AM64" i="56"/>
  <c r="AQ63" i="56"/>
  <c r="AM63" i="56"/>
  <c r="AN63" i="56"/>
  <c r="AQ62" i="56"/>
  <c r="AN62" i="56"/>
  <c r="AM62" i="56"/>
  <c r="AQ61" i="56"/>
  <c r="AQ60" i="56"/>
  <c r="AN60" i="56"/>
  <c r="AM60" i="56"/>
  <c r="AQ59" i="56"/>
  <c r="AN59" i="56"/>
  <c r="AQ58" i="56"/>
  <c r="AN58" i="56"/>
  <c r="AM58" i="56"/>
  <c r="AQ57" i="56"/>
  <c r="AN57" i="56"/>
  <c r="AM57" i="56"/>
  <c r="AQ56" i="56"/>
  <c r="AN56" i="56"/>
  <c r="AM56" i="56"/>
  <c r="AQ55" i="56"/>
  <c r="AQ54" i="56"/>
  <c r="AN54" i="56"/>
  <c r="AM54" i="56"/>
  <c r="AQ53" i="56"/>
  <c r="AN53" i="56"/>
  <c r="AM53" i="56"/>
  <c r="AQ52" i="56"/>
  <c r="AN52" i="56"/>
  <c r="AM52" i="56"/>
  <c r="AQ51" i="56"/>
  <c r="AQ50" i="56"/>
  <c r="AN50" i="56"/>
  <c r="AM50" i="56"/>
  <c r="AQ49" i="56"/>
  <c r="AM49" i="56"/>
  <c r="AQ48" i="56"/>
  <c r="AN48" i="56"/>
  <c r="AM48" i="56"/>
  <c r="AQ47" i="56"/>
  <c r="AE38" i="56"/>
  <c r="C6" i="56" s="1"/>
  <c r="AD39" i="56"/>
  <c r="AC35" i="56" s="1"/>
  <c r="AN47" i="56"/>
  <c r="AQ46" i="56"/>
  <c r="AN46" i="56"/>
  <c r="AM46" i="56"/>
  <c r="AQ45" i="56"/>
  <c r="AQ44" i="56"/>
  <c r="AN44" i="56"/>
  <c r="AM44" i="56"/>
  <c r="AQ43" i="56"/>
  <c r="AN43" i="56"/>
  <c r="AM43" i="56"/>
  <c r="AP41" i="56"/>
  <c r="AK41" i="56"/>
  <c r="I8" i="20" s="1"/>
  <c r="AJ39" i="56"/>
  <c r="AI35" i="56" s="1"/>
  <c r="AI39" i="56"/>
  <c r="F18" i="56" s="1"/>
  <c r="AH39" i="56"/>
  <c r="AG35" i="56" s="1"/>
  <c r="AG39" i="56"/>
  <c r="AE39" i="56"/>
  <c r="F6" i="56" s="1"/>
  <c r="AC39" i="56"/>
  <c r="F5" i="56" s="1"/>
  <c r="AB39" i="56"/>
  <c r="AA35" i="56" s="1"/>
  <c r="AA39" i="56"/>
  <c r="F7" i="56" s="1"/>
  <c r="Y39" i="56"/>
  <c r="F12" i="56" s="1"/>
  <c r="X39" i="56"/>
  <c r="D11" i="56" s="1"/>
  <c r="W39" i="56"/>
  <c r="U39" i="56"/>
  <c r="F13" i="56" s="1"/>
  <c r="S39" i="56"/>
  <c r="F19" i="56" s="1"/>
  <c r="R39" i="56"/>
  <c r="Q35" i="56" s="1"/>
  <c r="Q39" i="56"/>
  <c r="F15" i="56" s="1"/>
  <c r="O39" i="56"/>
  <c r="N39" i="56"/>
  <c r="D21" i="56" s="1"/>
  <c r="M39" i="56"/>
  <c r="F21" i="56" s="1"/>
  <c r="L39" i="56"/>
  <c r="K35" i="56" s="1"/>
  <c r="K39" i="56"/>
  <c r="F10" i="56" s="1"/>
  <c r="I39" i="56"/>
  <c r="F17" i="56" s="1"/>
  <c r="G39" i="56"/>
  <c r="F9" i="56" s="1"/>
  <c r="E39" i="56"/>
  <c r="F14" i="56" s="1"/>
  <c r="P619" i="20" s="1"/>
  <c r="D39" i="56"/>
  <c r="C35" i="56" s="1"/>
  <c r="C39" i="56"/>
  <c r="AJ38" i="56"/>
  <c r="AI34" i="56" s="1"/>
  <c r="AI38" i="56"/>
  <c r="C18" i="56" s="1"/>
  <c r="AH38" i="56"/>
  <c r="AH26" i="56" s="1"/>
  <c r="AG38" i="56"/>
  <c r="C16" i="56" s="1"/>
  <c r="AF38" i="56"/>
  <c r="E6" i="56" s="1"/>
  <c r="AD38" i="56"/>
  <c r="AD26" i="56" s="1"/>
  <c r="AB38" i="56"/>
  <c r="AA34" i="56" s="1"/>
  <c r="AA38" i="56"/>
  <c r="C7" i="56" s="1"/>
  <c r="V263" i="20" s="1"/>
  <c r="Z38" i="56"/>
  <c r="E12" i="56" s="1"/>
  <c r="X38" i="56"/>
  <c r="W34" i="56" s="1"/>
  <c r="V38" i="56"/>
  <c r="V26" i="56" s="1"/>
  <c r="T38" i="56"/>
  <c r="T26" i="56" s="1"/>
  <c r="R38" i="56"/>
  <c r="Q34" i="56" s="1"/>
  <c r="Q38" i="56"/>
  <c r="C15" i="56" s="1"/>
  <c r="P38" i="56"/>
  <c r="P26" i="56" s="1"/>
  <c r="N38" i="56"/>
  <c r="N26" i="56" s="1"/>
  <c r="M38" i="56"/>
  <c r="C21" i="56" s="1"/>
  <c r="L38" i="56"/>
  <c r="K34" i="56" s="1"/>
  <c r="J38" i="56"/>
  <c r="E17" i="56" s="1"/>
  <c r="H38" i="56"/>
  <c r="G34" i="56" s="1"/>
  <c r="F38" i="56"/>
  <c r="F26" i="56" s="1"/>
  <c r="E38" i="56"/>
  <c r="C14" i="56" s="1"/>
  <c r="D38" i="56"/>
  <c r="C34" i="56" s="1"/>
  <c r="C38" i="56"/>
  <c r="C20" i="56" s="1"/>
  <c r="AK37" i="56"/>
  <c r="I7" i="20" s="1"/>
  <c r="AS36" i="56"/>
  <c r="AS35" i="56"/>
  <c r="AS34" i="56"/>
  <c r="AS33" i="56"/>
  <c r="AS32" i="56"/>
  <c r="AS31" i="56"/>
  <c r="AS30" i="56"/>
  <c r="AS29" i="56"/>
  <c r="AS28" i="56"/>
  <c r="AS27" i="56"/>
  <c r="AS26" i="56"/>
  <c r="AS25" i="56"/>
  <c r="AS24" i="56"/>
  <c r="AS23" i="56"/>
  <c r="AW17" i="56"/>
  <c r="BA17" i="56" s="1"/>
  <c r="AW16" i="56"/>
  <c r="BA16" i="56" s="1"/>
  <c r="AW15" i="56"/>
  <c r="BA15" i="56" s="1"/>
  <c r="A3" i="56"/>
  <c r="F614" i="20"/>
  <c r="G614" i="20"/>
  <c r="H614" i="20"/>
  <c r="I614" i="20"/>
  <c r="E615" i="20"/>
  <c r="E616" i="20"/>
  <c r="E617" i="20"/>
  <c r="D615" i="20"/>
  <c r="D616" i="20"/>
  <c r="D617" i="20"/>
  <c r="D612" i="20"/>
  <c r="AI43" i="55"/>
  <c r="AH43" i="55"/>
  <c r="AG43" i="55"/>
  <c r="AI42" i="55"/>
  <c r="AH42" i="55"/>
  <c r="AG42" i="55"/>
  <c r="AJ42" i="55" s="1"/>
  <c r="A42" i="55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AI41" i="55"/>
  <c r="AH41" i="55"/>
  <c r="AG41" i="55"/>
  <c r="AE39" i="55"/>
  <c r="AI8" i="20" s="1"/>
  <c r="AD37" i="55"/>
  <c r="AC33" i="55" s="1"/>
  <c r="AC37" i="55"/>
  <c r="AB37" i="55"/>
  <c r="AA33" i="55" s="1"/>
  <c r="AA37" i="55"/>
  <c r="Z37" i="55"/>
  <c r="Y37" i="55"/>
  <c r="X37" i="55"/>
  <c r="D14" i="55" s="1"/>
  <c r="W37" i="55"/>
  <c r="V37" i="55"/>
  <c r="D18" i="55" s="1"/>
  <c r="U37" i="55"/>
  <c r="T37" i="55"/>
  <c r="D16" i="55" s="1"/>
  <c r="S37" i="55"/>
  <c r="R37" i="55"/>
  <c r="D9" i="55" s="1"/>
  <c r="Q37" i="55"/>
  <c r="P37" i="55"/>
  <c r="O33" i="55" s="1"/>
  <c r="O37" i="55"/>
  <c r="N37" i="55"/>
  <c r="M33" i="55" s="1"/>
  <c r="M37" i="55"/>
  <c r="L37" i="55"/>
  <c r="K33" i="55" s="1"/>
  <c r="K37" i="55"/>
  <c r="J37" i="55"/>
  <c r="I37" i="55"/>
  <c r="H37" i="55"/>
  <c r="D8" i="55" s="1"/>
  <c r="G37" i="55"/>
  <c r="F37" i="55"/>
  <c r="E33" i="55" s="1"/>
  <c r="E37" i="55"/>
  <c r="D37" i="55"/>
  <c r="D17" i="55" s="1"/>
  <c r="C37" i="55"/>
  <c r="AD36" i="55"/>
  <c r="AC36" i="55"/>
  <c r="C11" i="55" s="1"/>
  <c r="AB36" i="55"/>
  <c r="AA32" i="55" s="1"/>
  <c r="AA36" i="55"/>
  <c r="C15" i="55" s="1"/>
  <c r="Z36" i="55"/>
  <c r="Z24" i="55" s="1"/>
  <c r="Y36" i="55"/>
  <c r="C7" i="55" s="1"/>
  <c r="F617" i="20" s="1"/>
  <c r="X36" i="55"/>
  <c r="W32" i="55" s="1"/>
  <c r="W36" i="55"/>
  <c r="C14" i="55" s="1"/>
  <c r="V36" i="55"/>
  <c r="U36" i="55"/>
  <c r="T36" i="55"/>
  <c r="T24" i="55" s="1"/>
  <c r="S36" i="55"/>
  <c r="C16" i="55" s="1"/>
  <c r="R36" i="55"/>
  <c r="E9" i="55" s="1"/>
  <c r="Q36" i="55"/>
  <c r="C9" i="55" s="1"/>
  <c r="P36" i="55"/>
  <c r="O32" i="55" s="1"/>
  <c r="O36" i="55"/>
  <c r="C5" i="55" s="1"/>
  <c r="F615" i="20" s="1"/>
  <c r="N36" i="55"/>
  <c r="M36" i="55"/>
  <c r="C10" i="55" s="1"/>
  <c r="L36" i="55"/>
  <c r="K32" i="55" s="1"/>
  <c r="K36" i="55"/>
  <c r="C13" i="55" s="1"/>
  <c r="J36" i="55"/>
  <c r="J24" i="55" s="1"/>
  <c r="I36" i="55"/>
  <c r="C12" i="55" s="1"/>
  <c r="H36" i="55"/>
  <c r="G32" i="55" s="1"/>
  <c r="G36" i="55"/>
  <c r="C8" i="55" s="1"/>
  <c r="F36" i="55"/>
  <c r="E36" i="55"/>
  <c r="C6" i="55" s="1"/>
  <c r="F616" i="20" s="1"/>
  <c r="D36" i="55"/>
  <c r="E17" i="55" s="1"/>
  <c r="C36" i="55"/>
  <c r="C17" i="55" s="1"/>
  <c r="AE35" i="55"/>
  <c r="AI7" i="20" s="1"/>
  <c r="S33" i="55"/>
  <c r="C33" i="55"/>
  <c r="C18" i="55"/>
  <c r="E7" i="55"/>
  <c r="H617" i="20" s="1"/>
  <c r="E8" i="55"/>
  <c r="A3" i="55"/>
  <c r="BW55" i="40"/>
  <c r="BW58" i="40"/>
  <c r="C20" i="40" s="1"/>
  <c r="BP46" i="40"/>
  <c r="BO58" i="40"/>
  <c r="C10" i="40" s="1"/>
  <c r="BG54" i="40"/>
  <c r="C14" i="40"/>
  <c r="L496" i="20"/>
  <c r="M496" i="20"/>
  <c r="K592" i="20"/>
  <c r="L592" i="20"/>
  <c r="K593" i="20"/>
  <c r="L593" i="20"/>
  <c r="AJ82" i="42"/>
  <c r="AJ83" i="42"/>
  <c r="AJ84" i="42"/>
  <c r="AJ85" i="42"/>
  <c r="AJ86" i="42"/>
  <c r="AJ87" i="42"/>
  <c r="AJ88" i="42"/>
  <c r="AJ89" i="42"/>
  <c r="AJ90" i="42"/>
  <c r="AJ91" i="42"/>
  <c r="AJ92" i="42"/>
  <c r="AJ93" i="42"/>
  <c r="AJ94" i="42"/>
  <c r="AJ95" i="42"/>
  <c r="AJ96" i="42"/>
  <c r="AJ97" i="42"/>
  <c r="AJ98" i="42"/>
  <c r="AJ99" i="42"/>
  <c r="BZ82" i="19"/>
  <c r="BZ83" i="19"/>
  <c r="BZ84" i="19"/>
  <c r="BZ85" i="19"/>
  <c r="BZ86" i="19"/>
  <c r="BZ87" i="19"/>
  <c r="BZ88" i="19"/>
  <c r="BZ89" i="19"/>
  <c r="BZ90" i="19"/>
  <c r="BZ91" i="19"/>
  <c r="BZ92" i="19"/>
  <c r="BZ93" i="19"/>
  <c r="BZ94" i="19"/>
  <c r="BZ95" i="19"/>
  <c r="BZ96" i="19"/>
  <c r="T599" i="20"/>
  <c r="AA593" i="20"/>
  <c r="AB593" i="20"/>
  <c r="AA594" i="20"/>
  <c r="AB594" i="20"/>
  <c r="AA595" i="20"/>
  <c r="AB595" i="20"/>
  <c r="F42" i="61" l="1"/>
  <c r="Q191" i="20" s="1"/>
  <c r="F22" i="61"/>
  <c r="AI37" i="56"/>
  <c r="AI36" i="56" s="1"/>
  <c r="AI33" i="56" s="1"/>
  <c r="K37" i="56"/>
  <c r="E37" i="56"/>
  <c r="E36" i="56" s="1"/>
  <c r="AA37" i="56"/>
  <c r="AA36" i="56" s="1"/>
  <c r="AA33" i="56" s="1"/>
  <c r="G37" i="56"/>
  <c r="W37" i="56"/>
  <c r="Q37" i="56"/>
  <c r="Q36" i="56" s="1"/>
  <c r="Q33" i="56" s="1"/>
  <c r="O37" i="56"/>
  <c r="AG37" i="56"/>
  <c r="AG36" i="56" s="1"/>
  <c r="I37" i="56"/>
  <c r="AE37" i="56"/>
  <c r="AE36" i="56" s="1"/>
  <c r="C37" i="56"/>
  <c r="C36" i="56" s="1"/>
  <c r="C33" i="56" s="1"/>
  <c r="Y37" i="56"/>
  <c r="U37" i="56"/>
  <c r="S37" i="56"/>
  <c r="M37" i="56"/>
  <c r="AC37" i="56"/>
  <c r="Q407" i="20"/>
  <c r="AL79" i="20"/>
  <c r="AL21" i="20"/>
  <c r="CF21" i="20"/>
  <c r="F18" i="61"/>
  <c r="AL74" i="20"/>
  <c r="C74" i="20" s="1"/>
  <c r="AB280" i="20" s="1"/>
  <c r="F38" i="61"/>
  <c r="Q187" i="20" s="1"/>
  <c r="F35" i="61"/>
  <c r="Q184" i="20" s="1"/>
  <c r="AL15" i="20"/>
  <c r="F44" i="61"/>
  <c r="Q193" i="20" s="1"/>
  <c r="F32" i="61"/>
  <c r="AL66" i="20"/>
  <c r="D11" i="45"/>
  <c r="H11" i="45" s="1"/>
  <c r="AR35" i="58"/>
  <c r="CD32" i="20" s="1"/>
  <c r="O38" i="45"/>
  <c r="D9" i="45"/>
  <c r="C9" i="45"/>
  <c r="O39" i="45"/>
  <c r="AS58" i="45"/>
  <c r="AT58" i="45" s="1"/>
  <c r="AQ58" i="45"/>
  <c r="C12" i="45"/>
  <c r="N134" i="20" s="1"/>
  <c r="I39" i="45"/>
  <c r="D12" i="45"/>
  <c r="I38" i="45"/>
  <c r="AN13" i="20"/>
  <c r="F6" i="60"/>
  <c r="AN16" i="20"/>
  <c r="F5" i="60"/>
  <c r="AN50" i="20"/>
  <c r="F15" i="60"/>
  <c r="AN11" i="20"/>
  <c r="F8" i="60"/>
  <c r="AL41" i="20"/>
  <c r="F28" i="61"/>
  <c r="AL46" i="20"/>
  <c r="F30" i="61"/>
  <c r="AL77" i="20"/>
  <c r="C77" i="20" s="1"/>
  <c r="AB283" i="20" s="1"/>
  <c r="AL54" i="20"/>
  <c r="F31" i="61"/>
  <c r="AL72" i="20"/>
  <c r="C68" i="20" s="1"/>
  <c r="V294" i="20" s="1"/>
  <c r="AO225" i="56"/>
  <c r="AO233" i="56"/>
  <c r="R24" i="55"/>
  <c r="AO223" i="56"/>
  <c r="AO247" i="56"/>
  <c r="Q32" i="55"/>
  <c r="Q35" i="55"/>
  <c r="Q34" i="55" s="1"/>
  <c r="I32" i="55"/>
  <c r="AO89" i="56"/>
  <c r="AO97" i="56"/>
  <c r="AO169" i="56"/>
  <c r="D11" i="55"/>
  <c r="U33" i="55"/>
  <c r="AO83" i="56"/>
  <c r="E12" i="55"/>
  <c r="AO91" i="56"/>
  <c r="AO99" i="56"/>
  <c r="AO107" i="56"/>
  <c r="AO123" i="56"/>
  <c r="AO131" i="56"/>
  <c r="AO143" i="56"/>
  <c r="D15" i="55"/>
  <c r="AG34" i="56"/>
  <c r="H24" i="55"/>
  <c r="AO196" i="56"/>
  <c r="AO208" i="56"/>
  <c r="F8" i="61"/>
  <c r="AL30" i="20"/>
  <c r="F19" i="61"/>
  <c r="AL51" i="20"/>
  <c r="AL48" i="20"/>
  <c r="AG38" i="45"/>
  <c r="D13" i="45"/>
  <c r="C13" i="45"/>
  <c r="AG39" i="45"/>
  <c r="F23" i="60"/>
  <c r="F17" i="60"/>
  <c r="AS72" i="45"/>
  <c r="AT72" i="45" s="1"/>
  <c r="AQ72" i="45"/>
  <c r="AC41" i="45"/>
  <c r="C8" i="45" s="1"/>
  <c r="AI39" i="45"/>
  <c r="AI36" i="45" s="1"/>
  <c r="W41" i="45"/>
  <c r="C14" i="45" s="1"/>
  <c r="F24" i="61"/>
  <c r="AL43" i="20"/>
  <c r="AD42" i="45"/>
  <c r="W38" i="45"/>
  <c r="D14" i="45"/>
  <c r="AQ66" i="45"/>
  <c r="AS66" i="45"/>
  <c r="AT66" i="45" s="1"/>
  <c r="V42" i="45"/>
  <c r="U38" i="45" s="1"/>
  <c r="AK41" i="45"/>
  <c r="AK39" i="45" s="1"/>
  <c r="U41" i="45"/>
  <c r="U39" i="45" s="1"/>
  <c r="AL42" i="45"/>
  <c r="D7" i="45" s="1"/>
  <c r="Y41" i="45"/>
  <c r="Y39" i="45" s="1"/>
  <c r="AQ64" i="45"/>
  <c r="H42" i="45"/>
  <c r="AS64" i="45"/>
  <c r="AT64" i="45" s="1"/>
  <c r="G41" i="45"/>
  <c r="Z42" i="45"/>
  <c r="AS68" i="45"/>
  <c r="AT68" i="45" s="1"/>
  <c r="AQ68" i="45"/>
  <c r="AS80" i="45"/>
  <c r="AT80" i="45" s="1"/>
  <c r="AQ80" i="45"/>
  <c r="AN64" i="20"/>
  <c r="AO94" i="56"/>
  <c r="AO160" i="56"/>
  <c r="AO168" i="56"/>
  <c r="AO173" i="56"/>
  <c r="AO181" i="56"/>
  <c r="AO189" i="56"/>
  <c r="AO231" i="56"/>
  <c r="AJ43" i="55"/>
  <c r="AO147" i="56"/>
  <c r="AO176" i="56"/>
  <c r="AO184" i="56"/>
  <c r="AO192" i="56"/>
  <c r="AO229" i="56"/>
  <c r="D10" i="55"/>
  <c r="AO124" i="56"/>
  <c r="AO127" i="56"/>
  <c r="AO132" i="56"/>
  <c r="AO140" i="56"/>
  <c r="AO145" i="56"/>
  <c r="AO153" i="56"/>
  <c r="AO161" i="56"/>
  <c r="AO219" i="56"/>
  <c r="AO235" i="56"/>
  <c r="AO60" i="56"/>
  <c r="AO80" i="56"/>
  <c r="AO88" i="56"/>
  <c r="AO93" i="56"/>
  <c r="AO101" i="56"/>
  <c r="AO117" i="56"/>
  <c r="AO138" i="56"/>
  <c r="AO151" i="56"/>
  <c r="AO172" i="56"/>
  <c r="AO177" i="56"/>
  <c r="AO188" i="56"/>
  <c r="AO204" i="56"/>
  <c r="AO212" i="56"/>
  <c r="AO217" i="56"/>
  <c r="AO241" i="56"/>
  <c r="AO199" i="56"/>
  <c r="AO207" i="56"/>
  <c r="AO215" i="56"/>
  <c r="AO228" i="56"/>
  <c r="AO236" i="56"/>
  <c r="AO244" i="56"/>
  <c r="D13" i="55"/>
  <c r="X24" i="55"/>
  <c r="AG29" i="59"/>
  <c r="AG32" i="59"/>
  <c r="AG31" i="59"/>
  <c r="AG28" i="59"/>
  <c r="AE32" i="59"/>
  <c r="AE28" i="59"/>
  <c r="AE30" i="59"/>
  <c r="AE29" i="59"/>
  <c r="AE31" i="59"/>
  <c r="AI30" i="59"/>
  <c r="AI29" i="59"/>
  <c r="AI32" i="59"/>
  <c r="AI31" i="59"/>
  <c r="AI28" i="59"/>
  <c r="D18" i="56"/>
  <c r="AO64" i="56"/>
  <c r="AO78" i="56"/>
  <c r="AO86" i="56"/>
  <c r="D5" i="56"/>
  <c r="W261" i="20" s="1"/>
  <c r="E18" i="56"/>
  <c r="AO190" i="56"/>
  <c r="AO195" i="56"/>
  <c r="AO200" i="56"/>
  <c r="AO205" i="56"/>
  <c r="AO213" i="56"/>
  <c r="AO220" i="56"/>
  <c r="AO230" i="56"/>
  <c r="AO237" i="56"/>
  <c r="AO242" i="56"/>
  <c r="G33" i="55"/>
  <c r="AK99" i="42"/>
  <c r="AK98" i="42"/>
  <c r="AK90" i="42"/>
  <c r="E13" i="55"/>
  <c r="G13" i="55" s="1"/>
  <c r="D7" i="56"/>
  <c r="W263" i="20" s="1"/>
  <c r="AQ37" i="56"/>
  <c r="BB17" i="56" s="1"/>
  <c r="AO58" i="56"/>
  <c r="AO76" i="56"/>
  <c r="AO84" i="56"/>
  <c r="AO141" i="56"/>
  <c r="AO146" i="56"/>
  <c r="AO154" i="56"/>
  <c r="AO159" i="56"/>
  <c r="AO203" i="56"/>
  <c r="AO240" i="56"/>
  <c r="E21" i="56"/>
  <c r="H21" i="56" s="1"/>
  <c r="AO209" i="56"/>
  <c r="AB24" i="55"/>
  <c r="AO95" i="56"/>
  <c r="AO103" i="56"/>
  <c r="AO139" i="56"/>
  <c r="AO152" i="56"/>
  <c r="AO157" i="56"/>
  <c r="AO165" i="56"/>
  <c r="AO180" i="56"/>
  <c r="AO183" i="56"/>
  <c r="AO191" i="56"/>
  <c r="AO201" i="56"/>
  <c r="AO206" i="56"/>
  <c r="AO221" i="56"/>
  <c r="AO243" i="56"/>
  <c r="F10" i="61"/>
  <c r="F13" i="61"/>
  <c r="F12" i="61"/>
  <c r="F17" i="61"/>
  <c r="F9" i="61"/>
  <c r="AL22" i="20"/>
  <c r="F15" i="61"/>
  <c r="AL42" i="20"/>
  <c r="F27" i="61"/>
  <c r="F29" i="61"/>
  <c r="F14" i="61"/>
  <c r="AL38" i="20"/>
  <c r="F7" i="61"/>
  <c r="AL28" i="20"/>
  <c r="F26" i="61"/>
  <c r="F39" i="61"/>
  <c r="Q188" i="20" s="1"/>
  <c r="AL13" i="20"/>
  <c r="F6" i="61"/>
  <c r="AL19" i="20"/>
  <c r="F5" i="61"/>
  <c r="AL12" i="20"/>
  <c r="F36" i="61"/>
  <c r="Q185" i="20" s="1"/>
  <c r="AL73" i="20"/>
  <c r="F37" i="61"/>
  <c r="Q186" i="20" s="1"/>
  <c r="AL71" i="20"/>
  <c r="F16" i="61"/>
  <c r="AL49" i="20"/>
  <c r="F21" i="61"/>
  <c r="F23" i="61"/>
  <c r="AL14" i="20"/>
  <c r="F25" i="61"/>
  <c r="AL16" i="20"/>
  <c r="F11" i="61"/>
  <c r="AL20" i="20"/>
  <c r="F20" i="61"/>
  <c r="F40" i="61"/>
  <c r="Q189" i="20" s="1"/>
  <c r="AL11" i="20"/>
  <c r="CD47" i="20"/>
  <c r="CD17" i="20"/>
  <c r="CD12" i="20"/>
  <c r="CD54" i="20"/>
  <c r="CD35" i="20"/>
  <c r="CD43" i="20"/>
  <c r="CD45" i="20"/>
  <c r="CD20" i="20"/>
  <c r="CD24" i="20"/>
  <c r="CD42" i="20"/>
  <c r="CD15" i="20"/>
  <c r="CD38" i="20"/>
  <c r="CD18" i="20"/>
  <c r="CD16" i="20"/>
  <c r="CD14" i="20"/>
  <c r="CD28" i="20"/>
  <c r="CD51" i="20"/>
  <c r="CD48" i="20"/>
  <c r="AV48" i="20" s="1"/>
  <c r="CD29" i="20"/>
  <c r="CD22" i="20"/>
  <c r="CD13" i="20"/>
  <c r="CD31" i="20"/>
  <c r="CD44" i="20"/>
  <c r="CD23" i="20"/>
  <c r="CD41" i="20"/>
  <c r="CD30" i="20"/>
  <c r="CD19" i="20"/>
  <c r="CD11" i="20"/>
  <c r="F41" i="61"/>
  <c r="Q190" i="20" s="1"/>
  <c r="AO129" i="56"/>
  <c r="AO187" i="56"/>
  <c r="AO211" i="56"/>
  <c r="AO227" i="56"/>
  <c r="D15" i="56"/>
  <c r="D24" i="55"/>
  <c r="AO71" i="56"/>
  <c r="AO74" i="56"/>
  <c r="AO105" i="56"/>
  <c r="AO115" i="56"/>
  <c r="AO163" i="56"/>
  <c r="AO170" i="56"/>
  <c r="AO175" i="56"/>
  <c r="AO197" i="56"/>
  <c r="AO218" i="56"/>
  <c r="AO234" i="56"/>
  <c r="AO239" i="56"/>
  <c r="AO249" i="56"/>
  <c r="C32" i="55"/>
  <c r="E15" i="55"/>
  <c r="AJ26" i="56"/>
  <c r="AO44" i="56"/>
  <c r="AO82" i="56"/>
  <c r="AO92" i="56"/>
  <c r="AO100" i="56"/>
  <c r="AO125" i="56"/>
  <c r="AO130" i="56"/>
  <c r="AO135" i="56"/>
  <c r="AO142" i="56"/>
  <c r="AO149" i="56"/>
  <c r="AO214" i="56"/>
  <c r="AO185" i="56"/>
  <c r="D5" i="55"/>
  <c r="G615" i="20" s="1"/>
  <c r="L24" i="55"/>
  <c r="W33" i="55"/>
  <c r="AO72" i="56"/>
  <c r="AO85" i="56"/>
  <c r="AO90" i="56"/>
  <c r="AO98" i="56"/>
  <c r="AO111" i="56"/>
  <c r="AO113" i="56"/>
  <c r="AO133" i="56"/>
  <c r="E16" i="55"/>
  <c r="G16" i="55" s="1"/>
  <c r="S32" i="55"/>
  <c r="AQ39" i="56"/>
  <c r="AO193" i="56"/>
  <c r="AO226" i="56"/>
  <c r="AO245" i="56"/>
  <c r="AO250" i="56"/>
  <c r="AO73" i="56"/>
  <c r="AO96" i="56"/>
  <c r="AO104" i="56"/>
  <c r="AO109" i="56"/>
  <c r="AO114" i="56"/>
  <c r="AO119" i="56"/>
  <c r="AO121" i="56"/>
  <c r="AO155" i="56"/>
  <c r="AO162" i="56"/>
  <c r="AO167" i="56"/>
  <c r="AO179" i="56"/>
  <c r="AO238" i="56"/>
  <c r="AO248" i="56"/>
  <c r="BY95" i="19"/>
  <c r="CA96" i="19"/>
  <c r="CA94" i="19"/>
  <c r="BY96" i="19"/>
  <c r="CA95" i="19"/>
  <c r="F19" i="60"/>
  <c r="AN55" i="20"/>
  <c r="F21" i="60"/>
  <c r="AN38" i="20"/>
  <c r="AN33" i="20"/>
  <c r="F10" i="60"/>
  <c r="AN25" i="20"/>
  <c r="F20" i="60"/>
  <c r="AN12" i="20"/>
  <c r="F16" i="60"/>
  <c r="AN76" i="20"/>
  <c r="F7" i="60"/>
  <c r="AN14" i="20"/>
  <c r="F24" i="60"/>
  <c r="AN24" i="20"/>
  <c r="F18" i="60"/>
  <c r="AN82" i="20"/>
  <c r="F11" i="60"/>
  <c r="AN56" i="20"/>
  <c r="F22" i="60"/>
  <c r="AN35" i="20"/>
  <c r="F14" i="60"/>
  <c r="AN28" i="20"/>
  <c r="F12" i="60"/>
  <c r="AN60" i="20"/>
  <c r="F13" i="60"/>
  <c r="AN32" i="20"/>
  <c r="F9" i="60"/>
  <c r="AN18" i="20"/>
  <c r="AC43" i="58"/>
  <c r="AC39" i="58" s="1"/>
  <c r="W43" i="58"/>
  <c r="W42" i="58" s="1"/>
  <c r="M43" i="58"/>
  <c r="M42" i="58" s="1"/>
  <c r="AA43" i="58"/>
  <c r="AA39" i="58" s="1"/>
  <c r="BG43" i="58"/>
  <c r="BG39" i="58" s="1"/>
  <c r="AI43" i="58"/>
  <c r="AI40" i="58" s="1"/>
  <c r="AK43" i="58"/>
  <c r="AK39" i="58" s="1"/>
  <c r="AY43" i="58"/>
  <c r="AY39" i="58" s="1"/>
  <c r="O43" i="58"/>
  <c r="O39" i="58" s="1"/>
  <c r="I43" i="58"/>
  <c r="I38" i="58" s="1"/>
  <c r="U43" i="58"/>
  <c r="U39" i="58" s="1"/>
  <c r="K43" i="58"/>
  <c r="K41" i="58" s="1"/>
  <c r="AS43" i="58"/>
  <c r="AS39" i="58" s="1"/>
  <c r="E43" i="58"/>
  <c r="E39" i="58" s="1"/>
  <c r="S43" i="58"/>
  <c r="S42" i="58" s="1"/>
  <c r="AO43" i="58"/>
  <c r="AO38" i="58" s="1"/>
  <c r="C43" i="58"/>
  <c r="C38" i="58" s="1"/>
  <c r="AU43" i="58"/>
  <c r="AU38" i="58" s="1"/>
  <c r="AM43" i="58"/>
  <c r="AM40" i="58" s="1"/>
  <c r="C32" i="59"/>
  <c r="C31" i="59"/>
  <c r="C28" i="59"/>
  <c r="C30" i="59"/>
  <c r="U29" i="59"/>
  <c r="U30" i="59"/>
  <c r="U31" i="59"/>
  <c r="U32" i="59"/>
  <c r="U28" i="59"/>
  <c r="K32" i="59"/>
  <c r="K28" i="59"/>
  <c r="K30" i="59"/>
  <c r="K29" i="59"/>
  <c r="K31" i="59"/>
  <c r="G30" i="59"/>
  <c r="G31" i="59"/>
  <c r="G32" i="59"/>
  <c r="G28" i="59"/>
  <c r="G29" i="59"/>
  <c r="W30" i="59"/>
  <c r="W31" i="59"/>
  <c r="W32" i="59"/>
  <c r="W28" i="59"/>
  <c r="W29" i="59"/>
  <c r="E29" i="59"/>
  <c r="E30" i="59"/>
  <c r="E31" i="59"/>
  <c r="E32" i="59"/>
  <c r="E28" i="59"/>
  <c r="AC30" i="59"/>
  <c r="AC28" i="59"/>
  <c r="AC29" i="59"/>
  <c r="AC31" i="59"/>
  <c r="AC32" i="59"/>
  <c r="S28" i="59"/>
  <c r="S29" i="59"/>
  <c r="S30" i="59"/>
  <c r="S31" i="59"/>
  <c r="S32" i="59"/>
  <c r="O28" i="59"/>
  <c r="O29" i="59"/>
  <c r="O30" i="59"/>
  <c r="O32" i="59"/>
  <c r="O31" i="59"/>
  <c r="I31" i="59"/>
  <c r="I32" i="59"/>
  <c r="I28" i="59"/>
  <c r="I29" i="59"/>
  <c r="I30" i="59"/>
  <c r="AA32" i="59"/>
  <c r="AA28" i="59"/>
  <c r="AA29" i="59"/>
  <c r="AA30" i="59"/>
  <c r="AA31" i="59"/>
  <c r="M28" i="59"/>
  <c r="M30" i="59"/>
  <c r="M29" i="59"/>
  <c r="M31" i="59"/>
  <c r="M32" i="59"/>
  <c r="Y31" i="59"/>
  <c r="Y28" i="59"/>
  <c r="Y32" i="59"/>
  <c r="Y29" i="59"/>
  <c r="Y30" i="59"/>
  <c r="Q28" i="59"/>
  <c r="Q29" i="59"/>
  <c r="Q30" i="59"/>
  <c r="Q31" i="59"/>
  <c r="Q32" i="59"/>
  <c r="AK28" i="59"/>
  <c r="AK29" i="59"/>
  <c r="AK30" i="59"/>
  <c r="AK31" i="59"/>
  <c r="AK32" i="59"/>
  <c r="BA43" i="58"/>
  <c r="BA38" i="58" s="1"/>
  <c r="AE43" i="58"/>
  <c r="AE42" i="58" s="1"/>
  <c r="BC41" i="58"/>
  <c r="BC39" i="58"/>
  <c r="BC40" i="58"/>
  <c r="BC38" i="58"/>
  <c r="BC42" i="58"/>
  <c r="AW43" i="58"/>
  <c r="AW41" i="58" s="1"/>
  <c r="AG43" i="58"/>
  <c r="AG42" i="58" s="1"/>
  <c r="G43" i="58"/>
  <c r="G41" i="58" s="1"/>
  <c r="CC56" i="20"/>
  <c r="Y43" i="58"/>
  <c r="Y39" i="58" s="1"/>
  <c r="Q43" i="58"/>
  <c r="Q42" i="58" s="1"/>
  <c r="AQ43" i="58"/>
  <c r="AQ41" i="58" s="1"/>
  <c r="BE43" i="58"/>
  <c r="BE39" i="58" s="1"/>
  <c r="AS38" i="57"/>
  <c r="AS42" i="57"/>
  <c r="AS41" i="57"/>
  <c r="AS40" i="57"/>
  <c r="AM42" i="57"/>
  <c r="AM41" i="57"/>
  <c r="AM38" i="57"/>
  <c r="AM39" i="57"/>
  <c r="AM40" i="57"/>
  <c r="BA41" i="57"/>
  <c r="BA40" i="57"/>
  <c r="BA42" i="57"/>
  <c r="BA38" i="57"/>
  <c r="BA39" i="57"/>
  <c r="BE42" i="57"/>
  <c r="BE38" i="57"/>
  <c r="BE41" i="57"/>
  <c r="BE39" i="57"/>
  <c r="BE40" i="57"/>
  <c r="AW41" i="57"/>
  <c r="AW42" i="57"/>
  <c r="AW40" i="57"/>
  <c r="AW38" i="57"/>
  <c r="AW39" i="57"/>
  <c r="U40" i="57"/>
  <c r="U39" i="57"/>
  <c r="U41" i="57"/>
  <c r="U38" i="57"/>
  <c r="U42" i="57"/>
  <c r="E42" i="57"/>
  <c r="E40" i="57"/>
  <c r="E38" i="57"/>
  <c r="E39" i="57"/>
  <c r="E41" i="57"/>
  <c r="AO38" i="57"/>
  <c r="AO40" i="57"/>
  <c r="AO39" i="57"/>
  <c r="AO42" i="57"/>
  <c r="AO41" i="57"/>
  <c r="AK41" i="57"/>
  <c r="AK40" i="57"/>
  <c r="AK42" i="57"/>
  <c r="AK38" i="57"/>
  <c r="AK39" i="57"/>
  <c r="BG42" i="57"/>
  <c r="BG41" i="57"/>
  <c r="BG39" i="57"/>
  <c r="BG40" i="57"/>
  <c r="BG38" i="57"/>
  <c r="M41" i="57"/>
  <c r="M39" i="57"/>
  <c r="M40" i="57"/>
  <c r="M42" i="57"/>
  <c r="M38" i="57"/>
  <c r="AQ42" i="57"/>
  <c r="AQ40" i="57"/>
  <c r="AQ41" i="57"/>
  <c r="AQ39" i="57"/>
  <c r="AQ38" i="57"/>
  <c r="Q41" i="57"/>
  <c r="Q40" i="57"/>
  <c r="Q42" i="57"/>
  <c r="Q38" i="57"/>
  <c r="Q39" i="57"/>
  <c r="K42" i="57"/>
  <c r="K41" i="57"/>
  <c r="K40" i="57"/>
  <c r="K39" i="57"/>
  <c r="K38" i="57"/>
  <c r="S42" i="57"/>
  <c r="S40" i="57"/>
  <c r="S38" i="57"/>
  <c r="S39" i="57"/>
  <c r="S41" i="57"/>
  <c r="AC41" i="57"/>
  <c r="AC42" i="57"/>
  <c r="AC39" i="57"/>
  <c r="AC40" i="57"/>
  <c r="AC38" i="57"/>
  <c r="AG41" i="57"/>
  <c r="AG40" i="57"/>
  <c r="AG38" i="57"/>
  <c r="AG42" i="57"/>
  <c r="AG39" i="57"/>
  <c r="O41" i="57"/>
  <c r="O39" i="57"/>
  <c r="O38" i="57"/>
  <c r="O42" i="57"/>
  <c r="O40" i="57"/>
  <c r="AU39" i="57"/>
  <c r="AU41" i="57"/>
  <c r="AU38" i="57"/>
  <c r="AU42" i="57"/>
  <c r="AU40" i="57"/>
  <c r="AA42" i="57"/>
  <c r="AA39" i="57"/>
  <c r="AA41" i="57"/>
  <c r="AA40" i="57"/>
  <c r="AA38" i="57"/>
  <c r="C42" i="57"/>
  <c r="C40" i="57"/>
  <c r="C41" i="57"/>
  <c r="C38" i="57"/>
  <c r="C39" i="57"/>
  <c r="G42" i="57"/>
  <c r="G38" i="57"/>
  <c r="G41" i="57"/>
  <c r="G39" i="57"/>
  <c r="G40" i="57"/>
  <c r="W42" i="57"/>
  <c r="W38" i="57"/>
  <c r="W39" i="57"/>
  <c r="W41" i="57"/>
  <c r="W40" i="57"/>
  <c r="BC42" i="57"/>
  <c r="BC40" i="57"/>
  <c r="BC38" i="57"/>
  <c r="BC41" i="57"/>
  <c r="BC39" i="57"/>
  <c r="Y38" i="57"/>
  <c r="Y42" i="57"/>
  <c r="Y39" i="57"/>
  <c r="Y41" i="57"/>
  <c r="Y40" i="57"/>
  <c r="AE42" i="57"/>
  <c r="AE39" i="57"/>
  <c r="AE38" i="57"/>
  <c r="AE41" i="57"/>
  <c r="AE40" i="57"/>
  <c r="AY42" i="57"/>
  <c r="AY40" i="57"/>
  <c r="AY38" i="57"/>
  <c r="AY41" i="57"/>
  <c r="AY39" i="57"/>
  <c r="AI42" i="57"/>
  <c r="AI41" i="57"/>
  <c r="AI40" i="57"/>
  <c r="AI38" i="57"/>
  <c r="AI39" i="57"/>
  <c r="I38" i="57"/>
  <c r="I41" i="57"/>
  <c r="I39" i="57"/>
  <c r="I40" i="57"/>
  <c r="I42" i="57"/>
  <c r="BU51" i="20"/>
  <c r="BU38" i="20"/>
  <c r="AK86" i="42"/>
  <c r="D6" i="55"/>
  <c r="G616" i="20" s="1"/>
  <c r="AO53" i="56"/>
  <c r="AO106" i="56"/>
  <c r="AO50" i="56"/>
  <c r="AO81" i="56"/>
  <c r="AO66" i="56"/>
  <c r="AO48" i="56"/>
  <c r="AO70" i="56"/>
  <c r="AO75" i="56"/>
  <c r="AO87" i="56"/>
  <c r="BY94" i="19"/>
  <c r="BY90" i="19"/>
  <c r="AK85" i="42"/>
  <c r="E12" i="42"/>
  <c r="D42" i="40"/>
  <c r="E42" i="40"/>
  <c r="BR46" i="40"/>
  <c r="BQ54" i="40"/>
  <c r="D20" i="40"/>
  <c r="E20" i="40"/>
  <c r="E10" i="40"/>
  <c r="BY92" i="19"/>
  <c r="BY93" i="19"/>
  <c r="CA93" i="19"/>
  <c r="CA92" i="19"/>
  <c r="E14" i="40"/>
  <c r="D12" i="42"/>
  <c r="BY89" i="19"/>
  <c r="CA89" i="19"/>
  <c r="CA90" i="19"/>
  <c r="AK87" i="42"/>
  <c r="AD24" i="42"/>
  <c r="AK89" i="42"/>
  <c r="AK94" i="42"/>
  <c r="AK91" i="42"/>
  <c r="AK97" i="42"/>
  <c r="BY91" i="19"/>
  <c r="CA91" i="19"/>
  <c r="AK96" i="42"/>
  <c r="AK95" i="42"/>
  <c r="AK92" i="42"/>
  <c r="AK93" i="42"/>
  <c r="BY88" i="19"/>
  <c r="CA88" i="19"/>
  <c r="F39" i="56"/>
  <c r="E35" i="56" s="1"/>
  <c r="AN61" i="56"/>
  <c r="AO61" i="56" s="1"/>
  <c r="E34" i="56"/>
  <c r="E14" i="56"/>
  <c r="K38" i="56"/>
  <c r="C10" i="56" s="1"/>
  <c r="O34" i="56"/>
  <c r="P39" i="56"/>
  <c r="O35" i="56" s="1"/>
  <c r="E8" i="56"/>
  <c r="Y38" i="56"/>
  <c r="C12" i="56" s="1"/>
  <c r="AN51" i="56"/>
  <c r="Z39" i="56"/>
  <c r="D12" i="56" s="1"/>
  <c r="Z26" i="56"/>
  <c r="Y34" i="56"/>
  <c r="AQ40" i="56"/>
  <c r="BB16" i="56" s="1"/>
  <c r="AO45" i="56"/>
  <c r="AM51" i="56"/>
  <c r="AO52" i="56"/>
  <c r="U38" i="56"/>
  <c r="C13" i="56" s="1"/>
  <c r="AN65" i="56"/>
  <c r="AO65" i="56" s="1"/>
  <c r="V39" i="56"/>
  <c r="U35" i="56" s="1"/>
  <c r="AO56" i="56"/>
  <c r="U34" i="56"/>
  <c r="AO46" i="56"/>
  <c r="E13" i="56"/>
  <c r="D10" i="56"/>
  <c r="BC17" i="56"/>
  <c r="AO43" i="56"/>
  <c r="AO77" i="56"/>
  <c r="E5" i="56"/>
  <c r="E19" i="56"/>
  <c r="D16" i="56"/>
  <c r="J26" i="56"/>
  <c r="I34" i="56"/>
  <c r="E7" i="56"/>
  <c r="X263" i="20" s="1"/>
  <c r="AO57" i="56"/>
  <c r="E16" i="56"/>
  <c r="R26" i="56"/>
  <c r="H26" i="56"/>
  <c r="S34" i="56"/>
  <c r="F11" i="56"/>
  <c r="Q409" i="20" s="1"/>
  <c r="D20" i="56"/>
  <c r="X26" i="56"/>
  <c r="M35" i="56"/>
  <c r="E9" i="56"/>
  <c r="E15" i="56"/>
  <c r="F20" i="56"/>
  <c r="AO62" i="56"/>
  <c r="AB26" i="56"/>
  <c r="AO79" i="56"/>
  <c r="D9" i="56"/>
  <c r="W265" i="20" s="1"/>
  <c r="G35" i="56"/>
  <c r="BC16" i="56"/>
  <c r="E20" i="56"/>
  <c r="D26" i="56"/>
  <c r="AF26" i="56"/>
  <c r="M34" i="56"/>
  <c r="AE34" i="56"/>
  <c r="AF39" i="56"/>
  <c r="AO110" i="56"/>
  <c r="AO174" i="56"/>
  <c r="AO222" i="56"/>
  <c r="AO246" i="56"/>
  <c r="F8" i="56"/>
  <c r="Q408" i="20" s="1"/>
  <c r="AO54" i="56"/>
  <c r="AO67" i="56"/>
  <c r="AO126" i="56"/>
  <c r="T39" i="56"/>
  <c r="AN49" i="56"/>
  <c r="AO49" i="56" s="1"/>
  <c r="AO102" i="56"/>
  <c r="AO166" i="56"/>
  <c r="F16" i="56"/>
  <c r="W35" i="56"/>
  <c r="AO63" i="56"/>
  <c r="AM47" i="56"/>
  <c r="AO47" i="56" s="1"/>
  <c r="W38" i="56"/>
  <c r="C11" i="56" s="1"/>
  <c r="G38" i="56"/>
  <c r="C9" i="56" s="1"/>
  <c r="AN69" i="56"/>
  <c r="AM69" i="56"/>
  <c r="E10" i="56"/>
  <c r="P410" i="20" s="1"/>
  <c r="AQ41" i="56"/>
  <c r="I38" i="56"/>
  <c r="C17" i="56" s="1"/>
  <c r="AM55" i="56"/>
  <c r="J39" i="56"/>
  <c r="AM59" i="56"/>
  <c r="AO59" i="56" s="1"/>
  <c r="O38" i="56"/>
  <c r="C8" i="56" s="1"/>
  <c r="V262" i="20" s="1"/>
  <c r="AO118" i="56"/>
  <c r="AO182" i="56"/>
  <c r="M36" i="56"/>
  <c r="E11" i="56"/>
  <c r="L26" i="56"/>
  <c r="AC34" i="56"/>
  <c r="S38" i="56"/>
  <c r="C19" i="56" s="1"/>
  <c r="AN55" i="56"/>
  <c r="AO134" i="56"/>
  <c r="AO198" i="56"/>
  <c r="AC38" i="56"/>
  <c r="C5" i="56" s="1"/>
  <c r="Y32" i="55"/>
  <c r="AJ41" i="55"/>
  <c r="P24" i="55"/>
  <c r="C3" i="55"/>
  <c r="G12" i="55"/>
  <c r="Y35" i="55"/>
  <c r="Y34" i="55" s="1"/>
  <c r="G7" i="55"/>
  <c r="G17" i="55"/>
  <c r="G35" i="55"/>
  <c r="G34" i="55" s="1"/>
  <c r="I35" i="55"/>
  <c r="I34" i="55" s="1"/>
  <c r="K35" i="55"/>
  <c r="K34" i="55" s="1"/>
  <c r="K31" i="55" s="1"/>
  <c r="G8" i="55"/>
  <c r="G9" i="55"/>
  <c r="W35" i="55"/>
  <c r="W34" i="55" s="1"/>
  <c r="W31" i="55" s="1"/>
  <c r="O35" i="55"/>
  <c r="O34" i="55" s="1"/>
  <c r="O31" i="55" s="1"/>
  <c r="AA35" i="55"/>
  <c r="AA34" i="55" s="1"/>
  <c r="AA31" i="55" s="1"/>
  <c r="AC35" i="55"/>
  <c r="AC34" i="55" s="1"/>
  <c r="E11" i="55"/>
  <c r="G11" i="55" s="1"/>
  <c r="AC32" i="55"/>
  <c r="E10" i="55"/>
  <c r="G10" i="55" s="1"/>
  <c r="M35" i="55"/>
  <c r="M34" i="55" s="1"/>
  <c r="E6" i="55"/>
  <c r="E32" i="55"/>
  <c r="E35" i="55"/>
  <c r="E34" i="55" s="1"/>
  <c r="Y33" i="55"/>
  <c r="D7" i="55"/>
  <c r="G617" i="20" s="1"/>
  <c r="N24" i="55"/>
  <c r="AD24" i="55"/>
  <c r="M32" i="55"/>
  <c r="G15" i="55"/>
  <c r="I33" i="55"/>
  <c r="D12" i="55"/>
  <c r="U32" i="55"/>
  <c r="U35" i="55"/>
  <c r="U34" i="55" s="1"/>
  <c r="E18" i="55"/>
  <c r="G18" i="55" s="1"/>
  <c r="F24" i="55"/>
  <c r="V24" i="55"/>
  <c r="Q33" i="55"/>
  <c r="E5" i="55"/>
  <c r="E14" i="55"/>
  <c r="G14" i="55" s="1"/>
  <c r="C35" i="55"/>
  <c r="S35" i="55"/>
  <c r="S34" i="55" s="1"/>
  <c r="S31" i="55" s="1"/>
  <c r="BW54" i="40"/>
  <c r="BX46" i="40"/>
  <c r="BO54" i="40"/>
  <c r="BH46" i="40"/>
  <c r="CA86" i="19"/>
  <c r="BY87" i="19"/>
  <c r="CA87" i="19"/>
  <c r="BY86" i="19"/>
  <c r="AK88" i="42"/>
  <c r="BY84" i="19"/>
  <c r="BY85" i="19"/>
  <c r="CA85" i="19"/>
  <c r="CA84" i="19"/>
  <c r="AK84" i="42"/>
  <c r="AK83" i="42"/>
  <c r="AK82" i="42"/>
  <c r="BY83" i="19"/>
  <c r="CA83" i="19"/>
  <c r="BY82" i="19"/>
  <c r="CA82" i="19"/>
  <c r="BZ81" i="19"/>
  <c r="T598" i="20"/>
  <c r="AG50" i="37"/>
  <c r="AH50" i="37"/>
  <c r="AG51" i="37"/>
  <c r="AH51" i="37"/>
  <c r="AG52" i="37"/>
  <c r="AH52" i="37"/>
  <c r="AG53" i="37"/>
  <c r="AH53" i="37"/>
  <c r="AG54" i="37"/>
  <c r="AH54" i="37"/>
  <c r="AG55" i="37"/>
  <c r="AH55" i="37"/>
  <c r="AG56" i="37"/>
  <c r="AH56" i="37"/>
  <c r="AG57" i="37"/>
  <c r="AH57" i="37"/>
  <c r="AG58" i="37"/>
  <c r="AH58" i="37"/>
  <c r="AG59" i="37"/>
  <c r="AH59" i="37"/>
  <c r="AG60" i="37"/>
  <c r="AH60" i="37"/>
  <c r="AG61" i="37"/>
  <c r="AH61" i="37"/>
  <c r="AG62" i="37"/>
  <c r="AH62" i="37"/>
  <c r="AG63" i="37"/>
  <c r="AH63" i="37"/>
  <c r="AG64" i="37"/>
  <c r="AH64" i="37"/>
  <c r="AG65" i="37"/>
  <c r="AH65" i="37"/>
  <c r="AG66" i="37"/>
  <c r="AH66" i="37"/>
  <c r="AG67" i="37"/>
  <c r="AH67" i="37"/>
  <c r="AG68" i="37"/>
  <c r="AH68" i="37"/>
  <c r="AA592" i="20"/>
  <c r="AB592" i="20"/>
  <c r="AH49" i="37"/>
  <c r="AG49" i="37"/>
  <c r="AH48" i="37"/>
  <c r="AG48" i="37"/>
  <c r="K568" i="20"/>
  <c r="L568" i="20"/>
  <c r="K569" i="20"/>
  <c r="L569" i="20"/>
  <c r="T595" i="20"/>
  <c r="T596" i="20"/>
  <c r="T597" i="20"/>
  <c r="AJ66" i="42"/>
  <c r="AJ67" i="42"/>
  <c r="AJ68" i="42"/>
  <c r="AK68" i="42" s="1"/>
  <c r="AJ69" i="42"/>
  <c r="AJ70" i="42"/>
  <c r="AJ71" i="42"/>
  <c r="AJ72" i="42"/>
  <c r="AJ73" i="42"/>
  <c r="AJ74" i="42"/>
  <c r="AJ75" i="42"/>
  <c r="AJ76" i="42"/>
  <c r="AK76" i="42" s="1"/>
  <c r="AJ77" i="42"/>
  <c r="AK77" i="42" s="1"/>
  <c r="AJ78" i="42"/>
  <c r="AJ79" i="42"/>
  <c r="AJ80" i="42"/>
  <c r="AJ81" i="42"/>
  <c r="T593" i="20"/>
  <c r="T594" i="20"/>
  <c r="AA566" i="20"/>
  <c r="AB566" i="20"/>
  <c r="S565" i="20"/>
  <c r="T565" i="20"/>
  <c r="S566" i="20"/>
  <c r="T566" i="20"/>
  <c r="S567" i="20"/>
  <c r="T567" i="20"/>
  <c r="AG33" i="56" l="1"/>
  <c r="Q410" i="20"/>
  <c r="V264" i="20"/>
  <c r="V265" i="20"/>
  <c r="X264" i="20"/>
  <c r="X265" i="20"/>
  <c r="H15" i="56"/>
  <c r="C3" i="56"/>
  <c r="O619" i="20"/>
  <c r="M619" i="20"/>
  <c r="N410" i="20"/>
  <c r="P408" i="20"/>
  <c r="X262" i="20"/>
  <c r="P407" i="20"/>
  <c r="X261" i="20"/>
  <c r="V261" i="20"/>
  <c r="O407" i="20"/>
  <c r="Q179" i="20"/>
  <c r="Q176" i="20"/>
  <c r="Q182" i="20"/>
  <c r="Q183" i="20"/>
  <c r="Q180" i="20"/>
  <c r="Q178" i="20"/>
  <c r="Q181" i="20"/>
  <c r="Q177" i="20"/>
  <c r="Q370" i="20"/>
  <c r="Q371" i="20"/>
  <c r="Q174" i="20"/>
  <c r="Q175" i="20"/>
  <c r="AM209" i="20"/>
  <c r="AM210" i="20"/>
  <c r="O133" i="20"/>
  <c r="O134" i="20"/>
  <c r="H9" i="45"/>
  <c r="O36" i="45"/>
  <c r="Q478" i="20"/>
  <c r="AM207" i="20"/>
  <c r="AM208" i="20"/>
  <c r="I36" i="45"/>
  <c r="N133" i="20"/>
  <c r="H12" i="45"/>
  <c r="Q172" i="20"/>
  <c r="Q171" i="20"/>
  <c r="Q170" i="20"/>
  <c r="Q173" i="20"/>
  <c r="Q367" i="20"/>
  <c r="AM203" i="20"/>
  <c r="AM204" i="20"/>
  <c r="AM206" i="20"/>
  <c r="AM205" i="20"/>
  <c r="G370" i="20"/>
  <c r="P409" i="20"/>
  <c r="N409" i="20"/>
  <c r="N408" i="20"/>
  <c r="Q369" i="20"/>
  <c r="Q368" i="20"/>
  <c r="Q361" i="20"/>
  <c r="Q362" i="20"/>
  <c r="Q364" i="20"/>
  <c r="Q363" i="20"/>
  <c r="Q365" i="20"/>
  <c r="Q366" i="20"/>
  <c r="Q360" i="20"/>
  <c r="I390" i="20"/>
  <c r="Q358" i="20"/>
  <c r="G31" i="55"/>
  <c r="I387" i="20"/>
  <c r="Q359" i="20"/>
  <c r="Q357" i="20"/>
  <c r="Q356" i="20"/>
  <c r="AI54" i="37"/>
  <c r="H18" i="56"/>
  <c r="I389" i="20"/>
  <c r="I388" i="20"/>
  <c r="I516" i="20"/>
  <c r="Q169" i="20"/>
  <c r="Q355" i="20"/>
  <c r="H13" i="45"/>
  <c r="AN83" i="20"/>
  <c r="AL83" i="20"/>
  <c r="AG36" i="45"/>
  <c r="I511" i="20"/>
  <c r="AM199" i="20"/>
  <c r="Q477" i="20"/>
  <c r="AC39" i="45"/>
  <c r="I512" i="20"/>
  <c r="W39" i="45"/>
  <c r="W36" i="45" s="1"/>
  <c r="I513" i="20"/>
  <c r="I514" i="20"/>
  <c r="I515" i="20"/>
  <c r="D6" i="45"/>
  <c r="C7" i="45"/>
  <c r="N130" i="20" s="1"/>
  <c r="AK38" i="45"/>
  <c r="AK36" i="45" s="1"/>
  <c r="H14" i="45"/>
  <c r="D8" i="45"/>
  <c r="O130" i="20" s="1"/>
  <c r="AC38" i="45"/>
  <c r="C10" i="45"/>
  <c r="N132" i="20" s="1"/>
  <c r="AQ43" i="45"/>
  <c r="C6" i="45"/>
  <c r="Y38" i="45"/>
  <c r="Y36" i="45" s="1"/>
  <c r="D10" i="45"/>
  <c r="O132" i="20" s="1"/>
  <c r="I510" i="20"/>
  <c r="C5" i="45"/>
  <c r="G39" i="45"/>
  <c r="D5" i="45"/>
  <c r="G38" i="45"/>
  <c r="U36" i="45"/>
  <c r="Q472" i="20"/>
  <c r="Q468" i="20"/>
  <c r="Q473" i="20"/>
  <c r="Q471" i="20"/>
  <c r="Q475" i="20"/>
  <c r="Q476" i="20"/>
  <c r="Q474" i="20"/>
  <c r="Q31" i="55"/>
  <c r="I508" i="20"/>
  <c r="AI60" i="37"/>
  <c r="AI63" i="37"/>
  <c r="AG27" i="59"/>
  <c r="AG25" i="59" s="1"/>
  <c r="F8" i="59" s="1"/>
  <c r="AI27" i="59"/>
  <c r="AI25" i="59" s="1"/>
  <c r="AE27" i="59"/>
  <c r="AE25" i="59" s="1"/>
  <c r="Q467" i="20"/>
  <c r="Q470" i="20"/>
  <c r="Q466" i="20"/>
  <c r="Q469" i="20"/>
  <c r="I509" i="20"/>
  <c r="Q165" i="20"/>
  <c r="I507" i="20"/>
  <c r="Q155" i="20"/>
  <c r="Q167" i="20"/>
  <c r="AM201" i="20"/>
  <c r="Q157" i="20"/>
  <c r="Q154" i="20"/>
  <c r="AI61" i="37"/>
  <c r="AI64" i="37"/>
  <c r="AI65" i="37"/>
  <c r="AI56" i="37"/>
  <c r="H7" i="56"/>
  <c r="AI57" i="37"/>
  <c r="AR37" i="56"/>
  <c r="AS37" i="56" s="1"/>
  <c r="Q162" i="20"/>
  <c r="Q160" i="20"/>
  <c r="Q168" i="20"/>
  <c r="Q161" i="20"/>
  <c r="Q166" i="20"/>
  <c r="Q163" i="20"/>
  <c r="Q164" i="20"/>
  <c r="Q158" i="20"/>
  <c r="Q156" i="20"/>
  <c r="Q159" i="20"/>
  <c r="AM202" i="20"/>
  <c r="AM200" i="20"/>
  <c r="I385" i="20"/>
  <c r="I384" i="20"/>
  <c r="I386" i="20"/>
  <c r="H9" i="56"/>
  <c r="AI59" i="37"/>
  <c r="AI48" i="37"/>
  <c r="AI55" i="37"/>
  <c r="AI62" i="37"/>
  <c r="AI58" i="37"/>
  <c r="AI67" i="37"/>
  <c r="AI51" i="37"/>
  <c r="H16" i="56"/>
  <c r="AI68" i="37"/>
  <c r="M39" i="58"/>
  <c r="M38" i="58"/>
  <c r="BG42" i="58"/>
  <c r="AM39" i="58"/>
  <c r="AS40" i="58"/>
  <c r="BG41" i="58"/>
  <c r="U42" i="58"/>
  <c r="AC38" i="58"/>
  <c r="AC42" i="58"/>
  <c r="AA40" i="58"/>
  <c r="AI41" i="58"/>
  <c r="AS38" i="58"/>
  <c r="AS42" i="58"/>
  <c r="AI38" i="58"/>
  <c r="BA42" i="58"/>
  <c r="BA40" i="58"/>
  <c r="AI39" i="58"/>
  <c r="BG38" i="58"/>
  <c r="AI42" i="58"/>
  <c r="BA41" i="58"/>
  <c r="E42" i="58"/>
  <c r="O41" i="58"/>
  <c r="E38" i="58"/>
  <c r="AS41" i="58"/>
  <c r="E40" i="58"/>
  <c r="M41" i="58"/>
  <c r="M40" i="58"/>
  <c r="K38" i="58"/>
  <c r="K40" i="58"/>
  <c r="K39" i="58"/>
  <c r="C41" i="58"/>
  <c r="C40" i="58"/>
  <c r="W38" i="58"/>
  <c r="AO40" i="58"/>
  <c r="W40" i="58"/>
  <c r="AA42" i="58"/>
  <c r="W39" i="58"/>
  <c r="W41" i="58"/>
  <c r="O42" i="58"/>
  <c r="AA41" i="58"/>
  <c r="AU41" i="58"/>
  <c r="BA39" i="58"/>
  <c r="AO39" i="58"/>
  <c r="AK42" i="58"/>
  <c r="AO42" i="58"/>
  <c r="AK41" i="58"/>
  <c r="AO41" i="58"/>
  <c r="AY42" i="58"/>
  <c r="C42" i="58"/>
  <c r="AC41" i="58"/>
  <c r="S39" i="58"/>
  <c r="AK40" i="58"/>
  <c r="AY38" i="58"/>
  <c r="E41" i="58"/>
  <c r="AC40" i="58"/>
  <c r="O40" i="58"/>
  <c r="S38" i="58"/>
  <c r="AY41" i="58"/>
  <c r="S41" i="58"/>
  <c r="AY40" i="58"/>
  <c r="BG40" i="58"/>
  <c r="AK38" i="58"/>
  <c r="K42" i="58"/>
  <c r="C39" i="58"/>
  <c r="I39" i="58"/>
  <c r="AU40" i="58"/>
  <c r="O38" i="58"/>
  <c r="S40" i="58"/>
  <c r="I42" i="58"/>
  <c r="AA38" i="58"/>
  <c r="AU42" i="58"/>
  <c r="AU39" i="58"/>
  <c r="I41" i="58"/>
  <c r="I40" i="58"/>
  <c r="AM42" i="58"/>
  <c r="U38" i="58"/>
  <c r="AM38" i="58"/>
  <c r="U40" i="58"/>
  <c r="AM41" i="58"/>
  <c r="U41" i="58"/>
  <c r="C27" i="59"/>
  <c r="C25" i="59" s="1"/>
  <c r="U27" i="59"/>
  <c r="U25" i="59" s="1"/>
  <c r="Y27" i="59"/>
  <c r="Y25" i="59" s="1"/>
  <c r="I27" i="59"/>
  <c r="I25" i="59" s="1"/>
  <c r="F17" i="59" s="1"/>
  <c r="O27" i="59"/>
  <c r="O25" i="59" s="1"/>
  <c r="AC27" i="59"/>
  <c r="AC25" i="59" s="1"/>
  <c r="G27" i="59"/>
  <c r="G25" i="59" s="1"/>
  <c r="K27" i="59"/>
  <c r="K25" i="59" s="1"/>
  <c r="Q27" i="59"/>
  <c r="Q25" i="59" s="1"/>
  <c r="S27" i="59"/>
  <c r="S25" i="59" s="1"/>
  <c r="W27" i="59"/>
  <c r="W25" i="59" s="1"/>
  <c r="AA27" i="59"/>
  <c r="AA25" i="59" s="1"/>
  <c r="E27" i="59"/>
  <c r="E25" i="59" s="1"/>
  <c r="AK27" i="59"/>
  <c r="AK25" i="59" s="1"/>
  <c r="M27" i="59"/>
  <c r="M25" i="59" s="1"/>
  <c r="AM79" i="20" s="1"/>
  <c r="AE41" i="58"/>
  <c r="AE38" i="58"/>
  <c r="AE40" i="58"/>
  <c r="AE39" i="58"/>
  <c r="AW42" i="58"/>
  <c r="AW38" i="58"/>
  <c r="AW39" i="58"/>
  <c r="AW40" i="58"/>
  <c r="Y41" i="58"/>
  <c r="Y38" i="58"/>
  <c r="BE40" i="58"/>
  <c r="BE38" i="58"/>
  <c r="AQ40" i="58"/>
  <c r="BC37" i="58"/>
  <c r="BC35" i="58" s="1"/>
  <c r="Y42" i="58"/>
  <c r="AG39" i="58"/>
  <c r="AG38" i="58"/>
  <c r="Q41" i="58"/>
  <c r="Q39" i="58"/>
  <c r="Q38" i="58"/>
  <c r="Q40" i="58"/>
  <c r="BE41" i="58"/>
  <c r="AG41" i="58"/>
  <c r="G42" i="58"/>
  <c r="AG40" i="58"/>
  <c r="G38" i="58"/>
  <c r="AQ38" i="58"/>
  <c r="G40" i="58"/>
  <c r="AQ42" i="58"/>
  <c r="G39" i="58"/>
  <c r="BE42" i="58"/>
  <c r="AQ39" i="58"/>
  <c r="Y40" i="58"/>
  <c r="AS37" i="57"/>
  <c r="AS35" i="57" s="1"/>
  <c r="G37" i="57"/>
  <c r="G35" i="57" s="1"/>
  <c r="S37" i="57"/>
  <c r="S35" i="57" s="1"/>
  <c r="BE37" i="57"/>
  <c r="BE35" i="57" s="1"/>
  <c r="F11" i="57" s="1"/>
  <c r="AQ37" i="57"/>
  <c r="AQ35" i="57" s="1"/>
  <c r="W37" i="57"/>
  <c r="W35" i="57" s="1"/>
  <c r="AW37" i="57"/>
  <c r="AW35" i="57" s="1"/>
  <c r="AG37" i="57"/>
  <c r="AG35" i="57" s="1"/>
  <c r="AO37" i="57"/>
  <c r="AO35" i="57" s="1"/>
  <c r="U37" i="57"/>
  <c r="U35" i="57" s="1"/>
  <c r="I37" i="57"/>
  <c r="I35" i="57" s="1"/>
  <c r="BC37" i="57"/>
  <c r="BC35" i="57" s="1"/>
  <c r="O37" i="57"/>
  <c r="O35" i="57" s="1"/>
  <c r="K37" i="57"/>
  <c r="K35" i="57" s="1"/>
  <c r="BG37" i="57"/>
  <c r="BG35" i="57" s="1"/>
  <c r="AM37" i="57"/>
  <c r="AM35" i="57" s="1"/>
  <c r="AY37" i="57"/>
  <c r="AY35" i="57" s="1"/>
  <c r="AC37" i="57"/>
  <c r="AC35" i="57" s="1"/>
  <c r="C37" i="57"/>
  <c r="C35" i="57" s="1"/>
  <c r="AK37" i="57"/>
  <c r="AK35" i="57" s="1"/>
  <c r="AI37" i="57"/>
  <c r="AI35" i="57" s="1"/>
  <c r="Y37" i="57"/>
  <c r="Y35" i="57" s="1"/>
  <c r="AA37" i="57"/>
  <c r="AA35" i="57" s="1"/>
  <c r="Q37" i="57"/>
  <c r="Q35" i="57" s="1"/>
  <c r="BA37" i="57"/>
  <c r="BA35" i="57" s="1"/>
  <c r="AE37" i="57"/>
  <c r="AE35" i="57" s="1"/>
  <c r="AU37" i="57"/>
  <c r="AU35" i="57" s="1"/>
  <c r="M37" i="57"/>
  <c r="M35" i="57" s="1"/>
  <c r="E37" i="57"/>
  <c r="E35" i="57" s="1"/>
  <c r="G5" i="55"/>
  <c r="H615" i="20"/>
  <c r="G6" i="55"/>
  <c r="H616" i="20"/>
  <c r="Y35" i="56"/>
  <c r="H12" i="56"/>
  <c r="N407" i="20"/>
  <c r="AI50" i="37"/>
  <c r="AI49" i="37"/>
  <c r="AI66" i="37"/>
  <c r="AK74" i="42"/>
  <c r="AK71" i="42"/>
  <c r="AK73" i="42"/>
  <c r="AK81" i="42"/>
  <c r="AK70" i="42"/>
  <c r="AK67" i="42"/>
  <c r="AK78" i="42"/>
  <c r="AK80" i="42"/>
  <c r="E33" i="56"/>
  <c r="D14" i="56"/>
  <c r="K36" i="56"/>
  <c r="K33" i="56" s="1"/>
  <c r="H10" i="56"/>
  <c r="D8" i="56"/>
  <c r="W264" i="20" s="1"/>
  <c r="AO51" i="56"/>
  <c r="Y36" i="56"/>
  <c r="D13" i="56"/>
  <c r="U36" i="56"/>
  <c r="U33" i="56" s="1"/>
  <c r="AO55" i="56"/>
  <c r="AO69" i="56"/>
  <c r="H20" i="56"/>
  <c r="I35" i="56"/>
  <c r="D17" i="56"/>
  <c r="H17" i="56" s="1"/>
  <c r="G36" i="56"/>
  <c r="G33" i="56" s="1"/>
  <c r="O36" i="56"/>
  <c r="O33" i="56" s="1"/>
  <c r="S35" i="56"/>
  <c r="D19" i="56"/>
  <c r="H19" i="56" s="1"/>
  <c r="W36" i="56"/>
  <c r="W33" i="56" s="1"/>
  <c r="H11" i="56"/>
  <c r="D6" i="56"/>
  <c r="H6" i="56" s="1"/>
  <c r="AE35" i="56"/>
  <c r="AE33" i="56" s="1"/>
  <c r="AC36" i="56"/>
  <c r="AC33" i="56" s="1"/>
  <c r="AQ38" i="56"/>
  <c r="BB15" i="56"/>
  <c r="S36" i="56"/>
  <c r="H5" i="56"/>
  <c r="AR40" i="56"/>
  <c r="M33" i="56"/>
  <c r="I36" i="56"/>
  <c r="B37" i="56"/>
  <c r="Y31" i="55"/>
  <c r="I31" i="55"/>
  <c r="M31" i="55"/>
  <c r="E31" i="55"/>
  <c r="U31" i="55"/>
  <c r="AC31" i="55"/>
  <c r="B35" i="55"/>
  <c r="C34" i="55"/>
  <c r="C31" i="55" s="1"/>
  <c r="BO55" i="40"/>
  <c r="D10" i="40"/>
  <c r="BG55" i="40"/>
  <c r="D14" i="40"/>
  <c r="AI53" i="37"/>
  <c r="AK79" i="42"/>
  <c r="AI52" i="37"/>
  <c r="BY81" i="19"/>
  <c r="CA81" i="19"/>
  <c r="AK75" i="42"/>
  <c r="AK72" i="42"/>
  <c r="AK69" i="42"/>
  <c r="AK66" i="42"/>
  <c r="T592" i="20"/>
  <c r="D577" i="20"/>
  <c r="E577" i="20"/>
  <c r="S562" i="20"/>
  <c r="T562" i="20"/>
  <c r="S563" i="20"/>
  <c r="T563" i="20"/>
  <c r="S564" i="20"/>
  <c r="T564" i="20"/>
  <c r="D38" i="40"/>
  <c r="BC58" i="40"/>
  <c r="C38" i="40" s="1"/>
  <c r="F181" i="20" s="1"/>
  <c r="S561" i="20"/>
  <c r="T561" i="20"/>
  <c r="BW82" i="20"/>
  <c r="BW33" i="20"/>
  <c r="AV33" i="20" s="1"/>
  <c r="BW17" i="20"/>
  <c r="BW15" i="20"/>
  <c r="BW32" i="20"/>
  <c r="BW24" i="20"/>
  <c r="BW47" i="20"/>
  <c r="BW38" i="20"/>
  <c r="BW79" i="20"/>
  <c r="BW35" i="20"/>
  <c r="BW25" i="20"/>
  <c r="BW50" i="20"/>
  <c r="BW18" i="20"/>
  <c r="BW56" i="20"/>
  <c r="BW12" i="20"/>
  <c r="BW14" i="20"/>
  <c r="BW11" i="20"/>
  <c r="BW13" i="20"/>
  <c r="G183" i="20" l="1"/>
  <c r="G181" i="20"/>
  <c r="F370" i="20"/>
  <c r="F183" i="20"/>
  <c r="W262" i="20"/>
  <c r="AJ33" i="20"/>
  <c r="F7" i="57"/>
  <c r="AJ40" i="20"/>
  <c r="F9" i="57"/>
  <c r="C3" i="45"/>
  <c r="N131" i="20"/>
  <c r="O131" i="20"/>
  <c r="G368" i="20"/>
  <c r="O410" i="20"/>
  <c r="F368" i="20"/>
  <c r="H8" i="45"/>
  <c r="O129" i="20"/>
  <c r="N129" i="20"/>
  <c r="AC36" i="45"/>
  <c r="F12" i="59"/>
  <c r="AM50" i="20"/>
  <c r="AM14" i="20"/>
  <c r="F6" i="59"/>
  <c r="H7" i="45"/>
  <c r="H6" i="45"/>
  <c r="H10" i="45"/>
  <c r="G36" i="45"/>
  <c r="H5" i="45"/>
  <c r="AM60" i="20"/>
  <c r="F14" i="59"/>
  <c r="AM21" i="20"/>
  <c r="F11" i="59"/>
  <c r="AM32" i="20"/>
  <c r="AM15" i="20"/>
  <c r="F13" i="59"/>
  <c r="AS37" i="58"/>
  <c r="AS35" i="58" s="1"/>
  <c r="F21" i="58" s="1"/>
  <c r="K37" i="58"/>
  <c r="K35" i="58" s="1"/>
  <c r="F16" i="58" s="1"/>
  <c r="BA37" i="58"/>
  <c r="BA35" i="58" s="1"/>
  <c r="F7" i="58" s="1"/>
  <c r="BG37" i="58"/>
  <c r="BG35" i="58" s="1"/>
  <c r="F26" i="58" s="1"/>
  <c r="AK37" i="58"/>
  <c r="AK35" i="58" s="1"/>
  <c r="F27" i="58" s="1"/>
  <c r="M37" i="58"/>
  <c r="M35" i="58" s="1"/>
  <c r="AK24" i="20" s="1"/>
  <c r="AI37" i="58"/>
  <c r="AI35" i="58" s="1"/>
  <c r="AK29" i="20" s="1"/>
  <c r="W37" i="58"/>
  <c r="W35" i="58" s="1"/>
  <c r="F12" i="58" s="1"/>
  <c r="E37" i="58"/>
  <c r="E35" i="58" s="1"/>
  <c r="F20" i="58" s="1"/>
  <c r="U37" i="58"/>
  <c r="U35" i="58" s="1"/>
  <c r="F19" i="58" s="1"/>
  <c r="AA37" i="58"/>
  <c r="AA35" i="58" s="1"/>
  <c r="AK47" i="20" s="1"/>
  <c r="AO37" i="58"/>
  <c r="AO35" i="58" s="1"/>
  <c r="F22" i="58" s="1"/>
  <c r="S37" i="58"/>
  <c r="S35" i="58" s="1"/>
  <c r="F10" i="58" s="1"/>
  <c r="I37" i="58"/>
  <c r="I35" i="58" s="1"/>
  <c r="AK15" i="20" s="1"/>
  <c r="C37" i="58"/>
  <c r="C35" i="58" s="1"/>
  <c r="F9" i="58" s="1"/>
  <c r="F10" i="59"/>
  <c r="AM159" i="20" s="1"/>
  <c r="AM16" i="20"/>
  <c r="AU37" i="58"/>
  <c r="AU35" i="58" s="1"/>
  <c r="AK48" i="20" s="1"/>
  <c r="AY37" i="58"/>
  <c r="AY35" i="58" s="1"/>
  <c r="AK22" i="20" s="1"/>
  <c r="AC37" i="58"/>
  <c r="AC35" i="58" s="1"/>
  <c r="AK51" i="20" s="1"/>
  <c r="AM37" i="58"/>
  <c r="AM35" i="58" s="1"/>
  <c r="AK16" i="20" s="1"/>
  <c r="O37" i="58"/>
  <c r="O35" i="58" s="1"/>
  <c r="F30" i="58" s="1"/>
  <c r="F9" i="59"/>
  <c r="AM25" i="20"/>
  <c r="F5" i="59"/>
  <c r="AM11" i="20"/>
  <c r="F20" i="59"/>
  <c r="AM24" i="20"/>
  <c r="F16" i="59"/>
  <c r="AM12" i="20"/>
  <c r="F15" i="59"/>
  <c r="AM18" i="20"/>
  <c r="F18" i="59"/>
  <c r="AM35" i="20"/>
  <c r="F7" i="59"/>
  <c r="AM13" i="20"/>
  <c r="F22" i="59"/>
  <c r="AM38" i="20"/>
  <c r="AM51" i="20"/>
  <c r="F19" i="59"/>
  <c r="AM17" i="20"/>
  <c r="F21" i="59"/>
  <c r="AW37" i="58"/>
  <c r="AW35" i="58" s="1"/>
  <c r="AK20" i="20" s="1"/>
  <c r="AE37" i="58"/>
  <c r="AE35" i="58" s="1"/>
  <c r="AK42" i="20" s="1"/>
  <c r="AG37" i="58"/>
  <c r="AG35" i="58" s="1"/>
  <c r="AK45" i="20" s="1"/>
  <c r="Y37" i="58"/>
  <c r="Y35" i="58" s="1"/>
  <c r="F15" i="58" s="1"/>
  <c r="BE37" i="58"/>
  <c r="BE35" i="58" s="1"/>
  <c r="AK30" i="20" s="1"/>
  <c r="F17" i="58"/>
  <c r="AK31" i="20"/>
  <c r="Q37" i="58"/>
  <c r="Q35" i="58" s="1"/>
  <c r="AQ37" i="58"/>
  <c r="AQ35" i="58" s="1"/>
  <c r="F10" i="57"/>
  <c r="AJ11" i="20"/>
  <c r="F28" i="57"/>
  <c r="AJ19" i="20"/>
  <c r="F26" i="57"/>
  <c r="AJ32" i="20"/>
  <c r="F31" i="57"/>
  <c r="AF180" i="20" s="1"/>
  <c r="AJ14" i="20"/>
  <c r="F20" i="57"/>
  <c r="AJ25" i="20"/>
  <c r="F5" i="57"/>
  <c r="AJ12" i="20"/>
  <c r="F30" i="57"/>
  <c r="AJ16" i="20"/>
  <c r="F16" i="57"/>
  <c r="AJ55" i="20"/>
  <c r="F17" i="57"/>
  <c r="AJ18" i="20"/>
  <c r="F33" i="57"/>
  <c r="AJ47" i="20"/>
  <c r="F18" i="57"/>
  <c r="AJ54" i="20"/>
  <c r="F6" i="57"/>
  <c r="AJ20" i="20"/>
  <c r="G37" i="58"/>
  <c r="G35" i="58" s="1"/>
  <c r="F19" i="57"/>
  <c r="AJ23" i="20"/>
  <c r="F13" i="57"/>
  <c r="AJ44" i="20"/>
  <c r="F23" i="57"/>
  <c r="AJ21" i="20"/>
  <c r="F27" i="57"/>
  <c r="AJ35" i="20"/>
  <c r="F29" i="57"/>
  <c r="AJ29" i="20"/>
  <c r="F25" i="57"/>
  <c r="AJ17" i="20"/>
  <c r="F12" i="57"/>
  <c r="AJ56" i="20"/>
  <c r="F21" i="57"/>
  <c r="AJ51" i="20"/>
  <c r="F24" i="57"/>
  <c r="AJ13" i="20"/>
  <c r="F22" i="57"/>
  <c r="AJ15" i="20"/>
  <c r="F15" i="57"/>
  <c r="AJ41" i="20"/>
  <c r="AJ30" i="20"/>
  <c r="F32" i="57"/>
  <c r="AJ82" i="20"/>
  <c r="F14" i="57"/>
  <c r="AJ38" i="20"/>
  <c r="F8" i="57"/>
  <c r="AJ28" i="20"/>
  <c r="Y33" i="56"/>
  <c r="H13" i="56"/>
  <c r="O409" i="20"/>
  <c r="H8" i="56"/>
  <c r="O408" i="20"/>
  <c r="H14" i="56"/>
  <c r="N619" i="20"/>
  <c r="S33" i="56"/>
  <c r="AG25" i="56"/>
  <c r="Y25" i="56"/>
  <c r="Q25" i="56"/>
  <c r="I25" i="56"/>
  <c r="AC25" i="56"/>
  <c r="T25" i="56"/>
  <c r="T24" i="56" s="1"/>
  <c r="BB23" i="20" s="1"/>
  <c r="K25" i="56"/>
  <c r="AI25" i="56"/>
  <c r="G25" i="56"/>
  <c r="V25" i="56"/>
  <c r="V24" i="56" s="1"/>
  <c r="BB51" i="20" s="1"/>
  <c r="AB25" i="56"/>
  <c r="AB24" i="56" s="1"/>
  <c r="BB16" i="20" s="1"/>
  <c r="S25" i="56"/>
  <c r="J25" i="56"/>
  <c r="J24" i="56" s="1"/>
  <c r="BB29" i="20" s="1"/>
  <c r="P25" i="56"/>
  <c r="P24" i="56" s="1"/>
  <c r="BB12" i="20" s="1"/>
  <c r="AJ25" i="56"/>
  <c r="AJ24" i="56" s="1"/>
  <c r="BB17" i="20" s="1"/>
  <c r="AA25" i="56"/>
  <c r="R25" i="56"/>
  <c r="R24" i="56" s="1"/>
  <c r="BB35" i="20" s="1"/>
  <c r="H25" i="56"/>
  <c r="H24" i="56" s="1"/>
  <c r="BB11" i="20" s="1"/>
  <c r="D25" i="56"/>
  <c r="D24" i="56" s="1"/>
  <c r="BB58" i="20" s="1"/>
  <c r="Z25" i="56"/>
  <c r="Z24" i="56" s="1"/>
  <c r="BB38" i="20" s="1"/>
  <c r="M25" i="56"/>
  <c r="X25" i="56"/>
  <c r="X24" i="56" s="1"/>
  <c r="BB13" i="20" s="1"/>
  <c r="O25" i="56"/>
  <c r="F25" i="56"/>
  <c r="F24" i="56" s="1"/>
  <c r="BB44" i="20" s="1"/>
  <c r="AV44" i="20" s="1"/>
  <c r="AF25" i="56"/>
  <c r="AF24" i="56" s="1"/>
  <c r="BB80" i="20" s="1"/>
  <c r="W25" i="56"/>
  <c r="N25" i="56"/>
  <c r="N24" i="56" s="1"/>
  <c r="BB79" i="20" s="1"/>
  <c r="E25" i="56"/>
  <c r="AD25" i="56"/>
  <c r="AD24" i="56" s="1"/>
  <c r="BB14" i="20" s="1"/>
  <c r="U25" i="56"/>
  <c r="L25" i="56"/>
  <c r="L24" i="56" s="1"/>
  <c r="BB47" i="20" s="1"/>
  <c r="C25" i="56"/>
  <c r="AH25" i="56"/>
  <c r="AH24" i="56" s="1"/>
  <c r="BB18" i="20" s="1"/>
  <c r="AE25" i="56"/>
  <c r="I33" i="56"/>
  <c r="O30" i="55"/>
  <c r="O28" i="55" s="1"/>
  <c r="AC30" i="55"/>
  <c r="AC27" i="55" s="1"/>
  <c r="S30" i="55"/>
  <c r="S25" i="55" s="1"/>
  <c r="C30" i="55"/>
  <c r="G30" i="55"/>
  <c r="AA30" i="55"/>
  <c r="E30" i="55"/>
  <c r="W23" i="55"/>
  <c r="O23" i="55"/>
  <c r="G23" i="55"/>
  <c r="AC23" i="55"/>
  <c r="U23" i="55"/>
  <c r="M23" i="55"/>
  <c r="AB23" i="55"/>
  <c r="AB22" i="55" s="1"/>
  <c r="CB14" i="20" s="1"/>
  <c r="D23" i="55"/>
  <c r="D22" i="55" s="1"/>
  <c r="CB35" i="20" s="1"/>
  <c r="S23" i="55"/>
  <c r="AD23" i="55"/>
  <c r="AD22" i="55" s="1"/>
  <c r="CB82" i="20" s="1"/>
  <c r="V23" i="55"/>
  <c r="V22" i="55" s="1"/>
  <c r="CB40" i="20" s="1"/>
  <c r="N23" i="55"/>
  <c r="N22" i="55" s="1"/>
  <c r="CB79" i="20" s="1"/>
  <c r="F23" i="55"/>
  <c r="F22" i="55" s="1"/>
  <c r="CB38" i="20" s="1"/>
  <c r="E23" i="55"/>
  <c r="L23" i="55"/>
  <c r="L22" i="55" s="1"/>
  <c r="CB24" i="20" s="1"/>
  <c r="AA23" i="55"/>
  <c r="Y23" i="55"/>
  <c r="Q23" i="55"/>
  <c r="I23" i="55"/>
  <c r="K23" i="55"/>
  <c r="X23" i="55"/>
  <c r="X22" i="55" s="1"/>
  <c r="CB25" i="20" s="1"/>
  <c r="P23" i="55"/>
  <c r="P22" i="55" s="1"/>
  <c r="CB12" i="20" s="1"/>
  <c r="H23" i="55"/>
  <c r="H22" i="55" s="1"/>
  <c r="CB11" i="20" s="1"/>
  <c r="T23" i="55"/>
  <c r="T22" i="55" s="1"/>
  <c r="CB13" i="20" s="1"/>
  <c r="C23" i="55"/>
  <c r="Z23" i="55"/>
  <c r="Z22" i="55" s="1"/>
  <c r="CB51" i="20" s="1"/>
  <c r="R23" i="55"/>
  <c r="R22" i="55" s="1"/>
  <c r="CB17" i="20" s="1"/>
  <c r="J23" i="55"/>
  <c r="J22" i="55" s="1"/>
  <c r="CB56" i="20" s="1"/>
  <c r="W30" i="55"/>
  <c r="Y30" i="55"/>
  <c r="I30" i="55"/>
  <c r="K30" i="55"/>
  <c r="U30" i="55"/>
  <c r="M30" i="55"/>
  <c r="Q30" i="55"/>
  <c r="BD46" i="40"/>
  <c r="BC54" i="40"/>
  <c r="E38" i="40"/>
  <c r="H181" i="20" s="1"/>
  <c r="BC55" i="40"/>
  <c r="AA565" i="20"/>
  <c r="AB565" i="20"/>
  <c r="R491" i="20"/>
  <c r="Q497" i="20"/>
  <c r="D573" i="20"/>
  <c r="E573" i="20"/>
  <c r="D574" i="20"/>
  <c r="E574" i="20"/>
  <c r="D575" i="20"/>
  <c r="E575" i="20"/>
  <c r="D576" i="20"/>
  <c r="E576" i="20"/>
  <c r="BA55" i="40"/>
  <c r="BA58" i="40"/>
  <c r="C7" i="40" s="1"/>
  <c r="E30" i="40"/>
  <c r="H369" i="20" s="1"/>
  <c r="AY58" i="40"/>
  <c r="C30" i="40" s="1"/>
  <c r="F369" i="20" s="1"/>
  <c r="BY55" i="40"/>
  <c r="BE55" i="40"/>
  <c r="AW55" i="40"/>
  <c r="AU55" i="40"/>
  <c r="AQ55" i="40"/>
  <c r="AI55" i="40"/>
  <c r="AG55" i="40"/>
  <c r="AE55" i="40"/>
  <c r="AC55" i="40"/>
  <c r="AA55" i="40"/>
  <c r="Y55" i="40"/>
  <c r="W55" i="40"/>
  <c r="U55" i="40"/>
  <c r="S55" i="40"/>
  <c r="Q55" i="40"/>
  <c r="O55" i="40"/>
  <c r="M55" i="40"/>
  <c r="G55" i="40"/>
  <c r="E55" i="40"/>
  <c r="C55" i="40"/>
  <c r="I55" i="40"/>
  <c r="I126" i="20"/>
  <c r="J126" i="20"/>
  <c r="A3" i="48"/>
  <c r="F18" i="48"/>
  <c r="F14" i="48"/>
  <c r="F8" i="48"/>
  <c r="F7" i="48"/>
  <c r="F19" i="48"/>
  <c r="F16" i="48"/>
  <c r="F24" i="48"/>
  <c r="F23" i="48"/>
  <c r="F17" i="48"/>
  <c r="F22" i="48"/>
  <c r="F11" i="48"/>
  <c r="F6" i="48"/>
  <c r="F20" i="48"/>
  <c r="X568" i="20" s="1"/>
  <c r="F21" i="48"/>
  <c r="F12" i="48"/>
  <c r="F15" i="48"/>
  <c r="F13" i="48"/>
  <c r="I135" i="20" s="1"/>
  <c r="F9" i="48"/>
  <c r="F10" i="48"/>
  <c r="I136" i="20" s="1"/>
  <c r="F5" i="48"/>
  <c r="S560" i="20"/>
  <c r="T560" i="20"/>
  <c r="D597" i="20"/>
  <c r="E597" i="20"/>
  <c r="D598" i="20"/>
  <c r="E598" i="20"/>
  <c r="D599" i="20"/>
  <c r="E599" i="20"/>
  <c r="AA563" i="20"/>
  <c r="AB563" i="20"/>
  <c r="AA564" i="20"/>
  <c r="AB564" i="20"/>
  <c r="CD78" i="40"/>
  <c r="CF78" i="40"/>
  <c r="CC78" i="40" s="1"/>
  <c r="CD79" i="40"/>
  <c r="CE79" i="40" s="1"/>
  <c r="CD81" i="40"/>
  <c r="CF81" i="40"/>
  <c r="CC81" i="40" s="1"/>
  <c r="CD82" i="40"/>
  <c r="CF82" i="40"/>
  <c r="CC82" i="40" s="1"/>
  <c r="CD83" i="40"/>
  <c r="CF83" i="40"/>
  <c r="CC83" i="40" s="1"/>
  <c r="CD84" i="40"/>
  <c r="CF84" i="40"/>
  <c r="CC84" i="40" s="1"/>
  <c r="CD85" i="40"/>
  <c r="CE85" i="40" s="1"/>
  <c r="CD86" i="40"/>
  <c r="CF86" i="40"/>
  <c r="CC86" i="40" s="1"/>
  <c r="CD87" i="40"/>
  <c r="CF87" i="40"/>
  <c r="CC87" i="40" s="1"/>
  <c r="CD89" i="40"/>
  <c r="CF89" i="40"/>
  <c r="CC89" i="40" s="1"/>
  <c r="CD90" i="40"/>
  <c r="CF91" i="40"/>
  <c r="CC91" i="40" s="1"/>
  <c r="CD92" i="40"/>
  <c r="CF92" i="40"/>
  <c r="CC92" i="40" s="1"/>
  <c r="CF93" i="40"/>
  <c r="CC93" i="40" s="1"/>
  <c r="CD93" i="40"/>
  <c r="CD94" i="40"/>
  <c r="CF94" i="40"/>
  <c r="CC94" i="40" s="1"/>
  <c r="CD95" i="40"/>
  <c r="CF95" i="40"/>
  <c r="CC95" i="40" s="1"/>
  <c r="CD96" i="40"/>
  <c r="CF96" i="40"/>
  <c r="CC96" i="40" s="1"/>
  <c r="CD97" i="40"/>
  <c r="CD98" i="40"/>
  <c r="CD99" i="40"/>
  <c r="CF99" i="40"/>
  <c r="CC99" i="40" s="1"/>
  <c r="CD100" i="40"/>
  <c r="CF100" i="40"/>
  <c r="CC100" i="40" s="1"/>
  <c r="CD101" i="40"/>
  <c r="CF101" i="40"/>
  <c r="CC101" i="40" s="1"/>
  <c r="CF102" i="40"/>
  <c r="CC102" i="40" s="1"/>
  <c r="CD103" i="40"/>
  <c r="CF103" i="40"/>
  <c r="CC103" i="40" s="1"/>
  <c r="CD104" i="40"/>
  <c r="CF104" i="40"/>
  <c r="CC104" i="40" s="1"/>
  <c r="CF106" i="40"/>
  <c r="CC106" i="40" s="1"/>
  <c r="CD107" i="40"/>
  <c r="CF107" i="40"/>
  <c r="CC107" i="40" s="1"/>
  <c r="CD108" i="40"/>
  <c r="CF108" i="40"/>
  <c r="CC108" i="40" s="1"/>
  <c r="CD110" i="40"/>
  <c r="CF110" i="40"/>
  <c r="CC110" i="40" s="1"/>
  <c r="CF111" i="40"/>
  <c r="CC111" i="40" s="1"/>
  <c r="CF112" i="40"/>
  <c r="CC112" i="40" s="1"/>
  <c r="CD113" i="40"/>
  <c r="CD115" i="40"/>
  <c r="CF115" i="40"/>
  <c r="CC115" i="40" s="1"/>
  <c r="CF116" i="40"/>
  <c r="CC116" i="40" s="1"/>
  <c r="CD117" i="40"/>
  <c r="CD119" i="40"/>
  <c r="CD120" i="40"/>
  <c r="CF120" i="40"/>
  <c r="CC120" i="40" s="1"/>
  <c r="CD121" i="40"/>
  <c r="CF122" i="40"/>
  <c r="CC122" i="40" s="1"/>
  <c r="CF124" i="40"/>
  <c r="CC124" i="40" s="1"/>
  <c r="CF125" i="40"/>
  <c r="CC125" i="40" s="1"/>
  <c r="CF126" i="40"/>
  <c r="CC126" i="40" s="1"/>
  <c r="CD127" i="40"/>
  <c r="CF128" i="40"/>
  <c r="CC128" i="40" s="1"/>
  <c r="CF129" i="40"/>
  <c r="CC129" i="40" s="1"/>
  <c r="CF130" i="40"/>
  <c r="CC130" i="40" s="1"/>
  <c r="CF131" i="40"/>
  <c r="CC131" i="40" s="1"/>
  <c r="CF133" i="40"/>
  <c r="CC133" i="40" s="1"/>
  <c r="CF134" i="40"/>
  <c r="CC134" i="40" s="1"/>
  <c r="CF135" i="40"/>
  <c r="CC135" i="40" s="1"/>
  <c r="CD136" i="40"/>
  <c r="CF138" i="40"/>
  <c r="CC138" i="40" s="1"/>
  <c r="CF140" i="40"/>
  <c r="CC140" i="40" s="1"/>
  <c r="CF141" i="40"/>
  <c r="CC141" i="40" s="1"/>
  <c r="CD142" i="40"/>
  <c r="CD144" i="40"/>
  <c r="CF145" i="40"/>
  <c r="CC145" i="40" s="1"/>
  <c r="AF177" i="20" l="1"/>
  <c r="AF176" i="20"/>
  <c r="H370" i="20"/>
  <c r="AF175" i="20"/>
  <c r="AF179" i="20"/>
  <c r="AF174" i="20"/>
  <c r="AF178" i="20"/>
  <c r="I133" i="20"/>
  <c r="AM161" i="20"/>
  <c r="AM160" i="20"/>
  <c r="I130" i="20"/>
  <c r="I134" i="20"/>
  <c r="AF171" i="20"/>
  <c r="AF173" i="20"/>
  <c r="AF169" i="20"/>
  <c r="AF170" i="20"/>
  <c r="AF168" i="20"/>
  <c r="AF172" i="20"/>
  <c r="AF167" i="20"/>
  <c r="AF166" i="20"/>
  <c r="AM158" i="20"/>
  <c r="I131" i="20"/>
  <c r="I132" i="20"/>
  <c r="AM157" i="20"/>
  <c r="AJ41" i="48"/>
  <c r="AM41" i="48"/>
  <c r="O41" i="48"/>
  <c r="F41" i="48"/>
  <c r="BH41" i="48"/>
  <c r="BB41" i="48"/>
  <c r="U41" i="48"/>
  <c r="X41" i="48"/>
  <c r="AG41" i="48"/>
  <c r="AA41" i="48"/>
  <c r="AD41" i="48"/>
  <c r="AM155" i="20"/>
  <c r="AM154" i="20"/>
  <c r="AM156" i="20"/>
  <c r="AG354" i="20"/>
  <c r="AG356" i="20"/>
  <c r="AG353" i="20"/>
  <c r="AG355" i="20"/>
  <c r="AG351" i="20"/>
  <c r="AF163" i="20"/>
  <c r="AF164" i="20"/>
  <c r="AG352" i="20"/>
  <c r="AF165" i="20"/>
  <c r="AY42" i="48"/>
  <c r="A96" i="48" s="1"/>
  <c r="I96" i="48" s="1"/>
  <c r="AA42" i="48"/>
  <c r="A72" i="48" s="1"/>
  <c r="C42" i="48"/>
  <c r="A48" i="48" s="1"/>
  <c r="AV48" i="48" s="1"/>
  <c r="AJ42" i="48"/>
  <c r="A81" i="48" s="1"/>
  <c r="BE42" i="48"/>
  <c r="A102" i="48" s="1"/>
  <c r="AY102" i="48" s="1"/>
  <c r="BB42" i="48"/>
  <c r="A99" i="48" s="1"/>
  <c r="AV42" i="48"/>
  <c r="A93" i="48" s="1"/>
  <c r="X42" i="48"/>
  <c r="A69" i="48" s="1"/>
  <c r="O42" i="48"/>
  <c r="A60" i="48" s="1"/>
  <c r="I60" i="48" s="1"/>
  <c r="I42" i="48"/>
  <c r="AS42" i="48"/>
  <c r="A90" i="48" s="1"/>
  <c r="U42" i="48"/>
  <c r="A66" i="48" s="1"/>
  <c r="AM42" i="48"/>
  <c r="A84" i="48" s="1"/>
  <c r="BH42" i="48"/>
  <c r="A105" i="48" s="1"/>
  <c r="AG42" i="48"/>
  <c r="A78" i="48" s="1"/>
  <c r="F42" i="48"/>
  <c r="A51" i="48" s="1"/>
  <c r="AP42" i="48"/>
  <c r="A87" i="48" s="1"/>
  <c r="BB87" i="48" s="1"/>
  <c r="R42" i="48"/>
  <c r="A63" i="48" s="1"/>
  <c r="C63" i="48" s="1"/>
  <c r="L42" i="48"/>
  <c r="A57" i="48" s="1"/>
  <c r="AD42" i="48"/>
  <c r="A75" i="48" s="1"/>
  <c r="AM83" i="20"/>
  <c r="AJ83" i="20"/>
  <c r="U35" i="45"/>
  <c r="U31" i="45" s="1"/>
  <c r="X566" i="20"/>
  <c r="AF154" i="20"/>
  <c r="Y35" i="45"/>
  <c r="Y31" i="45" s="1"/>
  <c r="AK35" i="45"/>
  <c r="AK31" i="45" s="1"/>
  <c r="S35" i="45"/>
  <c r="S30" i="45" s="1"/>
  <c r="W35" i="45"/>
  <c r="W32" i="45" s="1"/>
  <c r="O35" i="45"/>
  <c r="O34" i="45" s="1"/>
  <c r="G35" i="45"/>
  <c r="G32" i="45" s="1"/>
  <c r="Q35" i="45"/>
  <c r="Q33" i="45" s="1"/>
  <c r="I35" i="45"/>
  <c r="I32" i="45" s="1"/>
  <c r="AM35" i="45"/>
  <c r="AM34" i="45" s="1"/>
  <c r="M35" i="45"/>
  <c r="M31" i="45" s="1"/>
  <c r="AA35" i="45"/>
  <c r="AA34" i="45" s="1"/>
  <c r="E35" i="45"/>
  <c r="E31" i="45" s="1"/>
  <c r="C35" i="45"/>
  <c r="C31" i="45" s="1"/>
  <c r="AC35" i="45"/>
  <c r="AC31" i="45" s="1"/>
  <c r="K35" i="45"/>
  <c r="K30" i="45" s="1"/>
  <c r="AE35" i="45"/>
  <c r="AE31" i="45" s="1"/>
  <c r="AG35" i="45"/>
  <c r="AG33" i="45" s="1"/>
  <c r="AI35" i="45"/>
  <c r="AI30" i="45" s="1"/>
  <c r="Y474" i="20"/>
  <c r="Y476" i="20"/>
  <c r="Y473" i="20"/>
  <c r="Y475" i="20"/>
  <c r="P593" i="20"/>
  <c r="AF155" i="20"/>
  <c r="X562" i="20"/>
  <c r="Y469" i="20"/>
  <c r="Y472" i="20"/>
  <c r="AF162" i="20"/>
  <c r="AF159" i="20"/>
  <c r="AF156" i="20"/>
  <c r="Y470" i="20"/>
  <c r="Y468" i="20"/>
  <c r="AF160" i="20"/>
  <c r="AF161" i="20"/>
  <c r="AF158" i="20"/>
  <c r="AF157" i="20"/>
  <c r="Y471" i="20"/>
  <c r="P592" i="20"/>
  <c r="Q496" i="20"/>
  <c r="AK44" i="20"/>
  <c r="AK19" i="20"/>
  <c r="AK13" i="20"/>
  <c r="F33" i="58"/>
  <c r="AK43" i="20"/>
  <c r="AK41" i="20"/>
  <c r="F11" i="58"/>
  <c r="F31" i="58"/>
  <c r="Y180" i="20" s="1"/>
  <c r="AK54" i="20"/>
  <c r="F23" i="58"/>
  <c r="AK14" i="20"/>
  <c r="AK18" i="20"/>
  <c r="AK35" i="20"/>
  <c r="F8" i="58"/>
  <c r="F28" i="58"/>
  <c r="F6" i="58"/>
  <c r="AK28" i="20"/>
  <c r="F18" i="58"/>
  <c r="F14" i="58"/>
  <c r="AK17" i="20"/>
  <c r="F24" i="58"/>
  <c r="AK38" i="20"/>
  <c r="F25" i="58"/>
  <c r="F13" i="58"/>
  <c r="AK23" i="20"/>
  <c r="F29" i="58"/>
  <c r="AK11" i="20"/>
  <c r="F32" i="58"/>
  <c r="AK32" i="20"/>
  <c r="F5" i="58"/>
  <c r="AK12" i="20"/>
  <c r="I129" i="20"/>
  <c r="X561" i="20"/>
  <c r="X564" i="20"/>
  <c r="X565" i="20"/>
  <c r="X563" i="20"/>
  <c r="X567" i="20"/>
  <c r="X560" i="20"/>
  <c r="I128" i="20"/>
  <c r="Q32" i="56"/>
  <c r="Q27" i="56" s="1"/>
  <c r="Y32" i="56"/>
  <c r="Y29" i="56" s="1"/>
  <c r="I32" i="56"/>
  <c r="K32" i="56"/>
  <c r="AA32" i="56"/>
  <c r="AG32" i="56"/>
  <c r="C32" i="56"/>
  <c r="G32" i="56"/>
  <c r="E32" i="56"/>
  <c r="AE32" i="56"/>
  <c r="AC32" i="56"/>
  <c r="M32" i="56"/>
  <c r="S32" i="56"/>
  <c r="AI32" i="56"/>
  <c r="O32" i="56"/>
  <c r="W32" i="56"/>
  <c r="U32" i="56"/>
  <c r="O27" i="55"/>
  <c r="O26" i="55"/>
  <c r="O25" i="55"/>
  <c r="S26" i="55"/>
  <c r="O29" i="55"/>
  <c r="AC25" i="55"/>
  <c r="AC29" i="55"/>
  <c r="AC26" i="55"/>
  <c r="AC28" i="55"/>
  <c r="S29" i="55"/>
  <c r="S28" i="55"/>
  <c r="S27" i="55"/>
  <c r="Q27" i="55"/>
  <c r="Q26" i="55"/>
  <c r="Q28" i="55"/>
  <c r="Q25" i="55"/>
  <c r="Q29" i="55"/>
  <c r="E28" i="55"/>
  <c r="E29" i="55"/>
  <c r="E27" i="55"/>
  <c r="E25" i="55"/>
  <c r="E26" i="55"/>
  <c r="M26" i="55"/>
  <c r="M27" i="55"/>
  <c r="M29" i="55"/>
  <c r="M25" i="55"/>
  <c r="M28" i="55"/>
  <c r="I26" i="55"/>
  <c r="I29" i="55"/>
  <c r="I25" i="55"/>
  <c r="I28" i="55"/>
  <c r="I27" i="55"/>
  <c r="AA29" i="55"/>
  <c r="AA25" i="55"/>
  <c r="AA26" i="55"/>
  <c r="AA28" i="55"/>
  <c r="AA27" i="55"/>
  <c r="U29" i="55"/>
  <c r="U28" i="55"/>
  <c r="U25" i="55"/>
  <c r="U27" i="55"/>
  <c r="U26" i="55"/>
  <c r="Y29" i="55"/>
  <c r="Y25" i="55"/>
  <c r="Y28" i="55"/>
  <c r="Y26" i="55"/>
  <c r="Y27" i="55"/>
  <c r="G28" i="55"/>
  <c r="G29" i="55"/>
  <c r="G25" i="55"/>
  <c r="G27" i="55"/>
  <c r="G26" i="55"/>
  <c r="K29" i="55"/>
  <c r="K25" i="55"/>
  <c r="K27" i="55"/>
  <c r="K26" i="55"/>
  <c r="K28" i="55"/>
  <c r="W28" i="55"/>
  <c r="W25" i="55"/>
  <c r="W29" i="55"/>
  <c r="W26" i="55"/>
  <c r="W27" i="55"/>
  <c r="C27" i="55"/>
  <c r="C29" i="55"/>
  <c r="C25" i="55"/>
  <c r="C28" i="55"/>
  <c r="C26" i="55"/>
  <c r="CD112" i="40"/>
  <c r="CE112" i="40" s="1"/>
  <c r="CF113" i="40"/>
  <c r="CC113" i="40" s="1"/>
  <c r="CD140" i="40"/>
  <c r="CE140" i="40" s="1"/>
  <c r="CD146" i="40"/>
  <c r="CD80" i="40"/>
  <c r="K55" i="40"/>
  <c r="CD128" i="40"/>
  <c r="CE128" i="40" s="1"/>
  <c r="CF146" i="40"/>
  <c r="CC146" i="40" s="1"/>
  <c r="CD137" i="40"/>
  <c r="CD118" i="40"/>
  <c r="CD130" i="40"/>
  <c r="CD122" i="40"/>
  <c r="CE122" i="40" s="1"/>
  <c r="I127" i="20"/>
  <c r="CD105" i="40"/>
  <c r="CD109" i="40"/>
  <c r="CD141" i="40"/>
  <c r="CD132" i="40"/>
  <c r="E7" i="40"/>
  <c r="D7" i="40"/>
  <c r="H25" i="48"/>
  <c r="H26" i="48"/>
  <c r="CD135" i="40"/>
  <c r="CF132" i="40"/>
  <c r="CC132" i="40" s="1"/>
  <c r="CD102" i="40"/>
  <c r="CE102" i="40" s="1"/>
  <c r="CF137" i="40"/>
  <c r="CC137" i="40" s="1"/>
  <c r="CE101" i="40"/>
  <c r="CD134" i="40"/>
  <c r="CE134" i="40" s="1"/>
  <c r="CD111" i="40"/>
  <c r="CE111" i="40" s="1"/>
  <c r="CE100" i="40"/>
  <c r="CE93" i="40"/>
  <c r="CD143" i="40"/>
  <c r="CD145" i="40"/>
  <c r="CF80" i="40"/>
  <c r="CC80" i="40" s="1"/>
  <c r="AZ46" i="40"/>
  <c r="BA54" i="40"/>
  <c r="BB46" i="40"/>
  <c r="AY54" i="40"/>
  <c r="CE115" i="40"/>
  <c r="CE86" i="40"/>
  <c r="CE87" i="40"/>
  <c r="CD138" i="40"/>
  <c r="CE138" i="40" s="1"/>
  <c r="CF109" i="40"/>
  <c r="CC109" i="40" s="1"/>
  <c r="CE92" i="40"/>
  <c r="CE103" i="40"/>
  <c r="CF118" i="40"/>
  <c r="CC118" i="40" s="1"/>
  <c r="CD106" i="40"/>
  <c r="CE106" i="40" s="1"/>
  <c r="CE99" i="40"/>
  <c r="CD124" i="40"/>
  <c r="CF90" i="40"/>
  <c r="CC90" i="40" s="1"/>
  <c r="CE104" i="40"/>
  <c r="CD116" i="40"/>
  <c r="CE116" i="40" s="1"/>
  <c r="CE95" i="40"/>
  <c r="CF143" i="40"/>
  <c r="CC143" i="40" s="1"/>
  <c r="CD131" i="40"/>
  <c r="CF97" i="40"/>
  <c r="CC97" i="40" s="1"/>
  <c r="CE83" i="40"/>
  <c r="CE82" i="40"/>
  <c r="CE94" i="40"/>
  <c r="CE110" i="40"/>
  <c r="CE108" i="40"/>
  <c r="CE96" i="40"/>
  <c r="CE78" i="40"/>
  <c r="CE81" i="40"/>
  <c r="CE89" i="40"/>
  <c r="CE120" i="40"/>
  <c r="CE107" i="40"/>
  <c r="CE84" i="40"/>
  <c r="CF139" i="40"/>
  <c r="CC139" i="40" s="1"/>
  <c r="CF123" i="40"/>
  <c r="CC123" i="40" s="1"/>
  <c r="CF114" i="40"/>
  <c r="CC114" i="40" s="1"/>
  <c r="CD129" i="40"/>
  <c r="CD123" i="40"/>
  <c r="CD114" i="40"/>
  <c r="CD91" i="40"/>
  <c r="CD139" i="40"/>
  <c r="CD133" i="40"/>
  <c r="CF105" i="40"/>
  <c r="CC105" i="40" s="1"/>
  <c r="BH44" i="48"/>
  <c r="BH40" i="48" s="1"/>
  <c r="AM44" i="48"/>
  <c r="AM40" i="48" s="1"/>
  <c r="AJ44" i="48"/>
  <c r="AJ40" i="48" s="1"/>
  <c r="AG44" i="48"/>
  <c r="AG40" i="48" s="1"/>
  <c r="AA44" i="48"/>
  <c r="AA40" i="48" s="1"/>
  <c r="X44" i="48"/>
  <c r="X40" i="48" s="1"/>
  <c r="U44" i="48"/>
  <c r="U40" i="48" s="1"/>
  <c r="F44" i="48"/>
  <c r="F40" i="48" s="1"/>
  <c r="BI44" i="48"/>
  <c r="BJ43" i="48"/>
  <c r="BI43" i="48"/>
  <c r="BH43" i="48"/>
  <c r="BF44" i="48"/>
  <c r="BG43" i="48"/>
  <c r="BF43" i="48"/>
  <c r="BC44" i="48"/>
  <c r="BD43" i="48"/>
  <c r="BC43" i="48"/>
  <c r="AZ44" i="48"/>
  <c r="BA43" i="48"/>
  <c r="AZ43" i="48"/>
  <c r="AW44" i="48"/>
  <c r="AX43" i="48"/>
  <c r="AW43" i="48"/>
  <c r="AT44" i="48"/>
  <c r="AU43" i="48"/>
  <c r="AT43" i="48"/>
  <c r="AQ44" i="48"/>
  <c r="AR43" i="48"/>
  <c r="AQ43" i="48"/>
  <c r="AN44" i="48"/>
  <c r="AO43" i="48"/>
  <c r="AN43" i="48"/>
  <c r="AM43" i="48"/>
  <c r="AK44" i="48"/>
  <c r="AL43" i="48"/>
  <c r="AK43" i="48"/>
  <c r="AJ43" i="48"/>
  <c r="AH44" i="48"/>
  <c r="AI43" i="48"/>
  <c r="AH43" i="48"/>
  <c r="AG43" i="48"/>
  <c r="AE44" i="48"/>
  <c r="AF43" i="48"/>
  <c r="AE43" i="48"/>
  <c r="AB44" i="48"/>
  <c r="AC43" i="48"/>
  <c r="AB43" i="48"/>
  <c r="AA43" i="48"/>
  <c r="Y44" i="48"/>
  <c r="Z43" i="48"/>
  <c r="Y43" i="48"/>
  <c r="X43" i="48"/>
  <c r="V44" i="48"/>
  <c r="W43" i="48"/>
  <c r="V43" i="48"/>
  <c r="U43" i="48"/>
  <c r="S44" i="48"/>
  <c r="T43" i="48"/>
  <c r="S43" i="48"/>
  <c r="P44" i="48"/>
  <c r="Q43" i="48"/>
  <c r="P43" i="48"/>
  <c r="M44" i="48"/>
  <c r="N43" i="48"/>
  <c r="M43" i="48"/>
  <c r="J44" i="48"/>
  <c r="K43" i="48"/>
  <c r="J43" i="48"/>
  <c r="G44" i="48"/>
  <c r="H43" i="48"/>
  <c r="G43" i="48"/>
  <c r="F43" i="48"/>
  <c r="D43" i="48"/>
  <c r="E43" i="48"/>
  <c r="L75" i="54"/>
  <c r="K75" i="54"/>
  <c r="AZ75" i="54" s="1"/>
  <c r="L74" i="54"/>
  <c r="K74" i="54"/>
  <c r="AX73" i="54"/>
  <c r="AW73" i="54"/>
  <c r="L72" i="54"/>
  <c r="K72" i="54"/>
  <c r="AX71" i="54"/>
  <c r="AW71" i="54"/>
  <c r="L70" i="54"/>
  <c r="K70" i="54"/>
  <c r="AZ69" i="54"/>
  <c r="AW69" i="54" s="1"/>
  <c r="L69" i="54"/>
  <c r="AX69" i="54" s="1"/>
  <c r="K69" i="54"/>
  <c r="L68" i="54"/>
  <c r="K68" i="54"/>
  <c r="AZ68" i="54" s="1"/>
  <c r="AW68" i="54" s="1"/>
  <c r="L67" i="54"/>
  <c r="K67" i="54"/>
  <c r="AZ67" i="54" s="1"/>
  <c r="L66" i="54"/>
  <c r="K66" i="54"/>
  <c r="AX65" i="54"/>
  <c r="AW65" i="54"/>
  <c r="L64" i="54"/>
  <c r="K64" i="54"/>
  <c r="L63" i="54"/>
  <c r="K63" i="54"/>
  <c r="AZ63" i="54" s="1"/>
  <c r="AW63" i="54" s="1"/>
  <c r="L62" i="54"/>
  <c r="K62" i="54"/>
  <c r="L61" i="54"/>
  <c r="K61" i="54"/>
  <c r="AZ61" i="54" s="1"/>
  <c r="AW61" i="54" s="1"/>
  <c r="L60" i="54"/>
  <c r="K60" i="54"/>
  <c r="L59" i="54"/>
  <c r="K59" i="54"/>
  <c r="AZ59" i="54" s="1"/>
  <c r="AW59" i="54" s="1"/>
  <c r="L58" i="54"/>
  <c r="K58" i="54"/>
  <c r="L57" i="54"/>
  <c r="K57" i="54"/>
  <c r="AZ57" i="54" s="1"/>
  <c r="AX56" i="54"/>
  <c r="AW56" i="54"/>
  <c r="L53" i="54"/>
  <c r="K53" i="54"/>
  <c r="AZ53" i="54" s="1"/>
  <c r="L52" i="54"/>
  <c r="K52" i="54"/>
  <c r="L51" i="54"/>
  <c r="K51" i="54"/>
  <c r="AZ51" i="54" s="1"/>
  <c r="AW51" i="54" s="1"/>
  <c r="AX50" i="54"/>
  <c r="AW50" i="54"/>
  <c r="L49" i="54"/>
  <c r="K49" i="54"/>
  <c r="AZ49" i="54" s="1"/>
  <c r="AW49" i="54" s="1"/>
  <c r="AX48" i="54"/>
  <c r="AW48" i="54"/>
  <c r="L47" i="54"/>
  <c r="K47" i="54"/>
  <c r="AZ47" i="54" s="1"/>
  <c r="AW47" i="54" s="1"/>
  <c r="AX46" i="54"/>
  <c r="AW46" i="54"/>
  <c r="L45" i="54"/>
  <c r="K45" i="54"/>
  <c r="AZ45" i="54" s="1"/>
  <c r="AW45" i="54" s="1"/>
  <c r="L44" i="54"/>
  <c r="K44" i="54"/>
  <c r="AZ44" i="54" s="1"/>
  <c r="AW44" i="54" s="1"/>
  <c r="L43" i="54"/>
  <c r="K43" i="54"/>
  <c r="AZ43" i="54" s="1"/>
  <c r="AW43" i="54" s="1"/>
  <c r="L42" i="54"/>
  <c r="K42" i="54"/>
  <c r="L41" i="54"/>
  <c r="K41" i="54"/>
  <c r="AZ41" i="54" s="1"/>
  <c r="AW41" i="54" s="1"/>
  <c r="L40" i="54"/>
  <c r="K40" i="54"/>
  <c r="AZ40" i="54" s="1"/>
  <c r="AW40" i="54" s="1"/>
  <c r="L39" i="54"/>
  <c r="K39" i="54"/>
  <c r="L38" i="54"/>
  <c r="K38" i="54"/>
  <c r="L37" i="54"/>
  <c r="K37" i="54"/>
  <c r="AZ37" i="54" s="1"/>
  <c r="AW37" i="54" s="1"/>
  <c r="L36" i="54"/>
  <c r="K36" i="54"/>
  <c r="AZ36" i="54" s="1"/>
  <c r="AW36" i="54" s="1"/>
  <c r="L35" i="54"/>
  <c r="K35" i="54"/>
  <c r="L34" i="54"/>
  <c r="K34" i="54"/>
  <c r="AZ33" i="54"/>
  <c r="AW33" i="54" s="1"/>
  <c r="L33" i="54"/>
  <c r="K33" i="54"/>
  <c r="L32" i="54"/>
  <c r="K32" i="54"/>
  <c r="AZ32" i="54" s="1"/>
  <c r="AW32" i="54" s="1"/>
  <c r="AZ31" i="54"/>
  <c r="AW31" i="54" s="1"/>
  <c r="AX31" i="54"/>
  <c r="AZ30" i="54"/>
  <c r="AW30" i="54" s="1"/>
  <c r="AX30" i="54"/>
  <c r="AZ29" i="54"/>
  <c r="AW29" i="54" s="1"/>
  <c r="AX29" i="54"/>
  <c r="AZ28" i="54"/>
  <c r="AW28" i="54" s="1"/>
  <c r="AX28" i="54"/>
  <c r="AX27" i="54"/>
  <c r="AW27" i="54"/>
  <c r="AZ26" i="54"/>
  <c r="AW26" i="54" s="1"/>
  <c r="AX26" i="54"/>
  <c r="AZ25" i="54"/>
  <c r="AW25" i="54" s="1"/>
  <c r="AX25" i="54"/>
  <c r="AZ24" i="54"/>
  <c r="AW24" i="54" s="1"/>
  <c r="AX24" i="54"/>
  <c r="AZ23" i="54"/>
  <c r="AW23" i="54" s="1"/>
  <c r="AX23" i="54"/>
  <c r="AZ22" i="54"/>
  <c r="AW22" i="54" s="1"/>
  <c r="AX22" i="54"/>
  <c r="AZ21" i="54"/>
  <c r="AW21" i="54" s="1"/>
  <c r="AX21" i="54"/>
  <c r="AZ20" i="54"/>
  <c r="AW20" i="54" s="1"/>
  <c r="AX20" i="54"/>
  <c r="AZ19" i="54"/>
  <c r="AW19" i="54" s="1"/>
  <c r="AX19" i="54"/>
  <c r="AZ18" i="54"/>
  <c r="AW18" i="54" s="1"/>
  <c r="AX18" i="54"/>
  <c r="AZ17" i="54"/>
  <c r="AW17" i="54" s="1"/>
  <c r="AX17" i="54"/>
  <c r="AZ16" i="54"/>
  <c r="AW16" i="54" s="1"/>
  <c r="AX16" i="54"/>
  <c r="AZ15" i="54"/>
  <c r="AW15" i="54" s="1"/>
  <c r="AX15" i="54"/>
  <c r="AX14" i="54"/>
  <c r="AW14" i="54"/>
  <c r="AZ13" i="54"/>
  <c r="AW13" i="54" s="1"/>
  <c r="AX13" i="54"/>
  <c r="AZ12" i="54"/>
  <c r="AW12" i="54" s="1"/>
  <c r="AX12" i="54"/>
  <c r="AZ11" i="54"/>
  <c r="AW11" i="54" s="1"/>
  <c r="AX11" i="54"/>
  <c r="AZ10" i="54"/>
  <c r="AW10" i="54" s="1"/>
  <c r="AX10" i="54"/>
  <c r="AZ9" i="54"/>
  <c r="AW9" i="54" s="1"/>
  <c r="AX9" i="54"/>
  <c r="AX8" i="54"/>
  <c r="AW8" i="54"/>
  <c r="AZ7" i="54"/>
  <c r="AW7" i="54" s="1"/>
  <c r="AX7" i="54"/>
  <c r="AZ6" i="54"/>
  <c r="AW6" i="54" s="1"/>
  <c r="AX6" i="54"/>
  <c r="AZ5" i="54"/>
  <c r="AX5" i="54"/>
  <c r="AX4" i="54"/>
  <c r="AW4" i="54"/>
  <c r="AU2" i="54"/>
  <c r="Y181" i="20" l="1"/>
  <c r="G371" i="20"/>
  <c r="G161" i="20"/>
  <c r="AS93" i="48"/>
  <c r="C93" i="48"/>
  <c r="Y174" i="20"/>
  <c r="Y173" i="20"/>
  <c r="Y177" i="20"/>
  <c r="Y178" i="20"/>
  <c r="Y179" i="20"/>
  <c r="AP99" i="48"/>
  <c r="AY99" i="48"/>
  <c r="C99" i="48"/>
  <c r="O48" i="48"/>
  <c r="BB48" i="48"/>
  <c r="BB96" i="48"/>
  <c r="BE96" i="48"/>
  <c r="Y175" i="20"/>
  <c r="Y176" i="20"/>
  <c r="BE87" i="48"/>
  <c r="O87" i="48"/>
  <c r="AY87" i="48"/>
  <c r="AP96" i="48"/>
  <c r="O96" i="48"/>
  <c r="C96" i="48"/>
  <c r="C60" i="48"/>
  <c r="AP60" i="48"/>
  <c r="AY60" i="48"/>
  <c r="BE48" i="48"/>
  <c r="AY48" i="48"/>
  <c r="AP102" i="48"/>
  <c r="C102" i="48"/>
  <c r="C57" i="48"/>
  <c r="AP57" i="48"/>
  <c r="C87" i="48"/>
  <c r="L87" i="48"/>
  <c r="Y172" i="20"/>
  <c r="AP48" i="48"/>
  <c r="AS48" i="48"/>
  <c r="AV90" i="48"/>
  <c r="C90" i="48"/>
  <c r="Y359" i="20"/>
  <c r="Y170" i="20"/>
  <c r="Y357" i="20"/>
  <c r="Y171" i="20"/>
  <c r="R48" i="48"/>
  <c r="L48" i="48"/>
  <c r="I48" i="48"/>
  <c r="I63" i="48"/>
  <c r="L63" i="48"/>
  <c r="R57" i="48"/>
  <c r="I57" i="48"/>
  <c r="Y356" i="20"/>
  <c r="AG481" i="20"/>
  <c r="Y358" i="20"/>
  <c r="AG477" i="20"/>
  <c r="AX40" i="54"/>
  <c r="AX60" i="54"/>
  <c r="AX42" i="54"/>
  <c r="Y355" i="20"/>
  <c r="AY19" i="54"/>
  <c r="AY31" i="54"/>
  <c r="AY15" i="54"/>
  <c r="AX33" i="54"/>
  <c r="AY10" i="54"/>
  <c r="AY22" i="54"/>
  <c r="AX64" i="54"/>
  <c r="AY69" i="54"/>
  <c r="AY11" i="54"/>
  <c r="AY29" i="54"/>
  <c r="AG478" i="20"/>
  <c r="Y169" i="20"/>
  <c r="AK83" i="20"/>
  <c r="U33" i="45"/>
  <c r="U30" i="45"/>
  <c r="U32" i="45"/>
  <c r="U34" i="45"/>
  <c r="Y159" i="20"/>
  <c r="Y30" i="45"/>
  <c r="W31" i="45"/>
  <c r="O31" i="45"/>
  <c r="O33" i="45"/>
  <c r="O32" i="45"/>
  <c r="S34" i="45"/>
  <c r="S33" i="45"/>
  <c r="S31" i="45"/>
  <c r="Y33" i="45"/>
  <c r="S32" i="45"/>
  <c r="G34" i="45"/>
  <c r="G30" i="45"/>
  <c r="C34" i="45"/>
  <c r="C32" i="45"/>
  <c r="W30" i="45"/>
  <c r="E32" i="45"/>
  <c r="W33" i="45"/>
  <c r="E33" i="45"/>
  <c r="E30" i="45"/>
  <c r="W34" i="45"/>
  <c r="E34" i="45"/>
  <c r="AK32" i="45"/>
  <c r="Y34" i="45"/>
  <c r="AK30" i="45"/>
  <c r="AA32" i="45"/>
  <c r="G33" i="45"/>
  <c r="C30" i="45"/>
  <c r="G31" i="45"/>
  <c r="O30" i="45"/>
  <c r="Y32" i="45"/>
  <c r="AK33" i="45"/>
  <c r="AK34" i="45"/>
  <c r="AE34" i="45"/>
  <c r="AC30" i="45"/>
  <c r="AE33" i="45"/>
  <c r="I33" i="45"/>
  <c r="I30" i="45"/>
  <c r="C33" i="45"/>
  <c r="AE32" i="45"/>
  <c r="I31" i="45"/>
  <c r="K33" i="45"/>
  <c r="Q32" i="45"/>
  <c r="M30" i="45"/>
  <c r="AG31" i="45"/>
  <c r="AI34" i="45"/>
  <c r="AM33" i="45"/>
  <c r="AG34" i="45"/>
  <c r="AM30" i="45"/>
  <c r="AG30" i="45"/>
  <c r="AI33" i="45"/>
  <c r="AC33" i="45"/>
  <c r="AM32" i="45"/>
  <c r="AG32" i="45"/>
  <c r="AC32" i="45"/>
  <c r="M32" i="45"/>
  <c r="Q30" i="45"/>
  <c r="K32" i="45"/>
  <c r="AA30" i="45"/>
  <c r="Q31" i="45"/>
  <c r="K34" i="45"/>
  <c r="K31" i="45"/>
  <c r="M33" i="45"/>
  <c r="AM31" i="45"/>
  <c r="Q34" i="45"/>
  <c r="AA31" i="45"/>
  <c r="AI31" i="45"/>
  <c r="AE30" i="45"/>
  <c r="AC34" i="45"/>
  <c r="AA33" i="45"/>
  <c r="M34" i="45"/>
  <c r="I34" i="45"/>
  <c r="AI32" i="45"/>
  <c r="AY26" i="54"/>
  <c r="AY7" i="54"/>
  <c r="AY30" i="54"/>
  <c r="AX52" i="54"/>
  <c r="AX58" i="54"/>
  <c r="AY18" i="54"/>
  <c r="AY23" i="54"/>
  <c r="AY12" i="54"/>
  <c r="AX53" i="54"/>
  <c r="AG475" i="20"/>
  <c r="AW67" i="54"/>
  <c r="AX43" i="54"/>
  <c r="AY43" i="54" s="1"/>
  <c r="AY40" i="54"/>
  <c r="Y160" i="20"/>
  <c r="Y162" i="20"/>
  <c r="AG480" i="20"/>
  <c r="Y168" i="20"/>
  <c r="AZ58" i="54"/>
  <c r="AW58" i="54" s="1"/>
  <c r="AY58" i="54" s="1"/>
  <c r="AX62" i="54"/>
  <c r="AX72" i="54"/>
  <c r="AZ35" i="54"/>
  <c r="AW35" i="54" s="1"/>
  <c r="AX45" i="54"/>
  <c r="AY45" i="54" s="1"/>
  <c r="AX66" i="54"/>
  <c r="Y167" i="20"/>
  <c r="AX67" i="54"/>
  <c r="AX70" i="54"/>
  <c r="AX74" i="54"/>
  <c r="Y155" i="20"/>
  <c r="Y163" i="20"/>
  <c r="Y154" i="20"/>
  <c r="Y156" i="20"/>
  <c r="Y164" i="20"/>
  <c r="AG479" i="20"/>
  <c r="Y157" i="20"/>
  <c r="AG474" i="20"/>
  <c r="Y166" i="20"/>
  <c r="Y158" i="20"/>
  <c r="Y165" i="20"/>
  <c r="AG476" i="20"/>
  <c r="Y161" i="20"/>
  <c r="AY6" i="54"/>
  <c r="AY9" i="54"/>
  <c r="AY16" i="54"/>
  <c r="AY20" i="54"/>
  <c r="AY24" i="54"/>
  <c r="AY28" i="54"/>
  <c r="AX34" i="54"/>
  <c r="AX36" i="54"/>
  <c r="AY36" i="54" s="1"/>
  <c r="AX39" i="54"/>
  <c r="AX41" i="54"/>
  <c r="AW57" i="54"/>
  <c r="AX57" i="54"/>
  <c r="AY17" i="54"/>
  <c r="AY25" i="54"/>
  <c r="AZ39" i="54"/>
  <c r="AW39" i="54" s="1"/>
  <c r="AX44" i="54"/>
  <c r="AY44" i="54" s="1"/>
  <c r="AX47" i="54"/>
  <c r="AY47" i="54" s="1"/>
  <c r="AW53" i="54"/>
  <c r="AY53" i="54" s="1"/>
  <c r="AZ62" i="54"/>
  <c r="AW62" i="54" s="1"/>
  <c r="AX68" i="54"/>
  <c r="AY68" i="54" s="1"/>
  <c r="P559" i="20"/>
  <c r="AY13" i="54"/>
  <c r="AY21" i="54"/>
  <c r="AX32" i="54"/>
  <c r="AY32" i="54" s="1"/>
  <c r="AX35" i="54"/>
  <c r="AX37" i="54"/>
  <c r="AW75" i="54"/>
  <c r="AX51" i="54"/>
  <c r="AY51" i="54" s="1"/>
  <c r="AX61" i="54"/>
  <c r="AY61" i="54" s="1"/>
  <c r="AX63" i="54"/>
  <c r="AY63" i="54" s="1"/>
  <c r="AX75" i="54"/>
  <c r="AX49" i="54"/>
  <c r="AY49" i="54" s="1"/>
  <c r="AX59" i="54"/>
  <c r="AY59" i="54" s="1"/>
  <c r="AX38" i="54"/>
  <c r="P569" i="20"/>
  <c r="P564" i="20"/>
  <c r="P566" i="20"/>
  <c r="P562" i="20"/>
  <c r="CE113" i="40"/>
  <c r="CE90" i="40"/>
  <c r="CE97" i="40"/>
  <c r="P568" i="20"/>
  <c r="P570" i="20"/>
  <c r="P565" i="20"/>
  <c r="P567" i="20"/>
  <c r="P561" i="20"/>
  <c r="Q29" i="56"/>
  <c r="Q30" i="56"/>
  <c r="Q28" i="56"/>
  <c r="Q31" i="56"/>
  <c r="Y31" i="56"/>
  <c r="Y27" i="56"/>
  <c r="Y28" i="56"/>
  <c r="Y30" i="56"/>
  <c r="AA29" i="56"/>
  <c r="AA31" i="56"/>
  <c r="AA30" i="56"/>
  <c r="AA28" i="56"/>
  <c r="AA27" i="56"/>
  <c r="AI31" i="56"/>
  <c r="AI27" i="56"/>
  <c r="AI30" i="56"/>
  <c r="AI29" i="56"/>
  <c r="AI28" i="56"/>
  <c r="AC27" i="56"/>
  <c r="AC28" i="56"/>
  <c r="AC31" i="56"/>
  <c r="AC30" i="56"/>
  <c r="AC29" i="56"/>
  <c r="K29" i="56"/>
  <c r="K28" i="56"/>
  <c r="K27" i="56"/>
  <c r="K31" i="56"/>
  <c r="K30" i="56"/>
  <c r="I31" i="56"/>
  <c r="I30" i="56"/>
  <c r="I29" i="56"/>
  <c r="I28" i="56"/>
  <c r="I27" i="56"/>
  <c r="G30" i="56"/>
  <c r="G29" i="56"/>
  <c r="G28" i="56"/>
  <c r="G27" i="56"/>
  <c r="G31" i="56"/>
  <c r="S31" i="56"/>
  <c r="S27" i="56"/>
  <c r="S29" i="56"/>
  <c r="S30" i="56"/>
  <c r="S28" i="56"/>
  <c r="W30" i="56"/>
  <c r="W29" i="56"/>
  <c r="W28" i="56"/>
  <c r="W27" i="56"/>
  <c r="W31" i="56"/>
  <c r="AE28" i="56"/>
  <c r="AE29" i="56"/>
  <c r="AE30" i="56"/>
  <c r="AE27" i="56"/>
  <c r="AE31" i="56"/>
  <c r="U30" i="56"/>
  <c r="U29" i="56"/>
  <c r="U28" i="56"/>
  <c r="U27" i="56"/>
  <c r="U31" i="56"/>
  <c r="O28" i="56"/>
  <c r="O27" i="56"/>
  <c r="O31" i="56"/>
  <c r="O30" i="56"/>
  <c r="O29" i="56"/>
  <c r="M31" i="56"/>
  <c r="M30" i="56"/>
  <c r="M28" i="56"/>
  <c r="M27" i="56"/>
  <c r="M29" i="56"/>
  <c r="C31" i="56"/>
  <c r="C27" i="56"/>
  <c r="C30" i="56"/>
  <c r="C29" i="56"/>
  <c r="C28" i="56"/>
  <c r="E30" i="56"/>
  <c r="E29" i="56"/>
  <c r="E28" i="56"/>
  <c r="E27" i="56"/>
  <c r="E31" i="56"/>
  <c r="AG27" i="56"/>
  <c r="AG31" i="56"/>
  <c r="AG30" i="56"/>
  <c r="AG29" i="56"/>
  <c r="AG28" i="56"/>
  <c r="AC24" i="55"/>
  <c r="AC22" i="55" s="1"/>
  <c r="F11" i="55" s="1"/>
  <c r="O24" i="55"/>
  <c r="O22" i="55" s="1"/>
  <c r="AI12" i="20" s="1"/>
  <c r="S24" i="55"/>
  <c r="S22" i="55" s="1"/>
  <c r="F16" i="55" s="1"/>
  <c r="E24" i="55"/>
  <c r="E22" i="55" s="1"/>
  <c r="I24" i="55"/>
  <c r="I22" i="55" s="1"/>
  <c r="Q24" i="55"/>
  <c r="Q22" i="55" s="1"/>
  <c r="W24" i="55"/>
  <c r="W22" i="55" s="1"/>
  <c r="C24" i="55"/>
  <c r="C22" i="55" s="1"/>
  <c r="G24" i="55"/>
  <c r="G22" i="55" s="1"/>
  <c r="Y24" i="55"/>
  <c r="Y22" i="55" s="1"/>
  <c r="AA24" i="55"/>
  <c r="AA22" i="55" s="1"/>
  <c r="M24" i="55"/>
  <c r="M22" i="55" s="1"/>
  <c r="K24" i="55"/>
  <c r="K22" i="55" s="1"/>
  <c r="U24" i="55"/>
  <c r="U22" i="55" s="1"/>
  <c r="CE143" i="40"/>
  <c r="CE146" i="40"/>
  <c r="CE109" i="40"/>
  <c r="CE132" i="40"/>
  <c r="CE105" i="40"/>
  <c r="CE80" i="40"/>
  <c r="CE137" i="40"/>
  <c r="CE141" i="40"/>
  <c r="CE130" i="40"/>
  <c r="CE118" i="40"/>
  <c r="CE135" i="40"/>
  <c r="CE145" i="40"/>
  <c r="CE131" i="40"/>
  <c r="CE124" i="40"/>
  <c r="AY55" i="40"/>
  <c r="D30" i="40"/>
  <c r="G176" i="20" s="1"/>
  <c r="CE91" i="40"/>
  <c r="CE123" i="40"/>
  <c r="CE133" i="40"/>
  <c r="CE139" i="40"/>
  <c r="A54" i="48"/>
  <c r="CE114" i="40"/>
  <c r="CE129" i="40"/>
  <c r="AY33" i="54"/>
  <c r="AY41" i="54"/>
  <c r="AY37" i="54"/>
  <c r="AZ34" i="54"/>
  <c r="AW34" i="54" s="1"/>
  <c r="AZ38" i="54"/>
  <c r="AW38" i="54" s="1"/>
  <c r="AY38" i="54" s="1"/>
  <c r="AZ42" i="54"/>
  <c r="AW42" i="54" s="1"/>
  <c r="AY42" i="54" s="1"/>
  <c r="AZ52" i="54"/>
  <c r="AW52" i="54" s="1"/>
  <c r="AY52" i="54" s="1"/>
  <c r="AZ60" i="54"/>
  <c r="AW60" i="54" s="1"/>
  <c r="AY60" i="54" s="1"/>
  <c r="AZ64" i="54"/>
  <c r="AW64" i="54" s="1"/>
  <c r="AZ66" i="54"/>
  <c r="AW66" i="54" s="1"/>
  <c r="AZ70" i="54"/>
  <c r="AW70" i="54" s="1"/>
  <c r="AZ72" i="54"/>
  <c r="AW72" i="54" s="1"/>
  <c r="AY72" i="54" s="1"/>
  <c r="AZ74" i="54"/>
  <c r="AW74" i="54" s="1"/>
  <c r="AW5" i="54"/>
  <c r="AY5" i="54" s="1"/>
  <c r="C54" i="48" l="1"/>
  <c r="AY54" i="48"/>
  <c r="AY43" i="48" s="1"/>
  <c r="AY41" i="48" s="1"/>
  <c r="O54" i="48"/>
  <c r="O44" i="48" s="1"/>
  <c r="BB44" i="48"/>
  <c r="BB40" i="48" s="1"/>
  <c r="BB43" i="48"/>
  <c r="R54" i="48"/>
  <c r="L54" i="48"/>
  <c r="L43" i="48" s="1"/>
  <c r="L41" i="48" s="1"/>
  <c r="BE43" i="48"/>
  <c r="BE41" i="48" s="1"/>
  <c r="BE44" i="48"/>
  <c r="BE40" i="48" s="1"/>
  <c r="AY66" i="54"/>
  <c r="AY34" i="54"/>
  <c r="AY64" i="54"/>
  <c r="AY57" i="54"/>
  <c r="AY67" i="54"/>
  <c r="AY62" i="54"/>
  <c r="AY39" i="54"/>
  <c r="U29" i="45"/>
  <c r="U27" i="45" s="1"/>
  <c r="G6" i="45" s="1"/>
  <c r="AD44" i="48"/>
  <c r="AD40" i="48" s="1"/>
  <c r="AD43" i="48"/>
  <c r="O29" i="45"/>
  <c r="O27" i="45" s="1"/>
  <c r="S29" i="45"/>
  <c r="S27" i="45" s="1"/>
  <c r="AB35" i="20" s="1"/>
  <c r="W29" i="45"/>
  <c r="W27" i="45" s="1"/>
  <c r="G14" i="45" s="1"/>
  <c r="Y29" i="45"/>
  <c r="Y27" i="45" s="1"/>
  <c r="G29" i="45"/>
  <c r="G27" i="45" s="1"/>
  <c r="E29" i="45"/>
  <c r="E27" i="45" s="1"/>
  <c r="G23" i="45" s="1"/>
  <c r="I23" i="45" s="1"/>
  <c r="C29" i="45"/>
  <c r="C27" i="45" s="1"/>
  <c r="G17" i="45" s="1"/>
  <c r="AK29" i="45"/>
  <c r="AK27" i="45" s="1"/>
  <c r="G7" i="45" s="1"/>
  <c r="I29" i="45"/>
  <c r="I27" i="45" s="1"/>
  <c r="AE29" i="45"/>
  <c r="AE27" i="45" s="1"/>
  <c r="G20" i="45" s="1"/>
  <c r="I20" i="45" s="1"/>
  <c r="AA29" i="45"/>
  <c r="AA27" i="45" s="1"/>
  <c r="G16" i="45" s="1"/>
  <c r="AG29" i="45"/>
  <c r="AG27" i="45" s="1"/>
  <c r="AB18" i="20" s="1"/>
  <c r="AM29" i="45"/>
  <c r="AM27" i="45" s="1"/>
  <c r="AB17" i="20" s="1"/>
  <c r="AI29" i="45"/>
  <c r="AI27" i="45" s="1"/>
  <c r="AB24" i="20" s="1"/>
  <c r="Q29" i="45"/>
  <c r="Q27" i="45" s="1"/>
  <c r="G21" i="45" s="1"/>
  <c r="I21" i="45" s="1"/>
  <c r="M29" i="45"/>
  <c r="M27" i="45" s="1"/>
  <c r="AB79" i="20" s="1"/>
  <c r="AC29" i="45"/>
  <c r="AC27" i="45" s="1"/>
  <c r="G8" i="45" s="1"/>
  <c r="K29" i="45"/>
  <c r="K27" i="45" s="1"/>
  <c r="AB47" i="20" s="1"/>
  <c r="AP43" i="48"/>
  <c r="AP41" i="48" s="1"/>
  <c r="AV44" i="48"/>
  <c r="AV40" i="48" s="1"/>
  <c r="AV43" i="48"/>
  <c r="AV41" i="48" s="1"/>
  <c r="I44" i="48"/>
  <c r="I40" i="48" s="1"/>
  <c r="I43" i="48"/>
  <c r="I41" i="48" s="1"/>
  <c r="AS43" i="48"/>
  <c r="AS41" i="48" s="1"/>
  <c r="AS44" i="48"/>
  <c r="AS40" i="48" s="1"/>
  <c r="AY44" i="48"/>
  <c r="AY40" i="48" s="1"/>
  <c r="AY35" i="54"/>
  <c r="AY74" i="54"/>
  <c r="AY75" i="54"/>
  <c r="AY70" i="54"/>
  <c r="P560" i="20"/>
  <c r="P563" i="20"/>
  <c r="Q26" i="56"/>
  <c r="Q24" i="56" s="1"/>
  <c r="I35" i="20" s="1"/>
  <c r="Y26" i="56"/>
  <c r="Y24" i="56" s="1"/>
  <c r="I38" i="20" s="1"/>
  <c r="AG26" i="56"/>
  <c r="AG24" i="56" s="1"/>
  <c r="W26" i="56"/>
  <c r="W24" i="56" s="1"/>
  <c r="AI26" i="56"/>
  <c r="AI24" i="56" s="1"/>
  <c r="I17" i="20" s="1"/>
  <c r="AE26" i="56"/>
  <c r="AE24" i="56" s="1"/>
  <c r="AA26" i="56"/>
  <c r="AA24" i="56" s="1"/>
  <c r="E26" i="56"/>
  <c r="E24" i="56" s="1"/>
  <c r="G26" i="56"/>
  <c r="G24" i="56" s="1"/>
  <c r="C26" i="56"/>
  <c r="C24" i="56" s="1"/>
  <c r="M26" i="56"/>
  <c r="M24" i="56" s="1"/>
  <c r="AC26" i="56"/>
  <c r="AC24" i="56" s="1"/>
  <c r="O26" i="56"/>
  <c r="O24" i="56" s="1"/>
  <c r="K26" i="56"/>
  <c r="K24" i="56" s="1"/>
  <c r="I47" i="20" s="1"/>
  <c r="U26" i="56"/>
  <c r="U24" i="56" s="1"/>
  <c r="I51" i="20" s="1"/>
  <c r="I26" i="56"/>
  <c r="I24" i="56" s="1"/>
  <c r="S26" i="56"/>
  <c r="S24" i="56" s="1"/>
  <c r="F5" i="55"/>
  <c r="I615" i="20" s="1"/>
  <c r="AI82" i="20"/>
  <c r="AI13" i="20"/>
  <c r="F12" i="55"/>
  <c r="AI56" i="20"/>
  <c r="F6" i="55"/>
  <c r="I616" i="20" s="1"/>
  <c r="AI38" i="20"/>
  <c r="F10" i="55"/>
  <c r="AI79" i="20"/>
  <c r="F8" i="55"/>
  <c r="AI11" i="20"/>
  <c r="F13" i="55"/>
  <c r="AI24" i="20"/>
  <c r="F15" i="55"/>
  <c r="AI14" i="20"/>
  <c r="F7" i="55"/>
  <c r="I617" i="20" s="1"/>
  <c r="AI51" i="20"/>
  <c r="F17" i="55"/>
  <c r="AI35" i="20"/>
  <c r="F14" i="55"/>
  <c r="AI25" i="20"/>
  <c r="F18" i="55"/>
  <c r="AI40" i="20"/>
  <c r="F9" i="55"/>
  <c r="AI17" i="20"/>
  <c r="AZ2" i="54"/>
  <c r="G9" i="45" l="1"/>
  <c r="AB15" i="20"/>
  <c r="G12" i="45"/>
  <c r="R134" i="20" s="1"/>
  <c r="AB32" i="20"/>
  <c r="G5" i="45"/>
  <c r="AB11" i="20"/>
  <c r="G10" i="45"/>
  <c r="AB50" i="20"/>
  <c r="R130" i="20"/>
  <c r="C44" i="48"/>
  <c r="C40" i="48" s="1"/>
  <c r="R43" i="48"/>
  <c r="R41" i="48" s="1"/>
  <c r="AI83" i="20"/>
  <c r="L44" i="48"/>
  <c r="L40" i="48" s="1"/>
  <c r="G19" i="45"/>
  <c r="AB25" i="20"/>
  <c r="AB13" i="20"/>
  <c r="AB12" i="20"/>
  <c r="AB38" i="20"/>
  <c r="AB51" i="20"/>
  <c r="G13" i="45"/>
  <c r="G11" i="45"/>
  <c r="G15" i="45"/>
  <c r="I14" i="45" s="1"/>
  <c r="G22" i="45"/>
  <c r="I22" i="45" s="1"/>
  <c r="G18" i="45"/>
  <c r="AB16" i="20"/>
  <c r="R44" i="48"/>
  <c r="R40" i="48" s="1"/>
  <c r="O43" i="48"/>
  <c r="AP44" i="48"/>
  <c r="AP40" i="48" s="1"/>
  <c r="O40" i="48"/>
  <c r="G15" i="56"/>
  <c r="G7" i="56"/>
  <c r="Y263" i="20" s="1"/>
  <c r="I16" i="20"/>
  <c r="G6" i="56"/>
  <c r="I80" i="20"/>
  <c r="G8" i="56"/>
  <c r="Y262" i="20" s="1"/>
  <c r="I12" i="20"/>
  <c r="G5" i="56"/>
  <c r="Y261" i="20" s="1"/>
  <c r="I14" i="20"/>
  <c r="G11" i="56"/>
  <c r="I13" i="20"/>
  <c r="G18" i="56"/>
  <c r="G21" i="56"/>
  <c r="I79" i="20"/>
  <c r="G16" i="56"/>
  <c r="I18" i="20"/>
  <c r="G20" i="56"/>
  <c r="I58" i="20"/>
  <c r="G19" i="56"/>
  <c r="I23" i="20"/>
  <c r="G9" i="56"/>
  <c r="Y265" i="20" s="1"/>
  <c r="I11" i="20"/>
  <c r="G17" i="56"/>
  <c r="I29" i="20"/>
  <c r="G14" i="56"/>
  <c r="I44" i="20"/>
  <c r="G12" i="56"/>
  <c r="G10" i="56"/>
  <c r="G13" i="56"/>
  <c r="AA560" i="20"/>
  <c r="AB560" i="20"/>
  <c r="AA561" i="20"/>
  <c r="AB561" i="20"/>
  <c r="AA562" i="20"/>
  <c r="AB562" i="20"/>
  <c r="K567" i="20"/>
  <c r="L567" i="20"/>
  <c r="R131" i="20" l="1"/>
  <c r="Y264" i="20"/>
  <c r="R132" i="20"/>
  <c r="I15" i="45"/>
  <c r="R133" i="20"/>
  <c r="I18" i="45"/>
  <c r="I19" i="45"/>
  <c r="I5" i="45"/>
  <c r="R127" i="20"/>
  <c r="R407" i="20"/>
  <c r="R409" i="20"/>
  <c r="R410" i="20"/>
  <c r="Q619" i="20"/>
  <c r="R408" i="20"/>
  <c r="I11" i="45"/>
  <c r="I9" i="45"/>
  <c r="I13" i="45"/>
  <c r="R129" i="20"/>
  <c r="I10" i="45"/>
  <c r="I8" i="45"/>
  <c r="I7" i="45"/>
  <c r="I16" i="45"/>
  <c r="I17" i="45"/>
  <c r="R128" i="20"/>
  <c r="I12" i="45"/>
  <c r="I6" i="45"/>
  <c r="D571" i="20"/>
  <c r="E571" i="20"/>
  <c r="D572" i="20"/>
  <c r="E572" i="20"/>
  <c r="D596" i="20"/>
  <c r="E596" i="20"/>
  <c r="K564" i="20"/>
  <c r="L564" i="20"/>
  <c r="K565" i="20"/>
  <c r="L565" i="20"/>
  <c r="K566" i="20"/>
  <c r="L566" i="20"/>
  <c r="K559" i="20"/>
  <c r="L559" i="20"/>
  <c r="K560" i="20"/>
  <c r="L560" i="20"/>
  <c r="K561" i="20"/>
  <c r="L561" i="20"/>
  <c r="K562" i="20"/>
  <c r="L562" i="20"/>
  <c r="K563" i="20"/>
  <c r="L563" i="20"/>
  <c r="D570" i="20"/>
  <c r="E570" i="20"/>
  <c r="AA559" i="20" l="1"/>
  <c r="AB559" i="20"/>
  <c r="AP46" i="19"/>
  <c r="D568" i="20"/>
  <c r="E568" i="20"/>
  <c r="D569" i="20"/>
  <c r="E569" i="20"/>
  <c r="D567" i="20"/>
  <c r="E567" i="20"/>
  <c r="AS45" i="48" l="1"/>
  <c r="AP45" i="48"/>
  <c r="AG45" i="48"/>
  <c r="O45" i="48"/>
  <c r="L45" i="48"/>
  <c r="C45" i="48"/>
  <c r="F45" i="48"/>
  <c r="AJ42" i="51"/>
  <c r="AG42" i="51"/>
  <c r="AD42" i="51"/>
  <c r="AA42" i="51"/>
  <c r="F42" i="51"/>
  <c r="C42" i="51"/>
  <c r="D595" i="20" l="1"/>
  <c r="E595" i="20"/>
  <c r="L437" i="20"/>
  <c r="M437" i="20"/>
  <c r="D593" i="20"/>
  <c r="E593" i="20"/>
  <c r="D594" i="20"/>
  <c r="E594" i="20"/>
  <c r="CD764" i="40" l="1"/>
  <c r="CD765" i="40"/>
  <c r="CD766" i="40" l="1"/>
  <c r="CD751" i="40"/>
  <c r="CD752" i="40"/>
  <c r="CD753" i="40"/>
  <c r="CD756" i="40"/>
  <c r="CD757" i="40"/>
  <c r="CD759" i="40"/>
  <c r="CD760" i="40"/>
  <c r="CD762" i="40"/>
  <c r="CD763" i="40"/>
  <c r="CD768" i="40"/>
  <c r="CD769" i="40"/>
  <c r="CD770" i="40"/>
  <c r="CD771" i="40"/>
  <c r="CD772" i="40"/>
  <c r="CD773" i="40"/>
  <c r="CD774" i="40"/>
  <c r="CD775" i="40"/>
  <c r="CD776" i="40"/>
  <c r="CD777" i="40"/>
  <c r="CD778" i="40"/>
  <c r="CD779" i="40"/>
  <c r="CD780" i="40"/>
  <c r="CD781" i="40"/>
  <c r="CD782" i="40"/>
  <c r="CD783" i="40"/>
  <c r="CD784" i="40"/>
  <c r="CD785" i="40"/>
  <c r="CD786" i="40"/>
  <c r="CD787" i="40"/>
  <c r="CD788" i="40"/>
  <c r="CD789" i="40"/>
  <c r="CD790" i="40"/>
  <c r="CD791" i="40"/>
  <c r="CD792" i="40"/>
  <c r="CD793" i="40"/>
  <c r="CD794" i="40"/>
  <c r="CD795" i="40"/>
  <c r="CD796" i="40"/>
  <c r="CD797" i="40"/>
  <c r="CD798" i="40"/>
  <c r="CD799" i="40"/>
  <c r="CD800" i="40"/>
  <c r="CD801" i="40"/>
  <c r="CD802" i="40"/>
  <c r="CD803" i="40"/>
  <c r="CD804" i="40"/>
  <c r="CD805" i="40"/>
  <c r="CD806" i="40"/>
  <c r="CD807" i="40"/>
  <c r="CD808" i="40"/>
  <c r="CD809" i="40"/>
  <c r="CD810" i="40"/>
  <c r="CD811" i="40"/>
  <c r="CD812" i="40"/>
  <c r="CD813" i="40"/>
  <c r="CD814" i="40"/>
  <c r="CD815" i="40"/>
  <c r="CD816" i="40"/>
  <c r="CD817" i="40"/>
  <c r="CD818" i="40"/>
  <c r="CD819" i="40"/>
  <c r="CD820" i="40"/>
  <c r="CD821" i="40"/>
  <c r="CD822" i="40"/>
  <c r="CD823" i="40"/>
  <c r="CD824" i="40"/>
  <c r="CD825" i="40"/>
  <c r="CD826" i="40"/>
  <c r="CD827" i="40"/>
  <c r="CD828" i="40"/>
  <c r="CD829" i="40"/>
  <c r="CD830" i="40"/>
  <c r="CD831" i="40"/>
  <c r="CD832" i="40"/>
  <c r="CD833" i="40"/>
  <c r="CD834" i="40"/>
  <c r="CD835" i="40"/>
  <c r="CD836" i="40"/>
  <c r="CD837" i="40"/>
  <c r="CD838" i="40"/>
  <c r="CD839" i="40"/>
  <c r="CD840" i="40"/>
  <c r="CD841" i="40"/>
  <c r="CD842" i="40"/>
  <c r="CD843" i="40"/>
  <c r="CD844" i="40"/>
  <c r="CD845" i="40"/>
  <c r="CD846" i="40"/>
  <c r="CD847" i="40"/>
  <c r="CD848" i="40"/>
  <c r="CD849" i="40"/>
  <c r="CD850" i="40"/>
  <c r="CD851" i="40"/>
  <c r="CD852" i="40"/>
  <c r="CD853" i="40"/>
  <c r="CD854" i="40"/>
  <c r="CD855" i="40"/>
  <c r="CD856" i="40"/>
  <c r="CD857" i="40"/>
  <c r="CD858" i="40"/>
  <c r="CD859" i="40"/>
  <c r="CD860" i="40"/>
  <c r="CD861" i="40"/>
  <c r="CD862" i="40"/>
  <c r="CD863" i="40"/>
  <c r="CD864" i="40"/>
  <c r="CD865" i="40"/>
  <c r="CD866" i="40"/>
  <c r="CD867" i="40"/>
  <c r="CD868" i="40"/>
  <c r="CD731" i="40"/>
  <c r="CD734" i="40"/>
  <c r="CD735" i="40"/>
  <c r="CD737" i="40"/>
  <c r="CD738" i="40"/>
  <c r="CD741" i="40"/>
  <c r="CD742" i="40"/>
  <c r="CD743" i="40"/>
  <c r="CD744" i="40"/>
  <c r="CD745" i="40"/>
  <c r="CD746" i="40"/>
  <c r="CD747" i="40"/>
  <c r="CD748" i="40"/>
  <c r="CD749" i="40"/>
  <c r="CD750" i="40"/>
  <c r="CD723" i="40"/>
  <c r="CD711" i="40"/>
  <c r="CD712" i="40"/>
  <c r="CD713" i="40"/>
  <c r="CD715" i="40"/>
  <c r="CD717" i="40"/>
  <c r="CD718" i="40"/>
  <c r="CD719" i="40"/>
  <c r="CD721" i="40"/>
  <c r="CD724" i="40"/>
  <c r="CD725" i="40"/>
  <c r="CD727" i="40"/>
  <c r="CD728" i="40"/>
  <c r="CD729" i="40"/>
  <c r="CD730" i="40"/>
  <c r="CD732" i="40"/>
  <c r="CD733" i="40"/>
  <c r="CD709" i="40"/>
  <c r="CD699" i="40"/>
  <c r="CD690" i="40"/>
  <c r="BE58" i="40"/>
  <c r="C8" i="40" s="1"/>
  <c r="CD663" i="40"/>
  <c r="CD621" i="40"/>
  <c r="CD623" i="40"/>
  <c r="CD624" i="40"/>
  <c r="CD625" i="40"/>
  <c r="CD626" i="40"/>
  <c r="CD627" i="40"/>
  <c r="CD628" i="40"/>
  <c r="CD630" i="40"/>
  <c r="CD631" i="40"/>
  <c r="CD632" i="40"/>
  <c r="CD633" i="40"/>
  <c r="CD635" i="40"/>
  <c r="CD636" i="40"/>
  <c r="CD638" i="40"/>
  <c r="CD639" i="40"/>
  <c r="CD644" i="40"/>
  <c r="CD646" i="40"/>
  <c r="CD647" i="40"/>
  <c r="CD650" i="40"/>
  <c r="CD651" i="40"/>
  <c r="CD654" i="40"/>
  <c r="CD657" i="40"/>
  <c r="CD658" i="40"/>
  <c r="CD659" i="40"/>
  <c r="CD660" i="40"/>
  <c r="CD668" i="40"/>
  <c r="CD669" i="40"/>
  <c r="CD670" i="40"/>
  <c r="CD671" i="40"/>
  <c r="CD673" i="40"/>
  <c r="CD676" i="40"/>
  <c r="CD678" i="40"/>
  <c r="CD679" i="40"/>
  <c r="CD681" i="40"/>
  <c r="CD682" i="40"/>
  <c r="CD683" i="40"/>
  <c r="CD687" i="40"/>
  <c r="CD691" i="40"/>
  <c r="CD693" i="40"/>
  <c r="CD694" i="40"/>
  <c r="CD695" i="40"/>
  <c r="CD700" i="40"/>
  <c r="CD701" i="40"/>
  <c r="CD702" i="40"/>
  <c r="CD703" i="40"/>
  <c r="CD705" i="40"/>
  <c r="CD706" i="40"/>
  <c r="CD707" i="40"/>
  <c r="CD578" i="40"/>
  <c r="CD579" i="40"/>
  <c r="CD580" i="40"/>
  <c r="CD581" i="40"/>
  <c r="CD584" i="40"/>
  <c r="CD585" i="40"/>
  <c r="CD593" i="40"/>
  <c r="CD710" i="40" l="1"/>
  <c r="CD739" i="40"/>
  <c r="CD629" i="40"/>
  <c r="CD684" i="40"/>
  <c r="CD592" i="40"/>
  <c r="CD642" i="40"/>
  <c r="CD767" i="40"/>
  <c r="CD754" i="40"/>
  <c r="CD758" i="40"/>
  <c r="CD761" i="40"/>
  <c r="CD755" i="40"/>
  <c r="CD740" i="40"/>
  <c r="CD736" i="40"/>
  <c r="CD726" i="40"/>
  <c r="CD720" i="40"/>
  <c r="CD722" i="40"/>
  <c r="CD716" i="40"/>
  <c r="CD714" i="40"/>
  <c r="CD666" i="40"/>
  <c r="CD696" i="40"/>
  <c r="CD665" i="40"/>
  <c r="CD680" i="40"/>
  <c r="CD704" i="40"/>
  <c r="CD677" i="40"/>
  <c r="CD620" i="40"/>
  <c r="CD656" i="40"/>
  <c r="CD686" i="40"/>
  <c r="CD662" i="40"/>
  <c r="CD708" i="40"/>
  <c r="CD685" i="40"/>
  <c r="CD640" i="40"/>
  <c r="CD634" i="40"/>
  <c r="CD689" i="40"/>
  <c r="CD652" i="40"/>
  <c r="CD674" i="40"/>
  <c r="CD698" i="40"/>
  <c r="CD697" i="40"/>
  <c r="CD692" i="40"/>
  <c r="CD688" i="40"/>
  <c r="E8" i="40"/>
  <c r="D8" i="40"/>
  <c r="BE54" i="40"/>
  <c r="BF46" i="40"/>
  <c r="CD653" i="40"/>
  <c r="CD637" i="40"/>
  <c r="CD661" i="40"/>
  <c r="CD591" i="40"/>
  <c r="CD643" i="40"/>
  <c r="CD655" i="40"/>
  <c r="CD619" i="40"/>
  <c r="CD649" i="40"/>
  <c r="CD675" i="40"/>
  <c r="CD589" i="40"/>
  <c r="CD645" i="40"/>
  <c r="CD672" i="40"/>
  <c r="CD667" i="40"/>
  <c r="CD664" i="40"/>
  <c r="CD648" i="40"/>
  <c r="CD641" i="40"/>
  <c r="CD622" i="40"/>
  <c r="CD618" i="40"/>
  <c r="CD588" i="40"/>
  <c r="CD587" i="40"/>
  <c r="CD583" i="40"/>
  <c r="CD590" i="40"/>
  <c r="CD586" i="40"/>
  <c r="CD582" i="40"/>
  <c r="CD541" i="40" l="1"/>
  <c r="CD519" i="40"/>
  <c r="CD520" i="40"/>
  <c r="CD521" i="40"/>
  <c r="CD522" i="40"/>
  <c r="CD523" i="40"/>
  <c r="CD524" i="40"/>
  <c r="CD525" i="40"/>
  <c r="CD526" i="40"/>
  <c r="CD527" i="40"/>
  <c r="CD528" i="40"/>
  <c r="CD529" i="40"/>
  <c r="CD530" i="40"/>
  <c r="CD531" i="40"/>
  <c r="CD532" i="40"/>
  <c r="CD533" i="40"/>
  <c r="CD534" i="40"/>
  <c r="CD536" i="40"/>
  <c r="CD538" i="40"/>
  <c r="CD539" i="40"/>
  <c r="CD544" i="40"/>
  <c r="CD545" i="40"/>
  <c r="CD546" i="40"/>
  <c r="CD547" i="40"/>
  <c r="CD548" i="40"/>
  <c r="CD549" i="40"/>
  <c r="CD550" i="40"/>
  <c r="CD551" i="40"/>
  <c r="CD552" i="40"/>
  <c r="CD553" i="40"/>
  <c r="CD554" i="40"/>
  <c r="CD555" i="40"/>
  <c r="CD556" i="40"/>
  <c r="CD557" i="40"/>
  <c r="CD558" i="40"/>
  <c r="CD559" i="40"/>
  <c r="CD560" i="40"/>
  <c r="CD561" i="40"/>
  <c r="CD562" i="40"/>
  <c r="CD563" i="40"/>
  <c r="CD564" i="40"/>
  <c r="CD565" i="40"/>
  <c r="CD566" i="40"/>
  <c r="CD567" i="40"/>
  <c r="CD568" i="40"/>
  <c r="CD569" i="40"/>
  <c r="CD570" i="40"/>
  <c r="CD571" i="40"/>
  <c r="CD572" i="40"/>
  <c r="CD573" i="40"/>
  <c r="CD574" i="40"/>
  <c r="CD575" i="40"/>
  <c r="CD576" i="40"/>
  <c r="CD577" i="40"/>
  <c r="CD594" i="40"/>
  <c r="CD595" i="40"/>
  <c r="CD596" i="40"/>
  <c r="CD597" i="40"/>
  <c r="CD598" i="40"/>
  <c r="CD599" i="40"/>
  <c r="CD600" i="40"/>
  <c r="CD601" i="40"/>
  <c r="CD602" i="40"/>
  <c r="CD603" i="40"/>
  <c r="CD604" i="40"/>
  <c r="CD605" i="40"/>
  <c r="CD606" i="40"/>
  <c r="CD607" i="40"/>
  <c r="CD608" i="40"/>
  <c r="CD609" i="40"/>
  <c r="CD610" i="40"/>
  <c r="CD611" i="40"/>
  <c r="CD612" i="40"/>
  <c r="CD613" i="40"/>
  <c r="CD614" i="40"/>
  <c r="CD615" i="40"/>
  <c r="CD616" i="40"/>
  <c r="CD617" i="40"/>
  <c r="CD919" i="40"/>
  <c r="CD497" i="40"/>
  <c r="CD498" i="40"/>
  <c r="CD499" i="40"/>
  <c r="CD500" i="40"/>
  <c r="CD501" i="40"/>
  <c r="CD502" i="40"/>
  <c r="CD503" i="40"/>
  <c r="CD504" i="40"/>
  <c r="CD505" i="40"/>
  <c r="CD506" i="40"/>
  <c r="CD507" i="40"/>
  <c r="CD508" i="40"/>
  <c r="CD510" i="40"/>
  <c r="CD511" i="40"/>
  <c r="CD512" i="40"/>
  <c r="CD513" i="40"/>
  <c r="CD514" i="40"/>
  <c r="CD515" i="40"/>
  <c r="CD516" i="40"/>
  <c r="CD517" i="40"/>
  <c r="CD518" i="40"/>
  <c r="CD486" i="40"/>
  <c r="CD487" i="40"/>
  <c r="CD488" i="40"/>
  <c r="CD489" i="40"/>
  <c r="CD490" i="40"/>
  <c r="CD491" i="40"/>
  <c r="CD492" i="40"/>
  <c r="CD493" i="40"/>
  <c r="CD494" i="40"/>
  <c r="CD495" i="40"/>
  <c r="CD496" i="40"/>
  <c r="CD454" i="40"/>
  <c r="CD455" i="40"/>
  <c r="CD456" i="40"/>
  <c r="CD459" i="40"/>
  <c r="CD460" i="40"/>
  <c r="CD461" i="40"/>
  <c r="CD462" i="40"/>
  <c r="CD463" i="40"/>
  <c r="CD464" i="40"/>
  <c r="CD465" i="40"/>
  <c r="CD466" i="40"/>
  <c r="CD467" i="40"/>
  <c r="CD468" i="40"/>
  <c r="CD469" i="40"/>
  <c r="CD470" i="40"/>
  <c r="CD471" i="40"/>
  <c r="CD473" i="40"/>
  <c r="CD474" i="40"/>
  <c r="CD475" i="40"/>
  <c r="CD476" i="40"/>
  <c r="CD477" i="40"/>
  <c r="CD478" i="40"/>
  <c r="CD479" i="40"/>
  <c r="CD480" i="40"/>
  <c r="CD481" i="40"/>
  <c r="CD482" i="40"/>
  <c r="CD483" i="40"/>
  <c r="CD485" i="40"/>
  <c r="CD453" i="40"/>
  <c r="CD540" i="40" l="1"/>
  <c r="CD472" i="40"/>
  <c r="CD509" i="40"/>
  <c r="CD543" i="40"/>
  <c r="CD542" i="40"/>
  <c r="CD537" i="40"/>
  <c r="CD535" i="40"/>
  <c r="CD484" i="40"/>
  <c r="CD457" i="40"/>
  <c r="CD458" i="40"/>
  <c r="CD444" i="40"/>
  <c r="CD445" i="40"/>
  <c r="CD446" i="40"/>
  <c r="CD447" i="40"/>
  <c r="CD448" i="40"/>
  <c r="CD449" i="40"/>
  <c r="CD450" i="40"/>
  <c r="CD451" i="40"/>
  <c r="CD452" i="40"/>
  <c r="CD441" i="40"/>
  <c r="CD440" i="40"/>
  <c r="CD442" i="40" l="1"/>
  <c r="CD443" i="40"/>
  <c r="A3" i="43" l="1"/>
  <c r="C36" i="43"/>
  <c r="C13" i="43" s="1"/>
  <c r="D36" i="43"/>
  <c r="C32" i="43" s="1"/>
  <c r="E36" i="43"/>
  <c r="C16" i="43" s="1"/>
  <c r="F36" i="43"/>
  <c r="G36" i="43"/>
  <c r="C7" i="43" s="1"/>
  <c r="H36" i="43"/>
  <c r="G32" i="43" s="1"/>
  <c r="I36" i="43"/>
  <c r="C14" i="43" s="1"/>
  <c r="J36" i="43"/>
  <c r="K36" i="43"/>
  <c r="C12" i="43" s="1"/>
  <c r="L36" i="43"/>
  <c r="M36" i="43"/>
  <c r="C10" i="43" s="1"/>
  <c r="N36" i="43"/>
  <c r="O36" i="43"/>
  <c r="C6" i="43" s="1"/>
  <c r="P36" i="43"/>
  <c r="O32" i="43" s="1"/>
  <c r="Q36" i="43"/>
  <c r="C9" i="43" s="1"/>
  <c r="R36" i="43"/>
  <c r="Q32" i="43" s="1"/>
  <c r="S36" i="43"/>
  <c r="C8" i="43" s="1"/>
  <c r="T36" i="43"/>
  <c r="S32" i="43" s="1"/>
  <c r="U36" i="43"/>
  <c r="C17" i="43" s="1"/>
  <c r="V36" i="43"/>
  <c r="W36" i="43"/>
  <c r="C11" i="43" s="1"/>
  <c r="X36" i="43"/>
  <c r="E11" i="43" s="1"/>
  <c r="Y36" i="43"/>
  <c r="C5" i="43" s="1"/>
  <c r="Z36" i="43"/>
  <c r="Z37" i="43" s="1"/>
  <c r="AA36" i="43"/>
  <c r="C18" i="43" s="1"/>
  <c r="AB36" i="43"/>
  <c r="AB37" i="43" s="1"/>
  <c r="AC36" i="43"/>
  <c r="C15" i="43" s="1"/>
  <c r="AD36" i="43"/>
  <c r="AE38" i="43"/>
  <c r="AE39" i="43"/>
  <c r="AG41" i="43"/>
  <c r="AH41" i="43"/>
  <c r="A42" i="43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G42" i="43"/>
  <c r="AH42" i="43"/>
  <c r="AG43" i="43"/>
  <c r="AH43" i="43"/>
  <c r="AG44" i="43"/>
  <c r="AH44" i="43"/>
  <c r="AG45" i="43"/>
  <c r="AH45" i="43"/>
  <c r="AG46" i="43"/>
  <c r="AH46" i="43"/>
  <c r="AG47" i="43"/>
  <c r="AH47" i="43"/>
  <c r="A3" i="38"/>
  <c r="C40" i="38"/>
  <c r="C21" i="38" s="1"/>
  <c r="D40" i="38"/>
  <c r="E21" i="38" s="1"/>
  <c r="F40" i="38"/>
  <c r="C22" i="38" s="1"/>
  <c r="G40" i="38"/>
  <c r="G28" i="38" s="1"/>
  <c r="I40" i="38"/>
  <c r="C8" i="38" s="1"/>
  <c r="J40" i="38"/>
  <c r="J28" i="38" s="1"/>
  <c r="L40" i="38"/>
  <c r="C12" i="38" s="1"/>
  <c r="M40" i="38"/>
  <c r="M28" i="38" s="1"/>
  <c r="O40" i="38"/>
  <c r="C16" i="38" s="1"/>
  <c r="P40" i="38"/>
  <c r="E16" i="38" s="1"/>
  <c r="R40" i="38"/>
  <c r="C10" i="38" s="1"/>
  <c r="S40" i="38"/>
  <c r="U40" i="38"/>
  <c r="C9" i="38" s="1"/>
  <c r="V40" i="38"/>
  <c r="X40" i="38"/>
  <c r="C11" i="38" s="1"/>
  <c r="Y40" i="38"/>
  <c r="Y28" i="38" s="1"/>
  <c r="AA40" i="38"/>
  <c r="C6" i="38" s="1"/>
  <c r="AB40" i="38"/>
  <c r="AB28" i="38" s="1"/>
  <c r="AD40" i="38"/>
  <c r="C14" i="38" s="1"/>
  <c r="AE40" i="38"/>
  <c r="AG40" i="38"/>
  <c r="C7" i="38" s="1"/>
  <c r="AH40" i="38"/>
  <c r="AJ40" i="38"/>
  <c r="C23" i="38" s="1"/>
  <c r="AK40" i="38"/>
  <c r="AK28" i="38" s="1"/>
  <c r="AM40" i="38"/>
  <c r="C20" i="38" s="1"/>
  <c r="AN40" i="38"/>
  <c r="AP40" i="38"/>
  <c r="C18" i="38" s="1"/>
  <c r="AQ40" i="38"/>
  <c r="AP36" i="38" s="1"/>
  <c r="AS40" i="38"/>
  <c r="C17" i="38" s="1"/>
  <c r="AT40" i="38"/>
  <c r="E17" i="38" s="1"/>
  <c r="L1269" i="20" s="1"/>
  <c r="AV40" i="38"/>
  <c r="C13" i="38" s="1"/>
  <c r="AW40" i="38"/>
  <c r="AV36" i="38" s="1"/>
  <c r="AY40" i="38"/>
  <c r="C5" i="38" s="1"/>
  <c r="AZ40" i="38"/>
  <c r="AY36" i="38" s="1"/>
  <c r="BB40" i="38"/>
  <c r="C19" i="38" s="1"/>
  <c r="BC40" i="38"/>
  <c r="BC28" i="38" s="1"/>
  <c r="BE40" i="38"/>
  <c r="C15" i="38" s="1"/>
  <c r="BF40" i="38"/>
  <c r="BF28" i="38" s="1"/>
  <c r="D41" i="38"/>
  <c r="E41" i="38"/>
  <c r="G41" i="38"/>
  <c r="H41" i="38"/>
  <c r="J41" i="38"/>
  <c r="K41" i="38"/>
  <c r="M41" i="38"/>
  <c r="N41" i="38"/>
  <c r="P41" i="38"/>
  <c r="Q41" i="38"/>
  <c r="S41" i="38"/>
  <c r="T41" i="38"/>
  <c r="V41" i="38"/>
  <c r="W41" i="38"/>
  <c r="Y41" i="38"/>
  <c r="Z41" i="38"/>
  <c r="AB41" i="38"/>
  <c r="AC41" i="38"/>
  <c r="AE41" i="38"/>
  <c r="AF41" i="38"/>
  <c r="AH41" i="38"/>
  <c r="AI41" i="38"/>
  <c r="AK41" i="38"/>
  <c r="AL41" i="38"/>
  <c r="AN41" i="38"/>
  <c r="AO41" i="38"/>
  <c r="AQ41" i="38"/>
  <c r="AR41" i="38"/>
  <c r="AT41" i="38"/>
  <c r="AU41" i="38"/>
  <c r="AW41" i="38"/>
  <c r="AX41" i="38"/>
  <c r="AZ41" i="38"/>
  <c r="BA41" i="38"/>
  <c r="BC41" i="38"/>
  <c r="BD41" i="38"/>
  <c r="BF41" i="38"/>
  <c r="BG41" i="38"/>
  <c r="BH42" i="38"/>
  <c r="BH43" i="38"/>
  <c r="T8" i="20" s="1"/>
  <c r="BJ45" i="38"/>
  <c r="BK45" i="38"/>
  <c r="BL45" i="38"/>
  <c r="BN45" i="38"/>
  <c r="A46" i="38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BJ46" i="38"/>
  <c r="BK46" i="38"/>
  <c r="BL46" i="38"/>
  <c r="BN46" i="38"/>
  <c r="BJ47" i="38"/>
  <c r="BK47" i="38"/>
  <c r="BL47" i="38"/>
  <c r="BN47" i="38"/>
  <c r="BJ48" i="38"/>
  <c r="BK48" i="38"/>
  <c r="BL48" i="38"/>
  <c r="BN48" i="38"/>
  <c r="A3" i="39"/>
  <c r="C40" i="39"/>
  <c r="C11" i="39" s="1"/>
  <c r="C3" i="39" s="1"/>
  <c r="D40" i="39"/>
  <c r="E11" i="39" s="1"/>
  <c r="F40" i="39"/>
  <c r="C8" i="39" s="1"/>
  <c r="G40" i="39"/>
  <c r="I40" i="39"/>
  <c r="C5" i="39" s="1"/>
  <c r="J40" i="39"/>
  <c r="E5" i="39" s="1"/>
  <c r="L40" i="39"/>
  <c r="C20" i="39" s="1"/>
  <c r="M40" i="39"/>
  <c r="M28" i="39" s="1"/>
  <c r="O40" i="39"/>
  <c r="C13" i="39" s="1"/>
  <c r="F436" i="20" s="1"/>
  <c r="P40" i="39"/>
  <c r="R40" i="39"/>
  <c r="C14" i="39" s="1"/>
  <c r="C1285" i="20" s="1"/>
  <c r="S40" i="39"/>
  <c r="R36" i="39" s="1"/>
  <c r="U40" i="39"/>
  <c r="C17" i="39" s="1"/>
  <c r="V40" i="39"/>
  <c r="X40" i="39"/>
  <c r="C18" i="39" s="1"/>
  <c r="Y40" i="39"/>
  <c r="AA40" i="39"/>
  <c r="C10" i="39" s="1"/>
  <c r="AB40" i="39"/>
  <c r="E10" i="39" s="1"/>
  <c r="AD40" i="39"/>
  <c r="C12" i="39" s="1"/>
  <c r="V129" i="20" s="1"/>
  <c r="AE40" i="39"/>
  <c r="AG40" i="39"/>
  <c r="C15" i="39" s="1"/>
  <c r="AH40" i="39"/>
  <c r="AH28" i="39" s="1"/>
  <c r="AJ40" i="39"/>
  <c r="C6" i="39" s="1"/>
  <c r="AK40" i="39"/>
  <c r="AM40" i="39"/>
  <c r="C19" i="39" s="1"/>
  <c r="AN40" i="39"/>
  <c r="AM36" i="39" s="1"/>
  <c r="AP40" i="39"/>
  <c r="C7" i="39" s="1"/>
  <c r="AQ40" i="39"/>
  <c r="AP36" i="39" s="1"/>
  <c r="AS40" i="39"/>
  <c r="C21" i="39" s="1"/>
  <c r="AT40" i="39"/>
  <c r="AV40" i="39"/>
  <c r="C16" i="39" s="1"/>
  <c r="AW40" i="39"/>
  <c r="AV36" i="39" s="1"/>
  <c r="AY40" i="39"/>
  <c r="C9" i="39" s="1"/>
  <c r="C1279" i="20" s="1"/>
  <c r="AZ40" i="39"/>
  <c r="AY36" i="39" s="1"/>
  <c r="BB40" i="39"/>
  <c r="BC40" i="39"/>
  <c r="BE40" i="39"/>
  <c r="C22" i="39" s="1"/>
  <c r="BF40" i="39"/>
  <c r="BF28" i="39" s="1"/>
  <c r="D41" i="39"/>
  <c r="E41" i="39"/>
  <c r="G41" i="39"/>
  <c r="H41" i="39"/>
  <c r="J41" i="39"/>
  <c r="K41" i="39"/>
  <c r="M41" i="39"/>
  <c r="N41" i="39"/>
  <c r="P41" i="39"/>
  <c r="Q41" i="39"/>
  <c r="S41" i="39"/>
  <c r="T41" i="39"/>
  <c r="V41" i="39"/>
  <c r="W41" i="39"/>
  <c r="Y41" i="39"/>
  <c r="Z41" i="39"/>
  <c r="AB41" i="39"/>
  <c r="AC41" i="39"/>
  <c r="AE41" i="39"/>
  <c r="AF41" i="39"/>
  <c r="AH41" i="39"/>
  <c r="AI41" i="39"/>
  <c r="AK41" i="39"/>
  <c r="AL41" i="39"/>
  <c r="AN41" i="39"/>
  <c r="AO41" i="39"/>
  <c r="AQ41" i="39"/>
  <c r="AR41" i="39"/>
  <c r="AT41" i="39"/>
  <c r="AU41" i="39"/>
  <c r="AW41" i="39"/>
  <c r="AX41" i="39"/>
  <c r="AZ41" i="39"/>
  <c r="BA41" i="39"/>
  <c r="BC41" i="39"/>
  <c r="BD41" i="39"/>
  <c r="BF41" i="39"/>
  <c r="BG41" i="39"/>
  <c r="BH42" i="39"/>
  <c r="X7" i="20" s="1"/>
  <c r="BH43" i="39"/>
  <c r="X8" i="20" s="1"/>
  <c r="BJ45" i="39"/>
  <c r="BK45" i="39"/>
  <c r="BL45" i="39"/>
  <c r="BN45" i="39"/>
  <c r="A46" i="39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BJ46" i="39"/>
  <c r="BK46" i="39"/>
  <c r="BL46" i="39"/>
  <c r="BN46" i="39"/>
  <c r="BJ47" i="39"/>
  <c r="BK47" i="39"/>
  <c r="BL47" i="39"/>
  <c r="BN47" i="39"/>
  <c r="BJ48" i="39"/>
  <c r="BK48" i="39"/>
  <c r="BL48" i="39"/>
  <c r="BN48" i="39"/>
  <c r="BJ49" i="39"/>
  <c r="BK49" i="39"/>
  <c r="BL49" i="39"/>
  <c r="BN49" i="39"/>
  <c r="BJ50" i="39"/>
  <c r="BK50" i="39"/>
  <c r="BL50" i="39"/>
  <c r="BN50" i="39"/>
  <c r="BJ51" i="39"/>
  <c r="BK51" i="39"/>
  <c r="BL51" i="39"/>
  <c r="BN51" i="39"/>
  <c r="BJ52" i="39"/>
  <c r="BK52" i="39"/>
  <c r="BL52" i="39"/>
  <c r="BN52" i="39"/>
  <c r="BJ53" i="39"/>
  <c r="BK53" i="39"/>
  <c r="BL53" i="39"/>
  <c r="BN53" i="39"/>
  <c r="BJ54" i="39"/>
  <c r="BK54" i="39"/>
  <c r="BL54" i="39"/>
  <c r="BN54" i="39"/>
  <c r="BJ55" i="39"/>
  <c r="BK55" i="39"/>
  <c r="BL55" i="39"/>
  <c r="BN55" i="39"/>
  <c r="BJ56" i="39"/>
  <c r="BK56" i="39"/>
  <c r="BL56" i="39"/>
  <c r="BN56" i="39"/>
  <c r="BJ57" i="39"/>
  <c r="BK57" i="39"/>
  <c r="BL57" i="39"/>
  <c r="BN57" i="39"/>
  <c r="BJ58" i="39"/>
  <c r="BK58" i="39"/>
  <c r="BL58" i="39"/>
  <c r="BN58" i="39"/>
  <c r="BJ59" i="39"/>
  <c r="BK59" i="39"/>
  <c r="BL59" i="39"/>
  <c r="BN59" i="39"/>
  <c r="BJ60" i="39"/>
  <c r="BK60" i="39"/>
  <c r="BL60" i="39"/>
  <c r="BN60" i="39"/>
  <c r="BJ61" i="39"/>
  <c r="BK61" i="39"/>
  <c r="BM61" i="39" s="1"/>
  <c r="BL61" i="39"/>
  <c r="BN61" i="39"/>
  <c r="A3" i="25"/>
  <c r="C38" i="25"/>
  <c r="C13" i="25" s="1"/>
  <c r="V498" i="20" s="1"/>
  <c r="D38" i="25"/>
  <c r="D26" i="25" s="1"/>
  <c r="F38" i="25"/>
  <c r="C10" i="25" s="1"/>
  <c r="G38" i="25"/>
  <c r="E10" i="25" s="1"/>
  <c r="I38" i="25"/>
  <c r="C5" i="25" s="1"/>
  <c r="J38" i="25"/>
  <c r="L38" i="25"/>
  <c r="C11" i="25" s="1"/>
  <c r="V496" i="20" s="1"/>
  <c r="M38" i="25"/>
  <c r="O38" i="25"/>
  <c r="C9" i="25" s="1"/>
  <c r="P38" i="25"/>
  <c r="P26" i="25" s="1"/>
  <c r="R38" i="25"/>
  <c r="C12" i="25" s="1"/>
  <c r="V497" i="20" s="1"/>
  <c r="S38" i="25"/>
  <c r="E12" i="25" s="1"/>
  <c r="X497" i="20" s="1"/>
  <c r="U38" i="25"/>
  <c r="C15" i="25" s="1"/>
  <c r="V500" i="20" s="1"/>
  <c r="V38" i="25"/>
  <c r="X38" i="25"/>
  <c r="C14" i="25" s="1"/>
  <c r="V499" i="20" s="1"/>
  <c r="Y38" i="25"/>
  <c r="AA38" i="25"/>
  <c r="C8" i="25" s="1"/>
  <c r="F410" i="20" s="1"/>
  <c r="AB38" i="25"/>
  <c r="AA34" i="25" s="1"/>
  <c r="AD38" i="25"/>
  <c r="C16" i="25" s="1"/>
  <c r="V501" i="20" s="1"/>
  <c r="AE38" i="25"/>
  <c r="E16" i="25" s="1"/>
  <c r="X501" i="20" s="1"/>
  <c r="AG38" i="25"/>
  <c r="C18" i="25" s="1"/>
  <c r="AH38" i="25"/>
  <c r="AJ38" i="25"/>
  <c r="C7" i="25" s="1"/>
  <c r="AK38" i="25"/>
  <c r="AM38" i="25"/>
  <c r="C19" i="25" s="1"/>
  <c r="AN38" i="25"/>
  <c r="AM34" i="25" s="1"/>
  <c r="AP38" i="25"/>
  <c r="C17" i="25" s="1"/>
  <c r="AQ38" i="25"/>
  <c r="AQ26" i="25" s="1"/>
  <c r="AS38" i="25"/>
  <c r="C6" i="25" s="1"/>
  <c r="V502" i="20" s="1"/>
  <c r="AT38" i="25"/>
  <c r="AS34" i="25" s="1"/>
  <c r="AV38" i="25"/>
  <c r="C20" i="25" s="1"/>
  <c r="AW38" i="25"/>
  <c r="D39" i="25"/>
  <c r="E39" i="25"/>
  <c r="G39" i="25"/>
  <c r="H39" i="25"/>
  <c r="J39" i="25"/>
  <c r="K39" i="25"/>
  <c r="M39" i="25"/>
  <c r="N39" i="25"/>
  <c r="P39" i="25"/>
  <c r="Q39" i="25"/>
  <c r="S39" i="25"/>
  <c r="T39" i="25"/>
  <c r="V39" i="25"/>
  <c r="W39" i="25"/>
  <c r="Y39" i="25"/>
  <c r="Z39" i="25"/>
  <c r="AB39" i="25"/>
  <c r="AC39" i="25"/>
  <c r="AE39" i="25"/>
  <c r="AF39" i="25"/>
  <c r="AH39" i="25"/>
  <c r="AI39" i="25"/>
  <c r="AK39" i="25"/>
  <c r="AL39" i="25"/>
  <c r="AN39" i="25"/>
  <c r="AO39" i="25"/>
  <c r="AQ39" i="25"/>
  <c r="AR39" i="25"/>
  <c r="AT39" i="25"/>
  <c r="AU39" i="25"/>
  <c r="AW39" i="25"/>
  <c r="AX39" i="25"/>
  <c r="AY40" i="25"/>
  <c r="L7" i="20" s="1"/>
  <c r="AY41" i="25"/>
  <c r="L8" i="20" s="1"/>
  <c r="BA43" i="25"/>
  <c r="BB43" i="25"/>
  <c r="A44" i="25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BA44" i="25"/>
  <c r="BB44" i="25"/>
  <c r="BA45" i="25"/>
  <c r="BB45" i="25"/>
  <c r="BA46" i="25"/>
  <c r="BB46" i="25"/>
  <c r="BA47" i="25"/>
  <c r="BB47" i="25"/>
  <c r="BA48" i="25"/>
  <c r="BB48" i="25"/>
  <c r="BA49" i="25"/>
  <c r="BB49" i="25"/>
  <c r="A3" i="46"/>
  <c r="C39" i="46"/>
  <c r="C16" i="46" s="1"/>
  <c r="D39" i="46"/>
  <c r="C35" i="46" s="1"/>
  <c r="E39" i="46"/>
  <c r="C21" i="46" s="1"/>
  <c r="F39" i="46"/>
  <c r="E21" i="46" s="1"/>
  <c r="G39" i="46"/>
  <c r="C7" i="46" s="1"/>
  <c r="H39" i="46"/>
  <c r="G35" i="46" s="1"/>
  <c r="I39" i="46"/>
  <c r="C20" i="46" s="1"/>
  <c r="J39" i="46"/>
  <c r="I35" i="46" s="1"/>
  <c r="K39" i="46"/>
  <c r="L39" i="46"/>
  <c r="M39" i="46"/>
  <c r="C13" i="46" s="1"/>
  <c r="N39" i="46"/>
  <c r="O39" i="46"/>
  <c r="C15" i="46" s="1"/>
  <c r="P39" i="46"/>
  <c r="O35" i="46" s="1"/>
  <c r="Q39" i="46"/>
  <c r="C6" i="46" s="1"/>
  <c r="R39" i="46"/>
  <c r="S39" i="46"/>
  <c r="C18" i="46" s="1"/>
  <c r="T39" i="46"/>
  <c r="S35" i="46" s="1"/>
  <c r="U39" i="46"/>
  <c r="C11" i="46" s="1"/>
  <c r="V39" i="46"/>
  <c r="E11" i="46" s="1"/>
  <c r="W39" i="46"/>
  <c r="C8" i="46" s="1"/>
  <c r="X39" i="46"/>
  <c r="W35" i="46" s="1"/>
  <c r="Y39" i="46"/>
  <c r="C5" i="46" s="1"/>
  <c r="Z39" i="46"/>
  <c r="Z27" i="46" s="1"/>
  <c r="AA39" i="46"/>
  <c r="AB39" i="46"/>
  <c r="AB27" i="46" s="1"/>
  <c r="AC39" i="46"/>
  <c r="C12" i="46" s="1"/>
  <c r="AD39" i="46"/>
  <c r="AE39" i="46"/>
  <c r="C17" i="46" s="1"/>
  <c r="AF39" i="46"/>
  <c r="AE35" i="46" s="1"/>
  <c r="AG39" i="46"/>
  <c r="C14" i="46" s="1"/>
  <c r="AH39" i="46"/>
  <c r="AG35" i="46" s="1"/>
  <c r="AI39" i="46"/>
  <c r="C19" i="46" s="1"/>
  <c r="AJ39" i="46"/>
  <c r="AI35" i="46" s="1"/>
  <c r="AK39" i="46"/>
  <c r="C10" i="46" s="1"/>
  <c r="AL39" i="46"/>
  <c r="C40" i="46"/>
  <c r="D40" i="46"/>
  <c r="D16" i="46" s="1"/>
  <c r="E40" i="46"/>
  <c r="F40" i="46"/>
  <c r="D21" i="46" s="1"/>
  <c r="G40" i="46"/>
  <c r="H40" i="46"/>
  <c r="G36" i="46" s="1"/>
  <c r="I40" i="46"/>
  <c r="J40" i="46"/>
  <c r="K40" i="46"/>
  <c r="L40" i="46"/>
  <c r="D9" i="46" s="1"/>
  <c r="M40" i="46"/>
  <c r="N40" i="46"/>
  <c r="D13" i="46" s="1"/>
  <c r="O40" i="46"/>
  <c r="P40" i="46"/>
  <c r="Q40" i="46"/>
  <c r="R40" i="46"/>
  <c r="S40" i="46"/>
  <c r="T40" i="46"/>
  <c r="D18" i="46" s="1"/>
  <c r="U40" i="46"/>
  <c r="V40" i="46"/>
  <c r="D11" i="46" s="1"/>
  <c r="W40" i="46"/>
  <c r="X40" i="46"/>
  <c r="W36" i="46" s="1"/>
  <c r="Y40" i="46"/>
  <c r="Z40" i="46"/>
  <c r="AA40" i="46"/>
  <c r="AB40" i="46"/>
  <c r="D22" i="46" s="1"/>
  <c r="AC40" i="46"/>
  <c r="AD40" i="46"/>
  <c r="D12" i="46" s="1"/>
  <c r="AE40" i="46"/>
  <c r="AF40" i="46"/>
  <c r="AG40" i="46"/>
  <c r="AH40" i="46"/>
  <c r="AI40" i="46"/>
  <c r="AJ40" i="46"/>
  <c r="D19" i="46" s="1"/>
  <c r="AK40" i="46"/>
  <c r="AL40" i="46"/>
  <c r="D10" i="46" s="1"/>
  <c r="AM41" i="46"/>
  <c r="AM42" i="46"/>
  <c r="AO44" i="46"/>
  <c r="AP44" i="46"/>
  <c r="AQ44" i="46"/>
  <c r="A45" i="46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s="1"/>
  <c r="A100" i="46" s="1"/>
  <c r="A101" i="46" s="1"/>
  <c r="A102" i="46" s="1"/>
  <c r="A103" i="46" s="1"/>
  <c r="AO45" i="46"/>
  <c r="AP45" i="46"/>
  <c r="AQ45" i="46"/>
  <c r="AO46" i="46"/>
  <c r="AP46" i="46"/>
  <c r="AQ46" i="46"/>
  <c r="AO47" i="46"/>
  <c r="AP47" i="46"/>
  <c r="AQ47" i="46"/>
  <c r="AO48" i="46"/>
  <c r="AP48" i="46"/>
  <c r="AQ48" i="46"/>
  <c r="AO49" i="46"/>
  <c r="AP49" i="46"/>
  <c r="AQ49" i="46"/>
  <c r="AO50" i="46"/>
  <c r="AP50" i="46"/>
  <c r="AQ50" i="46"/>
  <c r="C909" i="20"/>
  <c r="J1213" i="20"/>
  <c r="A3" i="44"/>
  <c r="C36" i="44"/>
  <c r="C14" i="44" s="1"/>
  <c r="D36" i="44"/>
  <c r="C32" i="44" s="1"/>
  <c r="E36" i="44"/>
  <c r="C5" i="44" s="1"/>
  <c r="F36" i="44"/>
  <c r="F37" i="44" s="1"/>
  <c r="G36" i="44"/>
  <c r="C11" i="44" s="1"/>
  <c r="H36" i="44"/>
  <c r="I36" i="44"/>
  <c r="C15" i="44" s="1"/>
  <c r="J36" i="44"/>
  <c r="J37" i="44" s="1"/>
  <c r="K36" i="44"/>
  <c r="C6" i="44" s="1"/>
  <c r="L36" i="44"/>
  <c r="K32" i="44" s="1"/>
  <c r="M36" i="44"/>
  <c r="C7" i="44" s="1"/>
  <c r="J977" i="20" s="1"/>
  <c r="N36" i="44"/>
  <c r="O36" i="44"/>
  <c r="C8" i="44" s="1"/>
  <c r="P36" i="44"/>
  <c r="Q36" i="44"/>
  <c r="C9" i="44" s="1"/>
  <c r="R36" i="44"/>
  <c r="S36" i="44"/>
  <c r="C12" i="44" s="1"/>
  <c r="T36" i="44"/>
  <c r="S32" i="44" s="1"/>
  <c r="U36" i="44"/>
  <c r="C17" i="44" s="1"/>
  <c r="V36" i="44"/>
  <c r="V37" i="44" s="1"/>
  <c r="D17" i="44" s="1"/>
  <c r="W36" i="44"/>
  <c r="C13" i="44" s="1"/>
  <c r="X36" i="44"/>
  <c r="Y36" i="44"/>
  <c r="C10" i="44" s="1"/>
  <c r="J980" i="20" s="1"/>
  <c r="Z36" i="44"/>
  <c r="AA36" i="44"/>
  <c r="C18" i="44" s="1"/>
  <c r="AB36" i="44"/>
  <c r="AB24" i="44" s="1"/>
  <c r="AC36" i="44"/>
  <c r="C16" i="44" s="1"/>
  <c r="AD36" i="44"/>
  <c r="AE38" i="44"/>
  <c r="AE39" i="44"/>
  <c r="AG41" i="44"/>
  <c r="AH41" i="44"/>
  <c r="A42" i="44"/>
  <c r="A43" i="44" s="1"/>
  <c r="A44" i="44" s="1"/>
  <c r="A45" i="44" s="1"/>
  <c r="A46" i="44" s="1"/>
  <c r="A47" i="44" s="1"/>
  <c r="AG42" i="44"/>
  <c r="AH42" i="44"/>
  <c r="AG43" i="44"/>
  <c r="AH43" i="44"/>
  <c r="AG44" i="44"/>
  <c r="AH44" i="44"/>
  <c r="AG45" i="44"/>
  <c r="AH45" i="44"/>
  <c r="AG46" i="44"/>
  <c r="AH46" i="44"/>
  <c r="AG47" i="44"/>
  <c r="AH47" i="44"/>
  <c r="A3" i="37"/>
  <c r="C36" i="37"/>
  <c r="C17" i="37" s="1"/>
  <c r="D36" i="37"/>
  <c r="D24" i="37" s="1"/>
  <c r="E36" i="37"/>
  <c r="C13" i="37" s="1"/>
  <c r="F36" i="37"/>
  <c r="E13" i="37" s="1"/>
  <c r="G36" i="37"/>
  <c r="C15" i="37" s="1"/>
  <c r="H36" i="37"/>
  <c r="I36" i="37"/>
  <c r="C6" i="37" s="1"/>
  <c r="J36" i="37"/>
  <c r="K36" i="37"/>
  <c r="C8" i="37" s="1"/>
  <c r="V537" i="20" s="1"/>
  <c r="L36" i="37"/>
  <c r="L24" i="37" s="1"/>
  <c r="M36" i="37"/>
  <c r="C12" i="37" s="1"/>
  <c r="N36" i="37"/>
  <c r="E12" i="37" s="1"/>
  <c r="O36" i="37"/>
  <c r="C9" i="37" s="1"/>
  <c r="V538" i="20" s="1"/>
  <c r="P36" i="37"/>
  <c r="O32" i="37" s="1"/>
  <c r="Q36" i="37"/>
  <c r="C16" i="37" s="1"/>
  <c r="R36" i="37"/>
  <c r="S36" i="37"/>
  <c r="C7" i="37" s="1"/>
  <c r="T36" i="37"/>
  <c r="T24" i="37" s="1"/>
  <c r="U36" i="37"/>
  <c r="C14" i="37" s="1"/>
  <c r="V36" i="37"/>
  <c r="V24" i="37" s="1"/>
  <c r="W36" i="37"/>
  <c r="C18" i="37" s="1"/>
  <c r="C1270" i="20" s="1"/>
  <c r="X36" i="37"/>
  <c r="Y36" i="37"/>
  <c r="C11" i="37" s="1"/>
  <c r="V540" i="20" s="1"/>
  <c r="Z36" i="37"/>
  <c r="Z24" i="37" s="1"/>
  <c r="AA36" i="37"/>
  <c r="C10" i="37" s="1"/>
  <c r="C1262" i="20" s="1"/>
  <c r="AB36" i="37"/>
  <c r="AB24" i="37" s="1"/>
  <c r="AC36" i="37"/>
  <c r="C5" i="37" s="1"/>
  <c r="AD36" i="37"/>
  <c r="E5" i="37" s="1"/>
  <c r="AE38" i="37"/>
  <c r="AE39" i="37"/>
  <c r="W8" i="20" s="1"/>
  <c r="AG41" i="37"/>
  <c r="AH41" i="37"/>
  <c r="A42" i="37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G42" i="37"/>
  <c r="AH42" i="37"/>
  <c r="AG43" i="37"/>
  <c r="AH43" i="37"/>
  <c r="AG44" i="37"/>
  <c r="AH44" i="37"/>
  <c r="AG45" i="37"/>
  <c r="AH45" i="37"/>
  <c r="AG46" i="37"/>
  <c r="AH46" i="37"/>
  <c r="AG47" i="37"/>
  <c r="AH47" i="37"/>
  <c r="A3" i="50"/>
  <c r="C41" i="50"/>
  <c r="C12" i="50" s="1"/>
  <c r="D41" i="50"/>
  <c r="E41" i="50"/>
  <c r="C5" i="50" s="1"/>
  <c r="F41" i="50"/>
  <c r="F29" i="50" s="1"/>
  <c r="G41" i="50"/>
  <c r="C9" i="50" s="1"/>
  <c r="H41" i="50"/>
  <c r="I41" i="50"/>
  <c r="C16" i="50" s="1"/>
  <c r="J41" i="50"/>
  <c r="J29" i="50" s="1"/>
  <c r="K41" i="50"/>
  <c r="C10" i="50" s="1"/>
  <c r="L41" i="50"/>
  <c r="M41" i="50"/>
  <c r="C13" i="50" s="1"/>
  <c r="N41" i="50"/>
  <c r="N42" i="50" s="1"/>
  <c r="O41" i="50"/>
  <c r="C15" i="50" s="1"/>
  <c r="P41" i="50"/>
  <c r="Q41" i="50"/>
  <c r="C23" i="50" s="1"/>
  <c r="R41" i="50"/>
  <c r="Q37" i="50" s="1"/>
  <c r="S41" i="50"/>
  <c r="C22" i="50" s="1"/>
  <c r="T41" i="50"/>
  <c r="U41" i="50"/>
  <c r="C18" i="50" s="1"/>
  <c r="V41" i="50"/>
  <c r="V29" i="50" s="1"/>
  <c r="W41" i="50"/>
  <c r="C17" i="50" s="1"/>
  <c r="X41" i="50"/>
  <c r="E17" i="50" s="1"/>
  <c r="Y41" i="50"/>
  <c r="C8" i="50" s="1"/>
  <c r="Z41" i="50"/>
  <c r="Z29" i="50" s="1"/>
  <c r="AA41" i="50"/>
  <c r="C20" i="50" s="1"/>
  <c r="AB41" i="50"/>
  <c r="AC41" i="50"/>
  <c r="C19" i="50" s="1"/>
  <c r="AD41" i="50"/>
  <c r="AD42" i="50" s="1"/>
  <c r="AC38" i="50" s="1"/>
  <c r="AE41" i="50"/>
  <c r="C14" i="50" s="1"/>
  <c r="AF41" i="50"/>
  <c r="AE37" i="50" s="1"/>
  <c r="AG41" i="50"/>
  <c r="C7" i="50" s="1"/>
  <c r="AH41" i="50"/>
  <c r="AG37" i="50" s="1"/>
  <c r="AI41" i="50"/>
  <c r="C6" i="50" s="1"/>
  <c r="AJ41" i="50"/>
  <c r="AJ29" i="50" s="1"/>
  <c r="AK41" i="50"/>
  <c r="C21" i="50" s="1"/>
  <c r="AL41" i="50"/>
  <c r="AL29" i="50" s="1"/>
  <c r="AM41" i="50"/>
  <c r="C11" i="50" s="1"/>
  <c r="AN41" i="50"/>
  <c r="J42" i="50"/>
  <c r="D16" i="50" s="1"/>
  <c r="AO43" i="50"/>
  <c r="AO44" i="50"/>
  <c r="AQ46" i="50"/>
  <c r="AR46" i="50"/>
  <c r="AS46" i="50"/>
  <c r="A47" i="50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Q47" i="50"/>
  <c r="AR47" i="50"/>
  <c r="AS47" i="50"/>
  <c r="AQ48" i="50"/>
  <c r="AR48" i="50"/>
  <c r="AS48" i="50"/>
  <c r="AQ49" i="50"/>
  <c r="AR49" i="50"/>
  <c r="AS49" i="50"/>
  <c r="AQ50" i="50"/>
  <c r="AR50" i="50"/>
  <c r="AS50" i="50"/>
  <c r="AQ51" i="50"/>
  <c r="AR51" i="50"/>
  <c r="AS51" i="50"/>
  <c r="AQ52" i="50"/>
  <c r="AR52" i="50"/>
  <c r="AS52" i="50"/>
  <c r="AQ53" i="50"/>
  <c r="AR53" i="50"/>
  <c r="AS53" i="50"/>
  <c r="AQ54" i="50"/>
  <c r="AR54" i="50"/>
  <c r="AS54" i="50"/>
  <c r="AQ55" i="50"/>
  <c r="AR55" i="50"/>
  <c r="AS55" i="50"/>
  <c r="AQ56" i="50"/>
  <c r="AR56" i="50"/>
  <c r="AS56" i="50"/>
  <c r="AQ57" i="50"/>
  <c r="AR57" i="50"/>
  <c r="AS57" i="50"/>
  <c r="AQ58" i="50"/>
  <c r="AR58" i="50"/>
  <c r="AS58" i="50"/>
  <c r="AQ59" i="50"/>
  <c r="AR59" i="50"/>
  <c r="AS59" i="50"/>
  <c r="AQ60" i="50"/>
  <c r="AR60" i="50"/>
  <c r="AS60" i="50"/>
  <c r="AQ61" i="50"/>
  <c r="AR61" i="50"/>
  <c r="AS61" i="50"/>
  <c r="AQ62" i="50"/>
  <c r="AR62" i="50"/>
  <c r="AS62" i="50"/>
  <c r="A3" i="47"/>
  <c r="F19" i="47"/>
  <c r="C38" i="47"/>
  <c r="C8" i="47" s="1"/>
  <c r="D38" i="47"/>
  <c r="F38" i="47"/>
  <c r="C14" i="47" s="1"/>
  <c r="G38" i="47"/>
  <c r="G26" i="47" s="1"/>
  <c r="I38" i="47"/>
  <c r="C5" i="47" s="1"/>
  <c r="V413" i="20" s="1"/>
  <c r="J38" i="47"/>
  <c r="I34" i="47" s="1"/>
  <c r="L38" i="47"/>
  <c r="C10" i="47" s="1"/>
  <c r="V411" i="20" s="1"/>
  <c r="M38" i="47"/>
  <c r="O38" i="47"/>
  <c r="C17" i="47" s="1"/>
  <c r="P38" i="47"/>
  <c r="R38" i="47"/>
  <c r="C15" i="47" s="1"/>
  <c r="S38" i="47"/>
  <c r="S26" i="47" s="1"/>
  <c r="U38" i="47"/>
  <c r="C9" i="47" s="1"/>
  <c r="V38" i="47"/>
  <c r="X38" i="47"/>
  <c r="C12" i="47" s="1"/>
  <c r="V409" i="20" s="1"/>
  <c r="Y38" i="47"/>
  <c r="X34" i="47" s="1"/>
  <c r="AA38" i="47"/>
  <c r="C7" i="47" s="1"/>
  <c r="AB38" i="47"/>
  <c r="AA34" i="47" s="1"/>
  <c r="AD38" i="47"/>
  <c r="C6" i="47" s="1"/>
  <c r="AE38" i="47"/>
  <c r="AE26" i="47" s="1"/>
  <c r="AG38" i="47"/>
  <c r="C20" i="47" s="1"/>
  <c r="AH38" i="47"/>
  <c r="AG34" i="47" s="1"/>
  <c r="AJ38" i="47"/>
  <c r="C21" i="47" s="1"/>
  <c r="AK38" i="47"/>
  <c r="E21" i="47" s="1"/>
  <c r="AM38" i="47"/>
  <c r="C18" i="47" s="1"/>
  <c r="AN38" i="47"/>
  <c r="AN26" i="47" s="1"/>
  <c r="AP38" i="47"/>
  <c r="C11" i="47" s="1"/>
  <c r="AQ38" i="47"/>
  <c r="AP34" i="47" s="1"/>
  <c r="AS38" i="47"/>
  <c r="C16" i="47" s="1"/>
  <c r="AT38" i="47"/>
  <c r="AV38" i="47"/>
  <c r="C19" i="47" s="1"/>
  <c r="AW38" i="47"/>
  <c r="AV34" i="47" s="1"/>
  <c r="AY38" i="47"/>
  <c r="C13" i="47" s="1"/>
  <c r="AZ38" i="47"/>
  <c r="AZ26" i="47" s="1"/>
  <c r="D39" i="47"/>
  <c r="E39" i="47"/>
  <c r="G39" i="47"/>
  <c r="H39" i="47"/>
  <c r="J39" i="47"/>
  <c r="K39" i="47"/>
  <c r="M39" i="47"/>
  <c r="N39" i="47"/>
  <c r="P39" i="47"/>
  <c r="Q39" i="47"/>
  <c r="S39" i="47"/>
  <c r="T39" i="47"/>
  <c r="V39" i="47"/>
  <c r="W39" i="47"/>
  <c r="Y39" i="47"/>
  <c r="Z39" i="47"/>
  <c r="AB39" i="47"/>
  <c r="AC39" i="47"/>
  <c r="AE39" i="47"/>
  <c r="AF39" i="47"/>
  <c r="AH39" i="47"/>
  <c r="AI39" i="47"/>
  <c r="AK39" i="47"/>
  <c r="AL39" i="47"/>
  <c r="AN39" i="47"/>
  <c r="AO39" i="47"/>
  <c r="AQ39" i="47"/>
  <c r="AR39" i="47"/>
  <c r="AT39" i="47"/>
  <c r="AU39" i="47"/>
  <c r="AW39" i="47"/>
  <c r="AX39" i="47"/>
  <c r="AZ39" i="47"/>
  <c r="BA39" i="47"/>
  <c r="BB40" i="47"/>
  <c r="AC7" i="20" s="1"/>
  <c r="BB41" i="47"/>
  <c r="AC8" i="20" s="1"/>
  <c r="A44" i="47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5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6" i="47" s="1"/>
  <c r="A117" i="47" s="1"/>
  <c r="A118" i="47" s="1"/>
  <c r="A119" i="47" s="1"/>
  <c r="A120" i="47" s="1"/>
  <c r="A121" i="47" s="1"/>
  <c r="A122" i="47" s="1"/>
  <c r="A123" i="47" s="1"/>
  <c r="A124" i="47" s="1"/>
  <c r="A125" i="47" s="1"/>
  <c r="A126" i="47" s="1"/>
  <c r="A127" i="47" s="1"/>
  <c r="A128" i="47" s="1"/>
  <c r="A129" i="47" s="1"/>
  <c r="A130" i="47" s="1"/>
  <c r="A131" i="47" s="1"/>
  <c r="A132" i="47" s="1"/>
  <c r="A133" i="47" s="1"/>
  <c r="A134" i="47" s="1"/>
  <c r="A135" i="47" s="1"/>
  <c r="A136" i="47" s="1"/>
  <c r="A137" i="47" s="1"/>
  <c r="A138" i="47" s="1"/>
  <c r="A139" i="47" s="1"/>
  <c r="A140" i="47" s="1"/>
  <c r="A141" i="47" s="1"/>
  <c r="A142" i="47" s="1"/>
  <c r="A143" i="47" s="1"/>
  <c r="A144" i="47" s="1"/>
  <c r="A145" i="47" s="1"/>
  <c r="A146" i="47" s="1"/>
  <c r="A147" i="47" s="1"/>
  <c r="A148" i="47" s="1"/>
  <c r="A149" i="47" s="1"/>
  <c r="A150" i="47" s="1"/>
  <c r="A151" i="47" s="1"/>
  <c r="A152" i="47" s="1"/>
  <c r="A153" i="47" s="1"/>
  <c r="A154" i="47" s="1"/>
  <c r="A155" i="47" s="1"/>
  <c r="A156" i="47" s="1"/>
  <c r="BD44" i="47"/>
  <c r="BE44" i="47"/>
  <c r="BD45" i="47"/>
  <c r="BE45" i="47"/>
  <c r="BD46" i="47"/>
  <c r="BE46" i="47"/>
  <c r="BD47" i="47"/>
  <c r="BE47" i="47"/>
  <c r="BD48" i="47"/>
  <c r="BE48" i="47"/>
  <c r="BD49" i="47"/>
  <c r="BE49" i="47"/>
  <c r="BD50" i="47"/>
  <c r="BE50" i="47"/>
  <c r="BD51" i="47"/>
  <c r="BE51" i="47"/>
  <c r="BD52" i="47"/>
  <c r="BE52" i="47"/>
  <c r="BD53" i="47"/>
  <c r="BE53" i="47"/>
  <c r="BD54" i="47"/>
  <c r="BE54" i="47"/>
  <c r="BD55" i="47"/>
  <c r="BE55" i="47"/>
  <c r="BD56" i="47"/>
  <c r="BE56" i="47"/>
  <c r="BD57" i="47"/>
  <c r="BE57" i="47"/>
  <c r="BD58" i="47"/>
  <c r="BE58" i="47"/>
  <c r="BD59" i="47"/>
  <c r="BE59" i="47"/>
  <c r="BD60" i="47"/>
  <c r="BE60" i="47"/>
  <c r="BD61" i="47"/>
  <c r="BE61" i="47"/>
  <c r="BD62" i="47"/>
  <c r="BE62" i="47"/>
  <c r="BD63" i="47"/>
  <c r="BE63" i="47"/>
  <c r="BD64" i="47"/>
  <c r="BE64" i="47"/>
  <c r="BD65" i="47"/>
  <c r="BE65" i="47"/>
  <c r="BD66" i="47"/>
  <c r="BE66" i="47"/>
  <c r="BD67" i="47"/>
  <c r="BE67" i="47"/>
  <c r="BD68" i="47"/>
  <c r="BE68" i="47"/>
  <c r="BD69" i="47"/>
  <c r="BE69" i="47"/>
  <c r="C38" i="49"/>
  <c r="C8" i="49" s="1"/>
  <c r="D26" i="49"/>
  <c r="F38" i="49"/>
  <c r="C11" i="49" s="1"/>
  <c r="V229" i="20" s="1"/>
  <c r="G38" i="49"/>
  <c r="I38" i="49"/>
  <c r="C14" i="49" s="1"/>
  <c r="J38" i="49"/>
  <c r="I39" i="49" s="1"/>
  <c r="L38" i="49"/>
  <c r="M38" i="49"/>
  <c r="L39" i="49" s="1"/>
  <c r="O38" i="49"/>
  <c r="C6" i="49" s="1"/>
  <c r="P38" i="49"/>
  <c r="O34" i="49" s="1"/>
  <c r="R38" i="49"/>
  <c r="C7" i="49" s="1"/>
  <c r="S38" i="49"/>
  <c r="R39" i="49" s="1"/>
  <c r="U38" i="49"/>
  <c r="C15" i="49" s="1"/>
  <c r="V38" i="49"/>
  <c r="U39" i="49" s="1"/>
  <c r="X38" i="49"/>
  <c r="C5" i="49" s="1"/>
  <c r="Y38" i="49"/>
  <c r="X39" i="49" s="1"/>
  <c r="AA38" i="49"/>
  <c r="C9" i="49" s="1"/>
  <c r="AB38" i="49"/>
  <c r="AA39" i="49" s="1"/>
  <c r="AD38" i="49"/>
  <c r="C12" i="49" s="1"/>
  <c r="AE38" i="49"/>
  <c r="AD39" i="49" s="1"/>
  <c r="AG38" i="49"/>
  <c r="C10" i="49" s="1"/>
  <c r="AH38" i="49"/>
  <c r="AG39" i="49" s="1"/>
  <c r="AJ38" i="49"/>
  <c r="AK38" i="49"/>
  <c r="AM38" i="49"/>
  <c r="AN38" i="49"/>
  <c r="AP38" i="49"/>
  <c r="AQ38" i="49"/>
  <c r="AS38" i="49"/>
  <c r="AT38" i="49"/>
  <c r="AV38" i="49"/>
  <c r="AW38" i="49"/>
  <c r="AY38" i="49"/>
  <c r="AZ38" i="49"/>
  <c r="D39" i="49"/>
  <c r="E39" i="49"/>
  <c r="P39" i="49"/>
  <c r="Q39" i="49"/>
  <c r="BB40" i="49"/>
  <c r="AE7" i="20" s="1"/>
  <c r="BB41" i="49"/>
  <c r="AE8" i="20" s="1"/>
  <c r="BD43" i="49"/>
  <c r="BE43" i="49"/>
  <c r="A44" i="49"/>
  <c r="A45" i="49" s="1"/>
  <c r="A46" i="49" s="1"/>
  <c r="A47" i="49" s="1"/>
  <c r="A48" i="49" s="1"/>
  <c r="A49" i="49" s="1"/>
  <c r="A50" i="49" s="1"/>
  <c r="A51" i="49" s="1"/>
  <c r="A52" i="49" s="1"/>
  <c r="A53" i="49" s="1"/>
  <c r="BD44" i="49"/>
  <c r="BE44" i="49"/>
  <c r="BD45" i="49"/>
  <c r="BE45" i="49"/>
  <c r="BD46" i="49"/>
  <c r="BE46" i="49"/>
  <c r="BD47" i="49"/>
  <c r="BE47" i="49"/>
  <c r="BD48" i="49"/>
  <c r="BE48" i="49"/>
  <c r="BD49" i="49"/>
  <c r="BE49" i="49"/>
  <c r="BD50" i="49"/>
  <c r="BE50" i="49"/>
  <c r="BD51" i="49"/>
  <c r="BE51" i="49"/>
  <c r="BD52" i="49"/>
  <c r="BE52" i="49"/>
  <c r="BD53" i="49"/>
  <c r="BE53" i="49"/>
  <c r="BD54" i="49"/>
  <c r="BE54" i="49"/>
  <c r="BD55" i="49"/>
  <c r="BE55" i="49"/>
  <c r="BD56" i="49"/>
  <c r="BE56" i="49"/>
  <c r="BD57" i="49"/>
  <c r="BE57" i="49"/>
  <c r="BD58" i="49"/>
  <c r="BE58" i="49"/>
  <c r="BD59" i="49"/>
  <c r="BE59" i="49"/>
  <c r="BD60" i="49"/>
  <c r="BE60" i="49"/>
  <c r="BD61" i="49"/>
  <c r="BE61" i="49"/>
  <c r="BD62" i="49"/>
  <c r="BE62" i="49"/>
  <c r="BD63" i="49"/>
  <c r="BE63" i="49"/>
  <c r="BD64" i="49"/>
  <c r="BE64" i="49"/>
  <c r="BD65" i="49"/>
  <c r="BE65" i="49"/>
  <c r="BD66" i="49"/>
  <c r="BE66" i="49"/>
  <c r="BD67" i="49"/>
  <c r="BE67" i="49"/>
  <c r="BD68" i="49"/>
  <c r="BE68" i="49"/>
  <c r="BD69" i="49"/>
  <c r="BE69" i="49"/>
  <c r="A3" i="42"/>
  <c r="G12" i="42" s="1"/>
  <c r="C36" i="42"/>
  <c r="C5" i="42" s="1"/>
  <c r="D36" i="42"/>
  <c r="E36" i="42"/>
  <c r="C14" i="42" s="1"/>
  <c r="F36" i="42"/>
  <c r="E32" i="42" s="1"/>
  <c r="G36" i="42"/>
  <c r="C8" i="42" s="1"/>
  <c r="H36" i="42"/>
  <c r="G32" i="42" s="1"/>
  <c r="I36" i="42"/>
  <c r="C10" i="42" s="1"/>
  <c r="J36" i="42"/>
  <c r="K36" i="42"/>
  <c r="C11" i="42" s="1"/>
  <c r="L36" i="42"/>
  <c r="M36" i="42"/>
  <c r="C6" i="42" s="1"/>
  <c r="N36" i="42"/>
  <c r="O36" i="42"/>
  <c r="C19" i="42" s="1"/>
  <c r="P36" i="42"/>
  <c r="Q36" i="42"/>
  <c r="C9" i="42" s="1"/>
  <c r="R36" i="42"/>
  <c r="S36" i="42"/>
  <c r="C7" i="42" s="1"/>
  <c r="T36" i="42"/>
  <c r="U36" i="42"/>
  <c r="C18" i="42" s="1"/>
  <c r="V36" i="42"/>
  <c r="E18" i="42" s="1"/>
  <c r="W36" i="42"/>
  <c r="C16" i="42" s="1"/>
  <c r="AC210" i="20" s="1"/>
  <c r="X36" i="42"/>
  <c r="W32" i="42" s="1"/>
  <c r="Y36" i="42"/>
  <c r="C13" i="42" s="1"/>
  <c r="Z36" i="42"/>
  <c r="AA36" i="42"/>
  <c r="C17" i="42" s="1"/>
  <c r="AB36" i="42"/>
  <c r="E17" i="42" s="1"/>
  <c r="AE36" i="42"/>
  <c r="AF36" i="42"/>
  <c r="E15" i="42" s="1"/>
  <c r="AG38" i="42"/>
  <c r="Z7" i="20" s="1"/>
  <c r="AG39" i="42"/>
  <c r="Z8" i="20" s="1"/>
  <c r="AJ41" i="42"/>
  <c r="A42" i="42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J42" i="42"/>
  <c r="AJ43" i="42"/>
  <c r="AJ44" i="42"/>
  <c r="AJ45" i="42"/>
  <c r="AJ46" i="42"/>
  <c r="AJ47" i="42"/>
  <c r="AJ48" i="42"/>
  <c r="AJ49" i="42"/>
  <c r="AJ50" i="42"/>
  <c r="AJ51" i="42"/>
  <c r="AJ52" i="42"/>
  <c r="AJ53" i="42"/>
  <c r="AJ54" i="42"/>
  <c r="AJ55" i="42"/>
  <c r="AJ56" i="42"/>
  <c r="AJ57" i="42"/>
  <c r="AJ58" i="42"/>
  <c r="AJ59" i="42"/>
  <c r="AJ60" i="42"/>
  <c r="AJ61" i="42"/>
  <c r="AJ62" i="42"/>
  <c r="AJ63" i="42"/>
  <c r="AJ64" i="42"/>
  <c r="AJ65" i="42"/>
  <c r="K909" i="20"/>
  <c r="J1000" i="20"/>
  <c r="N128" i="20"/>
  <c r="AB7" i="20"/>
  <c r="A3" i="28"/>
  <c r="C37" i="28"/>
  <c r="C9" i="28" s="1"/>
  <c r="D37" i="28"/>
  <c r="E9" i="28" s="1"/>
  <c r="L1084" i="20" s="1"/>
  <c r="F37" i="28"/>
  <c r="C7" i="28" s="1"/>
  <c r="G37" i="28"/>
  <c r="F33" i="28" s="1"/>
  <c r="I37" i="28"/>
  <c r="C8" i="28" s="1"/>
  <c r="J1083" i="20" s="1"/>
  <c r="J37" i="28"/>
  <c r="J25" i="28" s="1"/>
  <c r="L37" i="28"/>
  <c r="C15" i="28" s="1"/>
  <c r="M37" i="28"/>
  <c r="O37" i="28"/>
  <c r="C17" i="28" s="1"/>
  <c r="J1171" i="20" s="1"/>
  <c r="P37" i="28"/>
  <c r="E17" i="28" s="1"/>
  <c r="L1171" i="20" s="1"/>
  <c r="R37" i="28"/>
  <c r="C10" i="28" s="1"/>
  <c r="S37" i="28"/>
  <c r="S25" i="28" s="1"/>
  <c r="U37" i="28"/>
  <c r="C5" i="28" s="1"/>
  <c r="V37" i="28"/>
  <c r="U33" i="28" s="1"/>
  <c r="X37" i="28"/>
  <c r="C6" i="28" s="1"/>
  <c r="Y37" i="28"/>
  <c r="AA37" i="28"/>
  <c r="C12" i="28" s="1"/>
  <c r="AB37" i="28"/>
  <c r="E12" i="28" s="1"/>
  <c r="L1087" i="20" s="1"/>
  <c r="AD37" i="28"/>
  <c r="C13" i="28" s="1"/>
  <c r="AE37" i="28"/>
  <c r="E13" i="28" s="1"/>
  <c r="AG37" i="28"/>
  <c r="C14" i="28" s="1"/>
  <c r="J1089" i="20" s="1"/>
  <c r="AH37" i="28"/>
  <c r="AH25" i="28" s="1"/>
  <c r="AJ37" i="28"/>
  <c r="C20" i="28" s="1"/>
  <c r="AK37" i="28"/>
  <c r="AJ33" i="28" s="1"/>
  <c r="AM37" i="28"/>
  <c r="C19" i="28" s="1"/>
  <c r="AN37" i="28"/>
  <c r="E19" i="28" s="1"/>
  <c r="L1173" i="20" s="1"/>
  <c r="AP37" i="28"/>
  <c r="C16" i="28" s="1"/>
  <c r="AQ37" i="28"/>
  <c r="E16" i="28" s="1"/>
  <c r="AS37" i="28"/>
  <c r="C18" i="28" s="1"/>
  <c r="AT37" i="28"/>
  <c r="AV37" i="28"/>
  <c r="C11" i="28" s="1"/>
  <c r="AW37" i="28"/>
  <c r="AW25" i="28" s="1"/>
  <c r="D38" i="28"/>
  <c r="E38" i="28"/>
  <c r="G38" i="28"/>
  <c r="H38" i="28"/>
  <c r="J38" i="28"/>
  <c r="K38" i="28"/>
  <c r="M38" i="28"/>
  <c r="N38" i="28"/>
  <c r="P38" i="28"/>
  <c r="Q38" i="28"/>
  <c r="S38" i="28"/>
  <c r="T38" i="28"/>
  <c r="V38" i="28"/>
  <c r="W38" i="28"/>
  <c r="Y38" i="28"/>
  <c r="Z38" i="28"/>
  <c r="AB38" i="28"/>
  <c r="AC38" i="28"/>
  <c r="AE38" i="28"/>
  <c r="AF38" i="28"/>
  <c r="AH38" i="28"/>
  <c r="AI38" i="28"/>
  <c r="AK38" i="28"/>
  <c r="AL38" i="28"/>
  <c r="AN38" i="28"/>
  <c r="AO38" i="28"/>
  <c r="AQ38" i="28"/>
  <c r="AR38" i="28"/>
  <c r="AT38" i="28"/>
  <c r="AU38" i="28"/>
  <c r="AW38" i="28"/>
  <c r="AX38" i="28"/>
  <c r="AY39" i="28"/>
  <c r="M7" i="20" s="1"/>
  <c r="AY40" i="28"/>
  <c r="M8" i="20" s="1"/>
  <c r="BA42" i="28"/>
  <c r="BB42" i="28"/>
  <c r="A43" i="28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BA43" i="28"/>
  <c r="BB43" i="28"/>
  <c r="BA44" i="28"/>
  <c r="BB44" i="28"/>
  <c r="BA45" i="28"/>
  <c r="BC45" i="28" s="1"/>
  <c r="BB45" i="28"/>
  <c r="BA46" i="28"/>
  <c r="BB46" i="28"/>
  <c r="BA47" i="28"/>
  <c r="BB47" i="28"/>
  <c r="BA48" i="28"/>
  <c r="BB48" i="28"/>
  <c r="BA49" i="28"/>
  <c r="BB49" i="28"/>
  <c r="BA50" i="28"/>
  <c r="BC50" i="28" s="1"/>
  <c r="BB50" i="28"/>
  <c r="BA51" i="28"/>
  <c r="BC51" i="28" s="1"/>
  <c r="BB51" i="28"/>
  <c r="BA52" i="28"/>
  <c r="BB52" i="28"/>
  <c r="BA53" i="28"/>
  <c r="BB53" i="28"/>
  <c r="BA54" i="28"/>
  <c r="BB54" i="28"/>
  <c r="BA55" i="28"/>
  <c r="BB55" i="28"/>
  <c r="BA56" i="28"/>
  <c r="BB56" i="28"/>
  <c r="BA57" i="28"/>
  <c r="BB57" i="28"/>
  <c r="BA58" i="28"/>
  <c r="BB58" i="28"/>
  <c r="BA59" i="28"/>
  <c r="BB59" i="28"/>
  <c r="BA60" i="28"/>
  <c r="BB60" i="28"/>
  <c r="A3" i="27"/>
  <c r="C36" i="27"/>
  <c r="C7" i="27" s="1"/>
  <c r="Z918" i="20" s="1"/>
  <c r="D36" i="27"/>
  <c r="F36" i="27"/>
  <c r="C6" i="27" s="1"/>
  <c r="Z917" i="20" s="1"/>
  <c r="G36" i="27"/>
  <c r="E6" i="27" s="1"/>
  <c r="I36" i="27"/>
  <c r="C5" i="27" s="1"/>
  <c r="J36" i="27"/>
  <c r="L36" i="27"/>
  <c r="C8" i="27" s="1"/>
  <c r="F398" i="20" s="1"/>
  <c r="M36" i="27"/>
  <c r="L32" i="27" s="1"/>
  <c r="O36" i="27"/>
  <c r="C17" i="27" s="1"/>
  <c r="P36" i="27"/>
  <c r="R36" i="27"/>
  <c r="C13" i="27" s="1"/>
  <c r="S36" i="27"/>
  <c r="E13" i="27" s="1"/>
  <c r="U36" i="27"/>
  <c r="C15" i="27" s="1"/>
  <c r="V36" i="27"/>
  <c r="X36" i="27"/>
  <c r="C11" i="27" s="1"/>
  <c r="Y36" i="27"/>
  <c r="E11" i="27" s="1"/>
  <c r="AA36" i="27"/>
  <c r="C9" i="27" s="1"/>
  <c r="AB36" i="27"/>
  <c r="AD36" i="27"/>
  <c r="C10" i="27" s="1"/>
  <c r="AE36" i="27"/>
  <c r="AG36" i="27"/>
  <c r="C16" i="27" s="1"/>
  <c r="AH36" i="27"/>
  <c r="E16" i="27" s="1"/>
  <c r="AJ36" i="27"/>
  <c r="C14" i="27" s="1"/>
  <c r="AK36" i="27"/>
  <c r="AJ32" i="27" s="1"/>
  <c r="AM36" i="27"/>
  <c r="C12" i="27" s="1"/>
  <c r="AN36" i="27"/>
  <c r="AP36" i="27"/>
  <c r="C18" i="27" s="1"/>
  <c r="AQ36" i="27"/>
  <c r="D37" i="27"/>
  <c r="E37" i="27"/>
  <c r="G37" i="27"/>
  <c r="H37" i="27"/>
  <c r="J37" i="27"/>
  <c r="K37" i="27"/>
  <c r="M37" i="27"/>
  <c r="N37" i="27"/>
  <c r="P37" i="27"/>
  <c r="Q37" i="27"/>
  <c r="S37" i="27"/>
  <c r="T37" i="27"/>
  <c r="V37" i="27"/>
  <c r="W37" i="27"/>
  <c r="Y37" i="27"/>
  <c r="Z37" i="27"/>
  <c r="AB37" i="27"/>
  <c r="AC37" i="27"/>
  <c r="AE37" i="27"/>
  <c r="AF37" i="27"/>
  <c r="AH37" i="27"/>
  <c r="AI37" i="27"/>
  <c r="AK37" i="27"/>
  <c r="AL37" i="27"/>
  <c r="AN37" i="27"/>
  <c r="AO37" i="27"/>
  <c r="AQ37" i="27"/>
  <c r="AR37" i="27"/>
  <c r="AS38" i="27"/>
  <c r="AS39" i="27"/>
  <c r="K8" i="20" s="1"/>
  <c r="AU41" i="27"/>
  <c r="AV41" i="27"/>
  <c r="AW41" i="27"/>
  <c r="A42" i="27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U42" i="27"/>
  <c r="AV42" i="27"/>
  <c r="AW42" i="27"/>
  <c r="AU43" i="27"/>
  <c r="AV43" i="27"/>
  <c r="AW43" i="27"/>
  <c r="AU44" i="27"/>
  <c r="AV44" i="27"/>
  <c r="AW44" i="27"/>
  <c r="AU45" i="27"/>
  <c r="AV45" i="27"/>
  <c r="AW45" i="27"/>
  <c r="AU46" i="27"/>
  <c r="AV46" i="27"/>
  <c r="AW46" i="27"/>
  <c r="A3" i="21"/>
  <c r="C38" i="21"/>
  <c r="C11" i="21" s="1"/>
  <c r="D38" i="21"/>
  <c r="D26" i="21" s="1"/>
  <c r="E38" i="21"/>
  <c r="C6" i="21" s="1"/>
  <c r="Z883" i="20" s="1"/>
  <c r="F38" i="21"/>
  <c r="E34" i="21" s="1"/>
  <c r="G38" i="21"/>
  <c r="C5" i="21" s="1"/>
  <c r="E895" i="20" s="1"/>
  <c r="H38" i="21"/>
  <c r="I38" i="21"/>
  <c r="C20" i="21" s="1"/>
  <c r="J38" i="21"/>
  <c r="K38" i="21"/>
  <c r="C15" i="21" s="1"/>
  <c r="L38" i="21"/>
  <c r="E15" i="21" s="1"/>
  <c r="M38" i="21"/>
  <c r="C14" i="21" s="1"/>
  <c r="N38" i="21"/>
  <c r="N39" i="21" s="1"/>
  <c r="O38" i="21"/>
  <c r="C9" i="21" s="1"/>
  <c r="P38" i="21"/>
  <c r="P39" i="21" s="1"/>
  <c r="Q38" i="21"/>
  <c r="C12" i="21" s="1"/>
  <c r="R38" i="21"/>
  <c r="S38" i="21"/>
  <c r="C7" i="21" s="1"/>
  <c r="S755" i="20" s="1"/>
  <c r="T38" i="21"/>
  <c r="E7" i="21" s="1"/>
  <c r="U38" i="21"/>
  <c r="C18" i="21" s="1"/>
  <c r="V38" i="21"/>
  <c r="V39" i="21" s="1"/>
  <c r="W38" i="21"/>
  <c r="C17" i="21" s="1"/>
  <c r="X38" i="21"/>
  <c r="E17" i="21" s="1"/>
  <c r="Y38" i="21"/>
  <c r="C8" i="21" s="1"/>
  <c r="E894" i="20" s="1"/>
  <c r="Z38" i="21"/>
  <c r="E8" i="21" s="1"/>
  <c r="AA38" i="21"/>
  <c r="C16" i="21" s="1"/>
  <c r="AB38" i="21"/>
  <c r="E16" i="21" s="1"/>
  <c r="AC38" i="21"/>
  <c r="C10" i="21" s="1"/>
  <c r="AD38" i="21"/>
  <c r="E10" i="21" s="1"/>
  <c r="AB882" i="20" s="1"/>
  <c r="AE38" i="21"/>
  <c r="C13" i="21" s="1"/>
  <c r="AF38" i="21"/>
  <c r="AG38" i="21"/>
  <c r="C21" i="21" s="1"/>
  <c r="AH38" i="21"/>
  <c r="E21" i="21" s="1"/>
  <c r="AI38" i="21"/>
  <c r="C19" i="21" s="1"/>
  <c r="AJ38" i="21"/>
  <c r="E19" i="21" s="1"/>
  <c r="AK40" i="21"/>
  <c r="F7" i="20" s="1"/>
  <c r="AK41" i="21"/>
  <c r="AM43" i="21"/>
  <c r="AN43" i="21"/>
  <c r="A44" i="2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M44" i="21"/>
  <c r="AN44" i="21"/>
  <c r="AM45" i="21"/>
  <c r="AN45" i="21"/>
  <c r="AM46" i="21"/>
  <c r="AO46" i="21" s="1"/>
  <c r="AN46" i="21"/>
  <c r="AM47" i="21"/>
  <c r="AN47" i="21"/>
  <c r="A3" i="30"/>
  <c r="C36" i="30"/>
  <c r="C15" i="30" s="1"/>
  <c r="D36" i="30"/>
  <c r="E15" i="30" s="1"/>
  <c r="E36" i="30"/>
  <c r="C12" i="30" s="1"/>
  <c r="F36" i="30"/>
  <c r="E32" i="30" s="1"/>
  <c r="G36" i="30"/>
  <c r="C6" i="30" s="1"/>
  <c r="V381" i="20" s="1"/>
  <c r="H36" i="30"/>
  <c r="G32" i="30" s="1"/>
  <c r="I36" i="30"/>
  <c r="C18" i="30" s="1"/>
  <c r="J36" i="30"/>
  <c r="K36" i="30"/>
  <c r="C19" i="30" s="1"/>
  <c r="L36" i="30"/>
  <c r="M36" i="30"/>
  <c r="C11" i="30" s="1"/>
  <c r="Z744" i="20" s="1"/>
  <c r="N36" i="30"/>
  <c r="E11" i="30" s="1"/>
  <c r="O36" i="30"/>
  <c r="C8" i="30" s="1"/>
  <c r="P36" i="30"/>
  <c r="E8" i="30" s="1"/>
  <c r="X383" i="20" s="1"/>
  <c r="Q36" i="30"/>
  <c r="C5" i="30" s="1"/>
  <c r="Z745" i="20" s="1"/>
  <c r="R36" i="30"/>
  <c r="E5" i="30" s="1"/>
  <c r="S36" i="30"/>
  <c r="C10" i="30" s="1"/>
  <c r="Z743" i="20" s="1"/>
  <c r="T36" i="30"/>
  <c r="E10" i="30" s="1"/>
  <c r="U36" i="30"/>
  <c r="C14" i="30" s="1"/>
  <c r="V36" i="30"/>
  <c r="W36" i="30"/>
  <c r="C17" i="30" s="1"/>
  <c r="X36" i="30"/>
  <c r="W32" i="30" s="1"/>
  <c r="Y36" i="30"/>
  <c r="C7" i="30" s="1"/>
  <c r="V382" i="20" s="1"/>
  <c r="Z36" i="30"/>
  <c r="E7" i="30" s="1"/>
  <c r="AA36" i="30"/>
  <c r="C13" i="30" s="1"/>
  <c r="AB36" i="30"/>
  <c r="AC36" i="30"/>
  <c r="C9" i="30" s="1"/>
  <c r="Z742" i="20" s="1"/>
  <c r="AD36" i="30"/>
  <c r="E9" i="30" s="1"/>
  <c r="AE36" i="30"/>
  <c r="C16" i="30" s="1"/>
  <c r="AF36" i="30"/>
  <c r="E16" i="30" s="1"/>
  <c r="C37" i="30"/>
  <c r="D37" i="30"/>
  <c r="E37" i="30"/>
  <c r="F37" i="30"/>
  <c r="E33" i="30" s="1"/>
  <c r="G37" i="30"/>
  <c r="H37" i="30"/>
  <c r="I37" i="30"/>
  <c r="J37" i="30"/>
  <c r="I33" i="30" s="1"/>
  <c r="K37" i="30"/>
  <c r="L37" i="30"/>
  <c r="M37" i="30"/>
  <c r="N37" i="30"/>
  <c r="O37" i="30"/>
  <c r="P37" i="30"/>
  <c r="Q37" i="30"/>
  <c r="R37" i="30"/>
  <c r="D5" i="30" s="1"/>
  <c r="S37" i="30"/>
  <c r="T37" i="30"/>
  <c r="U37" i="30"/>
  <c r="V37" i="30"/>
  <c r="W37" i="30"/>
  <c r="X37" i="30"/>
  <c r="Y37" i="30"/>
  <c r="Z37" i="30"/>
  <c r="D7" i="30" s="1"/>
  <c r="AA37" i="30"/>
  <c r="AB37" i="30"/>
  <c r="D13" i="30" s="1"/>
  <c r="AC37" i="30"/>
  <c r="AD37" i="30"/>
  <c r="AE37" i="30"/>
  <c r="AF37" i="30"/>
  <c r="AG38" i="30"/>
  <c r="O7" i="20" s="1"/>
  <c r="AG39" i="30"/>
  <c r="O8" i="20" s="1"/>
  <c r="AI41" i="30"/>
  <c r="AJ41" i="30"/>
  <c r="AK41" i="30"/>
  <c r="A42" i="30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I42" i="30"/>
  <c r="AJ42" i="30"/>
  <c r="AK42" i="30"/>
  <c r="AI43" i="30"/>
  <c r="AJ43" i="30"/>
  <c r="AK43" i="30"/>
  <c r="AI44" i="30"/>
  <c r="AJ44" i="30"/>
  <c r="AK44" i="30"/>
  <c r="AI45" i="30"/>
  <c r="AJ45" i="30"/>
  <c r="AK45" i="30"/>
  <c r="AI46" i="30"/>
  <c r="AJ46" i="30"/>
  <c r="AK46" i="30"/>
  <c r="AI47" i="30"/>
  <c r="AJ47" i="30"/>
  <c r="AK47" i="30"/>
  <c r="AI48" i="30"/>
  <c r="AJ48" i="30"/>
  <c r="AK48" i="30"/>
  <c r="AI49" i="30"/>
  <c r="AJ49" i="30"/>
  <c r="AK49" i="30"/>
  <c r="AI50" i="30"/>
  <c r="AJ50" i="30"/>
  <c r="AK50" i="30"/>
  <c r="AI51" i="30"/>
  <c r="AJ51" i="30"/>
  <c r="AK51" i="30"/>
  <c r="AI52" i="30"/>
  <c r="AJ52" i="30"/>
  <c r="AK52" i="30"/>
  <c r="AI53" i="30"/>
  <c r="AJ53" i="30"/>
  <c r="AK53" i="30"/>
  <c r="AE35" i="31"/>
  <c r="P7" i="20" s="1"/>
  <c r="C36" i="31"/>
  <c r="C11" i="31" s="1"/>
  <c r="N527" i="20" s="1"/>
  <c r="D36" i="31"/>
  <c r="E36" i="31"/>
  <c r="C9" i="31" s="1"/>
  <c r="N525" i="20" s="1"/>
  <c r="F36" i="31"/>
  <c r="G36" i="31"/>
  <c r="C7" i="31" s="1"/>
  <c r="N523" i="20" s="1"/>
  <c r="H36" i="31"/>
  <c r="G32" i="31" s="1"/>
  <c r="I36" i="31"/>
  <c r="C5" i="31" s="1"/>
  <c r="J36" i="31"/>
  <c r="E5" i="31" s="1"/>
  <c r="P521" i="20" s="1"/>
  <c r="K36" i="31"/>
  <c r="C16" i="31" s="1"/>
  <c r="L36" i="31"/>
  <c r="M36" i="31"/>
  <c r="C13" i="31" s="1"/>
  <c r="N36" i="31"/>
  <c r="N24" i="31" s="1"/>
  <c r="O36" i="31"/>
  <c r="C10" i="31" s="1"/>
  <c r="N526" i="20" s="1"/>
  <c r="P36" i="31"/>
  <c r="Q36" i="31"/>
  <c r="C6" i="31" s="1"/>
  <c r="N522" i="20" s="1"/>
  <c r="R36" i="31"/>
  <c r="E6" i="31" s="1"/>
  <c r="P522" i="20" s="1"/>
  <c r="S36" i="31"/>
  <c r="C8" i="31" s="1"/>
  <c r="N524" i="20" s="1"/>
  <c r="T36" i="31"/>
  <c r="U36" i="31"/>
  <c r="C12" i="31" s="1"/>
  <c r="V36" i="31"/>
  <c r="V24" i="31" s="1"/>
  <c r="W36" i="31"/>
  <c r="C17" i="31" s="1"/>
  <c r="X36" i="31"/>
  <c r="E17" i="31" s="1"/>
  <c r="Y36" i="31"/>
  <c r="C14" i="31" s="1"/>
  <c r="Z36" i="31"/>
  <c r="Z24" i="31" s="1"/>
  <c r="AA36" i="31"/>
  <c r="C18" i="31" s="1"/>
  <c r="AB36" i="31"/>
  <c r="E18" i="31" s="1"/>
  <c r="AC36" i="31"/>
  <c r="C15" i="31" s="1"/>
  <c r="AD36" i="31"/>
  <c r="E15" i="31" s="1"/>
  <c r="C37" i="31"/>
  <c r="D37" i="31"/>
  <c r="D11" i="31" s="1"/>
  <c r="O527" i="20" s="1"/>
  <c r="E37" i="31"/>
  <c r="F37" i="31"/>
  <c r="D9" i="31" s="1"/>
  <c r="O525" i="20" s="1"/>
  <c r="G37" i="31"/>
  <c r="H37" i="31"/>
  <c r="D7" i="31" s="1"/>
  <c r="O523" i="20" s="1"/>
  <c r="I37" i="31"/>
  <c r="J37" i="31"/>
  <c r="K37" i="31"/>
  <c r="L37" i="31"/>
  <c r="K33" i="31" s="1"/>
  <c r="M37" i="31"/>
  <c r="N37" i="31"/>
  <c r="M33" i="31" s="1"/>
  <c r="O37" i="31"/>
  <c r="P37" i="31"/>
  <c r="Q37" i="31"/>
  <c r="R37" i="31"/>
  <c r="D6" i="31" s="1"/>
  <c r="O522" i="20" s="1"/>
  <c r="S37" i="31"/>
  <c r="T37" i="31"/>
  <c r="D8" i="31" s="1"/>
  <c r="O524" i="20" s="1"/>
  <c r="U37" i="31"/>
  <c r="V37" i="31"/>
  <c r="D12" i="31" s="1"/>
  <c r="W37" i="31"/>
  <c r="X37" i="31"/>
  <c r="Y37" i="31"/>
  <c r="Z37" i="31"/>
  <c r="Y33" i="31" s="1"/>
  <c r="AA37" i="31"/>
  <c r="AB37" i="31"/>
  <c r="AA33" i="31" s="1"/>
  <c r="AC37" i="31"/>
  <c r="AD37" i="31"/>
  <c r="AC33" i="31" s="1"/>
  <c r="AE39" i="31"/>
  <c r="AG41" i="31"/>
  <c r="AH41" i="31"/>
  <c r="AI41" i="31"/>
  <c r="A42" i="3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G42" i="31"/>
  <c r="AH42" i="31"/>
  <c r="AI42" i="31"/>
  <c r="AG43" i="31"/>
  <c r="AH43" i="31"/>
  <c r="AI43" i="31"/>
  <c r="A3" i="22"/>
  <c r="C37" i="22"/>
  <c r="C9" i="22" s="1"/>
  <c r="D37" i="22"/>
  <c r="E37" i="22"/>
  <c r="C6" i="22" s="1"/>
  <c r="V522" i="20" s="1"/>
  <c r="F37" i="22"/>
  <c r="G37" i="22"/>
  <c r="C5" i="22" s="1"/>
  <c r="H37" i="22"/>
  <c r="G33" i="22" s="1"/>
  <c r="I37" i="22"/>
  <c r="C21" i="22" s="1"/>
  <c r="J37" i="22"/>
  <c r="K37" i="22"/>
  <c r="C17" i="22" s="1"/>
  <c r="L37" i="22"/>
  <c r="L25" i="22" s="1"/>
  <c r="M37" i="22"/>
  <c r="C11" i="22" s="1"/>
  <c r="N37" i="22"/>
  <c r="O37" i="22"/>
  <c r="C7" i="22" s="1"/>
  <c r="P37" i="22"/>
  <c r="O33" i="22" s="1"/>
  <c r="Q37" i="22"/>
  <c r="C10" i="22" s="1"/>
  <c r="V526" i="20" s="1"/>
  <c r="R37" i="22"/>
  <c r="R25" i="22" s="1"/>
  <c r="S37" i="22"/>
  <c r="C14" i="22" s="1"/>
  <c r="T37" i="22"/>
  <c r="T25" i="22" s="1"/>
  <c r="U37" i="22"/>
  <c r="C18" i="22" s="1"/>
  <c r="V37" i="22"/>
  <c r="U33" i="22" s="1"/>
  <c r="W37" i="22"/>
  <c r="C13" i="22" s="1"/>
  <c r="X37" i="22"/>
  <c r="W33" i="22" s="1"/>
  <c r="Y37" i="22"/>
  <c r="C12" i="22" s="1"/>
  <c r="Z37" i="22"/>
  <c r="AA37" i="22"/>
  <c r="C16" i="22" s="1"/>
  <c r="AB37" i="22"/>
  <c r="AB25" i="22" s="1"/>
  <c r="AC37" i="22"/>
  <c r="C15" i="22" s="1"/>
  <c r="AD37" i="22"/>
  <c r="AE37" i="22"/>
  <c r="C20" i="22" s="1"/>
  <c r="AF37" i="22"/>
  <c r="AE33" i="22" s="1"/>
  <c r="AG37" i="22"/>
  <c r="C19" i="22" s="1"/>
  <c r="AH37" i="22"/>
  <c r="AI37" i="22"/>
  <c r="C8" i="22" s="1"/>
  <c r="V524" i="20" s="1"/>
  <c r="AJ37" i="22"/>
  <c r="C38" i="22"/>
  <c r="D38" i="22"/>
  <c r="D9" i="22" s="1"/>
  <c r="W525" i="20" s="1"/>
  <c r="E38" i="22"/>
  <c r="F38" i="22"/>
  <c r="E34" i="22" s="1"/>
  <c r="G38" i="22"/>
  <c r="H38" i="22"/>
  <c r="G34" i="22" s="1"/>
  <c r="I38" i="22"/>
  <c r="J38" i="22"/>
  <c r="K38" i="22"/>
  <c r="L38" i="22"/>
  <c r="M38" i="22"/>
  <c r="N38" i="22"/>
  <c r="D11" i="22" s="1"/>
  <c r="O38" i="22"/>
  <c r="P38" i="22"/>
  <c r="D7" i="22" s="1"/>
  <c r="W523" i="20" s="1"/>
  <c r="Q38" i="22"/>
  <c r="R38" i="22"/>
  <c r="S38" i="22"/>
  <c r="T38" i="22"/>
  <c r="U38" i="22"/>
  <c r="V38" i="22"/>
  <c r="U34" i="22" s="1"/>
  <c r="W38" i="22"/>
  <c r="X38" i="22"/>
  <c r="W34" i="22" s="1"/>
  <c r="Y38" i="22"/>
  <c r="Z38" i="22"/>
  <c r="AA38" i="22"/>
  <c r="AB38" i="22"/>
  <c r="AC38" i="22"/>
  <c r="AD38" i="22"/>
  <c r="AC34" i="22" s="1"/>
  <c r="AE38" i="22"/>
  <c r="AF38" i="22"/>
  <c r="D20" i="22" s="1"/>
  <c r="AG38" i="22"/>
  <c r="AH38" i="22"/>
  <c r="D19" i="22" s="1"/>
  <c r="AI38" i="22"/>
  <c r="AJ38" i="22"/>
  <c r="D8" i="22" s="1"/>
  <c r="W524" i="20" s="1"/>
  <c r="AK39" i="22"/>
  <c r="AK40" i="22"/>
  <c r="G8" i="20" s="1"/>
  <c r="AM42" i="22"/>
  <c r="AN42" i="22"/>
  <c r="AO42" i="22"/>
  <c r="A43" i="22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M43" i="22"/>
  <c r="AN43" i="22"/>
  <c r="AO43" i="22"/>
  <c r="AM44" i="22"/>
  <c r="AN44" i="22"/>
  <c r="AO44" i="22"/>
  <c r="AM45" i="22"/>
  <c r="AN45" i="22"/>
  <c r="AO45" i="22"/>
  <c r="AM46" i="22"/>
  <c r="AN46" i="22"/>
  <c r="AO46" i="22"/>
  <c r="AM47" i="22"/>
  <c r="AN47" i="22"/>
  <c r="AO47" i="22"/>
  <c r="AM48" i="22"/>
  <c r="AN48" i="22"/>
  <c r="AO48" i="22"/>
  <c r="AM49" i="22"/>
  <c r="AN49" i="22"/>
  <c r="AO49" i="22"/>
  <c r="AM50" i="22"/>
  <c r="AN50" i="22"/>
  <c r="AO50" i="22"/>
  <c r="AM51" i="22"/>
  <c r="AN51" i="22"/>
  <c r="AO51" i="22"/>
  <c r="AM52" i="22"/>
  <c r="AN52" i="22"/>
  <c r="AO52" i="22"/>
  <c r="AM53" i="22"/>
  <c r="AN53" i="22"/>
  <c r="AO53" i="22"/>
  <c r="AM54" i="22"/>
  <c r="AN54" i="22"/>
  <c r="AO54" i="22"/>
  <c r="AM55" i="22"/>
  <c r="AN55" i="22"/>
  <c r="AO55" i="22"/>
  <c r="AM56" i="22"/>
  <c r="AN56" i="22"/>
  <c r="AO56" i="22"/>
  <c r="AM57" i="22"/>
  <c r="AN57" i="22"/>
  <c r="AO57" i="22"/>
  <c r="AM58" i="22"/>
  <c r="AN58" i="22"/>
  <c r="AO58" i="22"/>
  <c r="A3" i="34"/>
  <c r="C40" i="34"/>
  <c r="C7" i="34" s="1"/>
  <c r="AD321" i="20" s="1"/>
  <c r="D40" i="34"/>
  <c r="E7" i="34" s="1"/>
  <c r="AF321" i="20" s="1"/>
  <c r="F40" i="34"/>
  <c r="C8" i="34" s="1"/>
  <c r="G40" i="34"/>
  <c r="E8" i="34" s="1"/>
  <c r="I40" i="34"/>
  <c r="C6" i="34" s="1"/>
  <c r="AD320" i="20" s="1"/>
  <c r="J40" i="34"/>
  <c r="E6" i="34" s="1"/>
  <c r="L40" i="34"/>
  <c r="C18" i="34" s="1"/>
  <c r="M40" i="34"/>
  <c r="O40" i="34"/>
  <c r="C5" i="34" s="1"/>
  <c r="Z809" i="20" s="1"/>
  <c r="P40" i="34"/>
  <c r="E5" i="34" s="1"/>
  <c r="AB809" i="20" s="1"/>
  <c r="R40" i="34"/>
  <c r="C14" i="34" s="1"/>
  <c r="S40" i="34"/>
  <c r="E14" i="34" s="1"/>
  <c r="U40" i="34"/>
  <c r="C12" i="34" s="1"/>
  <c r="V40" i="34"/>
  <c r="X40" i="34"/>
  <c r="C13" i="34" s="1"/>
  <c r="Y40" i="34"/>
  <c r="AA40" i="34"/>
  <c r="C16" i="34" s="1"/>
  <c r="AB40" i="34"/>
  <c r="AB28" i="34" s="1"/>
  <c r="AD40" i="34"/>
  <c r="C17" i="34" s="1"/>
  <c r="AE40" i="34"/>
  <c r="AD36" i="34" s="1"/>
  <c r="AG40" i="34"/>
  <c r="C15" i="34" s="1"/>
  <c r="AH40" i="34"/>
  <c r="E15" i="34" s="1"/>
  <c r="AJ40" i="34"/>
  <c r="C20" i="34" s="1"/>
  <c r="AK40" i="34"/>
  <c r="E20" i="34" s="1"/>
  <c r="AM40" i="34"/>
  <c r="C11" i="34" s="1"/>
  <c r="S899" i="20" s="1"/>
  <c r="AN40" i="34"/>
  <c r="E11" i="34" s="1"/>
  <c r="AP40" i="34"/>
  <c r="C19" i="34" s="1"/>
  <c r="AQ40" i="34"/>
  <c r="AP36" i="34" s="1"/>
  <c r="AS40" i="34"/>
  <c r="C21" i="34" s="1"/>
  <c r="AT40" i="34"/>
  <c r="E21" i="34" s="1"/>
  <c r="AV40" i="34"/>
  <c r="C9" i="34" s="1"/>
  <c r="AW40" i="34"/>
  <c r="E9" i="34" s="1"/>
  <c r="AY40" i="34"/>
  <c r="C10" i="34" s="1"/>
  <c r="AD495" i="20" s="1"/>
  <c r="AZ40" i="34"/>
  <c r="E10" i="34" s="1"/>
  <c r="BB40" i="34"/>
  <c r="BC40" i="34"/>
  <c r="BB36" i="34" s="1"/>
  <c r="BE40" i="34"/>
  <c r="C22" i="34" s="1"/>
  <c r="BF40" i="34"/>
  <c r="E22" i="34" s="1"/>
  <c r="D41" i="34"/>
  <c r="E41" i="34"/>
  <c r="G41" i="34"/>
  <c r="H41" i="34"/>
  <c r="J41" i="34"/>
  <c r="K41" i="34"/>
  <c r="M41" i="34"/>
  <c r="N41" i="34"/>
  <c r="P41" i="34"/>
  <c r="Q41" i="34"/>
  <c r="S41" i="34"/>
  <c r="T41" i="34"/>
  <c r="V41" i="34"/>
  <c r="W41" i="34"/>
  <c r="Y41" i="34"/>
  <c r="Z41" i="34"/>
  <c r="AB41" i="34"/>
  <c r="AC41" i="34"/>
  <c r="AE41" i="34"/>
  <c r="AF41" i="34"/>
  <c r="AH41" i="34"/>
  <c r="AI41" i="34"/>
  <c r="AK41" i="34"/>
  <c r="AL41" i="34"/>
  <c r="AN41" i="34"/>
  <c r="AO41" i="34"/>
  <c r="AQ41" i="34"/>
  <c r="AR41" i="34"/>
  <c r="AT41" i="34"/>
  <c r="AU41" i="34"/>
  <c r="AW41" i="34"/>
  <c r="AX41" i="34"/>
  <c r="AZ41" i="34"/>
  <c r="BA41" i="34"/>
  <c r="BC41" i="34"/>
  <c r="BD41" i="34"/>
  <c r="BF41" i="34"/>
  <c r="BE41" i="34" s="1"/>
  <c r="D22" i="34" s="1"/>
  <c r="BG41" i="34"/>
  <c r="BH42" i="34"/>
  <c r="U7" i="20" s="1"/>
  <c r="BH43" i="34"/>
  <c r="BJ45" i="34"/>
  <c r="BK45" i="34"/>
  <c r="BL45" i="34"/>
  <c r="BN45" i="34"/>
  <c r="A46" i="34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BJ46" i="34"/>
  <c r="BK46" i="34"/>
  <c r="BL46" i="34"/>
  <c r="BN46" i="34"/>
  <c r="BJ47" i="34"/>
  <c r="BK47" i="34"/>
  <c r="BL47" i="34"/>
  <c r="BN47" i="34"/>
  <c r="BJ48" i="34"/>
  <c r="BK48" i="34"/>
  <c r="BL48" i="34"/>
  <c r="BN48" i="34"/>
  <c r="BJ49" i="34"/>
  <c r="BK49" i="34"/>
  <c r="BL49" i="34"/>
  <c r="BN49" i="34"/>
  <c r="BJ50" i="34"/>
  <c r="BK50" i="34"/>
  <c r="BL50" i="34"/>
  <c r="BN50" i="34"/>
  <c r="BJ51" i="34"/>
  <c r="BK51" i="34"/>
  <c r="BL51" i="34"/>
  <c r="BN51" i="34"/>
  <c r="BJ52" i="34"/>
  <c r="BK52" i="34"/>
  <c r="BL52" i="34"/>
  <c r="BN52" i="34"/>
  <c r="A3" i="51"/>
  <c r="C40" i="51"/>
  <c r="C19" i="51" s="1"/>
  <c r="D40" i="51"/>
  <c r="C36" i="51" s="1"/>
  <c r="F40" i="51"/>
  <c r="C20" i="51" s="1"/>
  <c r="G40" i="51"/>
  <c r="E20" i="51" s="1"/>
  <c r="I40" i="51"/>
  <c r="C6" i="51" s="1"/>
  <c r="T647" i="20" s="1"/>
  <c r="J40" i="51"/>
  <c r="L40" i="51"/>
  <c r="C16" i="51" s="1"/>
  <c r="M40" i="51"/>
  <c r="M28" i="51" s="1"/>
  <c r="O40" i="51"/>
  <c r="C13" i="51" s="1"/>
  <c r="P40" i="51"/>
  <c r="R40" i="51"/>
  <c r="C7" i="51" s="1"/>
  <c r="S40" i="51"/>
  <c r="U40" i="51"/>
  <c r="C8" i="51" s="1"/>
  <c r="T649" i="20" s="1"/>
  <c r="V40" i="51"/>
  <c r="X40" i="51"/>
  <c r="C9" i="51" s="1"/>
  <c r="Y40" i="51"/>
  <c r="X36" i="51" s="1"/>
  <c r="AA40" i="51"/>
  <c r="C21" i="51" s="1"/>
  <c r="AB40" i="51"/>
  <c r="AA36" i="51" s="1"/>
  <c r="AD40" i="51"/>
  <c r="C18" i="51" s="1"/>
  <c r="AE40" i="51"/>
  <c r="AG40" i="51"/>
  <c r="C15" i="51" s="1"/>
  <c r="AH40" i="51"/>
  <c r="AJ40" i="51"/>
  <c r="C22" i="51" s="1"/>
  <c r="AK40" i="51"/>
  <c r="AK28" i="51" s="1"/>
  <c r="AM40" i="51"/>
  <c r="C11" i="51" s="1"/>
  <c r="AN40" i="51"/>
  <c r="E11" i="51" s="1"/>
  <c r="AP40" i="51"/>
  <c r="C17" i="51" s="1"/>
  <c r="AQ40" i="51"/>
  <c r="AS40" i="51"/>
  <c r="C12" i="51" s="1"/>
  <c r="AT40" i="51"/>
  <c r="E12" i="51" s="1"/>
  <c r="AV40" i="51"/>
  <c r="C10" i="51" s="1"/>
  <c r="M697" i="20" s="1"/>
  <c r="AW40" i="51"/>
  <c r="AW28" i="51" s="1"/>
  <c r="AY40" i="51"/>
  <c r="C5" i="51" s="1"/>
  <c r="AZ40" i="51"/>
  <c r="AY36" i="51" s="1"/>
  <c r="BB40" i="51"/>
  <c r="C23" i="51" s="1"/>
  <c r="BC40" i="51"/>
  <c r="BC28" i="51" s="1"/>
  <c r="BE40" i="51"/>
  <c r="C14" i="51" s="1"/>
  <c r="BF40" i="51"/>
  <c r="D41" i="51"/>
  <c r="E41" i="51"/>
  <c r="G41" i="51"/>
  <c r="H41" i="51"/>
  <c r="J41" i="51"/>
  <c r="K41" i="51"/>
  <c r="M41" i="51"/>
  <c r="N41" i="51"/>
  <c r="P41" i="51"/>
  <c r="Q41" i="51"/>
  <c r="S41" i="51"/>
  <c r="T41" i="51"/>
  <c r="V41" i="51"/>
  <c r="W41" i="51"/>
  <c r="Y41" i="51"/>
  <c r="Z41" i="51"/>
  <c r="AB41" i="51"/>
  <c r="AC41" i="51"/>
  <c r="AE41" i="51"/>
  <c r="AF41" i="51"/>
  <c r="AH41" i="51"/>
  <c r="AI41" i="51"/>
  <c r="AK41" i="51"/>
  <c r="AL41" i="51"/>
  <c r="AN41" i="51"/>
  <c r="AO41" i="51"/>
  <c r="AQ41" i="51"/>
  <c r="AR41" i="51"/>
  <c r="AT41" i="51"/>
  <c r="AU41" i="51"/>
  <c r="AW41" i="51"/>
  <c r="AX41" i="51"/>
  <c r="AZ41" i="51"/>
  <c r="BA41" i="51"/>
  <c r="BC41" i="51"/>
  <c r="BD41" i="51"/>
  <c r="BF41" i="51"/>
  <c r="BG41" i="51"/>
  <c r="I42" i="51"/>
  <c r="R42" i="51"/>
  <c r="U42" i="51"/>
  <c r="X42" i="51"/>
  <c r="AM42" i="51"/>
  <c r="AS42" i="51"/>
  <c r="AV42" i="51"/>
  <c r="AY42" i="51"/>
  <c r="BH42" i="51"/>
  <c r="AG7" i="20" s="1"/>
  <c r="BH43" i="51"/>
  <c r="AG8" i="20" s="1"/>
  <c r="BJ45" i="51"/>
  <c r="BK45" i="51"/>
  <c r="BL45" i="51"/>
  <c r="BN45" i="51"/>
  <c r="A46" i="5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A102" i="51" s="1"/>
  <c r="A103" i="51" s="1"/>
  <c r="A104" i="51" s="1"/>
  <c r="A105" i="51" s="1"/>
  <c r="A106" i="51" s="1"/>
  <c r="A107" i="51" s="1"/>
  <c r="A108" i="51" s="1"/>
  <c r="A109" i="51" s="1"/>
  <c r="A110" i="51" s="1"/>
  <c r="A111" i="51" s="1"/>
  <c r="A112" i="51" s="1"/>
  <c r="A113" i="51" s="1"/>
  <c r="A114" i="51" s="1"/>
  <c r="A115" i="51" s="1"/>
  <c r="A116" i="51" s="1"/>
  <c r="A117" i="51" s="1"/>
  <c r="A118" i="51" s="1"/>
  <c r="A119" i="51" s="1"/>
  <c r="A120" i="51" s="1"/>
  <c r="A121" i="51" s="1"/>
  <c r="A122" i="51" s="1"/>
  <c r="A123" i="51" s="1"/>
  <c r="A124" i="51" s="1"/>
  <c r="A125" i="51" s="1"/>
  <c r="A126" i="51" s="1"/>
  <c r="A127" i="51" s="1"/>
  <c r="A128" i="51" s="1"/>
  <c r="A129" i="51" s="1"/>
  <c r="A130" i="51" s="1"/>
  <c r="A131" i="51" s="1"/>
  <c r="A132" i="51" s="1"/>
  <c r="A133" i="51" s="1"/>
  <c r="A134" i="51" s="1"/>
  <c r="A135" i="51" s="1"/>
  <c r="A136" i="51" s="1"/>
  <c r="A137" i="51" s="1"/>
  <c r="A138" i="51" s="1"/>
  <c r="A139" i="51" s="1"/>
  <c r="A140" i="51" s="1"/>
  <c r="A141" i="51" s="1"/>
  <c r="A142" i="51" s="1"/>
  <c r="A143" i="51" s="1"/>
  <c r="A144" i="51" s="1"/>
  <c r="A145" i="51" s="1"/>
  <c r="A146" i="51" s="1"/>
  <c r="A147" i="51" s="1"/>
  <c r="A148" i="51" s="1"/>
  <c r="A149" i="51" s="1"/>
  <c r="A150" i="51" s="1"/>
  <c r="A151" i="51" s="1"/>
  <c r="A152" i="51" s="1"/>
  <c r="A153" i="51" s="1"/>
  <c r="A154" i="51" s="1"/>
  <c r="A155" i="51" s="1"/>
  <c r="A156" i="51" s="1"/>
  <c r="A157" i="51" s="1"/>
  <c r="A158" i="51" s="1"/>
  <c r="A159" i="51" s="1"/>
  <c r="A160" i="51" s="1"/>
  <c r="A161" i="51" s="1"/>
  <c r="A162" i="51" s="1"/>
  <c r="A163" i="51" s="1"/>
  <c r="A164" i="51" s="1"/>
  <c r="A165" i="51" s="1"/>
  <c r="A166" i="51" s="1"/>
  <c r="A167" i="51" s="1"/>
  <c r="A168" i="51" s="1"/>
  <c r="A169" i="51" s="1"/>
  <c r="A170" i="51" s="1"/>
  <c r="A171" i="51" s="1"/>
  <c r="A172" i="51" s="1"/>
  <c r="A173" i="51" s="1"/>
  <c r="A174" i="51" s="1"/>
  <c r="A175" i="51" s="1"/>
  <c r="A176" i="51" s="1"/>
  <c r="A177" i="51" s="1"/>
  <c r="A178" i="51" s="1"/>
  <c r="A179" i="51" s="1"/>
  <c r="A180" i="51" s="1"/>
  <c r="A181" i="51" s="1"/>
  <c r="A182" i="51" s="1"/>
  <c r="A183" i="51" s="1"/>
  <c r="A184" i="51" s="1"/>
  <c r="A185" i="51" s="1"/>
  <c r="A186" i="51" s="1"/>
  <c r="A187" i="51" s="1"/>
  <c r="A188" i="51" s="1"/>
  <c r="A189" i="51" s="1"/>
  <c r="A190" i="51" s="1"/>
  <c r="A191" i="51" s="1"/>
  <c r="A192" i="51" s="1"/>
  <c r="A193" i="51" s="1"/>
  <c r="A194" i="51" s="1"/>
  <c r="A195" i="51" s="1"/>
  <c r="A196" i="51" s="1"/>
  <c r="A197" i="51" s="1"/>
  <c r="A198" i="51" s="1"/>
  <c r="A199" i="51" s="1"/>
  <c r="A200" i="51" s="1"/>
  <c r="A201" i="51" s="1"/>
  <c r="A202" i="51" s="1"/>
  <c r="A203" i="51" s="1"/>
  <c r="A204" i="51" s="1"/>
  <c r="A205" i="51" s="1"/>
  <c r="A206" i="51" s="1"/>
  <c r="A207" i="51" s="1"/>
  <c r="A208" i="51" s="1"/>
  <c r="A209" i="51" s="1"/>
  <c r="A210" i="51" s="1"/>
  <c r="A211" i="51" s="1"/>
  <c r="A212" i="51" s="1"/>
  <c r="A213" i="51" s="1"/>
  <c r="A214" i="51" s="1"/>
  <c r="A215" i="51" s="1"/>
  <c r="A216" i="51" s="1"/>
  <c r="A217" i="51" s="1"/>
  <c r="A218" i="51" s="1"/>
  <c r="A219" i="51" s="1"/>
  <c r="A220" i="51" s="1"/>
  <c r="A221" i="51" s="1"/>
  <c r="A222" i="51" s="1"/>
  <c r="A223" i="51" s="1"/>
  <c r="A224" i="51" s="1"/>
  <c r="A225" i="51" s="1"/>
  <c r="A226" i="51" s="1"/>
  <c r="A227" i="51" s="1"/>
  <c r="A228" i="51" s="1"/>
  <c r="A229" i="51" s="1"/>
  <c r="A230" i="51" s="1"/>
  <c r="A231" i="51" s="1"/>
  <c r="A232" i="51" s="1"/>
  <c r="A233" i="51" s="1"/>
  <c r="A234" i="51" s="1"/>
  <c r="A235" i="51" s="1"/>
  <c r="A236" i="51" s="1"/>
  <c r="A237" i="51" s="1"/>
  <c r="A238" i="51" s="1"/>
  <c r="A239" i="51" s="1"/>
  <c r="A240" i="51" s="1"/>
  <c r="BJ46" i="51"/>
  <c r="BK46" i="51"/>
  <c r="BL46" i="51"/>
  <c r="BN46" i="51"/>
  <c r="BJ47" i="51"/>
  <c r="BK47" i="51"/>
  <c r="BL47" i="51"/>
  <c r="BN47" i="51"/>
  <c r="BJ48" i="51"/>
  <c r="BK48" i="51"/>
  <c r="BL48" i="51"/>
  <c r="BN48" i="51"/>
  <c r="BJ49" i="51"/>
  <c r="BK49" i="51"/>
  <c r="BL49" i="51"/>
  <c r="BN49" i="51"/>
  <c r="BJ50" i="51"/>
  <c r="BK50" i="51"/>
  <c r="BL50" i="51"/>
  <c r="BN50" i="51"/>
  <c r="BJ51" i="51"/>
  <c r="BK51" i="51"/>
  <c r="BL51" i="51"/>
  <c r="BN51" i="51"/>
  <c r="BJ52" i="51"/>
  <c r="BK52" i="51"/>
  <c r="BL52" i="51"/>
  <c r="BN52" i="51"/>
  <c r="BJ53" i="51"/>
  <c r="BK53" i="51"/>
  <c r="BL53" i="51"/>
  <c r="BN53" i="51"/>
  <c r="BJ54" i="51"/>
  <c r="BK54" i="51"/>
  <c r="BL54" i="51"/>
  <c r="BN54" i="51"/>
  <c r="BJ55" i="51"/>
  <c r="BK55" i="51"/>
  <c r="BL55" i="51"/>
  <c r="BN55" i="51"/>
  <c r="BJ56" i="51"/>
  <c r="BK56" i="51"/>
  <c r="BL56" i="51"/>
  <c r="BN56" i="51"/>
  <c r="BJ57" i="51"/>
  <c r="BK57" i="51"/>
  <c r="BL57" i="51"/>
  <c r="BN57" i="51"/>
  <c r="BJ58" i="51"/>
  <c r="BK58" i="51"/>
  <c r="BL58" i="51"/>
  <c r="BN58" i="51"/>
  <c r="BJ59" i="51"/>
  <c r="BK59" i="51"/>
  <c r="BL59" i="51"/>
  <c r="BN59" i="51"/>
  <c r="BJ60" i="51"/>
  <c r="BK60" i="51"/>
  <c r="BL60" i="51"/>
  <c r="BN60" i="51"/>
  <c r="BJ61" i="51"/>
  <c r="BK61" i="51"/>
  <c r="BL61" i="51"/>
  <c r="BN61" i="51"/>
  <c r="BJ62" i="51"/>
  <c r="BK62" i="51"/>
  <c r="BL62" i="51"/>
  <c r="BN62" i="51"/>
  <c r="BJ63" i="51"/>
  <c r="BK63" i="51"/>
  <c r="BL63" i="51"/>
  <c r="BN63" i="51"/>
  <c r="BJ64" i="51"/>
  <c r="BK64" i="51"/>
  <c r="BL64" i="51"/>
  <c r="BN64" i="51"/>
  <c r="BJ65" i="51"/>
  <c r="BK65" i="51"/>
  <c r="BL65" i="51"/>
  <c r="BN65" i="51"/>
  <c r="BJ66" i="51"/>
  <c r="BK66" i="51"/>
  <c r="BL66" i="51"/>
  <c r="BN66" i="51"/>
  <c r="BJ67" i="51"/>
  <c r="BK67" i="51"/>
  <c r="BL67" i="51"/>
  <c r="BN67" i="51"/>
  <c r="BJ68" i="51"/>
  <c r="BK68" i="51"/>
  <c r="BL68" i="51"/>
  <c r="BN68" i="51"/>
  <c r="BJ69" i="51"/>
  <c r="BK69" i="51"/>
  <c r="BL69" i="51"/>
  <c r="BN69" i="51"/>
  <c r="BJ70" i="51"/>
  <c r="BK70" i="51"/>
  <c r="BL70" i="51"/>
  <c r="BN70" i="51"/>
  <c r="BJ71" i="51"/>
  <c r="BK71" i="51"/>
  <c r="BL71" i="51"/>
  <c r="BN71" i="51"/>
  <c r="BJ72" i="51"/>
  <c r="BK72" i="51"/>
  <c r="BL72" i="51"/>
  <c r="BN72" i="51"/>
  <c r="BJ73" i="51"/>
  <c r="BK73" i="51"/>
  <c r="BL73" i="51"/>
  <c r="BN73" i="51"/>
  <c r="BJ74" i="51"/>
  <c r="BK74" i="51"/>
  <c r="BL74" i="51"/>
  <c r="BN74" i="51"/>
  <c r="BJ75" i="51"/>
  <c r="BK75" i="51"/>
  <c r="BL75" i="51"/>
  <c r="BN75" i="51"/>
  <c r="BJ76" i="51"/>
  <c r="BK76" i="51"/>
  <c r="BL76" i="51"/>
  <c r="BN76" i="51"/>
  <c r="A3" i="33"/>
  <c r="C36" i="33"/>
  <c r="C12" i="33" s="1"/>
  <c r="D36" i="33"/>
  <c r="E12" i="33" s="1"/>
  <c r="E36" i="33"/>
  <c r="C8" i="33" s="1"/>
  <c r="U610" i="20" s="1"/>
  <c r="F36" i="33"/>
  <c r="E8" i="33" s="1"/>
  <c r="G36" i="33"/>
  <c r="C11" i="33" s="1"/>
  <c r="L727" i="20" s="1"/>
  <c r="H36" i="33"/>
  <c r="I36" i="33"/>
  <c r="C17" i="33" s="1"/>
  <c r="J36" i="33"/>
  <c r="I32" i="33" s="1"/>
  <c r="K36" i="33"/>
  <c r="C13" i="33" s="1"/>
  <c r="L36" i="33"/>
  <c r="K32" i="33" s="1"/>
  <c r="M36" i="33"/>
  <c r="C6" i="33" s="1"/>
  <c r="U608" i="20" s="1"/>
  <c r="N36" i="33"/>
  <c r="M32" i="33" s="1"/>
  <c r="O36" i="33"/>
  <c r="C5" i="33" s="1"/>
  <c r="U607" i="20" s="1"/>
  <c r="P36" i="33"/>
  <c r="Q36" i="33"/>
  <c r="C9" i="33" s="1"/>
  <c r="R36" i="33"/>
  <c r="S36" i="33"/>
  <c r="C16" i="33" s="1"/>
  <c r="T36" i="33"/>
  <c r="E16" i="33" s="1"/>
  <c r="U36" i="33"/>
  <c r="C14" i="33" s="1"/>
  <c r="V36" i="33"/>
  <c r="V24" i="33" s="1"/>
  <c r="W36" i="33"/>
  <c r="C15" i="33" s="1"/>
  <c r="X36" i="33"/>
  <c r="E15" i="33" s="1"/>
  <c r="Y36" i="33"/>
  <c r="C7" i="33" s="1"/>
  <c r="Z36" i="33"/>
  <c r="AA36" i="33"/>
  <c r="C18" i="33" s="1"/>
  <c r="AB36" i="33"/>
  <c r="AA32" i="33" s="1"/>
  <c r="AC36" i="33"/>
  <c r="C10" i="33" s="1"/>
  <c r="T697" i="20" s="1"/>
  <c r="AD36" i="33"/>
  <c r="E10" i="33" s="1"/>
  <c r="C37" i="33"/>
  <c r="D37" i="33"/>
  <c r="E37" i="33"/>
  <c r="F37" i="33"/>
  <c r="G37" i="33"/>
  <c r="H37" i="33"/>
  <c r="D11" i="33" s="1"/>
  <c r="I37" i="33"/>
  <c r="J37" i="33"/>
  <c r="D17" i="33" s="1"/>
  <c r="K37" i="33"/>
  <c r="L37" i="33"/>
  <c r="M37" i="33"/>
  <c r="N37" i="33"/>
  <c r="O37" i="33"/>
  <c r="P37" i="33"/>
  <c r="O33" i="33" s="1"/>
  <c r="Q37" i="33"/>
  <c r="R37" i="33"/>
  <c r="D9" i="33" s="1"/>
  <c r="S37" i="33"/>
  <c r="T37" i="33"/>
  <c r="D16" i="33" s="1"/>
  <c r="U37" i="33"/>
  <c r="V37" i="33"/>
  <c r="W37" i="33"/>
  <c r="X37" i="33"/>
  <c r="D15" i="33" s="1"/>
  <c r="Y37" i="33"/>
  <c r="Z37" i="33"/>
  <c r="Y33" i="33" s="1"/>
  <c r="AA37" i="33"/>
  <c r="AB37" i="33"/>
  <c r="AC37" i="33"/>
  <c r="AD37" i="33"/>
  <c r="D10" i="33" s="1"/>
  <c r="AE38" i="33"/>
  <c r="R7" i="20" s="1"/>
  <c r="AE39" i="33"/>
  <c r="AG41" i="33"/>
  <c r="AH41" i="33"/>
  <c r="AI41" i="33"/>
  <c r="A42" i="33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G42" i="33"/>
  <c r="AH42" i="33"/>
  <c r="AI42" i="33"/>
  <c r="AG43" i="33"/>
  <c r="AH43" i="33"/>
  <c r="AI43" i="33"/>
  <c r="AG44" i="33"/>
  <c r="AH44" i="33"/>
  <c r="AI44" i="33"/>
  <c r="AG45" i="33"/>
  <c r="AH45" i="33"/>
  <c r="AI45" i="33"/>
  <c r="AG46" i="33"/>
  <c r="AH46" i="33"/>
  <c r="AI46" i="33"/>
  <c r="AG47" i="33"/>
  <c r="AH47" i="33"/>
  <c r="AI47" i="33"/>
  <c r="AG48" i="33"/>
  <c r="AH48" i="33"/>
  <c r="AI48" i="33"/>
  <c r="A3" i="52"/>
  <c r="F21" i="52"/>
  <c r="C38" i="52"/>
  <c r="C20" i="52" s="1"/>
  <c r="D38" i="52"/>
  <c r="E20" i="52" s="1"/>
  <c r="F38" i="52"/>
  <c r="C11" i="52" s="1"/>
  <c r="G38" i="52"/>
  <c r="G26" i="52" s="1"/>
  <c r="I38" i="52"/>
  <c r="C9" i="52" s="1"/>
  <c r="F672" i="20" s="1"/>
  <c r="J38" i="52"/>
  <c r="J26" i="52" s="1"/>
  <c r="L38" i="52"/>
  <c r="C15" i="52" s="1"/>
  <c r="M38" i="52"/>
  <c r="O38" i="52"/>
  <c r="C8" i="52" s="1"/>
  <c r="P38" i="52"/>
  <c r="R38" i="52"/>
  <c r="C7" i="52" s="1"/>
  <c r="S38" i="52"/>
  <c r="U38" i="52"/>
  <c r="C5" i="52" s="1"/>
  <c r="F668" i="20" s="1"/>
  <c r="V38" i="52"/>
  <c r="V26" i="52" s="1"/>
  <c r="X38" i="52"/>
  <c r="C6" i="52" s="1"/>
  <c r="Y38" i="52"/>
  <c r="AA38" i="52"/>
  <c r="C19" i="52" s="1"/>
  <c r="AB38" i="52"/>
  <c r="E19" i="52" s="1"/>
  <c r="AD38" i="52"/>
  <c r="C18" i="52" s="1"/>
  <c r="AE38" i="52"/>
  <c r="AE26" i="52" s="1"/>
  <c r="AG38" i="52"/>
  <c r="C17" i="52" s="1"/>
  <c r="AH38" i="52"/>
  <c r="AJ38" i="52"/>
  <c r="C13" i="52" s="1"/>
  <c r="AK38" i="52"/>
  <c r="AM38" i="52"/>
  <c r="C16" i="52" s="1"/>
  <c r="AN38" i="52"/>
  <c r="AM34" i="52" s="1"/>
  <c r="AP38" i="52"/>
  <c r="C12" i="52" s="1"/>
  <c r="AQ38" i="52"/>
  <c r="E12" i="52" s="1"/>
  <c r="AS38" i="52"/>
  <c r="C14" i="52" s="1"/>
  <c r="AT38" i="52"/>
  <c r="AT26" i="52" s="1"/>
  <c r="AV38" i="52"/>
  <c r="C21" i="52" s="1"/>
  <c r="AW38" i="52"/>
  <c r="AY38" i="52"/>
  <c r="C10" i="52" s="1"/>
  <c r="AZ38" i="52"/>
  <c r="AZ26" i="52" s="1"/>
  <c r="D39" i="52"/>
  <c r="E39" i="52"/>
  <c r="G39" i="52"/>
  <c r="H39" i="52"/>
  <c r="J39" i="52"/>
  <c r="K39" i="52"/>
  <c r="M39" i="52"/>
  <c r="N39" i="52"/>
  <c r="P39" i="52"/>
  <c r="Q39" i="52"/>
  <c r="S39" i="52"/>
  <c r="T39" i="52"/>
  <c r="V39" i="52"/>
  <c r="W39" i="52"/>
  <c r="Y39" i="52"/>
  <c r="Z39" i="52"/>
  <c r="AB39" i="52"/>
  <c r="AC39" i="52"/>
  <c r="AE39" i="52"/>
  <c r="AF39" i="52"/>
  <c r="AH39" i="52"/>
  <c r="AI39" i="52"/>
  <c r="AK39" i="52"/>
  <c r="AL39" i="52"/>
  <c r="AN39" i="52"/>
  <c r="AO39" i="52"/>
  <c r="AQ39" i="52"/>
  <c r="AR39" i="52"/>
  <c r="AT39" i="52"/>
  <c r="AU39" i="52"/>
  <c r="AW39" i="52"/>
  <c r="AX39" i="52"/>
  <c r="AZ39" i="52"/>
  <c r="BA39" i="52"/>
  <c r="I40" i="52"/>
  <c r="R40" i="52"/>
  <c r="U40" i="52"/>
  <c r="X40" i="52"/>
  <c r="AP40" i="52"/>
  <c r="AS40" i="52"/>
  <c r="AY40" i="52"/>
  <c r="BB40" i="52"/>
  <c r="AH7" i="20" s="1"/>
  <c r="BB41" i="52"/>
  <c r="BD43" i="52"/>
  <c r="BE43" i="52"/>
  <c r="A44" i="52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BD44" i="52"/>
  <c r="BE44" i="52"/>
  <c r="BD45" i="52"/>
  <c r="BE45" i="52"/>
  <c r="BD46" i="52"/>
  <c r="BE46" i="52"/>
  <c r="BD47" i="52"/>
  <c r="BE47" i="52"/>
  <c r="BD48" i="52"/>
  <c r="BE48" i="52"/>
  <c r="BD49" i="52"/>
  <c r="BE49" i="52"/>
  <c r="BD50" i="52"/>
  <c r="BE50" i="52"/>
  <c r="BD51" i="52"/>
  <c r="BE51" i="52"/>
  <c r="BD52" i="52"/>
  <c r="BE52" i="52"/>
  <c r="BD53" i="52"/>
  <c r="BE53" i="52"/>
  <c r="BD54" i="52"/>
  <c r="BE54" i="52"/>
  <c r="BD55" i="52"/>
  <c r="BE55" i="52"/>
  <c r="BD56" i="52"/>
  <c r="BE56" i="52"/>
  <c r="BD57" i="52"/>
  <c r="BE57" i="52"/>
  <c r="BD58" i="52"/>
  <c r="BE58" i="52"/>
  <c r="BD59" i="52"/>
  <c r="BE59" i="52"/>
  <c r="BD60" i="52"/>
  <c r="BE60" i="52"/>
  <c r="BD61" i="52"/>
  <c r="BE61" i="52"/>
  <c r="BD62" i="52"/>
  <c r="BE62" i="52"/>
  <c r="BD63" i="52"/>
  <c r="BE63" i="52"/>
  <c r="BD64" i="52"/>
  <c r="BE64" i="52"/>
  <c r="BD65" i="52"/>
  <c r="BE65" i="52"/>
  <c r="BD66" i="52"/>
  <c r="BE66" i="52"/>
  <c r="BD67" i="52"/>
  <c r="BE67" i="52"/>
  <c r="BD68" i="52"/>
  <c r="BE68" i="52"/>
  <c r="BD69" i="52"/>
  <c r="BE69" i="52"/>
  <c r="A3" i="29"/>
  <c r="C39" i="29"/>
  <c r="C14" i="29" s="1"/>
  <c r="D39" i="29"/>
  <c r="E39" i="29"/>
  <c r="C9" i="29" s="1"/>
  <c r="L742" i="20" s="1"/>
  <c r="F39" i="29"/>
  <c r="G39" i="29"/>
  <c r="C15" i="29" s="1"/>
  <c r="H39" i="29"/>
  <c r="H27" i="29" s="1"/>
  <c r="I39" i="29"/>
  <c r="C10" i="29" s="1"/>
  <c r="J39" i="29"/>
  <c r="K39" i="29"/>
  <c r="C12" i="29" s="1"/>
  <c r="L39" i="29"/>
  <c r="K35" i="29" s="1"/>
  <c r="M39" i="29"/>
  <c r="C8" i="29" s="1"/>
  <c r="M610" i="20" s="1"/>
  <c r="N39" i="29"/>
  <c r="E8" i="29" s="1"/>
  <c r="O39" i="29"/>
  <c r="C5" i="29" s="1"/>
  <c r="P39" i="29"/>
  <c r="E5" i="29" s="1"/>
  <c r="O607" i="20" s="1"/>
  <c r="Q39" i="29"/>
  <c r="C17" i="29" s="1"/>
  <c r="R39" i="29"/>
  <c r="S39" i="29"/>
  <c r="C13" i="29" s="1"/>
  <c r="S830" i="20" s="1"/>
  <c r="T39" i="29"/>
  <c r="U39" i="29"/>
  <c r="C7" i="29" s="1"/>
  <c r="M609" i="20" s="1"/>
  <c r="V39" i="29"/>
  <c r="E7" i="29" s="1"/>
  <c r="W39" i="29"/>
  <c r="C22" i="29" s="1"/>
  <c r="X39" i="29"/>
  <c r="E22" i="29" s="1"/>
  <c r="Y39" i="29"/>
  <c r="C16" i="29" s="1"/>
  <c r="Z39" i="29"/>
  <c r="Y35" i="29" s="1"/>
  <c r="AA39" i="29"/>
  <c r="C19" i="29" s="1"/>
  <c r="AB39" i="29"/>
  <c r="AA35" i="29" s="1"/>
  <c r="AC39" i="29"/>
  <c r="C21" i="29" s="1"/>
  <c r="AD39" i="29"/>
  <c r="AE39" i="29"/>
  <c r="C6" i="29" s="1"/>
  <c r="M608" i="20" s="1"/>
  <c r="AF39" i="29"/>
  <c r="AF27" i="29" s="1"/>
  <c r="AG39" i="29"/>
  <c r="C11" i="29" s="1"/>
  <c r="AH39" i="29"/>
  <c r="AI39" i="29"/>
  <c r="C20" i="29" s="1"/>
  <c r="AJ39" i="29"/>
  <c r="AK39" i="29"/>
  <c r="C18" i="29" s="1"/>
  <c r="AL39" i="29"/>
  <c r="AL27" i="29" s="1"/>
  <c r="C40" i="29"/>
  <c r="D40" i="29"/>
  <c r="D14" i="29" s="1"/>
  <c r="E40" i="29"/>
  <c r="F40" i="29"/>
  <c r="D9" i="29" s="1"/>
  <c r="G40" i="29"/>
  <c r="H40" i="29"/>
  <c r="G36" i="29" s="1"/>
  <c r="I40" i="29"/>
  <c r="J40" i="29"/>
  <c r="D10" i="29" s="1"/>
  <c r="K40" i="29"/>
  <c r="L40" i="29"/>
  <c r="D12" i="29" s="1"/>
  <c r="T829" i="20" s="1"/>
  <c r="M40" i="29"/>
  <c r="N40" i="29"/>
  <c r="O40" i="29"/>
  <c r="P40" i="29"/>
  <c r="D5" i="29" s="1"/>
  <c r="Q40" i="29"/>
  <c r="R40" i="29"/>
  <c r="D17" i="29" s="1"/>
  <c r="S40" i="29"/>
  <c r="T40" i="29"/>
  <c r="D13" i="29" s="1"/>
  <c r="T830" i="20" s="1"/>
  <c r="U40" i="29"/>
  <c r="V40" i="29"/>
  <c r="D7" i="29" s="1"/>
  <c r="W40" i="29"/>
  <c r="X40" i="29"/>
  <c r="W36" i="29" s="1"/>
  <c r="Y40" i="29"/>
  <c r="Z40" i="29"/>
  <c r="AA40" i="29"/>
  <c r="AB40" i="29"/>
  <c r="D19" i="29" s="1"/>
  <c r="AC40" i="29"/>
  <c r="AD40" i="29"/>
  <c r="AE40" i="29"/>
  <c r="AF40" i="29"/>
  <c r="AG40" i="29"/>
  <c r="AH40" i="29"/>
  <c r="AI40" i="29"/>
  <c r="AJ40" i="29"/>
  <c r="D20" i="29" s="1"/>
  <c r="AK40" i="29"/>
  <c r="AL40" i="29"/>
  <c r="D18" i="29" s="1"/>
  <c r="AM41" i="29"/>
  <c r="N7" i="20" s="1"/>
  <c r="AM42" i="29"/>
  <c r="AO44" i="29"/>
  <c r="AP44" i="29"/>
  <c r="AQ44" i="29"/>
  <c r="A45" i="29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O45" i="29"/>
  <c r="AP45" i="29"/>
  <c r="AQ45" i="29"/>
  <c r="AO46" i="29"/>
  <c r="AP46" i="29"/>
  <c r="AQ46" i="29"/>
  <c r="AO47" i="29"/>
  <c r="AP47" i="29"/>
  <c r="AQ47" i="29"/>
  <c r="AO48" i="29"/>
  <c r="AP48" i="29"/>
  <c r="AQ48" i="29"/>
  <c r="AO49" i="29"/>
  <c r="AP49" i="29"/>
  <c r="AQ49" i="29"/>
  <c r="AO50" i="29"/>
  <c r="AP50" i="29"/>
  <c r="AQ50" i="29"/>
  <c r="AO51" i="29"/>
  <c r="AP51" i="29"/>
  <c r="AQ51" i="29"/>
  <c r="AO52" i="29"/>
  <c r="AP52" i="29"/>
  <c r="AQ52" i="29"/>
  <c r="AO53" i="29"/>
  <c r="AP53" i="29"/>
  <c r="AQ53" i="29"/>
  <c r="AO54" i="29"/>
  <c r="AP54" i="29"/>
  <c r="AQ54" i="29"/>
  <c r="AO55" i="29"/>
  <c r="AP55" i="29"/>
  <c r="AQ55" i="29"/>
  <c r="AO56" i="29"/>
  <c r="AP56" i="29"/>
  <c r="AQ56" i="29"/>
  <c r="AO57" i="29"/>
  <c r="AP57" i="29"/>
  <c r="AQ57" i="29"/>
  <c r="AO58" i="29"/>
  <c r="AP58" i="29"/>
  <c r="AQ58" i="29"/>
  <c r="AO59" i="29"/>
  <c r="AP59" i="29"/>
  <c r="AQ59" i="29"/>
  <c r="AO60" i="29"/>
  <c r="AP60" i="29"/>
  <c r="AQ60" i="29"/>
  <c r="AO61" i="29"/>
  <c r="AP61" i="29"/>
  <c r="AQ61" i="29"/>
  <c r="A3" i="36"/>
  <c r="C39" i="36"/>
  <c r="C21" i="36" s="1"/>
  <c r="D39" i="36"/>
  <c r="E39" i="36"/>
  <c r="C15" i="36" s="1"/>
  <c r="F39" i="36"/>
  <c r="G39" i="36"/>
  <c r="C6" i="36" s="1"/>
  <c r="H39" i="36"/>
  <c r="E6" i="36" s="1"/>
  <c r="I39" i="36"/>
  <c r="C7" i="36" s="1"/>
  <c r="J39" i="36"/>
  <c r="I35" i="36" s="1"/>
  <c r="K39" i="36"/>
  <c r="C9" i="36" s="1"/>
  <c r="L39" i="36"/>
  <c r="M39" i="36"/>
  <c r="C22" i="36" s="1"/>
  <c r="N39" i="36"/>
  <c r="O39" i="36"/>
  <c r="C19" i="36" s="1"/>
  <c r="P39" i="36"/>
  <c r="P27" i="36" s="1"/>
  <c r="Q39" i="36"/>
  <c r="C12" i="36" s="1"/>
  <c r="R39" i="36"/>
  <c r="E12" i="36" s="1"/>
  <c r="S39" i="36"/>
  <c r="C5" i="36" s="1"/>
  <c r="T39" i="36"/>
  <c r="T27" i="36" s="1"/>
  <c r="U39" i="36"/>
  <c r="C8" i="36" s="1"/>
  <c r="V39" i="36"/>
  <c r="W39" i="36"/>
  <c r="C11" i="36" s="1"/>
  <c r="X39" i="36"/>
  <c r="Y39" i="36"/>
  <c r="C17" i="36" s="1"/>
  <c r="Z39" i="36"/>
  <c r="E17" i="36" s="1"/>
  <c r="AA39" i="36"/>
  <c r="C10" i="36" s="1"/>
  <c r="AB39" i="36"/>
  <c r="AA35" i="36" s="1"/>
  <c r="AC39" i="36"/>
  <c r="C14" i="36" s="1"/>
  <c r="AD39" i="36"/>
  <c r="AE39" i="36"/>
  <c r="C18" i="36" s="1"/>
  <c r="AF39" i="36"/>
  <c r="E18" i="36" s="1"/>
  <c r="AG39" i="36"/>
  <c r="C20" i="36" s="1"/>
  <c r="AH39" i="36"/>
  <c r="AH27" i="36" s="1"/>
  <c r="AI39" i="36"/>
  <c r="C13" i="36" s="1"/>
  <c r="AJ39" i="36"/>
  <c r="AK39" i="36"/>
  <c r="C16" i="36" s="1"/>
  <c r="N210" i="20" s="1"/>
  <c r="AL39" i="36"/>
  <c r="C40" i="36"/>
  <c r="D40" i="36"/>
  <c r="D21" i="36" s="1"/>
  <c r="E40" i="36"/>
  <c r="F40" i="36"/>
  <c r="D15" i="36" s="1"/>
  <c r="G40" i="36"/>
  <c r="H40" i="36"/>
  <c r="D6" i="36" s="1"/>
  <c r="I40" i="36"/>
  <c r="J40" i="36"/>
  <c r="K40" i="36"/>
  <c r="L40" i="36"/>
  <c r="M40" i="36"/>
  <c r="N40" i="36"/>
  <c r="D22" i="36" s="1"/>
  <c r="O40" i="36"/>
  <c r="P40" i="36"/>
  <c r="O36" i="36" s="1"/>
  <c r="Q40" i="36"/>
  <c r="R40" i="36"/>
  <c r="S40" i="36"/>
  <c r="T40" i="36"/>
  <c r="S36" i="36" s="1"/>
  <c r="U40" i="36"/>
  <c r="V40" i="36"/>
  <c r="D8" i="36" s="1"/>
  <c r="W40" i="36"/>
  <c r="X40" i="36"/>
  <c r="Y40" i="36"/>
  <c r="Z40" i="36"/>
  <c r="AA40" i="36"/>
  <c r="AB40" i="36"/>
  <c r="D10" i="36" s="1"/>
  <c r="AC40" i="36"/>
  <c r="AD40" i="36"/>
  <c r="D14" i="36" s="1"/>
  <c r="AE40" i="36"/>
  <c r="AF40" i="36"/>
  <c r="AE36" i="36" s="1"/>
  <c r="AG40" i="36"/>
  <c r="AH40" i="36"/>
  <c r="AI40" i="36"/>
  <c r="AJ40" i="36"/>
  <c r="D13" i="36" s="1"/>
  <c r="AK40" i="36"/>
  <c r="AL40" i="36"/>
  <c r="D16" i="36" s="1"/>
  <c r="O210" i="20" s="1"/>
  <c r="AM41" i="36"/>
  <c r="V7" i="20" s="1"/>
  <c r="AM42" i="36"/>
  <c r="V8" i="20" s="1"/>
  <c r="AO44" i="36"/>
  <c r="AP44" i="36"/>
  <c r="AQ44" i="36"/>
  <c r="A45" i="36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O45" i="36"/>
  <c r="AP45" i="36"/>
  <c r="AQ45" i="36"/>
  <c r="AO46" i="36"/>
  <c r="AP46" i="36"/>
  <c r="AQ46" i="36"/>
  <c r="A3" i="23"/>
  <c r="C41" i="23"/>
  <c r="C11" i="23" s="1"/>
  <c r="D41" i="23"/>
  <c r="F41" i="23"/>
  <c r="C22" i="23" s="1"/>
  <c r="G41" i="23"/>
  <c r="E22" i="23" s="1"/>
  <c r="I41" i="23"/>
  <c r="C9" i="23" s="1"/>
  <c r="J41" i="23"/>
  <c r="I37" i="23" s="1"/>
  <c r="L41" i="23"/>
  <c r="C13" i="23" s="1"/>
  <c r="AC237" i="20" s="1"/>
  <c r="M41" i="23"/>
  <c r="L37" i="23" s="1"/>
  <c r="O41" i="23"/>
  <c r="C18" i="23" s="1"/>
  <c r="P41" i="23"/>
  <c r="R41" i="23"/>
  <c r="C8" i="23" s="1"/>
  <c r="S41" i="23"/>
  <c r="S29" i="23" s="1"/>
  <c r="U41" i="23"/>
  <c r="C15" i="23" s="1"/>
  <c r="AC233" i="20" s="1"/>
  <c r="V41" i="23"/>
  <c r="U37" i="23" s="1"/>
  <c r="X41" i="23"/>
  <c r="C5" i="23" s="1"/>
  <c r="Y41" i="23"/>
  <c r="Y29" i="23" s="1"/>
  <c r="AA41" i="23"/>
  <c r="C7" i="23" s="1"/>
  <c r="AC230" i="20" s="1"/>
  <c r="AB41" i="23"/>
  <c r="AD41" i="23"/>
  <c r="C19" i="23" s="1"/>
  <c r="AC234" i="20" s="1"/>
  <c r="AE41" i="23"/>
  <c r="AG41" i="23"/>
  <c r="C6" i="23" s="1"/>
  <c r="AH41" i="23"/>
  <c r="AG37" i="23" s="1"/>
  <c r="AJ41" i="23"/>
  <c r="C12" i="23" s="1"/>
  <c r="AK41" i="23"/>
  <c r="AJ37" i="23" s="1"/>
  <c r="AM41" i="23"/>
  <c r="C16" i="23" s="1"/>
  <c r="AN41" i="23"/>
  <c r="AP41" i="23"/>
  <c r="C14" i="23" s="1"/>
  <c r="AQ41" i="23"/>
  <c r="AQ29" i="23" s="1"/>
  <c r="BB41" i="23"/>
  <c r="C21" i="23" s="1"/>
  <c r="AC235" i="20" s="1"/>
  <c r="BC41" i="23"/>
  <c r="BB37" i="23" s="1"/>
  <c r="BE41" i="23"/>
  <c r="C10" i="23" s="1"/>
  <c r="BF41" i="23"/>
  <c r="BF29" i="23" s="1"/>
  <c r="BH41" i="23"/>
  <c r="C24" i="23" s="1"/>
  <c r="BI41" i="23"/>
  <c r="D42" i="23"/>
  <c r="E42" i="23"/>
  <c r="G42" i="23"/>
  <c r="H42" i="23"/>
  <c r="J42" i="23"/>
  <c r="K42" i="23"/>
  <c r="M42" i="23"/>
  <c r="N42" i="23"/>
  <c r="P42" i="23"/>
  <c r="Q42" i="23"/>
  <c r="S42" i="23"/>
  <c r="T42" i="23"/>
  <c r="V42" i="23"/>
  <c r="W42" i="23"/>
  <c r="Y42" i="23"/>
  <c r="Z42" i="23"/>
  <c r="AB42" i="23"/>
  <c r="AC42" i="23"/>
  <c r="AE42" i="23"/>
  <c r="AF42" i="23"/>
  <c r="AH42" i="23"/>
  <c r="AI42" i="23"/>
  <c r="AK42" i="23"/>
  <c r="AL42" i="23"/>
  <c r="AN42" i="23"/>
  <c r="AO42" i="23"/>
  <c r="AQ42" i="23"/>
  <c r="AR42" i="23"/>
  <c r="BC42" i="23"/>
  <c r="BD42" i="23"/>
  <c r="BF42" i="23"/>
  <c r="BG42" i="23"/>
  <c r="BI42" i="23"/>
  <c r="BJ42" i="23"/>
  <c r="I43" i="23"/>
  <c r="R43" i="23"/>
  <c r="U43" i="23"/>
  <c r="X43" i="23"/>
  <c r="AP43" i="23"/>
  <c r="BB43" i="23"/>
  <c r="BE43" i="23"/>
  <c r="BH43" i="23"/>
  <c r="BK43" i="23"/>
  <c r="H7" i="20" s="1"/>
  <c r="BK44" i="23"/>
  <c r="H8" i="20" s="1"/>
  <c r="BM46" i="23"/>
  <c r="BN46" i="23"/>
  <c r="A47" i="23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BM47" i="23"/>
  <c r="BN47" i="23"/>
  <c r="BM48" i="23"/>
  <c r="BN48" i="23"/>
  <c r="BM49" i="23"/>
  <c r="BN49" i="23"/>
  <c r="BM50" i="23"/>
  <c r="BN50" i="23"/>
  <c r="BM51" i="23"/>
  <c r="BN51" i="23"/>
  <c r="BM52" i="23"/>
  <c r="BN52" i="23"/>
  <c r="BM53" i="23"/>
  <c r="BN53" i="23"/>
  <c r="BM54" i="23"/>
  <c r="BN54" i="23"/>
  <c r="BM55" i="23"/>
  <c r="BN55" i="23"/>
  <c r="BM56" i="23"/>
  <c r="BN56" i="23"/>
  <c r="BM57" i="23"/>
  <c r="BN57" i="23"/>
  <c r="BM58" i="23"/>
  <c r="BN58" i="23"/>
  <c r="BM59" i="23"/>
  <c r="BN59" i="23"/>
  <c r="BM60" i="23"/>
  <c r="BN60" i="23"/>
  <c r="BM61" i="23"/>
  <c r="BN61" i="23"/>
  <c r="BM62" i="23"/>
  <c r="BN62" i="23"/>
  <c r="BM63" i="23"/>
  <c r="BN63" i="23"/>
  <c r="BM64" i="23"/>
  <c r="BN64" i="23"/>
  <c r="BM65" i="23"/>
  <c r="BN65" i="23"/>
  <c r="BM66" i="23"/>
  <c r="BN66" i="23"/>
  <c r="BM67" i="23"/>
  <c r="BN67" i="23"/>
  <c r="BM68" i="23"/>
  <c r="BN68" i="23"/>
  <c r="BM69" i="23"/>
  <c r="BN69" i="23"/>
  <c r="BM70" i="23"/>
  <c r="BN70" i="23"/>
  <c r="BM71" i="23"/>
  <c r="BN71" i="23"/>
  <c r="BM72" i="23"/>
  <c r="BN72" i="23"/>
  <c r="A3" i="19"/>
  <c r="C44" i="19"/>
  <c r="C8" i="19" s="1"/>
  <c r="D44" i="19"/>
  <c r="F44" i="19"/>
  <c r="C17" i="19" s="1"/>
  <c r="G44" i="19"/>
  <c r="G32" i="19" s="1"/>
  <c r="I44" i="19"/>
  <c r="C5" i="19" s="1"/>
  <c r="J44" i="19"/>
  <c r="E5" i="19" s="1"/>
  <c r="L44" i="19"/>
  <c r="C12" i="19" s="1"/>
  <c r="M44" i="19"/>
  <c r="O44" i="19"/>
  <c r="C14" i="19" s="1"/>
  <c r="P44" i="19"/>
  <c r="O40" i="19" s="1"/>
  <c r="R44" i="19"/>
  <c r="C22" i="19" s="1"/>
  <c r="S44" i="19"/>
  <c r="R40" i="19" s="1"/>
  <c r="U44" i="19"/>
  <c r="C27" i="19" s="1"/>
  <c r="V44" i="19"/>
  <c r="X44" i="19"/>
  <c r="C20" i="19" s="1"/>
  <c r="Y44" i="19"/>
  <c r="Y32" i="19" s="1"/>
  <c r="AA44" i="19"/>
  <c r="C7" i="19" s="1"/>
  <c r="AB44" i="19"/>
  <c r="AD44" i="19"/>
  <c r="C21" i="19" s="1"/>
  <c r="AE44" i="19"/>
  <c r="AE32" i="19" s="1"/>
  <c r="AG44" i="19"/>
  <c r="C13" i="19" s="1"/>
  <c r="AH44" i="19"/>
  <c r="AJ44" i="19"/>
  <c r="C11" i="19" s="1"/>
  <c r="AK44" i="19"/>
  <c r="AM44" i="19"/>
  <c r="C26" i="19" s="1"/>
  <c r="AN44" i="19"/>
  <c r="AM40" i="19" s="1"/>
  <c r="AP44" i="19"/>
  <c r="C16" i="19" s="1"/>
  <c r="AQ44" i="19"/>
  <c r="AS44" i="19"/>
  <c r="C6" i="19" s="1"/>
  <c r="AT44" i="19"/>
  <c r="AV44" i="19"/>
  <c r="C18" i="19" s="1"/>
  <c r="AW44" i="19"/>
  <c r="E18" i="19" s="1"/>
  <c r="AY44" i="19"/>
  <c r="C19" i="19" s="1"/>
  <c r="AZ44" i="19"/>
  <c r="BB44" i="19"/>
  <c r="C15" i="19" s="1"/>
  <c r="BC44" i="19"/>
  <c r="BQ44" i="19"/>
  <c r="C9" i="19" s="1"/>
  <c r="BR44" i="19"/>
  <c r="D45" i="19"/>
  <c r="E45" i="19"/>
  <c r="G45" i="19"/>
  <c r="H45" i="19"/>
  <c r="J45" i="19"/>
  <c r="K45" i="19"/>
  <c r="M45" i="19"/>
  <c r="N45" i="19"/>
  <c r="P45" i="19"/>
  <c r="Q45" i="19"/>
  <c r="S45" i="19"/>
  <c r="T45" i="19"/>
  <c r="V45" i="19"/>
  <c r="W45" i="19"/>
  <c r="Y45" i="19"/>
  <c r="Z45" i="19"/>
  <c r="AB45" i="19"/>
  <c r="AC45" i="19"/>
  <c r="AE45" i="19"/>
  <c r="AF45" i="19"/>
  <c r="AH45" i="19"/>
  <c r="AI45" i="19"/>
  <c r="AK45" i="19"/>
  <c r="AL45" i="19"/>
  <c r="AN45" i="19"/>
  <c r="AO45" i="19"/>
  <c r="AQ45" i="19"/>
  <c r="AR45" i="19"/>
  <c r="AT45" i="19"/>
  <c r="AU45" i="19"/>
  <c r="AW45" i="19"/>
  <c r="AX45" i="19"/>
  <c r="AZ45" i="19"/>
  <c r="BA45" i="19"/>
  <c r="BC45" i="19"/>
  <c r="BD45" i="19"/>
  <c r="BR45" i="19"/>
  <c r="BS45" i="19"/>
  <c r="I46" i="19"/>
  <c r="R46" i="19"/>
  <c r="U46" i="19"/>
  <c r="X46" i="19"/>
  <c r="AM46" i="19"/>
  <c r="AS46" i="19"/>
  <c r="AV46" i="19"/>
  <c r="AY46" i="19"/>
  <c r="E7" i="20"/>
  <c r="E8" i="20"/>
  <c r="BZ49" i="19"/>
  <c r="A50" i="19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BZ50" i="19"/>
  <c r="BZ51" i="19"/>
  <c r="BZ52" i="19"/>
  <c r="BZ53" i="19"/>
  <c r="BZ54" i="19"/>
  <c r="BZ55" i="19"/>
  <c r="BZ56" i="19"/>
  <c r="BZ57" i="19"/>
  <c r="BZ58" i="19"/>
  <c r="BZ59" i="19"/>
  <c r="BZ60" i="19"/>
  <c r="BZ61" i="19"/>
  <c r="BZ62" i="19"/>
  <c r="BZ63" i="19"/>
  <c r="BZ64" i="19"/>
  <c r="BZ65" i="19"/>
  <c r="BZ66" i="19"/>
  <c r="BZ67" i="19"/>
  <c r="BZ68" i="19"/>
  <c r="BZ69" i="19"/>
  <c r="BZ70" i="19"/>
  <c r="BZ71" i="19"/>
  <c r="BZ72" i="19"/>
  <c r="BZ73" i="19"/>
  <c r="BZ74" i="19"/>
  <c r="BZ75" i="19"/>
  <c r="BZ76" i="19"/>
  <c r="BZ77" i="19"/>
  <c r="BZ78" i="19"/>
  <c r="BZ79" i="19"/>
  <c r="BZ80" i="19"/>
  <c r="A3" i="35"/>
  <c r="C44" i="35"/>
  <c r="D44" i="35"/>
  <c r="E44" i="35"/>
  <c r="F44" i="35"/>
  <c r="G44" i="35"/>
  <c r="H44" i="35"/>
  <c r="H32" i="35" s="1"/>
  <c r="I44" i="35"/>
  <c r="J44" i="35"/>
  <c r="E8" i="35" s="1"/>
  <c r="K44" i="35"/>
  <c r="L44" i="35"/>
  <c r="M44" i="35"/>
  <c r="N44" i="35"/>
  <c r="M40" i="35" s="1"/>
  <c r="O44" i="35"/>
  <c r="P44" i="35"/>
  <c r="Q44" i="35"/>
  <c r="R44" i="35"/>
  <c r="R32" i="35" s="1"/>
  <c r="S44" i="35"/>
  <c r="T44" i="35"/>
  <c r="U44" i="35"/>
  <c r="V44" i="35"/>
  <c r="W44" i="35"/>
  <c r="X44" i="35"/>
  <c r="X32" i="35" s="1"/>
  <c r="Y44" i="35"/>
  <c r="Z44" i="35"/>
  <c r="Z32" i="35" s="1"/>
  <c r="AA44" i="35"/>
  <c r="AB44" i="35"/>
  <c r="AC44" i="35"/>
  <c r="AD44" i="35"/>
  <c r="AD32" i="35" s="1"/>
  <c r="AE44" i="35"/>
  <c r="AF44" i="35"/>
  <c r="AF32" i="35" s="1"/>
  <c r="AU44" i="35"/>
  <c r="AV44" i="35"/>
  <c r="E11" i="35" s="1"/>
  <c r="C45" i="35"/>
  <c r="D45" i="35"/>
  <c r="C41" i="35" s="1"/>
  <c r="E45" i="35"/>
  <c r="F45" i="35"/>
  <c r="D5" i="35" s="1"/>
  <c r="G45" i="35"/>
  <c r="H45" i="35"/>
  <c r="D7" i="35" s="1"/>
  <c r="I45" i="35"/>
  <c r="J45" i="35"/>
  <c r="D8" i="35" s="1"/>
  <c r="K45" i="35"/>
  <c r="L45" i="35"/>
  <c r="M45" i="35"/>
  <c r="N45" i="35"/>
  <c r="O45" i="35"/>
  <c r="P45" i="35"/>
  <c r="Q45" i="35"/>
  <c r="R45" i="35"/>
  <c r="Q41" i="35" s="1"/>
  <c r="S45" i="35"/>
  <c r="T45" i="35"/>
  <c r="U45" i="35"/>
  <c r="V45" i="35"/>
  <c r="U41" i="35" s="1"/>
  <c r="W45" i="35"/>
  <c r="X45" i="35"/>
  <c r="W41" i="35" s="1"/>
  <c r="Y45" i="35"/>
  <c r="Z45" i="35"/>
  <c r="D9" i="35" s="1"/>
  <c r="AA45" i="35"/>
  <c r="AB45" i="35"/>
  <c r="AC45" i="35"/>
  <c r="AD45" i="35"/>
  <c r="AE45" i="35"/>
  <c r="AF45" i="35"/>
  <c r="D15" i="35" s="1"/>
  <c r="AU45" i="35"/>
  <c r="AV45" i="35"/>
  <c r="D11" i="35" s="1"/>
  <c r="AW46" i="35"/>
  <c r="S7" i="20" s="1"/>
  <c r="AW47" i="35"/>
  <c r="S8" i="20" s="1"/>
  <c r="BA49" i="35"/>
  <c r="A50" i="35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BA50" i="35"/>
  <c r="BA51" i="35"/>
  <c r="BA52" i="35"/>
  <c r="BA53" i="35"/>
  <c r="BA54" i="35"/>
  <c r="BA55" i="35"/>
  <c r="BA56" i="35"/>
  <c r="BA57" i="35"/>
  <c r="BA58" i="35"/>
  <c r="BA59" i="35"/>
  <c r="BA60" i="35"/>
  <c r="BA61" i="35"/>
  <c r="BA62" i="35"/>
  <c r="BA63" i="35"/>
  <c r="BA64" i="35"/>
  <c r="BA65" i="35"/>
  <c r="BA66" i="35"/>
  <c r="BA67" i="35"/>
  <c r="BA68" i="35"/>
  <c r="BA69" i="35"/>
  <c r="BA70" i="35"/>
  <c r="E855" i="20"/>
  <c r="AA697" i="20"/>
  <c r="AA700" i="20"/>
  <c r="N497" i="20"/>
  <c r="BK42" i="48"/>
  <c r="C43" i="48"/>
  <c r="E5" i="48"/>
  <c r="C22" i="48"/>
  <c r="C10" i="48"/>
  <c r="C12" i="48"/>
  <c r="E12" i="48"/>
  <c r="C13" i="48"/>
  <c r="E13" i="48"/>
  <c r="C15" i="48"/>
  <c r="F137" i="20" s="1"/>
  <c r="C21" i="48"/>
  <c r="E21" i="48"/>
  <c r="C24" i="48"/>
  <c r="X39" i="48"/>
  <c r="C19" i="48"/>
  <c r="AA39" i="48"/>
  <c r="C16" i="48"/>
  <c r="C20" i="48"/>
  <c r="U568" i="20" s="1"/>
  <c r="E20" i="48"/>
  <c r="C18" i="48"/>
  <c r="E18" i="48"/>
  <c r="C23" i="48"/>
  <c r="AN31" i="48"/>
  <c r="C9" i="48"/>
  <c r="C11" i="48"/>
  <c r="AS39" i="48"/>
  <c r="C6" i="48"/>
  <c r="AV39" i="48"/>
  <c r="C7" i="48"/>
  <c r="E7" i="48"/>
  <c r="H134" i="20" s="1"/>
  <c r="C14" i="48"/>
  <c r="C8" i="48"/>
  <c r="E8" i="48"/>
  <c r="C17" i="48"/>
  <c r="D44" i="48"/>
  <c r="I45" i="48"/>
  <c r="R45" i="48"/>
  <c r="U45" i="48"/>
  <c r="X45" i="48"/>
  <c r="AM45" i="48"/>
  <c r="AV45" i="48"/>
  <c r="AY45" i="48"/>
  <c r="BK45" i="48"/>
  <c r="AD7" i="20" s="1"/>
  <c r="BK46" i="48"/>
  <c r="AD8" i="20" s="1"/>
  <c r="A3" i="40"/>
  <c r="C58" i="40"/>
  <c r="C12" i="40" s="1"/>
  <c r="C24" i="40"/>
  <c r="E54" i="40"/>
  <c r="G58" i="40"/>
  <c r="C22" i="40" s="1"/>
  <c r="E22" i="40"/>
  <c r="I58" i="40"/>
  <c r="C23" i="40" s="1"/>
  <c r="E23" i="40"/>
  <c r="M58" i="40"/>
  <c r="C27" i="40" s="1"/>
  <c r="O58" i="40"/>
  <c r="C34" i="40" s="1"/>
  <c r="F373" i="20" s="1"/>
  <c r="E34" i="40"/>
  <c r="H373" i="20" s="1"/>
  <c r="Q58" i="40"/>
  <c r="C5" i="40" s="1"/>
  <c r="E5" i="40"/>
  <c r="S58" i="40"/>
  <c r="C15" i="40" s="1"/>
  <c r="F186" i="20" s="1"/>
  <c r="T46" i="40"/>
  <c r="U58" i="40"/>
  <c r="C21" i="40" s="1"/>
  <c r="E21" i="40"/>
  <c r="W58" i="40"/>
  <c r="C11" i="40" s="1"/>
  <c r="X46" i="40"/>
  <c r="Y58" i="40"/>
  <c r="C6" i="40" s="1"/>
  <c r="Z46" i="40"/>
  <c r="AA58" i="40"/>
  <c r="C18" i="40" s="1"/>
  <c r="F170" i="20" s="1"/>
  <c r="E18" i="40"/>
  <c r="AC58" i="40"/>
  <c r="C28" i="40" s="1"/>
  <c r="E28" i="40"/>
  <c r="AE58" i="40"/>
  <c r="C13" i="40" s="1"/>
  <c r="E13" i="40"/>
  <c r="AG58" i="40"/>
  <c r="C26" i="40" s="1"/>
  <c r="AG54" i="40"/>
  <c r="AI58" i="40"/>
  <c r="C9" i="40" s="1"/>
  <c r="AI54" i="40"/>
  <c r="AQ58" i="40"/>
  <c r="C33" i="40" s="1"/>
  <c r="F177" i="20" s="1"/>
  <c r="E33" i="40"/>
  <c r="H177" i="20" s="1"/>
  <c r="AU58" i="40"/>
  <c r="C17" i="40" s="1"/>
  <c r="AU54" i="40"/>
  <c r="AW58" i="40"/>
  <c r="C16" i="40" s="1"/>
  <c r="E16" i="40"/>
  <c r="BY58" i="40"/>
  <c r="C35" i="40" s="1"/>
  <c r="F180" i="20" s="1"/>
  <c r="D35" i="40"/>
  <c r="G180" i="20" s="1"/>
  <c r="CA60" i="40"/>
  <c r="Y7" i="20" s="1"/>
  <c r="Y8" i="20"/>
  <c r="CD147" i="40"/>
  <c r="CD148" i="40"/>
  <c r="CD149" i="40"/>
  <c r="CD150" i="40"/>
  <c r="CD152" i="40"/>
  <c r="CD153" i="40"/>
  <c r="CD154" i="40"/>
  <c r="CD155" i="40"/>
  <c r="CD156" i="40"/>
  <c r="CD157" i="40"/>
  <c r="CD158" i="40"/>
  <c r="CD159" i="40"/>
  <c r="CD161" i="40"/>
  <c r="CD162" i="40"/>
  <c r="CD163" i="40"/>
  <c r="CD164" i="40"/>
  <c r="CD165" i="40"/>
  <c r="CD166" i="40"/>
  <c r="CD167" i="40"/>
  <c r="CD168" i="40"/>
  <c r="CD169" i="40"/>
  <c r="CD173" i="40"/>
  <c r="CD174" i="40"/>
  <c r="CD175" i="40"/>
  <c r="CD176" i="40"/>
  <c r="CD177" i="40"/>
  <c r="CD178" i="40"/>
  <c r="CD179" i="40"/>
  <c r="CD180" i="40"/>
  <c r="CD182" i="40"/>
  <c r="CD183" i="40"/>
  <c r="CD184" i="40"/>
  <c r="CD186" i="40"/>
  <c r="CD187" i="40"/>
  <c r="CD188" i="40"/>
  <c r="CD189" i="40"/>
  <c r="CD190" i="40"/>
  <c r="CD191" i="40"/>
  <c r="CD192" i="40"/>
  <c r="CD193" i="40"/>
  <c r="CD194" i="40"/>
  <c r="CD195" i="40"/>
  <c r="CD196" i="40"/>
  <c r="CD197" i="40"/>
  <c r="CD198" i="40"/>
  <c r="CD199" i="40"/>
  <c r="CD201" i="40"/>
  <c r="CD203" i="40"/>
  <c r="CD206" i="40"/>
  <c r="CD207" i="40"/>
  <c r="CD208" i="40"/>
  <c r="CD209" i="40"/>
  <c r="CD210" i="40"/>
  <c r="CD211" i="40"/>
  <c r="CD212" i="40"/>
  <c r="CD213" i="40"/>
  <c r="CD215" i="40"/>
  <c r="CD216" i="40"/>
  <c r="CD217" i="40"/>
  <c r="CD218" i="40"/>
  <c r="CD219" i="40"/>
  <c r="CD221" i="40"/>
  <c r="CD222" i="40"/>
  <c r="CD223" i="40"/>
  <c r="CD224" i="40"/>
  <c r="CD225" i="40"/>
  <c r="CD226" i="40"/>
  <c r="CD227" i="40"/>
  <c r="CD228" i="40"/>
  <c r="CD229" i="40"/>
  <c r="CD233" i="40"/>
  <c r="CD234" i="40"/>
  <c r="CD235" i="40"/>
  <c r="CD236" i="40"/>
  <c r="CD237" i="40"/>
  <c r="CD239" i="40"/>
  <c r="CD240" i="40"/>
  <c r="CD241" i="40"/>
  <c r="CD242" i="40"/>
  <c r="CD243" i="40"/>
  <c r="CD244" i="40"/>
  <c r="CD246" i="40"/>
  <c r="CD248" i="40"/>
  <c r="CD249" i="40"/>
  <c r="CD250" i="40"/>
  <c r="CD251" i="40"/>
  <c r="CD252" i="40"/>
  <c r="CD253" i="40"/>
  <c r="CD260" i="40"/>
  <c r="CD263" i="40"/>
  <c r="CD264" i="40"/>
  <c r="CD266" i="40"/>
  <c r="CD267" i="40"/>
  <c r="CD269" i="40"/>
  <c r="CD270" i="40"/>
  <c r="CD271" i="40"/>
  <c r="CD272" i="40"/>
  <c r="CD274" i="40"/>
  <c r="CD276" i="40"/>
  <c r="CD277" i="40"/>
  <c r="CD278" i="40"/>
  <c r="CD279" i="40"/>
  <c r="CD281" i="40"/>
  <c r="CD283" i="40"/>
  <c r="CD284" i="40"/>
  <c r="CD285" i="40"/>
  <c r="CD286" i="40"/>
  <c r="CD287" i="40"/>
  <c r="CD290" i="40"/>
  <c r="CD291" i="40"/>
  <c r="CD292" i="40"/>
  <c r="CD293" i="40"/>
  <c r="CD297" i="40"/>
  <c r="CD298" i="40"/>
  <c r="CD301" i="40"/>
  <c r="CD303" i="40"/>
  <c r="CD307" i="40"/>
  <c r="CD308" i="40"/>
  <c r="CD309" i="40"/>
  <c r="CD311" i="40"/>
  <c r="CD312" i="40"/>
  <c r="CD313" i="40"/>
  <c r="CD314" i="40"/>
  <c r="CD315" i="40"/>
  <c r="CD316" i="40"/>
  <c r="CD317" i="40"/>
  <c r="CD318" i="40"/>
  <c r="CD319" i="40"/>
  <c r="CD325" i="40"/>
  <c r="CD326" i="40"/>
  <c r="CD327" i="40"/>
  <c r="CD328" i="40"/>
  <c r="CD329" i="40"/>
  <c r="CD330" i="40"/>
  <c r="CD332" i="40"/>
  <c r="CD333" i="40"/>
  <c r="CD334" i="40"/>
  <c r="CD336" i="40"/>
  <c r="CD337" i="40"/>
  <c r="CD338" i="40"/>
  <c r="CD339" i="40"/>
  <c r="CD340" i="40"/>
  <c r="CD341" i="40"/>
  <c r="CD342" i="40"/>
  <c r="CD343" i="40"/>
  <c r="CD344" i="40"/>
  <c r="CD345" i="40"/>
  <c r="CD346" i="40"/>
  <c r="CD347" i="40"/>
  <c r="CD349" i="40"/>
  <c r="CD350" i="40"/>
  <c r="CD351" i="40"/>
  <c r="CD352" i="40"/>
  <c r="CD353" i="40"/>
  <c r="CD354" i="40"/>
  <c r="CD355" i="40"/>
  <c r="CD356" i="40"/>
  <c r="CD357" i="40"/>
  <c r="CD358" i="40"/>
  <c r="CD359" i="40"/>
  <c r="CD360" i="40"/>
  <c r="CD361" i="40"/>
  <c r="CD362" i="40"/>
  <c r="CD363" i="40"/>
  <c r="CD364" i="40"/>
  <c r="CD365" i="40"/>
  <c r="CD366" i="40"/>
  <c r="CD368" i="40"/>
  <c r="CD369" i="40"/>
  <c r="CD370" i="40"/>
  <c r="CD371" i="40"/>
  <c r="CD372" i="40"/>
  <c r="CD373" i="40"/>
  <c r="CD374" i="40"/>
  <c r="CD377" i="40"/>
  <c r="CD378" i="40"/>
  <c r="CD379" i="40"/>
  <c r="CD380" i="40"/>
  <c r="CD381" i="40"/>
  <c r="CD383" i="40"/>
  <c r="CD384" i="40"/>
  <c r="CD385" i="40"/>
  <c r="CD386" i="40"/>
  <c r="CD387" i="40"/>
  <c r="CD388" i="40"/>
  <c r="CD389" i="40"/>
  <c r="CD390" i="40"/>
  <c r="CD391" i="40"/>
  <c r="CD392" i="40"/>
  <c r="CD393" i="40"/>
  <c r="CD394" i="40"/>
  <c r="CD395" i="40"/>
  <c r="CD396" i="40"/>
  <c r="CD397" i="40"/>
  <c r="CD398" i="40"/>
  <c r="CD399" i="40"/>
  <c r="CD400" i="40"/>
  <c r="CD401" i="40"/>
  <c r="CD403" i="40"/>
  <c r="CD404" i="40"/>
  <c r="CD405" i="40"/>
  <c r="CD406" i="40"/>
  <c r="CD407" i="40"/>
  <c r="CD408" i="40"/>
  <c r="CD409" i="40"/>
  <c r="CD410" i="40"/>
  <c r="CD411" i="40"/>
  <c r="CD412" i="40"/>
  <c r="CD413" i="40"/>
  <c r="CD414" i="40"/>
  <c r="CD415" i="40"/>
  <c r="CD416" i="40"/>
  <c r="CD417" i="40"/>
  <c r="CD418" i="40"/>
  <c r="CD419" i="40"/>
  <c r="CD420" i="40"/>
  <c r="CD421" i="40"/>
  <c r="CD422" i="40"/>
  <c r="CD423" i="40"/>
  <c r="CD424" i="40"/>
  <c r="CD425" i="40"/>
  <c r="CD426" i="40"/>
  <c r="CD427" i="40"/>
  <c r="CD428" i="40"/>
  <c r="CD429" i="40"/>
  <c r="CD430" i="40"/>
  <c r="CD431" i="40"/>
  <c r="CD432" i="40"/>
  <c r="CD433" i="40"/>
  <c r="CD434" i="40"/>
  <c r="CD435" i="40"/>
  <c r="CD436" i="40"/>
  <c r="CD437" i="40"/>
  <c r="CD438" i="40"/>
  <c r="CD439" i="40"/>
  <c r="G7" i="20"/>
  <c r="K7" i="20"/>
  <c r="T7" i="20"/>
  <c r="W7" i="20"/>
  <c r="AA7" i="20"/>
  <c r="AF7" i="20"/>
  <c r="F8" i="20"/>
  <c r="N8" i="20"/>
  <c r="P8" i="20"/>
  <c r="R8" i="20"/>
  <c r="U8" i="20"/>
  <c r="AA8" i="20"/>
  <c r="AB8" i="20"/>
  <c r="AF8" i="20"/>
  <c r="AH8" i="20"/>
  <c r="BZ24" i="20"/>
  <c r="C102" i="20"/>
  <c r="D102" i="20"/>
  <c r="E102" i="20"/>
  <c r="F102" i="20"/>
  <c r="G102" i="20"/>
  <c r="H102" i="20"/>
  <c r="I102" i="20"/>
  <c r="J102" i="20"/>
  <c r="K102" i="20"/>
  <c r="L102" i="20"/>
  <c r="M102" i="20"/>
  <c r="N102" i="20"/>
  <c r="O102" i="20"/>
  <c r="P102" i="20"/>
  <c r="Q102" i="20"/>
  <c r="R102" i="20"/>
  <c r="S102" i="20"/>
  <c r="T102" i="20"/>
  <c r="U102" i="20"/>
  <c r="V102" i="20"/>
  <c r="W102" i="20"/>
  <c r="X102" i="20"/>
  <c r="Y102" i="20"/>
  <c r="Z102" i="20"/>
  <c r="AA102" i="20"/>
  <c r="AB102" i="20"/>
  <c r="AC102" i="20"/>
  <c r="AD102" i="20"/>
  <c r="AE102" i="20"/>
  <c r="AU102" i="20"/>
  <c r="AU9" i="20" s="1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2" i="20"/>
  <c r="D124" i="20"/>
  <c r="D151" i="20"/>
  <c r="F126" i="20"/>
  <c r="G126" i="20"/>
  <c r="H126" i="20"/>
  <c r="F153" i="20"/>
  <c r="G153" i="20"/>
  <c r="H153" i="20"/>
  <c r="I153" i="20"/>
  <c r="D127" i="20"/>
  <c r="E127" i="20"/>
  <c r="D154" i="20"/>
  <c r="E154" i="20"/>
  <c r="D128" i="20"/>
  <c r="E128" i="20"/>
  <c r="D155" i="20"/>
  <c r="E155" i="20"/>
  <c r="D129" i="20"/>
  <c r="E129" i="20"/>
  <c r="D156" i="20"/>
  <c r="E156" i="20"/>
  <c r="D157" i="20"/>
  <c r="E157" i="20"/>
  <c r="D559" i="20"/>
  <c r="E559" i="20"/>
  <c r="D560" i="20"/>
  <c r="E560" i="20"/>
  <c r="D561" i="20"/>
  <c r="E561" i="20"/>
  <c r="D562" i="20"/>
  <c r="E562" i="20"/>
  <c r="D563" i="20"/>
  <c r="E563" i="20"/>
  <c r="D564" i="20"/>
  <c r="E564" i="20"/>
  <c r="D565" i="20"/>
  <c r="E565" i="20"/>
  <c r="D566" i="20"/>
  <c r="E566" i="20"/>
  <c r="AH124" i="20"/>
  <c r="T196" i="20"/>
  <c r="AB392" i="20"/>
  <c r="AJ126" i="20"/>
  <c r="AK126" i="20"/>
  <c r="AL126" i="20"/>
  <c r="AM126" i="20"/>
  <c r="V198" i="20"/>
  <c r="W198" i="20"/>
  <c r="X198" i="20"/>
  <c r="Y198" i="20"/>
  <c r="AD394" i="20"/>
  <c r="AE394" i="20"/>
  <c r="AF394" i="20"/>
  <c r="AG394" i="20"/>
  <c r="AH127" i="20"/>
  <c r="AI127" i="20"/>
  <c r="T199" i="20"/>
  <c r="U199" i="20"/>
  <c r="AB395" i="20"/>
  <c r="AC395" i="20"/>
  <c r="AH128" i="20"/>
  <c r="AI128" i="20"/>
  <c r="T200" i="20"/>
  <c r="U200" i="20"/>
  <c r="AB396" i="20"/>
  <c r="AC396" i="20"/>
  <c r="AH129" i="20"/>
  <c r="AI129" i="20"/>
  <c r="T201" i="20"/>
  <c r="U201" i="20"/>
  <c r="AB397" i="20"/>
  <c r="AC397" i="20"/>
  <c r="AH130" i="20"/>
  <c r="AI130" i="20"/>
  <c r="AB398" i="20"/>
  <c r="AC398" i="20"/>
  <c r="AH131" i="20"/>
  <c r="AI131" i="20"/>
  <c r="R656" i="20"/>
  <c r="S656" i="20"/>
  <c r="K643" i="20"/>
  <c r="L643" i="20"/>
  <c r="K649" i="20"/>
  <c r="L649" i="20"/>
  <c r="R657" i="20"/>
  <c r="S657" i="20"/>
  <c r="K644" i="20"/>
  <c r="L644" i="20"/>
  <c r="K650" i="20"/>
  <c r="L650" i="20"/>
  <c r="R658" i="20"/>
  <c r="S658" i="20"/>
  <c r="K645" i="20"/>
  <c r="L645" i="20"/>
  <c r="K651" i="20"/>
  <c r="L651" i="20"/>
  <c r="R659" i="20"/>
  <c r="S659" i="20"/>
  <c r="K646" i="20"/>
  <c r="L646" i="20"/>
  <c r="K652" i="20"/>
  <c r="L652" i="20"/>
  <c r="R660" i="20"/>
  <c r="S660" i="20"/>
  <c r="Y660" i="20"/>
  <c r="Z660" i="20"/>
  <c r="K653" i="20"/>
  <c r="L653" i="20"/>
  <c r="R661" i="20"/>
  <c r="S661" i="20"/>
  <c r="Y661" i="20"/>
  <c r="Z661" i="20"/>
  <c r="K654" i="20"/>
  <c r="L654" i="20"/>
  <c r="R662" i="20"/>
  <c r="S662" i="20"/>
  <c r="K655" i="20"/>
  <c r="L655" i="20"/>
  <c r="K656" i="20"/>
  <c r="L656" i="20"/>
  <c r="K657" i="20"/>
  <c r="L657" i="20"/>
  <c r="K658" i="20"/>
  <c r="L658" i="20"/>
  <c r="K659" i="20"/>
  <c r="L659" i="20"/>
  <c r="K660" i="20"/>
  <c r="L660" i="20"/>
  <c r="K661" i="20"/>
  <c r="L661" i="20"/>
  <c r="K662" i="20"/>
  <c r="L662" i="20"/>
  <c r="D665" i="20"/>
  <c r="F667" i="20"/>
  <c r="G667" i="20"/>
  <c r="H667" i="20"/>
  <c r="I667" i="20"/>
  <c r="D668" i="20"/>
  <c r="E668" i="20"/>
  <c r="D669" i="20"/>
  <c r="E669" i="20"/>
  <c r="F669" i="20"/>
  <c r="D670" i="20"/>
  <c r="E670" i="20"/>
  <c r="F670" i="20"/>
  <c r="D671" i="20"/>
  <c r="E671" i="20"/>
  <c r="F671" i="20"/>
  <c r="D672" i="20"/>
  <c r="E672" i="20"/>
  <c r="K673" i="20"/>
  <c r="L673" i="20"/>
  <c r="Y673" i="20"/>
  <c r="Z673" i="20"/>
  <c r="K674" i="20"/>
  <c r="L674" i="20"/>
  <c r="R674" i="20"/>
  <c r="S674" i="20"/>
  <c r="Y674" i="20"/>
  <c r="Z674" i="20"/>
  <c r="K675" i="20"/>
  <c r="L675" i="20"/>
  <c r="R675" i="20"/>
  <c r="S675" i="20"/>
  <c r="Y675" i="20"/>
  <c r="Z675" i="20"/>
  <c r="K676" i="20"/>
  <c r="L676" i="20"/>
  <c r="R676" i="20"/>
  <c r="S676" i="20"/>
  <c r="Y676" i="20"/>
  <c r="Z676" i="20"/>
  <c r="K677" i="20"/>
  <c r="L677" i="20"/>
  <c r="R677" i="20"/>
  <c r="S677" i="20"/>
  <c r="Y677" i="20"/>
  <c r="Z677" i="20"/>
  <c r="K678" i="20"/>
  <c r="L678" i="20"/>
  <c r="R678" i="20"/>
  <c r="S678" i="20"/>
  <c r="Y678" i="20"/>
  <c r="Z678" i="20"/>
  <c r="K679" i="20"/>
  <c r="L679" i="20"/>
  <c r="R679" i="20"/>
  <c r="S679" i="20"/>
  <c r="Y679" i="20"/>
  <c r="Z679" i="20"/>
  <c r="K680" i="20"/>
  <c r="L680" i="20"/>
  <c r="R680" i="20"/>
  <c r="S680" i="20"/>
  <c r="Y680" i="20"/>
  <c r="Z680" i="20"/>
  <c r="K681" i="20"/>
  <c r="L681" i="20"/>
  <c r="R681" i="20"/>
  <c r="S681" i="20"/>
  <c r="Y681" i="20"/>
  <c r="Z681" i="20"/>
  <c r="K682" i="20"/>
  <c r="L682" i="20"/>
  <c r="Y682" i="20"/>
  <c r="Z682" i="20"/>
  <c r="K683" i="20"/>
  <c r="L683" i="20"/>
  <c r="Y683" i="20"/>
  <c r="Z683" i="20"/>
  <c r="K684" i="20"/>
  <c r="L684" i="20"/>
  <c r="Y684" i="20"/>
  <c r="Z684" i="20"/>
  <c r="K685" i="20"/>
  <c r="L685" i="20"/>
  <c r="K686" i="20"/>
  <c r="L686" i="20"/>
  <c r="K687" i="20"/>
  <c r="L687" i="20"/>
  <c r="K604" i="20"/>
  <c r="R643" i="20"/>
  <c r="S604" i="20"/>
  <c r="M606" i="20"/>
  <c r="N606" i="20"/>
  <c r="O606" i="20"/>
  <c r="P606" i="20"/>
  <c r="T645" i="20"/>
  <c r="U645" i="20"/>
  <c r="V645" i="20"/>
  <c r="W645" i="20"/>
  <c r="U606" i="20"/>
  <c r="V606" i="20"/>
  <c r="W606" i="20"/>
  <c r="X606" i="20"/>
  <c r="K607" i="20"/>
  <c r="L607" i="20"/>
  <c r="M607" i="20"/>
  <c r="N607" i="20"/>
  <c r="R646" i="20"/>
  <c r="S646" i="20"/>
  <c r="S607" i="20"/>
  <c r="T607" i="20"/>
  <c r="K608" i="20"/>
  <c r="L608" i="20"/>
  <c r="R647" i="20"/>
  <c r="S647" i="20"/>
  <c r="S608" i="20"/>
  <c r="T608" i="20"/>
  <c r="K609" i="20"/>
  <c r="L609" i="20"/>
  <c r="R648" i="20"/>
  <c r="S648" i="20"/>
  <c r="S609" i="20"/>
  <c r="T609" i="20"/>
  <c r="U609" i="20"/>
  <c r="K610" i="20"/>
  <c r="L610" i="20"/>
  <c r="R649" i="20"/>
  <c r="S649" i="20"/>
  <c r="S610" i="20"/>
  <c r="T610" i="20"/>
  <c r="R650" i="20"/>
  <c r="S650" i="20"/>
  <c r="T650" i="20"/>
  <c r="R696" i="20"/>
  <c r="S696" i="20"/>
  <c r="T696" i="20"/>
  <c r="U696" i="20"/>
  <c r="K697" i="20"/>
  <c r="L697" i="20"/>
  <c r="R697" i="20"/>
  <c r="S697" i="20"/>
  <c r="U697" i="20"/>
  <c r="Y697" i="20"/>
  <c r="Z697" i="20"/>
  <c r="Y698" i="20"/>
  <c r="Z698" i="20"/>
  <c r="Y699" i="20"/>
  <c r="Z699" i="20"/>
  <c r="AA699" i="20"/>
  <c r="Y700" i="20"/>
  <c r="Z700" i="20"/>
  <c r="Y701" i="20"/>
  <c r="Z701" i="20"/>
  <c r="L196" i="20"/>
  <c r="L518" i="20"/>
  <c r="N198" i="20"/>
  <c r="O198" i="20"/>
  <c r="P198" i="20"/>
  <c r="Q198" i="20"/>
  <c r="N520" i="20"/>
  <c r="O520" i="20"/>
  <c r="P520" i="20"/>
  <c r="Q520" i="20"/>
  <c r="L199" i="20"/>
  <c r="M199" i="20"/>
  <c r="L200" i="20"/>
  <c r="M200" i="20"/>
  <c r="L201" i="20"/>
  <c r="M201" i="20"/>
  <c r="L202" i="20"/>
  <c r="M202" i="20"/>
  <c r="L203" i="20"/>
  <c r="M203" i="20"/>
  <c r="T400" i="20"/>
  <c r="U400" i="20"/>
  <c r="Q725" i="20"/>
  <c r="R725" i="20"/>
  <c r="X725" i="20"/>
  <c r="Y725" i="20"/>
  <c r="Q726" i="20"/>
  <c r="R726" i="20"/>
  <c r="X726" i="20"/>
  <c r="Y726" i="20"/>
  <c r="J727" i="20"/>
  <c r="K727" i="20"/>
  <c r="Q727" i="20"/>
  <c r="R727" i="20"/>
  <c r="X727" i="20"/>
  <c r="Y727" i="20"/>
  <c r="Q728" i="20"/>
  <c r="R728" i="20"/>
  <c r="X728" i="20"/>
  <c r="Y728" i="20"/>
  <c r="C729" i="20"/>
  <c r="D729" i="20"/>
  <c r="Q729" i="20"/>
  <c r="R729" i="20"/>
  <c r="X729" i="20"/>
  <c r="Y729" i="20"/>
  <c r="C730" i="20"/>
  <c r="D730" i="20"/>
  <c r="Q730" i="20"/>
  <c r="R730" i="20"/>
  <c r="X730" i="20"/>
  <c r="Y730" i="20"/>
  <c r="C731" i="20"/>
  <c r="D731" i="20"/>
  <c r="Q731" i="20"/>
  <c r="R731" i="20"/>
  <c r="X731" i="20"/>
  <c r="Y731" i="20"/>
  <c r="T377" i="20"/>
  <c r="V379" i="20"/>
  <c r="W379" i="20"/>
  <c r="X379" i="20"/>
  <c r="Y379" i="20"/>
  <c r="T380" i="20"/>
  <c r="U380" i="20"/>
  <c r="T381" i="20"/>
  <c r="U381" i="20"/>
  <c r="T382" i="20"/>
  <c r="U382" i="20"/>
  <c r="T383" i="20"/>
  <c r="U383" i="20"/>
  <c r="V383" i="20"/>
  <c r="C742" i="20"/>
  <c r="D742" i="20"/>
  <c r="J742" i="20"/>
  <c r="K742" i="20"/>
  <c r="M742" i="20"/>
  <c r="Q742" i="20"/>
  <c r="R742" i="20"/>
  <c r="X742" i="20"/>
  <c r="Y742" i="20"/>
  <c r="AB742" i="20"/>
  <c r="C743" i="20"/>
  <c r="D743" i="20"/>
  <c r="J743" i="20"/>
  <c r="K743" i="20"/>
  <c r="L743" i="20"/>
  <c r="M743" i="20"/>
  <c r="Q743" i="20"/>
  <c r="R743" i="20"/>
  <c r="X743" i="20"/>
  <c r="Y743" i="20"/>
  <c r="C744" i="20"/>
  <c r="D744" i="20"/>
  <c r="Q744" i="20"/>
  <c r="R744" i="20"/>
  <c r="X744" i="20"/>
  <c r="Y744" i="20"/>
  <c r="Q745" i="20"/>
  <c r="R745" i="20"/>
  <c r="X745" i="20"/>
  <c r="Y745" i="20"/>
  <c r="Q746" i="20"/>
  <c r="R746" i="20"/>
  <c r="X746" i="20"/>
  <c r="Y746" i="20"/>
  <c r="Z746" i="20"/>
  <c r="AA746" i="20"/>
  <c r="Q747" i="20"/>
  <c r="R747" i="20"/>
  <c r="Q748" i="20"/>
  <c r="R748" i="20"/>
  <c r="Q750" i="20"/>
  <c r="T518" i="20"/>
  <c r="S752" i="20"/>
  <c r="T752" i="20"/>
  <c r="U752" i="20"/>
  <c r="V752" i="20"/>
  <c r="V520" i="20"/>
  <c r="W520" i="20"/>
  <c r="X520" i="20"/>
  <c r="Y520" i="20"/>
  <c r="Q753" i="20"/>
  <c r="R753" i="20"/>
  <c r="S753" i="20"/>
  <c r="Q754" i="20"/>
  <c r="R754" i="20"/>
  <c r="Q755" i="20"/>
  <c r="R755" i="20"/>
  <c r="Q756" i="20"/>
  <c r="R756" i="20"/>
  <c r="C757" i="20"/>
  <c r="D757" i="20"/>
  <c r="J757" i="20"/>
  <c r="K757" i="20"/>
  <c r="Q757" i="20"/>
  <c r="R757" i="20"/>
  <c r="S757" i="20"/>
  <c r="C775" i="20"/>
  <c r="D775" i="20"/>
  <c r="C776" i="20"/>
  <c r="D776" i="20"/>
  <c r="C777" i="20"/>
  <c r="D777" i="20"/>
  <c r="Q780" i="20"/>
  <c r="S782" i="20"/>
  <c r="T782" i="20"/>
  <c r="U782" i="20"/>
  <c r="V782" i="20"/>
  <c r="AB199" i="20"/>
  <c r="Q783" i="20"/>
  <c r="R783" i="20"/>
  <c r="AB200" i="20"/>
  <c r="Q784" i="20"/>
  <c r="R784" i="20"/>
  <c r="AB201" i="20"/>
  <c r="Q785" i="20"/>
  <c r="R785" i="20"/>
  <c r="Q786" i="20"/>
  <c r="R786" i="20"/>
  <c r="Q787" i="20"/>
  <c r="R787" i="20"/>
  <c r="Q788" i="20"/>
  <c r="R788" i="20"/>
  <c r="L124" i="20"/>
  <c r="N126" i="20"/>
  <c r="O126" i="20"/>
  <c r="P126" i="20"/>
  <c r="Q126" i="20"/>
  <c r="L127" i="20"/>
  <c r="M127" i="20"/>
  <c r="N127" i="20"/>
  <c r="L128" i="20"/>
  <c r="M128" i="20"/>
  <c r="J796" i="20"/>
  <c r="K796" i="20"/>
  <c r="J797" i="20"/>
  <c r="K797" i="20"/>
  <c r="L797" i="20"/>
  <c r="C806" i="20"/>
  <c r="X806" i="20"/>
  <c r="E808" i="20"/>
  <c r="F808" i="20"/>
  <c r="G808" i="20"/>
  <c r="H808" i="20"/>
  <c r="Z808" i="20"/>
  <c r="AA808" i="20"/>
  <c r="AB808" i="20"/>
  <c r="AC808" i="20"/>
  <c r="C809" i="20"/>
  <c r="D809" i="20"/>
  <c r="E809" i="20"/>
  <c r="X809" i="20"/>
  <c r="Y809" i="20"/>
  <c r="C810" i="20"/>
  <c r="D810" i="20"/>
  <c r="E810" i="20"/>
  <c r="X810" i="20"/>
  <c r="Y810" i="20"/>
  <c r="AB810" i="20"/>
  <c r="C811" i="20"/>
  <c r="D811" i="20"/>
  <c r="E811" i="20"/>
  <c r="X811" i="20"/>
  <c r="Y811" i="20"/>
  <c r="C812" i="20"/>
  <c r="D812" i="20"/>
  <c r="E812" i="20"/>
  <c r="C813" i="20"/>
  <c r="D813" i="20"/>
  <c r="E813" i="20"/>
  <c r="C814" i="20"/>
  <c r="D814" i="20"/>
  <c r="E814" i="20"/>
  <c r="C815" i="20"/>
  <c r="D815" i="20"/>
  <c r="E815" i="20"/>
  <c r="Q829" i="20"/>
  <c r="R829" i="20"/>
  <c r="S829" i="20"/>
  <c r="Q830" i="20"/>
  <c r="R830" i="20"/>
  <c r="C854" i="20"/>
  <c r="D854" i="20"/>
  <c r="E854" i="20"/>
  <c r="C855" i="20"/>
  <c r="D855" i="20"/>
  <c r="Q858" i="20"/>
  <c r="S860" i="20"/>
  <c r="T860" i="20"/>
  <c r="U860" i="20"/>
  <c r="V860" i="20"/>
  <c r="Q861" i="20"/>
  <c r="R861" i="20"/>
  <c r="Q862" i="20"/>
  <c r="R862" i="20"/>
  <c r="Q863" i="20"/>
  <c r="R863" i="20"/>
  <c r="Q864" i="20"/>
  <c r="R864" i="20"/>
  <c r="C869" i="20"/>
  <c r="D869" i="20"/>
  <c r="E869" i="20"/>
  <c r="T404" i="20"/>
  <c r="AA584" i="20"/>
  <c r="V406" i="20"/>
  <c r="W406" i="20"/>
  <c r="X406" i="20"/>
  <c r="Y406" i="20"/>
  <c r="AC586" i="20"/>
  <c r="AD586" i="20"/>
  <c r="AE586" i="20"/>
  <c r="AF586" i="20"/>
  <c r="X879" i="20"/>
  <c r="Y879" i="20"/>
  <c r="Z879" i="20"/>
  <c r="AA879" i="20"/>
  <c r="AB879" i="20"/>
  <c r="AC879" i="20"/>
  <c r="T407" i="20"/>
  <c r="U407" i="20"/>
  <c r="AA587" i="20"/>
  <c r="AB587" i="20"/>
  <c r="X880" i="20"/>
  <c r="Y880" i="20"/>
  <c r="Z880" i="20"/>
  <c r="T408" i="20"/>
  <c r="U408" i="20"/>
  <c r="AA588" i="20"/>
  <c r="AB588" i="20"/>
  <c r="X881" i="20"/>
  <c r="Y881" i="20"/>
  <c r="T409" i="20"/>
  <c r="U409" i="20"/>
  <c r="AA589" i="20"/>
  <c r="AB589" i="20"/>
  <c r="X882" i="20"/>
  <c r="Y882" i="20"/>
  <c r="T410" i="20"/>
  <c r="U410" i="20"/>
  <c r="AA590" i="20"/>
  <c r="AB590" i="20"/>
  <c r="X883" i="20"/>
  <c r="Y883" i="20"/>
  <c r="T411" i="20"/>
  <c r="U411" i="20"/>
  <c r="AA591" i="20"/>
  <c r="AB591" i="20"/>
  <c r="T412" i="20"/>
  <c r="U412" i="20"/>
  <c r="V412" i="20"/>
  <c r="T413" i="20"/>
  <c r="U413" i="20"/>
  <c r="K886" i="20"/>
  <c r="T414" i="20"/>
  <c r="U414" i="20"/>
  <c r="C890" i="20"/>
  <c r="J890" i="20"/>
  <c r="E893" i="20"/>
  <c r="F893" i="20"/>
  <c r="G893" i="20"/>
  <c r="H893" i="20"/>
  <c r="L893" i="20"/>
  <c r="M893" i="20"/>
  <c r="N893" i="20"/>
  <c r="O893" i="20"/>
  <c r="C894" i="20"/>
  <c r="D894" i="20"/>
  <c r="J894" i="20"/>
  <c r="K894" i="20"/>
  <c r="C895" i="20"/>
  <c r="D895" i="20"/>
  <c r="J895" i="20"/>
  <c r="K895" i="20"/>
  <c r="C896" i="20"/>
  <c r="D896" i="20"/>
  <c r="J896" i="20"/>
  <c r="K896" i="20"/>
  <c r="C897" i="20"/>
  <c r="D897" i="20"/>
  <c r="J897" i="20"/>
  <c r="K897" i="20"/>
  <c r="Q897" i="20"/>
  <c r="R897" i="20"/>
  <c r="X897" i="20"/>
  <c r="Y897" i="20"/>
  <c r="J898" i="20"/>
  <c r="K898" i="20"/>
  <c r="Q898" i="20"/>
  <c r="R898" i="20"/>
  <c r="X898" i="20"/>
  <c r="Y898" i="20"/>
  <c r="Q899" i="20"/>
  <c r="R899" i="20"/>
  <c r="X899" i="20"/>
  <c r="Y899" i="20"/>
  <c r="Q900" i="20"/>
  <c r="R900" i="20"/>
  <c r="X900" i="20"/>
  <c r="Y900" i="20"/>
  <c r="A903" i="20"/>
  <c r="I903" i="20"/>
  <c r="C906" i="20"/>
  <c r="D906" i="20"/>
  <c r="E906" i="20"/>
  <c r="F906" i="20"/>
  <c r="K906" i="20"/>
  <c r="L906" i="20"/>
  <c r="M906" i="20"/>
  <c r="N906" i="20"/>
  <c r="A907" i="20"/>
  <c r="B907" i="20"/>
  <c r="C907" i="20"/>
  <c r="I907" i="20"/>
  <c r="J907" i="20"/>
  <c r="K907" i="20"/>
  <c r="A908" i="20"/>
  <c r="B908" i="20"/>
  <c r="C908" i="20"/>
  <c r="I908" i="20"/>
  <c r="J908" i="20"/>
  <c r="A909" i="20"/>
  <c r="B909" i="20"/>
  <c r="I909" i="20"/>
  <c r="J909" i="20"/>
  <c r="Q912" i="20"/>
  <c r="X912" i="20"/>
  <c r="S915" i="20"/>
  <c r="T915" i="20"/>
  <c r="U915" i="20"/>
  <c r="V915" i="20"/>
  <c r="Z915" i="20"/>
  <c r="AA915" i="20"/>
  <c r="AB915" i="20"/>
  <c r="AC915" i="20"/>
  <c r="Q916" i="20"/>
  <c r="R916" i="20"/>
  <c r="X916" i="20"/>
  <c r="Y916" i="20"/>
  <c r="Q917" i="20"/>
  <c r="R917" i="20"/>
  <c r="X917" i="20"/>
  <c r="Y917" i="20"/>
  <c r="Q918" i="20"/>
  <c r="R918" i="20"/>
  <c r="X918" i="20"/>
  <c r="Y918" i="20"/>
  <c r="Q919" i="20"/>
  <c r="R919" i="20"/>
  <c r="X919" i="20"/>
  <c r="Y919" i="20"/>
  <c r="J920" i="20"/>
  <c r="K920" i="20"/>
  <c r="Q920" i="20"/>
  <c r="R920" i="20"/>
  <c r="J921" i="20"/>
  <c r="K921" i="20"/>
  <c r="Q921" i="20"/>
  <c r="R921" i="20"/>
  <c r="J922" i="20"/>
  <c r="K922" i="20"/>
  <c r="Q922" i="20"/>
  <c r="R922" i="20"/>
  <c r="J923" i="20"/>
  <c r="K923" i="20"/>
  <c r="C935" i="20"/>
  <c r="D935" i="20"/>
  <c r="E935" i="20"/>
  <c r="F935" i="20"/>
  <c r="C936" i="20"/>
  <c r="D936" i="20"/>
  <c r="E936" i="20"/>
  <c r="A955" i="20"/>
  <c r="A959" i="20"/>
  <c r="B959" i="20"/>
  <c r="C959" i="20"/>
  <c r="A960" i="20"/>
  <c r="B960" i="20"/>
  <c r="C960" i="20"/>
  <c r="A961" i="20"/>
  <c r="B961" i="20"/>
  <c r="C961" i="20"/>
  <c r="H971" i="20"/>
  <c r="J974" i="20"/>
  <c r="K974" i="20"/>
  <c r="L974" i="20"/>
  <c r="M974" i="20"/>
  <c r="H975" i="20"/>
  <c r="I975" i="20"/>
  <c r="J975" i="20"/>
  <c r="H976" i="20"/>
  <c r="I976" i="20"/>
  <c r="J976" i="20"/>
  <c r="H977" i="20"/>
  <c r="I977" i="20"/>
  <c r="H978" i="20"/>
  <c r="I978" i="20"/>
  <c r="J978" i="20"/>
  <c r="H979" i="20"/>
  <c r="I979" i="20"/>
  <c r="J979" i="20"/>
  <c r="H980" i="20"/>
  <c r="I980" i="20"/>
  <c r="H981" i="20"/>
  <c r="I981" i="20"/>
  <c r="J981" i="20"/>
  <c r="A992" i="20"/>
  <c r="O992" i="20"/>
  <c r="C995" i="20"/>
  <c r="D995" i="20"/>
  <c r="E995" i="20"/>
  <c r="F995" i="20"/>
  <c r="Q995" i="20"/>
  <c r="R995" i="20"/>
  <c r="S995" i="20"/>
  <c r="T995" i="20"/>
  <c r="A996" i="20"/>
  <c r="B996" i="20"/>
  <c r="O996" i="20"/>
  <c r="P996" i="20"/>
  <c r="A997" i="20"/>
  <c r="B997" i="20"/>
  <c r="O997" i="20"/>
  <c r="P997" i="20"/>
  <c r="Q997" i="20"/>
  <c r="A998" i="20"/>
  <c r="B998" i="20"/>
  <c r="O998" i="20"/>
  <c r="P998" i="20"/>
  <c r="A999" i="20"/>
  <c r="B999" i="20"/>
  <c r="H1000" i="20"/>
  <c r="I1000" i="20"/>
  <c r="H1001" i="20"/>
  <c r="I1001" i="20"/>
  <c r="J1001" i="20"/>
  <c r="L1001" i="20"/>
  <c r="H1019" i="20"/>
  <c r="H1020" i="20"/>
  <c r="H1021" i="20"/>
  <c r="H1022" i="20"/>
  <c r="H1023" i="20"/>
  <c r="H1024" i="20"/>
  <c r="H1025" i="20"/>
  <c r="E1030" i="20"/>
  <c r="N1030" i="20"/>
  <c r="Q1030" i="20"/>
  <c r="T1030" i="20"/>
  <c r="BD1030" i="20"/>
  <c r="BG1030" i="20"/>
  <c r="BJ1030" i="20"/>
  <c r="E1051" i="20"/>
  <c r="E1052" i="20"/>
  <c r="E1053" i="20"/>
  <c r="E1054" i="20"/>
  <c r="E1055" i="20"/>
  <c r="E1056" i="20"/>
  <c r="E1057" i="20"/>
  <c r="E1058" i="20"/>
  <c r="A1076" i="20"/>
  <c r="H1076" i="20"/>
  <c r="E1079" i="20"/>
  <c r="F1079" i="20"/>
  <c r="J1079" i="20"/>
  <c r="K1079" i="20"/>
  <c r="L1079" i="20"/>
  <c r="M1079" i="20"/>
  <c r="A1080" i="20"/>
  <c r="B1080" i="20"/>
  <c r="H1080" i="20"/>
  <c r="I1080" i="20"/>
  <c r="J1080" i="20"/>
  <c r="A1081" i="20"/>
  <c r="B1081" i="20"/>
  <c r="H1081" i="20"/>
  <c r="I1081" i="20"/>
  <c r="J1081" i="20"/>
  <c r="A1082" i="20"/>
  <c r="B1082" i="20"/>
  <c r="H1082" i="20"/>
  <c r="I1082" i="20"/>
  <c r="J1082" i="20"/>
  <c r="A1083" i="20"/>
  <c r="B1083" i="20"/>
  <c r="H1083" i="20"/>
  <c r="I1083" i="20"/>
  <c r="A1084" i="20"/>
  <c r="B1084" i="20"/>
  <c r="H1084" i="20"/>
  <c r="I1084" i="20"/>
  <c r="J1084" i="20"/>
  <c r="A1085" i="20"/>
  <c r="B1085" i="20"/>
  <c r="H1085" i="20"/>
  <c r="I1085" i="20"/>
  <c r="J1085" i="20"/>
  <c r="A1086" i="20"/>
  <c r="B1086" i="20"/>
  <c r="H1087" i="20"/>
  <c r="I1087" i="20"/>
  <c r="J1087" i="20"/>
  <c r="H1088" i="20"/>
  <c r="I1088" i="20"/>
  <c r="J1088" i="20"/>
  <c r="L1088" i="20"/>
  <c r="H1089" i="20"/>
  <c r="I1089" i="20"/>
  <c r="A1103" i="20"/>
  <c r="B1103" i="20"/>
  <c r="A1104" i="20"/>
  <c r="B1104" i="20"/>
  <c r="C1104" i="20"/>
  <c r="D1104" i="20"/>
  <c r="A1105" i="20"/>
  <c r="B1105" i="20"/>
  <c r="C1105" i="20"/>
  <c r="A1106" i="20"/>
  <c r="B1106" i="20"/>
  <c r="C1106" i="20"/>
  <c r="E1106" i="20"/>
  <c r="H1109" i="20"/>
  <c r="J1112" i="20"/>
  <c r="K1112" i="20"/>
  <c r="L1112" i="20"/>
  <c r="M1112" i="20"/>
  <c r="A1149" i="20"/>
  <c r="B1149" i="20"/>
  <c r="H1149" i="20"/>
  <c r="I1149" i="20"/>
  <c r="J1149" i="20"/>
  <c r="A1150" i="20"/>
  <c r="B1150" i="20"/>
  <c r="H1150" i="20"/>
  <c r="I1150" i="20"/>
  <c r="A1151" i="20"/>
  <c r="B1151" i="20"/>
  <c r="H1151" i="20"/>
  <c r="I1151" i="20"/>
  <c r="H1152" i="20"/>
  <c r="I1152" i="20"/>
  <c r="AU1155" i="20"/>
  <c r="A1169" i="20"/>
  <c r="B1169" i="20"/>
  <c r="H1169" i="20"/>
  <c r="I1169" i="20"/>
  <c r="J1169" i="20"/>
  <c r="H1170" i="20"/>
  <c r="I1170" i="20"/>
  <c r="J1170" i="20"/>
  <c r="L1170" i="20"/>
  <c r="H1171" i="20"/>
  <c r="I1171" i="20"/>
  <c r="H1172" i="20"/>
  <c r="I1172" i="20"/>
  <c r="J1172" i="20"/>
  <c r="H1173" i="20"/>
  <c r="I1173" i="20"/>
  <c r="J1173" i="20"/>
  <c r="H1174" i="20"/>
  <c r="I1174" i="20"/>
  <c r="J1174" i="20"/>
  <c r="A1201" i="20"/>
  <c r="H1201" i="20"/>
  <c r="C1204" i="20"/>
  <c r="D1204" i="20"/>
  <c r="E1204" i="20"/>
  <c r="F1204" i="20"/>
  <c r="J1204" i="20"/>
  <c r="K1204" i="20"/>
  <c r="L1204" i="20"/>
  <c r="M1204" i="20"/>
  <c r="A1205" i="20"/>
  <c r="B1205" i="20"/>
  <c r="C1205" i="20"/>
  <c r="H1205" i="20"/>
  <c r="I1205" i="20"/>
  <c r="A1206" i="20"/>
  <c r="B1206" i="20"/>
  <c r="C1206" i="20"/>
  <c r="H1206" i="20"/>
  <c r="I1206" i="20"/>
  <c r="J1206" i="20"/>
  <c r="A1207" i="20"/>
  <c r="B1207" i="20"/>
  <c r="H1207" i="20"/>
  <c r="I1207" i="20"/>
  <c r="A1208" i="20"/>
  <c r="B1208" i="20"/>
  <c r="C1208" i="20"/>
  <c r="H1208" i="20"/>
  <c r="I1208" i="20"/>
  <c r="J1208" i="20"/>
  <c r="A1209" i="20"/>
  <c r="B1209" i="20"/>
  <c r="C1209" i="20"/>
  <c r="D1209" i="20"/>
  <c r="H1211" i="20"/>
  <c r="I1211" i="20"/>
  <c r="J1211" i="20"/>
  <c r="H1212" i="20"/>
  <c r="I1212" i="20"/>
  <c r="J1212" i="20"/>
  <c r="H1213" i="20"/>
  <c r="I1213" i="20"/>
  <c r="H1214" i="20"/>
  <c r="I1214" i="20"/>
  <c r="J1214" i="20"/>
  <c r="H1218" i="20"/>
  <c r="J1221" i="20"/>
  <c r="K1221" i="20"/>
  <c r="L1221" i="20"/>
  <c r="M1221" i="20"/>
  <c r="H1222" i="20"/>
  <c r="I1222" i="20"/>
  <c r="J1222" i="20"/>
  <c r="H1223" i="20"/>
  <c r="I1223" i="20"/>
  <c r="L1223" i="20"/>
  <c r="H1224" i="20"/>
  <c r="I1224" i="20"/>
  <c r="H1225" i="20"/>
  <c r="I1225" i="20"/>
  <c r="A1253" i="20"/>
  <c r="H1253" i="20"/>
  <c r="C1256" i="20"/>
  <c r="D1256" i="20"/>
  <c r="E1256" i="20"/>
  <c r="F1256" i="20"/>
  <c r="J1256" i="20"/>
  <c r="K1256" i="20"/>
  <c r="L1256" i="20"/>
  <c r="M1256" i="20"/>
  <c r="A1257" i="20"/>
  <c r="B1257" i="20"/>
  <c r="H1257" i="20"/>
  <c r="I1257" i="20"/>
  <c r="J1257" i="20"/>
  <c r="A1258" i="20"/>
  <c r="B1258" i="20"/>
  <c r="H1258" i="20"/>
  <c r="I1258" i="20"/>
  <c r="J1258" i="20"/>
  <c r="A1259" i="20"/>
  <c r="B1259" i="20"/>
  <c r="H1259" i="20"/>
  <c r="I1259" i="20"/>
  <c r="J1259" i="20"/>
  <c r="A1260" i="20"/>
  <c r="B1260" i="20"/>
  <c r="H1260" i="20"/>
  <c r="I1260" i="20"/>
  <c r="J1260" i="20"/>
  <c r="A1261" i="20"/>
  <c r="B1261" i="20"/>
  <c r="H1261" i="20"/>
  <c r="I1261" i="20"/>
  <c r="J1261" i="20"/>
  <c r="A1262" i="20"/>
  <c r="B1262" i="20"/>
  <c r="H1262" i="20"/>
  <c r="I1262" i="20"/>
  <c r="J1262" i="20"/>
  <c r="A1263" i="20"/>
  <c r="B1263" i="20"/>
  <c r="C1263" i="20"/>
  <c r="A1264" i="20"/>
  <c r="B1264" i="20"/>
  <c r="H1264" i="20"/>
  <c r="I1264" i="20"/>
  <c r="J1264" i="20"/>
  <c r="A1265" i="20"/>
  <c r="B1265" i="20"/>
  <c r="H1265" i="20"/>
  <c r="I1265" i="20"/>
  <c r="J1265" i="20"/>
  <c r="A1266" i="20"/>
  <c r="B1266" i="20"/>
  <c r="C1266" i="20"/>
  <c r="H1266" i="20"/>
  <c r="I1266" i="20"/>
  <c r="J1266" i="20"/>
  <c r="A1267" i="20"/>
  <c r="B1267" i="20"/>
  <c r="H1267" i="20"/>
  <c r="I1267" i="20"/>
  <c r="J1267" i="20"/>
  <c r="A1268" i="20"/>
  <c r="B1268" i="20"/>
  <c r="H1268" i="20"/>
  <c r="I1268" i="20"/>
  <c r="J1268" i="20"/>
  <c r="L1268" i="20"/>
  <c r="A1269" i="20"/>
  <c r="B1269" i="20"/>
  <c r="H1269" i="20"/>
  <c r="I1269" i="20"/>
  <c r="J1269" i="20"/>
  <c r="A1270" i="20"/>
  <c r="B1270" i="20"/>
  <c r="H1270" i="20"/>
  <c r="I1270" i="20"/>
  <c r="J1270" i="20"/>
  <c r="A1271" i="20"/>
  <c r="B1271" i="20"/>
  <c r="C1271" i="20"/>
  <c r="D1271" i="20"/>
  <c r="E1271" i="20"/>
  <c r="F1271" i="20"/>
  <c r="H1271" i="20"/>
  <c r="I1271" i="20"/>
  <c r="J1271" i="20"/>
  <c r="A1274" i="20"/>
  <c r="H1274" i="20"/>
  <c r="C1277" i="20"/>
  <c r="D1277" i="20"/>
  <c r="E1277" i="20"/>
  <c r="F1277" i="20"/>
  <c r="J1277" i="20"/>
  <c r="K1277" i="20"/>
  <c r="L1277" i="20"/>
  <c r="M1277" i="20"/>
  <c r="A1278" i="20"/>
  <c r="B1278" i="20"/>
  <c r="C1278" i="20"/>
  <c r="E1278" i="20"/>
  <c r="H1278" i="20"/>
  <c r="I1278" i="20"/>
  <c r="A1279" i="20"/>
  <c r="B1279" i="20"/>
  <c r="H1279" i="20"/>
  <c r="I1279" i="20"/>
  <c r="A1280" i="20"/>
  <c r="B1280" i="20"/>
  <c r="C1280" i="20"/>
  <c r="H1280" i="20"/>
  <c r="I1280" i="20"/>
  <c r="A1281" i="20"/>
  <c r="B1281" i="20"/>
  <c r="C1281" i="20"/>
  <c r="H1281" i="20"/>
  <c r="I1281" i="20"/>
  <c r="A1282" i="20"/>
  <c r="B1282" i="20"/>
  <c r="H1282" i="20"/>
  <c r="I1282" i="20"/>
  <c r="A1283" i="20"/>
  <c r="B1283" i="20"/>
  <c r="C1283" i="20"/>
  <c r="H1283" i="20"/>
  <c r="I1283" i="20"/>
  <c r="A1284" i="20"/>
  <c r="B1284" i="20"/>
  <c r="H1284" i="20"/>
  <c r="I1284" i="20"/>
  <c r="A1285" i="20"/>
  <c r="B1285" i="20"/>
  <c r="AD454" i="20" l="1"/>
  <c r="F167" i="20"/>
  <c r="G20" i="23"/>
  <c r="G17" i="23"/>
  <c r="G23" i="23"/>
  <c r="G19" i="40"/>
  <c r="G25" i="40"/>
  <c r="G31" i="40"/>
  <c r="F175" i="20"/>
  <c r="AK57" i="40"/>
  <c r="AK56" i="40" s="1"/>
  <c r="AK53" i="40" s="1"/>
  <c r="AM57" i="40"/>
  <c r="AM56" i="40" s="1"/>
  <c r="AM53" i="40" s="1"/>
  <c r="AO57" i="40"/>
  <c r="AO56" i="40" s="1"/>
  <c r="AO53" i="40" s="1"/>
  <c r="F171" i="20"/>
  <c r="F371" i="20"/>
  <c r="F162" i="20"/>
  <c r="AY39" i="23"/>
  <c r="AY36" i="23" s="1"/>
  <c r="AS39" i="23"/>
  <c r="AS36" i="23" s="1"/>
  <c r="AS40" i="23"/>
  <c r="AV39" i="23"/>
  <c r="AV36" i="23" s="1"/>
  <c r="AV40" i="23"/>
  <c r="AY40" i="23"/>
  <c r="G22" i="35"/>
  <c r="G20" i="35"/>
  <c r="G25" i="35"/>
  <c r="G17" i="35"/>
  <c r="AG43" i="35"/>
  <c r="AG42" i="35" s="1"/>
  <c r="AG39" i="35" s="1"/>
  <c r="AI43" i="35"/>
  <c r="AI42" i="35" s="1"/>
  <c r="AI39" i="35" s="1"/>
  <c r="AK43" i="35"/>
  <c r="AK42" i="35" s="1"/>
  <c r="AK39" i="35" s="1"/>
  <c r="AM43" i="35"/>
  <c r="AM42" i="35" s="1"/>
  <c r="AM39" i="35" s="1"/>
  <c r="AJ139" i="20"/>
  <c r="AJ137" i="20"/>
  <c r="C3" i="36"/>
  <c r="E6" i="42"/>
  <c r="M32" i="42"/>
  <c r="AC228" i="20"/>
  <c r="N206" i="20"/>
  <c r="N205" i="20"/>
  <c r="AC231" i="20"/>
  <c r="AC236" i="20"/>
  <c r="AC232" i="20"/>
  <c r="C3" i="19"/>
  <c r="AJ138" i="20"/>
  <c r="F334" i="20"/>
  <c r="F364" i="20"/>
  <c r="F178" i="20"/>
  <c r="AJ135" i="20"/>
  <c r="V330" i="20"/>
  <c r="V210" i="20"/>
  <c r="V212" i="20"/>
  <c r="J24" i="42"/>
  <c r="I32" i="42"/>
  <c r="R37" i="42"/>
  <c r="Q33" i="42" s="1"/>
  <c r="Q32" i="42"/>
  <c r="T24" i="42"/>
  <c r="S32" i="42"/>
  <c r="C3" i="42"/>
  <c r="D24" i="42"/>
  <c r="C32" i="42"/>
  <c r="Z899" i="20"/>
  <c r="N204" i="20"/>
  <c r="AJ136" i="20"/>
  <c r="AJ133" i="20"/>
  <c r="AJ134" i="20"/>
  <c r="V206" i="20"/>
  <c r="F332" i="20"/>
  <c r="L24" i="42"/>
  <c r="K32" i="42"/>
  <c r="AC203" i="20"/>
  <c r="AC205" i="20"/>
  <c r="N326" i="20"/>
  <c r="AC206" i="20"/>
  <c r="AC208" i="20"/>
  <c r="V213" i="20"/>
  <c r="V331" i="20"/>
  <c r="V208" i="20"/>
  <c r="V209" i="20"/>
  <c r="F135" i="20"/>
  <c r="F136" i="20"/>
  <c r="F134" i="20"/>
  <c r="F133" i="20"/>
  <c r="AC227" i="20"/>
  <c r="AC226" i="20"/>
  <c r="C1284" i="20"/>
  <c r="AC223" i="20"/>
  <c r="J1150" i="20"/>
  <c r="F169" i="20"/>
  <c r="AC225" i="20"/>
  <c r="AC202" i="20"/>
  <c r="V207" i="20"/>
  <c r="F173" i="20"/>
  <c r="F165" i="20"/>
  <c r="AJ132" i="20"/>
  <c r="N202" i="20"/>
  <c r="AC224" i="20"/>
  <c r="AC229" i="20"/>
  <c r="G12" i="21"/>
  <c r="G13" i="21"/>
  <c r="G14" i="21"/>
  <c r="G6" i="21"/>
  <c r="G21" i="21"/>
  <c r="G15" i="21"/>
  <c r="G16" i="21"/>
  <c r="G17" i="21"/>
  <c r="G18" i="21"/>
  <c r="G7" i="21"/>
  <c r="G19" i="21"/>
  <c r="G8" i="21"/>
  <c r="G20" i="21"/>
  <c r="G9" i="21"/>
  <c r="G10" i="21"/>
  <c r="G11" i="21"/>
  <c r="S756" i="20"/>
  <c r="Z882" i="20"/>
  <c r="E897" i="20"/>
  <c r="C3" i="21"/>
  <c r="E896" i="20"/>
  <c r="V211" i="20"/>
  <c r="V228" i="20"/>
  <c r="C13" i="49"/>
  <c r="O39" i="49"/>
  <c r="C3" i="49"/>
  <c r="F160" i="20"/>
  <c r="F166" i="20"/>
  <c r="S744" i="20"/>
  <c r="F130" i="20"/>
  <c r="V227" i="20"/>
  <c r="V328" i="20"/>
  <c r="F172" i="20"/>
  <c r="F161" i="20"/>
  <c r="F164" i="20"/>
  <c r="F176" i="20"/>
  <c r="F163" i="20"/>
  <c r="V205" i="20"/>
  <c r="V204" i="20"/>
  <c r="H174" i="20"/>
  <c r="F168" i="20"/>
  <c r="F174" i="20"/>
  <c r="F131" i="20"/>
  <c r="F132" i="20"/>
  <c r="Z897" i="20"/>
  <c r="G39" i="40"/>
  <c r="G8" i="40"/>
  <c r="G36" i="40"/>
  <c r="V130" i="20"/>
  <c r="F437" i="20"/>
  <c r="AM39" i="47"/>
  <c r="V410" i="20"/>
  <c r="V407" i="20"/>
  <c r="V408" i="20"/>
  <c r="V414" i="20"/>
  <c r="F408" i="20"/>
  <c r="F409" i="20"/>
  <c r="C3" i="25"/>
  <c r="Q996" i="20"/>
  <c r="L1222" i="20"/>
  <c r="AF320" i="20"/>
  <c r="F396" i="20"/>
  <c r="Z916" i="20"/>
  <c r="C3" i="27"/>
  <c r="V401" i="20"/>
  <c r="V402" i="20"/>
  <c r="M645" i="20"/>
  <c r="AD400" i="20"/>
  <c r="V329" i="20"/>
  <c r="F365" i="20"/>
  <c r="G29" i="40"/>
  <c r="BU57" i="40"/>
  <c r="BU56" i="40" s="1"/>
  <c r="BU53" i="40" s="1"/>
  <c r="BS57" i="40"/>
  <c r="BS56" i="40" s="1"/>
  <c r="BS53" i="40" s="1"/>
  <c r="N200" i="20"/>
  <c r="G40" i="40"/>
  <c r="G32" i="40"/>
  <c r="AS57" i="40"/>
  <c r="AS56" i="40" s="1"/>
  <c r="AS53" i="40" s="1"/>
  <c r="BM57" i="40"/>
  <c r="BM56" i="40" s="1"/>
  <c r="BM53" i="40" s="1"/>
  <c r="BK57" i="40"/>
  <c r="BK56" i="40" s="1"/>
  <c r="BK53" i="40" s="1"/>
  <c r="BI57" i="40"/>
  <c r="BI56" i="40" s="1"/>
  <c r="BI53" i="40" s="1"/>
  <c r="V323" i="20"/>
  <c r="N400" i="20"/>
  <c r="F326" i="20"/>
  <c r="F399" i="20"/>
  <c r="Z900" i="20"/>
  <c r="N199" i="20"/>
  <c r="Z898" i="20"/>
  <c r="V400" i="20"/>
  <c r="V327" i="20"/>
  <c r="Q998" i="20"/>
  <c r="S743" i="20"/>
  <c r="AD399" i="20"/>
  <c r="N399" i="20"/>
  <c r="AM42" i="23"/>
  <c r="D16" i="23" s="1"/>
  <c r="AA660" i="20"/>
  <c r="J1151" i="20"/>
  <c r="S748" i="20"/>
  <c r="J1152" i="20"/>
  <c r="S746" i="20"/>
  <c r="F397" i="20"/>
  <c r="N201" i="20"/>
  <c r="AD452" i="20"/>
  <c r="F327" i="20"/>
  <c r="S754" i="20"/>
  <c r="F329" i="20"/>
  <c r="BC48" i="28"/>
  <c r="AC37" i="50"/>
  <c r="X380" i="20"/>
  <c r="F349" i="20"/>
  <c r="L38" i="28"/>
  <c r="D15" i="28" s="1"/>
  <c r="K1169" i="20" s="1"/>
  <c r="Z881" i="20"/>
  <c r="AI43" i="43"/>
  <c r="V326" i="20"/>
  <c r="V325" i="20"/>
  <c r="V380" i="20"/>
  <c r="N203" i="20"/>
  <c r="AF495" i="20"/>
  <c r="AL42" i="50"/>
  <c r="AK38" i="50" s="1"/>
  <c r="F42" i="50"/>
  <c r="AG41" i="39"/>
  <c r="D15" i="39" s="1"/>
  <c r="O41" i="38"/>
  <c r="O37" i="38" s="1"/>
  <c r="AR55" i="29"/>
  <c r="AR47" i="29"/>
  <c r="J1224" i="20"/>
  <c r="D909" i="20"/>
  <c r="AI47" i="43"/>
  <c r="G364" i="20"/>
  <c r="G484" i="20"/>
  <c r="O38" i="28"/>
  <c r="AI42" i="44"/>
  <c r="BM54" i="39"/>
  <c r="D39" i="21"/>
  <c r="D11" i="21" s="1"/>
  <c r="R39" i="47"/>
  <c r="K1207" i="20"/>
  <c r="F483" i="20"/>
  <c r="F363" i="20"/>
  <c r="AJ44" i="33"/>
  <c r="BO46" i="34"/>
  <c r="BF47" i="47"/>
  <c r="N442" i="20"/>
  <c r="BO64" i="23"/>
  <c r="BM55" i="51"/>
  <c r="F358" i="20"/>
  <c r="AO45" i="21"/>
  <c r="BE41" i="39"/>
  <c r="D22" i="39" s="1"/>
  <c r="U41" i="39"/>
  <c r="AM41" i="38"/>
  <c r="AV39" i="52"/>
  <c r="AV35" i="52" s="1"/>
  <c r="BF63" i="47"/>
  <c r="AT53" i="50"/>
  <c r="F359" i="20"/>
  <c r="V324" i="20"/>
  <c r="C3" i="30"/>
  <c r="X382" i="20"/>
  <c r="C1103" i="20"/>
  <c r="N444" i="20"/>
  <c r="F328" i="20"/>
  <c r="F325" i="20"/>
  <c r="V322" i="20"/>
  <c r="F361" i="20"/>
  <c r="F351" i="20"/>
  <c r="F346" i="20"/>
  <c r="F345" i="20"/>
  <c r="F348" i="20"/>
  <c r="F354" i="20"/>
  <c r="F356" i="20"/>
  <c r="F355" i="20"/>
  <c r="F360" i="20"/>
  <c r="F159" i="20"/>
  <c r="F353" i="20"/>
  <c r="F357" i="20"/>
  <c r="U600" i="20"/>
  <c r="N320" i="20"/>
  <c r="D21" i="49"/>
  <c r="AV37" i="49"/>
  <c r="C1207" i="20"/>
  <c r="C1169" i="20"/>
  <c r="AA37" i="27"/>
  <c r="AA33" i="27" s="1"/>
  <c r="Z919" i="20"/>
  <c r="F395" i="20"/>
  <c r="AE595" i="20"/>
  <c r="X534" i="20"/>
  <c r="C1265" i="20"/>
  <c r="V534" i="20"/>
  <c r="AC587" i="20"/>
  <c r="AC594" i="20"/>
  <c r="V539" i="20"/>
  <c r="AC593" i="20"/>
  <c r="C1267" i="20"/>
  <c r="V536" i="20"/>
  <c r="C3" i="37"/>
  <c r="V535" i="20"/>
  <c r="C1282" i="20"/>
  <c r="AD496" i="20"/>
  <c r="AF496" i="20"/>
  <c r="F527" i="20"/>
  <c r="D23" i="35"/>
  <c r="G16" i="35"/>
  <c r="P32" i="35"/>
  <c r="F601" i="20"/>
  <c r="F484" i="20"/>
  <c r="AO43" i="35"/>
  <c r="AO42" i="35" s="1"/>
  <c r="AO39" i="35" s="1"/>
  <c r="F598" i="20"/>
  <c r="AS43" i="35"/>
  <c r="AS42" i="35" s="1"/>
  <c r="AS39" i="35" s="1"/>
  <c r="AQ43" i="35"/>
  <c r="AQ42" i="35" s="1"/>
  <c r="AQ39" i="35" s="1"/>
  <c r="BB63" i="35"/>
  <c r="N443" i="20"/>
  <c r="F602" i="20"/>
  <c r="N441" i="20"/>
  <c r="F480" i="20"/>
  <c r="F481" i="20"/>
  <c r="A54" i="49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0" i="49" s="1"/>
  <c r="A121" i="49" s="1"/>
  <c r="A122" i="49" s="1"/>
  <c r="A123" i="49" s="1"/>
  <c r="A124" i="49" s="1"/>
  <c r="A125" i="49" s="1"/>
  <c r="A126" i="49" s="1"/>
  <c r="A127" i="49" s="1"/>
  <c r="A128" i="49" s="1"/>
  <c r="A129" i="49" s="1"/>
  <c r="A130" i="49" s="1"/>
  <c r="A131" i="49" s="1"/>
  <c r="A132" i="49" s="1"/>
  <c r="A133" i="49" s="1"/>
  <c r="A134" i="49" s="1"/>
  <c r="A135" i="49" s="1"/>
  <c r="A136" i="49" s="1"/>
  <c r="A137" i="49" s="1"/>
  <c r="A138" i="49" s="1"/>
  <c r="A139" i="49" s="1"/>
  <c r="A140" i="49" s="1"/>
  <c r="A141" i="49" s="1"/>
  <c r="A142" i="49" s="1"/>
  <c r="A143" i="49" s="1"/>
  <c r="A144" i="49" s="1"/>
  <c r="A145" i="49" s="1"/>
  <c r="A146" i="49" s="1"/>
  <c r="A147" i="49" s="1"/>
  <c r="A148" i="49" s="1"/>
  <c r="A149" i="49" s="1"/>
  <c r="A150" i="49" s="1"/>
  <c r="A151" i="49" s="1"/>
  <c r="A152" i="49" s="1"/>
  <c r="A153" i="49" s="1"/>
  <c r="A154" i="49" s="1"/>
  <c r="A155" i="49" s="1"/>
  <c r="A156" i="49" s="1"/>
  <c r="N440" i="20"/>
  <c r="AD451" i="20"/>
  <c r="AD453" i="20"/>
  <c r="G23" i="19"/>
  <c r="G24" i="19"/>
  <c r="BE43" i="19"/>
  <c r="BE42" i="19" s="1"/>
  <c r="BE39" i="19" s="1"/>
  <c r="C41" i="48"/>
  <c r="P262" i="20"/>
  <c r="BO47" i="34"/>
  <c r="N261" i="20"/>
  <c r="G25" i="19"/>
  <c r="BH43" i="19"/>
  <c r="BH42" i="19" s="1"/>
  <c r="BH39" i="19" s="1"/>
  <c r="AD448" i="20"/>
  <c r="AD447" i="20"/>
  <c r="F478" i="20"/>
  <c r="AD445" i="20"/>
  <c r="AR45" i="29"/>
  <c r="BC47" i="25"/>
  <c r="BO57" i="39"/>
  <c r="BO51" i="39"/>
  <c r="J1205" i="20"/>
  <c r="V523" i="20"/>
  <c r="V521" i="20"/>
  <c r="C3" i="22"/>
  <c r="BO48" i="39"/>
  <c r="AD449" i="20"/>
  <c r="AD446" i="20"/>
  <c r="AD444" i="20"/>
  <c r="J1225" i="20"/>
  <c r="N262" i="20"/>
  <c r="X37" i="43"/>
  <c r="D11" i="43" s="1"/>
  <c r="G11" i="43" s="1"/>
  <c r="BB69" i="35"/>
  <c r="BB61" i="35"/>
  <c r="AJ45" i="33"/>
  <c r="N521" i="20"/>
  <c r="C3" i="31"/>
  <c r="AJ41" i="39"/>
  <c r="AJ37" i="39" s="1"/>
  <c r="X41" i="39"/>
  <c r="L41" i="39"/>
  <c r="D20" i="39" s="1"/>
  <c r="BC45" i="25"/>
  <c r="AP42" i="23"/>
  <c r="D14" i="23" s="1"/>
  <c r="AJ39" i="52"/>
  <c r="AJ35" i="52" s="1"/>
  <c r="X39" i="52"/>
  <c r="J1207" i="20"/>
  <c r="V525" i="20"/>
  <c r="AL48" i="30"/>
  <c r="BO56" i="23"/>
  <c r="AJ41" i="34"/>
  <c r="D20" i="34" s="1"/>
  <c r="G20" i="34" s="1"/>
  <c r="X41" i="34"/>
  <c r="D13" i="34" s="1"/>
  <c r="L41" i="34"/>
  <c r="D18" i="34" s="1"/>
  <c r="Z811" i="20"/>
  <c r="S900" i="20"/>
  <c r="O37" i="27"/>
  <c r="D17" i="27" s="1"/>
  <c r="C37" i="27"/>
  <c r="D7" i="27" s="1"/>
  <c r="BC44" i="28"/>
  <c r="S786" i="20"/>
  <c r="AT62" i="50"/>
  <c r="L37" i="37"/>
  <c r="K33" i="37" s="1"/>
  <c r="BB65" i="35"/>
  <c r="BO70" i="51"/>
  <c r="BO68" i="51"/>
  <c r="BO66" i="51"/>
  <c r="BO64" i="51"/>
  <c r="AP57" i="22"/>
  <c r="AR49" i="46"/>
  <c r="BF68" i="49"/>
  <c r="S787" i="20"/>
  <c r="BF59" i="49"/>
  <c r="F479" i="20"/>
  <c r="F526" i="20"/>
  <c r="V225" i="20"/>
  <c r="G18" i="31"/>
  <c r="G15" i="31"/>
  <c r="G17" i="31"/>
  <c r="F597" i="20"/>
  <c r="BM46" i="34"/>
  <c r="Z810" i="20"/>
  <c r="S897" i="20"/>
  <c r="J1223" i="20"/>
  <c r="AJ41" i="51"/>
  <c r="D22" i="51" s="1"/>
  <c r="D12" i="30"/>
  <c r="AA745" i="20" s="1"/>
  <c r="BC56" i="28"/>
  <c r="BF66" i="49"/>
  <c r="BF62" i="49"/>
  <c r="BF58" i="49"/>
  <c r="BF54" i="49"/>
  <c r="BF50" i="49"/>
  <c r="AS39" i="47"/>
  <c r="D16" i="47" s="1"/>
  <c r="W414" i="20" s="1"/>
  <c r="AG39" i="47"/>
  <c r="D20" i="47" s="1"/>
  <c r="U39" i="47"/>
  <c r="U35" i="47" s="1"/>
  <c r="F407" i="20"/>
  <c r="F39" i="21"/>
  <c r="U755" i="20"/>
  <c r="M593" i="20"/>
  <c r="AY39" i="52"/>
  <c r="AJ43" i="33"/>
  <c r="U897" i="20"/>
  <c r="P261" i="20"/>
  <c r="BC59" i="28"/>
  <c r="M37" i="50"/>
  <c r="AV41" i="38"/>
  <c r="AV37" i="38" s="1"/>
  <c r="AJ41" i="38"/>
  <c r="X41" i="38"/>
  <c r="P37" i="43"/>
  <c r="D6" i="43" s="1"/>
  <c r="D960" i="20" s="1"/>
  <c r="L1212" i="20"/>
  <c r="G896" i="20"/>
  <c r="F869" i="20"/>
  <c r="S747" i="20"/>
  <c r="Q33" i="33"/>
  <c r="AL44" i="30"/>
  <c r="BO54" i="23"/>
  <c r="E21" i="23"/>
  <c r="AE235" i="20" s="1"/>
  <c r="L24" i="33"/>
  <c r="AL47" i="30"/>
  <c r="AO43" i="21"/>
  <c r="BC47" i="28"/>
  <c r="BC46" i="25"/>
  <c r="BM51" i="39"/>
  <c r="BM49" i="39"/>
  <c r="AD41" i="38"/>
  <c r="R41" i="38"/>
  <c r="D10" i="38" s="1"/>
  <c r="K1262" i="20" s="1"/>
  <c r="P263" i="20"/>
  <c r="AC37" i="21"/>
  <c r="AC36" i="21" s="1"/>
  <c r="Y24" i="27"/>
  <c r="AZ26" i="49"/>
  <c r="D16" i="49"/>
  <c r="AT56" i="50"/>
  <c r="AT48" i="50"/>
  <c r="AR45" i="46"/>
  <c r="L36" i="39"/>
  <c r="E16" i="52"/>
  <c r="S898" i="20"/>
  <c r="N263" i="20"/>
  <c r="AP45" i="22"/>
  <c r="X24" i="30"/>
  <c r="BC49" i="28"/>
  <c r="F525" i="20"/>
  <c r="V226" i="20"/>
  <c r="BF46" i="49"/>
  <c r="E15" i="49"/>
  <c r="D15" i="49"/>
  <c r="R34" i="49"/>
  <c r="D7" i="49"/>
  <c r="F34" i="49"/>
  <c r="F39" i="49"/>
  <c r="D11" i="49" s="1"/>
  <c r="W229" i="20" s="1"/>
  <c r="AB26" i="49"/>
  <c r="D9" i="49"/>
  <c r="S783" i="20"/>
  <c r="V223" i="20"/>
  <c r="V224" i="20"/>
  <c r="C39" i="49"/>
  <c r="C35" i="49" s="1"/>
  <c r="S785" i="20"/>
  <c r="F476" i="20"/>
  <c r="AC35" i="42"/>
  <c r="AC34" i="42" s="1"/>
  <c r="AC31" i="42" s="1"/>
  <c r="L1225" i="20"/>
  <c r="G28" i="34"/>
  <c r="AV41" i="34"/>
  <c r="D9" i="34" s="1"/>
  <c r="AD450" i="20"/>
  <c r="S788" i="20"/>
  <c r="X35" i="49"/>
  <c r="S784" i="20"/>
  <c r="BF43" i="49"/>
  <c r="F469" i="20"/>
  <c r="F158" i="20"/>
  <c r="AS39" i="25"/>
  <c r="D6" i="25" s="1"/>
  <c r="W502" i="20" s="1"/>
  <c r="G10" i="19"/>
  <c r="BN43" i="19"/>
  <c r="BN42" i="19" s="1"/>
  <c r="BN39" i="19" s="1"/>
  <c r="AD438" i="20"/>
  <c r="AD440" i="20"/>
  <c r="AD443" i="20"/>
  <c r="AC570" i="20"/>
  <c r="AD442" i="20"/>
  <c r="AG35" i="36"/>
  <c r="AR50" i="29"/>
  <c r="U566" i="20"/>
  <c r="M592" i="20"/>
  <c r="S731" i="20"/>
  <c r="AC572" i="20"/>
  <c r="Z27" i="36"/>
  <c r="BF65" i="52"/>
  <c r="BF61" i="52"/>
  <c r="BF57" i="52"/>
  <c r="F24" i="33"/>
  <c r="BM71" i="51"/>
  <c r="BM63" i="51"/>
  <c r="U41" i="34"/>
  <c r="U37" i="34" s="1"/>
  <c r="AJ39" i="21"/>
  <c r="D19" i="21" s="1"/>
  <c r="AK24" i="27"/>
  <c r="BC55" i="28"/>
  <c r="AM38" i="28"/>
  <c r="AM34" i="28" s="1"/>
  <c r="BF44" i="49"/>
  <c r="BF58" i="47"/>
  <c r="AI47" i="44"/>
  <c r="AI43" i="44"/>
  <c r="BC49" i="25"/>
  <c r="AR60" i="29"/>
  <c r="C35" i="33"/>
  <c r="C34" i="33" s="1"/>
  <c r="D15" i="22"/>
  <c r="AL41" i="30"/>
  <c r="AG37" i="47"/>
  <c r="AT50" i="50"/>
  <c r="AA32" i="44"/>
  <c r="R34" i="25"/>
  <c r="AI46" i="43"/>
  <c r="AI42" i="43"/>
  <c r="H37" i="43"/>
  <c r="E729" i="20"/>
  <c r="AC571" i="20"/>
  <c r="BO72" i="23"/>
  <c r="M644" i="20"/>
  <c r="BF68" i="52"/>
  <c r="BF64" i="52"/>
  <c r="BF60" i="52"/>
  <c r="BF56" i="52"/>
  <c r="BF52" i="52"/>
  <c r="BF48" i="52"/>
  <c r="BO46" i="51"/>
  <c r="AM41" i="51"/>
  <c r="D11" i="51" s="1"/>
  <c r="G11" i="51" s="1"/>
  <c r="C41" i="51"/>
  <c r="BM49" i="34"/>
  <c r="AP42" i="22"/>
  <c r="Q33" i="31"/>
  <c r="AL51" i="30"/>
  <c r="AL49" i="30"/>
  <c r="Q33" i="30"/>
  <c r="AO44" i="21"/>
  <c r="BC43" i="28"/>
  <c r="X38" i="28"/>
  <c r="BF57" i="47"/>
  <c r="BF53" i="47"/>
  <c r="BF49" i="47"/>
  <c r="AY39" i="47"/>
  <c r="AY35" i="47" s="1"/>
  <c r="F39" i="47"/>
  <c r="D14" i="47" s="1"/>
  <c r="AI46" i="44"/>
  <c r="T37" i="44"/>
  <c r="D12" i="44" s="1"/>
  <c r="T24" i="44"/>
  <c r="BC48" i="25"/>
  <c r="AV39" i="25"/>
  <c r="AJ39" i="25"/>
  <c r="D7" i="25" s="1"/>
  <c r="G26" i="25"/>
  <c r="BO47" i="39"/>
  <c r="BB68" i="35"/>
  <c r="AR54" i="29"/>
  <c r="AR48" i="29"/>
  <c r="AP52" i="22"/>
  <c r="AP50" i="22"/>
  <c r="D6" i="22"/>
  <c r="G35" i="31"/>
  <c r="G34" i="31" s="1"/>
  <c r="AP33" i="28"/>
  <c r="C39" i="47"/>
  <c r="D8" i="47" s="1"/>
  <c r="Z42" i="50"/>
  <c r="L37" i="44"/>
  <c r="D6" i="44" s="1"/>
  <c r="K976" i="20" s="1"/>
  <c r="D24" i="44"/>
  <c r="K36" i="46"/>
  <c r="BO52" i="23"/>
  <c r="AD42" i="23"/>
  <c r="AD38" i="23" s="1"/>
  <c r="F42" i="23"/>
  <c r="F38" i="23" s="1"/>
  <c r="BM76" i="51"/>
  <c r="BM74" i="51"/>
  <c r="BM72" i="51"/>
  <c r="BM68" i="51"/>
  <c r="BM66" i="51"/>
  <c r="BM64" i="51"/>
  <c r="BM60" i="51"/>
  <c r="BM45" i="34"/>
  <c r="E7" i="22"/>
  <c r="E17" i="30"/>
  <c r="G17" i="30" s="1"/>
  <c r="AJ37" i="27"/>
  <c r="D14" i="27" s="1"/>
  <c r="X37" i="27"/>
  <c r="X33" i="27" s="1"/>
  <c r="BC53" i="28"/>
  <c r="X39" i="47"/>
  <c r="D12" i="47" s="1"/>
  <c r="W409" i="20" s="1"/>
  <c r="BO60" i="39"/>
  <c r="BM50" i="39"/>
  <c r="BM48" i="39"/>
  <c r="X127" i="20"/>
  <c r="AI41" i="43"/>
  <c r="R33" i="28"/>
  <c r="V127" i="20"/>
  <c r="AC569" i="20"/>
  <c r="AD439" i="20"/>
  <c r="AD441" i="20"/>
  <c r="BO70" i="23"/>
  <c r="BO66" i="23"/>
  <c r="BO58" i="23"/>
  <c r="BE42" i="23"/>
  <c r="D10" i="23" s="1"/>
  <c r="AD24" i="33"/>
  <c r="BO51" i="51"/>
  <c r="BE41" i="51"/>
  <c r="C41" i="34"/>
  <c r="D7" i="34" s="1"/>
  <c r="AE321" i="20" s="1"/>
  <c r="E6" i="30"/>
  <c r="AB743" i="20" s="1"/>
  <c r="AA34" i="21"/>
  <c r="BC60" i="28"/>
  <c r="BF60" i="49"/>
  <c r="BF48" i="49"/>
  <c r="D12" i="49"/>
  <c r="BF55" i="47"/>
  <c r="BF51" i="47"/>
  <c r="L39" i="47"/>
  <c r="L35" i="47" s="1"/>
  <c r="AT46" i="50"/>
  <c r="E23" i="50"/>
  <c r="AI41" i="44"/>
  <c r="R39" i="25"/>
  <c r="D12" i="25" s="1"/>
  <c r="T661" i="20"/>
  <c r="V202" i="20"/>
  <c r="AD437" i="20"/>
  <c r="AJ129" i="20"/>
  <c r="N496" i="20"/>
  <c r="BM46" i="39"/>
  <c r="V128" i="20"/>
  <c r="S730" i="20"/>
  <c r="BK43" i="19"/>
  <c r="BK42" i="19" s="1"/>
  <c r="BK39" i="19" s="1"/>
  <c r="BY72" i="19"/>
  <c r="BY70" i="19"/>
  <c r="AC568" i="20"/>
  <c r="V203" i="20"/>
  <c r="AC567" i="20"/>
  <c r="CA53" i="19"/>
  <c r="F471" i="20"/>
  <c r="F477" i="20"/>
  <c r="F474" i="20"/>
  <c r="F468" i="20"/>
  <c r="F464" i="20"/>
  <c r="A7" i="20"/>
  <c r="D273" i="20" s="1"/>
  <c r="F473" i="20"/>
  <c r="F465" i="20"/>
  <c r="F475" i="20"/>
  <c r="T662" i="20"/>
  <c r="V200" i="20"/>
  <c r="K908" i="20"/>
  <c r="L796" i="20"/>
  <c r="BO45" i="39"/>
  <c r="AD395" i="20"/>
  <c r="U35" i="29"/>
  <c r="AJ127" i="20"/>
  <c r="E731" i="20"/>
  <c r="C1268" i="20"/>
  <c r="AC595" i="20"/>
  <c r="M686" i="20"/>
  <c r="M685" i="20"/>
  <c r="U567" i="20"/>
  <c r="U565" i="20"/>
  <c r="U564" i="20"/>
  <c r="U562" i="20"/>
  <c r="U563" i="20"/>
  <c r="BY69" i="19"/>
  <c r="C15" i="42"/>
  <c r="N322" i="20" s="1"/>
  <c r="AI36" i="42"/>
  <c r="U561" i="20"/>
  <c r="G20" i="40"/>
  <c r="G42" i="40"/>
  <c r="BQ57" i="40"/>
  <c r="BQ56" i="40" s="1"/>
  <c r="BQ53" i="40" s="1"/>
  <c r="S729" i="20"/>
  <c r="F580" i="20"/>
  <c r="U596" i="20"/>
  <c r="U598" i="20"/>
  <c r="U601" i="20"/>
  <c r="BQ45" i="19"/>
  <c r="BQ41" i="19" s="1"/>
  <c r="O45" i="19"/>
  <c r="D14" i="19" s="1"/>
  <c r="AK61" i="42"/>
  <c r="AJ130" i="20"/>
  <c r="F595" i="20"/>
  <c r="F596" i="20"/>
  <c r="N437" i="20"/>
  <c r="BB60" i="35"/>
  <c r="AC566" i="20"/>
  <c r="R45" i="19"/>
  <c r="D22" i="19" s="1"/>
  <c r="AC564" i="20"/>
  <c r="AC565" i="20"/>
  <c r="S917" i="20"/>
  <c r="U599" i="20"/>
  <c r="V27" i="29"/>
  <c r="O36" i="29"/>
  <c r="N24" i="33"/>
  <c r="E6" i="33"/>
  <c r="AA701" i="20"/>
  <c r="AA698" i="20"/>
  <c r="L757" i="20"/>
  <c r="E33" i="31"/>
  <c r="BW57" i="40"/>
  <c r="BW56" i="40" s="1"/>
  <c r="BW53" i="40" s="1"/>
  <c r="G10" i="40"/>
  <c r="G14" i="40"/>
  <c r="G38" i="40"/>
  <c r="BO57" i="40"/>
  <c r="BO56" i="40" s="1"/>
  <c r="BO53" i="40" s="1"/>
  <c r="BG57" i="40"/>
  <c r="BG56" i="40" s="1"/>
  <c r="BG53" i="40" s="1"/>
  <c r="F576" i="20"/>
  <c r="T660" i="20"/>
  <c r="AC200" i="20"/>
  <c r="C1264" i="20"/>
  <c r="AC592" i="20"/>
  <c r="E730" i="20"/>
  <c r="F599" i="20"/>
  <c r="BB57" i="35"/>
  <c r="AC32" i="37"/>
  <c r="CA80" i="19"/>
  <c r="U593" i="20"/>
  <c r="L37" i="42"/>
  <c r="AD396" i="20"/>
  <c r="C1269" i="20"/>
  <c r="AM45" i="19"/>
  <c r="AM41" i="19" s="1"/>
  <c r="L45" i="19"/>
  <c r="D12" i="19" s="1"/>
  <c r="BY77" i="19"/>
  <c r="CA77" i="19"/>
  <c r="CA79" i="19"/>
  <c r="AC560" i="20"/>
  <c r="F573" i="20"/>
  <c r="C1149" i="20"/>
  <c r="T680" i="20"/>
  <c r="T679" i="20"/>
  <c r="T676" i="20"/>
  <c r="C1150" i="20"/>
  <c r="C1151" i="20"/>
  <c r="AC588" i="20"/>
  <c r="C1257" i="20"/>
  <c r="C1259" i="20"/>
  <c r="C1260" i="20"/>
  <c r="AC590" i="20"/>
  <c r="C1261" i="20"/>
  <c r="AC591" i="20"/>
  <c r="AI46" i="37"/>
  <c r="AD398" i="20"/>
  <c r="AD397" i="20"/>
  <c r="V37" i="37"/>
  <c r="U33" i="37" s="1"/>
  <c r="AC589" i="20"/>
  <c r="AI42" i="37"/>
  <c r="AI44" i="37"/>
  <c r="N37" i="37"/>
  <c r="D12" i="37" s="1"/>
  <c r="G12" i="37" s="1"/>
  <c r="C1258" i="20"/>
  <c r="F37" i="37"/>
  <c r="E33" i="37" s="1"/>
  <c r="U32" i="37"/>
  <c r="E14" i="37"/>
  <c r="M32" i="37"/>
  <c r="AI41" i="37"/>
  <c r="M35" i="37"/>
  <c r="M34" i="37" s="1"/>
  <c r="AA661" i="20"/>
  <c r="V201" i="20"/>
  <c r="BY75" i="19"/>
  <c r="CA75" i="19"/>
  <c r="AK65" i="42"/>
  <c r="S918" i="20"/>
  <c r="AK63" i="42"/>
  <c r="AK59" i="42"/>
  <c r="AK60" i="42"/>
  <c r="AK57" i="42"/>
  <c r="AC562" i="20"/>
  <c r="CA74" i="19"/>
  <c r="AK55" i="42"/>
  <c r="AK53" i="42"/>
  <c r="M681" i="20"/>
  <c r="AK52" i="42"/>
  <c r="AK50" i="42"/>
  <c r="BY73" i="19"/>
  <c r="V199" i="20"/>
  <c r="CA72" i="19"/>
  <c r="S726" i="20"/>
  <c r="T656" i="20"/>
  <c r="AC563" i="20"/>
  <c r="CA70" i="19"/>
  <c r="CA71" i="19"/>
  <c r="CA69" i="19"/>
  <c r="AC561" i="20"/>
  <c r="S727" i="20"/>
  <c r="T658" i="20"/>
  <c r="AK47" i="42"/>
  <c r="AK46" i="42"/>
  <c r="AJ128" i="20"/>
  <c r="AC199" i="20"/>
  <c r="S916" i="20"/>
  <c r="AK42" i="42"/>
  <c r="T37" i="42"/>
  <c r="S33" i="42" s="1"/>
  <c r="M682" i="20"/>
  <c r="M683" i="20"/>
  <c r="M687" i="20"/>
  <c r="M680" i="20"/>
  <c r="BC57" i="40"/>
  <c r="BC56" i="40" s="1"/>
  <c r="BC53" i="40" s="1"/>
  <c r="F575" i="20"/>
  <c r="M684" i="20"/>
  <c r="CA68" i="19"/>
  <c r="CA66" i="19"/>
  <c r="T681" i="20"/>
  <c r="C997" i="20"/>
  <c r="S728" i="20"/>
  <c r="T659" i="20"/>
  <c r="CA64" i="19"/>
  <c r="U560" i="20"/>
  <c r="G7" i="40"/>
  <c r="G30" i="40"/>
  <c r="BA57" i="40"/>
  <c r="BA56" i="40" s="1"/>
  <c r="BA53" i="40" s="1"/>
  <c r="AY57" i="40"/>
  <c r="AY56" i="40" s="1"/>
  <c r="AY53" i="40" s="1"/>
  <c r="T657" i="20"/>
  <c r="S725" i="20"/>
  <c r="BY62" i="19"/>
  <c r="CA62" i="19"/>
  <c r="BY61" i="19"/>
  <c r="BY60" i="19"/>
  <c r="BY56" i="19"/>
  <c r="CA58" i="19"/>
  <c r="CA59" i="19"/>
  <c r="CA55" i="19"/>
  <c r="F572" i="20"/>
  <c r="F569" i="20"/>
  <c r="AG45" i="19"/>
  <c r="AG41" i="19" s="1"/>
  <c r="BY53" i="19"/>
  <c r="BY52" i="19"/>
  <c r="AC559" i="20"/>
  <c r="CA51" i="19"/>
  <c r="BY51" i="19"/>
  <c r="AE24" i="27"/>
  <c r="AD32" i="27"/>
  <c r="K36" i="36"/>
  <c r="D9" i="36"/>
  <c r="BO68" i="23"/>
  <c r="D11" i="29"/>
  <c r="F936" i="20" s="1"/>
  <c r="AG36" i="29"/>
  <c r="D16" i="29"/>
  <c r="Y36" i="29"/>
  <c r="E21" i="29"/>
  <c r="AD27" i="29"/>
  <c r="AC35" i="29"/>
  <c r="E35" i="29"/>
  <c r="F27" i="29"/>
  <c r="E9" i="29"/>
  <c r="N742" i="20" s="1"/>
  <c r="AA34" i="22"/>
  <c r="D16" i="22"/>
  <c r="D14" i="22"/>
  <c r="S34" i="22"/>
  <c r="E6" i="22"/>
  <c r="X522" i="20" s="1"/>
  <c r="E33" i="22"/>
  <c r="E14" i="30"/>
  <c r="E1105" i="20" s="1"/>
  <c r="U32" i="30"/>
  <c r="AC699" i="20"/>
  <c r="AP45" i="19"/>
  <c r="BO73" i="51"/>
  <c r="E13" i="21"/>
  <c r="AF39" i="21"/>
  <c r="D13" i="21" s="1"/>
  <c r="AF26" i="21"/>
  <c r="O35" i="21"/>
  <c r="D9" i="21"/>
  <c r="AK32" i="19"/>
  <c r="AJ40" i="19"/>
  <c r="M32" i="19"/>
  <c r="L40" i="19"/>
  <c r="AE29" i="23"/>
  <c r="E19" i="23"/>
  <c r="AD37" i="23"/>
  <c r="D18" i="33"/>
  <c r="AA33" i="33"/>
  <c r="D7" i="48"/>
  <c r="D19" i="48"/>
  <c r="M38" i="50"/>
  <c r="D13" i="50"/>
  <c r="I36" i="29"/>
  <c r="BB62" i="35"/>
  <c r="BY68" i="19"/>
  <c r="BY64" i="19"/>
  <c r="BY57" i="19"/>
  <c r="AJ45" i="19"/>
  <c r="AJ41" i="19" s="1"/>
  <c r="X45" i="19"/>
  <c r="X41" i="19" s="1"/>
  <c r="C45" i="19"/>
  <c r="D8" i="19" s="1"/>
  <c r="O42" i="23"/>
  <c r="D18" i="23" s="1"/>
  <c r="AR61" i="29"/>
  <c r="AR44" i="29"/>
  <c r="C3" i="29"/>
  <c r="AA39" i="52"/>
  <c r="D19" i="52" s="1"/>
  <c r="O39" i="52"/>
  <c r="O35" i="52" s="1"/>
  <c r="C39" i="52"/>
  <c r="T24" i="33"/>
  <c r="BO67" i="51"/>
  <c r="BM58" i="51"/>
  <c r="L41" i="51"/>
  <c r="L37" i="51" s="1"/>
  <c r="AG41" i="34"/>
  <c r="D15" i="34" s="1"/>
  <c r="G15" i="34" s="1"/>
  <c r="AP54" i="22"/>
  <c r="AP43" i="22"/>
  <c r="AL42" i="30"/>
  <c r="L39" i="21"/>
  <c r="K35" i="21" s="1"/>
  <c r="C34" i="21"/>
  <c r="E11" i="21"/>
  <c r="L37" i="27"/>
  <c r="M24" i="27"/>
  <c r="C38" i="28"/>
  <c r="D9" i="28" s="1"/>
  <c r="K1084" i="20" s="1"/>
  <c r="AK51" i="42"/>
  <c r="AK43" i="42"/>
  <c r="AK41" i="42"/>
  <c r="J37" i="42"/>
  <c r="I33" i="42" s="1"/>
  <c r="D18" i="49"/>
  <c r="BF59" i="47"/>
  <c r="AQ26" i="47"/>
  <c r="AT55" i="50"/>
  <c r="AT49" i="50"/>
  <c r="T37" i="37"/>
  <c r="D7" i="37" s="1"/>
  <c r="W536" i="20" s="1"/>
  <c r="C36" i="46"/>
  <c r="BB59" i="35"/>
  <c r="CA57" i="19"/>
  <c r="X42" i="23"/>
  <c r="D5" i="23" s="1"/>
  <c r="J27" i="36"/>
  <c r="AJ42" i="33"/>
  <c r="W33" i="33"/>
  <c r="D7" i="33"/>
  <c r="BO54" i="51"/>
  <c r="BO52" i="51"/>
  <c r="BO50" i="51"/>
  <c r="AP41" i="34"/>
  <c r="AP37" i="34" s="1"/>
  <c r="R41" i="34"/>
  <c r="R37" i="34" s="1"/>
  <c r="E16" i="34"/>
  <c r="AP49" i="22"/>
  <c r="D5" i="22"/>
  <c r="AJ26" i="21"/>
  <c r="I37" i="27"/>
  <c r="D5" i="27" s="1"/>
  <c r="E8" i="27"/>
  <c r="H398" i="20" s="1"/>
  <c r="AG38" i="28"/>
  <c r="D14" i="28" s="1"/>
  <c r="K1089" i="20" s="1"/>
  <c r="F37" i="42"/>
  <c r="E33" i="42" s="1"/>
  <c r="AT57" i="50"/>
  <c r="AT52" i="50"/>
  <c r="D21" i="50"/>
  <c r="AA39" i="25"/>
  <c r="D8" i="25" s="1"/>
  <c r="G410" i="20" s="1"/>
  <c r="O39" i="25"/>
  <c r="D9" i="25" s="1"/>
  <c r="C39" i="25"/>
  <c r="D13" i="25" s="1"/>
  <c r="BM59" i="39"/>
  <c r="BE41" i="38"/>
  <c r="D15" i="38" s="1"/>
  <c r="K1267" i="20" s="1"/>
  <c r="AG41" i="38"/>
  <c r="D7" i="38" s="1"/>
  <c r="K1259" i="20" s="1"/>
  <c r="U41" i="38"/>
  <c r="CA63" i="19"/>
  <c r="BB45" i="19"/>
  <c r="D15" i="19" s="1"/>
  <c r="BO60" i="23"/>
  <c r="BB42" i="23"/>
  <c r="D21" i="23" s="1"/>
  <c r="AD235" i="20" s="1"/>
  <c r="G33" i="33"/>
  <c r="BO71" i="51"/>
  <c r="AA32" i="31"/>
  <c r="AB26" i="21"/>
  <c r="BC58" i="28"/>
  <c r="BC42" i="28"/>
  <c r="F24" i="42"/>
  <c r="BF64" i="49"/>
  <c r="BF56" i="49"/>
  <c r="BF52" i="49"/>
  <c r="BF69" i="47"/>
  <c r="AT59" i="50"/>
  <c r="V42" i="50"/>
  <c r="D18" i="50" s="1"/>
  <c r="E32" i="37"/>
  <c r="AI44" i="44"/>
  <c r="L24" i="44"/>
  <c r="AR46" i="46"/>
  <c r="AR44" i="46"/>
  <c r="BC44" i="25"/>
  <c r="X39" i="25"/>
  <c r="D14" i="25" s="1"/>
  <c r="W499" i="20" s="1"/>
  <c r="L39" i="25"/>
  <c r="L35" i="25" s="1"/>
  <c r="F34" i="25"/>
  <c r="BM57" i="39"/>
  <c r="BO49" i="39"/>
  <c r="AS41" i="39"/>
  <c r="D21" i="39" s="1"/>
  <c r="E22" i="39"/>
  <c r="BB41" i="38"/>
  <c r="BB37" i="38" s="1"/>
  <c r="AP41" i="38"/>
  <c r="D18" i="38" s="1"/>
  <c r="K1270" i="20" s="1"/>
  <c r="F41" i="38"/>
  <c r="F37" i="38" s="1"/>
  <c r="CA76" i="19"/>
  <c r="BY67" i="19"/>
  <c r="BY49" i="19"/>
  <c r="AD45" i="19"/>
  <c r="AD41" i="19" s="1"/>
  <c r="I45" i="19"/>
  <c r="I41" i="19" s="1"/>
  <c r="AG42" i="23"/>
  <c r="AG38" i="23" s="1"/>
  <c r="U42" i="23"/>
  <c r="D15" i="23" s="1"/>
  <c r="AD233" i="20" s="1"/>
  <c r="AR59" i="29"/>
  <c r="AR57" i="29"/>
  <c r="AS39" i="52"/>
  <c r="AS35" i="52" s="1"/>
  <c r="AC32" i="33"/>
  <c r="BO62" i="51"/>
  <c r="BM57" i="51"/>
  <c r="BM49" i="51"/>
  <c r="BM47" i="51"/>
  <c r="BO52" i="34"/>
  <c r="BO50" i="34"/>
  <c r="AP51" i="22"/>
  <c r="AP44" i="22"/>
  <c r="D18" i="22"/>
  <c r="M32" i="31"/>
  <c r="AE32" i="30"/>
  <c r="AB39" i="21"/>
  <c r="D16" i="21" s="1"/>
  <c r="T26" i="21"/>
  <c r="AG32" i="27"/>
  <c r="V37" i="42"/>
  <c r="AD24" i="37"/>
  <c r="C34" i="25"/>
  <c r="BO47" i="38"/>
  <c r="BY80" i="19"/>
  <c r="CA67" i="19"/>
  <c r="CA50" i="19"/>
  <c r="CA49" i="19"/>
  <c r="AY45" i="19"/>
  <c r="D19" i="19" s="1"/>
  <c r="BO63" i="23"/>
  <c r="BO48" i="23"/>
  <c r="M36" i="36"/>
  <c r="AG38" i="36"/>
  <c r="AG37" i="36" s="1"/>
  <c r="AR56" i="29"/>
  <c r="AR46" i="29"/>
  <c r="U36" i="29"/>
  <c r="AD39" i="52"/>
  <c r="F39" i="52"/>
  <c r="D11" i="52" s="1"/>
  <c r="AJ41" i="33"/>
  <c r="S32" i="33"/>
  <c r="BO57" i="51"/>
  <c r="E21" i="51"/>
  <c r="AY36" i="34"/>
  <c r="AP53" i="22"/>
  <c r="M34" i="22"/>
  <c r="AL52" i="30"/>
  <c r="T39" i="21"/>
  <c r="D7" i="21" s="1"/>
  <c r="AI35" i="21"/>
  <c r="BC57" i="28"/>
  <c r="AA38" i="28"/>
  <c r="AA34" i="28" s="1"/>
  <c r="C3" i="44"/>
  <c r="BO56" i="39"/>
  <c r="BO53" i="39"/>
  <c r="BO48" i="38"/>
  <c r="BO45" i="38"/>
  <c r="BY59" i="19"/>
  <c r="BO62" i="23"/>
  <c r="AM36" i="34"/>
  <c r="E7" i="31"/>
  <c r="G7" i="31" s="1"/>
  <c r="C35" i="21"/>
  <c r="I35" i="42"/>
  <c r="I34" i="42" s="1"/>
  <c r="E16" i="49"/>
  <c r="BF67" i="47"/>
  <c r="E11" i="47"/>
  <c r="F24" i="37"/>
  <c r="M36" i="46"/>
  <c r="BC43" i="25"/>
  <c r="AP39" i="25"/>
  <c r="BM58" i="39"/>
  <c r="BM56" i="39"/>
  <c r="BB41" i="39"/>
  <c r="BB37" i="39" s="1"/>
  <c r="AP41" i="39"/>
  <c r="D7" i="39" s="1"/>
  <c r="I41" i="39"/>
  <c r="D5" i="39" s="1"/>
  <c r="W127" i="20" s="1"/>
  <c r="BM48" i="38"/>
  <c r="E11" i="38"/>
  <c r="T648" i="20"/>
  <c r="T646" i="20"/>
  <c r="I41" i="51"/>
  <c r="BB55" i="35"/>
  <c r="W40" i="35"/>
  <c r="D13" i="35"/>
  <c r="BB52" i="35"/>
  <c r="BB53" i="35"/>
  <c r="M675" i="20"/>
  <c r="D14" i="48"/>
  <c r="D22" i="48"/>
  <c r="AY41" i="51"/>
  <c r="AY37" i="51" s="1"/>
  <c r="X41" i="51"/>
  <c r="X37" i="51" s="1"/>
  <c r="E9" i="51"/>
  <c r="BM45" i="51"/>
  <c r="U41" i="51"/>
  <c r="D8" i="51" s="1"/>
  <c r="U649" i="20" s="1"/>
  <c r="BB51" i="35"/>
  <c r="BB50" i="35"/>
  <c r="S742" i="20"/>
  <c r="M643" i="20"/>
  <c r="M29" i="23"/>
  <c r="R42" i="23"/>
  <c r="D8" i="23" s="1"/>
  <c r="S745" i="20"/>
  <c r="M646" i="20"/>
  <c r="C42" i="23"/>
  <c r="D11" i="23" s="1"/>
  <c r="BO46" i="23"/>
  <c r="AC40" i="35"/>
  <c r="E15" i="35"/>
  <c r="G41" i="35"/>
  <c r="M54" i="40"/>
  <c r="E27" i="40"/>
  <c r="BE57" i="40"/>
  <c r="BE56" i="40" s="1"/>
  <c r="BE53" i="40" s="1"/>
  <c r="CD261" i="40"/>
  <c r="CD185" i="40"/>
  <c r="CD295" i="40"/>
  <c r="CD171" i="40"/>
  <c r="CD151" i="40"/>
  <c r="CD382" i="40"/>
  <c r="M38" i="29"/>
  <c r="M37" i="29" s="1"/>
  <c r="CD275" i="40"/>
  <c r="CD231" i="40"/>
  <c r="CD289" i="40"/>
  <c r="CD348" i="40"/>
  <c r="CD205" i="40"/>
  <c r="CD181" i="40"/>
  <c r="C998" i="20"/>
  <c r="T678" i="20"/>
  <c r="T674" i="20"/>
  <c r="T675" i="20"/>
  <c r="M659" i="20"/>
  <c r="M662" i="20"/>
  <c r="A119" i="20"/>
  <c r="CD305" i="40"/>
  <c r="CD259" i="40"/>
  <c r="CD255" i="40"/>
  <c r="CD247" i="40"/>
  <c r="CD265" i="40"/>
  <c r="A111" i="20"/>
  <c r="CD299" i="40"/>
  <c r="CD238" i="40"/>
  <c r="A107" i="20"/>
  <c r="CD310" i="40"/>
  <c r="CD306" i="40"/>
  <c r="CD245" i="40"/>
  <c r="A114" i="20"/>
  <c r="E19" i="19"/>
  <c r="AY40" i="19"/>
  <c r="AB32" i="19"/>
  <c r="E7" i="19"/>
  <c r="E8" i="19"/>
  <c r="D32" i="19"/>
  <c r="C40" i="19"/>
  <c r="Y36" i="36"/>
  <c r="D17" i="36"/>
  <c r="G17" i="36" s="1"/>
  <c r="D14" i="52"/>
  <c r="BO50" i="23"/>
  <c r="W36" i="36"/>
  <c r="D11" i="36"/>
  <c r="AI35" i="36"/>
  <c r="AJ27" i="36"/>
  <c r="S35" i="36"/>
  <c r="S38" i="36"/>
  <c r="S37" i="36" s="1"/>
  <c r="K35" i="36"/>
  <c r="L27" i="36"/>
  <c r="C35" i="36"/>
  <c r="D27" i="36"/>
  <c r="X37" i="38"/>
  <c r="D11" i="38"/>
  <c r="AZ31" i="48"/>
  <c r="L42" i="23"/>
  <c r="L38" i="23" s="1"/>
  <c r="AA40" i="19"/>
  <c r="E5" i="36"/>
  <c r="D6" i="29"/>
  <c r="N608" i="20" s="1"/>
  <c r="AE36" i="29"/>
  <c r="E20" i="29"/>
  <c r="G20" i="29" s="1"/>
  <c r="AI35" i="29"/>
  <c r="E13" i="29"/>
  <c r="G13" i="29" s="1"/>
  <c r="S35" i="29"/>
  <c r="D27" i="29"/>
  <c r="C35" i="29"/>
  <c r="D22" i="29"/>
  <c r="D6" i="33"/>
  <c r="M33" i="33"/>
  <c r="M679" i="20"/>
  <c r="M678" i="20"/>
  <c r="AB31" i="48"/>
  <c r="BY78" i="19"/>
  <c r="BY65" i="19"/>
  <c r="G36" i="36"/>
  <c r="P31" i="48"/>
  <c r="E15" i="19"/>
  <c r="BC32" i="19"/>
  <c r="AP40" i="19"/>
  <c r="AQ32" i="19"/>
  <c r="S32" i="19"/>
  <c r="BH42" i="23"/>
  <c r="E17" i="51"/>
  <c r="AP36" i="51"/>
  <c r="AE28" i="51"/>
  <c r="E18" i="51"/>
  <c r="S28" i="51"/>
  <c r="R36" i="51"/>
  <c r="G28" i="51"/>
  <c r="BF67" i="49"/>
  <c r="D12" i="35"/>
  <c r="AK135" i="20" s="1"/>
  <c r="AC41" i="35"/>
  <c r="D21" i="35"/>
  <c r="M41" i="35"/>
  <c r="P32" i="19"/>
  <c r="AK29" i="23"/>
  <c r="AB27" i="36"/>
  <c r="AR52" i="29"/>
  <c r="E13" i="51"/>
  <c r="O36" i="51"/>
  <c r="BB41" i="34"/>
  <c r="BB37" i="34" s="1"/>
  <c r="I41" i="34"/>
  <c r="D6" i="34" s="1"/>
  <c r="D17" i="31"/>
  <c r="W33" i="31"/>
  <c r="D10" i="31"/>
  <c r="O526" i="20" s="1"/>
  <c r="O33" i="31"/>
  <c r="E8" i="31"/>
  <c r="S32" i="31"/>
  <c r="L24" i="31"/>
  <c r="K32" i="31"/>
  <c r="E16" i="31"/>
  <c r="G16" i="31" s="1"/>
  <c r="D24" i="31"/>
  <c r="C32" i="31"/>
  <c r="S33" i="30"/>
  <c r="D10" i="30"/>
  <c r="K33" i="30"/>
  <c r="D19" i="30"/>
  <c r="C33" i="30"/>
  <c r="D15" i="30"/>
  <c r="D1106" i="20" s="1"/>
  <c r="I32" i="30"/>
  <c r="E18" i="30"/>
  <c r="J24" i="30"/>
  <c r="AO47" i="21"/>
  <c r="I32" i="37"/>
  <c r="J24" i="37"/>
  <c r="BB58" i="35"/>
  <c r="CA78" i="19"/>
  <c r="CA73" i="19"/>
  <c r="BY63" i="19"/>
  <c r="BY58" i="19"/>
  <c r="AA45" i="19"/>
  <c r="D7" i="19" s="1"/>
  <c r="F45" i="19"/>
  <c r="F41" i="19" s="1"/>
  <c r="BO65" i="23"/>
  <c r="BO49" i="23"/>
  <c r="AA42" i="23"/>
  <c r="D7" i="23" s="1"/>
  <c r="I42" i="23"/>
  <c r="I38" i="23" s="1"/>
  <c r="E9" i="23"/>
  <c r="AR45" i="36"/>
  <c r="R27" i="36"/>
  <c r="AR51" i="29"/>
  <c r="AR49" i="29"/>
  <c r="AQ26" i="52"/>
  <c r="K33" i="33"/>
  <c r="D13" i="33"/>
  <c r="C33" i="33"/>
  <c r="D12" i="33"/>
  <c r="M727" i="20" s="1"/>
  <c r="X24" i="33"/>
  <c r="W32" i="33"/>
  <c r="O32" i="33"/>
  <c r="E5" i="33"/>
  <c r="G5" i="33" s="1"/>
  <c r="E11" i="33"/>
  <c r="G11" i="33" s="1"/>
  <c r="G32" i="33"/>
  <c r="BM75" i="51"/>
  <c r="BM73" i="51"/>
  <c r="AD41" i="51"/>
  <c r="BM50" i="34"/>
  <c r="BM48" i="34"/>
  <c r="D10" i="22"/>
  <c r="W526" i="20" s="1"/>
  <c r="Q34" i="22"/>
  <c r="AI33" i="22"/>
  <c r="E8" i="22"/>
  <c r="X524" i="20" s="1"/>
  <c r="C33" i="22"/>
  <c r="D25" i="22"/>
  <c r="AJ43" i="31"/>
  <c r="AL43" i="30"/>
  <c r="AV38" i="28"/>
  <c r="AV34" i="28" s="1"/>
  <c r="AJ38" i="28"/>
  <c r="AJ34" i="28" s="1"/>
  <c r="BB70" i="35"/>
  <c r="G40" i="35"/>
  <c r="E23" i="35"/>
  <c r="AS45" i="19"/>
  <c r="AS41" i="19" s="1"/>
  <c r="Q35" i="36"/>
  <c r="X27" i="29"/>
  <c r="E5" i="51"/>
  <c r="BO48" i="34"/>
  <c r="E11" i="31"/>
  <c r="J37" i="37"/>
  <c r="I33" i="37" s="1"/>
  <c r="AP37" i="38"/>
  <c r="J32" i="35"/>
  <c r="E18" i="35"/>
  <c r="CA61" i="19"/>
  <c r="CA56" i="19"/>
  <c r="AD43" i="19"/>
  <c r="Q38" i="36"/>
  <c r="Q37" i="36" s="1"/>
  <c r="R34" i="52"/>
  <c r="E7" i="52"/>
  <c r="H670" i="20" s="1"/>
  <c r="S26" i="52"/>
  <c r="BM52" i="51"/>
  <c r="BM50" i="51"/>
  <c r="BM48" i="51"/>
  <c r="O41" i="51"/>
  <c r="D13" i="51" s="1"/>
  <c r="AM36" i="51"/>
  <c r="E19" i="22"/>
  <c r="G19" i="22" s="1"/>
  <c r="AH25" i="22"/>
  <c r="E12" i="22"/>
  <c r="G12" i="22" s="1"/>
  <c r="Z25" i="22"/>
  <c r="I33" i="22"/>
  <c r="E21" i="22"/>
  <c r="G21" i="22" s="1"/>
  <c r="Z24" i="30"/>
  <c r="E38" i="50"/>
  <c r="D5" i="50"/>
  <c r="F809" i="20" s="1"/>
  <c r="BB64" i="35"/>
  <c r="E9" i="35"/>
  <c r="BY79" i="19"/>
  <c r="CA60" i="19"/>
  <c r="BY54" i="19"/>
  <c r="CA52" i="19"/>
  <c r="U45" i="19"/>
  <c r="D27" i="19" s="1"/>
  <c r="BO67" i="23"/>
  <c r="BO51" i="23"/>
  <c r="AJ42" i="23"/>
  <c r="D12" i="23" s="1"/>
  <c r="F37" i="23"/>
  <c r="E6" i="23"/>
  <c r="W38" i="36"/>
  <c r="W37" i="36" s="1"/>
  <c r="AC36" i="36"/>
  <c r="E20" i="36"/>
  <c r="AB900" i="20" s="1"/>
  <c r="AR58" i="29"/>
  <c r="P27" i="29"/>
  <c r="E15" i="29"/>
  <c r="O609" i="20" s="1"/>
  <c r="J25" i="22"/>
  <c r="G33" i="31"/>
  <c r="BF45" i="47"/>
  <c r="AP39" i="47"/>
  <c r="D11" i="47" s="1"/>
  <c r="AS36" i="38"/>
  <c r="D5" i="43"/>
  <c r="D959" i="20" s="1"/>
  <c r="Y33" i="43"/>
  <c r="BB67" i="35"/>
  <c r="BB56" i="35"/>
  <c r="BB54" i="35"/>
  <c r="CA54" i="19"/>
  <c r="E12" i="19"/>
  <c r="X209" i="20" s="1"/>
  <c r="AR44" i="36"/>
  <c r="E19" i="36"/>
  <c r="AR53" i="29"/>
  <c r="E18" i="29"/>
  <c r="G18" i="29" s="1"/>
  <c r="AK35" i="29"/>
  <c r="AK38" i="29"/>
  <c r="AK37" i="29" s="1"/>
  <c r="Q36" i="29"/>
  <c r="M35" i="29"/>
  <c r="N27" i="29"/>
  <c r="K38" i="29"/>
  <c r="K37" i="29" s="1"/>
  <c r="BF66" i="52"/>
  <c r="BF62" i="52"/>
  <c r="BF58" i="52"/>
  <c r="BF54" i="52"/>
  <c r="BF50" i="52"/>
  <c r="BF46" i="52"/>
  <c r="L39" i="52"/>
  <c r="D15" i="52" s="1"/>
  <c r="O34" i="52"/>
  <c r="E8" i="52"/>
  <c r="H671" i="20" s="1"/>
  <c r="D13" i="52"/>
  <c r="E12" i="34"/>
  <c r="AP48" i="22"/>
  <c r="R24" i="30"/>
  <c r="U37" i="39"/>
  <c r="D17" i="39"/>
  <c r="AG36" i="38"/>
  <c r="AH28" i="38"/>
  <c r="U36" i="38"/>
  <c r="E9" i="38"/>
  <c r="L1261" i="20" s="1"/>
  <c r="V28" i="38"/>
  <c r="BF49" i="52"/>
  <c r="BF45" i="52"/>
  <c r="BM69" i="51"/>
  <c r="BM46" i="51"/>
  <c r="AV41" i="51"/>
  <c r="D10" i="51" s="1"/>
  <c r="AA41" i="51"/>
  <c r="AA37" i="51" s="1"/>
  <c r="F41" i="51"/>
  <c r="P24" i="30"/>
  <c r="E9" i="21"/>
  <c r="P26" i="21"/>
  <c r="G34" i="21"/>
  <c r="E5" i="21"/>
  <c r="U32" i="27"/>
  <c r="E15" i="27"/>
  <c r="E5" i="27"/>
  <c r="I35" i="27"/>
  <c r="I34" i="27" s="1"/>
  <c r="I32" i="27"/>
  <c r="BC46" i="28"/>
  <c r="AK45" i="42"/>
  <c r="E11" i="50"/>
  <c r="AN42" i="50"/>
  <c r="AE40" i="50"/>
  <c r="AE39" i="50" s="1"/>
  <c r="AF42" i="50"/>
  <c r="D14" i="50" s="1"/>
  <c r="E15" i="50"/>
  <c r="G15" i="50" s="1"/>
  <c r="O37" i="50"/>
  <c r="P42" i="50"/>
  <c r="E9" i="50"/>
  <c r="G813" i="20" s="1"/>
  <c r="H42" i="50"/>
  <c r="D9" i="50" s="1"/>
  <c r="F813" i="20" s="1"/>
  <c r="D17" i="46"/>
  <c r="AE36" i="46"/>
  <c r="O36" i="46"/>
  <c r="D15" i="46"/>
  <c r="AJ27" i="46"/>
  <c r="E19" i="46"/>
  <c r="G19" i="46" s="1"/>
  <c r="E22" i="46"/>
  <c r="AA35" i="46"/>
  <c r="E9" i="46"/>
  <c r="K35" i="46"/>
  <c r="E16" i="46"/>
  <c r="G16" i="46" s="1"/>
  <c r="D27" i="46"/>
  <c r="T27" i="46"/>
  <c r="AP39" i="52"/>
  <c r="AP35" i="52" s="1"/>
  <c r="U39" i="52"/>
  <c r="U35" i="52" s="1"/>
  <c r="I39" i="52"/>
  <c r="D9" i="52" s="1"/>
  <c r="G672" i="20" s="1"/>
  <c r="AJ47" i="33"/>
  <c r="C32" i="33"/>
  <c r="D24" i="33"/>
  <c r="BM67" i="51"/>
  <c r="BM65" i="51"/>
  <c r="BO55" i="51"/>
  <c r="BM53" i="51"/>
  <c r="AS41" i="51"/>
  <c r="AS37" i="51" s="1"/>
  <c r="Y28" i="51"/>
  <c r="BM51" i="34"/>
  <c r="AY41" i="34"/>
  <c r="D10" i="34" s="1"/>
  <c r="AM41" i="34"/>
  <c r="AM37" i="34" s="1"/>
  <c r="AD41" i="34"/>
  <c r="D17" i="34" s="1"/>
  <c r="AA36" i="34"/>
  <c r="E13" i="22"/>
  <c r="G13" i="22" s="1"/>
  <c r="G36" i="22"/>
  <c r="G35" i="22" s="1"/>
  <c r="G32" i="22" s="1"/>
  <c r="Q32" i="31"/>
  <c r="O32" i="30"/>
  <c r="AD39" i="21"/>
  <c r="AC35" i="21" s="1"/>
  <c r="H39" i="21"/>
  <c r="D5" i="21" s="1"/>
  <c r="AI34" i="21"/>
  <c r="X26" i="21"/>
  <c r="AG37" i="27"/>
  <c r="D16" i="27" s="1"/>
  <c r="G16" i="27" s="1"/>
  <c r="R32" i="27"/>
  <c r="BC52" i="28"/>
  <c r="AK25" i="28"/>
  <c r="E20" i="28"/>
  <c r="L1174" i="20" s="1"/>
  <c r="Y25" i="28"/>
  <c r="E6" i="28"/>
  <c r="L1081" i="20" s="1"/>
  <c r="M25" i="28"/>
  <c r="L33" i="28"/>
  <c r="BF51" i="49"/>
  <c r="AI45" i="44"/>
  <c r="Z24" i="44"/>
  <c r="Z37" i="44"/>
  <c r="Y32" i="44"/>
  <c r="R24" i="44"/>
  <c r="R37" i="44"/>
  <c r="Q32" i="44"/>
  <c r="E15" i="44"/>
  <c r="I32" i="44"/>
  <c r="E10" i="44"/>
  <c r="L980" i="20" s="1"/>
  <c r="AV41" i="39"/>
  <c r="AV37" i="39" s="1"/>
  <c r="U37" i="38"/>
  <c r="D9" i="38"/>
  <c r="K1261" i="20" s="1"/>
  <c r="I41" i="38"/>
  <c r="D8" i="38" s="1"/>
  <c r="K1260" i="20" s="1"/>
  <c r="BO65" i="51"/>
  <c r="BO60" i="51"/>
  <c r="C3" i="51"/>
  <c r="BO51" i="34"/>
  <c r="O36" i="34"/>
  <c r="AJ42" i="31"/>
  <c r="U33" i="31"/>
  <c r="AL46" i="30"/>
  <c r="M32" i="30"/>
  <c r="H24" i="30"/>
  <c r="E18" i="27"/>
  <c r="AP32" i="27"/>
  <c r="AQ24" i="27"/>
  <c r="F32" i="27"/>
  <c r="G24" i="27"/>
  <c r="E17" i="49"/>
  <c r="AP34" i="49"/>
  <c r="AQ26" i="49"/>
  <c r="E12" i="49"/>
  <c r="AD34" i="49"/>
  <c r="AE26" i="49"/>
  <c r="E7" i="49"/>
  <c r="S26" i="49"/>
  <c r="G26" i="49"/>
  <c r="E11" i="49"/>
  <c r="X229" i="20" s="1"/>
  <c r="Y35" i="37"/>
  <c r="Y34" i="37" s="1"/>
  <c r="BF44" i="52"/>
  <c r="AM39" i="52"/>
  <c r="D16" i="52" s="1"/>
  <c r="R39" i="52"/>
  <c r="R35" i="52" s="1"/>
  <c r="AB24" i="33"/>
  <c r="BO76" i="51"/>
  <c r="BO74" i="51"/>
  <c r="BO59" i="51"/>
  <c r="BO58" i="51"/>
  <c r="BM56" i="51"/>
  <c r="BO49" i="51"/>
  <c r="BO49" i="34"/>
  <c r="AA41" i="34"/>
  <c r="D16" i="34" s="1"/>
  <c r="O41" i="34"/>
  <c r="D5" i="34" s="1"/>
  <c r="G5" i="34" s="1"/>
  <c r="F41" i="34"/>
  <c r="D8" i="34" s="1"/>
  <c r="F36" i="34"/>
  <c r="AP46" i="22"/>
  <c r="C34" i="22"/>
  <c r="O35" i="30"/>
  <c r="O34" i="30" s="1"/>
  <c r="X39" i="21"/>
  <c r="U34" i="21"/>
  <c r="H26" i="21"/>
  <c r="AK54" i="42"/>
  <c r="BF54" i="47"/>
  <c r="AT54" i="50"/>
  <c r="X42" i="50"/>
  <c r="AI43" i="37"/>
  <c r="I33" i="44"/>
  <c r="D15" i="44"/>
  <c r="AI45" i="43"/>
  <c r="R37" i="43"/>
  <c r="BF63" i="52"/>
  <c r="BF59" i="52"/>
  <c r="BF47" i="52"/>
  <c r="AJ48" i="33"/>
  <c r="AJ46" i="33"/>
  <c r="BO75" i="51"/>
  <c r="BO63" i="51"/>
  <c r="BM61" i="51"/>
  <c r="BO56" i="51"/>
  <c r="BO47" i="51"/>
  <c r="BB41" i="51"/>
  <c r="D23" i="51" s="1"/>
  <c r="AG41" i="51"/>
  <c r="AG37" i="51" s="1"/>
  <c r="AV36" i="51"/>
  <c r="BM52" i="34"/>
  <c r="BM47" i="34"/>
  <c r="BO45" i="34"/>
  <c r="AS41" i="34"/>
  <c r="D21" i="34" s="1"/>
  <c r="G21" i="34" s="1"/>
  <c r="C36" i="34"/>
  <c r="AP58" i="22"/>
  <c r="AP56" i="22"/>
  <c r="D14" i="31"/>
  <c r="AL50" i="30"/>
  <c r="AF24" i="30"/>
  <c r="L26" i="21"/>
  <c r="K34" i="21"/>
  <c r="S34" i="21"/>
  <c r="AP37" i="27"/>
  <c r="AP33" i="27" s="1"/>
  <c r="S24" i="27"/>
  <c r="BC54" i="28"/>
  <c r="R38" i="28"/>
  <c r="D10" i="28" s="1"/>
  <c r="K1085" i="20" s="1"/>
  <c r="I38" i="28"/>
  <c r="I34" i="28" s="1"/>
  <c r="AK64" i="42"/>
  <c r="D9" i="42"/>
  <c r="E13" i="42"/>
  <c r="Z37" i="42"/>
  <c r="Y33" i="42" s="1"/>
  <c r="Z24" i="42"/>
  <c r="R24" i="42"/>
  <c r="AM34" i="49"/>
  <c r="E20" i="49"/>
  <c r="BF61" i="47"/>
  <c r="E907" i="20"/>
  <c r="L1213" i="20"/>
  <c r="AG39" i="25"/>
  <c r="D18" i="25" s="1"/>
  <c r="AY41" i="38"/>
  <c r="R37" i="38"/>
  <c r="E10" i="28"/>
  <c r="L1085" i="20" s="1"/>
  <c r="AB24" i="42"/>
  <c r="E5" i="42"/>
  <c r="AD39" i="47"/>
  <c r="D6" i="47" s="1"/>
  <c r="I39" i="47"/>
  <c r="I35" i="47" s="1"/>
  <c r="X35" i="47"/>
  <c r="AT58" i="50"/>
  <c r="AT47" i="50"/>
  <c r="R42" i="50"/>
  <c r="Y37" i="50"/>
  <c r="E18" i="50"/>
  <c r="G18" i="50" s="1"/>
  <c r="E8" i="50"/>
  <c r="G812" i="20" s="1"/>
  <c r="AD37" i="37"/>
  <c r="D5" i="37" s="1"/>
  <c r="D37" i="37"/>
  <c r="D17" i="37" s="1"/>
  <c r="S32" i="37"/>
  <c r="N24" i="37"/>
  <c r="AB37" i="44"/>
  <c r="D37" i="44"/>
  <c r="E18" i="44"/>
  <c r="AR50" i="46"/>
  <c r="U39" i="25"/>
  <c r="BO61" i="39"/>
  <c r="AM41" i="39"/>
  <c r="AA41" i="39"/>
  <c r="D10" i="39" s="1"/>
  <c r="R41" i="39"/>
  <c r="D14" i="39" s="1"/>
  <c r="F41" i="39"/>
  <c r="F37" i="39" s="1"/>
  <c r="AA36" i="38"/>
  <c r="AI44" i="43"/>
  <c r="W32" i="43"/>
  <c r="AM37" i="27"/>
  <c r="D12" i="27" s="1"/>
  <c r="R37" i="27"/>
  <c r="R33" i="27" s="1"/>
  <c r="AG35" i="27"/>
  <c r="AG34" i="27" s="1"/>
  <c r="AK56" i="42"/>
  <c r="AK49" i="42"/>
  <c r="AK44" i="42"/>
  <c r="AB37" i="42"/>
  <c r="AA33" i="42" s="1"/>
  <c r="D37" i="42"/>
  <c r="AV39" i="47"/>
  <c r="AV35" i="47" s="1"/>
  <c r="AA39" i="47"/>
  <c r="D7" i="47" s="1"/>
  <c r="AT60" i="50"/>
  <c r="E7" i="50"/>
  <c r="G811" i="20" s="1"/>
  <c r="AB37" i="37"/>
  <c r="AA33" i="37" s="1"/>
  <c r="E6" i="44"/>
  <c r="L976" i="20" s="1"/>
  <c r="AR47" i="46"/>
  <c r="AE38" i="46"/>
  <c r="AE37" i="46" s="1"/>
  <c r="AM39" i="25"/>
  <c r="AP34" i="25"/>
  <c r="BO59" i="39"/>
  <c r="BM52" i="39"/>
  <c r="BO50" i="39"/>
  <c r="BO46" i="39"/>
  <c r="BE37" i="39"/>
  <c r="X36" i="38"/>
  <c r="L35" i="28"/>
  <c r="AK58" i="42"/>
  <c r="E11" i="42"/>
  <c r="P323" i="20" s="1"/>
  <c r="BF66" i="47"/>
  <c r="AH42" i="50"/>
  <c r="U36" i="46"/>
  <c r="AD34" i="25"/>
  <c r="BO58" i="39"/>
  <c r="BO54" i="39"/>
  <c r="BO52" i="39"/>
  <c r="O41" i="39"/>
  <c r="D13" i="39" s="1"/>
  <c r="BO46" i="38"/>
  <c r="C3" i="38"/>
  <c r="AD37" i="47"/>
  <c r="AD36" i="47" s="1"/>
  <c r="F37" i="47"/>
  <c r="I37" i="50"/>
  <c r="E16" i="50"/>
  <c r="G16" i="50" s="1"/>
  <c r="E14" i="44"/>
  <c r="I35" i="44"/>
  <c r="I34" i="44" s="1"/>
  <c r="I31" i="44" s="1"/>
  <c r="S36" i="46"/>
  <c r="F39" i="25"/>
  <c r="O37" i="25"/>
  <c r="O36" i="25" s="1"/>
  <c r="BM60" i="39"/>
  <c r="BM47" i="39"/>
  <c r="BE37" i="38"/>
  <c r="C36" i="38"/>
  <c r="L39" i="38"/>
  <c r="E6" i="43"/>
  <c r="E960" i="20" s="1"/>
  <c r="AP38" i="28"/>
  <c r="D16" i="28" s="1"/>
  <c r="K1170" i="20" s="1"/>
  <c r="AK48" i="42"/>
  <c r="BF65" i="47"/>
  <c r="BF52" i="47"/>
  <c r="AJ39" i="47"/>
  <c r="AJ35" i="47" s="1"/>
  <c r="O39" i="47"/>
  <c r="O35" i="47" s="1"/>
  <c r="AT61" i="50"/>
  <c r="Y40" i="50"/>
  <c r="Y39" i="50" s="1"/>
  <c r="C32" i="37"/>
  <c r="E10" i="37"/>
  <c r="E7" i="37"/>
  <c r="AR48" i="46"/>
  <c r="BM55" i="39"/>
  <c r="BM47" i="38"/>
  <c r="AS41" i="38"/>
  <c r="D17" i="38" s="1"/>
  <c r="K1269" i="20" s="1"/>
  <c r="C41" i="38"/>
  <c r="Q35" i="43"/>
  <c r="Q34" i="43" s="1"/>
  <c r="CD258" i="40"/>
  <c r="CD282" i="40"/>
  <c r="CD230" i="40"/>
  <c r="CD214" i="40"/>
  <c r="CD170" i="40"/>
  <c r="CD322" i="40"/>
  <c r="CD257" i="40"/>
  <c r="CD254" i="40"/>
  <c r="CD204" i="40"/>
  <c r="CD376" i="40"/>
  <c r="CD321" i="40"/>
  <c r="CD302" i="40"/>
  <c r="CD402" i="40"/>
  <c r="CD324" i="40"/>
  <c r="CD294" i="40"/>
  <c r="CD273" i="40"/>
  <c r="CD262" i="40"/>
  <c r="BE39" i="51"/>
  <c r="Y38" i="36"/>
  <c r="Y37" i="36" s="1"/>
  <c r="O35" i="43"/>
  <c r="O34" i="43" s="1"/>
  <c r="AS39" i="38"/>
  <c r="E38" i="29"/>
  <c r="E37" i="29" s="1"/>
  <c r="AJ39" i="38"/>
  <c r="AE38" i="29"/>
  <c r="AE37" i="29" s="1"/>
  <c r="G22" i="29"/>
  <c r="G21" i="29"/>
  <c r="M38" i="36"/>
  <c r="M37" i="36" s="1"/>
  <c r="AP39" i="51"/>
  <c r="AA38" i="36"/>
  <c r="AA37" i="36" s="1"/>
  <c r="K38" i="36"/>
  <c r="K37" i="36" s="1"/>
  <c r="I38" i="36"/>
  <c r="I37" i="36" s="1"/>
  <c r="BE38" i="51"/>
  <c r="AS39" i="51"/>
  <c r="AS38" i="51" s="1"/>
  <c r="U39" i="51"/>
  <c r="U38" i="51" s="1"/>
  <c r="AG39" i="51"/>
  <c r="AG38" i="51" s="1"/>
  <c r="C38" i="36"/>
  <c r="C37" i="36" s="1"/>
  <c r="R39" i="51"/>
  <c r="R38" i="51" s="1"/>
  <c r="G17" i="50"/>
  <c r="O40" i="50"/>
  <c r="O39" i="50" s="1"/>
  <c r="AI38" i="36"/>
  <c r="AI37" i="36" s="1"/>
  <c r="F39" i="51"/>
  <c r="F38" i="51" s="1"/>
  <c r="S37" i="21"/>
  <c r="S36" i="21" s="1"/>
  <c r="AA38" i="29"/>
  <c r="AA37" i="29" s="1"/>
  <c r="G38" i="29"/>
  <c r="G37" i="29" s="1"/>
  <c r="U38" i="29"/>
  <c r="U37" i="29" s="1"/>
  <c r="C57" i="40"/>
  <c r="Q35" i="30"/>
  <c r="Q34" i="30" s="1"/>
  <c r="A113" i="20"/>
  <c r="AD39" i="51"/>
  <c r="AD38" i="51" s="1"/>
  <c r="AJ36" i="28"/>
  <c r="A106" i="20"/>
  <c r="BE40" i="23"/>
  <c r="BE39" i="23" s="1"/>
  <c r="X40" i="23"/>
  <c r="X39" i="23" s="1"/>
  <c r="AP40" i="23"/>
  <c r="L36" i="28"/>
  <c r="A118" i="20"/>
  <c r="A108" i="20"/>
  <c r="AG40" i="23"/>
  <c r="AG39" i="23" s="1"/>
  <c r="I39" i="51"/>
  <c r="I38" i="51" s="1"/>
  <c r="S35" i="44"/>
  <c r="S34" i="44" s="1"/>
  <c r="A117" i="20"/>
  <c r="BB40" i="23"/>
  <c r="U40" i="23"/>
  <c r="U39" i="23" s="1"/>
  <c r="R40" i="23"/>
  <c r="R39" i="23" s="1"/>
  <c r="A110" i="20"/>
  <c r="A104" i="20"/>
  <c r="L40" i="23"/>
  <c r="L39" i="23" s="1"/>
  <c r="C37" i="52"/>
  <c r="C36" i="52" s="1"/>
  <c r="AG39" i="34"/>
  <c r="A109" i="20"/>
  <c r="A103" i="20"/>
  <c r="G22" i="23"/>
  <c r="I40" i="23"/>
  <c r="I39" i="23" s="1"/>
  <c r="AA39" i="34"/>
  <c r="A115" i="20"/>
  <c r="AS37" i="52"/>
  <c r="C39" i="34"/>
  <c r="C38" i="34" s="1"/>
  <c r="G35" i="30"/>
  <c r="G34" i="30" s="1"/>
  <c r="W35" i="31"/>
  <c r="W34" i="31" s="1"/>
  <c r="G35" i="43"/>
  <c r="G34" i="43" s="1"/>
  <c r="O35" i="31"/>
  <c r="O34" i="31" s="1"/>
  <c r="G11" i="30"/>
  <c r="E35" i="30"/>
  <c r="E34" i="30" s="1"/>
  <c r="E31" i="30" s="1"/>
  <c r="AY39" i="39"/>
  <c r="I5" i="40"/>
  <c r="C996" i="20"/>
  <c r="AA35" i="31"/>
  <c r="AA34" i="31" s="1"/>
  <c r="K35" i="31"/>
  <c r="K34" i="31" s="1"/>
  <c r="K31" i="31" s="1"/>
  <c r="AA36" i="28"/>
  <c r="AY37" i="52"/>
  <c r="W35" i="33"/>
  <c r="W34" i="33" s="1"/>
  <c r="AA37" i="52"/>
  <c r="U35" i="27"/>
  <c r="U34" i="27" s="1"/>
  <c r="I37" i="49"/>
  <c r="I36" i="49" s="1"/>
  <c r="AC35" i="33"/>
  <c r="AC34" i="33" s="1"/>
  <c r="X35" i="27"/>
  <c r="X34" i="27" s="1"/>
  <c r="U35" i="44"/>
  <c r="U34" i="44" s="1"/>
  <c r="G21" i="46"/>
  <c r="C37" i="25"/>
  <c r="C36" i="25" s="1"/>
  <c r="AC38" i="46"/>
  <c r="AC37" i="46" s="1"/>
  <c r="S35" i="33"/>
  <c r="S34" i="33" s="1"/>
  <c r="C35" i="44"/>
  <c r="C34" i="44" s="1"/>
  <c r="AA38" i="46"/>
  <c r="AA37" i="46" s="1"/>
  <c r="M35" i="33"/>
  <c r="M34" i="33" s="1"/>
  <c r="C35" i="42"/>
  <c r="C34" i="42" s="1"/>
  <c r="AP37" i="47"/>
  <c r="W38" i="46"/>
  <c r="W37" i="46" s="1"/>
  <c r="W34" i="46" s="1"/>
  <c r="AS39" i="39"/>
  <c r="U35" i="33"/>
  <c r="U34" i="33" s="1"/>
  <c r="E35" i="33"/>
  <c r="E34" i="33" s="1"/>
  <c r="G35" i="33"/>
  <c r="G34" i="33" s="1"/>
  <c r="G31" i="33" s="1"/>
  <c r="AJ37" i="47"/>
  <c r="O38" i="46"/>
  <c r="O37" i="46" s="1"/>
  <c r="AG39" i="39"/>
  <c r="AG38" i="38"/>
  <c r="G16" i="33"/>
  <c r="AA35" i="42"/>
  <c r="AA34" i="42" s="1"/>
  <c r="L37" i="47"/>
  <c r="AC35" i="37"/>
  <c r="AC34" i="37" s="1"/>
  <c r="M38" i="46"/>
  <c r="M37" i="46" s="1"/>
  <c r="AS38" i="39"/>
  <c r="AI37" i="21"/>
  <c r="AI36" i="21" s="1"/>
  <c r="Y35" i="42"/>
  <c r="Y34" i="42" s="1"/>
  <c r="F36" i="47"/>
  <c r="G11" i="47"/>
  <c r="AA35" i="44"/>
  <c r="AA34" i="44" s="1"/>
  <c r="K38" i="46"/>
  <c r="K37" i="46" s="1"/>
  <c r="K35" i="42"/>
  <c r="K34" i="42" s="1"/>
  <c r="Y35" i="44"/>
  <c r="Y34" i="44" s="1"/>
  <c r="G38" i="46"/>
  <c r="G37" i="46" s="1"/>
  <c r="G34" i="46" s="1"/>
  <c r="AA37" i="25"/>
  <c r="AA36" i="25" s="1"/>
  <c r="D16" i="48"/>
  <c r="M674" i="20"/>
  <c r="M673" i="20"/>
  <c r="M677" i="20"/>
  <c r="AY36" i="52"/>
  <c r="I39" i="34"/>
  <c r="I38" i="34" s="1"/>
  <c r="AI36" i="22"/>
  <c r="AI35" i="22" s="1"/>
  <c r="K36" i="22"/>
  <c r="K35" i="22" s="1"/>
  <c r="AE37" i="21"/>
  <c r="AE36" i="21" s="1"/>
  <c r="O37" i="21"/>
  <c r="O36" i="21" s="1"/>
  <c r="AA37" i="21"/>
  <c r="AA36" i="21" s="1"/>
  <c r="AD35" i="27"/>
  <c r="AD34" i="27" s="1"/>
  <c r="F35" i="27"/>
  <c r="F34" i="27" s="1"/>
  <c r="O36" i="28"/>
  <c r="R37" i="47"/>
  <c r="R36" i="47" s="1"/>
  <c r="G21" i="47"/>
  <c r="K35" i="43"/>
  <c r="K34" i="43" s="1"/>
  <c r="G8" i="35"/>
  <c r="U43" i="35"/>
  <c r="U42" i="35" s="1"/>
  <c r="AA36" i="52"/>
  <c r="L39" i="34"/>
  <c r="L38" i="34" s="1"/>
  <c r="BE39" i="34"/>
  <c r="AG36" i="22"/>
  <c r="AG35" i="22" s="1"/>
  <c r="Q36" i="22"/>
  <c r="Q35" i="22" s="1"/>
  <c r="AC36" i="22"/>
  <c r="AC35" i="22" s="1"/>
  <c r="K37" i="21"/>
  <c r="K36" i="21" s="1"/>
  <c r="C36" i="28"/>
  <c r="I37" i="47"/>
  <c r="I36" i="47" s="1"/>
  <c r="E43" i="35"/>
  <c r="E42" i="35" s="1"/>
  <c r="G19" i="52"/>
  <c r="AY39" i="34"/>
  <c r="AA36" i="22"/>
  <c r="AA35" i="22" s="1"/>
  <c r="C37" i="21"/>
  <c r="C36" i="21" s="1"/>
  <c r="AP36" i="28"/>
  <c r="AP35" i="28"/>
  <c r="AY37" i="49"/>
  <c r="AY36" i="49" s="1"/>
  <c r="AP36" i="47"/>
  <c r="AK40" i="50"/>
  <c r="AK39" i="50" s="1"/>
  <c r="R37" i="25"/>
  <c r="R36" i="25" s="1"/>
  <c r="AG38" i="39"/>
  <c r="BB43" i="19"/>
  <c r="BB42" i="19" s="1"/>
  <c r="G22" i="34"/>
  <c r="AV39" i="34"/>
  <c r="AJ38" i="34"/>
  <c r="AE36" i="22"/>
  <c r="AE35" i="22" s="1"/>
  <c r="O36" i="22"/>
  <c r="O35" i="22" s="1"/>
  <c r="W36" i="22"/>
  <c r="W35" i="22" s="1"/>
  <c r="W32" i="22" s="1"/>
  <c r="G6" i="22"/>
  <c r="AM36" i="28"/>
  <c r="AJ35" i="28"/>
  <c r="AD37" i="49"/>
  <c r="AD36" i="49" s="1"/>
  <c r="U40" i="50"/>
  <c r="U39" i="50" s="1"/>
  <c r="F37" i="25"/>
  <c r="F36" i="25" s="1"/>
  <c r="M36" i="22"/>
  <c r="M35" i="22" s="1"/>
  <c r="X39" i="34"/>
  <c r="X38" i="34" s="1"/>
  <c r="R36" i="28"/>
  <c r="R35" i="28" s="1"/>
  <c r="M676" i="20"/>
  <c r="D20" i="48"/>
  <c r="AG39" i="48"/>
  <c r="F156" i="20"/>
  <c r="AI57" i="40"/>
  <c r="AI56" i="40" s="1"/>
  <c r="I54" i="40"/>
  <c r="Y57" i="40"/>
  <c r="Y56" i="40" s="1"/>
  <c r="N46" i="40"/>
  <c r="S57" i="40"/>
  <c r="S56" i="40" s="1"/>
  <c r="J46" i="40"/>
  <c r="D13" i="40"/>
  <c r="I57" i="40"/>
  <c r="I56" i="40" s="1"/>
  <c r="D6" i="40"/>
  <c r="Y54" i="40"/>
  <c r="S54" i="40"/>
  <c r="E15" i="40"/>
  <c r="H186" i="20" s="1"/>
  <c r="D5" i="48"/>
  <c r="D31" i="48"/>
  <c r="C39" i="48"/>
  <c r="E26" i="40"/>
  <c r="AH46" i="40"/>
  <c r="D18" i="40"/>
  <c r="G166" i="20" s="1"/>
  <c r="M658" i="20"/>
  <c r="C54" i="40"/>
  <c r="T677" i="20"/>
  <c r="C999" i="20"/>
  <c r="D12" i="48"/>
  <c r="J1280" i="20"/>
  <c r="J1278" i="20"/>
  <c r="F154" i="20"/>
  <c r="Q57" i="40"/>
  <c r="Q56" i="40" s="1"/>
  <c r="Q54" i="40"/>
  <c r="D5" i="40"/>
  <c r="G5" i="40" s="1"/>
  <c r="D24" i="40"/>
  <c r="F46" i="40"/>
  <c r="AQ57" i="40"/>
  <c r="AQ56" i="40" s="1"/>
  <c r="AQ54" i="40"/>
  <c r="AR46" i="40"/>
  <c r="D22" i="40"/>
  <c r="G167" i="20" s="1"/>
  <c r="D16" i="40"/>
  <c r="D21" i="40"/>
  <c r="G162" i="20" s="1"/>
  <c r="U57" i="40"/>
  <c r="U56" i="40" s="1"/>
  <c r="U54" i="40"/>
  <c r="V46" i="40"/>
  <c r="D15" i="48"/>
  <c r="G137" i="20" s="1"/>
  <c r="E10" i="48"/>
  <c r="H136" i="20" s="1"/>
  <c r="I39" i="48"/>
  <c r="D9" i="48"/>
  <c r="U43" i="19"/>
  <c r="U42" i="19" s="1"/>
  <c r="U39" i="39"/>
  <c r="U38" i="39" s="1"/>
  <c r="AD42" i="19"/>
  <c r="F43" i="19"/>
  <c r="F42" i="19" s="1"/>
  <c r="AA37" i="49"/>
  <c r="AA36" i="49" s="1"/>
  <c r="K40" i="50"/>
  <c r="K39" i="50" s="1"/>
  <c r="G35" i="37"/>
  <c r="G34" i="37" s="1"/>
  <c r="K35" i="44"/>
  <c r="K34" i="44" s="1"/>
  <c r="G11" i="46"/>
  <c r="AP37" i="25"/>
  <c r="AP36" i="25" s="1"/>
  <c r="L39" i="39"/>
  <c r="G7" i="30"/>
  <c r="G5" i="30"/>
  <c r="Y35" i="30"/>
  <c r="Y34" i="30" s="1"/>
  <c r="F37" i="49"/>
  <c r="F36" i="49" s="1"/>
  <c r="AC40" i="50"/>
  <c r="AC39" i="50" s="1"/>
  <c r="AC36" i="50" s="1"/>
  <c r="M40" i="50"/>
  <c r="M39" i="50" s="1"/>
  <c r="I40" i="50"/>
  <c r="I39" i="50" s="1"/>
  <c r="G7" i="50"/>
  <c r="U35" i="37"/>
  <c r="U34" i="37" s="1"/>
  <c r="AM37" i="25"/>
  <c r="AM36" i="25" s="1"/>
  <c r="I39" i="39"/>
  <c r="I38" i="39" s="1"/>
  <c r="W35" i="30"/>
  <c r="W34" i="30" s="1"/>
  <c r="G9" i="30"/>
  <c r="C37" i="49"/>
  <c r="E40" i="50"/>
  <c r="E39" i="50" s="1"/>
  <c r="AD37" i="25"/>
  <c r="AD36" i="25" s="1"/>
  <c r="BE38" i="39"/>
  <c r="U39" i="38"/>
  <c r="U38" i="38" s="1"/>
  <c r="I35" i="30"/>
  <c r="I34" i="30" s="1"/>
  <c r="I31" i="30" s="1"/>
  <c r="G18" i="30"/>
  <c r="AJ39" i="39"/>
  <c r="G16" i="30"/>
  <c r="AS37" i="49"/>
  <c r="AS36" i="49" s="1"/>
  <c r="F155" i="20"/>
  <c r="J1279" i="20"/>
  <c r="CD202" i="40"/>
  <c r="CD367" i="40"/>
  <c r="CD335" i="40"/>
  <c r="CD331" i="40"/>
  <c r="CD300" i="40"/>
  <c r="C121" i="20"/>
  <c r="A105" i="20"/>
  <c r="A8" i="20"/>
  <c r="D274" i="20" s="1"/>
  <c r="CD375" i="40"/>
  <c r="CD232" i="40"/>
  <c r="A120" i="20"/>
  <c r="A116" i="20"/>
  <c r="A112" i="20"/>
  <c r="CD320" i="40"/>
  <c r="CD304" i="40"/>
  <c r="CD296" i="40"/>
  <c r="CD288" i="40"/>
  <c r="CD280" i="40"/>
  <c r="CD268" i="40"/>
  <c r="CD256" i="40"/>
  <c r="CD220" i="40"/>
  <c r="CD200" i="40"/>
  <c r="CD172" i="40"/>
  <c r="CD160" i="40"/>
  <c r="AG57" i="40"/>
  <c r="AG56" i="40" s="1"/>
  <c r="O57" i="40"/>
  <c r="O56" i="40" s="1"/>
  <c r="O54" i="40"/>
  <c r="AX46" i="40"/>
  <c r="AF46" i="40"/>
  <c r="E24" i="40"/>
  <c r="H167" i="20" s="1"/>
  <c r="AE57" i="40"/>
  <c r="AE56" i="40" s="1"/>
  <c r="M57" i="40"/>
  <c r="M56" i="40" s="1"/>
  <c r="AE54" i="40"/>
  <c r="AD46" i="40"/>
  <c r="E6" i="40"/>
  <c r="E17" i="40"/>
  <c r="E35" i="40"/>
  <c r="BZ46" i="40"/>
  <c r="BY54" i="40"/>
  <c r="BY57" i="40"/>
  <c r="BY56" i="40" s="1"/>
  <c r="E9" i="40"/>
  <c r="H154" i="20" s="1"/>
  <c r="AJ46" i="40"/>
  <c r="AB46" i="40"/>
  <c r="AA54" i="40"/>
  <c r="AA57" i="40"/>
  <c r="AA56" i="40" s="1"/>
  <c r="E12" i="40"/>
  <c r="H161" i="20" s="1"/>
  <c r="D46" i="40"/>
  <c r="AC57" i="40"/>
  <c r="AC56" i="40" s="1"/>
  <c r="AC54" i="40"/>
  <c r="AV46" i="40"/>
  <c r="R46" i="40"/>
  <c r="H46" i="40"/>
  <c r="K58" i="40"/>
  <c r="C41" i="40" s="1"/>
  <c r="F367" i="20" s="1"/>
  <c r="G57" i="40"/>
  <c r="G56" i="40" s="1"/>
  <c r="G54" i="40"/>
  <c r="E11" i="40"/>
  <c r="CD323" i="40"/>
  <c r="AW57" i="40"/>
  <c r="AW56" i="40" s="1"/>
  <c r="W57" i="40"/>
  <c r="W56" i="40" s="1"/>
  <c r="E57" i="40"/>
  <c r="AW54" i="40"/>
  <c r="W54" i="40"/>
  <c r="P46" i="40"/>
  <c r="AU57" i="40"/>
  <c r="AU56" i="40" s="1"/>
  <c r="D17" i="48"/>
  <c r="BC31" i="48"/>
  <c r="BB39" i="48"/>
  <c r="E14" i="48"/>
  <c r="O687" i="20" s="1"/>
  <c r="AQ31" i="48"/>
  <c r="E16" i="48"/>
  <c r="AE31" i="48"/>
  <c r="AD39" i="48"/>
  <c r="E15" i="48"/>
  <c r="S31" i="48"/>
  <c r="G31" i="48"/>
  <c r="F39" i="48"/>
  <c r="E22" i="48"/>
  <c r="AP39" i="48"/>
  <c r="R39" i="48"/>
  <c r="E9" i="48"/>
  <c r="D27" i="35"/>
  <c r="AA41" i="35"/>
  <c r="S41" i="35"/>
  <c r="D14" i="35"/>
  <c r="D6" i="35"/>
  <c r="K41" i="35"/>
  <c r="E27" i="35"/>
  <c r="AB32" i="35"/>
  <c r="AA40" i="35"/>
  <c r="T32" i="35"/>
  <c r="E14" i="35"/>
  <c r="S40" i="35"/>
  <c r="S43" i="35"/>
  <c r="S42" i="35" s="1"/>
  <c r="E6" i="35"/>
  <c r="L32" i="35"/>
  <c r="K40" i="35"/>
  <c r="E26" i="35"/>
  <c r="D32" i="35"/>
  <c r="C40" i="35"/>
  <c r="C43" i="35"/>
  <c r="C3" i="33"/>
  <c r="X37" i="34"/>
  <c r="AM39" i="48"/>
  <c r="O39" i="48"/>
  <c r="E23" i="48"/>
  <c r="G8" i="29"/>
  <c r="BH39" i="48"/>
  <c r="AJ39" i="48"/>
  <c r="L39" i="48"/>
  <c r="BI31" i="48"/>
  <c r="AW31" i="48"/>
  <c r="AK31" i="48"/>
  <c r="Y31" i="48"/>
  <c r="M31" i="48"/>
  <c r="E19" i="48"/>
  <c r="W568" i="20" s="1"/>
  <c r="BB66" i="35"/>
  <c r="AA43" i="35"/>
  <c r="AA42" i="35" s="1"/>
  <c r="BE39" i="48"/>
  <c r="E17" i="48"/>
  <c r="C5" i="48"/>
  <c r="C3" i="48" s="1"/>
  <c r="E11" i="48"/>
  <c r="H131" i="20" s="1"/>
  <c r="D26" i="35"/>
  <c r="BF31" i="48"/>
  <c r="AT31" i="48"/>
  <c r="AH31" i="48"/>
  <c r="V31" i="48"/>
  <c r="J31" i="48"/>
  <c r="E24" i="48"/>
  <c r="E1150" i="20"/>
  <c r="K43" i="35"/>
  <c r="K42" i="35" s="1"/>
  <c r="G9" i="29"/>
  <c r="AY39" i="48"/>
  <c r="E6" i="48"/>
  <c r="AV37" i="52"/>
  <c r="AV36" i="52" s="1"/>
  <c r="AW26" i="52"/>
  <c r="E21" i="52"/>
  <c r="G21" i="52" s="1"/>
  <c r="AV34" i="52"/>
  <c r="AJ34" i="52"/>
  <c r="AK26" i="52"/>
  <c r="E13" i="52"/>
  <c r="G13" i="52" s="1"/>
  <c r="AJ37" i="52"/>
  <c r="AJ36" i="52" s="1"/>
  <c r="X37" i="52"/>
  <c r="E6" i="52"/>
  <c r="Y26" i="52"/>
  <c r="X36" i="52"/>
  <c r="X34" i="52"/>
  <c r="L34" i="52"/>
  <c r="L36" i="52"/>
  <c r="M26" i="52"/>
  <c r="E15" i="52"/>
  <c r="G15" i="52" s="1"/>
  <c r="L37" i="52"/>
  <c r="U39" i="48"/>
  <c r="BB49" i="35"/>
  <c r="O43" i="35"/>
  <c r="O42" i="35" s="1"/>
  <c r="AE43" i="35"/>
  <c r="AE42" i="35" s="1"/>
  <c r="G43" i="35"/>
  <c r="G42" i="35" s="1"/>
  <c r="W43" i="35"/>
  <c r="W42" i="35" s="1"/>
  <c r="AB699" i="20"/>
  <c r="E10" i="35"/>
  <c r="AL137" i="20" s="1"/>
  <c r="V32" i="35"/>
  <c r="N32" i="35"/>
  <c r="E21" i="35"/>
  <c r="E5" i="35"/>
  <c r="F32" i="35"/>
  <c r="Y43" i="35"/>
  <c r="Y42" i="35" s="1"/>
  <c r="I43" i="35"/>
  <c r="I42" i="35" s="1"/>
  <c r="BY50" i="19"/>
  <c r="AV45" i="19"/>
  <c r="BO71" i="23"/>
  <c r="BO55" i="23"/>
  <c r="AG36" i="36"/>
  <c r="D20" i="36"/>
  <c r="Q36" i="36"/>
  <c r="D12" i="36"/>
  <c r="G12" i="36" s="1"/>
  <c r="D7" i="36"/>
  <c r="O201" i="20" s="1"/>
  <c r="I36" i="36"/>
  <c r="AK38" i="36"/>
  <c r="AK37" i="36" s="1"/>
  <c r="AL27" i="36"/>
  <c r="AK35" i="36"/>
  <c r="E16" i="36"/>
  <c r="AD27" i="36"/>
  <c r="E14" i="36"/>
  <c r="AC35" i="36"/>
  <c r="U38" i="36"/>
  <c r="U37" i="36" s="1"/>
  <c r="V27" i="36"/>
  <c r="U35" i="36"/>
  <c r="N27" i="36"/>
  <c r="E22" i="36"/>
  <c r="G22" i="36" s="1"/>
  <c r="M35" i="36"/>
  <c r="E38" i="36"/>
  <c r="E37" i="36" s="1"/>
  <c r="F27" i="36"/>
  <c r="E35" i="36"/>
  <c r="E15" i="36"/>
  <c r="Y41" i="35"/>
  <c r="I41" i="35"/>
  <c r="Y40" i="35"/>
  <c r="I40" i="35"/>
  <c r="E12" i="35"/>
  <c r="D10" i="35"/>
  <c r="BY76" i="19"/>
  <c r="BO61" i="23"/>
  <c r="AR46" i="36"/>
  <c r="D21" i="29"/>
  <c r="AC36" i="29"/>
  <c r="M36" i="29"/>
  <c r="D8" i="29"/>
  <c r="E11" i="29"/>
  <c r="G11" i="29" s="1"/>
  <c r="AH27" i="29"/>
  <c r="AG38" i="29"/>
  <c r="AG37" i="29" s="1"/>
  <c r="AG35" i="29"/>
  <c r="Z27" i="29"/>
  <c r="E16" i="29"/>
  <c r="Y38" i="29"/>
  <c r="Y37" i="29" s="1"/>
  <c r="Y34" i="29" s="1"/>
  <c r="E17" i="29"/>
  <c r="R27" i="29"/>
  <c r="Q38" i="29"/>
  <c r="Q37" i="29" s="1"/>
  <c r="Q35" i="29"/>
  <c r="E10" i="29"/>
  <c r="J27" i="29"/>
  <c r="I38" i="29"/>
  <c r="I37" i="29" s="1"/>
  <c r="E41" i="35"/>
  <c r="U40" i="35"/>
  <c r="E40" i="35"/>
  <c r="D18" i="35"/>
  <c r="BY71" i="19"/>
  <c r="CA65" i="19"/>
  <c r="BQ43" i="19"/>
  <c r="BQ42" i="19" s="1"/>
  <c r="E9" i="19"/>
  <c r="BR32" i="19"/>
  <c r="BQ40" i="19"/>
  <c r="E6" i="19"/>
  <c r="AS40" i="19"/>
  <c r="AT32" i="19"/>
  <c r="E13" i="19"/>
  <c r="AG43" i="19"/>
  <c r="AG42" i="19" s="1"/>
  <c r="AH32" i="19"/>
  <c r="AG40" i="19"/>
  <c r="E27" i="19"/>
  <c r="U40" i="19"/>
  <c r="V32" i="19"/>
  <c r="I43" i="19"/>
  <c r="I42" i="19" s="1"/>
  <c r="J32" i="19"/>
  <c r="I40" i="19"/>
  <c r="AS43" i="19"/>
  <c r="AS42" i="19" s="1"/>
  <c r="BO57" i="23"/>
  <c r="AK36" i="29"/>
  <c r="E36" i="29"/>
  <c r="I35" i="29"/>
  <c r="G11" i="35"/>
  <c r="AU43" i="35"/>
  <c r="AU42" i="35" s="1"/>
  <c r="Q43" i="35"/>
  <c r="Q42" i="35" s="1"/>
  <c r="AV32" i="35"/>
  <c r="BH39" i="23"/>
  <c r="BH40" i="23"/>
  <c r="E24" i="23"/>
  <c r="BI29" i="23"/>
  <c r="BH37" i="23"/>
  <c r="E16" i="23"/>
  <c r="AM37" i="23"/>
  <c r="AN29" i="23"/>
  <c r="AM40" i="23"/>
  <c r="AM39" i="23" s="1"/>
  <c r="E7" i="23"/>
  <c r="AA40" i="23"/>
  <c r="AA39" i="23" s="1"/>
  <c r="AB29" i="23"/>
  <c r="AA37" i="23"/>
  <c r="E18" i="23"/>
  <c r="O37" i="23"/>
  <c r="P29" i="23"/>
  <c r="O40" i="23"/>
  <c r="O39" i="23" s="1"/>
  <c r="C40" i="23"/>
  <c r="C39" i="23" s="1"/>
  <c r="E11" i="23"/>
  <c r="D29" i="23"/>
  <c r="C37" i="23"/>
  <c r="G5" i="29"/>
  <c r="C35" i="52"/>
  <c r="D20" i="52"/>
  <c r="BO69" i="51"/>
  <c r="AU41" i="35"/>
  <c r="AU40" i="35"/>
  <c r="Q40" i="35"/>
  <c r="E7" i="35"/>
  <c r="BY74" i="19"/>
  <c r="BY55" i="19"/>
  <c r="BO69" i="23"/>
  <c r="BO53" i="23"/>
  <c r="BO47" i="23"/>
  <c r="E8" i="36"/>
  <c r="D6" i="52"/>
  <c r="G669" i="20" s="1"/>
  <c r="X35" i="52"/>
  <c r="AC43" i="35"/>
  <c r="AC42" i="35" s="1"/>
  <c r="M43" i="35"/>
  <c r="M42" i="35" s="1"/>
  <c r="AE41" i="35"/>
  <c r="O41" i="35"/>
  <c r="AE40" i="35"/>
  <c r="O40" i="35"/>
  <c r="E13" i="35"/>
  <c r="BY66" i="19"/>
  <c r="O43" i="19"/>
  <c r="O42" i="19" s="1"/>
  <c r="AM43" i="19"/>
  <c r="AM42" i="19" s="1"/>
  <c r="C43" i="19"/>
  <c r="C42" i="19" s="1"/>
  <c r="AA43" i="19"/>
  <c r="AA42" i="19" s="1"/>
  <c r="AY43" i="19"/>
  <c r="AY42" i="19" s="1"/>
  <c r="BO59" i="23"/>
  <c r="G6" i="36"/>
  <c r="AC38" i="36"/>
  <c r="AC37" i="36" s="1"/>
  <c r="G7" i="29"/>
  <c r="E17" i="19"/>
  <c r="E22" i="19"/>
  <c r="BB39" i="23"/>
  <c r="E14" i="23"/>
  <c r="E15" i="23"/>
  <c r="AE233" i="20" s="1"/>
  <c r="AA36" i="36"/>
  <c r="AE35" i="36"/>
  <c r="O35" i="36"/>
  <c r="E10" i="36"/>
  <c r="G10" i="36" s="1"/>
  <c r="D5" i="36"/>
  <c r="D19" i="36"/>
  <c r="E7" i="36"/>
  <c r="AI36" i="29"/>
  <c r="S36" i="29"/>
  <c r="C36" i="29"/>
  <c r="W35" i="29"/>
  <c r="G35" i="29"/>
  <c r="E14" i="29"/>
  <c r="G14" i="29" s="1"/>
  <c r="D15" i="29"/>
  <c r="N609" i="20" s="1"/>
  <c r="BF67" i="52"/>
  <c r="BF51" i="52"/>
  <c r="G20" i="52"/>
  <c r="AG34" i="52"/>
  <c r="D12" i="52"/>
  <c r="BO61" i="51"/>
  <c r="BM59" i="51"/>
  <c r="AV43" i="19"/>
  <c r="AV42" i="19" s="1"/>
  <c r="X43" i="19"/>
  <c r="BB40" i="19"/>
  <c r="AD40" i="19"/>
  <c r="F40" i="19"/>
  <c r="E21" i="19"/>
  <c r="E16" i="19"/>
  <c r="E26" i="19"/>
  <c r="AJ40" i="23"/>
  <c r="AJ39" i="23" s="1"/>
  <c r="AP39" i="23"/>
  <c r="BE37" i="23"/>
  <c r="X37" i="23"/>
  <c r="E12" i="23"/>
  <c r="E13" i="23"/>
  <c r="AE237" i="20" s="1"/>
  <c r="AE38" i="36"/>
  <c r="AE37" i="36" s="1"/>
  <c r="O38" i="36"/>
  <c r="O37" i="36" s="1"/>
  <c r="E11" i="36"/>
  <c r="E9" i="36"/>
  <c r="W38" i="29"/>
  <c r="W37" i="29" s="1"/>
  <c r="D10" i="52"/>
  <c r="AY35" i="52"/>
  <c r="G10" i="33"/>
  <c r="BM54" i="51"/>
  <c r="D14" i="51"/>
  <c r="BE37" i="51"/>
  <c r="D19" i="51"/>
  <c r="C37" i="51"/>
  <c r="AP43" i="19"/>
  <c r="AP42" i="19" s="1"/>
  <c r="R43" i="19"/>
  <c r="R42" i="19" s="1"/>
  <c r="AV40" i="19"/>
  <c r="X40" i="19"/>
  <c r="AD40" i="23"/>
  <c r="AD39" i="23" s="1"/>
  <c r="F40" i="23"/>
  <c r="AP37" i="23"/>
  <c r="R37" i="23"/>
  <c r="E10" i="23"/>
  <c r="AK36" i="36"/>
  <c r="U36" i="36"/>
  <c r="E36" i="36"/>
  <c r="Y35" i="36"/>
  <c r="AF27" i="36"/>
  <c r="X27" i="36"/>
  <c r="H27" i="36"/>
  <c r="AI38" i="29"/>
  <c r="AI37" i="29" s="1"/>
  <c r="S38" i="29"/>
  <c r="S37" i="29" s="1"/>
  <c r="C38" i="29"/>
  <c r="AJ27" i="29"/>
  <c r="AB27" i="29"/>
  <c r="T27" i="29"/>
  <c r="L27" i="29"/>
  <c r="E19" i="29"/>
  <c r="G19" i="29" s="1"/>
  <c r="BF69" i="52"/>
  <c r="BF53" i="52"/>
  <c r="I34" i="52"/>
  <c r="G16" i="52"/>
  <c r="G12" i="33"/>
  <c r="BO72" i="51"/>
  <c r="BM62" i="51"/>
  <c r="AZ32" i="19"/>
  <c r="AN32" i="19"/>
  <c r="E11" i="19"/>
  <c r="BC29" i="23"/>
  <c r="AH29" i="23"/>
  <c r="V29" i="23"/>
  <c r="J29" i="23"/>
  <c r="E5" i="23"/>
  <c r="AI36" i="36"/>
  <c r="C36" i="36"/>
  <c r="W35" i="36"/>
  <c r="G35" i="36"/>
  <c r="AA36" i="29"/>
  <c r="K36" i="29"/>
  <c r="AE35" i="29"/>
  <c r="O35" i="29"/>
  <c r="E6" i="29"/>
  <c r="G6" i="29" s="1"/>
  <c r="E12" i="29"/>
  <c r="E14" i="52"/>
  <c r="G14" i="52" s="1"/>
  <c r="AS34" i="52"/>
  <c r="AS36" i="52"/>
  <c r="E17" i="52"/>
  <c r="G17" i="52" s="1"/>
  <c r="AG37" i="52"/>
  <c r="AG36" i="52" s="1"/>
  <c r="U34" i="52"/>
  <c r="E5" i="52"/>
  <c r="E9" i="52"/>
  <c r="I37" i="52"/>
  <c r="D21" i="52"/>
  <c r="G6" i="33"/>
  <c r="AJ43" i="19"/>
  <c r="AJ42" i="19" s="1"/>
  <c r="L43" i="19"/>
  <c r="L42" i="19" s="1"/>
  <c r="X42" i="19"/>
  <c r="E14" i="19"/>
  <c r="E20" i="19"/>
  <c r="F39" i="23"/>
  <c r="E8" i="23"/>
  <c r="G38" i="36"/>
  <c r="G37" i="36" s="1"/>
  <c r="E13" i="36"/>
  <c r="G13" i="36" s="1"/>
  <c r="E21" i="36"/>
  <c r="G21" i="36" s="1"/>
  <c r="D18" i="36"/>
  <c r="O38" i="29"/>
  <c r="O37" i="29" s="1"/>
  <c r="BF43" i="52"/>
  <c r="D8" i="52"/>
  <c r="G671" i="20" s="1"/>
  <c r="C3" i="52"/>
  <c r="AH26" i="52"/>
  <c r="D14" i="33"/>
  <c r="U33" i="33"/>
  <c r="D8" i="33"/>
  <c r="E33" i="33"/>
  <c r="E7" i="33"/>
  <c r="E1082" i="20" s="1"/>
  <c r="Y35" i="33"/>
  <c r="Y34" i="33" s="1"/>
  <c r="Z24" i="33"/>
  <c r="E9" i="33"/>
  <c r="Q32" i="33"/>
  <c r="R24" i="33"/>
  <c r="Q35" i="33"/>
  <c r="Q34" i="33" s="1"/>
  <c r="I35" i="33"/>
  <c r="I34" i="33" s="1"/>
  <c r="J24" i="33"/>
  <c r="E17" i="33"/>
  <c r="G17" i="33" s="1"/>
  <c r="G15" i="33"/>
  <c r="BM70" i="51"/>
  <c r="BO48" i="51"/>
  <c r="BO45" i="51"/>
  <c r="AW32" i="19"/>
  <c r="G29" i="23"/>
  <c r="AC38" i="29"/>
  <c r="AC37" i="29" s="1"/>
  <c r="BF55" i="52"/>
  <c r="AG39" i="52"/>
  <c r="G12" i="52"/>
  <c r="U37" i="52"/>
  <c r="U36" i="52" s="1"/>
  <c r="I36" i="52"/>
  <c r="AC33" i="33"/>
  <c r="Y32" i="33"/>
  <c r="G8" i="33"/>
  <c r="BO53" i="51"/>
  <c r="BM51" i="51"/>
  <c r="AP37" i="52"/>
  <c r="AP36" i="52" s="1"/>
  <c r="R37" i="52"/>
  <c r="R36" i="52" s="1"/>
  <c r="AD34" i="52"/>
  <c r="F34" i="52"/>
  <c r="E18" i="52"/>
  <c r="G18" i="52" s="1"/>
  <c r="E10" i="52"/>
  <c r="G10" i="52" s="1"/>
  <c r="D5" i="33"/>
  <c r="V608" i="20" s="1"/>
  <c r="U37" i="51"/>
  <c r="AM37" i="52"/>
  <c r="AM36" i="52" s="1"/>
  <c r="O37" i="52"/>
  <c r="O36" i="52" s="1"/>
  <c r="AY34" i="52"/>
  <c r="AA34" i="52"/>
  <c r="C34" i="52"/>
  <c r="AN26" i="52"/>
  <c r="AB26" i="52"/>
  <c r="P26" i="52"/>
  <c r="D26" i="52"/>
  <c r="O35" i="33"/>
  <c r="O34" i="33" s="1"/>
  <c r="I33" i="33"/>
  <c r="U32" i="33"/>
  <c r="E32" i="33"/>
  <c r="E13" i="33"/>
  <c r="G13" i="33" s="1"/>
  <c r="AP41" i="51"/>
  <c r="D15" i="51"/>
  <c r="D16" i="51"/>
  <c r="E11" i="52"/>
  <c r="G11" i="52" s="1"/>
  <c r="AA35" i="33"/>
  <c r="AA34" i="33" s="1"/>
  <c r="K35" i="33"/>
  <c r="K34" i="33" s="1"/>
  <c r="P24" i="33"/>
  <c r="H24" i="33"/>
  <c r="E18" i="33"/>
  <c r="G18" i="33" s="1"/>
  <c r="R41" i="51"/>
  <c r="D6" i="51"/>
  <c r="I37" i="51"/>
  <c r="AD37" i="52"/>
  <c r="AD36" i="52" s="1"/>
  <c r="F37" i="52"/>
  <c r="F36" i="52" s="1"/>
  <c r="AP34" i="52"/>
  <c r="S33" i="33"/>
  <c r="E14" i="33"/>
  <c r="G14" i="33" s="1"/>
  <c r="AM37" i="51"/>
  <c r="E10" i="51"/>
  <c r="AV39" i="51"/>
  <c r="AV38" i="51" s="1"/>
  <c r="E22" i="51"/>
  <c r="AJ38" i="51"/>
  <c r="AJ36" i="51"/>
  <c r="AJ39" i="51"/>
  <c r="X39" i="51"/>
  <c r="X38" i="51" s="1"/>
  <c r="E16" i="51"/>
  <c r="L36" i="51"/>
  <c r="L39" i="51"/>
  <c r="L38" i="51" s="1"/>
  <c r="O37" i="51"/>
  <c r="AW28" i="34"/>
  <c r="AK28" i="34"/>
  <c r="Y28" i="34"/>
  <c r="M28" i="34"/>
  <c r="E13" i="34"/>
  <c r="AM39" i="51"/>
  <c r="AM38" i="51" s="1"/>
  <c r="O39" i="51"/>
  <c r="O38" i="51" s="1"/>
  <c r="C38" i="51"/>
  <c r="AS36" i="51"/>
  <c r="U36" i="51"/>
  <c r="AZ28" i="51"/>
  <c r="AN28" i="51"/>
  <c r="AB28" i="51"/>
  <c r="P28" i="51"/>
  <c r="D28" i="51"/>
  <c r="E23" i="51"/>
  <c r="E15" i="51"/>
  <c r="E6" i="51"/>
  <c r="BB39" i="34"/>
  <c r="BB38" i="34" s="1"/>
  <c r="BB35" i="34" s="1"/>
  <c r="AD39" i="34"/>
  <c r="AD38" i="34" s="1"/>
  <c r="F39" i="34"/>
  <c r="F38" i="34" s="1"/>
  <c r="AJ36" i="34"/>
  <c r="L36" i="34"/>
  <c r="E17" i="34"/>
  <c r="G8" i="22"/>
  <c r="E13" i="31"/>
  <c r="G13" i="31" s="1"/>
  <c r="M35" i="21"/>
  <c r="D14" i="21"/>
  <c r="BE36" i="34"/>
  <c r="AG36" i="34"/>
  <c r="I36" i="34"/>
  <c r="BF28" i="34"/>
  <c r="AT28" i="34"/>
  <c r="AH28" i="34"/>
  <c r="V28" i="34"/>
  <c r="J28" i="34"/>
  <c r="E19" i="34"/>
  <c r="D5" i="31"/>
  <c r="I33" i="31"/>
  <c r="U32" i="31"/>
  <c r="E12" i="31"/>
  <c r="G12" i="31" s="1"/>
  <c r="U35" i="31"/>
  <c r="U34" i="31" s="1"/>
  <c r="E9" i="31"/>
  <c r="P525" i="20" s="1"/>
  <c r="E32" i="31"/>
  <c r="E35" i="31"/>
  <c r="E34" i="31" s="1"/>
  <c r="M35" i="31"/>
  <c r="M34" i="31" s="1"/>
  <c r="M31" i="31" s="1"/>
  <c r="BB39" i="51"/>
  <c r="BB38" i="51" s="1"/>
  <c r="AP38" i="51"/>
  <c r="E8" i="51"/>
  <c r="AS39" i="34"/>
  <c r="AS38" i="34" s="1"/>
  <c r="U39" i="34"/>
  <c r="U38" i="34" s="1"/>
  <c r="BE38" i="34"/>
  <c r="AG38" i="34"/>
  <c r="BC28" i="34"/>
  <c r="AQ28" i="34"/>
  <c r="AE28" i="34"/>
  <c r="S28" i="34"/>
  <c r="E18" i="34"/>
  <c r="G18" i="34" s="1"/>
  <c r="AP47" i="22"/>
  <c r="AJ41" i="31"/>
  <c r="F24" i="31"/>
  <c r="D11" i="27"/>
  <c r="D17" i="28"/>
  <c r="K1171" i="20" s="1"/>
  <c r="O34" i="28"/>
  <c r="AY39" i="51"/>
  <c r="AY38" i="51" s="1"/>
  <c r="AY35" i="51" s="1"/>
  <c r="AA39" i="51"/>
  <c r="AA38" i="51" s="1"/>
  <c r="C39" i="51"/>
  <c r="BE36" i="51"/>
  <c r="AG36" i="51"/>
  <c r="I36" i="51"/>
  <c r="BF28" i="51"/>
  <c r="AT28" i="51"/>
  <c r="AH28" i="51"/>
  <c r="V28" i="51"/>
  <c r="J28" i="51"/>
  <c r="E19" i="51"/>
  <c r="E7" i="51"/>
  <c r="AP39" i="34"/>
  <c r="AP38" i="34" s="1"/>
  <c r="R39" i="34"/>
  <c r="R38" i="34" s="1"/>
  <c r="AV36" i="34"/>
  <c r="X36" i="34"/>
  <c r="D28" i="34"/>
  <c r="AP55" i="22"/>
  <c r="D17" i="22"/>
  <c r="K34" i="22"/>
  <c r="E15" i="22"/>
  <c r="G15" i="22" s="1"/>
  <c r="AD25" i="22"/>
  <c r="AC33" i="22"/>
  <c r="V25" i="22"/>
  <c r="U36" i="22"/>
  <c r="U35" i="22" s="1"/>
  <c r="U32" i="22" s="1"/>
  <c r="N25" i="22"/>
  <c r="E11" i="22"/>
  <c r="M33" i="22"/>
  <c r="F25" i="22"/>
  <c r="E36" i="22"/>
  <c r="E35" i="22" s="1"/>
  <c r="AI34" i="22"/>
  <c r="E18" i="22"/>
  <c r="G18" i="22" s="1"/>
  <c r="BB36" i="51"/>
  <c r="AD36" i="51"/>
  <c r="F36" i="51"/>
  <c r="E14" i="51"/>
  <c r="AM39" i="34"/>
  <c r="AM38" i="34" s="1"/>
  <c r="O39" i="34"/>
  <c r="O38" i="34" s="1"/>
  <c r="AY38" i="34"/>
  <c r="AA38" i="34"/>
  <c r="AJ37" i="34"/>
  <c r="L37" i="34"/>
  <c r="AS36" i="34"/>
  <c r="U36" i="34"/>
  <c r="AZ28" i="34"/>
  <c r="AN28" i="34"/>
  <c r="P28" i="34"/>
  <c r="AG34" i="22"/>
  <c r="G6" i="31"/>
  <c r="G5" i="31"/>
  <c r="AD24" i="31"/>
  <c r="D16" i="30"/>
  <c r="AE33" i="30"/>
  <c r="D17" i="30"/>
  <c r="W33" i="30"/>
  <c r="D8" i="30"/>
  <c r="W380" i="20" s="1"/>
  <c r="O33" i="30"/>
  <c r="D6" i="30"/>
  <c r="AA743" i="20" s="1"/>
  <c r="G33" i="30"/>
  <c r="AC35" i="30"/>
  <c r="AC34" i="30" s="1"/>
  <c r="AD24" i="30"/>
  <c r="AC32" i="30"/>
  <c r="U35" i="30"/>
  <c r="U34" i="30" s="1"/>
  <c r="V24" i="30"/>
  <c r="U35" i="21"/>
  <c r="D18" i="21"/>
  <c r="AQ28" i="51"/>
  <c r="AJ39" i="34"/>
  <c r="AV38" i="34"/>
  <c r="BE37" i="34"/>
  <c r="R36" i="34"/>
  <c r="D12" i="22"/>
  <c r="Y34" i="22"/>
  <c r="I34" i="22"/>
  <c r="D21" i="22"/>
  <c r="AA33" i="22"/>
  <c r="E16" i="22"/>
  <c r="G16" i="22" s="1"/>
  <c r="S36" i="22"/>
  <c r="S35" i="22" s="1"/>
  <c r="E14" i="22"/>
  <c r="G14" i="22" s="1"/>
  <c r="E17" i="22"/>
  <c r="G17" i="22" s="1"/>
  <c r="K33" i="22"/>
  <c r="E9" i="22"/>
  <c r="X525" i="20" s="1"/>
  <c r="C36" i="22"/>
  <c r="S33" i="22"/>
  <c r="AJ25" i="22"/>
  <c r="AC35" i="31"/>
  <c r="AC34" i="31" s="1"/>
  <c r="AC32" i="31"/>
  <c r="X24" i="31"/>
  <c r="P24" i="31"/>
  <c r="H24" i="31"/>
  <c r="E10" i="31"/>
  <c r="P526" i="20" s="1"/>
  <c r="G15" i="30"/>
  <c r="G10" i="30"/>
  <c r="Y36" i="22"/>
  <c r="Y35" i="22" s="1"/>
  <c r="I36" i="22"/>
  <c r="I35" i="22" s="1"/>
  <c r="AE34" i="22"/>
  <c r="O34" i="22"/>
  <c r="AG33" i="22"/>
  <c r="Q33" i="22"/>
  <c r="D13" i="22"/>
  <c r="E5" i="22"/>
  <c r="X521" i="20" s="1"/>
  <c r="Y35" i="31"/>
  <c r="Y34" i="31" s="1"/>
  <c r="I35" i="31"/>
  <c r="I34" i="31" s="1"/>
  <c r="S33" i="31"/>
  <c r="C33" i="31"/>
  <c r="O32" i="31"/>
  <c r="D18" i="31"/>
  <c r="D16" i="31"/>
  <c r="D15" i="31"/>
  <c r="E14" i="31"/>
  <c r="G14" i="31" s="1"/>
  <c r="AL53" i="30"/>
  <c r="AL45" i="30"/>
  <c r="D9" i="30"/>
  <c r="AC33" i="30"/>
  <c r="D14" i="30"/>
  <c r="D1105" i="20" s="1"/>
  <c r="U33" i="30"/>
  <c r="D11" i="30"/>
  <c r="AA742" i="20" s="1"/>
  <c r="M33" i="30"/>
  <c r="AB24" i="30"/>
  <c r="AA35" i="30"/>
  <c r="AA34" i="30" s="1"/>
  <c r="E13" i="30"/>
  <c r="AA32" i="30"/>
  <c r="S32" i="30"/>
  <c r="T24" i="30"/>
  <c r="E19" i="30"/>
  <c r="G19" i="30" s="1"/>
  <c r="L24" i="30"/>
  <c r="K35" i="30"/>
  <c r="K34" i="30" s="1"/>
  <c r="K32" i="30"/>
  <c r="C32" i="30"/>
  <c r="D24" i="30"/>
  <c r="C35" i="30"/>
  <c r="AG37" i="21"/>
  <c r="AG36" i="21" s="1"/>
  <c r="AH26" i="21"/>
  <c r="AH39" i="21"/>
  <c r="AG34" i="21"/>
  <c r="Z39" i="21"/>
  <c r="Y34" i="21"/>
  <c r="Z26" i="21"/>
  <c r="Y37" i="21"/>
  <c r="Y36" i="21" s="1"/>
  <c r="E12" i="21"/>
  <c r="Q37" i="21"/>
  <c r="Q36" i="21" s="1"/>
  <c r="R26" i="21"/>
  <c r="R39" i="21"/>
  <c r="Q34" i="21"/>
  <c r="J39" i="21"/>
  <c r="E20" i="21"/>
  <c r="I34" i="21"/>
  <c r="J26" i="21"/>
  <c r="I37" i="21"/>
  <c r="I36" i="21" s="1"/>
  <c r="AN24" i="27"/>
  <c r="AM32" i="27"/>
  <c r="AM35" i="27"/>
  <c r="AM34" i="27" s="1"/>
  <c r="E12" i="27"/>
  <c r="E9" i="27"/>
  <c r="H399" i="20" s="1"/>
  <c r="AB24" i="27"/>
  <c r="AA35" i="27"/>
  <c r="AA34" i="27" s="1"/>
  <c r="AA32" i="27"/>
  <c r="P24" i="27"/>
  <c r="O32" i="27"/>
  <c r="E17" i="27"/>
  <c r="O35" i="27"/>
  <c r="O34" i="27" s="1"/>
  <c r="E7" i="27"/>
  <c r="D24" i="27"/>
  <c r="C35" i="27"/>
  <c r="C32" i="27"/>
  <c r="D13" i="31"/>
  <c r="G6" i="30"/>
  <c r="G8" i="30"/>
  <c r="D6" i="28"/>
  <c r="K1081" i="20" s="1"/>
  <c r="X34" i="28"/>
  <c r="AF25" i="22"/>
  <c r="X25" i="22"/>
  <c r="P25" i="22"/>
  <c r="H25" i="22"/>
  <c r="E10" i="22"/>
  <c r="X526" i="20" s="1"/>
  <c r="S35" i="31"/>
  <c r="S34" i="31" s="1"/>
  <c r="C35" i="31"/>
  <c r="Y32" i="31"/>
  <c r="I32" i="31"/>
  <c r="AB24" i="31"/>
  <c r="T24" i="31"/>
  <c r="Y33" i="22"/>
  <c r="E20" i="22"/>
  <c r="G20" i="22" s="1"/>
  <c r="Q35" i="31"/>
  <c r="Q34" i="31" s="1"/>
  <c r="W32" i="31"/>
  <c r="S35" i="30"/>
  <c r="S34" i="30" s="1"/>
  <c r="E35" i="21"/>
  <c r="D6" i="21"/>
  <c r="AD26" i="21"/>
  <c r="AC34" i="21"/>
  <c r="V26" i="21"/>
  <c r="U37" i="21"/>
  <c r="U36" i="21" s="1"/>
  <c r="E18" i="21"/>
  <c r="N26" i="21"/>
  <c r="E14" i="21"/>
  <c r="M34" i="21"/>
  <c r="F26" i="21"/>
  <c r="E37" i="21"/>
  <c r="E36" i="21" s="1"/>
  <c r="M37" i="21"/>
  <c r="M36" i="21" s="1"/>
  <c r="E6" i="21"/>
  <c r="R24" i="31"/>
  <c r="J24" i="31"/>
  <c r="C33" i="27"/>
  <c r="D19" i="28"/>
  <c r="K1173" i="20" s="1"/>
  <c r="AE35" i="30"/>
  <c r="AE34" i="30" s="1"/>
  <c r="N24" i="30"/>
  <c r="F24" i="30"/>
  <c r="D18" i="30"/>
  <c r="AE35" i="21"/>
  <c r="F37" i="27"/>
  <c r="AT25" i="28"/>
  <c r="M35" i="30"/>
  <c r="M34" i="30" s="1"/>
  <c r="AA33" i="30"/>
  <c r="Y32" i="30"/>
  <c r="W37" i="21"/>
  <c r="W36" i="21" s="1"/>
  <c r="G37" i="21"/>
  <c r="G36" i="21" s="1"/>
  <c r="AE34" i="21"/>
  <c r="O34" i="21"/>
  <c r="AD38" i="28"/>
  <c r="U38" i="28"/>
  <c r="Y33" i="30"/>
  <c r="E12" i="30"/>
  <c r="R35" i="27"/>
  <c r="R34" i="27" s="1"/>
  <c r="AP35" i="27"/>
  <c r="AP34" i="27" s="1"/>
  <c r="AS36" i="28"/>
  <c r="AS35" i="28" s="1"/>
  <c r="E18" i="28"/>
  <c r="AG33" i="28"/>
  <c r="E14" i="28"/>
  <c r="AG36" i="28"/>
  <c r="AG35" i="28" s="1"/>
  <c r="U36" i="28"/>
  <c r="U35" i="28" s="1"/>
  <c r="E5" i="28"/>
  <c r="I33" i="28"/>
  <c r="I36" i="28"/>
  <c r="I35" i="28" s="1"/>
  <c r="C3" i="28"/>
  <c r="V25" i="28"/>
  <c r="I35" i="49"/>
  <c r="D14" i="49"/>
  <c r="Q32" i="30"/>
  <c r="W34" i="21"/>
  <c r="AD37" i="27"/>
  <c r="U37" i="27"/>
  <c r="AS38" i="28"/>
  <c r="F38" i="28"/>
  <c r="AS33" i="28"/>
  <c r="E8" i="28"/>
  <c r="AW26" i="49"/>
  <c r="AV36" i="49"/>
  <c r="E21" i="49"/>
  <c r="AV34" i="49"/>
  <c r="AK26" i="49"/>
  <c r="AJ34" i="49"/>
  <c r="E19" i="49"/>
  <c r="AJ37" i="49"/>
  <c r="AJ36" i="49" s="1"/>
  <c r="Y26" i="49"/>
  <c r="E5" i="49"/>
  <c r="X37" i="49"/>
  <c r="X36" i="49" s="1"/>
  <c r="X34" i="49"/>
  <c r="E13" i="49"/>
  <c r="M26" i="49"/>
  <c r="L34" i="49"/>
  <c r="L37" i="49"/>
  <c r="L36" i="49" s="1"/>
  <c r="E10" i="27"/>
  <c r="AM35" i="28"/>
  <c r="O35" i="28"/>
  <c r="AM33" i="28"/>
  <c r="O33" i="28"/>
  <c r="D12" i="28"/>
  <c r="K1087" i="20" s="1"/>
  <c r="AK62" i="42"/>
  <c r="D9" i="47"/>
  <c r="X32" i="27"/>
  <c r="AH24" i="27"/>
  <c r="V24" i="27"/>
  <c r="J24" i="27"/>
  <c r="L34" i="28"/>
  <c r="AQ25" i="28"/>
  <c r="AE25" i="28"/>
  <c r="G25" i="28"/>
  <c r="X24" i="42"/>
  <c r="X37" i="42"/>
  <c r="W33" i="42" s="1"/>
  <c r="E16" i="42"/>
  <c r="AE210" i="20" s="1"/>
  <c r="P24" i="42"/>
  <c r="O35" i="42"/>
  <c r="O34" i="42" s="1"/>
  <c r="E19" i="42"/>
  <c r="P37" i="42"/>
  <c r="O33" i="42" s="1"/>
  <c r="H24" i="42"/>
  <c r="H37" i="42"/>
  <c r="G33" i="42" s="1"/>
  <c r="E8" i="42"/>
  <c r="W35" i="42"/>
  <c r="W34" i="42" s="1"/>
  <c r="BF44" i="47"/>
  <c r="AJ35" i="27"/>
  <c r="AJ34" i="27" s="1"/>
  <c r="L35" i="27"/>
  <c r="L34" i="27" s="1"/>
  <c r="AD36" i="28"/>
  <c r="AD35" i="28" s="1"/>
  <c r="F36" i="28"/>
  <c r="F35" i="28" s="1"/>
  <c r="E7" i="28"/>
  <c r="L1000" i="20"/>
  <c r="AD33" i="28"/>
  <c r="AN25" i="28"/>
  <c r="AB25" i="28"/>
  <c r="P25" i="28"/>
  <c r="D25" i="28"/>
  <c r="D19" i="49"/>
  <c r="AJ35" i="49"/>
  <c r="BF62" i="47"/>
  <c r="E14" i="27"/>
  <c r="AV36" i="28"/>
  <c r="X36" i="28"/>
  <c r="AA35" i="28"/>
  <c r="C35" i="28"/>
  <c r="C34" i="28"/>
  <c r="AA33" i="28"/>
  <c r="C33" i="28"/>
  <c r="E15" i="28"/>
  <c r="E11" i="28"/>
  <c r="G35" i="42"/>
  <c r="G34" i="42" s="1"/>
  <c r="AG35" i="49"/>
  <c r="D10" i="49"/>
  <c r="AV35" i="28"/>
  <c r="X35" i="28"/>
  <c r="AV33" i="28"/>
  <c r="X33" i="28"/>
  <c r="U35" i="42"/>
  <c r="U34" i="42" s="1"/>
  <c r="E35" i="42"/>
  <c r="E34" i="42" s="1"/>
  <c r="BF69" i="49"/>
  <c r="BF61" i="49"/>
  <c r="BF53" i="49"/>
  <c r="BF45" i="49"/>
  <c r="AS34" i="49"/>
  <c r="E18" i="49"/>
  <c r="AG37" i="49"/>
  <c r="AG36" i="49" s="1"/>
  <c r="E10" i="49"/>
  <c r="U34" i="49"/>
  <c r="AS35" i="49"/>
  <c r="I34" i="49"/>
  <c r="AT26" i="49"/>
  <c r="V26" i="49"/>
  <c r="E14" i="49"/>
  <c r="BF50" i="47"/>
  <c r="S35" i="42"/>
  <c r="S34" i="42" s="1"/>
  <c r="N24" i="42"/>
  <c r="E7" i="42"/>
  <c r="E10" i="42"/>
  <c r="BF64" i="47"/>
  <c r="BF56" i="47"/>
  <c r="AM35" i="47"/>
  <c r="D18" i="47"/>
  <c r="D15" i="47"/>
  <c r="R35" i="47"/>
  <c r="D8" i="50"/>
  <c r="F812" i="20" s="1"/>
  <c r="Y38" i="50"/>
  <c r="AF37" i="42"/>
  <c r="AE33" i="42" s="1"/>
  <c r="N37" i="42"/>
  <c r="M33" i="42" s="1"/>
  <c r="Q35" i="42"/>
  <c r="Q34" i="42" s="1"/>
  <c r="E14" i="42"/>
  <c r="BF63" i="49"/>
  <c r="BF55" i="49"/>
  <c r="BF47" i="49"/>
  <c r="AP35" i="49"/>
  <c r="D17" i="49"/>
  <c r="BF46" i="47"/>
  <c r="V24" i="42"/>
  <c r="U37" i="49"/>
  <c r="U36" i="49" s="1"/>
  <c r="AG34" i="49"/>
  <c r="G38" i="50"/>
  <c r="AE35" i="42"/>
  <c r="AE34" i="42" s="1"/>
  <c r="M35" i="42"/>
  <c r="M34" i="42" s="1"/>
  <c r="E9" i="42"/>
  <c r="AE204" i="20" s="1"/>
  <c r="BF65" i="49"/>
  <c r="BF57" i="49"/>
  <c r="BF49" i="49"/>
  <c r="AH26" i="49"/>
  <c r="J26" i="49"/>
  <c r="E13" i="47"/>
  <c r="AY34" i="47"/>
  <c r="AY36" i="47"/>
  <c r="AY37" i="47"/>
  <c r="AM34" i="47"/>
  <c r="AM37" i="47"/>
  <c r="AM36" i="47" s="1"/>
  <c r="E18" i="47"/>
  <c r="G18" i="47" s="1"/>
  <c r="E7" i="47"/>
  <c r="G7" i="47" s="1"/>
  <c r="AB26" i="47"/>
  <c r="AA37" i="47"/>
  <c r="AA36" i="47" s="1"/>
  <c r="O34" i="47"/>
  <c r="P26" i="47"/>
  <c r="O37" i="47"/>
  <c r="O36" i="47" s="1"/>
  <c r="E17" i="47"/>
  <c r="G17" i="47" s="1"/>
  <c r="C37" i="47"/>
  <c r="C36" i="47" s="1"/>
  <c r="E8" i="47"/>
  <c r="G8" i="47" s="1"/>
  <c r="C34" i="47"/>
  <c r="D26" i="47"/>
  <c r="AF24" i="42"/>
  <c r="R37" i="49"/>
  <c r="R36" i="49" s="1"/>
  <c r="AP37" i="49"/>
  <c r="AP36" i="49" s="1"/>
  <c r="BF68" i="47"/>
  <c r="BF60" i="47"/>
  <c r="BF48" i="47"/>
  <c r="D5" i="44"/>
  <c r="K975" i="20" s="1"/>
  <c r="E33" i="44"/>
  <c r="W32" i="44"/>
  <c r="W35" i="44"/>
  <c r="W34" i="44" s="1"/>
  <c r="E13" i="44"/>
  <c r="X24" i="44"/>
  <c r="X37" i="44"/>
  <c r="O35" i="44"/>
  <c r="O34" i="44" s="1"/>
  <c r="E8" i="44"/>
  <c r="O32" i="44"/>
  <c r="P37" i="44"/>
  <c r="P24" i="44"/>
  <c r="G32" i="44"/>
  <c r="G35" i="44"/>
  <c r="G34" i="44" s="1"/>
  <c r="E11" i="44"/>
  <c r="H24" i="44"/>
  <c r="H37" i="44"/>
  <c r="AI37" i="50"/>
  <c r="E6" i="50"/>
  <c r="AI40" i="50"/>
  <c r="AI39" i="50" s="1"/>
  <c r="E20" i="50"/>
  <c r="G20" i="50" s="1"/>
  <c r="AB42" i="50"/>
  <c r="AA37" i="50"/>
  <c r="S37" i="50"/>
  <c r="E22" i="50"/>
  <c r="G22" i="50" s="1"/>
  <c r="S40" i="50"/>
  <c r="S39" i="50" s="1"/>
  <c r="L42" i="50"/>
  <c r="K37" i="50"/>
  <c r="E12" i="50"/>
  <c r="G12" i="50" s="1"/>
  <c r="C37" i="50"/>
  <c r="C40" i="50"/>
  <c r="D17" i="25"/>
  <c r="AP35" i="25"/>
  <c r="E8" i="49"/>
  <c r="L29" i="50"/>
  <c r="AW26" i="47"/>
  <c r="E19" i="47"/>
  <c r="G19" i="47" s="1"/>
  <c r="AJ36" i="47"/>
  <c r="AK26" i="47"/>
  <c r="Y26" i="47"/>
  <c r="X36" i="47"/>
  <c r="E10" i="47"/>
  <c r="L36" i="47"/>
  <c r="M26" i="47"/>
  <c r="L34" i="47"/>
  <c r="AT51" i="50"/>
  <c r="D42" i="50"/>
  <c r="AA40" i="50"/>
  <c r="AA39" i="50" s="1"/>
  <c r="G23" i="50"/>
  <c r="D908" i="20"/>
  <c r="K1213" i="20"/>
  <c r="E9" i="49"/>
  <c r="AV37" i="47"/>
  <c r="AV36" i="47" s="1"/>
  <c r="X37" i="47"/>
  <c r="T42" i="50"/>
  <c r="G9" i="50"/>
  <c r="AB29" i="50"/>
  <c r="E10" i="50"/>
  <c r="AM37" i="49"/>
  <c r="AM36" i="49" s="1"/>
  <c r="O37" i="49"/>
  <c r="O36" i="49" s="1"/>
  <c r="AY34" i="49"/>
  <c r="AA34" i="49"/>
  <c r="C34" i="49"/>
  <c r="AN26" i="49"/>
  <c r="P26" i="49"/>
  <c r="E6" i="49"/>
  <c r="AT26" i="47"/>
  <c r="AS34" i="47"/>
  <c r="E20" i="47"/>
  <c r="G20" i="47" s="1"/>
  <c r="AH26" i="47"/>
  <c r="AG36" i="47"/>
  <c r="V26" i="47"/>
  <c r="U34" i="47"/>
  <c r="E9" i="47"/>
  <c r="J26" i="47"/>
  <c r="E5" i="47"/>
  <c r="AS37" i="47"/>
  <c r="AS36" i="47" s="1"/>
  <c r="U37" i="47"/>
  <c r="U36" i="47" s="1"/>
  <c r="E16" i="47"/>
  <c r="AJ42" i="50"/>
  <c r="I38" i="50"/>
  <c r="D29" i="50"/>
  <c r="C22" i="46"/>
  <c r="C9" i="46"/>
  <c r="C3" i="46" s="1"/>
  <c r="E6" i="47"/>
  <c r="G6" i="47" s="1"/>
  <c r="AD34" i="47"/>
  <c r="E15" i="47"/>
  <c r="R34" i="47"/>
  <c r="E14" i="47"/>
  <c r="G14" i="47" s="1"/>
  <c r="F34" i="47"/>
  <c r="AJ34" i="47"/>
  <c r="E12" i="47"/>
  <c r="C3" i="50"/>
  <c r="T29" i="50"/>
  <c r="AM40" i="50"/>
  <c r="AM39" i="50" s="1"/>
  <c r="W40" i="50"/>
  <c r="W39" i="50" s="1"/>
  <c r="G40" i="50"/>
  <c r="G39" i="50" s="1"/>
  <c r="U38" i="50"/>
  <c r="AH29" i="50"/>
  <c r="R29" i="50"/>
  <c r="E21" i="50"/>
  <c r="G21" i="50" s="1"/>
  <c r="E13" i="50"/>
  <c r="G13" i="50" s="1"/>
  <c r="E5" i="50"/>
  <c r="E11" i="37"/>
  <c r="X540" i="20" s="1"/>
  <c r="Y32" i="37"/>
  <c r="Q35" i="37"/>
  <c r="Q34" i="37" s="1"/>
  <c r="R37" i="37"/>
  <c r="Q32" i="37"/>
  <c r="E16" i="37"/>
  <c r="K1212" i="20"/>
  <c r="D19" i="25"/>
  <c r="AM35" i="25"/>
  <c r="AM37" i="50"/>
  <c r="W37" i="50"/>
  <c r="G37" i="50"/>
  <c r="AN29" i="50"/>
  <c r="AF29" i="50"/>
  <c r="X29" i="50"/>
  <c r="P29" i="50"/>
  <c r="H29" i="50"/>
  <c r="E19" i="50"/>
  <c r="G19" i="50" s="1"/>
  <c r="W32" i="37"/>
  <c r="E18" i="37"/>
  <c r="X24" i="37"/>
  <c r="X37" i="37"/>
  <c r="P37" i="37"/>
  <c r="P24" i="37"/>
  <c r="G32" i="37"/>
  <c r="H24" i="37"/>
  <c r="H37" i="37"/>
  <c r="W35" i="37"/>
  <c r="W34" i="37" s="1"/>
  <c r="E15" i="37"/>
  <c r="AE593" i="20" s="1"/>
  <c r="AG40" i="50"/>
  <c r="AG39" i="50" s="1"/>
  <c r="Q40" i="50"/>
  <c r="Q39" i="50" s="1"/>
  <c r="AE38" i="50"/>
  <c r="AK37" i="50"/>
  <c r="U37" i="50"/>
  <c r="E37" i="50"/>
  <c r="D19" i="50"/>
  <c r="E14" i="50"/>
  <c r="G14" i="50" s="1"/>
  <c r="AI45" i="37"/>
  <c r="O35" i="37"/>
  <c r="O34" i="37" s="1"/>
  <c r="R24" i="37"/>
  <c r="AC35" i="44"/>
  <c r="AC34" i="44" s="1"/>
  <c r="AD37" i="44"/>
  <c r="E16" i="44"/>
  <c r="AD24" i="44"/>
  <c r="AC32" i="44"/>
  <c r="U32" i="44"/>
  <c r="E17" i="44"/>
  <c r="G17" i="44" s="1"/>
  <c r="V24" i="44"/>
  <c r="E7" i="44"/>
  <c r="M35" i="44"/>
  <c r="M34" i="44" s="1"/>
  <c r="N37" i="44"/>
  <c r="N24" i="44"/>
  <c r="M32" i="44"/>
  <c r="E32" i="44"/>
  <c r="F24" i="44"/>
  <c r="E5" i="44"/>
  <c r="AG36" i="46"/>
  <c r="D14" i="46"/>
  <c r="D5" i="46"/>
  <c r="Y36" i="46"/>
  <c r="Q36" i="46"/>
  <c r="D6" i="46"/>
  <c r="D20" i="46"/>
  <c r="I36" i="46"/>
  <c r="AL27" i="46"/>
  <c r="AK35" i="46"/>
  <c r="E10" i="46"/>
  <c r="G10" i="46" s="1"/>
  <c r="AK38" i="46"/>
  <c r="AK37" i="46" s="1"/>
  <c r="E12" i="46"/>
  <c r="G12" i="46" s="1"/>
  <c r="AD27" i="46"/>
  <c r="AC35" i="46"/>
  <c r="V27" i="46"/>
  <c r="U35" i="46"/>
  <c r="U38" i="46"/>
  <c r="U37" i="46" s="1"/>
  <c r="N27" i="46"/>
  <c r="M35" i="46"/>
  <c r="E13" i="46"/>
  <c r="G13" i="46" s="1"/>
  <c r="F27" i="46"/>
  <c r="E35" i="46"/>
  <c r="E38" i="46"/>
  <c r="E37" i="46" s="1"/>
  <c r="AD29" i="50"/>
  <c r="N29" i="50"/>
  <c r="Z37" i="37"/>
  <c r="E9" i="37"/>
  <c r="X538" i="20" s="1"/>
  <c r="D9" i="44"/>
  <c r="K979" i="20" s="1"/>
  <c r="Q33" i="44"/>
  <c r="AI47" i="37"/>
  <c r="I35" i="37"/>
  <c r="I34" i="37" s="1"/>
  <c r="E6" i="37"/>
  <c r="X535" i="20" s="1"/>
  <c r="D8" i="37"/>
  <c r="W537" i="20" s="1"/>
  <c r="E35" i="44"/>
  <c r="E34" i="44" s="1"/>
  <c r="U33" i="44"/>
  <c r="AK36" i="46"/>
  <c r="D8" i="46"/>
  <c r="C35" i="25"/>
  <c r="D16" i="39"/>
  <c r="AA35" i="37"/>
  <c r="AA34" i="37" s="1"/>
  <c r="K35" i="37"/>
  <c r="K34" i="37" s="1"/>
  <c r="E8" i="37"/>
  <c r="X537" i="20" s="1"/>
  <c r="Y38" i="46"/>
  <c r="Y37" i="46" s="1"/>
  <c r="I38" i="46"/>
  <c r="I37" i="46" s="1"/>
  <c r="AI36" i="46"/>
  <c r="D7" i="46"/>
  <c r="AD39" i="25"/>
  <c r="AW26" i="25"/>
  <c r="E20" i="25"/>
  <c r="AV34" i="25"/>
  <c r="AV37" i="25"/>
  <c r="AV36" i="25" s="1"/>
  <c r="E7" i="25"/>
  <c r="AK26" i="25"/>
  <c r="AJ34" i="25"/>
  <c r="AJ37" i="25"/>
  <c r="AJ36" i="25" s="1"/>
  <c r="Y26" i="25"/>
  <c r="E14" i="25"/>
  <c r="X499" i="20" s="1"/>
  <c r="X34" i="25"/>
  <c r="X37" i="25"/>
  <c r="X36" i="25" s="1"/>
  <c r="E14" i="46"/>
  <c r="G14" i="46" s="1"/>
  <c r="AH27" i="46"/>
  <c r="E6" i="46"/>
  <c r="G6" i="46" s="1"/>
  <c r="R27" i="46"/>
  <c r="E20" i="46"/>
  <c r="G20" i="46" s="1"/>
  <c r="J27" i="46"/>
  <c r="AC36" i="46"/>
  <c r="Y35" i="46"/>
  <c r="D20" i="25"/>
  <c r="AV35" i="25"/>
  <c r="I39" i="25"/>
  <c r="E6" i="25"/>
  <c r="H408" i="20" s="1"/>
  <c r="AT26" i="25"/>
  <c r="AS37" i="25"/>
  <c r="AS36" i="25" s="1"/>
  <c r="AH26" i="25"/>
  <c r="AG34" i="25"/>
  <c r="AG37" i="25"/>
  <c r="AG36" i="25" s="1"/>
  <c r="E15" i="25"/>
  <c r="X500" i="20" s="1"/>
  <c r="V26" i="25"/>
  <c r="U37" i="25"/>
  <c r="U36" i="25" s="1"/>
  <c r="E5" i="25"/>
  <c r="J26" i="25"/>
  <c r="I34" i="25"/>
  <c r="I37" i="25"/>
  <c r="I36" i="25" s="1"/>
  <c r="E35" i="37"/>
  <c r="E34" i="37" s="1"/>
  <c r="AA32" i="37"/>
  <c r="K32" i="37"/>
  <c r="E17" i="37"/>
  <c r="Q35" i="44"/>
  <c r="Q34" i="44" s="1"/>
  <c r="K33" i="44"/>
  <c r="E9" i="44"/>
  <c r="AI38" i="46"/>
  <c r="AI37" i="46" s="1"/>
  <c r="S38" i="46"/>
  <c r="S37" i="46" s="1"/>
  <c r="C38" i="46"/>
  <c r="AA36" i="46"/>
  <c r="E18" i="46"/>
  <c r="G18" i="46" s="1"/>
  <c r="E18" i="25"/>
  <c r="S35" i="37"/>
  <c r="S34" i="37" s="1"/>
  <c r="C35" i="37"/>
  <c r="J24" i="44"/>
  <c r="E12" i="44"/>
  <c r="G12" i="44" s="1"/>
  <c r="E17" i="46"/>
  <c r="G17" i="46" s="1"/>
  <c r="AF27" i="46"/>
  <c r="X27" i="46"/>
  <c r="E8" i="46"/>
  <c r="G8" i="46" s="1"/>
  <c r="E15" i="46"/>
  <c r="G15" i="46" s="1"/>
  <c r="P27" i="46"/>
  <c r="E7" i="46"/>
  <c r="G7" i="46" s="1"/>
  <c r="H27" i="46"/>
  <c r="AG38" i="46"/>
  <c r="AG37" i="46" s="1"/>
  <c r="Q38" i="46"/>
  <c r="Q37" i="46" s="1"/>
  <c r="E36" i="46"/>
  <c r="L27" i="46"/>
  <c r="E5" i="46"/>
  <c r="G5" i="46" s="1"/>
  <c r="U34" i="25"/>
  <c r="Q35" i="46"/>
  <c r="O35" i="25"/>
  <c r="M26" i="25"/>
  <c r="E11" i="25"/>
  <c r="X496" i="20" s="1"/>
  <c r="C41" i="39"/>
  <c r="AY37" i="38"/>
  <c r="D5" i="38"/>
  <c r="K1257" i="20" s="1"/>
  <c r="AE26" i="25"/>
  <c r="BO55" i="39"/>
  <c r="BM53" i="39"/>
  <c r="D18" i="39"/>
  <c r="X37" i="39"/>
  <c r="E17" i="25"/>
  <c r="BM45" i="39"/>
  <c r="BC28" i="39"/>
  <c r="BB36" i="39"/>
  <c r="BB39" i="39"/>
  <c r="BB38" i="39" s="1"/>
  <c r="AQ28" i="39"/>
  <c r="E7" i="39"/>
  <c r="AP39" i="39"/>
  <c r="AP38" i="39" s="1"/>
  <c r="AE28" i="39"/>
  <c r="AD36" i="39"/>
  <c r="AD39" i="39"/>
  <c r="E12" i="39"/>
  <c r="AD38" i="39"/>
  <c r="E14" i="39"/>
  <c r="S28" i="39"/>
  <c r="R39" i="39"/>
  <c r="R38" i="39" s="1"/>
  <c r="G28" i="39"/>
  <c r="E8" i="39"/>
  <c r="H437" i="20" s="1"/>
  <c r="F36" i="39"/>
  <c r="F39" i="39"/>
  <c r="F38" i="39" s="1"/>
  <c r="L37" i="25"/>
  <c r="L36" i="25" s="1"/>
  <c r="O34" i="25"/>
  <c r="S26" i="25"/>
  <c r="E9" i="25"/>
  <c r="H407" i="20" s="1"/>
  <c r="AY41" i="39"/>
  <c r="AD41" i="39"/>
  <c r="L34" i="25"/>
  <c r="R37" i="39"/>
  <c r="Q33" i="43"/>
  <c r="D9" i="43"/>
  <c r="E19" i="25"/>
  <c r="AN26" i="25"/>
  <c r="E8" i="25"/>
  <c r="H410" i="20" s="1"/>
  <c r="AB26" i="25"/>
  <c r="E13" i="25"/>
  <c r="X498" i="20" s="1"/>
  <c r="G22" i="39"/>
  <c r="AZ28" i="39"/>
  <c r="E9" i="39"/>
  <c r="X128" i="20" s="1"/>
  <c r="E13" i="39"/>
  <c r="H436" i="20" s="1"/>
  <c r="O36" i="39"/>
  <c r="AM39" i="39"/>
  <c r="O39" i="39"/>
  <c r="AY38" i="39"/>
  <c r="AS36" i="39"/>
  <c r="C36" i="39"/>
  <c r="P28" i="39"/>
  <c r="E19" i="39"/>
  <c r="BM46" i="38"/>
  <c r="E5" i="38"/>
  <c r="AY39" i="38"/>
  <c r="AY38" i="38" s="1"/>
  <c r="AZ28" i="38"/>
  <c r="AM38" i="38"/>
  <c r="AM36" i="38"/>
  <c r="AM39" i="38"/>
  <c r="E20" i="38"/>
  <c r="AN28" i="38"/>
  <c r="E16" i="39"/>
  <c r="AW28" i="39"/>
  <c r="E6" i="39"/>
  <c r="AK28" i="39"/>
  <c r="X36" i="39"/>
  <c r="E18" i="39"/>
  <c r="Y28" i="39"/>
  <c r="BE39" i="39"/>
  <c r="AJ36" i="39"/>
  <c r="AN28" i="39"/>
  <c r="E15" i="39"/>
  <c r="D23" i="38"/>
  <c r="AJ37" i="38"/>
  <c r="AG36" i="39"/>
  <c r="D28" i="39"/>
  <c r="E20" i="39"/>
  <c r="D21" i="38"/>
  <c r="G21" i="38" s="1"/>
  <c r="C37" i="38"/>
  <c r="E21" i="39"/>
  <c r="AT28" i="39"/>
  <c r="E17" i="39"/>
  <c r="V28" i="39"/>
  <c r="J28" i="39"/>
  <c r="I36" i="39"/>
  <c r="AA39" i="39"/>
  <c r="AA38" i="39" s="1"/>
  <c r="C39" i="39"/>
  <c r="C38" i="39" s="1"/>
  <c r="AM38" i="39"/>
  <c r="O38" i="39"/>
  <c r="BE36" i="39"/>
  <c r="AA36" i="39"/>
  <c r="D19" i="38"/>
  <c r="K1271" i="20" s="1"/>
  <c r="AV39" i="39"/>
  <c r="AV38" i="39" s="1"/>
  <c r="X39" i="39"/>
  <c r="X38" i="39" s="1"/>
  <c r="AJ38" i="39"/>
  <c r="L38" i="39"/>
  <c r="U36" i="39"/>
  <c r="AB28" i="39"/>
  <c r="AD37" i="38"/>
  <c r="D14" i="38"/>
  <c r="K1266" i="20" s="1"/>
  <c r="G9" i="38"/>
  <c r="BM45" i="38"/>
  <c r="D22" i="38"/>
  <c r="D16" i="38"/>
  <c r="K1268" i="20" s="1"/>
  <c r="D7" i="43"/>
  <c r="D961" i="20" s="1"/>
  <c r="G33" i="43"/>
  <c r="L41" i="38"/>
  <c r="AG37" i="38"/>
  <c r="D13" i="38"/>
  <c r="K1265" i="20" s="1"/>
  <c r="D18" i="43"/>
  <c r="AA33" i="43"/>
  <c r="AB24" i="43"/>
  <c r="E18" i="43"/>
  <c r="AA35" i="43"/>
  <c r="AA34" i="43" s="1"/>
  <c r="T24" i="43"/>
  <c r="S35" i="43"/>
  <c r="S34" i="43" s="1"/>
  <c r="E8" i="43"/>
  <c r="T37" i="43"/>
  <c r="L24" i="43"/>
  <c r="E12" i="43"/>
  <c r="L37" i="43"/>
  <c r="K32" i="43"/>
  <c r="D24" i="43"/>
  <c r="C35" i="43"/>
  <c r="D37" i="43"/>
  <c r="E13" i="43"/>
  <c r="D20" i="38"/>
  <c r="AM37" i="38"/>
  <c r="BB36" i="38"/>
  <c r="BB39" i="38"/>
  <c r="BB38" i="38" s="1"/>
  <c r="E19" i="38"/>
  <c r="E18" i="38"/>
  <c r="AQ28" i="38"/>
  <c r="AP38" i="38"/>
  <c r="AP39" i="38"/>
  <c r="E14" i="38"/>
  <c r="AD36" i="38"/>
  <c r="AD39" i="38"/>
  <c r="AE28" i="38"/>
  <c r="AD38" i="38"/>
  <c r="E10" i="38"/>
  <c r="S28" i="38"/>
  <c r="R39" i="38"/>
  <c r="R38" i="38" s="1"/>
  <c r="F36" i="38"/>
  <c r="F39" i="38"/>
  <c r="E22" i="38"/>
  <c r="F38" i="38"/>
  <c r="R36" i="38"/>
  <c r="AA32" i="43"/>
  <c r="AA41" i="38"/>
  <c r="I37" i="38"/>
  <c r="AD24" i="43"/>
  <c r="AC32" i="43"/>
  <c r="E15" i="43"/>
  <c r="E17" i="43"/>
  <c r="V24" i="43"/>
  <c r="V37" i="43"/>
  <c r="N24" i="43"/>
  <c r="M32" i="43"/>
  <c r="E10" i="43"/>
  <c r="E16" i="43"/>
  <c r="F24" i="43"/>
  <c r="F37" i="43"/>
  <c r="O39" i="38"/>
  <c r="C38" i="38"/>
  <c r="D28" i="38"/>
  <c r="G11" i="38"/>
  <c r="E7" i="38"/>
  <c r="M35" i="43"/>
  <c r="M34" i="43" s="1"/>
  <c r="U32" i="43"/>
  <c r="E13" i="38"/>
  <c r="AW28" i="38"/>
  <c r="BE39" i="38"/>
  <c r="BE38" i="38" s="1"/>
  <c r="AG39" i="38"/>
  <c r="I39" i="38"/>
  <c r="I38" i="38" s="1"/>
  <c r="AS38" i="38"/>
  <c r="O36" i="38"/>
  <c r="AT28" i="38"/>
  <c r="P28" i="38"/>
  <c r="E15" i="38"/>
  <c r="E35" i="43"/>
  <c r="E34" i="43" s="1"/>
  <c r="AJ36" i="38"/>
  <c r="L36" i="38"/>
  <c r="E8" i="38"/>
  <c r="E6" i="38"/>
  <c r="N37" i="43"/>
  <c r="Y32" i="43"/>
  <c r="E5" i="43"/>
  <c r="Y35" i="43"/>
  <c r="Y34" i="43" s="1"/>
  <c r="Z24" i="43"/>
  <c r="E9" i="43"/>
  <c r="R24" i="43"/>
  <c r="E14" i="43"/>
  <c r="I32" i="43"/>
  <c r="I35" i="43"/>
  <c r="I34" i="43" s="1"/>
  <c r="J24" i="43"/>
  <c r="AC35" i="43"/>
  <c r="AC34" i="43" s="1"/>
  <c r="AA39" i="38"/>
  <c r="AA38" i="38" s="1"/>
  <c r="C39" i="38"/>
  <c r="O38" i="38"/>
  <c r="BE36" i="38"/>
  <c r="I36" i="38"/>
  <c r="E23" i="38"/>
  <c r="C3" i="43"/>
  <c r="AV39" i="38"/>
  <c r="AV38" i="38" s="1"/>
  <c r="AV35" i="38" s="1"/>
  <c r="X39" i="38"/>
  <c r="X38" i="38" s="1"/>
  <c r="AJ38" i="38"/>
  <c r="L38" i="38"/>
  <c r="E12" i="38"/>
  <c r="AD37" i="43"/>
  <c r="J37" i="43"/>
  <c r="U35" i="43"/>
  <c r="U34" i="43" s="1"/>
  <c r="E32" i="43"/>
  <c r="E7" i="43"/>
  <c r="X24" i="43"/>
  <c r="P24" i="43"/>
  <c r="H24" i="43"/>
  <c r="W35" i="43"/>
  <c r="W34" i="43" s="1"/>
  <c r="AF454" i="20" l="1"/>
  <c r="H169" i="20"/>
  <c r="G163" i="20"/>
  <c r="H165" i="20"/>
  <c r="F372" i="20"/>
  <c r="H371" i="20"/>
  <c r="AE230" i="20"/>
  <c r="AE236" i="20"/>
  <c r="G19" i="23"/>
  <c r="AE234" i="20"/>
  <c r="G333" i="20"/>
  <c r="AK139" i="20"/>
  <c r="AK132" i="20"/>
  <c r="H333" i="20"/>
  <c r="F333" i="20"/>
  <c r="P206" i="20"/>
  <c r="P205" i="20"/>
  <c r="O206" i="20"/>
  <c r="O205" i="20"/>
  <c r="G16" i="36"/>
  <c r="P210" i="20"/>
  <c r="G6" i="23"/>
  <c r="AE231" i="20"/>
  <c r="AD228" i="20"/>
  <c r="AE228" i="20"/>
  <c r="D6" i="23"/>
  <c r="AD231" i="20" s="1"/>
  <c r="F331" i="20"/>
  <c r="AL135" i="20"/>
  <c r="AE232" i="20"/>
  <c r="G334" i="20"/>
  <c r="H334" i="20"/>
  <c r="AK138" i="20"/>
  <c r="AL138" i="20"/>
  <c r="H332" i="20"/>
  <c r="AL132" i="20"/>
  <c r="AL136" i="20"/>
  <c r="AL139" i="20"/>
  <c r="H172" i="20"/>
  <c r="O200" i="20"/>
  <c r="X210" i="20"/>
  <c r="X212" i="20"/>
  <c r="P204" i="20"/>
  <c r="AE227" i="20"/>
  <c r="O204" i="20"/>
  <c r="AK136" i="20"/>
  <c r="AL133" i="20"/>
  <c r="AL134" i="20"/>
  <c r="AK133" i="20"/>
  <c r="AK134" i="20"/>
  <c r="F600" i="20"/>
  <c r="F330" i="20"/>
  <c r="G327" i="20"/>
  <c r="AK137" i="20"/>
  <c r="G329" i="20"/>
  <c r="D5" i="42"/>
  <c r="G5" i="42" s="1"/>
  <c r="C33" i="42"/>
  <c r="C31" i="42" s="1"/>
  <c r="D18" i="42"/>
  <c r="G18" i="42" s="1"/>
  <c r="U33" i="42"/>
  <c r="D11" i="42"/>
  <c r="K33" i="42"/>
  <c r="AC207" i="20"/>
  <c r="P321" i="20"/>
  <c r="G9" i="42"/>
  <c r="P325" i="20"/>
  <c r="AE205" i="20"/>
  <c r="AE202" i="20"/>
  <c r="P326" i="20"/>
  <c r="AE207" i="20"/>
  <c r="AE206" i="20"/>
  <c r="AE208" i="20"/>
  <c r="X207" i="20"/>
  <c r="X213" i="20"/>
  <c r="X331" i="20"/>
  <c r="P324" i="20"/>
  <c r="H132" i="20"/>
  <c r="E3" i="48"/>
  <c r="H133" i="20"/>
  <c r="AE226" i="20"/>
  <c r="H170" i="20"/>
  <c r="H171" i="20"/>
  <c r="W600" i="20"/>
  <c r="N321" i="20"/>
  <c r="AC204" i="20"/>
  <c r="U592" i="20"/>
  <c r="P327" i="20"/>
  <c r="AE203" i="20"/>
  <c r="D6" i="39"/>
  <c r="G6" i="39" s="1"/>
  <c r="W130" i="20"/>
  <c r="H173" i="20"/>
  <c r="H166" i="20"/>
  <c r="H162" i="20"/>
  <c r="X228" i="20"/>
  <c r="G322" i="20"/>
  <c r="X211" i="20"/>
  <c r="X208" i="20"/>
  <c r="X204" i="20"/>
  <c r="AD225" i="20"/>
  <c r="AE229" i="20"/>
  <c r="AE225" i="20"/>
  <c r="G12" i="23"/>
  <c r="AE224" i="20"/>
  <c r="G9" i="23"/>
  <c r="AE223" i="20"/>
  <c r="AI33" i="21"/>
  <c r="D15" i="21"/>
  <c r="X206" i="20"/>
  <c r="H160" i="20"/>
  <c r="X227" i="20"/>
  <c r="AY35" i="49"/>
  <c r="X205" i="20"/>
  <c r="H164" i="20"/>
  <c r="H176" i="20"/>
  <c r="H168" i="20"/>
  <c r="H163" i="20"/>
  <c r="G6" i="40"/>
  <c r="H175" i="20"/>
  <c r="H480" i="20"/>
  <c r="AG37" i="39"/>
  <c r="AS37" i="39"/>
  <c r="AA35" i="47"/>
  <c r="AD35" i="47"/>
  <c r="D21" i="47"/>
  <c r="AG35" i="47"/>
  <c r="D10" i="47"/>
  <c r="W411" i="20" s="1"/>
  <c r="W410" i="20"/>
  <c r="C35" i="47"/>
  <c r="W408" i="20"/>
  <c r="H409" i="20"/>
  <c r="D12" i="34"/>
  <c r="G12" i="34" s="1"/>
  <c r="AD37" i="34"/>
  <c r="G6" i="34"/>
  <c r="AE320" i="20"/>
  <c r="AE496" i="20"/>
  <c r="AA900" i="20"/>
  <c r="X401" i="20"/>
  <c r="X402" i="20"/>
  <c r="W401" i="20"/>
  <c r="W402" i="20"/>
  <c r="AF400" i="20"/>
  <c r="AM38" i="23"/>
  <c r="AM36" i="23" s="1"/>
  <c r="AE400" i="20"/>
  <c r="D19" i="23"/>
  <c r="AD234" i="20" s="1"/>
  <c r="AP38" i="23"/>
  <c r="F594" i="20"/>
  <c r="G331" i="20"/>
  <c r="G332" i="20"/>
  <c r="N439" i="20"/>
  <c r="F324" i="20"/>
  <c r="G326" i="20"/>
  <c r="X330" i="20"/>
  <c r="F487" i="20"/>
  <c r="F347" i="20"/>
  <c r="F366" i="20"/>
  <c r="O684" i="20"/>
  <c r="X329" i="20"/>
  <c r="G352" i="20"/>
  <c r="S922" i="20"/>
  <c r="N323" i="20"/>
  <c r="X407" i="20"/>
  <c r="D13" i="47"/>
  <c r="W412" i="20" s="1"/>
  <c r="H159" i="20"/>
  <c r="F482" i="20"/>
  <c r="F362" i="20"/>
  <c r="S921" i="20"/>
  <c r="X327" i="20"/>
  <c r="AV37" i="34"/>
  <c r="AV35" i="34" s="1"/>
  <c r="H357" i="20"/>
  <c r="U595" i="20"/>
  <c r="N327" i="20"/>
  <c r="U597" i="20"/>
  <c r="P400" i="20"/>
  <c r="F323" i="20"/>
  <c r="N438" i="20"/>
  <c r="F593" i="20"/>
  <c r="H328" i="20"/>
  <c r="H331" i="20"/>
  <c r="H327" i="20"/>
  <c r="G14" i="36"/>
  <c r="AB898" i="20"/>
  <c r="P203" i="20"/>
  <c r="AS35" i="25"/>
  <c r="AF452" i="20"/>
  <c r="X328" i="20"/>
  <c r="G16" i="23"/>
  <c r="AF399" i="20"/>
  <c r="O199" i="20"/>
  <c r="P399" i="20"/>
  <c r="U748" i="20"/>
  <c r="BE38" i="23"/>
  <c r="BE36" i="23" s="1"/>
  <c r="C38" i="23"/>
  <c r="C36" i="23" s="1"/>
  <c r="G21" i="23"/>
  <c r="D9" i="27"/>
  <c r="G8" i="36"/>
  <c r="P201" i="20"/>
  <c r="H325" i="20"/>
  <c r="C36" i="49"/>
  <c r="C33" i="49" s="1"/>
  <c r="B37" i="49"/>
  <c r="AB25" i="49" s="1"/>
  <c r="AB24" i="49" s="1"/>
  <c r="BX39" i="20" s="1"/>
  <c r="AV35" i="49"/>
  <c r="AV33" i="49" s="1"/>
  <c r="G5" i="36"/>
  <c r="G324" i="20"/>
  <c r="D5" i="47"/>
  <c r="D7" i="52"/>
  <c r="G670" i="20" s="1"/>
  <c r="AA31" i="31"/>
  <c r="H396" i="20"/>
  <c r="AS37" i="34"/>
  <c r="AS35" i="34" s="1"/>
  <c r="AA37" i="34"/>
  <c r="G22" i="46"/>
  <c r="X324" i="20"/>
  <c r="AM35" i="52"/>
  <c r="F35" i="52"/>
  <c r="U33" i="21"/>
  <c r="AP35" i="47"/>
  <c r="AP33" i="47" s="1"/>
  <c r="D11" i="28"/>
  <c r="D19" i="34"/>
  <c r="G19" i="34" s="1"/>
  <c r="H397" i="20"/>
  <c r="S33" i="44"/>
  <c r="D8" i="39"/>
  <c r="G437" i="20" s="1"/>
  <c r="AP35" i="38"/>
  <c r="G6" i="43"/>
  <c r="R34" i="28"/>
  <c r="R32" i="28" s="1"/>
  <c r="X38" i="23"/>
  <c r="X36" i="23" s="1"/>
  <c r="G328" i="20"/>
  <c r="BB38" i="23"/>
  <c r="BB36" i="23" s="1"/>
  <c r="H330" i="20"/>
  <c r="X326" i="20"/>
  <c r="X325" i="20"/>
  <c r="X323" i="20"/>
  <c r="W381" i="20"/>
  <c r="W597" i="20"/>
  <c r="AA744" i="20"/>
  <c r="O442" i="20"/>
  <c r="G22" i="40"/>
  <c r="F470" i="20"/>
  <c r="F322" i="20"/>
  <c r="O443" i="20"/>
  <c r="G330" i="20"/>
  <c r="P442" i="20"/>
  <c r="E1103" i="20"/>
  <c r="AB745" i="20"/>
  <c r="X381" i="20"/>
  <c r="D1103" i="20"/>
  <c r="W383" i="20"/>
  <c r="G13" i="40"/>
  <c r="D9" i="23"/>
  <c r="AE399" i="20" s="1"/>
  <c r="H323" i="20"/>
  <c r="F897" i="20"/>
  <c r="AA883" i="20"/>
  <c r="T756" i="20"/>
  <c r="F350" i="20"/>
  <c r="N324" i="20"/>
  <c r="N325" i="20"/>
  <c r="H322" i="20"/>
  <c r="H324" i="20"/>
  <c r="W382" i="20"/>
  <c r="G9" i="35"/>
  <c r="H326" i="20"/>
  <c r="G15" i="35"/>
  <c r="H329" i="20"/>
  <c r="O441" i="20"/>
  <c r="G325" i="20"/>
  <c r="P320" i="20"/>
  <c r="P322" i="20"/>
  <c r="H351" i="20"/>
  <c r="H346" i="20"/>
  <c r="H360" i="20"/>
  <c r="F467" i="20"/>
  <c r="X322" i="20"/>
  <c r="P443" i="20"/>
  <c r="AJ131" i="20"/>
  <c r="AK127" i="20"/>
  <c r="G323" i="20"/>
  <c r="H354" i="20"/>
  <c r="F486" i="20"/>
  <c r="F352" i="20"/>
  <c r="F472" i="20"/>
  <c r="G24" i="35"/>
  <c r="G601" i="20"/>
  <c r="H353" i="20"/>
  <c r="F582" i="20"/>
  <c r="E1151" i="20"/>
  <c r="P497" i="20"/>
  <c r="G19" i="35"/>
  <c r="Q31" i="31"/>
  <c r="AB919" i="20"/>
  <c r="H395" i="20"/>
  <c r="AB916" i="20"/>
  <c r="W534" i="20"/>
  <c r="AE594" i="20"/>
  <c r="X539" i="20"/>
  <c r="S33" i="37"/>
  <c r="S31" i="37" s="1"/>
  <c r="G7" i="37"/>
  <c r="X536" i="20"/>
  <c r="E1258" i="20"/>
  <c r="G10" i="34"/>
  <c r="AE495" i="20"/>
  <c r="U35" i="49"/>
  <c r="U33" i="49" s="1"/>
  <c r="W596" i="20"/>
  <c r="F570" i="20"/>
  <c r="F485" i="20"/>
  <c r="F581" i="20"/>
  <c r="AC33" i="37"/>
  <c r="AC31" i="37" s="1"/>
  <c r="G11" i="42"/>
  <c r="O438" i="20"/>
  <c r="M39" i="35"/>
  <c r="H601" i="20"/>
  <c r="P438" i="20"/>
  <c r="P440" i="20"/>
  <c r="P444" i="20"/>
  <c r="O440" i="20"/>
  <c r="O444" i="20"/>
  <c r="H602" i="20"/>
  <c r="P441" i="20"/>
  <c r="H600" i="20"/>
  <c r="G600" i="20"/>
  <c r="G602" i="20"/>
  <c r="F466" i="20"/>
  <c r="F579" i="20"/>
  <c r="AF451" i="20"/>
  <c r="AF453" i="20"/>
  <c r="AF445" i="20"/>
  <c r="I37" i="34"/>
  <c r="I35" i="34" s="1"/>
  <c r="AF444" i="20"/>
  <c r="D20" i="19"/>
  <c r="AF447" i="20"/>
  <c r="F578" i="20"/>
  <c r="H471" i="20"/>
  <c r="W562" i="20"/>
  <c r="X33" i="47"/>
  <c r="O521" i="20"/>
  <c r="D1205" i="20"/>
  <c r="AV37" i="51"/>
  <c r="I35" i="52"/>
  <c r="AF450" i="20"/>
  <c r="E1209" i="20"/>
  <c r="P523" i="20"/>
  <c r="C33" i="37"/>
  <c r="AA31" i="33"/>
  <c r="W521" i="20"/>
  <c r="K1205" i="20"/>
  <c r="R35" i="25"/>
  <c r="O33" i="27"/>
  <c r="O31" i="27" s="1"/>
  <c r="AJ32" i="28"/>
  <c r="G15" i="44"/>
  <c r="H527" i="20"/>
  <c r="W33" i="43"/>
  <c r="W31" i="43" s="1"/>
  <c r="AG35" i="25"/>
  <c r="I33" i="27"/>
  <c r="I31" i="27" s="1"/>
  <c r="D12" i="51"/>
  <c r="G12" i="51" s="1"/>
  <c r="S31" i="44"/>
  <c r="AP37" i="39"/>
  <c r="AP35" i="39" s="1"/>
  <c r="D22" i="23"/>
  <c r="G11" i="31"/>
  <c r="P527" i="20"/>
  <c r="AF449" i="20"/>
  <c r="AF446" i="20"/>
  <c r="H598" i="20"/>
  <c r="P439" i="20"/>
  <c r="G8" i="31"/>
  <c r="P524" i="20"/>
  <c r="AE31" i="30"/>
  <c r="AE34" i="46"/>
  <c r="O38" i="23"/>
  <c r="O36" i="23" s="1"/>
  <c r="W522" i="20"/>
  <c r="K1206" i="20"/>
  <c r="AF448" i="20"/>
  <c r="L37" i="39"/>
  <c r="L35" i="39" s="1"/>
  <c r="D17" i="47"/>
  <c r="AG33" i="47"/>
  <c r="W595" i="20"/>
  <c r="G599" i="20"/>
  <c r="O439" i="20"/>
  <c r="U898" i="20"/>
  <c r="U900" i="20"/>
  <c r="G7" i="22"/>
  <c r="X523" i="20"/>
  <c r="R35" i="49"/>
  <c r="R33" i="49" s="1"/>
  <c r="H526" i="20"/>
  <c r="AA35" i="49"/>
  <c r="AA33" i="49" s="1"/>
  <c r="S919" i="20"/>
  <c r="L886" i="20"/>
  <c r="E32" i="22"/>
  <c r="O37" i="34"/>
  <c r="O35" i="34" s="1"/>
  <c r="W498" i="20"/>
  <c r="S34" i="46"/>
  <c r="K1211" i="20"/>
  <c r="F35" i="47"/>
  <c r="F33" i="47" s="1"/>
  <c r="K31" i="33"/>
  <c r="AA35" i="52"/>
  <c r="K1214" i="20"/>
  <c r="D18" i="27"/>
  <c r="G18" i="27" s="1"/>
  <c r="G6" i="25"/>
  <c r="X502" i="20"/>
  <c r="E1169" i="20"/>
  <c r="AM33" i="27"/>
  <c r="AM31" i="27" s="1"/>
  <c r="G7" i="52"/>
  <c r="K34" i="46"/>
  <c r="O37" i="39"/>
  <c r="D14" i="34"/>
  <c r="G14" i="34" s="1"/>
  <c r="G14" i="30"/>
  <c r="AS37" i="38"/>
  <c r="AA37" i="39"/>
  <c r="AA35" i="39" s="1"/>
  <c r="H525" i="20"/>
  <c r="X226" i="20"/>
  <c r="G35" i="21"/>
  <c r="G33" i="21" s="1"/>
  <c r="AG34" i="28"/>
  <c r="AG37" i="34"/>
  <c r="AG35" i="34" s="1"/>
  <c r="T898" i="20"/>
  <c r="O263" i="20"/>
  <c r="D9" i="51"/>
  <c r="U650" i="20" s="1"/>
  <c r="L35" i="52"/>
  <c r="L33" i="52" s="1"/>
  <c r="AA38" i="23"/>
  <c r="AA36" i="23" s="1"/>
  <c r="W565" i="20"/>
  <c r="C33" i="21"/>
  <c r="U34" i="29"/>
  <c r="K34" i="36"/>
  <c r="G8" i="34"/>
  <c r="O261" i="20"/>
  <c r="AS35" i="47"/>
  <c r="AS33" i="47" s="1"/>
  <c r="D8" i="49"/>
  <c r="D11" i="34"/>
  <c r="G11" i="34" s="1"/>
  <c r="G7" i="39"/>
  <c r="X130" i="20"/>
  <c r="AA35" i="21"/>
  <c r="BB37" i="51"/>
  <c r="W563" i="20"/>
  <c r="G6" i="44"/>
  <c r="G14" i="27"/>
  <c r="D20" i="28"/>
  <c r="K1174" i="20" s="1"/>
  <c r="G10" i="28"/>
  <c r="G8" i="52"/>
  <c r="AJ38" i="23"/>
  <c r="AJ36" i="23" s="1"/>
  <c r="W31" i="33"/>
  <c r="AJ33" i="27"/>
  <c r="AJ31" i="27" s="1"/>
  <c r="F577" i="20"/>
  <c r="G7" i="34"/>
  <c r="O262" i="20"/>
  <c r="G12" i="25"/>
  <c r="W497" i="20"/>
  <c r="G16" i="34"/>
  <c r="G11" i="36"/>
  <c r="G9" i="28"/>
  <c r="G15" i="29"/>
  <c r="D11" i="25"/>
  <c r="W496" i="20" s="1"/>
  <c r="X35" i="25"/>
  <c r="X33" i="25" s="1"/>
  <c r="D13" i="27"/>
  <c r="G13" i="27" s="1"/>
  <c r="O31" i="33"/>
  <c r="AJ37" i="51"/>
  <c r="O592" i="20"/>
  <c r="H477" i="20"/>
  <c r="O593" i="20"/>
  <c r="X35" i="38"/>
  <c r="AJ35" i="25"/>
  <c r="AJ33" i="25" s="1"/>
  <c r="D10" i="21"/>
  <c r="G23" i="51"/>
  <c r="D5" i="51"/>
  <c r="G5" i="51" s="1"/>
  <c r="M36" i="50"/>
  <c r="D1281" i="20"/>
  <c r="O33" i="43"/>
  <c r="O31" i="43" s="1"/>
  <c r="C31" i="33"/>
  <c r="X224" i="20"/>
  <c r="X223" i="20"/>
  <c r="G11" i="49"/>
  <c r="X225" i="20"/>
  <c r="U785" i="20"/>
  <c r="U783" i="20"/>
  <c r="F37" i="34"/>
  <c r="F35" i="34" s="1"/>
  <c r="C37" i="34"/>
  <c r="C35" i="34" s="1"/>
  <c r="AF442" i="20"/>
  <c r="U786" i="20"/>
  <c r="U787" i="20"/>
  <c r="F35" i="49"/>
  <c r="F33" i="49" s="1"/>
  <c r="G12" i="49"/>
  <c r="D5" i="49"/>
  <c r="H464" i="20"/>
  <c r="M661" i="20"/>
  <c r="F574" i="20"/>
  <c r="AA35" i="25"/>
  <c r="AA33" i="25" s="1"/>
  <c r="AS33" i="25"/>
  <c r="G31" i="31"/>
  <c r="O41" i="19"/>
  <c r="O39" i="19" s="1"/>
  <c r="G15" i="19"/>
  <c r="D9" i="19"/>
  <c r="W212" i="20" s="1"/>
  <c r="AF438" i="20"/>
  <c r="AF440" i="20"/>
  <c r="AF443" i="20"/>
  <c r="AE570" i="20"/>
  <c r="G18" i="25"/>
  <c r="D19" i="47"/>
  <c r="D21" i="51"/>
  <c r="G21" i="51" s="1"/>
  <c r="S35" i="21"/>
  <c r="S33" i="21" s="1"/>
  <c r="AD35" i="49"/>
  <c r="AD33" i="49" s="1"/>
  <c r="D5" i="52"/>
  <c r="G668" i="20" s="1"/>
  <c r="U35" i="38"/>
  <c r="G597" i="20"/>
  <c r="P496" i="20"/>
  <c r="G7" i="49"/>
  <c r="G19" i="51"/>
  <c r="V696" i="20"/>
  <c r="E1084" i="20"/>
  <c r="L1205" i="20"/>
  <c r="AF439" i="20"/>
  <c r="AF441" i="20"/>
  <c r="AY35" i="38"/>
  <c r="D1285" i="20"/>
  <c r="AG33" i="27"/>
  <c r="AG31" i="27" s="1"/>
  <c r="G11" i="27"/>
  <c r="H597" i="20"/>
  <c r="O569" i="20"/>
  <c r="S34" i="36"/>
  <c r="M31" i="33"/>
  <c r="N727" i="20"/>
  <c r="E1086" i="20"/>
  <c r="G13" i="51"/>
  <c r="D8" i="28"/>
  <c r="K1083" i="20" s="1"/>
  <c r="X129" i="20"/>
  <c r="E1280" i="20"/>
  <c r="AV33" i="47"/>
  <c r="AP34" i="28"/>
  <c r="AP32" i="28" s="1"/>
  <c r="O679" i="20"/>
  <c r="H22" i="48"/>
  <c r="W566" i="20"/>
  <c r="X202" i="20"/>
  <c r="AF437" i="20"/>
  <c r="AE569" i="20"/>
  <c r="P437" i="20"/>
  <c r="AE571" i="20"/>
  <c r="AE572" i="20"/>
  <c r="G12" i="19"/>
  <c r="AE568" i="20"/>
  <c r="X203" i="20"/>
  <c r="H158" i="20"/>
  <c r="H474" i="20"/>
  <c r="S920" i="20"/>
  <c r="H473" i="20"/>
  <c r="C56" i="40"/>
  <c r="C53" i="40" s="1"/>
  <c r="G16" i="40"/>
  <c r="L41" i="19"/>
  <c r="L39" i="19" s="1"/>
  <c r="AE567" i="20"/>
  <c r="BB41" i="19"/>
  <c r="BB39" i="19" s="1"/>
  <c r="D26" i="19"/>
  <c r="D11" i="19"/>
  <c r="D13" i="19"/>
  <c r="G5" i="39"/>
  <c r="I37" i="39"/>
  <c r="I35" i="39" s="1"/>
  <c r="P128" i="20"/>
  <c r="M908" i="20"/>
  <c r="AC201" i="20"/>
  <c r="W592" i="20"/>
  <c r="U31" i="42"/>
  <c r="U594" i="20"/>
  <c r="W609" i="20"/>
  <c r="V609" i="20"/>
  <c r="V610" i="20"/>
  <c r="V607" i="20"/>
  <c r="D13" i="23"/>
  <c r="AD237" i="20" s="1"/>
  <c r="AE397" i="20"/>
  <c r="D1208" i="20"/>
  <c r="D1207" i="20"/>
  <c r="H14" i="48"/>
  <c r="H20" i="48"/>
  <c r="V568" i="20"/>
  <c r="R41" i="19"/>
  <c r="R39" i="19" s="1"/>
  <c r="O685" i="20"/>
  <c r="W567" i="20"/>
  <c r="H19" i="48"/>
  <c r="W560" i="20"/>
  <c r="H573" i="20"/>
  <c r="D14" i="42"/>
  <c r="G14" i="42" s="1"/>
  <c r="W598" i="20"/>
  <c r="W601" i="20"/>
  <c r="O568" i="20"/>
  <c r="O570" i="20"/>
  <c r="U41" i="19"/>
  <c r="U39" i="19" s="1"/>
  <c r="W599" i="20"/>
  <c r="D10" i="42"/>
  <c r="G598" i="20"/>
  <c r="H596" i="20"/>
  <c r="H595" i="20"/>
  <c r="G596" i="20"/>
  <c r="G593" i="20"/>
  <c r="H593" i="20"/>
  <c r="W39" i="35"/>
  <c r="AE566" i="20"/>
  <c r="D21" i="19"/>
  <c r="AE564" i="20"/>
  <c r="AE565" i="20"/>
  <c r="N610" i="20"/>
  <c r="AC700" i="20"/>
  <c r="N757" i="20"/>
  <c r="D17" i="19"/>
  <c r="W204" i="20" s="1"/>
  <c r="AE560" i="20"/>
  <c r="E1266" i="20"/>
  <c r="AE592" i="20"/>
  <c r="H599" i="20"/>
  <c r="K31" i="42"/>
  <c r="Q31" i="42"/>
  <c r="W593" i="20"/>
  <c r="U922" i="20"/>
  <c r="E31" i="37"/>
  <c r="AE562" i="20"/>
  <c r="AM39" i="19"/>
  <c r="G35" i="40"/>
  <c r="E1268" i="20"/>
  <c r="E1269" i="20"/>
  <c r="M33" i="37"/>
  <c r="M31" i="37" s="1"/>
  <c r="D6" i="37"/>
  <c r="W535" i="20" s="1"/>
  <c r="E1264" i="20"/>
  <c r="D10" i="37"/>
  <c r="AE588" i="20"/>
  <c r="D14" i="37"/>
  <c r="U31" i="37"/>
  <c r="R38" i="23"/>
  <c r="R36" i="23" s="1"/>
  <c r="D13" i="37"/>
  <c r="AD595" i="20" s="1"/>
  <c r="U38" i="23"/>
  <c r="U36" i="23" s="1"/>
  <c r="U921" i="20"/>
  <c r="W594" i="20"/>
  <c r="D6" i="19"/>
  <c r="W205" i="20" s="1"/>
  <c r="O564" i="20"/>
  <c r="AL131" i="20"/>
  <c r="U920" i="20"/>
  <c r="W561" i="20"/>
  <c r="X199" i="20"/>
  <c r="AE563" i="20"/>
  <c r="AE561" i="20"/>
  <c r="O437" i="20"/>
  <c r="AK129" i="20"/>
  <c r="U919" i="20"/>
  <c r="N886" i="20"/>
  <c r="D7" i="42"/>
  <c r="G7" i="42" s="1"/>
  <c r="S31" i="42"/>
  <c r="W564" i="20"/>
  <c r="H16" i="48"/>
  <c r="H17" i="48"/>
  <c r="H9" i="48"/>
  <c r="H7" i="48"/>
  <c r="AJ39" i="19"/>
  <c r="G19" i="19"/>
  <c r="AY41" i="19"/>
  <c r="AY39" i="19" s="1"/>
  <c r="G21" i="40"/>
  <c r="G18" i="40"/>
  <c r="H15" i="48"/>
  <c r="H12" i="48"/>
  <c r="H5" i="48"/>
  <c r="N894" i="20"/>
  <c r="H594" i="20"/>
  <c r="G594" i="20"/>
  <c r="AL129" i="20"/>
  <c r="U725" i="20"/>
  <c r="O673" i="20"/>
  <c r="F127" i="20"/>
  <c r="G24" i="40"/>
  <c r="L1279" i="20"/>
  <c r="M660" i="20"/>
  <c r="L1278" i="20"/>
  <c r="O563" i="20"/>
  <c r="L894" i="20"/>
  <c r="O560" i="20"/>
  <c r="O559" i="20"/>
  <c r="O566" i="20"/>
  <c r="O565" i="20"/>
  <c r="O562" i="20"/>
  <c r="O567" i="20"/>
  <c r="D24" i="48"/>
  <c r="H24" i="48" s="1"/>
  <c r="D23" i="48"/>
  <c r="D11" i="48"/>
  <c r="D13" i="48"/>
  <c r="BB38" i="48"/>
  <c r="D8" i="48"/>
  <c r="G8" i="19"/>
  <c r="C41" i="19"/>
  <c r="C39" i="19" s="1"/>
  <c r="I7" i="40"/>
  <c r="L1280" i="20"/>
  <c r="H156" i="20"/>
  <c r="O561" i="20"/>
  <c r="I6" i="40"/>
  <c r="H155" i="20"/>
  <c r="F571" i="20"/>
  <c r="H569" i="20"/>
  <c r="AE32" i="22"/>
  <c r="F568" i="20"/>
  <c r="D5" i="19"/>
  <c r="AA41" i="19"/>
  <c r="AA39" i="19" s="1"/>
  <c r="AE559" i="20"/>
  <c r="V656" i="20"/>
  <c r="M656" i="20"/>
  <c r="F567" i="20"/>
  <c r="M657" i="20"/>
  <c r="M655" i="20"/>
  <c r="F566" i="20"/>
  <c r="G7" i="19"/>
  <c r="G15" i="49"/>
  <c r="O34" i="46"/>
  <c r="AC31" i="33"/>
  <c r="D8" i="27"/>
  <c r="G398" i="20" s="1"/>
  <c r="L33" i="27"/>
  <c r="L31" i="27" s="1"/>
  <c r="U829" i="20"/>
  <c r="G869" i="20"/>
  <c r="G17" i="28"/>
  <c r="G17" i="27"/>
  <c r="AY37" i="34"/>
  <c r="AY35" i="34" s="1"/>
  <c r="G5" i="37"/>
  <c r="Q31" i="43"/>
  <c r="AB883" i="20"/>
  <c r="U756" i="20"/>
  <c r="G897" i="20"/>
  <c r="AP41" i="19"/>
  <c r="AP39" i="19" s="1"/>
  <c r="D16" i="19"/>
  <c r="G8" i="25"/>
  <c r="G19" i="25"/>
  <c r="G9" i="25"/>
  <c r="G17" i="25"/>
  <c r="AP31" i="27"/>
  <c r="I32" i="22"/>
  <c r="F36" i="23"/>
  <c r="G8" i="50"/>
  <c r="V680" i="20"/>
  <c r="E1205" i="20"/>
  <c r="D18" i="52"/>
  <c r="AD35" i="52"/>
  <c r="AD33" i="52" s="1"/>
  <c r="AD587" i="20"/>
  <c r="D1257" i="20"/>
  <c r="G13" i="39"/>
  <c r="G17" i="34"/>
  <c r="C35" i="51"/>
  <c r="Y36" i="50"/>
  <c r="L1149" i="20"/>
  <c r="L1150" i="20"/>
  <c r="K1208" i="20"/>
  <c r="O202" i="20"/>
  <c r="AA897" i="20"/>
  <c r="O608" i="20"/>
  <c r="AP33" i="25"/>
  <c r="D21" i="48"/>
  <c r="H21" i="48" s="1"/>
  <c r="G10" i="49"/>
  <c r="AC33" i="21"/>
  <c r="K1152" i="20"/>
  <c r="T748" i="20"/>
  <c r="M909" i="20"/>
  <c r="N796" i="20"/>
  <c r="J1284" i="20"/>
  <c r="O645" i="20"/>
  <c r="U744" i="20"/>
  <c r="O697" i="20"/>
  <c r="N697" i="20"/>
  <c r="G16" i="51"/>
  <c r="U647" i="20"/>
  <c r="V646" i="20"/>
  <c r="V650" i="20"/>
  <c r="AC39" i="35"/>
  <c r="F731" i="20"/>
  <c r="AK131" i="20"/>
  <c r="AK128" i="20"/>
  <c r="G595" i="20"/>
  <c r="AK130" i="20"/>
  <c r="F730" i="20"/>
  <c r="AL128" i="20"/>
  <c r="AC678" i="20"/>
  <c r="AC680" i="20"/>
  <c r="AC676" i="20"/>
  <c r="G777" i="20"/>
  <c r="O674" i="20"/>
  <c r="G18" i="35"/>
  <c r="G39" i="35"/>
  <c r="L36" i="23"/>
  <c r="N646" i="20"/>
  <c r="T745" i="20"/>
  <c r="AG35" i="51"/>
  <c r="G31" i="30"/>
  <c r="AC677" i="20"/>
  <c r="AC681" i="20"/>
  <c r="AI32" i="22"/>
  <c r="AC32" i="22"/>
  <c r="AE36" i="50"/>
  <c r="U39" i="35"/>
  <c r="I35" i="38"/>
  <c r="U35" i="39"/>
  <c r="K34" i="29"/>
  <c r="G731" i="20"/>
  <c r="W34" i="36"/>
  <c r="I31" i="42"/>
  <c r="AY33" i="49"/>
  <c r="AA34" i="29"/>
  <c r="E36" i="50"/>
  <c r="AC673" i="20"/>
  <c r="N921" i="20"/>
  <c r="G743" i="20"/>
  <c r="AE34" i="29"/>
  <c r="AG36" i="23"/>
  <c r="Q34" i="36"/>
  <c r="BE35" i="38"/>
  <c r="U861" i="20"/>
  <c r="AJ35" i="34"/>
  <c r="M654" i="20"/>
  <c r="Z731" i="20"/>
  <c r="F565" i="20"/>
  <c r="O35" i="51"/>
  <c r="BE35" i="39"/>
  <c r="I36" i="23"/>
  <c r="M53" i="40"/>
  <c r="D27" i="40"/>
  <c r="G173" i="20" s="1"/>
  <c r="AI53" i="40"/>
  <c r="X35" i="34"/>
  <c r="F563" i="20"/>
  <c r="M652" i="20"/>
  <c r="Z729" i="20"/>
  <c r="M653" i="20"/>
  <c r="E39" i="35"/>
  <c r="O33" i="21"/>
  <c r="F564" i="20"/>
  <c r="Z730" i="20"/>
  <c r="F562" i="20"/>
  <c r="Z728" i="20"/>
  <c r="M651" i="20"/>
  <c r="Q32" i="22"/>
  <c r="AA32" i="22"/>
  <c r="U35" i="51"/>
  <c r="AI34" i="36"/>
  <c r="L32" i="28"/>
  <c r="M32" i="22"/>
  <c r="M649" i="20"/>
  <c r="Z726" i="20"/>
  <c r="J1283" i="20"/>
  <c r="F560" i="20"/>
  <c r="Z727" i="20"/>
  <c r="F561" i="20"/>
  <c r="M650" i="20"/>
  <c r="O32" i="22"/>
  <c r="K32" i="22"/>
  <c r="G17" i="49"/>
  <c r="S31" i="33"/>
  <c r="AM37" i="39"/>
  <c r="AM35" i="39" s="1"/>
  <c r="D19" i="39"/>
  <c r="G19" i="39" s="1"/>
  <c r="Q38" i="50"/>
  <c r="Q36" i="50" s="1"/>
  <c r="D23" i="50"/>
  <c r="D13" i="42"/>
  <c r="Y31" i="42"/>
  <c r="D11" i="50"/>
  <c r="F815" i="20" s="1"/>
  <c r="AM38" i="50"/>
  <c r="D20" i="51"/>
  <c r="G20" i="51" s="1"/>
  <c r="F37" i="51"/>
  <c r="F35" i="51" s="1"/>
  <c r="E1085" i="20"/>
  <c r="V697" i="20"/>
  <c r="E997" i="20"/>
  <c r="U33" i="47"/>
  <c r="S31" i="31"/>
  <c r="G19" i="28"/>
  <c r="AK34" i="29"/>
  <c r="K33" i="21"/>
  <c r="D17" i="50"/>
  <c r="W38" i="50"/>
  <c r="W36" i="50" s="1"/>
  <c r="W35" i="21"/>
  <c r="W33" i="21" s="1"/>
  <c r="D17" i="21"/>
  <c r="G11" i="50"/>
  <c r="G815" i="20"/>
  <c r="G23" i="35"/>
  <c r="E1081" i="20"/>
  <c r="W608" i="20"/>
  <c r="D24" i="23"/>
  <c r="AD236" i="20" s="1"/>
  <c r="BH38" i="23"/>
  <c r="BH36" i="23" s="1"/>
  <c r="W31" i="30"/>
  <c r="D10" i="25"/>
  <c r="R997" i="20" s="1"/>
  <c r="F35" i="25"/>
  <c r="F33" i="25" s="1"/>
  <c r="D15" i="25"/>
  <c r="U35" i="25"/>
  <c r="U33" i="25" s="1"/>
  <c r="U863" i="20"/>
  <c r="AA34" i="46"/>
  <c r="U35" i="34"/>
  <c r="AV35" i="39"/>
  <c r="C33" i="25"/>
  <c r="O38" i="50"/>
  <c r="O36" i="50" s="1"/>
  <c r="D15" i="50"/>
  <c r="G895" i="20"/>
  <c r="U754" i="20"/>
  <c r="AB881" i="20"/>
  <c r="D907" i="20"/>
  <c r="V662" i="20"/>
  <c r="U731" i="20"/>
  <c r="G20" i="38"/>
  <c r="G14" i="51"/>
  <c r="AP35" i="34"/>
  <c r="R33" i="25"/>
  <c r="AG38" i="50"/>
  <c r="AG36" i="50" s="1"/>
  <c r="D7" i="50"/>
  <c r="F811" i="20" s="1"/>
  <c r="Y33" i="44"/>
  <c r="Y31" i="44" s="1"/>
  <c r="D10" i="44"/>
  <c r="L1224" i="20"/>
  <c r="AB811" i="20"/>
  <c r="D18" i="51"/>
  <c r="G18" i="51" s="1"/>
  <c r="AD37" i="51"/>
  <c r="AD35" i="51" s="1"/>
  <c r="G9" i="43"/>
  <c r="AG35" i="39"/>
  <c r="R31" i="27"/>
  <c r="G9" i="51"/>
  <c r="F33" i="52"/>
  <c r="AG34" i="36"/>
  <c r="F729" i="20"/>
  <c r="AM33" i="25"/>
  <c r="AE587" i="20"/>
  <c r="E1257" i="20"/>
  <c r="D14" i="44"/>
  <c r="G14" i="44" s="1"/>
  <c r="C33" i="44"/>
  <c r="C31" i="44" s="1"/>
  <c r="U753" i="20"/>
  <c r="G894" i="20"/>
  <c r="AB880" i="20"/>
  <c r="U743" i="20"/>
  <c r="O644" i="20"/>
  <c r="D1206" i="20"/>
  <c r="U728" i="20"/>
  <c r="V659" i="20"/>
  <c r="G6" i="28"/>
  <c r="BB35" i="51"/>
  <c r="O33" i="52"/>
  <c r="AA31" i="42"/>
  <c r="D17" i="42"/>
  <c r="AA33" i="44"/>
  <c r="AA31" i="44" s="1"/>
  <c r="D18" i="44"/>
  <c r="G18" i="44" s="1"/>
  <c r="X400" i="20"/>
  <c r="AB899" i="20"/>
  <c r="G855" i="20"/>
  <c r="AC698" i="20"/>
  <c r="F129" i="20"/>
  <c r="L896" i="20"/>
  <c r="D9" i="40"/>
  <c r="S53" i="40"/>
  <c r="AS35" i="51"/>
  <c r="AP33" i="52"/>
  <c r="Q31" i="30"/>
  <c r="C34" i="36"/>
  <c r="I34" i="36"/>
  <c r="AK36" i="50"/>
  <c r="AP36" i="23"/>
  <c r="M34" i="36"/>
  <c r="X31" i="27"/>
  <c r="G34" i="29"/>
  <c r="I33" i="49"/>
  <c r="AD35" i="34"/>
  <c r="AG35" i="38"/>
  <c r="R33" i="52"/>
  <c r="W31" i="31"/>
  <c r="AA34" i="36"/>
  <c r="AS35" i="39"/>
  <c r="G31" i="43"/>
  <c r="Q34" i="46"/>
  <c r="AP33" i="49"/>
  <c r="AC31" i="30"/>
  <c r="U31" i="30"/>
  <c r="BQ39" i="19"/>
  <c r="AG33" i="25"/>
  <c r="O31" i="31"/>
  <c r="AA32" i="28"/>
  <c r="E34" i="36"/>
  <c r="V678" i="20"/>
  <c r="I19" i="40"/>
  <c r="AA33" i="21"/>
  <c r="F39" i="19"/>
  <c r="M34" i="46"/>
  <c r="AG34" i="29"/>
  <c r="O35" i="39"/>
  <c r="AG32" i="22"/>
  <c r="AM35" i="34"/>
  <c r="AY33" i="52"/>
  <c r="AU39" i="35"/>
  <c r="AY33" i="47"/>
  <c r="U36" i="50"/>
  <c r="Q31" i="44"/>
  <c r="I34" i="46"/>
  <c r="AG33" i="49"/>
  <c r="I31" i="31"/>
  <c r="E34" i="29"/>
  <c r="I39" i="19"/>
  <c r="D11" i="40"/>
  <c r="AY38" i="48"/>
  <c r="H127" i="20"/>
  <c r="X38" i="48"/>
  <c r="AG38" i="48"/>
  <c r="F128" i="20"/>
  <c r="L895" i="20"/>
  <c r="I31" i="33"/>
  <c r="AD39" i="19"/>
  <c r="Q34" i="29"/>
  <c r="AM33" i="52"/>
  <c r="AI34" i="46"/>
  <c r="C33" i="47"/>
  <c r="X35" i="51"/>
  <c r="S39" i="35"/>
  <c r="AJ35" i="39"/>
  <c r="B36" i="28"/>
  <c r="AM24" i="28" s="1"/>
  <c r="AA31" i="27"/>
  <c r="O31" i="30"/>
  <c r="AG39" i="19"/>
  <c r="AV33" i="52"/>
  <c r="Y34" i="36"/>
  <c r="Y53" i="40"/>
  <c r="AE53" i="40"/>
  <c r="J1282" i="20"/>
  <c r="N898" i="20"/>
  <c r="G757" i="20"/>
  <c r="C38" i="48"/>
  <c r="AP38" i="48"/>
  <c r="I38" i="48"/>
  <c r="D6" i="48"/>
  <c r="AA53" i="40"/>
  <c r="L897" i="20"/>
  <c r="I53" i="40"/>
  <c r="D23" i="40"/>
  <c r="O658" i="20"/>
  <c r="AG53" i="40"/>
  <c r="D26" i="40"/>
  <c r="G172" i="20" s="1"/>
  <c r="E998" i="20"/>
  <c r="V676" i="20"/>
  <c r="F559" i="20"/>
  <c r="Z725" i="20"/>
  <c r="D28" i="40"/>
  <c r="G169" i="20" s="1"/>
  <c r="AC53" i="40"/>
  <c r="D12" i="40"/>
  <c r="V675" i="20"/>
  <c r="L38" i="48"/>
  <c r="AV38" i="48"/>
  <c r="R38" i="48"/>
  <c r="D10" i="48"/>
  <c r="H10" i="48" s="1"/>
  <c r="D17" i="40"/>
  <c r="G469" i="20" s="1"/>
  <c r="D33" i="40"/>
  <c r="G174" i="20" s="1"/>
  <c r="Q53" i="40"/>
  <c r="W53" i="40"/>
  <c r="AQ53" i="40"/>
  <c r="G53" i="40"/>
  <c r="AU53" i="40"/>
  <c r="AW53" i="40"/>
  <c r="D34" i="40"/>
  <c r="U53" i="40"/>
  <c r="O677" i="20"/>
  <c r="O35" i="38"/>
  <c r="AA31" i="43"/>
  <c r="U34" i="46"/>
  <c r="AG34" i="46"/>
  <c r="E31" i="44"/>
  <c r="O38" i="48"/>
  <c r="AA39" i="35"/>
  <c r="AJ35" i="38"/>
  <c r="K31" i="44"/>
  <c r="I31" i="37"/>
  <c r="U31" i="31"/>
  <c r="W34" i="29"/>
  <c r="AC34" i="29"/>
  <c r="U34" i="36"/>
  <c r="AA38" i="48"/>
  <c r="E33" i="21"/>
  <c r="AA35" i="51"/>
  <c r="AM35" i="51"/>
  <c r="B39" i="38"/>
  <c r="AJ27" i="38" s="1"/>
  <c r="I36" i="50"/>
  <c r="I33" i="47"/>
  <c r="S34" i="29"/>
  <c r="AD36" i="23"/>
  <c r="AS35" i="38"/>
  <c r="AS33" i="52"/>
  <c r="B39" i="39"/>
  <c r="AY27" i="39" s="1"/>
  <c r="C35" i="38"/>
  <c r="K31" i="37"/>
  <c r="AA33" i="47"/>
  <c r="AS33" i="49"/>
  <c r="I33" i="52"/>
  <c r="AI34" i="29"/>
  <c r="R35" i="39"/>
  <c r="B37" i="52"/>
  <c r="AV25" i="52" s="1"/>
  <c r="I39" i="35"/>
  <c r="AA31" i="37"/>
  <c r="AM32" i="28"/>
  <c r="R35" i="34"/>
  <c r="AA35" i="34"/>
  <c r="BE38" i="48"/>
  <c r="AS38" i="48"/>
  <c r="O53" i="40"/>
  <c r="D15" i="37"/>
  <c r="G33" i="37"/>
  <c r="G31" i="37" s="1"/>
  <c r="G10" i="50"/>
  <c r="G814" i="20"/>
  <c r="G6" i="50"/>
  <c r="G810" i="20"/>
  <c r="U757" i="20"/>
  <c r="G7" i="35"/>
  <c r="AL127" i="20"/>
  <c r="F38" i="48"/>
  <c r="G22" i="38"/>
  <c r="D13" i="43"/>
  <c r="C33" i="43"/>
  <c r="G15" i="39"/>
  <c r="E1282" i="20"/>
  <c r="G13" i="25"/>
  <c r="S996" i="20"/>
  <c r="L33" i="25"/>
  <c r="AV33" i="25"/>
  <c r="E908" i="20"/>
  <c r="AK34" i="46"/>
  <c r="G5" i="44"/>
  <c r="L975" i="20"/>
  <c r="AM36" i="50"/>
  <c r="AE591" i="20"/>
  <c r="E1261" i="20"/>
  <c r="AJ33" i="47"/>
  <c r="G9" i="49"/>
  <c r="G16" i="49"/>
  <c r="D19" i="42"/>
  <c r="O31" i="42"/>
  <c r="E31" i="42"/>
  <c r="G21" i="49"/>
  <c r="Y31" i="31"/>
  <c r="G7" i="27"/>
  <c r="AB917" i="20"/>
  <c r="B35" i="30"/>
  <c r="C34" i="30"/>
  <c r="C31" i="30" s="1"/>
  <c r="S31" i="30"/>
  <c r="B37" i="21"/>
  <c r="L35" i="34"/>
  <c r="G15" i="51"/>
  <c r="E31" i="33"/>
  <c r="C33" i="52"/>
  <c r="G7" i="33"/>
  <c r="E1080" i="20"/>
  <c r="W607" i="20"/>
  <c r="G8" i="23"/>
  <c r="O646" i="20"/>
  <c r="U745" i="20"/>
  <c r="G5" i="52"/>
  <c r="H668" i="20"/>
  <c r="G22" i="19"/>
  <c r="U727" i="20"/>
  <c r="V658" i="20"/>
  <c r="Q39" i="35"/>
  <c r="I34" i="29"/>
  <c r="V660" i="20"/>
  <c r="U729" i="20"/>
  <c r="G15" i="36"/>
  <c r="P200" i="20"/>
  <c r="AC679" i="20"/>
  <c r="V679" i="20"/>
  <c r="G6" i="52"/>
  <c r="H669" i="20"/>
  <c r="O681" i="20"/>
  <c r="U862" i="20"/>
  <c r="AM38" i="48"/>
  <c r="G6" i="35"/>
  <c r="AL130" i="20"/>
  <c r="B42" i="48"/>
  <c r="L977" i="20"/>
  <c r="G12" i="47"/>
  <c r="X409" i="20"/>
  <c r="L1214" i="20"/>
  <c r="G16" i="29"/>
  <c r="G936" i="20"/>
  <c r="G19" i="38"/>
  <c r="L1271" i="20"/>
  <c r="C34" i="43"/>
  <c r="B35" i="43"/>
  <c r="AM35" i="38"/>
  <c r="G14" i="25"/>
  <c r="G20" i="25"/>
  <c r="B37" i="25"/>
  <c r="G5" i="50"/>
  <c r="G809" i="20"/>
  <c r="C38" i="50"/>
  <c r="D12" i="50"/>
  <c r="D8" i="44"/>
  <c r="K978" i="20" s="1"/>
  <c r="O33" i="44"/>
  <c r="O31" i="44" s="1"/>
  <c r="B37" i="47"/>
  <c r="K1001" i="20"/>
  <c r="M797" i="20"/>
  <c r="L1082" i="20"/>
  <c r="D7" i="28"/>
  <c r="K1082" i="20" s="1"/>
  <c r="F34" i="28"/>
  <c r="F32" i="28" s="1"/>
  <c r="G14" i="28"/>
  <c r="L1089" i="20"/>
  <c r="D6" i="27"/>
  <c r="G6" i="27" s="1"/>
  <c r="F33" i="27"/>
  <c r="F31" i="27" s="1"/>
  <c r="B35" i="31"/>
  <c r="C34" i="31"/>
  <c r="C31" i="31" s="1"/>
  <c r="G12" i="27"/>
  <c r="AB918" i="20"/>
  <c r="AA31" i="30"/>
  <c r="AC31" i="31"/>
  <c r="G8" i="51"/>
  <c r="V649" i="20"/>
  <c r="G9" i="34"/>
  <c r="G10" i="51"/>
  <c r="V647" i="20"/>
  <c r="K1225" i="20"/>
  <c r="T897" i="20"/>
  <c r="R37" i="51"/>
  <c r="R35" i="51" s="1"/>
  <c r="D7" i="51"/>
  <c r="G7" i="51" s="1"/>
  <c r="U31" i="33"/>
  <c r="AA33" i="52"/>
  <c r="U33" i="52"/>
  <c r="G12" i="29"/>
  <c r="O610" i="20"/>
  <c r="G18" i="23"/>
  <c r="AF397" i="20"/>
  <c r="G10" i="29"/>
  <c r="U830" i="20"/>
  <c r="G12" i="35"/>
  <c r="G729" i="20"/>
  <c r="AC682" i="20"/>
  <c r="O676" i="20"/>
  <c r="O682" i="20"/>
  <c r="E41" i="40"/>
  <c r="L46" i="40"/>
  <c r="K54" i="40"/>
  <c r="K57" i="40"/>
  <c r="K56" i="40" s="1"/>
  <c r="G10" i="35"/>
  <c r="G16" i="39"/>
  <c r="E1283" i="20"/>
  <c r="U31" i="44"/>
  <c r="G13" i="47"/>
  <c r="X412" i="20"/>
  <c r="G14" i="49"/>
  <c r="U784" i="20"/>
  <c r="N797" i="20"/>
  <c r="D18" i="28"/>
  <c r="K1172" i="20" s="1"/>
  <c r="AS34" i="28"/>
  <c r="AS32" i="28" s="1"/>
  <c r="M33" i="21"/>
  <c r="AA881" i="20"/>
  <c r="T754" i="20"/>
  <c r="F895" i="20"/>
  <c r="D20" i="21"/>
  <c r="I35" i="21"/>
  <c r="I33" i="21" s="1"/>
  <c r="G13" i="30"/>
  <c r="AB746" i="20"/>
  <c r="E1104" i="20"/>
  <c r="I35" i="51"/>
  <c r="K1223" i="20"/>
  <c r="AA810" i="20"/>
  <c r="AA811" i="20"/>
  <c r="K1224" i="20"/>
  <c r="X200" i="20"/>
  <c r="O34" i="36"/>
  <c r="G13" i="35"/>
  <c r="G730" i="20"/>
  <c r="N923" i="20"/>
  <c r="AC675" i="20"/>
  <c r="G776" i="20"/>
  <c r="AC34" i="36"/>
  <c r="V681" i="20"/>
  <c r="E1149" i="20"/>
  <c r="AA809" i="20"/>
  <c r="K1222" i="20"/>
  <c r="C42" i="35"/>
  <c r="C39" i="35" s="1"/>
  <c r="B43" i="35"/>
  <c r="AC701" i="20"/>
  <c r="K1278" i="20"/>
  <c r="G154" i="20"/>
  <c r="G17" i="37"/>
  <c r="E1263" i="20"/>
  <c r="D15" i="42"/>
  <c r="G15" i="42" s="1"/>
  <c r="AE31" i="42"/>
  <c r="G6" i="51"/>
  <c r="V648" i="20"/>
  <c r="G5" i="43"/>
  <c r="E959" i="20"/>
  <c r="G14" i="39"/>
  <c r="E1281" i="20"/>
  <c r="AC33" i="43"/>
  <c r="AC31" i="43" s="1"/>
  <c r="D15" i="43"/>
  <c r="G15" i="43" s="1"/>
  <c r="G23" i="38"/>
  <c r="Y31" i="43"/>
  <c r="G13" i="38"/>
  <c r="L1265" i="20"/>
  <c r="D17" i="43"/>
  <c r="G17" i="43" s="1"/>
  <c r="U33" i="43"/>
  <c r="G14" i="38"/>
  <c r="L1266" i="20"/>
  <c r="BB35" i="38"/>
  <c r="G20" i="39"/>
  <c r="AY37" i="39"/>
  <c r="AY35" i="39" s="1"/>
  <c r="D9" i="39"/>
  <c r="D1279" i="20" s="1"/>
  <c r="D16" i="25"/>
  <c r="W501" i="20" s="1"/>
  <c r="AD35" i="25"/>
  <c r="AD33" i="25" s="1"/>
  <c r="G8" i="37"/>
  <c r="E1262" i="20"/>
  <c r="AE589" i="20"/>
  <c r="E1259" i="20"/>
  <c r="E34" i="46"/>
  <c r="AC34" i="46"/>
  <c r="O33" i="37"/>
  <c r="O31" i="37" s="1"/>
  <c r="D9" i="37"/>
  <c r="G5" i="47"/>
  <c r="X413" i="20"/>
  <c r="L1211" i="20"/>
  <c r="L33" i="47"/>
  <c r="B40" i="50"/>
  <c r="C39" i="50"/>
  <c r="G33" i="44"/>
  <c r="G31" i="44" s="1"/>
  <c r="D11" i="44"/>
  <c r="K981" i="20" s="1"/>
  <c r="L978" i="20"/>
  <c r="AE200" i="20"/>
  <c r="U917" i="20"/>
  <c r="AE201" i="20"/>
  <c r="U918" i="20"/>
  <c r="G18" i="49"/>
  <c r="U788" i="20"/>
  <c r="O32" i="28"/>
  <c r="AG32" i="28"/>
  <c r="AE33" i="21"/>
  <c r="Y32" i="22"/>
  <c r="G10" i="22"/>
  <c r="D8" i="21"/>
  <c r="Y35" i="21"/>
  <c r="Y33" i="21" s="1"/>
  <c r="K31" i="30"/>
  <c r="G11" i="22"/>
  <c r="L1206" i="20"/>
  <c r="E31" i="31"/>
  <c r="BE35" i="34"/>
  <c r="G13" i="34"/>
  <c r="U899" i="20"/>
  <c r="D17" i="52"/>
  <c r="AG35" i="52"/>
  <c r="AG33" i="52" s="1"/>
  <c r="V657" i="20"/>
  <c r="U726" i="20"/>
  <c r="O34" i="29"/>
  <c r="G5" i="23"/>
  <c r="U742" i="20"/>
  <c r="O643" i="20"/>
  <c r="G13" i="23"/>
  <c r="AF398" i="20"/>
  <c r="U730" i="20"/>
  <c r="V661" i="20"/>
  <c r="AE34" i="36"/>
  <c r="O39" i="35"/>
  <c r="G11" i="23"/>
  <c r="L1152" i="20"/>
  <c r="Y39" i="35"/>
  <c r="G854" i="20"/>
  <c r="AC697" i="20"/>
  <c r="G5" i="35"/>
  <c r="U38" i="48"/>
  <c r="G14" i="35"/>
  <c r="D18" i="48"/>
  <c r="H18" i="48" s="1"/>
  <c r="AJ38" i="48"/>
  <c r="F157" i="20"/>
  <c r="J1281" i="20"/>
  <c r="CF61" i="40"/>
  <c r="D8" i="43"/>
  <c r="G8" i="43" s="1"/>
  <c r="S33" i="43"/>
  <c r="S31" i="43" s="1"/>
  <c r="I35" i="25"/>
  <c r="I33" i="25" s="1"/>
  <c r="D5" i="25"/>
  <c r="G407" i="20" s="1"/>
  <c r="D13" i="28"/>
  <c r="AD34" i="28"/>
  <c r="AD32" i="28" s="1"/>
  <c r="G34" i="36"/>
  <c r="G9" i="36"/>
  <c r="P202" i="20"/>
  <c r="AB897" i="20"/>
  <c r="AA899" i="20"/>
  <c r="W400" i="20"/>
  <c r="G27" i="35"/>
  <c r="L1264" i="20"/>
  <c r="M33" i="43"/>
  <c r="M31" i="43" s="1"/>
  <c r="D10" i="43"/>
  <c r="G10" i="43" s="1"/>
  <c r="U31" i="43"/>
  <c r="D6" i="38"/>
  <c r="K1258" i="20" s="1"/>
  <c r="AA37" i="38"/>
  <c r="AA35" i="38" s="1"/>
  <c r="D12" i="43"/>
  <c r="G12" i="43" s="1"/>
  <c r="K33" i="43"/>
  <c r="K31" i="43" s="1"/>
  <c r="G18" i="43"/>
  <c r="G17" i="39"/>
  <c r="E1284" i="20"/>
  <c r="F35" i="39"/>
  <c r="C37" i="39"/>
  <c r="C35" i="39" s="1"/>
  <c r="D11" i="39"/>
  <c r="G11" i="39" s="1"/>
  <c r="B35" i="37"/>
  <c r="C34" i="37"/>
  <c r="C31" i="37" s="1"/>
  <c r="G9" i="44"/>
  <c r="L979" i="20"/>
  <c r="G6" i="37"/>
  <c r="E1265" i="20"/>
  <c r="E1260" i="20"/>
  <c r="AE590" i="20"/>
  <c r="W33" i="37"/>
  <c r="W31" i="37" s="1"/>
  <c r="D18" i="37"/>
  <c r="D1270" i="20" s="1"/>
  <c r="R33" i="47"/>
  <c r="D22" i="50"/>
  <c r="S38" i="50"/>
  <c r="S36" i="50" s="1"/>
  <c r="AA38" i="50"/>
  <c r="AA36" i="50" s="1"/>
  <c r="D20" i="50"/>
  <c r="G11" i="28"/>
  <c r="U916" i="20"/>
  <c r="AE199" i="20"/>
  <c r="G19" i="49"/>
  <c r="G8" i="28"/>
  <c r="L1083" i="20"/>
  <c r="G18" i="28"/>
  <c r="L1172" i="20"/>
  <c r="G12" i="30"/>
  <c r="AB744" i="20"/>
  <c r="AA882" i="20"/>
  <c r="T755" i="20"/>
  <c r="F896" i="20"/>
  <c r="G16" i="28"/>
  <c r="D12" i="21"/>
  <c r="T757" i="20" s="1"/>
  <c r="Q35" i="21"/>
  <c r="Q33" i="21" s="1"/>
  <c r="G10" i="31"/>
  <c r="E1206" i="20"/>
  <c r="S32" i="22"/>
  <c r="BE35" i="51"/>
  <c r="G9" i="31"/>
  <c r="E1207" i="20"/>
  <c r="B39" i="34"/>
  <c r="AJ35" i="51"/>
  <c r="AV35" i="51"/>
  <c r="Q31" i="33"/>
  <c r="O203" i="20"/>
  <c r="AA898" i="20"/>
  <c r="G14" i="19"/>
  <c r="C37" i="29"/>
  <c r="C34" i="29" s="1"/>
  <c r="B38" i="29"/>
  <c r="AE39" i="35"/>
  <c r="B38" i="36"/>
  <c r="B40" i="23"/>
  <c r="G19" i="36"/>
  <c r="G21" i="35"/>
  <c r="AC684" i="20"/>
  <c r="G18" i="36"/>
  <c r="F855" i="20"/>
  <c r="AB698" i="20"/>
  <c r="H129" i="20"/>
  <c r="N896" i="20"/>
  <c r="O683" i="20"/>
  <c r="BH38" i="48"/>
  <c r="E996" i="20"/>
  <c r="N897" i="20"/>
  <c r="O686" i="20"/>
  <c r="E56" i="40"/>
  <c r="G18" i="38"/>
  <c r="L1270" i="20"/>
  <c r="G10" i="39"/>
  <c r="D1278" i="20"/>
  <c r="G16" i="47"/>
  <c r="X414" i="20"/>
  <c r="D20" i="49"/>
  <c r="G20" i="49" s="1"/>
  <c r="AM35" i="49"/>
  <c r="AM33" i="49" s="1"/>
  <c r="E999" i="20"/>
  <c r="D14" i="43"/>
  <c r="G14" i="43" s="1"/>
  <c r="I33" i="43"/>
  <c r="I31" i="43" s="1"/>
  <c r="AD35" i="38"/>
  <c r="E909" i="20"/>
  <c r="D16" i="43"/>
  <c r="G16" i="43" s="1"/>
  <c r="E33" i="43"/>
  <c r="E31" i="43" s="1"/>
  <c r="G17" i="38"/>
  <c r="G18" i="39"/>
  <c r="E1285" i="20"/>
  <c r="E1279" i="20"/>
  <c r="S998" i="20"/>
  <c r="M33" i="44"/>
  <c r="M31" i="44" s="1"/>
  <c r="D7" i="44"/>
  <c r="K977" i="20" s="1"/>
  <c r="D16" i="37"/>
  <c r="D1267" i="20" s="1"/>
  <c r="Q33" i="37"/>
  <c r="Q31" i="37" s="1"/>
  <c r="G15" i="47"/>
  <c r="X408" i="20"/>
  <c r="L981" i="20"/>
  <c r="W33" i="44"/>
  <c r="W31" i="44" s="1"/>
  <c r="D13" i="44"/>
  <c r="G13" i="44" s="1"/>
  <c r="D13" i="49"/>
  <c r="G527" i="20" s="1"/>
  <c r="L35" i="49"/>
  <c r="L33" i="49" s="1"/>
  <c r="B35" i="42"/>
  <c r="X32" i="28"/>
  <c r="G15" i="28"/>
  <c r="L1169" i="20"/>
  <c r="P127" i="20"/>
  <c r="M907" i="20"/>
  <c r="X33" i="49"/>
  <c r="AJ33" i="49"/>
  <c r="U33" i="27"/>
  <c r="U31" i="27" s="1"/>
  <c r="D15" i="27"/>
  <c r="G15" i="27" s="1"/>
  <c r="I32" i="28"/>
  <c r="G5" i="21"/>
  <c r="G12" i="28"/>
  <c r="D21" i="21"/>
  <c r="AG35" i="21"/>
  <c r="AG33" i="21" s="1"/>
  <c r="M31" i="30"/>
  <c r="E1208" i="20"/>
  <c r="C35" i="22"/>
  <c r="C32" i="22" s="1"/>
  <c r="B36" i="22"/>
  <c r="Y31" i="33"/>
  <c r="G9" i="33"/>
  <c r="W610" i="20"/>
  <c r="E1083" i="20"/>
  <c r="G15" i="23"/>
  <c r="AF395" i="20"/>
  <c r="B43" i="19"/>
  <c r="G7" i="23"/>
  <c r="L1151" i="20"/>
  <c r="G24" i="23"/>
  <c r="AC661" i="20"/>
  <c r="U747" i="20"/>
  <c r="G742" i="20"/>
  <c r="N920" i="20"/>
  <c r="G17" i="29"/>
  <c r="N743" i="20"/>
  <c r="G935" i="20"/>
  <c r="X33" i="52"/>
  <c r="T743" i="20"/>
  <c r="N644" i="20"/>
  <c r="V677" i="20"/>
  <c r="L898" i="20"/>
  <c r="E757" i="20"/>
  <c r="V674" i="20"/>
  <c r="G26" i="35"/>
  <c r="N895" i="20"/>
  <c r="H128" i="20"/>
  <c r="O675" i="20"/>
  <c r="G13" i="43"/>
  <c r="K38" i="50"/>
  <c r="K36" i="50" s="1"/>
  <c r="D10" i="50"/>
  <c r="F814" i="20" s="1"/>
  <c r="G27" i="19"/>
  <c r="X201" i="20"/>
  <c r="AB701" i="20"/>
  <c r="G15" i="38"/>
  <c r="L1267" i="20"/>
  <c r="F35" i="38"/>
  <c r="D12" i="39"/>
  <c r="AD37" i="39"/>
  <c r="AD35" i="39" s="1"/>
  <c r="Y34" i="46"/>
  <c r="E1267" i="20"/>
  <c r="L1258" i="20"/>
  <c r="G16" i="38"/>
  <c r="G7" i="43"/>
  <c r="E961" i="20"/>
  <c r="G8" i="38"/>
  <c r="L1260" i="20"/>
  <c r="G7" i="38"/>
  <c r="L1259" i="20"/>
  <c r="R35" i="38"/>
  <c r="G10" i="38"/>
  <c r="L1262" i="20"/>
  <c r="L37" i="38"/>
  <c r="L35" i="38" s="1"/>
  <c r="D12" i="38"/>
  <c r="K1264" i="20" s="1"/>
  <c r="G21" i="39"/>
  <c r="X35" i="39"/>
  <c r="G5" i="38"/>
  <c r="L1257" i="20"/>
  <c r="O33" i="25"/>
  <c r="BB35" i="39"/>
  <c r="B38" i="46"/>
  <c r="C37" i="46"/>
  <c r="C34" i="46" s="1"/>
  <c r="G7" i="25"/>
  <c r="S997" i="20"/>
  <c r="G9" i="46"/>
  <c r="D11" i="37"/>
  <c r="W540" i="20" s="1"/>
  <c r="Y33" i="37"/>
  <c r="Y31" i="37" s="1"/>
  <c r="AC33" i="44"/>
  <c r="AC31" i="44" s="1"/>
  <c r="D16" i="44"/>
  <c r="G16" i="44" s="1"/>
  <c r="E1270" i="20"/>
  <c r="G36" i="50"/>
  <c r="AD33" i="47"/>
  <c r="D6" i="50"/>
  <c r="F810" i="20" s="1"/>
  <c r="AI38" i="50"/>
  <c r="AI36" i="50" s="1"/>
  <c r="G9" i="47"/>
  <c r="X410" i="20"/>
  <c r="G10" i="47"/>
  <c r="X411" i="20"/>
  <c r="B35" i="44"/>
  <c r="O33" i="47"/>
  <c r="AM33" i="47"/>
  <c r="D6" i="42"/>
  <c r="G6" i="42" s="1"/>
  <c r="M31" i="42"/>
  <c r="O35" i="49"/>
  <c r="O33" i="49" s="1"/>
  <c r="D6" i="49"/>
  <c r="AV32" i="28"/>
  <c r="C32" i="28"/>
  <c r="D8" i="42"/>
  <c r="G8" i="42" s="1"/>
  <c r="G31" i="42"/>
  <c r="D16" i="42"/>
  <c r="W31" i="42"/>
  <c r="D10" i="27"/>
  <c r="AD33" i="27"/>
  <c r="AD31" i="27" s="1"/>
  <c r="L1080" i="20"/>
  <c r="G5" i="27"/>
  <c r="D5" i="28"/>
  <c r="K1080" i="20" s="1"/>
  <c r="U34" i="28"/>
  <c r="U32" i="28" s="1"/>
  <c r="Y31" i="30"/>
  <c r="C34" i="27"/>
  <c r="C31" i="27" s="1"/>
  <c r="B35" i="27"/>
  <c r="G5" i="22"/>
  <c r="L1208" i="20"/>
  <c r="G9" i="22"/>
  <c r="L1207" i="20"/>
  <c r="B39" i="51"/>
  <c r="L35" i="51"/>
  <c r="G22" i="51"/>
  <c r="AP37" i="51"/>
  <c r="AP35" i="51" s="1"/>
  <c r="D17" i="51"/>
  <c r="G17" i="51" s="1"/>
  <c r="G9" i="52"/>
  <c r="H672" i="20"/>
  <c r="G10" i="23"/>
  <c r="AF396" i="20"/>
  <c r="X39" i="19"/>
  <c r="G7" i="36"/>
  <c r="P199" i="20"/>
  <c r="G14" i="23"/>
  <c r="U746" i="20"/>
  <c r="AC660" i="20"/>
  <c r="AS39" i="19"/>
  <c r="M34" i="29"/>
  <c r="G775" i="20"/>
  <c r="AC674" i="20"/>
  <c r="G744" i="20"/>
  <c r="N922" i="20"/>
  <c r="G20" i="36"/>
  <c r="AK34" i="36"/>
  <c r="AV41" i="19"/>
  <c r="AV39" i="19" s="1"/>
  <c r="D18" i="19"/>
  <c r="W208" i="20" s="1"/>
  <c r="AJ33" i="52"/>
  <c r="AC683" i="20"/>
  <c r="U864" i="20"/>
  <c r="O678" i="20"/>
  <c r="O680" i="20"/>
  <c r="B35" i="33"/>
  <c r="K39" i="35"/>
  <c r="AD38" i="48"/>
  <c r="BY53" i="40"/>
  <c r="H372" i="20" l="1"/>
  <c r="G171" i="20"/>
  <c r="G363" i="20"/>
  <c r="G175" i="20"/>
  <c r="G165" i="20"/>
  <c r="G349" i="20"/>
  <c r="G348" i="20"/>
  <c r="G164" i="20"/>
  <c r="G483" i="20"/>
  <c r="G373" i="20"/>
  <c r="G178" i="20"/>
  <c r="G23" i="40"/>
  <c r="G170" i="20"/>
  <c r="G347" i="20"/>
  <c r="G177" i="20"/>
  <c r="G351" i="20"/>
  <c r="G160" i="20"/>
  <c r="AS35" i="23"/>
  <c r="AS31" i="23" s="1"/>
  <c r="AS30" i="23"/>
  <c r="AY35" i="23"/>
  <c r="AV35" i="23"/>
  <c r="AV28" i="23"/>
  <c r="AS28" i="23"/>
  <c r="AZ28" i="23"/>
  <c r="AZ27" i="23" s="1"/>
  <c r="BA51" i="20" s="1"/>
  <c r="AT28" i="23"/>
  <c r="AT27" i="23" s="1"/>
  <c r="BA54" i="20" s="1"/>
  <c r="AW28" i="23"/>
  <c r="AW27" i="23" s="1"/>
  <c r="BA17" i="20" s="1"/>
  <c r="AY28" i="23"/>
  <c r="K1149" i="20"/>
  <c r="AM38" i="35"/>
  <c r="AK38" i="35"/>
  <c r="AI38" i="35"/>
  <c r="AG38" i="35"/>
  <c r="AJ31" i="35"/>
  <c r="AJ30" i="35" s="1"/>
  <c r="BL17" i="20" s="1"/>
  <c r="AG31" i="35"/>
  <c r="AN31" i="35"/>
  <c r="AN30" i="35" s="1"/>
  <c r="BL38" i="20" s="1"/>
  <c r="AM31" i="35"/>
  <c r="AK31" i="35"/>
  <c r="AI31" i="35"/>
  <c r="AH31" i="35"/>
  <c r="AH30" i="35" s="1"/>
  <c r="BL51" i="20" s="1"/>
  <c r="AL31" i="35"/>
  <c r="AL30" i="35" s="1"/>
  <c r="BL54" i="20" s="1"/>
  <c r="AD207" i="20"/>
  <c r="AD210" i="20"/>
  <c r="AD229" i="20"/>
  <c r="AD230" i="20"/>
  <c r="AE445" i="20"/>
  <c r="T746" i="20"/>
  <c r="W211" i="20"/>
  <c r="AD202" i="20"/>
  <c r="G136" i="20"/>
  <c r="AD227" i="20"/>
  <c r="AE398" i="20"/>
  <c r="AD232" i="20"/>
  <c r="W209" i="20"/>
  <c r="AE448" i="20"/>
  <c r="O321" i="20"/>
  <c r="AD203" i="20"/>
  <c r="W206" i="20"/>
  <c r="G16" i="42"/>
  <c r="AD208" i="20"/>
  <c r="G13" i="42"/>
  <c r="AD206" i="20"/>
  <c r="G10" i="42"/>
  <c r="AD205" i="20"/>
  <c r="W330" i="20"/>
  <c r="W213" i="20"/>
  <c r="W331" i="20"/>
  <c r="W328" i="20"/>
  <c r="W210" i="20"/>
  <c r="G132" i="20"/>
  <c r="G133" i="20"/>
  <c r="G135" i="20"/>
  <c r="H8" i="48"/>
  <c r="G134" i="20"/>
  <c r="AD224" i="20"/>
  <c r="AD226" i="20"/>
  <c r="O327" i="20"/>
  <c r="AD204" i="20"/>
  <c r="G436" i="20"/>
  <c r="D1284" i="20"/>
  <c r="AB660" i="20"/>
  <c r="T744" i="20"/>
  <c r="AD223" i="20"/>
  <c r="F894" i="20"/>
  <c r="T753" i="20"/>
  <c r="AA880" i="20"/>
  <c r="AE396" i="20"/>
  <c r="O400" i="20"/>
  <c r="W228" i="20"/>
  <c r="G6" i="49"/>
  <c r="W227" i="20"/>
  <c r="G526" i="20"/>
  <c r="T788" i="20"/>
  <c r="W207" i="20"/>
  <c r="AD570" i="20"/>
  <c r="AE447" i="20"/>
  <c r="G131" i="20"/>
  <c r="G28" i="40"/>
  <c r="G168" i="20"/>
  <c r="G130" i="20"/>
  <c r="D1280" i="20"/>
  <c r="G158" i="20"/>
  <c r="G9" i="40"/>
  <c r="G355" i="20"/>
  <c r="G358" i="20"/>
  <c r="G8" i="39"/>
  <c r="D1283" i="20"/>
  <c r="W413" i="20"/>
  <c r="R996" i="20"/>
  <c r="T900" i="20"/>
  <c r="AA919" i="20"/>
  <c r="K1151" i="20"/>
  <c r="G34" i="40"/>
  <c r="G345" i="20"/>
  <c r="G359" i="20"/>
  <c r="G346" i="20"/>
  <c r="V567" i="20"/>
  <c r="N683" i="20"/>
  <c r="AE453" i="20"/>
  <c r="AE454" i="20"/>
  <c r="G365" i="20"/>
  <c r="G485" i="20"/>
  <c r="G155" i="20"/>
  <c r="K1279" i="20"/>
  <c r="G354" i="20"/>
  <c r="O323" i="20"/>
  <c r="W407" i="20"/>
  <c r="W323" i="20"/>
  <c r="O322" i="20"/>
  <c r="G129" i="20"/>
  <c r="W325" i="20"/>
  <c r="G13" i="19"/>
  <c r="W329" i="20"/>
  <c r="G9" i="27"/>
  <c r="G399" i="20"/>
  <c r="W327" i="20"/>
  <c r="AE395" i="20"/>
  <c r="O399" i="20"/>
  <c r="W324" i="20"/>
  <c r="K1150" i="20"/>
  <c r="N645" i="20"/>
  <c r="G525" i="20"/>
  <c r="AA916" i="20"/>
  <c r="U646" i="20"/>
  <c r="G395" i="20"/>
  <c r="N643" i="20"/>
  <c r="T742" i="20"/>
  <c r="V600" i="20"/>
  <c r="W326" i="20"/>
  <c r="H467" i="20"/>
  <c r="H350" i="20"/>
  <c r="G12" i="40"/>
  <c r="G159" i="20"/>
  <c r="G360" i="20"/>
  <c r="G480" i="20"/>
  <c r="H470" i="20"/>
  <c r="N679" i="20"/>
  <c r="G471" i="20"/>
  <c r="G361" i="20"/>
  <c r="G481" i="20"/>
  <c r="G478" i="20"/>
  <c r="G353" i="20"/>
  <c r="V566" i="20"/>
  <c r="O326" i="20"/>
  <c r="G357" i="20"/>
  <c r="G26" i="40"/>
  <c r="G356" i="20"/>
  <c r="O324" i="20"/>
  <c r="O325" i="20"/>
  <c r="H472" i="20"/>
  <c r="H347" i="20"/>
  <c r="W322" i="20"/>
  <c r="H352" i="20"/>
  <c r="M896" i="20"/>
  <c r="H13" i="48"/>
  <c r="AE441" i="20"/>
  <c r="G17" i="42"/>
  <c r="O320" i="20"/>
  <c r="O497" i="20"/>
  <c r="G8" i="27"/>
  <c r="G397" i="20"/>
  <c r="AA918" i="20"/>
  <c r="G10" i="27"/>
  <c r="G396" i="20"/>
  <c r="AA917" i="20"/>
  <c r="AD594" i="20"/>
  <c r="W539" i="20"/>
  <c r="G9" i="37"/>
  <c r="W538" i="20"/>
  <c r="V601" i="20"/>
  <c r="I8" i="40"/>
  <c r="AO38" i="35"/>
  <c r="AP31" i="35"/>
  <c r="AP30" i="35" s="1"/>
  <c r="BL53" i="20" s="1"/>
  <c r="AO31" i="35"/>
  <c r="AQ38" i="35"/>
  <c r="AQ37" i="35" s="1"/>
  <c r="AQ31" i="35"/>
  <c r="AR31" i="35"/>
  <c r="AR30" i="35" s="1"/>
  <c r="BL63" i="20" s="1"/>
  <c r="AS38" i="35"/>
  <c r="AS37" i="35" s="1"/>
  <c r="AS31" i="35"/>
  <c r="AT31" i="35"/>
  <c r="AT30" i="35" s="1"/>
  <c r="BL36" i="20" s="1"/>
  <c r="H466" i="20"/>
  <c r="G9" i="19"/>
  <c r="AE452" i="20"/>
  <c r="BE38" i="19"/>
  <c r="BE36" i="19" s="1"/>
  <c r="BF31" i="19"/>
  <c r="BF30" i="19" s="1"/>
  <c r="AX70" i="20" s="1"/>
  <c r="BE31" i="19"/>
  <c r="G20" i="19"/>
  <c r="AE444" i="20"/>
  <c r="BH38" i="19"/>
  <c r="BH33" i="19" s="1"/>
  <c r="AE450" i="20"/>
  <c r="BH31" i="19"/>
  <c r="BI31" i="19"/>
  <c r="BI30" i="19" s="1"/>
  <c r="AX64" i="20" s="1"/>
  <c r="W202" i="20"/>
  <c r="M898" i="20"/>
  <c r="F757" i="20"/>
  <c r="H6" i="48"/>
  <c r="T899" i="20"/>
  <c r="AD572" i="20"/>
  <c r="AE446" i="20"/>
  <c r="V597" i="20"/>
  <c r="AD569" i="20"/>
  <c r="M897" i="20"/>
  <c r="AE438" i="20"/>
  <c r="T787" i="20"/>
  <c r="W225" i="20"/>
  <c r="T786" i="20"/>
  <c r="W226" i="20"/>
  <c r="G8" i="49"/>
  <c r="G477" i="20"/>
  <c r="G479" i="20"/>
  <c r="G11" i="25"/>
  <c r="G20" i="28"/>
  <c r="V560" i="20"/>
  <c r="R998" i="20"/>
  <c r="G409" i="20"/>
  <c r="G15" i="25"/>
  <c r="W500" i="20"/>
  <c r="T785" i="20"/>
  <c r="G11" i="44"/>
  <c r="G10" i="25"/>
  <c r="G408" i="20"/>
  <c r="G19" i="42"/>
  <c r="AD571" i="20"/>
  <c r="AE451" i="20"/>
  <c r="G26" i="19"/>
  <c r="AE449" i="20"/>
  <c r="G13" i="49"/>
  <c r="W223" i="20"/>
  <c r="G5" i="49"/>
  <c r="W224" i="20"/>
  <c r="T784" i="20"/>
  <c r="AE442" i="20"/>
  <c r="T783" i="20"/>
  <c r="G464" i="20"/>
  <c r="G468" i="20"/>
  <c r="AE439" i="20"/>
  <c r="BN38" i="19"/>
  <c r="BO31" i="19"/>
  <c r="BO30" i="19" s="1"/>
  <c r="AX31" i="20" s="1"/>
  <c r="BN31" i="19"/>
  <c r="AE440" i="20"/>
  <c r="AE443" i="20"/>
  <c r="AD565" i="20"/>
  <c r="G5" i="25"/>
  <c r="W128" i="20"/>
  <c r="N592" i="20"/>
  <c r="T731" i="20"/>
  <c r="V562" i="20"/>
  <c r="G12" i="39"/>
  <c r="W129" i="20"/>
  <c r="U662" i="20"/>
  <c r="AE437" i="20"/>
  <c r="V565" i="20"/>
  <c r="AD564" i="20"/>
  <c r="G9" i="39"/>
  <c r="D1282" i="20"/>
  <c r="BK38" i="19"/>
  <c r="BK35" i="19" s="1"/>
  <c r="BL31" i="19"/>
  <c r="BL30" i="19" s="1"/>
  <c r="AX32" i="20" s="1"/>
  <c r="AV73" i="20" s="1"/>
  <c r="BK31" i="19"/>
  <c r="AD568" i="20"/>
  <c r="W203" i="20"/>
  <c r="T728" i="20"/>
  <c r="W201" i="20"/>
  <c r="G475" i="20"/>
  <c r="G476" i="20"/>
  <c r="G472" i="20"/>
  <c r="G474" i="20"/>
  <c r="G27" i="40"/>
  <c r="O660" i="20"/>
  <c r="B57" i="40"/>
  <c r="AP45" i="40" s="1"/>
  <c r="AP44" i="40" s="1"/>
  <c r="BR17" i="20" s="1"/>
  <c r="G466" i="20"/>
  <c r="G473" i="20"/>
  <c r="G11" i="19"/>
  <c r="U659" i="20"/>
  <c r="G467" i="20"/>
  <c r="G33" i="40"/>
  <c r="G465" i="20"/>
  <c r="K1000" i="20"/>
  <c r="G15" i="37"/>
  <c r="AD593" i="20"/>
  <c r="D1266" i="20"/>
  <c r="N682" i="20"/>
  <c r="N680" i="20"/>
  <c r="H23" i="48"/>
  <c r="N684" i="20"/>
  <c r="N686" i="20"/>
  <c r="V564" i="20"/>
  <c r="G21" i="19"/>
  <c r="AD567" i="20"/>
  <c r="AD562" i="20"/>
  <c r="V593" i="20"/>
  <c r="G581" i="20"/>
  <c r="V561" i="20"/>
  <c r="N674" i="20"/>
  <c r="G17" i="19"/>
  <c r="T729" i="20"/>
  <c r="G11" i="40"/>
  <c r="G579" i="20"/>
  <c r="G580" i="20"/>
  <c r="V595" i="20"/>
  <c r="V598" i="20"/>
  <c r="AD201" i="20"/>
  <c r="G575" i="20"/>
  <c r="AD566" i="20"/>
  <c r="AC30" i="42"/>
  <c r="AD23" i="42"/>
  <c r="AD22" i="42" s="1"/>
  <c r="BS58" i="20" s="1"/>
  <c r="AC23" i="42"/>
  <c r="V594" i="20"/>
  <c r="V599" i="20"/>
  <c r="AB700" i="20"/>
  <c r="V592" i="20"/>
  <c r="O496" i="20"/>
  <c r="N593" i="20"/>
  <c r="T727" i="20"/>
  <c r="D1264" i="20"/>
  <c r="D1265" i="20"/>
  <c r="AD592" i="20"/>
  <c r="D1262" i="20"/>
  <c r="U658" i="20"/>
  <c r="AD561" i="20"/>
  <c r="V596" i="20"/>
  <c r="H11" i="48"/>
  <c r="V563" i="20"/>
  <c r="G14" i="37"/>
  <c r="G573" i="20"/>
  <c r="G6" i="19"/>
  <c r="D1150" i="20"/>
  <c r="G18" i="37"/>
  <c r="D1268" i="20"/>
  <c r="G10" i="37"/>
  <c r="D1263" i="20"/>
  <c r="D1258" i="20"/>
  <c r="AD588" i="20"/>
  <c r="D1269" i="20"/>
  <c r="G13" i="37"/>
  <c r="D999" i="20"/>
  <c r="N681" i="20"/>
  <c r="T920" i="20"/>
  <c r="T919" i="20"/>
  <c r="T918" i="20"/>
  <c r="U660" i="20"/>
  <c r="G16" i="19"/>
  <c r="AD563" i="20"/>
  <c r="T917" i="20"/>
  <c r="AD200" i="20"/>
  <c r="M886" i="20"/>
  <c r="G15" i="40"/>
  <c r="G576" i="20"/>
  <c r="U657" i="20"/>
  <c r="G17" i="40"/>
  <c r="G5" i="19"/>
  <c r="AD560" i="20"/>
  <c r="T725" i="20"/>
  <c r="U656" i="20"/>
  <c r="AD559" i="20"/>
  <c r="N685" i="20"/>
  <c r="I23" i="40"/>
  <c r="G128" i="20"/>
  <c r="M895" i="20"/>
  <c r="M894" i="20"/>
  <c r="G127" i="20"/>
  <c r="T726" i="20"/>
  <c r="H570" i="20"/>
  <c r="I20" i="40"/>
  <c r="G572" i="20"/>
  <c r="I17" i="40"/>
  <c r="G569" i="20"/>
  <c r="I18" i="40"/>
  <c r="H567" i="20"/>
  <c r="O656" i="20"/>
  <c r="O657" i="20"/>
  <c r="H568" i="20"/>
  <c r="W200" i="20"/>
  <c r="I16" i="40"/>
  <c r="O655" i="20"/>
  <c r="H566" i="20"/>
  <c r="U661" i="20"/>
  <c r="T730" i="20"/>
  <c r="C36" i="50"/>
  <c r="K35" i="50" s="1"/>
  <c r="K30" i="50" s="1"/>
  <c r="N673" i="20"/>
  <c r="U648" i="20"/>
  <c r="N675" i="20"/>
  <c r="N661" i="20"/>
  <c r="P25" i="49"/>
  <c r="P24" i="49" s="1"/>
  <c r="BX27" i="20" s="1"/>
  <c r="AV27" i="20" s="1"/>
  <c r="I9" i="40"/>
  <c r="N659" i="20"/>
  <c r="I13" i="40"/>
  <c r="H563" i="20"/>
  <c r="AB729" i="20"/>
  <c r="O652" i="20"/>
  <c r="I12" i="40"/>
  <c r="H562" i="20"/>
  <c r="O651" i="20"/>
  <c r="AB728" i="20"/>
  <c r="D997" i="20"/>
  <c r="Y27" i="39"/>
  <c r="Y26" i="39" s="1"/>
  <c r="BQ17" i="20" s="1"/>
  <c r="H560" i="20"/>
  <c r="I10" i="40"/>
  <c r="AB726" i="20"/>
  <c r="O649" i="20"/>
  <c r="L1283" i="20"/>
  <c r="G16" i="37"/>
  <c r="T921" i="20"/>
  <c r="G8" i="44"/>
  <c r="AB697" i="20"/>
  <c r="F854" i="20"/>
  <c r="K980" i="20"/>
  <c r="G10" i="44"/>
  <c r="M796" i="20"/>
  <c r="L909" i="20"/>
  <c r="U679" i="20"/>
  <c r="AB661" i="20"/>
  <c r="T747" i="20"/>
  <c r="G5" i="28"/>
  <c r="G6" i="38"/>
  <c r="U676" i="20"/>
  <c r="F27" i="39"/>
  <c r="Y25" i="49"/>
  <c r="Y24" i="49" s="1"/>
  <c r="BX17" i="20" s="1"/>
  <c r="V25" i="49"/>
  <c r="V24" i="49" s="1"/>
  <c r="BX12" i="20" s="1"/>
  <c r="AN25" i="49"/>
  <c r="AN24" i="49" s="1"/>
  <c r="X27" i="38"/>
  <c r="AA27" i="39"/>
  <c r="AK27" i="39"/>
  <c r="AK26" i="39" s="1"/>
  <c r="BQ16" i="20" s="1"/>
  <c r="O25" i="49"/>
  <c r="O31" i="22"/>
  <c r="O26" i="22" s="1"/>
  <c r="AS27" i="39"/>
  <c r="M25" i="49"/>
  <c r="M24" i="49" s="1"/>
  <c r="AT27" i="39"/>
  <c r="AT26" i="39" s="1"/>
  <c r="G27" i="39"/>
  <c r="G26" i="39" s="1"/>
  <c r="BQ14" i="20" s="1"/>
  <c r="AQ27" i="38"/>
  <c r="AQ26" i="38" s="1"/>
  <c r="BM50" i="20" s="1"/>
  <c r="R27" i="39"/>
  <c r="U27" i="39"/>
  <c r="AB27" i="39"/>
  <c r="AB26" i="39" s="1"/>
  <c r="BQ13" i="20" s="1"/>
  <c r="AN24" i="28"/>
  <c r="AN23" i="28" s="1"/>
  <c r="BF47" i="20" s="1"/>
  <c r="BC27" i="39"/>
  <c r="BC26" i="39" s="1"/>
  <c r="G25" i="49"/>
  <c r="G24" i="49" s="1"/>
  <c r="BX26" i="20" s="1"/>
  <c r="AV26" i="20" s="1"/>
  <c r="X34" i="34"/>
  <c r="X29" i="34" s="1"/>
  <c r="BE27" i="39"/>
  <c r="AM27" i="39"/>
  <c r="J25" i="49"/>
  <c r="J24" i="49" s="1"/>
  <c r="BX11" i="20" s="1"/>
  <c r="L25" i="49"/>
  <c r="F25" i="49"/>
  <c r="AG25" i="49"/>
  <c r="AQ27" i="39"/>
  <c r="AQ26" i="39" s="1"/>
  <c r="BQ50" i="20" s="1"/>
  <c r="AA25" i="49"/>
  <c r="I25" i="49"/>
  <c r="AB27" i="38"/>
  <c r="AB26" i="38" s="1"/>
  <c r="BM13" i="20" s="1"/>
  <c r="AT27" i="38"/>
  <c r="AT26" i="38" s="1"/>
  <c r="BM24" i="20" s="1"/>
  <c r="C25" i="49"/>
  <c r="AP25" i="49"/>
  <c r="AV25" i="49"/>
  <c r="AQ25" i="49"/>
  <c r="AQ24" i="49" s="1"/>
  <c r="BX29" i="20" s="1"/>
  <c r="D25" i="49"/>
  <c r="D24" i="49" s="1"/>
  <c r="Y27" i="38"/>
  <c r="Y26" i="38" s="1"/>
  <c r="BM17" i="20" s="1"/>
  <c r="AH27" i="38"/>
  <c r="AH26" i="38" s="1"/>
  <c r="BM25" i="20" s="1"/>
  <c r="AY25" i="49"/>
  <c r="R25" i="49"/>
  <c r="AJ25" i="49"/>
  <c r="AE25" i="49"/>
  <c r="AE24" i="49" s="1"/>
  <c r="BX55" i="20" s="1"/>
  <c r="AT25" i="52"/>
  <c r="AT24" i="52" s="1"/>
  <c r="CA24" i="20" s="1"/>
  <c r="Y30" i="33"/>
  <c r="Y28" i="33" s="1"/>
  <c r="AM27" i="38"/>
  <c r="AD25" i="49"/>
  <c r="AM25" i="49"/>
  <c r="X25" i="49"/>
  <c r="S25" i="49"/>
  <c r="S24" i="49" s="1"/>
  <c r="AW25" i="52"/>
  <c r="AW24" i="52" s="1"/>
  <c r="U27" i="38"/>
  <c r="S25" i="52"/>
  <c r="S24" i="52" s="1"/>
  <c r="CA56" i="20" s="1"/>
  <c r="AA27" i="38"/>
  <c r="S27" i="38"/>
  <c r="S26" i="38" s="1"/>
  <c r="BM79" i="20" s="1"/>
  <c r="AW25" i="49"/>
  <c r="AW24" i="49" s="1"/>
  <c r="BX47" i="20" s="1"/>
  <c r="AK25" i="49"/>
  <c r="AK24" i="49" s="1"/>
  <c r="AS25" i="49"/>
  <c r="AZ25" i="49"/>
  <c r="AZ24" i="49" s="1"/>
  <c r="BX18" i="20" s="1"/>
  <c r="AM25" i="52"/>
  <c r="P27" i="38"/>
  <c r="P26" i="38" s="1"/>
  <c r="BM60" i="20" s="1"/>
  <c r="AG27" i="38"/>
  <c r="AS27" i="38"/>
  <c r="R27" i="38"/>
  <c r="AT25" i="49"/>
  <c r="AT24" i="49" s="1"/>
  <c r="BX24" i="20" s="1"/>
  <c r="AH25" i="49"/>
  <c r="AH24" i="49" s="1"/>
  <c r="U25" i="49"/>
  <c r="AV27" i="39"/>
  <c r="X27" i="39"/>
  <c r="AE27" i="39"/>
  <c r="AE26" i="39" s="1"/>
  <c r="BQ58" i="20" s="1"/>
  <c r="AZ27" i="39"/>
  <c r="AZ26" i="39" s="1"/>
  <c r="BQ32" i="20" s="1"/>
  <c r="O27" i="39"/>
  <c r="J24" i="28"/>
  <c r="J23" i="28" s="1"/>
  <c r="BF11" i="20" s="1"/>
  <c r="AB24" i="28"/>
  <c r="AB23" i="28" s="1"/>
  <c r="BF13" i="20" s="1"/>
  <c r="M27" i="39"/>
  <c r="M26" i="39" s="1"/>
  <c r="BQ56" i="20" s="1"/>
  <c r="BF27" i="39"/>
  <c r="BF26" i="39" s="1"/>
  <c r="S27" i="39"/>
  <c r="S26" i="39" s="1"/>
  <c r="BQ79" i="20" s="1"/>
  <c r="AN27" i="39"/>
  <c r="AN26" i="39" s="1"/>
  <c r="BQ38" i="20" s="1"/>
  <c r="C27" i="39"/>
  <c r="AH24" i="28"/>
  <c r="AH23" i="28" s="1"/>
  <c r="BF25" i="20" s="1"/>
  <c r="AA24" i="28"/>
  <c r="X24" i="28"/>
  <c r="AW24" i="28"/>
  <c r="AW23" i="28" s="1"/>
  <c r="BF18" i="20" s="1"/>
  <c r="L27" i="39"/>
  <c r="AH27" i="39"/>
  <c r="AH26" i="39" s="1"/>
  <c r="BQ25" i="20" s="1"/>
  <c r="BB27" i="39"/>
  <c r="P27" i="39"/>
  <c r="P26" i="39" s="1"/>
  <c r="BQ60" i="20" s="1"/>
  <c r="AG24" i="28"/>
  <c r="AK24" i="28"/>
  <c r="AK23" i="28" s="1"/>
  <c r="BF35" i="20" s="1"/>
  <c r="AW27" i="39"/>
  <c r="AW26" i="39" s="1"/>
  <c r="BQ24" i="20" s="1"/>
  <c r="AJ27" i="39"/>
  <c r="V27" i="39"/>
  <c r="V26" i="39" s="1"/>
  <c r="BQ12" i="20" s="1"/>
  <c r="AP27" i="39"/>
  <c r="D27" i="39"/>
  <c r="D26" i="39" s="1"/>
  <c r="BQ35" i="20" s="1"/>
  <c r="AQ24" i="28"/>
  <c r="AQ23" i="28" s="1"/>
  <c r="BF24" i="20" s="1"/>
  <c r="M33" i="36"/>
  <c r="M29" i="36" s="1"/>
  <c r="I27" i="39"/>
  <c r="AG27" i="39"/>
  <c r="J27" i="39"/>
  <c r="J26" i="39" s="1"/>
  <c r="BQ11" i="20" s="1"/>
  <c r="AD27" i="39"/>
  <c r="AE24" i="28"/>
  <c r="AE23" i="28" s="1"/>
  <c r="BF40" i="20" s="1"/>
  <c r="AD24" i="28"/>
  <c r="U680" i="20"/>
  <c r="AP34" i="51"/>
  <c r="AP29" i="51" s="1"/>
  <c r="AE27" i="38"/>
  <c r="AE26" i="38" s="1"/>
  <c r="BM40" i="20" s="1"/>
  <c r="AD27" i="38"/>
  <c r="G27" i="38"/>
  <c r="G26" i="38" s="1"/>
  <c r="BM58" i="20" s="1"/>
  <c r="D27" i="38"/>
  <c r="D26" i="38" s="1"/>
  <c r="BM35" i="20" s="1"/>
  <c r="L27" i="38"/>
  <c r="AP25" i="52"/>
  <c r="R25" i="52"/>
  <c r="G25" i="52"/>
  <c r="G24" i="52" s="1"/>
  <c r="CA38" i="20" s="1"/>
  <c r="AA25" i="52"/>
  <c r="AT24" i="28"/>
  <c r="AT23" i="28" s="1"/>
  <c r="BF82" i="20" s="1"/>
  <c r="U24" i="28"/>
  <c r="R24" i="28"/>
  <c r="O24" i="28"/>
  <c r="W33" i="36"/>
  <c r="W28" i="36" s="1"/>
  <c r="I27" i="38"/>
  <c r="O27" i="38"/>
  <c r="BB27" i="38"/>
  <c r="AY27" i="38"/>
  <c r="BF27" i="38"/>
  <c r="BF26" i="38" s="1"/>
  <c r="BM20" i="20" s="1"/>
  <c r="J25" i="52"/>
  <c r="J24" i="52" s="1"/>
  <c r="CA18" i="20" s="1"/>
  <c r="AS25" i="52"/>
  <c r="AZ25" i="52"/>
  <c r="AZ24" i="52" s="1"/>
  <c r="CA82" i="20" s="1"/>
  <c r="O25" i="52"/>
  <c r="AJ24" i="28"/>
  <c r="I24" i="28"/>
  <c r="F24" i="28"/>
  <c r="C24" i="28"/>
  <c r="AP31" i="28"/>
  <c r="AP26" i="28" s="1"/>
  <c r="C33" i="29"/>
  <c r="C29" i="29" s="1"/>
  <c r="AK25" i="52"/>
  <c r="AK24" i="52" s="1"/>
  <c r="CA79" i="20" s="1"/>
  <c r="AG25" i="52"/>
  <c r="AN25" i="52"/>
  <c r="AN24" i="52" s="1"/>
  <c r="C25" i="52"/>
  <c r="F25" i="52"/>
  <c r="U25" i="52"/>
  <c r="AB25" i="52"/>
  <c r="AB24" i="52" s="1"/>
  <c r="AJ25" i="52"/>
  <c r="I30" i="31"/>
  <c r="I25" i="31" s="1"/>
  <c r="BE27" i="38"/>
  <c r="M27" i="38"/>
  <c r="M26" i="38" s="1"/>
  <c r="BM56" i="20" s="1"/>
  <c r="F27" i="38"/>
  <c r="C27" i="38"/>
  <c r="V27" i="38"/>
  <c r="V26" i="38" s="1"/>
  <c r="BM12" i="20" s="1"/>
  <c r="AD25" i="52"/>
  <c r="I25" i="52"/>
  <c r="P25" i="52"/>
  <c r="P24" i="52" s="1"/>
  <c r="CA17" i="20" s="1"/>
  <c r="X25" i="52"/>
  <c r="V24" i="28"/>
  <c r="V23" i="28" s="1"/>
  <c r="BF12" i="20" s="1"/>
  <c r="S24" i="28"/>
  <c r="S23" i="28" s="1"/>
  <c r="BF79" i="20" s="1"/>
  <c r="P24" i="28"/>
  <c r="P23" i="28" s="1"/>
  <c r="BF20" i="20" s="1"/>
  <c r="Y24" i="28"/>
  <c r="Y23" i="28" s="1"/>
  <c r="BF17" i="20" s="1"/>
  <c r="K33" i="46"/>
  <c r="K31" i="46" s="1"/>
  <c r="C30" i="33"/>
  <c r="C26" i="33" s="1"/>
  <c r="AS34" i="34"/>
  <c r="AS33" i="34" s="1"/>
  <c r="AW27" i="38"/>
  <c r="AW26" i="38" s="1"/>
  <c r="BM18" i="20" s="1"/>
  <c r="BC27" i="38"/>
  <c r="BC26" i="38" s="1"/>
  <c r="BM47" i="20" s="1"/>
  <c r="AZ27" i="38"/>
  <c r="AZ26" i="38" s="1"/>
  <c r="BM29" i="20" s="1"/>
  <c r="AV27" i="38"/>
  <c r="J27" i="38"/>
  <c r="J26" i="38" s="1"/>
  <c r="BM11" i="20" s="1"/>
  <c r="AH25" i="52"/>
  <c r="AH24" i="52" s="1"/>
  <c r="Y25" i="52"/>
  <c r="Y24" i="52" s="1"/>
  <c r="CA12" i="20" s="1"/>
  <c r="AQ25" i="52"/>
  <c r="AQ24" i="52" s="1"/>
  <c r="D25" i="52"/>
  <c r="D24" i="52" s="1"/>
  <c r="L25" i="52"/>
  <c r="L24" i="28"/>
  <c r="G24" i="28"/>
  <c r="G23" i="28" s="1"/>
  <c r="BF38" i="20" s="1"/>
  <c r="D24" i="28"/>
  <c r="D23" i="28" s="1"/>
  <c r="BF29" i="20" s="1"/>
  <c r="M24" i="28"/>
  <c r="M23" i="28" s="1"/>
  <c r="BF56" i="20" s="1"/>
  <c r="AU38" i="35"/>
  <c r="AU33" i="35" s="1"/>
  <c r="AP27" i="38"/>
  <c r="AN27" i="38"/>
  <c r="AN26" i="38" s="1"/>
  <c r="BM38" i="20" s="1"/>
  <c r="AK27" i="38"/>
  <c r="AK26" i="38" s="1"/>
  <c r="BM16" i="20" s="1"/>
  <c r="M25" i="52"/>
  <c r="M24" i="52" s="1"/>
  <c r="CA23" i="20" s="1"/>
  <c r="V25" i="52"/>
  <c r="V24" i="52" s="1"/>
  <c r="CA11" i="20" s="1"/>
  <c r="AE25" i="52"/>
  <c r="AE24" i="52" s="1"/>
  <c r="AY25" i="52"/>
  <c r="AV24" i="28"/>
  <c r="AS24" i="28"/>
  <c r="AP24" i="28"/>
  <c r="N678" i="20"/>
  <c r="N677" i="20"/>
  <c r="N676" i="20"/>
  <c r="N662" i="20"/>
  <c r="U675" i="20"/>
  <c r="AB725" i="20"/>
  <c r="H559" i="20"/>
  <c r="L1282" i="20"/>
  <c r="N658" i="20"/>
  <c r="G156" i="20"/>
  <c r="K1280" i="20"/>
  <c r="E53" i="40"/>
  <c r="O30" i="30"/>
  <c r="O27" i="30" s="1"/>
  <c r="U30" i="30"/>
  <c r="U25" i="30" s="1"/>
  <c r="AA38" i="35"/>
  <c r="AA37" i="35" s="1"/>
  <c r="AJ34" i="34"/>
  <c r="AJ29" i="34" s="1"/>
  <c r="AM34" i="51"/>
  <c r="AM33" i="51" s="1"/>
  <c r="S33" i="36"/>
  <c r="S31" i="36" s="1"/>
  <c r="K38" i="35"/>
  <c r="K33" i="35" s="1"/>
  <c r="AK33" i="36"/>
  <c r="AK30" i="36" s="1"/>
  <c r="Y30" i="30"/>
  <c r="Y26" i="30" s="1"/>
  <c r="E30" i="31"/>
  <c r="E27" i="31" s="1"/>
  <c r="O35" i="23"/>
  <c r="O30" i="23" s="1"/>
  <c r="W30" i="33"/>
  <c r="W27" i="33" s="1"/>
  <c r="G38" i="35"/>
  <c r="G33" i="35" s="1"/>
  <c r="U31" i="28"/>
  <c r="U26" i="28" s="1"/>
  <c r="AM37" i="48"/>
  <c r="AM34" i="48" s="1"/>
  <c r="AY34" i="34"/>
  <c r="AY33" i="34" s="1"/>
  <c r="K31" i="22"/>
  <c r="K30" i="22" s="1"/>
  <c r="BE35" i="23"/>
  <c r="BE33" i="23" s="1"/>
  <c r="BB34" i="34"/>
  <c r="BB30" i="34" s="1"/>
  <c r="Y30" i="37"/>
  <c r="Y27" i="37" s="1"/>
  <c r="AE30" i="30"/>
  <c r="AE28" i="30" s="1"/>
  <c r="F34" i="34"/>
  <c r="F32" i="34" s="1"/>
  <c r="AA31" i="22"/>
  <c r="AA26" i="22" s="1"/>
  <c r="R32" i="47"/>
  <c r="R31" i="47" s="1"/>
  <c r="I33" i="46"/>
  <c r="I30" i="46" s="1"/>
  <c r="AG32" i="21"/>
  <c r="AG27" i="21" s="1"/>
  <c r="W30" i="44"/>
  <c r="W28" i="44" s="1"/>
  <c r="AA32" i="47"/>
  <c r="AA30" i="47" s="1"/>
  <c r="Y33" i="46"/>
  <c r="Y30" i="46" s="1"/>
  <c r="G30" i="33"/>
  <c r="G27" i="33" s="1"/>
  <c r="AG34" i="51"/>
  <c r="AG31" i="51" s="1"/>
  <c r="AV37" i="48"/>
  <c r="AV35" i="48" s="1"/>
  <c r="AA33" i="36"/>
  <c r="AA31" i="36" s="1"/>
  <c r="M30" i="44"/>
  <c r="W30" i="37"/>
  <c r="I32" i="21"/>
  <c r="AA32" i="21"/>
  <c r="C32" i="21"/>
  <c r="U32" i="21"/>
  <c r="AI32" i="21"/>
  <c r="S32" i="21"/>
  <c r="AC32" i="21"/>
  <c r="W32" i="21"/>
  <c r="O32" i="21"/>
  <c r="E32" i="21"/>
  <c r="G32" i="21"/>
  <c r="K32" i="21"/>
  <c r="C30" i="37"/>
  <c r="U30" i="37"/>
  <c r="E30" i="37"/>
  <c r="M30" i="37"/>
  <c r="S30" i="37"/>
  <c r="K30" i="37"/>
  <c r="I30" i="37"/>
  <c r="AA30" i="37"/>
  <c r="AC30" i="37"/>
  <c r="I32" i="25"/>
  <c r="U32" i="25"/>
  <c r="R32" i="25"/>
  <c r="AS32" i="25"/>
  <c r="C32" i="25"/>
  <c r="AG32" i="25"/>
  <c r="F32" i="25"/>
  <c r="AA32" i="25"/>
  <c r="AM32" i="25"/>
  <c r="AP32" i="25"/>
  <c r="Y32" i="21"/>
  <c r="AV38" i="19"/>
  <c r="L38" i="19"/>
  <c r="AA38" i="19"/>
  <c r="AJ38" i="19"/>
  <c r="AG38" i="19"/>
  <c r="C30" i="27"/>
  <c r="AJ30" i="27"/>
  <c r="R30" i="27"/>
  <c r="AA30" i="27"/>
  <c r="L30" i="27"/>
  <c r="AG30" i="27"/>
  <c r="I30" i="27"/>
  <c r="AP30" i="27"/>
  <c r="X30" i="27"/>
  <c r="Q32" i="21"/>
  <c r="W30" i="42"/>
  <c r="L32" i="49"/>
  <c r="AV32" i="49"/>
  <c r="C32" i="49"/>
  <c r="AD32" i="49"/>
  <c r="AG32" i="49"/>
  <c r="AY32" i="49"/>
  <c r="AA32" i="49"/>
  <c r="AS32" i="49"/>
  <c r="F32" i="49"/>
  <c r="I32" i="49"/>
  <c r="AP32" i="49"/>
  <c r="R32" i="49"/>
  <c r="C34" i="39"/>
  <c r="L34" i="39"/>
  <c r="BE34" i="39"/>
  <c r="AJ34" i="39"/>
  <c r="R34" i="39"/>
  <c r="AG34" i="39"/>
  <c r="AM34" i="39"/>
  <c r="AV34" i="39"/>
  <c r="AP34" i="39"/>
  <c r="AS34" i="39"/>
  <c r="O34" i="39"/>
  <c r="U34" i="39"/>
  <c r="I34" i="39"/>
  <c r="O30" i="44"/>
  <c r="AC30" i="44"/>
  <c r="L34" i="38"/>
  <c r="BE34" i="38"/>
  <c r="C34" i="38"/>
  <c r="O34" i="38"/>
  <c r="AJ34" i="38"/>
  <c r="Q30" i="37"/>
  <c r="G30" i="42"/>
  <c r="I30" i="42"/>
  <c r="Q30" i="42"/>
  <c r="Y30" i="42"/>
  <c r="AG32" i="52"/>
  <c r="F32" i="52"/>
  <c r="AD32" i="52"/>
  <c r="AJ34" i="51"/>
  <c r="AE32" i="21"/>
  <c r="G30" i="44"/>
  <c r="AA30" i="44"/>
  <c r="M757" i="20"/>
  <c r="E23" i="31"/>
  <c r="M23" i="31"/>
  <c r="F23" i="31"/>
  <c r="F22" i="31" s="1"/>
  <c r="BI38" i="20" s="1"/>
  <c r="C23" i="31"/>
  <c r="N23" i="31"/>
  <c r="N22" i="31" s="1"/>
  <c r="BI79" i="20" s="1"/>
  <c r="V23" i="31"/>
  <c r="V22" i="31" s="1"/>
  <c r="BI51" i="20" s="1"/>
  <c r="AD23" i="31"/>
  <c r="AD22" i="31" s="1"/>
  <c r="BI82" i="20" s="1"/>
  <c r="D23" i="31"/>
  <c r="D22" i="31" s="1"/>
  <c r="BI35" i="20" s="1"/>
  <c r="O23" i="31"/>
  <c r="W23" i="31"/>
  <c r="G23" i="31"/>
  <c r="P23" i="31"/>
  <c r="P22" i="31" s="1"/>
  <c r="BI12" i="20" s="1"/>
  <c r="X23" i="31"/>
  <c r="X22" i="31" s="1"/>
  <c r="BI25" i="20" s="1"/>
  <c r="H23" i="31"/>
  <c r="H22" i="31" s="1"/>
  <c r="BI11" i="20" s="1"/>
  <c r="Q23" i="31"/>
  <c r="Y23" i="31"/>
  <c r="J23" i="31"/>
  <c r="J22" i="31" s="1"/>
  <c r="BI18" i="20" s="1"/>
  <c r="S23" i="31"/>
  <c r="AA23" i="31"/>
  <c r="K23" i="31"/>
  <c r="T23" i="31"/>
  <c r="T22" i="31" s="1"/>
  <c r="BI37" i="20" s="1"/>
  <c r="AB23" i="31"/>
  <c r="AB22" i="31" s="1"/>
  <c r="BI14" i="20" s="1"/>
  <c r="U23" i="31"/>
  <c r="Z23" i="31"/>
  <c r="Z22" i="31" s="1"/>
  <c r="BI29" i="20" s="1"/>
  <c r="AC23" i="31"/>
  <c r="I23" i="31"/>
  <c r="L23" i="31"/>
  <c r="L22" i="31" s="1"/>
  <c r="BI24" i="20" s="1"/>
  <c r="R23" i="31"/>
  <c r="R22" i="31" s="1"/>
  <c r="BI17" i="20" s="1"/>
  <c r="C31" i="28"/>
  <c r="AJ31" i="28"/>
  <c r="X34" i="39"/>
  <c r="M33" i="29"/>
  <c r="AD37" i="48"/>
  <c r="U38" i="19"/>
  <c r="AD38" i="19"/>
  <c r="AD34" i="51"/>
  <c r="AD30" i="27"/>
  <c r="O32" i="49"/>
  <c r="AD32" i="47"/>
  <c r="AD591" i="20"/>
  <c r="D1261" i="20"/>
  <c r="O32" i="25"/>
  <c r="F34" i="38"/>
  <c r="U34" i="51"/>
  <c r="M30" i="33"/>
  <c r="F34" i="51"/>
  <c r="I31" i="28"/>
  <c r="Q33" i="46"/>
  <c r="AV34" i="38"/>
  <c r="L32" i="52"/>
  <c r="E26" i="29"/>
  <c r="M26" i="29"/>
  <c r="U26" i="29"/>
  <c r="AC26" i="29"/>
  <c r="AK26" i="29"/>
  <c r="F26" i="29"/>
  <c r="F25" i="29" s="1"/>
  <c r="BG58" i="20" s="1"/>
  <c r="N26" i="29"/>
  <c r="N25" i="29" s="1"/>
  <c r="BG79" i="20" s="1"/>
  <c r="V26" i="29"/>
  <c r="V25" i="29" s="1"/>
  <c r="BG38" i="20" s="1"/>
  <c r="AD26" i="29"/>
  <c r="AD25" i="29" s="1"/>
  <c r="BG50" i="20" s="1"/>
  <c r="AL26" i="29"/>
  <c r="AL25" i="29" s="1"/>
  <c r="BG32" i="20" s="1"/>
  <c r="G26" i="29"/>
  <c r="O26" i="29"/>
  <c r="W26" i="29"/>
  <c r="AE26" i="29"/>
  <c r="H26" i="29"/>
  <c r="H25" i="29" s="1"/>
  <c r="BG11" i="20" s="1"/>
  <c r="P26" i="29"/>
  <c r="P25" i="29" s="1"/>
  <c r="BG12" i="20" s="1"/>
  <c r="X26" i="29"/>
  <c r="X25" i="29" s="1"/>
  <c r="BG25" i="20" s="1"/>
  <c r="AF26" i="29"/>
  <c r="AF25" i="29" s="1"/>
  <c r="BG51" i="20" s="1"/>
  <c r="J26" i="29"/>
  <c r="J25" i="29" s="1"/>
  <c r="BG56" i="20" s="1"/>
  <c r="R26" i="29"/>
  <c r="R25" i="29" s="1"/>
  <c r="BG17" i="20" s="1"/>
  <c r="Z26" i="29"/>
  <c r="Z25" i="29" s="1"/>
  <c r="BG29" i="20" s="1"/>
  <c r="AH26" i="29"/>
  <c r="AH25" i="29" s="1"/>
  <c r="BG24" i="20" s="1"/>
  <c r="C26" i="29"/>
  <c r="K26" i="29"/>
  <c r="S26" i="29"/>
  <c r="AA26" i="29"/>
  <c r="AI26" i="29"/>
  <c r="Y26" i="29"/>
  <c r="AB26" i="29"/>
  <c r="AB25" i="29" s="1"/>
  <c r="BG16" i="20" s="1"/>
  <c r="AG26" i="29"/>
  <c r="D26" i="29"/>
  <c r="D25" i="29" s="1"/>
  <c r="BG60" i="20" s="1"/>
  <c r="AJ26" i="29"/>
  <c r="AJ25" i="29" s="1"/>
  <c r="BG47" i="20" s="1"/>
  <c r="I26" i="29"/>
  <c r="L26" i="29"/>
  <c r="L25" i="29" s="1"/>
  <c r="BG18" i="20" s="1"/>
  <c r="Q26" i="29"/>
  <c r="T26" i="29"/>
  <c r="T25" i="29" s="1"/>
  <c r="BG13" i="20" s="1"/>
  <c r="AV34" i="51"/>
  <c r="E30" i="30"/>
  <c r="AS32" i="47"/>
  <c r="U33" i="36"/>
  <c r="K30" i="30"/>
  <c r="Y31" i="22"/>
  <c r="C30" i="42"/>
  <c r="AA30" i="42"/>
  <c r="C28" i="50"/>
  <c r="K28" i="50"/>
  <c r="S28" i="50"/>
  <c r="AA28" i="50"/>
  <c r="AI28" i="50"/>
  <c r="D28" i="50"/>
  <c r="D27" i="50" s="1"/>
  <c r="BY11" i="20" s="1"/>
  <c r="L28" i="50"/>
  <c r="L27" i="50" s="1"/>
  <c r="BY24" i="20" s="1"/>
  <c r="T28" i="50"/>
  <c r="T27" i="50" s="1"/>
  <c r="AB28" i="50"/>
  <c r="AB27" i="50" s="1"/>
  <c r="AJ28" i="50"/>
  <c r="AJ27" i="50" s="1"/>
  <c r="BY82" i="20" s="1"/>
  <c r="E28" i="50"/>
  <c r="M28" i="50"/>
  <c r="U28" i="50"/>
  <c r="AC28" i="50"/>
  <c r="AK28" i="50"/>
  <c r="F28" i="50"/>
  <c r="F27" i="50" s="1"/>
  <c r="BY38" i="20" s="1"/>
  <c r="N28" i="50"/>
  <c r="N27" i="50" s="1"/>
  <c r="BY79" i="20" s="1"/>
  <c r="V28" i="50"/>
  <c r="V27" i="50" s="1"/>
  <c r="AD28" i="50"/>
  <c r="AD27" i="50" s="1"/>
  <c r="AL28" i="50"/>
  <c r="AL27" i="50" s="1"/>
  <c r="H28" i="50"/>
  <c r="H27" i="50" s="1"/>
  <c r="BY18" i="20" s="1"/>
  <c r="P28" i="50"/>
  <c r="P27" i="50" s="1"/>
  <c r="X28" i="50"/>
  <c r="X27" i="50" s="1"/>
  <c r="AF28" i="50"/>
  <c r="AF27" i="50" s="1"/>
  <c r="AN28" i="50"/>
  <c r="AN27" i="50" s="1"/>
  <c r="BY12" i="20" s="1"/>
  <c r="Q28" i="50"/>
  <c r="AM28" i="50"/>
  <c r="W28" i="50"/>
  <c r="Y28" i="50"/>
  <c r="G28" i="50"/>
  <c r="Z28" i="50"/>
  <c r="Z27" i="50" s="1"/>
  <c r="BY56" i="20" s="1"/>
  <c r="I28" i="50"/>
  <c r="AE28" i="50"/>
  <c r="O28" i="50"/>
  <c r="AH28" i="50"/>
  <c r="AH27" i="50" s="1"/>
  <c r="BY17" i="20" s="1"/>
  <c r="J28" i="50"/>
  <c r="J27" i="50" s="1"/>
  <c r="R28" i="50"/>
  <c r="R27" i="50" s="1"/>
  <c r="AG28" i="50"/>
  <c r="AD589" i="20"/>
  <c r="D1259" i="20"/>
  <c r="I38" i="19"/>
  <c r="R38" i="19"/>
  <c r="BQ38" i="19"/>
  <c r="U30" i="33"/>
  <c r="AG31" i="22"/>
  <c r="I25" i="25"/>
  <c r="U25" i="25"/>
  <c r="AG25" i="25"/>
  <c r="AS25" i="25"/>
  <c r="J25" i="25"/>
  <c r="J24" i="25" s="1"/>
  <c r="BD11" i="20" s="1"/>
  <c r="V25" i="25"/>
  <c r="V24" i="25" s="1"/>
  <c r="BD12" i="20" s="1"/>
  <c r="AH25" i="25"/>
  <c r="AH24" i="25" s="1"/>
  <c r="BD25" i="20" s="1"/>
  <c r="AT25" i="25"/>
  <c r="AT24" i="25" s="1"/>
  <c r="BD76" i="20" s="1"/>
  <c r="AV76" i="20" s="1"/>
  <c r="L25" i="25"/>
  <c r="X25" i="25"/>
  <c r="AJ25" i="25"/>
  <c r="AV25" i="25"/>
  <c r="M25" i="25"/>
  <c r="M24" i="25" s="1"/>
  <c r="BD58" i="20" s="1"/>
  <c r="Y25" i="25"/>
  <c r="Y24" i="25" s="1"/>
  <c r="BD35" i="20" s="1"/>
  <c r="AK25" i="25"/>
  <c r="AK24" i="25" s="1"/>
  <c r="AW25" i="25"/>
  <c r="AW24" i="25" s="1"/>
  <c r="BD32" i="20" s="1"/>
  <c r="D25" i="25"/>
  <c r="D24" i="25" s="1"/>
  <c r="BD17" i="20" s="1"/>
  <c r="P25" i="25"/>
  <c r="P24" i="25" s="1"/>
  <c r="BD24" i="20" s="1"/>
  <c r="AB25" i="25"/>
  <c r="AB24" i="25" s="1"/>
  <c r="BD13" i="20" s="1"/>
  <c r="AN25" i="25"/>
  <c r="AN24" i="25" s="1"/>
  <c r="BD16" i="20" s="1"/>
  <c r="AD25" i="25"/>
  <c r="C25" i="25"/>
  <c r="AE25" i="25"/>
  <c r="AE24" i="25" s="1"/>
  <c r="BD40" i="20" s="1"/>
  <c r="F25" i="25"/>
  <c r="AM25" i="25"/>
  <c r="G25" i="25"/>
  <c r="G24" i="25" s="1"/>
  <c r="BD82" i="20" s="1"/>
  <c r="AP25" i="25"/>
  <c r="R25" i="25"/>
  <c r="S25" i="25"/>
  <c r="S24" i="25" s="1"/>
  <c r="BD79" i="20" s="1"/>
  <c r="O25" i="25"/>
  <c r="AA25" i="25"/>
  <c r="AQ25" i="25"/>
  <c r="AQ24" i="25" s="1"/>
  <c r="BD50" i="20" s="1"/>
  <c r="AM34" i="38"/>
  <c r="AP35" i="23"/>
  <c r="K30" i="31"/>
  <c r="U32" i="49"/>
  <c r="D1260" i="20"/>
  <c r="AD590" i="20"/>
  <c r="I30" i="33"/>
  <c r="AD35" i="23"/>
  <c r="X32" i="47"/>
  <c r="C34" i="51"/>
  <c r="AY34" i="39"/>
  <c r="H25" i="21"/>
  <c r="H24" i="21" s="1"/>
  <c r="AY11" i="20" s="1"/>
  <c r="P25" i="21"/>
  <c r="P24" i="21" s="1"/>
  <c r="AY12" i="20" s="1"/>
  <c r="X25" i="21"/>
  <c r="X24" i="21" s="1"/>
  <c r="AY25" i="20" s="1"/>
  <c r="AF25" i="21"/>
  <c r="AF24" i="21" s="1"/>
  <c r="AY29" i="20" s="1"/>
  <c r="I25" i="21"/>
  <c r="Q25" i="21"/>
  <c r="Y25" i="21"/>
  <c r="AG25" i="21"/>
  <c r="C25" i="21"/>
  <c r="K25" i="21"/>
  <c r="S25" i="21"/>
  <c r="AA25" i="21"/>
  <c r="AI25" i="21"/>
  <c r="D25" i="21"/>
  <c r="D24" i="21" s="1"/>
  <c r="AY38" i="20" s="1"/>
  <c r="L25" i="21"/>
  <c r="L24" i="21" s="1"/>
  <c r="AY24" i="20" s="1"/>
  <c r="T25" i="21"/>
  <c r="T24" i="21" s="1"/>
  <c r="AY13" i="20" s="1"/>
  <c r="AB25" i="21"/>
  <c r="AB24" i="21" s="1"/>
  <c r="AY60" i="20" s="1"/>
  <c r="AJ25" i="21"/>
  <c r="AJ24" i="21" s="1"/>
  <c r="AY32" i="20" s="1"/>
  <c r="E25" i="21"/>
  <c r="M25" i="21"/>
  <c r="U25" i="21"/>
  <c r="AC25" i="21"/>
  <c r="J25" i="21"/>
  <c r="J24" i="21" s="1"/>
  <c r="AY56" i="20" s="1"/>
  <c r="AE25" i="21"/>
  <c r="N25" i="21"/>
  <c r="N24" i="21" s="1"/>
  <c r="AY79" i="20" s="1"/>
  <c r="AH25" i="21"/>
  <c r="AH24" i="21" s="1"/>
  <c r="AY16" i="20" s="1"/>
  <c r="O25" i="21"/>
  <c r="R25" i="21"/>
  <c r="R24" i="21" s="1"/>
  <c r="AY17" i="20" s="1"/>
  <c r="W25" i="21"/>
  <c r="F25" i="21"/>
  <c r="F24" i="21" s="1"/>
  <c r="AY58" i="20" s="1"/>
  <c r="Z25" i="21"/>
  <c r="Z24" i="21" s="1"/>
  <c r="AY20" i="20" s="1"/>
  <c r="G25" i="21"/>
  <c r="V25" i="21"/>
  <c r="V24" i="21" s="1"/>
  <c r="AY40" i="20" s="1"/>
  <c r="AD25" i="21"/>
  <c r="AD24" i="21" s="1"/>
  <c r="AY18" i="20" s="1"/>
  <c r="U33" i="29"/>
  <c r="AJ32" i="52"/>
  <c r="X38" i="19"/>
  <c r="AD31" i="28"/>
  <c r="M30" i="42"/>
  <c r="R34" i="38"/>
  <c r="S30" i="44"/>
  <c r="AA31" i="28"/>
  <c r="X32" i="52"/>
  <c r="AS32" i="52"/>
  <c r="C31" i="22"/>
  <c r="W31" i="22"/>
  <c r="U30" i="27"/>
  <c r="AM32" i="49"/>
  <c r="AP37" i="48"/>
  <c r="BH37" i="48"/>
  <c r="U674" i="20"/>
  <c r="R32" i="52"/>
  <c r="J27" i="34"/>
  <c r="J26" i="34" s="1"/>
  <c r="BN11" i="20" s="1"/>
  <c r="V27" i="34"/>
  <c r="V26" i="34" s="1"/>
  <c r="BN12" i="20" s="1"/>
  <c r="L27" i="34"/>
  <c r="X27" i="34"/>
  <c r="AJ27" i="34"/>
  <c r="AV27" i="34"/>
  <c r="M27" i="34"/>
  <c r="M26" i="34" s="1"/>
  <c r="BN56" i="20" s="1"/>
  <c r="Y27" i="34"/>
  <c r="Y26" i="34" s="1"/>
  <c r="BN17" i="20" s="1"/>
  <c r="F27" i="34"/>
  <c r="R27" i="34"/>
  <c r="AD27" i="34"/>
  <c r="AP27" i="34"/>
  <c r="BB27" i="34"/>
  <c r="U27" i="34"/>
  <c r="AN27" i="34"/>
  <c r="AN26" i="34" s="1"/>
  <c r="BN38" i="20" s="1"/>
  <c r="BE27" i="34"/>
  <c r="C27" i="34"/>
  <c r="AA27" i="34"/>
  <c r="AQ27" i="34"/>
  <c r="AQ26" i="34" s="1"/>
  <c r="BN50" i="20" s="1"/>
  <c r="BF27" i="34"/>
  <c r="BF26" i="34" s="1"/>
  <c r="D27" i="34"/>
  <c r="D26" i="34" s="1"/>
  <c r="BN18" i="20" s="1"/>
  <c r="AB27" i="34"/>
  <c r="AB26" i="34" s="1"/>
  <c r="BN13" i="20" s="1"/>
  <c r="AS27" i="34"/>
  <c r="G27" i="34"/>
  <c r="G26" i="34" s="1"/>
  <c r="BN47" i="20" s="1"/>
  <c r="AE27" i="34"/>
  <c r="AE26" i="34" s="1"/>
  <c r="BN40" i="20" s="1"/>
  <c r="AT27" i="34"/>
  <c r="AT26" i="34" s="1"/>
  <c r="I27" i="34"/>
  <c r="AG27" i="34"/>
  <c r="AW27" i="34"/>
  <c r="AW26" i="34" s="1"/>
  <c r="BN24" i="20" s="1"/>
  <c r="O27" i="34"/>
  <c r="AH27" i="34"/>
  <c r="AH26" i="34" s="1"/>
  <c r="BN25" i="20" s="1"/>
  <c r="AY27" i="34"/>
  <c r="P27" i="34"/>
  <c r="P26" i="34" s="1"/>
  <c r="BN60" i="20" s="1"/>
  <c r="AK27" i="34"/>
  <c r="AK26" i="34" s="1"/>
  <c r="BN16" i="20" s="1"/>
  <c r="AZ27" i="34"/>
  <c r="AZ26" i="34" s="1"/>
  <c r="BN35" i="20" s="1"/>
  <c r="S27" i="34"/>
  <c r="S26" i="34" s="1"/>
  <c r="BN79" i="20" s="1"/>
  <c r="AM27" i="34"/>
  <c r="BC27" i="34"/>
  <c r="BC26" i="34" s="1"/>
  <c r="S31" i="22"/>
  <c r="AJ32" i="25"/>
  <c r="I34" i="38"/>
  <c r="C38" i="35"/>
  <c r="AG31" i="28"/>
  <c r="G33" i="46"/>
  <c r="AC38" i="35"/>
  <c r="AV34" i="34"/>
  <c r="L37" i="48"/>
  <c r="U677" i="20"/>
  <c r="AP32" i="52"/>
  <c r="C30" i="30"/>
  <c r="O30" i="42"/>
  <c r="AG35" i="23"/>
  <c r="C38" i="19"/>
  <c r="R34" i="51"/>
  <c r="I34" i="34"/>
  <c r="AA30" i="30"/>
  <c r="G30" i="37"/>
  <c r="U34" i="38"/>
  <c r="I33" i="29"/>
  <c r="C32" i="52"/>
  <c r="Q31" i="22"/>
  <c r="Y30" i="31"/>
  <c r="U30" i="42"/>
  <c r="AM32" i="52"/>
  <c r="I31" i="22"/>
  <c r="S33" i="29"/>
  <c r="AI33" i="36"/>
  <c r="AM38" i="19"/>
  <c r="S30" i="42"/>
  <c r="Q30" i="31"/>
  <c r="Q30" i="44"/>
  <c r="F35" i="23"/>
  <c r="I35" i="23"/>
  <c r="AV32" i="47"/>
  <c r="AS31" i="28"/>
  <c r="R37" i="48"/>
  <c r="AE33" i="29"/>
  <c r="F34" i="39"/>
  <c r="AG37" i="48"/>
  <c r="N687" i="20"/>
  <c r="O31" i="28"/>
  <c r="E30" i="44"/>
  <c r="O37" i="48"/>
  <c r="Y30" i="44"/>
  <c r="AC33" i="36"/>
  <c r="Y33" i="36"/>
  <c r="O34" i="34"/>
  <c r="E33" i="36"/>
  <c r="AM35" i="23"/>
  <c r="G33" i="29"/>
  <c r="AM34" i="34"/>
  <c r="F30" i="27"/>
  <c r="G23" i="43"/>
  <c r="O23" i="43"/>
  <c r="W23" i="43"/>
  <c r="H23" i="43"/>
  <c r="H22" i="43" s="1"/>
  <c r="P23" i="43"/>
  <c r="P22" i="43" s="1"/>
  <c r="X23" i="43"/>
  <c r="X22" i="43" s="1"/>
  <c r="I23" i="43"/>
  <c r="Q23" i="43"/>
  <c r="Y23" i="43"/>
  <c r="J23" i="43"/>
  <c r="J22" i="43" s="1"/>
  <c r="R23" i="43"/>
  <c r="R22" i="43" s="1"/>
  <c r="Z23" i="43"/>
  <c r="Z22" i="43" s="1"/>
  <c r="C23" i="43"/>
  <c r="K23" i="43"/>
  <c r="S23" i="43"/>
  <c r="AA23" i="43"/>
  <c r="D23" i="43"/>
  <c r="D22" i="43" s="1"/>
  <c r="L23" i="43"/>
  <c r="L22" i="43" s="1"/>
  <c r="T23" i="43"/>
  <c r="T22" i="43" s="1"/>
  <c r="AB23" i="43"/>
  <c r="AB22" i="43" s="1"/>
  <c r="E23" i="43"/>
  <c r="M23" i="43"/>
  <c r="U23" i="43"/>
  <c r="AC23" i="43"/>
  <c r="F23" i="43"/>
  <c r="F22" i="43" s="1"/>
  <c r="N23" i="43"/>
  <c r="N22" i="43" s="1"/>
  <c r="V23" i="43"/>
  <c r="V22" i="43" s="1"/>
  <c r="AD23" i="43"/>
  <c r="AD22" i="43" s="1"/>
  <c r="E30" i="33"/>
  <c r="S30" i="30"/>
  <c r="W30" i="31"/>
  <c r="E30" i="42"/>
  <c r="G11" i="37"/>
  <c r="AV32" i="25"/>
  <c r="W38" i="35"/>
  <c r="M30" i="31"/>
  <c r="AA34" i="34"/>
  <c r="AD34" i="34"/>
  <c r="AA33" i="29"/>
  <c r="I37" i="48"/>
  <c r="AS34" i="38"/>
  <c r="S30" i="31"/>
  <c r="H24" i="22"/>
  <c r="H23" i="22" s="1"/>
  <c r="AZ11" i="20" s="1"/>
  <c r="P24" i="22"/>
  <c r="P23" i="22" s="1"/>
  <c r="AZ12" i="20" s="1"/>
  <c r="X24" i="22"/>
  <c r="X23" i="22" s="1"/>
  <c r="AZ25" i="20" s="1"/>
  <c r="AF24" i="22"/>
  <c r="AF23" i="22" s="1"/>
  <c r="AZ32" i="20" s="1"/>
  <c r="I24" i="22"/>
  <c r="Q24" i="22"/>
  <c r="Y24" i="22"/>
  <c r="AG24" i="22"/>
  <c r="J24" i="22"/>
  <c r="J23" i="22" s="1"/>
  <c r="AZ56" i="20" s="1"/>
  <c r="R24" i="22"/>
  <c r="R23" i="22" s="1"/>
  <c r="AZ17" i="20" s="1"/>
  <c r="Z24" i="22"/>
  <c r="Z23" i="22" s="1"/>
  <c r="AZ29" i="20" s="1"/>
  <c r="AH24" i="22"/>
  <c r="AH23" i="22" s="1"/>
  <c r="AZ47" i="20" s="1"/>
  <c r="C24" i="22"/>
  <c r="K24" i="22"/>
  <c r="S24" i="22"/>
  <c r="AA24" i="22"/>
  <c r="AI24" i="22"/>
  <c r="E24" i="22"/>
  <c r="M24" i="22"/>
  <c r="U24" i="22"/>
  <c r="AC24" i="22"/>
  <c r="F24" i="22"/>
  <c r="F23" i="22" s="1"/>
  <c r="AZ37" i="20" s="1"/>
  <c r="D24" i="22"/>
  <c r="D23" i="22" s="1"/>
  <c r="AZ38" i="20" s="1"/>
  <c r="AB24" i="22"/>
  <c r="AB23" i="22" s="1"/>
  <c r="AZ20" i="20" s="1"/>
  <c r="G24" i="22"/>
  <c r="AD24" i="22"/>
  <c r="AD23" i="22" s="1"/>
  <c r="AZ24" i="20" s="1"/>
  <c r="L24" i="22"/>
  <c r="L23" i="22" s="1"/>
  <c r="AZ45" i="20" s="1"/>
  <c r="AE24" i="22"/>
  <c r="N24" i="22"/>
  <c r="N23" i="22" s="1"/>
  <c r="AZ79" i="20" s="1"/>
  <c r="AJ24" i="22"/>
  <c r="AJ23" i="22" s="1"/>
  <c r="AZ18" i="20" s="1"/>
  <c r="O24" i="22"/>
  <c r="T24" i="22"/>
  <c r="T23" i="22" s="1"/>
  <c r="AZ13" i="20" s="1"/>
  <c r="V24" i="22"/>
  <c r="V23" i="22" s="1"/>
  <c r="AZ40" i="20" s="1"/>
  <c r="W24" i="22"/>
  <c r="K1088" i="20"/>
  <c r="G13" i="28"/>
  <c r="L32" i="47"/>
  <c r="W199" i="20"/>
  <c r="G18" i="19"/>
  <c r="L34" i="51"/>
  <c r="AM32" i="47"/>
  <c r="C33" i="46"/>
  <c r="W33" i="46"/>
  <c r="K33" i="36"/>
  <c r="AJ32" i="49"/>
  <c r="AY34" i="51"/>
  <c r="AA34" i="38"/>
  <c r="G12" i="38"/>
  <c r="C37" i="48"/>
  <c r="C32" i="47"/>
  <c r="AP38" i="19"/>
  <c r="AM30" i="27"/>
  <c r="AD32" i="25"/>
  <c r="AA34" i="39"/>
  <c r="Q33" i="36"/>
  <c r="S38" i="35"/>
  <c r="U678" i="20"/>
  <c r="I38" i="35"/>
  <c r="I32" i="52"/>
  <c r="AG34" i="34"/>
  <c r="L31" i="28"/>
  <c r="O32" i="52"/>
  <c r="AG33" i="29"/>
  <c r="U33" i="46"/>
  <c r="AG33" i="36"/>
  <c r="Q38" i="35"/>
  <c r="AA30" i="31"/>
  <c r="X32" i="25"/>
  <c r="S30" i="33"/>
  <c r="AI33" i="29"/>
  <c r="I33" i="36"/>
  <c r="U31" i="22"/>
  <c r="AI33" i="46"/>
  <c r="AA30" i="33"/>
  <c r="AG33" i="46"/>
  <c r="BH35" i="23"/>
  <c r="L1281" i="20"/>
  <c r="H157" i="20"/>
  <c r="T916" i="20"/>
  <c r="AD199" i="20"/>
  <c r="O32" i="47"/>
  <c r="I26" i="46"/>
  <c r="Q26" i="46"/>
  <c r="Y26" i="46"/>
  <c r="AG26" i="46"/>
  <c r="J26" i="46"/>
  <c r="J25" i="46" s="1"/>
  <c r="R26" i="46"/>
  <c r="R25" i="46" s="1"/>
  <c r="Z26" i="46"/>
  <c r="Z25" i="46" s="1"/>
  <c r="AH26" i="46"/>
  <c r="AH25" i="46" s="1"/>
  <c r="C26" i="46"/>
  <c r="K26" i="46"/>
  <c r="S26" i="46"/>
  <c r="AA26" i="46"/>
  <c r="AI26" i="46"/>
  <c r="D26" i="46"/>
  <c r="D25" i="46" s="1"/>
  <c r="L26" i="46"/>
  <c r="L25" i="46" s="1"/>
  <c r="T26" i="46"/>
  <c r="T25" i="46" s="1"/>
  <c r="AB26" i="46"/>
  <c r="AB25" i="46" s="1"/>
  <c r="AJ26" i="46"/>
  <c r="AJ25" i="46" s="1"/>
  <c r="F26" i="46"/>
  <c r="F25" i="46" s="1"/>
  <c r="N26" i="46"/>
  <c r="N25" i="46" s="1"/>
  <c r="V26" i="46"/>
  <c r="V25" i="46" s="1"/>
  <c r="AD26" i="46"/>
  <c r="AD25" i="46" s="1"/>
  <c r="AL26" i="46"/>
  <c r="AL25" i="46" s="1"/>
  <c r="E26" i="46"/>
  <c r="X26" i="46"/>
  <c r="X25" i="46" s="1"/>
  <c r="G26" i="46"/>
  <c r="AC26" i="46"/>
  <c r="H26" i="46"/>
  <c r="H25" i="46" s="1"/>
  <c r="AE26" i="46"/>
  <c r="M26" i="46"/>
  <c r="AF26" i="46"/>
  <c r="AF25" i="46" s="1"/>
  <c r="P26" i="46"/>
  <c r="P25" i="46" s="1"/>
  <c r="U26" i="46"/>
  <c r="O26" i="46"/>
  <c r="W26" i="46"/>
  <c r="AK26" i="46"/>
  <c r="M30" i="30"/>
  <c r="X32" i="49"/>
  <c r="O33" i="46"/>
  <c r="AC30" i="30"/>
  <c r="J28" i="23"/>
  <c r="J27" i="23" s="1"/>
  <c r="BA11" i="20" s="1"/>
  <c r="V28" i="23"/>
  <c r="V27" i="23" s="1"/>
  <c r="BA12" i="20" s="1"/>
  <c r="AH28" i="23"/>
  <c r="AH27" i="23" s="1"/>
  <c r="BA25" i="20" s="1"/>
  <c r="BC28" i="23"/>
  <c r="BC27" i="23" s="1"/>
  <c r="BA24" i="20" s="1"/>
  <c r="L28" i="23"/>
  <c r="X28" i="23"/>
  <c r="AJ28" i="23"/>
  <c r="BE28" i="23"/>
  <c r="M28" i="23"/>
  <c r="M27" i="23" s="1"/>
  <c r="BA32" i="20" s="1"/>
  <c r="Y28" i="23"/>
  <c r="Y27" i="23" s="1"/>
  <c r="BA15" i="20" s="1"/>
  <c r="AK28" i="23"/>
  <c r="AK27" i="23" s="1"/>
  <c r="BA14" i="20" s="1"/>
  <c r="BF28" i="23"/>
  <c r="BF27" i="23" s="1"/>
  <c r="BA21" i="20" s="1"/>
  <c r="C28" i="23"/>
  <c r="O28" i="23"/>
  <c r="AA28" i="23"/>
  <c r="AM28" i="23"/>
  <c r="BH28" i="23"/>
  <c r="F28" i="23"/>
  <c r="R28" i="23"/>
  <c r="AD28" i="23"/>
  <c r="AP28" i="23"/>
  <c r="G28" i="23"/>
  <c r="G27" i="23" s="1"/>
  <c r="BA35" i="20" s="1"/>
  <c r="S28" i="23"/>
  <c r="S27" i="23" s="1"/>
  <c r="BA36" i="20" s="1"/>
  <c r="AE28" i="23"/>
  <c r="AE27" i="23" s="1"/>
  <c r="BA52" i="20" s="1"/>
  <c r="AQ28" i="23"/>
  <c r="AQ27" i="23" s="1"/>
  <c r="BA53" i="20" s="1"/>
  <c r="U28" i="23"/>
  <c r="AB28" i="23"/>
  <c r="AB27" i="23" s="1"/>
  <c r="BA13" i="20" s="1"/>
  <c r="AG28" i="23"/>
  <c r="AN28" i="23"/>
  <c r="AN27" i="23" s="1"/>
  <c r="BA50" i="20" s="1"/>
  <c r="D28" i="23"/>
  <c r="D27" i="23" s="1"/>
  <c r="BA16" i="20" s="1"/>
  <c r="BI28" i="23"/>
  <c r="BI27" i="23" s="1"/>
  <c r="BA18" i="20" s="1"/>
  <c r="I28" i="23"/>
  <c r="BB28" i="23"/>
  <c r="P28" i="23"/>
  <c r="P27" i="23" s="1"/>
  <c r="BA38" i="20" s="1"/>
  <c r="U32" i="47"/>
  <c r="AJ37" i="48"/>
  <c r="Y38" i="35"/>
  <c r="O38" i="35"/>
  <c r="O30" i="27"/>
  <c r="AC33" i="46"/>
  <c r="D1169" i="20"/>
  <c r="G16" i="25"/>
  <c r="X34" i="38"/>
  <c r="AC33" i="29"/>
  <c r="C31" i="35"/>
  <c r="K31" i="35"/>
  <c r="S31" i="35"/>
  <c r="AA31" i="35"/>
  <c r="D31" i="35"/>
  <c r="D30" i="35" s="1"/>
  <c r="BL35" i="20" s="1"/>
  <c r="L31" i="35"/>
  <c r="L30" i="35" s="1"/>
  <c r="BL18" i="20" s="1"/>
  <c r="T31" i="35"/>
  <c r="T30" i="35" s="1"/>
  <c r="BL58" i="20" s="1"/>
  <c r="AB31" i="35"/>
  <c r="AB30" i="35" s="1"/>
  <c r="BL52" i="20" s="1"/>
  <c r="F31" i="35"/>
  <c r="F30" i="35" s="1"/>
  <c r="BL13" i="20" s="1"/>
  <c r="N31" i="35"/>
  <c r="N30" i="35" s="1"/>
  <c r="BL21" i="20" s="1"/>
  <c r="V31" i="35"/>
  <c r="V30" i="35" s="1"/>
  <c r="BL24" i="20" s="1"/>
  <c r="AD31" i="35"/>
  <c r="AD30" i="35" s="1"/>
  <c r="BL14" i="20" s="1"/>
  <c r="H31" i="35"/>
  <c r="H30" i="35" s="1"/>
  <c r="BL11" i="20" s="1"/>
  <c r="P31" i="35"/>
  <c r="P30" i="35" s="1"/>
  <c r="BL12" i="20" s="1"/>
  <c r="X31" i="35"/>
  <c r="X30" i="35" s="1"/>
  <c r="BL32" i="20" s="1"/>
  <c r="AF31" i="35"/>
  <c r="AF30" i="35" s="1"/>
  <c r="BL50" i="20" s="1"/>
  <c r="R31" i="35"/>
  <c r="R30" i="35" s="1"/>
  <c r="BL61" i="20" s="1"/>
  <c r="AV31" i="35"/>
  <c r="AV30" i="35" s="1"/>
  <c r="BL25" i="20" s="1"/>
  <c r="E31" i="35"/>
  <c r="U31" i="35"/>
  <c r="G31" i="35"/>
  <c r="W31" i="35"/>
  <c r="I31" i="35"/>
  <c r="Y31" i="35"/>
  <c r="M31" i="35"/>
  <c r="AC31" i="35"/>
  <c r="O31" i="35"/>
  <c r="AE31" i="35"/>
  <c r="J31" i="35"/>
  <c r="J30" i="35" s="1"/>
  <c r="BL15" i="20" s="1"/>
  <c r="Q31" i="35"/>
  <c r="Z31" i="35"/>
  <c r="Z30" i="35" s="1"/>
  <c r="BL16" i="20" s="1"/>
  <c r="AU31" i="35"/>
  <c r="AY37" i="48"/>
  <c r="Q33" i="29"/>
  <c r="AA35" i="23"/>
  <c r="I34" i="51"/>
  <c r="F32" i="47"/>
  <c r="U30" i="31"/>
  <c r="K53" i="40"/>
  <c r="D41" i="40"/>
  <c r="G7" i="28"/>
  <c r="AE33" i="46"/>
  <c r="BB34" i="51"/>
  <c r="G7" i="44"/>
  <c r="AS34" i="51"/>
  <c r="G23" i="30"/>
  <c r="O23" i="30"/>
  <c r="W23" i="30"/>
  <c r="AE23" i="30"/>
  <c r="H23" i="30"/>
  <c r="H22" i="30" s="1"/>
  <c r="BH11" i="20" s="1"/>
  <c r="P23" i="30"/>
  <c r="P22" i="30" s="1"/>
  <c r="BH12" i="20" s="1"/>
  <c r="X23" i="30"/>
  <c r="X22" i="30" s="1"/>
  <c r="BH25" i="20" s="1"/>
  <c r="AF23" i="30"/>
  <c r="AF22" i="30" s="1"/>
  <c r="BH14" i="20" s="1"/>
  <c r="J23" i="30"/>
  <c r="J22" i="30" s="1"/>
  <c r="BH56" i="20" s="1"/>
  <c r="R23" i="30"/>
  <c r="R22" i="30" s="1"/>
  <c r="BH17" i="20" s="1"/>
  <c r="Z23" i="30"/>
  <c r="Z22" i="30" s="1"/>
  <c r="BH51" i="20" s="1"/>
  <c r="C23" i="30"/>
  <c r="K23" i="30"/>
  <c r="S23" i="30"/>
  <c r="AA23" i="30"/>
  <c r="D23" i="30"/>
  <c r="D22" i="30" s="1"/>
  <c r="BH47" i="20" s="1"/>
  <c r="L23" i="30"/>
  <c r="L22" i="30" s="1"/>
  <c r="BH50" i="20" s="1"/>
  <c r="T23" i="30"/>
  <c r="T22" i="30" s="1"/>
  <c r="BH18" i="20" s="1"/>
  <c r="AB23" i="30"/>
  <c r="AB22" i="30" s="1"/>
  <c r="BH38" i="20" s="1"/>
  <c r="Q23" i="30"/>
  <c r="U23" i="30"/>
  <c r="V23" i="30"/>
  <c r="V22" i="30" s="1"/>
  <c r="BH60" i="20" s="1"/>
  <c r="E23" i="30"/>
  <c r="Y23" i="30"/>
  <c r="I23" i="30"/>
  <c r="AD23" i="30"/>
  <c r="AD22" i="30" s="1"/>
  <c r="BH24" i="20" s="1"/>
  <c r="M23" i="30"/>
  <c r="F23" i="30"/>
  <c r="F22" i="30" s="1"/>
  <c r="BH23" i="20" s="1"/>
  <c r="N23" i="30"/>
  <c r="N22" i="30" s="1"/>
  <c r="BH79" i="20" s="1"/>
  <c r="AC23" i="30"/>
  <c r="R31" i="28"/>
  <c r="AP32" i="47"/>
  <c r="C31" i="43"/>
  <c r="M30" i="43" s="1"/>
  <c r="F37" i="48"/>
  <c r="R35" i="23"/>
  <c r="L35" i="23"/>
  <c r="K30" i="42"/>
  <c r="AA34" i="51"/>
  <c r="AJ35" i="23"/>
  <c r="X37" i="48"/>
  <c r="AY38" i="19"/>
  <c r="O127" i="20"/>
  <c r="L907" i="20"/>
  <c r="AD34" i="38"/>
  <c r="O30" i="37"/>
  <c r="M32" i="21"/>
  <c r="D998" i="20"/>
  <c r="O30" i="31"/>
  <c r="T922" i="20"/>
  <c r="BB37" i="48"/>
  <c r="D27" i="51"/>
  <c r="D26" i="51" s="1"/>
  <c r="P27" i="51"/>
  <c r="P26" i="51" s="1"/>
  <c r="AB27" i="51"/>
  <c r="AB26" i="51" s="1"/>
  <c r="AN27" i="51"/>
  <c r="AN26" i="51" s="1"/>
  <c r="BZ38" i="20" s="1"/>
  <c r="AZ27" i="51"/>
  <c r="AZ26" i="51" s="1"/>
  <c r="BZ56" i="20" s="1"/>
  <c r="F27" i="51"/>
  <c r="R27" i="51"/>
  <c r="AD27" i="51"/>
  <c r="AP27" i="51"/>
  <c r="BB27" i="51"/>
  <c r="G27" i="51"/>
  <c r="G26" i="51" s="1"/>
  <c r="S27" i="51"/>
  <c r="S26" i="51" s="1"/>
  <c r="BZ79" i="20" s="1"/>
  <c r="AE27" i="51"/>
  <c r="AE26" i="51" s="1"/>
  <c r="AQ27" i="51"/>
  <c r="AQ26" i="51" s="1"/>
  <c r="BC27" i="51"/>
  <c r="BC26" i="51" s="1"/>
  <c r="I27" i="51"/>
  <c r="U27" i="51"/>
  <c r="AG27" i="51"/>
  <c r="AS27" i="51"/>
  <c r="BE27" i="51"/>
  <c r="L27" i="51"/>
  <c r="X27" i="51"/>
  <c r="AJ27" i="51"/>
  <c r="AV27" i="51"/>
  <c r="M27" i="51"/>
  <c r="M26" i="51" s="1"/>
  <c r="Y27" i="51"/>
  <c r="Y26" i="51" s="1"/>
  <c r="BZ12" i="20" s="1"/>
  <c r="AK27" i="51"/>
  <c r="AK26" i="51" s="1"/>
  <c r="AW27" i="51"/>
  <c r="AW26" i="51" s="1"/>
  <c r="BZ17" i="20" s="1"/>
  <c r="C27" i="51"/>
  <c r="O27" i="51"/>
  <c r="AA27" i="51"/>
  <c r="V27" i="51"/>
  <c r="V26" i="51" s="1"/>
  <c r="BZ11" i="20" s="1"/>
  <c r="AH27" i="51"/>
  <c r="AH26" i="51" s="1"/>
  <c r="AM27" i="51"/>
  <c r="AT27" i="51"/>
  <c r="AT26" i="51" s="1"/>
  <c r="BZ82" i="20" s="1"/>
  <c r="BF27" i="51"/>
  <c r="BF26" i="51" s="1"/>
  <c r="J27" i="51"/>
  <c r="J26" i="51" s="1"/>
  <c r="BZ18" i="20" s="1"/>
  <c r="AY27" i="51"/>
  <c r="AV31" i="28"/>
  <c r="M33" i="46"/>
  <c r="BB34" i="39"/>
  <c r="F38" i="19"/>
  <c r="AC30" i="33"/>
  <c r="X31" i="28"/>
  <c r="BE37" i="48"/>
  <c r="W30" i="30"/>
  <c r="I26" i="36"/>
  <c r="Q26" i="36"/>
  <c r="Y26" i="36"/>
  <c r="AG26" i="36"/>
  <c r="J26" i="36"/>
  <c r="J25" i="36" s="1"/>
  <c r="BO15" i="20" s="1"/>
  <c r="R26" i="36"/>
  <c r="R25" i="36" s="1"/>
  <c r="BO17" i="20" s="1"/>
  <c r="Z26" i="36"/>
  <c r="Z25" i="36" s="1"/>
  <c r="BO21" i="20" s="1"/>
  <c r="AH26" i="36"/>
  <c r="AH25" i="36" s="1"/>
  <c r="BO24" i="20" s="1"/>
  <c r="C26" i="36"/>
  <c r="K26" i="36"/>
  <c r="S26" i="36"/>
  <c r="AA26" i="36"/>
  <c r="AI26" i="36"/>
  <c r="D26" i="36"/>
  <c r="D25" i="36" s="1"/>
  <c r="BO18" i="20" s="1"/>
  <c r="L26" i="36"/>
  <c r="L25" i="36" s="1"/>
  <c r="BO32" i="20" s="1"/>
  <c r="T26" i="36"/>
  <c r="T25" i="36" s="1"/>
  <c r="BO13" i="20" s="1"/>
  <c r="AB26" i="36"/>
  <c r="AB25" i="36" s="1"/>
  <c r="BO16" i="20" s="1"/>
  <c r="AJ26" i="36"/>
  <c r="AJ25" i="36" s="1"/>
  <c r="BO60" i="20" s="1"/>
  <c r="F26" i="36"/>
  <c r="F25" i="36" s="1"/>
  <c r="BO58" i="20" s="1"/>
  <c r="N26" i="36"/>
  <c r="N25" i="36" s="1"/>
  <c r="BO79" i="20" s="1"/>
  <c r="V26" i="36"/>
  <c r="V25" i="36" s="1"/>
  <c r="AD26" i="36"/>
  <c r="AD25" i="36" s="1"/>
  <c r="BO50" i="20" s="1"/>
  <c r="AL26" i="36"/>
  <c r="AL25" i="36" s="1"/>
  <c r="BO36" i="20" s="1"/>
  <c r="G26" i="36"/>
  <c r="O26" i="36"/>
  <c r="W26" i="36"/>
  <c r="AE26" i="36"/>
  <c r="H26" i="36"/>
  <c r="H25" i="36" s="1"/>
  <c r="BO11" i="20" s="1"/>
  <c r="M26" i="36"/>
  <c r="P26" i="36"/>
  <c r="P25" i="36" s="1"/>
  <c r="BO12" i="20" s="1"/>
  <c r="U26" i="36"/>
  <c r="X26" i="36"/>
  <c r="X25" i="36" s="1"/>
  <c r="BO25" i="20" s="1"/>
  <c r="AC26" i="36"/>
  <c r="AF26" i="36"/>
  <c r="AF25" i="36" s="1"/>
  <c r="BO38" i="20" s="1"/>
  <c r="E26" i="36"/>
  <c r="AK26" i="36"/>
  <c r="BE34" i="51"/>
  <c r="AM31" i="28"/>
  <c r="I30" i="44"/>
  <c r="D1151" i="20"/>
  <c r="U681" i="20"/>
  <c r="D1149" i="20"/>
  <c r="AE33" i="36"/>
  <c r="E33" i="46"/>
  <c r="BB38" i="19"/>
  <c r="O33" i="36"/>
  <c r="M31" i="22"/>
  <c r="U30" i="44"/>
  <c r="C35" i="23"/>
  <c r="U32" i="52"/>
  <c r="R34" i="34"/>
  <c r="I30" i="30"/>
  <c r="AY32" i="47"/>
  <c r="AA33" i="46"/>
  <c r="AP34" i="38"/>
  <c r="S33" i="46"/>
  <c r="F30" i="48"/>
  <c r="R30" i="48"/>
  <c r="AD30" i="48"/>
  <c r="AP30" i="48"/>
  <c r="BB30" i="48"/>
  <c r="G30" i="48"/>
  <c r="G29" i="48" s="1"/>
  <c r="S30" i="48"/>
  <c r="S29" i="48" s="1"/>
  <c r="AE30" i="48"/>
  <c r="AE29" i="48" s="1"/>
  <c r="AQ30" i="48"/>
  <c r="AQ29" i="48" s="1"/>
  <c r="BC30" i="48"/>
  <c r="BC29" i="48" s="1"/>
  <c r="I30" i="48"/>
  <c r="U30" i="48"/>
  <c r="AG30" i="48"/>
  <c r="AS30" i="48"/>
  <c r="BE30" i="48"/>
  <c r="J30" i="48"/>
  <c r="J29" i="48" s="1"/>
  <c r="V30" i="48"/>
  <c r="V29" i="48" s="1"/>
  <c r="AH30" i="48"/>
  <c r="AH29" i="48" s="1"/>
  <c r="AT30" i="48"/>
  <c r="AT29" i="48" s="1"/>
  <c r="BF30" i="48"/>
  <c r="BF29" i="48" s="1"/>
  <c r="L30" i="48"/>
  <c r="X30" i="48"/>
  <c r="AJ30" i="48"/>
  <c r="AV30" i="48"/>
  <c r="BH30" i="48"/>
  <c r="M30" i="48"/>
  <c r="M29" i="48" s="1"/>
  <c r="Y30" i="48"/>
  <c r="Y29" i="48" s="1"/>
  <c r="AK30" i="48"/>
  <c r="AK29" i="48" s="1"/>
  <c r="AW30" i="48"/>
  <c r="AW29" i="48" s="1"/>
  <c r="BI30" i="48"/>
  <c r="BI29" i="48" s="1"/>
  <c r="C30" i="48"/>
  <c r="O30" i="48"/>
  <c r="AA30" i="48"/>
  <c r="AM30" i="48"/>
  <c r="AY30" i="48"/>
  <c r="AB30" i="48"/>
  <c r="AB29" i="48" s="1"/>
  <c r="AN30" i="48"/>
  <c r="AN29" i="48" s="1"/>
  <c r="AZ30" i="48"/>
  <c r="AZ29" i="48" s="1"/>
  <c r="D30" i="48"/>
  <c r="D29" i="48" s="1"/>
  <c r="P30" i="48"/>
  <c r="P29" i="48" s="1"/>
  <c r="Q30" i="30"/>
  <c r="AJ32" i="47"/>
  <c r="E31" i="22"/>
  <c r="M38" i="35"/>
  <c r="AE31" i="22"/>
  <c r="AG34" i="38"/>
  <c r="AY34" i="38"/>
  <c r="C34" i="34"/>
  <c r="K30" i="44"/>
  <c r="AS37" i="48"/>
  <c r="K33" i="29"/>
  <c r="E33" i="29"/>
  <c r="BB35" i="23"/>
  <c r="O30" i="33"/>
  <c r="U35" i="23"/>
  <c r="C30" i="31"/>
  <c r="G30" i="31"/>
  <c r="J31" i="19"/>
  <c r="J30" i="19" s="1"/>
  <c r="AX11" i="20" s="1"/>
  <c r="V31" i="19"/>
  <c r="V30" i="19" s="1"/>
  <c r="AX12" i="20" s="1"/>
  <c r="AH31" i="19"/>
  <c r="AH30" i="19" s="1"/>
  <c r="AX25" i="20" s="1"/>
  <c r="AT31" i="19"/>
  <c r="AT30" i="19" s="1"/>
  <c r="AX24" i="20" s="1"/>
  <c r="BR31" i="19"/>
  <c r="BR30" i="19" s="1"/>
  <c r="AX15" i="20" s="1"/>
  <c r="L31" i="19"/>
  <c r="X31" i="19"/>
  <c r="AJ31" i="19"/>
  <c r="AV31" i="19"/>
  <c r="M31" i="19"/>
  <c r="M30" i="19" s="1"/>
  <c r="AX52" i="20" s="1"/>
  <c r="Y31" i="19"/>
  <c r="Y30" i="19" s="1"/>
  <c r="AX21" i="20" s="1"/>
  <c r="AK31" i="19"/>
  <c r="AK30" i="19" s="1"/>
  <c r="AX16" i="20" s="1"/>
  <c r="AW31" i="19"/>
  <c r="AW30" i="19" s="1"/>
  <c r="AX18" i="20" s="1"/>
  <c r="C31" i="19"/>
  <c r="O31" i="19"/>
  <c r="AA31" i="19"/>
  <c r="AM31" i="19"/>
  <c r="AY31" i="19"/>
  <c r="F31" i="19"/>
  <c r="R31" i="19"/>
  <c r="AD31" i="19"/>
  <c r="AP31" i="19"/>
  <c r="BB31" i="19"/>
  <c r="G31" i="19"/>
  <c r="G30" i="19" s="1"/>
  <c r="AX14" i="20" s="1"/>
  <c r="S31" i="19"/>
  <c r="S30" i="19" s="1"/>
  <c r="AX17" i="20" s="1"/>
  <c r="AE31" i="19"/>
  <c r="AE30" i="19" s="1"/>
  <c r="AX61" i="20" s="1"/>
  <c r="AQ31" i="19"/>
  <c r="AQ30" i="19" s="1"/>
  <c r="AX50" i="20" s="1"/>
  <c r="BC31" i="19"/>
  <c r="BC30" i="19" s="1"/>
  <c r="AX53" i="20" s="1"/>
  <c r="AN31" i="19"/>
  <c r="AN30" i="19" s="1"/>
  <c r="AX38" i="20" s="1"/>
  <c r="AS31" i="19"/>
  <c r="D31" i="19"/>
  <c r="D30" i="19" s="1"/>
  <c r="AX35" i="20" s="1"/>
  <c r="AZ31" i="19"/>
  <c r="AZ30" i="19" s="1"/>
  <c r="AX65" i="20" s="1"/>
  <c r="AV39" i="20" s="1"/>
  <c r="I31" i="19"/>
  <c r="BQ31" i="19"/>
  <c r="U31" i="19"/>
  <c r="AB31" i="19"/>
  <c r="AB30" i="19" s="1"/>
  <c r="AX13" i="20" s="1"/>
  <c r="P31" i="19"/>
  <c r="P30" i="19" s="1"/>
  <c r="AX57" i="20" s="1"/>
  <c r="AG31" i="19"/>
  <c r="I23" i="33"/>
  <c r="Q23" i="33"/>
  <c r="Y23" i="33"/>
  <c r="J23" i="33"/>
  <c r="J22" i="33" s="1"/>
  <c r="BK56" i="20" s="1"/>
  <c r="R23" i="33"/>
  <c r="R22" i="33" s="1"/>
  <c r="BK17" i="20" s="1"/>
  <c r="Z23" i="33"/>
  <c r="Z22" i="33" s="1"/>
  <c r="BK51" i="20" s="1"/>
  <c r="C23" i="33"/>
  <c r="K23" i="33"/>
  <c r="S23" i="33"/>
  <c r="AA23" i="33"/>
  <c r="D23" i="33"/>
  <c r="D22" i="33" s="1"/>
  <c r="BK24" i="20" s="1"/>
  <c r="L23" i="33"/>
  <c r="L22" i="33" s="1"/>
  <c r="BK60" i="20" s="1"/>
  <c r="T23" i="33"/>
  <c r="T22" i="33" s="1"/>
  <c r="BK13" i="20" s="1"/>
  <c r="AB23" i="33"/>
  <c r="AB22" i="33" s="1"/>
  <c r="BK16" i="20" s="1"/>
  <c r="F23" i="33"/>
  <c r="F22" i="33" s="1"/>
  <c r="BK38" i="20" s="1"/>
  <c r="N23" i="33"/>
  <c r="N22" i="33" s="1"/>
  <c r="BK79" i="20" s="1"/>
  <c r="V23" i="33"/>
  <c r="V22" i="33" s="1"/>
  <c r="BK50" i="20" s="1"/>
  <c r="AD23" i="33"/>
  <c r="AD22" i="33" s="1"/>
  <c r="BK18" i="20" s="1"/>
  <c r="G23" i="33"/>
  <c r="O23" i="33"/>
  <c r="W23" i="33"/>
  <c r="E23" i="33"/>
  <c r="H23" i="33"/>
  <c r="H22" i="33" s="1"/>
  <c r="BK11" i="20" s="1"/>
  <c r="M23" i="33"/>
  <c r="P23" i="33"/>
  <c r="P22" i="33" s="1"/>
  <c r="BK12" i="20" s="1"/>
  <c r="X23" i="33"/>
  <c r="X22" i="33" s="1"/>
  <c r="BK25" i="20" s="1"/>
  <c r="AC23" i="33"/>
  <c r="U23" i="33"/>
  <c r="AS38" i="19"/>
  <c r="J23" i="27"/>
  <c r="J22" i="27" s="1"/>
  <c r="BE11" i="20" s="1"/>
  <c r="V23" i="27"/>
  <c r="V22" i="27" s="1"/>
  <c r="BE12" i="20" s="1"/>
  <c r="AH23" i="27"/>
  <c r="AH22" i="27" s="1"/>
  <c r="BE25" i="20" s="1"/>
  <c r="L23" i="27"/>
  <c r="X23" i="27"/>
  <c r="AJ23" i="27"/>
  <c r="M23" i="27"/>
  <c r="M22" i="27" s="1"/>
  <c r="BE14" i="20" s="1"/>
  <c r="Y23" i="27"/>
  <c r="Y22" i="27" s="1"/>
  <c r="BE17" i="20" s="1"/>
  <c r="AK23" i="27"/>
  <c r="AK22" i="27" s="1"/>
  <c r="BE29" i="20" s="1"/>
  <c r="C23" i="27"/>
  <c r="O23" i="27"/>
  <c r="AA23" i="27"/>
  <c r="AM23" i="27"/>
  <c r="D23" i="27"/>
  <c r="D22" i="27" s="1"/>
  <c r="BE24" i="20" s="1"/>
  <c r="P23" i="27"/>
  <c r="P22" i="27" s="1"/>
  <c r="BE60" i="20" s="1"/>
  <c r="AB23" i="27"/>
  <c r="AB22" i="27" s="1"/>
  <c r="BE13" i="20" s="1"/>
  <c r="AN23" i="27"/>
  <c r="AN22" i="27" s="1"/>
  <c r="BE18" i="20" s="1"/>
  <c r="F23" i="27"/>
  <c r="R23" i="27"/>
  <c r="AD23" i="27"/>
  <c r="AP23" i="27"/>
  <c r="I23" i="27"/>
  <c r="S23" i="27"/>
  <c r="S22" i="27" s="1"/>
  <c r="BE79" i="20" s="1"/>
  <c r="AE23" i="27"/>
  <c r="AE22" i="27" s="1"/>
  <c r="BE50" i="20" s="1"/>
  <c r="AG23" i="27"/>
  <c r="AQ23" i="27"/>
  <c r="AQ22" i="27" s="1"/>
  <c r="BE16" i="20" s="1"/>
  <c r="U23" i="27"/>
  <c r="G23" i="27"/>
  <c r="G22" i="27" s="1"/>
  <c r="BE35" i="20" s="1"/>
  <c r="E23" i="44"/>
  <c r="M23" i="44"/>
  <c r="U23" i="44"/>
  <c r="AC23" i="44"/>
  <c r="F23" i="44"/>
  <c r="F22" i="44" s="1"/>
  <c r="BT47" i="20" s="1"/>
  <c r="N23" i="44"/>
  <c r="N22" i="44" s="1"/>
  <c r="BT79" i="20" s="1"/>
  <c r="V23" i="44"/>
  <c r="V22" i="44" s="1"/>
  <c r="BT40" i="20" s="1"/>
  <c r="AD23" i="44"/>
  <c r="AD22" i="44" s="1"/>
  <c r="BT82" i="20" s="1"/>
  <c r="G23" i="44"/>
  <c r="O23" i="44"/>
  <c r="W23" i="44"/>
  <c r="H23" i="44"/>
  <c r="H22" i="44" s="1"/>
  <c r="BT11" i="20" s="1"/>
  <c r="P23" i="44"/>
  <c r="P22" i="44" s="1"/>
  <c r="BT12" i="20" s="1"/>
  <c r="X23" i="44"/>
  <c r="X22" i="44" s="1"/>
  <c r="BT25" i="20" s="1"/>
  <c r="J23" i="44"/>
  <c r="J22" i="44" s="1"/>
  <c r="R23" i="44"/>
  <c r="R22" i="44" s="1"/>
  <c r="BT17" i="20" s="1"/>
  <c r="Z23" i="44"/>
  <c r="Z22" i="44" s="1"/>
  <c r="BT29" i="20" s="1"/>
  <c r="D23" i="44"/>
  <c r="D22" i="44" s="1"/>
  <c r="BT24" i="20" s="1"/>
  <c r="AA23" i="44"/>
  <c r="I23" i="44"/>
  <c r="AB23" i="44"/>
  <c r="AB22" i="44" s="1"/>
  <c r="K23" i="44"/>
  <c r="L23" i="44"/>
  <c r="L22" i="44" s="1"/>
  <c r="BT23" i="20" s="1"/>
  <c r="S23" i="44"/>
  <c r="T23" i="44"/>
  <c r="T22" i="44" s="1"/>
  <c r="BT13" i="20" s="1"/>
  <c r="Y23" i="44"/>
  <c r="Q23" i="44"/>
  <c r="C23" i="44"/>
  <c r="AD34" i="39"/>
  <c r="X35" i="23"/>
  <c r="I23" i="42"/>
  <c r="Q23" i="42"/>
  <c r="Y23" i="42"/>
  <c r="D23" i="42"/>
  <c r="D22" i="42" s="1"/>
  <c r="BS14" i="20" s="1"/>
  <c r="L23" i="42"/>
  <c r="L22" i="42" s="1"/>
  <c r="BS24" i="20" s="1"/>
  <c r="T23" i="42"/>
  <c r="T22" i="42" s="1"/>
  <c r="BS13" i="20" s="1"/>
  <c r="AB23" i="42"/>
  <c r="AB22" i="42" s="1"/>
  <c r="BS35" i="20" s="1"/>
  <c r="E23" i="42"/>
  <c r="O23" i="42"/>
  <c r="Z23" i="42"/>
  <c r="Z22" i="42" s="1"/>
  <c r="BS16" i="20" s="1"/>
  <c r="F23" i="42"/>
  <c r="F22" i="42" s="1"/>
  <c r="BS18" i="20" s="1"/>
  <c r="P23" i="42"/>
  <c r="P22" i="42" s="1"/>
  <c r="BS12" i="20" s="1"/>
  <c r="AA23" i="42"/>
  <c r="G23" i="42"/>
  <c r="R23" i="42"/>
  <c r="R22" i="42" s="1"/>
  <c r="BS32" i="20" s="1"/>
  <c r="AE23" i="42"/>
  <c r="H23" i="42"/>
  <c r="H22" i="42" s="1"/>
  <c r="BS11" i="20" s="1"/>
  <c r="S23" i="42"/>
  <c r="AF23" i="42"/>
  <c r="AF22" i="42" s="1"/>
  <c r="BS50" i="20" s="1"/>
  <c r="J23" i="42"/>
  <c r="J22" i="42" s="1"/>
  <c r="BS15" i="20" s="1"/>
  <c r="U23" i="42"/>
  <c r="K23" i="42"/>
  <c r="V23" i="42"/>
  <c r="V22" i="42" s="1"/>
  <c r="BS38" i="20" s="1"/>
  <c r="C23" i="42"/>
  <c r="M23" i="42"/>
  <c r="N23" i="42"/>
  <c r="N22" i="42" s="1"/>
  <c r="BS21" i="20" s="1"/>
  <c r="W23" i="42"/>
  <c r="X23" i="42"/>
  <c r="X22" i="42" s="1"/>
  <c r="BS25" i="20" s="1"/>
  <c r="AE38" i="35"/>
  <c r="Q30" i="33"/>
  <c r="G23" i="37"/>
  <c r="O23" i="37"/>
  <c r="W23" i="37"/>
  <c r="H23" i="37"/>
  <c r="H22" i="37" s="1"/>
  <c r="BP11" i="20" s="1"/>
  <c r="P23" i="37"/>
  <c r="P22" i="37" s="1"/>
  <c r="BP12" i="20" s="1"/>
  <c r="X23" i="37"/>
  <c r="X22" i="37" s="1"/>
  <c r="BP25" i="20" s="1"/>
  <c r="I23" i="37"/>
  <c r="Q23" i="37"/>
  <c r="Y23" i="37"/>
  <c r="D23" i="37"/>
  <c r="D22" i="37" s="1"/>
  <c r="BP24" i="20" s="1"/>
  <c r="L23" i="37"/>
  <c r="L22" i="37" s="1"/>
  <c r="BP20" i="20" s="1"/>
  <c r="T23" i="37"/>
  <c r="T22" i="37" s="1"/>
  <c r="BP18" i="20" s="1"/>
  <c r="AB23" i="37"/>
  <c r="AB22" i="37" s="1"/>
  <c r="BP23" i="20" s="1"/>
  <c r="K23" i="37"/>
  <c r="AA23" i="37"/>
  <c r="M23" i="37"/>
  <c r="AC23" i="37"/>
  <c r="N23" i="37"/>
  <c r="N22" i="37" s="1"/>
  <c r="BP79" i="20" s="1"/>
  <c r="AD23" i="37"/>
  <c r="AD22" i="37" s="1"/>
  <c r="BP35" i="20" s="1"/>
  <c r="R23" i="37"/>
  <c r="R22" i="37" s="1"/>
  <c r="BP17" i="20" s="1"/>
  <c r="E23" i="37"/>
  <c r="U23" i="37"/>
  <c r="F23" i="37"/>
  <c r="F22" i="37" s="1"/>
  <c r="BP38" i="20" s="1"/>
  <c r="V23" i="37"/>
  <c r="V22" i="37" s="1"/>
  <c r="BP47" i="20" s="1"/>
  <c r="J23" i="37"/>
  <c r="J22" i="37" s="1"/>
  <c r="BP29" i="20" s="1"/>
  <c r="Z23" i="37"/>
  <c r="Z22" i="37" s="1"/>
  <c r="BP51" i="20" s="1"/>
  <c r="C23" i="37"/>
  <c r="S23" i="37"/>
  <c r="AV32" i="52"/>
  <c r="G33" i="36"/>
  <c r="U37" i="48"/>
  <c r="U38" i="35"/>
  <c r="O33" i="29"/>
  <c r="BE34" i="34"/>
  <c r="U34" i="34"/>
  <c r="L908" i="20"/>
  <c r="O128" i="20"/>
  <c r="BB34" i="38"/>
  <c r="K30" i="33"/>
  <c r="AE30" i="42"/>
  <c r="E38" i="35"/>
  <c r="W33" i="29"/>
  <c r="AY32" i="52"/>
  <c r="D996" i="20"/>
  <c r="Y33" i="29"/>
  <c r="AK33" i="29"/>
  <c r="AA32" i="52"/>
  <c r="AC30" i="31"/>
  <c r="F31" i="28"/>
  <c r="M25" i="47"/>
  <c r="M24" i="47" s="1"/>
  <c r="BV54" i="20" s="1"/>
  <c r="Y25" i="47"/>
  <c r="Y24" i="47" s="1"/>
  <c r="BV12" i="20" s="1"/>
  <c r="AK25" i="47"/>
  <c r="AK24" i="47" s="1"/>
  <c r="AW25" i="47"/>
  <c r="AW24" i="47" s="1"/>
  <c r="BV51" i="20" s="1"/>
  <c r="C25" i="47"/>
  <c r="O25" i="47"/>
  <c r="AA25" i="47"/>
  <c r="AM25" i="47"/>
  <c r="AY25" i="47"/>
  <c r="D25" i="47"/>
  <c r="D24" i="47" s="1"/>
  <c r="BV35" i="20" s="1"/>
  <c r="P25" i="47"/>
  <c r="P24" i="47" s="1"/>
  <c r="AB25" i="47"/>
  <c r="AB24" i="47" s="1"/>
  <c r="BV14" i="20" s="1"/>
  <c r="AN25" i="47"/>
  <c r="AN24" i="47" s="1"/>
  <c r="BV60" i="20" s="1"/>
  <c r="AZ25" i="47"/>
  <c r="AZ24" i="47" s="1"/>
  <c r="BV82" i="20" s="1"/>
  <c r="F25" i="47"/>
  <c r="R25" i="47"/>
  <c r="AD25" i="47"/>
  <c r="AP25" i="47"/>
  <c r="I25" i="47"/>
  <c r="U25" i="47"/>
  <c r="AG25" i="47"/>
  <c r="AS25" i="47"/>
  <c r="AH25" i="47"/>
  <c r="AH24" i="47" s="1"/>
  <c r="J25" i="47"/>
  <c r="J24" i="47" s="1"/>
  <c r="BV18" i="20" s="1"/>
  <c r="AQ25" i="47"/>
  <c r="AQ24" i="47" s="1"/>
  <c r="BV32" i="20" s="1"/>
  <c r="L25" i="47"/>
  <c r="AT25" i="47"/>
  <c r="AT24" i="47" s="1"/>
  <c r="BV24" i="20" s="1"/>
  <c r="S25" i="47"/>
  <c r="S24" i="47" s="1"/>
  <c r="BV56" i="20" s="1"/>
  <c r="AV25" i="47"/>
  <c r="V25" i="47"/>
  <c r="V24" i="47" s="1"/>
  <c r="BV11" i="20" s="1"/>
  <c r="AE25" i="47"/>
  <c r="AE24" i="47" s="1"/>
  <c r="BV50" i="20" s="1"/>
  <c r="G25" i="47"/>
  <c r="G24" i="47" s="1"/>
  <c r="BV57" i="20" s="1"/>
  <c r="X25" i="47"/>
  <c r="AJ25" i="47"/>
  <c r="C30" i="44"/>
  <c r="L34" i="34"/>
  <c r="AK33" i="46"/>
  <c r="L32" i="25"/>
  <c r="AC31" i="22"/>
  <c r="C33" i="36"/>
  <c r="O38" i="19"/>
  <c r="I32" i="47"/>
  <c r="G31" i="22"/>
  <c r="X34" i="51"/>
  <c r="AA37" i="48"/>
  <c r="AP34" i="34"/>
  <c r="AI31" i="22"/>
  <c r="AG32" i="47"/>
  <c r="O34" i="51"/>
  <c r="G30" i="30"/>
  <c r="AS34" i="23" l="1"/>
  <c r="AS33" i="23"/>
  <c r="AM52" i="40"/>
  <c r="AM49" i="40" s="1"/>
  <c r="AS32" i="23"/>
  <c r="AO52" i="40"/>
  <c r="AO49" i="40" s="1"/>
  <c r="AK52" i="40"/>
  <c r="AK48" i="40" s="1"/>
  <c r="AL45" i="40"/>
  <c r="AL44" i="40" s="1"/>
  <c r="BR54" i="20" s="1"/>
  <c r="AO45" i="40"/>
  <c r="AM45" i="40"/>
  <c r="AK45" i="40"/>
  <c r="AN45" i="40"/>
  <c r="AN44" i="40" s="1"/>
  <c r="BR32" i="20" s="1"/>
  <c r="AV32" i="20" s="1"/>
  <c r="G487" i="20"/>
  <c r="G372" i="20"/>
  <c r="AV34" i="23"/>
  <c r="AV32" i="23"/>
  <c r="AV33" i="23"/>
  <c r="AV31" i="23"/>
  <c r="AV30" i="23"/>
  <c r="AY32" i="23"/>
  <c r="AY31" i="23"/>
  <c r="AY34" i="23"/>
  <c r="AY30" i="23"/>
  <c r="AY33" i="23"/>
  <c r="AI37" i="35"/>
  <c r="AI35" i="35"/>
  <c r="AI36" i="35"/>
  <c r="AI33" i="35"/>
  <c r="AI34" i="35"/>
  <c r="AK35" i="35"/>
  <c r="AK36" i="35"/>
  <c r="AK33" i="35"/>
  <c r="AK37" i="35"/>
  <c r="AK34" i="35"/>
  <c r="AG37" i="35"/>
  <c r="AG34" i="35"/>
  <c r="AG36" i="35"/>
  <c r="AG33" i="35"/>
  <c r="AG35" i="35"/>
  <c r="AM35" i="35"/>
  <c r="AM33" i="35"/>
  <c r="AM37" i="35"/>
  <c r="AM34" i="35"/>
  <c r="AM36" i="35"/>
  <c r="BX80" i="20"/>
  <c r="AV80" i="20" s="1"/>
  <c r="AV71" i="20"/>
  <c r="AV36" i="20"/>
  <c r="BX37" i="20"/>
  <c r="AV37" i="20" s="1"/>
  <c r="AV52" i="20"/>
  <c r="AV53" i="20"/>
  <c r="AV57" i="20"/>
  <c r="AV40" i="20"/>
  <c r="AV79" i="20"/>
  <c r="AV60" i="20"/>
  <c r="AV17" i="20"/>
  <c r="G366" i="20"/>
  <c r="G367" i="20"/>
  <c r="BS52" i="40"/>
  <c r="BS51" i="40" s="1"/>
  <c r="G486" i="20"/>
  <c r="BU52" i="40"/>
  <c r="BU51" i="40" s="1"/>
  <c r="BN45" i="40"/>
  <c r="BN44" i="40" s="1"/>
  <c r="BR15" i="20" s="1"/>
  <c r="AV15" i="20" s="1"/>
  <c r="BV45" i="40"/>
  <c r="BV44" i="40" s="1"/>
  <c r="BR41" i="20" s="1"/>
  <c r="AV41" i="20" s="1"/>
  <c r="BU45" i="40"/>
  <c r="BS45" i="40"/>
  <c r="BT45" i="40"/>
  <c r="BT44" i="40" s="1"/>
  <c r="BR61" i="20" s="1"/>
  <c r="G582" i="20"/>
  <c r="BI52" i="40"/>
  <c r="BI51" i="40" s="1"/>
  <c r="BK52" i="40"/>
  <c r="BK49" i="40" s="1"/>
  <c r="BM52" i="40"/>
  <c r="BM48" i="40" s="1"/>
  <c r="BM45" i="40"/>
  <c r="BL45" i="40"/>
  <c r="BL44" i="40" s="1"/>
  <c r="BR58" i="20" s="1"/>
  <c r="AV69" i="20" s="1"/>
  <c r="BK45" i="40"/>
  <c r="BJ45" i="40"/>
  <c r="BJ44" i="40" s="1"/>
  <c r="BR62" i="20" s="1"/>
  <c r="AV62" i="20" s="1"/>
  <c r="BI45" i="40"/>
  <c r="G362" i="20"/>
  <c r="G482" i="20"/>
  <c r="G578" i="20"/>
  <c r="BX34" i="20"/>
  <c r="AV34" i="20" s="1"/>
  <c r="BX59" i="20"/>
  <c r="AV59" i="20" s="1"/>
  <c r="BD18" i="20"/>
  <c r="BD14" i="20"/>
  <c r="G41" i="40"/>
  <c r="G350" i="20"/>
  <c r="G470" i="20"/>
  <c r="AO37" i="35"/>
  <c r="AO36" i="35"/>
  <c r="AO35" i="35"/>
  <c r="AO34" i="35"/>
  <c r="AO33" i="35"/>
  <c r="AQ36" i="35"/>
  <c r="AQ34" i="35"/>
  <c r="AQ35" i="35"/>
  <c r="AQ33" i="35"/>
  <c r="AS36" i="35"/>
  <c r="AS34" i="35"/>
  <c r="AS33" i="35"/>
  <c r="AS35" i="35"/>
  <c r="BE35" i="19"/>
  <c r="BE34" i="19"/>
  <c r="BE37" i="19"/>
  <c r="BE33" i="19"/>
  <c r="BH35" i="19"/>
  <c r="BH34" i="19"/>
  <c r="BH36" i="19"/>
  <c r="BH37" i="19"/>
  <c r="G577" i="20"/>
  <c r="G574" i="20"/>
  <c r="BN33" i="19"/>
  <c r="BN37" i="19"/>
  <c r="BN35" i="19"/>
  <c r="BN36" i="19"/>
  <c r="BN34" i="19"/>
  <c r="BK36" i="19"/>
  <c r="BK33" i="19"/>
  <c r="BK34" i="19"/>
  <c r="BK37" i="19"/>
  <c r="AS52" i="40"/>
  <c r="AS49" i="40" s="1"/>
  <c r="AT45" i="40"/>
  <c r="AT44" i="40" s="1"/>
  <c r="AS45" i="40"/>
  <c r="BQ52" i="40"/>
  <c r="BQ49" i="40" s="1"/>
  <c r="BQ45" i="40"/>
  <c r="BR45" i="40"/>
  <c r="BR44" i="40" s="1"/>
  <c r="BR25" i="20" s="1"/>
  <c r="AV25" i="20" s="1"/>
  <c r="AC28" i="42"/>
  <c r="AC27" i="42"/>
  <c r="AC26" i="42"/>
  <c r="AC29" i="42"/>
  <c r="AC25" i="42"/>
  <c r="BX45" i="40"/>
  <c r="BX44" i="40" s="1"/>
  <c r="BR30" i="20" s="1"/>
  <c r="AV30" i="20" s="1"/>
  <c r="BW45" i="40"/>
  <c r="BW52" i="40"/>
  <c r="BW49" i="40" s="1"/>
  <c r="BG52" i="40"/>
  <c r="BG48" i="40" s="1"/>
  <c r="BO52" i="40"/>
  <c r="BO45" i="40"/>
  <c r="BG45" i="40"/>
  <c r="BH45" i="40"/>
  <c r="BH44" i="40" s="1"/>
  <c r="BR22" i="20" s="1"/>
  <c r="AV22" i="20" s="1"/>
  <c r="BP45" i="40"/>
  <c r="BP44" i="40" s="1"/>
  <c r="BR19" i="20" s="1"/>
  <c r="AV19" i="20" s="1"/>
  <c r="O35" i="50"/>
  <c r="O34" i="50" s="1"/>
  <c r="AE35" i="50"/>
  <c r="AE32" i="50" s="1"/>
  <c r="BC52" i="40"/>
  <c r="BC49" i="40" s="1"/>
  <c r="BD45" i="40"/>
  <c r="BD44" i="40" s="1"/>
  <c r="BR75" i="20" s="1"/>
  <c r="BC45" i="40"/>
  <c r="C35" i="50"/>
  <c r="C34" i="50" s="1"/>
  <c r="AM35" i="50"/>
  <c r="AM34" i="50" s="1"/>
  <c r="BA52" i="40"/>
  <c r="BA48" i="40" s="1"/>
  <c r="BB45" i="40"/>
  <c r="BB44" i="40" s="1"/>
  <c r="BR31" i="20" s="1"/>
  <c r="AV65" i="20" s="1"/>
  <c r="BA45" i="40"/>
  <c r="AZ45" i="40"/>
  <c r="AZ44" i="40" s="1"/>
  <c r="BR63" i="20" s="1"/>
  <c r="AV56" i="20" s="1"/>
  <c r="AY45" i="40"/>
  <c r="C52" i="40"/>
  <c r="AY52" i="40"/>
  <c r="AI35" i="50"/>
  <c r="AI31" i="50" s="1"/>
  <c r="G35" i="50"/>
  <c r="G31" i="50" s="1"/>
  <c r="Q35" i="50"/>
  <c r="Q30" i="50" s="1"/>
  <c r="E35" i="50"/>
  <c r="E31" i="50" s="1"/>
  <c r="U35" i="50"/>
  <c r="U32" i="50" s="1"/>
  <c r="AC35" i="50"/>
  <c r="AC32" i="50" s="1"/>
  <c r="N660" i="20"/>
  <c r="G570" i="20"/>
  <c r="N657" i="20"/>
  <c r="G571" i="20"/>
  <c r="Y35" i="50"/>
  <c r="Y31" i="50" s="1"/>
  <c r="M35" i="50"/>
  <c r="M33" i="50" s="1"/>
  <c r="S35" i="50"/>
  <c r="S34" i="50" s="1"/>
  <c r="W35" i="50"/>
  <c r="W30" i="50" s="1"/>
  <c r="AK35" i="50"/>
  <c r="AK32" i="50" s="1"/>
  <c r="AG35" i="50"/>
  <c r="AG33" i="50" s="1"/>
  <c r="I35" i="50"/>
  <c r="I33" i="50" s="1"/>
  <c r="AA35" i="50"/>
  <c r="AA34" i="50" s="1"/>
  <c r="G567" i="20"/>
  <c r="N656" i="20"/>
  <c r="N654" i="20"/>
  <c r="G568" i="20"/>
  <c r="N655" i="20"/>
  <c r="G566" i="20"/>
  <c r="AK29" i="36"/>
  <c r="AP33" i="51"/>
  <c r="AU36" i="35"/>
  <c r="BE34" i="23"/>
  <c r="BE32" i="23"/>
  <c r="I29" i="46"/>
  <c r="Y27" i="30"/>
  <c r="Y25" i="30"/>
  <c r="I32" i="46"/>
  <c r="Y28" i="30"/>
  <c r="I28" i="46"/>
  <c r="K27" i="22"/>
  <c r="I31" i="46"/>
  <c r="K28" i="22"/>
  <c r="K26" i="22"/>
  <c r="Y29" i="30"/>
  <c r="G564" i="20"/>
  <c r="AA731" i="20"/>
  <c r="G565" i="20"/>
  <c r="K29" i="22"/>
  <c r="C32" i="29"/>
  <c r="G36" i="35"/>
  <c r="X31" i="34"/>
  <c r="Y28" i="46"/>
  <c r="Y31" i="46"/>
  <c r="K35" i="35"/>
  <c r="K34" i="35"/>
  <c r="AA30" i="22"/>
  <c r="AA27" i="22"/>
  <c r="C31" i="29"/>
  <c r="C28" i="29"/>
  <c r="G34" i="35"/>
  <c r="C30" i="29"/>
  <c r="G37" i="35"/>
  <c r="G35" i="35"/>
  <c r="BE52" i="40"/>
  <c r="BE51" i="40" s="1"/>
  <c r="Y45" i="40"/>
  <c r="BF45" i="40"/>
  <c r="BF44" i="40" s="1"/>
  <c r="BR20" i="20" s="1"/>
  <c r="AV20" i="20" s="1"/>
  <c r="BE45" i="40"/>
  <c r="AE27" i="30"/>
  <c r="AY30" i="34"/>
  <c r="AE25" i="30"/>
  <c r="AK28" i="36"/>
  <c r="AP29" i="28"/>
  <c r="AK31" i="36"/>
  <c r="AP27" i="28"/>
  <c r="AP30" i="28"/>
  <c r="AP28" i="28"/>
  <c r="M32" i="36"/>
  <c r="G563" i="20"/>
  <c r="N652" i="20"/>
  <c r="AA729" i="20"/>
  <c r="AY29" i="34"/>
  <c r="N653" i="20"/>
  <c r="K1284" i="20"/>
  <c r="AA730" i="20"/>
  <c r="G562" i="20"/>
  <c r="N651" i="20"/>
  <c r="AA728" i="20"/>
  <c r="E28" i="31"/>
  <c r="O26" i="30"/>
  <c r="AA28" i="36"/>
  <c r="K1283" i="20"/>
  <c r="G560" i="20"/>
  <c r="N649" i="20"/>
  <c r="AA726" i="20"/>
  <c r="N650" i="20"/>
  <c r="AA727" i="20"/>
  <c r="G561" i="20"/>
  <c r="AM31" i="51"/>
  <c r="R29" i="47"/>
  <c r="AS29" i="34"/>
  <c r="Y25" i="33"/>
  <c r="R27" i="47"/>
  <c r="O27" i="22"/>
  <c r="O30" i="22"/>
  <c r="O29" i="22"/>
  <c r="AU37" i="35"/>
  <c r="Y30" i="43"/>
  <c r="Y25" i="43" s="1"/>
  <c r="U27" i="30"/>
  <c r="U28" i="30"/>
  <c r="C27" i="33"/>
  <c r="W32" i="36"/>
  <c r="AU35" i="35"/>
  <c r="U29" i="30"/>
  <c r="C25" i="33"/>
  <c r="W31" i="36"/>
  <c r="AU34" i="35"/>
  <c r="E26" i="31"/>
  <c r="U26" i="30"/>
  <c r="BE31" i="23"/>
  <c r="BE30" i="23"/>
  <c r="E29" i="31"/>
  <c r="AG30" i="21"/>
  <c r="E25" i="31"/>
  <c r="C28" i="33"/>
  <c r="K28" i="46"/>
  <c r="F30" i="34"/>
  <c r="K30" i="46"/>
  <c r="C29" i="33"/>
  <c r="K29" i="46"/>
  <c r="W29" i="36"/>
  <c r="W30" i="36"/>
  <c r="X33" i="34"/>
  <c r="Y29" i="46"/>
  <c r="K37" i="35"/>
  <c r="O28" i="22"/>
  <c r="X30" i="34"/>
  <c r="Y32" i="46"/>
  <c r="K36" i="35"/>
  <c r="AA35" i="35"/>
  <c r="AA29" i="22"/>
  <c r="X32" i="34"/>
  <c r="AA28" i="22"/>
  <c r="S30" i="43"/>
  <c r="S25" i="43" s="1"/>
  <c r="M28" i="36"/>
  <c r="F33" i="34"/>
  <c r="O29" i="30"/>
  <c r="M31" i="36"/>
  <c r="O28" i="30"/>
  <c r="U29" i="28"/>
  <c r="M30" i="36"/>
  <c r="I29" i="31"/>
  <c r="U27" i="28"/>
  <c r="U30" i="28"/>
  <c r="U28" i="28"/>
  <c r="F29" i="34"/>
  <c r="S28" i="36"/>
  <c r="O25" i="30"/>
  <c r="K32" i="46"/>
  <c r="AG29" i="51"/>
  <c r="W25" i="33"/>
  <c r="K31" i="50"/>
  <c r="AA32" i="36"/>
  <c r="Y28" i="37"/>
  <c r="AA30" i="36"/>
  <c r="AP31" i="51"/>
  <c r="W29" i="33"/>
  <c r="W26" i="44"/>
  <c r="AA29" i="36"/>
  <c r="AJ31" i="34"/>
  <c r="AP30" i="51"/>
  <c r="W26" i="33"/>
  <c r="W29" i="44"/>
  <c r="AJ33" i="34"/>
  <c r="AP32" i="51"/>
  <c r="W25" i="44"/>
  <c r="AJ30" i="34"/>
  <c r="Y25" i="37"/>
  <c r="AJ32" i="34"/>
  <c r="Y29" i="37"/>
  <c r="AG30" i="51"/>
  <c r="Y26" i="37"/>
  <c r="AA28" i="47"/>
  <c r="Y29" i="33"/>
  <c r="AA36" i="35"/>
  <c r="F31" i="34"/>
  <c r="Y26" i="33"/>
  <c r="AA34" i="35"/>
  <c r="AS30" i="34"/>
  <c r="Y27" i="33"/>
  <c r="AA33" i="35"/>
  <c r="AE29" i="30"/>
  <c r="AM30" i="51"/>
  <c r="AS32" i="34"/>
  <c r="AE26" i="30"/>
  <c r="AM32" i="51"/>
  <c r="I28" i="31"/>
  <c r="BB29" i="34"/>
  <c r="AS31" i="34"/>
  <c r="BB31" i="34"/>
  <c r="O34" i="23"/>
  <c r="BB32" i="34"/>
  <c r="K33" i="50"/>
  <c r="BB33" i="34"/>
  <c r="AG31" i="21"/>
  <c r="S29" i="36"/>
  <c r="I27" i="31"/>
  <c r="K32" i="50"/>
  <c r="O31" i="23"/>
  <c r="AG28" i="21"/>
  <c r="S30" i="36"/>
  <c r="I26" i="31"/>
  <c r="K34" i="50"/>
  <c r="O33" i="23"/>
  <c r="AG29" i="21"/>
  <c r="O32" i="23"/>
  <c r="AG33" i="51"/>
  <c r="W28" i="33"/>
  <c r="AM29" i="51"/>
  <c r="S32" i="36"/>
  <c r="W27" i="44"/>
  <c r="AG32" i="51"/>
  <c r="AA31" i="47"/>
  <c r="U30" i="43"/>
  <c r="U27" i="43" s="1"/>
  <c r="AA29" i="47"/>
  <c r="AA27" i="47"/>
  <c r="K1282" i="20"/>
  <c r="AA725" i="20"/>
  <c r="G559" i="20"/>
  <c r="E45" i="40"/>
  <c r="AV45" i="40"/>
  <c r="AV44" i="40" s="1"/>
  <c r="BR16" i="20" s="1"/>
  <c r="AV16" i="20" s="1"/>
  <c r="AA45" i="40"/>
  <c r="Z45" i="40"/>
  <c r="Z44" i="40" s="1"/>
  <c r="BR23" i="20" s="1"/>
  <c r="AV23" i="20" s="1"/>
  <c r="C45" i="40"/>
  <c r="AR45" i="40"/>
  <c r="AR44" i="40" s="1"/>
  <c r="BR13" i="20" s="1"/>
  <c r="AV13" i="20" s="1"/>
  <c r="AE45" i="40"/>
  <c r="AD45" i="40"/>
  <c r="AD44" i="40" s="1"/>
  <c r="BR51" i="20" s="1"/>
  <c r="AV51" i="20" s="1"/>
  <c r="AC45" i="40"/>
  <c r="T45" i="40"/>
  <c r="T44" i="40" s="1"/>
  <c r="BR46" i="20" s="1"/>
  <c r="P45" i="40"/>
  <c r="P44" i="40" s="1"/>
  <c r="BR21" i="20" s="1"/>
  <c r="AV55" i="20" s="1"/>
  <c r="AH45" i="40"/>
  <c r="AH44" i="40" s="1"/>
  <c r="BR45" i="20" s="1"/>
  <c r="AV45" i="20" s="1"/>
  <c r="U45" i="40"/>
  <c r="S45" i="40"/>
  <c r="O45" i="40"/>
  <c r="V45" i="40"/>
  <c r="V44" i="40" s="1"/>
  <c r="BR18" i="20" s="1"/>
  <c r="K45" i="40"/>
  <c r="H45" i="40"/>
  <c r="H44" i="40" s="1"/>
  <c r="BR11" i="20" s="1"/>
  <c r="AV11" i="20" s="1"/>
  <c r="AI45" i="40"/>
  <c r="AW45" i="40"/>
  <c r="AF45" i="40"/>
  <c r="AF44" i="40" s="1"/>
  <c r="BR42" i="20" s="1"/>
  <c r="AV42" i="20" s="1"/>
  <c r="AB45" i="40"/>
  <c r="AB44" i="40" s="1"/>
  <c r="BR47" i="20" s="1"/>
  <c r="AV47" i="20" s="1"/>
  <c r="X45" i="40"/>
  <c r="X44" i="40" s="1"/>
  <c r="BR28" i="20" s="1"/>
  <c r="AV28" i="20" s="1"/>
  <c r="Q45" i="40"/>
  <c r="BY45" i="40"/>
  <c r="AQ45" i="40"/>
  <c r="M45" i="40"/>
  <c r="I45" i="40"/>
  <c r="N45" i="40"/>
  <c r="N44" i="40" s="1"/>
  <c r="BR24" i="20" s="1"/>
  <c r="AV24" i="20" s="1"/>
  <c r="AX45" i="40"/>
  <c r="AX44" i="40" s="1"/>
  <c r="BR14" i="20" s="1"/>
  <c r="AU45" i="40"/>
  <c r="AJ45" i="40"/>
  <c r="AJ44" i="40" s="1"/>
  <c r="BR29" i="20" s="1"/>
  <c r="AV29" i="20" s="1"/>
  <c r="BZ45" i="40"/>
  <c r="BZ44" i="40" s="1"/>
  <c r="BR50" i="20" s="1"/>
  <c r="AV50" i="20" s="1"/>
  <c r="F45" i="40"/>
  <c r="F44" i="40" s="1"/>
  <c r="BR35" i="20" s="1"/>
  <c r="AV35" i="20" s="1"/>
  <c r="AG45" i="40"/>
  <c r="R45" i="40"/>
  <c r="R44" i="40" s="1"/>
  <c r="BR12" i="20" s="1"/>
  <c r="AV12" i="20" s="1"/>
  <c r="W45" i="40"/>
  <c r="J45" i="40"/>
  <c r="J44" i="40" s="1"/>
  <c r="BR43" i="20" s="1"/>
  <c r="AV43" i="20" s="1"/>
  <c r="G45" i="40"/>
  <c r="D45" i="40"/>
  <c r="D44" i="40" s="1"/>
  <c r="BR38" i="20" s="1"/>
  <c r="AV38" i="20" s="1"/>
  <c r="L45" i="40"/>
  <c r="L44" i="40" s="1"/>
  <c r="AM32" i="48"/>
  <c r="AM35" i="48"/>
  <c r="AM33" i="48"/>
  <c r="AM36" i="48"/>
  <c r="AV34" i="48"/>
  <c r="AV32" i="48"/>
  <c r="AV33" i="48"/>
  <c r="AK32" i="36"/>
  <c r="R30" i="47"/>
  <c r="R28" i="47"/>
  <c r="G25" i="33"/>
  <c r="G29" i="33"/>
  <c r="AY32" i="34"/>
  <c r="G28" i="33"/>
  <c r="AV36" i="48"/>
  <c r="K30" i="43"/>
  <c r="K27" i="43" s="1"/>
  <c r="G26" i="33"/>
  <c r="AY31" i="34"/>
  <c r="M25" i="43"/>
  <c r="M29" i="43"/>
  <c r="M28" i="43"/>
  <c r="M27" i="43"/>
  <c r="M26" i="43"/>
  <c r="K52" i="40"/>
  <c r="I52" i="40"/>
  <c r="AC52" i="40"/>
  <c r="BY52" i="40"/>
  <c r="AU52" i="40"/>
  <c r="G52" i="40"/>
  <c r="M52" i="40"/>
  <c r="Y52" i="40"/>
  <c r="AG52" i="40"/>
  <c r="AI52" i="40"/>
  <c r="AQ52" i="40"/>
  <c r="U52" i="40"/>
  <c r="AA52" i="40"/>
  <c r="E52" i="40"/>
  <c r="S52" i="40"/>
  <c r="AW52" i="40"/>
  <c r="AE52" i="40"/>
  <c r="W52" i="40"/>
  <c r="Q52" i="40"/>
  <c r="O52" i="40"/>
  <c r="M33" i="35"/>
  <c r="M35" i="35"/>
  <c r="M37" i="35"/>
  <c r="M34" i="35"/>
  <c r="M36" i="35"/>
  <c r="AD33" i="19"/>
  <c r="AD36" i="19"/>
  <c r="AD34" i="19"/>
  <c r="AD35" i="19"/>
  <c r="AD37" i="19"/>
  <c r="BB29" i="38"/>
  <c r="BB31" i="38"/>
  <c r="BB30" i="38"/>
  <c r="BB32" i="38"/>
  <c r="BB33" i="38"/>
  <c r="G30" i="36"/>
  <c r="G31" i="36"/>
  <c r="G29" i="36"/>
  <c r="G28" i="36"/>
  <c r="G32" i="36"/>
  <c r="X32" i="23"/>
  <c r="X33" i="23"/>
  <c r="X34" i="23"/>
  <c r="X30" i="23"/>
  <c r="X31" i="23"/>
  <c r="Q29" i="30"/>
  <c r="Q28" i="30"/>
  <c r="Q27" i="30"/>
  <c r="Q25" i="30"/>
  <c r="Q26" i="30"/>
  <c r="AY30" i="47"/>
  <c r="AY31" i="47"/>
  <c r="AY27" i="47"/>
  <c r="AY29" i="47"/>
  <c r="AY28" i="47"/>
  <c r="M30" i="22"/>
  <c r="M27" i="22"/>
  <c r="M26" i="22"/>
  <c r="M29" i="22"/>
  <c r="M28" i="22"/>
  <c r="AE28" i="36"/>
  <c r="AE32" i="36"/>
  <c r="AE29" i="36"/>
  <c r="AE31" i="36"/>
  <c r="AE30" i="36"/>
  <c r="BE32" i="48"/>
  <c r="BE34" i="48"/>
  <c r="BE36" i="48"/>
  <c r="BE33" i="48"/>
  <c r="BE35" i="48"/>
  <c r="AA31" i="51"/>
  <c r="AA29" i="51"/>
  <c r="AA30" i="51"/>
  <c r="AA32" i="51"/>
  <c r="AA33" i="51"/>
  <c r="U28" i="31"/>
  <c r="U27" i="31"/>
  <c r="U25" i="31"/>
  <c r="U29" i="31"/>
  <c r="U26" i="31"/>
  <c r="X30" i="38"/>
  <c r="X32" i="38"/>
  <c r="X31" i="38"/>
  <c r="X33" i="38"/>
  <c r="X29" i="38"/>
  <c r="AC29" i="30"/>
  <c r="AC27" i="30"/>
  <c r="AC26" i="30"/>
  <c r="AC25" i="30"/>
  <c r="AC28" i="30"/>
  <c r="AG29" i="34"/>
  <c r="AG32" i="34"/>
  <c r="AG30" i="34"/>
  <c r="AG33" i="34"/>
  <c r="AG31" i="34"/>
  <c r="AD27" i="25"/>
  <c r="AD28" i="25"/>
  <c r="AD29" i="25"/>
  <c r="AD30" i="25"/>
  <c r="AD31" i="25"/>
  <c r="W30" i="46"/>
  <c r="W31" i="46"/>
  <c r="W32" i="46"/>
  <c r="W29" i="46"/>
  <c r="W28" i="46"/>
  <c r="E25" i="42"/>
  <c r="E29" i="42"/>
  <c r="E28" i="42"/>
  <c r="E26" i="42"/>
  <c r="E27" i="42"/>
  <c r="E31" i="36"/>
  <c r="E28" i="36"/>
  <c r="E32" i="36"/>
  <c r="E29" i="36"/>
  <c r="E30" i="36"/>
  <c r="S26" i="42"/>
  <c r="S27" i="42"/>
  <c r="S29" i="42"/>
  <c r="S25" i="42"/>
  <c r="S28" i="42"/>
  <c r="G28" i="37"/>
  <c r="G27" i="37"/>
  <c r="G26" i="37"/>
  <c r="G25" i="37"/>
  <c r="G29" i="37"/>
  <c r="AP27" i="52"/>
  <c r="AP29" i="52"/>
  <c r="AP30" i="52"/>
  <c r="AP28" i="52"/>
  <c r="AP31" i="52"/>
  <c r="AG26" i="28"/>
  <c r="AG27" i="28"/>
  <c r="AG28" i="28"/>
  <c r="AG29" i="28"/>
  <c r="AG30" i="28"/>
  <c r="I29" i="38"/>
  <c r="I31" i="38"/>
  <c r="I33" i="38"/>
  <c r="I30" i="38"/>
  <c r="I32" i="38"/>
  <c r="AS31" i="52"/>
  <c r="AS28" i="52"/>
  <c r="AS29" i="52"/>
  <c r="AS27" i="52"/>
  <c r="AS30" i="52"/>
  <c r="K25" i="31"/>
  <c r="K29" i="31"/>
  <c r="K28" i="31"/>
  <c r="K27" i="31"/>
  <c r="K26" i="31"/>
  <c r="AV30" i="38"/>
  <c r="AV31" i="38"/>
  <c r="AV32" i="38"/>
  <c r="AV29" i="38"/>
  <c r="AV33" i="38"/>
  <c r="O27" i="25"/>
  <c r="O28" i="25"/>
  <c r="O29" i="25"/>
  <c r="O30" i="25"/>
  <c r="O31" i="25"/>
  <c r="U34" i="19"/>
  <c r="U37" i="19"/>
  <c r="U35" i="19"/>
  <c r="U33" i="19"/>
  <c r="U36" i="19"/>
  <c r="AJ30" i="51"/>
  <c r="AJ33" i="51"/>
  <c r="AJ29" i="51"/>
  <c r="AJ32" i="51"/>
  <c r="AJ31" i="51"/>
  <c r="AM29" i="39"/>
  <c r="AM30" i="39"/>
  <c r="AM31" i="39"/>
  <c r="AM32" i="39"/>
  <c r="AM33" i="39"/>
  <c r="AP27" i="49"/>
  <c r="AP29" i="49"/>
  <c r="AP30" i="49"/>
  <c r="AP31" i="49"/>
  <c r="AP28" i="49"/>
  <c r="C27" i="49"/>
  <c r="C29" i="49"/>
  <c r="C28" i="49"/>
  <c r="C30" i="49"/>
  <c r="C31" i="49"/>
  <c r="X26" i="27"/>
  <c r="X25" i="27"/>
  <c r="X28" i="27"/>
  <c r="X27" i="27"/>
  <c r="X29" i="27"/>
  <c r="C26" i="27"/>
  <c r="C25" i="27"/>
  <c r="C29" i="27"/>
  <c r="C28" i="27"/>
  <c r="C27" i="27"/>
  <c r="E30" i="43"/>
  <c r="F27" i="25"/>
  <c r="F28" i="25"/>
  <c r="F29" i="25"/>
  <c r="F30" i="25"/>
  <c r="F31" i="25"/>
  <c r="AC25" i="37"/>
  <c r="AC29" i="37"/>
  <c r="AC27" i="37"/>
  <c r="AC28" i="37"/>
  <c r="AC26" i="37"/>
  <c r="C27" i="37"/>
  <c r="C26" i="37"/>
  <c r="C25" i="37"/>
  <c r="C28" i="37"/>
  <c r="C29" i="37"/>
  <c r="W27" i="21"/>
  <c r="W29" i="21"/>
  <c r="W30" i="21"/>
  <c r="W31" i="21"/>
  <c r="W28" i="21"/>
  <c r="W28" i="37"/>
  <c r="W27" i="37"/>
  <c r="W29" i="37"/>
  <c r="W25" i="37"/>
  <c r="W26" i="37"/>
  <c r="X31" i="51"/>
  <c r="X29" i="51"/>
  <c r="X32" i="51"/>
  <c r="X30" i="51"/>
  <c r="X33" i="51"/>
  <c r="AK29" i="29"/>
  <c r="AK30" i="29"/>
  <c r="AK31" i="29"/>
  <c r="AK32" i="29"/>
  <c r="AK28" i="29"/>
  <c r="AG28" i="36"/>
  <c r="AG32" i="36"/>
  <c r="AG29" i="36"/>
  <c r="AG30" i="36"/>
  <c r="AG31" i="36"/>
  <c r="AM27" i="52"/>
  <c r="AM28" i="52"/>
  <c r="AM30" i="52"/>
  <c r="AM31" i="52"/>
  <c r="AM29" i="52"/>
  <c r="C25" i="30"/>
  <c r="C29" i="30"/>
  <c r="C28" i="30"/>
  <c r="C26" i="30"/>
  <c r="C27" i="30"/>
  <c r="C27" i="22"/>
  <c r="C28" i="22"/>
  <c r="C29" i="22"/>
  <c r="C30" i="22"/>
  <c r="C26" i="22"/>
  <c r="AD31" i="49"/>
  <c r="AD28" i="49"/>
  <c r="AD27" i="49"/>
  <c r="AD29" i="49"/>
  <c r="AD30" i="49"/>
  <c r="O30" i="21"/>
  <c r="O31" i="21"/>
  <c r="O27" i="21"/>
  <c r="O29" i="21"/>
  <c r="O28" i="21"/>
  <c r="G26" i="22"/>
  <c r="G27" i="22"/>
  <c r="G28" i="22"/>
  <c r="G30" i="22"/>
  <c r="G29" i="22"/>
  <c r="Y28" i="29"/>
  <c r="Y32" i="29"/>
  <c r="Y29" i="29"/>
  <c r="Y30" i="29"/>
  <c r="Y31" i="29"/>
  <c r="AV30" i="52"/>
  <c r="AV27" i="52"/>
  <c r="AV28" i="52"/>
  <c r="AV29" i="52"/>
  <c r="AV31" i="52"/>
  <c r="I28" i="30"/>
  <c r="I27" i="30"/>
  <c r="I25" i="30"/>
  <c r="I26" i="30"/>
  <c r="I29" i="30"/>
  <c r="O28" i="36"/>
  <c r="O32" i="36"/>
  <c r="O29" i="36"/>
  <c r="O31" i="36"/>
  <c r="O30" i="36"/>
  <c r="AM26" i="28"/>
  <c r="AM27" i="28"/>
  <c r="AM28" i="28"/>
  <c r="AM29" i="28"/>
  <c r="AM30" i="28"/>
  <c r="X26" i="28"/>
  <c r="X27" i="28"/>
  <c r="X28" i="28"/>
  <c r="X29" i="28"/>
  <c r="X30" i="28"/>
  <c r="K29" i="42"/>
  <c r="K27" i="42"/>
  <c r="K25" i="42"/>
  <c r="K28" i="42"/>
  <c r="K26" i="42"/>
  <c r="F29" i="47"/>
  <c r="F30" i="47"/>
  <c r="F31" i="47"/>
  <c r="F27" i="47"/>
  <c r="F28" i="47"/>
  <c r="AJ32" i="48"/>
  <c r="AJ34" i="48"/>
  <c r="AJ36" i="48"/>
  <c r="AJ33" i="48"/>
  <c r="AJ35" i="48"/>
  <c r="O28" i="46"/>
  <c r="O32" i="46"/>
  <c r="O29" i="46"/>
  <c r="O31" i="46"/>
  <c r="O30" i="46"/>
  <c r="BH31" i="23"/>
  <c r="BH32" i="23"/>
  <c r="BH33" i="23"/>
  <c r="BH34" i="23"/>
  <c r="BH30" i="23"/>
  <c r="AG28" i="46"/>
  <c r="AG32" i="46"/>
  <c r="AG29" i="46"/>
  <c r="AG30" i="46"/>
  <c r="AG31" i="46"/>
  <c r="S26" i="33"/>
  <c r="S25" i="33"/>
  <c r="S29" i="33"/>
  <c r="S27" i="33"/>
  <c r="S28" i="33"/>
  <c r="U31" i="46"/>
  <c r="U28" i="46"/>
  <c r="U29" i="46"/>
  <c r="U32" i="46"/>
  <c r="U30" i="46"/>
  <c r="I27" i="52"/>
  <c r="I29" i="52"/>
  <c r="I30" i="52"/>
  <c r="I31" i="52"/>
  <c r="I28" i="52"/>
  <c r="AM28" i="27"/>
  <c r="AM27" i="27"/>
  <c r="AM26" i="27"/>
  <c r="AM25" i="27"/>
  <c r="AM29" i="27"/>
  <c r="C31" i="46"/>
  <c r="C28" i="46"/>
  <c r="C32" i="46"/>
  <c r="C30" i="46"/>
  <c r="C29" i="46"/>
  <c r="W28" i="31"/>
  <c r="W27" i="31"/>
  <c r="W26" i="31"/>
  <c r="W29" i="31"/>
  <c r="W25" i="31"/>
  <c r="O31" i="34"/>
  <c r="O29" i="34"/>
  <c r="O32" i="34"/>
  <c r="O30" i="34"/>
  <c r="O33" i="34"/>
  <c r="O26" i="28"/>
  <c r="O27" i="28"/>
  <c r="O28" i="28"/>
  <c r="O29" i="28"/>
  <c r="O30" i="28"/>
  <c r="AA29" i="30"/>
  <c r="AA28" i="30"/>
  <c r="AA26" i="30"/>
  <c r="AA25" i="30"/>
  <c r="AA27" i="30"/>
  <c r="C34" i="35"/>
  <c r="C35" i="35"/>
  <c r="C36" i="35"/>
  <c r="C37" i="35"/>
  <c r="C33" i="35"/>
  <c r="AJ30" i="25"/>
  <c r="AJ29" i="25"/>
  <c r="AJ27" i="25"/>
  <c r="AJ28" i="25"/>
  <c r="AJ31" i="25"/>
  <c r="R27" i="52"/>
  <c r="R29" i="52"/>
  <c r="R30" i="52"/>
  <c r="R31" i="52"/>
  <c r="R28" i="52"/>
  <c r="X30" i="52"/>
  <c r="X27" i="52"/>
  <c r="X28" i="52"/>
  <c r="X31" i="52"/>
  <c r="X29" i="52"/>
  <c r="I27" i="33"/>
  <c r="I26" i="33"/>
  <c r="I25" i="33"/>
  <c r="I29" i="33"/>
  <c r="I28" i="33"/>
  <c r="AP34" i="23"/>
  <c r="AP31" i="23"/>
  <c r="AP32" i="23"/>
  <c r="AP30" i="23"/>
  <c r="AP33" i="23"/>
  <c r="AG28" i="22"/>
  <c r="AG29" i="22"/>
  <c r="AG30" i="22"/>
  <c r="AG27" i="22"/>
  <c r="AG26" i="22"/>
  <c r="AA25" i="42"/>
  <c r="AA28" i="42"/>
  <c r="AA26" i="42"/>
  <c r="AA29" i="42"/>
  <c r="AA27" i="42"/>
  <c r="E26" i="30"/>
  <c r="E25" i="30"/>
  <c r="E29" i="30"/>
  <c r="E27" i="30"/>
  <c r="E28" i="30"/>
  <c r="Q28" i="46"/>
  <c r="Q32" i="46"/>
  <c r="Q29" i="46"/>
  <c r="Q30" i="46"/>
  <c r="Q31" i="46"/>
  <c r="AC30" i="43"/>
  <c r="Q26" i="37"/>
  <c r="Q28" i="37"/>
  <c r="Q27" i="37"/>
  <c r="Q25" i="37"/>
  <c r="Q29" i="37"/>
  <c r="AG30" i="39"/>
  <c r="AG33" i="39"/>
  <c r="AG31" i="39"/>
  <c r="AG29" i="39"/>
  <c r="AG32" i="39"/>
  <c r="I30" i="49"/>
  <c r="I27" i="49"/>
  <c r="I28" i="49"/>
  <c r="I29" i="49"/>
  <c r="I31" i="49"/>
  <c r="AV27" i="49"/>
  <c r="AV28" i="49"/>
  <c r="AV30" i="49"/>
  <c r="AV29" i="49"/>
  <c r="AV31" i="49"/>
  <c r="AP25" i="27"/>
  <c r="AP29" i="27"/>
  <c r="AP27" i="27"/>
  <c r="AP28" i="27"/>
  <c r="AP26" i="27"/>
  <c r="AG33" i="19"/>
  <c r="AG36" i="19"/>
  <c r="AG37" i="19"/>
  <c r="AG34" i="19"/>
  <c r="AG35" i="19"/>
  <c r="AG29" i="25"/>
  <c r="AG28" i="25"/>
  <c r="AG27" i="25"/>
  <c r="AG31" i="25"/>
  <c r="AG30" i="25"/>
  <c r="AA25" i="37"/>
  <c r="AA29" i="37"/>
  <c r="AA28" i="37"/>
  <c r="AA26" i="37"/>
  <c r="AA27" i="37"/>
  <c r="AC31" i="21"/>
  <c r="AC27" i="21"/>
  <c r="AC28" i="21"/>
  <c r="AC29" i="21"/>
  <c r="AC30" i="21"/>
  <c r="K28" i="33"/>
  <c r="K27" i="33"/>
  <c r="K25" i="33"/>
  <c r="K29" i="33"/>
  <c r="K26" i="33"/>
  <c r="AJ27" i="47"/>
  <c r="AJ28" i="47"/>
  <c r="AJ29" i="47"/>
  <c r="AJ30" i="47"/>
  <c r="AJ31" i="47"/>
  <c r="U28" i="44"/>
  <c r="U27" i="44"/>
  <c r="U26" i="44"/>
  <c r="U29" i="44"/>
  <c r="U25" i="44"/>
  <c r="R27" i="28"/>
  <c r="R29" i="28"/>
  <c r="R26" i="28"/>
  <c r="R28" i="28"/>
  <c r="R30" i="28"/>
  <c r="AI31" i="46"/>
  <c r="AI28" i="46"/>
  <c r="AI32" i="46"/>
  <c r="AI30" i="46"/>
  <c r="AI29" i="46"/>
  <c r="U28" i="49"/>
  <c r="U29" i="49"/>
  <c r="U31" i="49"/>
  <c r="U27" i="49"/>
  <c r="U30" i="49"/>
  <c r="I33" i="19"/>
  <c r="I36" i="19"/>
  <c r="I37" i="19"/>
  <c r="I35" i="19"/>
  <c r="I34" i="19"/>
  <c r="F29" i="38"/>
  <c r="F32" i="38"/>
  <c r="F30" i="38"/>
  <c r="F31" i="38"/>
  <c r="F33" i="38"/>
  <c r="I28" i="21"/>
  <c r="I29" i="21"/>
  <c r="I30" i="21"/>
  <c r="I27" i="21"/>
  <c r="I31" i="21"/>
  <c r="AI27" i="22"/>
  <c r="AI28" i="22"/>
  <c r="AI29" i="22"/>
  <c r="AI30" i="22"/>
  <c r="AI26" i="22"/>
  <c r="AP31" i="34"/>
  <c r="AP29" i="34"/>
  <c r="AP32" i="34"/>
  <c r="AP30" i="34"/>
  <c r="AP33" i="34"/>
  <c r="C28" i="44"/>
  <c r="C27" i="44"/>
  <c r="C25" i="44"/>
  <c r="C26" i="44"/>
  <c r="C29" i="44"/>
  <c r="O32" i="51"/>
  <c r="O30" i="51"/>
  <c r="O33" i="51"/>
  <c r="O31" i="51"/>
  <c r="O29" i="51"/>
  <c r="I28" i="47"/>
  <c r="I29" i="47"/>
  <c r="I30" i="47"/>
  <c r="I31" i="47"/>
  <c r="I27" i="47"/>
  <c r="L28" i="25"/>
  <c r="L27" i="25"/>
  <c r="L31" i="25"/>
  <c r="L30" i="25"/>
  <c r="L29" i="25"/>
  <c r="AS34" i="19"/>
  <c r="AS37" i="19"/>
  <c r="AS35" i="19"/>
  <c r="AS33" i="19"/>
  <c r="AS36" i="19"/>
  <c r="K26" i="44"/>
  <c r="K25" i="44"/>
  <c r="K29" i="44"/>
  <c r="K28" i="44"/>
  <c r="K27" i="44"/>
  <c r="R31" i="34"/>
  <c r="R29" i="34"/>
  <c r="R32" i="34"/>
  <c r="R30" i="34"/>
  <c r="R33" i="34"/>
  <c r="BE30" i="51"/>
  <c r="BE33" i="51"/>
  <c r="BE31" i="51"/>
  <c r="BE29" i="51"/>
  <c r="BE32" i="51"/>
  <c r="AC28" i="33"/>
  <c r="AC27" i="33"/>
  <c r="AC26" i="33"/>
  <c r="AC29" i="33"/>
  <c r="AC25" i="33"/>
  <c r="BB33" i="51"/>
  <c r="BB31" i="51"/>
  <c r="BB32" i="51"/>
  <c r="BB30" i="51"/>
  <c r="BB29" i="51"/>
  <c r="U27" i="47"/>
  <c r="U29" i="47"/>
  <c r="U28" i="47"/>
  <c r="U30" i="47"/>
  <c r="U31" i="47"/>
  <c r="O27" i="47"/>
  <c r="O28" i="47"/>
  <c r="O29" i="47"/>
  <c r="O31" i="47"/>
  <c r="O30" i="47"/>
  <c r="U26" i="22"/>
  <c r="U27" i="22"/>
  <c r="U28" i="22"/>
  <c r="U29" i="22"/>
  <c r="U30" i="22"/>
  <c r="X27" i="25"/>
  <c r="X28" i="25"/>
  <c r="X29" i="25"/>
  <c r="X30" i="25"/>
  <c r="X31" i="25"/>
  <c r="AG30" i="29"/>
  <c r="AG31" i="29"/>
  <c r="AG28" i="29"/>
  <c r="AG32" i="29"/>
  <c r="AG29" i="29"/>
  <c r="I33" i="35"/>
  <c r="I34" i="35"/>
  <c r="I35" i="35"/>
  <c r="I36" i="35"/>
  <c r="I37" i="35"/>
  <c r="AP37" i="19"/>
  <c r="AP35" i="19"/>
  <c r="AP36" i="19"/>
  <c r="AP34" i="19"/>
  <c r="AP33" i="19"/>
  <c r="AY31" i="51"/>
  <c r="AY29" i="51"/>
  <c r="AY30" i="51"/>
  <c r="AY32" i="51"/>
  <c r="AY33" i="51"/>
  <c r="AM27" i="47"/>
  <c r="AM28" i="47"/>
  <c r="AM29" i="47"/>
  <c r="AM31" i="47"/>
  <c r="AM30" i="47"/>
  <c r="S27" i="31"/>
  <c r="S26" i="31"/>
  <c r="S25" i="31"/>
  <c r="S29" i="31"/>
  <c r="S28" i="31"/>
  <c r="S25" i="30"/>
  <c r="S29" i="30"/>
  <c r="S28" i="30"/>
  <c r="S27" i="30"/>
  <c r="S26" i="30"/>
  <c r="Y30" i="36"/>
  <c r="Y31" i="36"/>
  <c r="Y28" i="36"/>
  <c r="Y32" i="36"/>
  <c r="Y29" i="36"/>
  <c r="AS26" i="28"/>
  <c r="AS28" i="28"/>
  <c r="AS30" i="28"/>
  <c r="AS27" i="28"/>
  <c r="AS29" i="28"/>
  <c r="AM35" i="19"/>
  <c r="AM33" i="19"/>
  <c r="AM34" i="19"/>
  <c r="AM36" i="19"/>
  <c r="AM37" i="19"/>
  <c r="U25" i="42"/>
  <c r="U29" i="42"/>
  <c r="U28" i="42"/>
  <c r="U26" i="42"/>
  <c r="U27" i="42"/>
  <c r="I29" i="34"/>
  <c r="I32" i="34"/>
  <c r="I30" i="34"/>
  <c r="I33" i="34"/>
  <c r="I31" i="34"/>
  <c r="S27" i="22"/>
  <c r="S28" i="22"/>
  <c r="S29" i="22"/>
  <c r="S30" i="22"/>
  <c r="S26" i="22"/>
  <c r="AA26" i="28"/>
  <c r="AA27" i="28"/>
  <c r="AA28" i="28"/>
  <c r="AA29" i="28"/>
  <c r="AA30" i="28"/>
  <c r="X34" i="19"/>
  <c r="X37" i="19"/>
  <c r="X33" i="19"/>
  <c r="X36" i="19"/>
  <c r="X35" i="19"/>
  <c r="U26" i="33"/>
  <c r="U25" i="33"/>
  <c r="U29" i="33"/>
  <c r="U28" i="33"/>
  <c r="U27" i="33"/>
  <c r="C26" i="42"/>
  <c r="C28" i="42"/>
  <c r="C25" i="42"/>
  <c r="C29" i="42"/>
  <c r="C27" i="42"/>
  <c r="AV31" i="51"/>
  <c r="AV29" i="51"/>
  <c r="AV32" i="51"/>
  <c r="AV30" i="51"/>
  <c r="AV33" i="51"/>
  <c r="I26" i="28"/>
  <c r="I27" i="28"/>
  <c r="I28" i="28"/>
  <c r="I29" i="28"/>
  <c r="I30" i="28"/>
  <c r="AD33" i="48"/>
  <c r="AD35" i="48"/>
  <c r="AD32" i="48"/>
  <c r="AD36" i="48"/>
  <c r="AD34" i="48"/>
  <c r="AD28" i="52"/>
  <c r="AD30" i="52"/>
  <c r="AD31" i="52"/>
  <c r="AD27" i="52"/>
  <c r="AD29" i="52"/>
  <c r="Y26" i="42"/>
  <c r="Y25" i="42"/>
  <c r="Y28" i="42"/>
  <c r="Y29" i="42"/>
  <c r="Y27" i="42"/>
  <c r="AJ31" i="38"/>
  <c r="AJ30" i="38"/>
  <c r="AJ29" i="38"/>
  <c r="AJ33" i="38"/>
  <c r="AJ32" i="38"/>
  <c r="I30" i="39"/>
  <c r="I33" i="39"/>
  <c r="I29" i="39"/>
  <c r="I32" i="39"/>
  <c r="I31" i="39"/>
  <c r="R29" i="39"/>
  <c r="R32" i="39"/>
  <c r="R33" i="39"/>
  <c r="R30" i="39"/>
  <c r="R31" i="39"/>
  <c r="F31" i="49"/>
  <c r="F28" i="49"/>
  <c r="F27" i="49"/>
  <c r="F29" i="49"/>
  <c r="F30" i="49"/>
  <c r="L29" i="49"/>
  <c r="L31" i="49"/>
  <c r="L27" i="49"/>
  <c r="L28" i="49"/>
  <c r="L30" i="49"/>
  <c r="I27" i="27"/>
  <c r="I26" i="27"/>
  <c r="I25" i="27"/>
  <c r="I29" i="27"/>
  <c r="I28" i="27"/>
  <c r="AJ35" i="19"/>
  <c r="AJ33" i="19"/>
  <c r="AJ36" i="19"/>
  <c r="AJ34" i="19"/>
  <c r="AJ37" i="19"/>
  <c r="C27" i="25"/>
  <c r="C31" i="25"/>
  <c r="C30" i="25"/>
  <c r="C29" i="25"/>
  <c r="C28" i="25"/>
  <c r="I28" i="37"/>
  <c r="I26" i="37"/>
  <c r="I25" i="37"/>
  <c r="I29" i="37"/>
  <c r="I27" i="37"/>
  <c r="S28" i="21"/>
  <c r="S29" i="21"/>
  <c r="S31" i="21"/>
  <c r="S27" i="21"/>
  <c r="S30" i="21"/>
  <c r="M26" i="44"/>
  <c r="M25" i="44"/>
  <c r="M29" i="44"/>
  <c r="M28" i="44"/>
  <c r="M27" i="44"/>
  <c r="AY36" i="19"/>
  <c r="AY34" i="19"/>
  <c r="AY37" i="19"/>
  <c r="AY35" i="19"/>
  <c r="AY33" i="19"/>
  <c r="Y33" i="35"/>
  <c r="Y34" i="35"/>
  <c r="Y35" i="35"/>
  <c r="Y36" i="35"/>
  <c r="Y37" i="35"/>
  <c r="E28" i="44"/>
  <c r="E27" i="44"/>
  <c r="E26" i="44"/>
  <c r="E25" i="44"/>
  <c r="E29" i="44"/>
  <c r="AS27" i="47"/>
  <c r="AS29" i="47"/>
  <c r="AS30" i="47"/>
  <c r="AS28" i="47"/>
  <c r="AS31" i="47"/>
  <c r="L28" i="52"/>
  <c r="L29" i="52"/>
  <c r="L31" i="52"/>
  <c r="L30" i="52"/>
  <c r="L27" i="52"/>
  <c r="AV29" i="39"/>
  <c r="AV33" i="39"/>
  <c r="AV31" i="39"/>
  <c r="AV32" i="39"/>
  <c r="AV30" i="39"/>
  <c r="G27" i="30"/>
  <c r="G26" i="30"/>
  <c r="G29" i="30"/>
  <c r="G25" i="30"/>
  <c r="G28" i="30"/>
  <c r="AC30" i="22"/>
  <c r="AC27" i="22"/>
  <c r="AC29" i="22"/>
  <c r="AC28" i="22"/>
  <c r="AC26" i="22"/>
  <c r="AG28" i="47"/>
  <c r="AG29" i="47"/>
  <c r="AG30" i="47"/>
  <c r="AG31" i="47"/>
  <c r="AG27" i="47"/>
  <c r="AA33" i="48"/>
  <c r="AA35" i="48"/>
  <c r="AA32" i="48"/>
  <c r="AA34" i="48"/>
  <c r="AA36" i="48"/>
  <c r="O35" i="19"/>
  <c r="O33" i="19"/>
  <c r="O34" i="19"/>
  <c r="O36" i="19"/>
  <c r="O37" i="19"/>
  <c r="AK31" i="46"/>
  <c r="AK28" i="46"/>
  <c r="AK29" i="46"/>
  <c r="AK32" i="46"/>
  <c r="AK30" i="46"/>
  <c r="E34" i="35"/>
  <c r="E35" i="35"/>
  <c r="E36" i="35"/>
  <c r="E37" i="35"/>
  <c r="E33" i="35"/>
  <c r="U33" i="34"/>
  <c r="U31" i="34"/>
  <c r="U29" i="34"/>
  <c r="U32" i="34"/>
  <c r="U30" i="34"/>
  <c r="C30" i="34"/>
  <c r="C33" i="34"/>
  <c r="C31" i="34"/>
  <c r="C29" i="34"/>
  <c r="C32" i="34"/>
  <c r="U31" i="52"/>
  <c r="U28" i="52"/>
  <c r="U29" i="52"/>
  <c r="U27" i="52"/>
  <c r="U30" i="52"/>
  <c r="BB33" i="19"/>
  <c r="BB36" i="19"/>
  <c r="BB34" i="19"/>
  <c r="BB35" i="19"/>
  <c r="BB37" i="19"/>
  <c r="F33" i="19"/>
  <c r="F36" i="19"/>
  <c r="F34" i="19"/>
  <c r="F35" i="19"/>
  <c r="F37" i="19"/>
  <c r="M31" i="21"/>
  <c r="M27" i="21"/>
  <c r="M28" i="21"/>
  <c r="M29" i="21"/>
  <c r="M30" i="21"/>
  <c r="AD29" i="38"/>
  <c r="AD31" i="38"/>
  <c r="AD30" i="38"/>
  <c r="AD32" i="38"/>
  <c r="AD33" i="38"/>
  <c r="R34" i="23"/>
  <c r="R31" i="23"/>
  <c r="R32" i="23"/>
  <c r="R33" i="23"/>
  <c r="R30" i="23"/>
  <c r="AE28" i="46"/>
  <c r="AE32" i="46"/>
  <c r="AE29" i="46"/>
  <c r="AE30" i="46"/>
  <c r="AE31" i="46"/>
  <c r="I30" i="51"/>
  <c r="I33" i="51"/>
  <c r="I31" i="51"/>
  <c r="I29" i="51"/>
  <c r="I32" i="51"/>
  <c r="AC29" i="46"/>
  <c r="AC30" i="46"/>
  <c r="AC31" i="46"/>
  <c r="AC28" i="46"/>
  <c r="AC32" i="46"/>
  <c r="X27" i="49"/>
  <c r="X28" i="49"/>
  <c r="X30" i="49"/>
  <c r="X29" i="49"/>
  <c r="X31" i="49"/>
  <c r="I30" i="36"/>
  <c r="I31" i="36"/>
  <c r="I28" i="36"/>
  <c r="I32" i="36"/>
  <c r="I29" i="36"/>
  <c r="C30" i="47"/>
  <c r="C31" i="47"/>
  <c r="C27" i="47"/>
  <c r="C28" i="47"/>
  <c r="C29" i="47"/>
  <c r="L30" i="51"/>
  <c r="L33" i="51"/>
  <c r="L29" i="51"/>
  <c r="L31" i="51"/>
  <c r="L32" i="51"/>
  <c r="AS30" i="38"/>
  <c r="AS31" i="38"/>
  <c r="AS32" i="38"/>
  <c r="AS29" i="38"/>
  <c r="AS33" i="38"/>
  <c r="AD32" i="34"/>
  <c r="AD30" i="34"/>
  <c r="AD33" i="34"/>
  <c r="AD31" i="34"/>
  <c r="AD29" i="34"/>
  <c r="E26" i="33"/>
  <c r="E25" i="33"/>
  <c r="E29" i="33"/>
  <c r="E28" i="33"/>
  <c r="E27" i="33"/>
  <c r="AC29" i="36"/>
  <c r="AC30" i="36"/>
  <c r="AC31" i="36"/>
  <c r="AC28" i="36"/>
  <c r="AC32" i="36"/>
  <c r="AE30" i="29"/>
  <c r="AE31" i="29"/>
  <c r="AE29" i="29"/>
  <c r="AE28" i="29"/>
  <c r="AE32" i="29"/>
  <c r="AV31" i="47"/>
  <c r="AV28" i="47"/>
  <c r="AV30" i="47"/>
  <c r="AV29" i="47"/>
  <c r="AV27" i="47"/>
  <c r="AI31" i="36"/>
  <c r="AI28" i="36"/>
  <c r="AI32" i="36"/>
  <c r="AI30" i="36"/>
  <c r="AI29" i="36"/>
  <c r="Y25" i="31"/>
  <c r="Y29" i="31"/>
  <c r="Y28" i="31"/>
  <c r="Y26" i="31"/>
  <c r="Y27" i="31"/>
  <c r="R29" i="51"/>
  <c r="R32" i="51"/>
  <c r="R30" i="51"/>
  <c r="R31" i="51"/>
  <c r="R33" i="51"/>
  <c r="L32" i="48"/>
  <c r="L34" i="48"/>
  <c r="L36" i="48"/>
  <c r="L33" i="48"/>
  <c r="L35" i="48"/>
  <c r="S28" i="44"/>
  <c r="S27" i="44"/>
  <c r="S26" i="44"/>
  <c r="S29" i="44"/>
  <c r="S25" i="44"/>
  <c r="AJ28" i="52"/>
  <c r="AJ29" i="52"/>
  <c r="AJ31" i="52"/>
  <c r="AJ27" i="52"/>
  <c r="AJ30" i="52"/>
  <c r="Y26" i="22"/>
  <c r="Y27" i="22"/>
  <c r="Y29" i="22"/>
  <c r="Y28" i="22"/>
  <c r="Y30" i="22"/>
  <c r="F33" i="51"/>
  <c r="F31" i="51"/>
  <c r="F32" i="51"/>
  <c r="F29" i="51"/>
  <c r="F30" i="51"/>
  <c r="AD29" i="47"/>
  <c r="AD30" i="47"/>
  <c r="AD31" i="47"/>
  <c r="AD28" i="47"/>
  <c r="AD27" i="47"/>
  <c r="M31" i="29"/>
  <c r="M28" i="29"/>
  <c r="M32" i="29"/>
  <c r="M29" i="29"/>
  <c r="M30" i="29"/>
  <c r="F28" i="52"/>
  <c r="F30" i="52"/>
  <c r="F31" i="52"/>
  <c r="F29" i="52"/>
  <c r="F27" i="52"/>
  <c r="Q28" i="42"/>
  <c r="Q26" i="42"/>
  <c r="Q27" i="42"/>
  <c r="Q29" i="42"/>
  <c r="Q25" i="42"/>
  <c r="O31" i="38"/>
  <c r="O33" i="38"/>
  <c r="O30" i="38"/>
  <c r="O29" i="38"/>
  <c r="O32" i="38"/>
  <c r="U31" i="39"/>
  <c r="U29" i="39"/>
  <c r="U32" i="39"/>
  <c r="U30" i="39"/>
  <c r="U33" i="39"/>
  <c r="AJ32" i="39"/>
  <c r="AJ30" i="39"/>
  <c r="AJ33" i="39"/>
  <c r="AJ31" i="39"/>
  <c r="AJ29" i="39"/>
  <c r="AS28" i="49"/>
  <c r="AS29" i="49"/>
  <c r="AS31" i="49"/>
  <c r="AS30" i="49"/>
  <c r="AS27" i="49"/>
  <c r="W27" i="42"/>
  <c r="W25" i="42"/>
  <c r="W28" i="42"/>
  <c r="W26" i="42"/>
  <c r="W29" i="42"/>
  <c r="AG27" i="27"/>
  <c r="AG26" i="27"/>
  <c r="AG25" i="27"/>
  <c r="AG29" i="27"/>
  <c r="AG28" i="27"/>
  <c r="AA36" i="19"/>
  <c r="AA34" i="19"/>
  <c r="AA37" i="19"/>
  <c r="AA35" i="19"/>
  <c r="AA33" i="19"/>
  <c r="AS27" i="25"/>
  <c r="AS28" i="25"/>
  <c r="AS29" i="25"/>
  <c r="AS30" i="25"/>
  <c r="AS31" i="25"/>
  <c r="K25" i="37"/>
  <c r="K29" i="37"/>
  <c r="K28" i="37"/>
  <c r="K27" i="37"/>
  <c r="K26" i="37"/>
  <c r="AI28" i="21"/>
  <c r="AI29" i="21"/>
  <c r="AI31" i="21"/>
  <c r="AI30" i="21"/>
  <c r="AI27" i="21"/>
  <c r="W27" i="30"/>
  <c r="W26" i="30"/>
  <c r="W25" i="30"/>
  <c r="W28" i="30"/>
  <c r="W29" i="30"/>
  <c r="O26" i="31"/>
  <c r="O25" i="31"/>
  <c r="O29" i="31"/>
  <c r="O28" i="31"/>
  <c r="O27" i="31"/>
  <c r="AA33" i="39"/>
  <c r="AA31" i="39"/>
  <c r="AA32" i="39"/>
  <c r="AA29" i="39"/>
  <c r="AA30" i="39"/>
  <c r="U30" i="38"/>
  <c r="U32" i="38"/>
  <c r="U31" i="38"/>
  <c r="U29" i="38"/>
  <c r="U33" i="38"/>
  <c r="U29" i="29"/>
  <c r="U30" i="29"/>
  <c r="U31" i="29"/>
  <c r="U28" i="29"/>
  <c r="U32" i="29"/>
  <c r="U27" i="37"/>
  <c r="U25" i="37"/>
  <c r="U29" i="37"/>
  <c r="U28" i="37"/>
  <c r="U26" i="37"/>
  <c r="L29" i="34"/>
  <c r="L32" i="34"/>
  <c r="L30" i="34"/>
  <c r="L33" i="34"/>
  <c r="L31" i="34"/>
  <c r="F26" i="28"/>
  <c r="F27" i="28"/>
  <c r="F28" i="28"/>
  <c r="F29" i="28"/>
  <c r="F30" i="28"/>
  <c r="BE29" i="34"/>
  <c r="BE32" i="34"/>
  <c r="BE30" i="34"/>
  <c r="BE33" i="34"/>
  <c r="BE31" i="34"/>
  <c r="Q25" i="33"/>
  <c r="Q29" i="33"/>
  <c r="Q28" i="33"/>
  <c r="Q27" i="33"/>
  <c r="Q26" i="33"/>
  <c r="AD30" i="39"/>
  <c r="AD31" i="39"/>
  <c r="AD29" i="39"/>
  <c r="AD32" i="39"/>
  <c r="AD33" i="39"/>
  <c r="G28" i="31"/>
  <c r="G27" i="31"/>
  <c r="G26" i="31"/>
  <c r="G29" i="31"/>
  <c r="G25" i="31"/>
  <c r="U33" i="23"/>
  <c r="U34" i="23"/>
  <c r="U30" i="23"/>
  <c r="U31" i="23"/>
  <c r="U32" i="23"/>
  <c r="E29" i="29"/>
  <c r="E30" i="29"/>
  <c r="E31" i="29"/>
  <c r="E28" i="29"/>
  <c r="E32" i="29"/>
  <c r="AY31" i="38"/>
  <c r="AY30" i="38"/>
  <c r="AY32" i="38"/>
  <c r="AY29" i="38"/>
  <c r="AY33" i="38"/>
  <c r="S31" i="46"/>
  <c r="S28" i="46"/>
  <c r="S32" i="46"/>
  <c r="S30" i="46"/>
  <c r="S29" i="46"/>
  <c r="C31" i="23"/>
  <c r="C32" i="23"/>
  <c r="C33" i="23"/>
  <c r="C34" i="23"/>
  <c r="C30" i="23"/>
  <c r="BB33" i="48"/>
  <c r="BB35" i="48"/>
  <c r="BB32" i="48"/>
  <c r="BB36" i="48"/>
  <c r="BB34" i="48"/>
  <c r="X33" i="48"/>
  <c r="X35" i="48"/>
  <c r="X32" i="48"/>
  <c r="X34" i="48"/>
  <c r="X36" i="48"/>
  <c r="F33" i="48"/>
  <c r="F35" i="48"/>
  <c r="F32" i="48"/>
  <c r="F36" i="48"/>
  <c r="F34" i="48"/>
  <c r="AA31" i="23"/>
  <c r="AA32" i="23"/>
  <c r="AA33" i="23"/>
  <c r="AA34" i="23"/>
  <c r="AA30" i="23"/>
  <c r="M29" i="30"/>
  <c r="M27" i="30"/>
  <c r="M26" i="30"/>
  <c r="M25" i="30"/>
  <c r="M28" i="30"/>
  <c r="AA25" i="31"/>
  <c r="AA29" i="31"/>
  <c r="AA28" i="31"/>
  <c r="AA27" i="31"/>
  <c r="AA26" i="31"/>
  <c r="C33" i="48"/>
  <c r="C35" i="48"/>
  <c r="C32" i="48"/>
  <c r="C34" i="48"/>
  <c r="C36" i="48"/>
  <c r="AA30" i="34"/>
  <c r="AA33" i="34"/>
  <c r="AA31" i="34"/>
  <c r="AA29" i="34"/>
  <c r="AA32" i="34"/>
  <c r="F27" i="27"/>
  <c r="F26" i="27"/>
  <c r="F25" i="27"/>
  <c r="F29" i="27"/>
  <c r="F28" i="27"/>
  <c r="R32" i="48"/>
  <c r="R34" i="48"/>
  <c r="R36" i="48"/>
  <c r="R35" i="48"/>
  <c r="R33" i="48"/>
  <c r="I30" i="23"/>
  <c r="I31" i="23"/>
  <c r="I32" i="23"/>
  <c r="I34" i="23"/>
  <c r="I33" i="23"/>
  <c r="F30" i="23"/>
  <c r="F31" i="23"/>
  <c r="F32" i="23"/>
  <c r="F33" i="23"/>
  <c r="F34" i="23"/>
  <c r="S29" i="29"/>
  <c r="S30" i="29"/>
  <c r="S28" i="29"/>
  <c r="S32" i="29"/>
  <c r="S31" i="29"/>
  <c r="Q28" i="22"/>
  <c r="Q29" i="22"/>
  <c r="Q30" i="22"/>
  <c r="Q27" i="22"/>
  <c r="Q26" i="22"/>
  <c r="C36" i="19"/>
  <c r="C34" i="19"/>
  <c r="C37" i="19"/>
  <c r="C35" i="19"/>
  <c r="C33" i="19"/>
  <c r="AV30" i="34"/>
  <c r="AV33" i="34"/>
  <c r="AV31" i="34"/>
  <c r="AV29" i="34"/>
  <c r="AV32" i="34"/>
  <c r="BH32" i="48"/>
  <c r="BH34" i="48"/>
  <c r="BH36" i="48"/>
  <c r="BH33" i="48"/>
  <c r="BH35" i="48"/>
  <c r="R32" i="38"/>
  <c r="R31" i="38"/>
  <c r="R33" i="38"/>
  <c r="R29" i="38"/>
  <c r="R30" i="38"/>
  <c r="AY33" i="39"/>
  <c r="AY31" i="39"/>
  <c r="AY32" i="39"/>
  <c r="AY29" i="39"/>
  <c r="AY30" i="39"/>
  <c r="X31" i="47"/>
  <c r="X28" i="47"/>
  <c r="X30" i="47"/>
  <c r="X27" i="47"/>
  <c r="X29" i="47"/>
  <c r="BQ33" i="19"/>
  <c r="BQ36" i="19"/>
  <c r="BQ37" i="19"/>
  <c r="BQ34" i="19"/>
  <c r="BQ35" i="19"/>
  <c r="K29" i="30"/>
  <c r="K28" i="30"/>
  <c r="K26" i="30"/>
  <c r="K25" i="30"/>
  <c r="K27" i="30"/>
  <c r="M28" i="33"/>
  <c r="M27" i="33"/>
  <c r="M26" i="33"/>
  <c r="M29" i="33"/>
  <c r="M25" i="33"/>
  <c r="O28" i="49"/>
  <c r="O30" i="49"/>
  <c r="O31" i="49"/>
  <c r="O27" i="49"/>
  <c r="O29" i="49"/>
  <c r="X29" i="39"/>
  <c r="X30" i="39"/>
  <c r="X31" i="39"/>
  <c r="X32" i="39"/>
  <c r="X33" i="39"/>
  <c r="AA26" i="44"/>
  <c r="AA25" i="44"/>
  <c r="AA29" i="44"/>
  <c r="AA27" i="44"/>
  <c r="AA28" i="44"/>
  <c r="AG27" i="52"/>
  <c r="AG29" i="52"/>
  <c r="AG30" i="52"/>
  <c r="AG28" i="52"/>
  <c r="AG31" i="52"/>
  <c r="I26" i="42"/>
  <c r="I27" i="42"/>
  <c r="I25" i="42"/>
  <c r="I28" i="42"/>
  <c r="I29" i="42"/>
  <c r="C32" i="38"/>
  <c r="C29" i="38"/>
  <c r="C31" i="38"/>
  <c r="C33" i="38"/>
  <c r="C30" i="38"/>
  <c r="O27" i="44"/>
  <c r="O26" i="44"/>
  <c r="O25" i="44"/>
  <c r="O28" i="44"/>
  <c r="O29" i="44"/>
  <c r="O29" i="39"/>
  <c r="O30" i="39"/>
  <c r="O32" i="39"/>
  <c r="O33" i="39"/>
  <c r="O31" i="39"/>
  <c r="BE30" i="39"/>
  <c r="BE33" i="39"/>
  <c r="BE32" i="39"/>
  <c r="BE29" i="39"/>
  <c r="BE31" i="39"/>
  <c r="AA27" i="49"/>
  <c r="AA29" i="49"/>
  <c r="AA28" i="49"/>
  <c r="AA30" i="49"/>
  <c r="AA31" i="49"/>
  <c r="L28" i="27"/>
  <c r="L27" i="27"/>
  <c r="L26" i="27"/>
  <c r="L25" i="27"/>
  <c r="L29" i="27"/>
  <c r="L35" i="19"/>
  <c r="L33" i="19"/>
  <c r="L36" i="19"/>
  <c r="L34" i="19"/>
  <c r="L37" i="19"/>
  <c r="Y28" i="21"/>
  <c r="Y29" i="21"/>
  <c r="Y30" i="21"/>
  <c r="Y27" i="21"/>
  <c r="Y31" i="21"/>
  <c r="R27" i="25"/>
  <c r="R28" i="25"/>
  <c r="R29" i="25"/>
  <c r="R30" i="25"/>
  <c r="R31" i="25"/>
  <c r="S27" i="37"/>
  <c r="S26" i="37"/>
  <c r="S29" i="37"/>
  <c r="S28" i="37"/>
  <c r="S25" i="37"/>
  <c r="K27" i="21"/>
  <c r="K28" i="21"/>
  <c r="K29" i="21"/>
  <c r="K31" i="21"/>
  <c r="K30" i="21"/>
  <c r="U27" i="21"/>
  <c r="U28" i="21"/>
  <c r="U30" i="21"/>
  <c r="U31" i="21"/>
  <c r="U29" i="21"/>
  <c r="C31" i="36"/>
  <c r="C28" i="36"/>
  <c r="C32" i="36"/>
  <c r="C30" i="36"/>
  <c r="C29" i="36"/>
  <c r="U33" i="48"/>
  <c r="U35" i="48"/>
  <c r="U32" i="48"/>
  <c r="U34" i="48"/>
  <c r="U36" i="48"/>
  <c r="I25" i="44"/>
  <c r="I29" i="44"/>
  <c r="I28" i="44"/>
  <c r="I27" i="44"/>
  <c r="I26" i="44"/>
  <c r="AC31" i="29"/>
  <c r="AC28" i="29"/>
  <c r="AC32" i="29"/>
  <c r="AC29" i="29"/>
  <c r="AC30" i="29"/>
  <c r="L26" i="28"/>
  <c r="L27" i="28"/>
  <c r="L28" i="28"/>
  <c r="L29" i="28"/>
  <c r="L30" i="28"/>
  <c r="AM30" i="23"/>
  <c r="AM32" i="23"/>
  <c r="AM33" i="23"/>
  <c r="AM34" i="23"/>
  <c r="AM31" i="23"/>
  <c r="AD26" i="28"/>
  <c r="AD27" i="28"/>
  <c r="AD28" i="28"/>
  <c r="AD29" i="28"/>
  <c r="AD30" i="28"/>
  <c r="AM31" i="38"/>
  <c r="AM30" i="38"/>
  <c r="AM29" i="38"/>
  <c r="AM33" i="38"/>
  <c r="AM32" i="38"/>
  <c r="R27" i="49"/>
  <c r="R29" i="49"/>
  <c r="R30" i="49"/>
  <c r="R28" i="49"/>
  <c r="R31" i="49"/>
  <c r="AJ28" i="27"/>
  <c r="AJ26" i="27"/>
  <c r="AJ25" i="27"/>
  <c r="AJ27" i="27"/>
  <c r="AJ29" i="27"/>
  <c r="AA29" i="25"/>
  <c r="AA28" i="25"/>
  <c r="AA31" i="25"/>
  <c r="AA30" i="25"/>
  <c r="AA27" i="25"/>
  <c r="AC26" i="31"/>
  <c r="AC25" i="31"/>
  <c r="AC29" i="31"/>
  <c r="AC27" i="31"/>
  <c r="AC28" i="31"/>
  <c r="AY29" i="52"/>
  <c r="AY31" i="52"/>
  <c r="AY27" i="52"/>
  <c r="AY28" i="52"/>
  <c r="AY30" i="52"/>
  <c r="O30" i="29"/>
  <c r="O31" i="29"/>
  <c r="O29" i="29"/>
  <c r="O28" i="29"/>
  <c r="O32" i="29"/>
  <c r="AE33" i="35"/>
  <c r="AE34" i="35"/>
  <c r="AE35" i="35"/>
  <c r="AE36" i="35"/>
  <c r="AE37" i="35"/>
  <c r="C27" i="31"/>
  <c r="C26" i="31"/>
  <c r="C25" i="31"/>
  <c r="C29" i="31"/>
  <c r="C28" i="31"/>
  <c r="K31" i="29"/>
  <c r="K28" i="29"/>
  <c r="K32" i="29"/>
  <c r="K30" i="29"/>
  <c r="K29" i="29"/>
  <c r="AG29" i="38"/>
  <c r="AG33" i="38"/>
  <c r="AG32" i="38"/>
  <c r="AG31" i="38"/>
  <c r="AG30" i="38"/>
  <c r="AP32" i="38"/>
  <c r="AP30" i="38"/>
  <c r="AP29" i="38"/>
  <c r="AP33" i="38"/>
  <c r="AP31" i="38"/>
  <c r="BB30" i="39"/>
  <c r="BB31" i="39"/>
  <c r="BB29" i="39"/>
  <c r="BB33" i="39"/>
  <c r="BB32" i="39"/>
  <c r="O26" i="37"/>
  <c r="O25" i="37"/>
  <c r="O29" i="37"/>
  <c r="O28" i="37"/>
  <c r="O27" i="37"/>
  <c r="AJ30" i="23"/>
  <c r="AJ31" i="23"/>
  <c r="AJ33" i="23"/>
  <c r="AJ34" i="23"/>
  <c r="AJ32" i="23"/>
  <c r="C30" i="43"/>
  <c r="Q30" i="43"/>
  <c r="O30" i="43"/>
  <c r="G30" i="43"/>
  <c r="AA30" i="43"/>
  <c r="W30" i="43"/>
  <c r="Q30" i="29"/>
  <c r="Q31" i="29"/>
  <c r="Q28" i="29"/>
  <c r="Q32" i="29"/>
  <c r="Q29" i="29"/>
  <c r="O28" i="27"/>
  <c r="O27" i="27"/>
  <c r="O26" i="27"/>
  <c r="O29" i="27"/>
  <c r="O25" i="27"/>
  <c r="Q33" i="35"/>
  <c r="Q34" i="35"/>
  <c r="Q35" i="35"/>
  <c r="Q36" i="35"/>
  <c r="Q37" i="35"/>
  <c r="S33" i="35"/>
  <c r="S34" i="35"/>
  <c r="S35" i="35"/>
  <c r="S36" i="35"/>
  <c r="S37" i="35"/>
  <c r="AJ29" i="49"/>
  <c r="AJ31" i="49"/>
  <c r="AJ27" i="49"/>
  <c r="AJ30" i="49"/>
  <c r="AJ28" i="49"/>
  <c r="I32" i="48"/>
  <c r="I34" i="48"/>
  <c r="I36" i="48"/>
  <c r="I33" i="48"/>
  <c r="I35" i="48"/>
  <c r="M26" i="31"/>
  <c r="M25" i="31"/>
  <c r="M29" i="31"/>
  <c r="M27" i="31"/>
  <c r="M28" i="31"/>
  <c r="AV27" i="25"/>
  <c r="AV28" i="25"/>
  <c r="AV29" i="25"/>
  <c r="AV30" i="25"/>
  <c r="AV31" i="25"/>
  <c r="AM31" i="34"/>
  <c r="AM29" i="34"/>
  <c r="AM32" i="34"/>
  <c r="AM30" i="34"/>
  <c r="AM33" i="34"/>
  <c r="Y25" i="44"/>
  <c r="Y29" i="44"/>
  <c r="Y28" i="44"/>
  <c r="Y27" i="44"/>
  <c r="Y26" i="44"/>
  <c r="AG32" i="48"/>
  <c r="AG34" i="48"/>
  <c r="AG36" i="48"/>
  <c r="AG33" i="48"/>
  <c r="AG35" i="48"/>
  <c r="Q27" i="44"/>
  <c r="Q26" i="44"/>
  <c r="Q25" i="44"/>
  <c r="Q29" i="44"/>
  <c r="Q28" i="44"/>
  <c r="C29" i="52"/>
  <c r="C31" i="52"/>
  <c r="C27" i="52"/>
  <c r="C30" i="52"/>
  <c r="C28" i="52"/>
  <c r="AG30" i="23"/>
  <c r="AG31" i="23"/>
  <c r="AG32" i="23"/>
  <c r="AG34" i="23"/>
  <c r="AG33" i="23"/>
  <c r="AC34" i="35"/>
  <c r="AC36" i="35"/>
  <c r="AC33" i="35"/>
  <c r="AC35" i="35"/>
  <c r="AC37" i="35"/>
  <c r="AP32" i="48"/>
  <c r="AP34" i="48"/>
  <c r="AP36" i="48"/>
  <c r="AP35" i="48"/>
  <c r="AP33" i="48"/>
  <c r="U25" i="27"/>
  <c r="U29" i="27"/>
  <c r="U28" i="27"/>
  <c r="U27" i="27"/>
  <c r="U26" i="27"/>
  <c r="I30" i="43"/>
  <c r="AD30" i="23"/>
  <c r="AD31" i="23"/>
  <c r="AD32" i="23"/>
  <c r="AD33" i="23"/>
  <c r="AD34" i="23"/>
  <c r="F19" i="29"/>
  <c r="AD27" i="27"/>
  <c r="AD26" i="27"/>
  <c r="AD25" i="27"/>
  <c r="AD29" i="27"/>
  <c r="AD28" i="27"/>
  <c r="AJ26" i="28"/>
  <c r="AJ27" i="28"/>
  <c r="AJ28" i="28"/>
  <c r="AJ29" i="28"/>
  <c r="AJ30" i="28"/>
  <c r="G25" i="44"/>
  <c r="G29" i="44"/>
  <c r="G28" i="44"/>
  <c r="G27" i="44"/>
  <c r="G26" i="44"/>
  <c r="G27" i="42"/>
  <c r="G25" i="42"/>
  <c r="G28" i="42"/>
  <c r="G26" i="42"/>
  <c r="G29" i="42"/>
  <c r="BE29" i="38"/>
  <c r="BE33" i="38"/>
  <c r="BE30" i="38"/>
  <c r="BE32" i="38"/>
  <c r="BE31" i="38"/>
  <c r="AS31" i="39"/>
  <c r="AS29" i="39"/>
  <c r="AS32" i="39"/>
  <c r="AS30" i="39"/>
  <c r="AS33" i="39"/>
  <c r="L32" i="39"/>
  <c r="L30" i="39"/>
  <c r="L33" i="39"/>
  <c r="L31" i="39"/>
  <c r="L29" i="39"/>
  <c r="AY27" i="49"/>
  <c r="AY29" i="49"/>
  <c r="AY28" i="49"/>
  <c r="AY30" i="49"/>
  <c r="AY31" i="49"/>
  <c r="Q29" i="21"/>
  <c r="Q30" i="21"/>
  <c r="Q28" i="21"/>
  <c r="Q27" i="21"/>
  <c r="Q31" i="21"/>
  <c r="AA26" i="27"/>
  <c r="AA25" i="27"/>
  <c r="AA29" i="27"/>
  <c r="AA28" i="27"/>
  <c r="AA27" i="27"/>
  <c r="AV34" i="19"/>
  <c r="AV37" i="19"/>
  <c r="AV33" i="19"/>
  <c r="AV36" i="19"/>
  <c r="AV35" i="19"/>
  <c r="AP27" i="25"/>
  <c r="AP28" i="25"/>
  <c r="AP29" i="25"/>
  <c r="AP30" i="25"/>
  <c r="AP31" i="25"/>
  <c r="U27" i="25"/>
  <c r="U28" i="25"/>
  <c r="U29" i="25"/>
  <c r="U30" i="25"/>
  <c r="U31" i="25"/>
  <c r="M25" i="37"/>
  <c r="M29" i="37"/>
  <c r="M27" i="37"/>
  <c r="M26" i="37"/>
  <c r="M28" i="37"/>
  <c r="G27" i="21"/>
  <c r="G29" i="21"/>
  <c r="G30" i="21"/>
  <c r="G31" i="21"/>
  <c r="G28" i="21"/>
  <c r="C28" i="21"/>
  <c r="C29" i="21"/>
  <c r="C31" i="21"/>
  <c r="C30" i="21"/>
  <c r="C27" i="21"/>
  <c r="BB33" i="23"/>
  <c r="BB34" i="23"/>
  <c r="BB30" i="23"/>
  <c r="BB31" i="23"/>
  <c r="BB32" i="23"/>
  <c r="AV26" i="28"/>
  <c r="AV27" i="28"/>
  <c r="AV28" i="28"/>
  <c r="AV29" i="28"/>
  <c r="AV30" i="28"/>
  <c r="AC26" i="44"/>
  <c r="AC25" i="44"/>
  <c r="AC29" i="44"/>
  <c r="AC28" i="44"/>
  <c r="AC27" i="44"/>
  <c r="AA29" i="52"/>
  <c r="AA31" i="52"/>
  <c r="AA27" i="52"/>
  <c r="AA28" i="52"/>
  <c r="AA30" i="52"/>
  <c r="W28" i="29"/>
  <c r="W32" i="29"/>
  <c r="W29" i="29"/>
  <c r="W31" i="29"/>
  <c r="W30" i="29"/>
  <c r="AE27" i="42"/>
  <c r="AE29" i="42"/>
  <c r="AE25" i="42"/>
  <c r="AE28" i="42"/>
  <c r="AE26" i="42"/>
  <c r="U33" i="35"/>
  <c r="U34" i="35"/>
  <c r="U35" i="35"/>
  <c r="U36" i="35"/>
  <c r="U37" i="35"/>
  <c r="O25" i="33"/>
  <c r="O29" i="33"/>
  <c r="O28" i="33"/>
  <c r="O26" i="33"/>
  <c r="O27" i="33"/>
  <c r="AS33" i="48"/>
  <c r="AS35" i="48"/>
  <c r="AS32" i="48"/>
  <c r="AS34" i="48"/>
  <c r="AS36" i="48"/>
  <c r="AE29" i="22"/>
  <c r="AE30" i="22"/>
  <c r="AE26" i="22"/>
  <c r="AE28" i="22"/>
  <c r="AE27" i="22"/>
  <c r="E26" i="22"/>
  <c r="E27" i="22"/>
  <c r="E28" i="22"/>
  <c r="E29" i="22"/>
  <c r="E30" i="22"/>
  <c r="AA29" i="46"/>
  <c r="F22" i="46" s="1"/>
  <c r="AA30" i="46"/>
  <c r="AA31" i="46"/>
  <c r="AA28" i="46"/>
  <c r="AA32" i="46"/>
  <c r="E31" i="46"/>
  <c r="E28" i="46"/>
  <c r="E29" i="46"/>
  <c r="E30" i="46"/>
  <c r="E32" i="46"/>
  <c r="M29" i="46"/>
  <c r="M30" i="46"/>
  <c r="M31" i="46"/>
  <c r="M32" i="46"/>
  <c r="M28" i="46"/>
  <c r="L30" i="23"/>
  <c r="L31" i="23"/>
  <c r="L33" i="23"/>
  <c r="L34" i="23"/>
  <c r="L32" i="23"/>
  <c r="AP27" i="47"/>
  <c r="AP28" i="47"/>
  <c r="AP30" i="47"/>
  <c r="AP31" i="47"/>
  <c r="AP29" i="47"/>
  <c r="AS29" i="51"/>
  <c r="AS32" i="51"/>
  <c r="AS33" i="51"/>
  <c r="AS31" i="51"/>
  <c r="AS30" i="51"/>
  <c r="G157" i="20"/>
  <c r="K1281" i="20"/>
  <c r="AY33" i="48"/>
  <c r="AY35" i="48"/>
  <c r="AY32" i="48"/>
  <c r="AY34" i="48"/>
  <c r="AY36" i="48"/>
  <c r="O33" i="35"/>
  <c r="O34" i="35"/>
  <c r="O35" i="35"/>
  <c r="O36" i="35"/>
  <c r="O37" i="35"/>
  <c r="AA28" i="33"/>
  <c r="AA27" i="33"/>
  <c r="AA25" i="33"/>
  <c r="AA29" i="33"/>
  <c r="AA26" i="33"/>
  <c r="AI29" i="29"/>
  <c r="AI30" i="29"/>
  <c r="AI28" i="29"/>
  <c r="AI32" i="29"/>
  <c r="AI31" i="29"/>
  <c r="O27" i="52"/>
  <c r="O28" i="52"/>
  <c r="O30" i="52"/>
  <c r="O31" i="52"/>
  <c r="O29" i="52"/>
  <c r="Q28" i="36"/>
  <c r="Q32" i="36"/>
  <c r="Q29" i="36"/>
  <c r="Q30" i="36"/>
  <c r="Q31" i="36"/>
  <c r="AA29" i="38"/>
  <c r="AA32" i="38"/>
  <c r="AA30" i="38"/>
  <c r="AA33" i="38"/>
  <c r="AA31" i="38"/>
  <c r="K29" i="36"/>
  <c r="K30" i="36"/>
  <c r="K28" i="36"/>
  <c r="K32" i="36"/>
  <c r="K31" i="36"/>
  <c r="L27" i="47"/>
  <c r="L28" i="47"/>
  <c r="L29" i="47"/>
  <c r="L30" i="47"/>
  <c r="L31" i="47"/>
  <c r="AA31" i="29"/>
  <c r="AA28" i="29"/>
  <c r="AA32" i="29"/>
  <c r="AA30" i="29"/>
  <c r="AA29" i="29"/>
  <c r="W34" i="35"/>
  <c r="W36" i="35"/>
  <c r="W33" i="35"/>
  <c r="W35" i="35"/>
  <c r="W37" i="35"/>
  <c r="G28" i="29"/>
  <c r="G32" i="29"/>
  <c r="G29" i="29"/>
  <c r="G31" i="29"/>
  <c r="G30" i="29"/>
  <c r="O32" i="48"/>
  <c r="O34" i="48"/>
  <c r="O36" i="48"/>
  <c r="O33" i="48"/>
  <c r="O35" i="48"/>
  <c r="F30" i="39"/>
  <c r="F31" i="39"/>
  <c r="F29" i="39"/>
  <c r="F33" i="39"/>
  <c r="F32" i="39"/>
  <c r="Q27" i="31"/>
  <c r="Q26" i="31"/>
  <c r="Q28" i="31"/>
  <c r="Q29" i="31"/>
  <c r="Q25" i="31"/>
  <c r="I26" i="22"/>
  <c r="I27" i="22"/>
  <c r="I29" i="22"/>
  <c r="I30" i="22"/>
  <c r="I28" i="22"/>
  <c r="I28" i="29"/>
  <c r="I32" i="29"/>
  <c r="I29" i="29"/>
  <c r="I30" i="29"/>
  <c r="I31" i="29"/>
  <c r="O25" i="42"/>
  <c r="O26" i="42"/>
  <c r="O27" i="42"/>
  <c r="O29" i="42"/>
  <c r="O28" i="42"/>
  <c r="G30" i="46"/>
  <c r="G31" i="46"/>
  <c r="G29" i="46"/>
  <c r="G28" i="46"/>
  <c r="G32" i="46"/>
  <c r="AM28" i="49"/>
  <c r="AM30" i="49"/>
  <c r="AM31" i="49"/>
  <c r="AM29" i="49"/>
  <c r="AM27" i="49"/>
  <c r="W26" i="22"/>
  <c r="W27" i="22"/>
  <c r="W28" i="22"/>
  <c r="W30" i="22"/>
  <c r="W29" i="22"/>
  <c r="M27" i="42"/>
  <c r="M29" i="42"/>
  <c r="M25" i="42"/>
  <c r="M28" i="42"/>
  <c r="M26" i="42"/>
  <c r="C31" i="51"/>
  <c r="C29" i="51"/>
  <c r="C30" i="51"/>
  <c r="C33" i="51"/>
  <c r="C32" i="51"/>
  <c r="R37" i="19"/>
  <c r="R35" i="19"/>
  <c r="R36" i="19"/>
  <c r="R33" i="19"/>
  <c r="R34" i="19"/>
  <c r="U31" i="36"/>
  <c r="U28" i="36"/>
  <c r="U32" i="36"/>
  <c r="U29" i="36"/>
  <c r="U30" i="36"/>
  <c r="U29" i="51"/>
  <c r="U32" i="51"/>
  <c r="U33" i="51"/>
  <c r="U31" i="51"/>
  <c r="U30" i="51"/>
  <c r="AD33" i="51"/>
  <c r="AD31" i="51"/>
  <c r="AD32" i="51"/>
  <c r="AD29" i="51"/>
  <c r="AD30" i="51"/>
  <c r="C26" i="28"/>
  <c r="C27" i="28"/>
  <c r="C28" i="28"/>
  <c r="C29" i="28"/>
  <c r="C30" i="28"/>
  <c r="AE30" i="21"/>
  <c r="AE31" i="21"/>
  <c r="AE27" i="21"/>
  <c r="AE29" i="21"/>
  <c r="AE28" i="21"/>
  <c r="L31" i="38"/>
  <c r="L33" i="38"/>
  <c r="L30" i="38"/>
  <c r="L29" i="38"/>
  <c r="L32" i="38"/>
  <c r="AP29" i="39"/>
  <c r="AP32" i="39"/>
  <c r="AP33" i="39"/>
  <c r="AP30" i="39"/>
  <c r="AP31" i="39"/>
  <c r="C33" i="39"/>
  <c r="C31" i="39"/>
  <c r="C32" i="39"/>
  <c r="C29" i="39"/>
  <c r="C30" i="39"/>
  <c r="AG30" i="49"/>
  <c r="AG27" i="49"/>
  <c r="AG28" i="49"/>
  <c r="AG29" i="49"/>
  <c r="AG31" i="49"/>
  <c r="R25" i="27"/>
  <c r="R29" i="27"/>
  <c r="R27" i="27"/>
  <c r="R26" i="27"/>
  <c r="R28" i="27"/>
  <c r="AM27" i="25"/>
  <c r="AM28" i="25"/>
  <c r="AM29" i="25"/>
  <c r="AM30" i="25"/>
  <c r="AM31" i="25"/>
  <c r="I28" i="25"/>
  <c r="I27" i="25"/>
  <c r="I31" i="25"/>
  <c r="I29" i="25"/>
  <c r="I30" i="25"/>
  <c r="E27" i="37"/>
  <c r="E25" i="37"/>
  <c r="E29" i="37"/>
  <c r="E28" i="37"/>
  <c r="E26" i="37"/>
  <c r="E27" i="21"/>
  <c r="E28" i="21"/>
  <c r="E30" i="21"/>
  <c r="E31" i="21"/>
  <c r="E29" i="21"/>
  <c r="AA27" i="21"/>
  <c r="AA28" i="21"/>
  <c r="AA29" i="21"/>
  <c r="AA31" i="21"/>
  <c r="AA30" i="21"/>
  <c r="AS29" i="23" l="1"/>
  <c r="AS27" i="23" s="1"/>
  <c r="H54" i="20" s="1"/>
  <c r="AK49" i="40"/>
  <c r="AK51" i="40"/>
  <c r="AO47" i="40"/>
  <c r="AO48" i="40"/>
  <c r="AO50" i="40"/>
  <c r="AO51" i="40"/>
  <c r="AM51" i="40"/>
  <c r="AM50" i="40"/>
  <c r="AM48" i="40"/>
  <c r="AM47" i="40"/>
  <c r="AK50" i="40"/>
  <c r="AK47" i="40"/>
  <c r="F20" i="23"/>
  <c r="AV29" i="23"/>
  <c r="AV27" i="23" s="1"/>
  <c r="AY29" i="23"/>
  <c r="AY27" i="23" s="1"/>
  <c r="AK32" i="35"/>
  <c r="AK30" i="35" s="1"/>
  <c r="AM32" i="35"/>
  <c r="AM30" i="35" s="1"/>
  <c r="AI32" i="35"/>
  <c r="AI30" i="35" s="1"/>
  <c r="AG32" i="35"/>
  <c r="AG30" i="35" s="1"/>
  <c r="AV67" i="20"/>
  <c r="AV61" i="20"/>
  <c r="AV21" i="20"/>
  <c r="AV82" i="20"/>
  <c r="AV75" i="20"/>
  <c r="AV63" i="20"/>
  <c r="AV31" i="20"/>
  <c r="AV72" i="20"/>
  <c r="AV46" i="20"/>
  <c r="AV54" i="20"/>
  <c r="AV58" i="20"/>
  <c r="AV14" i="20"/>
  <c r="AV18" i="20"/>
  <c r="BS47" i="40"/>
  <c r="BS50" i="40"/>
  <c r="BS48" i="40"/>
  <c r="BS49" i="40"/>
  <c r="BU48" i="40"/>
  <c r="BU47" i="40"/>
  <c r="BU50" i="40"/>
  <c r="BU49" i="40"/>
  <c r="BI49" i="40"/>
  <c r="BI48" i="40"/>
  <c r="BI50" i="40"/>
  <c r="BM51" i="40"/>
  <c r="BI47" i="40"/>
  <c r="BM49" i="40"/>
  <c r="BM50" i="40"/>
  <c r="BM47" i="40"/>
  <c r="BK51" i="40"/>
  <c r="BK50" i="40"/>
  <c r="BK47" i="40"/>
  <c r="BK48" i="40"/>
  <c r="E37" i="40"/>
  <c r="BR66" i="20"/>
  <c r="AO32" i="35"/>
  <c r="AO30" i="35" s="1"/>
  <c r="F19" i="35" s="1"/>
  <c r="AM141" i="20" s="1"/>
  <c r="AQ32" i="35"/>
  <c r="AQ30" i="35" s="1"/>
  <c r="AS32" i="35"/>
  <c r="AS30" i="35" s="1"/>
  <c r="BE32" i="19"/>
  <c r="BE30" i="19" s="1"/>
  <c r="AA677" i="20"/>
  <c r="M564" i="20"/>
  <c r="S862" i="20"/>
  <c r="M566" i="20"/>
  <c r="AA679" i="20"/>
  <c r="AB673" i="20"/>
  <c r="N560" i="20"/>
  <c r="F743" i="20"/>
  <c r="M921" i="20"/>
  <c r="N566" i="20"/>
  <c r="AB679" i="20"/>
  <c r="M567" i="20"/>
  <c r="AB680" i="20"/>
  <c r="AB684" i="20"/>
  <c r="E743" i="20"/>
  <c r="AA673" i="20"/>
  <c r="M560" i="20"/>
  <c r="L921" i="20"/>
  <c r="AA684" i="20"/>
  <c r="M570" i="20"/>
  <c r="AA683" i="20"/>
  <c r="M569" i="20"/>
  <c r="AA682" i="20"/>
  <c r="M922" i="20"/>
  <c r="F744" i="20"/>
  <c r="F775" i="20"/>
  <c r="N561" i="20"/>
  <c r="AB674" i="20"/>
  <c r="M563" i="20"/>
  <c r="E777" i="20"/>
  <c r="AA676" i="20"/>
  <c r="E744" i="20"/>
  <c r="M561" i="20"/>
  <c r="AA674" i="20"/>
  <c r="L922" i="20"/>
  <c r="E775" i="20"/>
  <c r="T863" i="20"/>
  <c r="AA678" i="20"/>
  <c r="M565" i="20"/>
  <c r="S863" i="20"/>
  <c r="AB677" i="20"/>
  <c r="N564" i="20"/>
  <c r="S861" i="20"/>
  <c r="M562" i="20"/>
  <c r="L923" i="20"/>
  <c r="AA675" i="20"/>
  <c r="E776" i="20"/>
  <c r="BH32" i="19"/>
  <c r="BH30" i="19" s="1"/>
  <c r="H576" i="20"/>
  <c r="I29" i="40"/>
  <c r="BN32" i="19"/>
  <c r="BN30" i="19" s="1"/>
  <c r="E31" i="20" s="1"/>
  <c r="BK32" i="19"/>
  <c r="BK30" i="19" s="1"/>
  <c r="I30" i="50"/>
  <c r="AS48" i="40"/>
  <c r="AS47" i="40"/>
  <c r="AS50" i="40"/>
  <c r="AS51" i="40"/>
  <c r="O30" i="50"/>
  <c r="BQ50" i="40"/>
  <c r="BQ51" i="40"/>
  <c r="BQ48" i="40"/>
  <c r="BQ47" i="40"/>
  <c r="BR49" i="20"/>
  <c r="AE34" i="50"/>
  <c r="AI30" i="50"/>
  <c r="AE31" i="50"/>
  <c r="AI33" i="50"/>
  <c r="AE33" i="50"/>
  <c r="AI32" i="50"/>
  <c r="AE30" i="50"/>
  <c r="AI34" i="50"/>
  <c r="O31" i="50"/>
  <c r="O33" i="50"/>
  <c r="AC24" i="42"/>
  <c r="AC22" i="42" s="1"/>
  <c r="G33" i="50"/>
  <c r="BW48" i="40"/>
  <c r="BW51" i="40"/>
  <c r="BW47" i="40"/>
  <c r="BW50" i="40"/>
  <c r="BG50" i="40"/>
  <c r="BG51" i="40"/>
  <c r="BG47" i="40"/>
  <c r="BG49" i="40"/>
  <c r="BO48" i="40"/>
  <c r="BO49" i="40"/>
  <c r="BO47" i="40"/>
  <c r="BO50" i="40"/>
  <c r="BO51" i="40"/>
  <c r="O32" i="50"/>
  <c r="AM30" i="50"/>
  <c r="C33" i="50"/>
  <c r="AC31" i="50"/>
  <c r="AC34" i="50"/>
  <c r="AM33" i="50"/>
  <c r="AC33" i="50"/>
  <c r="AM32" i="50"/>
  <c r="AC30" i="50"/>
  <c r="AM31" i="50"/>
  <c r="S31" i="50"/>
  <c r="C31" i="50"/>
  <c r="C30" i="50"/>
  <c r="C32" i="50"/>
  <c r="BA50" i="40"/>
  <c r="W33" i="50"/>
  <c r="W34" i="50"/>
  <c r="W31" i="50"/>
  <c r="BC48" i="40"/>
  <c r="BC47" i="40"/>
  <c r="BC50" i="40"/>
  <c r="BC51" i="40"/>
  <c r="G32" i="50"/>
  <c r="G30" i="50"/>
  <c r="G34" i="50"/>
  <c r="BA47" i="40"/>
  <c r="BA49" i="40"/>
  <c r="BA51" i="40"/>
  <c r="Q34" i="50"/>
  <c r="AA33" i="50"/>
  <c r="E33" i="50"/>
  <c r="AA30" i="50"/>
  <c r="AA31" i="50"/>
  <c r="Q32" i="50"/>
  <c r="E32" i="50"/>
  <c r="E30" i="50"/>
  <c r="E34" i="50"/>
  <c r="Q31" i="50"/>
  <c r="AA32" i="50"/>
  <c r="Q33" i="50"/>
  <c r="U34" i="50"/>
  <c r="U31" i="50"/>
  <c r="U33" i="50"/>
  <c r="U30" i="50"/>
  <c r="AY48" i="40"/>
  <c r="AY50" i="40"/>
  <c r="AY47" i="40"/>
  <c r="AY51" i="40"/>
  <c r="AY49" i="40"/>
  <c r="W32" i="50"/>
  <c r="AK30" i="50"/>
  <c r="AK31" i="50"/>
  <c r="S30" i="50"/>
  <c r="S33" i="50"/>
  <c r="S32" i="50"/>
  <c r="AG30" i="50"/>
  <c r="AK34" i="50"/>
  <c r="AK33" i="50"/>
  <c r="AG32" i="50"/>
  <c r="AG34" i="50"/>
  <c r="Y33" i="50"/>
  <c r="Y30" i="50"/>
  <c r="Y32" i="50"/>
  <c r="Y34" i="50"/>
  <c r="M30" i="50"/>
  <c r="M32" i="50"/>
  <c r="M31" i="50"/>
  <c r="M34" i="50"/>
  <c r="I32" i="50"/>
  <c r="I34" i="50"/>
  <c r="I31" i="50"/>
  <c r="AG31" i="50"/>
  <c r="Y24" i="30"/>
  <c r="Y22" i="30" s="1"/>
  <c r="F7" i="30" s="1"/>
  <c r="I27" i="46"/>
  <c r="I25" i="46" s="1"/>
  <c r="F20" i="46" s="1"/>
  <c r="K25" i="22"/>
  <c r="K23" i="22" s="1"/>
  <c r="F17" i="22" s="1"/>
  <c r="C27" i="29"/>
  <c r="C25" i="29" s="1"/>
  <c r="F14" i="29" s="1"/>
  <c r="Y26" i="43"/>
  <c r="Y28" i="43"/>
  <c r="G32" i="35"/>
  <c r="G30" i="35" s="1"/>
  <c r="F7" i="35" s="1"/>
  <c r="AP25" i="28"/>
  <c r="AP23" i="28" s="1"/>
  <c r="F16" i="28" s="1"/>
  <c r="M1170" i="20" s="1"/>
  <c r="BE47" i="40"/>
  <c r="BE48" i="40"/>
  <c r="BE49" i="40"/>
  <c r="BE50" i="40"/>
  <c r="AK27" i="36"/>
  <c r="AK25" i="36" s="1"/>
  <c r="F16" i="36" s="1"/>
  <c r="Q210" i="20" s="1"/>
  <c r="Y27" i="43"/>
  <c r="Y29" i="43"/>
  <c r="M27" i="36"/>
  <c r="M25" i="36" s="1"/>
  <c r="F22" i="36" s="1"/>
  <c r="K27" i="46"/>
  <c r="K25" i="46" s="1"/>
  <c r="F9" i="46" s="1"/>
  <c r="BE29" i="23"/>
  <c r="BE27" i="23" s="1"/>
  <c r="F10" i="23" s="1"/>
  <c r="AU32" i="35"/>
  <c r="AU30" i="35" s="1"/>
  <c r="F11" i="35" s="1"/>
  <c r="Y24" i="33"/>
  <c r="Y22" i="33" s="1"/>
  <c r="R51" i="20" s="1"/>
  <c r="O25" i="22"/>
  <c r="O23" i="22" s="1"/>
  <c r="G12" i="20" s="1"/>
  <c r="S27" i="43"/>
  <c r="S28" i="43"/>
  <c r="E24" i="31"/>
  <c r="E22" i="31" s="1"/>
  <c r="F9" i="31" s="1"/>
  <c r="Q525" i="20" s="1"/>
  <c r="U24" i="30"/>
  <c r="U22" i="30" s="1"/>
  <c r="F14" i="30" s="1"/>
  <c r="F1105" i="20" s="1"/>
  <c r="S26" i="43"/>
  <c r="AY28" i="34"/>
  <c r="AY26" i="34" s="1"/>
  <c r="F10" i="34" s="1"/>
  <c r="AP28" i="51"/>
  <c r="AP26" i="51" s="1"/>
  <c r="F17" i="51" s="1"/>
  <c r="S29" i="43"/>
  <c r="W27" i="36"/>
  <c r="W25" i="36" s="1"/>
  <c r="V25" i="20" s="1"/>
  <c r="AA25" i="22"/>
  <c r="AA23" i="22" s="1"/>
  <c r="F16" i="22" s="1"/>
  <c r="K32" i="35"/>
  <c r="K30" i="35" s="1"/>
  <c r="F6" i="35" s="1"/>
  <c r="C24" i="33"/>
  <c r="C22" i="33" s="1"/>
  <c r="F12" i="33" s="1"/>
  <c r="O24" i="30"/>
  <c r="O22" i="30" s="1"/>
  <c r="O12" i="20" s="1"/>
  <c r="X28" i="34"/>
  <c r="X26" i="34" s="1"/>
  <c r="F13" i="34" s="1"/>
  <c r="Y27" i="46"/>
  <c r="Y25" i="46" s="1"/>
  <c r="F5" i="46" s="1"/>
  <c r="K28" i="43"/>
  <c r="K29" i="50"/>
  <c r="K27" i="50" s="1"/>
  <c r="F10" i="50" s="1"/>
  <c r="H814" i="20" s="1"/>
  <c r="AS28" i="34"/>
  <c r="AS26" i="34" s="1"/>
  <c r="F21" i="34" s="1"/>
  <c r="U25" i="28"/>
  <c r="U23" i="28" s="1"/>
  <c r="M12" i="20" s="1"/>
  <c r="S27" i="36"/>
  <c r="S25" i="36" s="1"/>
  <c r="F5" i="36" s="1"/>
  <c r="K26" i="43"/>
  <c r="AA32" i="35"/>
  <c r="AA30" i="35" s="1"/>
  <c r="F27" i="35" s="1"/>
  <c r="AM149" i="20" s="1"/>
  <c r="W24" i="44"/>
  <c r="W22" i="44" s="1"/>
  <c r="AA25" i="20" s="1"/>
  <c r="I24" i="31"/>
  <c r="I22" i="31" s="1"/>
  <c r="F5" i="31" s="1"/>
  <c r="Q521" i="20" s="1"/>
  <c r="AG26" i="21"/>
  <c r="AG24" i="21" s="1"/>
  <c r="F21" i="21" s="1"/>
  <c r="BB28" i="34"/>
  <c r="BB26" i="34" s="1"/>
  <c r="F28" i="34"/>
  <c r="F26" i="34" s="1"/>
  <c r="F8" i="34" s="1"/>
  <c r="AA27" i="36"/>
  <c r="AA25" i="36" s="1"/>
  <c r="R26" i="47"/>
  <c r="R24" i="47" s="1"/>
  <c r="AC79" i="20" s="1"/>
  <c r="K25" i="43"/>
  <c r="K29" i="43"/>
  <c r="Y24" i="37"/>
  <c r="Y22" i="37" s="1"/>
  <c r="F11" i="37" s="1"/>
  <c r="Y540" i="20" s="1"/>
  <c r="AJ28" i="34"/>
  <c r="AJ26" i="34" s="1"/>
  <c r="F20" i="34" s="1"/>
  <c r="AM28" i="51"/>
  <c r="AM26" i="51" s="1"/>
  <c r="AG38" i="20" s="1"/>
  <c r="W24" i="33"/>
  <c r="W22" i="33" s="1"/>
  <c r="F15" i="33" s="1"/>
  <c r="AE24" i="30"/>
  <c r="AE22" i="30" s="1"/>
  <c r="O14" i="20" s="1"/>
  <c r="AM28" i="38"/>
  <c r="AM26" i="38" s="1"/>
  <c r="F20" i="38" s="1"/>
  <c r="AG28" i="51"/>
  <c r="AG26" i="51" s="1"/>
  <c r="F15" i="51" s="1"/>
  <c r="O29" i="23"/>
  <c r="O27" i="23" s="1"/>
  <c r="H38" i="20" s="1"/>
  <c r="U28" i="43"/>
  <c r="AD24" i="27"/>
  <c r="AD22" i="27" s="1"/>
  <c r="F10" i="27" s="1"/>
  <c r="AA26" i="47"/>
  <c r="AA24" i="47" s="1"/>
  <c r="F7" i="47" s="1"/>
  <c r="I32" i="19"/>
  <c r="I30" i="19" s="1"/>
  <c r="U29" i="43"/>
  <c r="AK27" i="46"/>
  <c r="AK25" i="46" s="1"/>
  <c r="F10" i="46" s="1"/>
  <c r="U25" i="43"/>
  <c r="U26" i="43"/>
  <c r="AA27" i="29"/>
  <c r="AA25" i="29" s="1"/>
  <c r="N16" i="20" s="1"/>
  <c r="AG29" i="23"/>
  <c r="AG27" i="23" s="1"/>
  <c r="F6" i="23" s="1"/>
  <c r="X26" i="49"/>
  <c r="X24" i="49" s="1"/>
  <c r="I24" i="27"/>
  <c r="I22" i="27" s="1"/>
  <c r="F5" i="27" s="1"/>
  <c r="Y24" i="42"/>
  <c r="Y22" i="42" s="1"/>
  <c r="F13" i="42" s="1"/>
  <c r="R26" i="52"/>
  <c r="R24" i="52" s="1"/>
  <c r="F7" i="52" s="1"/>
  <c r="I670" i="20" s="1"/>
  <c r="C28" i="39"/>
  <c r="C26" i="39" s="1"/>
  <c r="F11" i="39" s="1"/>
  <c r="L29" i="23"/>
  <c r="L27" i="23" s="1"/>
  <c r="F13" i="23" s="1"/>
  <c r="O26" i="52"/>
  <c r="O24" i="52" s="1"/>
  <c r="AH38" i="20" s="1"/>
  <c r="AA24" i="33"/>
  <c r="AA22" i="33" s="1"/>
  <c r="F18" i="33" s="1"/>
  <c r="AJ25" i="28"/>
  <c r="AJ23" i="28" s="1"/>
  <c r="M35" i="20" s="1"/>
  <c r="C28" i="38"/>
  <c r="C26" i="38" s="1"/>
  <c r="F21" i="38" s="1"/>
  <c r="AA24" i="44"/>
  <c r="AA22" i="44" s="1"/>
  <c r="F18" i="44" s="1"/>
  <c r="L26" i="25"/>
  <c r="L24" i="25" s="1"/>
  <c r="F11" i="25" s="1"/>
  <c r="E24" i="30"/>
  <c r="E22" i="30" s="1"/>
  <c r="F12" i="30" s="1"/>
  <c r="AJ26" i="25"/>
  <c r="AJ24" i="25" s="1"/>
  <c r="F7" i="25" s="1"/>
  <c r="E24" i="37"/>
  <c r="E22" i="37" s="1"/>
  <c r="F13" i="37" s="1"/>
  <c r="AG26" i="49"/>
  <c r="AG24" i="49" s="1"/>
  <c r="U26" i="47"/>
  <c r="U24" i="47" s="1"/>
  <c r="F9" i="47" s="1"/>
  <c r="C24" i="27"/>
  <c r="C22" i="27" s="1"/>
  <c r="F7" i="27" s="1"/>
  <c r="AC24" i="31"/>
  <c r="AC22" i="31" s="1"/>
  <c r="I28" i="39"/>
  <c r="I26" i="39" s="1"/>
  <c r="C24" i="31"/>
  <c r="C22" i="31" s="1"/>
  <c r="F11" i="31" s="1"/>
  <c r="Q527" i="20" s="1"/>
  <c r="O32" i="19"/>
  <c r="O30" i="19" s="1"/>
  <c r="E57" i="20" s="1"/>
  <c r="U24" i="42"/>
  <c r="U22" i="42" s="1"/>
  <c r="AM26" i="47"/>
  <c r="AM24" i="47" s="1"/>
  <c r="AM31" i="48"/>
  <c r="AM29" i="48" s="1"/>
  <c r="G23" i="48" s="1"/>
  <c r="AV31" i="48"/>
  <c r="AV29" i="48" s="1"/>
  <c r="AD18" i="20" s="1"/>
  <c r="R31" i="48"/>
  <c r="R29" i="48" s="1"/>
  <c r="G15" i="48" s="1"/>
  <c r="J137" i="20" s="1"/>
  <c r="O31" i="48"/>
  <c r="O29" i="48" s="1"/>
  <c r="G13" i="48" s="1"/>
  <c r="E25" i="22"/>
  <c r="E23" i="22" s="1"/>
  <c r="F6" i="22" s="1"/>
  <c r="Y522" i="20" s="1"/>
  <c r="AS31" i="48"/>
  <c r="AS29" i="48" s="1"/>
  <c r="G11" i="48" s="1"/>
  <c r="AE24" i="42"/>
  <c r="AE22" i="42" s="1"/>
  <c r="F15" i="42" s="1"/>
  <c r="AF209" i="20" s="1"/>
  <c r="AC27" i="29"/>
  <c r="AC25" i="29" s="1"/>
  <c r="F21" i="29" s="1"/>
  <c r="Q24" i="42"/>
  <c r="Q22" i="42" s="1"/>
  <c r="Z32" i="20" s="1"/>
  <c r="K24" i="31"/>
  <c r="K22" i="31" s="1"/>
  <c r="P24" i="20" s="1"/>
  <c r="C31" i="48"/>
  <c r="C29" i="48" s="1"/>
  <c r="G5" i="48" s="1"/>
  <c r="U29" i="23"/>
  <c r="U27" i="23" s="1"/>
  <c r="H12" i="20" s="1"/>
  <c r="U26" i="52"/>
  <c r="U24" i="52" s="1"/>
  <c r="F5" i="52" s="1"/>
  <c r="I668" i="20" s="1"/>
  <c r="C24" i="44"/>
  <c r="C22" i="44" s="1"/>
  <c r="F14" i="44" s="1"/>
  <c r="AI25" i="22"/>
  <c r="AI23" i="22" s="1"/>
  <c r="F8" i="22" s="1"/>
  <c r="Y524" i="20" s="1"/>
  <c r="AG27" i="36"/>
  <c r="AG25" i="36" s="1"/>
  <c r="F20" i="36" s="1"/>
  <c r="E27" i="36"/>
  <c r="E25" i="36" s="1"/>
  <c r="F15" i="36" s="1"/>
  <c r="Q209" i="20" s="1"/>
  <c r="G27" i="46"/>
  <c r="G25" i="46" s="1"/>
  <c r="F7" i="46" s="1"/>
  <c r="AE25" i="22"/>
  <c r="AE23" i="22" s="1"/>
  <c r="G32" i="20" s="1"/>
  <c r="Y24" i="31"/>
  <c r="Y22" i="31" s="1"/>
  <c r="F14" i="31" s="1"/>
  <c r="C24" i="30"/>
  <c r="C22" i="30" s="1"/>
  <c r="F15" i="30" s="1"/>
  <c r="F1106" i="20" s="1"/>
  <c r="C28" i="51"/>
  <c r="C26" i="51" s="1"/>
  <c r="F19" i="51" s="1"/>
  <c r="AI27" i="29"/>
  <c r="AI25" i="29" s="1"/>
  <c r="N47" i="20" s="1"/>
  <c r="AP26" i="47"/>
  <c r="AP24" i="47" s="1"/>
  <c r="F11" i="47" s="1"/>
  <c r="K27" i="29"/>
  <c r="K25" i="29" s="1"/>
  <c r="F12" i="29" s="1"/>
  <c r="AA26" i="49"/>
  <c r="AA24" i="49" s="1"/>
  <c r="O26" i="47"/>
  <c r="O24" i="47" s="1"/>
  <c r="F17" i="47" s="1"/>
  <c r="G24" i="33"/>
  <c r="G22" i="33" s="1"/>
  <c r="F11" i="33" s="1"/>
  <c r="E27" i="46"/>
  <c r="E25" i="46" s="1"/>
  <c r="F21" i="46" s="1"/>
  <c r="U32" i="35"/>
  <c r="U30" i="35" s="1"/>
  <c r="S24" i="20" s="1"/>
  <c r="Q24" i="33"/>
  <c r="Q22" i="33" s="1"/>
  <c r="R17" i="20" s="1"/>
  <c r="M27" i="29"/>
  <c r="M25" i="29" s="1"/>
  <c r="F8" i="29" s="1"/>
  <c r="Y25" i="22"/>
  <c r="Y23" i="22" s="1"/>
  <c r="G29" i="20" s="1"/>
  <c r="AV28" i="51"/>
  <c r="AV26" i="51" s="1"/>
  <c r="F10" i="51" s="1"/>
  <c r="O28" i="34"/>
  <c r="O26" i="34" s="1"/>
  <c r="U14" i="20" s="1"/>
  <c r="BB28" i="39"/>
  <c r="BB26" i="39" s="1"/>
  <c r="AJ24" i="27"/>
  <c r="AJ22" i="27" s="1"/>
  <c r="AV26" i="47"/>
  <c r="AV24" i="47" s="1"/>
  <c r="AC47" i="20" s="1"/>
  <c r="W27" i="29"/>
  <c r="W25" i="29" s="1"/>
  <c r="N25" i="20" s="1"/>
  <c r="Y26" i="21"/>
  <c r="Y24" i="21" s="1"/>
  <c r="F20" i="20" s="1"/>
  <c r="O26" i="49"/>
  <c r="O24" i="49" s="1"/>
  <c r="Q25" i="22"/>
  <c r="Q23" i="22" s="1"/>
  <c r="F10" i="22" s="1"/>
  <c r="Y526" i="20" s="1"/>
  <c r="C28" i="34"/>
  <c r="C26" i="34" s="1"/>
  <c r="F7" i="34" s="1"/>
  <c r="S24" i="31"/>
  <c r="S22" i="31" s="1"/>
  <c r="AP32" i="19"/>
  <c r="AP30" i="19" s="1"/>
  <c r="U25" i="22"/>
  <c r="U23" i="22" s="1"/>
  <c r="G40" i="20" s="1"/>
  <c r="Q24" i="37"/>
  <c r="Q22" i="37" s="1"/>
  <c r="W17" i="20" s="1"/>
  <c r="W24" i="31"/>
  <c r="W22" i="31" s="1"/>
  <c r="P25" i="20" s="1"/>
  <c r="U32" i="19"/>
  <c r="U30" i="19" s="1"/>
  <c r="F27" i="19" s="1"/>
  <c r="O26" i="25"/>
  <c r="O24" i="25" s="1"/>
  <c r="F9" i="25" s="1"/>
  <c r="C25" i="43"/>
  <c r="C29" i="43"/>
  <c r="C28" i="43"/>
  <c r="C26" i="43"/>
  <c r="C27" i="43"/>
  <c r="S24" i="37"/>
  <c r="S22" i="37" s="1"/>
  <c r="U28" i="38"/>
  <c r="U26" i="38" s="1"/>
  <c r="AA32" i="19"/>
  <c r="AA30" i="19" s="1"/>
  <c r="F26" i="52"/>
  <c r="F24" i="52" s="1"/>
  <c r="F28" i="51"/>
  <c r="F26" i="51" s="1"/>
  <c r="F20" i="51" s="1"/>
  <c r="AG28" i="39"/>
  <c r="AG26" i="39" s="1"/>
  <c r="AG25" i="22"/>
  <c r="AG23" i="22" s="1"/>
  <c r="AW51" i="40"/>
  <c r="AW50" i="40"/>
  <c r="AW47" i="40"/>
  <c r="AW48" i="40"/>
  <c r="AW49" i="40"/>
  <c r="K49" i="40"/>
  <c r="K50" i="40"/>
  <c r="K47" i="40"/>
  <c r="K51" i="40"/>
  <c r="K48" i="40"/>
  <c r="I25" i="22"/>
  <c r="I23" i="22" s="1"/>
  <c r="F28" i="39"/>
  <c r="F26" i="39" s="1"/>
  <c r="L26" i="47"/>
  <c r="L24" i="47" s="1"/>
  <c r="G24" i="44"/>
  <c r="G22" i="44" s="1"/>
  <c r="I28" i="43"/>
  <c r="I27" i="43"/>
  <c r="I26" i="43"/>
  <c r="I25" i="43"/>
  <c r="I29" i="43"/>
  <c r="AC32" i="35"/>
  <c r="AC30" i="35" s="1"/>
  <c r="Y24" i="44"/>
  <c r="Y22" i="44" s="1"/>
  <c r="M24" i="31"/>
  <c r="M22" i="31" s="1"/>
  <c r="O24" i="37"/>
  <c r="O22" i="37" s="1"/>
  <c r="AE32" i="35"/>
  <c r="AE30" i="35" s="1"/>
  <c r="AA26" i="25"/>
  <c r="AA24" i="25" s="1"/>
  <c r="R26" i="25"/>
  <c r="R24" i="25" s="1"/>
  <c r="X28" i="39"/>
  <c r="X26" i="39" s="1"/>
  <c r="K24" i="30"/>
  <c r="K22" i="30" s="1"/>
  <c r="X26" i="47"/>
  <c r="X24" i="47" s="1"/>
  <c r="R28" i="38"/>
  <c r="R26" i="38" s="1"/>
  <c r="C32" i="19"/>
  <c r="C30" i="19" s="1"/>
  <c r="F29" i="23"/>
  <c r="F27" i="23" s="1"/>
  <c r="F25" i="28"/>
  <c r="F23" i="28" s="1"/>
  <c r="L28" i="34"/>
  <c r="L26" i="34" s="1"/>
  <c r="O24" i="31"/>
  <c r="O22" i="31" s="1"/>
  <c r="L31" i="48"/>
  <c r="L29" i="48" s="1"/>
  <c r="AE27" i="29"/>
  <c r="AE25" i="29" s="1"/>
  <c r="F32" i="19"/>
  <c r="F30" i="19" s="1"/>
  <c r="BB32" i="19"/>
  <c r="BB30" i="19" s="1"/>
  <c r="E53" i="20" s="1"/>
  <c r="M24" i="44"/>
  <c r="M22" i="44" s="1"/>
  <c r="L26" i="49"/>
  <c r="L24" i="49" s="1"/>
  <c r="K24" i="44"/>
  <c r="K22" i="44" s="1"/>
  <c r="AP28" i="34"/>
  <c r="AP26" i="34" s="1"/>
  <c r="I26" i="21"/>
  <c r="I24" i="21" s="1"/>
  <c r="R25" i="28"/>
  <c r="R23" i="28" s="1"/>
  <c r="AV26" i="49"/>
  <c r="AV24" i="49" s="1"/>
  <c r="I24" i="30"/>
  <c r="I22" i="30" s="1"/>
  <c r="AV26" i="52"/>
  <c r="AV24" i="52" s="1"/>
  <c r="Y27" i="29"/>
  <c r="Y25" i="29" s="1"/>
  <c r="AC24" i="37"/>
  <c r="AC22" i="37" s="1"/>
  <c r="AP26" i="49"/>
  <c r="AP24" i="49" s="1"/>
  <c r="AD32" i="19"/>
  <c r="AD30" i="19" s="1"/>
  <c r="S50" i="40"/>
  <c r="S51" i="40"/>
  <c r="S48" i="40"/>
  <c r="S49" i="40"/>
  <c r="S47" i="40"/>
  <c r="M49" i="40"/>
  <c r="M50" i="40"/>
  <c r="M47" i="40"/>
  <c r="M51" i="40"/>
  <c r="M48" i="40"/>
  <c r="AY28" i="38"/>
  <c r="AY26" i="38" s="1"/>
  <c r="W27" i="46"/>
  <c r="W25" i="46" s="1"/>
  <c r="F8" i="46" s="1"/>
  <c r="Y51" i="40"/>
  <c r="Y50" i="40"/>
  <c r="Y47" i="40"/>
  <c r="Y48" i="40"/>
  <c r="Y49" i="40"/>
  <c r="L28" i="38"/>
  <c r="L26" i="38" s="1"/>
  <c r="AE26" i="21"/>
  <c r="AE24" i="21" s="1"/>
  <c r="R32" i="19"/>
  <c r="R30" i="19" s="1"/>
  <c r="Q24" i="31"/>
  <c r="Q22" i="31" s="1"/>
  <c r="W32" i="35"/>
  <c r="W30" i="35" s="1"/>
  <c r="M27" i="46"/>
  <c r="M25" i="46" s="1"/>
  <c r="F13" i="46" s="1"/>
  <c r="M24" i="37"/>
  <c r="M22" i="37" s="1"/>
  <c r="AA24" i="27"/>
  <c r="AA22" i="27" s="1"/>
  <c r="BE28" i="38"/>
  <c r="BE26" i="38" s="1"/>
  <c r="U24" i="27"/>
  <c r="U22" i="27" s="1"/>
  <c r="AY26" i="52"/>
  <c r="AY24" i="52" s="1"/>
  <c r="L25" i="28"/>
  <c r="L23" i="28" s="1"/>
  <c r="U26" i="21"/>
  <c r="U24" i="21" s="1"/>
  <c r="L24" i="27"/>
  <c r="L22" i="27" s="1"/>
  <c r="BE28" i="39"/>
  <c r="BE26" i="39" s="1"/>
  <c r="F22" i="39" s="1"/>
  <c r="O28" i="39"/>
  <c r="O26" i="39" s="1"/>
  <c r="S27" i="29"/>
  <c r="S25" i="29" s="1"/>
  <c r="M24" i="30"/>
  <c r="M22" i="30" s="1"/>
  <c r="AA29" i="23"/>
  <c r="AA27" i="23" s="1"/>
  <c r="C29" i="23"/>
  <c r="C27" i="23" s="1"/>
  <c r="S27" i="46"/>
  <c r="S25" i="46" s="1"/>
  <c r="F18" i="46" s="1"/>
  <c r="BE28" i="34"/>
  <c r="BE26" i="34" s="1"/>
  <c r="F22" i="34" s="1"/>
  <c r="U27" i="29"/>
  <c r="U25" i="29" s="1"/>
  <c r="AS26" i="25"/>
  <c r="AS24" i="25" s="1"/>
  <c r="AD26" i="47"/>
  <c r="AD24" i="47" s="1"/>
  <c r="S24" i="44"/>
  <c r="S22" i="44" s="1"/>
  <c r="AC27" i="46"/>
  <c r="AC25" i="46" s="1"/>
  <c r="F12" i="46" s="1"/>
  <c r="I28" i="51"/>
  <c r="I26" i="51" s="1"/>
  <c r="AE27" i="46"/>
  <c r="AE25" i="46" s="1"/>
  <c r="F17" i="46" s="1"/>
  <c r="M26" i="21"/>
  <c r="M24" i="21" s="1"/>
  <c r="G24" i="30"/>
  <c r="G22" i="30" s="1"/>
  <c r="AV28" i="39"/>
  <c r="AV26" i="39" s="1"/>
  <c r="X32" i="19"/>
  <c r="X30" i="19" s="1"/>
  <c r="AA25" i="28"/>
  <c r="AA23" i="28" s="1"/>
  <c r="R28" i="34"/>
  <c r="R26" i="34" s="1"/>
  <c r="I26" i="47"/>
  <c r="I24" i="47" s="1"/>
  <c r="F28" i="38"/>
  <c r="F26" i="38" s="1"/>
  <c r="U26" i="49"/>
  <c r="U24" i="49" s="1"/>
  <c r="AA24" i="37"/>
  <c r="AA22" i="37" s="1"/>
  <c r="Q27" i="46"/>
  <c r="Q25" i="46" s="1"/>
  <c r="F6" i="46" s="1"/>
  <c r="AA24" i="30"/>
  <c r="AA22" i="30" s="1"/>
  <c r="U27" i="46"/>
  <c r="U25" i="46" s="1"/>
  <c r="F11" i="46" s="1"/>
  <c r="O27" i="46"/>
  <c r="O25" i="46" s="1"/>
  <c r="F15" i="46" s="1"/>
  <c r="AJ31" i="48"/>
  <c r="AJ29" i="48" s="1"/>
  <c r="C24" i="37"/>
  <c r="C22" i="37" s="1"/>
  <c r="AP26" i="52"/>
  <c r="AP24" i="52" s="1"/>
  <c r="F12" i="52" s="1"/>
  <c r="AG28" i="34"/>
  <c r="AG26" i="34" s="1"/>
  <c r="AC24" i="30"/>
  <c r="AC22" i="30" s="1"/>
  <c r="M25" i="22"/>
  <c r="M23" i="22" s="1"/>
  <c r="E50" i="40"/>
  <c r="E47" i="40"/>
  <c r="E51" i="40"/>
  <c r="E48" i="40"/>
  <c r="E49" i="40"/>
  <c r="G48" i="40"/>
  <c r="G50" i="40"/>
  <c r="G47" i="40"/>
  <c r="G51" i="40"/>
  <c r="G49" i="40"/>
  <c r="W26" i="43"/>
  <c r="W27" i="43"/>
  <c r="W29" i="43"/>
  <c r="W25" i="43"/>
  <c r="W28" i="43"/>
  <c r="AY31" i="48"/>
  <c r="AY29" i="48" s="1"/>
  <c r="C26" i="21"/>
  <c r="C24" i="21" s="1"/>
  <c r="AV32" i="19"/>
  <c r="AV30" i="19" s="1"/>
  <c r="Q24" i="44"/>
  <c r="Q22" i="44" s="1"/>
  <c r="Q32" i="35"/>
  <c r="Q30" i="35" s="1"/>
  <c r="AA27" i="43"/>
  <c r="AA26" i="43"/>
  <c r="AA29" i="43"/>
  <c r="AA25" i="43"/>
  <c r="AA28" i="43"/>
  <c r="O27" i="29"/>
  <c r="O25" i="29" s="1"/>
  <c r="AD25" i="28"/>
  <c r="AD23" i="28" s="1"/>
  <c r="C27" i="36"/>
  <c r="C25" i="36" s="1"/>
  <c r="BQ32" i="19"/>
  <c r="BQ30" i="19" s="1"/>
  <c r="X31" i="48"/>
  <c r="X29" i="48" s="1"/>
  <c r="AD28" i="39"/>
  <c r="AD26" i="39" s="1"/>
  <c r="AJ28" i="39"/>
  <c r="AJ26" i="39" s="1"/>
  <c r="U28" i="39"/>
  <c r="U26" i="39" s="1"/>
  <c r="AI27" i="36"/>
  <c r="AI25" i="36" s="1"/>
  <c r="I27" i="36"/>
  <c r="I25" i="36" s="1"/>
  <c r="U28" i="34"/>
  <c r="U26" i="34" s="1"/>
  <c r="AA31" i="48"/>
  <c r="AA29" i="48" s="1"/>
  <c r="AC25" i="22"/>
  <c r="AC23" i="22" s="1"/>
  <c r="L26" i="52"/>
  <c r="L24" i="52" s="1"/>
  <c r="Y32" i="35"/>
  <c r="Y30" i="35" s="1"/>
  <c r="S26" i="21"/>
  <c r="S24" i="21" s="1"/>
  <c r="S25" i="22"/>
  <c r="S23" i="22" s="1"/>
  <c r="AM32" i="19"/>
  <c r="AM30" i="19" s="1"/>
  <c r="Y27" i="36"/>
  <c r="Y25" i="36" s="1"/>
  <c r="I32" i="35"/>
  <c r="I30" i="35" s="1"/>
  <c r="O28" i="51"/>
  <c r="O26" i="51" s="1"/>
  <c r="F13" i="51" s="1"/>
  <c r="AI27" i="46"/>
  <c r="AI25" i="46" s="1"/>
  <c r="F19" i="46" s="1"/>
  <c r="K24" i="33"/>
  <c r="K22" i="33" s="1"/>
  <c r="R60" i="20" s="1"/>
  <c r="AP24" i="27"/>
  <c r="AP22" i="27" s="1"/>
  <c r="AC25" i="43"/>
  <c r="AC29" i="43"/>
  <c r="AC28" i="43"/>
  <c r="AC27" i="43"/>
  <c r="AC26" i="43"/>
  <c r="C32" i="35"/>
  <c r="C30" i="35" s="1"/>
  <c r="O25" i="28"/>
  <c r="O23" i="28" s="1"/>
  <c r="AM25" i="28"/>
  <c r="AM23" i="28" s="1"/>
  <c r="G25" i="22"/>
  <c r="G23" i="22" s="1"/>
  <c r="AD26" i="49"/>
  <c r="AD24" i="49" s="1"/>
  <c r="AK27" i="29"/>
  <c r="AK25" i="29" s="1"/>
  <c r="X28" i="51"/>
  <c r="X26" i="51" s="1"/>
  <c r="E27" i="43"/>
  <c r="E26" i="43"/>
  <c r="E25" i="43"/>
  <c r="E29" i="43"/>
  <c r="E28" i="43"/>
  <c r="C26" i="49"/>
  <c r="C24" i="49" s="1"/>
  <c r="AE37" i="20" s="1"/>
  <c r="AJ28" i="51"/>
  <c r="AJ26" i="51" s="1"/>
  <c r="F22" i="51" s="1"/>
  <c r="AS26" i="52"/>
  <c r="AS24" i="52" s="1"/>
  <c r="G24" i="37"/>
  <c r="G22" i="37" s="1"/>
  <c r="BE31" i="48"/>
  <c r="BE29" i="48" s="1"/>
  <c r="O48" i="40"/>
  <c r="O49" i="40"/>
  <c r="O50" i="40"/>
  <c r="O47" i="40"/>
  <c r="O51" i="40"/>
  <c r="U47" i="40"/>
  <c r="U51" i="40"/>
  <c r="U48" i="40"/>
  <c r="U49" i="40"/>
  <c r="U50" i="40"/>
  <c r="C50" i="40"/>
  <c r="C47" i="40"/>
  <c r="C51" i="40"/>
  <c r="C48" i="40"/>
  <c r="C49" i="40"/>
  <c r="AM26" i="25"/>
  <c r="AM24" i="25" s="1"/>
  <c r="AU48" i="40"/>
  <c r="AU47" i="40"/>
  <c r="AU51" i="40"/>
  <c r="AU49" i="40"/>
  <c r="AU50" i="40"/>
  <c r="E26" i="21"/>
  <c r="E24" i="21" s="1"/>
  <c r="U27" i="36"/>
  <c r="U25" i="36" s="1"/>
  <c r="I27" i="29"/>
  <c r="I25" i="29" s="1"/>
  <c r="K27" i="36"/>
  <c r="K25" i="36" s="1"/>
  <c r="AP26" i="25"/>
  <c r="AP24" i="25" s="1"/>
  <c r="AG31" i="48"/>
  <c r="AG29" i="48" s="1"/>
  <c r="I26" i="25"/>
  <c r="I24" i="25" s="1"/>
  <c r="AD28" i="51"/>
  <c r="AD26" i="51" s="1"/>
  <c r="F18" i="51" s="1"/>
  <c r="U28" i="51"/>
  <c r="U26" i="51" s="1"/>
  <c r="G27" i="29"/>
  <c r="G25" i="29" s="1"/>
  <c r="AS28" i="51"/>
  <c r="AS26" i="51" s="1"/>
  <c r="G26" i="21"/>
  <c r="G24" i="21" s="1"/>
  <c r="AM28" i="34"/>
  <c r="AM26" i="34" s="1"/>
  <c r="AV26" i="25"/>
  <c r="AV24" i="25" s="1"/>
  <c r="O24" i="27"/>
  <c r="O22" i="27" s="1"/>
  <c r="G26" i="43"/>
  <c r="G25" i="43"/>
  <c r="G28" i="43"/>
  <c r="G27" i="43"/>
  <c r="G29" i="43"/>
  <c r="AJ29" i="23"/>
  <c r="AJ27" i="23" s="1"/>
  <c r="AP28" i="38"/>
  <c r="AP26" i="38" s="1"/>
  <c r="U31" i="48"/>
  <c r="U29" i="48" s="1"/>
  <c r="O24" i="44"/>
  <c r="O22" i="44" s="1"/>
  <c r="AV28" i="34"/>
  <c r="AV26" i="34" s="1"/>
  <c r="AA28" i="34"/>
  <c r="AA26" i="34" s="1"/>
  <c r="E27" i="29"/>
  <c r="E25" i="29" s="1"/>
  <c r="U24" i="37"/>
  <c r="U22" i="37" s="1"/>
  <c r="W24" i="30"/>
  <c r="W22" i="30" s="1"/>
  <c r="K24" i="37"/>
  <c r="K22" i="37" s="1"/>
  <c r="W24" i="42"/>
  <c r="W22" i="42" s="1"/>
  <c r="E24" i="33"/>
  <c r="E22" i="33" s="1"/>
  <c r="AS28" i="38"/>
  <c r="AS26" i="38" s="1"/>
  <c r="L28" i="51"/>
  <c r="L26" i="51" s="1"/>
  <c r="F16" i="51" s="1"/>
  <c r="C26" i="47"/>
  <c r="C24" i="47" s="1"/>
  <c r="R29" i="23"/>
  <c r="R27" i="23" s="1"/>
  <c r="AS26" i="47"/>
  <c r="AS24" i="47" s="1"/>
  <c r="E24" i="44"/>
  <c r="E22" i="44" s="1"/>
  <c r="R28" i="39"/>
  <c r="R26" i="39" s="1"/>
  <c r="AJ28" i="38"/>
  <c r="AJ26" i="38" s="1"/>
  <c r="I25" i="28"/>
  <c r="I23" i="28" s="1"/>
  <c r="S24" i="30"/>
  <c r="S22" i="30" s="1"/>
  <c r="AG26" i="25"/>
  <c r="AG24" i="25" s="1"/>
  <c r="I26" i="49"/>
  <c r="I24" i="49" s="1"/>
  <c r="I24" i="33"/>
  <c r="I22" i="33" s="1"/>
  <c r="X26" i="52"/>
  <c r="X24" i="52" s="1"/>
  <c r="AG27" i="46"/>
  <c r="AG25" i="46" s="1"/>
  <c r="F14" i="46" s="1"/>
  <c r="AM26" i="52"/>
  <c r="AM24" i="52" s="1"/>
  <c r="F16" i="52" s="1"/>
  <c r="X24" i="27"/>
  <c r="X22" i="27" s="1"/>
  <c r="AV28" i="38"/>
  <c r="AV26" i="38" s="1"/>
  <c r="AG25" i="28"/>
  <c r="AG23" i="28" s="1"/>
  <c r="AD26" i="25"/>
  <c r="AD24" i="25" s="1"/>
  <c r="X28" i="38"/>
  <c r="X26" i="38" s="1"/>
  <c r="U24" i="31"/>
  <c r="U22" i="31" s="1"/>
  <c r="AA28" i="51"/>
  <c r="AA26" i="51" s="1"/>
  <c r="F21" i="51" s="1"/>
  <c r="Q24" i="30"/>
  <c r="Q22" i="30" s="1"/>
  <c r="Q47" i="40"/>
  <c r="Q51" i="40"/>
  <c r="Q48" i="40"/>
  <c r="Q49" i="40"/>
  <c r="Q50" i="40"/>
  <c r="AQ51" i="40"/>
  <c r="AQ48" i="40"/>
  <c r="AQ49" i="40"/>
  <c r="AQ50" i="40"/>
  <c r="AQ47" i="40"/>
  <c r="BY50" i="40"/>
  <c r="BY47" i="40"/>
  <c r="BY51" i="40"/>
  <c r="BY48" i="40"/>
  <c r="BY49" i="40"/>
  <c r="M24" i="43"/>
  <c r="M22" i="43" s="1"/>
  <c r="F10" i="43" s="1"/>
  <c r="O24" i="42"/>
  <c r="O22" i="42" s="1"/>
  <c r="AA49" i="40"/>
  <c r="AA50" i="40"/>
  <c r="AA47" i="40"/>
  <c r="AA51" i="40"/>
  <c r="AA48" i="40"/>
  <c r="AC24" i="44"/>
  <c r="AC22" i="44" s="1"/>
  <c r="AY26" i="49"/>
  <c r="AY24" i="49" s="1"/>
  <c r="O28" i="43"/>
  <c r="O26" i="43"/>
  <c r="O29" i="43"/>
  <c r="O27" i="43"/>
  <c r="O25" i="43"/>
  <c r="AY28" i="39"/>
  <c r="AY26" i="39" s="1"/>
  <c r="BH31" i="48"/>
  <c r="BH29" i="48" s="1"/>
  <c r="I29" i="23"/>
  <c r="I27" i="23" s="1"/>
  <c r="F24" i="27"/>
  <c r="F22" i="27" s="1"/>
  <c r="BB31" i="48"/>
  <c r="BB29" i="48" s="1"/>
  <c r="G24" i="31"/>
  <c r="G22" i="31" s="1"/>
  <c r="AJ26" i="52"/>
  <c r="AJ24" i="52" s="1"/>
  <c r="R28" i="51"/>
  <c r="R26" i="51" s="1"/>
  <c r="AC27" i="36"/>
  <c r="AC25" i="36" s="1"/>
  <c r="AD28" i="38"/>
  <c r="AD26" i="38" s="1"/>
  <c r="AY32" i="19"/>
  <c r="AY30" i="19" s="1"/>
  <c r="E65" i="20" s="1"/>
  <c r="C26" i="25"/>
  <c r="C24" i="25" s="1"/>
  <c r="F26" i="49"/>
  <c r="F24" i="49" s="1"/>
  <c r="AD26" i="52"/>
  <c r="AD24" i="52" s="1"/>
  <c r="F18" i="52" s="1"/>
  <c r="AD31" i="48"/>
  <c r="AD29" i="48" s="1"/>
  <c r="AD28" i="20" s="1"/>
  <c r="U24" i="33"/>
  <c r="U22" i="33" s="1"/>
  <c r="I28" i="34"/>
  <c r="I26" i="34" s="1"/>
  <c r="X26" i="25"/>
  <c r="X24" i="25" s="1"/>
  <c r="AC24" i="33"/>
  <c r="AC22" i="33" s="1"/>
  <c r="BE28" i="51"/>
  <c r="BE26" i="51" s="1"/>
  <c r="F14" i="51" s="1"/>
  <c r="AS32" i="19"/>
  <c r="AS30" i="19" s="1"/>
  <c r="U24" i="44"/>
  <c r="U22" i="44" s="1"/>
  <c r="AA24" i="42"/>
  <c r="AA22" i="42" s="1"/>
  <c r="AM24" i="27"/>
  <c r="AM22" i="27" s="1"/>
  <c r="I26" i="52"/>
  <c r="I24" i="52" s="1"/>
  <c r="BH29" i="23"/>
  <c r="BH27" i="23" s="1"/>
  <c r="F26" i="47"/>
  <c r="F24" i="47" s="1"/>
  <c r="K24" i="42"/>
  <c r="K22" i="42" s="1"/>
  <c r="O27" i="36"/>
  <c r="O25" i="36" s="1"/>
  <c r="F26" i="25"/>
  <c r="F24" i="25" s="1"/>
  <c r="AM28" i="39"/>
  <c r="AM26" i="39" s="1"/>
  <c r="I28" i="38"/>
  <c r="I26" i="38" s="1"/>
  <c r="S24" i="42"/>
  <c r="S22" i="42" s="1"/>
  <c r="X29" i="23"/>
  <c r="X27" i="23" s="1"/>
  <c r="M32" i="35"/>
  <c r="M30" i="35" s="1"/>
  <c r="W48" i="40"/>
  <c r="W50" i="40"/>
  <c r="W47" i="40"/>
  <c r="W51" i="40"/>
  <c r="W49" i="40"/>
  <c r="AI50" i="40"/>
  <c r="AI51" i="40"/>
  <c r="AI48" i="40"/>
  <c r="AI49" i="40"/>
  <c r="AI47" i="40"/>
  <c r="AC49" i="40"/>
  <c r="AC50" i="40"/>
  <c r="AC47" i="40"/>
  <c r="AC51" i="40"/>
  <c r="AC48" i="40"/>
  <c r="AP28" i="39"/>
  <c r="AP26" i="39" s="1"/>
  <c r="C25" i="28"/>
  <c r="C23" i="28" s="1"/>
  <c r="Q27" i="36"/>
  <c r="Q25" i="36" s="1"/>
  <c r="W25" i="22"/>
  <c r="W23" i="22" s="1"/>
  <c r="AA28" i="38"/>
  <c r="AA26" i="38" s="1"/>
  <c r="AA27" i="46"/>
  <c r="AA25" i="46" s="1"/>
  <c r="AA26" i="52"/>
  <c r="AA24" i="52" s="1"/>
  <c r="F19" i="52" s="1"/>
  <c r="Q26" i="21"/>
  <c r="Q24" i="21" s="1"/>
  <c r="G24" i="42"/>
  <c r="G22" i="42" s="1"/>
  <c r="AJ26" i="49"/>
  <c r="AJ24" i="49" s="1"/>
  <c r="F19" i="49" s="1"/>
  <c r="Q27" i="29"/>
  <c r="Q25" i="29" s="1"/>
  <c r="AA26" i="21"/>
  <c r="AA24" i="21" s="1"/>
  <c r="R24" i="27"/>
  <c r="R22" i="27" s="1"/>
  <c r="M24" i="42"/>
  <c r="M22" i="42" s="1"/>
  <c r="AM26" i="49"/>
  <c r="AM24" i="49" s="1"/>
  <c r="F20" i="49" s="1"/>
  <c r="O32" i="35"/>
  <c r="O30" i="35" s="1"/>
  <c r="O24" i="33"/>
  <c r="O22" i="33" s="1"/>
  <c r="AV25" i="28"/>
  <c r="AV23" i="28" s="1"/>
  <c r="BB29" i="23"/>
  <c r="BB27" i="23" s="1"/>
  <c r="U26" i="25"/>
  <c r="U24" i="25" s="1"/>
  <c r="L28" i="39"/>
  <c r="L26" i="39" s="1"/>
  <c r="AS28" i="39"/>
  <c r="AS26" i="39" s="1"/>
  <c r="F21" i="39" s="1"/>
  <c r="AD29" i="23"/>
  <c r="AD27" i="23" s="1"/>
  <c r="AP31" i="48"/>
  <c r="AP29" i="48" s="1"/>
  <c r="C26" i="52"/>
  <c r="C24" i="52" s="1"/>
  <c r="F20" i="52" s="1"/>
  <c r="I31" i="48"/>
  <c r="I29" i="48" s="1"/>
  <c r="S32" i="35"/>
  <c r="S30" i="35" s="1"/>
  <c r="Q26" i="43"/>
  <c r="Q25" i="43"/>
  <c r="Q29" i="43"/>
  <c r="Q28" i="43"/>
  <c r="Q27" i="43"/>
  <c r="AG28" i="38"/>
  <c r="AG26" i="38" s="1"/>
  <c r="R26" i="49"/>
  <c r="R24" i="49" s="1"/>
  <c r="AM29" i="23"/>
  <c r="AM27" i="23" s="1"/>
  <c r="I24" i="44"/>
  <c r="I22" i="44" s="1"/>
  <c r="F15" i="44" s="1"/>
  <c r="K26" i="21"/>
  <c r="K24" i="21" s="1"/>
  <c r="L32" i="19"/>
  <c r="L30" i="19" s="1"/>
  <c r="I24" i="42"/>
  <c r="I22" i="42" s="1"/>
  <c r="AG26" i="52"/>
  <c r="AG24" i="52" s="1"/>
  <c r="F17" i="52" s="1"/>
  <c r="M24" i="33"/>
  <c r="M22" i="33" s="1"/>
  <c r="AA24" i="31"/>
  <c r="AA22" i="31" s="1"/>
  <c r="F31" i="48"/>
  <c r="F29" i="48" s="1"/>
  <c r="AA28" i="39"/>
  <c r="AA26" i="39" s="1"/>
  <c r="AI26" i="21"/>
  <c r="AI24" i="21" s="1"/>
  <c r="AG24" i="27"/>
  <c r="AG22" i="27" s="1"/>
  <c r="AS26" i="49"/>
  <c r="AS24" i="49" s="1"/>
  <c r="O28" i="38"/>
  <c r="O26" i="38" s="1"/>
  <c r="AD28" i="34"/>
  <c r="AD26" i="34" s="1"/>
  <c r="E32" i="35"/>
  <c r="E30" i="35" s="1"/>
  <c r="AG26" i="47"/>
  <c r="AG24" i="47" s="1"/>
  <c r="I24" i="37"/>
  <c r="I22" i="37" s="1"/>
  <c r="AJ32" i="19"/>
  <c r="AJ30" i="19" s="1"/>
  <c r="C24" i="42"/>
  <c r="C22" i="42" s="1"/>
  <c r="AS25" i="28"/>
  <c r="AS23" i="28" s="1"/>
  <c r="AY28" i="51"/>
  <c r="AY26" i="51" s="1"/>
  <c r="AG27" i="29"/>
  <c r="AG25" i="29" s="1"/>
  <c r="BB28" i="51"/>
  <c r="BB26" i="51" s="1"/>
  <c r="F23" i="51" s="1"/>
  <c r="AJ26" i="47"/>
  <c r="AJ24" i="47" s="1"/>
  <c r="F21" i="47" s="1"/>
  <c r="AC26" i="21"/>
  <c r="AC24" i="21" s="1"/>
  <c r="AG32" i="19"/>
  <c r="AG30" i="19" s="1"/>
  <c r="AP29" i="23"/>
  <c r="AP27" i="23" s="1"/>
  <c r="C27" i="46"/>
  <c r="C25" i="46" s="1"/>
  <c r="F16" i="46" s="1"/>
  <c r="S24" i="33"/>
  <c r="S22" i="33" s="1"/>
  <c r="X25" i="28"/>
  <c r="X23" i="28" s="1"/>
  <c r="O26" i="21"/>
  <c r="O24" i="21" s="1"/>
  <c r="C25" i="22"/>
  <c r="C23" i="22" s="1"/>
  <c r="W24" i="37"/>
  <c r="W22" i="37" s="1"/>
  <c r="W26" i="21"/>
  <c r="W24" i="21" s="1"/>
  <c r="E24" i="42"/>
  <c r="E22" i="42" s="1"/>
  <c r="AE27" i="36"/>
  <c r="AE25" i="36" s="1"/>
  <c r="AY26" i="47"/>
  <c r="AY24" i="47" s="1"/>
  <c r="G27" i="36"/>
  <c r="G25" i="36" s="1"/>
  <c r="BB28" i="38"/>
  <c r="BB26" i="38" s="1"/>
  <c r="AE49" i="40"/>
  <c r="AE50" i="40"/>
  <c r="AE47" i="40"/>
  <c r="AE51" i="40"/>
  <c r="AE48" i="40"/>
  <c r="AG47" i="40"/>
  <c r="AG48" i="40"/>
  <c r="AG49" i="40"/>
  <c r="AG50" i="40"/>
  <c r="AG51" i="40"/>
  <c r="I51" i="40"/>
  <c r="I49" i="40"/>
  <c r="I50" i="40"/>
  <c r="I47" i="40"/>
  <c r="I48" i="40"/>
  <c r="H180" i="20" l="1"/>
  <c r="H183" i="20"/>
  <c r="H368" i="20"/>
  <c r="AK46" i="40"/>
  <c r="AK44" i="40" s="1"/>
  <c r="F19" i="40" s="1"/>
  <c r="AO46" i="40"/>
  <c r="AO44" i="40" s="1"/>
  <c r="Y17" i="20" s="1"/>
  <c r="AM46" i="40"/>
  <c r="AM44" i="40" s="1"/>
  <c r="F31" i="40" s="1"/>
  <c r="F23" i="23"/>
  <c r="AF238" i="20" s="1"/>
  <c r="H51" i="20"/>
  <c r="F17" i="23"/>
  <c r="H17" i="20"/>
  <c r="F17" i="35"/>
  <c r="S51" i="20"/>
  <c r="F20" i="35"/>
  <c r="AM142" i="20" s="1"/>
  <c r="S17" i="20"/>
  <c r="F22" i="35"/>
  <c r="AM144" i="20" s="1"/>
  <c r="S38" i="20"/>
  <c r="F25" i="35"/>
  <c r="AM147" i="20" s="1"/>
  <c r="S54" i="20"/>
  <c r="H179" i="20"/>
  <c r="E3" i="40"/>
  <c r="H182" i="20"/>
  <c r="H487" i="20"/>
  <c r="H367" i="20"/>
  <c r="H178" i="20"/>
  <c r="AV70" i="20"/>
  <c r="AV66" i="20"/>
  <c r="AV64" i="20"/>
  <c r="AV49" i="20"/>
  <c r="F7" i="39"/>
  <c r="X50" i="20"/>
  <c r="F8" i="39"/>
  <c r="X14" i="20"/>
  <c r="F5" i="39"/>
  <c r="X11" i="20"/>
  <c r="X13" i="20"/>
  <c r="F10" i="39"/>
  <c r="Y132" i="20" s="1"/>
  <c r="F6" i="49"/>
  <c r="AE27" i="20"/>
  <c r="C27" i="20" s="1"/>
  <c r="AE17" i="20"/>
  <c r="F5" i="49"/>
  <c r="AE34" i="20"/>
  <c r="C34" i="20" s="1"/>
  <c r="F7" i="49"/>
  <c r="AE26" i="20"/>
  <c r="C26" i="20" s="1"/>
  <c r="F11" i="49"/>
  <c r="F10" i="49"/>
  <c r="AE59" i="20"/>
  <c r="F5" i="42"/>
  <c r="Z14" i="20"/>
  <c r="Z11" i="20"/>
  <c r="F8" i="42"/>
  <c r="H366" i="20"/>
  <c r="H486" i="20"/>
  <c r="H582" i="20"/>
  <c r="H580" i="20"/>
  <c r="H365" i="20"/>
  <c r="H485" i="20"/>
  <c r="H581" i="20"/>
  <c r="F7" i="19"/>
  <c r="E13" i="20"/>
  <c r="E50" i="20"/>
  <c r="F16" i="19"/>
  <c r="F17" i="19"/>
  <c r="E14" i="20"/>
  <c r="E16" i="20"/>
  <c r="F11" i="19"/>
  <c r="BS46" i="40"/>
  <c r="BS44" i="40" s="1"/>
  <c r="F39" i="40" s="1"/>
  <c r="BU46" i="40"/>
  <c r="BU44" i="40" s="1"/>
  <c r="F29" i="40" s="1"/>
  <c r="H577" i="20"/>
  <c r="H484" i="20"/>
  <c r="H364" i="20"/>
  <c r="BI46" i="40"/>
  <c r="BI44" i="40" s="1"/>
  <c r="BM46" i="40"/>
  <c r="BM44" i="40" s="1"/>
  <c r="BK46" i="40"/>
  <c r="BK44" i="40" s="1"/>
  <c r="F18" i="47"/>
  <c r="AC60" i="20"/>
  <c r="V16" i="20"/>
  <c r="F10" i="36"/>
  <c r="Y496" i="20"/>
  <c r="H579" i="20"/>
  <c r="H361" i="20"/>
  <c r="H481" i="20"/>
  <c r="H578" i="20"/>
  <c r="H363" i="20"/>
  <c r="H483" i="20"/>
  <c r="F14" i="27"/>
  <c r="K29" i="20"/>
  <c r="H362" i="20"/>
  <c r="H482" i="20"/>
  <c r="O662" i="20"/>
  <c r="H575" i="20"/>
  <c r="I28" i="40"/>
  <c r="H359" i="20"/>
  <c r="H479" i="20"/>
  <c r="Z38" i="20"/>
  <c r="F18" i="42"/>
  <c r="Z58" i="20"/>
  <c r="F12" i="42"/>
  <c r="F16" i="35"/>
  <c r="S36" i="20"/>
  <c r="S12" i="20"/>
  <c r="F23" i="35"/>
  <c r="AM145" i="20" s="1"/>
  <c r="H348" i="20"/>
  <c r="H468" i="20"/>
  <c r="AB730" i="20"/>
  <c r="O653" i="20"/>
  <c r="H564" i="20"/>
  <c r="I14" i="40"/>
  <c r="H349" i="20"/>
  <c r="H469" i="20"/>
  <c r="I15" i="40"/>
  <c r="H565" i="20"/>
  <c r="AB731" i="20"/>
  <c r="O654" i="20"/>
  <c r="H475" i="20"/>
  <c r="H355" i="20"/>
  <c r="I21" i="40"/>
  <c r="H571" i="20"/>
  <c r="H358" i="20"/>
  <c r="H478" i="20"/>
  <c r="I27" i="40"/>
  <c r="H574" i="20"/>
  <c r="O661" i="20"/>
  <c r="G37" i="40"/>
  <c r="H356" i="20"/>
  <c r="H476" i="20"/>
  <c r="O659" i="20"/>
  <c r="I22" i="40"/>
  <c r="H572" i="20"/>
  <c r="H345" i="20"/>
  <c r="H465" i="20"/>
  <c r="AB727" i="20"/>
  <c r="L1284" i="20"/>
  <c r="H561" i="20"/>
  <c r="O650" i="20"/>
  <c r="I11" i="40"/>
  <c r="F23" i="19"/>
  <c r="E64" i="20"/>
  <c r="F24" i="19"/>
  <c r="E70" i="20"/>
  <c r="E18" i="20"/>
  <c r="F18" i="19"/>
  <c r="F6" i="19"/>
  <c r="E24" i="20"/>
  <c r="AE47" i="20"/>
  <c r="F21" i="49"/>
  <c r="C44" i="20"/>
  <c r="S53" i="20"/>
  <c r="S63" i="20"/>
  <c r="F24" i="35"/>
  <c r="AM146" i="20" s="1"/>
  <c r="T862" i="20"/>
  <c r="L920" i="20"/>
  <c r="N565" i="20"/>
  <c r="AB678" i="20"/>
  <c r="T864" i="20"/>
  <c r="E742" i="20"/>
  <c r="M559" i="20"/>
  <c r="AB682" i="20"/>
  <c r="N569" i="20"/>
  <c r="AA680" i="20"/>
  <c r="N567" i="20"/>
  <c r="T861" i="20"/>
  <c r="N568" i="20"/>
  <c r="AB681" i="20"/>
  <c r="S864" i="20"/>
  <c r="AB683" i="20"/>
  <c r="N570" i="20"/>
  <c r="M568" i="20"/>
  <c r="AA681" i="20"/>
  <c r="M920" i="20"/>
  <c r="F742" i="20"/>
  <c r="N559" i="20"/>
  <c r="AB676" i="20"/>
  <c r="N563" i="20"/>
  <c r="F777" i="20"/>
  <c r="N562" i="20"/>
  <c r="F776" i="20"/>
  <c r="AB675" i="20"/>
  <c r="M923" i="20"/>
  <c r="F10" i="19"/>
  <c r="F9" i="49"/>
  <c r="AE39" i="20"/>
  <c r="C39" i="20" s="1"/>
  <c r="F12" i="49"/>
  <c r="AE55" i="20"/>
  <c r="F13" i="49"/>
  <c r="AE80" i="20"/>
  <c r="C81" i="20" s="1"/>
  <c r="F25" i="19"/>
  <c r="E32" i="20"/>
  <c r="C73" i="20" s="1"/>
  <c r="AB279" i="20" s="1"/>
  <c r="E11" i="20"/>
  <c r="F5" i="19"/>
  <c r="AS46" i="40"/>
  <c r="AS44" i="40" s="1"/>
  <c r="Y66" i="20" s="1"/>
  <c r="F9" i="19"/>
  <c r="E15" i="20"/>
  <c r="S13" i="20"/>
  <c r="F5" i="35"/>
  <c r="S50" i="20"/>
  <c r="F15" i="35"/>
  <c r="BQ46" i="40"/>
  <c r="BQ44" i="40" s="1"/>
  <c r="F42" i="40" s="1"/>
  <c r="AE29" i="50"/>
  <c r="AE27" i="50" s="1"/>
  <c r="F14" i="50" s="1"/>
  <c r="AI29" i="50"/>
  <c r="AI27" i="50" s="1"/>
  <c r="AF24" i="20" s="1"/>
  <c r="O29" i="50"/>
  <c r="O27" i="50" s="1"/>
  <c r="F15" i="50" s="1"/>
  <c r="F8" i="31"/>
  <c r="Q524" i="20" s="1"/>
  <c r="P37" i="20"/>
  <c r="BW46" i="40"/>
  <c r="BW44" i="40" s="1"/>
  <c r="BG46" i="40"/>
  <c r="BG44" i="40" s="1"/>
  <c r="BO46" i="40"/>
  <c r="BO44" i="40" s="1"/>
  <c r="AM29" i="50"/>
  <c r="AM27" i="50" s="1"/>
  <c r="F11" i="50" s="1"/>
  <c r="H815" i="20" s="1"/>
  <c r="AC29" i="50"/>
  <c r="AC27" i="50" s="1"/>
  <c r="F19" i="50" s="1"/>
  <c r="C29" i="50"/>
  <c r="C27" i="50" s="1"/>
  <c r="F12" i="50" s="1"/>
  <c r="W29" i="50"/>
  <c r="W27" i="50" s="1"/>
  <c r="F17" i="50" s="1"/>
  <c r="G29" i="50"/>
  <c r="G27" i="50" s="1"/>
  <c r="F9" i="50" s="1"/>
  <c r="H813" i="20" s="1"/>
  <c r="BC46" i="40"/>
  <c r="BC44" i="40" s="1"/>
  <c r="Y75" i="20" s="1"/>
  <c r="C75" i="20" s="1"/>
  <c r="AB281" i="20" s="1"/>
  <c r="AA29" i="50"/>
  <c r="AA27" i="50" s="1"/>
  <c r="F20" i="50" s="1"/>
  <c r="E29" i="50"/>
  <c r="E27" i="50" s="1"/>
  <c r="AF38" i="20" s="1"/>
  <c r="BA46" i="40"/>
  <c r="BA44" i="40" s="1"/>
  <c r="Y31" i="20" s="1"/>
  <c r="C65" i="20" s="1"/>
  <c r="V291" i="20" s="1"/>
  <c r="U29" i="50"/>
  <c r="U27" i="50" s="1"/>
  <c r="F18" i="50" s="1"/>
  <c r="Q29" i="50"/>
  <c r="Q27" i="50" s="1"/>
  <c r="F23" i="50" s="1"/>
  <c r="AG29" i="50"/>
  <c r="AG27" i="50" s="1"/>
  <c r="F7" i="50" s="1"/>
  <c r="H811" i="20" s="1"/>
  <c r="AY46" i="40"/>
  <c r="AY44" i="40" s="1"/>
  <c r="S29" i="50"/>
  <c r="S27" i="50" s="1"/>
  <c r="F22" i="50" s="1"/>
  <c r="AK29" i="50"/>
  <c r="AK27" i="50" s="1"/>
  <c r="F21" i="50" s="1"/>
  <c r="AD701" i="20"/>
  <c r="AD700" i="20"/>
  <c r="Y29" i="50"/>
  <c r="Y27" i="50" s="1"/>
  <c r="F8" i="50" s="1"/>
  <c r="H812" i="20" s="1"/>
  <c r="I29" i="50"/>
  <c r="I27" i="50" s="1"/>
  <c r="F16" i="50" s="1"/>
  <c r="M29" i="50"/>
  <c r="M27" i="50" s="1"/>
  <c r="AF79" i="20" s="1"/>
  <c r="F7" i="33"/>
  <c r="AD699" i="20"/>
  <c r="M24" i="20"/>
  <c r="O29" i="20"/>
  <c r="V36" i="20"/>
  <c r="F7" i="22"/>
  <c r="Y523" i="20" s="1"/>
  <c r="S11" i="20"/>
  <c r="G45" i="20"/>
  <c r="F11" i="36"/>
  <c r="F20" i="28"/>
  <c r="M1174" i="20" s="1"/>
  <c r="N60" i="20"/>
  <c r="F16" i="30"/>
  <c r="F5" i="28"/>
  <c r="M1080" i="20" s="1"/>
  <c r="W38" i="20"/>
  <c r="G20" i="20"/>
  <c r="O60" i="20"/>
  <c r="V13" i="20"/>
  <c r="F13" i="44"/>
  <c r="F8" i="30"/>
  <c r="AB14" i="20"/>
  <c r="V79" i="20"/>
  <c r="P35" i="20"/>
  <c r="Y24" i="43"/>
  <c r="Y22" i="43" s="1"/>
  <c r="F5" i="43" s="1"/>
  <c r="F959" i="20" s="1"/>
  <c r="R24" i="20"/>
  <c r="S25" i="20"/>
  <c r="R25" i="20"/>
  <c r="R16" i="20"/>
  <c r="F16" i="31"/>
  <c r="P29" i="20"/>
  <c r="BE46" i="40"/>
  <c r="BE44" i="40" s="1"/>
  <c r="F17" i="31"/>
  <c r="P38" i="20"/>
  <c r="U17" i="20"/>
  <c r="S24" i="43"/>
  <c r="S22" i="43" s="1"/>
  <c r="F8" i="43" s="1"/>
  <c r="AH79" i="20"/>
  <c r="F15" i="47"/>
  <c r="F16" i="20"/>
  <c r="H21" i="20"/>
  <c r="S18" i="20"/>
  <c r="U35" i="20"/>
  <c r="F9" i="42"/>
  <c r="W51" i="20"/>
  <c r="K24" i="20"/>
  <c r="X35" i="20"/>
  <c r="Z16" i="20"/>
  <c r="AF60" i="20"/>
  <c r="S52" i="20"/>
  <c r="F22" i="29"/>
  <c r="K24" i="43"/>
  <c r="K22" i="43" s="1"/>
  <c r="F12" i="43" s="1"/>
  <c r="F15" i="23"/>
  <c r="AC57" i="20"/>
  <c r="T35" i="20"/>
  <c r="T38" i="20"/>
  <c r="AC45" i="20"/>
  <c r="P18" i="20"/>
  <c r="N79" i="20"/>
  <c r="K50" i="20"/>
  <c r="F18" i="23"/>
  <c r="U47" i="20"/>
  <c r="U16" i="20"/>
  <c r="AG18" i="20"/>
  <c r="F20" i="22"/>
  <c r="F10" i="35"/>
  <c r="G37" i="20"/>
  <c r="H25" i="20"/>
  <c r="F11" i="51"/>
  <c r="F18" i="22"/>
  <c r="O47" i="20"/>
  <c r="Z50" i="20"/>
  <c r="F8" i="52"/>
  <c r="I671" i="20" s="1"/>
  <c r="AC14" i="20"/>
  <c r="P13" i="20"/>
  <c r="L14" i="20"/>
  <c r="U18" i="20"/>
  <c r="F5" i="34"/>
  <c r="F20" i="29"/>
  <c r="AC12" i="20"/>
  <c r="K11" i="20"/>
  <c r="AA24" i="20"/>
  <c r="F12" i="22"/>
  <c r="U24" i="43"/>
  <c r="U22" i="43" s="1"/>
  <c r="F17" i="43" s="1"/>
  <c r="F8" i="21"/>
  <c r="I264" i="20" s="1"/>
  <c r="F15" i="31"/>
  <c r="O23" i="20"/>
  <c r="N18" i="20"/>
  <c r="V24" i="20"/>
  <c r="F14" i="19"/>
  <c r="R11" i="20"/>
  <c r="F9" i="33"/>
  <c r="L24" i="20"/>
  <c r="E12" i="20"/>
  <c r="L18" i="20"/>
  <c r="AH12" i="20"/>
  <c r="G18" i="20"/>
  <c r="H32" i="20"/>
  <c r="N50" i="20"/>
  <c r="F16" i="37"/>
  <c r="E24" i="43"/>
  <c r="E22" i="43" s="1"/>
  <c r="F16" i="43" s="1"/>
  <c r="G6" i="48"/>
  <c r="AD11" i="20"/>
  <c r="AD38" i="20"/>
  <c r="AD24" i="20"/>
  <c r="AD50" i="20"/>
  <c r="O24" i="43"/>
  <c r="O22" i="43" s="1"/>
  <c r="F6" i="43" s="1"/>
  <c r="F960" i="20" s="1"/>
  <c r="M46" i="40"/>
  <c r="M44" i="40" s="1"/>
  <c r="F27" i="40" s="1"/>
  <c r="G24" i="43"/>
  <c r="G22" i="43" s="1"/>
  <c r="F7" i="43" s="1"/>
  <c r="F961" i="20" s="1"/>
  <c r="V58" i="20"/>
  <c r="AD25" i="20"/>
  <c r="G17" i="20"/>
  <c r="AI46" i="40"/>
  <c r="AI44" i="40" s="1"/>
  <c r="I24" i="43"/>
  <c r="I22" i="43" s="1"/>
  <c r="F14" i="43" s="1"/>
  <c r="F18" i="31"/>
  <c r="P14" i="20"/>
  <c r="F12" i="36"/>
  <c r="V17" i="20"/>
  <c r="F6" i="21"/>
  <c r="I262" i="20" s="1"/>
  <c r="F58" i="20"/>
  <c r="F26" i="19"/>
  <c r="E38" i="20"/>
  <c r="F12" i="39"/>
  <c r="X58" i="20"/>
  <c r="G7" i="48"/>
  <c r="AD15" i="20"/>
  <c r="F10" i="52"/>
  <c r="AH18" i="20"/>
  <c r="F19" i="34"/>
  <c r="U50" i="20"/>
  <c r="F9" i="37"/>
  <c r="Y538" i="20" s="1"/>
  <c r="W12" i="20"/>
  <c r="F12" i="35"/>
  <c r="S14" i="20"/>
  <c r="F11" i="44"/>
  <c r="M981" i="20" s="1"/>
  <c r="AA11" i="20"/>
  <c r="F19" i="38"/>
  <c r="M1271" i="20" s="1"/>
  <c r="T47" i="20"/>
  <c r="F9" i="22"/>
  <c r="Y525" i="20" s="1"/>
  <c r="G38" i="20"/>
  <c r="F10" i="21"/>
  <c r="F18" i="20"/>
  <c r="F16" i="27"/>
  <c r="K25" i="20"/>
  <c r="F6" i="33"/>
  <c r="R79" i="20"/>
  <c r="G10" i="48"/>
  <c r="AD13" i="20"/>
  <c r="F11" i="28"/>
  <c r="M18" i="20"/>
  <c r="F16" i="21"/>
  <c r="F60" i="20"/>
  <c r="F9" i="28"/>
  <c r="M1084" i="20" s="1"/>
  <c r="M29" i="20"/>
  <c r="F8" i="38"/>
  <c r="M1260" i="20" s="1"/>
  <c r="T11" i="20"/>
  <c r="F14" i="47"/>
  <c r="AC51" i="20"/>
  <c r="F10" i="33"/>
  <c r="F1085" i="20" s="1"/>
  <c r="R18" i="20"/>
  <c r="F13" i="25"/>
  <c r="L17" i="20"/>
  <c r="F7" i="31"/>
  <c r="Q523" i="20" s="1"/>
  <c r="P11" i="20"/>
  <c r="G17" i="48"/>
  <c r="AD56" i="20"/>
  <c r="F16" i="49"/>
  <c r="AE18" i="20"/>
  <c r="AQ46" i="40"/>
  <c r="AQ44" i="40" s="1"/>
  <c r="F14" i="28"/>
  <c r="M1089" i="20" s="1"/>
  <c r="M25" i="20"/>
  <c r="F6" i="52"/>
  <c r="I669" i="20" s="1"/>
  <c r="AH17" i="20"/>
  <c r="F8" i="28"/>
  <c r="M1083" i="20" s="1"/>
  <c r="M11" i="20"/>
  <c r="F17" i="30"/>
  <c r="O25" i="20"/>
  <c r="F18" i="38"/>
  <c r="M1270" i="20" s="1"/>
  <c r="T50" i="20"/>
  <c r="F15" i="29"/>
  <c r="N11" i="20"/>
  <c r="F17" i="25"/>
  <c r="L50" i="20"/>
  <c r="F5" i="22"/>
  <c r="Y521" i="20" s="1"/>
  <c r="G11" i="20"/>
  <c r="F14" i="22"/>
  <c r="G13" i="20"/>
  <c r="G24" i="48"/>
  <c r="AD17" i="20"/>
  <c r="G46" i="40"/>
  <c r="G44" i="40" s="1"/>
  <c r="F11" i="22"/>
  <c r="G79" i="20"/>
  <c r="F17" i="37"/>
  <c r="W24" i="20"/>
  <c r="F14" i="34"/>
  <c r="U79" i="20"/>
  <c r="F11" i="23"/>
  <c r="H16" i="20"/>
  <c r="F13" i="39"/>
  <c r="X60" i="20"/>
  <c r="F909" i="20"/>
  <c r="F9" i="27"/>
  <c r="I399" i="20" s="1"/>
  <c r="K13" i="20"/>
  <c r="F22" i="19"/>
  <c r="E17" i="20"/>
  <c r="F16" i="29"/>
  <c r="M51" i="20"/>
  <c r="F6" i="44"/>
  <c r="M976" i="20" s="1"/>
  <c r="AA23" i="20"/>
  <c r="G12" i="48"/>
  <c r="AD16" i="20"/>
  <c r="F10" i="38"/>
  <c r="M1262" i="20" s="1"/>
  <c r="T79" i="20"/>
  <c r="F18" i="37"/>
  <c r="F1270" i="20" s="1"/>
  <c r="W25" i="20"/>
  <c r="F21" i="23"/>
  <c r="H24" i="20"/>
  <c r="F11" i="42"/>
  <c r="Z24" i="20"/>
  <c r="G20" i="48"/>
  <c r="AD35" i="20"/>
  <c r="F8" i="49"/>
  <c r="F12" i="34"/>
  <c r="U12" i="20"/>
  <c r="F6" i="51"/>
  <c r="AG11" i="20"/>
  <c r="F15" i="38"/>
  <c r="M1267" i="20" s="1"/>
  <c r="T20" i="20"/>
  <c r="F5" i="37"/>
  <c r="W35" i="20"/>
  <c r="I46" i="40"/>
  <c r="I44" i="40" s="1"/>
  <c r="AG46" i="40"/>
  <c r="AG44" i="40" s="1"/>
  <c r="F6" i="36"/>
  <c r="V11" i="20"/>
  <c r="F9" i="21"/>
  <c r="F12" i="20"/>
  <c r="F6" i="37"/>
  <c r="Y535" i="20" s="1"/>
  <c r="W29" i="20"/>
  <c r="F19" i="21"/>
  <c r="F32" i="20"/>
  <c r="F7" i="38"/>
  <c r="M1259" i="20" s="1"/>
  <c r="T25" i="20"/>
  <c r="F5" i="33"/>
  <c r="R12" i="20"/>
  <c r="F17" i="29"/>
  <c r="N17" i="20"/>
  <c r="F21" i="35"/>
  <c r="AM143" i="20" s="1"/>
  <c r="S21" i="20"/>
  <c r="F24" i="23"/>
  <c r="AF239" i="20" s="1"/>
  <c r="H18" i="20"/>
  <c r="F14" i="25"/>
  <c r="L35" i="20"/>
  <c r="F19" i="19"/>
  <c r="F9" i="39"/>
  <c r="Y131" i="20" s="1"/>
  <c r="X32" i="20"/>
  <c r="F16" i="44"/>
  <c r="AA82" i="20"/>
  <c r="F19" i="42"/>
  <c r="Z12" i="20"/>
  <c r="Q46" i="40"/>
  <c r="Q44" i="40" s="1"/>
  <c r="F13" i="38"/>
  <c r="M1265" i="20" s="1"/>
  <c r="T18" i="20"/>
  <c r="F17" i="33"/>
  <c r="R56" i="20"/>
  <c r="F23" i="38"/>
  <c r="T16" i="20"/>
  <c r="F8" i="47"/>
  <c r="AC35" i="20"/>
  <c r="F14" i="37"/>
  <c r="W47" i="20"/>
  <c r="F17" i="27"/>
  <c r="K60" i="20"/>
  <c r="U46" i="40"/>
  <c r="U44" i="40" s="1"/>
  <c r="G8" i="48"/>
  <c r="AD32" i="20"/>
  <c r="F19" i="28"/>
  <c r="M1173" i="20" s="1"/>
  <c r="M47" i="20"/>
  <c r="AC24" i="43"/>
  <c r="AC22" i="43" s="1"/>
  <c r="F15" i="43" s="1"/>
  <c r="F7" i="21"/>
  <c r="I263" i="20" s="1"/>
  <c r="F13" i="20"/>
  <c r="F10" i="37"/>
  <c r="W23" i="20"/>
  <c r="F12" i="28"/>
  <c r="M1087" i="20" s="1"/>
  <c r="M13" i="20"/>
  <c r="F12" i="44"/>
  <c r="AA13" i="20"/>
  <c r="F12" i="37"/>
  <c r="W79" i="20"/>
  <c r="F13" i="21"/>
  <c r="F29" i="20"/>
  <c r="F10" i="31"/>
  <c r="Q526" i="20" s="1"/>
  <c r="P12" i="20"/>
  <c r="F12" i="47"/>
  <c r="AC17" i="20"/>
  <c r="K46" i="40"/>
  <c r="K44" i="40" s="1"/>
  <c r="F11" i="52"/>
  <c r="AH35" i="20"/>
  <c r="F18" i="49"/>
  <c r="AE24" i="20"/>
  <c r="F9" i="23"/>
  <c r="H11" i="20"/>
  <c r="F16" i="25"/>
  <c r="L40" i="20"/>
  <c r="F8" i="37"/>
  <c r="Y537" i="20" s="1"/>
  <c r="W20" i="20"/>
  <c r="F19" i="25"/>
  <c r="L16" i="20"/>
  <c r="G9" i="48"/>
  <c r="AD14" i="20"/>
  <c r="F14" i="39"/>
  <c r="X79" i="20"/>
  <c r="F17" i="28"/>
  <c r="M1171" i="20" s="1"/>
  <c r="M20" i="20"/>
  <c r="F21" i="36"/>
  <c r="V18" i="20"/>
  <c r="F15" i="49"/>
  <c r="AE12" i="20"/>
  <c r="F19" i="30"/>
  <c r="O50" i="20"/>
  <c r="F18" i="36"/>
  <c r="V20" i="20"/>
  <c r="F19" i="23"/>
  <c r="H52" i="20"/>
  <c r="F13" i="22"/>
  <c r="G25" i="20"/>
  <c r="F19" i="39"/>
  <c r="X38" i="20"/>
  <c r="F12" i="27"/>
  <c r="K18" i="20"/>
  <c r="F6" i="34"/>
  <c r="U11" i="20"/>
  <c r="F14" i="36"/>
  <c r="V50" i="20"/>
  <c r="G14" i="48"/>
  <c r="AD47" i="20"/>
  <c r="F5" i="30"/>
  <c r="O17" i="20"/>
  <c r="F14" i="49"/>
  <c r="AE11" i="20"/>
  <c r="F17" i="38"/>
  <c r="M1269" i="20" s="1"/>
  <c r="T24" i="20"/>
  <c r="F16" i="34"/>
  <c r="U13" i="20"/>
  <c r="F12" i="23"/>
  <c r="H14" i="20"/>
  <c r="F11" i="34"/>
  <c r="U38" i="20"/>
  <c r="F8" i="51"/>
  <c r="W649" i="20" s="1"/>
  <c r="AG12" i="20"/>
  <c r="F9" i="36"/>
  <c r="V32" i="20"/>
  <c r="AU46" i="40"/>
  <c r="AU44" i="40" s="1"/>
  <c r="C46" i="40"/>
  <c r="C44" i="40" s="1"/>
  <c r="O46" i="40"/>
  <c r="O44" i="40" s="1"/>
  <c r="F13" i="28"/>
  <c r="M1088" i="20" s="1"/>
  <c r="M40" i="20"/>
  <c r="F9" i="44"/>
  <c r="M979" i="20" s="1"/>
  <c r="AA17" i="20"/>
  <c r="F9" i="30"/>
  <c r="O24" i="20"/>
  <c r="F22" i="38"/>
  <c r="T58" i="20"/>
  <c r="F16" i="39"/>
  <c r="X24" i="20"/>
  <c r="F6" i="25"/>
  <c r="L76" i="20"/>
  <c r="C76" i="20" s="1"/>
  <c r="AB282" i="20" s="1"/>
  <c r="F18" i="21"/>
  <c r="F40" i="20"/>
  <c r="F5" i="38"/>
  <c r="M1257" i="20" s="1"/>
  <c r="T29" i="20"/>
  <c r="F7" i="44"/>
  <c r="M977" i="20" s="1"/>
  <c r="AA79" i="20"/>
  <c r="F18" i="34"/>
  <c r="U56" i="20"/>
  <c r="F18" i="39"/>
  <c r="X17" i="20"/>
  <c r="F10" i="47"/>
  <c r="Y411" i="20" s="1"/>
  <c r="AC54" i="20"/>
  <c r="F9" i="38"/>
  <c r="M1261" i="20" s="1"/>
  <c r="T12" i="20"/>
  <c r="F13" i="27"/>
  <c r="K79" i="20"/>
  <c r="F8" i="23"/>
  <c r="H36" i="20"/>
  <c r="F13" i="47"/>
  <c r="AC18" i="20"/>
  <c r="F6" i="38"/>
  <c r="M1258" i="20" s="1"/>
  <c r="T13" i="20"/>
  <c r="F18" i="27"/>
  <c r="K16" i="20"/>
  <c r="F7" i="36"/>
  <c r="V15" i="20"/>
  <c r="F20" i="19"/>
  <c r="E21" i="20"/>
  <c r="F18" i="30"/>
  <c r="O56" i="20"/>
  <c r="O727" i="20"/>
  <c r="F1086" i="20"/>
  <c r="F11" i="29"/>
  <c r="N24" i="20"/>
  <c r="AE46" i="40"/>
  <c r="AE44" i="40" s="1"/>
  <c r="F14" i="42"/>
  <c r="Z18" i="20"/>
  <c r="F16" i="33"/>
  <c r="R13" i="20"/>
  <c r="F5" i="51"/>
  <c r="P697" i="20" s="1"/>
  <c r="AG51" i="20"/>
  <c r="F17" i="34"/>
  <c r="U40" i="20"/>
  <c r="F12" i="19"/>
  <c r="E52" i="20"/>
  <c r="F12" i="21"/>
  <c r="F17" i="20"/>
  <c r="AC46" i="40"/>
  <c r="AC44" i="40" s="1"/>
  <c r="F5" i="23"/>
  <c r="H15" i="20"/>
  <c r="I83" i="20" s="1"/>
  <c r="F10" i="25"/>
  <c r="L82" i="20"/>
  <c r="F17" i="42"/>
  <c r="Z35" i="20"/>
  <c r="F14" i="33"/>
  <c r="R50" i="20"/>
  <c r="F7" i="51"/>
  <c r="AG79" i="20"/>
  <c r="F18" i="25"/>
  <c r="L25" i="20"/>
  <c r="F8" i="33"/>
  <c r="R38" i="20"/>
  <c r="F9" i="34"/>
  <c r="AG496" i="20" s="1"/>
  <c r="U24" i="20"/>
  <c r="F10" i="29"/>
  <c r="N56" i="20"/>
  <c r="F15" i="37"/>
  <c r="W11" i="20"/>
  <c r="F26" i="35"/>
  <c r="AM148" i="20" s="1"/>
  <c r="S35" i="20"/>
  <c r="F13" i="33"/>
  <c r="F8" i="35"/>
  <c r="S15" i="20"/>
  <c r="F15" i="52"/>
  <c r="AH60" i="20"/>
  <c r="F13" i="36"/>
  <c r="V60" i="20"/>
  <c r="F5" i="29"/>
  <c r="N12" i="20"/>
  <c r="F15" i="34"/>
  <c r="U25" i="20"/>
  <c r="F6" i="30"/>
  <c r="O11" i="20"/>
  <c r="F7" i="23"/>
  <c r="H13" i="20"/>
  <c r="F15" i="28"/>
  <c r="M1169" i="20" s="1"/>
  <c r="M56" i="20"/>
  <c r="F15" i="27"/>
  <c r="K12" i="20"/>
  <c r="F15" i="19"/>
  <c r="F7" i="28"/>
  <c r="M1082" i="20" s="1"/>
  <c r="M38" i="20"/>
  <c r="F12" i="25"/>
  <c r="L79" i="20"/>
  <c r="F13" i="31"/>
  <c r="F13" i="19"/>
  <c r="E25" i="20"/>
  <c r="F16" i="23"/>
  <c r="H50" i="20"/>
  <c r="F7" i="42"/>
  <c r="Z13" i="20"/>
  <c r="F10" i="42"/>
  <c r="Z15" i="20"/>
  <c r="F9" i="52"/>
  <c r="I672" i="20" s="1"/>
  <c r="AH11" i="20"/>
  <c r="F11" i="27"/>
  <c r="K17" i="20"/>
  <c r="F9" i="29"/>
  <c r="N58" i="20"/>
  <c r="F9" i="35"/>
  <c r="S16" i="20"/>
  <c r="F18" i="35"/>
  <c r="AM140" i="20" s="1"/>
  <c r="S61" i="20"/>
  <c r="G18" i="48"/>
  <c r="AD33" i="20"/>
  <c r="C33" i="20" s="1"/>
  <c r="F6" i="47"/>
  <c r="AC50" i="20"/>
  <c r="F12" i="38"/>
  <c r="M1264" i="20" s="1"/>
  <c r="T56" i="20"/>
  <c r="F21" i="19"/>
  <c r="E61" i="20"/>
  <c r="F6" i="28"/>
  <c r="M1081" i="20" s="1"/>
  <c r="M17" i="20"/>
  <c r="F18" i="28"/>
  <c r="M1172" i="20" s="1"/>
  <c r="M82" i="20"/>
  <c r="F15" i="21"/>
  <c r="F24" i="20"/>
  <c r="Q24" i="43"/>
  <c r="Q22" i="43" s="1"/>
  <c r="F9" i="43" s="1"/>
  <c r="F20" i="39"/>
  <c r="X56" i="20"/>
  <c r="F6" i="42"/>
  <c r="Z21" i="20"/>
  <c r="F17" i="44"/>
  <c r="AA40" i="20"/>
  <c r="G16" i="48"/>
  <c r="F13" i="52"/>
  <c r="AH23" i="20"/>
  <c r="F12" i="31"/>
  <c r="P51" i="20"/>
  <c r="F5" i="44"/>
  <c r="M975" i="20" s="1"/>
  <c r="AA47" i="20"/>
  <c r="F8" i="44"/>
  <c r="M978" i="20" s="1"/>
  <c r="AA12" i="20"/>
  <c r="F5" i="21"/>
  <c r="I261" i="20" s="1"/>
  <c r="F11" i="20"/>
  <c r="F8" i="36"/>
  <c r="V14" i="20"/>
  <c r="F14" i="52"/>
  <c r="AH24" i="20"/>
  <c r="F9" i="51"/>
  <c r="AG17" i="20"/>
  <c r="F15" i="22"/>
  <c r="G24" i="20"/>
  <c r="F17" i="39"/>
  <c r="X12" i="20"/>
  <c r="F5" i="47"/>
  <c r="AC11" i="20"/>
  <c r="F14" i="21"/>
  <c r="F79" i="20"/>
  <c r="F7" i="29"/>
  <c r="N38" i="20"/>
  <c r="F11" i="30"/>
  <c r="O79" i="20"/>
  <c r="F13" i="35"/>
  <c r="S32" i="20"/>
  <c r="Y46" i="40"/>
  <c r="Y44" i="40" s="1"/>
  <c r="S46" i="40"/>
  <c r="S44" i="40" s="1"/>
  <c r="F37" i="40" s="1"/>
  <c r="F17" i="49"/>
  <c r="AE29" i="20"/>
  <c r="F10" i="28"/>
  <c r="M1085" i="20" s="1"/>
  <c r="M79" i="20"/>
  <c r="F22" i="23"/>
  <c r="AF237" i="20" s="1"/>
  <c r="H35" i="20"/>
  <c r="F8" i="25"/>
  <c r="I410" i="20" s="1"/>
  <c r="L13" i="20"/>
  <c r="F10" i="44"/>
  <c r="M980" i="20" s="1"/>
  <c r="AA29" i="20"/>
  <c r="F21" i="22"/>
  <c r="G56" i="20"/>
  <c r="F19" i="22"/>
  <c r="G47" i="20"/>
  <c r="F7" i="37"/>
  <c r="Y536" i="20" s="1"/>
  <c r="W18" i="20"/>
  <c r="F14" i="35"/>
  <c r="S58" i="20"/>
  <c r="F12" i="51"/>
  <c r="AG24" i="20"/>
  <c r="F20" i="47"/>
  <c r="AC25" i="20"/>
  <c r="F14" i="38"/>
  <c r="M1266" i="20" s="1"/>
  <c r="T40" i="20"/>
  <c r="F20" i="25"/>
  <c r="L32" i="20"/>
  <c r="F8" i="27"/>
  <c r="K14" i="20"/>
  <c r="F17" i="21"/>
  <c r="F25" i="20"/>
  <c r="F14" i="23"/>
  <c r="H53" i="20"/>
  <c r="F16" i="38"/>
  <c r="M1268" i="20" s="1"/>
  <c r="T60" i="20"/>
  <c r="G22" i="48"/>
  <c r="AD79" i="20"/>
  <c r="F15" i="25"/>
  <c r="L12" i="20"/>
  <c r="W46" i="40"/>
  <c r="W44" i="40" s="1"/>
  <c r="F19" i="36"/>
  <c r="V12" i="20"/>
  <c r="F6" i="27"/>
  <c r="I395" i="20" s="1"/>
  <c r="K35" i="20"/>
  <c r="AA46" i="40"/>
  <c r="AA44" i="40" s="1"/>
  <c r="BY46" i="40"/>
  <c r="BY44" i="40" s="1"/>
  <c r="F11" i="38"/>
  <c r="T17" i="20"/>
  <c r="F10" i="30"/>
  <c r="O18" i="20"/>
  <c r="F16" i="47"/>
  <c r="AC24" i="20"/>
  <c r="F16" i="42"/>
  <c r="Z25" i="20"/>
  <c r="G21" i="48"/>
  <c r="AD12" i="20"/>
  <c r="F5" i="25"/>
  <c r="I407" i="20" s="1"/>
  <c r="L11" i="20"/>
  <c r="F18" i="29"/>
  <c r="N32" i="20"/>
  <c r="F17" i="36"/>
  <c r="V21" i="20"/>
  <c r="G19" i="48"/>
  <c r="AD82" i="20"/>
  <c r="F6" i="39"/>
  <c r="X16" i="20"/>
  <c r="AA24" i="43"/>
  <c r="AA22" i="43" s="1"/>
  <c r="F18" i="43" s="1"/>
  <c r="F11" i="21"/>
  <c r="F38" i="20"/>
  <c r="W24" i="43"/>
  <c r="W22" i="43" s="1"/>
  <c r="F11" i="43" s="1"/>
  <c r="E46" i="40"/>
  <c r="E44" i="40" s="1"/>
  <c r="F13" i="30"/>
  <c r="O38" i="20"/>
  <c r="F13" i="29"/>
  <c r="N13" i="20"/>
  <c r="F6" i="31"/>
  <c r="Q522" i="20" s="1"/>
  <c r="P17" i="20"/>
  <c r="F20" i="21"/>
  <c r="F56" i="20"/>
  <c r="F6" i="29"/>
  <c r="N51" i="20"/>
  <c r="F8" i="19"/>
  <c r="E35" i="20"/>
  <c r="AW46" i="40"/>
  <c r="AW44" i="40" s="1"/>
  <c r="F15" i="39"/>
  <c r="X25" i="20"/>
  <c r="C24" i="43"/>
  <c r="C22" i="43" s="1"/>
  <c r="F13" i="43" s="1"/>
  <c r="Y32" i="20" l="1"/>
  <c r="Y54" i="20"/>
  <c r="F25" i="40"/>
  <c r="AF236" i="20"/>
  <c r="AF207" i="20"/>
  <c r="AF210" i="20"/>
  <c r="J136" i="20"/>
  <c r="AF234" i="20"/>
  <c r="AF232" i="20"/>
  <c r="AF235" i="20"/>
  <c r="Q208" i="20"/>
  <c r="Q211" i="20"/>
  <c r="Q207" i="20"/>
  <c r="E2" i="40"/>
  <c r="J135" i="20"/>
  <c r="Q206" i="20"/>
  <c r="AM137" i="20"/>
  <c r="AM139" i="20"/>
  <c r="AM136" i="20"/>
  <c r="AF233" i="20"/>
  <c r="AM135" i="20"/>
  <c r="C66" i="20"/>
  <c r="V292" i="20" s="1"/>
  <c r="I334" i="20"/>
  <c r="I333" i="20"/>
  <c r="AM132" i="20"/>
  <c r="AM138" i="20"/>
  <c r="AM133" i="20"/>
  <c r="AM134" i="20"/>
  <c r="AF203" i="20"/>
  <c r="AF205" i="20"/>
  <c r="C36" i="20"/>
  <c r="J133" i="20"/>
  <c r="AF206" i="20"/>
  <c r="AF208" i="20"/>
  <c r="AF204" i="20"/>
  <c r="J134" i="20"/>
  <c r="J131" i="20"/>
  <c r="Q204" i="20"/>
  <c r="AF230" i="20"/>
  <c r="Q205" i="20"/>
  <c r="AF231" i="20"/>
  <c r="I437" i="20"/>
  <c r="J132" i="20"/>
  <c r="Y229" i="20"/>
  <c r="AG321" i="20"/>
  <c r="Y230" i="20"/>
  <c r="AF202" i="20"/>
  <c r="Q327" i="20"/>
  <c r="AF223" i="20"/>
  <c r="Y212" i="20"/>
  <c r="AF225" i="20"/>
  <c r="AF227" i="20"/>
  <c r="AF226" i="20"/>
  <c r="AF224" i="20"/>
  <c r="V757" i="20"/>
  <c r="AF229" i="20"/>
  <c r="AF228" i="20"/>
  <c r="C52" i="20"/>
  <c r="V278" i="20" s="1"/>
  <c r="AG400" i="20"/>
  <c r="Y208" i="20"/>
  <c r="Y211" i="20"/>
  <c r="Y210" i="20"/>
  <c r="Y213" i="20"/>
  <c r="Y209" i="20"/>
  <c r="M1212" i="20"/>
  <c r="M1211" i="20"/>
  <c r="F907" i="20"/>
  <c r="M1214" i="20"/>
  <c r="F908" i="20"/>
  <c r="M1213" i="20"/>
  <c r="Y228" i="20"/>
  <c r="Y227" i="20"/>
  <c r="Y206" i="20"/>
  <c r="Y205" i="20"/>
  <c r="Y204" i="20"/>
  <c r="Y207" i="20"/>
  <c r="J130" i="20"/>
  <c r="Y62" i="20"/>
  <c r="C62" i="20" s="1"/>
  <c r="V288" i="20" s="1"/>
  <c r="F36" i="40"/>
  <c r="I182" i="20" s="1"/>
  <c r="Q200" i="20"/>
  <c r="Y329" i="20"/>
  <c r="Y61" i="20"/>
  <c r="F1279" i="20"/>
  <c r="I436" i="20"/>
  <c r="Y41" i="20"/>
  <c r="C41" i="20" s="1"/>
  <c r="Y401" i="20"/>
  <c r="Y402" i="20"/>
  <c r="Y15" i="20"/>
  <c r="C15" i="20" s="1"/>
  <c r="F32" i="40"/>
  <c r="F40" i="40"/>
  <c r="I185" i="20" s="1"/>
  <c r="Y58" i="20"/>
  <c r="C69" i="20" s="1"/>
  <c r="V295" i="20" s="1"/>
  <c r="Y331" i="20"/>
  <c r="AG454" i="20"/>
  <c r="Y412" i="20"/>
  <c r="Y410" i="20"/>
  <c r="Y414" i="20"/>
  <c r="Y413" i="20"/>
  <c r="Y409" i="20"/>
  <c r="Y408" i="20"/>
  <c r="Y407" i="20"/>
  <c r="C57" i="20"/>
  <c r="AC809" i="20"/>
  <c r="AG320" i="20"/>
  <c r="Y330" i="20"/>
  <c r="AG399" i="20"/>
  <c r="I408" i="20"/>
  <c r="I332" i="20"/>
  <c r="Q400" i="20"/>
  <c r="Y327" i="20"/>
  <c r="Q399" i="20"/>
  <c r="Y500" i="20"/>
  <c r="Y502" i="20"/>
  <c r="Y499" i="20"/>
  <c r="Y497" i="20"/>
  <c r="AC900" i="20"/>
  <c r="AG452" i="20"/>
  <c r="Y328" i="20"/>
  <c r="Q199" i="20"/>
  <c r="I397" i="20"/>
  <c r="I398" i="20"/>
  <c r="I396" i="20"/>
  <c r="AC917" i="20"/>
  <c r="M1150" i="20"/>
  <c r="Q201" i="20"/>
  <c r="Y223" i="20"/>
  <c r="C53" i="20"/>
  <c r="V279" i="20" s="1"/>
  <c r="C59" i="20"/>
  <c r="I329" i="20"/>
  <c r="AC916" i="20"/>
  <c r="I331" i="20"/>
  <c r="Y326" i="20"/>
  <c r="C31" i="20"/>
  <c r="Y383" i="20"/>
  <c r="Y380" i="20"/>
  <c r="Y381" i="20"/>
  <c r="AC742" i="20"/>
  <c r="Y382" i="20"/>
  <c r="AC743" i="20"/>
  <c r="AC744" i="20"/>
  <c r="I327" i="20"/>
  <c r="I324" i="20"/>
  <c r="I325" i="20"/>
  <c r="AE83" i="20"/>
  <c r="P83" i="20"/>
  <c r="AC83" i="20"/>
  <c r="S83" i="20"/>
  <c r="Q83" i="20"/>
  <c r="R83" i="20"/>
  <c r="G83" i="20"/>
  <c r="AD83" i="20"/>
  <c r="X83" i="20"/>
  <c r="Q443" i="20"/>
  <c r="U83" i="20"/>
  <c r="Z83" i="20"/>
  <c r="H83" i="20"/>
  <c r="M83" i="20"/>
  <c r="K83" i="20"/>
  <c r="T83" i="20"/>
  <c r="F83" i="20"/>
  <c r="AH83" i="20"/>
  <c r="O83" i="20"/>
  <c r="W83" i="20"/>
  <c r="V83" i="20"/>
  <c r="AG83" i="20"/>
  <c r="AA83" i="20"/>
  <c r="L83" i="20"/>
  <c r="N83" i="20"/>
  <c r="E83" i="20"/>
  <c r="E9" i="20" s="1"/>
  <c r="I328" i="20"/>
  <c r="I330" i="20"/>
  <c r="Y324" i="20"/>
  <c r="Y325" i="20"/>
  <c r="Y323" i="20"/>
  <c r="Q441" i="20"/>
  <c r="I323" i="20"/>
  <c r="I326" i="20"/>
  <c r="I322" i="20"/>
  <c r="Q325" i="20"/>
  <c r="Q326" i="20"/>
  <c r="M1225" i="20"/>
  <c r="Q321" i="20"/>
  <c r="Q323" i="20"/>
  <c r="AG495" i="20"/>
  <c r="Q322" i="20"/>
  <c r="Q324" i="20"/>
  <c r="Y322" i="20"/>
  <c r="Q320" i="20"/>
  <c r="Q444" i="20"/>
  <c r="Q442" i="20"/>
  <c r="AF594" i="20"/>
  <c r="Y539" i="20"/>
  <c r="F1261" i="20"/>
  <c r="AF595" i="20"/>
  <c r="Y534" i="20"/>
  <c r="C40" i="20"/>
  <c r="C82" i="20"/>
  <c r="X601" i="20"/>
  <c r="I600" i="20"/>
  <c r="AG451" i="20"/>
  <c r="AG453" i="20"/>
  <c r="M1222" i="20"/>
  <c r="Q261" i="20"/>
  <c r="I601" i="20"/>
  <c r="I602" i="20"/>
  <c r="AC918" i="20"/>
  <c r="AC919" i="20"/>
  <c r="AG448" i="20"/>
  <c r="I527" i="20"/>
  <c r="Q439" i="20"/>
  <c r="Q440" i="20"/>
  <c r="Y225" i="20"/>
  <c r="I526" i="20"/>
  <c r="AG447" i="20"/>
  <c r="AG449" i="20"/>
  <c r="AG444" i="20"/>
  <c r="AG446" i="20"/>
  <c r="AG450" i="20"/>
  <c r="V900" i="20"/>
  <c r="Q262" i="20"/>
  <c r="V899" i="20"/>
  <c r="Y127" i="20"/>
  <c r="Y130" i="20"/>
  <c r="Y226" i="20"/>
  <c r="I525" i="20"/>
  <c r="V784" i="20"/>
  <c r="V897" i="20"/>
  <c r="AG442" i="20"/>
  <c r="Y224" i="20"/>
  <c r="V898" i="20"/>
  <c r="Q263" i="20"/>
  <c r="V785" i="20"/>
  <c r="F6" i="50"/>
  <c r="H810" i="20" s="1"/>
  <c r="V787" i="20"/>
  <c r="V783" i="20"/>
  <c r="V786" i="20"/>
  <c r="V788" i="20"/>
  <c r="T996" i="20"/>
  <c r="Y498" i="20"/>
  <c r="T998" i="20"/>
  <c r="I409" i="20"/>
  <c r="F1169" i="20"/>
  <c r="Y501" i="20"/>
  <c r="T997" i="20"/>
  <c r="AF570" i="20"/>
  <c r="AG445" i="20"/>
  <c r="J128" i="20"/>
  <c r="Q438" i="20"/>
  <c r="AG443" i="20"/>
  <c r="AG440" i="20"/>
  <c r="AG438" i="20"/>
  <c r="AG439" i="20"/>
  <c r="AG441" i="20"/>
  <c r="R492" i="20"/>
  <c r="Q593" i="20"/>
  <c r="R496" i="20"/>
  <c r="AF567" i="20"/>
  <c r="AF572" i="20"/>
  <c r="Y128" i="20"/>
  <c r="AF569" i="20"/>
  <c r="Y202" i="20"/>
  <c r="AG437" i="20"/>
  <c r="AF571" i="20"/>
  <c r="Y203" i="20"/>
  <c r="F1282" i="20"/>
  <c r="AF568" i="20"/>
  <c r="F1280" i="20"/>
  <c r="Y129" i="20"/>
  <c r="F1283" i="20"/>
  <c r="F1285" i="20"/>
  <c r="F1278" i="20"/>
  <c r="F1284" i="20"/>
  <c r="F1281" i="20"/>
  <c r="O797" i="20"/>
  <c r="Y25" i="20"/>
  <c r="Y566" i="20"/>
  <c r="Y19" i="20"/>
  <c r="C19" i="20" s="1"/>
  <c r="F10" i="40"/>
  <c r="Y22" i="20"/>
  <c r="C22" i="20" s="1"/>
  <c r="F14" i="40"/>
  <c r="Y567" i="20"/>
  <c r="Y568" i="20"/>
  <c r="Y565" i="20"/>
  <c r="F20" i="40"/>
  <c r="Y30" i="20"/>
  <c r="W697" i="20"/>
  <c r="X599" i="20"/>
  <c r="X600" i="20"/>
  <c r="I598" i="20"/>
  <c r="F1208" i="20"/>
  <c r="P608" i="20"/>
  <c r="V830" i="20"/>
  <c r="P609" i="20"/>
  <c r="X610" i="20"/>
  <c r="F1080" i="20"/>
  <c r="F1209" i="20"/>
  <c r="F1207" i="20"/>
  <c r="R494" i="20"/>
  <c r="R493" i="20"/>
  <c r="R495" i="20"/>
  <c r="AF592" i="20"/>
  <c r="AF593" i="20"/>
  <c r="AG398" i="20"/>
  <c r="AF566" i="20"/>
  <c r="X596" i="20"/>
  <c r="X597" i="20"/>
  <c r="X598" i="20"/>
  <c r="AF17" i="20"/>
  <c r="AF591" i="20"/>
  <c r="AF12" i="20"/>
  <c r="X594" i="20"/>
  <c r="X595" i="20"/>
  <c r="F1268" i="20"/>
  <c r="F1263" i="20"/>
  <c r="F1264" i="20"/>
  <c r="F1262" i="20"/>
  <c r="F1265" i="20"/>
  <c r="F1266" i="20"/>
  <c r="F1267" i="20"/>
  <c r="F1269" i="20"/>
  <c r="X593" i="20"/>
  <c r="V921" i="20"/>
  <c r="AG396" i="20"/>
  <c r="X592" i="20"/>
  <c r="V922" i="20"/>
  <c r="J129" i="20"/>
  <c r="F38" i="40"/>
  <c r="I183" i="20" s="1"/>
  <c r="V917" i="20"/>
  <c r="O886" i="20"/>
  <c r="V920" i="20"/>
  <c r="V919" i="20"/>
  <c r="P681" i="20"/>
  <c r="Y564" i="20"/>
  <c r="AF11" i="20"/>
  <c r="P686" i="20"/>
  <c r="P680" i="20"/>
  <c r="F5" i="50"/>
  <c r="H809" i="20" s="1"/>
  <c r="Y561" i="20"/>
  <c r="Y563" i="20"/>
  <c r="P687" i="20"/>
  <c r="Y562" i="20"/>
  <c r="P685" i="20"/>
  <c r="P682" i="20"/>
  <c r="P684" i="20"/>
  <c r="P683" i="20"/>
  <c r="AF563" i="20"/>
  <c r="AF565" i="20"/>
  <c r="AF564" i="20"/>
  <c r="Y560" i="20"/>
  <c r="I599" i="20"/>
  <c r="AF18" i="20"/>
  <c r="F7" i="40"/>
  <c r="J127" i="20"/>
  <c r="W678" i="20"/>
  <c r="W677" i="20"/>
  <c r="F1151" i="20"/>
  <c r="F30" i="40"/>
  <c r="Y63" i="20"/>
  <c r="F13" i="50"/>
  <c r="O757" i="20"/>
  <c r="I593" i="20"/>
  <c r="I597" i="20"/>
  <c r="AM127" i="20"/>
  <c r="AF29" i="20"/>
  <c r="AF562" i="20"/>
  <c r="AF561" i="20"/>
  <c r="X607" i="20"/>
  <c r="AF560" i="20"/>
  <c r="I594" i="20"/>
  <c r="I595" i="20"/>
  <c r="I596" i="20"/>
  <c r="Y201" i="20"/>
  <c r="AF559" i="20"/>
  <c r="W661" i="20"/>
  <c r="Y200" i="20"/>
  <c r="Y199" i="20"/>
  <c r="V725" i="20"/>
  <c r="V730" i="20"/>
  <c r="W656" i="20"/>
  <c r="W646" i="20"/>
  <c r="W648" i="20"/>
  <c r="AM130" i="20"/>
  <c r="Q437" i="20"/>
  <c r="W650" i="20"/>
  <c r="W647" i="20"/>
  <c r="M1151" i="20"/>
  <c r="V748" i="20"/>
  <c r="AG397" i="20"/>
  <c r="M1149" i="20"/>
  <c r="M1152" i="20"/>
  <c r="AG395" i="20"/>
  <c r="F1150" i="20"/>
  <c r="M1205" i="20"/>
  <c r="Q128" i="20"/>
  <c r="AM129" i="20"/>
  <c r="AM128" i="20"/>
  <c r="AM131" i="20"/>
  <c r="AB58" i="20"/>
  <c r="AB83" i="20" s="1"/>
  <c r="M1000" i="20"/>
  <c r="H936" i="20"/>
  <c r="Y29" i="20"/>
  <c r="F8" i="40"/>
  <c r="Y20" i="20"/>
  <c r="C20" i="20" s="1"/>
  <c r="P607" i="20"/>
  <c r="AF200" i="20"/>
  <c r="P610" i="20"/>
  <c r="O742" i="20"/>
  <c r="F1083" i="20"/>
  <c r="P673" i="20"/>
  <c r="O896" i="20"/>
  <c r="O897" i="20"/>
  <c r="P678" i="20"/>
  <c r="P679" i="20"/>
  <c r="H757" i="20"/>
  <c r="O898" i="20"/>
  <c r="W674" i="20"/>
  <c r="P676" i="20"/>
  <c r="Y24" i="20"/>
  <c r="F9" i="40"/>
  <c r="F11" i="40"/>
  <c r="Y28" i="20"/>
  <c r="C28" i="20" s="1"/>
  <c r="F1081" i="20"/>
  <c r="X608" i="20"/>
  <c r="Y35" i="20"/>
  <c r="F24" i="40"/>
  <c r="P674" i="20"/>
  <c r="AC899" i="20"/>
  <c r="Y400" i="20"/>
  <c r="W659" i="20"/>
  <c r="V728" i="20"/>
  <c r="F1260" i="20"/>
  <c r="AF590" i="20"/>
  <c r="X609" i="20"/>
  <c r="F1082" i="20"/>
  <c r="W657" i="20"/>
  <c r="V726" i="20"/>
  <c r="F41" i="40"/>
  <c r="I187" i="20" s="1"/>
  <c r="Y49" i="20"/>
  <c r="M1208" i="20"/>
  <c r="H894" i="20"/>
  <c r="V753" i="20"/>
  <c r="AC880" i="20"/>
  <c r="M1206" i="20"/>
  <c r="F1205" i="20"/>
  <c r="F18" i="40"/>
  <c r="Y47" i="20"/>
  <c r="H854" i="20"/>
  <c r="AD697" i="20"/>
  <c r="F999" i="20"/>
  <c r="W681" i="20"/>
  <c r="F1149" i="20"/>
  <c r="AF588" i="20"/>
  <c r="F1258" i="20"/>
  <c r="F22" i="40"/>
  <c r="Y11" i="20"/>
  <c r="P677" i="20"/>
  <c r="F34" i="40"/>
  <c r="I373" i="20" s="1"/>
  <c r="Y21" i="20"/>
  <c r="C80" i="20" s="1"/>
  <c r="AB286" i="20" s="1"/>
  <c r="M1223" i="20"/>
  <c r="AC810" i="20"/>
  <c r="Q203" i="20"/>
  <c r="AC898" i="20"/>
  <c r="W658" i="20"/>
  <c r="V727" i="20"/>
  <c r="Y13" i="20"/>
  <c r="F33" i="40"/>
  <c r="H896" i="20"/>
  <c r="AC882" i="20"/>
  <c r="V755" i="20"/>
  <c r="F1259" i="20"/>
  <c r="AF589" i="20"/>
  <c r="V747" i="20"/>
  <c r="AD661" i="20"/>
  <c r="H729" i="20"/>
  <c r="P646" i="20"/>
  <c r="V745" i="20"/>
  <c r="F12" i="40"/>
  <c r="Y38" i="20"/>
  <c r="F26" i="40"/>
  <c r="Y45" i="20"/>
  <c r="C45" i="20" s="1"/>
  <c r="P289" i="20" s="1"/>
  <c r="Y50" i="20"/>
  <c r="F35" i="40"/>
  <c r="F997" i="20"/>
  <c r="V744" i="20"/>
  <c r="P645" i="20"/>
  <c r="H730" i="20"/>
  <c r="Y14" i="20"/>
  <c r="F16" i="40"/>
  <c r="AC746" i="20"/>
  <c r="F1104" i="20"/>
  <c r="V746" i="20"/>
  <c r="AD660" i="20"/>
  <c r="F1257" i="20"/>
  <c r="AF587" i="20"/>
  <c r="V754" i="20"/>
  <c r="AC881" i="20"/>
  <c r="H895" i="20"/>
  <c r="AF201" i="20"/>
  <c r="V918" i="20"/>
  <c r="Y16" i="20"/>
  <c r="F17" i="40"/>
  <c r="AC745" i="20"/>
  <c r="F1103" i="20"/>
  <c r="AF199" i="20"/>
  <c r="V916" i="20"/>
  <c r="Y12" i="20"/>
  <c r="F5" i="40"/>
  <c r="W662" i="20"/>
  <c r="V731" i="20"/>
  <c r="F23" i="40"/>
  <c r="Y43" i="20"/>
  <c r="C43" i="20" s="1"/>
  <c r="O894" i="20"/>
  <c r="F1084" i="20"/>
  <c r="W696" i="20"/>
  <c r="M1207" i="20"/>
  <c r="F996" i="20"/>
  <c r="F6" i="40"/>
  <c r="Y23" i="20"/>
  <c r="W660" i="20"/>
  <c r="V729" i="20"/>
  <c r="F15" i="40"/>
  <c r="Y46" i="20"/>
  <c r="V829" i="20"/>
  <c r="H869" i="20"/>
  <c r="V742" i="20"/>
  <c r="P643" i="20"/>
  <c r="F13" i="40"/>
  <c r="Y42" i="20"/>
  <c r="C42" i="20" s="1"/>
  <c r="F1206" i="20"/>
  <c r="Y18" i="20"/>
  <c r="F21" i="40"/>
  <c r="V756" i="20"/>
  <c r="H897" i="20"/>
  <c r="AC883" i="20"/>
  <c r="H731" i="20"/>
  <c r="P675" i="20"/>
  <c r="F998" i="20"/>
  <c r="F28" i="40"/>
  <c r="Y51" i="20"/>
  <c r="Q202" i="20"/>
  <c r="AC897" i="20"/>
  <c r="O895" i="20"/>
  <c r="V743" i="20"/>
  <c r="P644" i="20"/>
  <c r="H935" i="20"/>
  <c r="O743" i="20"/>
  <c r="M1224" i="20"/>
  <c r="AC811" i="20"/>
  <c r="I180" i="20" l="1"/>
  <c r="I186" i="20"/>
  <c r="I184" i="20"/>
  <c r="I181" i="20"/>
  <c r="P290" i="20"/>
  <c r="P287" i="20"/>
  <c r="P288" i="20"/>
  <c r="P285" i="20"/>
  <c r="P286" i="20"/>
  <c r="J286" i="20"/>
  <c r="J285" i="20"/>
  <c r="J293" i="20"/>
  <c r="I371" i="20"/>
  <c r="I179" i="20"/>
  <c r="C67" i="20"/>
  <c r="V293" i="20" s="1"/>
  <c r="C61" i="20"/>
  <c r="V287" i="20" s="1"/>
  <c r="C71" i="20"/>
  <c r="AB277" i="20" s="1"/>
  <c r="C63" i="20"/>
  <c r="V289" i="20" s="1"/>
  <c r="I178" i="20"/>
  <c r="I372" i="20"/>
  <c r="C72" i="20"/>
  <c r="AB278" i="20" s="1"/>
  <c r="C46" i="20"/>
  <c r="C21" i="20"/>
  <c r="C49" i="20"/>
  <c r="C54" i="20"/>
  <c r="I177" i="20"/>
  <c r="I176" i="20"/>
  <c r="I173" i="20"/>
  <c r="I165" i="20"/>
  <c r="I164" i="20"/>
  <c r="I167" i="20"/>
  <c r="I172" i="20"/>
  <c r="I175" i="20"/>
  <c r="I168" i="20"/>
  <c r="I174" i="20"/>
  <c r="I166" i="20"/>
  <c r="I171" i="20"/>
  <c r="I162" i="20"/>
  <c r="I160" i="20"/>
  <c r="I170" i="20"/>
  <c r="I169" i="20"/>
  <c r="I161" i="20"/>
  <c r="I163" i="20"/>
  <c r="I366" i="20"/>
  <c r="I369" i="20"/>
  <c r="I370" i="20"/>
  <c r="I367" i="20"/>
  <c r="I368" i="20"/>
  <c r="I365" i="20"/>
  <c r="I364" i="20"/>
  <c r="I362" i="20"/>
  <c r="I363" i="20"/>
  <c r="C30" i="20"/>
  <c r="I345" i="20"/>
  <c r="J83" i="20"/>
  <c r="AF83" i="20"/>
  <c r="I356" i="20"/>
  <c r="Y83" i="20"/>
  <c r="I360" i="20"/>
  <c r="I361" i="20"/>
  <c r="I354" i="20"/>
  <c r="I346" i="20"/>
  <c r="I348" i="20"/>
  <c r="I347" i="20"/>
  <c r="I159" i="20"/>
  <c r="I351" i="20"/>
  <c r="I349" i="20"/>
  <c r="I353" i="20"/>
  <c r="I357" i="20"/>
  <c r="I359" i="20"/>
  <c r="I350" i="20"/>
  <c r="I355" i="20"/>
  <c r="I358" i="20"/>
  <c r="I352" i="20"/>
  <c r="I484" i="20"/>
  <c r="I486" i="20"/>
  <c r="I485" i="20"/>
  <c r="C56" i="20"/>
  <c r="V281" i="20" s="1"/>
  <c r="C55" i="20"/>
  <c r="V280" i="20" s="1"/>
  <c r="C29" i="20"/>
  <c r="J288" i="20" s="1"/>
  <c r="C23" i="20"/>
  <c r="I483" i="20"/>
  <c r="I487" i="20"/>
  <c r="I482" i="20"/>
  <c r="I481" i="20"/>
  <c r="I480" i="20"/>
  <c r="Q592" i="20"/>
  <c r="R497" i="20"/>
  <c r="I478" i="20"/>
  <c r="I479" i="20"/>
  <c r="I477" i="20"/>
  <c r="W679" i="20"/>
  <c r="W680" i="20"/>
  <c r="I470" i="20"/>
  <c r="I475" i="20"/>
  <c r="I476" i="20"/>
  <c r="I474" i="20"/>
  <c r="I582" i="20"/>
  <c r="I469" i="20"/>
  <c r="I158" i="20"/>
  <c r="I473" i="20"/>
  <c r="I472" i="20"/>
  <c r="I467" i="20"/>
  <c r="I471" i="20"/>
  <c r="I464" i="20"/>
  <c r="I579" i="20"/>
  <c r="I468" i="20"/>
  <c r="I465" i="20"/>
  <c r="I578" i="20"/>
  <c r="I466" i="20"/>
  <c r="N908" i="20"/>
  <c r="Q127" i="20"/>
  <c r="M1001" i="20"/>
  <c r="O796" i="20"/>
  <c r="I580" i="20"/>
  <c r="I581" i="20"/>
  <c r="H855" i="20"/>
  <c r="I575" i="20"/>
  <c r="I576" i="20"/>
  <c r="I577" i="20"/>
  <c r="I573" i="20"/>
  <c r="I574" i="20"/>
  <c r="W676" i="20"/>
  <c r="AD698" i="20"/>
  <c r="W675" i="20"/>
  <c r="I571" i="20"/>
  <c r="I572" i="20"/>
  <c r="I570" i="20"/>
  <c r="I569" i="20"/>
  <c r="I568" i="20"/>
  <c r="I567" i="20"/>
  <c r="N909" i="20"/>
  <c r="N907" i="20"/>
  <c r="P662" i="20"/>
  <c r="P659" i="20"/>
  <c r="P661" i="20"/>
  <c r="P660" i="20"/>
  <c r="P654" i="20"/>
  <c r="AC731" i="20"/>
  <c r="I565" i="20"/>
  <c r="AC725" i="20"/>
  <c r="I559" i="20"/>
  <c r="M1282" i="20"/>
  <c r="P658" i="20"/>
  <c r="I566" i="20"/>
  <c r="P655" i="20"/>
  <c r="M1283" i="20"/>
  <c r="I560" i="20"/>
  <c r="P649" i="20"/>
  <c r="AC726" i="20"/>
  <c r="P652" i="20"/>
  <c r="I563" i="20"/>
  <c r="AC729" i="20"/>
  <c r="AC727" i="20"/>
  <c r="P650" i="20"/>
  <c r="I561" i="20"/>
  <c r="M1284" i="20"/>
  <c r="P651" i="20"/>
  <c r="AC728" i="20"/>
  <c r="I562" i="20"/>
  <c r="P656" i="20"/>
  <c r="M1278" i="20"/>
  <c r="I154" i="20"/>
  <c r="I156" i="20"/>
  <c r="M1280" i="20"/>
  <c r="M1279" i="20"/>
  <c r="I155" i="20"/>
  <c r="P657" i="20"/>
  <c r="M1281" i="20"/>
  <c r="I157" i="20"/>
  <c r="AC730" i="20"/>
  <c r="I564" i="20"/>
  <c r="P653" i="20"/>
  <c r="V282" i="20" l="1"/>
  <c r="J289" i="20"/>
  <c r="J287" i="20"/>
  <c r="J294" i="20"/>
  <c r="C35" i="20"/>
  <c r="C47" i="20"/>
  <c r="P291" i="20" s="1"/>
  <c r="C12" i="20"/>
  <c r="J278" i="20" s="1"/>
  <c r="C24" i="20"/>
  <c r="C60" i="20"/>
  <c r="V285" i="20" s="1"/>
  <c r="C32" i="20"/>
  <c r="C79" i="20"/>
  <c r="AB285" i="20" s="1"/>
  <c r="C70" i="20"/>
  <c r="V296" i="20" s="1"/>
  <c r="V286" i="20" l="1"/>
  <c r="J296" i="20"/>
  <c r="P277" i="20"/>
  <c r="J290" i="20"/>
  <c r="P279" i="20"/>
  <c r="P278" i="20"/>
  <c r="J295" i="20"/>
  <c r="C16" i="20"/>
  <c r="AD682" i="20"/>
  <c r="C18" i="20"/>
  <c r="J284" i="20" s="1"/>
  <c r="C64" i="20"/>
  <c r="V290" i="20" s="1"/>
  <c r="C25" i="20"/>
  <c r="C58" i="20"/>
  <c r="C37" i="20"/>
  <c r="P280" i="20" s="1"/>
  <c r="C11" i="20"/>
  <c r="J277" i="20" s="1"/>
  <c r="Q565" i="20"/>
  <c r="C14" i="20"/>
  <c r="J280" i="20" s="1"/>
  <c r="C38" i="20"/>
  <c r="P284" i="20" s="1"/>
  <c r="C50" i="20"/>
  <c r="P296" i="20" s="1"/>
  <c r="Q568" i="20"/>
  <c r="Q559" i="20"/>
  <c r="C13" i="20"/>
  <c r="J279" i="20" s="1"/>
  <c r="H742" i="20"/>
  <c r="C48" i="20"/>
  <c r="O920" i="20"/>
  <c r="C51" i="20"/>
  <c r="V277" i="20" s="1"/>
  <c r="Q566" i="20"/>
  <c r="AD679" i="20"/>
  <c r="C17" i="20"/>
  <c r="Q564" i="20"/>
  <c r="AD677" i="20"/>
  <c r="V864" i="20"/>
  <c r="V863" i="20"/>
  <c r="H775" i="20"/>
  <c r="O922" i="20"/>
  <c r="AD674" i="20"/>
  <c r="Q561" i="20"/>
  <c r="H744" i="20"/>
  <c r="H776" i="20"/>
  <c r="O923" i="20"/>
  <c r="Q562" i="20"/>
  <c r="AD675" i="20"/>
  <c r="AD684" i="20"/>
  <c r="V861" i="20"/>
  <c r="H743" i="20"/>
  <c r="AD673" i="20"/>
  <c r="O921" i="20"/>
  <c r="Q560" i="20"/>
  <c r="V862" i="20"/>
  <c r="H777" i="20"/>
  <c r="Q563" i="20"/>
  <c r="AD676" i="20"/>
  <c r="L41" i="60"/>
  <c r="C13" i="60" s="1"/>
  <c r="BQ48" i="60"/>
  <c r="BR48" i="60" s="1"/>
  <c r="V283" i="20" l="1"/>
  <c r="V284" i="20"/>
  <c r="P294" i="20"/>
  <c r="J292" i="20"/>
  <c r="P282" i="20"/>
  <c r="P295" i="20"/>
  <c r="P281" i="20"/>
  <c r="P283" i="20"/>
  <c r="P292" i="20"/>
  <c r="P293" i="20"/>
  <c r="J283" i="20"/>
  <c r="J291" i="20"/>
  <c r="J281" i="20"/>
  <c r="J282" i="20"/>
  <c r="L9" i="20"/>
  <c r="A64" i="20"/>
  <c r="S290" i="20" s="1"/>
  <c r="A80" i="20"/>
  <c r="Y286" i="20" s="1"/>
  <c r="A58" i="20"/>
  <c r="S284" i="20" s="1"/>
  <c r="A79" i="20"/>
  <c r="Y285" i="20" s="1"/>
  <c r="A74" i="20"/>
  <c r="Y280" i="20" s="1"/>
  <c r="A78" i="20"/>
  <c r="Y284" i="20" s="1"/>
  <c r="A75" i="20"/>
  <c r="Y281" i="20" s="1"/>
  <c r="A77" i="20"/>
  <c r="Y283" i="20" s="1"/>
  <c r="A76" i="20"/>
  <c r="Y282" i="20" s="1"/>
  <c r="N478" i="20"/>
  <c r="AJ204" i="20"/>
  <c r="F385" i="20"/>
  <c r="F9" i="20" s="1"/>
  <c r="A72" i="20"/>
  <c r="Y278" i="20" s="1"/>
  <c r="A73" i="20"/>
  <c r="Y279" i="20" s="1"/>
  <c r="A69" i="20"/>
  <c r="S295" i="20" s="1"/>
  <c r="A68" i="20"/>
  <c r="S294" i="20" s="1"/>
  <c r="A70" i="20"/>
  <c r="S296" i="20" s="1"/>
  <c r="A71" i="20"/>
  <c r="Y277" i="20" s="1"/>
  <c r="A81" i="20"/>
  <c r="A67" i="20"/>
  <c r="S293" i="20" s="1"/>
  <c r="A66" i="20"/>
  <c r="S292" i="20" s="1"/>
  <c r="A62" i="20"/>
  <c r="S288" i="20" s="1"/>
  <c r="A63" i="20"/>
  <c r="S289" i="20" s="1"/>
  <c r="A65" i="20"/>
  <c r="S291" i="20" s="1"/>
  <c r="N475" i="20"/>
  <c r="N476" i="20"/>
  <c r="Q569" i="20"/>
  <c r="AD678" i="20"/>
  <c r="Q567" i="20"/>
  <c r="AD680" i="20"/>
  <c r="Q570" i="20"/>
  <c r="AD683" i="20"/>
  <c r="AD681" i="20"/>
  <c r="H9" i="20"/>
  <c r="G13" i="60"/>
  <c r="A31" i="20" l="1"/>
  <c r="M277" i="20" s="1"/>
  <c r="A51" i="20"/>
  <c r="S277" i="20" s="1"/>
  <c r="A44" i="20"/>
  <c r="M290" i="20" s="1"/>
  <c r="A17" i="20"/>
  <c r="G283" i="20" s="1"/>
  <c r="A32" i="20"/>
  <c r="M278" i="20" s="1"/>
  <c r="A33" i="20"/>
  <c r="M279" i="20" s="1"/>
  <c r="A36" i="20"/>
  <c r="M282" i="20" s="1"/>
  <c r="A25" i="20"/>
  <c r="G291" i="20" s="1"/>
  <c r="A48" i="20"/>
  <c r="M294" i="20" s="1"/>
  <c r="A34" i="20"/>
  <c r="M280" i="20" s="1"/>
  <c r="A40" i="20"/>
  <c r="M286" i="20" s="1"/>
  <c r="A49" i="20"/>
  <c r="M295" i="20" s="1"/>
  <c r="A38" i="20"/>
  <c r="M284" i="20" s="1"/>
  <c r="A53" i="20"/>
  <c r="S279" i="20" s="1"/>
  <c r="A37" i="20"/>
  <c r="M283" i="20" s="1"/>
  <c r="A24" i="20"/>
  <c r="G290" i="20" s="1"/>
  <c r="A52" i="20"/>
  <c r="S278" i="20" s="1"/>
  <c r="A15" i="20"/>
  <c r="G281" i="20" s="1"/>
  <c r="A12" i="20"/>
  <c r="G278" i="20" s="1"/>
  <c r="A22" i="20"/>
  <c r="G288" i="20" s="1"/>
  <c r="A20" i="20"/>
  <c r="G286" i="20" s="1"/>
  <c r="A21" i="20"/>
  <c r="G287" i="20" s="1"/>
  <c r="A41" i="20"/>
  <c r="M287" i="20" s="1"/>
  <c r="A18" i="20"/>
  <c r="G284" i="20" s="1"/>
  <c r="A14" i="20"/>
  <c r="G280" i="20" s="1"/>
  <c r="A27" i="20"/>
  <c r="G293" i="20" s="1"/>
  <c r="A47" i="20"/>
  <c r="M293" i="20" s="1"/>
  <c r="A11" i="20"/>
  <c r="G277" i="20" s="1"/>
  <c r="A19" i="20"/>
  <c r="G285" i="20" s="1"/>
  <c r="A13" i="20"/>
  <c r="G279" i="20" s="1"/>
  <c r="A30" i="20"/>
  <c r="G296" i="20" s="1"/>
  <c r="A29" i="20"/>
  <c r="G295" i="20" s="1"/>
  <c r="A35" i="20"/>
  <c r="M281" i="20" s="1"/>
  <c r="A39" i="20"/>
  <c r="M285" i="20" s="1"/>
  <c r="A50" i="20"/>
  <c r="M296" i="20" s="1"/>
  <c r="A42" i="20"/>
  <c r="M288" i="20" s="1"/>
  <c r="A16" i="20"/>
  <c r="G282" i="20" s="1"/>
  <c r="A26" i="20"/>
  <c r="G292" i="20" s="1"/>
  <c r="A82" i="20"/>
  <c r="A54" i="20"/>
  <c r="S280" i="20" s="1"/>
  <c r="A43" i="20"/>
  <c r="M289" i="20" s="1"/>
  <c r="A28" i="20"/>
  <c r="G294" i="20" s="1"/>
  <c r="A23" i="20"/>
  <c r="G289" i="20" s="1"/>
  <c r="A46" i="20"/>
  <c r="M292" i="20" s="1"/>
  <c r="A45" i="20"/>
  <c r="M291" i="20" s="1"/>
  <c r="A55" i="20"/>
  <c r="S281" i="20" s="1"/>
  <c r="A56" i="20"/>
  <c r="S282" i="20" s="1"/>
  <c r="A57" i="20"/>
  <c r="S283" i="20" s="1"/>
  <c r="A61" i="20"/>
  <c r="S287" i="20" s="1"/>
  <c r="A59" i="20"/>
  <c r="S285" i="20" s="1"/>
  <c r="A60" i="20"/>
  <c r="S286" i="20" s="1"/>
  <c r="G9" i="20" l="1"/>
  <c r="I9" i="20"/>
  <c r="D9" i="20"/>
</calcChain>
</file>

<file path=xl/sharedStrings.xml><?xml version="1.0" encoding="utf-8"?>
<sst xmlns="http://schemas.openxmlformats.org/spreadsheetml/2006/main" count="4525" uniqueCount="291">
  <si>
    <t xml:space="preserve">Nº partida </t>
  </si>
  <si>
    <t>Jordi</t>
  </si>
  <si>
    <t>Punts</t>
  </si>
  <si>
    <t>Premi</t>
  </si>
  <si>
    <t>Xavi</t>
  </si>
  <si>
    <t>Sylvain</t>
  </si>
  <si>
    <t>Sergi</t>
  </si>
  <si>
    <t>A</t>
  </si>
  <si>
    <t>B</t>
  </si>
  <si>
    <t>Carles</t>
  </si>
  <si>
    <t>Mes</t>
  </si>
  <si>
    <t>KING</t>
  </si>
  <si>
    <t>General</t>
  </si>
  <si>
    <t>Classificats</t>
  </si>
  <si>
    <t>BOTIFARRA</t>
  </si>
  <si>
    <t>Pepe</t>
  </si>
  <si>
    <t>Timbes</t>
  </si>
  <si>
    <t>Joc 8</t>
  </si>
  <si>
    <t>GENERAL</t>
  </si>
  <si>
    <t>CLUB CONSERVADOR DE CARTES I JOCS</t>
  </si>
  <si>
    <t>Classificació general</t>
  </si>
  <si>
    <t>POCHA</t>
  </si>
  <si>
    <t>Data</t>
  </si>
  <si>
    <t>Timba</t>
  </si>
  <si>
    <t>5 copes</t>
  </si>
  <si>
    <t>Pablo</t>
  </si>
  <si>
    <t>Iglesias</t>
  </si>
  <si>
    <t>Eli</t>
  </si>
  <si>
    <t>MªJosé</t>
  </si>
  <si>
    <t>Diferencia</t>
  </si>
  <si>
    <t>JULEPE</t>
  </si>
  <si>
    <t>PARTIDES</t>
  </si>
  <si>
    <t>PUMBA</t>
  </si>
  <si>
    <t>CORS</t>
  </si>
  <si>
    <t>Premio</t>
  </si>
  <si>
    <t>Mercè</t>
  </si>
  <si>
    <t>REMIGIO</t>
  </si>
  <si>
    <t>PODRIDA</t>
  </si>
  <si>
    <t>BUTI3</t>
  </si>
  <si>
    <t>TRUC</t>
  </si>
  <si>
    <t>BUTI 3</t>
  </si>
  <si>
    <t>David</t>
  </si>
  <si>
    <t>Partides</t>
  </si>
  <si>
    <t>Mariajo</t>
  </si>
  <si>
    <t>Mercé</t>
  </si>
  <si>
    <t>Rafa</t>
  </si>
  <si>
    <t>Montse</t>
  </si>
  <si>
    <t>C</t>
  </si>
  <si>
    <t>POKER TEXAS</t>
  </si>
  <si>
    <t>TEXAS</t>
  </si>
  <si>
    <t>POKER OMAHA</t>
  </si>
  <si>
    <t>OMAHA</t>
  </si>
  <si>
    <t>Isabel</t>
  </si>
  <si>
    <t>BLACK JACK</t>
  </si>
  <si>
    <t>Caty</t>
  </si>
  <si>
    <t>Knobel</t>
  </si>
  <si>
    <t>Marga</t>
  </si>
  <si>
    <t>CHINCHÓN</t>
  </si>
  <si>
    <t>Taberner</t>
  </si>
  <si>
    <t>Alfonso</t>
  </si>
  <si>
    <t>Agata</t>
  </si>
  <si>
    <t>Ester</t>
  </si>
  <si>
    <t>Goretti</t>
  </si>
  <si>
    <t>Jorge</t>
  </si>
  <si>
    <t>Pol</t>
  </si>
  <si>
    <t>Jimmy</t>
  </si>
  <si>
    <t>KUL</t>
  </si>
  <si>
    <t>MUS</t>
  </si>
  <si>
    <t>Comentaris</t>
  </si>
  <si>
    <t xml:space="preserve"> </t>
  </si>
  <si>
    <t>Geli</t>
  </si>
  <si>
    <t>Montiel</t>
  </si>
  <si>
    <t>Allan</t>
  </si>
  <si>
    <t>Salvadó</t>
  </si>
  <si>
    <t>MANILLA</t>
  </si>
  <si>
    <t>WHIST</t>
  </si>
  <si>
    <t>Anna</t>
  </si>
  <si>
    <t>Martin</t>
  </si>
  <si>
    <t>Martín</t>
  </si>
  <si>
    <t>Marc</t>
  </si>
  <si>
    <t>TUTE CABRÒ</t>
  </si>
  <si>
    <t>Alicia</t>
  </si>
  <si>
    <t>Alícia</t>
  </si>
  <si>
    <t>4 DUROS</t>
  </si>
  <si>
    <t>WIZARD</t>
  </si>
  <si>
    <t>POKER D</t>
  </si>
  <si>
    <t>Aurora</t>
  </si>
  <si>
    <t>COPO</t>
  </si>
  <si>
    <t>Tina</t>
  </si>
  <si>
    <t>Otins</t>
  </si>
  <si>
    <t>Rubén</t>
  </si>
  <si>
    <t>ESCOMBRA</t>
  </si>
  <si>
    <t>Joan Carles</t>
  </si>
  <si>
    <t>Grau</t>
  </si>
  <si>
    <t>Quico</t>
  </si>
  <si>
    <t>Ana</t>
  </si>
  <si>
    <t>Coralie</t>
  </si>
  <si>
    <t>9 19 29</t>
  </si>
  <si>
    <t>Josep Mª</t>
  </si>
  <si>
    <t>1000km</t>
  </si>
  <si>
    <t>1000 Km</t>
  </si>
  <si>
    <t>Trivi</t>
  </si>
  <si>
    <t>Gerard</t>
  </si>
  <si>
    <t>CRIBBAGE</t>
  </si>
  <si>
    <t>Buti</t>
  </si>
  <si>
    <t>Pumba</t>
  </si>
  <si>
    <t>Texs</t>
  </si>
  <si>
    <t>Omaha</t>
  </si>
  <si>
    <t>Kul</t>
  </si>
  <si>
    <t>Tute</t>
  </si>
  <si>
    <t>Wizard</t>
  </si>
  <si>
    <t>Tute cabró</t>
  </si>
  <si>
    <t>Escombra</t>
  </si>
  <si>
    <t>Classificació per "mosques"</t>
  </si>
  <si>
    <t>Anomalies</t>
  </si>
  <si>
    <t>Total</t>
  </si>
  <si>
    <t>CANASTA</t>
  </si>
  <si>
    <t>PORTUGUÉS</t>
  </si>
  <si>
    <t>PORTUGUÈS</t>
  </si>
  <si>
    <t>Manolo</t>
  </si>
  <si>
    <t>Marina</t>
  </si>
  <si>
    <t>Lluisa</t>
  </si>
  <si>
    <t>Manel</t>
  </si>
  <si>
    <t>Katy</t>
  </si>
  <si>
    <t>Pot de 1 fitxa</t>
  </si>
  <si>
    <t>TAROT</t>
  </si>
  <si>
    <t>Angie</t>
  </si>
  <si>
    <t>Palafox</t>
  </si>
  <si>
    <t>GUINYOT</t>
  </si>
  <si>
    <t>Núria</t>
  </si>
  <si>
    <t>Nogué</t>
  </si>
  <si>
    <t>Mesos</t>
  </si>
  <si>
    <t>Joan</t>
  </si>
  <si>
    <t>Pol C.</t>
  </si>
  <si>
    <t>Rosa M</t>
  </si>
  <si>
    <t>Rosa M.</t>
  </si>
  <si>
    <t>Lucía</t>
  </si>
  <si>
    <t>Anna P.</t>
  </si>
  <si>
    <t>Celes</t>
  </si>
  <si>
    <t>Òscar</t>
  </si>
  <si>
    <t>Sebas</t>
  </si>
  <si>
    <t>Gemma</t>
  </si>
  <si>
    <t>Cyber X</t>
  </si>
  <si>
    <t>cyberX2</t>
  </si>
  <si>
    <t>Tito</t>
  </si>
  <si>
    <t>Excés cyber</t>
  </si>
  <si>
    <t>Càlcul punts segons partida a 4 jugadors</t>
  </si>
  <si>
    <t>13*4</t>
  </si>
  <si>
    <t>1-13/13-1/13x4</t>
  </si>
  <si>
    <t>Máx.</t>
  </si>
  <si>
    <t>Mitj.</t>
  </si>
  <si>
    <t>Factor</t>
  </si>
  <si>
    <t>Nin</t>
  </si>
  <si>
    <t>CUL</t>
  </si>
  <si>
    <t>Mitjana punts del moment</t>
  </si>
  <si>
    <t>Ana B</t>
  </si>
  <si>
    <t>Ana B.</t>
  </si>
  <si>
    <t>Nancy</t>
  </si>
  <si>
    <t>Lleixà</t>
  </si>
  <si>
    <t>Tim</t>
  </si>
  <si>
    <t>Alfred</t>
  </si>
  <si>
    <t>Jeff</t>
  </si>
  <si>
    <t>Valor deduit</t>
  </si>
  <si>
    <t>Criteri cyber fa 2, associo al anterior=195; Anna per mitjana; Nancy interpolant Ana i Cy i Cata interpolant els seu -2 i el -8</t>
  </si>
  <si>
    <t>Carme</t>
  </si>
  <si>
    <t>G</t>
  </si>
  <si>
    <t>E</t>
  </si>
  <si>
    <t>P</t>
  </si>
  <si>
    <t>Reptes</t>
  </si>
  <si>
    <t>Xavier</t>
  </si>
  <si>
    <t>Lluïsa</t>
  </si>
  <si>
    <t>Eito</t>
  </si>
  <si>
    <t>SKULL KING</t>
  </si>
  <si>
    <t>7 i mig</t>
  </si>
  <si>
    <t>Mario</t>
  </si>
  <si>
    <t>Debi</t>
  </si>
  <si>
    <t>Niin</t>
  </si>
  <si>
    <t>úria</t>
  </si>
  <si>
    <t>Christophe</t>
  </si>
  <si>
    <t>CAMELOT</t>
  </si>
  <si>
    <t>Camelot</t>
  </si>
  <si>
    <t>Magic</t>
  </si>
  <si>
    <t>5 Cogombres</t>
  </si>
  <si>
    <t>5 COGOMBRES</t>
  </si>
  <si>
    <t>Euchre</t>
  </si>
  <si>
    <t>EUCHRE</t>
  </si>
  <si>
    <t>Ken</t>
  </si>
  <si>
    <t>Sagalés</t>
  </si>
  <si>
    <t>MAGIC</t>
  </si>
  <si>
    <t>WIZARD CLASSIC</t>
  </si>
  <si>
    <t>Wizard Classic</t>
  </si>
  <si>
    <t>Tere</t>
  </si>
  <si>
    <t>7 I MIG</t>
  </si>
  <si>
    <t>SUBHASTAT</t>
  </si>
  <si>
    <t>Canastón</t>
  </si>
  <si>
    <t>Carmen</t>
  </si>
  <si>
    <t>EUCHRE SUBHASTAT</t>
  </si>
  <si>
    <t>Euchre Subhastat</t>
  </si>
  <si>
    <t>nº</t>
  </si>
  <si>
    <t>Cyber</t>
  </si>
  <si>
    <t>Anaïs</t>
  </si>
  <si>
    <t>JASS</t>
  </si>
  <si>
    <t>Carol</t>
  </si>
  <si>
    <t>Ningú ha jugat</t>
  </si>
  <si>
    <t>Oscar</t>
  </si>
  <si>
    <t>zw</t>
  </si>
  <si>
    <t>Jim</t>
  </si>
  <si>
    <t>,</t>
  </si>
  <si>
    <t>Ioanna</t>
  </si>
  <si>
    <t>Marko</t>
  </si>
  <si>
    <t>Ferrer</t>
  </si>
  <si>
    <t>PlayOK</t>
  </si>
  <si>
    <t>Skunk</t>
  </si>
  <si>
    <t>Carol B.</t>
  </si>
  <si>
    <t>Renuncis</t>
  </si>
  <si>
    <t>Observacions</t>
  </si>
  <si>
    <t>Jose Ramón</t>
  </si>
  <si>
    <t>José Ramón</t>
  </si>
  <si>
    <t>Mayte</t>
  </si>
  <si>
    <t>Juani</t>
  </si>
  <si>
    <t>Óscar</t>
  </si>
  <si>
    <t>Beli</t>
  </si>
  <si>
    <t>Mari</t>
  </si>
  <si>
    <t>Àngel</t>
  </si>
  <si>
    <t>Mark</t>
  </si>
  <si>
    <t xml:space="preserve">Resultats </t>
  </si>
  <si>
    <t xml:space="preserve">comunicats </t>
  </si>
  <si>
    <t>amb</t>
  </si>
  <si>
    <t>retard</t>
  </si>
  <si>
    <t>Karl</t>
  </si>
  <si>
    <t>Jennifer</t>
  </si>
  <si>
    <t>Paul K</t>
  </si>
  <si>
    <t>Mike</t>
  </si>
  <si>
    <t>France</t>
  </si>
  <si>
    <t>Núria V</t>
  </si>
  <si>
    <t xml:space="preserve">Ana </t>
  </si>
  <si>
    <t>Amanda</t>
  </si>
  <si>
    <t>Neus</t>
  </si>
  <si>
    <t>Carlos F</t>
  </si>
  <si>
    <t>Bibi</t>
  </si>
  <si>
    <t>Shauna</t>
  </si>
  <si>
    <t>Fórmula jugadors</t>
  </si>
  <si>
    <t>Jaume</t>
  </si>
  <si>
    <t>Temporada 2024-25</t>
  </si>
  <si>
    <t>No jugador</t>
  </si>
  <si>
    <t>Albert</t>
  </si>
  <si>
    <t>Nuria V.</t>
  </si>
  <si>
    <t>Núria V.</t>
  </si>
  <si>
    <t>Bine</t>
  </si>
  <si>
    <t>PREN 6!</t>
  </si>
  <si>
    <t>Pren 6!</t>
  </si>
  <si>
    <t>Golanó</t>
  </si>
  <si>
    <t>Planell</t>
  </si>
  <si>
    <t>Tusal</t>
  </si>
  <si>
    <t>Mònica</t>
  </si>
  <si>
    <t>Emilia</t>
  </si>
  <si>
    <t>Teresa</t>
  </si>
  <si>
    <t>M. Planell</t>
  </si>
  <si>
    <t>M. Tusal</t>
  </si>
  <si>
    <t>Montse VNG</t>
  </si>
  <si>
    <t>Carlos F.</t>
  </si>
  <si>
    <t>Renunci: -4 punts i no m'anoto el punt de més cartes ni l'escombra feta.</t>
  </si>
  <si>
    <t>71, 3p, 6 lligades, Comodí</t>
  </si>
  <si>
    <t>71, 3p, 6 lligades, No C</t>
  </si>
  <si>
    <t>101, 5p, 4 lligades, 12 mans, NO C</t>
  </si>
  <si>
    <t>Revisat</t>
  </si>
  <si>
    <t>Nuria VSS</t>
  </si>
  <si>
    <t>Toni</t>
  </si>
  <si>
    <t>Chelo</t>
  </si>
  <si>
    <t>Maria</t>
  </si>
  <si>
    <t>Paco</t>
  </si>
  <si>
    <t>Sally</t>
  </si>
  <si>
    <t>Timbes presencials</t>
  </si>
  <si>
    <t>A Vielha</t>
  </si>
  <si>
    <t>A Bagnères de Luisson</t>
  </si>
  <si>
    <t>USA</t>
  </si>
  <si>
    <t>Renunci -30</t>
  </si>
  <si>
    <t>Oneida, NY, USA</t>
  </si>
  <si>
    <t>Debbie</t>
  </si>
  <si>
    <t>Paul</t>
  </si>
  <si>
    <t>Ithaca, NY, USA</t>
  </si>
  <si>
    <t>Adrian</t>
  </si>
  <si>
    <t>Jay</t>
  </si>
  <si>
    <t>George</t>
  </si>
  <si>
    <t>Annette</t>
  </si>
  <si>
    <t>Foster</t>
  </si>
  <si>
    <t>Marius</t>
  </si>
  <si>
    <t>Max</t>
  </si>
  <si>
    <t>Daniel</t>
  </si>
  <si>
    <t>SETEMBRE</t>
  </si>
  <si>
    <t>Balcells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</si>
</sst>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_);_(* \(#,##0\);_(* &quot;-&quot;_);_(@_)"/>
    <numFmt numFmtId="165" formatCode="_(* #,##0.00_);_(* \(#,##0.00\);_(* &quot;-&quot;??_);_(@_)"/>
    <numFmt numFmtId="166" formatCode="_-* #,##0\ _P_t_s_-;\-* #,##0\ _P_t_s_-;_-* &quot;-&quot;\ _P_t_s_-;_-@_-"/>
    <numFmt numFmtId="167" formatCode="0.0"/>
    <numFmt numFmtId="168" formatCode="_-* #,##0.0_-;\-* #,##0.0_-;_-* &quot;-&quot;??_-;_-@_-"/>
    <numFmt numFmtId="169" formatCode="_-* #,##0_-;\-* #,##0_-;_-* &quot;-&quot;??_-;_-@_-"/>
    <numFmt numFmtId="170" formatCode="#,##0.00\ &quot;€&quot;"/>
    <numFmt numFmtId="171" formatCode="_(* #,##0.0_);_(* \(#,##0.0\);_(* &quot;-&quot;??_);_(@_)"/>
  </numFmts>
  <fonts count="2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sz val="10"/>
      <color indexed="63"/>
      <name val="Times New Roman"/>
      <family val="1"/>
    </font>
    <font>
      <u/>
      <sz val="10"/>
      <name val="Verdana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sz val="10"/>
      <color theme="6" tint="0.59999389629810485"/>
      <name val="Arial"/>
      <family val="2"/>
    </font>
    <font>
      <sz val="10"/>
      <color rgb="FFCCFFCC"/>
      <name val="Arial"/>
      <family val="2"/>
    </font>
    <font>
      <u/>
      <sz val="10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4"/>
      <color theme="6" tint="0.5999938962981048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A70B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E00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10">
    <xf numFmtId="0" fontId="0" fillId="0" borderId="0" xfId="0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2" fillId="0" borderId="0" xfId="0" applyFon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1" fontId="0" fillId="0" borderId="12" xfId="0" applyNumberFormat="1" applyBorder="1"/>
    <xf numFmtId="1" fontId="0" fillId="0" borderId="10" xfId="0" applyNumberFormat="1" applyBorder="1"/>
    <xf numFmtId="0" fontId="0" fillId="0" borderId="0" xfId="0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6" xfId="0" applyBorder="1"/>
    <xf numFmtId="0" fontId="0" fillId="0" borderId="17" xfId="0" applyBorder="1" applyAlignment="1">
      <alignment horizontal="right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15" fontId="0" fillId="0" borderId="0" xfId="0" applyNumberFormat="1"/>
    <xf numFmtId="15" fontId="0" fillId="2" borderId="0" xfId="0" applyNumberFormat="1" applyFill="1"/>
    <xf numFmtId="15" fontId="0" fillId="3" borderId="0" xfId="0" applyNumberFormat="1" applyFill="1"/>
    <xf numFmtId="15" fontId="0" fillId="0" borderId="0" xfId="0" applyNumberFormat="1" applyAlignment="1">
      <alignment horizontal="right"/>
    </xf>
    <xf numFmtId="15" fontId="3" fillId="0" borderId="0" xfId="0" applyNumberFormat="1" applyFon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1" xfId="0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167" fontId="0" fillId="0" borderId="0" xfId="0" applyNumberFormat="1"/>
    <xf numFmtId="0" fontId="0" fillId="0" borderId="27" xfId="0" applyBorder="1"/>
    <xf numFmtId="1" fontId="0" fillId="0" borderId="0" xfId="0" applyNumberFormat="1"/>
    <xf numFmtId="0" fontId="0" fillId="0" borderId="28" xfId="0" applyBorder="1"/>
    <xf numFmtId="166" fontId="2" fillId="0" borderId="0" xfId="3" applyFont="1" applyBorder="1" applyAlignment="1">
      <alignment horizontal="center"/>
    </xf>
    <xf numFmtId="167" fontId="0" fillId="4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right"/>
    </xf>
    <xf numFmtId="0" fontId="0" fillId="5" borderId="13" xfId="0" applyFill="1" applyBorder="1"/>
    <xf numFmtId="1" fontId="0" fillId="4" borderId="13" xfId="0" applyNumberFormat="1" applyFill="1" applyBorder="1" applyAlignment="1">
      <alignment horizontal="right"/>
    </xf>
    <xf numFmtId="1" fontId="0" fillId="6" borderId="13" xfId="0" applyNumberFormat="1" applyFill="1" applyBorder="1" applyAlignment="1">
      <alignment horizontal="right"/>
    </xf>
    <xf numFmtId="167" fontId="0" fillId="6" borderId="13" xfId="0" applyNumberFormat="1" applyFill="1" applyBorder="1" applyAlignment="1">
      <alignment horizontal="right"/>
    </xf>
    <xf numFmtId="167" fontId="0" fillId="6" borderId="13" xfId="0" applyNumberFormat="1" applyFill="1" applyBorder="1"/>
    <xf numFmtId="0" fontId="0" fillId="7" borderId="9" xfId="0" applyFill="1" applyBorder="1"/>
    <xf numFmtId="0" fontId="0" fillId="0" borderId="0" xfId="0" applyAlignment="1">
      <alignment horizontal="left"/>
    </xf>
    <xf numFmtId="1" fontId="0" fillId="0" borderId="5" xfId="0" applyNumberFormat="1" applyBorder="1"/>
    <xf numFmtId="1" fontId="0" fillId="0" borderId="9" xfId="0" applyNumberFormat="1" applyBorder="1"/>
    <xf numFmtId="1" fontId="0" fillId="0" borderId="10" xfId="2" applyNumberFormat="1" applyFont="1" applyFill="1" applyBorder="1"/>
    <xf numFmtId="1" fontId="0" fillId="0" borderId="11" xfId="0" applyNumberFormat="1" applyBorder="1"/>
    <xf numFmtId="1" fontId="0" fillId="0" borderId="12" xfId="2" applyNumberFormat="1" applyFont="1" applyFill="1" applyBorder="1"/>
    <xf numFmtId="1" fontId="0" fillId="0" borderId="29" xfId="0" applyNumberFormat="1" applyBorder="1"/>
    <xf numFmtId="1" fontId="0" fillId="6" borderId="13" xfId="0" applyNumberFormat="1" applyFill="1" applyBorder="1"/>
    <xf numFmtId="0" fontId="0" fillId="5" borderId="17" xfId="0" applyFill="1" applyBorder="1" applyAlignment="1">
      <alignment horizontal="center"/>
    </xf>
    <xf numFmtId="14" fontId="0" fillId="0" borderId="0" xfId="0" applyNumberFormat="1" applyAlignment="1">
      <alignment horizontal="fill"/>
    </xf>
    <xf numFmtId="9" fontId="0" fillId="0" borderId="0" xfId="4" applyFont="1"/>
    <xf numFmtId="0" fontId="2" fillId="0" borderId="30" xfId="0" applyFont="1" applyBorder="1"/>
    <xf numFmtId="164" fontId="3" fillId="0" borderId="0" xfId="0" applyNumberFormat="1" applyFont="1"/>
    <xf numFmtId="0" fontId="3" fillId="0" borderId="0" xfId="0" applyFont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center"/>
    </xf>
    <xf numFmtId="2" fontId="0" fillId="0" borderId="0" xfId="0" applyNumberFormat="1"/>
    <xf numFmtId="167" fontId="0" fillId="0" borderId="0" xfId="0" applyNumberFormat="1" applyAlignment="1">
      <alignment horizontal="center"/>
    </xf>
    <xf numFmtId="166" fontId="2" fillId="0" borderId="0" xfId="3" applyFont="1" applyFill="1" applyBorder="1" applyAlignment="1">
      <alignment horizontal="center"/>
    </xf>
    <xf numFmtId="167" fontId="0" fillId="0" borderId="0" xfId="0" applyNumberFormat="1" applyAlignment="1">
      <alignment horizontal="right"/>
    </xf>
    <xf numFmtId="0" fontId="2" fillId="0" borderId="0" xfId="0" applyFont="1" applyAlignment="1">
      <alignment horizontal="center"/>
    </xf>
    <xf numFmtId="1" fontId="3" fillId="0" borderId="0" xfId="0" applyNumberFormat="1" applyFont="1"/>
    <xf numFmtId="0" fontId="0" fillId="0" borderId="31" xfId="0" applyBorder="1"/>
    <xf numFmtId="0" fontId="0" fillId="7" borderId="32" xfId="0" applyFill="1" applyBorder="1"/>
    <xf numFmtId="0" fontId="0" fillId="7" borderId="33" xfId="0" applyFill="1" applyBorder="1"/>
    <xf numFmtId="0" fontId="0" fillId="8" borderId="0" xfId="0" applyFill="1"/>
    <xf numFmtId="0" fontId="2" fillId="0" borderId="25" xfId="0" applyFont="1" applyBorder="1"/>
    <xf numFmtId="0" fontId="2" fillId="0" borderId="31" xfId="0" applyFont="1" applyBorder="1"/>
    <xf numFmtId="0" fontId="2" fillId="0" borderId="26" xfId="0" applyFont="1" applyBorder="1"/>
    <xf numFmtId="0" fontId="0" fillId="0" borderId="34" xfId="0" applyBorder="1" applyAlignment="1">
      <alignment horizontal="center"/>
    </xf>
    <xf numFmtId="15" fontId="0" fillId="3" borderId="0" xfId="0" applyNumberFormat="1" applyFill="1" applyAlignment="1">
      <alignment horizontal="center"/>
    </xf>
    <xf numFmtId="15" fontId="0" fillId="2" borderId="0" xfId="0" applyNumberFormat="1" applyFill="1" applyAlignment="1">
      <alignment horizontal="center"/>
    </xf>
    <xf numFmtId="15" fontId="0" fillId="4" borderId="0" xfId="0" applyNumberFormat="1" applyFill="1" applyAlignment="1">
      <alignment horizontal="center"/>
    </xf>
    <xf numFmtId="0" fontId="0" fillId="0" borderId="25" xfId="0" applyBorder="1" applyAlignment="1">
      <alignment horizontal="center"/>
    </xf>
    <xf numFmtId="1" fontId="0" fillId="4" borderId="13" xfId="0" applyNumberFormat="1" applyFill="1" applyBorder="1" applyAlignment="1">
      <alignment horizontal="center"/>
    </xf>
    <xf numFmtId="1" fontId="0" fillId="6" borderId="13" xfId="0" applyNumberFormat="1" applyFill="1" applyBorder="1" applyAlignment="1">
      <alignment horizontal="center"/>
    </xf>
    <xf numFmtId="1" fontId="0" fillId="5" borderId="13" xfId="0" applyNumberForma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33" xfId="0" applyBorder="1"/>
    <xf numFmtId="167" fontId="0" fillId="0" borderId="9" xfId="0" applyNumberFormat="1" applyBorder="1"/>
    <xf numFmtId="0" fontId="0" fillId="0" borderId="16" xfId="0" applyBorder="1" applyAlignment="1">
      <alignment horizontal="left"/>
    </xf>
    <xf numFmtId="0" fontId="0" fillId="5" borderId="13" xfId="0" applyFill="1" applyBorder="1" applyAlignment="1">
      <alignment horizontal="center"/>
    </xf>
    <xf numFmtId="0" fontId="0" fillId="0" borderId="35" xfId="0" applyBorder="1"/>
    <xf numFmtId="1" fontId="0" fillId="0" borderId="36" xfId="0" applyNumberFormat="1" applyBorder="1"/>
    <xf numFmtId="1" fontId="0" fillId="0" borderId="37" xfId="0" applyNumberFormat="1" applyBorder="1"/>
    <xf numFmtId="167" fontId="0" fillId="6" borderId="13" xfId="0" applyNumberFormat="1" applyFill="1" applyBorder="1" applyAlignment="1">
      <alignment horizontal="center"/>
    </xf>
    <xf numFmtId="0" fontId="6" fillId="0" borderId="0" xfId="0" applyFont="1"/>
    <xf numFmtId="1" fontId="2" fillId="0" borderId="0" xfId="0" applyNumberFormat="1" applyFont="1" applyAlignment="1">
      <alignment horizontal="center"/>
    </xf>
    <xf numFmtId="1" fontId="0" fillId="4" borderId="38" xfId="0" applyNumberFormat="1" applyFill="1" applyBorder="1" applyAlignment="1">
      <alignment horizontal="center"/>
    </xf>
    <xf numFmtId="9" fontId="0" fillId="0" borderId="0" xfId="4" applyFont="1" applyAlignment="1">
      <alignment horizontal="left" indent="1"/>
    </xf>
    <xf numFmtId="167" fontId="0" fillId="0" borderId="10" xfId="0" applyNumberFormat="1" applyBorder="1"/>
    <xf numFmtId="1" fontId="0" fillId="4" borderId="17" xfId="0" applyNumberFormat="1" applyFill="1" applyBorder="1" applyAlignment="1">
      <alignment horizontal="center"/>
    </xf>
    <xf numFmtId="1" fontId="0" fillId="6" borderId="17" xfId="0" applyNumberFormat="1" applyFill="1" applyBorder="1" applyAlignment="1">
      <alignment horizontal="center"/>
    </xf>
    <xf numFmtId="0" fontId="0" fillId="0" borderId="39" xfId="0" applyBorder="1"/>
    <xf numFmtId="0" fontId="2" fillId="0" borderId="38" xfId="0" applyFont="1" applyBorder="1"/>
    <xf numFmtId="167" fontId="0" fillId="4" borderId="13" xfId="0" applyNumberFormat="1" applyFill="1" applyBorder="1" applyAlignment="1">
      <alignment horizontal="center"/>
    </xf>
    <xf numFmtId="167" fontId="0" fillId="0" borderId="20" xfId="0" applyNumberFormat="1" applyBorder="1"/>
    <xf numFmtId="0" fontId="0" fillId="0" borderId="32" xfId="0" applyBorder="1"/>
    <xf numFmtId="1" fontId="0" fillId="0" borderId="14" xfId="0" applyNumberFormat="1" applyBorder="1"/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167" fontId="0" fillId="4" borderId="43" xfId="0" applyNumberFormat="1" applyFill="1" applyBorder="1" applyAlignment="1">
      <alignment horizontal="center"/>
    </xf>
    <xf numFmtId="167" fontId="0" fillId="6" borderId="43" xfId="0" applyNumberFormat="1" applyFill="1" applyBorder="1" applyAlignment="1">
      <alignment horizontal="center"/>
    </xf>
    <xf numFmtId="1" fontId="0" fillId="5" borderId="43" xfId="0" applyNumberFormat="1" applyFill="1" applyBorder="1" applyAlignment="1">
      <alignment horizontal="center"/>
    </xf>
    <xf numFmtId="0" fontId="0" fillId="0" borderId="44" xfId="0" applyBorder="1"/>
    <xf numFmtId="1" fontId="0" fillId="6" borderId="43" xfId="0" applyNumberFormat="1" applyFill="1" applyBorder="1" applyAlignment="1">
      <alignment horizontal="center"/>
    </xf>
    <xf numFmtId="0" fontId="0" fillId="0" borderId="2" xfId="0" applyBorder="1"/>
    <xf numFmtId="0" fontId="0" fillId="0" borderId="45" xfId="0" applyBorder="1"/>
    <xf numFmtId="0" fontId="0" fillId="0" borderId="46" xfId="0" applyBorder="1"/>
    <xf numFmtId="0" fontId="7" fillId="0" borderId="0" xfId="0" applyFont="1"/>
    <xf numFmtId="0" fontId="8" fillId="0" borderId="0" xfId="0" applyFont="1"/>
    <xf numFmtId="16" fontId="0" fillId="0" borderId="0" xfId="0" applyNumberFormat="1"/>
    <xf numFmtId="167" fontId="0" fillId="0" borderId="11" xfId="0" applyNumberFormat="1" applyBorder="1"/>
    <xf numFmtId="0" fontId="0" fillId="7" borderId="11" xfId="0" applyFill="1" applyBorder="1"/>
    <xf numFmtId="1" fontId="0" fillId="4" borderId="43" xfId="0" applyNumberFormat="1" applyFill="1" applyBorder="1" applyAlignment="1">
      <alignment horizontal="center"/>
    </xf>
    <xf numFmtId="0" fontId="0" fillId="9" borderId="0" xfId="0" applyFill="1" applyAlignment="1">
      <alignment horizontal="center"/>
    </xf>
    <xf numFmtId="167" fontId="0" fillId="4" borderId="17" xfId="0" applyNumberFormat="1" applyFill="1" applyBorder="1" applyAlignment="1">
      <alignment horizontal="center"/>
    </xf>
    <xf numFmtId="167" fontId="0" fillId="6" borderId="17" xfId="0" applyNumberFormat="1" applyFill="1" applyBorder="1" applyAlignment="1">
      <alignment horizontal="center"/>
    </xf>
    <xf numFmtId="1" fontId="0" fillId="5" borderId="17" xfId="0" applyNumberFormat="1" applyFill="1" applyBorder="1" applyAlignment="1">
      <alignment horizontal="center"/>
    </xf>
    <xf numFmtId="0" fontId="0" fillId="0" borderId="14" xfId="0" applyBorder="1" applyAlignment="1">
      <alignment horizontal="right"/>
    </xf>
    <xf numFmtId="0" fontId="4" fillId="0" borderId="38" xfId="0" applyFont="1" applyBorder="1" applyAlignment="1">
      <alignment horizontal="center" vertical="center" textRotation="90"/>
    </xf>
    <xf numFmtId="0" fontId="9" fillId="0" borderId="38" xfId="0" applyFont="1" applyBorder="1" applyAlignment="1">
      <alignment horizontal="center" vertical="center" textRotation="90"/>
    </xf>
    <xf numFmtId="0" fontId="4" fillId="5" borderId="47" xfId="0" applyFont="1" applyFill="1" applyBorder="1" applyAlignment="1">
      <alignment horizontal="center" vertical="center" textRotation="90"/>
    </xf>
    <xf numFmtId="0" fontId="4" fillId="5" borderId="17" xfId="0" applyFont="1" applyFill="1" applyBorder="1" applyAlignment="1">
      <alignment horizontal="center" vertical="center" textRotation="90"/>
    </xf>
    <xf numFmtId="0" fontId="4" fillId="5" borderId="48" xfId="0" applyFont="1" applyFill="1" applyBorder="1" applyAlignment="1">
      <alignment horizontal="center" vertical="center" textRotation="90"/>
    </xf>
    <xf numFmtId="0" fontId="4" fillId="0" borderId="0" xfId="0" applyFont="1" applyAlignment="1">
      <alignment horizontal="center" vertical="center" textRotation="90"/>
    </xf>
    <xf numFmtId="0" fontId="4" fillId="5" borderId="18" xfId="0" applyFont="1" applyFill="1" applyBorder="1" applyAlignment="1">
      <alignment horizontal="center" vertical="center" textRotation="90"/>
    </xf>
    <xf numFmtId="0" fontId="4" fillId="5" borderId="16" xfId="0" applyFont="1" applyFill="1" applyBorder="1" applyAlignment="1">
      <alignment horizontal="center" vertical="center" textRotation="90"/>
    </xf>
    <xf numFmtId="0" fontId="9" fillId="5" borderId="38" xfId="0" applyFont="1" applyFill="1" applyBorder="1" applyAlignment="1">
      <alignment horizontal="center" vertical="center" textRotation="90"/>
    </xf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7" borderId="33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0" xfId="0" applyBorder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19" xfId="0" applyFont="1" applyBorder="1"/>
    <xf numFmtId="0" fontId="3" fillId="0" borderId="5" xfId="0" applyFont="1" applyBorder="1"/>
    <xf numFmtId="0" fontId="0" fillId="0" borderId="41" xfId="0" applyBorder="1"/>
    <xf numFmtId="1" fontId="0" fillId="6" borderId="0" xfId="0" applyNumberFormat="1" applyFill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49" xfId="0" applyBorder="1"/>
    <xf numFmtId="0" fontId="0" fillId="10" borderId="9" xfId="0" applyFill="1" applyBorder="1"/>
    <xf numFmtId="0" fontId="4" fillId="5" borderId="50" xfId="0" applyFont="1" applyFill="1" applyBorder="1" applyAlignment="1">
      <alignment horizontal="center" vertical="center" textRotation="90"/>
    </xf>
    <xf numFmtId="0" fontId="4" fillId="5" borderId="41" xfId="0" applyFont="1" applyFill="1" applyBorder="1" applyAlignment="1">
      <alignment horizontal="center" vertical="center" textRotation="90"/>
    </xf>
    <xf numFmtId="0" fontId="4" fillId="5" borderId="51" xfId="0" applyFont="1" applyFill="1" applyBorder="1" applyAlignment="1">
      <alignment horizontal="center" vertical="center" textRotation="90"/>
    </xf>
    <xf numFmtId="0" fontId="2" fillId="0" borderId="34" xfId="0" applyFont="1" applyBorder="1"/>
    <xf numFmtId="0" fontId="9" fillId="5" borderId="34" xfId="0" applyFont="1" applyFill="1" applyBorder="1" applyAlignment="1">
      <alignment horizontal="center" vertical="center" textRotation="90"/>
    </xf>
    <xf numFmtId="0" fontId="2" fillId="0" borderId="38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0" fillId="0" borderId="47" xfId="0" applyBorder="1" applyAlignment="1">
      <alignment horizontal="center"/>
    </xf>
    <xf numFmtId="15" fontId="0" fillId="11" borderId="0" xfId="0" applyNumberFormat="1" applyFill="1" applyAlignment="1">
      <alignment horizontal="center"/>
    </xf>
    <xf numFmtId="15" fontId="0" fillId="12" borderId="0" xfId="0" applyNumberFormat="1" applyFill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0" xfId="0" applyFont="1" applyBorder="1"/>
    <xf numFmtId="15" fontId="0" fillId="13" borderId="0" xfId="0" applyNumberFormat="1" applyFill="1" applyAlignment="1">
      <alignment horizontal="center"/>
    </xf>
    <xf numFmtId="15" fontId="3" fillId="13" borderId="0" xfId="0" applyNumberFormat="1" applyFont="1" applyFill="1" applyAlignment="1">
      <alignment horizontal="center"/>
    </xf>
    <xf numFmtId="1" fontId="11" fillId="0" borderId="10" xfId="2" applyNumberFormat="1" applyFont="1" applyFill="1" applyBorder="1"/>
    <xf numFmtId="1" fontId="11" fillId="0" borderId="12" xfId="2" applyNumberFormat="1" applyFont="1" applyFill="1" applyBorder="1"/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12" fillId="5" borderId="48" xfId="0" applyFont="1" applyFill="1" applyBorder="1" applyAlignment="1">
      <alignment horizontal="center" vertical="center" textRotation="90"/>
    </xf>
    <xf numFmtId="0" fontId="3" fillId="0" borderId="52" xfId="0" applyFont="1" applyBorder="1" applyAlignment="1">
      <alignment horizontal="center"/>
    </xf>
    <xf numFmtId="0" fontId="0" fillId="0" borderId="48" xfId="0" applyBorder="1"/>
    <xf numFmtId="0" fontId="3" fillId="0" borderId="0" xfId="0" applyFont="1" applyAlignment="1">
      <alignment horizontal="left"/>
    </xf>
    <xf numFmtId="0" fontId="0" fillId="7" borderId="12" xfId="0" applyFill="1" applyBorder="1"/>
    <xf numFmtId="167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0" fillId="7" borderId="0" xfId="0" applyFill="1"/>
    <xf numFmtId="167" fontId="0" fillId="0" borderId="17" xfId="0" applyNumberFormat="1" applyBorder="1" applyAlignment="1">
      <alignment horizontal="center"/>
    </xf>
    <xf numFmtId="168" fontId="2" fillId="0" borderId="38" xfId="2" applyNumberFormat="1" applyFont="1" applyFill="1" applyBorder="1" applyAlignment="1">
      <alignment horizontal="center"/>
    </xf>
    <xf numFmtId="167" fontId="0" fillId="14" borderId="14" xfId="0" applyNumberFormat="1" applyFill="1" applyBorder="1"/>
    <xf numFmtId="0" fontId="15" fillId="0" borderId="0" xfId="0" applyFont="1"/>
    <xf numFmtId="170" fontId="0" fillId="0" borderId="0" xfId="0" applyNumberFormat="1"/>
    <xf numFmtId="0" fontId="2" fillId="0" borderId="0" xfId="0" applyFont="1" applyAlignment="1">
      <alignment horizontal="left"/>
    </xf>
    <xf numFmtId="169" fontId="2" fillId="0" borderId="38" xfId="2" applyNumberFormat="1" applyFont="1" applyBorder="1" applyAlignment="1">
      <alignment horizontal="center" vertical="center"/>
    </xf>
    <xf numFmtId="0" fontId="0" fillId="15" borderId="15" xfId="0" applyFill="1" applyBorder="1" applyAlignment="1">
      <alignment horizontal="center"/>
    </xf>
    <xf numFmtId="0" fontId="0" fillId="15" borderId="14" xfId="0" applyFill="1" applyBorder="1"/>
    <xf numFmtId="167" fontId="0" fillId="0" borderId="17" xfId="0" applyNumberFormat="1" applyBorder="1"/>
    <xf numFmtId="1" fontId="0" fillId="0" borderId="17" xfId="0" applyNumberFormat="1" applyBorder="1" applyAlignment="1">
      <alignment horizontal="center"/>
    </xf>
    <xf numFmtId="0" fontId="0" fillId="0" borderId="27" xfId="0" applyBorder="1" applyAlignment="1">
      <alignment horizontal="right"/>
    </xf>
    <xf numFmtId="0" fontId="15" fillId="0" borderId="0" xfId="0" quotePrefix="1" applyFont="1"/>
    <xf numFmtId="15" fontId="0" fillId="16" borderId="0" xfId="0" applyNumberFormat="1" applyFill="1" applyAlignment="1">
      <alignment horizontal="center"/>
    </xf>
    <xf numFmtId="0" fontId="0" fillId="0" borderId="0" xfId="0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15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0" fillId="17" borderId="19" xfId="0" applyFill="1" applyBorder="1"/>
    <xf numFmtId="0" fontId="4" fillId="0" borderId="0" xfId="0" applyFont="1"/>
    <xf numFmtId="0" fontId="3" fillId="0" borderId="20" xfId="0" applyFont="1" applyBorder="1"/>
    <xf numFmtId="16" fontId="3" fillId="0" borderId="20" xfId="0" applyNumberFormat="1" applyFont="1" applyBorder="1"/>
    <xf numFmtId="9" fontId="0" fillId="0" borderId="20" xfId="0" applyNumberFormat="1" applyBorder="1"/>
    <xf numFmtId="2" fontId="0" fillId="0" borderId="20" xfId="0" applyNumberFormat="1" applyBorder="1"/>
    <xf numFmtId="1" fontId="0" fillId="7" borderId="9" xfId="0" applyNumberFormat="1" applyFill="1" applyBorder="1"/>
    <xf numFmtId="1" fontId="0" fillId="0" borderId="9" xfId="0" applyNumberFormat="1" applyBorder="1" applyAlignment="1">
      <alignment vertical="center"/>
    </xf>
    <xf numFmtId="0" fontId="14" fillId="0" borderId="5" xfId="0" applyFont="1" applyBorder="1" applyAlignment="1">
      <alignment vertical="center" wrapText="1"/>
    </xf>
    <xf numFmtId="0" fontId="0" fillId="0" borderId="3" xfId="0" applyBorder="1" applyAlignment="1">
      <alignment horizontal="center"/>
    </xf>
    <xf numFmtId="0" fontId="2" fillId="0" borderId="0" xfId="0" applyFont="1" applyAlignment="1">
      <alignment vertical="center"/>
    </xf>
    <xf numFmtId="0" fontId="3" fillId="0" borderId="27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right"/>
    </xf>
    <xf numFmtId="1" fontId="13" fillId="0" borderId="10" xfId="2" applyNumberFormat="1" applyFont="1" applyFill="1" applyBorder="1"/>
    <xf numFmtId="1" fontId="15" fillId="0" borderId="0" xfId="0" applyNumberFormat="1" applyFont="1"/>
    <xf numFmtId="167" fontId="0" fillId="0" borderId="6" xfId="0" applyNumberFormat="1" applyBorder="1"/>
    <xf numFmtId="2" fontId="0" fillId="0" borderId="9" xfId="0" applyNumberFormat="1" applyBorder="1"/>
    <xf numFmtId="0" fontId="3" fillId="18" borderId="5" xfId="0" applyFont="1" applyFill="1" applyBorder="1"/>
    <xf numFmtId="0" fontId="16" fillId="0" borderId="0" xfId="0" applyFont="1"/>
    <xf numFmtId="0" fontId="1" fillId="0" borderId="0" xfId="0" applyFont="1"/>
    <xf numFmtId="0" fontId="1" fillId="0" borderId="19" xfId="0" applyFont="1" applyBorder="1"/>
    <xf numFmtId="0" fontId="1" fillId="0" borderId="9" xfId="0" applyFont="1" applyBorder="1"/>
    <xf numFmtId="0" fontId="0" fillId="15" borderId="9" xfId="0" applyFill="1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0" fontId="1" fillId="0" borderId="6" xfId="0" applyFont="1" applyBorder="1"/>
    <xf numFmtId="0" fontId="1" fillId="0" borderId="20" xfId="0" applyFont="1" applyBorder="1"/>
    <xf numFmtId="0" fontId="0" fillId="0" borderId="55" xfId="0" applyBorder="1"/>
    <xf numFmtId="0" fontId="16" fillId="0" borderId="5" xfId="0" applyFont="1" applyBorder="1"/>
    <xf numFmtId="0" fontId="0" fillId="19" borderId="9" xfId="0" applyFill="1" applyBorder="1"/>
    <xf numFmtId="0" fontId="0" fillId="19" borderId="20" xfId="0" applyFill="1" applyBorder="1"/>
    <xf numFmtId="0" fontId="0" fillId="14" borderId="9" xfId="0" applyFill="1" applyBorder="1"/>
    <xf numFmtId="0" fontId="0" fillId="14" borderId="20" xfId="0" applyFill="1" applyBorder="1"/>
    <xf numFmtId="0" fontId="17" fillId="0" borderId="5" xfId="0" applyFont="1" applyBorder="1"/>
    <xf numFmtId="0" fontId="17" fillId="0" borderId="20" xfId="0" applyFont="1" applyBorder="1"/>
    <xf numFmtId="0" fontId="17" fillId="14" borderId="20" xfId="0" applyFont="1" applyFill="1" applyBorder="1"/>
    <xf numFmtId="0" fontId="0" fillId="15" borderId="32" xfId="0" applyFill="1" applyBorder="1"/>
    <xf numFmtId="0" fontId="0" fillId="15" borderId="23" xfId="0" applyFill="1" applyBorder="1"/>
    <xf numFmtId="0" fontId="0" fillId="15" borderId="33" xfId="0" applyFill="1" applyBorder="1"/>
    <xf numFmtId="0" fontId="1" fillId="14" borderId="20" xfId="0" applyFont="1" applyFill="1" applyBorder="1"/>
    <xf numFmtId="0" fontId="1" fillId="14" borderId="0" xfId="0" applyFont="1" applyFill="1"/>
    <xf numFmtId="11" fontId="0" fillId="0" borderId="0" xfId="0" applyNumberFormat="1"/>
    <xf numFmtId="0" fontId="0" fillId="11" borderId="9" xfId="0" applyFill="1" applyBorder="1"/>
    <xf numFmtId="0" fontId="0" fillId="11" borderId="20" xfId="0" applyFill="1" applyBorder="1"/>
    <xf numFmtId="0" fontId="0" fillId="13" borderId="9" xfId="0" applyFill="1" applyBorder="1"/>
    <xf numFmtId="0" fontId="0" fillId="13" borderId="20" xfId="0" applyFill="1" applyBorder="1"/>
    <xf numFmtId="0" fontId="0" fillId="0" borderId="5" xfId="0" applyBorder="1" applyAlignment="1">
      <alignment vertical="center"/>
    </xf>
    <xf numFmtId="0" fontId="0" fillId="0" borderId="43" xfId="0" applyBorder="1"/>
    <xf numFmtId="0" fontId="1" fillId="0" borderId="17" xfId="0" applyFont="1" applyBorder="1"/>
    <xf numFmtId="0" fontId="0" fillId="0" borderId="38" xfId="0" applyBorder="1" applyAlignment="1">
      <alignment horizontal="center"/>
    </xf>
    <xf numFmtId="167" fontId="0" fillId="0" borderId="33" xfId="0" applyNumberFormat="1" applyBorder="1"/>
    <xf numFmtId="167" fontId="0" fillId="0" borderId="14" xfId="0" applyNumberFormat="1" applyBorder="1"/>
    <xf numFmtId="15" fontId="0" fillId="0" borderId="0" xfId="0" applyNumberFormat="1" applyAlignment="1">
      <alignment horizontal="center"/>
    </xf>
    <xf numFmtId="167" fontId="0" fillId="0" borderId="25" xfId="0" applyNumberFormat="1" applyBorder="1" applyAlignment="1">
      <alignment horizontal="center"/>
    </xf>
    <xf numFmtId="1" fontId="0" fillId="0" borderId="34" xfId="0" applyNumberFormat="1" applyBorder="1" applyAlignment="1">
      <alignment horizontal="center"/>
    </xf>
    <xf numFmtId="167" fontId="0" fillId="15" borderId="32" xfId="0" applyNumberFormat="1" applyFill="1" applyBorder="1"/>
    <xf numFmtId="0" fontId="1" fillId="0" borderId="0" xfId="0" applyFont="1" applyAlignment="1">
      <alignment horizontal="right"/>
    </xf>
    <xf numFmtId="17" fontId="1" fillId="0" borderId="5" xfId="0" applyNumberFormat="1" applyFont="1" applyBorder="1" applyAlignment="1">
      <alignment horizontal="right"/>
    </xf>
    <xf numFmtId="17" fontId="0" fillId="0" borderId="5" xfId="0" applyNumberFormat="1" applyBorder="1" applyAlignment="1">
      <alignment horizontal="right"/>
    </xf>
    <xf numFmtId="1" fontId="18" fillId="6" borderId="13" xfId="0" applyNumberFormat="1" applyFont="1" applyFill="1" applyBorder="1" applyAlignment="1">
      <alignment horizontal="right"/>
    </xf>
    <xf numFmtId="1" fontId="18" fillId="6" borderId="13" xfId="0" applyNumberFormat="1" applyFont="1" applyFill="1" applyBorder="1" applyAlignment="1">
      <alignment horizontal="center"/>
    </xf>
    <xf numFmtId="1" fontId="0" fillId="6" borderId="38" xfId="0" applyNumberFormat="1" applyFill="1" applyBorder="1" applyAlignment="1">
      <alignment horizontal="center"/>
    </xf>
    <xf numFmtId="167" fontId="0" fillId="7" borderId="32" xfId="0" applyNumberFormat="1" applyFill="1" applyBorder="1"/>
    <xf numFmtId="167" fontId="0" fillId="15" borderId="33" xfId="0" applyNumberFormat="1" applyFill="1" applyBorder="1"/>
    <xf numFmtId="167" fontId="0" fillId="0" borderId="32" xfId="0" applyNumberFormat="1" applyBorder="1"/>
    <xf numFmtId="167" fontId="0" fillId="0" borderId="39" xfId="0" applyNumberFormat="1" applyBorder="1"/>
    <xf numFmtId="167" fontId="0" fillId="0" borderId="44" xfId="0" applyNumberFormat="1" applyBorder="1"/>
    <xf numFmtId="167" fontId="0" fillId="0" borderId="19" xfId="0" applyNumberFormat="1" applyBorder="1"/>
    <xf numFmtId="1" fontId="0" fillId="20" borderId="13" xfId="0" applyNumberFormat="1" applyFill="1" applyBorder="1" applyAlignment="1">
      <alignment horizontal="center"/>
    </xf>
    <xf numFmtId="0" fontId="0" fillId="15" borderId="14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1" fontId="0" fillId="13" borderId="13" xfId="0" applyNumberForma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" fontId="0" fillId="0" borderId="20" xfId="0" applyNumberFormat="1" applyBorder="1"/>
    <xf numFmtId="1" fontId="0" fillId="0" borderId="33" xfId="0" applyNumberFormat="1" applyBorder="1"/>
    <xf numFmtId="1" fontId="3" fillId="0" borderId="14" xfId="0" applyNumberFormat="1" applyFont="1" applyBorder="1"/>
    <xf numFmtId="1" fontId="3" fillId="0" borderId="33" xfId="0" applyNumberFormat="1" applyFont="1" applyBorder="1"/>
    <xf numFmtId="1" fontId="0" fillId="0" borderId="32" xfId="0" applyNumberFormat="1" applyBorder="1"/>
    <xf numFmtId="1" fontId="0" fillId="0" borderId="0" xfId="2" applyNumberFormat="1" applyFont="1" applyFill="1" applyBorder="1"/>
    <xf numFmtId="167" fontId="0" fillId="0" borderId="2" xfId="0" applyNumberFormat="1" applyBorder="1" applyAlignment="1">
      <alignment horizontal="center"/>
    </xf>
    <xf numFmtId="1" fontId="1" fillId="0" borderId="0" xfId="0" applyNumberFormat="1" applyFont="1"/>
    <xf numFmtId="0" fontId="0" fillId="0" borderId="61" xfId="0" applyBorder="1"/>
    <xf numFmtId="12" fontId="2" fillId="0" borderId="0" xfId="0" applyNumberFormat="1" applyFont="1"/>
    <xf numFmtId="0" fontId="0" fillId="0" borderId="62" xfId="0" applyBorder="1"/>
    <xf numFmtId="0" fontId="0" fillId="0" borderId="63" xfId="0" applyBorder="1"/>
    <xf numFmtId="0" fontId="0" fillId="0" borderId="15" xfId="0" applyBorder="1"/>
    <xf numFmtId="1" fontId="1" fillId="0" borderId="9" xfId="0" applyNumberFormat="1" applyFont="1" applyBorder="1"/>
    <xf numFmtId="0" fontId="1" fillId="0" borderId="52" xfId="0" applyFont="1" applyBorder="1"/>
    <xf numFmtId="0" fontId="1" fillId="0" borderId="56" xfId="0" applyFont="1" applyBorder="1"/>
    <xf numFmtId="0" fontId="1" fillId="0" borderId="10" xfId="0" applyFont="1" applyBorder="1"/>
    <xf numFmtId="0" fontId="1" fillId="7" borderId="9" xfId="0" applyFont="1" applyFill="1" applyBorder="1"/>
    <xf numFmtId="16" fontId="0" fillId="0" borderId="9" xfId="0" applyNumberFormat="1" applyBorder="1"/>
    <xf numFmtId="1" fontId="0" fillId="21" borderId="25" xfId="0" applyNumberFormat="1" applyFill="1" applyBorder="1" applyAlignment="1">
      <alignment horizontal="center"/>
    </xf>
    <xf numFmtId="0" fontId="4" fillId="15" borderId="13" xfId="0" applyFont="1" applyFill="1" applyBorder="1" applyAlignment="1">
      <alignment horizontal="center" vertical="center" textRotation="90"/>
    </xf>
    <xf numFmtId="0" fontId="0" fillId="0" borderId="8" xfId="0" applyBorder="1" applyAlignment="1">
      <alignment horizontal="center"/>
    </xf>
    <xf numFmtId="0" fontId="0" fillId="15" borderId="8" xfId="0" applyFill="1" applyBorder="1" applyAlignment="1">
      <alignment horizontal="center"/>
    </xf>
    <xf numFmtId="12" fontId="4" fillId="5" borderId="48" xfId="0" applyNumberFormat="1" applyFont="1" applyFill="1" applyBorder="1" applyAlignment="1">
      <alignment horizontal="center" vertical="center" textRotation="90"/>
    </xf>
    <xf numFmtId="1" fontId="4" fillId="0" borderId="0" xfId="0" applyNumberFormat="1" applyFont="1"/>
    <xf numFmtId="0" fontId="1" fillId="0" borderId="5" xfId="0" applyFont="1" applyBorder="1" applyAlignment="1">
      <alignment horizontal="center"/>
    </xf>
    <xf numFmtId="1" fontId="3" fillId="0" borderId="0" xfId="0" applyNumberFormat="1" applyFont="1" applyAlignment="1">
      <alignment horizontal="right"/>
    </xf>
    <xf numFmtId="0" fontId="4" fillId="5" borderId="18" xfId="0" applyFont="1" applyFill="1" applyBorder="1" applyAlignment="1">
      <alignment horizontal="center" vertical="center" textRotation="90" wrapText="1"/>
    </xf>
    <xf numFmtId="0" fontId="1" fillId="0" borderId="34" xfId="0" applyFont="1" applyBorder="1" applyAlignment="1">
      <alignment horizontal="center"/>
    </xf>
    <xf numFmtId="0" fontId="1" fillId="0" borderId="25" xfId="0" applyFont="1" applyBorder="1"/>
    <xf numFmtId="0" fontId="1" fillId="0" borderId="3" xfId="0" applyFont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1" fontId="0" fillId="11" borderId="0" xfId="0" applyNumberFormat="1" applyFill="1"/>
    <xf numFmtId="0" fontId="0" fillId="11" borderId="0" xfId="0" applyFill="1"/>
    <xf numFmtId="15" fontId="1" fillId="0" borderId="0" xfId="0" applyNumberFormat="1" applyFont="1"/>
    <xf numFmtId="0" fontId="0" fillId="14" borderId="0" xfId="0" applyFill="1"/>
    <xf numFmtId="0" fontId="0" fillId="10" borderId="0" xfId="0" applyFill="1"/>
    <xf numFmtId="0" fontId="0" fillId="7" borderId="10" xfId="0" applyFill="1" applyBorder="1"/>
    <xf numFmtId="0" fontId="1" fillId="0" borderId="28" xfId="0" applyFont="1" applyBorder="1"/>
    <xf numFmtId="1" fontId="0" fillId="15" borderId="10" xfId="0" applyNumberFormat="1" applyFill="1" applyBorder="1"/>
    <xf numFmtId="14" fontId="0" fillId="0" borderId="0" xfId="0" applyNumberFormat="1" applyAlignment="1">
      <alignment vertical="center"/>
    </xf>
    <xf numFmtId="0" fontId="1" fillId="0" borderId="5" xfId="0" applyFont="1" applyBorder="1"/>
    <xf numFmtId="0" fontId="1" fillId="10" borderId="0" xfId="0" applyFont="1" applyFill="1" applyAlignment="1">
      <alignment horizontal="center"/>
    </xf>
    <xf numFmtId="16" fontId="1" fillId="0" borderId="20" xfId="0" applyNumberFormat="1" applyFont="1" applyBorder="1"/>
    <xf numFmtId="0" fontId="1" fillId="0" borderId="27" xfId="0" applyFont="1" applyBorder="1" applyAlignment="1">
      <alignment horizontal="right"/>
    </xf>
    <xf numFmtId="0" fontId="1" fillId="0" borderId="27" xfId="0" applyFont="1" applyBorder="1" applyAlignment="1">
      <alignment horizontal="center" vertical="center" wrapText="1"/>
    </xf>
    <xf numFmtId="1" fontId="0" fillId="0" borderId="14" xfId="0" applyNumberFormat="1" applyBorder="1" applyAlignment="1">
      <alignment horizontal="center"/>
    </xf>
    <xf numFmtId="0" fontId="5" fillId="0" borderId="0" xfId="1" applyFill="1" applyAlignment="1" applyProtection="1">
      <alignment horizontal="center"/>
    </xf>
    <xf numFmtId="0" fontId="0" fillId="0" borderId="48" xfId="0" applyBorder="1" applyAlignment="1">
      <alignment horizontal="center"/>
    </xf>
    <xf numFmtId="167" fontId="0" fillId="0" borderId="23" xfId="0" applyNumberFormat="1" applyBorder="1"/>
    <xf numFmtId="0" fontId="0" fillId="0" borderId="52" xfId="0" applyBorder="1" applyAlignment="1">
      <alignment horizontal="center"/>
    </xf>
    <xf numFmtId="0" fontId="0" fillId="0" borderId="52" xfId="0" applyBorder="1" applyAlignment="1">
      <alignment horizontal="center" vertical="center"/>
    </xf>
    <xf numFmtId="0" fontId="1" fillId="0" borderId="20" xfId="0" applyFont="1" applyBorder="1" applyAlignment="1">
      <alignment horizontal="center"/>
    </xf>
    <xf numFmtId="0" fontId="1" fillId="22" borderId="0" xfId="0" applyFont="1" applyFill="1" applyAlignment="1">
      <alignment horizontal="center"/>
    </xf>
    <xf numFmtId="0" fontId="0" fillId="22" borderId="0" xfId="0" applyFill="1" applyAlignment="1">
      <alignment horizontal="center"/>
    </xf>
    <xf numFmtId="1" fontId="0" fillId="0" borderId="35" xfId="0" applyNumberForma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0" fillId="0" borderId="10" xfId="0" applyNumberFormat="1" applyBorder="1" applyAlignment="1">
      <alignment vertical="center"/>
    </xf>
    <xf numFmtId="1" fontId="1" fillId="0" borderId="5" xfId="0" applyNumberFormat="1" applyFont="1" applyBorder="1" applyAlignment="1">
      <alignment horizontal="center"/>
    </xf>
    <xf numFmtId="1" fontId="1" fillId="0" borderId="10" xfId="0" applyNumberFormat="1" applyFont="1" applyBorder="1"/>
    <xf numFmtId="0" fontId="3" fillId="0" borderId="34" xfId="0" applyFont="1" applyBorder="1" applyAlignment="1">
      <alignment vertical="center"/>
    </xf>
    <xf numFmtId="0" fontId="0" fillId="0" borderId="34" xfId="0" applyBorder="1" applyAlignment="1">
      <alignment vertical="center"/>
    </xf>
    <xf numFmtId="0" fontId="1" fillId="0" borderId="34" xfId="0" applyFont="1" applyBorder="1" applyAlignment="1">
      <alignment vertical="center"/>
    </xf>
    <xf numFmtId="0" fontId="0" fillId="0" borderId="38" xfId="0" applyBorder="1" applyAlignment="1">
      <alignment vertical="center"/>
    </xf>
    <xf numFmtId="1" fontId="0" fillId="0" borderId="19" xfId="0" applyNumberFormat="1" applyBorder="1"/>
    <xf numFmtId="0" fontId="0" fillId="15" borderId="20" xfId="0" applyFill="1" applyBorder="1"/>
    <xf numFmtId="0" fontId="0" fillId="15" borderId="10" xfId="0" applyFill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2" fillId="0" borderId="13" xfId="0" applyFont="1" applyBorder="1"/>
    <xf numFmtId="0" fontId="15" fillId="0" borderId="9" xfId="0" applyFont="1" applyBorder="1"/>
    <xf numFmtId="1" fontId="19" fillId="6" borderId="13" xfId="0" applyNumberFormat="1" applyFont="1" applyFill="1" applyBorder="1" applyAlignment="1">
      <alignment horizontal="right"/>
    </xf>
    <xf numFmtId="0" fontId="19" fillId="0" borderId="0" xfId="0" applyFont="1"/>
    <xf numFmtId="0" fontId="0" fillId="11" borderId="32" xfId="0" applyFill="1" applyBorder="1"/>
    <xf numFmtId="0" fontId="0" fillId="11" borderId="23" xfId="0" applyFill="1" applyBorder="1"/>
    <xf numFmtId="0" fontId="0" fillId="11" borderId="33" xfId="0" applyFill="1" applyBorder="1"/>
    <xf numFmtId="0" fontId="0" fillId="11" borderId="40" xfId="0" applyFill="1" applyBorder="1"/>
    <xf numFmtId="0" fontId="0" fillId="11" borderId="41" xfId="0" applyFill="1" applyBorder="1"/>
    <xf numFmtId="0" fontId="0" fillId="11" borderId="42" xfId="0" applyFill="1" applyBorder="1"/>
    <xf numFmtId="0" fontId="0" fillId="11" borderId="10" xfId="0" applyFill="1" applyBorder="1"/>
    <xf numFmtId="0" fontId="0" fillId="13" borderId="52" xfId="0" applyFill="1" applyBorder="1"/>
    <xf numFmtId="0" fontId="0" fillId="13" borderId="32" xfId="0" applyFill="1" applyBorder="1"/>
    <xf numFmtId="0" fontId="0" fillId="13" borderId="23" xfId="0" applyFill="1" applyBorder="1"/>
    <xf numFmtId="0" fontId="0" fillId="13" borderId="33" xfId="0" applyFill="1" applyBorder="1"/>
    <xf numFmtId="15" fontId="0" fillId="17" borderId="0" xfId="0" applyNumberFormat="1" applyFill="1"/>
    <xf numFmtId="0" fontId="0" fillId="17" borderId="0" xfId="0" applyFill="1"/>
    <xf numFmtId="0" fontId="0" fillId="10" borderId="5" xfId="0" applyFill="1" applyBorder="1" applyAlignment="1">
      <alignment horizontal="center"/>
    </xf>
    <xf numFmtId="0" fontId="1" fillId="0" borderId="13" xfId="0" applyFont="1" applyBorder="1" applyAlignment="1">
      <alignment horizontal="center"/>
    </xf>
    <xf numFmtId="1" fontId="0" fillId="22" borderId="0" xfId="0" applyNumberFormat="1" applyFill="1" applyAlignment="1">
      <alignment vertical="center"/>
    </xf>
    <xf numFmtId="0" fontId="0" fillId="13" borderId="10" xfId="0" applyFill="1" applyBorder="1"/>
    <xf numFmtId="0" fontId="0" fillId="10" borderId="20" xfId="0" applyFill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16" borderId="27" xfId="0" applyFont="1" applyFill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0" xfId="0" applyFont="1" applyAlignment="1">
      <alignment horizontal="left"/>
    </xf>
    <xf numFmtId="1" fontId="0" fillId="10" borderId="0" xfId="0" applyNumberFormat="1" applyFill="1"/>
    <xf numFmtId="1" fontId="0" fillId="17" borderId="10" xfId="0" applyNumberFormat="1" applyFill="1" applyBorder="1"/>
    <xf numFmtId="0" fontId="0" fillId="17" borderId="10" xfId="0" applyFill="1" applyBorder="1"/>
    <xf numFmtId="0" fontId="14" fillId="0" borderId="5" xfId="0" applyFont="1" applyBorder="1" applyAlignment="1">
      <alignment horizontal="center" vertical="center" wrapText="1"/>
    </xf>
    <xf numFmtId="171" fontId="0" fillId="0" borderId="10" xfId="2" applyNumberFormat="1" applyFont="1" applyBorder="1"/>
    <xf numFmtId="1" fontId="21" fillId="0" borderId="0" xfId="0" applyNumberFormat="1" applyFont="1"/>
    <xf numFmtId="0" fontId="1" fillId="15" borderId="9" xfId="0" applyFont="1" applyFill="1" applyBorder="1"/>
    <xf numFmtId="0" fontId="0" fillId="24" borderId="9" xfId="0" applyFill="1" applyBorder="1"/>
    <xf numFmtId="0" fontId="0" fillId="24" borderId="10" xfId="0" applyFill="1" applyBorder="1"/>
    <xf numFmtId="0" fontId="4" fillId="24" borderId="27" xfId="0" applyFont="1" applyFill="1" applyBorder="1" applyAlignment="1">
      <alignment horizontal="right"/>
    </xf>
    <xf numFmtId="0" fontId="3" fillId="0" borderId="20" xfId="0" applyFont="1" applyBorder="1" applyAlignment="1">
      <alignment horizontal="center"/>
    </xf>
    <xf numFmtId="1" fontId="2" fillId="0" borderId="20" xfId="0" applyNumberFormat="1" applyFont="1" applyBorder="1" applyAlignment="1">
      <alignment horizontal="center"/>
    </xf>
    <xf numFmtId="0" fontId="0" fillId="25" borderId="20" xfId="0" applyFill="1" applyBorder="1" applyAlignment="1">
      <alignment horizontal="center"/>
    </xf>
    <xf numFmtId="1" fontId="0" fillId="15" borderId="9" xfId="0" applyNumberFormat="1" applyFill="1" applyBorder="1"/>
    <xf numFmtId="0" fontId="0" fillId="0" borderId="46" xfId="0" applyBorder="1" applyAlignment="1">
      <alignment horizontal="center"/>
    </xf>
    <xf numFmtId="0" fontId="1" fillId="0" borderId="46" xfId="0" applyFont="1" applyBorder="1" applyAlignment="1">
      <alignment horizontal="center"/>
    </xf>
    <xf numFmtId="1" fontId="0" fillId="13" borderId="9" xfId="0" applyNumberFormat="1" applyFill="1" applyBorder="1"/>
    <xf numFmtId="1" fontId="0" fillId="13" borderId="10" xfId="0" applyNumberFormat="1" applyFill="1" applyBorder="1"/>
    <xf numFmtId="1" fontId="0" fillId="11" borderId="9" xfId="0" applyNumberFormat="1" applyFill="1" applyBorder="1"/>
    <xf numFmtId="1" fontId="0" fillId="11" borderId="10" xfId="0" applyNumberFormat="1" applyFill="1" applyBorder="1"/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6" xfId="0" applyFont="1" applyBorder="1"/>
    <xf numFmtId="167" fontId="22" fillId="0" borderId="17" xfId="0" applyNumberFormat="1" applyFont="1" applyBorder="1" applyAlignment="1">
      <alignment horizontal="center"/>
    </xf>
    <xf numFmtId="1" fontId="22" fillId="0" borderId="17" xfId="0" applyNumberFormat="1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7" xfId="0" applyFont="1" applyBorder="1" applyAlignment="1">
      <alignment horizontal="right"/>
    </xf>
    <xf numFmtId="0" fontId="22" fillId="0" borderId="17" xfId="0" applyFont="1" applyBorder="1"/>
    <xf numFmtId="0" fontId="22" fillId="0" borderId="18" xfId="0" applyFont="1" applyBorder="1"/>
    <xf numFmtId="0" fontId="22" fillId="0" borderId="19" xfId="0" applyFont="1" applyBorder="1" applyAlignment="1">
      <alignment horizontal="center"/>
    </xf>
    <xf numFmtId="0" fontId="22" fillId="0" borderId="19" xfId="0" applyFont="1" applyBorder="1"/>
    <xf numFmtId="167" fontId="22" fillId="4" borderId="13" xfId="0" applyNumberFormat="1" applyFont="1" applyFill="1" applyBorder="1" applyAlignment="1">
      <alignment horizontal="center"/>
    </xf>
    <xf numFmtId="1" fontId="22" fillId="6" borderId="13" xfId="0" applyNumberFormat="1" applyFont="1" applyFill="1" applyBorder="1" applyAlignment="1">
      <alignment horizontal="center"/>
    </xf>
    <xf numFmtId="0" fontId="22" fillId="5" borderId="13" xfId="0" applyFont="1" applyFill="1" applyBorder="1" applyAlignment="1">
      <alignment horizontal="center"/>
    </xf>
    <xf numFmtId="1" fontId="22" fillId="20" borderId="13" xfId="0" applyNumberFormat="1" applyFont="1" applyFill="1" applyBorder="1" applyAlignment="1">
      <alignment horizontal="center"/>
    </xf>
    <xf numFmtId="0" fontId="22" fillId="15" borderId="14" xfId="0" applyFont="1" applyFill="1" applyBorder="1" applyAlignment="1">
      <alignment horizontal="center"/>
    </xf>
    <xf numFmtId="1" fontId="22" fillId="4" borderId="13" xfId="0" applyNumberFormat="1" applyFont="1" applyFill="1" applyBorder="1" applyAlignment="1">
      <alignment horizontal="center"/>
    </xf>
    <xf numFmtId="167" fontId="22" fillId="6" borderId="13" xfId="0" applyNumberFormat="1" applyFont="1" applyFill="1" applyBorder="1" applyAlignment="1">
      <alignment horizontal="center"/>
    </xf>
    <xf numFmtId="1" fontId="22" fillId="5" borderId="13" xfId="0" applyNumberFormat="1" applyFont="1" applyFill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4" xfId="0" applyFont="1" applyBorder="1"/>
    <xf numFmtId="167" fontId="22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1" fontId="24" fillId="6" borderId="13" xfId="0" applyNumberFormat="1" applyFont="1" applyFill="1" applyBorder="1" applyAlignment="1">
      <alignment horizontal="center"/>
    </xf>
    <xf numFmtId="0" fontId="22" fillId="0" borderId="25" xfId="0" applyFont="1" applyBorder="1" applyAlignment="1">
      <alignment horizontal="center"/>
    </xf>
    <xf numFmtId="1" fontId="22" fillId="0" borderId="14" xfId="0" applyNumberFormat="1" applyFont="1" applyBorder="1" applyAlignment="1">
      <alignment horizontal="center"/>
    </xf>
    <xf numFmtId="167" fontId="22" fillId="6" borderId="13" xfId="0" applyNumberFormat="1" applyFont="1" applyFill="1" applyBorder="1" applyAlignment="1">
      <alignment horizontal="right"/>
    </xf>
    <xf numFmtId="0" fontId="22" fillId="5" borderId="13" xfId="0" applyFont="1" applyFill="1" applyBorder="1" applyAlignment="1">
      <alignment horizontal="right"/>
    </xf>
    <xf numFmtId="0" fontId="22" fillId="0" borderId="16" xfId="0" applyFont="1" applyBorder="1" applyAlignment="1">
      <alignment horizontal="left"/>
    </xf>
    <xf numFmtId="1" fontId="22" fillId="4" borderId="17" xfId="0" applyNumberFormat="1" applyFont="1" applyFill="1" applyBorder="1" applyAlignment="1">
      <alignment horizontal="center"/>
    </xf>
    <xf numFmtId="167" fontId="22" fillId="6" borderId="17" xfId="0" applyNumberFormat="1" applyFont="1" applyFill="1" applyBorder="1" applyAlignment="1">
      <alignment horizontal="center"/>
    </xf>
    <xf numFmtId="1" fontId="22" fillId="5" borderId="17" xfId="0" applyNumberFormat="1" applyFont="1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2" fillId="0" borderId="25" xfId="0" applyFont="1" applyBorder="1"/>
    <xf numFmtId="0" fontId="22" fillId="0" borderId="26" xfId="0" applyFont="1" applyBorder="1"/>
    <xf numFmtId="1" fontId="22" fillId="4" borderId="26" xfId="0" applyNumberFormat="1" applyFont="1" applyFill="1" applyBorder="1" applyAlignment="1">
      <alignment horizontal="center"/>
    </xf>
    <xf numFmtId="0" fontId="22" fillId="0" borderId="38" xfId="0" applyFont="1" applyBorder="1" applyAlignment="1">
      <alignment horizontal="center"/>
    </xf>
    <xf numFmtId="1" fontId="22" fillId="4" borderId="38" xfId="0" applyNumberFormat="1" applyFont="1" applyFill="1" applyBorder="1" applyAlignment="1">
      <alignment horizontal="center"/>
    </xf>
    <xf numFmtId="0" fontId="0" fillId="0" borderId="35" xfId="0" applyBorder="1" applyAlignment="1">
      <alignment horizontal="center" vertical="center"/>
    </xf>
    <xf numFmtId="1" fontId="0" fillId="10" borderId="20" xfId="0" applyNumberFormat="1" applyFill="1" applyBorder="1" applyAlignment="1">
      <alignment horizontal="center"/>
    </xf>
    <xf numFmtId="0" fontId="1" fillId="13" borderId="20" xfId="0" applyFont="1" applyFill="1" applyBorder="1"/>
    <xf numFmtId="0" fontId="0" fillId="0" borderId="25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/>
    </xf>
    <xf numFmtId="0" fontId="1" fillId="13" borderId="25" xfId="0" applyFont="1" applyFill="1" applyBorder="1" applyAlignment="1">
      <alignment horizontal="center"/>
    </xf>
    <xf numFmtId="0" fontId="0" fillId="13" borderId="26" xfId="0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1" fillId="23" borderId="2" xfId="0" applyFont="1" applyFill="1" applyBorder="1" applyAlignment="1">
      <alignment horizontal="center"/>
    </xf>
    <xf numFmtId="0" fontId="0" fillId="23" borderId="45" xfId="0" applyFill="1" applyBorder="1" applyAlignment="1">
      <alignment horizontal="center"/>
    </xf>
    <xf numFmtId="0" fontId="1" fillId="23" borderId="25" xfId="0" applyFont="1" applyFill="1" applyBorder="1" applyAlignment="1">
      <alignment horizontal="center"/>
    </xf>
    <xf numFmtId="0" fontId="0" fillId="23" borderId="26" xfId="0" applyFill="1" applyBorder="1" applyAlignment="1">
      <alignment horizontal="center"/>
    </xf>
    <xf numFmtId="0" fontId="0" fillId="23" borderId="2" xfId="0" applyFill="1" applyBorder="1" applyAlignment="1">
      <alignment horizontal="center"/>
    </xf>
    <xf numFmtId="0" fontId="0" fillId="23" borderId="31" xfId="0" applyFill="1" applyBorder="1" applyAlignment="1">
      <alignment horizontal="center"/>
    </xf>
    <xf numFmtId="0" fontId="14" fillId="0" borderId="64" xfId="0" applyFont="1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1" fillId="17" borderId="0" xfId="0" applyFont="1" applyFill="1" applyAlignment="1">
      <alignment horizontal="center"/>
    </xf>
    <xf numFmtId="0" fontId="0" fillId="17" borderId="0" xfId="0" applyFill="1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3" fillId="0" borderId="34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0" fillId="17" borderId="34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/>
    </xf>
    <xf numFmtId="0" fontId="0" fillId="17" borderId="45" xfId="0" applyFill="1" applyBorder="1" applyAlignment="1">
      <alignment horizontal="center"/>
    </xf>
    <xf numFmtId="0" fontId="0" fillId="13" borderId="25" xfId="0" applyFill="1" applyBorder="1" applyAlignment="1">
      <alignment horizontal="center"/>
    </xf>
    <xf numFmtId="0" fontId="0" fillId="13" borderId="31" xfId="0" applyFill="1" applyBorder="1" applyAlignment="1">
      <alignment horizontal="center"/>
    </xf>
    <xf numFmtId="0" fontId="20" fillId="0" borderId="25" xfId="0" applyFont="1" applyBorder="1" applyAlignment="1">
      <alignment horizontal="center"/>
    </xf>
    <xf numFmtId="0" fontId="20" fillId="0" borderId="31" xfId="0" applyFont="1" applyBorder="1" applyAlignment="1">
      <alignment horizontal="center"/>
    </xf>
    <xf numFmtId="0" fontId="20" fillId="0" borderId="26" xfId="0" applyFont="1" applyBorder="1" applyAlignment="1">
      <alignment horizontal="center"/>
    </xf>
    <xf numFmtId="0" fontId="0" fillId="17" borderId="25" xfId="0" applyFill="1" applyBorder="1" applyAlignment="1">
      <alignment horizontal="center"/>
    </xf>
    <xf numFmtId="0" fontId="0" fillId="17" borderId="26" xfId="0" applyFill="1" applyBorder="1" applyAlignment="1">
      <alignment horizontal="center"/>
    </xf>
    <xf numFmtId="0" fontId="0" fillId="0" borderId="9" xfId="0" applyFill="1" applyBorder="1"/>
    <xf numFmtId="0" fontId="0" fillId="0" borderId="20" xfId="0" applyFill="1" applyBorder="1"/>
    <xf numFmtId="0" fontId="0" fillId="0" borderId="10" xfId="0" applyFill="1" applyBorder="1"/>
    <xf numFmtId="0" fontId="0" fillId="0" borderId="0" xfId="0" applyBorder="1" applyAlignment="1">
      <alignment horizontal="center"/>
    </xf>
  </cellXfs>
  <cellStyles count="5">
    <cellStyle name="Hipervínculo" xfId="1" builtinId="8"/>
    <cellStyle name="Millares" xfId="2" builtinId="3"/>
    <cellStyle name="Millares [0]_Buti" xfId="3" xr:uid="{00000000-0005-0000-0000-000002000000}"/>
    <cellStyle name="Normal" xfId="0" builtinId="0"/>
    <cellStyle name="Porcentaje" xfId="4" builtinId="5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9CCFF"/>
      <color rgb="FF66FF99"/>
      <color rgb="FFFF99CC"/>
      <color rgb="FFCA70B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microsoft.com/office/2017/10/relationships/person" Target="persons/person6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microsoft.com/office/2017/10/relationships/person" Target="persons/person15.xml"/><Relationship Id="rId84" Type="http://schemas.microsoft.com/office/2017/10/relationships/person" Target="persons/person34.xml"/><Relationship Id="rId138" Type="http://schemas.microsoft.com/office/2017/10/relationships/person" Target="persons/person85.xml"/><Relationship Id="rId159" Type="http://schemas.microsoft.com/office/2017/10/relationships/person" Target="persons/person104.xml"/><Relationship Id="rId170" Type="http://schemas.microsoft.com/office/2017/10/relationships/person" Target="persons/person120.xml"/><Relationship Id="rId191" Type="http://schemas.microsoft.com/office/2017/10/relationships/person" Target="persons/person141.xml"/><Relationship Id="rId205" Type="http://schemas.microsoft.com/office/2017/10/relationships/person" Target="persons/person155.xml"/><Relationship Id="rId107" Type="http://schemas.microsoft.com/office/2017/10/relationships/person" Target="persons/person5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microsoft.com/office/2017/10/relationships/person" Target="persons/person5.xml"/><Relationship Id="rId74" Type="http://schemas.microsoft.com/office/2017/10/relationships/person" Target="persons/person25.xml"/><Relationship Id="rId128" Type="http://schemas.microsoft.com/office/2017/10/relationships/person" Target="persons/person75.xml"/><Relationship Id="rId149" Type="http://schemas.microsoft.com/office/2017/10/relationships/person" Target="persons/person96.xml"/><Relationship Id="rId5" Type="http://schemas.openxmlformats.org/officeDocument/2006/relationships/worksheet" Target="worksheets/sheet5.xml"/><Relationship Id="rId160" Type="http://schemas.microsoft.com/office/2017/10/relationships/person" Target="persons/person115.xml"/><Relationship Id="rId95" Type="http://schemas.microsoft.com/office/2017/10/relationships/person" Target="persons/person45.xml"/><Relationship Id="rId181" Type="http://schemas.microsoft.com/office/2017/10/relationships/person" Target="persons/person13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118" Type="http://schemas.microsoft.com/office/2017/10/relationships/person" Target="persons/person119.xml"/><Relationship Id="rId139" Type="http://schemas.microsoft.com/office/2017/10/relationships/person" Target="persons/person93.xml"/><Relationship Id="rId64" Type="http://schemas.microsoft.com/office/2017/10/relationships/person" Target="persons/person20.xml"/><Relationship Id="rId150" Type="http://schemas.microsoft.com/office/2017/10/relationships/person" Target="persons/person103.xml"/><Relationship Id="rId85" Type="http://schemas.microsoft.com/office/2017/10/relationships/person" Target="persons/person39.xml"/><Relationship Id="rId171" Type="http://schemas.microsoft.com/office/2017/10/relationships/person" Target="persons/person121.xml"/><Relationship Id="rId192" Type="http://schemas.microsoft.com/office/2017/10/relationships/person" Target="persons/person142.xml"/><Relationship Id="rId206" Type="http://schemas.microsoft.com/office/2017/10/relationships/person" Target="persons/person15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29" Type="http://schemas.microsoft.com/office/2017/10/relationships/person" Target="persons/person82.xml"/><Relationship Id="rId108" Type="http://schemas.microsoft.com/office/2017/10/relationships/person" Target="persons/person60.xml"/><Relationship Id="rId161" Type="http://schemas.microsoft.com/office/2017/10/relationships/person" Target="persons/person109.xml"/><Relationship Id="rId140" Type="http://schemas.microsoft.com/office/2017/10/relationships/person" Target="persons/person92.xml"/><Relationship Id="rId96" Type="http://schemas.microsoft.com/office/2017/10/relationships/person" Target="persons/person48.xml"/><Relationship Id="rId75" Type="http://schemas.microsoft.com/office/2017/10/relationships/person" Target="persons/person27.xml"/><Relationship Id="rId54" Type="http://schemas.microsoft.com/office/2017/10/relationships/person" Target="persons/person7.xml"/><Relationship Id="rId182" Type="http://schemas.microsoft.com/office/2017/10/relationships/person" Target="persons/person13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microsoft.com/office/2017/10/relationships/person" Target="persons/person72.xml"/><Relationship Id="rId44" Type="http://schemas.openxmlformats.org/officeDocument/2006/relationships/worksheet" Target="worksheets/sheet44.xml"/><Relationship Id="rId151" Type="http://schemas.microsoft.com/office/2017/10/relationships/person" Target="persons/person102.xml"/><Relationship Id="rId130" Type="http://schemas.microsoft.com/office/2017/10/relationships/person" Target="persons/person81.xml"/><Relationship Id="rId86" Type="http://schemas.microsoft.com/office/2017/10/relationships/person" Target="persons/person0.xml"/><Relationship Id="rId65" Type="http://schemas.microsoft.com/office/2017/10/relationships/person" Target="persons/person16.xml"/><Relationship Id="rId172" Type="http://schemas.microsoft.com/office/2017/10/relationships/person" Target="persons/person122.xml"/><Relationship Id="rId193" Type="http://schemas.microsoft.com/office/2017/10/relationships/person" Target="persons/person143.xml"/><Relationship Id="rId207" Type="http://schemas.microsoft.com/office/2017/10/relationships/person" Target="persons/person157.xml"/><Relationship Id="rId13" Type="http://schemas.openxmlformats.org/officeDocument/2006/relationships/worksheet" Target="worksheets/sheet13.xml"/><Relationship Id="rId109" Type="http://schemas.microsoft.com/office/2017/10/relationships/person" Target="persons/person59.xml"/><Relationship Id="rId34" Type="http://schemas.openxmlformats.org/officeDocument/2006/relationships/worksheet" Target="worksheets/sheet34.xml"/><Relationship Id="rId141" Type="http://schemas.microsoft.com/office/2017/10/relationships/person" Target="persons/person89.xml"/><Relationship Id="rId120" Type="http://schemas.microsoft.com/office/2017/10/relationships/person" Target="persons/person69.xml"/><Relationship Id="rId55" Type="http://schemas.microsoft.com/office/2017/10/relationships/person" Target="persons/person8.xml"/><Relationship Id="rId76" Type="http://schemas.microsoft.com/office/2017/10/relationships/person" Target="persons/person26.xml"/><Relationship Id="rId97" Type="http://schemas.microsoft.com/office/2017/10/relationships/person" Target="persons/person47.xml"/><Relationship Id="rId7" Type="http://schemas.openxmlformats.org/officeDocument/2006/relationships/worksheet" Target="worksheets/sheet7.xml"/><Relationship Id="rId162" Type="http://schemas.microsoft.com/office/2017/10/relationships/person" Target="persons/person112.xml"/><Relationship Id="rId183" Type="http://schemas.microsoft.com/office/2017/10/relationships/person" Target="persons/person133.xml"/><Relationship Id="rId24" Type="http://schemas.openxmlformats.org/officeDocument/2006/relationships/worksheet" Target="worksheets/sheet24.xml"/><Relationship Id="rId45" Type="http://schemas.openxmlformats.org/officeDocument/2006/relationships/theme" Target="theme/theme1.xml"/><Relationship Id="rId131" Type="http://schemas.microsoft.com/office/2017/10/relationships/person" Target="persons/person79.xml"/><Relationship Id="rId66" Type="http://schemas.microsoft.com/office/2017/10/relationships/person" Target="persons/person17.xml"/><Relationship Id="rId87" Type="http://schemas.microsoft.com/office/2017/10/relationships/person" Target="persons/person38.xml"/><Relationship Id="rId110" Type="http://schemas.microsoft.com/office/2017/10/relationships/person" Target="persons/person1.xml"/><Relationship Id="rId152" Type="http://schemas.microsoft.com/office/2017/10/relationships/person" Target="persons/person100.xml"/><Relationship Id="rId173" Type="http://schemas.microsoft.com/office/2017/10/relationships/person" Target="persons/person123.xml"/><Relationship Id="rId194" Type="http://schemas.microsoft.com/office/2017/10/relationships/person" Target="persons/person144.xml"/><Relationship Id="rId208" Type="http://schemas.microsoft.com/office/2017/10/relationships/person" Target="persons/person15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168" Type="http://schemas.microsoft.com/office/2017/10/relationships/person" Target="persons/person116.xml"/><Relationship Id="rId147" Type="http://schemas.microsoft.com/office/2017/10/relationships/person" Target="persons/person95.xml"/><Relationship Id="rId77" Type="http://schemas.microsoft.com/office/2017/10/relationships/person" Target="persons/person36.xml"/><Relationship Id="rId56" Type="http://schemas.microsoft.com/office/2017/10/relationships/person" Target="persons/person14.xml"/><Relationship Id="rId100" Type="http://schemas.microsoft.com/office/2017/10/relationships/person" Target="persons/person50.xml"/><Relationship Id="rId105" Type="http://schemas.microsoft.com/office/2017/10/relationships/person" Target="persons/person54.xml"/><Relationship Id="rId126" Type="http://schemas.microsoft.com/office/2017/10/relationships/person" Target="persons/person73.xml"/><Relationship Id="rId8" Type="http://schemas.openxmlformats.org/officeDocument/2006/relationships/worksheet" Target="worksheets/sheet8.xml"/><Relationship Id="rId163" Type="http://schemas.microsoft.com/office/2017/10/relationships/person" Target="persons/person110.xml"/><Relationship Id="rId72" Type="http://schemas.microsoft.com/office/2017/10/relationships/person" Target="persons/person28.xml"/><Relationship Id="rId51" Type="http://schemas.microsoft.com/office/2017/10/relationships/person" Target="persons/person6.xml"/><Relationship Id="rId93" Type="http://schemas.microsoft.com/office/2017/10/relationships/person" Target="persons/person44.xml"/><Relationship Id="rId98" Type="http://schemas.microsoft.com/office/2017/10/relationships/person" Target="persons/person49.xml"/><Relationship Id="rId121" Type="http://schemas.microsoft.com/office/2017/10/relationships/person" Target="persons/person68.xml"/><Relationship Id="rId142" Type="http://schemas.microsoft.com/office/2017/10/relationships/person" Target="persons/person88.xml"/><Relationship Id="rId184" Type="http://schemas.microsoft.com/office/2017/10/relationships/person" Target="persons/person134.xml"/><Relationship Id="rId189" Type="http://schemas.microsoft.com/office/2017/10/relationships/person" Target="persons/person139.xml"/><Relationship Id="rId3" Type="http://schemas.openxmlformats.org/officeDocument/2006/relationships/worksheet" Target="worksheets/sheet3.xml"/><Relationship Id="rId214" Type="http://schemas.microsoft.com/office/2017/10/relationships/person" Target="persons/person161.xml"/><Relationship Id="rId25" Type="http://schemas.openxmlformats.org/officeDocument/2006/relationships/worksheet" Target="worksheets/sheet25.xml"/><Relationship Id="rId46" Type="http://schemas.openxmlformats.org/officeDocument/2006/relationships/styles" Target="styles.xml"/><Relationship Id="rId158" Type="http://schemas.microsoft.com/office/2017/10/relationships/person" Target="persons/person105.xml"/><Relationship Id="rId67" Type="http://schemas.microsoft.com/office/2017/10/relationships/person" Target="persons/person19.xml"/><Relationship Id="rId116" Type="http://schemas.microsoft.com/office/2017/10/relationships/person" Target="persons/person65.xml"/><Relationship Id="rId137" Type="http://schemas.microsoft.com/office/2017/10/relationships/person" Target="persons/person8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88" Type="http://schemas.microsoft.com/office/2017/10/relationships/person" Target="persons/person40.xml"/><Relationship Id="rId83" Type="http://schemas.microsoft.com/office/2017/10/relationships/person" Target="persons/person35.xml"/><Relationship Id="rId62" Type="http://schemas.microsoft.com/office/2017/10/relationships/person" Target="persons/person11.xml"/><Relationship Id="rId111" Type="http://schemas.microsoft.com/office/2017/10/relationships/person" Target="persons/person3.xml"/><Relationship Id="rId132" Type="http://schemas.microsoft.com/office/2017/10/relationships/person" Target="persons/person78.xml"/><Relationship Id="rId153" Type="http://schemas.microsoft.com/office/2017/10/relationships/person" Target="persons/person99.xml"/><Relationship Id="rId174" Type="http://schemas.microsoft.com/office/2017/10/relationships/person" Target="persons/person124.xml"/><Relationship Id="rId179" Type="http://schemas.microsoft.com/office/2017/10/relationships/person" Target="persons/person129.xml"/><Relationship Id="rId195" Type="http://schemas.microsoft.com/office/2017/10/relationships/person" Target="persons/person145.xml"/><Relationship Id="rId209" Type="http://schemas.microsoft.com/office/2017/10/relationships/person" Target="persons/person159.xml"/><Relationship Id="rId190" Type="http://schemas.microsoft.com/office/2017/10/relationships/person" Target="persons/person140.xml"/><Relationship Id="rId204" Type="http://schemas.microsoft.com/office/2017/10/relationships/person" Target="persons/person15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127" Type="http://schemas.microsoft.com/office/2017/10/relationships/person" Target="persons/person76.xml"/><Relationship Id="rId106" Type="http://schemas.microsoft.com/office/2017/10/relationships/person" Target="persons/person58.xml"/><Relationship Id="rId57" Type="http://schemas.microsoft.com/office/2017/10/relationships/person" Target="persons/person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143" Type="http://schemas.microsoft.com/office/2017/10/relationships/person" Target="persons/person91.xml"/><Relationship Id="rId122" Type="http://schemas.microsoft.com/office/2017/10/relationships/person" Target="persons/person71.xml"/><Relationship Id="rId101" Type="http://schemas.microsoft.com/office/2017/10/relationships/person" Target="persons/person53.xml"/><Relationship Id="rId99" Type="http://schemas.microsoft.com/office/2017/10/relationships/person" Target="persons/person51.xml"/><Relationship Id="rId94" Type="http://schemas.microsoft.com/office/2017/10/relationships/person" Target="persons/person46.xml"/><Relationship Id="rId52" Type="http://schemas.microsoft.com/office/2017/10/relationships/person" Target="persons/person4.xml"/><Relationship Id="rId73" Type="http://schemas.microsoft.com/office/2017/10/relationships/person" Target="persons/person24.xml"/><Relationship Id="rId78" Type="http://schemas.microsoft.com/office/2017/10/relationships/person" Target="persons/person29.xml"/><Relationship Id="rId148" Type="http://schemas.microsoft.com/office/2017/10/relationships/person" Target="persons/person94.xml"/><Relationship Id="rId164" Type="http://schemas.microsoft.com/office/2017/10/relationships/person" Target="persons/person114.xml"/><Relationship Id="rId169" Type="http://schemas.microsoft.com/office/2017/10/relationships/person" Target="persons/person113.xml"/><Relationship Id="rId185" Type="http://schemas.microsoft.com/office/2017/10/relationships/person" Target="persons/person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microsoft.com/office/2017/10/relationships/person" Target="persons/person130.xml"/><Relationship Id="rId210" Type="http://schemas.microsoft.com/office/2017/10/relationships/person" Target="persons/person160.xml"/><Relationship Id="rId26" Type="http://schemas.openxmlformats.org/officeDocument/2006/relationships/worksheet" Target="worksheets/sheet26.xml"/><Relationship Id="rId47" Type="http://schemas.openxmlformats.org/officeDocument/2006/relationships/sharedStrings" Target="sharedStrings.xml"/><Relationship Id="rId175" Type="http://schemas.microsoft.com/office/2017/10/relationships/person" Target="persons/person127.xml"/><Relationship Id="rId68" Type="http://schemas.microsoft.com/office/2017/10/relationships/person" Target="persons/person18.xml"/><Relationship Id="rId89" Type="http://schemas.microsoft.com/office/2017/10/relationships/person" Target="persons/person37.xml"/><Relationship Id="rId112" Type="http://schemas.microsoft.com/office/2017/10/relationships/person" Target="persons/person61.xml"/><Relationship Id="rId133" Type="http://schemas.microsoft.com/office/2017/10/relationships/person" Target="persons/person80.xml"/><Relationship Id="rId154" Type="http://schemas.microsoft.com/office/2017/10/relationships/person" Target="persons/person101.xml"/><Relationship Id="rId200" Type="http://schemas.microsoft.com/office/2017/10/relationships/person" Target="persons/person153.xml"/><Relationship Id="rId196" Type="http://schemas.microsoft.com/office/2017/10/relationships/person" Target="persons/person149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microsoft.com/office/2017/10/relationships/person" Target="persons/person9.xml"/><Relationship Id="rId79" Type="http://schemas.microsoft.com/office/2017/10/relationships/person" Target="persons/person30.xml"/><Relationship Id="rId102" Type="http://schemas.microsoft.com/office/2017/10/relationships/person" Target="persons/person52.xml"/><Relationship Id="rId123" Type="http://schemas.microsoft.com/office/2017/10/relationships/person" Target="persons/person70.xml"/><Relationship Id="rId144" Type="http://schemas.microsoft.com/office/2017/10/relationships/person" Target="persons/person90.xml"/><Relationship Id="rId186" Type="http://schemas.microsoft.com/office/2017/10/relationships/person" Target="persons/person138.xml"/><Relationship Id="rId90" Type="http://schemas.microsoft.com/office/2017/10/relationships/person" Target="persons/person41.xml"/><Relationship Id="rId165" Type="http://schemas.microsoft.com/office/2017/10/relationships/person" Target="persons/person111.xml"/><Relationship Id="rId211" Type="http://schemas.microsoft.com/office/2017/10/relationships/person" Target="persons/person.xml"/><Relationship Id="rId27" Type="http://schemas.openxmlformats.org/officeDocument/2006/relationships/worksheet" Target="worksheets/sheet27.xml"/><Relationship Id="rId48" Type="http://schemas.openxmlformats.org/officeDocument/2006/relationships/calcChain" Target="calcChain.xml"/><Relationship Id="rId134" Type="http://schemas.microsoft.com/office/2017/10/relationships/person" Target="persons/person87.xml"/><Relationship Id="rId69" Type="http://schemas.microsoft.com/office/2017/10/relationships/person" Target="persons/person23.xml"/><Relationship Id="rId113" Type="http://schemas.microsoft.com/office/2017/10/relationships/person" Target="persons/person62.xml"/><Relationship Id="rId197" Type="http://schemas.microsoft.com/office/2017/10/relationships/person" Target="persons/person148.xml"/><Relationship Id="rId176" Type="http://schemas.microsoft.com/office/2017/10/relationships/person" Target="persons/person126.xml"/><Relationship Id="rId155" Type="http://schemas.microsoft.com/office/2017/10/relationships/person" Target="persons/person108.xml"/><Relationship Id="rId80" Type="http://schemas.microsoft.com/office/2017/10/relationships/person" Target="persons/person32.xml"/><Relationship Id="rId201" Type="http://schemas.microsoft.com/office/2017/10/relationships/person" Target="persons/person15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124" Type="http://schemas.microsoft.com/office/2017/10/relationships/person" Target="persons/person77.xml"/><Relationship Id="rId103" Type="http://schemas.microsoft.com/office/2017/10/relationships/person" Target="persons/person56.xml"/><Relationship Id="rId59" Type="http://schemas.microsoft.com/office/2017/10/relationships/person" Target="persons/person10.xml"/><Relationship Id="rId187" Type="http://schemas.microsoft.com/office/2017/10/relationships/person" Target="persons/person137.xml"/><Relationship Id="rId166" Type="http://schemas.microsoft.com/office/2017/10/relationships/person" Target="persons/person118.xml"/><Relationship Id="rId145" Type="http://schemas.microsoft.com/office/2017/10/relationships/person" Target="persons/person98.xml"/><Relationship Id="rId91" Type="http://schemas.microsoft.com/office/2017/10/relationships/person" Target="persons/person43.xml"/><Relationship Id="rId70" Type="http://schemas.microsoft.com/office/2017/10/relationships/person" Target="persons/person22.xml"/><Relationship Id="rId1" Type="http://schemas.openxmlformats.org/officeDocument/2006/relationships/worksheet" Target="worksheets/sheet1.xml"/><Relationship Id="rId212" Type="http://schemas.microsoft.com/office/2017/10/relationships/person" Target="persons/person163.xml"/><Relationship Id="rId28" Type="http://schemas.openxmlformats.org/officeDocument/2006/relationships/worksheet" Target="worksheets/sheet28.xml"/><Relationship Id="rId114" Type="http://schemas.microsoft.com/office/2017/10/relationships/person" Target="persons/person63.xml"/><Relationship Id="rId198" Type="http://schemas.microsoft.com/office/2017/10/relationships/person" Target="persons/person147.xml"/><Relationship Id="rId156" Type="http://schemas.microsoft.com/office/2017/10/relationships/person" Target="persons/person107.xml"/><Relationship Id="rId135" Type="http://schemas.microsoft.com/office/2017/10/relationships/person" Target="persons/person86.xml"/><Relationship Id="rId60" Type="http://schemas.microsoft.com/office/2017/10/relationships/person" Target="persons/person13.xml"/><Relationship Id="rId81" Type="http://schemas.microsoft.com/office/2017/10/relationships/person" Target="persons/person31.xml"/><Relationship Id="rId177" Type="http://schemas.microsoft.com/office/2017/10/relationships/person" Target="persons/person125.xml"/><Relationship Id="rId202" Type="http://schemas.microsoft.com/office/2017/10/relationships/person" Target="persons/person15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67" Type="http://schemas.microsoft.com/office/2017/10/relationships/person" Target="persons/person117.xml"/><Relationship Id="rId146" Type="http://schemas.microsoft.com/office/2017/10/relationships/person" Target="persons/person97.xml"/><Relationship Id="rId125" Type="http://schemas.microsoft.com/office/2017/10/relationships/person" Target="persons/person74.xml"/><Relationship Id="rId50" Type="http://schemas.microsoft.com/office/2017/10/relationships/person" Target="persons/person67.xml"/><Relationship Id="rId104" Type="http://schemas.microsoft.com/office/2017/10/relationships/person" Target="persons/person55.xml"/><Relationship Id="rId188" Type="http://schemas.microsoft.com/office/2017/10/relationships/person" Target="persons/person136.xml"/><Relationship Id="rId213" Type="http://schemas.microsoft.com/office/2017/10/relationships/person" Target="persons/person162.xml"/><Relationship Id="rId71" Type="http://schemas.microsoft.com/office/2017/10/relationships/person" Target="persons/person21.xml"/><Relationship Id="rId92" Type="http://schemas.microsoft.com/office/2017/10/relationships/person" Target="persons/person4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57" Type="http://schemas.microsoft.com/office/2017/10/relationships/person" Target="persons/person106.xml"/><Relationship Id="rId136" Type="http://schemas.microsoft.com/office/2017/10/relationships/person" Target="persons/person84.xml"/><Relationship Id="rId115" Type="http://schemas.microsoft.com/office/2017/10/relationships/person" Target="persons/person64.xml"/><Relationship Id="rId178" Type="http://schemas.microsoft.com/office/2017/10/relationships/person" Target="persons/person128.xml"/><Relationship Id="rId61" Type="http://schemas.microsoft.com/office/2017/10/relationships/person" Target="persons/person12.xml"/><Relationship Id="rId82" Type="http://schemas.microsoft.com/office/2017/10/relationships/person" Target="persons/person33.xml"/><Relationship Id="rId199" Type="http://schemas.microsoft.com/office/2017/10/relationships/person" Target="persons/person146.xml"/><Relationship Id="rId203" Type="http://schemas.microsoft.com/office/2017/10/relationships/person" Target="persons/person150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10.xml><?xml version="1.0" encoding="utf-8"?>
<personList xmlns="http://schemas.microsoft.com/office/spreadsheetml/2018/threadedcomments" xmlns:x="http://schemas.openxmlformats.org/spreadsheetml/2006/main"/>
</file>

<file path=xl/persons/person100.xml><?xml version="1.0" encoding="utf-8"?>
<personList xmlns="http://schemas.microsoft.com/office/spreadsheetml/2018/threadedcomments" xmlns:x="http://schemas.openxmlformats.org/spreadsheetml/2006/main"/>
</file>

<file path=xl/persons/person101.xml><?xml version="1.0" encoding="utf-8"?>
<personList xmlns="http://schemas.microsoft.com/office/spreadsheetml/2018/threadedcomments" xmlns:x="http://schemas.openxmlformats.org/spreadsheetml/2006/main"/>
</file>

<file path=xl/persons/person102.xml><?xml version="1.0" encoding="utf-8"?>
<personList xmlns="http://schemas.microsoft.com/office/spreadsheetml/2018/threadedcomments" xmlns:x="http://schemas.openxmlformats.org/spreadsheetml/2006/main"/>
</file>

<file path=xl/persons/person103.xml><?xml version="1.0" encoding="utf-8"?>
<personList xmlns="http://schemas.microsoft.com/office/spreadsheetml/2018/threadedcomments" xmlns:x="http://schemas.openxmlformats.org/spreadsheetml/2006/main"/>
</file>

<file path=xl/persons/person104.xml><?xml version="1.0" encoding="utf-8"?>
<personList xmlns="http://schemas.microsoft.com/office/spreadsheetml/2018/threadedcomments" xmlns:x="http://schemas.openxmlformats.org/spreadsheetml/2006/main"/>
</file>

<file path=xl/persons/person105.xml><?xml version="1.0" encoding="utf-8"?>
<personList xmlns="http://schemas.microsoft.com/office/spreadsheetml/2018/threadedcomments" xmlns:x="http://schemas.openxmlformats.org/spreadsheetml/2006/main"/>
</file>

<file path=xl/persons/person106.xml><?xml version="1.0" encoding="utf-8"?>
<personList xmlns="http://schemas.microsoft.com/office/spreadsheetml/2018/threadedcomments" xmlns:x="http://schemas.openxmlformats.org/spreadsheetml/2006/main"/>
</file>

<file path=xl/persons/person107.xml><?xml version="1.0" encoding="utf-8"?>
<personList xmlns="http://schemas.microsoft.com/office/spreadsheetml/2018/threadedcomments" xmlns:x="http://schemas.openxmlformats.org/spreadsheetml/2006/main"/>
</file>

<file path=xl/persons/person108.xml><?xml version="1.0" encoding="utf-8"?>
<personList xmlns="http://schemas.microsoft.com/office/spreadsheetml/2018/threadedcomments" xmlns:x="http://schemas.openxmlformats.org/spreadsheetml/2006/main"/>
</file>

<file path=xl/persons/person109.xml><?xml version="1.0" encoding="utf-8"?>
<personList xmlns="http://schemas.microsoft.com/office/spreadsheetml/2018/threadedcomments" xmlns:x="http://schemas.openxmlformats.org/spreadsheetml/2006/main"/>
</file>

<file path=xl/persons/person11.xml><?xml version="1.0" encoding="utf-8"?>
<personList xmlns="http://schemas.microsoft.com/office/spreadsheetml/2018/threadedcomments" xmlns:x="http://schemas.openxmlformats.org/spreadsheetml/2006/main"/>
</file>

<file path=xl/persons/person110.xml><?xml version="1.0" encoding="utf-8"?>
<personList xmlns="http://schemas.microsoft.com/office/spreadsheetml/2018/threadedcomments" xmlns:x="http://schemas.openxmlformats.org/spreadsheetml/2006/main"/>
</file>

<file path=xl/persons/person111.xml><?xml version="1.0" encoding="utf-8"?>
<personList xmlns="http://schemas.microsoft.com/office/spreadsheetml/2018/threadedcomments" xmlns:x="http://schemas.openxmlformats.org/spreadsheetml/2006/main"/>
</file>

<file path=xl/persons/person112.xml><?xml version="1.0" encoding="utf-8"?>
<personList xmlns="http://schemas.microsoft.com/office/spreadsheetml/2018/threadedcomments" xmlns:x="http://schemas.openxmlformats.org/spreadsheetml/2006/main"/>
</file>

<file path=xl/persons/person113.xml><?xml version="1.0" encoding="utf-8"?>
<personList xmlns="http://schemas.microsoft.com/office/spreadsheetml/2018/threadedcomments" xmlns:x="http://schemas.openxmlformats.org/spreadsheetml/2006/main"/>
</file>

<file path=xl/persons/person114.xml><?xml version="1.0" encoding="utf-8"?>
<personList xmlns="http://schemas.microsoft.com/office/spreadsheetml/2018/threadedcomments" xmlns:x="http://schemas.openxmlformats.org/spreadsheetml/2006/main"/>
</file>

<file path=xl/persons/person115.xml><?xml version="1.0" encoding="utf-8"?>
<personList xmlns="http://schemas.microsoft.com/office/spreadsheetml/2018/threadedcomments" xmlns:x="http://schemas.openxmlformats.org/spreadsheetml/2006/main"/>
</file>

<file path=xl/persons/person116.xml><?xml version="1.0" encoding="utf-8"?>
<personList xmlns="http://schemas.microsoft.com/office/spreadsheetml/2018/threadedcomments" xmlns:x="http://schemas.openxmlformats.org/spreadsheetml/2006/main"/>
</file>

<file path=xl/persons/person117.xml><?xml version="1.0" encoding="utf-8"?>
<personList xmlns="http://schemas.microsoft.com/office/spreadsheetml/2018/threadedcomments" xmlns:x="http://schemas.openxmlformats.org/spreadsheetml/2006/main"/>
</file>

<file path=xl/persons/person118.xml><?xml version="1.0" encoding="utf-8"?>
<personList xmlns="http://schemas.microsoft.com/office/spreadsheetml/2018/threadedcomments" xmlns:x="http://schemas.openxmlformats.org/spreadsheetml/2006/main"/>
</file>

<file path=xl/persons/person119.xml><?xml version="1.0" encoding="utf-8"?>
<personList xmlns="http://schemas.microsoft.com/office/spreadsheetml/2018/threadedcomments" xmlns:x="http://schemas.openxmlformats.org/spreadsheetml/2006/main"/>
</file>

<file path=xl/persons/person12.xml><?xml version="1.0" encoding="utf-8"?>
<personList xmlns="http://schemas.microsoft.com/office/spreadsheetml/2018/threadedcomments" xmlns:x="http://schemas.openxmlformats.org/spreadsheetml/2006/main"/>
</file>

<file path=xl/persons/person120.xml><?xml version="1.0" encoding="utf-8"?>
<personList xmlns="http://schemas.microsoft.com/office/spreadsheetml/2018/threadedcomments" xmlns:x="http://schemas.openxmlformats.org/spreadsheetml/2006/main"/>
</file>

<file path=xl/persons/person121.xml><?xml version="1.0" encoding="utf-8"?>
<personList xmlns="http://schemas.microsoft.com/office/spreadsheetml/2018/threadedcomments" xmlns:x="http://schemas.openxmlformats.org/spreadsheetml/2006/main"/>
</file>

<file path=xl/persons/person122.xml><?xml version="1.0" encoding="utf-8"?>
<personList xmlns="http://schemas.microsoft.com/office/spreadsheetml/2018/threadedcomments" xmlns:x="http://schemas.openxmlformats.org/spreadsheetml/2006/main"/>
</file>

<file path=xl/persons/person123.xml><?xml version="1.0" encoding="utf-8"?>
<personList xmlns="http://schemas.microsoft.com/office/spreadsheetml/2018/threadedcomments" xmlns:x="http://schemas.openxmlformats.org/spreadsheetml/2006/main"/>
</file>

<file path=xl/persons/person124.xml><?xml version="1.0" encoding="utf-8"?>
<personList xmlns="http://schemas.microsoft.com/office/spreadsheetml/2018/threadedcomments" xmlns:x="http://schemas.openxmlformats.org/spreadsheetml/2006/main"/>
</file>

<file path=xl/persons/person125.xml><?xml version="1.0" encoding="utf-8"?>
<personList xmlns="http://schemas.microsoft.com/office/spreadsheetml/2018/threadedcomments" xmlns:x="http://schemas.openxmlformats.org/spreadsheetml/2006/main"/>
</file>

<file path=xl/persons/person126.xml><?xml version="1.0" encoding="utf-8"?>
<personList xmlns="http://schemas.microsoft.com/office/spreadsheetml/2018/threadedcomments" xmlns:x="http://schemas.openxmlformats.org/spreadsheetml/2006/main"/>
</file>

<file path=xl/persons/person127.xml><?xml version="1.0" encoding="utf-8"?>
<personList xmlns="http://schemas.microsoft.com/office/spreadsheetml/2018/threadedcomments" xmlns:x="http://schemas.openxmlformats.org/spreadsheetml/2006/main"/>
</file>

<file path=xl/persons/person128.xml><?xml version="1.0" encoding="utf-8"?>
<personList xmlns="http://schemas.microsoft.com/office/spreadsheetml/2018/threadedcomments" xmlns:x="http://schemas.openxmlformats.org/spreadsheetml/2006/main"/>
</file>

<file path=xl/persons/person129.xml><?xml version="1.0" encoding="utf-8"?>
<personList xmlns="http://schemas.microsoft.com/office/spreadsheetml/2018/threadedcomments" xmlns:x="http://schemas.openxmlformats.org/spreadsheetml/2006/main"/>
</file>

<file path=xl/persons/person13.xml><?xml version="1.0" encoding="utf-8"?>
<personList xmlns="http://schemas.microsoft.com/office/spreadsheetml/2018/threadedcomments" xmlns:x="http://schemas.openxmlformats.org/spreadsheetml/2006/main"/>
</file>

<file path=xl/persons/person130.xml><?xml version="1.0" encoding="utf-8"?>
<personList xmlns="http://schemas.microsoft.com/office/spreadsheetml/2018/threadedcomments" xmlns:x="http://schemas.openxmlformats.org/spreadsheetml/2006/main"/>
</file>

<file path=xl/persons/person131.xml><?xml version="1.0" encoding="utf-8"?>
<personList xmlns="http://schemas.microsoft.com/office/spreadsheetml/2018/threadedcomments" xmlns:x="http://schemas.openxmlformats.org/spreadsheetml/2006/main"/>
</file>

<file path=xl/persons/person132.xml><?xml version="1.0" encoding="utf-8"?>
<personList xmlns="http://schemas.microsoft.com/office/spreadsheetml/2018/threadedcomments" xmlns:x="http://schemas.openxmlformats.org/spreadsheetml/2006/main"/>
</file>

<file path=xl/persons/person133.xml><?xml version="1.0" encoding="utf-8"?>
<personList xmlns="http://schemas.microsoft.com/office/spreadsheetml/2018/threadedcomments" xmlns:x="http://schemas.openxmlformats.org/spreadsheetml/2006/main"/>
</file>

<file path=xl/persons/person134.xml><?xml version="1.0" encoding="utf-8"?>
<personList xmlns="http://schemas.microsoft.com/office/spreadsheetml/2018/threadedcomments" xmlns:x="http://schemas.openxmlformats.org/spreadsheetml/2006/main"/>
</file>

<file path=xl/persons/person135.xml><?xml version="1.0" encoding="utf-8"?>
<personList xmlns="http://schemas.microsoft.com/office/spreadsheetml/2018/threadedcomments" xmlns:x="http://schemas.openxmlformats.org/spreadsheetml/2006/main"/>
</file>

<file path=xl/persons/person136.xml><?xml version="1.0" encoding="utf-8"?>
<personList xmlns="http://schemas.microsoft.com/office/spreadsheetml/2018/threadedcomments" xmlns:x="http://schemas.openxmlformats.org/spreadsheetml/2006/main"/>
</file>

<file path=xl/persons/person137.xml><?xml version="1.0" encoding="utf-8"?>
<personList xmlns="http://schemas.microsoft.com/office/spreadsheetml/2018/threadedcomments" xmlns:x="http://schemas.openxmlformats.org/spreadsheetml/2006/main"/>
</file>

<file path=xl/persons/person138.xml><?xml version="1.0" encoding="utf-8"?>
<personList xmlns="http://schemas.microsoft.com/office/spreadsheetml/2018/threadedcomments" xmlns:x="http://schemas.openxmlformats.org/spreadsheetml/2006/main"/>
</file>

<file path=xl/persons/person139.xml><?xml version="1.0" encoding="utf-8"?>
<personList xmlns="http://schemas.microsoft.com/office/spreadsheetml/2018/threadedcomments" xmlns:x="http://schemas.openxmlformats.org/spreadsheetml/2006/main"/>
</file>

<file path=xl/persons/person14.xml><?xml version="1.0" encoding="utf-8"?>
<personList xmlns="http://schemas.microsoft.com/office/spreadsheetml/2018/threadedcomments" xmlns:x="http://schemas.openxmlformats.org/spreadsheetml/2006/main"/>
</file>

<file path=xl/persons/person140.xml><?xml version="1.0" encoding="utf-8"?>
<personList xmlns="http://schemas.microsoft.com/office/spreadsheetml/2018/threadedcomments" xmlns:x="http://schemas.openxmlformats.org/spreadsheetml/2006/main"/>
</file>

<file path=xl/persons/person141.xml><?xml version="1.0" encoding="utf-8"?>
<personList xmlns="http://schemas.microsoft.com/office/spreadsheetml/2018/threadedcomments" xmlns:x="http://schemas.openxmlformats.org/spreadsheetml/2006/main"/>
</file>

<file path=xl/persons/person142.xml><?xml version="1.0" encoding="utf-8"?>
<personList xmlns="http://schemas.microsoft.com/office/spreadsheetml/2018/threadedcomments" xmlns:x="http://schemas.openxmlformats.org/spreadsheetml/2006/main"/>
</file>

<file path=xl/persons/person143.xml><?xml version="1.0" encoding="utf-8"?>
<personList xmlns="http://schemas.microsoft.com/office/spreadsheetml/2018/threadedcomments" xmlns:x="http://schemas.openxmlformats.org/spreadsheetml/2006/main"/>
</file>

<file path=xl/persons/person144.xml><?xml version="1.0" encoding="utf-8"?>
<personList xmlns="http://schemas.microsoft.com/office/spreadsheetml/2018/threadedcomments" xmlns:x="http://schemas.openxmlformats.org/spreadsheetml/2006/main"/>
</file>

<file path=xl/persons/person145.xml><?xml version="1.0" encoding="utf-8"?>
<personList xmlns="http://schemas.microsoft.com/office/spreadsheetml/2018/threadedcomments" xmlns:x="http://schemas.openxmlformats.org/spreadsheetml/2006/main"/>
</file>

<file path=xl/persons/person146.xml><?xml version="1.0" encoding="utf-8"?>
<personList xmlns="http://schemas.microsoft.com/office/spreadsheetml/2018/threadedcomments" xmlns:x="http://schemas.openxmlformats.org/spreadsheetml/2006/main"/>
</file>

<file path=xl/persons/person147.xml><?xml version="1.0" encoding="utf-8"?>
<personList xmlns="http://schemas.microsoft.com/office/spreadsheetml/2018/threadedcomments" xmlns:x="http://schemas.openxmlformats.org/spreadsheetml/2006/main"/>
</file>

<file path=xl/persons/person148.xml><?xml version="1.0" encoding="utf-8"?>
<personList xmlns="http://schemas.microsoft.com/office/spreadsheetml/2018/threadedcomments" xmlns:x="http://schemas.openxmlformats.org/spreadsheetml/2006/main"/>
</file>

<file path=xl/persons/person149.xml><?xml version="1.0" encoding="utf-8"?>
<personList xmlns="http://schemas.microsoft.com/office/spreadsheetml/2018/threadedcomments" xmlns:x="http://schemas.openxmlformats.org/spreadsheetml/2006/main"/>
</file>

<file path=xl/persons/person15.xml><?xml version="1.0" encoding="utf-8"?>
<personList xmlns="http://schemas.microsoft.com/office/spreadsheetml/2018/threadedcomments" xmlns:x="http://schemas.openxmlformats.org/spreadsheetml/2006/main"/>
</file>

<file path=xl/persons/person150.xml><?xml version="1.0" encoding="utf-8"?>
<personList xmlns="http://schemas.microsoft.com/office/spreadsheetml/2018/threadedcomments" xmlns:x="http://schemas.openxmlformats.org/spreadsheetml/2006/main"/>
</file>

<file path=xl/persons/person151.xml><?xml version="1.0" encoding="utf-8"?>
<personList xmlns="http://schemas.microsoft.com/office/spreadsheetml/2018/threadedcomments" xmlns:x="http://schemas.openxmlformats.org/spreadsheetml/2006/main"/>
</file>

<file path=xl/persons/person152.xml><?xml version="1.0" encoding="utf-8"?>
<personList xmlns="http://schemas.microsoft.com/office/spreadsheetml/2018/threadedcomments" xmlns:x="http://schemas.openxmlformats.org/spreadsheetml/2006/main"/>
</file>

<file path=xl/persons/person153.xml><?xml version="1.0" encoding="utf-8"?>
<personList xmlns="http://schemas.microsoft.com/office/spreadsheetml/2018/threadedcomments" xmlns:x="http://schemas.openxmlformats.org/spreadsheetml/2006/main"/>
</file>

<file path=xl/persons/person154.xml><?xml version="1.0" encoding="utf-8"?>
<personList xmlns="http://schemas.microsoft.com/office/spreadsheetml/2018/threadedcomments" xmlns:x="http://schemas.openxmlformats.org/spreadsheetml/2006/main"/>
</file>

<file path=xl/persons/person155.xml><?xml version="1.0" encoding="utf-8"?>
<personList xmlns="http://schemas.microsoft.com/office/spreadsheetml/2018/threadedcomments" xmlns:x="http://schemas.openxmlformats.org/spreadsheetml/2006/main"/>
</file>

<file path=xl/persons/person156.xml><?xml version="1.0" encoding="utf-8"?>
<personList xmlns="http://schemas.microsoft.com/office/spreadsheetml/2018/threadedcomments" xmlns:x="http://schemas.openxmlformats.org/spreadsheetml/2006/main"/>
</file>

<file path=xl/persons/person157.xml><?xml version="1.0" encoding="utf-8"?>
<personList xmlns="http://schemas.microsoft.com/office/spreadsheetml/2018/threadedcomments" xmlns:x="http://schemas.openxmlformats.org/spreadsheetml/2006/main"/>
</file>

<file path=xl/persons/person158.xml><?xml version="1.0" encoding="utf-8"?>
<personList xmlns="http://schemas.microsoft.com/office/spreadsheetml/2018/threadedcomments" xmlns:x="http://schemas.openxmlformats.org/spreadsheetml/2006/main"/>
</file>

<file path=xl/persons/person159.xml><?xml version="1.0" encoding="utf-8"?>
<personList xmlns="http://schemas.microsoft.com/office/spreadsheetml/2018/threadedcomments" xmlns:x="http://schemas.openxmlformats.org/spreadsheetml/2006/main"/>
</file>

<file path=xl/persons/person16.xml><?xml version="1.0" encoding="utf-8"?>
<personList xmlns="http://schemas.microsoft.com/office/spreadsheetml/2018/threadedcomments" xmlns:x="http://schemas.openxmlformats.org/spreadsheetml/2006/main"/>
</file>

<file path=xl/persons/person160.xml><?xml version="1.0" encoding="utf-8"?>
<personList xmlns="http://schemas.microsoft.com/office/spreadsheetml/2018/threadedcomments" xmlns:x="http://schemas.openxmlformats.org/spreadsheetml/2006/main"/>
</file>

<file path=xl/persons/person161.xml><?xml version="1.0" encoding="utf-8"?>
<personList xmlns="http://schemas.microsoft.com/office/spreadsheetml/2018/threadedcomments" xmlns:x="http://schemas.openxmlformats.org/spreadsheetml/2006/main"/>
</file>

<file path=xl/persons/person162.xml><?xml version="1.0" encoding="utf-8"?>
<personList xmlns="http://schemas.microsoft.com/office/spreadsheetml/2018/threadedcomments" xmlns:x="http://schemas.openxmlformats.org/spreadsheetml/2006/main"/>
</file>

<file path=xl/persons/person163.xml><?xml version="1.0" encoding="utf-8"?>
<personList xmlns="http://schemas.microsoft.com/office/spreadsheetml/2018/threadedcomments" xmlns:x="http://schemas.openxmlformats.org/spreadsheetml/2006/main"/>
</file>

<file path=xl/persons/person17.xml><?xml version="1.0" encoding="utf-8"?>
<personList xmlns="http://schemas.microsoft.com/office/spreadsheetml/2018/threadedcomments" xmlns:x="http://schemas.openxmlformats.org/spreadsheetml/2006/main"/>
</file>

<file path=xl/persons/person18.xml><?xml version="1.0" encoding="utf-8"?>
<personList xmlns="http://schemas.microsoft.com/office/spreadsheetml/2018/threadedcomments" xmlns:x="http://schemas.openxmlformats.org/spreadsheetml/2006/main"/>
</file>

<file path=xl/persons/person19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20.xml><?xml version="1.0" encoding="utf-8"?>
<personList xmlns="http://schemas.microsoft.com/office/spreadsheetml/2018/threadedcomments" xmlns:x="http://schemas.openxmlformats.org/spreadsheetml/2006/main"/>
</file>

<file path=xl/persons/person21.xml><?xml version="1.0" encoding="utf-8"?>
<personList xmlns="http://schemas.microsoft.com/office/spreadsheetml/2018/threadedcomments" xmlns:x="http://schemas.openxmlformats.org/spreadsheetml/2006/main"/>
</file>

<file path=xl/persons/person22.xml><?xml version="1.0" encoding="utf-8"?>
<personList xmlns="http://schemas.microsoft.com/office/spreadsheetml/2018/threadedcomments" xmlns:x="http://schemas.openxmlformats.org/spreadsheetml/2006/main"/>
</file>

<file path=xl/persons/person23.xml><?xml version="1.0" encoding="utf-8"?>
<personList xmlns="http://schemas.microsoft.com/office/spreadsheetml/2018/threadedcomments" xmlns:x="http://schemas.openxmlformats.org/spreadsheetml/2006/main"/>
</file>

<file path=xl/persons/person24.xml><?xml version="1.0" encoding="utf-8"?>
<personList xmlns="http://schemas.microsoft.com/office/spreadsheetml/2018/threadedcomments" xmlns:x="http://schemas.openxmlformats.org/spreadsheetml/2006/main"/>
</file>

<file path=xl/persons/person25.xml><?xml version="1.0" encoding="utf-8"?>
<personList xmlns="http://schemas.microsoft.com/office/spreadsheetml/2018/threadedcomments" xmlns:x="http://schemas.openxmlformats.org/spreadsheetml/2006/main"/>
</file>

<file path=xl/persons/person26.xml><?xml version="1.0" encoding="utf-8"?>
<personList xmlns="http://schemas.microsoft.com/office/spreadsheetml/2018/threadedcomments" xmlns:x="http://schemas.openxmlformats.org/spreadsheetml/2006/main"/>
</file>

<file path=xl/persons/person27.xml><?xml version="1.0" encoding="utf-8"?>
<personList xmlns="http://schemas.microsoft.com/office/spreadsheetml/2018/threadedcomments" xmlns:x="http://schemas.openxmlformats.org/spreadsheetml/2006/main"/>
</file>

<file path=xl/persons/person28.xml><?xml version="1.0" encoding="utf-8"?>
<personList xmlns="http://schemas.microsoft.com/office/spreadsheetml/2018/threadedcomments" xmlns:x="http://schemas.openxmlformats.org/spreadsheetml/2006/main"/>
</file>

<file path=xl/persons/person29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30.xml><?xml version="1.0" encoding="utf-8"?>
<personList xmlns="http://schemas.microsoft.com/office/spreadsheetml/2018/threadedcomments" xmlns:x="http://schemas.openxmlformats.org/spreadsheetml/2006/main"/>
</file>

<file path=xl/persons/person31.xml><?xml version="1.0" encoding="utf-8"?>
<personList xmlns="http://schemas.microsoft.com/office/spreadsheetml/2018/threadedcomments" xmlns:x="http://schemas.openxmlformats.org/spreadsheetml/2006/main"/>
</file>

<file path=xl/persons/person32.xml><?xml version="1.0" encoding="utf-8"?>
<personList xmlns="http://schemas.microsoft.com/office/spreadsheetml/2018/threadedcomments" xmlns:x="http://schemas.openxmlformats.org/spreadsheetml/2006/main"/>
</file>

<file path=xl/persons/person33.xml><?xml version="1.0" encoding="utf-8"?>
<personList xmlns="http://schemas.microsoft.com/office/spreadsheetml/2018/threadedcomments" xmlns:x="http://schemas.openxmlformats.org/spreadsheetml/2006/main"/>
</file>

<file path=xl/persons/person34.xml><?xml version="1.0" encoding="utf-8"?>
<personList xmlns="http://schemas.microsoft.com/office/spreadsheetml/2018/threadedcomments" xmlns:x="http://schemas.openxmlformats.org/spreadsheetml/2006/main"/>
</file>

<file path=xl/persons/person35.xml><?xml version="1.0" encoding="utf-8"?>
<personList xmlns="http://schemas.microsoft.com/office/spreadsheetml/2018/threadedcomments" xmlns:x="http://schemas.openxmlformats.org/spreadsheetml/2006/main"/>
</file>

<file path=xl/persons/person36.xml><?xml version="1.0" encoding="utf-8"?>
<personList xmlns="http://schemas.microsoft.com/office/spreadsheetml/2018/threadedcomments" xmlns:x="http://schemas.openxmlformats.org/spreadsheetml/2006/main"/>
</file>

<file path=xl/persons/person37.xml><?xml version="1.0" encoding="utf-8"?>
<personList xmlns="http://schemas.microsoft.com/office/spreadsheetml/2018/threadedcomments" xmlns:x="http://schemas.openxmlformats.org/spreadsheetml/2006/main"/>
</file>

<file path=xl/persons/person38.xml><?xml version="1.0" encoding="utf-8"?>
<personList xmlns="http://schemas.microsoft.com/office/spreadsheetml/2018/threadedcomments" xmlns:x="http://schemas.openxmlformats.org/spreadsheetml/2006/main"/>
</file>

<file path=xl/persons/person39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40.xml><?xml version="1.0" encoding="utf-8"?>
<personList xmlns="http://schemas.microsoft.com/office/spreadsheetml/2018/threadedcomments" xmlns:x="http://schemas.openxmlformats.org/spreadsheetml/2006/main"/>
</file>

<file path=xl/persons/person41.xml><?xml version="1.0" encoding="utf-8"?>
<personList xmlns="http://schemas.microsoft.com/office/spreadsheetml/2018/threadedcomments" xmlns:x="http://schemas.openxmlformats.org/spreadsheetml/2006/main"/>
</file>

<file path=xl/persons/person42.xml><?xml version="1.0" encoding="utf-8"?>
<personList xmlns="http://schemas.microsoft.com/office/spreadsheetml/2018/threadedcomments" xmlns:x="http://schemas.openxmlformats.org/spreadsheetml/2006/main"/>
</file>

<file path=xl/persons/person43.xml><?xml version="1.0" encoding="utf-8"?>
<personList xmlns="http://schemas.microsoft.com/office/spreadsheetml/2018/threadedcomments" xmlns:x="http://schemas.openxmlformats.org/spreadsheetml/2006/main"/>
</file>

<file path=xl/persons/person44.xml><?xml version="1.0" encoding="utf-8"?>
<personList xmlns="http://schemas.microsoft.com/office/spreadsheetml/2018/threadedcomments" xmlns:x="http://schemas.openxmlformats.org/spreadsheetml/2006/main"/>
</file>

<file path=xl/persons/person45.xml><?xml version="1.0" encoding="utf-8"?>
<personList xmlns="http://schemas.microsoft.com/office/spreadsheetml/2018/threadedcomments" xmlns:x="http://schemas.openxmlformats.org/spreadsheetml/2006/main"/>
</file>

<file path=xl/persons/person46.xml><?xml version="1.0" encoding="utf-8"?>
<personList xmlns="http://schemas.microsoft.com/office/spreadsheetml/2018/threadedcomments" xmlns:x="http://schemas.openxmlformats.org/spreadsheetml/2006/main"/>
</file>

<file path=xl/persons/person47.xml><?xml version="1.0" encoding="utf-8"?>
<personList xmlns="http://schemas.microsoft.com/office/spreadsheetml/2018/threadedcomments" xmlns:x="http://schemas.openxmlformats.org/spreadsheetml/2006/main"/>
</file>

<file path=xl/persons/person48.xml><?xml version="1.0" encoding="utf-8"?>
<personList xmlns="http://schemas.microsoft.com/office/spreadsheetml/2018/threadedcomments" xmlns:x="http://schemas.openxmlformats.org/spreadsheetml/2006/main"/>
</file>

<file path=xl/persons/person49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50.xml><?xml version="1.0" encoding="utf-8"?>
<personList xmlns="http://schemas.microsoft.com/office/spreadsheetml/2018/threadedcomments" xmlns:x="http://schemas.openxmlformats.org/spreadsheetml/2006/main"/>
</file>

<file path=xl/persons/person51.xml><?xml version="1.0" encoding="utf-8"?>
<personList xmlns="http://schemas.microsoft.com/office/spreadsheetml/2018/threadedcomments" xmlns:x="http://schemas.openxmlformats.org/spreadsheetml/2006/main"/>
</file>

<file path=xl/persons/person52.xml><?xml version="1.0" encoding="utf-8"?>
<personList xmlns="http://schemas.microsoft.com/office/spreadsheetml/2018/threadedcomments" xmlns:x="http://schemas.openxmlformats.org/spreadsheetml/2006/main"/>
</file>

<file path=xl/persons/person53.xml><?xml version="1.0" encoding="utf-8"?>
<personList xmlns="http://schemas.microsoft.com/office/spreadsheetml/2018/threadedcomments" xmlns:x="http://schemas.openxmlformats.org/spreadsheetml/2006/main"/>
</file>

<file path=xl/persons/person54.xml><?xml version="1.0" encoding="utf-8"?>
<personList xmlns="http://schemas.microsoft.com/office/spreadsheetml/2018/threadedcomments" xmlns:x="http://schemas.openxmlformats.org/spreadsheetml/2006/main"/>
</file>

<file path=xl/persons/person55.xml><?xml version="1.0" encoding="utf-8"?>
<personList xmlns="http://schemas.microsoft.com/office/spreadsheetml/2018/threadedcomments" xmlns:x="http://schemas.openxmlformats.org/spreadsheetml/2006/main"/>
</file>

<file path=xl/persons/person56.xml><?xml version="1.0" encoding="utf-8"?>
<personList xmlns="http://schemas.microsoft.com/office/spreadsheetml/2018/threadedcomments" xmlns:x="http://schemas.openxmlformats.org/spreadsheetml/2006/main"/>
</file>

<file path=xl/persons/person57.xml><?xml version="1.0" encoding="utf-8"?>
<personList xmlns="http://schemas.microsoft.com/office/spreadsheetml/2018/threadedcomments" xmlns:x="http://schemas.openxmlformats.org/spreadsheetml/2006/main"/>
</file>

<file path=xl/persons/person58.xml><?xml version="1.0" encoding="utf-8"?>
<personList xmlns="http://schemas.microsoft.com/office/spreadsheetml/2018/threadedcomments" xmlns:x="http://schemas.openxmlformats.org/spreadsheetml/2006/main"/>
</file>

<file path=xl/persons/person59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60.xml><?xml version="1.0" encoding="utf-8"?>
<personList xmlns="http://schemas.microsoft.com/office/spreadsheetml/2018/threadedcomments" xmlns:x="http://schemas.openxmlformats.org/spreadsheetml/2006/main"/>
</file>

<file path=xl/persons/person61.xml><?xml version="1.0" encoding="utf-8"?>
<personList xmlns="http://schemas.microsoft.com/office/spreadsheetml/2018/threadedcomments" xmlns:x="http://schemas.openxmlformats.org/spreadsheetml/2006/main"/>
</file>

<file path=xl/persons/person62.xml><?xml version="1.0" encoding="utf-8"?>
<personList xmlns="http://schemas.microsoft.com/office/spreadsheetml/2018/threadedcomments" xmlns:x="http://schemas.openxmlformats.org/spreadsheetml/2006/main"/>
</file>

<file path=xl/persons/person63.xml><?xml version="1.0" encoding="utf-8"?>
<personList xmlns="http://schemas.microsoft.com/office/spreadsheetml/2018/threadedcomments" xmlns:x="http://schemas.openxmlformats.org/spreadsheetml/2006/main"/>
</file>

<file path=xl/persons/person64.xml><?xml version="1.0" encoding="utf-8"?>
<personList xmlns="http://schemas.microsoft.com/office/spreadsheetml/2018/threadedcomments" xmlns:x="http://schemas.openxmlformats.org/spreadsheetml/2006/main"/>
</file>

<file path=xl/persons/person65.xml><?xml version="1.0" encoding="utf-8"?>
<personList xmlns="http://schemas.microsoft.com/office/spreadsheetml/2018/threadedcomments" xmlns:x="http://schemas.openxmlformats.org/spreadsheetml/2006/main"/>
</file>

<file path=xl/persons/person66.xml><?xml version="1.0" encoding="utf-8"?>
<personList xmlns="http://schemas.microsoft.com/office/spreadsheetml/2018/threadedcomments" xmlns:x="http://schemas.openxmlformats.org/spreadsheetml/2006/main"/>
</file>

<file path=xl/persons/person67.xml><?xml version="1.0" encoding="utf-8"?>
<personList xmlns="http://schemas.microsoft.com/office/spreadsheetml/2018/threadedcomments" xmlns:x="http://schemas.openxmlformats.org/spreadsheetml/2006/main"/>
</file>

<file path=xl/persons/person68.xml><?xml version="1.0" encoding="utf-8"?>
<personList xmlns="http://schemas.microsoft.com/office/spreadsheetml/2018/threadedcomments" xmlns:x="http://schemas.openxmlformats.org/spreadsheetml/2006/main"/>
</file>

<file path=xl/persons/person69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persons/person70.xml><?xml version="1.0" encoding="utf-8"?>
<personList xmlns="http://schemas.microsoft.com/office/spreadsheetml/2018/threadedcomments" xmlns:x="http://schemas.openxmlformats.org/spreadsheetml/2006/main"/>
</file>

<file path=xl/persons/person71.xml><?xml version="1.0" encoding="utf-8"?>
<personList xmlns="http://schemas.microsoft.com/office/spreadsheetml/2018/threadedcomments" xmlns:x="http://schemas.openxmlformats.org/spreadsheetml/2006/main"/>
</file>

<file path=xl/persons/person72.xml><?xml version="1.0" encoding="utf-8"?>
<personList xmlns="http://schemas.microsoft.com/office/spreadsheetml/2018/threadedcomments" xmlns:x="http://schemas.openxmlformats.org/spreadsheetml/2006/main"/>
</file>

<file path=xl/persons/person73.xml><?xml version="1.0" encoding="utf-8"?>
<personList xmlns="http://schemas.microsoft.com/office/spreadsheetml/2018/threadedcomments" xmlns:x="http://schemas.openxmlformats.org/spreadsheetml/2006/main"/>
</file>

<file path=xl/persons/person74.xml><?xml version="1.0" encoding="utf-8"?>
<personList xmlns="http://schemas.microsoft.com/office/spreadsheetml/2018/threadedcomments" xmlns:x="http://schemas.openxmlformats.org/spreadsheetml/2006/main"/>
</file>

<file path=xl/persons/person75.xml><?xml version="1.0" encoding="utf-8"?>
<personList xmlns="http://schemas.microsoft.com/office/spreadsheetml/2018/threadedcomments" xmlns:x="http://schemas.openxmlformats.org/spreadsheetml/2006/main"/>
</file>

<file path=xl/persons/person76.xml><?xml version="1.0" encoding="utf-8"?>
<personList xmlns="http://schemas.microsoft.com/office/spreadsheetml/2018/threadedcomments" xmlns:x="http://schemas.openxmlformats.org/spreadsheetml/2006/main"/>
</file>

<file path=xl/persons/person77.xml><?xml version="1.0" encoding="utf-8"?>
<personList xmlns="http://schemas.microsoft.com/office/spreadsheetml/2018/threadedcomments" xmlns:x="http://schemas.openxmlformats.org/spreadsheetml/2006/main"/>
</file>

<file path=xl/persons/person78.xml><?xml version="1.0" encoding="utf-8"?>
<personList xmlns="http://schemas.microsoft.com/office/spreadsheetml/2018/threadedcomments" xmlns:x="http://schemas.openxmlformats.org/spreadsheetml/2006/main"/>
</file>

<file path=xl/persons/person79.xml><?xml version="1.0" encoding="utf-8"?>
<personList xmlns="http://schemas.microsoft.com/office/spreadsheetml/2018/threadedcomments" xmlns:x="http://schemas.openxmlformats.org/spreadsheetml/2006/main"/>
</file>

<file path=xl/persons/person8.xml><?xml version="1.0" encoding="utf-8"?>
<personList xmlns="http://schemas.microsoft.com/office/spreadsheetml/2018/threadedcomments" xmlns:x="http://schemas.openxmlformats.org/spreadsheetml/2006/main"/>
</file>

<file path=xl/persons/person80.xml><?xml version="1.0" encoding="utf-8"?>
<personList xmlns="http://schemas.microsoft.com/office/spreadsheetml/2018/threadedcomments" xmlns:x="http://schemas.openxmlformats.org/spreadsheetml/2006/main"/>
</file>

<file path=xl/persons/person81.xml><?xml version="1.0" encoding="utf-8"?>
<personList xmlns="http://schemas.microsoft.com/office/spreadsheetml/2018/threadedcomments" xmlns:x="http://schemas.openxmlformats.org/spreadsheetml/2006/main"/>
</file>

<file path=xl/persons/person82.xml><?xml version="1.0" encoding="utf-8"?>
<personList xmlns="http://schemas.microsoft.com/office/spreadsheetml/2018/threadedcomments" xmlns:x="http://schemas.openxmlformats.org/spreadsheetml/2006/main"/>
</file>

<file path=xl/persons/person83.xml><?xml version="1.0" encoding="utf-8"?>
<personList xmlns="http://schemas.microsoft.com/office/spreadsheetml/2018/threadedcomments" xmlns:x="http://schemas.openxmlformats.org/spreadsheetml/2006/main"/>
</file>

<file path=xl/persons/person84.xml><?xml version="1.0" encoding="utf-8"?>
<personList xmlns="http://schemas.microsoft.com/office/spreadsheetml/2018/threadedcomments" xmlns:x="http://schemas.openxmlformats.org/spreadsheetml/2006/main"/>
</file>

<file path=xl/persons/person85.xml><?xml version="1.0" encoding="utf-8"?>
<personList xmlns="http://schemas.microsoft.com/office/spreadsheetml/2018/threadedcomments" xmlns:x="http://schemas.openxmlformats.org/spreadsheetml/2006/main"/>
</file>

<file path=xl/persons/person86.xml><?xml version="1.0" encoding="utf-8"?>
<personList xmlns="http://schemas.microsoft.com/office/spreadsheetml/2018/threadedcomments" xmlns:x="http://schemas.openxmlformats.org/spreadsheetml/2006/main"/>
</file>

<file path=xl/persons/person87.xml><?xml version="1.0" encoding="utf-8"?>
<personList xmlns="http://schemas.microsoft.com/office/spreadsheetml/2018/threadedcomments" xmlns:x="http://schemas.openxmlformats.org/spreadsheetml/2006/main"/>
</file>

<file path=xl/persons/person88.xml><?xml version="1.0" encoding="utf-8"?>
<personList xmlns="http://schemas.microsoft.com/office/spreadsheetml/2018/threadedcomments" xmlns:x="http://schemas.openxmlformats.org/spreadsheetml/2006/main"/>
</file>

<file path=xl/persons/person89.xml><?xml version="1.0" encoding="utf-8"?>
<personList xmlns="http://schemas.microsoft.com/office/spreadsheetml/2018/threadedcomments" xmlns:x="http://schemas.openxmlformats.org/spreadsheetml/2006/main"/>
</file>

<file path=xl/persons/person9.xml><?xml version="1.0" encoding="utf-8"?>
<personList xmlns="http://schemas.microsoft.com/office/spreadsheetml/2018/threadedcomments" xmlns:x="http://schemas.openxmlformats.org/spreadsheetml/2006/main"/>
</file>

<file path=xl/persons/person90.xml><?xml version="1.0" encoding="utf-8"?>
<personList xmlns="http://schemas.microsoft.com/office/spreadsheetml/2018/threadedcomments" xmlns:x="http://schemas.openxmlformats.org/spreadsheetml/2006/main"/>
</file>

<file path=xl/persons/person91.xml><?xml version="1.0" encoding="utf-8"?>
<personList xmlns="http://schemas.microsoft.com/office/spreadsheetml/2018/threadedcomments" xmlns:x="http://schemas.openxmlformats.org/spreadsheetml/2006/main"/>
</file>

<file path=xl/persons/person92.xml><?xml version="1.0" encoding="utf-8"?>
<personList xmlns="http://schemas.microsoft.com/office/spreadsheetml/2018/threadedcomments" xmlns:x="http://schemas.openxmlformats.org/spreadsheetml/2006/main"/>
</file>

<file path=xl/persons/person93.xml><?xml version="1.0" encoding="utf-8"?>
<personList xmlns="http://schemas.microsoft.com/office/spreadsheetml/2018/threadedcomments" xmlns:x="http://schemas.openxmlformats.org/spreadsheetml/2006/main"/>
</file>

<file path=xl/persons/person94.xml><?xml version="1.0" encoding="utf-8"?>
<personList xmlns="http://schemas.microsoft.com/office/spreadsheetml/2018/threadedcomments" xmlns:x="http://schemas.openxmlformats.org/spreadsheetml/2006/main"/>
</file>

<file path=xl/persons/person95.xml><?xml version="1.0" encoding="utf-8"?>
<personList xmlns="http://schemas.microsoft.com/office/spreadsheetml/2018/threadedcomments" xmlns:x="http://schemas.openxmlformats.org/spreadsheetml/2006/main"/>
</file>

<file path=xl/persons/person96.xml><?xml version="1.0" encoding="utf-8"?>
<personList xmlns="http://schemas.microsoft.com/office/spreadsheetml/2018/threadedcomments" xmlns:x="http://schemas.openxmlformats.org/spreadsheetml/2006/main"/>
</file>

<file path=xl/persons/person97.xml><?xml version="1.0" encoding="utf-8"?>
<personList xmlns="http://schemas.microsoft.com/office/spreadsheetml/2018/threadedcomments" xmlns:x="http://schemas.openxmlformats.org/spreadsheetml/2006/main"/>
</file>

<file path=xl/persons/person98.xml><?xml version="1.0" encoding="utf-8"?>
<personList xmlns="http://schemas.microsoft.com/office/spreadsheetml/2018/threadedcomments" xmlns:x="http://schemas.openxmlformats.org/spreadsheetml/2006/main"/>
</file>

<file path=xl/persons/person99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CI1285"/>
  <sheetViews>
    <sheetView tabSelected="1" zoomScale="70" zoomScaleNormal="7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H27" sqref="H27"/>
    </sheetView>
  </sheetViews>
  <sheetFormatPr baseColWidth="10" defaultColWidth="11.54296875" defaultRowHeight="13" x14ac:dyDescent="0.3"/>
  <cols>
    <col min="1" max="1" width="5.453125" customWidth="1"/>
    <col min="2" max="2" width="14" style="5" customWidth="1"/>
    <col min="3" max="3" width="8.1796875" customWidth="1"/>
    <col min="4" max="12" width="7.54296875" customWidth="1"/>
    <col min="13" max="13" width="8.81640625" customWidth="1"/>
    <col min="14" max="34" width="7.54296875" customWidth="1"/>
    <col min="35" max="42" width="6.7265625" customWidth="1"/>
    <col min="43" max="47" width="6.7265625" hidden="1" customWidth="1"/>
    <col min="48" max="48" width="6.7265625" style="16" customWidth="1"/>
    <col min="49" max="86" width="5.26953125" style="16" customWidth="1"/>
    <col min="87" max="87" width="5" customWidth="1"/>
  </cols>
  <sheetData>
    <row r="1" spans="1:87" s="5" customFormat="1" ht="24.75" customHeight="1" x14ac:dyDescent="0.3">
      <c r="A1" s="465" t="s">
        <v>19</v>
      </c>
      <c r="B1" s="465"/>
      <c r="C1" s="465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</row>
    <row r="2" spans="1:87" s="5" customFormat="1" x14ac:dyDescent="0.3">
      <c r="B2" s="75" t="s">
        <v>243</v>
      </c>
      <c r="H2" s="229"/>
      <c r="I2" s="229"/>
      <c r="J2" s="229"/>
      <c r="K2"/>
      <c r="L2"/>
      <c r="M2"/>
      <c r="N2"/>
      <c r="O2"/>
      <c r="P2"/>
      <c r="Q2"/>
      <c r="R2"/>
      <c r="S2"/>
      <c r="T2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</row>
    <row r="3" spans="1:87" s="5" customFormat="1" x14ac:dyDescent="0.3">
      <c r="H3" s="229"/>
      <c r="I3" s="229"/>
      <c r="J3" s="229"/>
      <c r="K3"/>
      <c r="L3"/>
      <c r="M3"/>
      <c r="N3"/>
      <c r="O3"/>
      <c r="P3"/>
      <c r="Q3"/>
      <c r="R3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</row>
    <row r="4" spans="1:87" s="5" customFormat="1" x14ac:dyDescent="0.3">
      <c r="B4" s="75" t="s">
        <v>20</v>
      </c>
      <c r="H4" s="229"/>
      <c r="I4" s="229"/>
      <c r="J4" s="229"/>
      <c r="K4"/>
      <c r="L4"/>
      <c r="M4"/>
      <c r="N4"/>
      <c r="O4"/>
      <c r="P4"/>
      <c r="Q4"/>
      <c r="R4"/>
      <c r="AV4" s="75"/>
      <c r="AW4" s="75"/>
      <c r="AX4" s="346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</row>
    <row r="5" spans="1:87" s="5" customFormat="1" x14ac:dyDescent="0.3">
      <c r="B5" s="179" t="s">
        <v>289</v>
      </c>
      <c r="H5" s="229"/>
      <c r="I5" s="229"/>
      <c r="J5" s="229"/>
      <c r="K5"/>
      <c r="L5"/>
      <c r="M5"/>
      <c r="N5"/>
      <c r="O5"/>
      <c r="P5"/>
      <c r="Q5"/>
      <c r="R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</row>
    <row r="6" spans="1:87" s="5" customFormat="1" x14ac:dyDescent="0.3">
      <c r="B6" s="179">
        <v>12</v>
      </c>
      <c r="C6" s="180" t="s">
        <v>131</v>
      </c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</row>
    <row r="7" spans="1:87" s="5" customFormat="1" x14ac:dyDescent="0.3">
      <c r="A7" s="160">
        <f>MAX(D7:AU7)</f>
        <v>143</v>
      </c>
      <c r="B7" s="393" t="s">
        <v>272</v>
      </c>
      <c r="D7" s="160">
        <f>+King!AW47</f>
        <v>140</v>
      </c>
      <c r="E7" s="160">
        <f>+Buti!BT43</f>
        <v>143</v>
      </c>
      <c r="F7" s="160">
        <f>+Pocha!AK40</f>
        <v>46</v>
      </c>
      <c r="G7" s="160">
        <f>+Julepe!AK39</f>
        <v>0</v>
      </c>
      <c r="H7" s="160">
        <f>+Pumba!BK43</f>
        <v>143</v>
      </c>
      <c r="I7" s="160">
        <f>+Cors!AK37</f>
        <v>137</v>
      </c>
      <c r="J7" s="160">
        <f>+Podrida!AK37</f>
        <v>138</v>
      </c>
      <c r="K7" s="160">
        <f>+Buti3!AS38</f>
        <v>0</v>
      </c>
      <c r="L7" s="160">
        <f>+Remigio!AY40</f>
        <v>0</v>
      </c>
      <c r="M7" s="160">
        <f>+Truc!AY39</f>
        <v>0</v>
      </c>
      <c r="N7" s="160">
        <f>+Texas!AM41</f>
        <v>0</v>
      </c>
      <c r="O7" s="160">
        <f>+Omaha!AG38</f>
        <v>0</v>
      </c>
      <c r="P7" s="160">
        <f>+'Black Jack'!AE35</f>
        <v>0</v>
      </c>
      <c r="Q7" s="160">
        <f>+Chinchón!AO43</f>
        <v>103</v>
      </c>
      <c r="R7" s="160">
        <f>+Mus!AE38</f>
        <v>0</v>
      </c>
      <c r="S7" s="160">
        <f>+Kul!AW46</f>
        <v>143</v>
      </c>
      <c r="T7" s="160">
        <f>+Manilla!BH42</f>
        <v>0</v>
      </c>
      <c r="U7" s="160">
        <f>+Tute!BH42</f>
        <v>67</v>
      </c>
      <c r="V7" s="160">
        <f>+'4 Duros'!AM41</f>
        <v>142</v>
      </c>
      <c r="W7" s="160">
        <f>+'Skull King'!AE38</f>
        <v>0</v>
      </c>
      <c r="X7" s="160">
        <f>+Whist!BH42</f>
        <v>72</v>
      </c>
      <c r="Y7" s="160">
        <f>+Wizard!CA60</f>
        <v>143</v>
      </c>
      <c r="Z7" s="160">
        <f>+'Tute cabrò'!AG38</f>
        <v>142</v>
      </c>
      <c r="AA7" s="160">
        <f>+Copo!AE38</f>
        <v>0</v>
      </c>
      <c r="AB7" s="160">
        <f>+Escombra!AO43</f>
        <v>142</v>
      </c>
      <c r="AC7" s="160">
        <f>+'1000km'!BB40</f>
        <v>0</v>
      </c>
      <c r="AD7" s="160">
        <f>+Cribbage!BK45</f>
        <v>142</v>
      </c>
      <c r="AE7" s="160">
        <f>+Canasta!BB40</f>
        <v>73</v>
      </c>
      <c r="AF7" s="160">
        <f>+Portugués!AO43</f>
        <v>0</v>
      </c>
      <c r="AG7" s="160">
        <f>+Tarot!BH42</f>
        <v>0</v>
      </c>
      <c r="AH7" s="160">
        <f>+Guinyot!BB40</f>
        <v>0</v>
      </c>
      <c r="AI7" s="160">
        <f>+'7 i mig'!AE35</f>
        <v>0</v>
      </c>
      <c r="AJ7" s="160">
        <f>+Camelot!BI51</f>
        <v>141</v>
      </c>
      <c r="AK7" s="160">
        <f>+Magic!BI51</f>
        <v>129</v>
      </c>
      <c r="AL7" s="160">
        <f>+'Wizard Classic'!CG63</f>
        <v>143</v>
      </c>
      <c r="AM7" s="160">
        <f>+'5 Cogombres'!AM41</f>
        <v>116</v>
      </c>
      <c r="AN7" s="160">
        <f>+Euchre!BK43</f>
        <v>132</v>
      </c>
      <c r="AO7" s="160">
        <f>+'Euchre Sub.'!BH42</f>
        <v>78</v>
      </c>
      <c r="AP7" s="160">
        <f>+'Pren 6!'!DA57</f>
        <v>143</v>
      </c>
      <c r="AQ7" s="160"/>
      <c r="AR7" s="160"/>
      <c r="AT7" s="160"/>
      <c r="AW7" s="75"/>
      <c r="AX7" s="75"/>
      <c r="AY7" s="75"/>
      <c r="AZ7" s="75"/>
      <c r="BA7" s="75"/>
      <c r="BB7" s="75"/>
      <c r="BC7" s="16"/>
      <c r="BD7" s="16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</row>
    <row r="8" spans="1:87" s="75" customFormat="1" ht="13.5" thickBot="1" x14ac:dyDescent="0.35">
      <c r="A8" s="160">
        <f>SUM(D8:AU8)</f>
        <v>2647.333333333333</v>
      </c>
      <c r="B8" s="190" t="s">
        <v>42</v>
      </c>
      <c r="D8" s="160">
        <f>+King!AW48</f>
        <v>52</v>
      </c>
      <c r="E8" s="160">
        <f>+Buti!BT47</f>
        <v>59</v>
      </c>
      <c r="F8" s="160">
        <f>+Pocha!AK41</f>
        <v>1</v>
      </c>
      <c r="G8" s="160">
        <f>+Julepe!AK40</f>
        <v>0</v>
      </c>
      <c r="H8" s="160">
        <f>+Pumba!BK44</f>
        <v>38</v>
      </c>
      <c r="I8" s="160">
        <f>+Cors!AK41</f>
        <v>2</v>
      </c>
      <c r="J8" s="160">
        <f>+Podrida!AK41</f>
        <v>5</v>
      </c>
      <c r="K8" s="160">
        <f>+Buti3!AS39</f>
        <v>0</v>
      </c>
      <c r="L8" s="160">
        <f>+Remigio!AY41</f>
        <v>0</v>
      </c>
      <c r="M8" s="160">
        <f>+Truc!AY40</f>
        <v>0</v>
      </c>
      <c r="N8" s="160">
        <f>+Texas!AM42</f>
        <v>0</v>
      </c>
      <c r="O8" s="160">
        <f>+Omaha!AG39</f>
        <v>0</v>
      </c>
      <c r="P8" s="160">
        <f>+'Black Jack'!AE39</f>
        <v>0</v>
      </c>
      <c r="Q8" s="160">
        <f>+Chinchón!AO44</f>
        <v>16</v>
      </c>
      <c r="R8" s="160">
        <f>+Mus!AE39</f>
        <v>0</v>
      </c>
      <c r="S8" s="160">
        <f>+Kul!AW47</f>
        <v>35</v>
      </c>
      <c r="T8" s="160">
        <f>+Manilla!BH43</f>
        <v>0</v>
      </c>
      <c r="U8" s="160">
        <f>+Tute!BH43</f>
        <v>1</v>
      </c>
      <c r="V8" s="160">
        <f>+'4 Duros'!AM42</f>
        <v>25</v>
      </c>
      <c r="W8" s="160">
        <f>+'Skull King'!AE39</f>
        <v>0</v>
      </c>
      <c r="X8" s="160">
        <f>+Whist!BH43</f>
        <v>3</v>
      </c>
      <c r="Y8" s="160">
        <f>+Wizard!CA61</f>
        <v>266.66666666666663</v>
      </c>
      <c r="Z8" s="160">
        <f>+'Tute cabrò'!AG39</f>
        <v>36</v>
      </c>
      <c r="AA8" s="160">
        <f>+Copo!AE39</f>
        <v>0</v>
      </c>
      <c r="AB8" s="160">
        <f>+Escombra!AO44</f>
        <v>22</v>
      </c>
      <c r="AC8" s="160">
        <f>+'1000km'!BB41</f>
        <v>0</v>
      </c>
      <c r="AD8" s="160">
        <f>+Cribbage!BK46</f>
        <v>32</v>
      </c>
      <c r="AE8" s="160">
        <f>+Canasta!BB41</f>
        <v>26</v>
      </c>
      <c r="AF8" s="160">
        <f>+Portugués!AO44</f>
        <v>0</v>
      </c>
      <c r="AG8" s="160">
        <f>+Tarot!BH43</f>
        <v>0</v>
      </c>
      <c r="AH8" s="160">
        <f>+Guinyot!BB41</f>
        <v>0</v>
      </c>
      <c r="AI8" s="160">
        <f>+'7 i mig'!AE39</f>
        <v>0</v>
      </c>
      <c r="AJ8" s="160">
        <f>+Camelot!BI52</f>
        <v>67.666666666666657</v>
      </c>
      <c r="AK8" s="160">
        <f>+Magic!BI52</f>
        <v>476.33333333333337</v>
      </c>
      <c r="AL8" s="160">
        <f>+'Wizard Classic'!CG64</f>
        <v>1406.6666666666667</v>
      </c>
      <c r="AM8" s="160">
        <f>+'5 Cogombres'!AM42</f>
        <v>6</v>
      </c>
      <c r="AN8" s="160">
        <f>+Euchre!BK44</f>
        <v>15</v>
      </c>
      <c r="AO8" s="160">
        <f>+'Euchre Sub.'!BH43</f>
        <v>4</v>
      </c>
      <c r="AP8" s="160">
        <f>+'Pren 6!'!DA58</f>
        <v>52</v>
      </c>
      <c r="AQ8" s="160"/>
      <c r="AR8" s="160"/>
      <c r="AT8" s="160"/>
      <c r="BL8" s="102"/>
      <c r="BN8" s="102"/>
      <c r="BO8" s="102"/>
      <c r="BP8" s="102"/>
    </row>
    <row r="9" spans="1:87" ht="13.5" hidden="1" thickBot="1" x14ac:dyDescent="0.35">
      <c r="D9" t="e">
        <f>IF(SUM(D11:D1057)&gt;0,1,0)</f>
        <v>#REF!</v>
      </c>
      <c r="E9" t="e">
        <f>IF(SUM(E11:E1057)&gt;0,1,0)</f>
        <v>#REF!</v>
      </c>
      <c r="F9" t="e">
        <f>IF(SUM(F11:F1057)&gt;0,1,0)</f>
        <v>#REF!</v>
      </c>
      <c r="G9" t="e">
        <f>IF(SUM(G11:G1067)&gt;0,1,0)</f>
        <v>#REF!</v>
      </c>
      <c r="H9" t="e">
        <f>IF(SUM(H11:H875)&gt;0,1,0)</f>
        <v>#REF!</v>
      </c>
      <c r="I9">
        <f>IF(SUM(I11:I877)&gt;0,1,0)</f>
        <v>1</v>
      </c>
      <c r="L9" t="e">
        <f>IF(SUM(O11:O953)&gt;0,1,0)</f>
        <v>#REF!</v>
      </c>
      <c r="AU9">
        <f>IF(SUM(AU11:AU965)&gt;0,1,0)</f>
        <v>0</v>
      </c>
    </row>
    <row r="10" spans="1:87" s="141" customFormat="1" ht="63.75" customHeight="1" thickBot="1" x14ac:dyDescent="0.3">
      <c r="A10" s="136"/>
      <c r="B10" s="137"/>
      <c r="C10" s="144" t="s">
        <v>18</v>
      </c>
      <c r="D10" s="138" t="s">
        <v>11</v>
      </c>
      <c r="E10" s="139" t="s">
        <v>14</v>
      </c>
      <c r="F10" s="139" t="s">
        <v>21</v>
      </c>
      <c r="G10" s="139" t="s">
        <v>30</v>
      </c>
      <c r="H10" s="139" t="s">
        <v>32</v>
      </c>
      <c r="I10" s="139" t="s">
        <v>33</v>
      </c>
      <c r="J10" s="139" t="s">
        <v>37</v>
      </c>
      <c r="K10" s="139" t="s">
        <v>40</v>
      </c>
      <c r="L10" s="139" t="s">
        <v>36</v>
      </c>
      <c r="M10" s="139" t="s">
        <v>39</v>
      </c>
      <c r="N10" s="139" t="s">
        <v>49</v>
      </c>
      <c r="O10" s="139" t="s">
        <v>51</v>
      </c>
      <c r="P10" s="139" t="s">
        <v>53</v>
      </c>
      <c r="Q10" s="139" t="s">
        <v>57</v>
      </c>
      <c r="R10" s="140" t="s">
        <v>67</v>
      </c>
      <c r="S10" s="140" t="s">
        <v>153</v>
      </c>
      <c r="T10" s="140" t="s">
        <v>74</v>
      </c>
      <c r="U10" s="140" t="s">
        <v>193</v>
      </c>
      <c r="V10" s="140" t="s">
        <v>83</v>
      </c>
      <c r="W10" s="140" t="s">
        <v>172</v>
      </c>
      <c r="X10" s="140" t="s">
        <v>75</v>
      </c>
      <c r="Y10" s="140" t="s">
        <v>84</v>
      </c>
      <c r="Z10" s="140" t="s">
        <v>80</v>
      </c>
      <c r="AA10" s="140" t="s">
        <v>87</v>
      </c>
      <c r="AB10" s="140" t="s">
        <v>91</v>
      </c>
      <c r="AC10" s="140" t="s">
        <v>100</v>
      </c>
      <c r="AD10" s="140" t="s">
        <v>103</v>
      </c>
      <c r="AE10" s="140" t="s">
        <v>116</v>
      </c>
      <c r="AF10" s="140" t="s">
        <v>118</v>
      </c>
      <c r="AG10" s="140" t="s">
        <v>125</v>
      </c>
      <c r="AH10" s="140" t="s">
        <v>128</v>
      </c>
      <c r="AI10" s="140" t="s">
        <v>192</v>
      </c>
      <c r="AJ10" s="140" t="s">
        <v>179</v>
      </c>
      <c r="AK10" s="140" t="s">
        <v>188</v>
      </c>
      <c r="AL10" s="140" t="s">
        <v>189</v>
      </c>
      <c r="AM10" s="140" t="s">
        <v>183</v>
      </c>
      <c r="AN10" s="140" t="s">
        <v>185</v>
      </c>
      <c r="AO10" s="140" t="s">
        <v>196</v>
      </c>
      <c r="AP10" s="140" t="s">
        <v>250</v>
      </c>
      <c r="AR10" s="140"/>
      <c r="AT10" s="326"/>
      <c r="AU10" s="142" t="s">
        <v>17</v>
      </c>
      <c r="AV10" s="144" t="s">
        <v>31</v>
      </c>
      <c r="AW10" s="143" t="s">
        <v>11</v>
      </c>
      <c r="AX10" s="139" t="s">
        <v>14</v>
      </c>
      <c r="AY10" s="139" t="s">
        <v>21</v>
      </c>
      <c r="AZ10" s="139" t="s">
        <v>30</v>
      </c>
      <c r="BA10" s="139" t="s">
        <v>32</v>
      </c>
      <c r="BB10" s="139" t="s">
        <v>33</v>
      </c>
      <c r="BC10" s="139" t="s">
        <v>37</v>
      </c>
      <c r="BD10" s="139" t="s">
        <v>36</v>
      </c>
      <c r="BE10" s="139" t="s">
        <v>40</v>
      </c>
      <c r="BF10" s="139" t="s">
        <v>39</v>
      </c>
      <c r="BG10" s="139" t="s">
        <v>49</v>
      </c>
      <c r="BH10" s="139" t="s">
        <v>51</v>
      </c>
      <c r="BI10" s="139" t="s">
        <v>53</v>
      </c>
      <c r="BJ10" s="139" t="s">
        <v>57</v>
      </c>
      <c r="BK10" s="140" t="s">
        <v>67</v>
      </c>
      <c r="BL10" s="140" t="s">
        <v>153</v>
      </c>
      <c r="BM10" s="140" t="s">
        <v>74</v>
      </c>
      <c r="BN10" s="140" t="s">
        <v>193</v>
      </c>
      <c r="BO10" s="140" t="s">
        <v>83</v>
      </c>
      <c r="BP10" s="140" t="s">
        <v>172</v>
      </c>
      <c r="BQ10" s="140" t="s">
        <v>75</v>
      </c>
      <c r="BR10" s="140" t="s">
        <v>84</v>
      </c>
      <c r="BS10" s="140" t="s">
        <v>80</v>
      </c>
      <c r="BT10" s="140" t="s">
        <v>87</v>
      </c>
      <c r="BU10" s="140" t="s">
        <v>91</v>
      </c>
      <c r="BV10" s="140" t="s">
        <v>100</v>
      </c>
      <c r="BW10" s="140" t="s">
        <v>103</v>
      </c>
      <c r="BX10" s="140" t="s">
        <v>116</v>
      </c>
      <c r="BY10" s="187" t="s">
        <v>118</v>
      </c>
      <c r="BZ10" s="140" t="s">
        <v>125</v>
      </c>
      <c r="CA10" s="140" t="s">
        <v>128</v>
      </c>
      <c r="CB10" s="322" t="s">
        <v>173</v>
      </c>
      <c r="CC10" s="140" t="s">
        <v>180</v>
      </c>
      <c r="CD10" s="140" t="s">
        <v>181</v>
      </c>
      <c r="CE10" s="187" t="s">
        <v>190</v>
      </c>
      <c r="CF10" s="140" t="s">
        <v>182</v>
      </c>
      <c r="CG10" s="140" t="s">
        <v>184</v>
      </c>
      <c r="CH10" s="140" t="s">
        <v>197</v>
      </c>
      <c r="CI10" s="140" t="s">
        <v>250</v>
      </c>
    </row>
    <row r="11" spans="1:87" ht="12.75" customHeight="1" thickBot="1" x14ac:dyDescent="0.35">
      <c r="A11" s="174">
        <f t="shared" ref="A11:A42" si="0">RANK(C11,C$11:C$82)</f>
        <v>1</v>
      </c>
      <c r="B11" s="63" t="s">
        <v>1</v>
      </c>
      <c r="C11" s="103">
        <f>SUM(D11:AU11)+AV11/10000</f>
        <v>485.03550000000001</v>
      </c>
      <c r="D11" s="145">
        <f>+King!G31</f>
        <v>80</v>
      </c>
      <c r="E11" s="146">
        <f>+Buti!I30</f>
        <v>80</v>
      </c>
      <c r="F11" s="146">
        <f>+Pocha!G24</f>
        <v>0</v>
      </c>
      <c r="G11" s="146">
        <f>+Julepe!G23</f>
        <v>0</v>
      </c>
      <c r="H11" s="146">
        <f>+Pumba!I27</f>
        <v>5</v>
      </c>
      <c r="I11" s="146">
        <f>+Cors!G24</f>
        <v>0</v>
      </c>
      <c r="J11" s="146">
        <f>+Podrida!G24</f>
        <v>0</v>
      </c>
      <c r="K11" s="146">
        <f>+Buti3!I22</f>
        <v>0</v>
      </c>
      <c r="L11" s="146">
        <f>+Remigio!I24</f>
        <v>0</v>
      </c>
      <c r="M11" s="147">
        <f>+Truc!I23</f>
        <v>0</v>
      </c>
      <c r="N11" s="146">
        <f>+Texas!G25</f>
        <v>0</v>
      </c>
      <c r="O11" s="146">
        <f>+Omaha!G22</f>
        <v>0</v>
      </c>
      <c r="P11" s="146">
        <f>+'Black Jack'!G22</f>
        <v>0</v>
      </c>
      <c r="Q11" s="146">
        <f>+Chinchón!G27</f>
        <v>0</v>
      </c>
      <c r="R11" s="146">
        <f>+Mus!G22</f>
        <v>0</v>
      </c>
      <c r="S11" s="146">
        <f>+Kul!G30</f>
        <v>20</v>
      </c>
      <c r="T11" s="146">
        <f>+Manilla!I26</f>
        <v>0</v>
      </c>
      <c r="U11" s="146">
        <f>+Tute!I26</f>
        <v>0</v>
      </c>
      <c r="V11" s="146">
        <f>+'4 Duros'!G25</f>
        <v>40</v>
      </c>
      <c r="W11" s="146">
        <f>+'Skull King'!G22</f>
        <v>0</v>
      </c>
      <c r="X11" s="146">
        <f>+Whist!I26</f>
        <v>0</v>
      </c>
      <c r="Y11" s="147">
        <f>+Wizard!G44</f>
        <v>0</v>
      </c>
      <c r="Z11" s="146">
        <f>+'Tute cabrò'!G22</f>
        <v>10</v>
      </c>
      <c r="AA11" s="146">
        <f>+Copo!G22</f>
        <v>0</v>
      </c>
      <c r="AB11" s="146">
        <f>+Escombra!G27</f>
        <v>80</v>
      </c>
      <c r="AC11" s="146">
        <f>+'1000km'!I24</f>
        <v>0</v>
      </c>
      <c r="AD11" s="146">
        <f>+Cribbage!C29</f>
        <v>80</v>
      </c>
      <c r="AE11" s="386">
        <f>+Canasta!I24</f>
        <v>0</v>
      </c>
      <c r="AF11" s="146">
        <f>+Portugués!G27</f>
        <v>0</v>
      </c>
      <c r="AG11" s="146">
        <f>+Tarot!I26</f>
        <v>0</v>
      </c>
      <c r="AH11" s="146">
        <f>+Guinyot!I24</f>
        <v>0</v>
      </c>
      <c r="AI11" s="146">
        <f>+'7 i mig'!G22</f>
        <v>0</v>
      </c>
      <c r="AJ11" s="146">
        <f>+Camelot!G35</f>
        <v>0</v>
      </c>
      <c r="AK11" s="146">
        <f>+Magic!G35</f>
        <v>0</v>
      </c>
      <c r="AL11" s="146">
        <f>+'Wizard Classic'!G47</f>
        <v>0</v>
      </c>
      <c r="AM11" s="146">
        <f>+'5 Cogombres'!G25</f>
        <v>0</v>
      </c>
      <c r="AN11" s="146">
        <f>+Euchre!I27</f>
        <v>10</v>
      </c>
      <c r="AO11" s="146">
        <f>+'Euchre Sub.'!I26</f>
        <v>0</v>
      </c>
      <c r="AP11" s="146">
        <f>+'Pren 6!'!I41</f>
        <v>80</v>
      </c>
      <c r="AR11" s="146"/>
      <c r="AU11" s="146"/>
      <c r="AV11" s="286">
        <f>SUM(AW11:CI11)</f>
        <v>355</v>
      </c>
      <c r="AW11" s="145">
        <f>+King!H31</f>
        <v>35</v>
      </c>
      <c r="AX11" s="146">
        <f>+Buti!J30</f>
        <v>47</v>
      </c>
      <c r="AY11" s="146">
        <f>+Pocha!H24</f>
        <v>0</v>
      </c>
      <c r="AZ11" s="146">
        <f>+Julepe!H23</f>
        <v>0</v>
      </c>
      <c r="BA11" s="146">
        <f>+Pumba!J27</f>
        <v>37</v>
      </c>
      <c r="BB11" s="146">
        <f>+Cors!H24</f>
        <v>0</v>
      </c>
      <c r="BC11" s="146">
        <f>+Podrida!H24</f>
        <v>0</v>
      </c>
      <c r="BD11" s="146">
        <f>+Remigio!J24</f>
        <v>0</v>
      </c>
      <c r="BE11" s="146">
        <f>+Buti3!J22</f>
        <v>0</v>
      </c>
      <c r="BF11" s="146">
        <f>+Truc!J23</f>
        <v>0</v>
      </c>
      <c r="BG11" s="146">
        <f>+Texas!H25</f>
        <v>0</v>
      </c>
      <c r="BH11" s="146">
        <f>+Omaha!H22</f>
        <v>0</v>
      </c>
      <c r="BI11" s="146">
        <f>+'Black Jack'!H22</f>
        <v>0</v>
      </c>
      <c r="BJ11" s="146">
        <f>+Chinchón!H27</f>
        <v>0</v>
      </c>
      <c r="BK11" s="146">
        <f>+Mus!H22</f>
        <v>0</v>
      </c>
      <c r="BL11" s="146">
        <f>+Kul!H30</f>
        <v>35</v>
      </c>
      <c r="BM11" s="146">
        <f>+Manilla!J26</f>
        <v>0</v>
      </c>
      <c r="BN11" s="146">
        <f>+Tute!J26</f>
        <v>0</v>
      </c>
      <c r="BO11" s="146">
        <f>+'4 Duros'!H25</f>
        <v>25</v>
      </c>
      <c r="BP11" s="146">
        <f>+'Skull King'!H22</f>
        <v>0</v>
      </c>
      <c r="BQ11" s="146">
        <f>+Whist!J26</f>
        <v>0</v>
      </c>
      <c r="BR11" s="146">
        <f>+Wizard!H44</f>
        <v>18</v>
      </c>
      <c r="BS11" s="146">
        <f>+'Tute cabrò'!H22</f>
        <v>35</v>
      </c>
      <c r="BT11" s="146">
        <f>+Copo!H22</f>
        <v>0</v>
      </c>
      <c r="BU11" s="146">
        <f>+Escombra!H27</f>
        <v>18</v>
      </c>
      <c r="BV11" s="146">
        <f>+'1000km'!V24</f>
        <v>0</v>
      </c>
      <c r="BW11" s="146">
        <f>+Cribbage!E44</f>
        <v>24</v>
      </c>
      <c r="BX11" s="146">
        <f>+Canasta!J24</f>
        <v>1</v>
      </c>
      <c r="BY11" s="146">
        <f>+Portugués!D27</f>
        <v>0</v>
      </c>
      <c r="BZ11" s="146">
        <f>+Tarot!V26</f>
        <v>0</v>
      </c>
      <c r="CA11" s="146">
        <f>+Guinyot!V24</f>
        <v>0</v>
      </c>
      <c r="CB11" s="146">
        <f>+'7 i mig'!H22</f>
        <v>0</v>
      </c>
      <c r="CC11" s="146">
        <f>+Camelot!H35</f>
        <v>16</v>
      </c>
      <c r="CD11" s="146">
        <f>+Magic!H35</f>
        <v>2</v>
      </c>
      <c r="CE11" s="146">
        <f>+'Wizard Classic'!H47</f>
        <v>3</v>
      </c>
      <c r="CF11" s="146">
        <f>+'5 Cogombres'!H25</f>
        <v>0</v>
      </c>
      <c r="CG11" s="146">
        <f>+Euchre!J27</f>
        <v>15</v>
      </c>
      <c r="CH11" s="146">
        <f>+'Euchre Sub.'!J26</f>
        <v>0</v>
      </c>
      <c r="CI11" s="146">
        <f>+'Pren 6!'!J41</f>
        <v>44</v>
      </c>
    </row>
    <row r="12" spans="1:87" ht="13.5" thickBot="1" x14ac:dyDescent="0.35">
      <c r="A12" s="174">
        <f t="shared" si="0"/>
        <v>2</v>
      </c>
      <c r="B12" s="63" t="s">
        <v>9</v>
      </c>
      <c r="C12" s="103">
        <f>SUM(D12:AU12)+AV12/10000</f>
        <v>325.07510000000002</v>
      </c>
      <c r="D12" s="202">
        <f>+King!C31</f>
        <v>5</v>
      </c>
      <c r="E12" s="146">
        <f>+Buti!U30</f>
        <v>0</v>
      </c>
      <c r="F12" s="146">
        <f>+Pocha!O24</f>
        <v>0</v>
      </c>
      <c r="G12" s="146">
        <f>+Julepe!O23</f>
        <v>0</v>
      </c>
      <c r="H12" s="146">
        <f>+Pumba!U27</f>
        <v>0</v>
      </c>
      <c r="I12" s="146">
        <f>+Cors!O24</f>
        <v>0</v>
      </c>
      <c r="J12" s="146">
        <f>+Podrida!O24</f>
        <v>0</v>
      </c>
      <c r="K12" s="146">
        <f>+Buti3!U22</f>
        <v>0</v>
      </c>
      <c r="L12" s="146">
        <f>+Remigio!U24</f>
        <v>0</v>
      </c>
      <c r="M12" s="147">
        <f>+Truc!U23</f>
        <v>0</v>
      </c>
      <c r="N12" s="146">
        <f>+Texas!O25</f>
        <v>0</v>
      </c>
      <c r="O12" s="146">
        <f>+Omaha!O22</f>
        <v>0</v>
      </c>
      <c r="P12" s="146">
        <f>+'Black Jack'!O22</f>
        <v>0</v>
      </c>
      <c r="Q12" s="146">
        <f>+Chinchón!C27</f>
        <v>0</v>
      </c>
      <c r="R12" s="146">
        <f>+Mus!O22</f>
        <v>0</v>
      </c>
      <c r="S12" s="146">
        <f>+Kul!O30</f>
        <v>0</v>
      </c>
      <c r="T12" s="146">
        <f>+Manilla!U26</f>
        <v>0</v>
      </c>
      <c r="U12" s="146">
        <f>+Tute!U26</f>
        <v>0</v>
      </c>
      <c r="V12" s="146">
        <f>+'4 Duros'!O25</f>
        <v>0</v>
      </c>
      <c r="W12" s="146">
        <f>+'Skull King'!O22</f>
        <v>0</v>
      </c>
      <c r="X12" s="146">
        <f>+Whist!U26</f>
        <v>0</v>
      </c>
      <c r="Y12" s="146">
        <f>+Wizard!Q44</f>
        <v>80</v>
      </c>
      <c r="Z12" s="146">
        <f>+'Tute cabrò'!O22</f>
        <v>0</v>
      </c>
      <c r="AA12" s="146">
        <f>+Copo!O22</f>
        <v>0</v>
      </c>
      <c r="AB12" s="146">
        <f>+Escombra!C27</f>
        <v>0</v>
      </c>
      <c r="AC12" s="146">
        <f>+'1000km'!U24</f>
        <v>0</v>
      </c>
      <c r="AD12" s="146">
        <f>+Cribbage!U29</f>
        <v>0</v>
      </c>
      <c r="AE12" s="386">
        <f>+Canasta!U24</f>
        <v>0</v>
      </c>
      <c r="AF12" s="146">
        <f>+Portugués!C27</f>
        <v>0</v>
      </c>
      <c r="AG12" s="146">
        <f>+Tarot!U26</f>
        <v>0</v>
      </c>
      <c r="AH12" s="146">
        <f>+Guinyot!U24</f>
        <v>0</v>
      </c>
      <c r="AI12" s="146">
        <f>+'7 i mig'!O22</f>
        <v>0</v>
      </c>
      <c r="AJ12" s="146">
        <f>+Camelot!Q35</f>
        <v>80</v>
      </c>
      <c r="AK12" s="146">
        <f>+Magic!Q35</f>
        <v>80</v>
      </c>
      <c r="AL12" s="146">
        <f>+'Wizard Classic'!Q47</f>
        <v>80</v>
      </c>
      <c r="AM12" s="146">
        <f>+'5 Cogombres'!O25</f>
        <v>0</v>
      </c>
      <c r="AN12" s="146">
        <f>+Euchre!U27</f>
        <v>0</v>
      </c>
      <c r="AO12" s="146">
        <f>+'Euchre Sub.'!U26</f>
        <v>0</v>
      </c>
      <c r="AP12" s="146">
        <f>+'Pren 6!'!U41</f>
        <v>0</v>
      </c>
      <c r="AR12" s="146"/>
      <c r="AU12" s="146"/>
      <c r="AV12" s="286">
        <f>SUM(AW12:CI12)</f>
        <v>751</v>
      </c>
      <c r="AW12" s="202">
        <f>+King!D31</f>
        <v>14</v>
      </c>
      <c r="AX12" s="146">
        <f>+Buti!V30</f>
        <v>0</v>
      </c>
      <c r="AY12" s="146">
        <f>+Pocha!P24</f>
        <v>0</v>
      </c>
      <c r="AZ12" s="146">
        <f>+Julepe!P23</f>
        <v>0</v>
      </c>
      <c r="BA12" s="146">
        <f>+Pumba!V27</f>
        <v>4</v>
      </c>
      <c r="BB12" s="146">
        <f>+Cors!P24</f>
        <v>0</v>
      </c>
      <c r="BC12" s="146">
        <f>+Podrida!P24</f>
        <v>0</v>
      </c>
      <c r="BD12" s="146">
        <f>+Remigio!V24</f>
        <v>0</v>
      </c>
      <c r="BE12" s="146">
        <f>+Buti3!V22</f>
        <v>0</v>
      </c>
      <c r="BF12" s="146">
        <f>+Truc!V23</f>
        <v>0</v>
      </c>
      <c r="BG12" s="146">
        <f>+Texas!P25</f>
        <v>0</v>
      </c>
      <c r="BH12" s="146">
        <f>+Omaha!P22</f>
        <v>0</v>
      </c>
      <c r="BI12" s="146">
        <f>+'Black Jack'!P22</f>
        <v>0</v>
      </c>
      <c r="BJ12" s="146">
        <f>+Chinchón!D27</f>
        <v>0</v>
      </c>
      <c r="BK12" s="146">
        <f>+Mus!P22</f>
        <v>0</v>
      </c>
      <c r="BL12" s="148">
        <f>+Kul!P30</f>
        <v>4</v>
      </c>
      <c r="BM12" s="146">
        <f>+Manilla!V26</f>
        <v>0</v>
      </c>
      <c r="BN12" s="146">
        <f>+Tute!V26</f>
        <v>0</v>
      </c>
      <c r="BO12" s="146">
        <f>+'4 Duros'!P25</f>
        <v>0</v>
      </c>
      <c r="BP12" s="146">
        <f>+'Skull King'!P22</f>
        <v>0</v>
      </c>
      <c r="BQ12" s="146">
        <f>+Whist!V26</f>
        <v>0</v>
      </c>
      <c r="BR12" s="146">
        <f>+Wizard!R44</f>
        <v>140</v>
      </c>
      <c r="BS12" s="146">
        <f>+'Tute cabrò'!P22</f>
        <v>0</v>
      </c>
      <c r="BT12" s="146">
        <f>+Copo!P22</f>
        <v>0</v>
      </c>
      <c r="BU12" s="146">
        <f>+Escombra!D27</f>
        <v>0</v>
      </c>
      <c r="BV12" s="146">
        <f>+'1000km'!Y24</f>
        <v>0</v>
      </c>
      <c r="BW12" s="146">
        <f>+Cribbage!W44</f>
        <v>0</v>
      </c>
      <c r="BX12" s="146">
        <f>+Canasta!V24</f>
        <v>1</v>
      </c>
      <c r="BY12" s="146">
        <f>+Portugués!AN27</f>
        <v>0</v>
      </c>
      <c r="BZ12" s="146">
        <f>+Tarot!Y26</f>
        <v>0</v>
      </c>
      <c r="CA12" s="146">
        <f>+Guinyot!Y24</f>
        <v>0</v>
      </c>
      <c r="CB12" s="146">
        <f>+'7 i mig'!P22</f>
        <v>0</v>
      </c>
      <c r="CC12" s="146">
        <f>+Camelot!R35</f>
        <v>41</v>
      </c>
      <c r="CD12" s="146">
        <f>+Magic!R35</f>
        <v>161</v>
      </c>
      <c r="CE12" s="146">
        <f>+'Wizard Classic'!R47</f>
        <v>383</v>
      </c>
      <c r="CF12" s="146">
        <f>+'5 Cogombres'!P25</f>
        <v>0</v>
      </c>
      <c r="CG12" s="146">
        <f>+Euchre!V27</f>
        <v>0</v>
      </c>
      <c r="CH12" s="146">
        <f>+'Euchre Sub.'!V26</f>
        <v>0</v>
      </c>
      <c r="CI12" s="146">
        <f>+'Pren 6!'!V41</f>
        <v>3</v>
      </c>
    </row>
    <row r="13" spans="1:87" ht="13.5" thickBot="1" x14ac:dyDescent="0.35">
      <c r="A13" s="174">
        <f t="shared" si="0"/>
        <v>3</v>
      </c>
      <c r="B13" s="63" t="s">
        <v>129</v>
      </c>
      <c r="C13" s="103">
        <f>SUM(D13:AU13)+AV13/10000</f>
        <v>280.01240000000001</v>
      </c>
      <c r="D13" s="145">
        <f>+King!AK31</f>
        <v>0</v>
      </c>
      <c r="E13" s="146">
        <f>+Buti!AA30</f>
        <v>20</v>
      </c>
      <c r="F13" s="146">
        <f>+Pocha!S24</f>
        <v>0</v>
      </c>
      <c r="G13" s="146">
        <f>+Julepe!S23</f>
        <v>0</v>
      </c>
      <c r="H13" s="146">
        <f>+Pumba!AA27</f>
        <v>20</v>
      </c>
      <c r="I13" s="146">
        <f>+Cors!W24</f>
        <v>0</v>
      </c>
      <c r="J13" s="146">
        <f>+Podrida!U24</f>
        <v>0</v>
      </c>
      <c r="K13" s="146">
        <f>+Buti3!AA22</f>
        <v>0</v>
      </c>
      <c r="L13" s="146">
        <f>+Remigio!AA24</f>
        <v>0</v>
      </c>
      <c r="M13" s="147">
        <f>+Truc!AA23</f>
        <v>0</v>
      </c>
      <c r="N13" s="146">
        <f>+Texas!S25</f>
        <v>0</v>
      </c>
      <c r="O13" s="146"/>
      <c r="P13" s="146">
        <f>+'Black Jack'!S22</f>
        <v>0</v>
      </c>
      <c r="Q13" s="146">
        <f>+Chinchón!AK27</f>
        <v>0</v>
      </c>
      <c r="R13" s="146">
        <f>+Mus!S22</f>
        <v>0</v>
      </c>
      <c r="S13" s="146">
        <f>+Kul!E30</f>
        <v>80</v>
      </c>
      <c r="T13" s="146">
        <f>+Manilla!AA26</f>
        <v>0</v>
      </c>
      <c r="U13" s="146">
        <f>+Tute!AA26</f>
        <v>0</v>
      </c>
      <c r="V13" s="146">
        <f>+'4 Duros'!S25</f>
        <v>80</v>
      </c>
      <c r="W13" s="146"/>
      <c r="X13" s="146">
        <f>+Whist!AA26</f>
        <v>0</v>
      </c>
      <c r="Y13" s="148">
        <f>+Wizard!AQ44</f>
        <v>0</v>
      </c>
      <c r="Z13" s="146">
        <f>+'Tute cabrò'!S22</f>
        <v>20</v>
      </c>
      <c r="AA13" s="146">
        <f>+Copo!S22</f>
        <v>0</v>
      </c>
      <c r="AB13" s="146">
        <f>+Escombra!AK27</f>
        <v>20</v>
      </c>
      <c r="AC13" s="146"/>
      <c r="AD13" s="146">
        <f>+Cribbage!I29</f>
        <v>0</v>
      </c>
      <c r="AE13" s="386"/>
      <c r="AF13" s="146"/>
      <c r="AG13" s="146"/>
      <c r="AH13" s="146"/>
      <c r="AI13" s="146">
        <f>+'7 i mig'!S22</f>
        <v>0</v>
      </c>
      <c r="AJ13" s="148">
        <f>+Camelot!M35</f>
        <v>0</v>
      </c>
      <c r="AK13" s="146">
        <f>+Magic!AK35</f>
        <v>0</v>
      </c>
      <c r="AL13" s="146">
        <f>+'Wizard Classic'!AM47</f>
        <v>0</v>
      </c>
      <c r="AM13" s="146">
        <f>+'5 Cogombres'!S25</f>
        <v>0</v>
      </c>
      <c r="AN13" s="146">
        <f>+Euchre!AA27</f>
        <v>40</v>
      </c>
      <c r="AO13" s="146">
        <f>+'Euchre Sub.'!AA26</f>
        <v>0</v>
      </c>
      <c r="AP13" s="146">
        <f>+'Pren 6!'!AA41</f>
        <v>0</v>
      </c>
      <c r="AR13" s="146"/>
      <c r="AU13" s="146"/>
      <c r="AV13" s="286">
        <f>SUM(AW13:CI13)</f>
        <v>124</v>
      </c>
      <c r="AW13" s="145">
        <f>+King!AL31</f>
        <v>8</v>
      </c>
      <c r="AX13" s="146">
        <f>+Buti!AB30</f>
        <v>19</v>
      </c>
      <c r="AY13" s="146">
        <f>+Pocha!T24</f>
        <v>0</v>
      </c>
      <c r="AZ13" s="146">
        <f>+Julepe!T23</f>
        <v>0</v>
      </c>
      <c r="BA13" s="146">
        <f>+Pumba!AB27</f>
        <v>6</v>
      </c>
      <c r="BB13" s="146">
        <f>+Cors!X24</f>
        <v>0</v>
      </c>
      <c r="BC13" s="146">
        <f>+Podrida!V24</f>
        <v>0</v>
      </c>
      <c r="BD13" s="146">
        <f>+Remigio!AB24</f>
        <v>0</v>
      </c>
      <c r="BE13" s="146">
        <f>+Buti3!AB22</f>
        <v>0</v>
      </c>
      <c r="BF13" s="146">
        <f>+Truc!AB23</f>
        <v>0</v>
      </c>
      <c r="BG13" s="146">
        <f>+Texas!T25</f>
        <v>0</v>
      </c>
      <c r="BH13" s="146"/>
      <c r="BI13" s="146"/>
      <c r="BJ13" s="146">
        <f>+Chinchón!AL27</f>
        <v>0</v>
      </c>
      <c r="BK13" s="146">
        <f>+Mus!T22</f>
        <v>0</v>
      </c>
      <c r="BL13" s="146">
        <f>+Kul!F30</f>
        <v>19</v>
      </c>
      <c r="BM13" s="146">
        <f>+Manilla!AB26</f>
        <v>0</v>
      </c>
      <c r="BN13" s="146">
        <f>+Tute!AB26</f>
        <v>0</v>
      </c>
      <c r="BO13" s="146">
        <f>+'4 Duros'!T25</f>
        <v>11</v>
      </c>
      <c r="BP13" s="146"/>
      <c r="BQ13" s="146">
        <f>+Whist!AB26</f>
        <v>0</v>
      </c>
      <c r="BR13" s="148">
        <f>+Wizard!AR44</f>
        <v>4</v>
      </c>
      <c r="BS13" s="146">
        <f>+'Tute cabrò'!T22</f>
        <v>9</v>
      </c>
      <c r="BT13" s="146">
        <f>+Copo!T22</f>
        <v>0</v>
      </c>
      <c r="BU13" s="146">
        <f>+Escombra!AL27</f>
        <v>8</v>
      </c>
      <c r="BV13" s="146"/>
      <c r="BW13" s="146">
        <f>+Cribbage!K44</f>
        <v>7</v>
      </c>
      <c r="BX13" s="146"/>
      <c r="BY13" s="146"/>
      <c r="BZ13" s="146"/>
      <c r="CA13" s="146"/>
      <c r="CB13" s="146">
        <f>+'7 i mig'!T22</f>
        <v>0</v>
      </c>
      <c r="CC13" s="148">
        <f>+Camelot!N35</f>
        <v>1</v>
      </c>
      <c r="CD13" s="146">
        <f>+Magic!AL35</f>
        <v>1</v>
      </c>
      <c r="CE13" s="146">
        <f>+'Wizard Classic'!AN47</f>
        <v>3</v>
      </c>
      <c r="CF13" s="146">
        <f>+'5 Cogombres'!T25</f>
        <v>0</v>
      </c>
      <c r="CG13" s="146">
        <f>+Euchre!AB27</f>
        <v>6</v>
      </c>
      <c r="CH13" s="146">
        <f>+'Euchre Sub.'!AB26</f>
        <v>0</v>
      </c>
      <c r="CI13" s="146">
        <f>+'Pren 6!'!AB41</f>
        <v>22</v>
      </c>
    </row>
    <row r="14" spans="1:87" ht="13.5" thickBot="1" x14ac:dyDescent="0.35">
      <c r="A14" s="174">
        <f t="shared" si="0"/>
        <v>4</v>
      </c>
      <c r="B14" s="63" t="s">
        <v>140</v>
      </c>
      <c r="C14" s="103">
        <f>SUM(D14:AU14)+AV14/10000</f>
        <v>155.03049999999999</v>
      </c>
      <c r="D14" s="145">
        <f>+King!U31</f>
        <v>0</v>
      </c>
      <c r="E14" s="146">
        <f>+Buti!F30</f>
        <v>0</v>
      </c>
      <c r="F14" s="146"/>
      <c r="G14" s="146"/>
      <c r="H14" s="146">
        <f>+Pumba!AJ27</f>
        <v>0</v>
      </c>
      <c r="I14" s="146">
        <f>+Cors!AC24</f>
        <v>0</v>
      </c>
      <c r="J14" s="146">
        <f>+Podrida!AC24</f>
        <v>0</v>
      </c>
      <c r="K14" s="146">
        <f>+Buti3!L22</f>
        <v>0</v>
      </c>
      <c r="L14" s="146">
        <f>+Remigio!AJ24</f>
        <v>0</v>
      </c>
      <c r="M14" s="146"/>
      <c r="N14" s="146"/>
      <c r="O14" s="146">
        <f>+Omaha!AE22</f>
        <v>0</v>
      </c>
      <c r="P14" s="146">
        <f>+'Black Jack'!AA22</f>
        <v>0</v>
      </c>
      <c r="Q14" s="146">
        <f>+Chinchón!U27</f>
        <v>0</v>
      </c>
      <c r="R14" s="146"/>
      <c r="S14" s="148">
        <f>+Kul!AC30</f>
        <v>0</v>
      </c>
      <c r="T14" s="146"/>
      <c r="U14" s="148">
        <f>+Tute!O26</f>
        <v>0</v>
      </c>
      <c r="V14" s="146">
        <f>+'4 Duros'!U25</f>
        <v>10</v>
      </c>
      <c r="W14" s="146"/>
      <c r="X14" s="146">
        <f>+Whist!F26</f>
        <v>0</v>
      </c>
      <c r="Y14" s="148">
        <f>+Wizard!AW44</f>
        <v>0</v>
      </c>
      <c r="Z14" s="146">
        <f>+'Tute cabrò'!C22</f>
        <v>80</v>
      </c>
      <c r="AA14" s="146"/>
      <c r="AB14" s="146">
        <f>+Escombra!U27</f>
        <v>40</v>
      </c>
      <c r="AC14" s="146">
        <f>+'1000km'!AA24</f>
        <v>0</v>
      </c>
      <c r="AD14" s="146">
        <f>+Cribbage!AP29</f>
        <v>5</v>
      </c>
      <c r="AE14" s="386"/>
      <c r="AF14" s="146"/>
      <c r="AG14" s="146"/>
      <c r="AH14" s="146"/>
      <c r="AI14" s="146">
        <f>+'7 i mig'!AA22</f>
        <v>0</v>
      </c>
      <c r="AJ14" s="146">
        <f>+Camelot!AO35</f>
        <v>0</v>
      </c>
      <c r="AK14" s="146">
        <f>+Magic!AO35</f>
        <v>0</v>
      </c>
      <c r="AL14" s="146">
        <f>+'Wizard Classic'!AU47</f>
        <v>0</v>
      </c>
      <c r="AM14" s="146">
        <f>+'5 Cogombres'!C25</f>
        <v>0</v>
      </c>
      <c r="AN14" s="146">
        <f>+Euchre!F27</f>
        <v>20</v>
      </c>
      <c r="AO14" s="146">
        <f>+'Euchre Sub.'!F26</f>
        <v>0</v>
      </c>
      <c r="AP14" s="146">
        <f>+'Pren 6!'!AJ41</f>
        <v>0</v>
      </c>
      <c r="AR14" s="146"/>
      <c r="AU14" s="146"/>
      <c r="AV14" s="286">
        <f>SUM(AW14:CI14)</f>
        <v>305</v>
      </c>
      <c r="AW14" s="145">
        <f>+King!V31</f>
        <v>29</v>
      </c>
      <c r="AX14" s="146">
        <f>+Buti!G30</f>
        <v>28</v>
      </c>
      <c r="AY14" s="146"/>
      <c r="AZ14" s="146"/>
      <c r="BA14" s="146">
        <f>+Pumba!AK27</f>
        <v>30</v>
      </c>
      <c r="BB14" s="146">
        <f>+Cors!AD24</f>
        <v>0</v>
      </c>
      <c r="BC14" s="146">
        <f>+Podrida!AD24</f>
        <v>0</v>
      </c>
      <c r="BD14" s="146">
        <f>+Remigio!AK24</f>
        <v>0</v>
      </c>
      <c r="BE14" s="146">
        <f>+Buti3!M22</f>
        <v>0</v>
      </c>
      <c r="BF14" s="146"/>
      <c r="BG14" s="146"/>
      <c r="BH14" s="146">
        <f>+Omaha!AF22</f>
        <v>0</v>
      </c>
      <c r="BI14" s="146">
        <f>+'Black Jack'!AB22</f>
        <v>0</v>
      </c>
      <c r="BJ14" s="146">
        <f>+Chinchón!V27</f>
        <v>0</v>
      </c>
      <c r="BK14" s="146"/>
      <c r="BL14" s="148">
        <f>+Kul!AD30</f>
        <v>28</v>
      </c>
      <c r="BM14" s="146"/>
      <c r="BN14" s="146"/>
      <c r="BO14" s="146"/>
      <c r="BP14" s="146"/>
      <c r="BQ14" s="146">
        <f>+Whist!G26</f>
        <v>0</v>
      </c>
      <c r="BR14" s="146">
        <f>+Wizard!AX44</f>
        <v>16</v>
      </c>
      <c r="BS14" s="146">
        <f>+'Tute cabrò'!D22</f>
        <v>24</v>
      </c>
      <c r="BT14" s="146"/>
      <c r="BU14" s="146">
        <f>+Escombra!V27</f>
        <v>13</v>
      </c>
      <c r="BV14" s="146">
        <f>+'1000km'!AB24</f>
        <v>0</v>
      </c>
      <c r="BW14" s="146">
        <f>+Cribbage!AR44</f>
        <v>10</v>
      </c>
      <c r="BX14" s="146"/>
      <c r="BY14" s="146"/>
      <c r="BZ14" s="146"/>
      <c r="CA14" s="146"/>
      <c r="CB14" s="146">
        <f>+'7 i mig'!AB22</f>
        <v>0</v>
      </c>
      <c r="CC14" s="146">
        <f>+Camelot!AP35</f>
        <v>3</v>
      </c>
      <c r="CD14" s="146">
        <f>+Magic!AP35</f>
        <v>27</v>
      </c>
      <c r="CE14" s="146">
        <f>+'Wizard Classic'!AV47</f>
        <v>52</v>
      </c>
      <c r="CF14" s="146">
        <f>+'5 Cogombres'!D25</f>
        <v>0</v>
      </c>
      <c r="CG14" s="146">
        <f>+Euchre!G27</f>
        <v>12</v>
      </c>
      <c r="CH14" s="146">
        <f>+'Euchre Sub.'!G26</f>
        <v>0</v>
      </c>
      <c r="CI14" s="146">
        <f>+'Pren 6!'!AK41</f>
        <v>33</v>
      </c>
    </row>
    <row r="15" spans="1:87" ht="13.5" thickBot="1" x14ac:dyDescent="0.35">
      <c r="A15" s="174">
        <f t="shared" si="0"/>
        <v>5</v>
      </c>
      <c r="B15" s="63" t="s">
        <v>239</v>
      </c>
      <c r="C15" s="103">
        <f>SUM(D15:AU15)+AV15/10000</f>
        <v>140.00919999999999</v>
      </c>
      <c r="D15" s="145">
        <f>+King!E31</f>
        <v>0</v>
      </c>
      <c r="E15" s="146">
        <f>+Buti!BQ30</f>
        <v>5</v>
      </c>
      <c r="F15" s="146"/>
      <c r="G15" s="146"/>
      <c r="H15" s="146">
        <f>+Pumba!X27</f>
        <v>80</v>
      </c>
      <c r="I15" s="146"/>
      <c r="J15" s="146">
        <f>+Podrida!M24</f>
        <v>0</v>
      </c>
      <c r="K15" s="146"/>
      <c r="L15" s="146"/>
      <c r="M15" s="147"/>
      <c r="N15" s="146"/>
      <c r="O15" s="146"/>
      <c r="P15" s="146"/>
      <c r="Q15" s="148"/>
      <c r="R15" s="146"/>
      <c r="S15" s="148">
        <f>+Kul!I30</f>
        <v>10</v>
      </c>
      <c r="T15" s="146"/>
      <c r="U15" s="146"/>
      <c r="V15" s="148">
        <f>+'4 Duros'!I25</f>
        <v>20</v>
      </c>
      <c r="W15" s="146"/>
      <c r="X15" s="146"/>
      <c r="Y15" s="146">
        <f>+Wizard!BM44</f>
        <v>0</v>
      </c>
      <c r="Z15" s="146">
        <f>+'Tute cabrò'!I22</f>
        <v>0</v>
      </c>
      <c r="AA15" s="146"/>
      <c r="AB15" s="146">
        <f>+Escombra!O27</f>
        <v>0</v>
      </c>
      <c r="AC15" s="148"/>
      <c r="AD15" s="146">
        <f>+Cribbage!AY29</f>
        <v>20</v>
      </c>
      <c r="AE15" s="386"/>
      <c r="AF15" s="146"/>
      <c r="AG15" s="146"/>
      <c r="AH15" s="146"/>
      <c r="AI15" s="146"/>
      <c r="AJ15" s="146">
        <f>+Camelot!AK35</f>
        <v>0</v>
      </c>
      <c r="AK15" s="146">
        <f>+Magic!I35</f>
        <v>0</v>
      </c>
      <c r="AL15" s="146">
        <f>+'Wizard Classic'!CA47</f>
        <v>0</v>
      </c>
      <c r="AM15" s="146">
        <f>+'5 Cogombres'!AC25</f>
        <v>0</v>
      </c>
      <c r="AN15" s="146"/>
      <c r="AO15" s="146"/>
      <c r="AP15" s="146">
        <f>+'Pren 6!'!CO41</f>
        <v>5</v>
      </c>
      <c r="AQ15" s="5"/>
      <c r="AR15" s="146"/>
      <c r="AS15" s="5"/>
      <c r="AU15" s="146"/>
      <c r="AV15" s="286">
        <f>SUM(AW15:CI15)</f>
        <v>92</v>
      </c>
      <c r="AW15" s="145">
        <f>+King!F31</f>
        <v>7</v>
      </c>
      <c r="AX15" s="146">
        <f>+Buti!BR30</f>
        <v>7</v>
      </c>
      <c r="AY15" s="146"/>
      <c r="AZ15" s="146"/>
      <c r="BA15" s="146">
        <f>+Pumba!Y27</f>
        <v>15</v>
      </c>
      <c r="BB15" s="146"/>
      <c r="BC15" s="146">
        <f>+Podrida!N24</f>
        <v>0</v>
      </c>
      <c r="BD15" s="146"/>
      <c r="BE15" s="146"/>
      <c r="BF15" s="146"/>
      <c r="BG15" s="146"/>
      <c r="BH15" s="146"/>
      <c r="BI15" s="146"/>
      <c r="BJ15" s="148"/>
      <c r="BK15" s="146"/>
      <c r="BL15" s="146">
        <f>+Kul!J30</f>
        <v>11</v>
      </c>
      <c r="BM15" s="146"/>
      <c r="BN15" s="146"/>
      <c r="BO15" s="148">
        <f>+'4 Duros'!J25</f>
        <v>12</v>
      </c>
      <c r="BP15" s="146"/>
      <c r="BQ15" s="146"/>
      <c r="BR15" s="146">
        <f>+Wizard!BN44</f>
        <v>1</v>
      </c>
      <c r="BS15" s="146">
        <f>+'Tute cabrò'!J22</f>
        <v>13</v>
      </c>
      <c r="BT15" s="146"/>
      <c r="BU15" s="146">
        <f>+Escombra!P27</f>
        <v>4</v>
      </c>
      <c r="BV15" s="146"/>
      <c r="BW15" s="146">
        <f>+Cribbage!BA44</f>
        <v>7</v>
      </c>
      <c r="BX15" s="146"/>
      <c r="BY15" s="146"/>
      <c r="BZ15" s="146"/>
      <c r="CA15" s="146"/>
      <c r="CB15" s="146"/>
      <c r="CC15" s="146">
        <f>+Camelot!AL35</f>
        <v>1</v>
      </c>
      <c r="CD15" s="146">
        <f>+Magic!J35</f>
        <v>2</v>
      </c>
      <c r="CE15" s="146">
        <f>+'Wizard Classic'!CB47</f>
        <v>2</v>
      </c>
      <c r="CF15" s="146">
        <f>+'5 Cogombres'!AD25</f>
        <v>0</v>
      </c>
      <c r="CG15" s="146"/>
      <c r="CH15" s="146"/>
      <c r="CI15" s="146">
        <f>+'Pren 6!'!CP41</f>
        <v>10</v>
      </c>
    </row>
    <row r="16" spans="1:87" ht="13.5" thickBot="1" x14ac:dyDescent="0.35">
      <c r="A16" s="174">
        <f t="shared" si="0"/>
        <v>6</v>
      </c>
      <c r="B16" s="63" t="s">
        <v>141</v>
      </c>
      <c r="C16" s="103">
        <f>SUM(D16:AU16)+AV16/10000</f>
        <v>135.03569999999999</v>
      </c>
      <c r="D16" s="145">
        <f>+King!AC31</f>
        <v>40</v>
      </c>
      <c r="E16" s="146">
        <f>+Buti!AJ30</f>
        <v>0</v>
      </c>
      <c r="F16" s="146">
        <f>+Pocha!AG24</f>
        <v>0</v>
      </c>
      <c r="G16" s="146"/>
      <c r="H16" s="146">
        <f>+Pumba!C27</f>
        <v>0</v>
      </c>
      <c r="I16" s="146">
        <f>+Cors!AA24</f>
        <v>0</v>
      </c>
      <c r="J16" s="146">
        <f>+Podrida!AA24</f>
        <v>0</v>
      </c>
      <c r="K16" s="146">
        <f>+Buti3!AP22</f>
        <v>0</v>
      </c>
      <c r="L16" s="146">
        <f>+Remigio!AM24</f>
        <v>0</v>
      </c>
      <c r="M16" s="146"/>
      <c r="N16" s="146">
        <f>+Texas!AA25</f>
        <v>0</v>
      </c>
      <c r="O16" s="146"/>
      <c r="P16" s="146"/>
      <c r="Q16" s="146">
        <f>+Chinchón!AC27</f>
        <v>0</v>
      </c>
      <c r="R16" s="146">
        <f>+Mus!AA22</f>
        <v>0</v>
      </c>
      <c r="S16" s="146">
        <f>+Kul!Y30</f>
        <v>5</v>
      </c>
      <c r="T16" s="146">
        <f>+Manilla!AJ26</f>
        <v>0</v>
      </c>
      <c r="U16" s="146">
        <f>+Tute!AJ26</f>
        <v>0</v>
      </c>
      <c r="V16" s="146">
        <f>+'4 Duros'!AA25</f>
        <v>0</v>
      </c>
      <c r="W16" s="146"/>
      <c r="X16" s="146">
        <f>+Whist!AJ26</f>
        <v>0</v>
      </c>
      <c r="Y16" s="146">
        <f>+Wizard!AU44</f>
        <v>0</v>
      </c>
      <c r="Z16" s="148">
        <f>+'Tute cabrò'!Y22</f>
        <v>0</v>
      </c>
      <c r="AA16" s="146"/>
      <c r="AB16" s="146">
        <f>+Escombra!AC27</f>
        <v>10</v>
      </c>
      <c r="AC16" s="146"/>
      <c r="AD16" s="146">
        <f>+Cribbage!L29</f>
        <v>0</v>
      </c>
      <c r="AE16" s="386"/>
      <c r="AF16" s="146"/>
      <c r="AG16" s="146"/>
      <c r="AH16" s="146"/>
      <c r="AI16" s="146"/>
      <c r="AJ16" s="146">
        <f>+Camelot!AM35</f>
        <v>0</v>
      </c>
      <c r="AK16" s="146">
        <f>+Magic!AM35</f>
        <v>0</v>
      </c>
      <c r="AL16" s="146">
        <f>+'Wizard Classic'!AS47</f>
        <v>0</v>
      </c>
      <c r="AM16" s="146">
        <f>+'5 Cogombres'!Y25</f>
        <v>0</v>
      </c>
      <c r="AN16" s="146">
        <f>+Euchre!AJ27</f>
        <v>80</v>
      </c>
      <c r="AO16" s="146">
        <f>+'Euchre Sub.'!AJ26</f>
        <v>0</v>
      </c>
      <c r="AP16" s="146">
        <f>+'Pren 6!'!C41</f>
        <v>0</v>
      </c>
      <c r="AR16" s="146"/>
      <c r="AU16" s="146"/>
      <c r="AV16" s="286">
        <f>SUM(AW16:CI16)</f>
        <v>357</v>
      </c>
      <c r="AW16" s="145">
        <f>+King!AD31</f>
        <v>14</v>
      </c>
      <c r="AX16" s="146">
        <f>+Buti!AK30</f>
        <v>14</v>
      </c>
      <c r="AY16" s="146">
        <f>+Pocha!AH24</f>
        <v>0</v>
      </c>
      <c r="AZ16" s="146"/>
      <c r="BA16" s="146">
        <f>+Pumba!D27</f>
        <v>11</v>
      </c>
      <c r="BB16" s="146">
        <f>+Cors!AB24</f>
        <v>0</v>
      </c>
      <c r="BC16" s="146">
        <f>+Podrida!AB24</f>
        <v>0</v>
      </c>
      <c r="BD16" s="146">
        <f>+Remigio!AN24</f>
        <v>0</v>
      </c>
      <c r="BE16" s="146">
        <f>+Buti3!AQ22</f>
        <v>0</v>
      </c>
      <c r="BF16" s="146"/>
      <c r="BG16" s="146">
        <f>+Texas!AB25</f>
        <v>0</v>
      </c>
      <c r="BH16" s="146"/>
      <c r="BI16" s="146"/>
      <c r="BJ16" s="146">
        <f>+Chinchón!AD27</f>
        <v>0</v>
      </c>
      <c r="BK16" s="146">
        <f>+Mus!AB22</f>
        <v>0</v>
      </c>
      <c r="BL16" s="146">
        <f>+Kul!Z30</f>
        <v>19</v>
      </c>
      <c r="BM16" s="146">
        <f>+Manilla!AK26</f>
        <v>0</v>
      </c>
      <c r="BN16" s="146">
        <f>+Tute!AK26</f>
        <v>0</v>
      </c>
      <c r="BO16" s="146">
        <f>+'4 Duros'!AB25</f>
        <v>10</v>
      </c>
      <c r="BP16" s="146"/>
      <c r="BQ16" s="146">
        <f>+Whist!AK26</f>
        <v>0</v>
      </c>
      <c r="BR16" s="146">
        <f>+Wizard!AV44</f>
        <v>15</v>
      </c>
      <c r="BS16" s="148">
        <f>+'Tute cabrò'!Z22</f>
        <v>2</v>
      </c>
      <c r="BT16" s="146"/>
      <c r="BU16" s="146">
        <f>+Escombra!AD27</f>
        <v>8</v>
      </c>
      <c r="BV16" s="146"/>
      <c r="BW16" s="146">
        <f>+Cribbage!N44</f>
        <v>5</v>
      </c>
      <c r="BX16" s="146"/>
      <c r="BY16" s="146"/>
      <c r="BZ16" s="146"/>
      <c r="CA16" s="146"/>
      <c r="CB16" s="146"/>
      <c r="CC16" s="146">
        <f>+Camelot!AN35</f>
        <v>4</v>
      </c>
      <c r="CD16" s="146">
        <f>+Magic!AN35</f>
        <v>122</v>
      </c>
      <c r="CE16" s="146">
        <f>+'Wizard Classic'!AT47</f>
        <v>110</v>
      </c>
      <c r="CF16" s="146">
        <f>+'5 Cogombres'!Z25</f>
        <v>0</v>
      </c>
      <c r="CG16" s="146">
        <f>+Euchre!AK27</f>
        <v>8</v>
      </c>
      <c r="CH16" s="146">
        <f>+'Euchre Sub.'!AK26</f>
        <v>0</v>
      </c>
      <c r="CI16" s="146">
        <f>+'Pren 6!'!D41</f>
        <v>15</v>
      </c>
    </row>
    <row r="17" spans="1:87" ht="13.5" thickBot="1" x14ac:dyDescent="0.35">
      <c r="A17" s="174">
        <f t="shared" si="0"/>
        <v>7</v>
      </c>
      <c r="B17" s="63" t="s">
        <v>43</v>
      </c>
      <c r="C17" s="103">
        <f>SUM(D17:AU17)+AV17/10000</f>
        <v>100.0069</v>
      </c>
      <c r="D17" s="145"/>
      <c r="E17" s="146">
        <f>+Buti!R30</f>
        <v>0</v>
      </c>
      <c r="F17" s="146">
        <f>+Pocha!Q24</f>
        <v>0</v>
      </c>
      <c r="G17" s="146">
        <f>+Julepe!Q23</f>
        <v>0</v>
      </c>
      <c r="H17" s="146">
        <f>+Pumba!AV27</f>
        <v>0</v>
      </c>
      <c r="I17" s="146">
        <f>+Cors!AI24</f>
        <v>0</v>
      </c>
      <c r="J17" s="146"/>
      <c r="K17" s="146">
        <f>+Buti3!X22</f>
        <v>0</v>
      </c>
      <c r="L17" s="146">
        <f>+Remigio!C24</f>
        <v>0</v>
      </c>
      <c r="M17" s="147">
        <f>+Truc!X23</f>
        <v>0</v>
      </c>
      <c r="N17" s="146">
        <f>+Texas!Q25</f>
        <v>0</v>
      </c>
      <c r="O17" s="146">
        <f>+Omaha!Q22</f>
        <v>0</v>
      </c>
      <c r="P17" s="148">
        <f>+'Black Jack'!Q22</f>
        <v>0</v>
      </c>
      <c r="Q17" s="146">
        <f>+Chinchón!AM27</f>
        <v>0</v>
      </c>
      <c r="R17" s="146">
        <f>+Mus!Q22</f>
        <v>0</v>
      </c>
      <c r="S17" s="146">
        <f>+Kul!AI30</f>
        <v>0</v>
      </c>
      <c r="T17" s="146">
        <f>+Manilla!X26</f>
        <v>0</v>
      </c>
      <c r="U17" s="148">
        <f>+Tute!X26</f>
        <v>0</v>
      </c>
      <c r="V17" s="146">
        <f>+'4 Duros'!Q25</f>
        <v>0</v>
      </c>
      <c r="W17" s="148">
        <f>+'Skull King'!Q22</f>
        <v>0</v>
      </c>
      <c r="X17" s="146">
        <f>+Whist!X26</f>
        <v>0</v>
      </c>
      <c r="Y17" s="354">
        <f>+Wizard!AO44</f>
        <v>0</v>
      </c>
      <c r="Z17" s="146"/>
      <c r="AA17" s="146">
        <f>+Copo!Q22</f>
        <v>0</v>
      </c>
      <c r="AB17" s="146">
        <f>+Escombra!AM27</f>
        <v>0</v>
      </c>
      <c r="AC17" s="146">
        <f>+'1000km'!X24</f>
        <v>0</v>
      </c>
      <c r="AD17" s="146">
        <f>+Cribbage!X29</f>
        <v>0</v>
      </c>
      <c r="AE17" s="386">
        <f>+Canasta!X24</f>
        <v>80</v>
      </c>
      <c r="AF17" s="146">
        <f>+Portugués!AM27</f>
        <v>0</v>
      </c>
      <c r="AG17" s="146">
        <f>+Tarot!X26</f>
        <v>0</v>
      </c>
      <c r="AH17" s="146">
        <f>+Guinyot!X24</f>
        <v>0</v>
      </c>
      <c r="AI17" s="146">
        <f>+'7 i mig'!Q22</f>
        <v>0</v>
      </c>
      <c r="AJ17" s="148">
        <f>+Camelot!O35</f>
        <v>0</v>
      </c>
      <c r="AK17" s="148">
        <f>+Magic!O35</f>
        <v>0</v>
      </c>
      <c r="AL17" s="146">
        <f>+'Wizard Classic'!W47</f>
        <v>0</v>
      </c>
      <c r="AM17" s="146">
        <f>+'5 Cogombres'!Q25</f>
        <v>0</v>
      </c>
      <c r="AN17" s="146"/>
      <c r="AO17" s="146">
        <f>+'Euchre Sub.'!X26</f>
        <v>0</v>
      </c>
      <c r="AP17" s="146">
        <f>+'Pren 6!'!X41</f>
        <v>20</v>
      </c>
      <c r="AR17" s="146"/>
      <c r="AU17" s="146"/>
      <c r="AV17" s="286">
        <f>SUM(AW17:CI17)</f>
        <v>69</v>
      </c>
      <c r="AW17" s="145"/>
      <c r="AX17" s="146">
        <f>+Buti!S30</f>
        <v>1</v>
      </c>
      <c r="AY17" s="146">
        <f>+Pocha!R24</f>
        <v>0</v>
      </c>
      <c r="AZ17" s="146">
        <f>+Julepe!R23</f>
        <v>0</v>
      </c>
      <c r="BA17" s="146">
        <f>+Pumba!AW27</f>
        <v>1</v>
      </c>
      <c r="BB17" s="146">
        <f>+Cors!AJ24</f>
        <v>0</v>
      </c>
      <c r="BC17" s="146"/>
      <c r="BD17" s="146">
        <f>+Remigio!D24</f>
        <v>0</v>
      </c>
      <c r="BE17" s="146">
        <f>+Buti3!Y22</f>
        <v>0</v>
      </c>
      <c r="BF17" s="146">
        <f>+Truc!Y23</f>
        <v>0</v>
      </c>
      <c r="BG17" s="146">
        <f>+Texas!R25</f>
        <v>0</v>
      </c>
      <c r="BH17" s="146">
        <f>+Omaha!R22</f>
        <v>0</v>
      </c>
      <c r="BI17" s="146">
        <f>+'Black Jack'!R22</f>
        <v>0</v>
      </c>
      <c r="BJ17" s="146">
        <f>+Chinchón!AN27</f>
        <v>0</v>
      </c>
      <c r="BK17" s="146">
        <f>+Mus!R22</f>
        <v>0</v>
      </c>
      <c r="BL17" s="146">
        <f>+Kul!AJ30</f>
        <v>1</v>
      </c>
      <c r="BM17" s="146">
        <f>+Manilla!Y26</f>
        <v>0</v>
      </c>
      <c r="BN17" s="148">
        <f>+Tute!Y26</f>
        <v>0</v>
      </c>
      <c r="BO17" s="148">
        <f>+'4 Duros'!R25</f>
        <v>1</v>
      </c>
      <c r="BP17" s="148">
        <f>+'Skull King'!R22</f>
        <v>0</v>
      </c>
      <c r="BQ17" s="146">
        <f>+Whist!Y26</f>
        <v>0</v>
      </c>
      <c r="BR17" s="146">
        <f>+Wizard!AP44</f>
        <v>9</v>
      </c>
      <c r="BS17" s="146"/>
      <c r="BT17" s="146">
        <f>+Copo!R22</f>
        <v>0</v>
      </c>
      <c r="BU17" s="146">
        <f>+Escombra!AN27</f>
        <v>0</v>
      </c>
      <c r="BV17" s="146"/>
      <c r="BW17" s="146">
        <f>+Cribbage!Z44</f>
        <v>0</v>
      </c>
      <c r="BX17" s="146">
        <f>+Canasta!Y24</f>
        <v>24</v>
      </c>
      <c r="BY17" s="146">
        <f>+Portugués!AH27</f>
        <v>0</v>
      </c>
      <c r="BZ17" s="146">
        <f>+Tarot!AW26</f>
        <v>0</v>
      </c>
      <c r="CA17" s="146">
        <f>+Guinyot!P24</f>
        <v>0</v>
      </c>
      <c r="CB17" s="146">
        <f>+'7 i mig'!R22</f>
        <v>0</v>
      </c>
      <c r="CC17" s="148">
        <f>+Camelot!P35</f>
        <v>1</v>
      </c>
      <c r="CD17" s="148">
        <f>+Magic!P35</f>
        <v>2</v>
      </c>
      <c r="CE17" s="146">
        <f>+'Wizard Classic'!X47</f>
        <v>16</v>
      </c>
      <c r="CF17" s="146">
        <f>+'5 Cogombres'!R25</f>
        <v>0</v>
      </c>
      <c r="CG17" s="146"/>
      <c r="CH17" s="146">
        <f>+'Euchre Sub.'!Y26</f>
        <v>0</v>
      </c>
      <c r="CI17" s="146">
        <f>+'Pren 6!'!Y41</f>
        <v>13</v>
      </c>
    </row>
    <row r="18" spans="1:87" ht="13.5" thickBot="1" x14ac:dyDescent="0.35">
      <c r="A18" s="174">
        <f t="shared" si="0"/>
        <v>8</v>
      </c>
      <c r="B18" s="63" t="s">
        <v>93</v>
      </c>
      <c r="C18" s="103">
        <f>SUM(D18:AU18)+AV18/10000</f>
        <v>80.034800000000004</v>
      </c>
      <c r="D18" s="145">
        <f>+King!AG31</f>
        <v>0</v>
      </c>
      <c r="E18" s="146">
        <f>+Buti!AV30</f>
        <v>0</v>
      </c>
      <c r="F18" s="146">
        <f>+Pocha!AC24</f>
        <v>0</v>
      </c>
      <c r="G18" s="146">
        <f>+Julepe!AI23</f>
        <v>0</v>
      </c>
      <c r="H18" s="146">
        <f>+Pumba!BH27</f>
        <v>0</v>
      </c>
      <c r="I18" s="146">
        <f>+Cors!AG24</f>
        <v>0</v>
      </c>
      <c r="J18" s="146">
        <f>+Podrida!AG24</f>
        <v>0</v>
      </c>
      <c r="K18" s="146">
        <f>+Buti3!AM22</f>
        <v>0</v>
      </c>
      <c r="L18" s="146">
        <f>+Remigio!L24</f>
        <v>0</v>
      </c>
      <c r="M18" s="147">
        <f>+Truc!AV23</f>
        <v>0</v>
      </c>
      <c r="N18" s="146">
        <f>+Texas!K25</f>
        <v>0</v>
      </c>
      <c r="O18" s="146">
        <f>+Omaha!S22</f>
        <v>0</v>
      </c>
      <c r="P18" s="146">
        <f>+'Black Jack'!I22</f>
        <v>0</v>
      </c>
      <c r="Q18" s="146">
        <f>+Chinchón!AG27</f>
        <v>0</v>
      </c>
      <c r="R18" s="146">
        <f>+Mus!AC22</f>
        <v>0</v>
      </c>
      <c r="S18" s="146">
        <f>+Kul!K30</f>
        <v>40</v>
      </c>
      <c r="T18" s="146">
        <f>+Manilla!AV26</f>
        <v>0</v>
      </c>
      <c r="U18" s="146">
        <f>+Tute!C26</f>
        <v>0</v>
      </c>
      <c r="V18" s="148">
        <f>+'4 Duros'!C25</f>
        <v>0</v>
      </c>
      <c r="W18" s="146">
        <f>+'Skull King'!S22</f>
        <v>0</v>
      </c>
      <c r="X18" s="146"/>
      <c r="Y18" s="146">
        <f>+Wizard!U44</f>
        <v>0</v>
      </c>
      <c r="Z18" s="148">
        <f>+'Tute cabrò'!E22</f>
        <v>0</v>
      </c>
      <c r="AA18" s="146"/>
      <c r="AB18" s="146">
        <f>+Escombra!AG27</f>
        <v>0</v>
      </c>
      <c r="AC18" s="146">
        <f>+'1000km'!AY24</f>
        <v>0</v>
      </c>
      <c r="AD18" s="146">
        <f>+Cribbage!AV29</f>
        <v>40</v>
      </c>
      <c r="AE18" s="386">
        <f>+Canasta!AY24</f>
        <v>0</v>
      </c>
      <c r="AF18" s="146">
        <f>+Portugués!AG27</f>
        <v>0</v>
      </c>
      <c r="AG18" s="146">
        <f>+Tarot!AV26</f>
        <v>0</v>
      </c>
      <c r="AH18" s="146">
        <f>+Guinyot!AY24</f>
        <v>0</v>
      </c>
      <c r="AI18" s="146"/>
      <c r="AJ18" s="146">
        <f>+Camelot!U35</f>
        <v>0</v>
      </c>
      <c r="AK18" s="146">
        <f>+Magic!U35</f>
        <v>0</v>
      </c>
      <c r="AL18" s="146">
        <f>+'Wizard Classic'!U47</f>
        <v>0</v>
      </c>
      <c r="AM18" s="146">
        <f>+'5 Cogombres'!E25</f>
        <v>0</v>
      </c>
      <c r="AN18" s="146">
        <f>+Euchre!AV27</f>
        <v>0</v>
      </c>
      <c r="AO18" s="146">
        <f>+'Euchre Sub.'!AV26</f>
        <v>0</v>
      </c>
      <c r="AP18" s="146">
        <f>+'Pren 6!'!CX41</f>
        <v>0</v>
      </c>
      <c r="AR18" s="146"/>
      <c r="AU18" s="146"/>
      <c r="AV18" s="286">
        <f>SUM(AW18:CI18)</f>
        <v>348</v>
      </c>
      <c r="AW18" s="145">
        <f>+King!AH31</f>
        <v>4</v>
      </c>
      <c r="AX18" s="347">
        <f>+Buti!AW30</f>
        <v>19</v>
      </c>
      <c r="AY18" s="146">
        <f>+Pocha!AD24</f>
        <v>0</v>
      </c>
      <c r="AZ18" s="146">
        <f>+Julepe!AJ23</f>
        <v>0</v>
      </c>
      <c r="BA18" s="146">
        <f>+Pumba!BI27</f>
        <v>2</v>
      </c>
      <c r="BB18" s="146">
        <f>+Cors!AH24</f>
        <v>0</v>
      </c>
      <c r="BC18" s="146">
        <f>+Podrida!AH24</f>
        <v>0</v>
      </c>
      <c r="BD18" s="146">
        <f>+Remigio!AK24</f>
        <v>0</v>
      </c>
      <c r="BE18" s="146">
        <f>+Buti3!AN22</f>
        <v>0</v>
      </c>
      <c r="BF18" s="146">
        <f>+Truc!AW23</f>
        <v>0</v>
      </c>
      <c r="BG18" s="146">
        <f>+Texas!L25</f>
        <v>0</v>
      </c>
      <c r="BH18" s="146">
        <f>+Omaha!T22</f>
        <v>0</v>
      </c>
      <c r="BI18" s="146">
        <f>+'Black Jack'!J22</f>
        <v>0</v>
      </c>
      <c r="BJ18" s="146">
        <f>+Chinchón!AH27</f>
        <v>0</v>
      </c>
      <c r="BK18" s="146">
        <f>+Mus!AD22</f>
        <v>0</v>
      </c>
      <c r="BL18" s="146">
        <f>+Kul!L30</f>
        <v>8</v>
      </c>
      <c r="BM18" s="146">
        <f>+Manilla!AW26</f>
        <v>0</v>
      </c>
      <c r="BN18" s="146">
        <f>+Tute!D26</f>
        <v>0</v>
      </c>
      <c r="BO18" s="148">
        <f>+'4 Duros'!D25</f>
        <v>0</v>
      </c>
      <c r="BP18" s="146">
        <f>+'Skull King'!T22</f>
        <v>0</v>
      </c>
      <c r="BQ18" s="146"/>
      <c r="BR18" s="146">
        <f>+Wizard!V44</f>
        <v>29</v>
      </c>
      <c r="BS18" s="148">
        <f>+'Tute cabrò'!F22</f>
        <v>1</v>
      </c>
      <c r="BT18" s="146"/>
      <c r="BU18" s="146">
        <f>+Escombra!AH27</f>
        <v>2</v>
      </c>
      <c r="BV18" s="146">
        <f>+'1000km'!J24</f>
        <v>0</v>
      </c>
      <c r="BW18" s="146">
        <f>+Cribbage!AX44</f>
        <v>6</v>
      </c>
      <c r="BX18" s="146">
        <f>+Canasta!AZ24</f>
        <v>1</v>
      </c>
      <c r="BY18" s="146">
        <f>+Portugués!H27</f>
        <v>0</v>
      </c>
      <c r="BZ18" s="146">
        <f>+Tarot!J26</f>
        <v>0</v>
      </c>
      <c r="CA18" s="146">
        <f>+Guinyot!J24</f>
        <v>0</v>
      </c>
      <c r="CB18" s="146"/>
      <c r="CC18" s="146">
        <f>+Camelot!V35</f>
        <v>26</v>
      </c>
      <c r="CD18" s="146">
        <f>+Magic!V35</f>
        <v>46</v>
      </c>
      <c r="CE18" s="146">
        <f>+'Wizard Classic'!V47</f>
        <v>195</v>
      </c>
      <c r="CF18" s="146">
        <f>+'5 Cogombres'!F25</f>
        <v>0</v>
      </c>
      <c r="CG18" s="146">
        <f>+Euchre!AW27</f>
        <v>4</v>
      </c>
      <c r="CH18" s="146">
        <f>+'Euchre Sub.'!AW26</f>
        <v>0</v>
      </c>
      <c r="CI18" s="146">
        <f>+'Pren 6!'!CY41</f>
        <v>5</v>
      </c>
    </row>
    <row r="19" spans="1:87" ht="13.5" thickBot="1" x14ac:dyDescent="0.35">
      <c r="A19" s="174">
        <f t="shared" si="0"/>
        <v>9</v>
      </c>
      <c r="B19" s="63" t="s">
        <v>174</v>
      </c>
      <c r="C19" s="103">
        <f>SUM(D19:AU19)+AV19/10000</f>
        <v>60.111899999999999</v>
      </c>
      <c r="D19" s="145"/>
      <c r="E19" s="146"/>
      <c r="F19" s="146"/>
      <c r="G19" s="146"/>
      <c r="H19" s="146"/>
      <c r="I19" s="146"/>
      <c r="J19" s="146"/>
      <c r="K19" s="146"/>
      <c r="L19" s="146"/>
      <c r="M19" s="147"/>
      <c r="N19" s="146"/>
      <c r="O19" s="146"/>
      <c r="P19" s="146"/>
      <c r="Q19" s="148"/>
      <c r="R19" s="17"/>
      <c r="S19" s="146"/>
      <c r="T19" s="146"/>
      <c r="U19" s="146"/>
      <c r="V19" s="146"/>
      <c r="W19" s="146"/>
      <c r="X19" s="146"/>
      <c r="Y19" s="148">
        <f>+Wizard!BO44</f>
        <v>0</v>
      </c>
      <c r="Z19" s="148"/>
      <c r="AA19" s="146"/>
      <c r="AB19" s="146"/>
      <c r="AC19" s="146"/>
      <c r="AD19" s="146"/>
      <c r="AE19" s="386"/>
      <c r="AF19" s="146"/>
      <c r="AG19" s="146"/>
      <c r="AH19" s="146"/>
      <c r="AI19" s="146"/>
      <c r="AJ19" s="146">
        <f>+Camelot!BA35</f>
        <v>0</v>
      </c>
      <c r="AK19" s="146">
        <f>+Magic!BA35</f>
        <v>20</v>
      </c>
      <c r="AL19" s="146">
        <f>+'Wizard Classic'!BG47</f>
        <v>40</v>
      </c>
      <c r="AM19" s="146"/>
      <c r="AN19" s="146"/>
      <c r="AO19" s="146"/>
      <c r="AP19" s="146"/>
      <c r="AR19" s="146"/>
      <c r="AU19" s="146"/>
      <c r="AV19" s="286">
        <f>SUM(AW19:CI19)</f>
        <v>1119</v>
      </c>
      <c r="AW19" s="145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8"/>
      <c r="BK19" s="146"/>
      <c r="BL19" s="146"/>
      <c r="BM19" s="146"/>
      <c r="BN19" s="146"/>
      <c r="BO19" s="146"/>
      <c r="BP19" s="146"/>
      <c r="BQ19" s="146"/>
      <c r="BR19" s="148">
        <f>+Wizard!BP44</f>
        <v>122</v>
      </c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>
        <f>+Camelot!BB35</f>
        <v>3</v>
      </c>
      <c r="CD19" s="146">
        <f>+Magic!BB35</f>
        <v>240</v>
      </c>
      <c r="CE19" s="146">
        <f>+'Wizard Classic'!BH47</f>
        <v>754</v>
      </c>
      <c r="CF19" s="146"/>
      <c r="CG19" s="146"/>
      <c r="CH19" s="146"/>
      <c r="CI19" s="146"/>
    </row>
    <row r="20" spans="1:87" ht="14.25" customHeight="1" thickBot="1" x14ac:dyDescent="0.35">
      <c r="A20" s="174">
        <f t="shared" si="0"/>
        <v>10</v>
      </c>
      <c r="B20" s="63" t="s">
        <v>159</v>
      </c>
      <c r="C20" s="103">
        <f>SUM(D20:AU20)+AV20/10000</f>
        <v>60.070999999999998</v>
      </c>
      <c r="D20" s="145">
        <f>+King!K31</f>
        <v>10</v>
      </c>
      <c r="E20" s="146"/>
      <c r="F20" s="146">
        <f>+Pocha!Y24</f>
        <v>0</v>
      </c>
      <c r="G20" s="146">
        <f>+Julepe!AA23</f>
        <v>0</v>
      </c>
      <c r="H20" s="146"/>
      <c r="I20" s="146"/>
      <c r="J20" s="146"/>
      <c r="K20" s="146"/>
      <c r="L20" s="146"/>
      <c r="M20" s="147">
        <f>+Truc!O23</f>
        <v>0</v>
      </c>
      <c r="N20" s="146"/>
      <c r="O20" s="146"/>
      <c r="P20" s="146"/>
      <c r="Q20" s="146"/>
      <c r="R20" s="146"/>
      <c r="S20" s="146"/>
      <c r="T20" s="146">
        <f>+Manilla!BE26</f>
        <v>0</v>
      </c>
      <c r="U20" s="146"/>
      <c r="V20" s="146">
        <f>+'4 Duros'!AE25</f>
        <v>0</v>
      </c>
      <c r="W20" s="146">
        <f>+'Skull King'!K22</f>
        <v>0</v>
      </c>
      <c r="X20" s="146"/>
      <c r="Y20" s="148">
        <f>+Wizard!BE44</f>
        <v>10</v>
      </c>
      <c r="Z20" s="146"/>
      <c r="AA20" s="146"/>
      <c r="AB20" s="146"/>
      <c r="AC20" s="146"/>
      <c r="AD20" s="146"/>
      <c r="AE20" s="386"/>
      <c r="AF20" s="146"/>
      <c r="AG20" s="146"/>
      <c r="AH20" s="146"/>
      <c r="AI20" s="146"/>
      <c r="AJ20" s="146">
        <f>+Camelot!AW35</f>
        <v>40</v>
      </c>
      <c r="AK20" s="146">
        <f>+Magic!AW35</f>
        <v>0</v>
      </c>
      <c r="AL20" s="146">
        <f>+'Wizard Classic'!BC47</f>
        <v>0</v>
      </c>
      <c r="AM20" s="146"/>
      <c r="AN20" s="146"/>
      <c r="AO20" s="146"/>
      <c r="AP20" s="146"/>
      <c r="AR20" s="146"/>
      <c r="AU20" s="146"/>
      <c r="AV20" s="286">
        <f>SUM(AW20:CI20)</f>
        <v>710</v>
      </c>
      <c r="AW20" s="145">
        <f>+King!L31</f>
        <v>12</v>
      </c>
      <c r="AX20" s="146"/>
      <c r="AY20" s="146">
        <f>+Pocha!Z24</f>
        <v>0</v>
      </c>
      <c r="AZ20" s="146">
        <f>+Julepe!AB23</f>
        <v>0</v>
      </c>
      <c r="BA20" s="146"/>
      <c r="BB20" s="146"/>
      <c r="BC20" s="146"/>
      <c r="BD20" s="146"/>
      <c r="BE20" s="146"/>
      <c r="BF20" s="146">
        <f>+Truc!P23</f>
        <v>0</v>
      </c>
      <c r="BG20" s="146"/>
      <c r="BH20" s="146"/>
      <c r="BI20" s="146"/>
      <c r="BJ20" s="146"/>
      <c r="BK20" s="146"/>
      <c r="BL20" s="146"/>
      <c r="BM20" s="146">
        <f>+Manilla!BF26</f>
        <v>0</v>
      </c>
      <c r="BN20" s="146"/>
      <c r="BO20" s="146"/>
      <c r="BP20" s="146">
        <f>+'Skull King'!L22</f>
        <v>0</v>
      </c>
      <c r="BQ20" s="146"/>
      <c r="BR20" s="146">
        <f>+Wizard!BF44</f>
        <v>123</v>
      </c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>
        <f>+Camelot!AX35</f>
        <v>37</v>
      </c>
      <c r="CD20" s="146">
        <f>+Magic!AX35</f>
        <v>46</v>
      </c>
      <c r="CE20" s="146">
        <f>+'Wizard Classic'!BD47</f>
        <v>492</v>
      </c>
      <c r="CF20" s="146"/>
      <c r="CG20" s="146"/>
      <c r="CH20" s="146"/>
      <c r="CI20" s="146"/>
    </row>
    <row r="21" spans="1:87" ht="13.5" thickBot="1" x14ac:dyDescent="0.35">
      <c r="A21" s="174">
        <f t="shared" si="0"/>
        <v>11</v>
      </c>
      <c r="B21" s="63" t="s">
        <v>270</v>
      </c>
      <c r="C21" s="103">
        <f>SUM(D21:AU21)+AV21/10000</f>
        <v>50.004199999999997</v>
      </c>
      <c r="D21" s="202">
        <f>+King!AA31</f>
        <v>0</v>
      </c>
      <c r="E21" s="146">
        <f>+Buti!X30</f>
        <v>0</v>
      </c>
      <c r="F21" s="146"/>
      <c r="G21" s="146"/>
      <c r="H21" s="146">
        <f>+Pumba!BE27</f>
        <v>0</v>
      </c>
      <c r="I21" s="146"/>
      <c r="J21" s="146">
        <f>+Podrida!C24</f>
        <v>0</v>
      </c>
      <c r="K21" s="146"/>
      <c r="L21" s="146"/>
      <c r="M21" s="147"/>
      <c r="N21" s="146"/>
      <c r="O21" s="146"/>
      <c r="P21" s="146"/>
      <c r="Q21" s="146"/>
      <c r="R21" s="146"/>
      <c r="S21" s="146">
        <f>+Kul!M30</f>
        <v>0</v>
      </c>
      <c r="T21" s="145"/>
      <c r="U21" s="146"/>
      <c r="V21" s="146">
        <f>+'4 Duros'!Y25</f>
        <v>0</v>
      </c>
      <c r="W21" s="146"/>
      <c r="X21" s="146"/>
      <c r="Y21" s="148">
        <f>+Wizard!O44</f>
        <v>0</v>
      </c>
      <c r="Z21" s="146">
        <f>+'Tute cabrò'!M22</f>
        <v>40</v>
      </c>
      <c r="AA21" s="146"/>
      <c r="AB21" s="146"/>
      <c r="AC21" s="146"/>
      <c r="AD21" s="146"/>
      <c r="AE21" s="386"/>
      <c r="AF21" s="146"/>
      <c r="AG21" s="146"/>
      <c r="AH21" s="146"/>
      <c r="AI21" s="146"/>
      <c r="AJ21" s="146">
        <f>+Camelot!W35</f>
        <v>0</v>
      </c>
      <c r="AK21" s="146"/>
      <c r="AL21" s="146">
        <f>+'Wizard Classic'!BW47</f>
        <v>0</v>
      </c>
      <c r="AM21" s="146">
        <f>+'5 Cogombres'!AE25</f>
        <v>0</v>
      </c>
      <c r="AN21" s="368"/>
      <c r="AO21" s="146"/>
      <c r="AP21" s="146">
        <f>+'Pren 6!'!CR41</f>
        <v>10</v>
      </c>
      <c r="AR21" s="146"/>
      <c r="AU21" s="146"/>
      <c r="AV21" s="286">
        <f>SUM(AW21:CI21)</f>
        <v>42</v>
      </c>
      <c r="AW21" s="202">
        <f>+King!AB31</f>
        <v>5</v>
      </c>
      <c r="AX21" s="146">
        <f>+Buti!Y30</f>
        <v>4</v>
      </c>
      <c r="AY21" s="146"/>
      <c r="AZ21" s="146"/>
      <c r="BA21" s="146">
        <f>+Pumba!BF27</f>
        <v>7</v>
      </c>
      <c r="BB21" s="146"/>
      <c r="BC21" s="146">
        <f>+Podrida!D24</f>
        <v>0</v>
      </c>
      <c r="BD21" s="146"/>
      <c r="BE21" s="146"/>
      <c r="BF21" s="146"/>
      <c r="BG21" s="146"/>
      <c r="BH21" s="146"/>
      <c r="BI21" s="146"/>
      <c r="BJ21" s="146"/>
      <c r="BK21" s="146"/>
      <c r="BL21" s="148">
        <f>+Kul!N30</f>
        <v>5</v>
      </c>
      <c r="BM21" s="146"/>
      <c r="BN21" s="146"/>
      <c r="BO21" s="146">
        <f>+'4 Duros'!Z25</f>
        <v>3</v>
      </c>
      <c r="BP21" s="146"/>
      <c r="BQ21" s="146"/>
      <c r="BR21" s="146">
        <f>+Wizard!P44</f>
        <v>2</v>
      </c>
      <c r="BS21" s="146">
        <f>+'Tute cabrò'!N22</f>
        <v>6</v>
      </c>
      <c r="BT21" s="146"/>
      <c r="BU21" s="146"/>
      <c r="BV21" s="146"/>
      <c r="BW21" s="146"/>
      <c r="BX21" s="146"/>
      <c r="BY21" s="146"/>
      <c r="BZ21" s="146"/>
      <c r="CA21" s="146"/>
      <c r="CB21" s="146"/>
      <c r="CC21" s="146">
        <f>+Camelot!X35</f>
        <v>1</v>
      </c>
      <c r="CD21" s="146"/>
      <c r="CE21" s="146">
        <f>+'Wizard Classic'!BX47</f>
        <v>1</v>
      </c>
      <c r="CF21" s="146">
        <f>+'5 Cogombres'!AF25</f>
        <v>0</v>
      </c>
      <c r="CG21" s="146"/>
      <c r="CH21" s="146"/>
      <c r="CI21" s="146">
        <f>+'Pren 6!'!CS41</f>
        <v>8</v>
      </c>
    </row>
    <row r="22" spans="1:87" ht="13.5" thickBot="1" x14ac:dyDescent="0.35">
      <c r="A22" s="174">
        <f t="shared" si="0"/>
        <v>12</v>
      </c>
      <c r="B22" s="63" t="s">
        <v>175</v>
      </c>
      <c r="C22" s="103">
        <f>SUM(D22:AU22)+AV22/10000</f>
        <v>45.075200000000002</v>
      </c>
      <c r="D22" s="145"/>
      <c r="E22" s="146"/>
      <c r="F22" s="146"/>
      <c r="G22" s="146"/>
      <c r="H22" s="146"/>
      <c r="I22" s="146"/>
      <c r="J22" s="146"/>
      <c r="K22" s="146"/>
      <c r="L22" s="146"/>
      <c r="M22" s="147"/>
      <c r="N22" s="146"/>
      <c r="O22" s="146"/>
      <c r="P22" s="146"/>
      <c r="Q22" s="146"/>
      <c r="R22" s="148"/>
      <c r="S22" s="146"/>
      <c r="T22" s="146"/>
      <c r="U22" s="146"/>
      <c r="V22" s="146"/>
      <c r="W22" s="146"/>
      <c r="X22" s="146"/>
      <c r="Y22" s="148">
        <f>+Wizard!BG44</f>
        <v>0</v>
      </c>
      <c r="Z22" s="146"/>
      <c r="AA22" s="146"/>
      <c r="AB22" s="146"/>
      <c r="AC22" s="146"/>
      <c r="AD22" s="146"/>
      <c r="AE22" s="386"/>
      <c r="AF22" s="146"/>
      <c r="AG22" s="148"/>
      <c r="AH22" s="146"/>
      <c r="AI22" s="146"/>
      <c r="AJ22" s="148"/>
      <c r="AK22" s="148">
        <f>+Magic!AY35</f>
        <v>40</v>
      </c>
      <c r="AL22" s="146">
        <f>+'Wizard Classic'!BE47</f>
        <v>5</v>
      </c>
      <c r="AM22" s="148"/>
      <c r="AN22" s="148"/>
      <c r="AO22" s="148"/>
      <c r="AP22" s="148"/>
      <c r="AR22" s="148"/>
      <c r="AU22" s="146"/>
      <c r="AV22" s="286">
        <f>SUM(AW22:CI22)</f>
        <v>752</v>
      </c>
      <c r="AW22" s="145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8"/>
      <c r="BL22" s="148"/>
      <c r="BM22" s="146"/>
      <c r="BN22" s="146"/>
      <c r="BO22" s="146"/>
      <c r="BP22" s="146"/>
      <c r="BQ22" s="146"/>
      <c r="BR22" s="148">
        <f>+Wizard!BH44</f>
        <v>7</v>
      </c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8"/>
      <c r="CD22" s="148">
        <f>+Magic!AZ35</f>
        <v>282</v>
      </c>
      <c r="CE22" s="148">
        <f>+'Wizard Classic'!BF47</f>
        <v>463</v>
      </c>
      <c r="CF22" s="148"/>
      <c r="CG22" s="148"/>
      <c r="CH22" s="148"/>
      <c r="CI22" s="148"/>
    </row>
    <row r="23" spans="1:87" ht="13.5" customHeight="1" thickBot="1" x14ac:dyDescent="0.35">
      <c r="A23" s="174">
        <f t="shared" si="0"/>
        <v>13</v>
      </c>
      <c r="B23" s="63" t="s">
        <v>120</v>
      </c>
      <c r="C23" s="103">
        <f>SUM(D23:AU23)+AV23/10000</f>
        <v>40.0548</v>
      </c>
      <c r="D23" s="202">
        <f>+King!AO31</f>
        <v>0</v>
      </c>
      <c r="E23" s="146"/>
      <c r="F23" s="146"/>
      <c r="G23" s="146"/>
      <c r="H23" s="146"/>
      <c r="I23" s="146">
        <f>+Cors!S24</f>
        <v>0</v>
      </c>
      <c r="J23" s="146"/>
      <c r="K23" s="146"/>
      <c r="L23" s="146"/>
      <c r="M23" s="147"/>
      <c r="N23" s="146"/>
      <c r="O23" s="146">
        <f>+Omaha!E22</f>
        <v>0</v>
      </c>
      <c r="P23" s="146"/>
      <c r="Q23" s="146"/>
      <c r="R23" s="146"/>
      <c r="S23" s="146"/>
      <c r="T23" s="146"/>
      <c r="U23" s="146"/>
      <c r="V23" s="146"/>
      <c r="W23" s="146">
        <f>+'Skull King'!AA22</f>
        <v>0</v>
      </c>
      <c r="X23" s="146"/>
      <c r="Y23" s="146">
        <f>+Wizard!Y44</f>
        <v>40</v>
      </c>
      <c r="Z23" s="146"/>
      <c r="AA23" s="146">
        <f>+Copo!K22</f>
        <v>0</v>
      </c>
      <c r="AB23" s="148"/>
      <c r="AC23" s="146"/>
      <c r="AD23" s="146"/>
      <c r="AE23" s="386"/>
      <c r="AF23" s="146"/>
      <c r="AG23" s="146"/>
      <c r="AH23" s="146">
        <f>+Guinyot!AJ24</f>
        <v>0</v>
      </c>
      <c r="AI23" s="146"/>
      <c r="AJ23" s="146">
        <f>+Camelot!Y35</f>
        <v>0</v>
      </c>
      <c r="AK23" s="146">
        <f>+Magic!Y35</f>
        <v>0</v>
      </c>
      <c r="AL23" s="148">
        <f>+'Wizard Classic'!AA47</f>
        <v>0</v>
      </c>
      <c r="AM23" s="146"/>
      <c r="AN23" s="146"/>
      <c r="AO23" s="146"/>
      <c r="AP23" s="146"/>
      <c r="AR23" s="146"/>
      <c r="AU23" s="146"/>
      <c r="AV23" s="286">
        <f>SUM(AW23:CI23)</f>
        <v>548</v>
      </c>
      <c r="AW23" s="202">
        <f>+King!AP31</f>
        <v>6</v>
      </c>
      <c r="AX23" s="146"/>
      <c r="AY23" s="146"/>
      <c r="AZ23" s="146"/>
      <c r="BA23" s="146"/>
      <c r="BB23" s="146">
        <f>+Cors!T24</f>
        <v>0</v>
      </c>
      <c r="BC23" s="146"/>
      <c r="BD23" s="146"/>
      <c r="BE23" s="146"/>
      <c r="BF23" s="146"/>
      <c r="BG23" s="146"/>
      <c r="BH23" s="146">
        <f>+Omaha!F22</f>
        <v>0</v>
      </c>
      <c r="BI23" s="146"/>
      <c r="BJ23" s="146"/>
      <c r="BK23" s="146"/>
      <c r="BL23" s="146"/>
      <c r="BM23" s="146"/>
      <c r="BN23" s="146"/>
      <c r="BO23" s="146"/>
      <c r="BP23" s="146">
        <f>+'Skull King'!AB22</f>
        <v>0</v>
      </c>
      <c r="BQ23" s="146"/>
      <c r="BR23" s="146">
        <f>+Wizard!Z44</f>
        <v>207</v>
      </c>
      <c r="BS23" s="146"/>
      <c r="BT23" s="146">
        <f>+Copo!L22</f>
        <v>0</v>
      </c>
      <c r="BU23" s="148"/>
      <c r="BV23" s="146"/>
      <c r="BW23" s="146"/>
      <c r="BX23" s="146"/>
      <c r="BY23" s="146"/>
      <c r="BZ23" s="146"/>
      <c r="CA23" s="146">
        <f>+Guinyot!M24</f>
        <v>0</v>
      </c>
      <c r="CB23" s="146"/>
      <c r="CC23" s="146">
        <f>+Camelot!Z35</f>
        <v>3</v>
      </c>
      <c r="CD23" s="146">
        <f>+Magic!Z35</f>
        <v>54</v>
      </c>
      <c r="CE23" s="146">
        <f>+'Wizard Classic'!AB47</f>
        <v>278</v>
      </c>
      <c r="CF23" s="146"/>
      <c r="CG23" s="146"/>
      <c r="CH23" s="146"/>
      <c r="CI23" s="146"/>
    </row>
    <row r="24" spans="1:87" ht="13.5" thickBot="1" x14ac:dyDescent="0.35">
      <c r="A24" s="174">
        <f t="shared" si="0"/>
        <v>14</v>
      </c>
      <c r="B24" s="63" t="s">
        <v>62</v>
      </c>
      <c r="C24" s="103">
        <f>SUM(D24:AU24)+AV24/10000</f>
        <v>40.052700000000002</v>
      </c>
      <c r="D24" s="145">
        <f>+King!AI31</f>
        <v>0</v>
      </c>
      <c r="E24" s="146">
        <f>+Buti!AS30</f>
        <v>40</v>
      </c>
      <c r="F24" s="146">
        <f>+Pocha!K24</f>
        <v>0</v>
      </c>
      <c r="G24" s="146">
        <f>+Julepe!AC23</f>
        <v>0</v>
      </c>
      <c r="H24" s="146">
        <f>+Pumba!BB27</f>
        <v>0</v>
      </c>
      <c r="I24" s="146"/>
      <c r="J24" s="146">
        <f>+Podrida!AI24</f>
        <v>0</v>
      </c>
      <c r="K24" s="146">
        <f>+Buti3!C22</f>
        <v>0</v>
      </c>
      <c r="L24" s="146">
        <f>+Remigio!O24</f>
        <v>0</v>
      </c>
      <c r="M24" s="147">
        <f>+Truc!AP23</f>
        <v>0</v>
      </c>
      <c r="N24" s="146">
        <f>+Texas!AG25</f>
        <v>0</v>
      </c>
      <c r="O24" s="146">
        <f>+Omaha!AC22</f>
        <v>0</v>
      </c>
      <c r="P24" s="146">
        <f>+'Black Jack'!K22</f>
        <v>0</v>
      </c>
      <c r="Q24" s="148">
        <f>+Chinchón!AI27</f>
        <v>0</v>
      </c>
      <c r="R24" s="146">
        <f>+Mus!C22</f>
        <v>0</v>
      </c>
      <c r="S24" s="146">
        <f>+Kul!U30</f>
        <v>0</v>
      </c>
      <c r="T24" s="146">
        <f>+Manilla!AS26</f>
        <v>0</v>
      </c>
      <c r="U24" s="148">
        <f>+Tute!AV26</f>
        <v>0</v>
      </c>
      <c r="V24" s="146">
        <f>+'4 Duros'!AG25</f>
        <v>0</v>
      </c>
      <c r="W24" s="146">
        <f>+'Skull King'!C22</f>
        <v>0</v>
      </c>
      <c r="X24" s="146">
        <f>+Whist!AV26</f>
        <v>0</v>
      </c>
      <c r="Y24" s="146">
        <f>+Wizard!M44</f>
        <v>0</v>
      </c>
      <c r="Z24" s="148">
        <f>+'Tute cabrò'!K22</f>
        <v>0</v>
      </c>
      <c r="AA24" s="146">
        <f>+Copo!C22</f>
        <v>0</v>
      </c>
      <c r="AB24" s="146">
        <f>+Escombra!AI27</f>
        <v>0</v>
      </c>
      <c r="AC24" s="146">
        <f>+'1000km'!AS24</f>
        <v>0</v>
      </c>
      <c r="AD24" s="146">
        <f>+Cribbage!AS29</f>
        <v>0</v>
      </c>
      <c r="AE24" s="386">
        <f>+Canasta!AS24</f>
        <v>0</v>
      </c>
      <c r="AF24" s="148">
        <f>+Portugués!AI27</f>
        <v>0</v>
      </c>
      <c r="AG24" s="148">
        <f>+Tarot!AS26</f>
        <v>0</v>
      </c>
      <c r="AH24" s="146">
        <f>+Guinyot!AS24</f>
        <v>0</v>
      </c>
      <c r="AI24" s="148">
        <f>+'7 i mig'!K22</f>
        <v>0</v>
      </c>
      <c r="AJ24" s="148"/>
      <c r="AK24" s="148">
        <f>+Magic!M35</f>
        <v>0</v>
      </c>
      <c r="AL24" s="146">
        <f>+'Wizard Classic'!M47</f>
        <v>0</v>
      </c>
      <c r="AM24" s="148">
        <f>+'5 Cogombres'!K25</f>
        <v>0</v>
      </c>
      <c r="AN24" s="148">
        <f>+Euchre!AS27</f>
        <v>0</v>
      </c>
      <c r="AO24" s="148">
        <f>+'Euchre Sub.'!AS26</f>
        <v>0</v>
      </c>
      <c r="AP24" s="148">
        <f>+'Pren 6!'!BE41</f>
        <v>0</v>
      </c>
      <c r="AR24" s="148"/>
      <c r="AU24" s="148"/>
      <c r="AV24" s="286">
        <f>SUM(AW24:CI24)</f>
        <v>527</v>
      </c>
      <c r="AW24" s="145">
        <f>+King!AJ31</f>
        <v>3</v>
      </c>
      <c r="AX24" s="146">
        <f>+Buti!AT30</f>
        <v>25</v>
      </c>
      <c r="AY24" s="146">
        <f>+Pocha!L24</f>
        <v>0</v>
      </c>
      <c r="AZ24" s="146">
        <f>+Julepe!AD23</f>
        <v>0</v>
      </c>
      <c r="BA24" s="146">
        <f>+Pumba!BC27</f>
        <v>2</v>
      </c>
      <c r="BB24" s="146"/>
      <c r="BC24" s="146">
        <f>+Podrida!AJ24</f>
        <v>0</v>
      </c>
      <c r="BD24" s="146">
        <f>+Remigio!P24</f>
        <v>0</v>
      </c>
      <c r="BE24" s="146">
        <f>+Buti3!D22</f>
        <v>0</v>
      </c>
      <c r="BF24" s="146">
        <f>+Truc!AQ23</f>
        <v>0</v>
      </c>
      <c r="BG24" s="146">
        <f>+Texas!AH25</f>
        <v>0</v>
      </c>
      <c r="BH24" s="146">
        <f>+Omaha!AD22</f>
        <v>0</v>
      </c>
      <c r="BI24" s="146">
        <f>+'Black Jack'!L22</f>
        <v>0</v>
      </c>
      <c r="BJ24" s="148">
        <f>+Chinchón!AJ27</f>
        <v>0</v>
      </c>
      <c r="BK24" s="146">
        <f>+Mus!D22</f>
        <v>0</v>
      </c>
      <c r="BL24" s="146">
        <f>+Kul!V30</f>
        <v>6</v>
      </c>
      <c r="BM24" s="146">
        <f>+Manilla!AT26</f>
        <v>0</v>
      </c>
      <c r="BN24" s="148">
        <f>+Tute!AW26</f>
        <v>0</v>
      </c>
      <c r="BO24" s="146">
        <f>+'4 Duros'!AH25</f>
        <v>0</v>
      </c>
      <c r="BP24" s="146">
        <f>+'Skull King'!D22</f>
        <v>0</v>
      </c>
      <c r="BQ24" s="146">
        <f>+Whist!AW26</f>
        <v>0</v>
      </c>
      <c r="BR24" s="146">
        <f>+Wizard!N44</f>
        <v>58</v>
      </c>
      <c r="BS24" s="146">
        <f>+'Tute cabrò'!L22</f>
        <v>1</v>
      </c>
      <c r="BT24" s="146">
        <f>+Copo!D22</f>
        <v>0</v>
      </c>
      <c r="BU24" s="146">
        <f>+Escombra!AJ27</f>
        <v>2</v>
      </c>
      <c r="BV24" s="146">
        <f>+'1000km'!AT24</f>
        <v>0</v>
      </c>
      <c r="BW24" s="146">
        <f>+Cribbage!AU44</f>
        <v>8</v>
      </c>
      <c r="BX24" s="146">
        <f>+Canasta!AT24</f>
        <v>1</v>
      </c>
      <c r="BY24" s="148">
        <f>+Portugués!L27</f>
        <v>0</v>
      </c>
      <c r="BZ24" s="148">
        <f>+Portugués!AR27</f>
        <v>0</v>
      </c>
      <c r="CA24" s="146">
        <f>+Guinyot!AT24</f>
        <v>0</v>
      </c>
      <c r="CB24" s="148">
        <f>+'7 i mig'!L22</f>
        <v>0</v>
      </c>
      <c r="CC24" s="148"/>
      <c r="CD24" s="148">
        <f>+Magic!N35</f>
        <v>0</v>
      </c>
      <c r="CE24" s="148">
        <f>+'Wizard Classic'!N47</f>
        <v>413</v>
      </c>
      <c r="CF24" s="148">
        <f>+'5 Cogombres'!L25</f>
        <v>0</v>
      </c>
      <c r="CG24" s="148">
        <f>+Euchre!AT27</f>
        <v>0</v>
      </c>
      <c r="CH24" s="148">
        <f>+'Euchre Sub.'!AT26</f>
        <v>0</v>
      </c>
      <c r="CI24" s="148">
        <f>+'Pren 6!'!BF41</f>
        <v>8</v>
      </c>
    </row>
    <row r="25" spans="1:87" ht="13.5" thickBot="1" x14ac:dyDescent="0.35">
      <c r="A25" s="174">
        <f t="shared" si="0"/>
        <v>15</v>
      </c>
      <c r="B25" s="63" t="s">
        <v>139</v>
      </c>
      <c r="C25" s="103">
        <f>SUM(D25:AU25)+AV25/10000</f>
        <v>40.006700000000002</v>
      </c>
      <c r="D25" s="202">
        <f>+King!W31</f>
        <v>0</v>
      </c>
      <c r="E25" s="146">
        <f>+Buti!AG30</f>
        <v>0</v>
      </c>
      <c r="F25" s="146">
        <f>+Pocha!W24</f>
        <v>0</v>
      </c>
      <c r="G25" s="146">
        <f>+Julepe!W23</f>
        <v>0</v>
      </c>
      <c r="H25" s="146">
        <f>+Pumba!AG27</f>
        <v>40</v>
      </c>
      <c r="I25" s="146"/>
      <c r="J25" s="146"/>
      <c r="K25" s="146">
        <f>+Buti3!AG22</f>
        <v>0</v>
      </c>
      <c r="L25" s="146">
        <f>+Remigio!AG24</f>
        <v>0</v>
      </c>
      <c r="M25" s="147">
        <f>+Truc!AG23</f>
        <v>0</v>
      </c>
      <c r="N25" s="146">
        <f>+Texas!W25</f>
        <v>0</v>
      </c>
      <c r="O25" s="146">
        <f>+Omaha!W22</f>
        <v>0</v>
      </c>
      <c r="P25" s="146">
        <f>+'Black Jack'!W22</f>
        <v>0</v>
      </c>
      <c r="Q25" s="148">
        <f>+Chinchón!W27</f>
        <v>0</v>
      </c>
      <c r="R25" s="146">
        <f>+Mus!W22</f>
        <v>0</v>
      </c>
      <c r="S25" s="146">
        <f>+Kul!AU30</f>
        <v>0</v>
      </c>
      <c r="T25" s="146">
        <f>+Manilla!AG26</f>
        <v>0</v>
      </c>
      <c r="U25" s="146">
        <f>+Tute!AG26</f>
        <v>0</v>
      </c>
      <c r="V25" s="146">
        <f>+'4 Duros'!W25</f>
        <v>0</v>
      </c>
      <c r="W25" s="146">
        <f>+'Skull King'!W22</f>
        <v>0</v>
      </c>
      <c r="X25" s="146">
        <f>+Whist!AG26</f>
        <v>0</v>
      </c>
      <c r="Y25" s="146">
        <f>+Wizard!BQ44</f>
        <v>0</v>
      </c>
      <c r="Z25" s="148">
        <f>+'Tute cabrò'!W22</f>
        <v>0</v>
      </c>
      <c r="AA25" s="146">
        <f>+Copo!W22</f>
        <v>0</v>
      </c>
      <c r="AB25" s="146">
        <f>+Escombra!W27</f>
        <v>0</v>
      </c>
      <c r="AC25" s="146">
        <f>+'1000km'!AG24</f>
        <v>0</v>
      </c>
      <c r="AD25" s="146">
        <f>+Cribbage!O29</f>
        <v>0</v>
      </c>
      <c r="AE25" s="386"/>
      <c r="AF25" s="146"/>
      <c r="AG25" s="146"/>
      <c r="AH25" s="146"/>
      <c r="AI25" s="146">
        <f>+'7 i mig'!W22</f>
        <v>0</v>
      </c>
      <c r="AJ25" s="148">
        <f>+Camelot!AE35</f>
        <v>0</v>
      </c>
      <c r="AK25" s="146"/>
      <c r="AL25" s="148">
        <f>+'Wizard Classic'!CC47</f>
        <v>0</v>
      </c>
      <c r="AM25" s="146">
        <f>+'5 Cogombres'!W25</f>
        <v>0</v>
      </c>
      <c r="AN25" s="146">
        <f>+Euchre!AG27</f>
        <v>0</v>
      </c>
      <c r="AO25" s="146">
        <f>+'Euchre Sub.'!AG26</f>
        <v>0</v>
      </c>
      <c r="AP25" s="146">
        <f>+'Pren 6!'!AG41</f>
        <v>0</v>
      </c>
      <c r="AR25" s="146"/>
      <c r="AU25" s="146"/>
      <c r="AV25" s="286">
        <f>SUM(AW25:CI25)</f>
        <v>67</v>
      </c>
      <c r="AW25" s="202">
        <f>+King!X31</f>
        <v>6</v>
      </c>
      <c r="AX25" s="146">
        <f>+Buti!AH30</f>
        <v>9</v>
      </c>
      <c r="AY25" s="146">
        <f>+Pocha!X24</f>
        <v>0</v>
      </c>
      <c r="AZ25" s="146">
        <f>+Julepe!X23</f>
        <v>0</v>
      </c>
      <c r="BA25" s="146">
        <f>+Pumba!AH27</f>
        <v>12</v>
      </c>
      <c r="BB25" s="146"/>
      <c r="BC25" s="146"/>
      <c r="BD25" s="146">
        <f>+Remigio!AH24</f>
        <v>0</v>
      </c>
      <c r="BE25" s="146">
        <f>+Buti3!AH22</f>
        <v>0</v>
      </c>
      <c r="BF25" s="146">
        <f>+Truc!AH23</f>
        <v>0</v>
      </c>
      <c r="BG25" s="146">
        <f>+Texas!X25</f>
        <v>0</v>
      </c>
      <c r="BH25" s="146">
        <f>+Omaha!X22</f>
        <v>0</v>
      </c>
      <c r="BI25" s="146">
        <f>+'Black Jack'!X22</f>
        <v>0</v>
      </c>
      <c r="BJ25" s="148">
        <f>+Chinchón!X27</f>
        <v>0</v>
      </c>
      <c r="BK25" s="146">
        <f>+Mus!X22</f>
        <v>0</v>
      </c>
      <c r="BL25" s="146">
        <f>+Kul!AV30</f>
        <v>8</v>
      </c>
      <c r="BM25" s="146">
        <f>+Manilla!AH26</f>
        <v>0</v>
      </c>
      <c r="BN25" s="146">
        <f>+Tute!AH26</f>
        <v>0</v>
      </c>
      <c r="BO25" s="146">
        <f>+'4 Duros'!X25</f>
        <v>4</v>
      </c>
      <c r="BP25" s="146">
        <f>+'Skull King'!X22</f>
        <v>0</v>
      </c>
      <c r="BQ25" s="146">
        <f>+Whist!AH26</f>
        <v>0</v>
      </c>
      <c r="BR25" s="146">
        <f>+Wizard!BR44</f>
        <v>1</v>
      </c>
      <c r="BS25" s="146">
        <f>+'Tute cabrò'!X22</f>
        <v>6</v>
      </c>
      <c r="BT25" s="146">
        <f>+Copo!X22</f>
        <v>0</v>
      </c>
      <c r="BU25" s="146">
        <f>+Escombra!X27</f>
        <v>0</v>
      </c>
      <c r="BV25" s="146"/>
      <c r="BW25" s="146">
        <f>+Cribbage!Q44</f>
        <v>5</v>
      </c>
      <c r="BX25" s="146"/>
      <c r="BY25" s="146"/>
      <c r="BZ25" s="146"/>
      <c r="CA25" s="146"/>
      <c r="CB25" s="146">
        <f>+'7 i mig'!X22</f>
        <v>0</v>
      </c>
      <c r="CC25" s="148">
        <f>+Camelot!AF35</f>
        <v>1</v>
      </c>
      <c r="CD25" s="146"/>
      <c r="CE25" s="146">
        <f>+'Wizard Classic'!CD47</f>
        <v>1</v>
      </c>
      <c r="CF25" s="146">
        <f>+'5 Cogombres'!X25</f>
        <v>0</v>
      </c>
      <c r="CG25" s="146">
        <f>+Euchre!AH27</f>
        <v>3</v>
      </c>
      <c r="CH25" s="146">
        <f>+'Euchre Sub.'!AH26</f>
        <v>0</v>
      </c>
      <c r="CI25" s="146">
        <f>+'Pren 6!'!AH41</f>
        <v>11</v>
      </c>
    </row>
    <row r="26" spans="1:87" ht="13.5" thickBot="1" x14ac:dyDescent="0.35">
      <c r="A26" s="174">
        <f t="shared" si="0"/>
        <v>16</v>
      </c>
      <c r="B26" s="63" t="s">
        <v>221</v>
      </c>
      <c r="C26" s="103">
        <f>SUM(D26:AU26)+AV26/10000</f>
        <v>40.003100000000003</v>
      </c>
      <c r="D26" s="145"/>
      <c r="E26" s="146"/>
      <c r="F26" s="146"/>
      <c r="G26" s="146"/>
      <c r="H26" s="146"/>
      <c r="I26" s="146"/>
      <c r="J26" s="146"/>
      <c r="K26" s="146"/>
      <c r="L26" s="146"/>
      <c r="M26" s="147"/>
      <c r="N26" s="146"/>
      <c r="O26" s="146"/>
      <c r="P26" s="146"/>
      <c r="Q26" s="148"/>
      <c r="R26" s="148"/>
      <c r="S26" s="146"/>
      <c r="T26" s="148"/>
      <c r="U26" s="148"/>
      <c r="V26" s="146"/>
      <c r="W26" s="146"/>
      <c r="X26" s="148"/>
      <c r="Y26" s="148"/>
      <c r="Z26" s="146"/>
      <c r="AA26" s="148"/>
      <c r="AB26" s="148"/>
      <c r="AC26" s="148"/>
      <c r="AD26" s="146"/>
      <c r="AE26" s="386">
        <f>+Canasta!F24</f>
        <v>0</v>
      </c>
      <c r="AF26" s="148"/>
      <c r="AG26" s="148"/>
      <c r="AH26" s="146"/>
      <c r="AI26" s="148"/>
      <c r="AJ26" s="148"/>
      <c r="AK26" s="148"/>
      <c r="AL26" s="146"/>
      <c r="AM26" s="148"/>
      <c r="AN26" s="148"/>
      <c r="AO26" s="148"/>
      <c r="AP26" s="148">
        <f>+'Pren 6!'!BZ41</f>
        <v>40</v>
      </c>
      <c r="AR26" s="148"/>
      <c r="AU26" s="148"/>
      <c r="AV26" s="286">
        <f>SUM(AW26:CI26)</f>
        <v>31</v>
      </c>
      <c r="AW26" s="145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509"/>
      <c r="BI26" s="146"/>
      <c r="BJ26" s="148"/>
      <c r="BK26" s="146"/>
      <c r="BL26" s="146"/>
      <c r="BM26" s="148"/>
      <c r="BN26" s="148"/>
      <c r="BO26" s="146"/>
      <c r="BP26" s="146"/>
      <c r="BQ26" s="148"/>
      <c r="BR26" s="148"/>
      <c r="BS26" s="146"/>
      <c r="BT26" s="148"/>
      <c r="BU26" s="148"/>
      <c r="BV26" s="148"/>
      <c r="BW26" s="146"/>
      <c r="BX26" s="146">
        <f>+Canasta!G24</f>
        <v>23</v>
      </c>
      <c r="BY26" s="148"/>
      <c r="BZ26" s="148"/>
      <c r="CA26" s="146"/>
      <c r="CB26" s="148"/>
      <c r="CC26" s="148"/>
      <c r="CD26" s="148"/>
      <c r="CE26" s="148"/>
      <c r="CF26" s="148"/>
      <c r="CG26" s="148"/>
      <c r="CH26" s="148"/>
      <c r="CI26" s="148">
        <f>+'Pren 6!'!CA41</f>
        <v>8</v>
      </c>
    </row>
    <row r="27" spans="1:87" ht="12.75" customHeight="1" thickBot="1" x14ac:dyDescent="0.35">
      <c r="A27" s="174">
        <f t="shared" si="0"/>
        <v>17</v>
      </c>
      <c r="B27" s="63" t="s">
        <v>255</v>
      </c>
      <c r="C27" s="103">
        <f>SUM(D27:AU27)+AV27/10000</f>
        <v>40.000700000000002</v>
      </c>
      <c r="D27" s="202"/>
      <c r="E27" s="146"/>
      <c r="F27" s="146"/>
      <c r="G27" s="146"/>
      <c r="H27" s="146"/>
      <c r="I27" s="17"/>
      <c r="J27" s="146"/>
      <c r="K27" s="146"/>
      <c r="L27" s="146"/>
      <c r="M27" s="147"/>
      <c r="N27" s="146"/>
      <c r="O27" s="146"/>
      <c r="P27" s="146"/>
      <c r="Q27" s="148"/>
      <c r="R27" s="148"/>
      <c r="S27" s="146"/>
      <c r="T27" s="148"/>
      <c r="U27" s="148"/>
      <c r="V27" s="146"/>
      <c r="W27" s="148"/>
      <c r="X27" s="148"/>
      <c r="Y27" s="148"/>
      <c r="Z27" s="146"/>
      <c r="AA27" s="146"/>
      <c r="AB27" s="148"/>
      <c r="AC27" s="146"/>
      <c r="AD27" s="146"/>
      <c r="AE27" s="386">
        <f>+Canasta!O24</f>
        <v>40</v>
      </c>
      <c r="AF27" s="148"/>
      <c r="AG27" s="148"/>
      <c r="AH27" s="146"/>
      <c r="AI27" s="148"/>
      <c r="AJ27" s="148"/>
      <c r="AK27" s="148"/>
      <c r="AL27" s="148"/>
      <c r="AM27" s="148"/>
      <c r="AN27" s="148"/>
      <c r="AO27" s="148"/>
      <c r="AP27" s="148">
        <f>+'Pren 6!'!BW41</f>
        <v>0</v>
      </c>
      <c r="AQ27" s="5"/>
      <c r="AR27" s="148"/>
      <c r="AS27" s="5"/>
      <c r="AU27" s="148"/>
      <c r="AV27" s="286">
        <f>SUM(AW27:CI27)</f>
        <v>7</v>
      </c>
      <c r="AW27" s="202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8"/>
      <c r="BK27" s="146"/>
      <c r="BL27" s="146"/>
      <c r="BM27" s="148"/>
      <c r="BN27" s="148"/>
      <c r="BO27" s="146"/>
      <c r="BP27" s="148"/>
      <c r="BQ27" s="148"/>
      <c r="BR27" s="148"/>
      <c r="BS27" s="146"/>
      <c r="BT27" s="146"/>
      <c r="BU27" s="148"/>
      <c r="BV27" s="146"/>
      <c r="BW27" s="146"/>
      <c r="BX27" s="386">
        <f>+Canasta!P24</f>
        <v>6</v>
      </c>
      <c r="BY27" s="148"/>
      <c r="BZ27" s="148"/>
      <c r="CA27" s="146"/>
      <c r="CB27" s="148"/>
      <c r="CC27" s="148"/>
      <c r="CD27" s="148"/>
      <c r="CE27" s="148"/>
      <c r="CF27" s="148"/>
      <c r="CG27" s="148"/>
      <c r="CH27" s="148"/>
      <c r="CI27" s="148">
        <f>+'Pren 6!'!BX41</f>
        <v>1</v>
      </c>
    </row>
    <row r="28" spans="1:87" ht="13.5" thickBot="1" x14ac:dyDescent="0.35">
      <c r="A28" s="174">
        <f t="shared" si="0"/>
        <v>18</v>
      </c>
      <c r="B28" s="63" t="s">
        <v>209</v>
      </c>
      <c r="C28" s="103">
        <f>SUM(D28:AU28)+AV28/10000</f>
        <v>30.063099999999999</v>
      </c>
      <c r="D28" s="202"/>
      <c r="E28" s="146"/>
      <c r="F28" s="146"/>
      <c r="G28" s="146"/>
      <c r="H28" s="146"/>
      <c r="I28" s="17"/>
      <c r="J28" s="146"/>
      <c r="K28" s="146"/>
      <c r="L28" s="146"/>
      <c r="M28" s="147"/>
      <c r="N28" s="146"/>
      <c r="O28" s="146"/>
      <c r="P28" s="146"/>
      <c r="Q28" s="148"/>
      <c r="R28" s="148"/>
      <c r="S28" s="148"/>
      <c r="T28" s="148"/>
      <c r="U28" s="148"/>
      <c r="V28" s="146"/>
      <c r="W28" s="148"/>
      <c r="X28" s="148"/>
      <c r="Y28" s="148">
        <f>+Wizard!W44</f>
        <v>0</v>
      </c>
      <c r="Z28" s="146"/>
      <c r="AA28" s="146"/>
      <c r="AB28" s="146"/>
      <c r="AC28" s="146"/>
      <c r="AD28" s="146">
        <f>+Cribbage!AD29</f>
        <v>0</v>
      </c>
      <c r="AE28" s="386"/>
      <c r="AF28" s="148"/>
      <c r="AG28" s="148"/>
      <c r="AH28" s="146"/>
      <c r="AI28" s="148"/>
      <c r="AJ28" s="148">
        <f>+Camelot!S35</f>
        <v>10</v>
      </c>
      <c r="AK28" s="148">
        <f>+Magic!S35</f>
        <v>0</v>
      </c>
      <c r="AL28" s="148">
        <f>+'Wizard Classic'!AW47</f>
        <v>20</v>
      </c>
      <c r="AM28" s="148"/>
      <c r="AN28" s="148">
        <f>+Euchre!AD27</f>
        <v>0</v>
      </c>
      <c r="AO28" s="148"/>
      <c r="AP28" s="148"/>
      <c r="AR28" s="148"/>
      <c r="AU28" s="148"/>
      <c r="AV28" s="286">
        <f>SUM(AW28:CI28)</f>
        <v>631</v>
      </c>
      <c r="AW28" s="202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8"/>
      <c r="BK28" s="146"/>
      <c r="BL28" s="146"/>
      <c r="BM28" s="148"/>
      <c r="BN28" s="148"/>
      <c r="BO28" s="146"/>
      <c r="BP28" s="146"/>
      <c r="BQ28" s="148"/>
      <c r="BR28" s="148">
        <f>+Wizard!X44</f>
        <v>45</v>
      </c>
      <c r="BS28" s="146"/>
      <c r="BT28" s="146"/>
      <c r="BU28" s="146"/>
      <c r="BV28" s="146"/>
      <c r="BW28" s="146">
        <f>+Cribbage!AF44</f>
        <v>0</v>
      </c>
      <c r="BX28" s="146"/>
      <c r="BY28" s="148"/>
      <c r="BZ28" s="148"/>
      <c r="CA28" s="146"/>
      <c r="CB28" s="148"/>
      <c r="CC28" s="148">
        <f>+Camelot!T35</f>
        <v>10</v>
      </c>
      <c r="CD28" s="148">
        <f>+Magic!T35</f>
        <v>68</v>
      </c>
      <c r="CE28" s="148">
        <f>+'Wizard Classic'!AX47</f>
        <v>505</v>
      </c>
      <c r="CF28" s="148"/>
      <c r="CG28" s="148">
        <f>+Euchre!AE27</f>
        <v>3</v>
      </c>
      <c r="CH28" s="148"/>
      <c r="CI28" s="148"/>
    </row>
    <row r="29" spans="1:87" ht="13.5" thickBot="1" x14ac:dyDescent="0.35">
      <c r="A29" s="174">
        <f t="shared" si="0"/>
        <v>19</v>
      </c>
      <c r="B29" s="63" t="s">
        <v>161</v>
      </c>
      <c r="C29" s="103">
        <f>SUM(D29:AU29)+AV29/10000</f>
        <v>25.064699999999998</v>
      </c>
      <c r="D29" s="145">
        <f>+King!AM31</f>
        <v>20</v>
      </c>
      <c r="E29" s="146"/>
      <c r="F29" s="146">
        <f>+Pocha!AE24</f>
        <v>0</v>
      </c>
      <c r="G29" s="146">
        <f>+Julepe!Y23</f>
        <v>0</v>
      </c>
      <c r="H29" s="146"/>
      <c r="I29" s="146">
        <f>+Cors!I24</f>
        <v>0</v>
      </c>
      <c r="J29" s="146"/>
      <c r="K29" s="146">
        <f>+Buti3!AJ22</f>
        <v>0</v>
      </c>
      <c r="L29" s="146"/>
      <c r="M29" s="147">
        <f>+Truc!C23</f>
        <v>0</v>
      </c>
      <c r="N29" s="146"/>
      <c r="O29" s="146">
        <f>+Omaha!Y22</f>
        <v>0</v>
      </c>
      <c r="P29" s="146">
        <f>+'Black Jack'!Y22</f>
        <v>0</v>
      </c>
      <c r="Q29" s="148"/>
      <c r="R29" s="148"/>
      <c r="S29" s="148"/>
      <c r="T29" s="148">
        <f>+Manilla!AY26</f>
        <v>0</v>
      </c>
      <c r="U29" s="148"/>
      <c r="V29" s="146"/>
      <c r="W29" s="148">
        <f>+'Skull King'!I22</f>
        <v>0</v>
      </c>
      <c r="X29" s="148"/>
      <c r="Y29" s="148">
        <f>+Wizard!AI44</f>
        <v>5</v>
      </c>
      <c r="Z29" s="146"/>
      <c r="AA29" s="146">
        <f>+Copo!Y22</f>
        <v>0</v>
      </c>
      <c r="AB29" s="146"/>
      <c r="AC29" s="146"/>
      <c r="AD29" s="146"/>
      <c r="AE29" s="386">
        <f>+Canasta!AP24</f>
        <v>0</v>
      </c>
      <c r="AF29" s="148">
        <f>+Portugués!Y27</f>
        <v>0</v>
      </c>
      <c r="AG29" s="148"/>
      <c r="AH29" s="146"/>
      <c r="AI29" s="148"/>
      <c r="AJ29" s="148">
        <f>+Camelot!AI35</f>
        <v>0</v>
      </c>
      <c r="AK29" s="148">
        <f>+Magic!AI35</f>
        <v>0</v>
      </c>
      <c r="AL29" s="148">
        <f>+'Wizard Classic'!AK47</f>
        <v>0</v>
      </c>
      <c r="AM29" s="148"/>
      <c r="AN29" s="148"/>
      <c r="AO29" s="148"/>
      <c r="AP29" s="148"/>
      <c r="AR29" s="148"/>
      <c r="AU29" s="148"/>
      <c r="AV29" s="286">
        <f>SUM(AW29:CI29)</f>
        <v>647</v>
      </c>
      <c r="AW29" s="145">
        <f>+King!AN31</f>
        <v>6</v>
      </c>
      <c r="AX29" s="146"/>
      <c r="AY29" s="146">
        <f>+Pocha!AF24</f>
        <v>0</v>
      </c>
      <c r="AZ29" s="146">
        <f>+Julepe!Z23</f>
        <v>0</v>
      </c>
      <c r="BA29" s="146"/>
      <c r="BB29" s="146">
        <f>+Cors!J24</f>
        <v>0</v>
      </c>
      <c r="BC29" s="146"/>
      <c r="BD29" s="146"/>
      <c r="BE29" s="146">
        <f>+Buti3!AK22</f>
        <v>0</v>
      </c>
      <c r="BF29" s="146">
        <f>+Truc!D23</f>
        <v>0</v>
      </c>
      <c r="BG29" s="146">
        <f>+Texas!Z25</f>
        <v>0</v>
      </c>
      <c r="BH29" s="146"/>
      <c r="BI29" s="146">
        <f>+'Black Jack'!Z22</f>
        <v>0</v>
      </c>
      <c r="BJ29" s="148"/>
      <c r="BK29" s="146"/>
      <c r="BL29" s="146"/>
      <c r="BM29" s="148">
        <f>+Manilla!AZ26</f>
        <v>0</v>
      </c>
      <c r="BN29" s="148"/>
      <c r="BO29" s="146"/>
      <c r="BP29" s="146">
        <f>+'Skull King'!J22</f>
        <v>0</v>
      </c>
      <c r="BQ29" s="148"/>
      <c r="BR29" s="146">
        <f>+Wizard!AJ44</f>
        <v>218</v>
      </c>
      <c r="BS29" s="146"/>
      <c r="BT29" s="146">
        <f>+Copo!Z22</f>
        <v>0</v>
      </c>
      <c r="BU29" s="146"/>
      <c r="BV29" s="146"/>
      <c r="BW29" s="146"/>
      <c r="BX29" s="146">
        <f>+Canasta!AQ24</f>
        <v>1</v>
      </c>
      <c r="BY29" s="148"/>
      <c r="BZ29" s="148"/>
      <c r="CA29" s="146"/>
      <c r="CB29" s="148"/>
      <c r="CC29" s="148">
        <f>+Camelot!AJ35</f>
        <v>3</v>
      </c>
      <c r="CD29" s="148">
        <f>+Magic!AJ35</f>
        <v>61</v>
      </c>
      <c r="CE29" s="148">
        <f>+'Wizard Classic'!AL47</f>
        <v>358</v>
      </c>
      <c r="CF29" s="148"/>
      <c r="CG29" s="148"/>
      <c r="CH29" s="148"/>
      <c r="CI29" s="148"/>
    </row>
    <row r="30" spans="1:87" ht="13.5" thickBot="1" x14ac:dyDescent="0.35">
      <c r="A30" s="174">
        <f t="shared" si="0"/>
        <v>20</v>
      </c>
      <c r="B30" s="63" t="s">
        <v>206</v>
      </c>
      <c r="C30" s="103">
        <f>SUM(D30:AU30)+AV30/10000</f>
        <v>20.070699999999999</v>
      </c>
      <c r="D30" s="145">
        <f>+King!AQ31</f>
        <v>0</v>
      </c>
      <c r="E30" s="146"/>
      <c r="F30" s="146"/>
      <c r="G30" s="146"/>
      <c r="H30" s="146"/>
      <c r="I30" s="146"/>
      <c r="J30" s="146"/>
      <c r="K30" s="146"/>
      <c r="L30" s="146"/>
      <c r="M30" s="147"/>
      <c r="N30" s="146"/>
      <c r="O30" s="146"/>
      <c r="P30" s="146"/>
      <c r="Q30" s="148"/>
      <c r="R30" s="148"/>
      <c r="S30" s="146"/>
      <c r="T30" s="148"/>
      <c r="U30" s="148"/>
      <c r="V30" s="146"/>
      <c r="W30" s="148"/>
      <c r="X30" s="148"/>
      <c r="Y30" s="148">
        <f>+Wizard!BW44</f>
        <v>0</v>
      </c>
      <c r="Z30" s="146"/>
      <c r="AA30" s="146"/>
      <c r="AB30" s="146"/>
      <c r="AC30" s="146"/>
      <c r="AD30" s="146"/>
      <c r="AE30" s="386"/>
      <c r="AF30" s="148"/>
      <c r="AG30" s="148"/>
      <c r="AH30" s="146"/>
      <c r="AI30" s="148"/>
      <c r="AJ30" s="148">
        <f>+Camelot!BE35</f>
        <v>0</v>
      </c>
      <c r="AK30" s="148">
        <f>+Magic!BE35</f>
        <v>10</v>
      </c>
      <c r="AL30" s="148">
        <f>+'Wizard Classic'!BA47</f>
        <v>10</v>
      </c>
      <c r="AM30" s="148"/>
      <c r="AN30" s="148"/>
      <c r="AO30" s="148"/>
      <c r="AP30" s="148"/>
      <c r="AR30" s="148"/>
      <c r="AU30" s="148"/>
      <c r="AV30" s="286">
        <f>SUM(AW30:CI30)</f>
        <v>707</v>
      </c>
      <c r="AW30" s="145">
        <f>+King!AR31</f>
        <v>3</v>
      </c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8"/>
      <c r="BK30" s="146"/>
      <c r="BL30" s="146"/>
      <c r="BM30" s="148"/>
      <c r="BN30" s="148"/>
      <c r="BO30" s="146"/>
      <c r="BP30" s="146"/>
      <c r="BQ30" s="148"/>
      <c r="BR30" s="146">
        <f>+Wizard!BX44</f>
        <v>36</v>
      </c>
      <c r="BS30" s="146"/>
      <c r="BT30" s="146"/>
      <c r="BU30" s="146"/>
      <c r="BV30" s="146"/>
      <c r="BW30" s="146"/>
      <c r="BX30" s="146"/>
      <c r="BY30" s="148"/>
      <c r="BZ30" s="148"/>
      <c r="CA30" s="146"/>
      <c r="CB30" s="148"/>
      <c r="CC30" s="148">
        <f>+Camelot!BF35</f>
        <v>24</v>
      </c>
      <c r="CD30" s="148">
        <f>+Magic!BF35</f>
        <v>170</v>
      </c>
      <c r="CE30" s="148">
        <f>+'Wizard Classic'!BB47</f>
        <v>474</v>
      </c>
      <c r="CF30" s="148"/>
      <c r="CG30" s="148"/>
      <c r="CH30" s="148"/>
      <c r="CI30" s="148"/>
    </row>
    <row r="31" spans="1:87" ht="13.5" customHeight="1" thickBot="1" x14ac:dyDescent="0.35">
      <c r="A31" s="174">
        <f t="shared" si="0"/>
        <v>21</v>
      </c>
      <c r="B31" s="63" t="s">
        <v>285</v>
      </c>
      <c r="C31" s="103">
        <f>SUM(D31:AU31)+AV31/10000</f>
        <v>20.0185</v>
      </c>
      <c r="D31" s="145"/>
      <c r="E31" s="146">
        <f>+Buti!BN30</f>
        <v>0</v>
      </c>
      <c r="F31" s="146"/>
      <c r="G31" s="146"/>
      <c r="H31" s="146"/>
      <c r="I31" s="146"/>
      <c r="J31" s="146"/>
      <c r="K31" s="146"/>
      <c r="L31" s="146"/>
      <c r="M31" s="147"/>
      <c r="N31" s="146"/>
      <c r="O31" s="146"/>
      <c r="P31" s="148"/>
      <c r="Q31" s="148"/>
      <c r="R31" s="148"/>
      <c r="S31" s="146"/>
      <c r="T31" s="148"/>
      <c r="U31" s="148"/>
      <c r="V31" s="148"/>
      <c r="W31" s="148"/>
      <c r="X31" s="148"/>
      <c r="Y31" s="148">
        <f>+Wizard!BA44</f>
        <v>20</v>
      </c>
      <c r="Z31" s="148"/>
      <c r="AA31" s="146"/>
      <c r="AB31" s="146"/>
      <c r="AC31" s="146"/>
      <c r="AD31" s="146"/>
      <c r="AE31" s="386"/>
      <c r="AF31" s="148"/>
      <c r="AG31" s="148"/>
      <c r="AH31" s="146"/>
      <c r="AI31" s="148"/>
      <c r="AJ31" s="148"/>
      <c r="AK31" s="148">
        <f>+Magic!BC35</f>
        <v>0</v>
      </c>
      <c r="AL31" s="148">
        <f>+'Wizard Classic'!AO47</f>
        <v>0</v>
      </c>
      <c r="AM31" s="148"/>
      <c r="AN31" s="148"/>
      <c r="AO31" s="148"/>
      <c r="AP31" s="148"/>
      <c r="AQ31" s="5"/>
      <c r="AR31" s="148"/>
      <c r="AS31" s="5"/>
      <c r="AU31" s="148"/>
      <c r="AV31" s="286">
        <f>SUM(AW31:CI31)</f>
        <v>185</v>
      </c>
      <c r="AW31" s="509"/>
      <c r="AX31" s="146">
        <f>+Buti!BO30</f>
        <v>0</v>
      </c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8"/>
      <c r="BK31" s="148"/>
      <c r="BL31" s="148"/>
      <c r="BM31" s="148"/>
      <c r="BN31" s="148"/>
      <c r="BO31" s="148"/>
      <c r="BP31" s="148"/>
      <c r="BQ31" s="148"/>
      <c r="BR31" s="148">
        <f>+Wizard!BB44</f>
        <v>33</v>
      </c>
      <c r="BS31" s="148"/>
      <c r="BT31" s="146"/>
      <c r="BU31" s="146"/>
      <c r="BV31" s="146"/>
      <c r="BW31" s="146"/>
      <c r="BX31" s="146"/>
      <c r="BY31" s="148"/>
      <c r="BZ31" s="148"/>
      <c r="CA31" s="146"/>
      <c r="CB31" s="148"/>
      <c r="CC31" s="148"/>
      <c r="CD31" s="148">
        <f>+Magic!BD35</f>
        <v>21</v>
      </c>
      <c r="CE31" s="148">
        <f>+'Wizard Classic'!AP47</f>
        <v>131</v>
      </c>
      <c r="CF31" s="148"/>
      <c r="CG31" s="148"/>
      <c r="CH31" s="148"/>
      <c r="CI31" s="148"/>
    </row>
    <row r="32" spans="1:87" ht="13.5" customHeight="1" thickBot="1" x14ac:dyDescent="0.35">
      <c r="A32" s="174">
        <f t="shared" si="0"/>
        <v>22</v>
      </c>
      <c r="B32" s="63" t="s">
        <v>271</v>
      </c>
      <c r="C32" s="103">
        <f>SUM(D32:AU32)+AV32/10000</f>
        <v>20.006599999999999</v>
      </c>
      <c r="D32" s="145">
        <f>+King!S31</f>
        <v>0</v>
      </c>
      <c r="E32" s="146">
        <f>+Buti!BK30</f>
        <v>0</v>
      </c>
      <c r="F32" s="146">
        <f>+Pocha!AI24</f>
        <v>0</v>
      </c>
      <c r="G32" s="146">
        <f>+Julepe!AE23</f>
        <v>0</v>
      </c>
      <c r="H32" s="146">
        <f>+Pumba!L27</f>
        <v>0</v>
      </c>
      <c r="I32" s="146"/>
      <c r="J32" s="146">
        <f>+Podrida!Q24</f>
        <v>0</v>
      </c>
      <c r="K32" s="146"/>
      <c r="L32" s="146">
        <f>+Remigio!AV24</f>
        <v>0</v>
      </c>
      <c r="M32" s="147"/>
      <c r="N32" s="146">
        <f>+Texas!AK25</f>
        <v>0</v>
      </c>
      <c r="O32" s="146"/>
      <c r="P32" s="148"/>
      <c r="Q32" s="146"/>
      <c r="R32" s="148"/>
      <c r="S32" s="148">
        <f>+Kul!W30</f>
        <v>0</v>
      </c>
      <c r="T32" s="148"/>
      <c r="U32" s="148"/>
      <c r="V32" s="148">
        <f>+'4 Duros'!K25</f>
        <v>5</v>
      </c>
      <c r="W32" s="148"/>
      <c r="X32" s="146">
        <f>+Whist!AY26</f>
        <v>0</v>
      </c>
      <c r="Y32" s="148">
        <f>+Wizard!AM44</f>
        <v>0</v>
      </c>
      <c r="Z32" s="148">
        <f>+'Tute cabrò'!Q22</f>
        <v>5</v>
      </c>
      <c r="AA32" s="146"/>
      <c r="AB32" s="146">
        <f>+Escombra!I27</f>
        <v>0</v>
      </c>
      <c r="AC32" s="146"/>
      <c r="AD32" s="146">
        <f>+Cribbage!BE29</f>
        <v>10</v>
      </c>
      <c r="AE32" s="386"/>
      <c r="AF32" s="148"/>
      <c r="AG32" s="148"/>
      <c r="AH32" s="146"/>
      <c r="AI32" s="148"/>
      <c r="AJ32" s="148">
        <f>+Camelot!AY35</f>
        <v>0</v>
      </c>
      <c r="AK32" s="148">
        <f>+Magic!AQ35</f>
        <v>0</v>
      </c>
      <c r="AL32" s="146">
        <f>+'Wizard Classic'!BU47</f>
        <v>0</v>
      </c>
      <c r="AM32" s="148">
        <f>+'5 Cogombres'!AI25</f>
        <v>0</v>
      </c>
      <c r="AN32" s="148">
        <f>+Euchre!L27</f>
        <v>0</v>
      </c>
      <c r="AO32" s="148">
        <f>+'Euchre Sub.'!AY26</f>
        <v>0</v>
      </c>
      <c r="AP32" s="148">
        <f>+'Pren 6!'!CU41</f>
        <v>0</v>
      </c>
      <c r="AQ32" s="5"/>
      <c r="AR32" s="148"/>
      <c r="AS32" s="5"/>
      <c r="AU32" s="148"/>
      <c r="AV32" s="286">
        <f>SUM(AW32:CI32)</f>
        <v>66</v>
      </c>
      <c r="AW32" s="145">
        <f>+King!T31</f>
        <v>3</v>
      </c>
      <c r="AX32" s="146">
        <f>+Buti!BL30</f>
        <v>6</v>
      </c>
      <c r="AY32" s="146">
        <f>+Pocha!AJ24</f>
        <v>0</v>
      </c>
      <c r="AZ32" s="146">
        <f>+Julepe!AF23</f>
        <v>0</v>
      </c>
      <c r="BA32" s="146">
        <f>+Pumba!M27</f>
        <v>6</v>
      </c>
      <c r="BB32" s="146"/>
      <c r="BC32" s="146">
        <f>+Podrida!R24</f>
        <v>0</v>
      </c>
      <c r="BD32" s="146">
        <f>+Remigio!AW24</f>
        <v>0</v>
      </c>
      <c r="BE32" s="146"/>
      <c r="BF32" s="146"/>
      <c r="BG32" s="146">
        <f>+Texas!AL25</f>
        <v>0</v>
      </c>
      <c r="BH32" s="146"/>
      <c r="BI32" s="146"/>
      <c r="BJ32" s="146"/>
      <c r="BK32" s="148"/>
      <c r="BL32" s="148">
        <f>+Kul!X30</f>
        <v>10</v>
      </c>
      <c r="BM32" s="148"/>
      <c r="BN32" s="148"/>
      <c r="BO32" s="148">
        <f>+'4 Duros'!L25</f>
        <v>7</v>
      </c>
      <c r="BP32" s="148"/>
      <c r="BQ32" s="148">
        <f>+Whist!AZ26</f>
        <v>0</v>
      </c>
      <c r="BR32" s="148">
        <f>+Wizard!AN44</f>
        <v>1</v>
      </c>
      <c r="BS32" s="148">
        <f>+'Tute cabrò'!R22</f>
        <v>8</v>
      </c>
      <c r="BT32" s="146"/>
      <c r="BU32" s="146">
        <f>+Escombra!J27</f>
        <v>2</v>
      </c>
      <c r="BV32" s="146">
        <f>+'1000km'!AQ24</f>
        <v>0</v>
      </c>
      <c r="BW32" s="146">
        <f>+Cribbage!BG44</f>
        <v>6</v>
      </c>
      <c r="BX32" s="146"/>
      <c r="BY32" s="148"/>
      <c r="BZ32" s="148"/>
      <c r="CA32" s="146"/>
      <c r="CB32" s="148"/>
      <c r="CC32" s="148">
        <f>+Camelot!AZ35</f>
        <v>1</v>
      </c>
      <c r="CD32" s="148">
        <f>+Magic!AR35</f>
        <v>1</v>
      </c>
      <c r="CE32" s="148">
        <f>+'Wizard Classic'!BV47</f>
        <v>4</v>
      </c>
      <c r="CF32" s="148">
        <f>+'5 Cogombres'!AJ25</f>
        <v>0</v>
      </c>
      <c r="CG32" s="148">
        <f>+Euchre!M27</f>
        <v>2</v>
      </c>
      <c r="CH32" s="148">
        <f>+'Euchre Sub.'!AZ26</f>
        <v>0</v>
      </c>
      <c r="CI32" s="148">
        <f>+'Pren 6!'!CV41</f>
        <v>9</v>
      </c>
    </row>
    <row r="33" spans="1:87" ht="13.5" customHeight="1" thickBot="1" x14ac:dyDescent="0.35">
      <c r="A33" s="174">
        <f t="shared" si="0"/>
        <v>23</v>
      </c>
      <c r="B33" s="63" t="s">
        <v>169</v>
      </c>
      <c r="C33" s="103">
        <f>SUM(D33:AU33)+AV33/10000</f>
        <v>20.0031</v>
      </c>
      <c r="D33" s="145"/>
      <c r="E33" s="146"/>
      <c r="F33" s="146"/>
      <c r="G33" s="146"/>
      <c r="H33" s="146"/>
      <c r="I33" s="146"/>
      <c r="J33" s="146"/>
      <c r="K33" s="146"/>
      <c r="L33" s="146"/>
      <c r="M33" s="147"/>
      <c r="N33" s="146"/>
      <c r="O33" s="146"/>
      <c r="P33" s="146"/>
      <c r="Q33" s="148"/>
      <c r="R33" s="148"/>
      <c r="S33" s="148"/>
      <c r="T33" s="148"/>
      <c r="U33" s="148"/>
      <c r="V33" s="148"/>
      <c r="W33" s="148"/>
      <c r="X33" s="148"/>
      <c r="Y33" s="148"/>
      <c r="Z33" s="97"/>
      <c r="AA33" s="148"/>
      <c r="AB33" s="148"/>
      <c r="AC33" s="148"/>
      <c r="AD33" s="146">
        <f>+Cribbage!AJ29</f>
        <v>0</v>
      </c>
      <c r="AE33" s="386"/>
      <c r="AF33" s="148"/>
      <c r="AG33" s="148"/>
      <c r="AH33" s="146"/>
      <c r="AI33" s="148"/>
      <c r="AJ33" s="148">
        <f>+Camelot!AS35</f>
        <v>20</v>
      </c>
      <c r="AK33" s="148"/>
      <c r="AL33" s="146"/>
      <c r="AM33" s="148"/>
      <c r="AN33" s="148">
        <f>+Euchre!BH27</f>
        <v>0</v>
      </c>
      <c r="AO33" s="148"/>
      <c r="AP33" s="148"/>
      <c r="AQ33" s="5"/>
      <c r="AR33" s="148"/>
      <c r="AS33" s="5"/>
      <c r="AU33" s="148"/>
      <c r="AV33" s="286">
        <f>SUM(AW33:CI33)</f>
        <v>31</v>
      </c>
      <c r="AW33" s="509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8"/>
      <c r="BK33" s="148"/>
      <c r="BL33" s="148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6">
        <f>+Cribbage!AL44</f>
        <v>0</v>
      </c>
      <c r="BX33" s="146"/>
      <c r="BY33" s="148"/>
      <c r="BZ33" s="148"/>
      <c r="CA33" s="146"/>
      <c r="CB33" s="148"/>
      <c r="CC33" s="148">
        <f>+Camelot!AT35</f>
        <v>16</v>
      </c>
      <c r="CD33" s="148"/>
      <c r="CE33" s="146">
        <f>+'Wizard Classic'!AZ47</f>
        <v>15</v>
      </c>
      <c r="CF33" s="148"/>
      <c r="CG33" s="148">
        <f>+Euchre!BI27</f>
        <v>0</v>
      </c>
      <c r="CH33" s="148"/>
      <c r="CI33" s="148"/>
    </row>
    <row r="34" spans="1:87" ht="13.5" customHeight="1" thickBot="1" x14ac:dyDescent="0.35">
      <c r="A34" s="174">
        <f t="shared" si="0"/>
        <v>24</v>
      </c>
      <c r="B34" s="63" t="s">
        <v>222</v>
      </c>
      <c r="C34" s="103">
        <f>SUM(D34:AU34)+AV34/10000</f>
        <v>20.001300000000001</v>
      </c>
      <c r="D34" s="145"/>
      <c r="E34" s="146"/>
      <c r="F34" s="146"/>
      <c r="G34" s="146"/>
      <c r="H34" s="146"/>
      <c r="I34" s="146"/>
      <c r="J34" s="146"/>
      <c r="K34" s="146"/>
      <c r="L34" s="146"/>
      <c r="M34" s="147"/>
      <c r="N34" s="146"/>
      <c r="O34" s="146"/>
      <c r="P34" s="146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6"/>
      <c r="AE34" s="386">
        <f>+Canasta!R24</f>
        <v>20</v>
      </c>
      <c r="AF34" s="148"/>
      <c r="AG34" s="148"/>
      <c r="AH34" s="146"/>
      <c r="AI34" s="148"/>
      <c r="AJ34" s="148"/>
      <c r="AK34" s="148"/>
      <c r="AL34" s="148"/>
      <c r="AM34" s="148"/>
      <c r="AN34" s="148"/>
      <c r="AO34" s="148"/>
      <c r="AP34" s="148"/>
      <c r="AR34" s="148"/>
      <c r="AU34" s="148"/>
      <c r="AV34" s="286">
        <f>SUM(AW34:CI34)</f>
        <v>13</v>
      </c>
      <c r="AW34" s="145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8"/>
      <c r="BK34" s="148"/>
      <c r="BL34" s="148"/>
      <c r="BM34" s="148"/>
      <c r="BN34" s="148"/>
      <c r="BO34" s="148"/>
      <c r="BP34" s="148"/>
      <c r="BQ34" s="148"/>
      <c r="BR34" s="146"/>
      <c r="BS34" s="148"/>
      <c r="BT34" s="148"/>
      <c r="BU34" s="148"/>
      <c r="BV34" s="148"/>
      <c r="BW34" s="146"/>
      <c r="BX34" s="146">
        <f>+Canasta!S24</f>
        <v>13</v>
      </c>
      <c r="BY34" s="148"/>
      <c r="BZ34" s="148"/>
      <c r="CA34" s="146"/>
      <c r="CB34" s="148"/>
      <c r="CC34" s="148"/>
      <c r="CD34" s="148"/>
      <c r="CE34" s="148"/>
      <c r="CF34" s="148"/>
      <c r="CG34" s="148"/>
      <c r="CH34" s="148"/>
      <c r="CI34" s="148"/>
    </row>
    <row r="35" spans="1:87" ht="13.5" customHeight="1" thickBot="1" x14ac:dyDescent="0.35">
      <c r="A35" s="174">
        <f t="shared" si="0"/>
        <v>25</v>
      </c>
      <c r="B35" s="63" t="s">
        <v>156</v>
      </c>
      <c r="C35" s="103">
        <f>SUM(D35:AU35)+AV35/10000</f>
        <v>10.0055</v>
      </c>
      <c r="D35" s="202"/>
      <c r="E35" s="146">
        <f>+Buti!C30</f>
        <v>10</v>
      </c>
      <c r="F35" s="146"/>
      <c r="G35" s="146"/>
      <c r="H35" s="146">
        <f>+Pumba!F27</f>
        <v>0</v>
      </c>
      <c r="I35" s="146">
        <f>+Cors!Q24</f>
        <v>0</v>
      </c>
      <c r="J35" s="146">
        <f>+Podrida!K24</f>
        <v>0</v>
      </c>
      <c r="K35" s="146">
        <f>+Buti3!F22</f>
        <v>0</v>
      </c>
      <c r="L35" s="146">
        <f>+Remigio!X24</f>
        <v>0</v>
      </c>
      <c r="M35" s="147">
        <f>+Truc!AJ23</f>
        <v>0</v>
      </c>
      <c r="N35" s="146"/>
      <c r="O35" s="146"/>
      <c r="P35" s="146">
        <f>+'Black Jack'!C22</f>
        <v>0</v>
      </c>
      <c r="Q35" s="148">
        <f>+Chinchón!S27</f>
        <v>0</v>
      </c>
      <c r="R35" s="148"/>
      <c r="S35" s="148">
        <f>+Kul!C30</f>
        <v>0</v>
      </c>
      <c r="T35" s="148">
        <f>+Manilla!C26</f>
        <v>0</v>
      </c>
      <c r="U35" s="148">
        <f>+Tute!AY26</f>
        <v>0</v>
      </c>
      <c r="V35" s="148"/>
      <c r="W35" s="148">
        <f>+'Skull King'!AC22</f>
        <v>0</v>
      </c>
      <c r="X35" s="148">
        <f>+Whist!C26</f>
        <v>0</v>
      </c>
      <c r="Y35" s="148">
        <f>+Wizard!E44</f>
        <v>0</v>
      </c>
      <c r="Z35" s="148">
        <f>+'Tute cabrò'!AA22</f>
        <v>0</v>
      </c>
      <c r="AA35" s="148"/>
      <c r="AB35" s="456">
        <f>+Escombra!S27</f>
        <v>0</v>
      </c>
      <c r="AC35" s="146">
        <f>+'1000km'!C24</f>
        <v>0</v>
      </c>
      <c r="AD35" s="146">
        <f>+Cribbage!AG29</f>
        <v>0</v>
      </c>
      <c r="AE35" s="386"/>
      <c r="AF35" s="148"/>
      <c r="AG35" s="148"/>
      <c r="AH35" s="146">
        <f>+Guinyot!F24</f>
        <v>0</v>
      </c>
      <c r="AI35" s="148">
        <f>+'7 i mig'!C22</f>
        <v>0</v>
      </c>
      <c r="AJ35" s="148">
        <f>+Camelot!E35</f>
        <v>0</v>
      </c>
      <c r="AK35" s="148">
        <f>+Magic!E35</f>
        <v>0</v>
      </c>
      <c r="AL35" s="148">
        <f>+'Wizard Classic'!E47</f>
        <v>0</v>
      </c>
      <c r="AM35" s="148">
        <f>+'5 Cogombres'!AA25</f>
        <v>0</v>
      </c>
      <c r="AN35" s="148">
        <f>+Euchre!C27</f>
        <v>0</v>
      </c>
      <c r="AO35" s="148">
        <f>+'Euchre Sub.'!C26</f>
        <v>0</v>
      </c>
      <c r="AP35" s="148">
        <f>+'Pren 6!'!F41</f>
        <v>0</v>
      </c>
      <c r="AQ35" s="5"/>
      <c r="AR35" s="148"/>
      <c r="AS35" s="5"/>
      <c r="AU35" s="148"/>
      <c r="AV35" s="286">
        <f>SUM(AW35:CI35)</f>
        <v>55</v>
      </c>
      <c r="AW35" s="145"/>
      <c r="AX35" s="146">
        <f>+Buti!D30</f>
        <v>8</v>
      </c>
      <c r="AY35" s="146"/>
      <c r="AZ35" s="146"/>
      <c r="BA35" s="146">
        <f>+Pumba!G27</f>
        <v>1</v>
      </c>
      <c r="BB35" s="146">
        <f>+Cors!R24</f>
        <v>0</v>
      </c>
      <c r="BC35" s="146">
        <f>+Podrida!L24</f>
        <v>0</v>
      </c>
      <c r="BD35" s="146">
        <f>+Remigio!Y24</f>
        <v>0</v>
      </c>
      <c r="BE35" s="146">
        <f>+Buti3!G22</f>
        <v>0</v>
      </c>
      <c r="BF35" s="146">
        <f>+Truc!AK23</f>
        <v>0</v>
      </c>
      <c r="BG35" s="146"/>
      <c r="BH35" s="146"/>
      <c r="BI35" s="146">
        <f>+'Black Jack'!D22</f>
        <v>0</v>
      </c>
      <c r="BJ35" s="148">
        <f>+Chinchón!T27</f>
        <v>0</v>
      </c>
      <c r="BK35" s="148"/>
      <c r="BL35" s="148">
        <f>+Kul!D30</f>
        <v>3</v>
      </c>
      <c r="BM35" s="148">
        <f>+Manilla!D26</f>
        <v>0</v>
      </c>
      <c r="BN35" s="148">
        <f>+Tute!AZ26</f>
        <v>0</v>
      </c>
      <c r="BO35" s="148"/>
      <c r="BP35" s="148">
        <f>+'Skull King'!AD22</f>
        <v>0</v>
      </c>
      <c r="BQ35" s="148">
        <f>+Whist!D26</f>
        <v>0</v>
      </c>
      <c r="BR35" s="148">
        <f>+Wizard!F44</f>
        <v>12</v>
      </c>
      <c r="BS35" s="148">
        <f>+'Tute cabrò'!AB22</f>
        <v>0</v>
      </c>
      <c r="BT35" s="148"/>
      <c r="BU35" s="456">
        <f>+Escombra!T27</f>
        <v>0</v>
      </c>
      <c r="BV35" s="146">
        <f>+'1000km'!D24</f>
        <v>0</v>
      </c>
      <c r="BW35" s="146">
        <f>+Cribbage!AI44</f>
        <v>0</v>
      </c>
      <c r="BX35" s="146"/>
      <c r="BY35" s="148"/>
      <c r="BZ35" s="148"/>
      <c r="CA35" s="146"/>
      <c r="CB35" s="148">
        <f>+'7 i mig'!D22</f>
        <v>0</v>
      </c>
      <c r="CC35" s="148">
        <f>+Camelot!F35</f>
        <v>2</v>
      </c>
      <c r="CD35" s="148">
        <f>+Magic!F35</f>
        <v>6</v>
      </c>
      <c r="CE35" s="148">
        <f>+'Wizard Classic'!F47</f>
        <v>20</v>
      </c>
      <c r="CF35" s="148">
        <f>+'5 Cogombres'!AB25</f>
        <v>0</v>
      </c>
      <c r="CG35" s="148">
        <f>+Euchre!D27</f>
        <v>0</v>
      </c>
      <c r="CH35" s="148">
        <f>+'Euchre Sub.'!D26</f>
        <v>0</v>
      </c>
      <c r="CI35" s="148">
        <f>+'Pren 6!'!G41</f>
        <v>3</v>
      </c>
    </row>
    <row r="36" spans="1:87" ht="13.5" customHeight="1" thickBot="1" x14ac:dyDescent="0.35">
      <c r="A36" s="174">
        <f t="shared" si="0"/>
        <v>26</v>
      </c>
      <c r="B36" s="63" t="s">
        <v>251</v>
      </c>
      <c r="C36" s="103">
        <f>SUM(D36:AU36)+AV36/10000</f>
        <v>10.0016</v>
      </c>
      <c r="D36" s="202"/>
      <c r="E36" s="146"/>
      <c r="F36" s="146"/>
      <c r="G36" s="146"/>
      <c r="H36" s="146">
        <f>+Pumba!R27</f>
        <v>10</v>
      </c>
      <c r="I36" s="17"/>
      <c r="J36" s="146"/>
      <c r="K36" s="146"/>
      <c r="L36" s="146"/>
      <c r="M36" s="147"/>
      <c r="N36" s="146"/>
      <c r="O36" s="146"/>
      <c r="P36" s="146"/>
      <c r="Q36" s="146"/>
      <c r="R36" s="148"/>
      <c r="S36" s="148">
        <f>+Kul!AS30</f>
        <v>0</v>
      </c>
      <c r="T36" s="148"/>
      <c r="U36" s="148"/>
      <c r="V36" s="148">
        <f>+'4 Duros'!AK25</f>
        <v>0</v>
      </c>
      <c r="W36" s="148"/>
      <c r="X36" s="148"/>
      <c r="Y36" s="148"/>
      <c r="Z36" s="148"/>
      <c r="AA36" s="148"/>
      <c r="AB36" s="148"/>
      <c r="AC36" s="148"/>
      <c r="AD36" s="146"/>
      <c r="AE36" s="386"/>
      <c r="AF36" s="148"/>
      <c r="AG36" s="148"/>
      <c r="AH36" s="146"/>
      <c r="AI36" s="148"/>
      <c r="AJ36" s="148"/>
      <c r="AK36" s="148"/>
      <c r="AL36" s="148"/>
      <c r="AM36" s="148"/>
      <c r="AN36" s="148"/>
      <c r="AO36" s="148"/>
      <c r="AP36" s="148">
        <f>+'Pren 6!'!AS41</f>
        <v>0</v>
      </c>
      <c r="AQ36" s="5"/>
      <c r="AR36" s="148"/>
      <c r="AS36" s="5"/>
      <c r="AU36" s="148"/>
      <c r="AV36" s="286">
        <f>SUM(AW36:CI36)</f>
        <v>16</v>
      </c>
      <c r="AW36" s="202"/>
      <c r="AX36" s="146"/>
      <c r="AY36" s="146"/>
      <c r="AZ36" s="146"/>
      <c r="BA36" s="146">
        <f>+Pumba!S27</f>
        <v>9</v>
      </c>
      <c r="BB36" s="146"/>
      <c r="BC36" s="146"/>
      <c r="BD36" s="146"/>
      <c r="BE36" s="146"/>
      <c r="BF36" s="146"/>
      <c r="BG36" s="146"/>
      <c r="BH36" s="146"/>
      <c r="BI36" s="146"/>
      <c r="BJ36" s="146"/>
      <c r="BK36" s="148"/>
      <c r="BL36" s="148">
        <f>+Kul!AT30</f>
        <v>1</v>
      </c>
      <c r="BM36" s="148"/>
      <c r="BN36" s="148"/>
      <c r="BO36" s="148">
        <f>+'4 Duros'!AL25</f>
        <v>3</v>
      </c>
      <c r="BP36" s="148"/>
      <c r="BQ36" s="148"/>
      <c r="BR36" s="148"/>
      <c r="BS36" s="148"/>
      <c r="BT36" s="148"/>
      <c r="BU36" s="148"/>
      <c r="BV36" s="148"/>
      <c r="BW36" s="146"/>
      <c r="BX36" s="146"/>
      <c r="BY36" s="148"/>
      <c r="BZ36" s="148"/>
      <c r="CA36" s="146"/>
      <c r="CB36" s="148"/>
      <c r="CC36" s="148"/>
      <c r="CD36" s="148"/>
      <c r="CE36" s="148"/>
      <c r="CF36" s="148"/>
      <c r="CG36" s="148"/>
      <c r="CH36" s="148"/>
      <c r="CI36" s="148">
        <f>+'Pren 6!'!AT41</f>
        <v>3</v>
      </c>
    </row>
    <row r="37" spans="1:87" ht="13.5" customHeight="1" thickBot="1" x14ac:dyDescent="0.35">
      <c r="A37" s="174">
        <f t="shared" si="0"/>
        <v>27</v>
      </c>
      <c r="B37" s="63" t="s">
        <v>219</v>
      </c>
      <c r="C37" s="103">
        <f>SUM(D37:AU37)+AV37/10000</f>
        <v>10.0015</v>
      </c>
      <c r="D37" s="145"/>
      <c r="E37" s="146"/>
      <c r="F37" s="146"/>
      <c r="G37" s="146">
        <f>+Julepe!E23</f>
        <v>0</v>
      </c>
      <c r="H37" s="146"/>
      <c r="I37" s="17"/>
      <c r="J37" s="146"/>
      <c r="K37" s="146"/>
      <c r="L37" s="146"/>
      <c r="M37" s="147"/>
      <c r="N37" s="146"/>
      <c r="O37" s="146"/>
      <c r="P37" s="146">
        <f>+'Black Jack'!S22</f>
        <v>0</v>
      </c>
      <c r="Q37" s="148"/>
      <c r="R37" s="148"/>
      <c r="S37" s="148"/>
      <c r="T37" s="148"/>
      <c r="U37" s="148"/>
      <c r="V37" s="148"/>
      <c r="W37" s="148"/>
      <c r="X37" s="148"/>
      <c r="Y37" s="146"/>
      <c r="Z37" s="148"/>
      <c r="AA37" s="148"/>
      <c r="AB37" s="148"/>
      <c r="AC37" s="148"/>
      <c r="AD37" s="146"/>
      <c r="AE37" s="386">
        <f>+Canasta!C24</f>
        <v>10</v>
      </c>
      <c r="AF37" s="392"/>
      <c r="AG37" s="148"/>
      <c r="AH37" s="146"/>
      <c r="AI37" s="148"/>
      <c r="AJ37" s="148"/>
      <c r="AK37" s="148"/>
      <c r="AL37" s="148"/>
      <c r="AM37" s="148"/>
      <c r="AN37" s="148"/>
      <c r="AO37" s="148">
        <f>+'Euchre Sub.'!BE26</f>
        <v>0</v>
      </c>
      <c r="AP37" s="148">
        <f>+'Pren 6!'!CF41</f>
        <v>0</v>
      </c>
      <c r="AQ37" s="5"/>
      <c r="AR37" s="148"/>
      <c r="AS37" s="5"/>
      <c r="AU37" s="148"/>
      <c r="AV37" s="286">
        <f>SUM(AW37:CI37)</f>
        <v>15</v>
      </c>
      <c r="AW37" s="145"/>
      <c r="AX37" s="146"/>
      <c r="AY37" s="319"/>
      <c r="AZ37" s="146">
        <f>+Julepe!F23</f>
        <v>0</v>
      </c>
      <c r="BA37" s="146"/>
      <c r="BB37" s="146"/>
      <c r="BC37" s="146"/>
      <c r="BD37" s="146"/>
      <c r="BE37" s="146"/>
      <c r="BF37" s="146"/>
      <c r="BG37" s="146"/>
      <c r="BH37" s="146"/>
      <c r="BI37" s="146">
        <f>+'Black Jack'!T22</f>
        <v>0</v>
      </c>
      <c r="BJ37" s="148"/>
      <c r="BK37" s="148"/>
      <c r="BL37" s="146"/>
      <c r="BM37" s="148"/>
      <c r="BN37" s="148"/>
      <c r="BO37" s="148"/>
      <c r="BP37" s="148"/>
      <c r="BQ37" s="148"/>
      <c r="BR37" s="146"/>
      <c r="BS37" s="148"/>
      <c r="BT37" s="148"/>
      <c r="BU37" s="148"/>
      <c r="BV37" s="148"/>
      <c r="BW37" s="146"/>
      <c r="BX37" s="386">
        <f>+Canasta!D24</f>
        <v>12</v>
      </c>
      <c r="BY37" s="148"/>
      <c r="BZ37" s="148"/>
      <c r="CA37" s="146"/>
      <c r="CB37" s="148"/>
      <c r="CC37" s="148"/>
      <c r="CD37" s="148"/>
      <c r="CE37" s="148"/>
      <c r="CF37" s="148"/>
      <c r="CG37" s="148"/>
      <c r="CH37" s="148">
        <f>+'Euchre Sub.'!BF26</f>
        <v>0</v>
      </c>
      <c r="CI37" s="148">
        <f>+'Pren 6!'!CG41</f>
        <v>3</v>
      </c>
    </row>
    <row r="38" spans="1:87" ht="13.5" customHeight="1" thickBot="1" x14ac:dyDescent="0.35">
      <c r="A38" s="174">
        <f t="shared" si="0"/>
        <v>28</v>
      </c>
      <c r="B38" s="63" t="s">
        <v>122</v>
      </c>
      <c r="C38" s="103">
        <f>SUM(D38:AU38)+AV38/10000</f>
        <v>5.1451000000000002</v>
      </c>
      <c r="D38" s="202"/>
      <c r="E38" s="146">
        <f>+Buti!AM30</f>
        <v>0</v>
      </c>
      <c r="F38" s="146">
        <f>+Pocha!C24</f>
        <v>0</v>
      </c>
      <c r="G38" s="146">
        <f>+Julepe!C23</f>
        <v>0</v>
      </c>
      <c r="H38" s="146">
        <f>+Pumba!O27</f>
        <v>0</v>
      </c>
      <c r="I38" s="146">
        <f>+Cors!Y24</f>
        <v>0</v>
      </c>
      <c r="J38" s="146">
        <f>+Podrida!Y24</f>
        <v>0</v>
      </c>
      <c r="K38" s="146"/>
      <c r="L38" s="146"/>
      <c r="M38" s="147">
        <f>+Truc!F23</f>
        <v>0</v>
      </c>
      <c r="N38" s="146">
        <f>+Texas!U25</f>
        <v>0</v>
      </c>
      <c r="O38" s="146">
        <f>+Omaha!AA22</f>
        <v>0</v>
      </c>
      <c r="P38" s="146">
        <f>+'Black Jack'!E22</f>
        <v>0</v>
      </c>
      <c r="Q38" s="148">
        <f>+Chinchón!AA27</f>
        <v>0</v>
      </c>
      <c r="R38" s="148">
        <f>+Mus!E22</f>
        <v>0</v>
      </c>
      <c r="S38" s="148">
        <f>+Kul!AM30</f>
        <v>0</v>
      </c>
      <c r="T38" s="148">
        <f>+Manilla!AM26</f>
        <v>0</v>
      </c>
      <c r="U38" s="148">
        <f>+Tute!AM26</f>
        <v>0</v>
      </c>
      <c r="V38" s="148"/>
      <c r="W38" s="148">
        <f>+'Skull King'!E22</f>
        <v>0</v>
      </c>
      <c r="X38" s="148">
        <f>+Whist!AM26</f>
        <v>0</v>
      </c>
      <c r="Y38" s="354">
        <f>+Wizard!C44</f>
        <v>0</v>
      </c>
      <c r="Z38" s="148">
        <f>+'Tute cabrò'!U22</f>
        <v>0</v>
      </c>
      <c r="AA38" s="148"/>
      <c r="AB38" s="148">
        <f>+Escombra!AA27</f>
        <v>0</v>
      </c>
      <c r="AC38" s="148"/>
      <c r="AD38" s="146">
        <f>+Cribbage!AM29</f>
        <v>0</v>
      </c>
      <c r="AE38" s="386"/>
      <c r="AF38" s="148">
        <f>+Portugués!E27</f>
        <v>0</v>
      </c>
      <c r="AG38" s="148">
        <f>+Tarot!AM26</f>
        <v>0</v>
      </c>
      <c r="AH38" s="146">
        <f>+Guinyot!O24</f>
        <v>0</v>
      </c>
      <c r="AI38" s="148">
        <f>+'7 i mig'!E22</f>
        <v>0</v>
      </c>
      <c r="AJ38" s="148">
        <f>+Camelot!C35</f>
        <v>0</v>
      </c>
      <c r="AK38" s="148">
        <f>+Magic!C35</f>
        <v>5</v>
      </c>
      <c r="AL38" s="148">
        <f>+'Wizard Classic'!C47</f>
        <v>0</v>
      </c>
      <c r="AM38" s="148">
        <f>+'5 Cogombres'!U25</f>
        <v>0</v>
      </c>
      <c r="AN38" s="148">
        <f>+Euchre!AM27</f>
        <v>0</v>
      </c>
      <c r="AO38" s="148">
        <f>+'Euchre Sub.'!AM26</f>
        <v>0</v>
      </c>
      <c r="AP38" s="148">
        <f>+'Pren 6!'!O41</f>
        <v>0</v>
      </c>
      <c r="AR38" s="148"/>
      <c r="AU38" s="148"/>
      <c r="AV38" s="286">
        <f>SUM(AW38:CI38)</f>
        <v>1451</v>
      </c>
      <c r="AW38" s="202"/>
      <c r="AX38" s="146">
        <f>+Buti!AN30</f>
        <v>0</v>
      </c>
      <c r="AY38" s="146">
        <f>+Pocha!D24</f>
        <v>0</v>
      </c>
      <c r="AZ38" s="146">
        <f>+Julepe!D23</f>
        <v>0</v>
      </c>
      <c r="BA38" s="146">
        <f>+Pumba!P27</f>
        <v>1</v>
      </c>
      <c r="BB38" s="146">
        <f>+Cors!Z24</f>
        <v>0</v>
      </c>
      <c r="BC38" s="146">
        <f>+Podrida!Z24</f>
        <v>0</v>
      </c>
      <c r="BD38" s="146"/>
      <c r="BE38" s="146"/>
      <c r="BF38" s="146">
        <f>+Truc!G23</f>
        <v>0</v>
      </c>
      <c r="BG38" s="146">
        <f>+Texas!V25</f>
        <v>0</v>
      </c>
      <c r="BH38" s="146">
        <f>+Omaha!AB22</f>
        <v>0</v>
      </c>
      <c r="BI38" s="146">
        <f>+'Black Jack'!F22</f>
        <v>0</v>
      </c>
      <c r="BJ38" s="148">
        <f>+Chinchón!AB27</f>
        <v>0</v>
      </c>
      <c r="BK38" s="148">
        <f>+Mus!F22</f>
        <v>0</v>
      </c>
      <c r="BL38" s="146">
        <f>+Kul!AN30</f>
        <v>1</v>
      </c>
      <c r="BM38" s="148">
        <f>+Manilla!AN26</f>
        <v>0</v>
      </c>
      <c r="BN38" s="148">
        <f>+Tute!AN26</f>
        <v>0</v>
      </c>
      <c r="BO38" s="148">
        <f>+'4 Duros'!AF25</f>
        <v>0</v>
      </c>
      <c r="BP38" s="148">
        <f>+'Skull King'!F22</f>
        <v>0</v>
      </c>
      <c r="BQ38" s="148">
        <f>+Whist!AN26</f>
        <v>0</v>
      </c>
      <c r="BR38" s="148">
        <f>+Wizard!D44</f>
        <v>110</v>
      </c>
      <c r="BS38" s="148">
        <f>+'Tute cabrò'!V22</f>
        <v>0</v>
      </c>
      <c r="BT38" s="148"/>
      <c r="BU38" s="148">
        <f>+Escombra!AB27</f>
        <v>0</v>
      </c>
      <c r="BV38" s="148"/>
      <c r="BW38" s="146">
        <f>+Cribbage!AO44</f>
        <v>0</v>
      </c>
      <c r="BX38" s="146"/>
      <c r="BY38" s="148">
        <f>+Portugués!F27</f>
        <v>0</v>
      </c>
      <c r="BZ38" s="148">
        <f>+Tarot!AN26</f>
        <v>0</v>
      </c>
      <c r="CA38" s="146">
        <f>+Guinyot!G24</f>
        <v>0</v>
      </c>
      <c r="CB38" s="148">
        <f>+'7 i mig'!F22</f>
        <v>0</v>
      </c>
      <c r="CC38" s="148">
        <f>+Camelot!D35</f>
        <v>64</v>
      </c>
      <c r="CD38" s="148">
        <f>+Magic!D35</f>
        <v>222</v>
      </c>
      <c r="CE38" s="148">
        <f>+'Wizard Classic'!D47</f>
        <v>1050</v>
      </c>
      <c r="CF38" s="148">
        <f>+'5 Cogombres'!V25</f>
        <v>0</v>
      </c>
      <c r="CG38" s="148">
        <f>+Euchre!AN27</f>
        <v>0</v>
      </c>
      <c r="CH38" s="148">
        <f>+'Euchre Sub.'!AN26</f>
        <v>0</v>
      </c>
      <c r="CI38" s="148">
        <f>+'Pren 6!'!P41</f>
        <v>3</v>
      </c>
    </row>
    <row r="39" spans="1:87" ht="13.5" customHeight="1" thickBot="1" x14ac:dyDescent="0.35">
      <c r="A39" s="174">
        <f t="shared" si="0"/>
        <v>29</v>
      </c>
      <c r="B39" s="63" t="s">
        <v>191</v>
      </c>
      <c r="C39" s="103">
        <f>SUM(D39:AU39)+AV39/10000</f>
        <v>5.0018000000000002</v>
      </c>
      <c r="D39" s="145"/>
      <c r="E39" s="146"/>
      <c r="F39" s="146"/>
      <c r="G39" s="146"/>
      <c r="H39" s="146"/>
      <c r="I39" s="146"/>
      <c r="J39" s="146"/>
      <c r="K39" s="146"/>
      <c r="L39" s="146"/>
      <c r="M39" s="147"/>
      <c r="N39" s="146"/>
      <c r="O39" s="146"/>
      <c r="P39" s="146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6"/>
      <c r="AE39" s="386">
        <f>+Canasta!AA24</f>
        <v>5</v>
      </c>
      <c r="AF39" s="148"/>
      <c r="AG39" s="148"/>
      <c r="AH39" s="146"/>
      <c r="AI39" s="148"/>
      <c r="AJ39" s="148"/>
      <c r="AK39" s="148"/>
      <c r="AL39" s="148"/>
      <c r="AM39" s="148"/>
      <c r="AN39" s="148"/>
      <c r="AO39" s="148"/>
      <c r="AP39" s="148">
        <f>+'Pren 6!'!CC41</f>
        <v>0</v>
      </c>
      <c r="AQ39" s="5"/>
      <c r="AR39" s="148"/>
      <c r="AU39" s="148"/>
      <c r="AV39" s="286">
        <f>SUM(AW39:CI39)</f>
        <v>18</v>
      </c>
      <c r="AW39" s="145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8"/>
      <c r="BK39" s="148"/>
      <c r="BL39" s="146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6"/>
      <c r="BX39" s="146">
        <f>+Canasta!AB24</f>
        <v>17</v>
      </c>
      <c r="BY39" s="148"/>
      <c r="BZ39" s="148"/>
      <c r="CA39" s="146"/>
      <c r="CB39" s="148"/>
      <c r="CC39" s="148"/>
      <c r="CD39" s="148"/>
      <c r="CE39" s="148"/>
      <c r="CF39" s="148"/>
      <c r="CG39" s="148"/>
      <c r="CH39" s="148"/>
      <c r="CI39" s="148">
        <f>+'Pren 6!'!CD41</f>
        <v>1</v>
      </c>
    </row>
    <row r="40" spans="1:87" ht="13.5" customHeight="1" thickBot="1" x14ac:dyDescent="0.35">
      <c r="A40" s="174">
        <f t="shared" si="0"/>
        <v>30</v>
      </c>
      <c r="B40" s="63" t="s">
        <v>187</v>
      </c>
      <c r="C40" s="103">
        <f>SUM(D40:AU40)+AV40/10000</f>
        <v>5.0012999999999996</v>
      </c>
      <c r="D40" s="145"/>
      <c r="E40" s="146"/>
      <c r="F40" s="146">
        <f>+Pocha!U24</f>
        <v>0</v>
      </c>
      <c r="G40" s="146">
        <f>+Julepe!U23</f>
        <v>0</v>
      </c>
      <c r="H40" s="146"/>
      <c r="I40" s="146"/>
      <c r="J40" s="146"/>
      <c r="K40" s="146"/>
      <c r="L40" s="146">
        <f>+Remigio!AD24</f>
        <v>0</v>
      </c>
      <c r="M40" s="147">
        <f>+Truc!AD23</f>
        <v>0</v>
      </c>
      <c r="N40" s="146"/>
      <c r="O40" s="146"/>
      <c r="P40" s="146"/>
      <c r="Q40" s="146"/>
      <c r="R40" s="148"/>
      <c r="S40" s="148"/>
      <c r="T40" s="148">
        <f>+Manilla!AD26</f>
        <v>0</v>
      </c>
      <c r="U40" s="148">
        <f>+Tute!AD26</f>
        <v>0</v>
      </c>
      <c r="V40" s="148"/>
      <c r="W40" s="148"/>
      <c r="X40" s="148"/>
      <c r="Y40" s="148"/>
      <c r="Z40" s="97"/>
      <c r="AA40" s="148">
        <f>+Copo!U22</f>
        <v>0</v>
      </c>
      <c r="AB40" s="148"/>
      <c r="AC40" s="148"/>
      <c r="AD40" s="146"/>
      <c r="AE40" s="386"/>
      <c r="AF40" s="148"/>
      <c r="AG40" s="148"/>
      <c r="AH40" s="146"/>
      <c r="AI40" s="148">
        <f>+'7 i mig'!U22</f>
        <v>0</v>
      </c>
      <c r="AJ40" s="148">
        <f>+Camelot!I35</f>
        <v>5</v>
      </c>
      <c r="AK40" s="148"/>
      <c r="AL40" s="97"/>
      <c r="AM40" s="148"/>
      <c r="AN40" s="148"/>
      <c r="AO40" s="148"/>
      <c r="AP40" s="148"/>
      <c r="AQ40" s="5"/>
      <c r="AR40" s="148"/>
      <c r="AS40" s="5"/>
      <c r="AU40" s="148"/>
      <c r="AV40" s="286">
        <f>SUM(AW40:CI40)</f>
        <v>13</v>
      </c>
      <c r="AW40" s="145"/>
      <c r="AX40" s="146"/>
      <c r="AY40" s="146">
        <f>+Pocha!V24</f>
        <v>0</v>
      </c>
      <c r="AZ40" s="146">
        <f>+Julepe!V23</f>
        <v>0</v>
      </c>
      <c r="BA40" s="146"/>
      <c r="BB40" s="146"/>
      <c r="BC40" s="146"/>
      <c r="BD40" s="146">
        <f>+Remigio!AE24</f>
        <v>0</v>
      </c>
      <c r="BE40" s="146"/>
      <c r="BF40" s="146">
        <f>+Truc!AE23</f>
        <v>0</v>
      </c>
      <c r="BG40" s="146"/>
      <c r="BH40" s="146"/>
      <c r="BI40" s="146"/>
      <c r="BJ40" s="146"/>
      <c r="BK40" s="148"/>
      <c r="BL40" s="148"/>
      <c r="BM40" s="148">
        <f>+Manilla!AE26</f>
        <v>0</v>
      </c>
      <c r="BN40" s="148">
        <f>+Tute!AE26</f>
        <v>0</v>
      </c>
      <c r="BO40" s="148"/>
      <c r="BP40" s="148"/>
      <c r="BQ40" s="148"/>
      <c r="BR40" s="148"/>
      <c r="BS40" s="148"/>
      <c r="BT40" s="148">
        <f>+Copo!V22</f>
        <v>0</v>
      </c>
      <c r="BU40" s="148"/>
      <c r="BV40" s="148"/>
      <c r="BW40" s="146"/>
      <c r="BX40" s="146"/>
      <c r="BY40" s="148"/>
      <c r="BZ40" s="148"/>
      <c r="CA40" s="146"/>
      <c r="CB40" s="148">
        <f>+'7 i mig'!V22</f>
        <v>0</v>
      </c>
      <c r="CC40" s="148">
        <f>+Camelot!J35</f>
        <v>13</v>
      </c>
      <c r="CD40" s="148"/>
      <c r="CE40" s="148"/>
      <c r="CF40" s="148"/>
      <c r="CG40" s="148"/>
      <c r="CH40" s="148"/>
      <c r="CI40" s="148"/>
    </row>
    <row r="41" spans="1:87" ht="13.5" customHeight="1" thickBot="1" x14ac:dyDescent="0.35">
      <c r="A41" s="174">
        <f t="shared" si="0"/>
        <v>31</v>
      </c>
      <c r="B41" s="63" t="s">
        <v>240</v>
      </c>
      <c r="C41" s="103">
        <f>SUM(D41:AU41)+AV41/10000</f>
        <v>0.16739999999999999</v>
      </c>
      <c r="D41" s="202">
        <f>+King!AU31</f>
        <v>0</v>
      </c>
      <c r="E41" s="146"/>
      <c r="F41" s="146"/>
      <c r="G41" s="146"/>
      <c r="H41" s="146"/>
      <c r="I41" s="17"/>
      <c r="J41" s="146"/>
      <c r="K41" s="146"/>
      <c r="L41" s="146"/>
      <c r="M41" s="147"/>
      <c r="N41" s="146"/>
      <c r="O41" s="146"/>
      <c r="P41" s="146"/>
      <c r="Q41" s="148"/>
      <c r="R41" s="148"/>
      <c r="S41" s="146"/>
      <c r="T41" s="148"/>
      <c r="U41" s="148"/>
      <c r="V41" s="148"/>
      <c r="W41" s="148"/>
      <c r="X41" s="146"/>
      <c r="Y41" s="148">
        <f>+Wizard!BU44</f>
        <v>0</v>
      </c>
      <c r="Z41" s="148"/>
      <c r="AA41" s="148"/>
      <c r="AB41" s="148"/>
      <c r="AC41" s="148"/>
      <c r="AD41" s="146"/>
      <c r="AE41" s="386"/>
      <c r="AF41" s="148"/>
      <c r="AG41" s="148"/>
      <c r="AH41" s="146"/>
      <c r="AI41" s="148"/>
      <c r="AJ41" s="148">
        <f>+Camelot!BC35</f>
        <v>0</v>
      </c>
      <c r="AK41" s="148">
        <f>+Magic!AS35</f>
        <v>0</v>
      </c>
      <c r="AL41" s="148">
        <f>+'Wizard Classic'!BM47</f>
        <v>0</v>
      </c>
      <c r="AM41" s="148"/>
      <c r="AN41" s="148"/>
      <c r="AO41" s="148"/>
      <c r="AP41" s="148">
        <f>+'Pren 6!'!BB41</f>
        <v>0</v>
      </c>
      <c r="AR41" s="148"/>
      <c r="AU41" s="148"/>
      <c r="AV41" s="286">
        <f>SUM(AW41:CI41)</f>
        <v>1674</v>
      </c>
      <c r="AW41" s="202">
        <f>+King!AV31</f>
        <v>2</v>
      </c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8"/>
      <c r="BK41" s="148"/>
      <c r="BL41" s="146"/>
      <c r="BM41" s="148"/>
      <c r="BN41" s="148"/>
      <c r="BO41" s="148"/>
      <c r="BP41" s="148"/>
      <c r="BQ41" s="146"/>
      <c r="BR41" s="148">
        <f>+Wizard!BV44</f>
        <v>222</v>
      </c>
      <c r="BS41" s="148"/>
      <c r="BT41" s="148"/>
      <c r="BU41" s="148"/>
      <c r="BV41" s="148"/>
      <c r="BW41" s="146"/>
      <c r="BX41" s="146"/>
      <c r="BY41" s="148"/>
      <c r="BZ41" s="148"/>
      <c r="CA41" s="146"/>
      <c r="CB41" s="148"/>
      <c r="CC41" s="148">
        <f>+Camelot!BD35</f>
        <v>86</v>
      </c>
      <c r="CD41" s="148">
        <f>+Magic!AT35</f>
        <v>333</v>
      </c>
      <c r="CE41" s="148">
        <f>+'Wizard Classic'!BN47</f>
        <v>1029</v>
      </c>
      <c r="CF41" s="148"/>
      <c r="CG41" s="148"/>
      <c r="CH41" s="148"/>
      <c r="CI41" s="148">
        <f>+'Pren 6!'!BC41</f>
        <v>2</v>
      </c>
    </row>
    <row r="42" spans="1:87" ht="13.5" customHeight="1" thickBot="1" x14ac:dyDescent="0.35">
      <c r="A42" s="174">
        <f t="shared" si="0"/>
        <v>32</v>
      </c>
      <c r="B42" s="63" t="s">
        <v>160</v>
      </c>
      <c r="C42" s="103">
        <f>SUM(D42:AU42)+AV42/10000</f>
        <v>0.12180000000000001</v>
      </c>
      <c r="D42" s="145"/>
      <c r="E42" s="146"/>
      <c r="F42" s="146"/>
      <c r="G42" s="146"/>
      <c r="H42" s="146"/>
      <c r="I42" s="146"/>
      <c r="J42" s="146"/>
      <c r="K42" s="146"/>
      <c r="L42" s="146"/>
      <c r="M42" s="147"/>
      <c r="N42" s="146"/>
      <c r="O42" s="146"/>
      <c r="P42" s="146"/>
      <c r="Q42" s="148"/>
      <c r="R42" s="148"/>
      <c r="S42" s="148"/>
      <c r="T42" s="148"/>
      <c r="U42" s="148"/>
      <c r="V42" s="148"/>
      <c r="W42" s="148"/>
      <c r="X42" s="146"/>
      <c r="Y42" s="148">
        <f>+Wizard!AE44</f>
        <v>0</v>
      </c>
      <c r="Z42" s="148"/>
      <c r="AA42" s="148"/>
      <c r="AB42" s="148"/>
      <c r="AC42" s="148"/>
      <c r="AD42" s="146"/>
      <c r="AE42" s="386"/>
      <c r="AF42" s="148"/>
      <c r="AG42" s="148"/>
      <c r="AH42" s="146"/>
      <c r="AI42" s="148"/>
      <c r="AJ42" s="148"/>
      <c r="AK42" s="146">
        <f>+Magic!AE35</f>
        <v>0</v>
      </c>
      <c r="AL42" s="148">
        <f>+'Wizard Classic'!AG47</f>
        <v>0</v>
      </c>
      <c r="AM42" s="148"/>
      <c r="AN42" s="148"/>
      <c r="AO42" s="148"/>
      <c r="AP42" s="148"/>
      <c r="AR42" s="148"/>
      <c r="AU42" s="148"/>
      <c r="AV42" s="286">
        <f>SUM(AW42:CI42)</f>
        <v>1218</v>
      </c>
      <c r="AW42" s="145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8"/>
      <c r="BK42" s="148"/>
      <c r="BL42" s="148"/>
      <c r="BM42" s="148"/>
      <c r="BN42" s="148"/>
      <c r="BO42" s="148"/>
      <c r="BP42" s="148"/>
      <c r="BQ42" s="146"/>
      <c r="BR42" s="148">
        <f>+Wizard!AF44</f>
        <v>59</v>
      </c>
      <c r="BS42" s="148"/>
      <c r="BT42" s="148"/>
      <c r="BU42" s="148"/>
      <c r="BV42" s="148"/>
      <c r="BW42" s="146"/>
      <c r="BX42" s="146"/>
      <c r="BY42" s="148"/>
      <c r="BZ42" s="148"/>
      <c r="CA42" s="146"/>
      <c r="CB42" s="148"/>
      <c r="CC42" s="148"/>
      <c r="CD42" s="146">
        <f>+Magic!AF35</f>
        <v>417</v>
      </c>
      <c r="CE42" s="148">
        <f>+'Wizard Classic'!AH47</f>
        <v>742</v>
      </c>
      <c r="CF42" s="148"/>
      <c r="CG42" s="148"/>
      <c r="CH42" s="148"/>
      <c r="CI42" s="148"/>
    </row>
    <row r="43" spans="1:87" ht="13.5" customHeight="1" thickBot="1" x14ac:dyDescent="0.35">
      <c r="A43" s="174">
        <f t="shared" ref="A43:A74" si="1">RANK(C43,C$11:C$82)</f>
        <v>33</v>
      </c>
      <c r="B43" s="63" t="s">
        <v>233</v>
      </c>
      <c r="C43" s="103">
        <f>SUM(D43:AU43)+AV43/10000</f>
        <v>5.7000000000000002E-2</v>
      </c>
      <c r="D43" s="145"/>
      <c r="E43" s="146"/>
      <c r="F43" s="146"/>
      <c r="G43" s="146"/>
      <c r="H43" s="146"/>
      <c r="I43" s="146"/>
      <c r="J43" s="146"/>
      <c r="K43" s="146"/>
      <c r="L43" s="146"/>
      <c r="M43" s="147"/>
      <c r="N43" s="146"/>
      <c r="O43" s="146"/>
      <c r="P43" s="146"/>
      <c r="Q43" s="148"/>
      <c r="R43" s="148"/>
      <c r="S43" s="148"/>
      <c r="T43" s="148"/>
      <c r="U43" s="148"/>
      <c r="V43" s="148"/>
      <c r="W43" s="148"/>
      <c r="X43" s="148"/>
      <c r="Y43" s="148">
        <f>+Wizard!I44</f>
        <v>0</v>
      </c>
      <c r="Z43" s="148"/>
      <c r="AA43" s="148"/>
      <c r="AB43" s="148"/>
      <c r="AC43" s="148"/>
      <c r="AD43" s="146"/>
      <c r="AE43" s="386"/>
      <c r="AF43" s="148"/>
      <c r="AG43" s="148"/>
      <c r="AH43" s="146"/>
      <c r="AI43" s="148"/>
      <c r="AJ43" s="148"/>
      <c r="AK43" s="148">
        <f>+Magic!W35</f>
        <v>0</v>
      </c>
      <c r="AL43" s="148">
        <f>+'Wizard Classic'!Y47</f>
        <v>0</v>
      </c>
      <c r="AM43" s="148"/>
      <c r="AN43" s="148"/>
      <c r="AO43" s="148"/>
      <c r="AP43" s="148"/>
      <c r="AR43" s="148"/>
      <c r="AU43" s="148"/>
      <c r="AV43" s="286">
        <f>SUM(AW43:CI43)</f>
        <v>570</v>
      </c>
      <c r="AW43" s="145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8"/>
      <c r="BK43" s="148"/>
      <c r="BL43" s="148"/>
      <c r="BM43" s="148"/>
      <c r="BN43" s="148"/>
      <c r="BO43" s="148"/>
      <c r="BP43" s="148"/>
      <c r="BQ43" s="148"/>
      <c r="BR43" s="148">
        <f>+Wizard!J44</f>
        <v>8</v>
      </c>
      <c r="BS43" s="148"/>
      <c r="BT43" s="148"/>
      <c r="BU43" s="148"/>
      <c r="BV43" s="148"/>
      <c r="BW43" s="146"/>
      <c r="BX43" s="146"/>
      <c r="BY43" s="148"/>
      <c r="BZ43" s="148"/>
      <c r="CA43" s="146"/>
      <c r="CB43" s="148"/>
      <c r="CC43" s="148"/>
      <c r="CD43" s="148">
        <f>+Magic!X35</f>
        <v>198</v>
      </c>
      <c r="CE43" s="148">
        <f>+'Wizard Classic'!Z47</f>
        <v>364</v>
      </c>
      <c r="CF43" s="148"/>
      <c r="CG43" s="148"/>
      <c r="CH43" s="148"/>
      <c r="CI43" s="148"/>
    </row>
    <row r="44" spans="1:87" ht="13.5" customHeight="1" thickBot="1" x14ac:dyDescent="0.35">
      <c r="A44" s="174">
        <f t="shared" si="1"/>
        <v>34</v>
      </c>
      <c r="B44" s="63" t="s">
        <v>186</v>
      </c>
      <c r="C44" s="103">
        <f>SUM(D44:AU44)+AV44/10000</f>
        <v>4.6899999999999997E-2</v>
      </c>
      <c r="D44" s="145"/>
      <c r="E44" s="146"/>
      <c r="F44" s="146"/>
      <c r="G44" s="146"/>
      <c r="H44" s="146"/>
      <c r="I44" s="146">
        <f>+Cors!E24</f>
        <v>0</v>
      </c>
      <c r="J44" s="146"/>
      <c r="K44" s="146"/>
      <c r="L44" s="146"/>
      <c r="M44" s="147"/>
      <c r="N44" s="146"/>
      <c r="O44" s="146"/>
      <c r="P44" s="146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6"/>
      <c r="AE44" s="386"/>
      <c r="AF44" s="148"/>
      <c r="AG44" s="148"/>
      <c r="AH44" s="146"/>
      <c r="AI44" s="148"/>
      <c r="AJ44" s="148">
        <f>+Camelot!K35</f>
        <v>0</v>
      </c>
      <c r="AK44" s="148">
        <f>+Magic!K35</f>
        <v>0</v>
      </c>
      <c r="AL44" s="148">
        <f>+'Wizard Classic'!K47</f>
        <v>0</v>
      </c>
      <c r="AM44" s="148"/>
      <c r="AN44" s="148"/>
      <c r="AO44" s="148"/>
      <c r="AP44" s="148"/>
      <c r="AR44" s="148"/>
      <c r="AU44" s="148"/>
      <c r="AV44" s="286">
        <f>SUM(AW44:CI44)</f>
        <v>469</v>
      </c>
      <c r="AW44" s="202"/>
      <c r="AX44" s="146"/>
      <c r="AY44" s="146"/>
      <c r="AZ44" s="146"/>
      <c r="BA44" s="146"/>
      <c r="BB44" s="146">
        <f>+Cors!F24</f>
        <v>0</v>
      </c>
      <c r="BC44" s="146"/>
      <c r="BD44" s="146"/>
      <c r="BE44" s="146"/>
      <c r="BF44" s="146"/>
      <c r="BG44" s="146"/>
      <c r="BH44" s="146"/>
      <c r="BI44" s="146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6"/>
      <c r="BX44" s="146"/>
      <c r="BY44" s="148"/>
      <c r="BZ44" s="148"/>
      <c r="CA44" s="146"/>
      <c r="CB44" s="148"/>
      <c r="CC44" s="148">
        <f>+Camelot!L35</f>
        <v>8</v>
      </c>
      <c r="CD44" s="148">
        <f>+Magic!L35</f>
        <v>134</v>
      </c>
      <c r="CE44" s="148">
        <f>+'Wizard Classic'!L47</f>
        <v>327</v>
      </c>
      <c r="CF44" s="148"/>
      <c r="CG44" s="148"/>
      <c r="CH44" s="148"/>
      <c r="CI44" s="148"/>
    </row>
    <row r="45" spans="1:87" ht="13.5" customHeight="1" thickBot="1" x14ac:dyDescent="0.35">
      <c r="A45" s="174">
        <f t="shared" si="1"/>
        <v>35</v>
      </c>
      <c r="B45" s="63" t="s">
        <v>157</v>
      </c>
      <c r="C45" s="103">
        <f>SUM(D45:AU45)+AV45/10000</f>
        <v>3.44E-2</v>
      </c>
      <c r="D45" s="145"/>
      <c r="E45" s="146"/>
      <c r="F45" s="146"/>
      <c r="G45" s="146">
        <f>+Julepe!K23</f>
        <v>0</v>
      </c>
      <c r="H45" s="146"/>
      <c r="I45" s="17"/>
      <c r="J45" s="146"/>
      <c r="K45" s="146"/>
      <c r="L45" s="146"/>
      <c r="M45" s="147"/>
      <c r="N45" s="146"/>
      <c r="O45" s="146"/>
      <c r="P45" s="146"/>
      <c r="Q45" s="148"/>
      <c r="R45" s="148"/>
      <c r="S45" s="148"/>
      <c r="T45" s="148"/>
      <c r="U45" s="148"/>
      <c r="V45" s="148"/>
      <c r="W45" s="148"/>
      <c r="X45" s="148"/>
      <c r="Y45" s="148">
        <f>+Wizard!AG44</f>
        <v>0</v>
      </c>
      <c r="Z45" s="148"/>
      <c r="AA45" s="148"/>
      <c r="AB45" s="148"/>
      <c r="AC45" s="148">
        <f>+'1000km'!AM24</f>
        <v>0</v>
      </c>
      <c r="AD45" s="146"/>
      <c r="AE45" s="386"/>
      <c r="AF45" s="148"/>
      <c r="AG45" s="148"/>
      <c r="AH45" s="146"/>
      <c r="AI45" s="148"/>
      <c r="AJ45" s="148"/>
      <c r="AK45" s="148">
        <f>+Magic!AG35</f>
        <v>0</v>
      </c>
      <c r="AL45" s="148">
        <f>+'Wizard Classic'!AI47</f>
        <v>0</v>
      </c>
      <c r="AM45" s="148"/>
      <c r="AN45" s="148"/>
      <c r="AO45" s="148"/>
      <c r="AP45" s="148"/>
      <c r="AR45" s="148"/>
      <c r="AU45" s="148"/>
      <c r="AV45" s="286">
        <f>SUM(AW45:CI45)</f>
        <v>344</v>
      </c>
      <c r="AW45" s="145"/>
      <c r="AX45" s="146"/>
      <c r="AY45" s="146"/>
      <c r="AZ45" s="146">
        <f>+Julepe!L23</f>
        <v>0</v>
      </c>
      <c r="BA45" s="146"/>
      <c r="BB45" s="146"/>
      <c r="BC45" s="146"/>
      <c r="BD45" s="146"/>
      <c r="BE45" s="146"/>
      <c r="BF45" s="146"/>
      <c r="BG45" s="146"/>
      <c r="BH45" s="146"/>
      <c r="BI45" s="146"/>
      <c r="BJ45" s="148"/>
      <c r="BK45" s="148"/>
      <c r="BL45" s="148"/>
      <c r="BM45" s="148"/>
      <c r="BN45" s="148"/>
      <c r="BO45" s="148"/>
      <c r="BP45" s="148"/>
      <c r="BQ45" s="148"/>
      <c r="BR45" s="148">
        <f>+Wizard!AH44</f>
        <v>29</v>
      </c>
      <c r="BS45" s="148"/>
      <c r="BT45" s="148"/>
      <c r="BU45" s="148"/>
      <c r="BV45" s="148"/>
      <c r="BW45" s="146"/>
      <c r="BX45" s="146"/>
      <c r="BY45" s="148"/>
      <c r="BZ45" s="148"/>
      <c r="CA45" s="146"/>
      <c r="CB45" s="148"/>
      <c r="CC45" s="148"/>
      <c r="CD45" s="148">
        <f>+Magic!AH35</f>
        <v>136</v>
      </c>
      <c r="CE45" s="148">
        <f>+'Wizard Classic'!AJ47</f>
        <v>179</v>
      </c>
      <c r="CF45" s="148"/>
      <c r="CG45" s="148"/>
      <c r="CH45" s="148"/>
      <c r="CI45" s="148"/>
    </row>
    <row r="46" spans="1:87" ht="13.5" customHeight="1" thickBot="1" x14ac:dyDescent="0.35">
      <c r="A46" s="174">
        <f t="shared" si="1"/>
        <v>36</v>
      </c>
      <c r="B46" s="63" t="s">
        <v>283</v>
      </c>
      <c r="C46" s="103">
        <f>SUM(D46:AU46)+AV46/10000</f>
        <v>1.0999999999999999E-2</v>
      </c>
      <c r="D46" s="145"/>
      <c r="E46" s="146"/>
      <c r="F46" s="146"/>
      <c r="G46" s="146"/>
      <c r="H46" s="146"/>
      <c r="I46" s="146"/>
      <c r="J46" s="146"/>
      <c r="K46" s="146"/>
      <c r="L46" s="146"/>
      <c r="M46" s="147"/>
      <c r="N46" s="146"/>
      <c r="O46" s="146"/>
      <c r="P46" s="146"/>
      <c r="Q46" s="148"/>
      <c r="R46" s="148"/>
      <c r="S46" s="148"/>
      <c r="T46" s="148"/>
      <c r="U46" s="148"/>
      <c r="V46" s="148"/>
      <c r="W46" s="148"/>
      <c r="X46" s="148"/>
      <c r="Y46" s="354">
        <f>+Wizard!S44</f>
        <v>0</v>
      </c>
      <c r="Z46" s="148"/>
      <c r="AA46" s="148"/>
      <c r="AB46" s="148"/>
      <c r="AC46" s="148"/>
      <c r="AD46" s="146"/>
      <c r="AE46" s="386"/>
      <c r="AF46" s="148"/>
      <c r="AG46" s="148"/>
      <c r="AH46" s="146"/>
      <c r="AI46" s="148"/>
      <c r="AJ46" s="148"/>
      <c r="AK46" s="148"/>
      <c r="AL46" s="148">
        <f>+'Wizard Classic'!BO47</f>
        <v>0</v>
      </c>
      <c r="AM46" s="148"/>
      <c r="AN46" s="148"/>
      <c r="AO46" s="148"/>
      <c r="AP46" s="148"/>
      <c r="AQ46" s="5"/>
      <c r="AR46" s="148"/>
      <c r="AS46" s="5"/>
      <c r="AU46" s="148"/>
      <c r="AV46" s="286">
        <f>SUM(AW46:CI46)</f>
        <v>110</v>
      </c>
      <c r="AW46" s="145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8"/>
      <c r="BK46" s="148"/>
      <c r="BL46" s="148"/>
      <c r="BM46" s="148"/>
      <c r="BN46" s="148"/>
      <c r="BO46" s="148"/>
      <c r="BP46" s="148"/>
      <c r="BQ46" s="148"/>
      <c r="BR46" s="146">
        <f>+Wizard!T44</f>
        <v>22</v>
      </c>
      <c r="BS46" s="148"/>
      <c r="BT46" s="148"/>
      <c r="BU46" s="148"/>
      <c r="BV46" s="148"/>
      <c r="BW46" s="146"/>
      <c r="BX46" s="146"/>
      <c r="BY46" s="148"/>
      <c r="BZ46" s="148"/>
      <c r="CA46" s="146"/>
      <c r="CB46" s="148"/>
      <c r="CC46" s="148"/>
      <c r="CD46" s="148"/>
      <c r="CE46" s="148">
        <f>+'Wizard Classic'!BP47</f>
        <v>88</v>
      </c>
      <c r="CF46" s="148"/>
      <c r="CG46" s="148"/>
      <c r="CH46" s="148"/>
      <c r="CI46" s="148"/>
    </row>
    <row r="47" spans="1:87" ht="13.5" customHeight="1" thickBot="1" x14ac:dyDescent="0.35">
      <c r="A47" s="174">
        <f t="shared" si="1"/>
        <v>37</v>
      </c>
      <c r="B47" s="63" t="s">
        <v>144</v>
      </c>
      <c r="C47" s="103">
        <f>SUM(D47:AU47)+AV47/10000</f>
        <v>9.7999999999999997E-3</v>
      </c>
      <c r="D47" s="202">
        <f>+King!O31</f>
        <v>0</v>
      </c>
      <c r="E47" s="146"/>
      <c r="F47" s="146"/>
      <c r="G47" s="146">
        <f>+Julepe!AG23</f>
        <v>0</v>
      </c>
      <c r="H47" s="146"/>
      <c r="I47" s="146">
        <f>+Cors!K24</f>
        <v>0</v>
      </c>
      <c r="J47" s="146"/>
      <c r="K47" s="146"/>
      <c r="L47" s="146"/>
      <c r="M47" s="147">
        <f>+Truc!AM23</f>
        <v>0</v>
      </c>
      <c r="N47" s="146">
        <f>+Texas!AI25</f>
        <v>0</v>
      </c>
      <c r="O47" s="146">
        <f>+Omaha!C22</f>
        <v>0</v>
      </c>
      <c r="P47" s="146"/>
      <c r="Q47" s="148">
        <f>+Chinchón!K27</f>
        <v>0</v>
      </c>
      <c r="R47" s="148"/>
      <c r="S47" s="148"/>
      <c r="T47" s="148">
        <f>+Manilla!BB26</f>
        <v>0</v>
      </c>
      <c r="U47" s="148">
        <f>+Tute!F26</f>
        <v>0</v>
      </c>
      <c r="V47" s="148"/>
      <c r="W47" s="148">
        <f>+'Skull King'!U22</f>
        <v>0</v>
      </c>
      <c r="X47" s="148"/>
      <c r="Y47" s="148">
        <f>+Wizard!AA44</f>
        <v>0</v>
      </c>
      <c r="Z47" s="148"/>
      <c r="AA47" s="148">
        <f>+Copo!E22</f>
        <v>0</v>
      </c>
      <c r="AB47" s="148">
        <f>+Escombra!K27</f>
        <v>0</v>
      </c>
      <c r="AC47" s="148">
        <f>+'1000km'!AV24</f>
        <v>0</v>
      </c>
      <c r="AD47" s="146">
        <f>+Cribbage!BB29</f>
        <v>0</v>
      </c>
      <c r="AE47" s="386">
        <f>+Canasta!AV24</f>
        <v>0</v>
      </c>
      <c r="AF47" s="148"/>
      <c r="AG47" s="148"/>
      <c r="AH47" s="146"/>
      <c r="AI47" s="148"/>
      <c r="AJ47" s="148">
        <f>+Camelot!AA35</f>
        <v>0</v>
      </c>
      <c r="AK47" s="148">
        <f>+Magic!AA35</f>
        <v>0</v>
      </c>
      <c r="AL47" s="148">
        <f>+'Wizard Classic'!AC47</f>
        <v>0</v>
      </c>
      <c r="AM47" s="148"/>
      <c r="AN47" s="148"/>
      <c r="AO47" s="148">
        <f>+'Euchre Sub.'!BB26</f>
        <v>0</v>
      </c>
      <c r="AP47" s="148">
        <f>+'Pren 6!'!BH41</f>
        <v>0</v>
      </c>
      <c r="AR47" s="148"/>
      <c r="AU47" s="148"/>
      <c r="AV47" s="286">
        <f>SUM(AW47:CI47)</f>
        <v>98</v>
      </c>
      <c r="AW47" s="202">
        <f>+King!P31</f>
        <v>7</v>
      </c>
      <c r="AX47" s="146"/>
      <c r="AY47" s="146"/>
      <c r="AZ47" s="146">
        <f>+Julepe!AH23</f>
        <v>0</v>
      </c>
      <c r="BA47" s="146"/>
      <c r="BB47" s="146">
        <f>+Cors!L24</f>
        <v>0</v>
      </c>
      <c r="BC47" s="146"/>
      <c r="BD47" s="146"/>
      <c r="BE47" s="146"/>
      <c r="BF47" s="146">
        <f>+Truc!AN23</f>
        <v>0</v>
      </c>
      <c r="BG47" s="146">
        <f>+Texas!AJ25</f>
        <v>0</v>
      </c>
      <c r="BH47" s="146">
        <f>+Omaha!D22</f>
        <v>0</v>
      </c>
      <c r="BI47" s="146"/>
      <c r="BJ47" s="148">
        <f>+Chinchón!L27</f>
        <v>0</v>
      </c>
      <c r="BK47" s="148"/>
      <c r="BL47" s="148"/>
      <c r="BM47" s="148">
        <f>+Manilla!BC26</f>
        <v>0</v>
      </c>
      <c r="BN47" s="148">
        <f>+Tute!G26</f>
        <v>0</v>
      </c>
      <c r="BO47" s="148"/>
      <c r="BP47" s="148">
        <f>+'Skull King'!V22</f>
        <v>0</v>
      </c>
      <c r="BQ47" s="148"/>
      <c r="BR47" s="148">
        <f>+Wizard!AB44</f>
        <v>10</v>
      </c>
      <c r="BS47" s="148"/>
      <c r="BT47" s="148">
        <f>+Copo!F22</f>
        <v>0</v>
      </c>
      <c r="BU47" s="148">
        <f>+Escombra!L27</f>
        <v>0</v>
      </c>
      <c r="BV47" s="148"/>
      <c r="BW47" s="146">
        <f>+Cribbage!BD44</f>
        <v>1</v>
      </c>
      <c r="BX47" s="146">
        <f>+Canasta!AW24</f>
        <v>1</v>
      </c>
      <c r="BY47" s="148"/>
      <c r="BZ47" s="148"/>
      <c r="CA47" s="146"/>
      <c r="CB47" s="148"/>
      <c r="CC47" s="148">
        <f>+Camelot!AB35</f>
        <v>0</v>
      </c>
      <c r="CD47" s="148">
        <f>+Magic!AB35</f>
        <v>23</v>
      </c>
      <c r="CE47" s="148">
        <f>+'Wizard Classic'!AD47</f>
        <v>54</v>
      </c>
      <c r="CF47" s="148"/>
      <c r="CG47" s="148"/>
      <c r="CH47" s="148">
        <f>+'Euchre Sub.'!BC26</f>
        <v>0</v>
      </c>
      <c r="CI47" s="148">
        <f>+'Pren 6!'!BI41</f>
        <v>2</v>
      </c>
    </row>
    <row r="48" spans="1:87" ht="13.5" customHeight="1" thickBot="1" x14ac:dyDescent="0.35">
      <c r="A48" s="174">
        <f t="shared" si="1"/>
        <v>38</v>
      </c>
      <c r="B48" s="63" t="s">
        <v>213</v>
      </c>
      <c r="C48" s="103">
        <f>SUM(D48:AU48)+AV48/10000</f>
        <v>9.1999999999999998E-3</v>
      </c>
      <c r="D48" s="145"/>
      <c r="E48" s="146"/>
      <c r="F48" s="146"/>
      <c r="G48" s="146"/>
      <c r="H48" s="146"/>
      <c r="I48" s="146"/>
      <c r="J48" s="146"/>
      <c r="K48" s="146"/>
      <c r="L48" s="146"/>
      <c r="M48" s="147"/>
      <c r="N48" s="146"/>
      <c r="O48" s="146"/>
      <c r="P48" s="146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6"/>
      <c r="AE48" s="386"/>
      <c r="AF48" s="148"/>
      <c r="AG48" s="148"/>
      <c r="AH48" s="146"/>
      <c r="AI48" s="148"/>
      <c r="AJ48" s="148"/>
      <c r="AK48" s="148">
        <f>+Magic!AU35</f>
        <v>0</v>
      </c>
      <c r="AL48" s="148">
        <f>+'Wizard Classic'!AY47</f>
        <v>0</v>
      </c>
      <c r="AM48" s="148"/>
      <c r="AN48" s="148"/>
      <c r="AO48" s="148"/>
      <c r="AP48" s="148"/>
      <c r="AR48" s="148"/>
      <c r="AU48" s="148"/>
      <c r="AV48" s="286">
        <f>SUM(AW48:CI48)</f>
        <v>92</v>
      </c>
      <c r="AW48" s="145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6"/>
      <c r="BX48" s="146"/>
      <c r="BY48" s="148"/>
      <c r="BZ48" s="148"/>
      <c r="CA48" s="146"/>
      <c r="CB48" s="148"/>
      <c r="CC48" s="148"/>
      <c r="CD48" s="148">
        <f>+Magic!AV35</f>
        <v>77</v>
      </c>
      <c r="CE48" s="148">
        <f>+'Wizard Classic'!AZ47</f>
        <v>15</v>
      </c>
      <c r="CF48" s="148"/>
      <c r="CG48" s="148"/>
      <c r="CH48" s="148"/>
      <c r="CI48" s="148"/>
    </row>
    <row r="49" spans="1:87" ht="13.5" customHeight="1" thickBot="1" x14ac:dyDescent="0.35">
      <c r="A49" s="174">
        <f t="shared" si="1"/>
        <v>39</v>
      </c>
      <c r="B49" s="63" t="s">
        <v>229</v>
      </c>
      <c r="C49" s="103">
        <f>SUM(D49:AU49)+AV49/10000</f>
        <v>6.1000000000000004E-3</v>
      </c>
      <c r="D49" s="145"/>
      <c r="E49" s="146"/>
      <c r="F49" s="146"/>
      <c r="G49" s="146"/>
      <c r="H49" s="146"/>
      <c r="I49" s="146"/>
      <c r="J49" s="146"/>
      <c r="K49" s="146"/>
      <c r="L49" s="146"/>
      <c r="M49" s="147"/>
      <c r="N49" s="146"/>
      <c r="O49" s="146"/>
      <c r="P49" s="146"/>
      <c r="Q49" s="148"/>
      <c r="R49" s="148"/>
      <c r="S49" s="148"/>
      <c r="T49" s="148"/>
      <c r="U49" s="148"/>
      <c r="V49" s="148"/>
      <c r="W49" s="148"/>
      <c r="X49" s="148"/>
      <c r="Y49" s="148">
        <f>+Wizard!K44</f>
        <v>0</v>
      </c>
      <c r="Z49" s="148"/>
      <c r="AA49" s="148"/>
      <c r="AB49" s="148"/>
      <c r="AC49" s="148"/>
      <c r="AD49" s="146"/>
      <c r="AE49" s="386"/>
      <c r="AF49" s="148"/>
      <c r="AG49" s="148"/>
      <c r="AH49" s="146"/>
      <c r="AI49" s="148"/>
      <c r="AJ49" s="148"/>
      <c r="AK49" s="148"/>
      <c r="AL49" s="148">
        <f>+'Wizard Classic'!I47</f>
        <v>0</v>
      </c>
      <c r="AM49" s="148"/>
      <c r="AN49" s="148"/>
      <c r="AO49" s="148"/>
      <c r="AP49" s="148"/>
      <c r="AQ49" s="5"/>
      <c r="AR49" s="148"/>
      <c r="AS49" s="5"/>
      <c r="AU49" s="148"/>
      <c r="AV49" s="286">
        <f>SUM(AW49:CI49)</f>
        <v>61</v>
      </c>
      <c r="AW49" s="145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8"/>
      <c r="BK49" s="148"/>
      <c r="BL49" s="148"/>
      <c r="BM49" s="148"/>
      <c r="BN49" s="148"/>
      <c r="BO49" s="148"/>
      <c r="BP49" s="148"/>
      <c r="BQ49" s="148"/>
      <c r="BR49" s="148">
        <f>+Wizard!L44</f>
        <v>1</v>
      </c>
      <c r="BS49" s="148"/>
      <c r="BT49" s="148"/>
      <c r="BU49" s="148"/>
      <c r="BV49" s="148"/>
      <c r="BW49" s="146"/>
      <c r="BX49" s="146"/>
      <c r="BY49" s="148"/>
      <c r="BZ49" s="148"/>
      <c r="CA49" s="146"/>
      <c r="CB49" s="148"/>
      <c r="CC49" s="148"/>
      <c r="CD49" s="148"/>
      <c r="CE49" s="148">
        <f>+'Wizard Classic'!J47</f>
        <v>60</v>
      </c>
      <c r="CF49" s="148"/>
      <c r="CG49" s="148"/>
      <c r="CH49" s="148"/>
      <c r="CI49" s="148"/>
    </row>
    <row r="50" spans="1:87" ht="13.5" customHeight="1" thickBot="1" x14ac:dyDescent="0.35">
      <c r="A50" s="174">
        <f t="shared" si="1"/>
        <v>40</v>
      </c>
      <c r="B50" s="63" t="s">
        <v>130</v>
      </c>
      <c r="C50" s="103">
        <f>SUM(D50:AU50)+AV50/10000</f>
        <v>5.7000000000000002E-3</v>
      </c>
      <c r="D50" s="202">
        <f>+King!Y31</f>
        <v>0</v>
      </c>
      <c r="E50" s="146">
        <f>+Buti!AP30</f>
        <v>0</v>
      </c>
      <c r="F50" s="146"/>
      <c r="G50" s="146"/>
      <c r="H50" s="146">
        <f>+Pumba!AM27</f>
        <v>0</v>
      </c>
      <c r="I50" s="146"/>
      <c r="J50" s="146">
        <f>+Podrida!AE24</f>
        <v>0</v>
      </c>
      <c r="K50" s="146">
        <f>+Buti3!AD22</f>
        <v>0</v>
      </c>
      <c r="L50" s="146">
        <f>+Remigio!AP24</f>
        <v>0</v>
      </c>
      <c r="M50" s="147"/>
      <c r="N50" s="146">
        <f>+Texas!AC25</f>
        <v>0</v>
      </c>
      <c r="O50" s="146">
        <f>+Omaha!K22</f>
        <v>0</v>
      </c>
      <c r="P50" s="146"/>
      <c r="Q50" s="148">
        <f>+Chinchón!Y27</f>
        <v>0</v>
      </c>
      <c r="R50" s="148">
        <f>+Mus!U22</f>
        <v>0</v>
      </c>
      <c r="S50" s="148">
        <f>+Kul!AE30</f>
        <v>0</v>
      </c>
      <c r="T50" s="148">
        <f>+Manilla!AP26</f>
        <v>0</v>
      </c>
      <c r="U50" s="148">
        <f>+Tute!AP26</f>
        <v>0</v>
      </c>
      <c r="V50" s="148">
        <f>+'4 Duros'!AC25</f>
        <v>0</v>
      </c>
      <c r="W50" s="148"/>
      <c r="X50" s="148">
        <f>+Whist!AP26</f>
        <v>0</v>
      </c>
      <c r="Y50" s="148">
        <f>+Wizard!BY44</f>
        <v>0</v>
      </c>
      <c r="Z50" s="148">
        <f>+'Tute cabrò'!AE22</f>
        <v>0</v>
      </c>
      <c r="AA50" s="148"/>
      <c r="AB50" s="148">
        <f>+Escombra!Y27</f>
        <v>0</v>
      </c>
      <c r="AC50" s="148">
        <f>+'1000km'!AD24</f>
        <v>0</v>
      </c>
      <c r="AD50" s="146">
        <f>+Cribbage!R29</f>
        <v>0</v>
      </c>
      <c r="AE50" s="386"/>
      <c r="AF50" s="148"/>
      <c r="AG50" s="148"/>
      <c r="AH50" s="146"/>
      <c r="AI50" s="148"/>
      <c r="AJ50" s="148"/>
      <c r="AK50" s="148"/>
      <c r="AL50" s="148"/>
      <c r="AM50" s="148">
        <f>+'5 Cogombres'!AK25</f>
        <v>0</v>
      </c>
      <c r="AN50" s="148">
        <f>+Euchre!AP27</f>
        <v>0</v>
      </c>
      <c r="AO50" s="148">
        <f>+'Euchre Sub.'!AP26</f>
        <v>0</v>
      </c>
      <c r="AP50" s="148">
        <f>+'Pren 6!'!AM41</f>
        <v>0</v>
      </c>
      <c r="AR50" s="148"/>
      <c r="AU50" s="148"/>
      <c r="AV50" s="286">
        <f>SUM(AW50:CI50)</f>
        <v>57</v>
      </c>
      <c r="AW50" s="145">
        <f>+King!Z31</f>
        <v>12</v>
      </c>
      <c r="AX50" s="146">
        <f>+Buti!AQ30</f>
        <v>15</v>
      </c>
      <c r="AY50" s="146"/>
      <c r="AZ50" s="146"/>
      <c r="BA50" s="146">
        <f>+Pumba!AN27</f>
        <v>3</v>
      </c>
      <c r="BB50" s="146"/>
      <c r="BC50" s="146">
        <f>+Podrida!AF24</f>
        <v>0</v>
      </c>
      <c r="BD50" s="146">
        <f>+Remigio!AQ24</f>
        <v>0</v>
      </c>
      <c r="BE50" s="146">
        <f>+Buti3!AE22</f>
        <v>0</v>
      </c>
      <c r="BF50" s="146"/>
      <c r="BG50" s="146">
        <f>+Texas!AD25</f>
        <v>0</v>
      </c>
      <c r="BH50" s="146">
        <f>+Omaha!L22</f>
        <v>0</v>
      </c>
      <c r="BI50" s="146"/>
      <c r="BJ50" s="148">
        <f>+Chinchón!Z27</f>
        <v>0</v>
      </c>
      <c r="BK50" s="148">
        <f>+Mus!V22</f>
        <v>0</v>
      </c>
      <c r="BL50" s="148">
        <f>+Kul!AF30</f>
        <v>4</v>
      </c>
      <c r="BM50" s="148">
        <f>+Manilla!AQ26</f>
        <v>0</v>
      </c>
      <c r="BN50" s="148">
        <f>+Tute!AQ26</f>
        <v>0</v>
      </c>
      <c r="BO50" s="148">
        <f>+'4 Duros'!AD25</f>
        <v>1</v>
      </c>
      <c r="BP50" s="148"/>
      <c r="BQ50" s="148">
        <f>+Whist!AQ26</f>
        <v>0</v>
      </c>
      <c r="BR50" s="148">
        <f>+Wizard!BZ44</f>
        <v>2</v>
      </c>
      <c r="BS50" s="148">
        <f>+'Tute cabrò'!AF22</f>
        <v>2</v>
      </c>
      <c r="BT50" s="148"/>
      <c r="BU50" s="148">
        <f>+Escombra!Z27</f>
        <v>5</v>
      </c>
      <c r="BV50" s="148">
        <f>+'1000km'!AE24</f>
        <v>0</v>
      </c>
      <c r="BW50" s="146">
        <f>+Cribbage!T44</f>
        <v>4</v>
      </c>
      <c r="BX50" s="146"/>
      <c r="BY50" s="148"/>
      <c r="BZ50" s="148"/>
      <c r="CA50" s="146"/>
      <c r="CB50" s="148"/>
      <c r="CC50" s="148"/>
      <c r="CD50" s="148"/>
      <c r="CE50" s="148"/>
      <c r="CF50" s="148">
        <f>+'5 Cogombres'!AL25</f>
        <v>0</v>
      </c>
      <c r="CG50" s="148">
        <f>+Euchre!AQ27</f>
        <v>1</v>
      </c>
      <c r="CH50" s="148">
        <f>+'Euchre Sub.'!AQ26</f>
        <v>0</v>
      </c>
      <c r="CI50" s="148">
        <f>+'Pren 6!'!AN41</f>
        <v>8</v>
      </c>
    </row>
    <row r="51" spans="1:87" s="5" customFormat="1" ht="13.5" thickBot="1" x14ac:dyDescent="0.35">
      <c r="A51" s="174">
        <f t="shared" si="1"/>
        <v>41</v>
      </c>
      <c r="B51" s="63" t="s">
        <v>152</v>
      </c>
      <c r="C51" s="103">
        <f>SUM(D51:AU51)+AV51/10000</f>
        <v>4.0000000000000001E-3</v>
      </c>
      <c r="D51" s="145">
        <f>+King!M31</f>
        <v>0</v>
      </c>
      <c r="E51" s="146"/>
      <c r="F51" s="146"/>
      <c r="G51" s="146"/>
      <c r="H51" s="146">
        <f>+Pumba!AY27</f>
        <v>0</v>
      </c>
      <c r="I51" s="146">
        <f>+Cors!U24</f>
        <v>0</v>
      </c>
      <c r="J51" s="146"/>
      <c r="K51" s="146"/>
      <c r="L51" s="146"/>
      <c r="M51" s="146">
        <f>+Texas!Y25</f>
        <v>0</v>
      </c>
      <c r="N51" s="146">
        <f>+Texas!AE25</f>
        <v>0</v>
      </c>
      <c r="O51" s="146"/>
      <c r="P51" s="146">
        <f>+'Black Jack'!U22</f>
        <v>0</v>
      </c>
      <c r="Q51" s="148">
        <f>+Chinchón!AE27</f>
        <v>0</v>
      </c>
      <c r="R51" s="148">
        <f>+Mus!Y22</f>
        <v>0</v>
      </c>
      <c r="S51" s="148">
        <f>+Kul!AG30</f>
        <v>0</v>
      </c>
      <c r="T51" s="148"/>
      <c r="U51" s="148"/>
      <c r="V51" s="148"/>
      <c r="W51" s="148">
        <f>+'Skull King'!Y22</f>
        <v>0</v>
      </c>
      <c r="X51" s="148"/>
      <c r="Y51" s="148">
        <f>+Wizard!AC44</f>
        <v>0</v>
      </c>
      <c r="Z51" s="148"/>
      <c r="AA51" s="148"/>
      <c r="AB51" s="148">
        <f>+Escombra!AE27</f>
        <v>0</v>
      </c>
      <c r="AC51" s="148">
        <f>+'1000km'!F24</f>
        <v>0</v>
      </c>
      <c r="AD51" s="146"/>
      <c r="AE51" s="386"/>
      <c r="AF51" s="148"/>
      <c r="AG51" s="148">
        <f>+Tarot!AY26</f>
        <v>0</v>
      </c>
      <c r="AH51" s="146"/>
      <c r="AI51" s="148">
        <f>+'7 i mig'!Y22</f>
        <v>0</v>
      </c>
      <c r="AJ51" s="148">
        <f>+Camelot!AC35</f>
        <v>0</v>
      </c>
      <c r="AK51" s="148">
        <f>+Magic!AC35</f>
        <v>0</v>
      </c>
      <c r="AL51" s="146">
        <f>+'Wizard Classic'!AE47</f>
        <v>0</v>
      </c>
      <c r="AM51" s="148">
        <f>+'5 Cogombres'!I25</f>
        <v>0</v>
      </c>
      <c r="AN51" s="148"/>
      <c r="AO51" s="148">
        <f>+'Euchre Sub.'!AD26</f>
        <v>0</v>
      </c>
      <c r="AP51" s="148">
        <f>+'Pren 6!'!L41</f>
        <v>0</v>
      </c>
      <c r="AQ51"/>
      <c r="AR51" s="148"/>
      <c r="AS51"/>
      <c r="AT51"/>
      <c r="AU51" s="148"/>
      <c r="AV51" s="286">
        <f>SUM(AW51:CI51)</f>
        <v>40</v>
      </c>
      <c r="AW51" s="145">
        <f>+King!N31</f>
        <v>7</v>
      </c>
      <c r="AY51" s="146"/>
      <c r="AZ51" s="146"/>
      <c r="BA51" s="146">
        <f>+Pumba!AZ27</f>
        <v>1</v>
      </c>
      <c r="BB51" s="146">
        <f>+Cors!V24</f>
        <v>0</v>
      </c>
      <c r="BC51" s="146"/>
      <c r="BD51" s="146"/>
      <c r="BE51" s="146"/>
      <c r="BF51" s="146"/>
      <c r="BG51" s="146">
        <f>+Texas!AF25</f>
        <v>0</v>
      </c>
      <c r="BH51" s="146">
        <f>+Omaha!Z22</f>
        <v>0</v>
      </c>
      <c r="BI51" s="146">
        <f>+'Black Jack'!V22</f>
        <v>0</v>
      </c>
      <c r="BJ51" s="148">
        <f>+Chinchón!AF27</f>
        <v>0</v>
      </c>
      <c r="BK51" s="148">
        <f>+Mus!Z22</f>
        <v>0</v>
      </c>
      <c r="BL51" s="148">
        <f>+Kul!AH30</f>
        <v>1</v>
      </c>
      <c r="BM51" s="148"/>
      <c r="BN51" s="148"/>
      <c r="BO51" s="148"/>
      <c r="BP51" s="148">
        <f>+'Skull King'!Z22</f>
        <v>0</v>
      </c>
      <c r="BQ51" s="148"/>
      <c r="BR51" s="148">
        <f>+Wizard!AD44</f>
        <v>22</v>
      </c>
      <c r="BS51" s="148"/>
      <c r="BT51" s="148"/>
      <c r="BU51" s="148">
        <f>+Escombra!AF27</f>
        <v>0</v>
      </c>
      <c r="BV51" s="148">
        <f>+'1000km'!AW24</f>
        <v>0</v>
      </c>
      <c r="BW51" s="146"/>
      <c r="BX51" s="146"/>
      <c r="BY51" s="148"/>
      <c r="BZ51" s="148"/>
      <c r="CA51" s="146"/>
      <c r="CB51" s="148">
        <f>+'7 i mig'!Z22</f>
        <v>0</v>
      </c>
      <c r="CC51" s="148">
        <f>+Camelot!AD35</f>
        <v>3</v>
      </c>
      <c r="CD51" s="148">
        <f>+Magic!AD35</f>
        <v>3</v>
      </c>
      <c r="CE51" s="148"/>
      <c r="CF51" s="148">
        <f>+'5 Cogombres'!J25</f>
        <v>0</v>
      </c>
      <c r="CG51" s="146"/>
      <c r="CH51" s="148">
        <f>+'Euchre Sub.'!AE26</f>
        <v>0</v>
      </c>
      <c r="CI51" s="148">
        <f>+'Pren 6!'!M41</f>
        <v>3</v>
      </c>
    </row>
    <row r="52" spans="1:87" s="5" customFormat="1" ht="13.5" thickBot="1" x14ac:dyDescent="0.35">
      <c r="A52" s="174">
        <f t="shared" si="1"/>
        <v>42</v>
      </c>
      <c r="B52" s="63" t="s">
        <v>237</v>
      </c>
      <c r="C52" s="103">
        <f>SUM(D52:AU52)+AV52/10000</f>
        <v>2.7000000000000001E-3</v>
      </c>
      <c r="D52" s="202"/>
      <c r="E52" s="146">
        <f>+Buti!L30</f>
        <v>0</v>
      </c>
      <c r="F52" s="146"/>
      <c r="G52" s="146"/>
      <c r="H52" s="146">
        <f>+Pumba!AD27</f>
        <v>0</v>
      </c>
      <c r="I52" s="17"/>
      <c r="J52" s="146">
        <f>+Podrida!I24</f>
        <v>0</v>
      </c>
      <c r="K52" s="146"/>
      <c r="L52" s="146"/>
      <c r="M52" s="147"/>
      <c r="N52" s="146"/>
      <c r="O52" s="146"/>
      <c r="P52" s="146"/>
      <c r="Q52" s="148"/>
      <c r="R52" s="148"/>
      <c r="S52" s="148">
        <f>+Kul!AA30</f>
        <v>0</v>
      </c>
      <c r="T52" s="148"/>
      <c r="U52" s="148"/>
      <c r="V52" s="148"/>
      <c r="W52" s="148"/>
      <c r="X52" s="148"/>
      <c r="Y52" s="146"/>
      <c r="Z52" s="148"/>
      <c r="AA52" s="148"/>
      <c r="AB52" s="148"/>
      <c r="AC52" s="148"/>
      <c r="AD52" s="146"/>
      <c r="AE52" s="386"/>
      <c r="AF52" s="148"/>
      <c r="AG52" s="148"/>
      <c r="AH52" s="146"/>
      <c r="AI52" s="148"/>
      <c r="AJ52" s="148"/>
      <c r="AK52" s="148"/>
      <c r="AL52" s="146"/>
      <c r="AM52" s="148"/>
      <c r="AN52" s="148"/>
      <c r="AO52" s="148"/>
      <c r="AP52" s="148">
        <f>+'Pren 6!'!AY41</f>
        <v>0</v>
      </c>
      <c r="AQ52"/>
      <c r="AR52" s="148"/>
      <c r="AS52"/>
      <c r="AT52"/>
      <c r="AU52" s="148"/>
      <c r="AV52" s="286">
        <f>SUM(AW52:CI52)</f>
        <v>27</v>
      </c>
      <c r="AW52" s="202"/>
      <c r="AX52" s="146">
        <f>+Buti!M30</f>
        <v>18</v>
      </c>
      <c r="AY52" s="146"/>
      <c r="AZ52" s="146"/>
      <c r="BA52" s="146">
        <f>+Pumba!AE27</f>
        <v>1</v>
      </c>
      <c r="BB52" s="146"/>
      <c r="BC52" s="146">
        <f>+Podrida!J24</f>
        <v>0</v>
      </c>
      <c r="BD52" s="146"/>
      <c r="BE52" s="146"/>
      <c r="BF52" s="146"/>
      <c r="BG52" s="146"/>
      <c r="BH52" s="146"/>
      <c r="BI52" s="146"/>
      <c r="BJ52" s="148"/>
      <c r="BK52" s="148"/>
      <c r="BL52" s="148">
        <f>+Kul!AB30</f>
        <v>3</v>
      </c>
      <c r="BM52" s="148"/>
      <c r="BN52" s="148"/>
      <c r="BO52" s="148"/>
      <c r="BP52" s="148"/>
      <c r="BQ52" s="148"/>
      <c r="BR52" s="146"/>
      <c r="BS52" s="148"/>
      <c r="BT52" s="148"/>
      <c r="BU52" s="148"/>
      <c r="BV52" s="148"/>
      <c r="BW52" s="146"/>
      <c r="BX52" s="146"/>
      <c r="BY52" s="148"/>
      <c r="BZ52" s="148"/>
      <c r="CA52" s="146"/>
      <c r="CB52" s="148"/>
      <c r="CC52" s="148"/>
      <c r="CD52" s="148"/>
      <c r="CE52" s="146"/>
      <c r="CF52" s="148"/>
      <c r="CG52" s="148"/>
      <c r="CH52" s="148"/>
      <c r="CI52" s="148">
        <f>+'Pren 6!'!AZ41</f>
        <v>5</v>
      </c>
    </row>
    <row r="53" spans="1:87" s="5" customFormat="1" ht="13.5" thickBot="1" x14ac:dyDescent="0.35">
      <c r="A53" s="174">
        <f t="shared" si="1"/>
        <v>43</v>
      </c>
      <c r="B53" s="63" t="s">
        <v>245</v>
      </c>
      <c r="C53" s="103">
        <f>SUM(D53:AU53)+AV53/10000</f>
        <v>2.5000000000000001E-3</v>
      </c>
      <c r="D53" s="145"/>
      <c r="E53" s="146">
        <f>+Buti!BB30</f>
        <v>0</v>
      </c>
      <c r="F53" s="146"/>
      <c r="G53" s="146"/>
      <c r="H53" s="146">
        <f>+Pumba!AP27</f>
        <v>0</v>
      </c>
      <c r="I53" s="146"/>
      <c r="J53" s="146"/>
      <c r="K53" s="146"/>
      <c r="L53" s="146"/>
      <c r="M53" s="147"/>
      <c r="N53" s="146"/>
      <c r="O53" s="146"/>
      <c r="P53" s="146"/>
      <c r="Q53" s="148"/>
      <c r="R53" s="148"/>
      <c r="S53" s="148">
        <f>+Kul!AO30</f>
        <v>0</v>
      </c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6"/>
      <c r="AE53" s="386"/>
      <c r="AF53" s="148"/>
      <c r="AG53" s="148"/>
      <c r="AH53" s="146"/>
      <c r="AI53" s="148"/>
      <c r="AJ53" s="148"/>
      <c r="AK53" s="148"/>
      <c r="AL53" s="148"/>
      <c r="AM53" s="148"/>
      <c r="AN53" s="148"/>
      <c r="AO53" s="148"/>
      <c r="AP53" s="148">
        <f>+'Pren 6!'!AP41</f>
        <v>0</v>
      </c>
      <c r="AQ53"/>
      <c r="AR53" s="148"/>
      <c r="AS53"/>
      <c r="AT53"/>
      <c r="AU53" s="148"/>
      <c r="AV53" s="286">
        <f>SUM(AW53:CI53)</f>
        <v>25</v>
      </c>
      <c r="AW53" s="145"/>
      <c r="AX53" s="146">
        <f>+Buti!BC30</f>
        <v>16</v>
      </c>
      <c r="AY53" s="146"/>
      <c r="AZ53" s="146"/>
      <c r="BA53" s="146">
        <f>+Pumba!AQ27</f>
        <v>1</v>
      </c>
      <c r="BB53" s="146"/>
      <c r="BC53" s="146"/>
      <c r="BD53" s="146"/>
      <c r="BE53" s="146"/>
      <c r="BF53" s="146"/>
      <c r="BG53" s="146"/>
      <c r="BH53" s="146"/>
      <c r="BI53" s="146"/>
      <c r="BJ53" s="148"/>
      <c r="BK53" s="148"/>
      <c r="BL53" s="148">
        <f>+Kul!AP30</f>
        <v>3</v>
      </c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6"/>
      <c r="BX53" s="146"/>
      <c r="BY53" s="148"/>
      <c r="BZ53" s="148"/>
      <c r="CA53" s="146"/>
      <c r="CB53" s="148"/>
      <c r="CC53" s="148"/>
      <c r="CD53" s="148"/>
      <c r="CE53" s="148"/>
      <c r="CF53" s="148"/>
      <c r="CG53" s="148"/>
      <c r="CH53" s="148"/>
      <c r="CI53" s="148">
        <f>+'Pren 6!'!AQ41</f>
        <v>5</v>
      </c>
    </row>
    <row r="54" spans="1:87" s="5" customFormat="1" ht="13.5" thickBot="1" x14ac:dyDescent="0.35">
      <c r="A54" s="174">
        <f t="shared" si="1"/>
        <v>44</v>
      </c>
      <c r="B54" s="63" t="s">
        <v>236</v>
      </c>
      <c r="C54" s="103">
        <f>SUM(D54:AU54)+AV54/10000</f>
        <v>2.0999999999999999E-3</v>
      </c>
      <c r="D54" s="202"/>
      <c r="E54" s="146"/>
      <c r="F54" s="146"/>
      <c r="G54" s="146"/>
      <c r="H54" s="146">
        <f>+Pumba!AS27</f>
        <v>0</v>
      </c>
      <c r="I54" s="17"/>
      <c r="J54" s="146"/>
      <c r="K54" s="146"/>
      <c r="L54" s="146"/>
      <c r="M54" s="147"/>
      <c r="N54" s="146"/>
      <c r="O54" s="146"/>
      <c r="P54" s="146"/>
      <c r="Q54" s="148"/>
      <c r="R54" s="148"/>
      <c r="S54" s="148">
        <f>+Kul!AK30</f>
        <v>0</v>
      </c>
      <c r="T54" s="148"/>
      <c r="U54" s="148"/>
      <c r="V54" s="148"/>
      <c r="W54" s="148"/>
      <c r="X54" s="148"/>
      <c r="Y54" s="148">
        <f>+Wizard!AK44</f>
        <v>0</v>
      </c>
      <c r="Z54" s="148"/>
      <c r="AA54" s="148"/>
      <c r="AB54" s="148"/>
      <c r="AC54" s="148">
        <f>+'1000km'!L24</f>
        <v>0</v>
      </c>
      <c r="AD54" s="146"/>
      <c r="AE54" s="386"/>
      <c r="AF54" s="148"/>
      <c r="AG54" s="148"/>
      <c r="AH54" s="146"/>
      <c r="AI54" s="148"/>
      <c r="AJ54" s="146">
        <f>+Camelot!BG35</f>
        <v>0</v>
      </c>
      <c r="AK54" s="148">
        <f>+Magic!BG35</f>
        <v>0</v>
      </c>
      <c r="AL54" s="146">
        <f>+'Wizard Classic'!BI47</f>
        <v>0</v>
      </c>
      <c r="AM54" s="148"/>
      <c r="AN54" s="148"/>
      <c r="AO54" s="148"/>
      <c r="AP54" s="148">
        <f>+'Pren 6!'!R41</f>
        <v>0</v>
      </c>
      <c r="AR54" s="148"/>
      <c r="AT54"/>
      <c r="AU54" s="148"/>
      <c r="AV54" s="286">
        <f>SUM(AW54:CI54)</f>
        <v>21</v>
      </c>
      <c r="AW54" s="202"/>
      <c r="AX54" s="146"/>
      <c r="AY54" s="146"/>
      <c r="AZ54" s="146"/>
      <c r="BA54" s="146">
        <f>+Pumba!AT27</f>
        <v>1</v>
      </c>
      <c r="BB54" s="146"/>
      <c r="BC54" s="146"/>
      <c r="BD54" s="146"/>
      <c r="BE54" s="146"/>
      <c r="BF54" s="146"/>
      <c r="BG54" s="146"/>
      <c r="BH54" s="146"/>
      <c r="BI54" s="146"/>
      <c r="BJ54" s="148"/>
      <c r="BK54" s="148"/>
      <c r="BL54" s="146">
        <f>+Kul!AL30</f>
        <v>1</v>
      </c>
      <c r="BM54" s="148"/>
      <c r="BN54" s="148"/>
      <c r="BO54" s="148"/>
      <c r="BP54" s="148"/>
      <c r="BQ54" s="148"/>
      <c r="BR54" s="148">
        <f>+Wizard!AL44</f>
        <v>7</v>
      </c>
      <c r="BS54" s="148"/>
      <c r="BT54" s="148"/>
      <c r="BU54" s="148"/>
      <c r="BV54" s="148">
        <f>+'1000km'!M24</f>
        <v>0</v>
      </c>
      <c r="BW54" s="146"/>
      <c r="BX54" s="146"/>
      <c r="BY54" s="148"/>
      <c r="BZ54" s="148"/>
      <c r="CA54" s="146"/>
      <c r="CB54" s="148"/>
      <c r="CC54" s="146">
        <f>+Camelot!BH35</f>
        <v>4</v>
      </c>
      <c r="CD54" s="148">
        <f>+Magic!BH35</f>
        <v>1</v>
      </c>
      <c r="CE54" s="148">
        <f>+'Wizard Classic'!BJ47</f>
        <v>4</v>
      </c>
      <c r="CF54" s="148"/>
      <c r="CG54" s="148"/>
      <c r="CH54" s="148"/>
      <c r="CI54" s="148">
        <f>+'Pren 6!'!S41</f>
        <v>3</v>
      </c>
    </row>
    <row r="55" spans="1:87" s="5" customFormat="1" ht="13.5" thickBot="1" x14ac:dyDescent="0.35">
      <c r="A55" s="174">
        <f t="shared" si="1"/>
        <v>45</v>
      </c>
      <c r="B55" s="63" t="s">
        <v>158</v>
      </c>
      <c r="C55" s="103">
        <f>SUM(D55:AU55)+AV55/10000</f>
        <v>1.8E-3</v>
      </c>
      <c r="D55" s="145"/>
      <c r="E55" s="146"/>
      <c r="F55" s="146"/>
      <c r="G55" s="146"/>
      <c r="H55" s="146"/>
      <c r="I55" s="146"/>
      <c r="J55" s="146"/>
      <c r="K55" s="146"/>
      <c r="L55" s="146"/>
      <c r="M55" s="147"/>
      <c r="N55" s="146"/>
      <c r="O55" s="146"/>
      <c r="P55" s="146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6"/>
      <c r="AE55" s="386">
        <f>+Canasta!AD24</f>
        <v>0</v>
      </c>
      <c r="AF55" s="148"/>
      <c r="AG55" s="148"/>
      <c r="AH55" s="146"/>
      <c r="AI55" s="148"/>
      <c r="AJ55" s="148">
        <f>+Camelot!AG35</f>
        <v>0</v>
      </c>
      <c r="AK55" s="148"/>
      <c r="AL55" s="148"/>
      <c r="AM55" s="148"/>
      <c r="AN55" s="148">
        <f>+Euchre!X27</f>
        <v>0</v>
      </c>
      <c r="AO55" s="148"/>
      <c r="AP55" s="148"/>
      <c r="AQ55"/>
      <c r="AR55" s="148"/>
      <c r="AS55"/>
      <c r="AU55" s="148"/>
      <c r="AV55" s="286">
        <f>SUM(AW55:CI55)</f>
        <v>18</v>
      </c>
      <c r="AW55" s="145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6"/>
      <c r="BX55" s="146">
        <f>+Canasta!AE24</f>
        <v>2</v>
      </c>
      <c r="BY55" s="148"/>
      <c r="BZ55" s="148"/>
      <c r="CA55" s="146"/>
      <c r="CB55" s="148"/>
      <c r="CC55" s="148">
        <f>+Camelot!AH35</f>
        <v>16</v>
      </c>
      <c r="CD55" s="148"/>
      <c r="CE55" s="148"/>
      <c r="CF55" s="148"/>
      <c r="CG55" s="148">
        <f>+Euchre!Y27</f>
        <v>0</v>
      </c>
      <c r="CH55" s="148"/>
      <c r="CI55" s="148"/>
    </row>
    <row r="56" spans="1:87" s="5" customFormat="1" ht="13.5" thickBot="1" x14ac:dyDescent="0.35">
      <c r="A56" s="174">
        <f t="shared" si="1"/>
        <v>46</v>
      </c>
      <c r="B56" s="63" t="s">
        <v>170</v>
      </c>
      <c r="C56" s="103">
        <f>SUM(D56:AU56)+AV56/10000</f>
        <v>1.6999999999999999E-3</v>
      </c>
      <c r="D56" s="202"/>
      <c r="E56" s="146"/>
      <c r="F56" s="146">
        <f>+Pocha!I24</f>
        <v>0</v>
      </c>
      <c r="G56" s="146">
        <f>+Julepe!I23</f>
        <v>0</v>
      </c>
      <c r="H56" s="146"/>
      <c r="I56" s="146"/>
      <c r="J56" s="146"/>
      <c r="K56" s="146"/>
      <c r="L56" s="146"/>
      <c r="M56" s="147">
        <f>+Truc!L23</f>
        <v>0</v>
      </c>
      <c r="N56" s="146">
        <f>+Texas!I25</f>
        <v>0</v>
      </c>
      <c r="O56" s="146">
        <f>+Omaha!I22</f>
        <v>0</v>
      </c>
      <c r="P56" s="146"/>
      <c r="Q56" s="148"/>
      <c r="R56" s="148">
        <f>+Mus!I22</f>
        <v>0</v>
      </c>
      <c r="S56" s="148"/>
      <c r="T56" s="148">
        <f>+Manilla!L26</f>
        <v>0</v>
      </c>
      <c r="U56" s="148">
        <f>+Tute!L26</f>
        <v>0</v>
      </c>
      <c r="V56" s="148"/>
      <c r="W56" s="148"/>
      <c r="X56" s="148">
        <f>+Whist!L26</f>
        <v>0</v>
      </c>
      <c r="Y56" s="148"/>
      <c r="Z56" s="148"/>
      <c r="AA56" s="148"/>
      <c r="AB56" s="148"/>
      <c r="AC56" s="148"/>
      <c r="AD56" s="146">
        <f>+Cribbage!BH29</f>
        <v>0</v>
      </c>
      <c r="AE56" s="386"/>
      <c r="AF56" s="148"/>
      <c r="AG56" s="148"/>
      <c r="AH56" s="146"/>
      <c r="AI56" s="148">
        <f>+'7 i mig'!I22</f>
        <v>0</v>
      </c>
      <c r="AJ56" s="148">
        <f>+Camelot!AQ35</f>
        <v>0</v>
      </c>
      <c r="AK56" s="148"/>
      <c r="AL56" s="148"/>
      <c r="AM56" s="148"/>
      <c r="AN56" s="148">
        <f>+Euchre!BB27</f>
        <v>0</v>
      </c>
      <c r="AO56" s="148"/>
      <c r="AP56" s="148"/>
      <c r="AR56" s="148"/>
      <c r="AT56"/>
      <c r="AU56" s="148"/>
      <c r="AV56" s="286">
        <f>SUM(AW56:CI56)</f>
        <v>17</v>
      </c>
      <c r="AW56" s="202"/>
      <c r="AX56" s="146"/>
      <c r="AY56" s="146">
        <f>+Pocha!J24</f>
        <v>0</v>
      </c>
      <c r="AZ56" s="146">
        <f>+Julepe!J23</f>
        <v>0</v>
      </c>
      <c r="BA56" s="146"/>
      <c r="BB56" s="146"/>
      <c r="BC56" s="146"/>
      <c r="BD56" s="146"/>
      <c r="BE56" s="146"/>
      <c r="BF56" s="146">
        <f>+Truc!M23</f>
        <v>0</v>
      </c>
      <c r="BG56" s="146">
        <f>+Texas!J25</f>
        <v>0</v>
      </c>
      <c r="BH56" s="146">
        <f>+Omaha!J22</f>
        <v>0</v>
      </c>
      <c r="BI56" s="146"/>
      <c r="BJ56" s="148"/>
      <c r="BK56" s="148">
        <f>+Mus!J22</f>
        <v>0</v>
      </c>
      <c r="BL56" s="148"/>
      <c r="BM56" s="148">
        <f>+Manilla!M26</f>
        <v>0</v>
      </c>
      <c r="BN56" s="148">
        <f>+Tute!M26</f>
        <v>0</v>
      </c>
      <c r="BO56" s="148"/>
      <c r="BP56" s="148"/>
      <c r="BQ56" s="148">
        <f>+Whist!M26</f>
        <v>0</v>
      </c>
      <c r="BR56" s="148"/>
      <c r="BS56" s="148"/>
      <c r="BT56" s="148"/>
      <c r="BU56" s="148"/>
      <c r="BV56" s="148">
        <f>+'1000km'!S24</f>
        <v>0</v>
      </c>
      <c r="BW56" s="146">
        <f>+Cribbage!BJ44</f>
        <v>0</v>
      </c>
      <c r="BX56" s="146"/>
      <c r="BY56" s="148">
        <f>+Portugués!Z27</f>
        <v>0</v>
      </c>
      <c r="BZ56" s="148">
        <f>+Tarot!AZ26</f>
        <v>0</v>
      </c>
      <c r="CA56" s="146">
        <f>+Guinyot!S24</f>
        <v>0</v>
      </c>
      <c r="CB56" s="148">
        <f>+'7 i mig'!J22</f>
        <v>0</v>
      </c>
      <c r="CC56" s="148">
        <f>+Camelot!AR35</f>
        <v>16</v>
      </c>
      <c r="CD56" s="148"/>
      <c r="CE56" s="148"/>
      <c r="CF56" s="148"/>
      <c r="CG56" s="148">
        <f>+Euchre!BC27</f>
        <v>1</v>
      </c>
      <c r="CH56" s="148"/>
      <c r="CI56" s="148"/>
    </row>
    <row r="57" spans="1:87" s="5" customFormat="1" ht="13.5" thickBot="1" x14ac:dyDescent="0.35">
      <c r="A57" s="174">
        <f t="shared" si="1"/>
        <v>47</v>
      </c>
      <c r="B57" s="63" t="s">
        <v>234</v>
      </c>
      <c r="C57" s="103">
        <f>SUM(D57:AU57)+AV57/10000</f>
        <v>1.4E-3</v>
      </c>
      <c r="D57" s="202"/>
      <c r="E57" s="146">
        <f>+Buti!O30</f>
        <v>0</v>
      </c>
      <c r="F57" s="146"/>
      <c r="G57" s="146"/>
      <c r="H57" s="146"/>
      <c r="I57" s="17"/>
      <c r="J57" s="146">
        <f>+Podrida!S24</f>
        <v>0</v>
      </c>
      <c r="K57" s="146"/>
      <c r="L57" s="146"/>
      <c r="M57" s="147"/>
      <c r="N57" s="146"/>
      <c r="O57" s="146"/>
      <c r="P57" s="146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>
        <f>+'1000km'!AP24</f>
        <v>0</v>
      </c>
      <c r="AD57" s="146"/>
      <c r="AE57" s="386"/>
      <c r="AF57" s="148"/>
      <c r="AG57" s="148"/>
      <c r="AH57" s="146"/>
      <c r="AI57" s="148"/>
      <c r="AJ57" s="146"/>
      <c r="AK57" s="148"/>
      <c r="AL57" s="148"/>
      <c r="AM57" s="148"/>
      <c r="AN57" s="148"/>
      <c r="AO57" s="148"/>
      <c r="AP57" s="148">
        <f>+'Pren 6!'!AD41</f>
        <v>0</v>
      </c>
      <c r="AQ57"/>
      <c r="AR57" s="148"/>
      <c r="AS57"/>
      <c r="AT57"/>
      <c r="AU57" s="148"/>
      <c r="AV57" s="286">
        <f>SUM(AW57:CI57)</f>
        <v>14</v>
      </c>
      <c r="AW57" s="202"/>
      <c r="AX57" s="146">
        <f>+Buti!P30</f>
        <v>9</v>
      </c>
      <c r="AY57" s="146"/>
      <c r="AZ57" s="146"/>
      <c r="BA57" s="146"/>
      <c r="BB57" s="146"/>
      <c r="BC57" s="146">
        <f>+Podrida!T24</f>
        <v>0</v>
      </c>
      <c r="BD57" s="146"/>
      <c r="BE57" s="146"/>
      <c r="BF57" s="146"/>
      <c r="BG57" s="146"/>
      <c r="BH57" s="146"/>
      <c r="BI57" s="146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>
        <f>+'1000km'!G24</f>
        <v>0</v>
      </c>
      <c r="BW57" s="146"/>
      <c r="BX57" s="146"/>
      <c r="BY57" s="148"/>
      <c r="BZ57" s="148"/>
      <c r="CA57" s="146"/>
      <c r="CB57" s="148"/>
      <c r="CC57" s="146"/>
      <c r="CD57" s="148"/>
      <c r="CE57" s="148"/>
      <c r="CF57" s="148"/>
      <c r="CG57" s="148"/>
      <c r="CH57" s="148"/>
      <c r="CI57" s="148">
        <f>+'Pren 6!'!AE41</f>
        <v>5</v>
      </c>
    </row>
    <row r="58" spans="1:87" s="5" customFormat="1" ht="13.5" thickBot="1" x14ac:dyDescent="0.35">
      <c r="A58" s="174">
        <f t="shared" si="1"/>
        <v>48</v>
      </c>
      <c r="B58" s="63" t="s">
        <v>267</v>
      </c>
      <c r="C58" s="103">
        <f>SUM(D58:AU58)+AV58/10000</f>
        <v>1.2999999999999999E-3</v>
      </c>
      <c r="D58" s="202">
        <f>+King!I31</f>
        <v>0</v>
      </c>
      <c r="E58" s="146"/>
      <c r="F58" s="146">
        <f>+Pocha!E24</f>
        <v>0</v>
      </c>
      <c r="G58" s="146"/>
      <c r="H58" s="146"/>
      <c r="I58" s="146">
        <f>+Cors!C24</f>
        <v>0</v>
      </c>
      <c r="J58" s="146"/>
      <c r="K58" s="146"/>
      <c r="L58" s="146"/>
      <c r="M58" s="147"/>
      <c r="N58" s="146">
        <f>+Texas!E25</f>
        <v>0</v>
      </c>
      <c r="O58" s="146"/>
      <c r="P58" s="146"/>
      <c r="Q58" s="148"/>
      <c r="R58" s="97"/>
      <c r="S58" s="148">
        <f>+Kul!S30</f>
        <v>0</v>
      </c>
      <c r="T58" s="148">
        <f>+Manilla!F26</f>
        <v>0</v>
      </c>
      <c r="U58" s="148"/>
      <c r="V58" s="148">
        <f>+'4 Duros'!E25</f>
        <v>0</v>
      </c>
      <c r="W58" s="148"/>
      <c r="X58" s="148">
        <f>+Whist!AD26</f>
        <v>0</v>
      </c>
      <c r="Y58" s="148">
        <f>+Wizard!BK44</f>
        <v>0</v>
      </c>
      <c r="Z58" s="148">
        <f>+'Tute cabrò'!AC22</f>
        <v>0</v>
      </c>
      <c r="AA58" s="148"/>
      <c r="AB58" s="148">
        <f>+Escombra!E27</f>
        <v>0</v>
      </c>
      <c r="AC58" s="148"/>
      <c r="AD58" s="146"/>
      <c r="AE58" s="386"/>
      <c r="AF58" s="148"/>
      <c r="AG58" s="148"/>
      <c r="AH58" s="146"/>
      <c r="AI58" s="148"/>
      <c r="AJ58" s="146"/>
      <c r="AK58" s="148"/>
      <c r="AL58" s="148"/>
      <c r="AM58" s="148"/>
      <c r="AN58" s="148"/>
      <c r="AO58" s="148">
        <f>+'Euchre Sub.'!L26</f>
        <v>0</v>
      </c>
      <c r="AP58" s="148"/>
      <c r="AR58" s="148"/>
      <c r="AT58"/>
      <c r="AU58" s="148"/>
      <c r="AV58" s="286">
        <f>SUM(AW58:CI58)</f>
        <v>13</v>
      </c>
      <c r="AW58" s="202">
        <f>+King!J31</f>
        <v>1</v>
      </c>
      <c r="AX58" s="146"/>
      <c r="AY58" s="146">
        <f>+Pocha!F24</f>
        <v>0</v>
      </c>
      <c r="AZ58" s="146"/>
      <c r="BA58" s="146"/>
      <c r="BB58" s="146">
        <f>+Cors!D24</f>
        <v>0</v>
      </c>
      <c r="BC58" s="146"/>
      <c r="BD58" s="146">
        <f>+Remigio!M24</f>
        <v>0</v>
      </c>
      <c r="BE58" s="146"/>
      <c r="BF58" s="146"/>
      <c r="BG58" s="146">
        <f>+Texas!F25</f>
        <v>0</v>
      </c>
      <c r="BH58" s="146"/>
      <c r="BI58" s="146"/>
      <c r="BJ58" s="148"/>
      <c r="BK58" s="148"/>
      <c r="BL58" s="148">
        <f>+Kul!T30</f>
        <v>7</v>
      </c>
      <c r="BM58" s="148">
        <f>+Manilla!G26</f>
        <v>0</v>
      </c>
      <c r="BN58" s="148"/>
      <c r="BO58" s="148">
        <f>+'4 Duros'!F25</f>
        <v>2</v>
      </c>
      <c r="BP58" s="148"/>
      <c r="BQ58" s="148">
        <f>+Whist!AE26</f>
        <v>0</v>
      </c>
      <c r="BR58" s="148">
        <f>+Wizard!BL44</f>
        <v>2</v>
      </c>
      <c r="BS58" s="148">
        <f>+'Tute cabrò'!AD22</f>
        <v>1</v>
      </c>
      <c r="BT58" s="148"/>
      <c r="BU58" s="148">
        <f>+Escombra!F27</f>
        <v>0</v>
      </c>
      <c r="BV58" s="148"/>
      <c r="BW58" s="146"/>
      <c r="BX58" s="146"/>
      <c r="BY58" s="148"/>
      <c r="BZ58" s="148"/>
      <c r="CA58" s="146"/>
      <c r="CB58" s="148"/>
      <c r="CC58" s="146"/>
      <c r="CD58" s="148"/>
      <c r="CE58" s="148"/>
      <c r="CF58" s="148"/>
      <c r="CG58" s="148"/>
      <c r="CH58" s="148">
        <f>+'Euchre Sub.'!M26</f>
        <v>0</v>
      </c>
      <c r="CI58" s="148"/>
    </row>
    <row r="59" spans="1:87" s="5" customFormat="1" ht="13.5" thickBot="1" x14ac:dyDescent="0.35">
      <c r="A59" s="174">
        <f t="shared" si="1"/>
        <v>49</v>
      </c>
      <c r="B59" s="63" t="s">
        <v>218</v>
      </c>
      <c r="C59" s="103">
        <f>SUM(D59:AU59)+AV59/10000</f>
        <v>1.1000000000000001E-3</v>
      </c>
      <c r="D59" s="145"/>
      <c r="E59" s="146"/>
      <c r="F59" s="146"/>
      <c r="G59" s="146"/>
      <c r="H59" s="146"/>
      <c r="I59" s="146"/>
      <c r="J59" s="146"/>
      <c r="K59" s="146"/>
      <c r="L59" s="146"/>
      <c r="M59" s="147"/>
      <c r="N59" s="146"/>
      <c r="O59" s="146"/>
      <c r="P59" s="146"/>
      <c r="Q59" s="148"/>
      <c r="R59" s="148"/>
      <c r="S59" s="148"/>
      <c r="T59" s="148"/>
      <c r="U59" s="148"/>
      <c r="V59" s="148"/>
      <c r="W59" s="148"/>
      <c r="X59" s="148"/>
      <c r="Y59" s="146"/>
      <c r="Z59" s="148"/>
      <c r="AA59" s="148"/>
      <c r="AB59" s="148"/>
      <c r="AC59" s="148"/>
      <c r="AD59" s="146"/>
      <c r="AE59" s="386">
        <f>+Canasta!AG24</f>
        <v>0</v>
      </c>
      <c r="AF59" s="148"/>
      <c r="AG59" s="148"/>
      <c r="AH59" s="146"/>
      <c r="AI59" s="148"/>
      <c r="AJ59" s="146"/>
      <c r="AK59" s="146"/>
      <c r="AL59" s="148"/>
      <c r="AM59" s="148"/>
      <c r="AN59" s="148"/>
      <c r="AO59" s="148"/>
      <c r="AP59" s="148"/>
      <c r="AQ59"/>
      <c r="AR59" s="148"/>
      <c r="AS59"/>
      <c r="AT59"/>
      <c r="AU59" s="148"/>
      <c r="AV59" s="286">
        <f>SUM(AW59:CI59)</f>
        <v>11</v>
      </c>
      <c r="AW59" s="145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8"/>
      <c r="BK59" s="148"/>
      <c r="BL59" s="148"/>
      <c r="BM59" s="148"/>
      <c r="BN59" s="148"/>
      <c r="BO59" s="148"/>
      <c r="BP59" s="148"/>
      <c r="BQ59" s="148"/>
      <c r="BR59" s="146"/>
      <c r="BS59" s="148"/>
      <c r="BT59" s="148"/>
      <c r="BU59" s="148"/>
      <c r="BV59" s="148"/>
      <c r="BW59" s="146"/>
      <c r="BX59" s="146">
        <f>+Canasta!AH24</f>
        <v>11</v>
      </c>
      <c r="BY59" s="148"/>
      <c r="BZ59" s="148"/>
      <c r="CA59" s="146"/>
      <c r="CB59" s="148"/>
      <c r="CC59" s="146"/>
      <c r="CD59" s="146"/>
      <c r="CE59" s="148"/>
      <c r="CF59" s="148"/>
      <c r="CG59" s="148"/>
      <c r="CH59" s="148"/>
      <c r="CI59" s="148"/>
    </row>
    <row r="60" spans="1:87" s="5" customFormat="1" ht="13.5" thickBot="1" x14ac:dyDescent="0.35">
      <c r="A60" s="174">
        <f t="shared" si="1"/>
        <v>50</v>
      </c>
      <c r="B60" s="63" t="s">
        <v>254</v>
      </c>
      <c r="C60" s="103">
        <f>SUM(D60:AU60)+AV60/10000</f>
        <v>8.9999999999999998E-4</v>
      </c>
      <c r="D60" s="145">
        <f>+King!Q31</f>
        <v>0</v>
      </c>
      <c r="E60" s="368"/>
      <c r="F60" s="146">
        <f>+Pocha!AA24</f>
        <v>0</v>
      </c>
      <c r="G60" s="146"/>
      <c r="H60" s="146"/>
      <c r="I60" s="17"/>
      <c r="J60" s="146"/>
      <c r="K60" s="146">
        <f>+Buti3!O22</f>
        <v>0</v>
      </c>
      <c r="L60" s="146"/>
      <c r="M60" s="147"/>
      <c r="N60" s="146">
        <f>+Texas!C25</f>
        <v>0</v>
      </c>
      <c r="O60" s="146">
        <f>+Omaha!U22</f>
        <v>0</v>
      </c>
      <c r="P60" s="146"/>
      <c r="Q60" s="148">
        <f>+Chinchón!Q27</f>
        <v>0</v>
      </c>
      <c r="R60" s="148">
        <f>+Mus!K22</f>
        <v>0</v>
      </c>
      <c r="S60" s="148"/>
      <c r="T60" s="148">
        <f>+Manilla!O26</f>
        <v>0</v>
      </c>
      <c r="U60" s="148"/>
      <c r="V60" s="146">
        <f>+'4 Duros'!AI25</f>
        <v>0</v>
      </c>
      <c r="W60" s="148"/>
      <c r="X60" s="148">
        <f>+Whist!O26</f>
        <v>0</v>
      </c>
      <c r="Y60" s="148"/>
      <c r="Z60" s="148"/>
      <c r="AA60" s="148"/>
      <c r="AB60" s="148"/>
      <c r="AC60" s="148">
        <f>+'1000km'!AM24</f>
        <v>0</v>
      </c>
      <c r="AD60" s="146"/>
      <c r="AE60" s="386"/>
      <c r="AF60" s="148">
        <f>+Portugués!K27</f>
        <v>0</v>
      </c>
      <c r="AG60" s="148"/>
      <c r="AH60" s="146">
        <f>+Guinyot!L24</f>
        <v>0</v>
      </c>
      <c r="AI60" s="148"/>
      <c r="AJ60" s="148"/>
      <c r="AK60" s="148"/>
      <c r="AL60" s="148"/>
      <c r="AM60" s="148">
        <f>+'5 Cogombres'!AG25</f>
        <v>0</v>
      </c>
      <c r="AN60" s="148">
        <f>+Euchre!O27</f>
        <v>0</v>
      </c>
      <c r="AO60" s="148">
        <f>+'Euchre Sub.'!O26</f>
        <v>0</v>
      </c>
      <c r="AP60" s="148">
        <f>+'Pren 6!'!BT41</f>
        <v>0</v>
      </c>
      <c r="AR60" s="148"/>
      <c r="AT60"/>
      <c r="AU60" s="148"/>
      <c r="AV60" s="286">
        <f>SUM(AW60:CI60)</f>
        <v>9</v>
      </c>
      <c r="AW60" s="145">
        <f>+King!R31</f>
        <v>1</v>
      </c>
      <c r="AX60" s="146"/>
      <c r="AY60" s="146">
        <f>+Pocha!AB24</f>
        <v>0</v>
      </c>
      <c r="AZ60" s="146"/>
      <c r="BA60" s="146"/>
      <c r="BB60" s="146"/>
      <c r="BC60" s="146"/>
      <c r="BD60" s="146"/>
      <c r="BE60" s="146">
        <f>+Buti3!P22</f>
        <v>0</v>
      </c>
      <c r="BF60" s="146"/>
      <c r="BG60" s="146">
        <f>+Texas!D25</f>
        <v>0</v>
      </c>
      <c r="BH60" s="146">
        <f>+Omaha!V22</f>
        <v>0</v>
      </c>
      <c r="BI60" s="146"/>
      <c r="BJ60" s="148">
        <f>+Chinchón!R27</f>
        <v>0</v>
      </c>
      <c r="BK60" s="148">
        <f>+Mus!L22</f>
        <v>0</v>
      </c>
      <c r="BL60" s="148"/>
      <c r="BM60" s="148">
        <f>+Manilla!P26</f>
        <v>0</v>
      </c>
      <c r="BN60" s="148">
        <f>+Tute!P26</f>
        <v>0</v>
      </c>
      <c r="BO60" s="146">
        <f>+'4 Duros'!AJ25</f>
        <v>1</v>
      </c>
      <c r="BP60" s="148"/>
      <c r="BQ60" s="148">
        <f>+Whist!P26</f>
        <v>0</v>
      </c>
      <c r="BR60" s="148"/>
      <c r="BS60" s="148"/>
      <c r="BT60" s="148"/>
      <c r="BU60" s="148"/>
      <c r="BV60" s="148">
        <f>+'1000km'!AN24</f>
        <v>0</v>
      </c>
      <c r="BW60" s="146"/>
      <c r="BX60" s="146"/>
      <c r="BY60" s="148"/>
      <c r="BZ60" s="148"/>
      <c r="CA60" s="146"/>
      <c r="CB60" s="148"/>
      <c r="CC60" s="148"/>
      <c r="CD60" s="148"/>
      <c r="CE60" s="148"/>
      <c r="CF60" s="148">
        <f>+'5 Cogombres'!AH25</f>
        <v>0</v>
      </c>
      <c r="CG60" s="148">
        <f>+Euchre!P27</f>
        <v>2</v>
      </c>
      <c r="CH60" s="148">
        <f>+'Euchre Sub.'!P26</f>
        <v>0</v>
      </c>
      <c r="CI60" s="148">
        <f>+'Pren 6!'!BU41</f>
        <v>5</v>
      </c>
    </row>
    <row r="61" spans="1:87" s="5" customFormat="1" ht="13.5" thickBot="1" x14ac:dyDescent="0.35">
      <c r="A61" s="174">
        <f t="shared" si="1"/>
        <v>51</v>
      </c>
      <c r="B61" s="63" t="s">
        <v>288</v>
      </c>
      <c r="C61" s="103">
        <f>SUM(D61:AU61)+AV61/10000</f>
        <v>8.0000000000000004E-4</v>
      </c>
      <c r="D61" s="202">
        <f>+King!AS31</f>
        <v>0</v>
      </c>
      <c r="E61" s="146">
        <f>+Buti!AD30</f>
        <v>0</v>
      </c>
      <c r="F61" s="146"/>
      <c r="G61" s="146"/>
      <c r="H61" s="146"/>
      <c r="I61" s="17"/>
      <c r="J61" s="146"/>
      <c r="K61" s="146"/>
      <c r="L61" s="146"/>
      <c r="M61" s="147"/>
      <c r="N61" s="146"/>
      <c r="O61" s="146"/>
      <c r="P61" s="146"/>
      <c r="Q61" s="148"/>
      <c r="R61" s="148"/>
      <c r="S61" s="146">
        <f>+Kul!Q30</f>
        <v>0</v>
      </c>
      <c r="T61" s="148"/>
      <c r="U61" s="148"/>
      <c r="V61" s="148"/>
      <c r="W61" s="148"/>
      <c r="X61" s="148"/>
      <c r="Y61" s="148">
        <f>+Wizard!BS44</f>
        <v>0</v>
      </c>
      <c r="Z61" s="148"/>
      <c r="AA61" s="148"/>
      <c r="AB61" s="148"/>
      <c r="AC61" s="148"/>
      <c r="AD61" s="146"/>
      <c r="AE61" s="386"/>
      <c r="AF61" s="148"/>
      <c r="AG61" s="148"/>
      <c r="AH61" s="146"/>
      <c r="AI61" s="148"/>
      <c r="AJ61" s="148"/>
      <c r="AK61" s="148"/>
      <c r="AL61" s="148"/>
      <c r="AM61" s="148"/>
      <c r="AN61" s="148"/>
      <c r="AO61" s="148"/>
      <c r="AP61" s="148">
        <f>+'Pren 6!'!CI41</f>
        <v>0</v>
      </c>
      <c r="AR61" s="148"/>
      <c r="AT61"/>
      <c r="AU61" s="148"/>
      <c r="AV61" s="286">
        <f>SUM(AW61:CI61)</f>
        <v>8</v>
      </c>
      <c r="AW61" s="202">
        <f>+King!AT31</f>
        <v>1</v>
      </c>
      <c r="AX61" s="146">
        <f>+Buti!AE30</f>
        <v>2</v>
      </c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8"/>
      <c r="BK61" s="148"/>
      <c r="BL61" s="146">
        <f>+Kul!R30</f>
        <v>2</v>
      </c>
      <c r="BM61" s="148"/>
      <c r="BN61" s="148"/>
      <c r="BO61" s="148"/>
      <c r="BP61" s="148"/>
      <c r="BQ61" s="148"/>
      <c r="BR61" s="148">
        <f>+Wizard!BT44</f>
        <v>1</v>
      </c>
      <c r="BS61" s="148"/>
      <c r="BT61" s="148"/>
      <c r="BU61" s="148"/>
      <c r="BV61" s="148"/>
      <c r="BW61" s="146"/>
      <c r="BX61" s="146"/>
      <c r="BY61" s="148"/>
      <c r="BZ61" s="148"/>
      <c r="CA61" s="146"/>
      <c r="CB61" s="148"/>
      <c r="CC61" s="148"/>
      <c r="CD61" s="148"/>
      <c r="CE61" s="148"/>
      <c r="CF61" s="148"/>
      <c r="CG61" s="148"/>
      <c r="CH61" s="148"/>
      <c r="CI61" s="148">
        <f>+'Pren 6!'!CJ41</f>
        <v>2</v>
      </c>
    </row>
    <row r="62" spans="1:87" s="5" customFormat="1" ht="13.5" thickBot="1" x14ac:dyDescent="0.35">
      <c r="A62" s="174">
        <f t="shared" si="1"/>
        <v>52</v>
      </c>
      <c r="B62" s="63" t="s">
        <v>242</v>
      </c>
      <c r="C62" s="103">
        <f>SUM(D62:AU62)+AV62/10000</f>
        <v>4.0000000000000002E-4</v>
      </c>
      <c r="D62" s="202"/>
      <c r="E62" s="146"/>
      <c r="F62" s="146"/>
      <c r="G62" s="146"/>
      <c r="H62" s="146"/>
      <c r="I62" s="17"/>
      <c r="J62" s="146"/>
      <c r="K62" s="146"/>
      <c r="L62" s="146"/>
      <c r="M62" s="147"/>
      <c r="N62" s="146"/>
      <c r="O62" s="146"/>
      <c r="P62" s="146"/>
      <c r="Q62" s="148"/>
      <c r="R62" s="148"/>
      <c r="S62" s="148"/>
      <c r="T62" s="148"/>
      <c r="U62" s="148"/>
      <c r="V62" s="148"/>
      <c r="W62" s="148"/>
      <c r="X62" s="148"/>
      <c r="Y62" s="148">
        <f>+Wizard!BI44</f>
        <v>0</v>
      </c>
      <c r="Z62" s="148"/>
      <c r="AA62" s="148"/>
      <c r="AB62" s="148"/>
      <c r="AC62" s="148"/>
      <c r="AD62" s="146"/>
      <c r="AE62" s="386"/>
      <c r="AF62" s="148"/>
      <c r="AG62" s="148"/>
      <c r="AH62" s="146"/>
      <c r="AI62" s="148"/>
      <c r="AJ62" s="148"/>
      <c r="AK62" s="148"/>
      <c r="AL62" s="148"/>
      <c r="AM62" s="148"/>
      <c r="AN62" s="148"/>
      <c r="AO62" s="148"/>
      <c r="AP62" s="148"/>
      <c r="AQ62"/>
      <c r="AR62" s="148"/>
      <c r="AS62"/>
      <c r="AT62"/>
      <c r="AU62" s="148"/>
      <c r="AV62" s="286">
        <f>SUM(AW62:CI62)</f>
        <v>4</v>
      </c>
      <c r="AW62" s="202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8"/>
      <c r="BK62" s="148"/>
      <c r="BL62" s="148"/>
      <c r="BM62" s="148"/>
      <c r="BN62" s="148"/>
      <c r="BO62" s="148"/>
      <c r="BP62" s="148"/>
      <c r="BQ62" s="148"/>
      <c r="BR62" s="148">
        <f>+Wizard!BJ44</f>
        <v>4</v>
      </c>
      <c r="BS62" s="148"/>
      <c r="BT62" s="148"/>
      <c r="BU62" s="148"/>
      <c r="BV62" s="148"/>
      <c r="BW62" s="146"/>
      <c r="BX62" s="146"/>
      <c r="BY62" s="148"/>
      <c r="BZ62" s="148"/>
      <c r="CA62" s="146"/>
      <c r="CB62" s="148"/>
      <c r="CC62" s="148"/>
      <c r="CD62" s="148"/>
      <c r="CE62" s="148"/>
      <c r="CF62" s="148"/>
      <c r="CG62" s="148"/>
      <c r="CH62" s="148"/>
      <c r="CI62" s="148"/>
    </row>
    <row r="63" spans="1:87" s="5" customFormat="1" ht="13.5" thickBot="1" x14ac:dyDescent="0.35">
      <c r="A63" s="174">
        <f t="shared" si="1"/>
        <v>53</v>
      </c>
      <c r="B63" s="63" t="s">
        <v>286</v>
      </c>
      <c r="C63" s="103">
        <f>SUM(D63:AU63)+AV63/10000</f>
        <v>2.9999999999999997E-4</v>
      </c>
      <c r="D63" s="202"/>
      <c r="E63" s="146"/>
      <c r="F63" s="146"/>
      <c r="G63" s="146"/>
      <c r="H63" s="146"/>
      <c r="I63" s="146"/>
      <c r="J63" s="146"/>
      <c r="K63" s="146"/>
      <c r="L63" s="146"/>
      <c r="M63" s="147"/>
      <c r="N63" s="146"/>
      <c r="O63" s="146"/>
      <c r="P63" s="146"/>
      <c r="Q63" s="148"/>
      <c r="R63" s="148"/>
      <c r="S63" s="148">
        <f>+Kul!AQ30</f>
        <v>0</v>
      </c>
      <c r="T63" s="148"/>
      <c r="U63" s="148"/>
      <c r="V63" s="148"/>
      <c r="W63" s="148"/>
      <c r="X63" s="148"/>
      <c r="Y63" s="148">
        <f>+Wizard!AY44</f>
        <v>0</v>
      </c>
      <c r="Z63" s="148"/>
      <c r="AA63" s="148"/>
      <c r="AB63" s="148"/>
      <c r="AC63" s="148"/>
      <c r="AD63" s="146"/>
      <c r="AE63" s="386"/>
      <c r="AF63" s="148"/>
      <c r="AG63" s="148"/>
      <c r="AH63" s="146"/>
      <c r="AI63" s="148"/>
      <c r="AJ63" s="148"/>
      <c r="AK63" s="148"/>
      <c r="AL63" s="148"/>
      <c r="AM63" s="148"/>
      <c r="AN63" s="148"/>
      <c r="AO63" s="148"/>
      <c r="AP63" s="148"/>
      <c r="AR63" s="148"/>
      <c r="AT63"/>
      <c r="AU63" s="148"/>
      <c r="AV63" s="286">
        <f>SUM(AW63:CI63)</f>
        <v>3</v>
      </c>
      <c r="AW63" s="202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8"/>
      <c r="BK63" s="148"/>
      <c r="BL63" s="148">
        <f>+Kul!AR30</f>
        <v>1</v>
      </c>
      <c r="BM63" s="148"/>
      <c r="BN63" s="148"/>
      <c r="BO63" s="148"/>
      <c r="BP63" s="148"/>
      <c r="BQ63" s="148"/>
      <c r="BR63" s="148">
        <f>+Wizard!AZ44</f>
        <v>2</v>
      </c>
      <c r="BS63" s="148"/>
      <c r="BT63" s="148"/>
      <c r="BU63" s="148"/>
      <c r="BV63" s="148"/>
      <c r="BW63" s="146"/>
      <c r="BX63" s="146"/>
      <c r="BY63" s="148"/>
      <c r="BZ63" s="148"/>
      <c r="CA63" s="146"/>
      <c r="CB63" s="148"/>
      <c r="CC63" s="148"/>
      <c r="CD63" s="148"/>
      <c r="CE63" s="148"/>
      <c r="CF63" s="148"/>
      <c r="CG63" s="148"/>
      <c r="CH63" s="148"/>
      <c r="CI63" s="148"/>
    </row>
    <row r="64" spans="1:87" s="5" customFormat="1" ht="13.5" thickBot="1" x14ac:dyDescent="0.35">
      <c r="A64" s="174">
        <f t="shared" si="1"/>
        <v>53</v>
      </c>
      <c r="B64" s="63" t="s">
        <v>200</v>
      </c>
      <c r="C64" s="103">
        <f>SUM(D64:AU64)+AV64/10000</f>
        <v>2.9999999999999997E-4</v>
      </c>
      <c r="D64" s="145"/>
      <c r="E64" s="146">
        <f>+Buti!BH30</f>
        <v>0</v>
      </c>
      <c r="F64" s="146"/>
      <c r="G64" s="146"/>
      <c r="H64" s="146"/>
      <c r="I64" s="146"/>
      <c r="J64" s="146"/>
      <c r="K64" s="146"/>
      <c r="L64" s="146"/>
      <c r="M64" s="147"/>
      <c r="N64" s="146"/>
      <c r="O64" s="146"/>
      <c r="P64" s="146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6"/>
      <c r="AE64" s="386"/>
      <c r="AF64" s="148"/>
      <c r="AG64" s="148"/>
      <c r="AH64" s="146"/>
      <c r="AI64" s="148"/>
      <c r="AJ64" s="148"/>
      <c r="AK64" s="148"/>
      <c r="AL64" s="148"/>
      <c r="AM64" s="148"/>
      <c r="AN64" s="148">
        <f>+Euchre!BE27</f>
        <v>0</v>
      </c>
      <c r="AO64" s="148"/>
      <c r="AP64" s="148"/>
      <c r="AR64" s="148"/>
      <c r="AT64"/>
      <c r="AU64" s="148"/>
      <c r="AV64" s="286">
        <f>SUM(AW64:CI64)</f>
        <v>3</v>
      </c>
      <c r="AW64" s="145"/>
      <c r="AX64" s="146">
        <f>+Buti!BI30</f>
        <v>3</v>
      </c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6"/>
      <c r="BX64" s="146"/>
      <c r="BY64" s="148"/>
      <c r="BZ64" s="148"/>
      <c r="CA64" s="146"/>
      <c r="CB64" s="148"/>
      <c r="CC64" s="148"/>
      <c r="CD64" s="148"/>
      <c r="CE64" s="148"/>
      <c r="CF64" s="148"/>
      <c r="CG64" s="148">
        <f>+Euchre!BF27</f>
        <v>0</v>
      </c>
      <c r="CH64" s="148"/>
      <c r="CI64" s="148"/>
    </row>
    <row r="65" spans="1:87" s="5" customFormat="1" ht="13.5" thickBot="1" x14ac:dyDescent="0.35">
      <c r="A65" s="174">
        <f t="shared" si="1"/>
        <v>53</v>
      </c>
      <c r="B65" s="63" t="s">
        <v>260</v>
      </c>
      <c r="C65" s="103">
        <f>SUM(D65:AU65)+AV65/10000</f>
        <v>2.9999999999999997E-4</v>
      </c>
      <c r="D65" s="202"/>
      <c r="E65" s="146">
        <f>+Buti!AY30</f>
        <v>0</v>
      </c>
      <c r="F65" s="146"/>
      <c r="G65" s="146"/>
      <c r="H65" s="146"/>
      <c r="I65" s="146"/>
      <c r="J65" s="146"/>
      <c r="K65" s="146"/>
      <c r="L65" s="146"/>
      <c r="M65" s="147"/>
      <c r="N65" s="146"/>
      <c r="O65" s="146"/>
      <c r="P65" s="146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6"/>
      <c r="AE65" s="386"/>
      <c r="AF65" s="148"/>
      <c r="AG65" s="148"/>
      <c r="AH65" s="146"/>
      <c r="AI65" s="148"/>
      <c r="AJ65" s="148"/>
      <c r="AK65" s="148"/>
      <c r="AL65" s="146"/>
      <c r="AM65" s="148"/>
      <c r="AN65" s="148"/>
      <c r="AO65" s="148"/>
      <c r="AP65" s="148"/>
      <c r="AR65" s="148"/>
      <c r="AT65"/>
      <c r="AU65" s="148"/>
      <c r="AV65" s="286">
        <f>SUM(AW65:CI65)</f>
        <v>3</v>
      </c>
      <c r="AW65" s="202"/>
      <c r="AX65" s="146">
        <f>+Buti!AZ30</f>
        <v>3</v>
      </c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6"/>
      <c r="BX65" s="146"/>
      <c r="BY65" s="148"/>
      <c r="BZ65" s="148"/>
      <c r="CA65" s="146"/>
      <c r="CB65" s="148"/>
      <c r="CC65" s="148"/>
      <c r="CD65" s="148"/>
      <c r="CE65" s="146"/>
      <c r="CF65" s="148"/>
      <c r="CG65" s="148"/>
      <c r="CH65" s="148"/>
      <c r="CI65" s="148"/>
    </row>
    <row r="66" spans="1:87" s="5" customFormat="1" ht="13.5" thickBot="1" x14ac:dyDescent="0.35">
      <c r="A66" s="174">
        <f t="shared" si="1"/>
        <v>53</v>
      </c>
      <c r="B66" s="63" t="s">
        <v>281</v>
      </c>
      <c r="C66" s="103">
        <f>SUM(D66:AU66)+AV66/10000</f>
        <v>2.9999999999999997E-4</v>
      </c>
      <c r="D66" s="145"/>
      <c r="E66" s="146"/>
      <c r="F66" s="146"/>
      <c r="G66" s="146"/>
      <c r="H66" s="146"/>
      <c r="I66" s="146"/>
      <c r="J66" s="146"/>
      <c r="K66" s="146"/>
      <c r="L66" s="146"/>
      <c r="M66" s="147"/>
      <c r="N66" s="146"/>
      <c r="O66" s="146"/>
      <c r="P66" s="146"/>
      <c r="Q66" s="148"/>
      <c r="R66" s="148"/>
      <c r="S66" s="148"/>
      <c r="T66" s="148"/>
      <c r="U66" s="148"/>
      <c r="V66" s="148"/>
      <c r="W66" s="148"/>
      <c r="X66" s="148"/>
      <c r="Y66" s="148">
        <f>+Wizard!AS44</f>
        <v>0</v>
      </c>
      <c r="Z66" s="148"/>
      <c r="AA66" s="148"/>
      <c r="AB66" s="148"/>
      <c r="AC66" s="146"/>
      <c r="AD66" s="146"/>
      <c r="AE66" s="386"/>
      <c r="AF66" s="148"/>
      <c r="AG66" s="148"/>
      <c r="AH66" s="146"/>
      <c r="AI66" s="148"/>
      <c r="AJ66" s="148"/>
      <c r="AK66" s="148"/>
      <c r="AL66" s="148">
        <f>+'Wizard Classic'!O47</f>
        <v>0</v>
      </c>
      <c r="AM66" s="148"/>
      <c r="AN66" s="148"/>
      <c r="AO66" s="148"/>
      <c r="AP66" s="148"/>
      <c r="AR66" s="148"/>
      <c r="AT66"/>
      <c r="AU66" s="148"/>
      <c r="AV66" s="286">
        <f>SUM(AW66:CI66)</f>
        <v>3</v>
      </c>
      <c r="AW66" s="145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8"/>
      <c r="BK66" s="148"/>
      <c r="BL66" s="148"/>
      <c r="BM66" s="148"/>
      <c r="BN66" s="148"/>
      <c r="BO66" s="148"/>
      <c r="BP66" s="148"/>
      <c r="BQ66" s="148"/>
      <c r="BR66" s="148">
        <f>+Wizard!AT44</f>
        <v>1</v>
      </c>
      <c r="BS66" s="148"/>
      <c r="BT66" s="148"/>
      <c r="BU66" s="148"/>
      <c r="BV66" s="146"/>
      <c r="BW66" s="146"/>
      <c r="BX66" s="146"/>
      <c r="BY66" s="148"/>
      <c r="BZ66" s="148"/>
      <c r="CA66" s="146"/>
      <c r="CB66" s="148"/>
      <c r="CC66" s="148"/>
      <c r="CD66" s="148"/>
      <c r="CE66" s="148">
        <f>+'Wizard Classic'!P47</f>
        <v>2</v>
      </c>
      <c r="CF66" s="148"/>
      <c r="CG66" s="148"/>
      <c r="CH66" s="148"/>
      <c r="CI66" s="148"/>
    </row>
    <row r="67" spans="1:87" s="5" customFormat="1" ht="13.5" thickBot="1" x14ac:dyDescent="0.35">
      <c r="A67" s="174">
        <f t="shared" si="1"/>
        <v>57</v>
      </c>
      <c r="B67" s="63" t="s">
        <v>259</v>
      </c>
      <c r="C67" s="103">
        <f>SUM(D67:AU67)+AV67/10000</f>
        <v>2.0000000000000001E-4</v>
      </c>
      <c r="D67" s="202"/>
      <c r="E67" s="146"/>
      <c r="F67" s="146"/>
      <c r="G67" s="146"/>
      <c r="H67" s="146"/>
      <c r="I67" s="17"/>
      <c r="J67" s="146"/>
      <c r="K67" s="146"/>
      <c r="L67" s="146"/>
      <c r="M67" s="147"/>
      <c r="N67" s="146"/>
      <c r="O67" s="146"/>
      <c r="P67" s="146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6"/>
      <c r="AE67" s="386"/>
      <c r="AF67" s="148"/>
      <c r="AG67" s="148"/>
      <c r="AH67" s="146"/>
      <c r="AI67" s="148"/>
      <c r="AJ67" s="148"/>
      <c r="AK67" s="148"/>
      <c r="AL67" s="148"/>
      <c r="AM67" s="148"/>
      <c r="AN67" s="148"/>
      <c r="AO67" s="148"/>
      <c r="AP67" s="148">
        <f>+'Pren 6!'!AV41</f>
        <v>0</v>
      </c>
      <c r="AR67" s="148"/>
      <c r="AT67"/>
      <c r="AU67" s="148"/>
      <c r="AV67" s="286">
        <f>SUM(AW67:CI67)</f>
        <v>2</v>
      </c>
      <c r="AW67" s="202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6"/>
      <c r="BX67" s="146"/>
      <c r="BY67" s="148"/>
      <c r="BZ67" s="148"/>
      <c r="CA67" s="146"/>
      <c r="CB67" s="148"/>
      <c r="CC67" s="148"/>
      <c r="CD67" s="148"/>
      <c r="CE67" s="148"/>
      <c r="CF67" s="148"/>
      <c r="CG67" s="148"/>
      <c r="CH67" s="148"/>
      <c r="CI67" s="148">
        <f>+'Pren 6!'!AW41</f>
        <v>2</v>
      </c>
    </row>
    <row r="68" spans="1:87" s="5" customFormat="1" ht="13.5" thickBot="1" x14ac:dyDescent="0.35">
      <c r="A68" s="174">
        <f t="shared" si="1"/>
        <v>57</v>
      </c>
      <c r="B68" s="63" t="s">
        <v>257</v>
      </c>
      <c r="C68" s="103">
        <f>SUM(D68:AU68)+AV68/10000</f>
        <v>2.0000000000000001E-4</v>
      </c>
      <c r="D68" s="202"/>
      <c r="E68" s="146"/>
      <c r="F68" s="146"/>
      <c r="G68" s="146"/>
      <c r="H68" s="146"/>
      <c r="I68" s="17"/>
      <c r="J68" s="146"/>
      <c r="K68" s="146"/>
      <c r="L68" s="146"/>
      <c r="M68" s="147"/>
      <c r="N68" s="146"/>
      <c r="O68" s="146"/>
      <c r="P68" s="146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6"/>
      <c r="AE68" s="386"/>
      <c r="AF68" s="148"/>
      <c r="AG68" s="148"/>
      <c r="AH68" s="146"/>
      <c r="AI68" s="148"/>
      <c r="AJ68" s="148"/>
      <c r="AK68" s="148"/>
      <c r="AL68" s="148"/>
      <c r="AM68" s="148"/>
      <c r="AN68" s="148"/>
      <c r="AO68" s="148"/>
      <c r="AP68" s="148">
        <f>+'Pren 6!'!BN41</f>
        <v>0</v>
      </c>
      <c r="AR68" s="148"/>
      <c r="AT68"/>
      <c r="AU68" s="148"/>
      <c r="AV68" s="286">
        <f>SUM(AW68:CI68)</f>
        <v>2</v>
      </c>
      <c r="AW68" s="202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6"/>
      <c r="BX68" s="146"/>
      <c r="BY68" s="148"/>
      <c r="BZ68" s="148"/>
      <c r="CA68" s="146"/>
      <c r="CB68" s="148"/>
      <c r="CC68" s="148"/>
      <c r="CD68" s="148"/>
      <c r="CE68" s="148"/>
      <c r="CF68" s="148"/>
      <c r="CG68" s="148"/>
      <c r="CH68" s="148"/>
      <c r="CI68" s="148">
        <f>+'Pren 6!'!BO41</f>
        <v>2</v>
      </c>
    </row>
    <row r="69" spans="1:87" s="5" customFormat="1" ht="13.5" thickBot="1" x14ac:dyDescent="0.35">
      <c r="A69" s="174">
        <f t="shared" si="1"/>
        <v>57</v>
      </c>
      <c r="B69" s="63" t="s">
        <v>258</v>
      </c>
      <c r="C69" s="103">
        <f>SUM(D69:AU69)+AV69/10000</f>
        <v>2.0000000000000001E-4</v>
      </c>
      <c r="D69" s="202"/>
      <c r="E69" s="146"/>
      <c r="F69" s="146"/>
      <c r="G69" s="146"/>
      <c r="H69" s="146"/>
      <c r="I69" s="17"/>
      <c r="J69" s="146"/>
      <c r="K69" s="146"/>
      <c r="L69" s="146"/>
      <c r="M69" s="147"/>
      <c r="N69" s="146"/>
      <c r="O69" s="146"/>
      <c r="P69" s="146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6"/>
      <c r="AE69" s="386"/>
      <c r="AF69" s="148"/>
      <c r="AG69" s="148"/>
      <c r="AH69" s="146"/>
      <c r="AI69" s="148"/>
      <c r="AJ69" s="148"/>
      <c r="AK69" s="148"/>
      <c r="AL69" s="148"/>
      <c r="AM69" s="148"/>
      <c r="AN69" s="148"/>
      <c r="AO69" s="148"/>
      <c r="AP69" s="148">
        <f>+'Pren 6!'!BQ41</f>
        <v>0</v>
      </c>
      <c r="AR69" s="148"/>
      <c r="AT69"/>
      <c r="AU69" s="148"/>
      <c r="AV69" s="286">
        <f>SUM(AW69:CI69)</f>
        <v>2</v>
      </c>
      <c r="AW69" s="202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6"/>
      <c r="BX69" s="146"/>
      <c r="BY69" s="148"/>
      <c r="BZ69" s="148"/>
      <c r="CA69" s="146"/>
      <c r="CB69" s="148"/>
      <c r="CC69" s="148"/>
      <c r="CD69" s="148"/>
      <c r="CE69" s="148"/>
      <c r="CF69" s="148"/>
      <c r="CG69" s="148"/>
      <c r="CH69" s="148"/>
      <c r="CI69" s="148">
        <f>+'Pren 6!'!BR41</f>
        <v>2</v>
      </c>
    </row>
    <row r="70" spans="1:87" s="5" customFormat="1" ht="13.5" thickBot="1" x14ac:dyDescent="0.35">
      <c r="A70" s="174">
        <f t="shared" si="1"/>
        <v>57</v>
      </c>
      <c r="B70" s="63" t="s">
        <v>202</v>
      </c>
      <c r="C70" s="103">
        <f>SUM(D70:AU70)+AV70/10000</f>
        <v>2.0000000000000001E-4</v>
      </c>
      <c r="D70" s="145"/>
      <c r="E70" s="146">
        <f>+Buti!BE30</f>
        <v>0</v>
      </c>
      <c r="F70" s="146"/>
      <c r="G70" s="146"/>
      <c r="H70" s="146"/>
      <c r="I70" s="146"/>
      <c r="J70" s="146"/>
      <c r="K70" s="146"/>
      <c r="L70" s="146"/>
      <c r="M70" s="147"/>
      <c r="N70" s="146"/>
      <c r="O70" s="146"/>
      <c r="P70" s="146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6"/>
      <c r="AE70" s="386"/>
      <c r="AF70" s="148"/>
      <c r="AG70" s="148"/>
      <c r="AH70" s="146"/>
      <c r="AI70" s="148"/>
      <c r="AJ70" s="148"/>
      <c r="AK70" s="148"/>
      <c r="AL70" s="148"/>
      <c r="AM70" s="148"/>
      <c r="AN70" s="148"/>
      <c r="AO70" s="148"/>
      <c r="AP70" s="148"/>
      <c r="AQ70"/>
      <c r="AR70" s="148"/>
      <c r="AS70"/>
      <c r="AT70"/>
      <c r="AU70" s="148"/>
      <c r="AV70" s="286">
        <f>SUM(AW70:CI70)</f>
        <v>2</v>
      </c>
      <c r="AW70" s="145"/>
      <c r="AX70" s="146">
        <f>+Buti!BF30</f>
        <v>2</v>
      </c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6"/>
      <c r="BX70" s="146"/>
      <c r="BY70" s="148"/>
      <c r="BZ70" s="148"/>
      <c r="CA70" s="146"/>
      <c r="CB70" s="148"/>
      <c r="CC70" s="148"/>
      <c r="CD70" s="148"/>
      <c r="CE70" s="148"/>
      <c r="CF70" s="148"/>
      <c r="CG70" s="148"/>
      <c r="CH70" s="148"/>
      <c r="CI70" s="148"/>
    </row>
    <row r="71" spans="1:87" s="5" customFormat="1" ht="13.5" thickBot="1" x14ac:dyDescent="0.35">
      <c r="A71" s="174">
        <f t="shared" si="1"/>
        <v>57</v>
      </c>
      <c r="B71" s="63" t="s">
        <v>278</v>
      </c>
      <c r="C71" s="103">
        <f>SUM(D71:AU71)+AV71/10000</f>
        <v>2.0000000000000001E-4</v>
      </c>
      <c r="D71" s="145"/>
      <c r="E71" s="146"/>
      <c r="F71" s="146"/>
      <c r="G71" s="146"/>
      <c r="H71" s="146"/>
      <c r="I71" s="146"/>
      <c r="J71" s="146"/>
      <c r="K71" s="146"/>
      <c r="L71" s="146"/>
      <c r="M71" s="147"/>
      <c r="N71" s="146"/>
      <c r="O71" s="146"/>
      <c r="P71" s="146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6"/>
      <c r="AE71" s="386"/>
      <c r="AF71" s="148"/>
      <c r="AG71" s="148"/>
      <c r="AH71" s="146"/>
      <c r="AI71" s="148"/>
      <c r="AJ71" s="148"/>
      <c r="AK71" s="148"/>
      <c r="AL71" s="148">
        <f>+'Wizard Classic'!BQ47</f>
        <v>0</v>
      </c>
      <c r="AM71" s="148"/>
      <c r="AN71" s="148"/>
      <c r="AO71" s="148"/>
      <c r="AP71" s="148"/>
      <c r="AR71" s="148"/>
      <c r="AT71"/>
      <c r="AU71" s="148"/>
      <c r="AV71" s="286">
        <f>SUM(AW71:CI71)</f>
        <v>2</v>
      </c>
      <c r="AW71" s="145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6"/>
      <c r="BX71" s="146"/>
      <c r="BY71" s="148"/>
      <c r="BZ71" s="148"/>
      <c r="CA71" s="146"/>
      <c r="CB71" s="148"/>
      <c r="CC71" s="148"/>
      <c r="CD71" s="148"/>
      <c r="CE71" s="148">
        <f>+'Wizard Classic'!BR47</f>
        <v>2</v>
      </c>
      <c r="CF71" s="148"/>
      <c r="CG71" s="148"/>
      <c r="CH71" s="148"/>
      <c r="CI71" s="148"/>
    </row>
    <row r="72" spans="1:87" s="5" customFormat="1" ht="13.5" thickBot="1" x14ac:dyDescent="0.35">
      <c r="A72" s="174">
        <f t="shared" si="1"/>
        <v>57</v>
      </c>
      <c r="B72" s="63" t="s">
        <v>279</v>
      </c>
      <c r="C72" s="103">
        <f>SUM(D72:AU72)+AV72/10000</f>
        <v>2.0000000000000001E-4</v>
      </c>
      <c r="D72" s="145"/>
      <c r="E72" s="146"/>
      <c r="F72" s="146"/>
      <c r="G72" s="146"/>
      <c r="H72" s="146"/>
      <c r="I72" s="146"/>
      <c r="J72" s="146"/>
      <c r="K72" s="146"/>
      <c r="L72" s="146"/>
      <c r="M72" s="147"/>
      <c r="N72" s="146"/>
      <c r="O72" s="146"/>
      <c r="P72" s="146"/>
      <c r="Q72" s="148"/>
      <c r="R72" s="148"/>
      <c r="S72" s="148"/>
      <c r="T72" s="148"/>
      <c r="U72" s="148"/>
      <c r="V72" s="148"/>
      <c r="W72" s="148"/>
      <c r="X72" s="148"/>
      <c r="Y72" s="354"/>
      <c r="Z72" s="148"/>
      <c r="AA72" s="148"/>
      <c r="AB72" s="148"/>
      <c r="AC72" s="148"/>
      <c r="AD72" s="146"/>
      <c r="AE72" s="386"/>
      <c r="AF72" s="148"/>
      <c r="AG72" s="148"/>
      <c r="AH72" s="146"/>
      <c r="AI72" s="148"/>
      <c r="AJ72" s="148"/>
      <c r="AK72" s="148"/>
      <c r="AL72" s="148">
        <f>+'Wizard Classic'!BS47</f>
        <v>0</v>
      </c>
      <c r="AM72" s="148"/>
      <c r="AN72" s="148"/>
      <c r="AO72" s="148"/>
      <c r="AP72" s="148"/>
      <c r="AR72" s="148"/>
      <c r="AT72"/>
      <c r="AU72" s="148"/>
      <c r="AV72" s="286">
        <f>SUM(AW72:CI72)</f>
        <v>2</v>
      </c>
      <c r="AW72" s="145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6"/>
      <c r="BX72" s="146"/>
      <c r="BY72" s="148"/>
      <c r="BZ72" s="148"/>
      <c r="CA72" s="146"/>
      <c r="CB72" s="148"/>
      <c r="CC72" s="148"/>
      <c r="CD72" s="148"/>
      <c r="CE72" s="148">
        <f>+'Wizard Classic'!BT47</f>
        <v>2</v>
      </c>
      <c r="CF72" s="148"/>
      <c r="CG72" s="148"/>
      <c r="CH72" s="148"/>
      <c r="CI72" s="148"/>
    </row>
    <row r="73" spans="1:87" s="5" customFormat="1" ht="13.5" thickBot="1" x14ac:dyDescent="0.35">
      <c r="A73" s="174">
        <f t="shared" si="1"/>
        <v>57</v>
      </c>
      <c r="B73" s="63" t="s">
        <v>232</v>
      </c>
      <c r="C73" s="103">
        <f>SUM(D73:AU73)+AV73/10000</f>
        <v>2.0000000000000001E-4</v>
      </c>
      <c r="D73" s="202"/>
      <c r="E73" s="146"/>
      <c r="F73" s="146"/>
      <c r="G73" s="146"/>
      <c r="H73" s="146"/>
      <c r="I73" s="17"/>
      <c r="J73" s="146"/>
      <c r="K73" s="146"/>
      <c r="L73" s="146"/>
      <c r="M73" s="147"/>
      <c r="N73" s="146"/>
      <c r="O73" s="146"/>
      <c r="P73" s="146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6"/>
      <c r="AE73" s="386"/>
      <c r="AF73" s="148"/>
      <c r="AG73" s="148"/>
      <c r="AH73" s="146"/>
      <c r="AI73" s="148"/>
      <c r="AJ73" s="148"/>
      <c r="AK73" s="148"/>
      <c r="AL73" s="148">
        <f>+'Wizard Classic'!CE47</f>
        <v>0</v>
      </c>
      <c r="AM73" s="148"/>
      <c r="AN73" s="148"/>
      <c r="AO73" s="148"/>
      <c r="AP73" s="148"/>
      <c r="AR73" s="148"/>
      <c r="AT73"/>
      <c r="AU73" s="148"/>
      <c r="AV73" s="286">
        <f>SUM(AW73:CI73)</f>
        <v>2</v>
      </c>
      <c r="AW73" s="202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6"/>
      <c r="BX73" s="146"/>
      <c r="BY73" s="148"/>
      <c r="BZ73" s="148"/>
      <c r="CA73" s="146"/>
      <c r="CB73" s="148"/>
      <c r="CC73" s="148"/>
      <c r="CD73" s="148"/>
      <c r="CE73" s="148">
        <f>+'Wizard Classic'!CF47</f>
        <v>2</v>
      </c>
      <c r="CF73" s="148"/>
      <c r="CG73" s="148"/>
      <c r="CH73" s="148"/>
      <c r="CI73" s="148"/>
    </row>
    <row r="74" spans="1:87" s="5" customFormat="1" ht="13.5" thickBot="1" x14ac:dyDescent="0.35">
      <c r="A74" s="174">
        <f t="shared" si="1"/>
        <v>57</v>
      </c>
      <c r="B74" s="63" t="s">
        <v>230</v>
      </c>
      <c r="C74" s="103">
        <f>SUM(D74:AU74)+AV74/10000</f>
        <v>2.0000000000000001E-4</v>
      </c>
      <c r="D74" s="145"/>
      <c r="E74" s="146"/>
      <c r="F74" s="146"/>
      <c r="G74" s="146"/>
      <c r="H74" s="146"/>
      <c r="I74" s="146"/>
      <c r="J74" s="146"/>
      <c r="K74" s="146"/>
      <c r="L74" s="146"/>
      <c r="M74" s="147"/>
      <c r="N74" s="146"/>
      <c r="O74" s="146"/>
      <c r="P74" s="146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6"/>
      <c r="AE74" s="386"/>
      <c r="AF74" s="148"/>
      <c r="AG74" s="148"/>
      <c r="AH74" s="146"/>
      <c r="AI74" s="148"/>
      <c r="AJ74" s="148"/>
      <c r="AK74" s="148"/>
      <c r="AL74" s="148">
        <f>+'Wizard Classic'!AQ47</f>
        <v>0</v>
      </c>
      <c r="AM74" s="148"/>
      <c r="AN74" s="148"/>
      <c r="AO74" s="148"/>
      <c r="AP74" s="148"/>
      <c r="AR74" s="148"/>
      <c r="AT74"/>
      <c r="AU74" s="148"/>
      <c r="AV74" s="286">
        <f>SUM(AW74:CI74)</f>
        <v>2</v>
      </c>
      <c r="AW74" s="145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6"/>
      <c r="BX74" s="146"/>
      <c r="BY74" s="148"/>
      <c r="BZ74" s="148"/>
      <c r="CA74" s="146"/>
      <c r="CB74" s="148"/>
      <c r="CC74" s="148"/>
      <c r="CD74" s="148"/>
      <c r="CE74" s="148">
        <f>+'Wizard Classic'!AR47</f>
        <v>2</v>
      </c>
      <c r="CF74" s="148"/>
      <c r="CG74" s="148"/>
      <c r="CH74" s="148"/>
      <c r="CI74" s="148"/>
    </row>
    <row r="75" spans="1:87" s="5" customFormat="1" ht="13.5" thickBot="1" x14ac:dyDescent="0.35">
      <c r="A75" s="174">
        <f t="shared" ref="A75:A82" si="2">RANK(C75,C$11:C$82)</f>
        <v>57</v>
      </c>
      <c r="B75" s="63" t="s">
        <v>287</v>
      </c>
      <c r="C75" s="103">
        <f>SUM(D75:AU75)+AV75/10000</f>
        <v>2.0000000000000001E-4</v>
      </c>
      <c r="D75" s="145"/>
      <c r="E75" s="146"/>
      <c r="F75" s="146"/>
      <c r="G75" s="146"/>
      <c r="H75" s="146"/>
      <c r="I75" s="146"/>
      <c r="J75" s="146"/>
      <c r="K75" s="146"/>
      <c r="L75" s="146"/>
      <c r="M75" s="147"/>
      <c r="N75" s="146"/>
      <c r="O75" s="146"/>
      <c r="P75" s="146"/>
      <c r="Q75" s="148"/>
      <c r="R75" s="148"/>
      <c r="S75" s="148"/>
      <c r="T75" s="148"/>
      <c r="U75" s="148"/>
      <c r="V75" s="148"/>
      <c r="W75" s="148"/>
      <c r="X75" s="148"/>
      <c r="Y75" s="148">
        <f>+Wizard!BC44</f>
        <v>0</v>
      </c>
      <c r="Z75" s="148"/>
      <c r="AA75" s="148"/>
      <c r="AB75" s="148"/>
      <c r="AC75" s="148"/>
      <c r="AD75" s="146"/>
      <c r="AE75" s="386"/>
      <c r="AF75" s="148"/>
      <c r="AG75" s="148"/>
      <c r="AH75" s="146"/>
      <c r="AI75" s="148"/>
      <c r="AJ75" s="148"/>
      <c r="AK75" s="148"/>
      <c r="AL75" s="148"/>
      <c r="AM75" s="148"/>
      <c r="AN75" s="148"/>
      <c r="AO75" s="148"/>
      <c r="AP75" s="148"/>
      <c r="AQ75"/>
      <c r="AR75" s="148"/>
      <c r="AS75"/>
      <c r="AT75"/>
      <c r="AU75" s="148"/>
      <c r="AV75" s="286">
        <f>SUM(AW75:CI75)</f>
        <v>2</v>
      </c>
      <c r="AW75" s="145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8"/>
      <c r="BK75" s="148"/>
      <c r="BL75" s="148"/>
      <c r="BM75" s="148"/>
      <c r="BN75" s="148"/>
      <c r="BO75" s="148"/>
      <c r="BP75" s="148"/>
      <c r="BQ75" s="148"/>
      <c r="BR75" s="148">
        <f>+Wizard!BD44</f>
        <v>2</v>
      </c>
      <c r="BS75" s="148"/>
      <c r="BT75" s="148"/>
      <c r="BU75" s="148"/>
      <c r="BV75" s="148"/>
      <c r="BW75" s="146"/>
      <c r="BX75" s="146"/>
      <c r="BY75" s="148"/>
      <c r="BZ75" s="148"/>
      <c r="CA75" s="146"/>
      <c r="CB75" s="148"/>
      <c r="CC75" s="148"/>
      <c r="CD75" s="148"/>
      <c r="CE75" s="148"/>
      <c r="CF75" s="148"/>
      <c r="CG75" s="148"/>
      <c r="CH75" s="148"/>
      <c r="CI75" s="148"/>
    </row>
    <row r="76" spans="1:87" s="5" customFormat="1" ht="13.5" thickBot="1" x14ac:dyDescent="0.35">
      <c r="A76" s="174">
        <f t="shared" si="2"/>
        <v>57</v>
      </c>
      <c r="B76" s="63" t="s">
        <v>248</v>
      </c>
      <c r="C76" s="103">
        <f>SUM(D76:AU76)+AV76/10000</f>
        <v>2.0000000000000001E-4</v>
      </c>
      <c r="D76" s="145"/>
      <c r="E76" s="146"/>
      <c r="F76" s="146"/>
      <c r="G76" s="146"/>
      <c r="H76" s="146"/>
      <c r="I76" s="146"/>
      <c r="J76" s="146"/>
      <c r="K76" s="146"/>
      <c r="L76" s="146">
        <f>+Remigio!AS24</f>
        <v>0</v>
      </c>
      <c r="M76" s="147"/>
      <c r="N76" s="146"/>
      <c r="O76" s="146"/>
      <c r="P76" s="146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6"/>
      <c r="AE76" s="386"/>
      <c r="AF76" s="148"/>
      <c r="AG76" s="148"/>
      <c r="AH76" s="146"/>
      <c r="AI76" s="148"/>
      <c r="AJ76" s="148"/>
      <c r="AK76" s="148"/>
      <c r="AL76" s="148"/>
      <c r="AM76" s="148"/>
      <c r="AN76" s="148">
        <f>+Euchre!AY27</f>
        <v>0</v>
      </c>
      <c r="AO76" s="148"/>
      <c r="AP76" s="148"/>
      <c r="AQ76"/>
      <c r="AR76" s="148"/>
      <c r="AS76"/>
      <c r="AT76"/>
      <c r="AU76" s="148"/>
      <c r="AV76" s="286">
        <f>SUM(AW76:CI76)</f>
        <v>2</v>
      </c>
      <c r="AW76" s="145"/>
      <c r="AX76" s="146"/>
      <c r="AY76" s="146"/>
      <c r="AZ76" s="146"/>
      <c r="BA76" s="146"/>
      <c r="BB76" s="146"/>
      <c r="BC76" s="146"/>
      <c r="BD76" s="146">
        <f>+Remigio!AT24</f>
        <v>0</v>
      </c>
      <c r="BE76" s="146"/>
      <c r="BF76" s="146"/>
      <c r="BG76" s="146"/>
      <c r="BH76" s="146"/>
      <c r="BI76" s="146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6"/>
      <c r="BX76" s="146"/>
      <c r="BY76" s="148"/>
      <c r="BZ76" s="148"/>
      <c r="CA76" s="146"/>
      <c r="CB76" s="148"/>
      <c r="CC76" s="148"/>
      <c r="CD76" s="148"/>
      <c r="CE76" s="148"/>
      <c r="CF76" s="148"/>
      <c r="CG76" s="148">
        <f>+Euchre!AZ27</f>
        <v>2</v>
      </c>
      <c r="CH76" s="148"/>
      <c r="CI76" s="148"/>
    </row>
    <row r="77" spans="1:87" s="5" customFormat="1" ht="13.5" thickBot="1" x14ac:dyDescent="0.35">
      <c r="A77" s="174">
        <f t="shared" si="2"/>
        <v>67</v>
      </c>
      <c r="B77" s="63" t="s">
        <v>284</v>
      </c>
      <c r="C77" s="103">
        <f>SUM(D77:AU77)+AV77/10000</f>
        <v>1E-4</v>
      </c>
      <c r="D77" s="145"/>
      <c r="E77" s="146"/>
      <c r="F77" s="146"/>
      <c r="G77" s="146"/>
      <c r="H77" s="146"/>
      <c r="I77" s="146"/>
      <c r="J77" s="146"/>
      <c r="K77" s="146"/>
      <c r="L77" s="146"/>
      <c r="M77" s="147"/>
      <c r="N77" s="146"/>
      <c r="O77" s="146"/>
      <c r="P77" s="146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6"/>
      <c r="AE77" s="386"/>
      <c r="AF77" s="148"/>
      <c r="AG77" s="148"/>
      <c r="AH77" s="146"/>
      <c r="AI77" s="148"/>
      <c r="AJ77" s="148"/>
      <c r="AK77" s="148"/>
      <c r="AL77" s="148">
        <f>+'Wizard Classic'!BK47</f>
        <v>0</v>
      </c>
      <c r="AM77" s="148"/>
      <c r="AN77" s="148"/>
      <c r="AO77" s="148"/>
      <c r="AP77" s="148"/>
      <c r="AR77" s="148"/>
      <c r="AT77"/>
      <c r="AU77" s="148"/>
      <c r="AV77" s="286">
        <f>SUM(AW77:CI77)</f>
        <v>1</v>
      </c>
      <c r="AW77" s="145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6"/>
      <c r="BX77" s="146"/>
      <c r="BY77" s="148"/>
      <c r="BZ77" s="148"/>
      <c r="CA77" s="146"/>
      <c r="CB77" s="148"/>
      <c r="CC77" s="148"/>
      <c r="CD77" s="148"/>
      <c r="CE77" s="148">
        <f>+'Wizard Classic'!BL47</f>
        <v>1</v>
      </c>
      <c r="CF77" s="148"/>
      <c r="CG77" s="148"/>
      <c r="CH77" s="148"/>
      <c r="CI77" s="148"/>
    </row>
    <row r="78" spans="1:87" s="5" customFormat="1" ht="13.5" thickBot="1" x14ac:dyDescent="0.35">
      <c r="A78" s="174">
        <f t="shared" si="2"/>
        <v>67</v>
      </c>
      <c r="B78" s="63" t="s">
        <v>282</v>
      </c>
      <c r="C78" s="103">
        <f>SUM(D78:AU78)+AV78/10000</f>
        <v>1E-4</v>
      </c>
      <c r="D78" s="145"/>
      <c r="E78" s="146"/>
      <c r="F78" s="146"/>
      <c r="G78" s="146"/>
      <c r="H78" s="146"/>
      <c r="I78" s="146"/>
      <c r="J78" s="146"/>
      <c r="K78" s="146"/>
      <c r="L78" s="146"/>
      <c r="M78" s="147"/>
      <c r="N78" s="146"/>
      <c r="O78" s="146"/>
      <c r="P78" s="146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6"/>
      <c r="AE78" s="386"/>
      <c r="AF78" s="148"/>
      <c r="AG78" s="148"/>
      <c r="AH78" s="146"/>
      <c r="AI78" s="148"/>
      <c r="AJ78" s="148"/>
      <c r="AK78" s="148"/>
      <c r="AL78" s="148">
        <f>+'Wizard Classic'!S47</f>
        <v>0</v>
      </c>
      <c r="AM78" s="148"/>
      <c r="AN78" s="148"/>
      <c r="AO78" s="148"/>
      <c r="AP78" s="148"/>
      <c r="AR78" s="148"/>
      <c r="AT78"/>
      <c r="AU78" s="148"/>
      <c r="AV78" s="286">
        <f>SUM(AW78:CI78)</f>
        <v>1</v>
      </c>
      <c r="AW78" s="145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6"/>
      <c r="BX78" s="146"/>
      <c r="BY78" s="148"/>
      <c r="BZ78" s="148"/>
      <c r="CA78" s="146"/>
      <c r="CB78" s="148"/>
      <c r="CC78" s="148"/>
      <c r="CD78" s="148"/>
      <c r="CE78" s="148">
        <f>+'Wizard Classic'!T47</f>
        <v>1</v>
      </c>
      <c r="CF78" s="148"/>
      <c r="CG78" s="148"/>
      <c r="CH78" s="148"/>
      <c r="CI78" s="148"/>
    </row>
    <row r="79" spans="1:87" s="5" customFormat="1" ht="13.5" thickBot="1" x14ac:dyDescent="0.35">
      <c r="A79" s="174">
        <f t="shared" si="2"/>
        <v>67</v>
      </c>
      <c r="B79" s="63" t="s">
        <v>6</v>
      </c>
      <c r="C79" s="103">
        <f>SUM(D79:AU79)+AV79/10000</f>
        <v>1E-4</v>
      </c>
      <c r="D79" s="145"/>
      <c r="E79" s="146"/>
      <c r="F79" s="146">
        <f>+Pocha!M24</f>
        <v>0</v>
      </c>
      <c r="G79" s="146">
        <f>+Julepe!M23</f>
        <v>0</v>
      </c>
      <c r="H79" s="146"/>
      <c r="I79" s="146">
        <f>+Cors!M24</f>
        <v>0</v>
      </c>
      <c r="J79" s="146"/>
      <c r="K79" s="146">
        <f>+Buti3!R22</f>
        <v>0</v>
      </c>
      <c r="L79" s="146">
        <f>+Remigio!R24</f>
        <v>0</v>
      </c>
      <c r="M79" s="147">
        <f>+Truc!R23</f>
        <v>0</v>
      </c>
      <c r="N79" s="146">
        <f>+Texas!M25</f>
        <v>0</v>
      </c>
      <c r="O79" s="146">
        <f>+Omaha!M22</f>
        <v>0</v>
      </c>
      <c r="P79" s="146">
        <f>+Chinchón!M27</f>
        <v>0</v>
      </c>
      <c r="Q79" s="148"/>
      <c r="R79" s="148">
        <f>+Mus!M22</f>
        <v>0</v>
      </c>
      <c r="S79" s="148"/>
      <c r="T79" s="148">
        <f>+Manilla!R26</f>
        <v>0</v>
      </c>
      <c r="U79" s="148">
        <f>+Tute!R26</f>
        <v>0</v>
      </c>
      <c r="V79" s="148">
        <f>+'4 Duros'!M25</f>
        <v>0</v>
      </c>
      <c r="W79" s="148">
        <f>+'Skull King'!M22</f>
        <v>0</v>
      </c>
      <c r="X79" s="148">
        <f>+Whist!R26</f>
        <v>0</v>
      </c>
      <c r="Y79" s="148"/>
      <c r="Z79" s="148"/>
      <c r="AA79" s="148">
        <f>+Copo!M22</f>
        <v>0</v>
      </c>
      <c r="AB79" s="148">
        <f>+Escombra!M27</f>
        <v>0</v>
      </c>
      <c r="AC79" s="148">
        <f>+'1000km'!R24</f>
        <v>0</v>
      </c>
      <c r="AD79" s="146">
        <f>+Cribbage!F29</f>
        <v>0</v>
      </c>
      <c r="AE79" s="386"/>
      <c r="AF79" s="148">
        <f>+Portugués!M27</f>
        <v>0</v>
      </c>
      <c r="AG79" s="148">
        <f>+Tarot!R26</f>
        <v>0</v>
      </c>
      <c r="AH79" s="146">
        <f>+Guinyot!R24</f>
        <v>0</v>
      </c>
      <c r="AI79" s="148">
        <f>+'7 i mig'!M22</f>
        <v>0</v>
      </c>
      <c r="AJ79" s="148"/>
      <c r="AK79" s="148"/>
      <c r="AL79" s="146">
        <f>+'Wizard Classic'!BY47</f>
        <v>0</v>
      </c>
      <c r="AM79" s="148">
        <f>+'5 Cogombres'!M25</f>
        <v>0</v>
      </c>
      <c r="AN79" s="148"/>
      <c r="AO79" s="148">
        <f>+'Euchre Sub.'!R26</f>
        <v>0</v>
      </c>
      <c r="AP79" s="148"/>
      <c r="AR79" s="148"/>
      <c r="AT79"/>
      <c r="AU79" s="148"/>
      <c r="AV79" s="286">
        <f>SUM(AW79:CI79)</f>
        <v>1</v>
      </c>
      <c r="AW79" s="145"/>
      <c r="AX79" s="146"/>
      <c r="AY79" s="146">
        <f>+Pocha!N24</f>
        <v>0</v>
      </c>
      <c r="AZ79" s="146">
        <f>+Julepe!N23</f>
        <v>0</v>
      </c>
      <c r="BA79" s="146"/>
      <c r="BB79" s="146">
        <f>+Cors!N24</f>
        <v>0</v>
      </c>
      <c r="BC79" s="146"/>
      <c r="BD79" s="146">
        <f>+Remigio!S24</f>
        <v>0</v>
      </c>
      <c r="BE79" s="146">
        <f>+Buti3!S22</f>
        <v>0</v>
      </c>
      <c r="BF79" s="146">
        <f>+Truc!S23</f>
        <v>0</v>
      </c>
      <c r="BG79" s="146">
        <f>+Texas!N25</f>
        <v>0</v>
      </c>
      <c r="BH79" s="146">
        <f>+Omaha!N22</f>
        <v>0</v>
      </c>
      <c r="BI79" s="146">
        <f>+'Black Jack'!N22</f>
        <v>0</v>
      </c>
      <c r="BJ79" s="148"/>
      <c r="BK79" s="148">
        <f>+Mus!N22</f>
        <v>0</v>
      </c>
      <c r="BL79" s="148"/>
      <c r="BM79" s="148">
        <f>+Manilla!S26</f>
        <v>0</v>
      </c>
      <c r="BN79" s="148">
        <f>+Tute!S26</f>
        <v>0</v>
      </c>
      <c r="BO79" s="148">
        <f>+'4 Duros'!N25</f>
        <v>0</v>
      </c>
      <c r="BP79" s="148">
        <f>+'Skull King'!N22</f>
        <v>0</v>
      </c>
      <c r="BQ79" s="148">
        <f>+Whist!S26</f>
        <v>0</v>
      </c>
      <c r="BR79" s="148"/>
      <c r="BS79" s="148"/>
      <c r="BT79" s="148">
        <f>+Copo!N22</f>
        <v>0</v>
      </c>
      <c r="BU79" s="148">
        <f>+Escombra!N27</f>
        <v>0</v>
      </c>
      <c r="BV79" s="148"/>
      <c r="BW79" s="146">
        <f>+Cribbage!H44</f>
        <v>0</v>
      </c>
      <c r="BX79" s="146"/>
      <c r="BY79" s="148">
        <f>+Portugués!N27</f>
        <v>0</v>
      </c>
      <c r="BZ79" s="148">
        <f>+Tarot!S26</f>
        <v>0</v>
      </c>
      <c r="CA79" s="146">
        <f>+Guinyot!AK24</f>
        <v>0</v>
      </c>
      <c r="CB79" s="148">
        <f>+'7 i mig'!N22</f>
        <v>0</v>
      </c>
      <c r="CC79" s="148"/>
      <c r="CD79" s="148"/>
      <c r="CE79" s="146">
        <f>+'Wizard Classic'!BZ47</f>
        <v>1</v>
      </c>
      <c r="CF79" s="148">
        <f>+'5 Cogombres'!N25</f>
        <v>0</v>
      </c>
      <c r="CG79" s="148"/>
      <c r="CH79" s="148">
        <f>+'Euchre Sub.'!S26</f>
        <v>0</v>
      </c>
      <c r="CI79" s="148"/>
    </row>
    <row r="80" spans="1:87" s="5" customFormat="1" ht="13.5" thickBot="1" x14ac:dyDescent="0.35">
      <c r="A80" s="174">
        <f t="shared" si="2"/>
        <v>67</v>
      </c>
      <c r="B80" s="63" t="s">
        <v>290</v>
      </c>
      <c r="C80" s="103">
        <f>SUM(D80:AU80)+AV80/10000</f>
        <v>1E-4</v>
      </c>
      <c r="D80" s="202">
        <f>+King!AE31</f>
        <v>0</v>
      </c>
      <c r="E80" s="146"/>
      <c r="F80" s="146"/>
      <c r="G80" s="146"/>
      <c r="H80" s="146"/>
      <c r="I80" s="146">
        <f>+Cors!AE24</f>
        <v>0</v>
      </c>
      <c r="J80" s="146"/>
      <c r="K80" s="146"/>
      <c r="L80" s="146"/>
      <c r="M80" s="147"/>
      <c r="N80" s="146"/>
      <c r="O80" s="146"/>
      <c r="P80" s="146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6"/>
      <c r="AE80" s="386">
        <f>+Canasta!L24</f>
        <v>0</v>
      </c>
      <c r="AF80" s="148"/>
      <c r="AG80" s="148"/>
      <c r="AH80" s="146"/>
      <c r="AI80" s="148"/>
      <c r="AJ80" s="148"/>
      <c r="AK80" s="148"/>
      <c r="AL80" s="146"/>
      <c r="AM80" s="148"/>
      <c r="AN80" s="148"/>
      <c r="AO80" s="148"/>
      <c r="AP80" s="148"/>
      <c r="AQ80"/>
      <c r="AR80" s="148"/>
      <c r="AS80"/>
      <c r="AT80"/>
      <c r="AU80" s="148"/>
      <c r="AV80" s="286">
        <f>SUM(AW80:CI80)</f>
        <v>1</v>
      </c>
      <c r="AW80" s="202">
        <f>+King!AF31</f>
        <v>1</v>
      </c>
      <c r="AX80" s="146"/>
      <c r="AY80" s="146"/>
      <c r="AZ80" s="146"/>
      <c r="BA80" s="146"/>
      <c r="BB80" s="146">
        <f>+Cors!AF24</f>
        <v>0</v>
      </c>
      <c r="BC80" s="146"/>
      <c r="BD80" s="146"/>
      <c r="BE80" s="146"/>
      <c r="BF80" s="146"/>
      <c r="BG80" s="146"/>
      <c r="BH80" s="146"/>
      <c r="BI80" s="146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6"/>
      <c r="BX80" s="146">
        <f>+Canasta!M24-1</f>
        <v>0</v>
      </c>
      <c r="BY80" s="148"/>
      <c r="BZ80" s="148"/>
      <c r="CA80" s="146"/>
      <c r="CB80" s="148"/>
      <c r="CC80" s="148"/>
      <c r="CD80" s="148"/>
      <c r="CE80" s="146"/>
      <c r="CF80" s="148"/>
      <c r="CG80" s="148"/>
      <c r="CH80" s="148"/>
      <c r="CI80" s="148"/>
    </row>
    <row r="81" spans="1:87" s="5" customFormat="1" ht="13.5" hidden="1" thickBot="1" x14ac:dyDescent="0.35">
      <c r="A81" s="174">
        <f t="shared" si="2"/>
        <v>71</v>
      </c>
      <c r="B81" s="63" t="s">
        <v>208</v>
      </c>
      <c r="C81" s="103">
        <f t="shared" ref="C81" si="3">SUM(D81:AU81)+AV81/10000</f>
        <v>0</v>
      </c>
      <c r="D81" s="202"/>
      <c r="E81" s="146"/>
      <c r="F81" s="146"/>
      <c r="G81" s="146"/>
      <c r="H81" s="146"/>
      <c r="I81" s="146"/>
      <c r="J81" s="146"/>
      <c r="K81" s="146"/>
      <c r="L81" s="146"/>
      <c r="M81" s="147"/>
      <c r="N81" s="146"/>
      <c r="O81" s="146"/>
      <c r="P81" s="146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6"/>
      <c r="AE81" s="386"/>
      <c r="AF81" s="146"/>
      <c r="AG81" s="148"/>
      <c r="AH81" s="146"/>
      <c r="AI81" s="148"/>
      <c r="AJ81" s="148"/>
      <c r="AK81" s="148"/>
      <c r="AL81" s="146"/>
      <c r="AM81" s="148"/>
      <c r="AN81" s="148"/>
      <c r="AO81" s="148"/>
      <c r="AP81" s="148"/>
      <c r="AQ81"/>
      <c r="AR81" s="148"/>
      <c r="AS81"/>
      <c r="AT81"/>
      <c r="AU81" s="148"/>
      <c r="AV81" s="286">
        <f t="shared" ref="AV81" si="4">SUM(AW81:CI81)</f>
        <v>0</v>
      </c>
      <c r="AW81" s="202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6"/>
      <c r="BX81" s="146"/>
      <c r="BY81" s="148"/>
      <c r="BZ81" s="148"/>
      <c r="CA81" s="146"/>
      <c r="CB81" s="148"/>
      <c r="CC81" s="148"/>
      <c r="CD81" s="148"/>
      <c r="CE81" s="146"/>
      <c r="CF81" s="148"/>
      <c r="CG81" s="148"/>
      <c r="CH81" s="148"/>
      <c r="CI81" s="148"/>
    </row>
    <row r="82" spans="1:87" s="5" customFormat="1" ht="13.5" hidden="1" thickBot="1" x14ac:dyDescent="0.35">
      <c r="A82" s="174">
        <f t="shared" si="2"/>
        <v>71</v>
      </c>
      <c r="B82" s="63" t="s">
        <v>171</v>
      </c>
      <c r="C82" s="103">
        <f t="shared" ref="C82" si="5">SUM(D82:AU82)+AV82/10000</f>
        <v>0</v>
      </c>
      <c r="D82" s="145"/>
      <c r="E82" s="146"/>
      <c r="F82" s="146"/>
      <c r="G82" s="146"/>
      <c r="H82" s="146"/>
      <c r="I82" s="146"/>
      <c r="J82" s="146"/>
      <c r="K82" s="146"/>
      <c r="L82" s="146">
        <f>+Remigio!F24</f>
        <v>0</v>
      </c>
      <c r="M82" s="147">
        <f>+Truc!AS23</f>
        <v>0</v>
      </c>
      <c r="N82" s="146"/>
      <c r="O82" s="146"/>
      <c r="P82" s="146"/>
      <c r="Q82" s="148"/>
      <c r="R82" s="148"/>
      <c r="S82" s="148"/>
      <c r="T82" s="148"/>
      <c r="U82" s="148"/>
      <c r="V82" s="146"/>
      <c r="W82" s="148"/>
      <c r="X82" s="148"/>
      <c r="Y82" s="148"/>
      <c r="Z82" s="148"/>
      <c r="AA82" s="148">
        <f>+Copo!AC22</f>
        <v>0</v>
      </c>
      <c r="AB82" s="148"/>
      <c r="AC82" s="148"/>
      <c r="AD82" s="146">
        <f>+Cribbage!AA29</f>
        <v>0</v>
      </c>
      <c r="AE82" s="386"/>
      <c r="AF82" s="148"/>
      <c r="AG82" s="148"/>
      <c r="AH82" s="146"/>
      <c r="AI82" s="148">
        <f>+'7 i mig'!AC22</f>
        <v>0</v>
      </c>
      <c r="AJ82" s="148">
        <f>+Camelot!AU35</f>
        <v>0</v>
      </c>
      <c r="AK82" s="148"/>
      <c r="AL82" s="148"/>
      <c r="AM82" s="148"/>
      <c r="AN82" s="148">
        <f>+Euchre!R27</f>
        <v>0</v>
      </c>
      <c r="AO82" s="148"/>
      <c r="AP82" s="148"/>
      <c r="AR82" s="148"/>
      <c r="AT82"/>
      <c r="AU82" s="148"/>
      <c r="AV82" s="286">
        <f t="shared" ref="AV82" si="6">SUM(AW82:CI82)</f>
        <v>0</v>
      </c>
      <c r="AW82" s="145"/>
      <c r="AX82" s="146"/>
      <c r="AY82" s="146"/>
      <c r="AZ82" s="146"/>
      <c r="BA82" s="146"/>
      <c r="BB82" s="146"/>
      <c r="BC82" s="146"/>
      <c r="BD82" s="146">
        <f>+Remigio!G24</f>
        <v>0</v>
      </c>
      <c r="BE82" s="146"/>
      <c r="BF82" s="146">
        <f>+Truc!AT23</f>
        <v>0</v>
      </c>
      <c r="BG82" s="146"/>
      <c r="BH82" s="146"/>
      <c r="BI82" s="146">
        <f>+'Black Jack'!AD22</f>
        <v>0</v>
      </c>
      <c r="BJ82" s="148"/>
      <c r="BK82" s="148"/>
      <c r="BL82" s="148"/>
      <c r="BM82" s="148"/>
      <c r="BN82" s="148"/>
      <c r="BO82" s="146"/>
      <c r="BP82" s="148"/>
      <c r="BQ82" s="148"/>
      <c r="BR82" s="148"/>
      <c r="BS82" s="148"/>
      <c r="BT82" s="148">
        <f>+Copo!AD22</f>
        <v>0</v>
      </c>
      <c r="BU82" s="148"/>
      <c r="BV82" s="148">
        <f>+'1000km'!AZ24</f>
        <v>0</v>
      </c>
      <c r="BW82" s="146">
        <f>+Cribbage!AC44</f>
        <v>0</v>
      </c>
      <c r="BX82" s="146"/>
      <c r="BY82" s="148">
        <f>+Portugués!AJ27</f>
        <v>0</v>
      </c>
      <c r="BZ82" s="148">
        <f>+Tarot!AT26</f>
        <v>0</v>
      </c>
      <c r="CA82" s="146">
        <f>+Guinyot!AZ24</f>
        <v>0</v>
      </c>
      <c r="CB82" s="148">
        <f>+'7 i mig'!AD22</f>
        <v>0</v>
      </c>
      <c r="CC82" s="148">
        <f>+Camelot!AV35</f>
        <v>0</v>
      </c>
      <c r="CD82" s="148"/>
      <c r="CE82" s="148"/>
      <c r="CF82" s="148"/>
      <c r="CG82" s="148">
        <f>+Euchre!S27</f>
        <v>0</v>
      </c>
      <c r="CH82" s="148"/>
      <c r="CI82" s="148"/>
    </row>
    <row r="83" spans="1:87" s="5" customFormat="1" x14ac:dyDescent="0.3">
      <c r="A83" s="92"/>
      <c r="B83" s="16"/>
      <c r="C83" s="16"/>
      <c r="D83" s="16">
        <f>SUM(D11:D82)</f>
        <v>155</v>
      </c>
      <c r="E83" s="16">
        <f>SUM(E11:E81)</f>
        <v>155</v>
      </c>
      <c r="F83" s="16">
        <f t="shared" ref="F83:AB83" si="7">SUM(F11:F82)</f>
        <v>0</v>
      </c>
      <c r="G83" s="16">
        <f t="shared" si="7"/>
        <v>0</v>
      </c>
      <c r="H83" s="16">
        <f t="shared" si="7"/>
        <v>155</v>
      </c>
      <c r="I83" s="16">
        <f t="shared" si="7"/>
        <v>0</v>
      </c>
      <c r="J83" s="16">
        <f t="shared" si="7"/>
        <v>0</v>
      </c>
      <c r="K83" s="16">
        <f t="shared" si="7"/>
        <v>0</v>
      </c>
      <c r="L83" s="16">
        <f t="shared" si="7"/>
        <v>0</v>
      </c>
      <c r="M83" s="16">
        <f t="shared" si="7"/>
        <v>0</v>
      </c>
      <c r="N83" s="16">
        <f t="shared" si="7"/>
        <v>0</v>
      </c>
      <c r="O83" s="16">
        <f t="shared" si="7"/>
        <v>0</v>
      </c>
      <c r="P83" s="16">
        <f t="shared" si="7"/>
        <v>0</v>
      </c>
      <c r="Q83" s="16">
        <f t="shared" si="7"/>
        <v>0</v>
      </c>
      <c r="R83" s="16">
        <f t="shared" si="7"/>
        <v>0</v>
      </c>
      <c r="S83" s="16">
        <f t="shared" si="7"/>
        <v>155</v>
      </c>
      <c r="T83" s="16">
        <f t="shared" si="7"/>
        <v>0</v>
      </c>
      <c r="U83" s="16">
        <f t="shared" si="7"/>
        <v>0</v>
      </c>
      <c r="V83" s="16">
        <f t="shared" si="7"/>
        <v>155</v>
      </c>
      <c r="W83" s="16">
        <f t="shared" si="7"/>
        <v>0</v>
      </c>
      <c r="X83" s="16">
        <f t="shared" si="7"/>
        <v>0</v>
      </c>
      <c r="Y83" s="16">
        <f t="shared" si="7"/>
        <v>155</v>
      </c>
      <c r="Z83" s="16">
        <f t="shared" si="7"/>
        <v>155</v>
      </c>
      <c r="AA83" s="16">
        <f t="shared" si="7"/>
        <v>0</v>
      </c>
      <c r="AB83" s="16">
        <f t="shared" si="7"/>
        <v>150</v>
      </c>
      <c r="AC83" s="16">
        <f>SUM(AC12:AC82)</f>
        <v>0</v>
      </c>
      <c r="AD83" s="16">
        <f t="shared" ref="AD83:AP83" si="8">SUM(AD11:AD82)</f>
        <v>155</v>
      </c>
      <c r="AE83" s="16">
        <f t="shared" si="8"/>
        <v>155</v>
      </c>
      <c r="AF83" s="16">
        <f t="shared" si="8"/>
        <v>0</v>
      </c>
      <c r="AG83" s="16">
        <f t="shared" si="8"/>
        <v>0</v>
      </c>
      <c r="AH83" s="16">
        <f t="shared" si="8"/>
        <v>0</v>
      </c>
      <c r="AI83" s="16">
        <f t="shared" si="8"/>
        <v>0</v>
      </c>
      <c r="AJ83" s="16">
        <f t="shared" si="8"/>
        <v>155</v>
      </c>
      <c r="AK83" s="16">
        <f t="shared" si="8"/>
        <v>155</v>
      </c>
      <c r="AL83" s="16">
        <f t="shared" si="8"/>
        <v>155</v>
      </c>
      <c r="AM83" s="16">
        <f t="shared" si="8"/>
        <v>0</v>
      </c>
      <c r="AN83" s="16">
        <f t="shared" si="8"/>
        <v>150</v>
      </c>
      <c r="AO83" s="16">
        <f t="shared" si="8"/>
        <v>0</v>
      </c>
      <c r="AP83" s="16">
        <f t="shared" si="8"/>
        <v>155</v>
      </c>
      <c r="AQ83" s="16"/>
      <c r="AR83" s="16"/>
      <c r="AT83" s="16"/>
      <c r="AU83" s="16"/>
      <c r="AV83" s="16"/>
      <c r="AW83" s="92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</row>
    <row r="84" spans="1:87" s="5" customFormat="1" x14ac:dyDescent="0.3">
      <c r="A84" s="92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92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75"/>
    </row>
    <row r="85" spans="1:87" s="5" customFormat="1" hidden="1" x14ac:dyDescent="0.3">
      <c r="A85" s="92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92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75"/>
    </row>
    <row r="86" spans="1:87" s="5" customFormat="1" hidden="1" x14ac:dyDescent="0.3">
      <c r="A86" s="92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92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75"/>
    </row>
    <row r="87" spans="1:87" s="5" customFormat="1" hidden="1" x14ac:dyDescent="0.3">
      <c r="A87" s="92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92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75"/>
    </row>
    <row r="88" spans="1:87" s="5" customFormat="1" hidden="1" x14ac:dyDescent="0.3">
      <c r="A88" s="92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92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75"/>
    </row>
    <row r="89" spans="1:87" s="5" customFormat="1" hidden="1" x14ac:dyDescent="0.3">
      <c r="A89" s="92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298" t="s">
        <v>205</v>
      </c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92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75"/>
    </row>
    <row r="90" spans="1:87" s="5" customFormat="1" ht="13.5" hidden="1" thickBot="1" x14ac:dyDescent="0.35">
      <c r="A90" s="321"/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16"/>
      <c r="M90" s="92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92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75"/>
    </row>
    <row r="91" spans="1:87" s="5" customFormat="1" ht="13.5" hidden="1" thickBot="1" x14ac:dyDescent="0.35">
      <c r="A91" s="174">
        <v>2</v>
      </c>
      <c r="B91" s="81">
        <v>10</v>
      </c>
      <c r="C91" s="82">
        <v>-10</v>
      </c>
      <c r="D91" s="82"/>
      <c r="E91" s="82"/>
      <c r="F91" s="82"/>
      <c r="G91" s="82"/>
      <c r="H91" s="82"/>
      <c r="I91" s="82"/>
      <c r="J91" s="82"/>
      <c r="K91" s="83"/>
      <c r="O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</row>
    <row r="92" spans="1:87" s="5" customFormat="1" ht="13.5" hidden="1" thickBot="1" x14ac:dyDescent="0.35">
      <c r="A92" s="174">
        <v>3</v>
      </c>
      <c r="B92" s="81">
        <v>10</v>
      </c>
      <c r="C92" s="82">
        <v>0</v>
      </c>
      <c r="D92" s="82">
        <v>-10</v>
      </c>
      <c r="E92" s="82"/>
      <c r="F92" s="82"/>
      <c r="G92" s="82"/>
      <c r="H92" s="82"/>
      <c r="I92" s="82"/>
      <c r="J92" s="82"/>
      <c r="K92" s="83"/>
      <c r="O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</row>
    <row r="93" spans="1:87" s="5" customFormat="1" ht="13.5" hidden="1" thickBot="1" x14ac:dyDescent="0.35">
      <c r="A93" s="174">
        <v>4</v>
      </c>
      <c r="B93" s="81">
        <v>10</v>
      </c>
      <c r="C93" s="82">
        <v>4</v>
      </c>
      <c r="D93" s="82">
        <v>-4</v>
      </c>
      <c r="E93" s="82">
        <v>-10</v>
      </c>
      <c r="F93" s="82"/>
      <c r="G93" s="82"/>
      <c r="H93" s="82"/>
      <c r="I93" s="82"/>
      <c r="J93" s="82"/>
      <c r="K93" s="83"/>
      <c r="O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</row>
    <row r="94" spans="1:87" s="5" customFormat="1" ht="13.5" hidden="1" thickBot="1" x14ac:dyDescent="0.35">
      <c r="A94" s="174">
        <v>5</v>
      </c>
      <c r="B94" s="81">
        <v>10</v>
      </c>
      <c r="C94" s="82">
        <v>5</v>
      </c>
      <c r="D94" s="82">
        <v>0</v>
      </c>
      <c r="E94" s="82">
        <v>-5</v>
      </c>
      <c r="F94" s="82">
        <v>-10</v>
      </c>
      <c r="G94" s="82"/>
      <c r="H94" s="82"/>
      <c r="I94" s="82"/>
      <c r="J94" s="82"/>
      <c r="K94" s="83"/>
      <c r="O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</row>
    <row r="95" spans="1:87" s="5" customFormat="1" ht="13.5" hidden="1" thickBot="1" x14ac:dyDescent="0.35">
      <c r="A95" s="174">
        <v>6</v>
      </c>
      <c r="B95" s="81">
        <v>10</v>
      </c>
      <c r="C95" s="82">
        <v>6</v>
      </c>
      <c r="D95" s="82">
        <v>2</v>
      </c>
      <c r="E95" s="82">
        <v>-2</v>
      </c>
      <c r="F95" s="82">
        <v>-6</v>
      </c>
      <c r="G95" s="82">
        <v>-10</v>
      </c>
      <c r="H95" s="82"/>
      <c r="I95" s="82"/>
      <c r="J95" s="82"/>
      <c r="K95" s="83"/>
      <c r="O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</row>
    <row r="96" spans="1:87" s="5" customFormat="1" ht="13.5" hidden="1" thickBot="1" x14ac:dyDescent="0.35">
      <c r="A96" s="174">
        <v>7</v>
      </c>
      <c r="B96" s="81">
        <v>10</v>
      </c>
      <c r="C96" s="82">
        <v>6</v>
      </c>
      <c r="D96" s="82">
        <v>2</v>
      </c>
      <c r="E96" s="82">
        <v>0</v>
      </c>
      <c r="F96" s="82">
        <v>-2</v>
      </c>
      <c r="G96" s="82">
        <v>-6</v>
      </c>
      <c r="H96" s="82">
        <v>-10</v>
      </c>
      <c r="I96" s="82"/>
      <c r="J96" s="82"/>
      <c r="K96" s="83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</row>
    <row r="97" spans="1:86" s="5" customFormat="1" ht="13.5" hidden="1" thickBot="1" x14ac:dyDescent="0.35">
      <c r="A97" s="174">
        <v>8</v>
      </c>
      <c r="B97" s="81">
        <v>10</v>
      </c>
      <c r="C97" s="82">
        <v>6</v>
      </c>
      <c r="D97" s="82">
        <v>4</v>
      </c>
      <c r="E97" s="82">
        <v>2</v>
      </c>
      <c r="F97" s="82">
        <v>-2</v>
      </c>
      <c r="G97" s="82">
        <v>-4</v>
      </c>
      <c r="H97" s="82">
        <v>-6</v>
      </c>
      <c r="I97" s="82">
        <v>-10</v>
      </c>
      <c r="J97" s="82"/>
      <c r="K97" s="83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</row>
    <row r="98" spans="1:86" s="5" customFormat="1" ht="13.5" hidden="1" thickBot="1" x14ac:dyDescent="0.35">
      <c r="A98" s="174">
        <v>9</v>
      </c>
      <c r="B98" s="81">
        <v>10</v>
      </c>
      <c r="C98" s="82">
        <v>6</v>
      </c>
      <c r="D98" s="82">
        <v>4</v>
      </c>
      <c r="E98" s="82">
        <v>2</v>
      </c>
      <c r="F98" s="82">
        <v>0</v>
      </c>
      <c r="G98" s="82">
        <v>-2</v>
      </c>
      <c r="H98" s="82">
        <v>-4</v>
      </c>
      <c r="I98" s="82">
        <v>-6</v>
      </c>
      <c r="J98" s="82">
        <v>-10</v>
      </c>
      <c r="K98" s="83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</row>
    <row r="99" spans="1:86" s="5" customFormat="1" ht="13.5" hidden="1" thickBot="1" x14ac:dyDescent="0.35">
      <c r="A99" s="174">
        <v>10</v>
      </c>
      <c r="B99" s="81">
        <v>10</v>
      </c>
      <c r="C99" s="82">
        <v>8</v>
      </c>
      <c r="D99" s="82">
        <v>6</v>
      </c>
      <c r="E99" s="82">
        <v>4</v>
      </c>
      <c r="F99" s="82">
        <v>2</v>
      </c>
      <c r="G99" s="82">
        <v>-2</v>
      </c>
      <c r="H99" s="82">
        <v>-4</v>
      </c>
      <c r="I99" s="82">
        <v>-6</v>
      </c>
      <c r="J99" s="82">
        <v>-8</v>
      </c>
      <c r="K99" s="83">
        <v>-10</v>
      </c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</row>
    <row r="100" spans="1:86" hidden="1" x14ac:dyDescent="0.3">
      <c r="A100" s="5"/>
    </row>
    <row r="101" spans="1:86" ht="13.5" hidden="1" thickBot="1" x14ac:dyDescent="0.35">
      <c r="A101" s="466" t="s">
        <v>113</v>
      </c>
      <c r="B101" s="466"/>
      <c r="C101" s="466"/>
      <c r="D101" s="466"/>
      <c r="E101" s="466"/>
      <c r="F101" s="466"/>
      <c r="G101" s="466"/>
      <c r="H101" s="466"/>
      <c r="I101" s="466"/>
      <c r="J101" s="466"/>
      <c r="K101" s="466"/>
      <c r="L101" s="466"/>
    </row>
    <row r="102" spans="1:86" ht="56.5" hidden="1" thickBot="1" x14ac:dyDescent="0.35">
      <c r="A102" s="172"/>
      <c r="B102" s="2"/>
      <c r="C102" s="173" t="str">
        <f t="shared" ref="C102:AE102" si="9">+C10</f>
        <v>GENERAL</v>
      </c>
      <c r="D102" s="169" t="str">
        <f t="shared" si="9"/>
        <v>KING</v>
      </c>
      <c r="E102" s="170" t="str">
        <f t="shared" si="9"/>
        <v>BOTIFARRA</v>
      </c>
      <c r="F102" s="170" t="str">
        <f t="shared" si="9"/>
        <v>POCHA</v>
      </c>
      <c r="G102" s="170" t="str">
        <f t="shared" si="9"/>
        <v>JULEPE</v>
      </c>
      <c r="H102" s="170" t="str">
        <f t="shared" si="9"/>
        <v>PUMBA</v>
      </c>
      <c r="I102" s="170" t="str">
        <f t="shared" si="9"/>
        <v>CORS</v>
      </c>
      <c r="J102" s="170" t="str">
        <f t="shared" si="9"/>
        <v>PODRIDA</v>
      </c>
      <c r="K102" s="170" t="str">
        <f t="shared" si="9"/>
        <v>BUTI 3</v>
      </c>
      <c r="L102" s="170" t="str">
        <f t="shared" si="9"/>
        <v>REMIGIO</v>
      </c>
      <c r="M102" s="170" t="str">
        <f t="shared" si="9"/>
        <v>TRUC</v>
      </c>
      <c r="N102" s="170" t="str">
        <f t="shared" si="9"/>
        <v>TEXAS</v>
      </c>
      <c r="O102" s="170" t="str">
        <f t="shared" si="9"/>
        <v>OMAHA</v>
      </c>
      <c r="P102" s="170" t="str">
        <f t="shared" si="9"/>
        <v>BLACK JACK</v>
      </c>
      <c r="Q102" s="170" t="str">
        <f t="shared" si="9"/>
        <v>CHINCHÓN</v>
      </c>
      <c r="R102" s="171" t="str">
        <f t="shared" si="9"/>
        <v>MUS</v>
      </c>
      <c r="S102" s="171" t="str">
        <f t="shared" si="9"/>
        <v>CUL</v>
      </c>
      <c r="T102" s="171" t="str">
        <f t="shared" si="9"/>
        <v>MANILLA</v>
      </c>
      <c r="U102" s="171" t="str">
        <f t="shared" si="9"/>
        <v>SUBHASTAT</v>
      </c>
      <c r="V102" s="171" t="str">
        <f t="shared" si="9"/>
        <v>4 DUROS</v>
      </c>
      <c r="W102" s="171" t="str">
        <f t="shared" si="9"/>
        <v>SKULL KING</v>
      </c>
      <c r="X102" s="171" t="str">
        <f t="shared" si="9"/>
        <v>WHIST</v>
      </c>
      <c r="Y102" s="171" t="str">
        <f t="shared" si="9"/>
        <v>WIZARD</v>
      </c>
      <c r="Z102" s="171" t="str">
        <f t="shared" si="9"/>
        <v>TUTE CABRÒ</v>
      </c>
      <c r="AA102" s="171" t="str">
        <f t="shared" si="9"/>
        <v>COPO</v>
      </c>
      <c r="AB102" s="171" t="str">
        <f t="shared" si="9"/>
        <v>ESCOMBRA</v>
      </c>
      <c r="AC102" s="171" t="str">
        <f t="shared" si="9"/>
        <v>1000 Km</v>
      </c>
      <c r="AD102" s="171" t="str">
        <f t="shared" si="9"/>
        <v>CRIBBAGE</v>
      </c>
      <c r="AE102" s="171" t="str">
        <f t="shared" si="9"/>
        <v>CANASTA</v>
      </c>
      <c r="AF102" s="171" t="s">
        <v>118</v>
      </c>
      <c r="AG102" s="171" t="s">
        <v>125</v>
      </c>
      <c r="AH102" s="171" t="s">
        <v>128</v>
      </c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 t="str">
        <f>+AU10</f>
        <v>Joc 8</v>
      </c>
      <c r="AV102" s="141"/>
    </row>
    <row r="103" spans="1:86" ht="13.5" hidden="1" thickBot="1" x14ac:dyDescent="0.35">
      <c r="A103" s="174">
        <f t="shared" ref="A103:A120" si="10">RANK(C103,C$103:C$120)</f>
        <v>1</v>
      </c>
      <c r="B103" s="175" t="s">
        <v>1</v>
      </c>
      <c r="C103" s="196">
        <f t="shared" ref="C103:C120" si="11">SUM(D103:AU103)</f>
        <v>0</v>
      </c>
      <c r="D103" s="176"/>
      <c r="E103" s="67"/>
      <c r="F103" s="21"/>
      <c r="G103" s="21"/>
      <c r="H103" s="67"/>
      <c r="I103" s="21"/>
      <c r="J103" s="67"/>
      <c r="K103" s="67"/>
      <c r="L103" s="195"/>
      <c r="M103" s="195"/>
      <c r="N103" s="21"/>
      <c r="O103" s="67"/>
      <c r="P103" s="21"/>
      <c r="Q103" s="21"/>
      <c r="R103" s="21"/>
      <c r="S103" s="67"/>
      <c r="T103" s="21"/>
      <c r="U103" s="67"/>
      <c r="V103" s="67"/>
      <c r="W103" s="21"/>
      <c r="X103" s="21"/>
      <c r="Y103" s="205"/>
      <c r="Z103" s="21"/>
      <c r="AA103" s="21"/>
      <c r="AB103" s="21"/>
      <c r="AC103" s="21"/>
      <c r="AD103" s="204"/>
      <c r="AE103" s="21"/>
      <c r="AF103" s="21"/>
      <c r="AG103" s="21"/>
      <c r="AH103" s="21"/>
      <c r="AV103"/>
    </row>
    <row r="104" spans="1:86" ht="13.5" hidden="1" thickBot="1" x14ac:dyDescent="0.35">
      <c r="A104" s="174">
        <f t="shared" si="10"/>
        <v>1</v>
      </c>
      <c r="B104" s="175" t="s">
        <v>9</v>
      </c>
      <c r="C104" s="196">
        <f t="shared" si="11"/>
        <v>0</v>
      </c>
      <c r="D104" s="176"/>
      <c r="E104" s="67"/>
      <c r="F104" s="21"/>
      <c r="G104" s="21"/>
      <c r="H104" s="67"/>
      <c r="I104" s="21"/>
      <c r="J104" s="67"/>
      <c r="K104" s="67"/>
      <c r="L104" s="67"/>
      <c r="M104" s="195"/>
      <c r="N104" s="21"/>
      <c r="O104" s="67"/>
      <c r="P104" s="21"/>
      <c r="Q104" s="21"/>
      <c r="R104" s="21"/>
      <c r="S104" s="67"/>
      <c r="T104" s="21"/>
      <c r="U104" s="67"/>
      <c r="V104" s="67"/>
      <c r="W104" s="21"/>
      <c r="X104" s="21"/>
      <c r="Y104" s="205"/>
      <c r="Z104" s="21"/>
      <c r="AA104" s="21"/>
      <c r="AB104" s="21"/>
      <c r="AC104" s="21"/>
      <c r="AD104" s="204"/>
      <c r="AE104" s="21"/>
      <c r="AF104" s="21"/>
      <c r="AG104" s="21"/>
      <c r="AH104" s="21"/>
      <c r="AV104"/>
    </row>
    <row r="105" spans="1:86" ht="13.5" hidden="1" thickBot="1" x14ac:dyDescent="0.35">
      <c r="A105" s="174">
        <f t="shared" si="10"/>
        <v>1</v>
      </c>
      <c r="B105" s="175" t="s">
        <v>43</v>
      </c>
      <c r="C105" s="196">
        <f t="shared" si="11"/>
        <v>0</v>
      </c>
      <c r="D105" s="176"/>
      <c r="E105" s="67"/>
      <c r="F105" s="21"/>
      <c r="G105" s="21"/>
      <c r="H105" s="67"/>
      <c r="I105" s="21"/>
      <c r="J105" s="67"/>
      <c r="K105" s="67"/>
      <c r="L105" s="195"/>
      <c r="M105" s="195"/>
      <c r="N105" s="21"/>
      <c r="O105" s="67"/>
      <c r="P105" s="21"/>
      <c r="Q105" s="21"/>
      <c r="R105" s="21"/>
      <c r="S105" s="67"/>
      <c r="T105" s="21"/>
      <c r="U105" s="67"/>
      <c r="V105" s="67"/>
      <c r="W105" s="21"/>
      <c r="X105" s="21"/>
      <c r="Y105" s="205"/>
      <c r="Z105" s="21"/>
      <c r="AA105" s="21"/>
      <c r="AB105" s="21"/>
      <c r="AC105" s="21"/>
      <c r="AD105" s="204"/>
      <c r="AE105" s="21"/>
      <c r="AF105" s="21"/>
      <c r="AG105" s="21"/>
      <c r="AH105" s="21"/>
      <c r="AV105"/>
    </row>
    <row r="106" spans="1:86" ht="13.5" hidden="1" thickBot="1" x14ac:dyDescent="0.35">
      <c r="A106" s="174">
        <f t="shared" si="10"/>
        <v>1</v>
      </c>
      <c r="B106" s="175" t="s">
        <v>93</v>
      </c>
      <c r="C106" s="196">
        <f t="shared" si="11"/>
        <v>0</v>
      </c>
      <c r="D106" s="176"/>
      <c r="E106" s="67"/>
      <c r="F106" s="21"/>
      <c r="G106" s="21"/>
      <c r="H106" s="67"/>
      <c r="I106" s="21"/>
      <c r="J106" s="67"/>
      <c r="K106" s="67"/>
      <c r="L106" s="67"/>
      <c r="M106" s="195"/>
      <c r="N106" s="21"/>
      <c r="O106" s="67"/>
      <c r="P106" s="21"/>
      <c r="Q106" s="21"/>
      <c r="R106" s="21"/>
      <c r="S106" s="67"/>
      <c r="T106" s="21"/>
      <c r="U106" s="67"/>
      <c r="V106" s="67"/>
      <c r="W106" s="21"/>
      <c r="X106" s="21"/>
      <c r="Y106" s="205"/>
      <c r="Z106" s="21"/>
      <c r="AA106" s="21"/>
      <c r="AB106" s="21"/>
      <c r="AC106" s="21"/>
      <c r="AD106" s="204"/>
      <c r="AE106" s="21"/>
      <c r="AF106" s="21"/>
      <c r="AG106" s="21"/>
      <c r="AH106" s="21"/>
      <c r="AV106"/>
    </row>
    <row r="107" spans="1:86" ht="13.5" hidden="1" thickBot="1" x14ac:dyDescent="0.35">
      <c r="A107" s="174">
        <f t="shared" si="10"/>
        <v>1</v>
      </c>
      <c r="B107" s="175" t="s">
        <v>132</v>
      </c>
      <c r="C107" s="196">
        <f t="shared" si="11"/>
        <v>0</v>
      </c>
      <c r="D107" s="176"/>
      <c r="E107" s="67"/>
      <c r="F107" s="21"/>
      <c r="G107" s="21"/>
      <c r="H107" s="67"/>
      <c r="I107" s="21"/>
      <c r="J107" s="67"/>
      <c r="K107" s="67"/>
      <c r="L107" s="67"/>
      <c r="M107" s="195"/>
      <c r="N107" s="21"/>
      <c r="O107" s="67"/>
      <c r="P107" s="21"/>
      <c r="Q107" s="21"/>
      <c r="R107" s="21"/>
      <c r="S107" s="67"/>
      <c r="T107" s="21"/>
      <c r="U107" s="67"/>
      <c r="V107" s="67"/>
      <c r="W107" s="21"/>
      <c r="X107" s="21"/>
      <c r="Y107" s="67"/>
      <c r="Z107" s="21"/>
      <c r="AA107" s="21"/>
      <c r="AB107" s="21"/>
      <c r="AC107" s="21"/>
      <c r="AD107" s="204"/>
      <c r="AE107" s="21"/>
      <c r="AF107" s="21"/>
      <c r="AG107" s="21"/>
      <c r="AH107" s="21"/>
      <c r="AV107"/>
    </row>
    <row r="108" spans="1:86" ht="13.5" hidden="1" thickBot="1" x14ac:dyDescent="0.35">
      <c r="A108" s="174">
        <f t="shared" si="10"/>
        <v>1</v>
      </c>
      <c r="B108" s="175" t="s">
        <v>119</v>
      </c>
      <c r="C108" s="196">
        <f t="shared" si="11"/>
        <v>0</v>
      </c>
      <c r="D108" s="176"/>
      <c r="E108" s="67"/>
      <c r="F108" s="21"/>
      <c r="G108" s="21"/>
      <c r="H108" s="67"/>
      <c r="I108" s="21"/>
      <c r="J108" s="67"/>
      <c r="K108" s="67"/>
      <c r="L108" s="195"/>
      <c r="M108" s="195"/>
      <c r="N108" s="21"/>
      <c r="O108" s="67"/>
      <c r="P108" s="21"/>
      <c r="Q108" s="21"/>
      <c r="R108" s="21"/>
      <c r="S108" s="67"/>
      <c r="T108" s="21"/>
      <c r="U108" s="67"/>
      <c r="V108" s="67"/>
      <c r="W108" s="21"/>
      <c r="X108" s="21"/>
      <c r="Y108" s="205"/>
      <c r="Z108" s="21"/>
      <c r="AA108" s="21"/>
      <c r="AB108" s="21"/>
      <c r="AC108" s="21"/>
      <c r="AD108" s="204"/>
      <c r="AE108" s="21"/>
      <c r="AF108" s="21"/>
      <c r="AG108" s="21"/>
      <c r="AH108" s="21"/>
      <c r="AV108"/>
    </row>
    <row r="109" spans="1:86" ht="13.5" hidden="1" thickBot="1" x14ac:dyDescent="0.35">
      <c r="A109" s="174">
        <f t="shared" si="10"/>
        <v>1</v>
      </c>
      <c r="B109" s="175" t="s">
        <v>126</v>
      </c>
      <c r="C109" s="196">
        <f t="shared" si="11"/>
        <v>0</v>
      </c>
      <c r="D109" s="176"/>
      <c r="E109" s="67"/>
      <c r="F109" s="21"/>
      <c r="G109" s="21"/>
      <c r="H109" s="67"/>
      <c r="I109" s="21"/>
      <c r="J109" s="67"/>
      <c r="K109" s="67"/>
      <c r="L109" s="67"/>
      <c r="M109" s="195"/>
      <c r="N109" s="21"/>
      <c r="O109" s="67"/>
      <c r="P109" s="21"/>
      <c r="Q109" s="21"/>
      <c r="R109" s="21"/>
      <c r="S109" s="67"/>
      <c r="T109" s="21"/>
      <c r="U109" s="67"/>
      <c r="V109" s="67"/>
      <c r="W109" s="21"/>
      <c r="X109" s="21"/>
      <c r="Y109" s="21"/>
      <c r="Z109" s="21"/>
      <c r="AA109" s="21"/>
      <c r="AB109" s="21"/>
      <c r="AC109" s="21"/>
      <c r="AD109" s="204"/>
      <c r="AE109" s="21"/>
      <c r="AF109" s="21"/>
      <c r="AG109" s="21"/>
      <c r="AH109" s="21"/>
      <c r="AV109"/>
    </row>
    <row r="110" spans="1:86" ht="13.5" hidden="1" thickBot="1" x14ac:dyDescent="0.35">
      <c r="A110" s="174">
        <f t="shared" si="10"/>
        <v>1</v>
      </c>
      <c r="B110" s="175" t="s">
        <v>135</v>
      </c>
      <c r="C110" s="196">
        <f t="shared" si="11"/>
        <v>0</v>
      </c>
      <c r="D110" s="176"/>
      <c r="E110" s="67"/>
      <c r="F110" s="21"/>
      <c r="G110" s="21"/>
      <c r="H110" s="67"/>
      <c r="I110" s="21"/>
      <c r="J110" s="67"/>
      <c r="K110" s="67"/>
      <c r="L110" s="67"/>
      <c r="M110" s="67"/>
      <c r="N110" s="21"/>
      <c r="O110" s="67"/>
      <c r="P110" s="21"/>
      <c r="Q110" s="21"/>
      <c r="R110" s="21"/>
      <c r="S110" s="67"/>
      <c r="T110" s="21"/>
      <c r="U110" s="67"/>
      <c r="V110" s="67"/>
      <c r="W110" s="21"/>
      <c r="X110" s="21"/>
      <c r="Y110" s="21"/>
      <c r="Z110" s="21"/>
      <c r="AA110" s="21"/>
      <c r="AB110" s="21"/>
      <c r="AC110" s="21"/>
      <c r="AD110" s="204"/>
      <c r="AE110" s="21"/>
      <c r="AF110" s="21"/>
      <c r="AG110" s="21"/>
      <c r="AH110" s="21"/>
      <c r="AV110"/>
    </row>
    <row r="111" spans="1:86" ht="13.5" hidden="1" thickBot="1" x14ac:dyDescent="0.35">
      <c r="A111" s="174">
        <f t="shared" si="10"/>
        <v>1</v>
      </c>
      <c r="B111" s="175" t="s">
        <v>6</v>
      </c>
      <c r="C111" s="196">
        <f t="shared" si="11"/>
        <v>0</v>
      </c>
      <c r="D111" s="176"/>
      <c r="E111" s="67"/>
      <c r="F111" s="21"/>
      <c r="G111" s="21"/>
      <c r="H111" s="67"/>
      <c r="I111" s="21"/>
      <c r="J111" s="67"/>
      <c r="K111" s="67"/>
      <c r="L111" s="67"/>
      <c r="M111" s="195"/>
      <c r="N111" s="21"/>
      <c r="O111" s="67"/>
      <c r="P111" s="21"/>
      <c r="Q111" s="21"/>
      <c r="R111" s="21"/>
      <c r="S111" s="67"/>
      <c r="T111" s="21"/>
      <c r="U111" s="67"/>
      <c r="V111" s="67"/>
      <c r="W111" s="21"/>
      <c r="X111" s="21"/>
      <c r="Y111" s="67"/>
      <c r="Z111" s="21"/>
      <c r="AA111" s="21"/>
      <c r="AB111" s="21"/>
      <c r="AC111" s="21"/>
      <c r="AD111" s="204"/>
      <c r="AE111" s="21"/>
      <c r="AF111" s="21"/>
      <c r="AG111" s="21"/>
      <c r="AH111" s="21"/>
      <c r="AV111"/>
    </row>
    <row r="112" spans="1:86" ht="13.5" hidden="1" thickBot="1" x14ac:dyDescent="0.35">
      <c r="A112" s="174">
        <f t="shared" si="10"/>
        <v>1</v>
      </c>
      <c r="B112" s="175" t="s">
        <v>129</v>
      </c>
      <c r="C112" s="196">
        <f t="shared" si="11"/>
        <v>0</v>
      </c>
      <c r="D112" s="176"/>
      <c r="E112" s="67"/>
      <c r="F112" s="21"/>
      <c r="G112" s="21"/>
      <c r="H112" s="67"/>
      <c r="I112" s="21"/>
      <c r="J112" s="67"/>
      <c r="K112" s="67"/>
      <c r="L112" s="67"/>
      <c r="M112" s="195"/>
      <c r="N112" s="21"/>
      <c r="O112" s="67"/>
      <c r="P112" s="21"/>
      <c r="Q112" s="21"/>
      <c r="R112" s="21"/>
      <c r="S112" s="67"/>
      <c r="T112" s="21"/>
      <c r="U112" s="67"/>
      <c r="V112" s="67"/>
      <c r="W112" s="21"/>
      <c r="X112" s="21"/>
      <c r="Y112" s="67"/>
      <c r="Z112" s="21"/>
      <c r="AA112" s="21"/>
      <c r="AB112" s="21"/>
      <c r="AC112" s="21"/>
      <c r="AD112" s="204"/>
      <c r="AE112" s="21"/>
      <c r="AF112" s="21"/>
      <c r="AG112" s="21"/>
      <c r="AH112" s="21"/>
      <c r="AV112"/>
    </row>
    <row r="113" spans="1:86" ht="13.5" hidden="1" thickBot="1" x14ac:dyDescent="0.35">
      <c r="A113" s="174">
        <f t="shared" si="10"/>
        <v>1</v>
      </c>
      <c r="B113" s="175" t="s">
        <v>123</v>
      </c>
      <c r="C113" s="196">
        <f t="shared" si="11"/>
        <v>0</v>
      </c>
      <c r="D113" s="176"/>
      <c r="E113" s="67"/>
      <c r="F113" s="21"/>
      <c r="G113" s="21"/>
      <c r="H113" s="67"/>
      <c r="I113" s="21"/>
      <c r="J113" s="67"/>
      <c r="K113" s="67"/>
      <c r="L113" s="67"/>
      <c r="M113" s="67"/>
      <c r="N113" s="21"/>
      <c r="O113" s="67"/>
      <c r="P113" s="21"/>
      <c r="Q113" s="21"/>
      <c r="R113" s="21"/>
      <c r="S113" s="67"/>
      <c r="T113" s="21"/>
      <c r="U113" s="67"/>
      <c r="V113" s="67"/>
      <c r="W113" s="21"/>
      <c r="X113" s="21"/>
      <c r="Y113" s="21"/>
      <c r="Z113" s="21"/>
      <c r="AA113" s="21"/>
      <c r="AB113" s="21"/>
      <c r="AC113" s="21"/>
      <c r="AD113" s="204"/>
      <c r="AE113" s="21"/>
      <c r="AF113" s="21"/>
      <c r="AG113" s="21"/>
      <c r="AH113" s="21"/>
      <c r="AV113"/>
    </row>
    <row r="114" spans="1:86" ht="13.5" hidden="1" thickBot="1" x14ac:dyDescent="0.35">
      <c r="A114" s="174">
        <f t="shared" si="10"/>
        <v>1</v>
      </c>
      <c r="B114" s="175" t="s">
        <v>137</v>
      </c>
      <c r="C114" s="196">
        <f t="shared" si="11"/>
        <v>0</v>
      </c>
      <c r="D114" s="176"/>
      <c r="E114" s="67"/>
      <c r="F114" s="21"/>
      <c r="G114" s="21"/>
      <c r="H114" s="67"/>
      <c r="I114" s="21"/>
      <c r="J114" s="67"/>
      <c r="K114" s="67"/>
      <c r="L114" s="67"/>
      <c r="M114" s="67"/>
      <c r="N114" s="21"/>
      <c r="O114" s="67"/>
      <c r="P114" s="21"/>
      <c r="Q114" s="21"/>
      <c r="R114" s="21"/>
      <c r="S114" s="67"/>
      <c r="T114" s="21"/>
      <c r="U114" s="67"/>
      <c r="V114" s="67"/>
      <c r="W114" s="21"/>
      <c r="X114" s="21"/>
      <c r="Y114" s="21"/>
      <c r="Z114" s="21"/>
      <c r="AA114" s="21"/>
      <c r="AB114" s="21"/>
      <c r="AC114" s="21"/>
      <c r="AD114" s="204"/>
      <c r="AE114" s="21"/>
      <c r="AF114" s="21"/>
      <c r="AG114" s="21"/>
      <c r="AH114" s="21"/>
      <c r="AV114"/>
    </row>
    <row r="115" spans="1:86" ht="13.5" hidden="1" thickBot="1" x14ac:dyDescent="0.35">
      <c r="A115" s="174">
        <f t="shared" si="10"/>
        <v>1</v>
      </c>
      <c r="B115" s="175" t="s">
        <v>136</v>
      </c>
      <c r="C115" s="196">
        <f t="shared" si="11"/>
        <v>0</v>
      </c>
      <c r="D115" s="176"/>
      <c r="E115" s="67"/>
      <c r="F115" s="21"/>
      <c r="G115" s="21"/>
      <c r="H115" s="67"/>
      <c r="I115" s="21"/>
      <c r="J115" s="67"/>
      <c r="K115" s="67"/>
      <c r="L115" s="67"/>
      <c r="M115" s="67"/>
      <c r="N115" s="21"/>
      <c r="O115" s="67"/>
      <c r="P115" s="21"/>
      <c r="Q115" s="21"/>
      <c r="R115" s="21"/>
      <c r="S115" s="67"/>
      <c r="T115" s="21"/>
      <c r="U115" s="67"/>
      <c r="V115" s="67"/>
      <c r="W115" s="21"/>
      <c r="X115" s="21"/>
      <c r="Y115" s="21"/>
      <c r="Z115" s="21"/>
      <c r="AA115" s="21"/>
      <c r="AB115" s="21"/>
      <c r="AC115" s="21"/>
      <c r="AD115" s="204"/>
      <c r="AE115" s="21"/>
      <c r="AF115" s="21"/>
      <c r="AG115" s="21"/>
      <c r="AH115" s="21"/>
      <c r="AV115"/>
    </row>
    <row r="116" spans="1:86" ht="13.5" hidden="1" thickBot="1" x14ac:dyDescent="0.35">
      <c r="A116" s="174">
        <f t="shared" si="10"/>
        <v>1</v>
      </c>
      <c r="B116" s="175" t="s">
        <v>136</v>
      </c>
      <c r="C116" s="196">
        <f t="shared" si="11"/>
        <v>0</v>
      </c>
      <c r="D116" s="176"/>
      <c r="E116" s="67"/>
      <c r="F116" s="21"/>
      <c r="G116" s="21"/>
      <c r="H116" s="67"/>
      <c r="I116" s="21"/>
      <c r="J116" s="67"/>
      <c r="K116" s="67"/>
      <c r="L116" s="67"/>
      <c r="M116" s="195"/>
      <c r="N116" s="21"/>
      <c r="O116" s="67"/>
      <c r="P116" s="21"/>
      <c r="Q116" s="21"/>
      <c r="R116" s="21"/>
      <c r="S116" s="67"/>
      <c r="T116" s="21"/>
      <c r="U116" s="67"/>
      <c r="V116" s="67"/>
      <c r="W116" s="21"/>
      <c r="X116" s="21"/>
      <c r="Y116" s="21"/>
      <c r="Z116" s="21"/>
      <c r="AA116" s="21"/>
      <c r="AB116" s="21"/>
      <c r="AC116" s="21"/>
      <c r="AD116" s="204"/>
      <c r="AE116" s="21"/>
      <c r="AF116" s="21"/>
      <c r="AG116" s="21"/>
      <c r="AH116" s="21"/>
      <c r="AV116"/>
    </row>
    <row r="117" spans="1:86" ht="13.5" hidden="1" thickBot="1" x14ac:dyDescent="0.35">
      <c r="A117" s="174">
        <f t="shared" si="10"/>
        <v>1</v>
      </c>
      <c r="B117" s="175" t="s">
        <v>127</v>
      </c>
      <c r="C117" s="196">
        <f t="shared" si="11"/>
        <v>0</v>
      </c>
      <c r="D117" s="176"/>
      <c r="E117" s="67"/>
      <c r="F117" s="21"/>
      <c r="G117" s="21"/>
      <c r="H117" s="67"/>
      <c r="I117" s="21"/>
      <c r="J117" s="67"/>
      <c r="K117" s="67"/>
      <c r="L117" s="67"/>
      <c r="M117" s="195"/>
      <c r="N117" s="21"/>
      <c r="O117" s="67"/>
      <c r="P117" s="21"/>
      <c r="Q117" s="21"/>
      <c r="R117" s="21"/>
      <c r="S117" s="67"/>
      <c r="T117" s="21"/>
      <c r="U117" s="67"/>
      <c r="V117" s="67"/>
      <c r="W117" s="21"/>
      <c r="X117" s="21"/>
      <c r="Y117" s="21"/>
      <c r="Z117" s="21"/>
      <c r="AA117" s="21"/>
      <c r="AB117" s="21"/>
      <c r="AC117" s="21"/>
      <c r="AD117" s="204"/>
      <c r="AE117" s="21"/>
      <c r="AF117" s="21"/>
      <c r="AG117" s="21"/>
      <c r="AH117" s="21"/>
      <c r="AV117"/>
    </row>
    <row r="118" spans="1:86" ht="13.5" hidden="1" thickBot="1" x14ac:dyDescent="0.35">
      <c r="A118" s="174">
        <f t="shared" si="10"/>
        <v>1</v>
      </c>
      <c r="B118" s="175" t="s">
        <v>62</v>
      </c>
      <c r="C118" s="196">
        <f t="shared" si="11"/>
        <v>0</v>
      </c>
      <c r="D118" s="176"/>
      <c r="E118" s="67"/>
      <c r="F118" s="21"/>
      <c r="G118" s="21"/>
      <c r="H118" s="67"/>
      <c r="I118" s="21"/>
      <c r="J118" s="67"/>
      <c r="K118" s="67"/>
      <c r="L118" s="67"/>
      <c r="M118" s="67"/>
      <c r="N118" s="21"/>
      <c r="O118" s="67"/>
      <c r="P118" s="21"/>
      <c r="Q118" s="21"/>
      <c r="R118" s="21"/>
      <c r="S118" s="67"/>
      <c r="T118" s="21"/>
      <c r="U118" s="67"/>
      <c r="V118" s="67"/>
      <c r="W118" s="21"/>
      <c r="X118" s="21"/>
      <c r="Y118" s="21"/>
      <c r="Z118" s="21"/>
      <c r="AA118" s="21"/>
      <c r="AB118" s="21"/>
      <c r="AC118" s="21"/>
      <c r="AD118" s="204"/>
      <c r="AE118" s="21"/>
      <c r="AF118" s="21"/>
      <c r="AG118" s="21"/>
      <c r="AH118" s="21"/>
      <c r="AV118"/>
    </row>
    <row r="119" spans="1:86" ht="13.5" hidden="1" thickBot="1" x14ac:dyDescent="0.35">
      <c r="A119" s="174">
        <f>RANK(C119,C$103:C$120)</f>
        <v>1</v>
      </c>
      <c r="B119" s="175" t="s">
        <v>138</v>
      </c>
      <c r="C119" s="196">
        <f t="shared" si="11"/>
        <v>0</v>
      </c>
      <c r="D119" s="176"/>
      <c r="E119" s="67"/>
      <c r="F119" s="21"/>
      <c r="G119" s="21"/>
      <c r="H119" s="67"/>
      <c r="I119" s="21"/>
      <c r="J119" s="67"/>
      <c r="K119" s="67"/>
      <c r="L119" s="67"/>
      <c r="M119" s="67"/>
      <c r="N119" s="21"/>
      <c r="O119" s="67"/>
      <c r="P119" s="21"/>
      <c r="Q119" s="21"/>
      <c r="R119" s="21"/>
      <c r="S119" s="67"/>
      <c r="T119" s="21"/>
      <c r="U119" s="67"/>
      <c r="V119" s="67"/>
      <c r="W119" s="21"/>
      <c r="X119" s="21"/>
      <c r="Y119" s="21"/>
      <c r="Z119" s="21"/>
      <c r="AA119" s="21"/>
      <c r="AB119" s="21"/>
      <c r="AC119" s="21"/>
      <c r="AD119" s="204"/>
      <c r="AE119" s="21"/>
      <c r="AF119" s="21"/>
      <c r="AG119" s="21"/>
      <c r="AH119" s="21"/>
      <c r="AV119"/>
    </row>
    <row r="120" spans="1:86" ht="13.5" hidden="1" thickBot="1" x14ac:dyDescent="0.35">
      <c r="A120" s="174">
        <f t="shared" si="10"/>
        <v>1</v>
      </c>
      <c r="B120" s="175" t="s">
        <v>133</v>
      </c>
      <c r="C120" s="196">
        <f t="shared" si="11"/>
        <v>0</v>
      </c>
      <c r="D120" s="176"/>
      <c r="E120" s="67"/>
      <c r="F120" s="21"/>
      <c r="G120" s="21"/>
      <c r="H120" s="67"/>
      <c r="I120" s="21"/>
      <c r="J120" s="67"/>
      <c r="K120" s="67"/>
      <c r="L120" s="67"/>
      <c r="M120" s="67"/>
      <c r="N120" s="21"/>
      <c r="O120" s="67"/>
      <c r="P120" s="21"/>
      <c r="Q120" s="21"/>
      <c r="R120" s="21"/>
      <c r="S120" s="67"/>
      <c r="T120" s="21"/>
      <c r="U120" s="67"/>
      <c r="V120" s="67"/>
      <c r="W120" s="21"/>
      <c r="X120" s="21"/>
      <c r="Y120" s="21"/>
      <c r="Z120" s="21"/>
      <c r="AA120" s="21"/>
      <c r="AB120" s="21"/>
      <c r="AC120" s="21"/>
      <c r="AD120" s="204"/>
      <c r="AE120" s="21"/>
      <c r="AF120" s="21"/>
      <c r="AG120" s="21"/>
      <c r="AH120" s="21"/>
      <c r="AV120"/>
    </row>
    <row r="121" spans="1:86" ht="13.5" hidden="1" thickBot="1" x14ac:dyDescent="0.35">
      <c r="B121" s="109" t="s">
        <v>115</v>
      </c>
      <c r="C121" s="201">
        <f>SUM(C103:C120)</f>
        <v>0</v>
      </c>
      <c r="D121" s="16"/>
      <c r="AV121"/>
    </row>
    <row r="122" spans="1:86" ht="13.5" hidden="1" thickBot="1" x14ac:dyDescent="0.35">
      <c r="B122" s="109" t="s">
        <v>114</v>
      </c>
      <c r="C122" s="174">
        <f>SUM(D122:AU122)</f>
        <v>0</v>
      </c>
      <c r="D122" s="176"/>
      <c r="E122" s="67"/>
      <c r="F122" s="21"/>
      <c r="G122" s="21"/>
      <c r="H122" s="67"/>
      <c r="I122" s="21"/>
      <c r="J122" s="67"/>
      <c r="K122" s="67"/>
      <c r="L122" s="67"/>
      <c r="M122" s="67"/>
      <c r="N122" s="21"/>
      <c r="O122" s="67"/>
      <c r="P122" s="21"/>
      <c r="Q122" s="21"/>
      <c r="R122" s="21"/>
      <c r="S122" s="67"/>
      <c r="T122" s="21"/>
      <c r="U122" s="67"/>
      <c r="V122" s="67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/>
    </row>
    <row r="123" spans="1:86" s="414" customFormat="1" ht="18" x14ac:dyDescent="0.4">
      <c r="B123" s="415"/>
      <c r="C123" s="416"/>
      <c r="D123" s="417"/>
      <c r="E123" s="417"/>
      <c r="H123" s="417"/>
      <c r="J123" s="417"/>
      <c r="K123" s="417"/>
      <c r="L123" s="417"/>
      <c r="M123" s="417"/>
      <c r="O123" s="417"/>
      <c r="S123" s="417"/>
      <c r="U123" s="417"/>
      <c r="V123" s="417"/>
      <c r="AW123" s="417"/>
      <c r="AX123" s="417"/>
      <c r="AY123" s="417"/>
      <c r="AZ123" s="417"/>
      <c r="BA123" s="417"/>
      <c r="BB123" s="417"/>
      <c r="BC123" s="417"/>
      <c r="BD123" s="417"/>
      <c r="BE123" s="417"/>
      <c r="BF123" s="417"/>
      <c r="BG123" s="417"/>
      <c r="BH123" s="417"/>
      <c r="BI123" s="417"/>
      <c r="BJ123" s="417"/>
      <c r="BK123" s="417"/>
      <c r="BL123" s="417"/>
      <c r="BM123" s="417"/>
      <c r="BN123" s="417"/>
      <c r="BO123" s="417"/>
      <c r="BP123" s="417"/>
      <c r="BQ123" s="417"/>
      <c r="BR123" s="417"/>
      <c r="BS123" s="417"/>
      <c r="BT123" s="417"/>
      <c r="BU123" s="417"/>
      <c r="BV123" s="417"/>
      <c r="BW123" s="417"/>
      <c r="BX123" s="417"/>
      <c r="BY123" s="417"/>
      <c r="BZ123" s="417"/>
      <c r="CA123" s="417"/>
      <c r="CB123" s="417"/>
      <c r="CC123" s="417"/>
      <c r="CD123" s="417"/>
      <c r="CE123" s="417"/>
      <c r="CF123" s="417"/>
      <c r="CG123" s="417"/>
      <c r="CH123" s="417"/>
    </row>
    <row r="124" spans="1:86" s="414" customFormat="1" ht="18" x14ac:dyDescent="0.4">
      <c r="B124" s="415"/>
      <c r="C124" s="416"/>
      <c r="D124" s="415" t="str">
        <f>+Cribbage!A1</f>
        <v>CRIBBAGE</v>
      </c>
      <c r="K124" s="417"/>
      <c r="L124" s="415" t="str">
        <f>+Escombra!A1</f>
        <v>ESCOMBRA</v>
      </c>
      <c r="S124" s="417"/>
      <c r="T124" s="416" t="str">
        <f>+Whist!A1</f>
        <v>WHIST</v>
      </c>
      <c r="U124" s="417"/>
      <c r="W124" s="417"/>
      <c r="AA124" s="415" t="str">
        <f>+King!A1</f>
        <v>KING</v>
      </c>
      <c r="AF124" s="417"/>
      <c r="AH124" s="415" t="str">
        <f>+Kul!A1</f>
        <v>KUL</v>
      </c>
      <c r="AW124" s="417"/>
      <c r="AX124" s="417"/>
      <c r="AY124" s="417"/>
      <c r="AZ124" s="417"/>
      <c r="BA124" s="417"/>
      <c r="BB124" s="417"/>
      <c r="BC124" s="417"/>
      <c r="BD124" s="417"/>
      <c r="BE124" s="417"/>
      <c r="BF124" s="417"/>
      <c r="BG124" s="417"/>
      <c r="BH124" s="417"/>
      <c r="BI124" s="417"/>
      <c r="BJ124" s="417"/>
      <c r="BK124" s="417"/>
      <c r="BL124" s="417"/>
      <c r="BM124" s="417"/>
      <c r="BN124" s="417"/>
      <c r="BO124" s="417"/>
      <c r="BP124" s="417"/>
      <c r="BQ124" s="417"/>
      <c r="BR124" s="417"/>
      <c r="BS124" s="417"/>
      <c r="BT124" s="417"/>
      <c r="BU124" s="417"/>
      <c r="BV124" s="417"/>
      <c r="BW124" s="417"/>
      <c r="BX124" s="417"/>
      <c r="BY124" s="417"/>
      <c r="BZ124" s="417"/>
      <c r="CA124" s="417"/>
      <c r="CB124" s="417"/>
      <c r="CC124" s="417"/>
      <c r="CD124" s="417"/>
      <c r="CE124" s="417"/>
      <c r="CF124" s="417"/>
      <c r="CG124" s="417"/>
      <c r="CH124" s="417"/>
    </row>
    <row r="125" spans="1:86" s="414" customFormat="1" ht="18.5" thickBot="1" x14ac:dyDescent="0.45">
      <c r="B125" s="415"/>
      <c r="C125" s="416"/>
      <c r="D125" s="417"/>
      <c r="K125" s="417"/>
      <c r="S125" s="417"/>
      <c r="T125" s="417"/>
      <c r="U125" s="417"/>
      <c r="W125" s="417"/>
      <c r="AF125" s="417"/>
      <c r="AH125" s="415"/>
      <c r="AW125" s="417"/>
      <c r="AX125" s="417"/>
      <c r="AY125" s="417"/>
      <c r="AZ125" s="417"/>
      <c r="BA125" s="417"/>
      <c r="BB125" s="417"/>
      <c r="BC125" s="417"/>
      <c r="BD125" s="417"/>
      <c r="BE125" s="417"/>
      <c r="BF125" s="417"/>
      <c r="BG125" s="417"/>
      <c r="BH125" s="417"/>
      <c r="BI125" s="417"/>
      <c r="BJ125" s="417"/>
      <c r="BK125" s="417"/>
      <c r="BL125" s="417"/>
      <c r="BM125" s="417"/>
      <c r="BN125" s="417"/>
      <c r="BO125" s="417"/>
      <c r="BP125" s="417"/>
      <c r="BQ125" s="417"/>
      <c r="BR125" s="417"/>
      <c r="BS125" s="417"/>
      <c r="BT125" s="417"/>
      <c r="BU125" s="417"/>
      <c r="BV125" s="417"/>
      <c r="BW125" s="417"/>
      <c r="BX125" s="417"/>
      <c r="BY125" s="417"/>
      <c r="BZ125" s="417"/>
      <c r="CA125" s="417"/>
      <c r="CB125" s="417"/>
      <c r="CC125" s="417"/>
      <c r="CD125" s="417"/>
      <c r="CE125" s="417"/>
      <c r="CF125" s="417"/>
      <c r="CG125" s="417"/>
      <c r="CH125" s="417"/>
    </row>
    <row r="126" spans="1:86" s="414" customFormat="1" ht="18.5" thickBot="1" x14ac:dyDescent="0.45">
      <c r="B126" s="415"/>
      <c r="C126" s="416"/>
      <c r="D126" s="418"/>
      <c r="E126" s="418"/>
      <c r="F126" s="419" t="str">
        <f>+Cribbage!C4</f>
        <v>Premi</v>
      </c>
      <c r="G126" s="419" t="str">
        <f>+Cribbage!D4</f>
        <v>Reptes</v>
      </c>
      <c r="H126" s="419" t="str">
        <f>+Cribbage!E4</f>
        <v>Punts</v>
      </c>
      <c r="I126" s="419" t="str">
        <f>+Cribbage!F4</f>
        <v>Partides</v>
      </c>
      <c r="J126" s="419" t="str">
        <f>+Cribbage!G4</f>
        <v>General</v>
      </c>
      <c r="K126" s="417"/>
      <c r="L126" s="418"/>
      <c r="M126" s="420"/>
      <c r="N126" s="421" t="str">
        <f>+Escombra!C4</f>
        <v>Premi</v>
      </c>
      <c r="O126" s="421" t="str">
        <f>+Escombra!D4</f>
        <v>Reptes</v>
      </c>
      <c r="P126" s="422" t="str">
        <f>+Escombra!E4</f>
        <v>Punts</v>
      </c>
      <c r="Q126" s="423" t="str">
        <f>+Escombra!F4</f>
        <v>Partides</v>
      </c>
      <c r="R126" s="423" t="str">
        <f>+Escombra!G4</f>
        <v>General</v>
      </c>
      <c r="S126" s="417"/>
      <c r="T126" s="418"/>
      <c r="U126" s="420"/>
      <c r="V126" s="421" t="str">
        <f>+Whist!C4</f>
        <v>Premi</v>
      </c>
      <c r="W126" s="421" t="str">
        <f>+Whist!D4</f>
        <v>Punts</v>
      </c>
      <c r="X126" s="422" t="str">
        <f>+Whist!E4</f>
        <v>Partides</v>
      </c>
      <c r="Y126" s="423" t="str">
        <f>+Whist!F4</f>
        <v>General</v>
      </c>
      <c r="AA126" s="420"/>
      <c r="AB126" s="420"/>
      <c r="AC126" s="424" t="str">
        <f>+King!C4</f>
        <v>Premi</v>
      </c>
      <c r="AD126" s="425" t="str">
        <f>+King!D4</f>
        <v>Punts</v>
      </c>
      <c r="AE126" s="425" t="str">
        <f>+King!E4</f>
        <v>Partides</v>
      </c>
      <c r="AF126" s="426" t="str">
        <f>+King!F4</f>
        <v>General</v>
      </c>
      <c r="AH126" s="418"/>
      <c r="AI126" s="418"/>
      <c r="AJ126" s="419" t="str">
        <f>+Kul!C4</f>
        <v>Premi</v>
      </c>
      <c r="AK126" s="419" t="str">
        <f>+Kul!D4</f>
        <v>Punts</v>
      </c>
      <c r="AL126" s="419" t="str">
        <f>+Kul!E4</f>
        <v>Partides</v>
      </c>
      <c r="AM126" s="423" t="str">
        <f>+Kul!F4</f>
        <v>General</v>
      </c>
      <c r="AW126" s="417"/>
      <c r="AX126" s="417"/>
      <c r="AY126" s="417"/>
      <c r="AZ126" s="417"/>
      <c r="BA126" s="417"/>
      <c r="BB126" s="417"/>
      <c r="BC126" s="417"/>
      <c r="BD126" s="417"/>
      <c r="BE126" s="417"/>
      <c r="BF126" s="417"/>
      <c r="BG126" s="417"/>
      <c r="BH126" s="417"/>
      <c r="BI126" s="417"/>
      <c r="BJ126" s="417"/>
      <c r="BK126" s="417"/>
      <c r="BL126" s="417"/>
      <c r="BM126" s="417"/>
      <c r="BN126" s="417"/>
      <c r="BO126" s="417"/>
      <c r="BP126" s="417"/>
      <c r="BQ126" s="417"/>
      <c r="BR126" s="417"/>
      <c r="BS126" s="417"/>
      <c r="BT126" s="417"/>
      <c r="BU126" s="417"/>
      <c r="BV126" s="417"/>
      <c r="BW126" s="417"/>
      <c r="BX126" s="417"/>
      <c r="BY126" s="417"/>
      <c r="BZ126" s="417"/>
      <c r="CA126" s="417"/>
      <c r="CB126" s="417"/>
      <c r="CC126" s="417"/>
      <c r="CD126" s="417"/>
      <c r="CE126" s="417"/>
      <c r="CF126" s="417"/>
      <c r="CG126" s="417"/>
      <c r="CH126" s="417"/>
    </row>
    <row r="127" spans="1:86" s="414" customFormat="1" ht="18.5" thickBot="1" x14ac:dyDescent="0.45">
      <c r="B127" s="415"/>
      <c r="C127" s="416"/>
      <c r="D127" s="427">
        <f>+Cribbage!A5</f>
        <v>1</v>
      </c>
      <c r="E127" s="428" t="str">
        <f>+Cribbage!B5</f>
        <v>Jordi</v>
      </c>
      <c r="F127" s="429">
        <f>+Cribbage!C5</f>
        <v>5</v>
      </c>
      <c r="G127" s="430">
        <f>+Cribbage!D5</f>
        <v>10</v>
      </c>
      <c r="H127" s="431">
        <f>+Cribbage!E5</f>
        <v>0</v>
      </c>
      <c r="I127" s="432">
        <f>+Cribbage!F5</f>
        <v>24</v>
      </c>
      <c r="J127" s="433">
        <f>+Cribbage!G5</f>
        <v>80</v>
      </c>
      <c r="K127" s="417"/>
      <c r="L127" s="427">
        <f>+Escombra!A5</f>
        <v>1</v>
      </c>
      <c r="M127" s="428" t="str">
        <f>+Escombra!B5</f>
        <v>Jordi</v>
      </c>
      <c r="N127" s="429">
        <f>+Escombra!C5</f>
        <v>3</v>
      </c>
      <c r="O127" s="430">
        <f>+Escombra!D5</f>
        <v>8</v>
      </c>
      <c r="P127" s="431">
        <f>+Escombra!E5</f>
        <v>10</v>
      </c>
      <c r="Q127" s="432">
        <f>+Escombra!F5</f>
        <v>18</v>
      </c>
      <c r="R127" s="433">
        <f>+Escombra!G5</f>
        <v>80</v>
      </c>
      <c r="S127" s="417"/>
      <c r="T127" s="427">
        <f>+Whist!A5</f>
        <v>1</v>
      </c>
      <c r="U127" s="428" t="str">
        <f>+Whist!B5</f>
        <v>Jordi</v>
      </c>
      <c r="V127" s="434">
        <f>+Whist!C5</f>
        <v>20</v>
      </c>
      <c r="W127" s="435">
        <f>+Whist!D5</f>
        <v>15</v>
      </c>
      <c r="X127" s="436">
        <f>+Whist!E5</f>
        <v>3</v>
      </c>
      <c r="Y127" s="437">
        <f>+Whist!F5</f>
        <v>0</v>
      </c>
      <c r="AA127" s="427">
        <f>+King!A5</f>
        <v>1</v>
      </c>
      <c r="AB127" s="428" t="str">
        <f>+King!B5</f>
        <v>Jordi</v>
      </c>
      <c r="AC127" s="434">
        <f>+King!C5</f>
        <v>149</v>
      </c>
      <c r="AD127" s="435">
        <f>+King!D5</f>
        <v>2.0857142857142859</v>
      </c>
      <c r="AE127" s="436">
        <f>+King!E5</f>
        <v>35</v>
      </c>
      <c r="AF127" s="438">
        <f>+King!F5</f>
        <v>80</v>
      </c>
      <c r="AH127" s="427">
        <f>+Kul!A5</f>
        <v>1</v>
      </c>
      <c r="AI127" s="428" t="str">
        <f>+Kul!B5</f>
        <v>Núria</v>
      </c>
      <c r="AJ127" s="429">
        <f>+Kul!C5</f>
        <v>51</v>
      </c>
      <c r="AK127" s="430">
        <f>+Kul!D5</f>
        <v>12</v>
      </c>
      <c r="AL127" s="431">
        <f>+Kul!E5</f>
        <v>19</v>
      </c>
      <c r="AM127" s="437">
        <f>+Kul!F5</f>
        <v>80</v>
      </c>
      <c r="AW127" s="417"/>
      <c r="AX127" s="417"/>
      <c r="AY127" s="417"/>
      <c r="AZ127" s="417"/>
      <c r="BA127" s="417"/>
      <c r="BB127" s="417"/>
      <c r="BC127" s="417"/>
      <c r="BD127" s="417"/>
      <c r="BE127" s="417"/>
      <c r="BF127" s="417"/>
      <c r="BG127" s="417"/>
      <c r="BH127" s="417"/>
      <c r="BI127" s="417"/>
      <c r="BJ127" s="417"/>
      <c r="BK127" s="417"/>
      <c r="BL127" s="417"/>
      <c r="BM127" s="417"/>
      <c r="BN127" s="417"/>
      <c r="BO127" s="417"/>
      <c r="BP127" s="417"/>
      <c r="BQ127" s="417"/>
      <c r="BR127" s="417"/>
      <c r="BS127" s="417"/>
      <c r="BT127" s="417"/>
      <c r="BU127" s="417"/>
      <c r="BV127" s="417"/>
      <c r="BW127" s="417"/>
      <c r="BX127" s="417"/>
      <c r="BY127" s="417"/>
      <c r="BZ127" s="417"/>
      <c r="CA127" s="417"/>
      <c r="CB127" s="417"/>
      <c r="CC127" s="417"/>
      <c r="CD127" s="417"/>
      <c r="CE127" s="417"/>
      <c r="CF127" s="417"/>
      <c r="CG127" s="417"/>
      <c r="CH127" s="417"/>
    </row>
    <row r="128" spans="1:86" s="414" customFormat="1" ht="18.5" thickBot="1" x14ac:dyDescent="0.45">
      <c r="B128" s="415"/>
      <c r="C128" s="416"/>
      <c r="D128" s="427">
        <f>+Cribbage!A6</f>
        <v>2</v>
      </c>
      <c r="E128" s="428" t="str">
        <f>+Cribbage!B6</f>
        <v>Grau</v>
      </c>
      <c r="F128" s="429">
        <f>+Cribbage!C6</f>
        <v>2</v>
      </c>
      <c r="G128" s="430">
        <f>+Cribbage!D6</f>
        <v>2</v>
      </c>
      <c r="H128" s="436">
        <f>+Cribbage!E6</f>
        <v>0</v>
      </c>
      <c r="I128" s="432">
        <f>+Cribbage!F6</f>
        <v>6</v>
      </c>
      <c r="J128" s="437">
        <f>+Cribbage!G6</f>
        <v>40</v>
      </c>
      <c r="K128" s="417"/>
      <c r="L128" s="427">
        <f>+Escombra!A6</f>
        <v>2</v>
      </c>
      <c r="M128" s="428" t="str">
        <f>+Escombra!B6</f>
        <v>Sebas</v>
      </c>
      <c r="N128" s="429">
        <f>+Escombra!C6</f>
        <v>2</v>
      </c>
      <c r="O128" s="430">
        <f>+Escombra!D6</f>
        <v>5</v>
      </c>
      <c r="P128" s="436">
        <f>+Escombra!E6</f>
        <v>2</v>
      </c>
      <c r="Q128" s="432">
        <f>+Escombra!F6</f>
        <v>13</v>
      </c>
      <c r="R128" s="437">
        <f>+Escombra!G6</f>
        <v>40</v>
      </c>
      <c r="S128" s="417"/>
      <c r="T128" s="427">
        <f>+Whist!A6</f>
        <v>2</v>
      </c>
      <c r="U128" s="428" t="str">
        <f>+Whist!B6</f>
        <v>Gemma</v>
      </c>
      <c r="V128" s="434">
        <f>+Whist!C6</f>
        <v>10</v>
      </c>
      <c r="W128" s="435">
        <f>+Whist!D6</f>
        <v>12</v>
      </c>
      <c r="X128" s="436">
        <f>+Whist!E6</f>
        <v>1</v>
      </c>
      <c r="Y128" s="437">
        <f>+Whist!F6</f>
        <v>0</v>
      </c>
      <c r="AA128" s="427">
        <f>+King!A6</f>
        <v>2</v>
      </c>
      <c r="AB128" s="428" t="str">
        <f>+King!B6</f>
        <v>Gemma</v>
      </c>
      <c r="AC128" s="434">
        <f>+King!C6</f>
        <v>22</v>
      </c>
      <c r="AD128" s="435">
        <f>+King!D6</f>
        <v>-0.7857142857142857</v>
      </c>
      <c r="AE128" s="436">
        <f>+King!E6</f>
        <v>14</v>
      </c>
      <c r="AF128" s="438">
        <f>+King!F6</f>
        <v>40</v>
      </c>
      <c r="AH128" s="427">
        <f>+Kul!A6</f>
        <v>2</v>
      </c>
      <c r="AI128" s="428" t="str">
        <f>+Kul!B6</f>
        <v>Grau</v>
      </c>
      <c r="AJ128" s="429">
        <f>+Kul!C6</f>
        <v>15</v>
      </c>
      <c r="AK128" s="430">
        <f>+Kul!D6</f>
        <v>38</v>
      </c>
      <c r="AL128" s="436">
        <f>+Kul!E6</f>
        <v>8</v>
      </c>
      <c r="AM128" s="437">
        <f>+Kul!F6</f>
        <v>40</v>
      </c>
      <c r="AW128" s="417"/>
      <c r="AX128" s="417"/>
      <c r="AY128" s="417"/>
      <c r="AZ128" s="417"/>
      <c r="BA128" s="417"/>
      <c r="BB128" s="417"/>
      <c r="BC128" s="417"/>
      <c r="BD128" s="417"/>
      <c r="BE128" s="417"/>
      <c r="BF128" s="417"/>
      <c r="BG128" s="417"/>
      <c r="BH128" s="417"/>
      <c r="BI128" s="417"/>
      <c r="BJ128" s="417"/>
      <c r="BK128" s="417"/>
      <c r="BL128" s="417"/>
      <c r="BM128" s="417"/>
      <c r="BN128" s="417"/>
      <c r="BO128" s="417"/>
      <c r="BP128" s="417"/>
      <c r="BQ128" s="417"/>
      <c r="BR128" s="417"/>
      <c r="BS128" s="417"/>
      <c r="BT128" s="417"/>
      <c r="BU128" s="417"/>
      <c r="BV128" s="417"/>
      <c r="BW128" s="417"/>
      <c r="BX128" s="417"/>
      <c r="BY128" s="417"/>
      <c r="BZ128" s="417"/>
      <c r="CA128" s="417"/>
      <c r="CB128" s="417"/>
      <c r="CC128" s="417"/>
      <c r="CD128" s="417"/>
      <c r="CE128" s="417"/>
      <c r="CF128" s="417"/>
      <c r="CG128" s="417"/>
      <c r="CH128" s="417"/>
    </row>
    <row r="129" spans="2:86" s="414" customFormat="1" ht="18.5" thickBot="1" x14ac:dyDescent="0.45">
      <c r="B129" s="415"/>
      <c r="C129" s="416"/>
      <c r="D129" s="427">
        <f>+Cribbage!A7</f>
        <v>3</v>
      </c>
      <c r="E129" s="428" t="str">
        <f>+Cribbage!B7</f>
        <v>Bibi</v>
      </c>
      <c r="F129" s="429">
        <f>+Cribbage!C7</f>
        <v>1.5</v>
      </c>
      <c r="G129" s="430">
        <f>+Cribbage!D7</f>
        <v>6</v>
      </c>
      <c r="H129" s="436">
        <f>+Cribbage!E7</f>
        <v>0</v>
      </c>
      <c r="I129" s="432">
        <f>+Cribbage!F7</f>
        <v>7</v>
      </c>
      <c r="J129" s="437">
        <f>+Cribbage!G7</f>
        <v>20</v>
      </c>
      <c r="K129" s="417"/>
      <c r="L129" s="427">
        <f>+Escombra!A7</f>
        <v>3</v>
      </c>
      <c r="M129" s="428" t="str">
        <f>+Escombra!B7</f>
        <v>Núria</v>
      </c>
      <c r="N129" s="429">
        <f>+Escombra!C7</f>
        <v>1</v>
      </c>
      <c r="O129" s="430">
        <f>+Escombra!D7</f>
        <v>5</v>
      </c>
      <c r="P129" s="436">
        <f>+Escombra!E7</f>
        <v>-5</v>
      </c>
      <c r="Q129" s="432">
        <f>+Escombra!F7</f>
        <v>8</v>
      </c>
      <c r="R129" s="437">
        <f>+Escombra!G7</f>
        <v>20</v>
      </c>
      <c r="S129" s="417"/>
      <c r="T129" s="427">
        <f>+Whist!A7</f>
        <v>3</v>
      </c>
      <c r="U129" s="428" t="str">
        <f>+Whist!B7</f>
        <v>Montse</v>
      </c>
      <c r="V129" s="434">
        <f>+Whist!C7</f>
        <v>10</v>
      </c>
      <c r="W129" s="435">
        <f>+Whist!D7</f>
        <v>3</v>
      </c>
      <c r="X129" s="436">
        <f>+Whist!E7</f>
        <v>2</v>
      </c>
      <c r="Y129" s="437">
        <f>+Whist!F7</f>
        <v>0</v>
      </c>
      <c r="AA129" s="427">
        <f>+King!A7</f>
        <v>3</v>
      </c>
      <c r="AB129" s="428" t="str">
        <f>+King!B7</f>
        <v>Jeff</v>
      </c>
      <c r="AC129" s="434">
        <f>+King!C7</f>
        <v>18</v>
      </c>
      <c r="AD129" s="435">
        <f>+King!D7</f>
        <v>1.4166666666666667</v>
      </c>
      <c r="AE129" s="436">
        <f>+King!E7</f>
        <v>6</v>
      </c>
      <c r="AF129" s="438">
        <f>+King!F7</f>
        <v>20</v>
      </c>
      <c r="AH129" s="427">
        <f>+Kul!A7</f>
        <v>3</v>
      </c>
      <c r="AI129" s="428" t="str">
        <f>+Kul!B7</f>
        <v>Jordi</v>
      </c>
      <c r="AJ129" s="429">
        <f>+Kul!C7</f>
        <v>11</v>
      </c>
      <c r="AK129" s="430">
        <f>+Kul!D7</f>
        <v>53</v>
      </c>
      <c r="AL129" s="436">
        <f>+Kul!E7</f>
        <v>35</v>
      </c>
      <c r="AM129" s="437">
        <f>+Kul!F7</f>
        <v>20</v>
      </c>
      <c r="AW129" s="417"/>
      <c r="AX129" s="417"/>
      <c r="AY129" s="417"/>
      <c r="AZ129" s="417"/>
      <c r="BA129" s="417"/>
      <c r="BB129" s="417"/>
      <c r="BC129" s="417"/>
      <c r="BD129" s="417"/>
      <c r="BE129" s="417"/>
      <c r="BF129" s="417"/>
      <c r="BG129" s="417"/>
      <c r="BH129" s="417"/>
      <c r="BI129" s="417"/>
      <c r="BJ129" s="417"/>
      <c r="BK129" s="417"/>
      <c r="BL129" s="417"/>
      <c r="BM129" s="417"/>
      <c r="BN129" s="417"/>
      <c r="BO129" s="417"/>
      <c r="BP129" s="417"/>
      <c r="BQ129" s="417"/>
      <c r="BR129" s="417"/>
      <c r="BS129" s="417"/>
      <c r="BT129" s="417"/>
      <c r="BU129" s="417"/>
      <c r="BV129" s="417"/>
      <c r="BW129" s="417"/>
      <c r="BX129" s="417"/>
      <c r="BY129" s="417"/>
      <c r="BZ129" s="417"/>
      <c r="CA129" s="417"/>
      <c r="CB129" s="417"/>
      <c r="CC129" s="417"/>
      <c r="CD129" s="417"/>
      <c r="CE129" s="417"/>
      <c r="CF129" s="417"/>
      <c r="CG129" s="417"/>
      <c r="CH129" s="417"/>
    </row>
    <row r="130" spans="2:86" s="414" customFormat="1" ht="18.5" thickBot="1" x14ac:dyDescent="0.45">
      <c r="B130" s="415"/>
      <c r="C130" s="416"/>
      <c r="D130" s="427">
        <f>+Cribbage!A8</f>
        <v>4</v>
      </c>
      <c r="E130" s="428" t="str">
        <f>+Cribbage!B8</f>
        <v>Sally</v>
      </c>
      <c r="F130" s="429">
        <f>+Cribbage!C8</f>
        <v>1</v>
      </c>
      <c r="G130" s="430">
        <f>+Cribbage!D8</f>
        <v>3</v>
      </c>
      <c r="H130" s="436">
        <f>+Cribbage!E8</f>
        <v>0</v>
      </c>
      <c r="I130" s="432">
        <f>+Cribbage!F8</f>
        <v>6</v>
      </c>
      <c r="J130" s="437">
        <f>+Cribbage!G8</f>
        <v>10</v>
      </c>
      <c r="K130" s="417"/>
      <c r="L130" s="427">
        <f>+Escombra!A8</f>
        <v>4</v>
      </c>
      <c r="M130" s="428" t="str">
        <f>+Escombra!B8</f>
        <v>Gemma</v>
      </c>
      <c r="N130" s="429">
        <f>+Escombra!C8</f>
        <v>0</v>
      </c>
      <c r="O130" s="430">
        <f>+Escombra!D8</f>
        <v>5</v>
      </c>
      <c r="P130" s="436">
        <f>+Escombra!E8</f>
        <v>-12</v>
      </c>
      <c r="Q130" s="432">
        <f>+Escombra!F8</f>
        <v>8</v>
      </c>
      <c r="R130" s="437">
        <f>+Escombra!G8</f>
        <v>10</v>
      </c>
      <c r="S130" s="417"/>
      <c r="T130" s="427">
        <f>+Whist!A8</f>
        <v>4</v>
      </c>
      <c r="U130" s="428" t="str">
        <f>+Whist!B8</f>
        <v>Sebas</v>
      </c>
      <c r="V130" s="434">
        <f>+Whist!C8</f>
        <v>-10</v>
      </c>
      <c r="W130" s="435">
        <f>+Whist!D8</f>
        <v>-3</v>
      </c>
      <c r="X130" s="436">
        <f>+Whist!E8</f>
        <v>2</v>
      </c>
      <c r="Y130" s="437">
        <f>+Whist!F8</f>
        <v>0</v>
      </c>
      <c r="Z130" s="417"/>
      <c r="AA130" s="427">
        <f>+King!A8</f>
        <v>4</v>
      </c>
      <c r="AB130" s="428" t="str">
        <f>+King!B8</f>
        <v>Tim</v>
      </c>
      <c r="AC130" s="434">
        <f>+King!C8</f>
        <v>16</v>
      </c>
      <c r="AD130" s="435">
        <f>+King!D8</f>
        <v>0.58333333333333337</v>
      </c>
      <c r="AE130" s="436">
        <f>+King!E8</f>
        <v>12</v>
      </c>
      <c r="AF130" s="438">
        <f>+King!F8</f>
        <v>10</v>
      </c>
      <c r="AH130" s="427">
        <f>+Kul!A8</f>
        <v>4</v>
      </c>
      <c r="AI130" s="428" t="str">
        <f>+Kul!B8</f>
        <v>Bibi</v>
      </c>
      <c r="AJ130" s="429">
        <f>+Kul!C8</f>
        <v>7</v>
      </c>
      <c r="AK130" s="430">
        <f>+Kul!D8</f>
        <v>14</v>
      </c>
      <c r="AL130" s="436">
        <f>+Kul!E8</f>
        <v>11</v>
      </c>
      <c r="AM130" s="437">
        <f>+Kul!F8</f>
        <v>10</v>
      </c>
      <c r="AW130" s="417"/>
      <c r="AX130" s="417"/>
      <c r="AY130" s="417"/>
      <c r="AZ130" s="417"/>
      <c r="BA130" s="417"/>
      <c r="BB130" s="417"/>
      <c r="BC130" s="417"/>
      <c r="BD130" s="417"/>
      <c r="BE130" s="417"/>
      <c r="BF130" s="417"/>
      <c r="BG130" s="417"/>
      <c r="BH130" s="417"/>
      <c r="BI130" s="417"/>
      <c r="BJ130" s="417"/>
      <c r="BK130" s="417"/>
      <c r="BL130" s="417"/>
      <c r="BM130" s="417"/>
      <c r="BN130" s="417"/>
      <c r="BO130" s="417"/>
      <c r="BP130" s="417"/>
      <c r="BQ130" s="417"/>
      <c r="BR130" s="417"/>
      <c r="BS130" s="417"/>
      <c r="BT130" s="417"/>
      <c r="BU130" s="417"/>
      <c r="BV130" s="417"/>
      <c r="BW130" s="417"/>
      <c r="BX130" s="417"/>
      <c r="BY130" s="417"/>
      <c r="BZ130" s="417"/>
      <c r="CA130" s="417"/>
      <c r="CB130" s="417"/>
      <c r="CC130" s="417"/>
      <c r="CD130" s="417"/>
      <c r="CE130" s="417"/>
      <c r="CF130" s="417"/>
      <c r="CG130" s="417"/>
      <c r="CH130" s="417"/>
    </row>
    <row r="131" spans="2:86" s="414" customFormat="1" ht="18.5" thickBot="1" x14ac:dyDescent="0.45">
      <c r="B131" s="415"/>
      <c r="C131" s="416"/>
      <c r="D131" s="427">
        <f>+Cribbage!A9</f>
        <v>5</v>
      </c>
      <c r="E131" s="428" t="str">
        <f>+Cribbage!B9</f>
        <v>Sebas</v>
      </c>
      <c r="F131" s="429">
        <f>+Cribbage!C9</f>
        <v>1</v>
      </c>
      <c r="G131" s="430">
        <f>+Cribbage!D9</f>
        <v>6</v>
      </c>
      <c r="H131" s="436">
        <f>+Cribbage!E9</f>
        <v>0</v>
      </c>
      <c r="I131" s="432">
        <f>+Cribbage!F9</f>
        <v>10</v>
      </c>
      <c r="J131" s="437">
        <f>+Cribbage!G9</f>
        <v>5</v>
      </c>
      <c r="K131" s="417"/>
      <c r="L131" s="427">
        <f>+Escombra!A9</f>
        <v>5</v>
      </c>
      <c r="M131" s="428" t="str">
        <f>+Escombra!B9</f>
        <v>Bibi</v>
      </c>
      <c r="N131" s="429">
        <f>+Escombra!C9</f>
        <v>3</v>
      </c>
      <c r="O131" s="430">
        <f>+Escombra!D9</f>
        <v>4</v>
      </c>
      <c r="P131" s="436">
        <f>+Escombra!E9</f>
        <v>5</v>
      </c>
      <c r="Q131" s="432">
        <f>+Escombra!F9</f>
        <v>4</v>
      </c>
      <c r="R131" s="437">
        <f>+Escombra!G9</f>
        <v>0</v>
      </c>
      <c r="S131" s="417"/>
      <c r="T131" s="427">
        <f>+Whist!A9</f>
        <v>5</v>
      </c>
      <c r="U131" s="428" t="str">
        <f>+Whist!B9</f>
        <v>Sally</v>
      </c>
      <c r="V131" s="434">
        <f>+Whist!C9</f>
        <v>-10</v>
      </c>
      <c r="W131" s="435">
        <f>+Whist!D9</f>
        <v>-12</v>
      </c>
      <c r="X131" s="436">
        <f>+Whist!E9</f>
        <v>1</v>
      </c>
      <c r="Y131" s="437">
        <f>+Whist!F9</f>
        <v>0</v>
      </c>
      <c r="Z131" s="417"/>
      <c r="AA131" s="427">
        <f>+King!A9</f>
        <v>5</v>
      </c>
      <c r="AB131" s="428" t="str">
        <f>+King!B9</f>
        <v>Carles</v>
      </c>
      <c r="AC131" s="434">
        <f>+King!C9</f>
        <v>14</v>
      </c>
      <c r="AD131" s="435">
        <f>+King!D9</f>
        <v>0.7857142857142857</v>
      </c>
      <c r="AE131" s="436">
        <f>+King!E9</f>
        <v>14</v>
      </c>
      <c r="AF131" s="438">
        <f>+King!F9</f>
        <v>5</v>
      </c>
      <c r="AH131" s="427">
        <f>+Kul!A9</f>
        <v>5</v>
      </c>
      <c r="AI131" s="428" t="str">
        <f>+Kul!B9</f>
        <v>Gemma</v>
      </c>
      <c r="AJ131" s="429">
        <f>+Kul!C9</f>
        <v>7</v>
      </c>
      <c r="AK131" s="430">
        <f>+Kul!D9</f>
        <v>-9</v>
      </c>
      <c r="AL131" s="436">
        <f>+Kul!E9</f>
        <v>19</v>
      </c>
      <c r="AM131" s="437">
        <f>+Kul!F9</f>
        <v>5</v>
      </c>
      <c r="AW131" s="417"/>
      <c r="AX131" s="417"/>
      <c r="AY131" s="417"/>
      <c r="AZ131" s="417"/>
      <c r="BA131" s="417"/>
      <c r="BB131" s="417"/>
      <c r="BC131" s="417"/>
      <c r="BD131" s="417"/>
      <c r="BE131" s="417"/>
      <c r="BF131" s="417"/>
      <c r="BG131" s="417"/>
      <c r="BH131" s="417"/>
      <c r="BI131" s="417"/>
      <c r="BJ131" s="417"/>
      <c r="BK131" s="417"/>
      <c r="BL131" s="417"/>
      <c r="BM131" s="417"/>
      <c r="BN131" s="417"/>
      <c r="BO131" s="417"/>
      <c r="BP131" s="417"/>
      <c r="BQ131" s="417"/>
      <c r="BR131" s="417"/>
      <c r="BS131" s="417"/>
      <c r="BT131" s="417"/>
      <c r="BU131" s="417"/>
      <c r="BV131" s="417"/>
      <c r="BW131" s="417"/>
      <c r="BX131" s="417"/>
      <c r="BY131" s="417"/>
      <c r="BZ131" s="417"/>
      <c r="CA131" s="417"/>
      <c r="CB131" s="417"/>
      <c r="CC131" s="417"/>
      <c r="CD131" s="417"/>
      <c r="CE131" s="417"/>
      <c r="CF131" s="417"/>
      <c r="CG131" s="417"/>
      <c r="CH131" s="417"/>
    </row>
    <row r="132" spans="2:86" s="414" customFormat="1" ht="18.5" thickBot="1" x14ac:dyDescent="0.45">
      <c r="B132" s="415"/>
      <c r="C132" s="416"/>
      <c r="D132" s="427">
        <f>+Cribbage!A10</f>
        <v>6</v>
      </c>
      <c r="E132" s="428" t="str">
        <f>+Cribbage!B10</f>
        <v>Núria</v>
      </c>
      <c r="F132" s="429">
        <f>+Cribbage!C10</f>
        <v>0.5</v>
      </c>
      <c r="G132" s="430">
        <f>+Cribbage!D10</f>
        <v>5</v>
      </c>
      <c r="H132" s="436">
        <f>+Cribbage!E10</f>
        <v>0</v>
      </c>
      <c r="I132" s="432">
        <f>+Cribbage!F10</f>
        <v>7</v>
      </c>
      <c r="J132" s="437">
        <f>+Cribbage!G10</f>
        <v>0</v>
      </c>
      <c r="K132" s="417"/>
      <c r="L132" s="427">
        <f>+Escombra!A10</f>
        <v>6</v>
      </c>
      <c r="M132" s="428" t="str">
        <f>+Escombra!B10</f>
        <v>Montse</v>
      </c>
      <c r="N132" s="429">
        <f>+Escombra!C10</f>
        <v>3</v>
      </c>
      <c r="O132" s="430">
        <f>+Escombra!D10</f>
        <v>4</v>
      </c>
      <c r="P132" s="436">
        <f>+Escombra!E10</f>
        <v>2</v>
      </c>
      <c r="Q132" s="432">
        <f>+Escombra!F10</f>
        <v>5</v>
      </c>
      <c r="R132" s="437">
        <f>+Escombra!G10</f>
        <v>0</v>
      </c>
      <c r="S132" s="417"/>
      <c r="T132" s="427">
        <f>+Whist!A10</f>
        <v>6</v>
      </c>
      <c r="U132" s="428" t="str">
        <f>+Whist!B10</f>
        <v>Núria</v>
      </c>
      <c r="V132" s="434">
        <f>+Whist!C10</f>
        <v>-20</v>
      </c>
      <c r="W132" s="435">
        <f>+Whist!D10</f>
        <v>-15</v>
      </c>
      <c r="X132" s="436">
        <f>+Whist!E10</f>
        <v>3</v>
      </c>
      <c r="Y132" s="437">
        <f>+Whist!F10</f>
        <v>0</v>
      </c>
      <c r="Z132" s="417"/>
      <c r="AA132" s="427">
        <f>+King!A10</f>
        <v>6</v>
      </c>
      <c r="AB132" s="428" t="str">
        <f>+King!B10</f>
        <v>Òscar</v>
      </c>
      <c r="AC132" s="434">
        <f>+King!C10</f>
        <v>9</v>
      </c>
      <c r="AD132" s="435">
        <f>+King!D10</f>
        <v>-2.5</v>
      </c>
      <c r="AE132" s="436">
        <f>+King!E10</f>
        <v>6</v>
      </c>
      <c r="AF132" s="438">
        <f>+King!F10</f>
        <v>0</v>
      </c>
      <c r="AH132" s="427">
        <f>+Kul!A10</f>
        <v>6</v>
      </c>
      <c r="AI132" s="428" t="str">
        <f>+Kul!B10</f>
        <v>Goretti</v>
      </c>
      <c r="AJ132" s="429">
        <f>+Kul!C10</f>
        <v>-7</v>
      </c>
      <c r="AK132" s="430">
        <f>+Kul!D10</f>
        <v>-12</v>
      </c>
      <c r="AL132" s="436">
        <f>+Kul!E10</f>
        <v>6</v>
      </c>
      <c r="AM132" s="437">
        <f>+Kul!F10</f>
        <v>0</v>
      </c>
      <c r="AW132" s="417"/>
      <c r="AX132" s="417"/>
      <c r="AY132" s="417"/>
      <c r="AZ132" s="417"/>
      <c r="BA132" s="417"/>
      <c r="BB132" s="417"/>
      <c r="BC132" s="417"/>
      <c r="BD132" s="417"/>
      <c r="BE132" s="417"/>
      <c r="BF132" s="417"/>
      <c r="BG132" s="417"/>
      <c r="BH132" s="417"/>
      <c r="BI132" s="417"/>
      <c r="BJ132" s="417"/>
      <c r="BK132" s="417"/>
      <c r="BL132" s="417"/>
      <c r="BM132" s="417"/>
      <c r="BN132" s="417"/>
      <c r="BO132" s="417"/>
      <c r="BP132" s="417"/>
      <c r="BQ132" s="417"/>
      <c r="BR132" s="417"/>
      <c r="BS132" s="417"/>
      <c r="BT132" s="417"/>
      <c r="BU132" s="417"/>
      <c r="BV132" s="417"/>
      <c r="BW132" s="417"/>
      <c r="BX132" s="417"/>
      <c r="BY132" s="417"/>
      <c r="BZ132" s="417"/>
      <c r="CA132" s="417"/>
      <c r="CB132" s="417"/>
      <c r="CC132" s="417"/>
      <c r="CD132" s="417"/>
      <c r="CE132" s="417"/>
      <c r="CF132" s="417"/>
      <c r="CG132" s="417"/>
      <c r="CH132" s="417"/>
    </row>
    <row r="133" spans="2:86" s="414" customFormat="1" ht="18.5" thickBot="1" x14ac:dyDescent="0.45">
      <c r="B133" s="415"/>
      <c r="C133" s="416"/>
      <c r="D133" s="427">
        <f>+Cribbage!A11</f>
        <v>7</v>
      </c>
      <c r="E133" s="428" t="str">
        <f>+Cribbage!B11</f>
        <v>Goretti</v>
      </c>
      <c r="F133" s="429">
        <f>+Cribbage!C11</f>
        <v>0</v>
      </c>
      <c r="G133" s="430">
        <f>+Cribbage!D11</f>
        <v>2</v>
      </c>
      <c r="H133" s="436">
        <f>+Cribbage!E11</f>
        <v>0</v>
      </c>
      <c r="I133" s="432">
        <f>+Cribbage!F11</f>
        <v>8</v>
      </c>
      <c r="J133" s="437">
        <f>+Cribbage!G11</f>
        <v>0</v>
      </c>
      <c r="K133" s="417"/>
      <c r="L133" s="427">
        <f>+Escombra!A11</f>
        <v>7</v>
      </c>
      <c r="M133" s="428" t="str">
        <f>+Escombra!B11</f>
        <v>Goretti</v>
      </c>
      <c r="N133" s="429">
        <f>+Escombra!C11</f>
        <v>1</v>
      </c>
      <c r="O133" s="430">
        <f>+Escombra!D11</f>
        <v>2</v>
      </c>
      <c r="P133" s="436">
        <f>+Escombra!E11</f>
        <v>0</v>
      </c>
      <c r="Q133" s="432">
        <f>+Escombra!F11</f>
        <v>2</v>
      </c>
      <c r="R133" s="437">
        <f>+Escombra!G11</f>
        <v>0</v>
      </c>
      <c r="S133" s="417"/>
      <c r="T133" s="417"/>
      <c r="V133" s="439"/>
      <c r="W133" s="440"/>
      <c r="X133" s="440"/>
      <c r="Y133" s="417"/>
      <c r="Z133" s="417"/>
      <c r="AA133" s="427">
        <f>+King!A11</f>
        <v>7</v>
      </c>
      <c r="AB133" s="428" t="str">
        <f>+King!B11</f>
        <v>Tito</v>
      </c>
      <c r="AC133" s="434">
        <f>+King!C11</f>
        <v>4</v>
      </c>
      <c r="AD133" s="435">
        <f>+King!D11</f>
        <v>0.7857142857142857</v>
      </c>
      <c r="AE133" s="436">
        <f>+King!E11</f>
        <v>7</v>
      </c>
      <c r="AF133" s="438">
        <f>+King!F11</f>
        <v>0</v>
      </c>
      <c r="AH133" s="427">
        <f>+Kul!A11</f>
        <v>7</v>
      </c>
      <c r="AI133" s="428" t="str">
        <f>+Kul!B11</f>
        <v>Òscar</v>
      </c>
      <c r="AJ133" s="429">
        <f>+Kul!C11</f>
        <v>-7</v>
      </c>
      <c r="AK133" s="430">
        <f>+Kul!D11</f>
        <v>-14</v>
      </c>
      <c r="AL133" s="436">
        <f>+Kul!E11</f>
        <v>8</v>
      </c>
      <c r="AM133" s="437">
        <f>+Kul!F11</f>
        <v>0</v>
      </c>
      <c r="AW133" s="417"/>
      <c r="AX133" s="417"/>
      <c r="AY133" s="417"/>
      <c r="AZ133" s="417"/>
      <c r="BA133" s="417"/>
      <c r="BB133" s="417"/>
      <c r="BC133" s="417"/>
      <c r="BD133" s="417"/>
      <c r="BE133" s="417"/>
      <c r="BF133" s="417"/>
      <c r="BG133" s="417"/>
      <c r="BH133" s="417"/>
      <c r="BI133" s="417"/>
      <c r="BJ133" s="417"/>
      <c r="BK133" s="417"/>
      <c r="BL133" s="417"/>
      <c r="BM133" s="417"/>
      <c r="BN133" s="417"/>
      <c r="BO133" s="417"/>
      <c r="BP133" s="417"/>
      <c r="BQ133" s="417"/>
      <c r="BR133" s="417"/>
      <c r="BS133" s="417"/>
      <c r="BT133" s="417"/>
      <c r="BU133" s="417"/>
      <c r="BV133" s="417"/>
      <c r="BW133" s="417"/>
      <c r="BX133" s="417"/>
      <c r="BY133" s="417"/>
      <c r="BZ133" s="417"/>
      <c r="CA133" s="417"/>
      <c r="CB133" s="417"/>
      <c r="CC133" s="417"/>
      <c r="CD133" s="417"/>
      <c r="CE133" s="417"/>
      <c r="CF133" s="417"/>
      <c r="CG133" s="417"/>
      <c r="CH133" s="417"/>
    </row>
    <row r="134" spans="2:86" s="414" customFormat="1" ht="18.5" thickBot="1" x14ac:dyDescent="0.45">
      <c r="B134" s="415"/>
      <c r="C134" s="416"/>
      <c r="D134" s="427">
        <f>+Cribbage!A12</f>
        <v>8</v>
      </c>
      <c r="E134" s="428" t="str">
        <f>+Cribbage!B12</f>
        <v>Gemma</v>
      </c>
      <c r="F134" s="429">
        <f>+Cribbage!C12</f>
        <v>3</v>
      </c>
      <c r="G134" s="430">
        <f>+Cribbage!D12</f>
        <v>4</v>
      </c>
      <c r="H134" s="436">
        <f>+Cribbage!E12</f>
        <v>0</v>
      </c>
      <c r="I134" s="432">
        <f>+Cribbage!F12</f>
        <v>5</v>
      </c>
      <c r="J134" s="437">
        <f>+Cribbage!G12</f>
        <v>0</v>
      </c>
      <c r="K134" s="417"/>
      <c r="L134" s="427">
        <f>+Escombra!A12</f>
        <v>8</v>
      </c>
      <c r="M134" s="428" t="str">
        <f>+Escombra!B12</f>
        <v>Sally</v>
      </c>
      <c r="N134" s="429">
        <f>+Escombra!C12</f>
        <v>0</v>
      </c>
      <c r="O134" s="430">
        <f>+Escombra!D12</f>
        <v>1</v>
      </c>
      <c r="P134" s="436">
        <f>+Escombra!E12</f>
        <v>-2</v>
      </c>
      <c r="Q134" s="432">
        <f>+Escombra!F12</f>
        <v>2</v>
      </c>
      <c r="R134" s="437">
        <f>+Escombra!G12</f>
        <v>0</v>
      </c>
      <c r="S134" s="417"/>
      <c r="T134" s="417"/>
      <c r="V134" s="439"/>
      <c r="W134" s="440"/>
      <c r="X134" s="440"/>
      <c r="Y134" s="417"/>
      <c r="Z134" s="417"/>
      <c r="AA134" s="427">
        <f>+King!A12</f>
        <v>8</v>
      </c>
      <c r="AB134" s="428" t="str">
        <f>+King!B12</f>
        <v>Sebas</v>
      </c>
      <c r="AC134" s="434">
        <f>+King!C12</f>
        <v>3</v>
      </c>
      <c r="AD134" s="435">
        <f>+King!D12</f>
        <v>-1.1724137931034482</v>
      </c>
      <c r="AE134" s="436">
        <f>+King!E12</f>
        <v>29</v>
      </c>
      <c r="AF134" s="438">
        <f>+King!F12</f>
        <v>0</v>
      </c>
      <c r="AH134" s="427">
        <f>+Kul!A12</f>
        <v>8</v>
      </c>
      <c r="AI134" s="428" t="str">
        <f>+Kul!B12</f>
        <v>Sebas</v>
      </c>
      <c r="AJ134" s="429">
        <f>+Kul!C12</f>
        <v>-13</v>
      </c>
      <c r="AK134" s="430">
        <f>+Kul!D12</f>
        <v>37</v>
      </c>
      <c r="AL134" s="436">
        <f>+Kul!E12</f>
        <v>28</v>
      </c>
      <c r="AM134" s="437">
        <f>+Kul!F12</f>
        <v>0</v>
      </c>
      <c r="AW134" s="417"/>
      <c r="AX134" s="417"/>
      <c r="AY134" s="417"/>
      <c r="AZ134" s="417"/>
      <c r="BA134" s="417"/>
      <c r="BB134" s="417"/>
      <c r="BC134" s="417"/>
      <c r="BD134" s="417"/>
      <c r="BE134" s="417"/>
      <c r="BF134" s="417"/>
      <c r="BG134" s="417"/>
      <c r="BH134" s="417"/>
      <c r="BI134" s="417"/>
      <c r="BJ134" s="417"/>
      <c r="BK134" s="417"/>
      <c r="BL134" s="417"/>
      <c r="BM134" s="417"/>
      <c r="BN134" s="417"/>
      <c r="BO134" s="417"/>
      <c r="BP134" s="417"/>
      <c r="BQ134" s="417"/>
      <c r="BR134" s="417"/>
      <c r="BS134" s="417"/>
      <c r="BT134" s="417"/>
      <c r="BU134" s="417"/>
      <c r="BV134" s="417"/>
      <c r="BW134" s="417"/>
      <c r="BX134" s="417"/>
      <c r="BY134" s="417"/>
      <c r="BZ134" s="417"/>
      <c r="CA134" s="417"/>
      <c r="CB134" s="417"/>
      <c r="CC134" s="417"/>
      <c r="CD134" s="417"/>
      <c r="CE134" s="417"/>
      <c r="CF134" s="417"/>
      <c r="CG134" s="417"/>
      <c r="CH134" s="417"/>
    </row>
    <row r="135" spans="2:86" s="414" customFormat="1" ht="18.5" thickBot="1" x14ac:dyDescent="0.45">
      <c r="B135" s="415"/>
      <c r="C135" s="416"/>
      <c r="D135" s="427">
        <f>+Cribbage!A13</f>
        <v>9</v>
      </c>
      <c r="E135" s="428" t="str">
        <f>+Cribbage!B13</f>
        <v>Òscar</v>
      </c>
      <c r="F135" s="429">
        <f>+Cribbage!C13</f>
        <v>2.5</v>
      </c>
      <c r="G135" s="430">
        <f>+Cribbage!D13</f>
        <v>4</v>
      </c>
      <c r="H135" s="436">
        <f>+Cribbage!E13</f>
        <v>0</v>
      </c>
      <c r="I135" s="432">
        <f>+Cribbage!F13</f>
        <v>5</v>
      </c>
      <c r="J135" s="437">
        <f>+Cribbage!G13</f>
        <v>0</v>
      </c>
      <c r="K135" s="417"/>
      <c r="L135" s="417"/>
      <c r="M135" s="417"/>
      <c r="N135" s="417"/>
      <c r="O135" s="417"/>
      <c r="P135" s="417"/>
      <c r="Q135" s="417"/>
      <c r="R135" s="417"/>
      <c r="S135" s="417"/>
      <c r="T135" s="417"/>
      <c r="V135" s="439"/>
      <c r="W135" s="440"/>
      <c r="X135" s="440"/>
      <c r="Y135" s="417"/>
      <c r="Z135" s="417"/>
      <c r="AA135" s="427">
        <f>+King!A13</f>
        <v>9</v>
      </c>
      <c r="AB135" s="428" t="str">
        <f>+King!B13</f>
        <v>Núria</v>
      </c>
      <c r="AC135" s="434">
        <f>+King!C13</f>
        <v>-13</v>
      </c>
      <c r="AD135" s="435">
        <f>+King!D13</f>
        <v>-2.75</v>
      </c>
      <c r="AE135" s="436">
        <f>+King!E13</f>
        <v>8</v>
      </c>
      <c r="AF135" s="438">
        <f>+King!F13</f>
        <v>0</v>
      </c>
      <c r="AH135" s="427">
        <f>+Kul!A13</f>
        <v>9</v>
      </c>
      <c r="AI135" s="428" t="str">
        <f>+Kul!B13</f>
        <v>Sally</v>
      </c>
      <c r="AJ135" s="429">
        <f>+Kul!C13</f>
        <v>-22</v>
      </c>
      <c r="AK135" s="430">
        <f>+Kul!D13</f>
        <v>-13</v>
      </c>
      <c r="AL135" s="436">
        <f>+Kul!E13</f>
        <v>10</v>
      </c>
      <c r="AM135" s="437">
        <f>+Kul!F13</f>
        <v>0</v>
      </c>
      <c r="AW135" s="417"/>
      <c r="AX135" s="417"/>
      <c r="AY135" s="417"/>
      <c r="AZ135" s="417"/>
      <c r="BA135" s="417"/>
      <c r="BB135" s="417"/>
      <c r="BC135" s="417"/>
      <c r="BD135" s="417"/>
      <c r="BE135" s="417"/>
      <c r="BF135" s="417"/>
      <c r="BG135" s="417"/>
      <c r="BH135" s="417"/>
      <c r="BI135" s="417"/>
      <c r="BJ135" s="417"/>
      <c r="BK135" s="417"/>
      <c r="BL135" s="417"/>
      <c r="BM135" s="417"/>
      <c r="BN135" s="417"/>
      <c r="BO135" s="417"/>
      <c r="BP135" s="417"/>
      <c r="BQ135" s="417"/>
      <c r="BR135" s="417"/>
      <c r="BS135" s="417"/>
      <c r="BT135" s="417"/>
      <c r="BU135" s="417"/>
      <c r="BV135" s="417"/>
      <c r="BW135" s="417"/>
      <c r="BX135" s="417"/>
      <c r="BY135" s="417"/>
      <c r="BZ135" s="417"/>
      <c r="CA135" s="417"/>
      <c r="CB135" s="417"/>
      <c r="CC135" s="417"/>
      <c r="CD135" s="417"/>
      <c r="CE135" s="417"/>
      <c r="CF135" s="417"/>
      <c r="CG135" s="417"/>
      <c r="CH135" s="417"/>
    </row>
    <row r="136" spans="2:86" s="414" customFormat="1" ht="18.5" thickBot="1" x14ac:dyDescent="0.45">
      <c r="B136" s="415"/>
      <c r="C136" s="416"/>
      <c r="D136" s="427">
        <f>+Cribbage!A14</f>
        <v>10</v>
      </c>
      <c r="E136" s="428" t="str">
        <f>+Cribbage!B14</f>
        <v>Paco</v>
      </c>
      <c r="F136" s="429">
        <f>+Cribbage!C14</f>
        <v>0.5</v>
      </c>
      <c r="G136" s="430">
        <f>+Cribbage!D14</f>
        <v>3</v>
      </c>
      <c r="H136" s="436">
        <f>+Cribbage!E14</f>
        <v>0</v>
      </c>
      <c r="I136" s="432">
        <f>+Cribbage!F14</f>
        <v>1</v>
      </c>
      <c r="J136" s="437">
        <f>+Cribbage!G14</f>
        <v>0</v>
      </c>
      <c r="K136" s="417"/>
      <c r="L136" s="417"/>
      <c r="M136" s="417"/>
      <c r="N136" s="417"/>
      <c r="O136" s="417"/>
      <c r="P136" s="417"/>
      <c r="Q136" s="417"/>
      <c r="R136" s="417"/>
      <c r="S136" s="417"/>
      <c r="T136" s="417"/>
      <c r="V136" s="439"/>
      <c r="W136" s="440"/>
      <c r="X136" s="440"/>
      <c r="Y136" s="417"/>
      <c r="Z136" s="417"/>
      <c r="AA136" s="427">
        <f>+King!A14</f>
        <v>10</v>
      </c>
      <c r="AB136" s="428" t="str">
        <f>+King!B14</f>
        <v>Marina</v>
      </c>
      <c r="AC136" s="434">
        <f>+King!C14</f>
        <v>-15</v>
      </c>
      <c r="AD136" s="435">
        <f>+King!D14</f>
        <v>-1.4166666666666667</v>
      </c>
      <c r="AE136" s="436">
        <f>+King!E14</f>
        <v>6</v>
      </c>
      <c r="AF136" s="438">
        <f>+King!F14</f>
        <v>0</v>
      </c>
      <c r="AH136" s="427">
        <f>+Kul!A14</f>
        <v>10</v>
      </c>
      <c r="AI136" s="428" t="str">
        <f>+Kul!B14</f>
        <v>Toni</v>
      </c>
      <c r="AJ136" s="429">
        <f>+Kul!C14</f>
        <v>-55</v>
      </c>
      <c r="AK136" s="430">
        <f>+Kul!D14</f>
        <v>-47</v>
      </c>
      <c r="AL136" s="436">
        <f>+Kul!E14</f>
        <v>7</v>
      </c>
      <c r="AM136" s="437">
        <f>+Kul!F14</f>
        <v>0</v>
      </c>
      <c r="AW136" s="417"/>
      <c r="AX136" s="417"/>
      <c r="AY136" s="417"/>
      <c r="AZ136" s="417"/>
      <c r="BA136" s="417"/>
      <c r="BB136" s="417"/>
      <c r="BC136" s="417"/>
      <c r="BD136" s="417"/>
      <c r="BE136" s="417"/>
      <c r="BF136" s="417"/>
      <c r="BG136" s="417"/>
      <c r="BH136" s="417"/>
      <c r="BI136" s="417"/>
      <c r="BJ136" s="417"/>
      <c r="BK136" s="417"/>
      <c r="BL136" s="417"/>
      <c r="BM136" s="417"/>
      <c r="BN136" s="417"/>
      <c r="BO136" s="417"/>
      <c r="BP136" s="417"/>
      <c r="BQ136" s="417"/>
      <c r="BR136" s="417"/>
      <c r="BS136" s="417"/>
      <c r="BT136" s="417"/>
      <c r="BU136" s="417"/>
      <c r="BV136" s="417"/>
      <c r="BW136" s="417"/>
      <c r="BX136" s="417"/>
      <c r="BY136" s="417"/>
      <c r="BZ136" s="417"/>
      <c r="CA136" s="417"/>
      <c r="CB136" s="417"/>
      <c r="CC136" s="417"/>
      <c r="CD136" s="417"/>
      <c r="CE136" s="417"/>
      <c r="CF136" s="417"/>
      <c r="CG136" s="417"/>
      <c r="CH136" s="417"/>
    </row>
    <row r="137" spans="2:86" s="414" customFormat="1" ht="18.5" thickBot="1" x14ac:dyDescent="0.45">
      <c r="B137" s="415"/>
      <c r="C137" s="416"/>
      <c r="D137" s="427">
        <f>+Cribbage!A15</f>
        <v>11</v>
      </c>
      <c r="E137" s="428" t="str">
        <f>+Cribbage!B15</f>
        <v>Nogué</v>
      </c>
      <c r="F137" s="429">
        <f>+Cribbage!C15</f>
        <v>0</v>
      </c>
      <c r="G137" s="430">
        <f>+Cribbage!D15</f>
        <v>3</v>
      </c>
      <c r="H137" s="436">
        <f>+Cribbage!E15</f>
        <v>0</v>
      </c>
      <c r="I137" s="432">
        <f>+Cribbage!F15</f>
        <v>4</v>
      </c>
      <c r="J137" s="437">
        <f>+Cribbage!G15</f>
        <v>0</v>
      </c>
      <c r="K137" s="417"/>
      <c r="L137" s="417"/>
      <c r="M137" s="417"/>
      <c r="N137" s="417"/>
      <c r="O137" s="417"/>
      <c r="P137" s="417"/>
      <c r="Q137" s="417"/>
      <c r="R137" s="417"/>
      <c r="S137" s="417"/>
      <c r="T137" s="417"/>
      <c r="V137" s="439"/>
      <c r="W137" s="440"/>
      <c r="X137" s="440"/>
      <c r="Y137" s="417"/>
      <c r="Z137" s="417"/>
      <c r="AA137" s="427">
        <f>+King!A15</f>
        <v>11</v>
      </c>
      <c r="AB137" s="428" t="str">
        <f>+King!B15</f>
        <v>Bibi</v>
      </c>
      <c r="AC137" s="434">
        <f>+King!C15</f>
        <v>-24</v>
      </c>
      <c r="AD137" s="435">
        <f>+King!D15</f>
        <v>-2.2857142857142856</v>
      </c>
      <c r="AE137" s="436">
        <f>+King!E15</f>
        <v>7</v>
      </c>
      <c r="AF137" s="438">
        <f>+King!F15</f>
        <v>0</v>
      </c>
      <c r="AH137" s="427">
        <f>+Kul!A15</f>
        <v>11</v>
      </c>
      <c r="AI137" s="428" t="str">
        <f>+Kul!B15</f>
        <v>Nogué</v>
      </c>
      <c r="AJ137" s="429">
        <f>+Kul!C15</f>
        <v>20</v>
      </c>
      <c r="AK137" s="430">
        <f>+Kul!D15</f>
        <v>10</v>
      </c>
      <c r="AL137" s="436">
        <f>+Kul!E15</f>
        <v>4</v>
      </c>
      <c r="AM137" s="437">
        <f>+Kul!F15</f>
        <v>0</v>
      </c>
      <c r="AW137" s="417"/>
      <c r="AX137" s="417"/>
      <c r="AY137" s="417"/>
      <c r="AZ137" s="417"/>
      <c r="BA137" s="417"/>
      <c r="BB137" s="417"/>
      <c r="BC137" s="417"/>
      <c r="BD137" s="417"/>
      <c r="BE137" s="417"/>
      <c r="BF137" s="417"/>
      <c r="BG137" s="417"/>
      <c r="BH137" s="417"/>
      <c r="BI137" s="417"/>
      <c r="BJ137" s="417"/>
      <c r="BK137" s="417"/>
      <c r="BL137" s="417"/>
      <c r="BM137" s="417"/>
      <c r="BN137" s="417"/>
      <c r="BO137" s="417"/>
      <c r="BP137" s="417"/>
      <c r="BQ137" s="417"/>
      <c r="BR137" s="417"/>
      <c r="BS137" s="417"/>
      <c r="BT137" s="417"/>
      <c r="BU137" s="417"/>
      <c r="BV137" s="417"/>
      <c r="BW137" s="417"/>
      <c r="BX137" s="417"/>
      <c r="BY137" s="417"/>
      <c r="BZ137" s="417"/>
      <c r="CA137" s="417"/>
      <c r="CB137" s="417"/>
      <c r="CC137" s="417"/>
      <c r="CD137" s="417"/>
      <c r="CE137" s="417"/>
      <c r="CF137" s="417"/>
      <c r="CG137" s="417"/>
      <c r="CH137" s="417"/>
    </row>
    <row r="138" spans="2:86" s="414" customFormat="1" ht="18.5" thickBot="1" x14ac:dyDescent="0.45">
      <c r="B138" s="415"/>
      <c r="C138" s="416"/>
      <c r="D138" s="417"/>
      <c r="F138" s="417"/>
      <c r="G138" s="417"/>
      <c r="H138" s="417"/>
      <c r="I138" s="417"/>
      <c r="J138" s="417"/>
      <c r="K138" s="417"/>
      <c r="L138" s="417"/>
      <c r="M138" s="417"/>
      <c r="N138" s="417"/>
      <c r="O138" s="417"/>
      <c r="P138" s="417"/>
      <c r="Q138" s="417"/>
      <c r="R138" s="417"/>
      <c r="S138" s="417"/>
      <c r="T138" s="417"/>
      <c r="V138" s="439"/>
      <c r="W138" s="440"/>
      <c r="X138" s="440"/>
      <c r="Y138" s="417"/>
      <c r="Z138" s="417"/>
      <c r="AA138" s="427">
        <f>+King!A16</f>
        <v>12</v>
      </c>
      <c r="AB138" s="428" t="str">
        <f>+King!B16</f>
        <v>Nin</v>
      </c>
      <c r="AC138" s="434">
        <f>+King!C16</f>
        <v>-24</v>
      </c>
      <c r="AD138" s="435">
        <f>+King!D16</f>
        <v>-4.9285714285714288</v>
      </c>
      <c r="AE138" s="436">
        <f>+King!E16</f>
        <v>7</v>
      </c>
      <c r="AF138" s="438">
        <f>+King!F16</f>
        <v>0</v>
      </c>
      <c r="AH138" s="427">
        <f>+Kul!A16</f>
        <v>12</v>
      </c>
      <c r="AI138" s="428" t="str">
        <f>+Kul!B16</f>
        <v>Golanó</v>
      </c>
      <c r="AJ138" s="429">
        <f>+Kul!C16</f>
        <v>10</v>
      </c>
      <c r="AK138" s="430">
        <f>+Kul!D16</f>
        <v>1</v>
      </c>
      <c r="AL138" s="436">
        <f>+Kul!E16</f>
        <v>1</v>
      </c>
      <c r="AM138" s="437">
        <f>+Kul!F16</f>
        <v>0</v>
      </c>
      <c r="AW138" s="417"/>
      <c r="AX138" s="417"/>
      <c r="AY138" s="417"/>
      <c r="AZ138" s="417"/>
      <c r="BA138" s="417"/>
      <c r="BB138" s="417"/>
      <c r="BC138" s="417"/>
      <c r="BD138" s="417"/>
      <c r="BE138" s="417"/>
      <c r="BF138" s="417"/>
      <c r="BG138" s="417"/>
      <c r="BH138" s="417"/>
      <c r="BI138" s="417"/>
      <c r="BJ138" s="417"/>
      <c r="BK138" s="417"/>
      <c r="BL138" s="417"/>
      <c r="BM138" s="417"/>
      <c r="BN138" s="417"/>
      <c r="BO138" s="417"/>
      <c r="BP138" s="417"/>
      <c r="BQ138" s="417"/>
      <c r="BR138" s="417"/>
      <c r="BS138" s="417"/>
      <c r="BT138" s="417"/>
      <c r="BU138" s="417"/>
      <c r="BV138" s="417"/>
      <c r="BW138" s="417"/>
      <c r="BX138" s="417"/>
      <c r="BY138" s="417"/>
      <c r="BZ138" s="417"/>
      <c r="CA138" s="417"/>
      <c r="CB138" s="417"/>
      <c r="CC138" s="417"/>
      <c r="CD138" s="417"/>
      <c r="CE138" s="417"/>
      <c r="CF138" s="417"/>
      <c r="CG138" s="417"/>
      <c r="CH138" s="417"/>
    </row>
    <row r="139" spans="2:86" s="414" customFormat="1" ht="18.5" thickBot="1" x14ac:dyDescent="0.45">
      <c r="B139" s="415"/>
      <c r="C139" s="416"/>
      <c r="D139" s="417"/>
      <c r="F139" s="417"/>
      <c r="G139" s="417"/>
      <c r="H139" s="417"/>
      <c r="I139" s="417"/>
      <c r="J139" s="41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V139" s="439"/>
      <c r="W139" s="440"/>
      <c r="X139" s="440"/>
      <c r="Y139" s="417"/>
      <c r="Z139" s="417"/>
      <c r="AA139" s="427">
        <f>+King!A17</f>
        <v>13</v>
      </c>
      <c r="AB139" s="428" t="str">
        <f>+King!B17</f>
        <v>Nogué</v>
      </c>
      <c r="AC139" s="434">
        <f>+King!C17</f>
        <v>-55</v>
      </c>
      <c r="AD139" s="435">
        <f>+King!D17</f>
        <v>-6.333333333333333</v>
      </c>
      <c r="AE139" s="436">
        <f>+King!E17</f>
        <v>12</v>
      </c>
      <c r="AF139" s="438">
        <f>+King!F17</f>
        <v>0</v>
      </c>
      <c r="AH139" s="427">
        <f>+Kul!A17</f>
        <v>13</v>
      </c>
      <c r="AI139" s="428" t="str">
        <f>+Kul!B17</f>
        <v>Nin</v>
      </c>
      <c r="AJ139" s="429">
        <f>+Kul!C17</f>
        <v>10</v>
      </c>
      <c r="AK139" s="430">
        <f>+Kul!D17</f>
        <v>-3</v>
      </c>
      <c r="AL139" s="436">
        <f>+Kul!E17</f>
        <v>1</v>
      </c>
      <c r="AM139" s="437">
        <f>+Kul!F17</f>
        <v>0</v>
      </c>
      <c r="AW139" s="417"/>
      <c r="AX139" s="417"/>
      <c r="AY139" s="417"/>
      <c r="AZ139" s="417"/>
      <c r="BA139" s="417"/>
      <c r="BB139" s="417"/>
      <c r="BC139" s="417"/>
      <c r="BD139" s="417"/>
      <c r="BE139" s="417"/>
      <c r="BF139" s="417"/>
      <c r="BG139" s="417"/>
      <c r="BH139" s="417"/>
      <c r="BI139" s="417"/>
      <c r="BJ139" s="417"/>
      <c r="BK139" s="417"/>
      <c r="BL139" s="417"/>
      <c r="BM139" s="417"/>
      <c r="BN139" s="417"/>
      <c r="BO139" s="417"/>
      <c r="BP139" s="417"/>
      <c r="BQ139" s="417"/>
      <c r="BR139" s="417"/>
      <c r="BS139" s="417"/>
      <c r="BT139" s="417"/>
      <c r="BU139" s="417"/>
      <c r="BV139" s="417"/>
      <c r="BW139" s="417"/>
      <c r="BX139" s="417"/>
      <c r="BY139" s="417"/>
      <c r="BZ139" s="417"/>
      <c r="CA139" s="417"/>
      <c r="CB139" s="417"/>
      <c r="CC139" s="417"/>
      <c r="CD139" s="417"/>
      <c r="CE139" s="417"/>
      <c r="CF139" s="417"/>
      <c r="CG139" s="417"/>
      <c r="CH139" s="417"/>
    </row>
    <row r="140" spans="2:86" s="414" customFormat="1" ht="18.5" thickBot="1" x14ac:dyDescent="0.45">
      <c r="B140" s="415"/>
      <c r="C140" s="416"/>
      <c r="D140" s="417"/>
      <c r="F140" s="417"/>
      <c r="G140" s="417"/>
      <c r="H140" s="417"/>
      <c r="I140" s="417"/>
      <c r="J140" s="417"/>
      <c r="K140" s="417"/>
      <c r="L140" s="417"/>
      <c r="M140" s="417"/>
      <c r="N140" s="417"/>
      <c r="O140" s="417"/>
      <c r="P140" s="417"/>
      <c r="Q140" s="417"/>
      <c r="R140" s="417"/>
      <c r="S140" s="417"/>
      <c r="T140" s="417"/>
      <c r="V140" s="439"/>
      <c r="W140" s="440"/>
      <c r="X140" s="440"/>
      <c r="Y140" s="417"/>
      <c r="Z140" s="417"/>
      <c r="AA140" s="427">
        <f>+King!A18</f>
        <v>14</v>
      </c>
      <c r="AB140" s="428" t="str">
        <f>+King!B18</f>
        <v>Shauna</v>
      </c>
      <c r="AC140" s="434">
        <f>+King!C18</f>
        <v>0</v>
      </c>
      <c r="AD140" s="435">
        <f>+King!D18</f>
        <v>-0.5</v>
      </c>
      <c r="AE140" s="436">
        <f>+King!E18</f>
        <v>2</v>
      </c>
      <c r="AF140" s="438">
        <f>+King!F18</f>
        <v>0</v>
      </c>
      <c r="AH140" s="427">
        <f>+Kul!A18</f>
        <v>14</v>
      </c>
      <c r="AI140" s="428" t="str">
        <f>+Kul!B18</f>
        <v>Daniel</v>
      </c>
      <c r="AJ140" s="429">
        <f>+Kul!C18</f>
        <v>10</v>
      </c>
      <c r="AK140" s="430">
        <f>+Kul!D18</f>
        <v>-4</v>
      </c>
      <c r="AL140" s="436">
        <f>+Kul!E18</f>
        <v>2</v>
      </c>
      <c r="AM140" s="437">
        <f>+Kul!F18</f>
        <v>0</v>
      </c>
      <c r="AW140" s="417"/>
      <c r="AX140" s="417"/>
      <c r="AY140" s="417"/>
      <c r="AZ140" s="417"/>
      <c r="BA140" s="417"/>
      <c r="BB140" s="417"/>
      <c r="BC140" s="417"/>
      <c r="BD140" s="417"/>
      <c r="BE140" s="417"/>
      <c r="BF140" s="417"/>
      <c r="BG140" s="417"/>
      <c r="BH140" s="417"/>
      <c r="BI140" s="417"/>
      <c r="BJ140" s="417"/>
      <c r="BK140" s="417"/>
      <c r="BL140" s="417"/>
      <c r="BM140" s="417"/>
      <c r="BN140" s="417"/>
      <c r="BO140" s="417"/>
      <c r="BP140" s="417"/>
      <c r="BQ140" s="417"/>
      <c r="BR140" s="417"/>
      <c r="BS140" s="417"/>
      <c r="BT140" s="417"/>
      <c r="BU140" s="417"/>
      <c r="BV140" s="417"/>
      <c r="BW140" s="417"/>
      <c r="BX140" s="417"/>
      <c r="BY140" s="417"/>
      <c r="BZ140" s="417"/>
      <c r="CA140" s="417"/>
      <c r="CB140" s="417"/>
      <c r="CC140" s="417"/>
      <c r="CD140" s="417"/>
      <c r="CE140" s="417"/>
      <c r="CF140" s="417"/>
      <c r="CG140" s="417"/>
      <c r="CH140" s="417"/>
    </row>
    <row r="141" spans="2:86" s="414" customFormat="1" ht="18.5" thickBot="1" x14ac:dyDescent="0.45">
      <c r="B141" s="415"/>
      <c r="C141" s="416"/>
      <c r="D141" s="417"/>
      <c r="F141" s="417"/>
      <c r="G141" s="417"/>
      <c r="H141" s="417"/>
      <c r="I141" s="417"/>
      <c r="J141" s="417"/>
      <c r="K141" s="417"/>
      <c r="L141" s="417"/>
      <c r="M141" s="417"/>
      <c r="N141" s="417"/>
      <c r="O141" s="417"/>
      <c r="P141" s="417"/>
      <c r="Q141" s="417"/>
      <c r="R141" s="417"/>
      <c r="S141" s="417"/>
      <c r="T141" s="417"/>
      <c r="V141" s="439"/>
      <c r="W141" s="440"/>
      <c r="X141" s="440"/>
      <c r="Y141" s="417"/>
      <c r="Z141" s="417"/>
      <c r="AA141" s="427">
        <f>+King!A19</f>
        <v>15</v>
      </c>
      <c r="AB141" s="428" t="str">
        <f>+King!B19</f>
        <v>Toni</v>
      </c>
      <c r="AC141" s="434">
        <f>+King!C19</f>
        <v>-4</v>
      </c>
      <c r="AD141" s="435">
        <f>+King!D19</f>
        <v>-3</v>
      </c>
      <c r="AE141" s="436">
        <f>+King!E19</f>
        <v>1</v>
      </c>
      <c r="AF141" s="438">
        <f>+King!F19</f>
        <v>0</v>
      </c>
      <c r="AH141" s="427">
        <f>+Kul!A19</f>
        <v>15</v>
      </c>
      <c r="AI141" s="428" t="str">
        <f>+Kul!B19</f>
        <v>Albert</v>
      </c>
      <c r="AJ141" s="429">
        <f>+Kul!C19</f>
        <v>5</v>
      </c>
      <c r="AK141" s="430">
        <f>+Kul!D19</f>
        <v>8</v>
      </c>
      <c r="AL141" s="436">
        <f>+Kul!E19</f>
        <v>3</v>
      </c>
      <c r="AM141" s="437">
        <f>+Kul!F19</f>
        <v>0</v>
      </c>
      <c r="AW141" s="417"/>
      <c r="AX141" s="417"/>
      <c r="AY141" s="417"/>
      <c r="AZ141" s="417"/>
      <c r="BA141" s="417"/>
      <c r="BB141" s="417"/>
      <c r="BC141" s="417"/>
      <c r="BD141" s="417"/>
      <c r="BE141" s="417"/>
      <c r="BF141" s="417"/>
      <c r="BG141" s="417"/>
      <c r="BH141" s="417"/>
      <c r="BI141" s="417"/>
      <c r="BJ141" s="417"/>
      <c r="BK141" s="417"/>
      <c r="BL141" s="417"/>
      <c r="BM141" s="417"/>
      <c r="BN141" s="417"/>
      <c r="BO141" s="417"/>
      <c r="BP141" s="417"/>
      <c r="BQ141" s="417"/>
      <c r="BR141" s="417"/>
      <c r="BS141" s="417"/>
      <c r="BT141" s="417"/>
      <c r="BU141" s="417"/>
      <c r="BV141" s="417"/>
      <c r="BW141" s="417"/>
      <c r="BX141" s="417"/>
      <c r="BY141" s="417"/>
      <c r="BZ141" s="417"/>
      <c r="CA141" s="417"/>
      <c r="CB141" s="417"/>
      <c r="CC141" s="417"/>
      <c r="CD141" s="417"/>
      <c r="CE141" s="417"/>
      <c r="CF141" s="417"/>
      <c r="CG141" s="417"/>
      <c r="CH141" s="417"/>
    </row>
    <row r="142" spans="2:86" s="414" customFormat="1" ht="18.5" thickBot="1" x14ac:dyDescent="0.45">
      <c r="B142" s="415"/>
      <c r="C142" s="416"/>
      <c r="D142" s="417"/>
      <c r="F142" s="417"/>
      <c r="G142" s="417"/>
      <c r="H142" s="417"/>
      <c r="I142" s="417"/>
      <c r="J142" s="417"/>
      <c r="K142" s="417"/>
      <c r="L142" s="417"/>
      <c r="M142" s="417"/>
      <c r="N142" s="417"/>
      <c r="O142" s="417"/>
      <c r="P142" s="417"/>
      <c r="Q142" s="417"/>
      <c r="R142" s="417"/>
      <c r="S142" s="417"/>
      <c r="T142" s="417"/>
      <c r="V142" s="439"/>
      <c r="W142" s="440"/>
      <c r="X142" s="440"/>
      <c r="Y142" s="417"/>
      <c r="Z142" s="417"/>
      <c r="AA142" s="427">
        <f>+King!A20</f>
        <v>16</v>
      </c>
      <c r="AB142" s="428" t="str">
        <f>+King!B20</f>
        <v>Daniel</v>
      </c>
      <c r="AC142" s="434">
        <f>+King!C20</f>
        <v>-5</v>
      </c>
      <c r="AD142" s="435">
        <f>+King!D20</f>
        <v>-6</v>
      </c>
      <c r="AE142" s="436">
        <f>+King!E20</f>
        <v>1</v>
      </c>
      <c r="AF142" s="438">
        <f>+King!F20</f>
        <v>0</v>
      </c>
      <c r="AH142" s="427">
        <f>+Kul!A20</f>
        <v>16</v>
      </c>
      <c r="AI142" s="428" t="str">
        <f>+Kul!B20</f>
        <v>Mariajo</v>
      </c>
      <c r="AJ142" s="429">
        <f>+Kul!C20</f>
        <v>5</v>
      </c>
      <c r="AK142" s="430">
        <f>+Kul!D20</f>
        <v>2</v>
      </c>
      <c r="AL142" s="436">
        <f>+Kul!E20</f>
        <v>1</v>
      </c>
      <c r="AM142" s="437">
        <f>+Kul!F20</f>
        <v>0</v>
      </c>
      <c r="AW142" s="417"/>
      <c r="AX142" s="417"/>
      <c r="AY142" s="417"/>
      <c r="AZ142" s="417"/>
      <c r="BA142" s="417"/>
      <c r="BB142" s="417"/>
      <c r="BC142" s="417"/>
      <c r="BD142" s="417"/>
      <c r="BE142" s="417"/>
      <c r="BF142" s="417"/>
      <c r="BG142" s="417"/>
      <c r="BH142" s="417"/>
      <c r="BI142" s="417"/>
      <c r="BJ142" s="417"/>
      <c r="BK142" s="417"/>
      <c r="BL142" s="417"/>
      <c r="BM142" s="417"/>
      <c r="BN142" s="417"/>
      <c r="BO142" s="417"/>
      <c r="BP142" s="417"/>
      <c r="BQ142" s="417"/>
      <c r="BR142" s="417"/>
      <c r="BS142" s="417"/>
      <c r="BT142" s="417"/>
      <c r="BU142" s="417"/>
      <c r="BV142" s="417"/>
      <c r="BW142" s="417"/>
      <c r="BX142" s="417"/>
      <c r="BY142" s="417"/>
      <c r="BZ142" s="417"/>
      <c r="CA142" s="417"/>
      <c r="CB142" s="417"/>
      <c r="CC142" s="417"/>
      <c r="CD142" s="417"/>
      <c r="CE142" s="417"/>
      <c r="CF142" s="417"/>
      <c r="CG142" s="417"/>
      <c r="CH142" s="417"/>
    </row>
    <row r="143" spans="2:86" s="414" customFormat="1" ht="18.5" thickBot="1" x14ac:dyDescent="0.45">
      <c r="B143" s="415"/>
      <c r="C143" s="416"/>
      <c r="D143" s="417"/>
      <c r="F143" s="417"/>
      <c r="G143" s="417"/>
      <c r="H143" s="417"/>
      <c r="I143" s="417"/>
      <c r="J143" s="417"/>
      <c r="K143" s="417"/>
      <c r="L143" s="417"/>
      <c r="M143" s="417"/>
      <c r="N143" s="417"/>
      <c r="O143" s="417"/>
      <c r="P143" s="417"/>
      <c r="Q143" s="417"/>
      <c r="R143" s="417"/>
      <c r="S143" s="417"/>
      <c r="T143" s="417"/>
      <c r="V143" s="439"/>
      <c r="W143" s="440"/>
      <c r="X143" s="440"/>
      <c r="Y143" s="417"/>
      <c r="Z143" s="417"/>
      <c r="AA143" s="427">
        <f>+King!A21</f>
        <v>17</v>
      </c>
      <c r="AB143" s="428" t="str">
        <f>+King!B21</f>
        <v>Goretti</v>
      </c>
      <c r="AC143" s="434">
        <f>+King!C21</f>
        <v>-10</v>
      </c>
      <c r="AD143" s="435">
        <f>+King!D21</f>
        <v>-1</v>
      </c>
      <c r="AE143" s="436">
        <f>+King!E21</f>
        <v>3</v>
      </c>
      <c r="AF143" s="438">
        <f>+King!F21</f>
        <v>0</v>
      </c>
      <c r="AH143" s="427">
        <f>+Kul!A21</f>
        <v>17</v>
      </c>
      <c r="AI143" s="428" t="str">
        <f>+Kul!B21</f>
        <v>Paco</v>
      </c>
      <c r="AJ143" s="429">
        <f>+Kul!C21</f>
        <v>4</v>
      </c>
      <c r="AK143" s="430">
        <f>+Kul!D21</f>
        <v>-5</v>
      </c>
      <c r="AL143" s="436">
        <f>+Kul!E21</f>
        <v>5</v>
      </c>
      <c r="AM143" s="437">
        <f>+Kul!F21</f>
        <v>0</v>
      </c>
      <c r="AW143" s="417"/>
      <c r="AX143" s="417"/>
      <c r="AY143" s="417"/>
      <c r="AZ143" s="417"/>
      <c r="BA143" s="417"/>
      <c r="BB143" s="417"/>
      <c r="BC143" s="417"/>
      <c r="BD143" s="417"/>
      <c r="BE143" s="417"/>
      <c r="BF143" s="417"/>
      <c r="BG143" s="417"/>
      <c r="BH143" s="417"/>
      <c r="BI143" s="417"/>
      <c r="BJ143" s="417"/>
      <c r="BK143" s="417"/>
      <c r="BL143" s="417"/>
      <c r="BM143" s="417"/>
      <c r="BN143" s="417"/>
      <c r="BO143" s="417"/>
      <c r="BP143" s="417"/>
      <c r="BQ143" s="417"/>
      <c r="BR143" s="417"/>
      <c r="BS143" s="417"/>
      <c r="BT143" s="417"/>
      <c r="BU143" s="417"/>
      <c r="BV143" s="417"/>
      <c r="BW143" s="417"/>
      <c r="BX143" s="417"/>
      <c r="BY143" s="417"/>
      <c r="BZ143" s="417"/>
      <c r="CA143" s="417"/>
      <c r="CB143" s="417"/>
      <c r="CC143" s="417"/>
      <c r="CD143" s="417"/>
      <c r="CE143" s="417"/>
      <c r="CF143" s="417"/>
      <c r="CG143" s="417"/>
      <c r="CH143" s="417"/>
    </row>
    <row r="144" spans="2:86" s="414" customFormat="1" ht="18.5" thickBot="1" x14ac:dyDescent="0.45">
      <c r="B144" s="415"/>
      <c r="C144" s="416"/>
      <c r="D144" s="417"/>
      <c r="F144" s="417"/>
      <c r="G144" s="417"/>
      <c r="H144" s="417"/>
      <c r="I144" s="417"/>
      <c r="J144" s="417"/>
      <c r="K144" s="417"/>
      <c r="L144" s="417"/>
      <c r="M144" s="417"/>
      <c r="N144" s="417"/>
      <c r="O144" s="417"/>
      <c r="P144" s="417"/>
      <c r="Q144" s="417"/>
      <c r="R144" s="417"/>
      <c r="S144" s="417"/>
      <c r="T144" s="417"/>
      <c r="V144" s="439"/>
      <c r="W144" s="440"/>
      <c r="X144" s="440"/>
      <c r="Y144" s="417"/>
      <c r="Z144" s="417"/>
      <c r="AA144" s="427">
        <f>+King!A22</f>
        <v>18</v>
      </c>
      <c r="AB144" s="428" t="str">
        <f>+King!B22</f>
        <v>Mònica</v>
      </c>
      <c r="AC144" s="434">
        <f>+King!C22</f>
        <v>-10</v>
      </c>
      <c r="AD144" s="435">
        <f>+King!D22</f>
        <v>-3</v>
      </c>
      <c r="AE144" s="436">
        <f>+King!E22</f>
        <v>1</v>
      </c>
      <c r="AF144" s="438">
        <f>+King!F22</f>
        <v>0</v>
      </c>
      <c r="AH144" s="427">
        <f>+Kul!A22</f>
        <v>18</v>
      </c>
      <c r="AI144" s="428" t="str">
        <f>+Kul!B22</f>
        <v>Manel</v>
      </c>
      <c r="AJ144" s="429">
        <f>+Kul!C22</f>
        <v>0</v>
      </c>
      <c r="AK144" s="430">
        <f>+Kul!D22</f>
        <v>-6</v>
      </c>
      <c r="AL144" s="436">
        <f>+Kul!E22</f>
        <v>1</v>
      </c>
      <c r="AM144" s="437">
        <f>+Kul!F22</f>
        <v>0</v>
      </c>
      <c r="AW144" s="417"/>
      <c r="AX144" s="417"/>
      <c r="AY144" s="417"/>
      <c r="AZ144" s="417"/>
      <c r="BA144" s="417"/>
      <c r="BB144" s="417"/>
      <c r="BC144" s="417"/>
      <c r="BD144" s="417"/>
      <c r="BE144" s="417"/>
      <c r="BF144" s="417"/>
      <c r="BG144" s="417"/>
      <c r="BH144" s="417"/>
      <c r="BI144" s="417"/>
      <c r="BJ144" s="417"/>
      <c r="BK144" s="417"/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</row>
    <row r="145" spans="2:86" s="414" customFormat="1" ht="18.5" thickBot="1" x14ac:dyDescent="0.45">
      <c r="B145" s="415"/>
      <c r="C145" s="416"/>
      <c r="D145" s="417"/>
      <c r="F145" s="417"/>
      <c r="G145" s="417"/>
      <c r="H145" s="417"/>
      <c r="I145" s="417"/>
      <c r="J145" s="417"/>
      <c r="K145" s="417"/>
      <c r="L145" s="417"/>
      <c r="M145" s="417"/>
      <c r="N145" s="417"/>
      <c r="O145" s="417"/>
      <c r="P145" s="417"/>
      <c r="Q145" s="417"/>
      <c r="R145" s="417"/>
      <c r="S145" s="417"/>
      <c r="T145" s="417"/>
      <c r="V145" s="439"/>
      <c r="W145" s="440"/>
      <c r="X145" s="440"/>
      <c r="Y145" s="417"/>
      <c r="Z145" s="417"/>
      <c r="AA145" s="427">
        <f>+King!A23</f>
        <v>19</v>
      </c>
      <c r="AB145" s="428" t="str">
        <f>+King!B23</f>
        <v>Balcells</v>
      </c>
      <c r="AC145" s="434">
        <f>+King!C23</f>
        <v>-10</v>
      </c>
      <c r="AD145" s="435">
        <f>+King!D23</f>
        <v>-4</v>
      </c>
      <c r="AE145" s="436">
        <f>+King!E23</f>
        <v>1</v>
      </c>
      <c r="AF145" s="438">
        <f>+King!F23</f>
        <v>0</v>
      </c>
      <c r="AH145" s="427">
        <f>+Kul!A23</f>
        <v>19</v>
      </c>
      <c r="AI145" s="428" t="str">
        <f>+Kul!B23</f>
        <v>Carles</v>
      </c>
      <c r="AJ145" s="429">
        <f>+Kul!C23</f>
        <v>-1</v>
      </c>
      <c r="AK145" s="430">
        <f>+Kul!D23</f>
        <v>-7</v>
      </c>
      <c r="AL145" s="436">
        <f>+Kul!E23</f>
        <v>4</v>
      </c>
      <c r="AM145" s="437">
        <f>+Kul!F23</f>
        <v>0</v>
      </c>
      <c r="AW145" s="417"/>
      <c r="AX145" s="417"/>
      <c r="AY145" s="417"/>
      <c r="AZ145" s="417"/>
      <c r="BA145" s="417"/>
      <c r="BB145" s="417"/>
      <c r="BC145" s="417"/>
      <c r="BD145" s="417"/>
      <c r="BE145" s="417"/>
      <c r="BF145" s="417"/>
      <c r="BG145" s="417"/>
      <c r="BH145" s="417"/>
      <c r="BI145" s="417"/>
      <c r="BJ145" s="417"/>
      <c r="BK145" s="417"/>
      <c r="BL145" s="417"/>
      <c r="BM145" s="417"/>
      <c r="BN145" s="417"/>
      <c r="BO145" s="417"/>
      <c r="BP145" s="417"/>
      <c r="BQ145" s="417"/>
      <c r="BR145" s="417"/>
      <c r="BS145" s="417"/>
      <c r="BT145" s="417"/>
      <c r="BU145" s="417"/>
      <c r="BV145" s="417"/>
      <c r="BW145" s="417"/>
      <c r="BX145" s="417"/>
      <c r="BY145" s="417"/>
      <c r="BZ145" s="417"/>
      <c r="CA145" s="417"/>
      <c r="CB145" s="417"/>
      <c r="CC145" s="417"/>
      <c r="CD145" s="417"/>
      <c r="CE145" s="417"/>
      <c r="CF145" s="417"/>
      <c r="CG145" s="417"/>
      <c r="CH145" s="417"/>
    </row>
    <row r="146" spans="2:86" s="414" customFormat="1" ht="18.5" thickBot="1" x14ac:dyDescent="0.45">
      <c r="B146" s="415"/>
      <c r="C146" s="416"/>
      <c r="D146" s="417"/>
      <c r="F146" s="417"/>
      <c r="G146" s="417"/>
      <c r="H146" s="417"/>
      <c r="I146" s="417"/>
      <c r="J146" s="417"/>
      <c r="K146" s="417"/>
      <c r="L146" s="417"/>
      <c r="M146" s="417"/>
      <c r="N146" s="417"/>
      <c r="O146" s="417"/>
      <c r="P146" s="417"/>
      <c r="Q146" s="417"/>
      <c r="R146" s="417"/>
      <c r="S146" s="417"/>
      <c r="T146" s="417"/>
      <c r="V146" s="439"/>
      <c r="W146" s="440"/>
      <c r="X146" s="440"/>
      <c r="Y146" s="417"/>
      <c r="Z146" s="417"/>
      <c r="AA146" s="427">
        <f>+King!A24</f>
        <v>20</v>
      </c>
      <c r="AB146" s="428" t="str">
        <f>+King!B24</f>
        <v>Paco</v>
      </c>
      <c r="AC146" s="434">
        <f>+King!C24</f>
        <v>-14</v>
      </c>
      <c r="AD146" s="435">
        <f>+King!D24</f>
        <v>-4</v>
      </c>
      <c r="AE146" s="436">
        <f>+King!E24</f>
        <v>5</v>
      </c>
      <c r="AF146" s="438">
        <f>+King!F24</f>
        <v>0</v>
      </c>
      <c r="AH146" s="427">
        <f>+Kul!A24</f>
        <v>20</v>
      </c>
      <c r="AI146" s="428" t="str">
        <f>+Kul!B24</f>
        <v>Marius</v>
      </c>
      <c r="AJ146" s="429">
        <f>+Kul!C24</f>
        <v>-4</v>
      </c>
      <c r="AK146" s="430">
        <f>+Kul!D24</f>
        <v>-2</v>
      </c>
      <c r="AL146" s="436">
        <f>+Kul!E24</f>
        <v>1</v>
      </c>
      <c r="AM146" s="437">
        <f>+Kul!F24</f>
        <v>0</v>
      </c>
      <c r="AW146" s="417"/>
      <c r="AX146" s="417"/>
      <c r="AY146" s="417"/>
      <c r="AZ146" s="417"/>
      <c r="BA146" s="417"/>
      <c r="BB146" s="417"/>
      <c r="BC146" s="417"/>
      <c r="BD146" s="417"/>
      <c r="BE146" s="417"/>
      <c r="BF146" s="417"/>
      <c r="BG146" s="417"/>
      <c r="BH146" s="417"/>
      <c r="BI146" s="417"/>
      <c r="BJ146" s="417"/>
      <c r="BK146" s="417"/>
      <c r="BL146" s="417"/>
      <c r="BM146" s="417"/>
      <c r="BN146" s="417"/>
      <c r="BO146" s="417"/>
      <c r="BP146" s="417"/>
      <c r="BQ146" s="417"/>
      <c r="BR146" s="417"/>
      <c r="BS146" s="417"/>
      <c r="BT146" s="417"/>
      <c r="BU146" s="417"/>
      <c r="BV146" s="417"/>
      <c r="BW146" s="417"/>
      <c r="BX146" s="417"/>
      <c r="BY146" s="417"/>
      <c r="BZ146" s="417"/>
      <c r="CA146" s="417"/>
      <c r="CB146" s="417"/>
      <c r="CC146" s="417"/>
      <c r="CD146" s="417"/>
      <c r="CE146" s="417"/>
      <c r="CF146" s="417"/>
      <c r="CG146" s="417"/>
      <c r="CH146" s="417"/>
    </row>
    <row r="147" spans="2:86" s="414" customFormat="1" ht="18.5" thickBot="1" x14ac:dyDescent="0.45">
      <c r="B147" s="415"/>
      <c r="C147" s="416"/>
      <c r="D147" s="417"/>
      <c r="F147" s="417"/>
      <c r="G147" s="417"/>
      <c r="H147" s="417"/>
      <c r="I147" s="417"/>
      <c r="J147" s="417"/>
      <c r="K147" s="417"/>
      <c r="L147" s="417"/>
      <c r="M147" s="417"/>
      <c r="N147" s="417"/>
      <c r="O147" s="417"/>
      <c r="P147" s="417"/>
      <c r="Q147" s="417"/>
      <c r="R147" s="417"/>
      <c r="S147" s="417"/>
      <c r="T147" s="417"/>
      <c r="V147" s="439"/>
      <c r="W147" s="440"/>
      <c r="X147" s="440"/>
      <c r="Y147" s="417"/>
      <c r="Z147" s="417"/>
      <c r="AA147" s="427">
        <f>+King!A25</f>
        <v>21</v>
      </c>
      <c r="AB147" s="428" t="str">
        <f>+King!B25</f>
        <v>Jim</v>
      </c>
      <c r="AC147" s="434">
        <f>+King!C25</f>
        <v>-15</v>
      </c>
      <c r="AD147" s="435">
        <f>+King!D25</f>
        <v>-2.6666666666666665</v>
      </c>
      <c r="AE147" s="436">
        <f>+King!E25</f>
        <v>3</v>
      </c>
      <c r="AF147" s="438">
        <f>+King!F25</f>
        <v>0</v>
      </c>
      <c r="AH147" s="427">
        <f>+Kul!A25</f>
        <v>21</v>
      </c>
      <c r="AI147" s="428" t="str">
        <f>+Kul!B25</f>
        <v>Amanda</v>
      </c>
      <c r="AJ147" s="429">
        <f>+Kul!C25</f>
        <v>-5</v>
      </c>
      <c r="AK147" s="430">
        <f>+Kul!D25</f>
        <v>-3</v>
      </c>
      <c r="AL147" s="436">
        <f>+Kul!E25</f>
        <v>1</v>
      </c>
      <c r="AM147" s="437">
        <f>+Kul!F25</f>
        <v>0</v>
      </c>
      <c r="AW147" s="417"/>
      <c r="AX147" s="417"/>
      <c r="AY147" s="417"/>
      <c r="AZ147" s="417"/>
      <c r="BA147" s="417"/>
      <c r="BB147" s="417"/>
      <c r="BC147" s="417"/>
      <c r="BD147" s="417"/>
      <c r="BE147" s="417"/>
      <c r="BF147" s="417"/>
      <c r="BG147" s="417"/>
      <c r="BH147" s="417"/>
      <c r="BI147" s="417"/>
      <c r="BJ147" s="417"/>
      <c r="BK147" s="417"/>
      <c r="BL147" s="417"/>
      <c r="BM147" s="417"/>
      <c r="BN147" s="417"/>
      <c r="BO147" s="417"/>
      <c r="BP147" s="417"/>
      <c r="BQ147" s="417"/>
      <c r="BR147" s="417"/>
      <c r="BS147" s="417"/>
      <c r="BT147" s="417"/>
      <c r="BU147" s="417"/>
      <c r="BV147" s="417"/>
      <c r="BW147" s="417"/>
      <c r="BX147" s="417"/>
      <c r="BY147" s="417"/>
      <c r="BZ147" s="417"/>
      <c r="CA147" s="417"/>
      <c r="CB147" s="417"/>
      <c r="CC147" s="417"/>
      <c r="CD147" s="417"/>
      <c r="CE147" s="417"/>
      <c r="CF147" s="417"/>
      <c r="CG147" s="417"/>
      <c r="CH147" s="417"/>
    </row>
    <row r="148" spans="2:86" s="414" customFormat="1" ht="18.5" thickBot="1" x14ac:dyDescent="0.45">
      <c r="B148" s="415"/>
      <c r="C148" s="416"/>
      <c r="D148" s="417"/>
      <c r="F148" s="417"/>
      <c r="G148" s="417"/>
      <c r="H148" s="417"/>
      <c r="I148" s="417"/>
      <c r="J148" s="417"/>
      <c r="K148" s="417"/>
      <c r="L148" s="417"/>
      <c r="M148" s="417"/>
      <c r="N148" s="417"/>
      <c r="O148" s="417"/>
      <c r="P148" s="417"/>
      <c r="Q148" s="417"/>
      <c r="R148" s="417"/>
      <c r="S148" s="417"/>
      <c r="T148" s="417"/>
      <c r="V148" s="439"/>
      <c r="W148" s="440"/>
      <c r="X148" s="440"/>
      <c r="Y148" s="417"/>
      <c r="Z148" s="417"/>
      <c r="AA148" s="427">
        <f>+King!A26</f>
        <v>22</v>
      </c>
      <c r="AB148" s="428" t="str">
        <f>+King!B26</f>
        <v>Grau</v>
      </c>
      <c r="AC148" s="434">
        <f>+King!C26</f>
        <v>-16</v>
      </c>
      <c r="AD148" s="435">
        <f>+King!D26</f>
        <v>-8</v>
      </c>
      <c r="AE148" s="436">
        <f>+King!E26</f>
        <v>4</v>
      </c>
      <c r="AF148" s="438">
        <f>+King!F26</f>
        <v>0</v>
      </c>
      <c r="AH148" s="427">
        <f>+Kul!A26</f>
        <v>22</v>
      </c>
      <c r="AI148" s="428" t="str">
        <f>+Kul!B26</f>
        <v>Ana B</v>
      </c>
      <c r="AJ148" s="429">
        <f>+Kul!C26</f>
        <v>-20</v>
      </c>
      <c r="AK148" s="430">
        <f>+Kul!D26</f>
        <v>-12</v>
      </c>
      <c r="AL148" s="436">
        <f>+Kul!E26</f>
        <v>3</v>
      </c>
      <c r="AM148" s="437">
        <f>+Kul!F26</f>
        <v>0</v>
      </c>
      <c r="AW148" s="417"/>
      <c r="AX148" s="417"/>
      <c r="AY148" s="417"/>
      <c r="AZ148" s="417"/>
      <c r="BA148" s="417"/>
      <c r="BB148" s="417"/>
      <c r="BC148" s="417"/>
      <c r="BD148" s="417"/>
      <c r="BE148" s="417"/>
      <c r="BF148" s="417"/>
      <c r="BG148" s="417"/>
      <c r="BH148" s="417"/>
      <c r="BI148" s="417"/>
      <c r="BJ148" s="417"/>
      <c r="BK148" s="417"/>
      <c r="BL148" s="417"/>
      <c r="BM148" s="417"/>
      <c r="BN148" s="417"/>
      <c r="BO148" s="417"/>
      <c r="BP148" s="417"/>
      <c r="BQ148" s="417"/>
      <c r="BR148" s="417"/>
      <c r="BS148" s="417"/>
      <c r="BT148" s="417"/>
      <c r="BU148" s="417"/>
      <c r="BV148" s="417"/>
      <c r="BW148" s="417"/>
      <c r="BX148" s="417"/>
      <c r="BY148" s="417"/>
      <c r="BZ148" s="417"/>
      <c r="CA148" s="417"/>
      <c r="CB148" s="417"/>
      <c r="CC148" s="417"/>
      <c r="CD148" s="417"/>
      <c r="CE148" s="417"/>
      <c r="CF148" s="417"/>
      <c r="CG148" s="417"/>
      <c r="CH148" s="417"/>
    </row>
    <row r="149" spans="2:86" s="414" customFormat="1" ht="18.5" thickBot="1" x14ac:dyDescent="0.45">
      <c r="B149" s="415"/>
      <c r="C149" s="416"/>
      <c r="D149" s="417"/>
      <c r="F149" s="417"/>
      <c r="G149" s="417"/>
      <c r="H149" s="417"/>
      <c r="I149" s="417"/>
      <c r="J149" s="417"/>
      <c r="K149" s="417"/>
      <c r="L149" s="417"/>
      <c r="M149" s="417"/>
      <c r="N149" s="417"/>
      <c r="O149" s="417"/>
      <c r="P149" s="417"/>
      <c r="Q149" s="417"/>
      <c r="R149" s="417"/>
      <c r="S149" s="417"/>
      <c r="T149" s="417"/>
      <c r="V149" s="439"/>
      <c r="W149" s="440"/>
      <c r="X149" s="440"/>
      <c r="Y149" s="417"/>
      <c r="Z149" s="417"/>
      <c r="AA149" s="427">
        <f>+King!A27</f>
        <v>23</v>
      </c>
      <c r="AB149" s="428" t="str">
        <f>+King!B27</f>
        <v>Sally</v>
      </c>
      <c r="AC149" s="434">
        <f>+King!C27</f>
        <v>-20</v>
      </c>
      <c r="AD149" s="435">
        <f>+King!D27</f>
        <v>-7.666666666666667</v>
      </c>
      <c r="AE149" s="436">
        <f>+King!E27</f>
        <v>3</v>
      </c>
      <c r="AF149" s="438">
        <f>+King!F27</f>
        <v>0</v>
      </c>
      <c r="AH149" s="427">
        <f>+Kul!A27</f>
        <v>23</v>
      </c>
      <c r="AI149" s="428" t="str">
        <f>+Kul!B27</f>
        <v>Neus</v>
      </c>
      <c r="AJ149" s="429">
        <f>+Kul!C27</f>
        <v>-21</v>
      </c>
      <c r="AK149" s="430">
        <f>+Kul!D27</f>
        <v>-18</v>
      </c>
      <c r="AL149" s="436">
        <f>+Kul!E27</f>
        <v>3</v>
      </c>
      <c r="AM149" s="437">
        <f>+Kul!F27</f>
        <v>0</v>
      </c>
      <c r="AW149" s="417"/>
      <c r="AX149" s="417"/>
      <c r="AY149" s="417"/>
      <c r="AZ149" s="417"/>
      <c r="BA149" s="417"/>
      <c r="BB149" s="417"/>
      <c r="BC149" s="417"/>
      <c r="BD149" s="417"/>
      <c r="BE149" s="417"/>
      <c r="BF149" s="417"/>
      <c r="BG149" s="417"/>
      <c r="BH149" s="417"/>
      <c r="BI149" s="417"/>
      <c r="BJ149" s="417"/>
      <c r="BK149" s="417"/>
      <c r="BL149" s="417"/>
      <c r="BM149" s="417"/>
      <c r="BN149" s="417"/>
      <c r="BO149" s="417"/>
      <c r="BP149" s="417"/>
      <c r="BQ149" s="417"/>
      <c r="BR149" s="417"/>
      <c r="BS149" s="417"/>
      <c r="BT149" s="417"/>
      <c r="BU149" s="417"/>
      <c r="BV149" s="417"/>
      <c r="BW149" s="417"/>
      <c r="BX149" s="417"/>
      <c r="BY149" s="417"/>
      <c r="BZ149" s="417"/>
      <c r="CA149" s="417"/>
      <c r="CB149" s="417"/>
      <c r="CC149" s="417"/>
      <c r="CD149" s="417"/>
      <c r="CE149" s="417"/>
      <c r="CF149" s="417"/>
      <c r="CG149" s="417"/>
      <c r="CH149" s="417"/>
    </row>
    <row r="150" spans="2:86" s="414" customFormat="1" ht="18" x14ac:dyDescent="0.4">
      <c r="B150" s="415"/>
      <c r="C150" s="416"/>
      <c r="J150" s="417"/>
      <c r="K150" s="417"/>
      <c r="L150" s="417"/>
      <c r="M150" s="417"/>
      <c r="N150" s="417"/>
      <c r="O150" s="417"/>
      <c r="P150" s="417"/>
      <c r="Q150" s="417"/>
      <c r="R150" s="417"/>
      <c r="S150" s="417"/>
      <c r="T150" s="417"/>
      <c r="V150" s="439"/>
      <c r="W150" s="440"/>
      <c r="X150" s="440"/>
      <c r="Y150" s="417"/>
      <c r="Z150" s="417"/>
      <c r="AW150" s="417"/>
      <c r="AX150" s="417"/>
      <c r="AY150" s="417"/>
      <c r="AZ150" s="417"/>
      <c r="BA150" s="417"/>
      <c r="BB150" s="417"/>
      <c r="BC150" s="417"/>
      <c r="BD150" s="417"/>
      <c r="BE150" s="417"/>
      <c r="BF150" s="417"/>
      <c r="BG150" s="417"/>
      <c r="BH150" s="417"/>
      <c r="BI150" s="417"/>
      <c r="BJ150" s="417"/>
      <c r="BK150" s="417"/>
      <c r="BL150" s="417"/>
      <c r="BM150" s="417"/>
      <c r="BN150" s="417"/>
      <c r="BO150" s="417"/>
      <c r="BP150" s="417"/>
      <c r="BQ150" s="417"/>
      <c r="BR150" s="417"/>
      <c r="BS150" s="417"/>
      <c r="BT150" s="417"/>
      <c r="BU150" s="417"/>
      <c r="BV150" s="417"/>
      <c r="BW150" s="417"/>
      <c r="BX150" s="417"/>
      <c r="BY150" s="417"/>
      <c r="BZ150" s="417"/>
      <c r="CA150" s="417"/>
      <c r="CB150" s="417"/>
      <c r="CC150" s="417"/>
      <c r="CD150" s="417"/>
      <c r="CE150" s="417"/>
      <c r="CF150" s="417"/>
      <c r="CG150" s="417"/>
      <c r="CH150" s="417"/>
    </row>
    <row r="151" spans="2:86" s="414" customFormat="1" ht="18" x14ac:dyDescent="0.4">
      <c r="B151" s="415"/>
      <c r="C151" s="416"/>
      <c r="D151" s="415" t="str">
        <f>+Wizard!A1</f>
        <v>WIZARD</v>
      </c>
      <c r="J151" s="417"/>
      <c r="K151" s="417"/>
      <c r="L151" s="415" t="str">
        <f>+'Wizard Classic'!A1</f>
        <v>WIZARD CLASSIC</v>
      </c>
      <c r="T151" s="415" t="str">
        <f>+Magic!A1</f>
        <v>MAGIC</v>
      </c>
      <c r="AA151" s="416" t="str">
        <f>+Camelot!A1</f>
        <v>CAMELOT</v>
      </c>
      <c r="AB151" s="417"/>
      <c r="AC151" s="417"/>
      <c r="AH151" s="415" t="str">
        <f>+'5 Cogombres'!A1</f>
        <v>5 COGOMBRES</v>
      </c>
      <c r="AW151" s="417"/>
      <c r="AX151" s="417"/>
      <c r="AY151" s="417"/>
      <c r="AZ151" s="417"/>
      <c r="BA151" s="417"/>
      <c r="BB151" s="417"/>
      <c r="BC151" s="417"/>
      <c r="BD151" s="417"/>
      <c r="BE151" s="417"/>
      <c r="BF151" s="417"/>
      <c r="BG151" s="417"/>
      <c r="BH151" s="417"/>
      <c r="BI151" s="417"/>
      <c r="BJ151" s="417"/>
      <c r="BK151" s="417"/>
      <c r="BL151" s="417"/>
      <c r="BM151" s="417"/>
      <c r="BN151" s="417"/>
      <c r="BO151" s="417"/>
      <c r="BP151" s="417"/>
      <c r="BQ151" s="417"/>
      <c r="BR151" s="417"/>
      <c r="BS151" s="417"/>
      <c r="BT151" s="417"/>
      <c r="BU151" s="417"/>
      <c r="BV151" s="417"/>
      <c r="BW151" s="417"/>
      <c r="BX151" s="417"/>
      <c r="BY151" s="417"/>
      <c r="BZ151" s="417"/>
      <c r="CA151" s="417"/>
      <c r="CB151" s="417"/>
      <c r="CC151" s="417"/>
      <c r="CD151" s="417"/>
      <c r="CE151" s="417"/>
      <c r="CF151" s="417"/>
      <c r="CG151" s="417"/>
      <c r="CH151" s="417"/>
    </row>
    <row r="152" spans="2:86" s="414" customFormat="1" ht="18.5" thickBot="1" x14ac:dyDescent="0.45">
      <c r="B152" s="415"/>
      <c r="C152" s="416"/>
      <c r="J152" s="417"/>
      <c r="K152" s="417"/>
      <c r="AB152" s="417"/>
      <c r="AC152" s="417"/>
      <c r="AW152" s="417"/>
      <c r="AX152" s="417"/>
      <c r="AY152" s="417"/>
      <c r="AZ152" s="417"/>
      <c r="BA152" s="417"/>
      <c r="BB152" s="417"/>
      <c r="BC152" s="417"/>
      <c r="BD152" s="417"/>
      <c r="BE152" s="417"/>
      <c r="BF152" s="417"/>
      <c r="BG152" s="417"/>
      <c r="BH152" s="417"/>
      <c r="BI152" s="417"/>
      <c r="BJ152" s="417"/>
      <c r="BK152" s="417"/>
      <c r="BL152" s="417"/>
      <c r="BM152" s="417"/>
      <c r="BN152" s="417"/>
      <c r="BO152" s="417"/>
      <c r="BP152" s="417"/>
      <c r="BQ152" s="417"/>
      <c r="BR152" s="417"/>
      <c r="BS152" s="417"/>
      <c r="BT152" s="417"/>
      <c r="BU152" s="417"/>
      <c r="BV152" s="417"/>
      <c r="BW152" s="417"/>
      <c r="BX152" s="417"/>
      <c r="BY152" s="417"/>
      <c r="BZ152" s="417"/>
      <c r="CA152" s="417"/>
      <c r="CB152" s="417"/>
      <c r="CC152" s="417"/>
      <c r="CD152" s="417"/>
      <c r="CE152" s="417"/>
      <c r="CF152" s="417"/>
      <c r="CG152" s="417"/>
      <c r="CH152" s="417"/>
    </row>
    <row r="153" spans="2:86" s="414" customFormat="1" ht="18.5" thickBot="1" x14ac:dyDescent="0.45">
      <c r="B153" s="415"/>
      <c r="C153" s="416"/>
      <c r="D153" s="418"/>
      <c r="E153" s="418"/>
      <c r="F153" s="419" t="str">
        <f>+Wizard!C4</f>
        <v>Premi</v>
      </c>
      <c r="G153" s="419" t="str">
        <f>+Wizard!D4</f>
        <v>Punts</v>
      </c>
      <c r="H153" s="419" t="str">
        <f>+Wizard!E4</f>
        <v>Partides</v>
      </c>
      <c r="I153" s="423" t="str">
        <f>+Wizard!F4</f>
        <v>General</v>
      </c>
      <c r="J153" s="417"/>
      <c r="K153" s="417"/>
      <c r="L153" s="418"/>
      <c r="M153" s="418"/>
      <c r="N153" s="419" t="str">
        <f>+'Wizard Classic'!C4</f>
        <v>Premi</v>
      </c>
      <c r="O153" s="419" t="str">
        <f>+'Wizard Classic'!D4</f>
        <v>Punts</v>
      </c>
      <c r="P153" s="419" t="str">
        <f>+'Wizard Classic'!E4</f>
        <v>Partides</v>
      </c>
      <c r="Q153" s="423" t="str">
        <f>+'Wizard Classic'!F4</f>
        <v>General</v>
      </c>
      <c r="T153" s="418"/>
      <c r="U153" s="418"/>
      <c r="V153" s="419" t="str">
        <f>+Magic!C4</f>
        <v>Premi</v>
      </c>
      <c r="W153" s="419" t="str">
        <f>+Magic!D4</f>
        <v>Punts</v>
      </c>
      <c r="X153" s="419" t="str">
        <f>+Magic!E4</f>
        <v>Partides</v>
      </c>
      <c r="Y153" s="423" t="str">
        <f>+Magic!F4</f>
        <v>General</v>
      </c>
      <c r="AA153" s="418"/>
      <c r="AB153" s="418"/>
      <c r="AC153" s="419" t="str">
        <f>+Camelot!C4</f>
        <v>Premi</v>
      </c>
      <c r="AD153" s="419" t="str">
        <f>+Camelot!D4</f>
        <v>Punts</v>
      </c>
      <c r="AE153" s="419" t="str">
        <f>+Camelot!E4</f>
        <v>Partides</v>
      </c>
      <c r="AF153" s="423" t="str">
        <f>+Camelot!F4</f>
        <v>General</v>
      </c>
      <c r="AH153" s="418"/>
      <c r="AI153" s="418"/>
      <c r="AJ153" s="419" t="str">
        <f>+'5 Cogombres'!C4</f>
        <v>Premi</v>
      </c>
      <c r="AK153" s="419" t="str">
        <f>+'5 Cogombres'!D4</f>
        <v>Punts</v>
      </c>
      <c r="AL153" s="419" t="str">
        <f>+'5 Cogombres'!E4</f>
        <v>Partides</v>
      </c>
      <c r="AM153" s="423" t="str">
        <f>+'5 Cogombres'!F4</f>
        <v>General</v>
      </c>
      <c r="AW153" s="417"/>
      <c r="AX153" s="417"/>
      <c r="AY153" s="417"/>
      <c r="AZ153" s="417"/>
      <c r="BA153" s="417"/>
      <c r="BB153" s="417"/>
      <c r="BC153" s="417"/>
      <c r="BD153" s="417"/>
      <c r="BE153" s="417"/>
      <c r="BF153" s="417"/>
      <c r="BG153" s="417"/>
      <c r="BH153" s="417"/>
      <c r="BI153" s="417"/>
      <c r="BJ153" s="417"/>
      <c r="BK153" s="417"/>
      <c r="BL153" s="417"/>
      <c r="BM153" s="417"/>
      <c r="BN153" s="417"/>
      <c r="BO153" s="417"/>
      <c r="BP153" s="417"/>
      <c r="BQ153" s="417"/>
      <c r="BR153" s="417"/>
      <c r="BS153" s="417"/>
      <c r="BT153" s="417"/>
      <c r="BU153" s="417"/>
      <c r="BV153" s="417"/>
      <c r="BW153" s="417"/>
      <c r="BX153" s="417"/>
      <c r="BY153" s="417"/>
      <c r="BZ153" s="417"/>
      <c r="CA153" s="417"/>
      <c r="CB153" s="417"/>
      <c r="CC153" s="417"/>
      <c r="CD153" s="417"/>
      <c r="CE153" s="417"/>
      <c r="CF153" s="417"/>
      <c r="CG153" s="417"/>
      <c r="CH153" s="417"/>
    </row>
    <row r="154" spans="2:86" s="414" customFormat="1" ht="18.5" thickBot="1" x14ac:dyDescent="0.45">
      <c r="B154" s="415"/>
      <c r="C154" s="416"/>
      <c r="D154" s="427">
        <f>+Wizard!A5</f>
        <v>1</v>
      </c>
      <c r="E154" s="428" t="str">
        <f>+Wizard!B5</f>
        <v>Carles</v>
      </c>
      <c r="F154" s="434">
        <f>+Wizard!C5</f>
        <v>265</v>
      </c>
      <c r="G154" s="441">
        <f>+Wizard!D5</f>
        <v>223.63636363636363</v>
      </c>
      <c r="H154" s="431">
        <f>+Wizard!E5</f>
        <v>140</v>
      </c>
      <c r="I154" s="437">
        <f>+Wizard!F5</f>
        <v>80</v>
      </c>
      <c r="J154" s="417"/>
      <c r="K154" s="417"/>
      <c r="L154" s="427">
        <f>+'Wizard Classic'!A5</f>
        <v>1</v>
      </c>
      <c r="M154" s="428" t="str">
        <f>+'Wizard Classic'!B5</f>
        <v>Carles</v>
      </c>
      <c r="N154" s="434">
        <f>+'Wizard Classic'!C5</f>
        <v>677</v>
      </c>
      <c r="O154" s="441">
        <f>+'Wizard Classic'!D5</f>
        <v>0</v>
      </c>
      <c r="P154" s="431">
        <f>+'Wizard Classic'!E5</f>
        <v>383</v>
      </c>
      <c r="Q154" s="437">
        <f>+'Wizard Classic'!F5</f>
        <v>80</v>
      </c>
      <c r="T154" s="427">
        <f>+Magic!A5</f>
        <v>1</v>
      </c>
      <c r="U154" s="428" t="str">
        <f>+Magic!B5</f>
        <v>Carles</v>
      </c>
      <c r="V154" s="434">
        <f>+Magic!C5</f>
        <v>289</v>
      </c>
      <c r="W154" s="441">
        <f>+Magic!D5</f>
        <v>0</v>
      </c>
      <c r="X154" s="431">
        <f>+Magic!E5</f>
        <v>161</v>
      </c>
      <c r="Y154" s="437">
        <f>+Magic!F5</f>
        <v>80</v>
      </c>
      <c r="AA154" s="427">
        <f>+Camelot!A5</f>
        <v>1</v>
      </c>
      <c r="AB154" s="428" t="str">
        <f>+Camelot!B5</f>
        <v>Carles</v>
      </c>
      <c r="AC154" s="434">
        <f>+Camelot!C5</f>
        <v>114</v>
      </c>
      <c r="AD154" s="441">
        <f>+Camelot!D5</f>
        <v>0</v>
      </c>
      <c r="AE154" s="431">
        <f>+Camelot!E5</f>
        <v>41</v>
      </c>
      <c r="AF154" s="437">
        <f>+Camelot!F5</f>
        <v>80</v>
      </c>
      <c r="AH154" s="427">
        <f>+'5 Cogombres'!A5</f>
        <v>1</v>
      </c>
      <c r="AI154" s="428" t="str">
        <f>+'5 Cogombres'!B5</f>
        <v>Jordi</v>
      </c>
      <c r="AJ154" s="429">
        <f>+'5 Cogombres'!C5</f>
        <v>10</v>
      </c>
      <c r="AK154" s="430">
        <f>+'5 Cogombres'!D5</f>
        <v>2.6666666666666665</v>
      </c>
      <c r="AL154" s="431">
        <f>+'5 Cogombres'!E5</f>
        <v>6</v>
      </c>
      <c r="AM154" s="437">
        <f>+'5 Cogombres'!F5</f>
        <v>0</v>
      </c>
      <c r="AW154" s="417"/>
      <c r="AX154" s="417"/>
      <c r="AY154" s="417"/>
      <c r="AZ154" s="417"/>
      <c r="BA154" s="417"/>
      <c r="BB154" s="417"/>
      <c r="BC154" s="417"/>
      <c r="BD154" s="417"/>
      <c r="BE154" s="417"/>
      <c r="BF154" s="417"/>
      <c r="BG154" s="417"/>
      <c r="BH154" s="417"/>
      <c r="BI154" s="417"/>
      <c r="BJ154" s="417"/>
      <c r="BK154" s="417"/>
      <c r="BL154" s="417"/>
      <c r="BM154" s="417"/>
      <c r="BN154" s="417"/>
      <c r="BO154" s="417"/>
      <c r="BP154" s="417"/>
      <c r="BQ154" s="417"/>
      <c r="BR154" s="417"/>
      <c r="BS154" s="417"/>
      <c r="BT154" s="417"/>
      <c r="BU154" s="417"/>
      <c r="BV154" s="417"/>
      <c r="BW154" s="417"/>
      <c r="BX154" s="417"/>
      <c r="BY154" s="417"/>
      <c r="BZ154" s="417"/>
      <c r="CA154" s="417"/>
      <c r="CB154" s="417"/>
      <c r="CC154" s="417"/>
      <c r="CD154" s="417"/>
      <c r="CE154" s="417"/>
      <c r="CF154" s="417"/>
      <c r="CG154" s="417"/>
      <c r="CH154" s="417"/>
    </row>
    <row r="155" spans="2:86" s="414" customFormat="1" ht="18.5" thickBot="1" x14ac:dyDescent="0.45">
      <c r="B155" s="415"/>
      <c r="C155" s="416"/>
      <c r="D155" s="427">
        <f>+Wizard!A6</f>
        <v>2</v>
      </c>
      <c r="E155" s="428" t="str">
        <f>+Wizard!B6</f>
        <v>Marina</v>
      </c>
      <c r="F155" s="434">
        <f>+Wizard!C6</f>
        <v>145</v>
      </c>
      <c r="G155" s="441">
        <f>+Wizard!D6</f>
        <v>150</v>
      </c>
      <c r="H155" s="436">
        <f>+Wizard!E6</f>
        <v>207</v>
      </c>
      <c r="I155" s="437">
        <f>+Wizard!F6</f>
        <v>40</v>
      </c>
      <c r="J155" s="417"/>
      <c r="K155" s="417"/>
      <c r="L155" s="427">
        <f>+'Wizard Classic'!A6</f>
        <v>2</v>
      </c>
      <c r="M155" s="428" t="str">
        <f>+'Wizard Classic'!B6</f>
        <v>Mario</v>
      </c>
      <c r="N155" s="434">
        <f>+'Wizard Classic'!C6</f>
        <v>638</v>
      </c>
      <c r="O155" s="441">
        <f>+'Wizard Classic'!D6</f>
        <v>0</v>
      </c>
      <c r="P155" s="436">
        <f>+'Wizard Classic'!E6</f>
        <v>754</v>
      </c>
      <c r="Q155" s="437">
        <f>+'Wizard Classic'!F6</f>
        <v>40</v>
      </c>
      <c r="T155" s="427">
        <f>+Magic!A6</f>
        <v>2</v>
      </c>
      <c r="U155" s="428" t="str">
        <f>+Magic!B6</f>
        <v>Debi</v>
      </c>
      <c r="V155" s="434">
        <f>+Magic!C6</f>
        <v>266</v>
      </c>
      <c r="W155" s="441">
        <f>+Magic!D6</f>
        <v>0</v>
      </c>
      <c r="X155" s="436">
        <f>+Magic!E6</f>
        <v>282</v>
      </c>
      <c r="Y155" s="437">
        <f>+Magic!F6</f>
        <v>40</v>
      </c>
      <c r="AA155" s="427">
        <f>+Camelot!A6</f>
        <v>2</v>
      </c>
      <c r="AB155" s="428" t="str">
        <f>+Camelot!B6</f>
        <v>Tim</v>
      </c>
      <c r="AC155" s="434">
        <f>+Camelot!C6</f>
        <v>25</v>
      </c>
      <c r="AD155" s="441">
        <f>+Camelot!D6</f>
        <v>0</v>
      </c>
      <c r="AE155" s="436">
        <f>+Camelot!E6</f>
        <v>37</v>
      </c>
      <c r="AF155" s="437">
        <f>+Camelot!F6</f>
        <v>40</v>
      </c>
      <c r="AH155" s="427">
        <f>+'5 Cogombres'!A6</f>
        <v>2</v>
      </c>
      <c r="AI155" s="428" t="str">
        <f>+'5 Cogombres'!B6</f>
        <v>Sebas</v>
      </c>
      <c r="AJ155" s="429">
        <f>+'5 Cogombres'!C6</f>
        <v>-20.5</v>
      </c>
      <c r="AK155" s="430">
        <f>+'5 Cogombres'!D6</f>
        <v>5.166666666666667</v>
      </c>
      <c r="AL155" s="431">
        <f>+'5 Cogombres'!E6</f>
        <v>6</v>
      </c>
      <c r="AM155" s="437">
        <f>+'5 Cogombres'!F6</f>
        <v>0</v>
      </c>
      <c r="AW155" s="417"/>
      <c r="AX155" s="417"/>
      <c r="AY155" s="417"/>
      <c r="AZ155" s="417"/>
      <c r="BA155" s="417"/>
      <c r="BB155" s="417"/>
      <c r="BC155" s="417"/>
      <c r="BD155" s="417"/>
      <c r="BE155" s="417"/>
      <c r="BF155" s="417"/>
      <c r="BG155" s="417"/>
      <c r="BH155" s="417"/>
      <c r="BI155" s="417"/>
      <c r="BJ155" s="417"/>
      <c r="BK155" s="417"/>
      <c r="BL155" s="417"/>
      <c r="BM155" s="417"/>
      <c r="BN155" s="417"/>
      <c r="BO155" s="417"/>
      <c r="BP155" s="417"/>
      <c r="BQ155" s="417"/>
      <c r="BR155" s="417"/>
      <c r="BS155" s="417"/>
      <c r="BT155" s="417"/>
      <c r="BU155" s="417"/>
      <c r="BV155" s="417"/>
      <c r="BW155" s="417"/>
      <c r="BX155" s="417"/>
      <c r="BY155" s="417"/>
      <c r="BZ155" s="417"/>
      <c r="CA155" s="417"/>
      <c r="CB155" s="417"/>
      <c r="CC155" s="417"/>
      <c r="CD155" s="417"/>
      <c r="CE155" s="417"/>
      <c r="CF155" s="417"/>
      <c r="CG155" s="417"/>
      <c r="CH155" s="417"/>
    </row>
    <row r="156" spans="2:86" s="414" customFormat="1" ht="18.5" thickBot="1" x14ac:dyDescent="0.45">
      <c r="B156" s="415"/>
      <c r="C156" s="416"/>
      <c r="D156" s="427">
        <f>+Wizard!A7</f>
        <v>3</v>
      </c>
      <c r="E156" s="428" t="str">
        <f>+Wizard!B7</f>
        <v>Foster</v>
      </c>
      <c r="F156" s="434">
        <f>+Wizard!C7</f>
        <v>37</v>
      </c>
      <c r="G156" s="441">
        <f>+Wizard!D7</f>
        <v>0</v>
      </c>
      <c r="H156" s="436">
        <f>+Wizard!E7</f>
        <v>33</v>
      </c>
      <c r="I156" s="437">
        <f>+Wizard!F7</f>
        <v>20</v>
      </c>
      <c r="J156" s="417"/>
      <c r="K156" s="417"/>
      <c r="L156" s="427">
        <f>+'Wizard Classic'!A7</f>
        <v>3</v>
      </c>
      <c r="M156" s="428" t="str">
        <f>+'Wizard Classic'!B7</f>
        <v>Marko</v>
      </c>
      <c r="N156" s="434">
        <f>+'Wizard Classic'!C7</f>
        <v>440</v>
      </c>
      <c r="O156" s="441">
        <f>+'Wizard Classic'!D7</f>
        <v>0</v>
      </c>
      <c r="P156" s="436">
        <f>+'Wizard Classic'!E7</f>
        <v>505</v>
      </c>
      <c r="Q156" s="437">
        <f>+'Wizard Classic'!F7</f>
        <v>20</v>
      </c>
      <c r="T156" s="427">
        <f>+Magic!A7</f>
        <v>3</v>
      </c>
      <c r="U156" s="428" t="str">
        <f>+Magic!B7</f>
        <v>Mario</v>
      </c>
      <c r="V156" s="434">
        <f>+Magic!C7</f>
        <v>213</v>
      </c>
      <c r="W156" s="441">
        <f>+Magic!D7</f>
        <v>0</v>
      </c>
      <c r="X156" s="436">
        <f>+Magic!E7</f>
        <v>240</v>
      </c>
      <c r="Y156" s="437">
        <f>+Magic!F7</f>
        <v>20</v>
      </c>
      <c r="AA156" s="427">
        <f>+Camelot!A7</f>
        <v>3</v>
      </c>
      <c r="AB156" s="428" t="str">
        <f>+Camelot!B7</f>
        <v>Xavier</v>
      </c>
      <c r="AC156" s="434">
        <f>+Camelot!C7</f>
        <v>19</v>
      </c>
      <c r="AD156" s="441">
        <f>+Camelot!D7</f>
        <v>0</v>
      </c>
      <c r="AE156" s="436">
        <f>+Camelot!E7</f>
        <v>16</v>
      </c>
      <c r="AF156" s="437">
        <f>+Camelot!F7</f>
        <v>20</v>
      </c>
      <c r="AH156" s="427">
        <f>+'5 Cogombres'!A7</f>
        <v>3</v>
      </c>
      <c r="AI156" s="428" t="str">
        <f>+'5 Cogombres'!B7</f>
        <v>Núria</v>
      </c>
      <c r="AJ156" s="429">
        <f>+'5 Cogombres'!C7</f>
        <v>15</v>
      </c>
      <c r="AK156" s="430">
        <f>+'5 Cogombres'!D7</f>
        <v>1.5</v>
      </c>
      <c r="AL156" s="431">
        <f>+'5 Cogombres'!E7</f>
        <v>4</v>
      </c>
      <c r="AM156" s="437">
        <f>+'5 Cogombres'!F7</f>
        <v>0</v>
      </c>
      <c r="AW156" s="417"/>
      <c r="AX156" s="417"/>
      <c r="AY156" s="417"/>
      <c r="AZ156" s="417"/>
      <c r="BA156" s="417"/>
      <c r="BB156" s="417"/>
      <c r="BC156" s="417"/>
      <c r="BD156" s="417"/>
      <c r="BE156" s="417"/>
      <c r="BF156" s="417"/>
      <c r="BG156" s="417"/>
      <c r="BH156" s="417"/>
      <c r="BI156" s="417"/>
      <c r="BJ156" s="417"/>
      <c r="BK156" s="417"/>
      <c r="BL156" s="417"/>
      <c r="BM156" s="417"/>
      <c r="BN156" s="417"/>
      <c r="BO156" s="417"/>
      <c r="BP156" s="417"/>
      <c r="BQ156" s="417"/>
      <c r="BR156" s="417"/>
      <c r="BS156" s="417"/>
      <c r="BT156" s="417"/>
      <c r="BU156" s="417"/>
      <c r="BV156" s="417"/>
      <c r="BW156" s="417"/>
      <c r="BX156" s="417"/>
      <c r="BY156" s="417"/>
      <c r="BZ156" s="417"/>
      <c r="CA156" s="417"/>
      <c r="CB156" s="417"/>
      <c r="CC156" s="417"/>
      <c r="CD156" s="417"/>
      <c r="CE156" s="417"/>
      <c r="CF156" s="417"/>
      <c r="CG156" s="417"/>
      <c r="CH156" s="417"/>
    </row>
    <row r="157" spans="2:86" s="414" customFormat="1" ht="18.5" thickBot="1" x14ac:dyDescent="0.45">
      <c r="B157" s="415"/>
      <c r="C157" s="416"/>
      <c r="D157" s="427">
        <f>+Wizard!A8</f>
        <v>4</v>
      </c>
      <c r="E157" s="428" t="str">
        <f>+Wizard!B8</f>
        <v>Tim</v>
      </c>
      <c r="F157" s="434">
        <f>+Wizard!C8</f>
        <v>36</v>
      </c>
      <c r="G157" s="441">
        <f>+Wizard!D8</f>
        <v>180</v>
      </c>
      <c r="H157" s="436">
        <f>+Wizard!E8</f>
        <v>123</v>
      </c>
      <c r="I157" s="437">
        <f>+Wizard!F8</f>
        <v>10</v>
      </c>
      <c r="J157" s="417"/>
      <c r="K157" s="417"/>
      <c r="L157" s="427">
        <f>+'Wizard Classic'!A8</f>
        <v>4</v>
      </c>
      <c r="M157" s="428" t="str">
        <f>+'Wizard Classic'!B8</f>
        <v>Jim</v>
      </c>
      <c r="N157" s="434">
        <f>+'Wizard Classic'!C8</f>
        <v>380</v>
      </c>
      <c r="O157" s="441">
        <f>+'Wizard Classic'!D8</f>
        <v>0</v>
      </c>
      <c r="P157" s="436">
        <f>+'Wizard Classic'!E8</f>
        <v>474</v>
      </c>
      <c r="Q157" s="437">
        <f>+'Wizard Classic'!F8</f>
        <v>10</v>
      </c>
      <c r="T157" s="427">
        <f>+Magic!A8</f>
        <v>4</v>
      </c>
      <c r="U157" s="428" t="str">
        <f>+Magic!B8</f>
        <v>Jim</v>
      </c>
      <c r="V157" s="434">
        <f>+Magic!C8</f>
        <v>122</v>
      </c>
      <c r="W157" s="441">
        <f>+Magic!D8</f>
        <v>0</v>
      </c>
      <c r="X157" s="436">
        <f>+Magic!E8</f>
        <v>170</v>
      </c>
      <c r="Y157" s="437">
        <f>+Magic!F8</f>
        <v>10</v>
      </c>
      <c r="AA157" s="427">
        <f>+Camelot!A8</f>
        <v>4</v>
      </c>
      <c r="AB157" s="428" t="str">
        <f>+Camelot!B8</f>
        <v>Marko</v>
      </c>
      <c r="AC157" s="434">
        <f>+Camelot!C8</f>
        <v>14</v>
      </c>
      <c r="AD157" s="441">
        <f>+Camelot!D8</f>
        <v>0</v>
      </c>
      <c r="AE157" s="436">
        <f>+Camelot!E8</f>
        <v>10</v>
      </c>
      <c r="AF157" s="437">
        <f>+Camelot!F8</f>
        <v>10</v>
      </c>
      <c r="AH157" s="427">
        <f>+'5 Cogombres'!A8</f>
        <v>4</v>
      </c>
      <c r="AI157" s="428" t="str">
        <f>+'5 Cogombres'!B8</f>
        <v>Mònica</v>
      </c>
      <c r="AJ157" s="429">
        <f>+'5 Cogombres'!C8</f>
        <v>7</v>
      </c>
      <c r="AK157" s="430">
        <f>+'5 Cogombres'!D8</f>
        <v>4</v>
      </c>
      <c r="AL157" s="431">
        <f>+'5 Cogombres'!E8</f>
        <v>1</v>
      </c>
      <c r="AM157" s="437">
        <f>+'5 Cogombres'!F8</f>
        <v>0</v>
      </c>
      <c r="AW157" s="417"/>
      <c r="AX157" s="417"/>
      <c r="AY157" s="417"/>
      <c r="AZ157" s="417"/>
      <c r="BA157" s="417"/>
      <c r="BB157" s="417"/>
      <c r="BC157" s="417"/>
      <c r="BD157" s="417"/>
      <c r="BE157" s="417"/>
      <c r="BF157" s="417"/>
      <c r="BG157" s="417"/>
      <c r="BH157" s="417"/>
      <c r="BI157" s="417"/>
      <c r="BJ157" s="417"/>
      <c r="BK157" s="417"/>
      <c r="BL157" s="417"/>
      <c r="BM157" s="417"/>
      <c r="BN157" s="417"/>
      <c r="BO157" s="417"/>
      <c r="BP157" s="417"/>
      <c r="BQ157" s="417"/>
      <c r="BR157" s="417"/>
      <c r="BS157" s="417"/>
      <c r="BT157" s="417"/>
      <c r="BU157" s="417"/>
      <c r="BV157" s="417"/>
      <c r="BW157" s="417"/>
      <c r="BX157" s="417"/>
      <c r="BY157" s="417"/>
      <c r="BZ157" s="417"/>
      <c r="CA157" s="417"/>
      <c r="CB157" s="417"/>
      <c r="CC157" s="417"/>
      <c r="CD157" s="417"/>
      <c r="CE157" s="417"/>
      <c r="CF157" s="417"/>
      <c r="CG157" s="417"/>
      <c r="CH157" s="417"/>
    </row>
    <row r="158" spans="2:86" s="414" customFormat="1" ht="18.5" thickBot="1" x14ac:dyDescent="0.45">
      <c r="B158" s="415"/>
      <c r="C158" s="416"/>
      <c r="D158" s="427">
        <f>+Wizard!A9</f>
        <v>5</v>
      </c>
      <c r="E158" s="428" t="str">
        <f>+Wizard!B9</f>
        <v>Jeff</v>
      </c>
      <c r="F158" s="434">
        <f>+Wizard!C9</f>
        <v>28</v>
      </c>
      <c r="G158" s="441">
        <f>+Wizard!D9</f>
        <v>206.66666666666666</v>
      </c>
      <c r="H158" s="436">
        <f>+Wizard!E9</f>
        <v>218</v>
      </c>
      <c r="I158" s="437">
        <f>+Wizard!F9</f>
        <v>5</v>
      </c>
      <c r="J158" s="417"/>
      <c r="K158" s="417"/>
      <c r="L158" s="427">
        <f>+'Wizard Classic'!A9</f>
        <v>5</v>
      </c>
      <c r="M158" s="428" t="str">
        <f>+'Wizard Classic'!B9</f>
        <v>Debi</v>
      </c>
      <c r="N158" s="434">
        <f>+'Wizard Classic'!C9</f>
        <v>283</v>
      </c>
      <c r="O158" s="441">
        <f>+'Wizard Classic'!D9</f>
        <v>0</v>
      </c>
      <c r="P158" s="436">
        <f>+'Wizard Classic'!E9</f>
        <v>463</v>
      </c>
      <c r="Q158" s="437">
        <f>+'Wizard Classic'!F9</f>
        <v>5</v>
      </c>
      <c r="T158" s="427">
        <f>+Magic!A9</f>
        <v>5</v>
      </c>
      <c r="U158" s="428" t="str">
        <f>+Magic!B9</f>
        <v>Manel</v>
      </c>
      <c r="V158" s="434">
        <f>+Magic!C9</f>
        <v>109</v>
      </c>
      <c r="W158" s="441">
        <f>+Magic!D9</f>
        <v>0</v>
      </c>
      <c r="X158" s="436">
        <f>+Magic!E9</f>
        <v>222</v>
      </c>
      <c r="Y158" s="437">
        <f>+Magic!F9</f>
        <v>5</v>
      </c>
      <c r="AA158" s="427">
        <f>+Camelot!A9</f>
        <v>5</v>
      </c>
      <c r="AB158" s="428" t="str">
        <f>+Camelot!B9</f>
        <v>Sagalés</v>
      </c>
      <c r="AC158" s="434">
        <f>+Camelot!C9</f>
        <v>10</v>
      </c>
      <c r="AD158" s="441">
        <f>+Camelot!D9</f>
        <v>0</v>
      </c>
      <c r="AE158" s="436">
        <f>+Camelot!E9</f>
        <v>13</v>
      </c>
      <c r="AF158" s="437">
        <f>+Camelot!F9</f>
        <v>5</v>
      </c>
      <c r="AH158" s="427">
        <f>+'5 Cogombres'!A9</f>
        <v>5</v>
      </c>
      <c r="AI158" s="428" t="str">
        <f>+'5 Cogombres'!B9</f>
        <v>Òscar</v>
      </c>
      <c r="AJ158" s="429">
        <f>+'5 Cogombres'!C9</f>
        <v>5</v>
      </c>
      <c r="AK158" s="430">
        <f>+'5 Cogombres'!D9</f>
        <v>2</v>
      </c>
      <c r="AL158" s="431">
        <f>+'5 Cogombres'!E9</f>
        <v>2</v>
      </c>
      <c r="AM158" s="437">
        <f>+'5 Cogombres'!F9</f>
        <v>0</v>
      </c>
      <c r="AW158" s="417"/>
      <c r="AX158" s="417"/>
      <c r="AY158" s="417"/>
      <c r="AZ158" s="417"/>
      <c r="BA158" s="417"/>
      <c r="BB158" s="417"/>
      <c r="BC158" s="417"/>
      <c r="BD158" s="417"/>
      <c r="BE158" s="417"/>
      <c r="BF158" s="417"/>
      <c r="BG158" s="417"/>
      <c r="BH158" s="417"/>
      <c r="BI158" s="417"/>
      <c r="BJ158" s="417"/>
      <c r="BK158" s="417"/>
      <c r="BL158" s="417"/>
      <c r="BM158" s="417"/>
      <c r="BN158" s="417"/>
      <c r="BO158" s="417"/>
      <c r="BP158" s="417"/>
      <c r="BQ158" s="417"/>
      <c r="BR158" s="417"/>
      <c r="BS158" s="417"/>
      <c r="BT158" s="417"/>
      <c r="BU158" s="417"/>
      <c r="BV158" s="417"/>
      <c r="BW158" s="417"/>
      <c r="BX158" s="417"/>
      <c r="BY158" s="417"/>
      <c r="BZ158" s="417"/>
      <c r="CA158" s="417"/>
      <c r="CB158" s="417"/>
      <c r="CC158" s="417"/>
      <c r="CD158" s="417"/>
      <c r="CE158" s="417"/>
      <c r="CF158" s="417"/>
      <c r="CG158" s="417"/>
      <c r="CH158" s="417"/>
    </row>
    <row r="159" spans="2:86" s="414" customFormat="1" ht="18.5" thickBot="1" x14ac:dyDescent="0.45">
      <c r="B159" s="415"/>
      <c r="C159" s="416"/>
      <c r="D159" s="427">
        <f>+Wizard!A10</f>
        <v>6</v>
      </c>
      <c r="E159" s="428" t="str">
        <f>+Wizard!B10</f>
        <v>Mario</v>
      </c>
      <c r="F159" s="434">
        <f>+Wizard!C10</f>
        <v>26</v>
      </c>
      <c r="G159" s="441">
        <f>+Wizard!D10</f>
        <v>0</v>
      </c>
      <c r="H159" s="436">
        <f>+Wizard!E10</f>
        <v>122</v>
      </c>
      <c r="I159" s="437">
        <f>+Wizard!F10</f>
        <v>0</v>
      </c>
      <c r="J159" s="417"/>
      <c r="K159" s="417"/>
      <c r="L159" s="427">
        <f>+'Wizard Classic'!A10</f>
        <v>6</v>
      </c>
      <c r="M159" s="428" t="str">
        <f>+'Wizard Classic'!B10</f>
        <v>Jeff</v>
      </c>
      <c r="N159" s="434">
        <f>+'Wizard Classic'!C10</f>
        <v>269</v>
      </c>
      <c r="O159" s="441">
        <f>+'Wizard Classic'!D10</f>
        <v>0</v>
      </c>
      <c r="P159" s="436">
        <f>+'Wizard Classic'!E10</f>
        <v>358</v>
      </c>
      <c r="Q159" s="437">
        <f>+'Wizard Classic'!F10</f>
        <v>0</v>
      </c>
      <c r="R159" s="417"/>
      <c r="S159" s="417"/>
      <c r="T159" s="427">
        <f>+Magic!A10</f>
        <v>6</v>
      </c>
      <c r="U159" s="428" t="str">
        <f>+Magic!B10</f>
        <v>Marko</v>
      </c>
      <c r="V159" s="434">
        <f>+Magic!C10</f>
        <v>77</v>
      </c>
      <c r="W159" s="441">
        <f>+Magic!D10</f>
        <v>0</v>
      </c>
      <c r="X159" s="436">
        <f>+Magic!E10</f>
        <v>68</v>
      </c>
      <c r="Y159" s="437">
        <f>+Magic!F10</f>
        <v>0</v>
      </c>
      <c r="AA159" s="427">
        <f>+Camelot!A10</f>
        <v>6</v>
      </c>
      <c r="AB159" s="428" t="str">
        <f>+Camelot!B10</f>
        <v>Jordi</v>
      </c>
      <c r="AC159" s="434">
        <f>+Camelot!C10</f>
        <v>8</v>
      </c>
      <c r="AD159" s="441">
        <f>+Camelot!D10</f>
        <v>0</v>
      </c>
      <c r="AE159" s="436">
        <f>+Camelot!E10</f>
        <v>16</v>
      </c>
      <c r="AF159" s="437">
        <f>+Camelot!F10</f>
        <v>0</v>
      </c>
      <c r="AH159" s="427">
        <f>+'5 Cogombres'!A10</f>
        <v>6</v>
      </c>
      <c r="AI159" s="428" t="str">
        <f>+'5 Cogombres'!B10</f>
        <v>Gemma</v>
      </c>
      <c r="AJ159" s="429">
        <f>+'5 Cogombres'!C10</f>
        <v>4.5</v>
      </c>
      <c r="AK159" s="430">
        <f>+'5 Cogombres'!D10</f>
        <v>3.25</v>
      </c>
      <c r="AL159" s="431">
        <f>+'5 Cogombres'!E10</f>
        <v>4</v>
      </c>
      <c r="AM159" s="437">
        <f>+'5 Cogombres'!F10</f>
        <v>0</v>
      </c>
      <c r="AW159" s="417"/>
      <c r="AX159" s="417"/>
      <c r="AY159" s="417"/>
      <c r="AZ159" s="417"/>
      <c r="BA159" s="417"/>
      <c r="BB159" s="417"/>
      <c r="BC159" s="417"/>
      <c r="BD159" s="417"/>
      <c r="BE159" s="417"/>
      <c r="BF159" s="417"/>
      <c r="BG159" s="417"/>
      <c r="BH159" s="417"/>
      <c r="BI159" s="417"/>
      <c r="BJ159" s="417"/>
      <c r="BK159" s="417"/>
      <c r="BL159" s="417"/>
      <c r="BM159" s="417"/>
      <c r="BN159" s="417"/>
      <c r="BO159" s="417"/>
      <c r="BP159" s="417"/>
      <c r="BQ159" s="417"/>
      <c r="BR159" s="417"/>
      <c r="BS159" s="417"/>
      <c r="BT159" s="417"/>
      <c r="BU159" s="417"/>
      <c r="BV159" s="417"/>
      <c r="BW159" s="417"/>
      <c r="BX159" s="417"/>
      <c r="BY159" s="417"/>
      <c r="BZ159" s="417"/>
      <c r="CA159" s="417"/>
      <c r="CB159" s="417"/>
      <c r="CC159" s="417"/>
      <c r="CD159" s="417"/>
      <c r="CE159" s="417"/>
      <c r="CF159" s="417"/>
      <c r="CG159" s="417"/>
      <c r="CH159" s="417"/>
    </row>
    <row r="160" spans="2:86" s="414" customFormat="1" ht="18.5" thickBot="1" x14ac:dyDescent="0.45">
      <c r="B160" s="415"/>
      <c r="C160" s="416"/>
      <c r="D160" s="427">
        <f>+Wizard!A11</f>
        <v>7</v>
      </c>
      <c r="E160" s="428" t="str">
        <f>+Wizard!B11</f>
        <v>Marko</v>
      </c>
      <c r="F160" s="434">
        <f>+Wizard!C11</f>
        <v>19</v>
      </c>
      <c r="G160" s="441">
        <f>+Wizard!D11</f>
        <v>0</v>
      </c>
      <c r="H160" s="436">
        <f>+Wizard!E11</f>
        <v>45</v>
      </c>
      <c r="I160" s="437">
        <f>+Wizard!F11</f>
        <v>0</v>
      </c>
      <c r="J160" s="417"/>
      <c r="K160" s="417"/>
      <c r="L160" s="427">
        <f>+'Wizard Classic'!A11</f>
        <v>7</v>
      </c>
      <c r="M160" s="428" t="str">
        <f>+'Wizard Classic'!B11</f>
        <v>Tim</v>
      </c>
      <c r="N160" s="434">
        <f>+'Wizard Classic'!C11</f>
        <v>245</v>
      </c>
      <c r="O160" s="441">
        <f>+'Wizard Classic'!D11</f>
        <v>0</v>
      </c>
      <c r="P160" s="436">
        <f>+'Wizard Classic'!E11</f>
        <v>492</v>
      </c>
      <c r="Q160" s="437">
        <f>+'Wizard Classic'!F11</f>
        <v>0</v>
      </c>
      <c r="R160" s="417"/>
      <c r="S160" s="417"/>
      <c r="T160" s="427">
        <f>+Magic!A11</f>
        <v>7</v>
      </c>
      <c r="U160" s="428" t="str">
        <f>+Magic!B11</f>
        <v>Jeff</v>
      </c>
      <c r="V160" s="434">
        <f>+Magic!C11</f>
        <v>71</v>
      </c>
      <c r="W160" s="441">
        <f>+Magic!D11</f>
        <v>0</v>
      </c>
      <c r="X160" s="436">
        <f>+Magic!E11</f>
        <v>61</v>
      </c>
      <c r="Y160" s="437">
        <f>+Magic!F11</f>
        <v>0</v>
      </c>
      <c r="Z160" s="417"/>
      <c r="AA160" s="427">
        <f>+Camelot!A11</f>
        <v>7</v>
      </c>
      <c r="AB160" s="428" t="str">
        <f>+Camelot!B11</f>
        <v>Jim</v>
      </c>
      <c r="AC160" s="434">
        <f>+Camelot!C11</f>
        <v>5</v>
      </c>
      <c r="AD160" s="441">
        <f>+Camelot!D11</f>
        <v>0</v>
      </c>
      <c r="AE160" s="436">
        <f>+Camelot!E11</f>
        <v>24</v>
      </c>
      <c r="AF160" s="437">
        <f>+Camelot!F11</f>
        <v>0</v>
      </c>
      <c r="AH160" s="427">
        <f>+'5 Cogombres'!A11</f>
        <v>7</v>
      </c>
      <c r="AI160" s="428" t="str">
        <f>+'5 Cogombres'!B11</f>
        <v>Sally</v>
      </c>
      <c r="AJ160" s="429">
        <f>+'5 Cogombres'!C11</f>
        <v>-2</v>
      </c>
      <c r="AK160" s="430">
        <f>+'5 Cogombres'!D11</f>
        <v>-3.5</v>
      </c>
      <c r="AL160" s="431">
        <f>+'5 Cogombres'!E11</f>
        <v>2</v>
      </c>
      <c r="AM160" s="437">
        <f>+'5 Cogombres'!F11</f>
        <v>0</v>
      </c>
      <c r="AW160" s="417"/>
      <c r="AX160" s="417"/>
      <c r="AY160" s="417"/>
      <c r="AZ160" s="417"/>
      <c r="BA160" s="417"/>
      <c r="BB160" s="417"/>
      <c r="BC160" s="417"/>
      <c r="BD160" s="417"/>
      <c r="BE160" s="417"/>
      <c r="BF160" s="417"/>
      <c r="BG160" s="417"/>
      <c r="BH160" s="417"/>
      <c r="BI160" s="417"/>
      <c r="BJ160" s="417"/>
      <c r="BK160" s="417"/>
      <c r="BL160" s="417"/>
      <c r="BM160" s="417"/>
      <c r="BN160" s="417"/>
      <c r="BO160" s="417"/>
      <c r="BP160" s="417"/>
      <c r="BQ160" s="417"/>
      <c r="BR160" s="417"/>
      <c r="BS160" s="417"/>
      <c r="BT160" s="417"/>
      <c r="BU160" s="417"/>
      <c r="BV160" s="417"/>
      <c r="BW160" s="417"/>
      <c r="BX160" s="417"/>
      <c r="BY160" s="417"/>
      <c r="BZ160" s="417"/>
      <c r="CA160" s="417"/>
      <c r="CB160" s="417"/>
      <c r="CC160" s="417"/>
      <c r="CD160" s="417"/>
      <c r="CE160" s="417"/>
      <c r="CF160" s="417"/>
      <c r="CG160" s="417"/>
      <c r="CH160" s="417"/>
    </row>
    <row r="161" spans="2:86" s="414" customFormat="1" ht="18.5" thickBot="1" x14ac:dyDescent="0.45">
      <c r="B161" s="415"/>
      <c r="C161" s="416"/>
      <c r="D161" s="427">
        <f>+Wizard!A12</f>
        <v>8</v>
      </c>
      <c r="E161" s="428" t="str">
        <f>+Wizard!B12</f>
        <v>Manolo</v>
      </c>
      <c r="F161" s="434">
        <f>+Wizard!C12</f>
        <v>17</v>
      </c>
      <c r="G161" s="441">
        <f>+Wizard!D12</f>
        <v>0</v>
      </c>
      <c r="H161" s="436">
        <f>+Wizard!E12</f>
        <v>110</v>
      </c>
      <c r="I161" s="437">
        <f>+Wizard!F12</f>
        <v>0</v>
      </c>
      <c r="J161" s="417"/>
      <c r="K161" s="417"/>
      <c r="L161" s="427">
        <f>+'Wizard Classic'!A12</f>
        <v>8</v>
      </c>
      <c r="M161" s="428" t="str">
        <f>+'Wizard Classic'!B12</f>
        <v>Ken</v>
      </c>
      <c r="N161" s="434">
        <f>+'Wizard Classic'!C12</f>
        <v>194</v>
      </c>
      <c r="O161" s="441">
        <f>+'Wizard Classic'!D12</f>
        <v>0</v>
      </c>
      <c r="P161" s="436">
        <f>+'Wizard Classic'!E12</f>
        <v>327</v>
      </c>
      <c r="Q161" s="437">
        <f>+'Wizard Classic'!F12</f>
        <v>0</v>
      </c>
      <c r="R161" s="417"/>
      <c r="S161" s="417"/>
      <c r="T161" s="427">
        <f>+Magic!A12</f>
        <v>8</v>
      </c>
      <c r="U161" s="428" t="str">
        <f>+Magic!B12</f>
        <v>France</v>
      </c>
      <c r="V161" s="434">
        <f>+Magic!C12</f>
        <v>63</v>
      </c>
      <c r="W161" s="441">
        <f>+Magic!D12</f>
        <v>0</v>
      </c>
      <c r="X161" s="436">
        <f>+Magic!E12</f>
        <v>198</v>
      </c>
      <c r="Y161" s="437">
        <f>+Magic!F12</f>
        <v>0</v>
      </c>
      <c r="Z161" s="417"/>
      <c r="AA161" s="427">
        <f>+Camelot!A12</f>
        <v>8</v>
      </c>
      <c r="AB161" s="428" t="str">
        <f>+Camelot!B12</f>
        <v>Lluïsa</v>
      </c>
      <c r="AC161" s="434">
        <f>+Camelot!C12</f>
        <v>5</v>
      </c>
      <c r="AD161" s="441">
        <f>+Camelot!D12</f>
        <v>0</v>
      </c>
      <c r="AE161" s="436">
        <f>+Camelot!E12</f>
        <v>16</v>
      </c>
      <c r="AF161" s="437">
        <f>+Camelot!F12</f>
        <v>0</v>
      </c>
      <c r="AH161" s="427">
        <f>+'5 Cogombres'!A12</f>
        <v>8</v>
      </c>
      <c r="AI161" s="428" t="str">
        <f>+'5 Cogombres'!B12</f>
        <v>Montse</v>
      </c>
      <c r="AJ161" s="429">
        <f>+'5 Cogombres'!C12</f>
        <v>-2.5</v>
      </c>
      <c r="AK161" s="430">
        <f>+'5 Cogombres'!D12</f>
        <v>2.5</v>
      </c>
      <c r="AL161" s="431">
        <f>+'5 Cogombres'!E12</f>
        <v>2</v>
      </c>
      <c r="AM161" s="437">
        <f>+'5 Cogombres'!F12</f>
        <v>0</v>
      </c>
      <c r="AW161" s="417"/>
      <c r="AX161" s="417"/>
      <c r="AY161" s="417"/>
      <c r="AZ161" s="417"/>
      <c r="BA161" s="417"/>
      <c r="BB161" s="417"/>
      <c r="BC161" s="417"/>
      <c r="BD161" s="417"/>
      <c r="BE161" s="417"/>
      <c r="BF161" s="417"/>
      <c r="BG161" s="417"/>
      <c r="BH161" s="417"/>
      <c r="BI161" s="417"/>
      <c r="BJ161" s="417"/>
      <c r="BK161" s="417"/>
      <c r="BL161" s="417"/>
      <c r="BM161" s="417"/>
      <c r="BN161" s="417"/>
      <c r="BO161" s="417"/>
      <c r="BP161" s="417"/>
      <c r="BQ161" s="417"/>
      <c r="BR161" s="417"/>
      <c r="BS161" s="417"/>
      <c r="BT161" s="417"/>
      <c r="BU161" s="417"/>
      <c r="BV161" s="417"/>
      <c r="BW161" s="417"/>
      <c r="BX161" s="417"/>
      <c r="BY161" s="417"/>
      <c r="BZ161" s="417"/>
      <c r="CA161" s="417"/>
      <c r="CB161" s="417"/>
      <c r="CC161" s="417"/>
      <c r="CD161" s="417"/>
      <c r="CE161" s="417"/>
      <c r="CF161" s="417"/>
      <c r="CG161" s="417"/>
      <c r="CH161" s="417"/>
    </row>
    <row r="162" spans="2:86" s="414" customFormat="1" ht="18.5" thickBot="1" x14ac:dyDescent="0.45">
      <c r="B162" s="415"/>
      <c r="C162" s="416"/>
      <c r="D162" s="427">
        <f>+Wizard!A13</f>
        <v>9</v>
      </c>
      <c r="E162" s="428" t="str">
        <f>+Wizard!B13</f>
        <v>Alfred</v>
      </c>
      <c r="F162" s="434">
        <f>+Wizard!C13</f>
        <v>10</v>
      </c>
      <c r="G162" s="441">
        <f>+Wizard!D13</f>
        <v>0</v>
      </c>
      <c r="H162" s="436">
        <f>+Wizard!E13</f>
        <v>59</v>
      </c>
      <c r="I162" s="437">
        <f>+Wizard!F13</f>
        <v>0</v>
      </c>
      <c r="J162" s="417"/>
      <c r="K162" s="417"/>
      <c r="L162" s="427">
        <f>+'Wizard Classic'!A13</f>
        <v>9</v>
      </c>
      <c r="M162" s="428" t="str">
        <f>+'Wizard Classic'!B13</f>
        <v>Marina</v>
      </c>
      <c r="N162" s="434">
        <f>+'Wizard Classic'!C13</f>
        <v>146</v>
      </c>
      <c r="O162" s="441">
        <f>+'Wizard Classic'!D13</f>
        <v>0</v>
      </c>
      <c r="P162" s="436">
        <f>+'Wizard Classic'!E13</f>
        <v>278</v>
      </c>
      <c r="Q162" s="437">
        <f>+'Wizard Classic'!F13</f>
        <v>0</v>
      </c>
      <c r="R162" s="417"/>
      <c r="S162" s="417"/>
      <c r="T162" s="427">
        <f>+Magic!A13</f>
        <v>9</v>
      </c>
      <c r="U162" s="428" t="str">
        <f>+Magic!B13</f>
        <v>Tim</v>
      </c>
      <c r="V162" s="434">
        <f>+Magic!C13</f>
        <v>51</v>
      </c>
      <c r="W162" s="441">
        <f>+Magic!D13</f>
        <v>0</v>
      </c>
      <c r="X162" s="436">
        <f>+Magic!E13</f>
        <v>46</v>
      </c>
      <c r="Y162" s="437">
        <f>+Magic!F13</f>
        <v>0</v>
      </c>
      <c r="Z162" s="417"/>
      <c r="AA162" s="427">
        <f>+Camelot!A13</f>
        <v>9</v>
      </c>
      <c r="AB162" s="428" t="str">
        <f>+Camelot!B13</f>
        <v>Ken</v>
      </c>
      <c r="AC162" s="434">
        <f>+Camelot!C13</f>
        <v>4</v>
      </c>
      <c r="AD162" s="441">
        <f>+Camelot!D13</f>
        <v>0</v>
      </c>
      <c r="AE162" s="436">
        <f>+Camelot!E13</f>
        <v>8</v>
      </c>
      <c r="AF162" s="437">
        <f>+Camelot!F13</f>
        <v>0</v>
      </c>
      <c r="AW162" s="417"/>
      <c r="AX162" s="417"/>
      <c r="AY162" s="417"/>
      <c r="AZ162" s="417"/>
      <c r="BA162" s="417"/>
      <c r="BB162" s="417"/>
      <c r="BC162" s="417"/>
      <c r="BD162" s="417"/>
      <c r="BE162" s="417"/>
      <c r="BF162" s="417"/>
      <c r="BG162" s="417"/>
      <c r="BH162" s="417"/>
      <c r="BI162" s="417"/>
      <c r="BJ162" s="417"/>
      <c r="BK162" s="417"/>
      <c r="BL162" s="417"/>
      <c r="BM162" s="417"/>
      <c r="BN162" s="417"/>
      <c r="BO162" s="417"/>
      <c r="BP162" s="417"/>
      <c r="BQ162" s="417"/>
      <c r="BR162" s="417"/>
      <c r="BS162" s="417"/>
      <c r="BT162" s="417"/>
      <c r="BU162" s="417"/>
      <c r="BV162" s="417"/>
      <c r="BW162" s="417"/>
      <c r="BX162" s="417"/>
      <c r="BY162" s="417"/>
      <c r="BZ162" s="417"/>
      <c r="CA162" s="417"/>
      <c r="CB162" s="417"/>
      <c r="CC162" s="417"/>
      <c r="CD162" s="417"/>
      <c r="CE162" s="417"/>
      <c r="CF162" s="417"/>
      <c r="CG162" s="417"/>
      <c r="CH162" s="417"/>
    </row>
    <row r="163" spans="2:86" s="414" customFormat="1" ht="18.5" thickBot="1" x14ac:dyDescent="0.45">
      <c r="B163" s="415"/>
      <c r="C163" s="416"/>
      <c r="D163" s="427">
        <f>+Wizard!A14</f>
        <v>10</v>
      </c>
      <c r="E163" s="428" t="str">
        <f>+Wizard!B14</f>
        <v>Debi</v>
      </c>
      <c r="F163" s="434">
        <f>+Wizard!C14</f>
        <v>9</v>
      </c>
      <c r="G163" s="441">
        <f>+Wizard!D14</f>
        <v>0</v>
      </c>
      <c r="H163" s="436">
        <f>+Wizard!E14</f>
        <v>7</v>
      </c>
      <c r="I163" s="437">
        <f>+Wizard!F14</f>
        <v>0</v>
      </c>
      <c r="J163" s="417"/>
      <c r="K163" s="417"/>
      <c r="L163" s="427">
        <f>+'Wizard Classic'!A14</f>
        <v>10</v>
      </c>
      <c r="M163" s="428" t="str">
        <f>+'Wizard Classic'!B14</f>
        <v>Manolo</v>
      </c>
      <c r="N163" s="434">
        <f>+'Wizard Classic'!C14</f>
        <v>112</v>
      </c>
      <c r="O163" s="441">
        <f>+'Wizard Classic'!D14</f>
        <v>0</v>
      </c>
      <c r="P163" s="436">
        <f>+'Wizard Classic'!E14</f>
        <v>1050</v>
      </c>
      <c r="Q163" s="437">
        <f>+'Wizard Classic'!F14</f>
        <v>0</v>
      </c>
      <c r="R163" s="417"/>
      <c r="S163" s="417"/>
      <c r="T163" s="427">
        <f>+Magic!A14</f>
        <v>10</v>
      </c>
      <c r="U163" s="428" t="str">
        <f>+Magic!B14</f>
        <v>Alfred</v>
      </c>
      <c r="V163" s="434">
        <f>+Magic!C14</f>
        <v>47</v>
      </c>
      <c r="W163" s="441">
        <f>+Magic!D14</f>
        <v>0</v>
      </c>
      <c r="X163" s="436">
        <f>+Magic!E14</f>
        <v>417</v>
      </c>
      <c r="Y163" s="437">
        <f>+Magic!F14</f>
        <v>0</v>
      </c>
      <c r="Z163" s="417"/>
      <c r="AA163" s="427">
        <f>+Camelot!A14</f>
        <v>10</v>
      </c>
      <c r="AB163" s="428" t="str">
        <f>+Camelot!B14</f>
        <v>Manolo</v>
      </c>
      <c r="AC163" s="434">
        <f>+Camelot!C14</f>
        <v>-9</v>
      </c>
      <c r="AD163" s="441">
        <f>+Camelot!D14</f>
        <v>0</v>
      </c>
      <c r="AE163" s="436">
        <f>+Camelot!E14</f>
        <v>64</v>
      </c>
      <c r="AF163" s="437">
        <f>+Camelot!F14</f>
        <v>0</v>
      </c>
      <c r="AW163" s="417"/>
      <c r="AX163" s="417"/>
      <c r="AY163" s="417"/>
      <c r="AZ163" s="417"/>
      <c r="BA163" s="417"/>
      <c r="BB163" s="417"/>
      <c r="BC163" s="417"/>
      <c r="BD163" s="417"/>
      <c r="BE163" s="417"/>
      <c r="BF163" s="417"/>
      <c r="BG163" s="417"/>
      <c r="BH163" s="417"/>
      <c r="BI163" s="417"/>
      <c r="BJ163" s="417"/>
      <c r="BK163" s="417"/>
      <c r="BL163" s="417"/>
      <c r="BM163" s="417"/>
      <c r="BN163" s="417"/>
      <c r="BO163" s="417"/>
      <c r="BP163" s="417"/>
      <c r="BQ163" s="417"/>
      <c r="BR163" s="417"/>
      <c r="BS163" s="417"/>
      <c r="BT163" s="417"/>
      <c r="BU163" s="417"/>
      <c r="BV163" s="417"/>
      <c r="BW163" s="417"/>
      <c r="BX163" s="417"/>
      <c r="BY163" s="417"/>
      <c r="BZ163" s="417"/>
      <c r="CA163" s="417"/>
      <c r="CB163" s="417"/>
      <c r="CC163" s="417"/>
      <c r="CD163" s="417"/>
      <c r="CE163" s="417"/>
      <c r="CF163" s="417"/>
      <c r="CG163" s="417"/>
      <c r="CH163" s="417"/>
    </row>
    <row r="164" spans="2:86" s="414" customFormat="1" ht="18.5" thickBot="1" x14ac:dyDescent="0.45">
      <c r="B164" s="415"/>
      <c r="C164" s="416"/>
      <c r="D164" s="427">
        <f>+Wizard!A15</f>
        <v>11</v>
      </c>
      <c r="E164" s="428" t="str">
        <f>+Wizard!B15</f>
        <v>George</v>
      </c>
      <c r="F164" s="434">
        <f>+Wizard!C15</f>
        <v>4</v>
      </c>
      <c r="G164" s="441">
        <f>+Wizard!D15</f>
        <v>0</v>
      </c>
      <c r="H164" s="436">
        <f>+Wizard!E15</f>
        <v>22</v>
      </c>
      <c r="I164" s="437">
        <f>+Wizard!F15</f>
        <v>0</v>
      </c>
      <c r="J164" s="417"/>
      <c r="K164" s="417"/>
      <c r="L164" s="427">
        <f>+'Wizard Classic'!A15</f>
        <v>11</v>
      </c>
      <c r="M164" s="428" t="str">
        <f>+'Wizard Classic'!B15</f>
        <v>Alfred</v>
      </c>
      <c r="N164" s="434">
        <f>+'Wizard Classic'!C15</f>
        <v>60</v>
      </c>
      <c r="O164" s="441">
        <f>+'Wizard Classic'!D15</f>
        <v>0</v>
      </c>
      <c r="P164" s="436">
        <f>+'Wizard Classic'!E15</f>
        <v>742</v>
      </c>
      <c r="Q164" s="437">
        <f>+'Wizard Classic'!F15</f>
        <v>0</v>
      </c>
      <c r="R164" s="417"/>
      <c r="S164" s="417"/>
      <c r="T164" s="427">
        <f>+Magic!A15</f>
        <v>11</v>
      </c>
      <c r="U164" s="428" t="str">
        <f>+Magic!B15</f>
        <v>Marina</v>
      </c>
      <c r="V164" s="434">
        <f>+Magic!C15</f>
        <v>36</v>
      </c>
      <c r="W164" s="441">
        <f>+Magic!D15</f>
        <v>0</v>
      </c>
      <c r="X164" s="436">
        <f>+Magic!E15</f>
        <v>54</v>
      </c>
      <c r="Y164" s="437">
        <f>+Magic!F15</f>
        <v>0</v>
      </c>
      <c r="Z164" s="417"/>
      <c r="AA164" s="427">
        <f>+Camelot!A15</f>
        <v>11</v>
      </c>
      <c r="AB164" s="428" t="str">
        <f>+Camelot!B15</f>
        <v>Shauna</v>
      </c>
      <c r="AC164" s="434">
        <f>+Camelot!C15</f>
        <v>-24</v>
      </c>
      <c r="AD164" s="441">
        <f>+Camelot!D15</f>
        <v>0</v>
      </c>
      <c r="AE164" s="436">
        <f>+Camelot!E15</f>
        <v>86</v>
      </c>
      <c r="AF164" s="437">
        <f>+Camelot!F15</f>
        <v>0</v>
      </c>
      <c r="AW164" s="417"/>
      <c r="AX164" s="417"/>
      <c r="AY164" s="417"/>
      <c r="AZ164" s="417"/>
      <c r="BA164" s="417"/>
      <c r="BB164" s="417"/>
      <c r="BC164" s="417"/>
      <c r="BD164" s="417"/>
      <c r="BE164" s="417"/>
      <c r="BF164" s="417"/>
      <c r="BG164" s="417"/>
      <c r="BH164" s="417"/>
      <c r="BI164" s="417"/>
      <c r="BJ164" s="417"/>
      <c r="BK164" s="417"/>
      <c r="BL164" s="417"/>
      <c r="BM164" s="417"/>
      <c r="BN164" s="417"/>
      <c r="BO164" s="417"/>
      <c r="BP164" s="417"/>
      <c r="BQ164" s="417"/>
      <c r="BR164" s="417"/>
      <c r="BS164" s="417"/>
      <c r="BT164" s="417"/>
      <c r="BU164" s="417"/>
      <c r="BV164" s="417"/>
      <c r="BW164" s="417"/>
      <c r="BX164" s="417"/>
      <c r="BY164" s="417"/>
      <c r="BZ164" s="417"/>
      <c r="CA164" s="417"/>
      <c r="CB164" s="417"/>
      <c r="CC164" s="417"/>
      <c r="CD164" s="417"/>
      <c r="CE164" s="417"/>
      <c r="CF164" s="417"/>
      <c r="CG164" s="417"/>
      <c r="CH164" s="417"/>
    </row>
    <row r="165" spans="2:86" s="414" customFormat="1" ht="18.5" thickBot="1" x14ac:dyDescent="0.45">
      <c r="B165" s="415"/>
      <c r="C165" s="416"/>
      <c r="D165" s="427">
        <f>+Wizard!A16</f>
        <v>12</v>
      </c>
      <c r="E165" s="428" t="str">
        <f>+Wizard!B16</f>
        <v>Sebas</v>
      </c>
      <c r="F165" s="434">
        <f>+Wizard!C16</f>
        <v>4</v>
      </c>
      <c r="G165" s="441">
        <f>+Wizard!D16</f>
        <v>0</v>
      </c>
      <c r="H165" s="436">
        <f>+Wizard!E16</f>
        <v>16</v>
      </c>
      <c r="I165" s="437">
        <f>+Wizard!F16</f>
        <v>0</v>
      </c>
      <c r="J165" s="417"/>
      <c r="K165" s="417"/>
      <c r="L165" s="427">
        <f>+'Wizard Classic'!A16</f>
        <v>12</v>
      </c>
      <c r="M165" s="428" t="str">
        <f>+'Wizard Classic'!B16</f>
        <v>Karl</v>
      </c>
      <c r="N165" s="434">
        <f>+'Wizard Classic'!C16</f>
        <v>50</v>
      </c>
      <c r="O165" s="441">
        <f>+'Wizard Classic'!D16</f>
        <v>0</v>
      </c>
      <c r="P165" s="436">
        <f>+'Wizard Classic'!E16</f>
        <v>60</v>
      </c>
      <c r="Q165" s="437">
        <f>+'Wizard Classic'!F16</f>
        <v>0</v>
      </c>
      <c r="R165" s="417"/>
      <c r="S165" s="417"/>
      <c r="T165" s="427">
        <f>+Magic!A16</f>
        <v>12</v>
      </c>
      <c r="U165" s="428" t="str">
        <f>+Magic!B16</f>
        <v>Ken</v>
      </c>
      <c r="V165" s="434">
        <f>+Magic!C16</f>
        <v>27</v>
      </c>
      <c r="W165" s="441">
        <f>+Magic!D16</f>
        <v>0</v>
      </c>
      <c r="X165" s="436">
        <f>+Magic!E16</f>
        <v>134</v>
      </c>
      <c r="Y165" s="437">
        <f>+Magic!F16</f>
        <v>0</v>
      </c>
      <c r="Z165" s="417"/>
      <c r="AA165" s="427">
        <f>+Camelot!A16</f>
        <v>12</v>
      </c>
      <c r="AB165" s="428" t="str">
        <f>+Camelot!B16</f>
        <v>Lleixà</v>
      </c>
      <c r="AC165" s="434">
        <f>+Camelot!C16</f>
        <v>-27</v>
      </c>
      <c r="AD165" s="441">
        <f>+Camelot!D16</f>
        <v>0</v>
      </c>
      <c r="AE165" s="436">
        <f>+Camelot!E16</f>
        <v>16</v>
      </c>
      <c r="AF165" s="437">
        <f>+Camelot!F16</f>
        <v>0</v>
      </c>
      <c r="AW165" s="417"/>
      <c r="AX165" s="417"/>
      <c r="AY165" s="417"/>
      <c r="AZ165" s="417"/>
      <c r="BA165" s="417"/>
      <c r="BB165" s="417"/>
      <c r="BC165" s="417"/>
      <c r="BD165" s="417"/>
      <c r="BE165" s="417"/>
      <c r="BF165" s="417"/>
      <c r="BG165" s="417"/>
      <c r="BH165" s="417"/>
      <c r="BI165" s="417"/>
      <c r="BJ165" s="417"/>
      <c r="BK165" s="417"/>
      <c r="BL165" s="417"/>
      <c r="BM165" s="417"/>
      <c r="BN165" s="417"/>
      <c r="BO165" s="417"/>
      <c r="BP165" s="417"/>
      <c r="BQ165" s="417"/>
      <c r="BR165" s="417"/>
      <c r="BS165" s="417"/>
      <c r="BT165" s="417"/>
      <c r="BU165" s="417"/>
      <c r="BV165" s="417"/>
      <c r="BW165" s="417"/>
      <c r="BX165" s="417"/>
      <c r="BY165" s="417"/>
      <c r="BZ165" s="417"/>
      <c r="CA165" s="417"/>
      <c r="CB165" s="417"/>
      <c r="CC165" s="417"/>
      <c r="CD165" s="417"/>
      <c r="CE165" s="417"/>
      <c r="CF165" s="417"/>
      <c r="CG165" s="417"/>
      <c r="CH165" s="417"/>
    </row>
    <row r="166" spans="2:86" s="414" customFormat="1" ht="18.5" thickBot="1" x14ac:dyDescent="0.45">
      <c r="B166" s="415"/>
      <c r="C166" s="416"/>
      <c r="D166" s="427">
        <f>+Wizard!A17</f>
        <v>13</v>
      </c>
      <c r="E166" s="428" t="str">
        <f>+Wizard!B17</f>
        <v>Gemma</v>
      </c>
      <c r="F166" s="434">
        <f>+Wizard!C17</f>
        <v>4</v>
      </c>
      <c r="G166" s="441">
        <f>+Wizard!D17</f>
        <v>0</v>
      </c>
      <c r="H166" s="436">
        <f>+Wizard!E17</f>
        <v>15</v>
      </c>
      <c r="I166" s="437">
        <f>+Wizard!F17</f>
        <v>0</v>
      </c>
      <c r="J166" s="417"/>
      <c r="K166" s="417"/>
      <c r="L166" s="427">
        <f>+'Wizard Classic'!A17</f>
        <v>13</v>
      </c>
      <c r="M166" s="428" t="str">
        <f>+'Wizard Classic'!B17</f>
        <v>Tito</v>
      </c>
      <c r="N166" s="434">
        <f>+'Wizard Classic'!C17</f>
        <v>18</v>
      </c>
      <c r="O166" s="441">
        <f>+'Wizard Classic'!D17</f>
        <v>0</v>
      </c>
      <c r="P166" s="436">
        <f>+'Wizard Classic'!E17</f>
        <v>54</v>
      </c>
      <c r="Q166" s="437">
        <f>+'Wizard Classic'!F17</f>
        <v>0</v>
      </c>
      <c r="R166" s="417"/>
      <c r="S166" s="417"/>
      <c r="T166" s="427">
        <f>+Magic!A17</f>
        <v>13</v>
      </c>
      <c r="U166" s="428" t="str">
        <f>+Magic!B17</f>
        <v>Foster</v>
      </c>
      <c r="V166" s="434">
        <f>+Magic!C17</f>
        <v>17</v>
      </c>
      <c r="W166" s="441">
        <f>+Magic!D17</f>
        <v>0</v>
      </c>
      <c r="X166" s="436">
        <f>+Magic!E17</f>
        <v>21</v>
      </c>
      <c r="Y166" s="437">
        <f>+Magic!F17</f>
        <v>0</v>
      </c>
      <c r="Z166" s="417"/>
      <c r="AA166" s="427">
        <f>+Camelot!A17</f>
        <v>13</v>
      </c>
      <c r="AB166" s="428" t="str">
        <f>+Camelot!B17</f>
        <v>Grau</v>
      </c>
      <c r="AC166" s="434">
        <f>+Camelot!C17</f>
        <v>-31</v>
      </c>
      <c r="AD166" s="441">
        <f>+Camelot!D17</f>
        <v>0</v>
      </c>
      <c r="AE166" s="436">
        <f>+Camelot!E17</f>
        <v>26</v>
      </c>
      <c r="AF166" s="437">
        <f>+Camelot!F17</f>
        <v>0</v>
      </c>
      <c r="AW166" s="417"/>
      <c r="AX166" s="417"/>
      <c r="AY166" s="417"/>
      <c r="AZ166" s="417"/>
      <c r="BA166" s="417"/>
      <c r="BB166" s="417"/>
      <c r="BC166" s="417"/>
      <c r="BD166" s="417"/>
      <c r="BE166" s="417"/>
      <c r="BF166" s="417"/>
      <c r="BG166" s="417"/>
      <c r="BH166" s="417"/>
      <c r="BI166" s="417"/>
      <c r="BJ166" s="417"/>
      <c r="BK166" s="417"/>
      <c r="BL166" s="417"/>
      <c r="BM166" s="417"/>
      <c r="BN166" s="417"/>
      <c r="BO166" s="417"/>
      <c r="BP166" s="417"/>
      <c r="BQ166" s="417"/>
      <c r="BR166" s="417"/>
      <c r="BS166" s="417"/>
      <c r="BT166" s="417"/>
      <c r="BU166" s="417"/>
      <c r="BV166" s="417"/>
      <c r="BW166" s="417"/>
      <c r="BX166" s="417"/>
      <c r="BY166" s="417"/>
      <c r="BZ166" s="417"/>
      <c r="CA166" s="417"/>
      <c r="CB166" s="417"/>
      <c r="CC166" s="417"/>
      <c r="CD166" s="417"/>
      <c r="CE166" s="417"/>
      <c r="CF166" s="417"/>
      <c r="CG166" s="417"/>
      <c r="CH166" s="417"/>
    </row>
    <row r="167" spans="2:86" s="414" customFormat="1" ht="18.5" thickBot="1" x14ac:dyDescent="0.45">
      <c r="B167" s="415"/>
      <c r="C167" s="416"/>
      <c r="D167" s="427">
        <f>+Wizard!A18</f>
        <v>14</v>
      </c>
      <c r="E167" s="428" t="str">
        <f>+Wizard!B18</f>
        <v>Tito</v>
      </c>
      <c r="F167" s="434">
        <f>+Wizard!C18</f>
        <v>3</v>
      </c>
      <c r="G167" s="441">
        <f>+Wizard!D18</f>
        <v>0</v>
      </c>
      <c r="H167" s="436">
        <f>+Wizard!E18</f>
        <v>10</v>
      </c>
      <c r="I167" s="437">
        <f>+Wizard!F18</f>
        <v>0</v>
      </c>
      <c r="J167" s="417"/>
      <c r="K167" s="417"/>
      <c r="L167" s="427">
        <f>+'Wizard Classic'!A18</f>
        <v>14</v>
      </c>
      <c r="M167" s="428" t="str">
        <f>+'Wizard Classic'!B18</f>
        <v>Foster</v>
      </c>
      <c r="N167" s="434">
        <f>+'Wizard Classic'!C18</f>
        <v>-2</v>
      </c>
      <c r="O167" s="441">
        <f>+'Wizard Classic'!D18</f>
        <v>0</v>
      </c>
      <c r="P167" s="436">
        <f>+'Wizard Classic'!E18</f>
        <v>131</v>
      </c>
      <c r="Q167" s="437">
        <f>+'Wizard Classic'!F18</f>
        <v>0</v>
      </c>
      <c r="R167" s="417"/>
      <c r="S167" s="417"/>
      <c r="T167" s="427">
        <f>+Magic!A18</f>
        <v>14</v>
      </c>
      <c r="U167" s="428" t="str">
        <f>+Magic!B18</f>
        <v>Gemma</v>
      </c>
      <c r="V167" s="434">
        <f>+Magic!C18</f>
        <v>14</v>
      </c>
      <c r="W167" s="441">
        <f>+Magic!D18</f>
        <v>0</v>
      </c>
      <c r="X167" s="436">
        <f>+Magic!E18</f>
        <v>122</v>
      </c>
      <c r="Y167" s="437">
        <f>+Magic!F18</f>
        <v>0</v>
      </c>
      <c r="Z167" s="417"/>
      <c r="AA167" s="427">
        <f>+Camelot!A18</f>
        <v>14</v>
      </c>
      <c r="AB167" s="428" t="str">
        <f>+Camelot!B18</f>
        <v>Amanda</v>
      </c>
      <c r="AC167" s="434">
        <f>+Camelot!C18</f>
        <v>8</v>
      </c>
      <c r="AD167" s="441">
        <f>+Camelot!D18</f>
        <v>0</v>
      </c>
      <c r="AE167" s="436">
        <f>+Camelot!E18</f>
        <v>4</v>
      </c>
      <c r="AF167" s="437">
        <f>+Camelot!F18</f>
        <v>0</v>
      </c>
      <c r="AW167" s="417"/>
      <c r="AX167" s="417"/>
      <c r="AY167" s="417"/>
      <c r="AZ167" s="417"/>
      <c r="BA167" s="417"/>
      <c r="BB167" s="417"/>
      <c r="BC167" s="417"/>
      <c r="BD167" s="417"/>
      <c r="BE167" s="417"/>
      <c r="BF167" s="417"/>
      <c r="BG167" s="417"/>
      <c r="BH167" s="417"/>
      <c r="BI167" s="417"/>
      <c r="BJ167" s="417"/>
      <c r="BK167" s="417"/>
      <c r="BL167" s="417"/>
      <c r="BM167" s="417"/>
      <c r="BN167" s="417"/>
      <c r="BO167" s="417"/>
      <c r="BP167" s="417"/>
      <c r="BQ167" s="417"/>
      <c r="BR167" s="417"/>
      <c r="BS167" s="417"/>
      <c r="BT167" s="417"/>
      <c r="BU167" s="417"/>
      <c r="BV167" s="417"/>
      <c r="BW167" s="417"/>
      <c r="BX167" s="417"/>
      <c r="BY167" s="417"/>
      <c r="BZ167" s="417"/>
      <c r="CA167" s="417"/>
      <c r="CB167" s="417"/>
      <c r="CC167" s="417"/>
      <c r="CD167" s="417"/>
      <c r="CE167" s="417"/>
      <c r="CF167" s="417"/>
      <c r="CG167" s="417"/>
      <c r="CH167" s="417"/>
    </row>
    <row r="168" spans="2:86" s="414" customFormat="1" ht="18.5" thickBot="1" x14ac:dyDescent="0.45">
      <c r="B168" s="415"/>
      <c r="C168" s="416"/>
      <c r="D168" s="427">
        <f>+Wizard!A19</f>
        <v>15</v>
      </c>
      <c r="E168" s="428" t="str">
        <f>+Wizard!B19</f>
        <v>Amanda</v>
      </c>
      <c r="F168" s="434">
        <f>+Wizard!C19</f>
        <v>2</v>
      </c>
      <c r="G168" s="441">
        <f>+Wizard!D19</f>
        <v>0</v>
      </c>
      <c r="H168" s="436">
        <f>+Wizard!E19</f>
        <v>7</v>
      </c>
      <c r="I168" s="437">
        <f>+Wizard!F19</f>
        <v>0</v>
      </c>
      <c r="J168" s="417"/>
      <c r="K168" s="417"/>
      <c r="L168" s="427">
        <f>+'Wizard Classic'!A19</f>
        <v>15</v>
      </c>
      <c r="M168" s="428" t="str">
        <f>+'Wizard Classic'!B19</f>
        <v>Nin</v>
      </c>
      <c r="N168" s="434">
        <f>+'Wizard Classic'!C19</f>
        <v>-8</v>
      </c>
      <c r="O168" s="441">
        <f>+'Wizard Classic'!D19</f>
        <v>0</v>
      </c>
      <c r="P168" s="436">
        <f>+'Wizard Classic'!E19</f>
        <v>9</v>
      </c>
      <c r="Q168" s="437">
        <f>+'Wizard Classic'!F19</f>
        <v>0</v>
      </c>
      <c r="R168" s="417"/>
      <c r="S168" s="417"/>
      <c r="T168" s="427">
        <f>+Magic!A19</f>
        <v>15</v>
      </c>
      <c r="U168" s="428" t="str">
        <f>+Magic!B19</f>
        <v>Grau</v>
      </c>
      <c r="V168" s="434">
        <f>+Magic!C19</f>
        <v>13</v>
      </c>
      <c r="W168" s="441">
        <f>+Magic!D19</f>
        <v>0</v>
      </c>
      <c r="X168" s="436">
        <f>+Magic!E19</f>
        <v>46</v>
      </c>
      <c r="Y168" s="437">
        <f>+Magic!F19</f>
        <v>0</v>
      </c>
      <c r="Z168" s="417"/>
      <c r="AA168" s="427">
        <f>+Camelot!A19</f>
        <v>15</v>
      </c>
      <c r="AB168" s="428" t="str">
        <f>+Camelot!B19</f>
        <v>Marina</v>
      </c>
      <c r="AC168" s="434">
        <f>+Camelot!C19</f>
        <v>4</v>
      </c>
      <c r="AD168" s="441">
        <f>+Camelot!D19</f>
        <v>0</v>
      </c>
      <c r="AE168" s="436">
        <f>+Camelot!E19</f>
        <v>3</v>
      </c>
      <c r="AF168" s="437">
        <f>+Camelot!F19</f>
        <v>0</v>
      </c>
      <c r="AW168" s="417"/>
      <c r="AX168" s="417"/>
      <c r="AY168" s="417"/>
      <c r="AZ168" s="417"/>
      <c r="BA168" s="417"/>
      <c r="BB168" s="417"/>
      <c r="BC168" s="417"/>
      <c r="BD168" s="417"/>
      <c r="BE168" s="417"/>
      <c r="BF168" s="417"/>
      <c r="BG168" s="417"/>
      <c r="BH168" s="417"/>
      <c r="BI168" s="417"/>
      <c r="BJ168" s="417"/>
      <c r="BK168" s="417"/>
      <c r="BL168" s="417"/>
      <c r="BM168" s="417"/>
      <c r="BN168" s="417"/>
      <c r="BO168" s="417"/>
      <c r="BP168" s="417"/>
      <c r="BQ168" s="417"/>
      <c r="BR168" s="417"/>
      <c r="BS168" s="417"/>
      <c r="BT168" s="417"/>
      <c r="BU168" s="417"/>
      <c r="BV168" s="417"/>
      <c r="BW168" s="417"/>
      <c r="BX168" s="417"/>
      <c r="BY168" s="417"/>
      <c r="BZ168" s="417"/>
      <c r="CA168" s="417"/>
      <c r="CB168" s="417"/>
      <c r="CC168" s="417"/>
      <c r="CD168" s="417"/>
      <c r="CE168" s="417"/>
      <c r="CF168" s="417"/>
      <c r="CG168" s="417"/>
      <c r="CH168" s="417"/>
    </row>
    <row r="169" spans="2:86" s="414" customFormat="1" ht="18.5" thickBot="1" x14ac:dyDescent="0.45">
      <c r="B169" s="415"/>
      <c r="C169" s="416"/>
      <c r="D169" s="427">
        <f>+Wizard!A20</f>
        <v>16</v>
      </c>
      <c r="E169" s="428" t="str">
        <f>+Wizard!B20</f>
        <v>Jim</v>
      </c>
      <c r="F169" s="434">
        <f>+Wizard!C20</f>
        <v>-1</v>
      </c>
      <c r="G169" s="441">
        <f>+Wizard!D20</f>
        <v>0</v>
      </c>
      <c r="H169" s="436">
        <f>+Wizard!E20</f>
        <v>36</v>
      </c>
      <c r="I169" s="437">
        <f>+Wizard!F20</f>
        <v>0</v>
      </c>
      <c r="J169" s="417"/>
      <c r="K169" s="417"/>
      <c r="L169" s="427">
        <f>+'Wizard Classic'!A20</f>
        <v>16</v>
      </c>
      <c r="M169" s="428" t="str">
        <f>+'Wizard Classic'!B20</f>
        <v>Ana B</v>
      </c>
      <c r="N169" s="434">
        <f>+'Wizard Classic'!C20</f>
        <v>-9</v>
      </c>
      <c r="O169" s="441">
        <f>+'Wizard Classic'!D20</f>
        <v>0</v>
      </c>
      <c r="P169" s="436">
        <f>+'Wizard Classic'!E20</f>
        <v>20</v>
      </c>
      <c r="Q169" s="437">
        <f>+'Wizard Classic'!F20</f>
        <v>0</v>
      </c>
      <c r="R169" s="417"/>
      <c r="S169" s="417"/>
      <c r="T169" s="427">
        <f>+Magic!A20</f>
        <v>16</v>
      </c>
      <c r="U169" s="428" t="str">
        <f>+Magic!B20</f>
        <v>Ana B</v>
      </c>
      <c r="V169" s="434">
        <f>+Magic!C20</f>
        <v>-5</v>
      </c>
      <c r="W169" s="441">
        <f>+Magic!D20</f>
        <v>0</v>
      </c>
      <c r="X169" s="436">
        <f>+Magic!E20</f>
        <v>6</v>
      </c>
      <c r="Y169" s="437">
        <f>+Magic!F20</f>
        <v>0</v>
      </c>
      <c r="Z169" s="417"/>
      <c r="AA169" s="427">
        <f>+Camelot!A20</f>
        <v>16</v>
      </c>
      <c r="AB169" s="428" t="str">
        <f>+Camelot!B20</f>
        <v>Òscar</v>
      </c>
      <c r="AC169" s="434">
        <f>+Camelot!C20</f>
        <v>4</v>
      </c>
      <c r="AD169" s="441">
        <f>+Camelot!D20</f>
        <v>0</v>
      </c>
      <c r="AE169" s="436">
        <f>+Camelot!E20</f>
        <v>1</v>
      </c>
      <c r="AF169" s="437">
        <f>+Camelot!F20</f>
        <v>0</v>
      </c>
      <c r="AW169" s="417"/>
      <c r="AX169" s="417"/>
      <c r="AY169" s="417"/>
      <c r="AZ169" s="417"/>
      <c r="BA169" s="417"/>
      <c r="BB169" s="417"/>
      <c r="BC169" s="417"/>
      <c r="BD169" s="417"/>
      <c r="BE169" s="417"/>
      <c r="BF169" s="417"/>
      <c r="BG169" s="417"/>
      <c r="BH169" s="417"/>
      <c r="BI169" s="417"/>
      <c r="BJ169" s="417"/>
      <c r="BK169" s="417"/>
      <c r="BL169" s="417"/>
      <c r="BM169" s="417"/>
      <c r="BN169" s="417"/>
      <c r="BO169" s="417"/>
      <c r="BP169" s="417"/>
      <c r="BQ169" s="417"/>
      <c r="BR169" s="417"/>
      <c r="BS169" s="417"/>
      <c r="BT169" s="417"/>
      <c r="BU169" s="417"/>
      <c r="BV169" s="417"/>
      <c r="BW169" s="417"/>
      <c r="BX169" s="417"/>
      <c r="BY169" s="417"/>
      <c r="BZ169" s="417"/>
      <c r="CA169" s="417"/>
      <c r="CB169" s="417"/>
      <c r="CC169" s="417"/>
      <c r="CD169" s="417"/>
      <c r="CE169" s="417"/>
      <c r="CF169" s="417"/>
      <c r="CG169" s="417"/>
      <c r="CH169" s="417"/>
    </row>
    <row r="170" spans="2:86" s="414" customFormat="1" ht="18.5" thickBot="1" x14ac:dyDescent="0.45">
      <c r="B170" s="415"/>
      <c r="C170" s="416"/>
      <c r="D170" s="427">
        <f>+Wizard!A21</f>
        <v>17</v>
      </c>
      <c r="E170" s="428" t="str">
        <f>+Wizard!B21</f>
        <v>Grau</v>
      </c>
      <c r="F170" s="434">
        <f>+Wizard!C21</f>
        <v>-2</v>
      </c>
      <c r="G170" s="441">
        <f>+Wizard!D21</f>
        <v>0</v>
      </c>
      <c r="H170" s="436">
        <f>+Wizard!E21</f>
        <v>29</v>
      </c>
      <c r="I170" s="437">
        <f>+Wizard!F21</f>
        <v>0</v>
      </c>
      <c r="J170" s="417"/>
      <c r="K170" s="417"/>
      <c r="L170" s="427">
        <f>+'Wizard Classic'!A21</f>
        <v>17</v>
      </c>
      <c r="M170" s="428" t="str">
        <f>+'Wizard Classic'!B21</f>
        <v>Carol B.</v>
      </c>
      <c r="N170" s="434">
        <f>+'Wizard Classic'!C21</f>
        <v>-10</v>
      </c>
      <c r="O170" s="441">
        <f>+'Wizard Classic'!D21</f>
        <v>0</v>
      </c>
      <c r="P170" s="436">
        <f>+'Wizard Classic'!E21</f>
        <v>15</v>
      </c>
      <c r="Q170" s="437">
        <f>+'Wizard Classic'!F21</f>
        <v>0</v>
      </c>
      <c r="R170" s="417"/>
      <c r="S170" s="417"/>
      <c r="T170" s="427">
        <f>+Magic!A21</f>
        <v>17</v>
      </c>
      <c r="U170" s="428" t="str">
        <f>+Magic!B21</f>
        <v>Shauna</v>
      </c>
      <c r="V170" s="434">
        <f>+Magic!C21</f>
        <v>-16</v>
      </c>
      <c r="W170" s="441">
        <f>+Magic!D21</f>
        <v>0</v>
      </c>
      <c r="X170" s="436">
        <f>+Magic!E21</f>
        <v>333</v>
      </c>
      <c r="Y170" s="437">
        <f>+Magic!F21</f>
        <v>0</v>
      </c>
      <c r="Z170" s="417"/>
      <c r="AA170" s="427">
        <f>+Camelot!A21</f>
        <v>17</v>
      </c>
      <c r="AB170" s="428" t="str">
        <f>+Camelot!B21</f>
        <v>Nin</v>
      </c>
      <c r="AC170" s="434">
        <f>+Camelot!C21</f>
        <v>3</v>
      </c>
      <c r="AD170" s="441">
        <f>+Camelot!D21</f>
        <v>0</v>
      </c>
      <c r="AE170" s="436">
        <f>+Camelot!E21</f>
        <v>3</v>
      </c>
      <c r="AF170" s="437">
        <f>+Camelot!F21</f>
        <v>0</v>
      </c>
      <c r="AW170" s="417"/>
      <c r="AX170" s="417"/>
      <c r="AY170" s="417"/>
      <c r="AZ170" s="417"/>
      <c r="BA170" s="417"/>
      <c r="BB170" s="417"/>
      <c r="BC170" s="417"/>
      <c r="BD170" s="417"/>
      <c r="BE170" s="417"/>
      <c r="BF170" s="417"/>
      <c r="BG170" s="417"/>
      <c r="BH170" s="417"/>
      <c r="BI170" s="417"/>
      <c r="BJ170" s="417"/>
      <c r="BK170" s="417"/>
      <c r="BL170" s="417"/>
      <c r="BM170" s="417"/>
      <c r="BN170" s="417"/>
      <c r="BO170" s="417"/>
      <c r="BP170" s="417"/>
      <c r="BQ170" s="417"/>
      <c r="BR170" s="417"/>
      <c r="BS170" s="417"/>
      <c r="BT170" s="417"/>
      <c r="BU170" s="417"/>
      <c r="BV170" s="417"/>
      <c r="BW170" s="417"/>
      <c r="BX170" s="417"/>
      <c r="BY170" s="417"/>
      <c r="BZ170" s="417"/>
      <c r="CA170" s="417"/>
      <c r="CB170" s="417"/>
      <c r="CC170" s="417"/>
      <c r="CD170" s="417"/>
      <c r="CE170" s="417"/>
      <c r="CF170" s="417"/>
      <c r="CG170" s="417"/>
      <c r="CH170" s="417"/>
    </row>
    <row r="171" spans="2:86" s="414" customFormat="1" ht="18.5" thickBot="1" x14ac:dyDescent="0.45">
      <c r="B171" s="415"/>
      <c r="C171" s="416"/>
      <c r="D171" s="427">
        <f>+Wizard!A22</f>
        <v>18</v>
      </c>
      <c r="E171" s="428" t="str">
        <f>+Wizard!B22</f>
        <v>Jordi</v>
      </c>
      <c r="F171" s="434">
        <f>+Wizard!C22</f>
        <v>-2</v>
      </c>
      <c r="G171" s="441">
        <f>+Wizard!D22</f>
        <v>0</v>
      </c>
      <c r="H171" s="436">
        <f>+Wizard!E22</f>
        <v>18</v>
      </c>
      <c r="I171" s="437">
        <f>+Wizard!F22</f>
        <v>0</v>
      </c>
      <c r="J171" s="417"/>
      <c r="K171" s="417"/>
      <c r="L171" s="427">
        <f>+'Wizard Classic'!A22</f>
        <v>18</v>
      </c>
      <c r="M171" s="428" t="str">
        <f>+'Wizard Classic'!B22</f>
        <v>Mariajo</v>
      </c>
      <c r="N171" s="434">
        <f>+'Wizard Classic'!C22</f>
        <v>-18</v>
      </c>
      <c r="O171" s="441">
        <f>+'Wizard Classic'!D22</f>
        <v>0</v>
      </c>
      <c r="P171" s="436">
        <f>+'Wizard Classic'!E22</f>
        <v>16</v>
      </c>
      <c r="Q171" s="437">
        <f>+'Wizard Classic'!F22</f>
        <v>0</v>
      </c>
      <c r="R171" s="417"/>
      <c r="S171" s="417"/>
      <c r="T171" s="427">
        <f>+Magic!A22</f>
        <v>18</v>
      </c>
      <c r="U171" s="428" t="str">
        <f>+Magic!B22</f>
        <v>Sebas</v>
      </c>
      <c r="V171" s="434">
        <f>+Magic!C22</f>
        <v>-16</v>
      </c>
      <c r="W171" s="441">
        <f>+Magic!D22</f>
        <v>0</v>
      </c>
      <c r="X171" s="436">
        <f>+Magic!E22</f>
        <v>27</v>
      </c>
      <c r="Y171" s="437">
        <f>+Magic!F22</f>
        <v>0</v>
      </c>
      <c r="Z171" s="417"/>
      <c r="AA171" s="427">
        <f>+Camelot!A22</f>
        <v>18</v>
      </c>
      <c r="AB171" s="428" t="str">
        <f>+Camelot!B22</f>
        <v>Bibi</v>
      </c>
      <c r="AC171" s="434">
        <f>+Camelot!C22</f>
        <v>2</v>
      </c>
      <c r="AD171" s="441">
        <f>+Camelot!D22</f>
        <v>0</v>
      </c>
      <c r="AE171" s="436">
        <f>+Camelot!E22</f>
        <v>1</v>
      </c>
      <c r="AF171" s="437">
        <f>+Camelot!F22</f>
        <v>0</v>
      </c>
      <c r="AW171" s="417"/>
      <c r="AX171" s="417"/>
      <c r="AY171" s="417"/>
      <c r="AZ171" s="417"/>
      <c r="BA171" s="417"/>
      <c r="BB171" s="417"/>
      <c r="BC171" s="417"/>
      <c r="BD171" s="417"/>
      <c r="BE171" s="417"/>
      <c r="BF171" s="417"/>
      <c r="BG171" s="417"/>
      <c r="BH171" s="417"/>
      <c r="BI171" s="417"/>
      <c r="BJ171" s="417"/>
      <c r="BK171" s="417"/>
      <c r="BL171" s="417"/>
      <c r="BM171" s="417"/>
      <c r="BN171" s="417"/>
      <c r="BO171" s="417"/>
      <c r="BP171" s="417"/>
      <c r="BQ171" s="417"/>
      <c r="BR171" s="417"/>
      <c r="BS171" s="417"/>
      <c r="BT171" s="417"/>
      <c r="BU171" s="417"/>
      <c r="BV171" s="417"/>
      <c r="BW171" s="417"/>
      <c r="BX171" s="417"/>
      <c r="BY171" s="417"/>
      <c r="BZ171" s="417"/>
      <c r="CA171" s="417"/>
      <c r="CB171" s="417"/>
      <c r="CC171" s="417"/>
      <c r="CD171" s="417"/>
      <c r="CE171" s="417"/>
      <c r="CF171" s="417"/>
      <c r="CG171" s="417"/>
      <c r="CH171" s="417"/>
    </row>
    <row r="172" spans="2:86" s="414" customFormat="1" ht="18.5" thickBot="1" x14ac:dyDescent="0.45">
      <c r="B172" s="415"/>
      <c r="C172" s="416"/>
      <c r="D172" s="427">
        <f>+Wizard!A23</f>
        <v>19</v>
      </c>
      <c r="E172" s="428" t="str">
        <f>+Wizard!B23</f>
        <v>France</v>
      </c>
      <c r="F172" s="434">
        <f>+Wizard!C23</f>
        <v>-2</v>
      </c>
      <c r="G172" s="441">
        <f>+Wizard!D23</f>
        <v>0</v>
      </c>
      <c r="H172" s="436">
        <f>+Wizard!E23</f>
        <v>8</v>
      </c>
      <c r="I172" s="437">
        <f>+Wizard!F23</f>
        <v>0</v>
      </c>
      <c r="J172" s="417"/>
      <c r="K172" s="417"/>
      <c r="L172" s="427">
        <f>+'Wizard Classic'!A23</f>
        <v>19</v>
      </c>
      <c r="M172" s="428" t="str">
        <f>+'Wizard Classic'!B23</f>
        <v>Sebas</v>
      </c>
      <c r="N172" s="434">
        <f>+'Wizard Classic'!C23</f>
        <v>-45</v>
      </c>
      <c r="O172" s="441">
        <f>+'Wizard Classic'!D23</f>
        <v>0</v>
      </c>
      <c r="P172" s="436">
        <f>+'Wizard Classic'!E23</f>
        <v>52</v>
      </c>
      <c r="Q172" s="437">
        <f>+'Wizard Classic'!F23</f>
        <v>0</v>
      </c>
      <c r="R172" s="417"/>
      <c r="S172" s="417"/>
      <c r="T172" s="427">
        <f>+Magic!A23</f>
        <v>19</v>
      </c>
      <c r="U172" s="428" t="str">
        <f>+Magic!B23</f>
        <v>Tito</v>
      </c>
      <c r="V172" s="434">
        <f>+Magic!C23</f>
        <v>-32</v>
      </c>
      <c r="W172" s="441">
        <f>+Magic!D23</f>
        <v>0</v>
      </c>
      <c r="X172" s="436">
        <f>+Magic!E23</f>
        <v>23</v>
      </c>
      <c r="Y172" s="437">
        <f>+Magic!F23</f>
        <v>0</v>
      </c>
      <c r="Z172" s="417"/>
      <c r="AA172" s="427">
        <f>+Camelot!A23</f>
        <v>19</v>
      </c>
      <c r="AB172" s="428" t="str">
        <f>+Camelot!B23</f>
        <v>Paco</v>
      </c>
      <c r="AC172" s="434">
        <f>+Camelot!C23</f>
        <v>2</v>
      </c>
      <c r="AD172" s="441">
        <f>+Camelot!D23</f>
        <v>0</v>
      </c>
      <c r="AE172" s="436">
        <f>+Camelot!E23</f>
        <v>1</v>
      </c>
      <c r="AF172" s="437">
        <f>+Camelot!F23</f>
        <v>0</v>
      </c>
      <c r="AW172" s="417"/>
      <c r="AX172" s="417"/>
      <c r="AY172" s="417"/>
      <c r="AZ172" s="417"/>
      <c r="BA172" s="417"/>
      <c r="BB172" s="417"/>
      <c r="BC172" s="417"/>
      <c r="BD172" s="417"/>
      <c r="BE172" s="417"/>
      <c r="BF172" s="417"/>
      <c r="BG172" s="417"/>
      <c r="BH172" s="417"/>
      <c r="BI172" s="417"/>
      <c r="BJ172" s="417"/>
      <c r="BK172" s="417"/>
      <c r="BL172" s="417"/>
      <c r="BM172" s="417"/>
      <c r="BN172" s="417"/>
      <c r="BO172" s="417"/>
      <c r="BP172" s="417"/>
      <c r="BQ172" s="417"/>
      <c r="BR172" s="417"/>
      <c r="BS172" s="417"/>
      <c r="BT172" s="417"/>
      <c r="BU172" s="417"/>
      <c r="BV172" s="417"/>
      <c r="BW172" s="417"/>
      <c r="BX172" s="417"/>
      <c r="BY172" s="417"/>
      <c r="BZ172" s="417"/>
      <c r="CA172" s="417"/>
      <c r="CB172" s="417"/>
      <c r="CC172" s="417"/>
      <c r="CD172" s="417"/>
      <c r="CE172" s="417"/>
      <c r="CF172" s="417"/>
      <c r="CG172" s="417"/>
      <c r="CH172" s="417"/>
    </row>
    <row r="173" spans="2:86" s="414" customFormat="1" ht="18.5" thickBot="1" x14ac:dyDescent="0.45">
      <c r="B173" s="415"/>
      <c r="C173" s="416"/>
      <c r="D173" s="427">
        <f>+Wizard!A27</f>
        <v>23</v>
      </c>
      <c r="E173" s="428" t="str">
        <f>+Wizard!B27</f>
        <v>Goretti</v>
      </c>
      <c r="F173" s="434">
        <f>+Wizard!C27</f>
        <v>-26</v>
      </c>
      <c r="G173" s="441">
        <f>+Wizard!D27</f>
        <v>0</v>
      </c>
      <c r="H173" s="436">
        <f>+Wizard!E27</f>
        <v>58</v>
      </c>
      <c r="I173" s="437">
        <f>+Wizard!F27</f>
        <v>0</v>
      </c>
      <c r="J173" s="417"/>
      <c r="K173" s="417"/>
      <c r="L173" s="427">
        <f>+'Wizard Classic'!A24</f>
        <v>20</v>
      </c>
      <c r="M173" s="428" t="str">
        <f>+'Wizard Classic'!B24</f>
        <v>France</v>
      </c>
      <c r="N173" s="434">
        <f>+'Wizard Classic'!C24</f>
        <v>-64</v>
      </c>
      <c r="O173" s="441">
        <f>+'Wizard Classic'!D24</f>
        <v>0</v>
      </c>
      <c r="P173" s="436">
        <f>+'Wizard Classic'!E24</f>
        <v>364</v>
      </c>
      <c r="Q173" s="437">
        <f>+'Wizard Classic'!F24</f>
        <v>0</v>
      </c>
      <c r="R173" s="417"/>
      <c r="S173" s="417"/>
      <c r="T173" s="427">
        <f>+Magic!A24</f>
        <v>20</v>
      </c>
      <c r="U173" s="428" t="str">
        <f>+Magic!B24</f>
        <v>Carol B.</v>
      </c>
      <c r="V173" s="434">
        <f>+Magic!C24</f>
        <v>-51</v>
      </c>
      <c r="W173" s="441">
        <f>+Magic!D24</f>
        <v>0</v>
      </c>
      <c r="X173" s="436">
        <f>+Magic!E24</f>
        <v>77</v>
      </c>
      <c r="Y173" s="437">
        <f>+Magic!F24</f>
        <v>0</v>
      </c>
      <c r="Z173" s="417"/>
      <c r="AA173" s="427">
        <f>+Camelot!A24</f>
        <v>20</v>
      </c>
      <c r="AB173" s="428" t="str">
        <f>+Camelot!B24</f>
        <v>Núria</v>
      </c>
      <c r="AC173" s="434">
        <f>+Camelot!C24</f>
        <v>0</v>
      </c>
      <c r="AD173" s="441">
        <f>+Camelot!D24</f>
        <v>0</v>
      </c>
      <c r="AE173" s="436">
        <f>+Camelot!E24</f>
        <v>1</v>
      </c>
      <c r="AF173" s="437">
        <f>+Camelot!F24</f>
        <v>0</v>
      </c>
      <c r="AW173" s="417"/>
      <c r="AX173" s="417"/>
      <c r="AY173" s="417"/>
      <c r="AZ173" s="417"/>
      <c r="BA173" s="417"/>
      <c r="BB173" s="417"/>
      <c r="BC173" s="417"/>
      <c r="BD173" s="417"/>
      <c r="BE173" s="417"/>
      <c r="BF173" s="417"/>
      <c r="BG173" s="417"/>
      <c r="BH173" s="417"/>
      <c r="BI173" s="417"/>
      <c r="BJ173" s="417"/>
      <c r="BK173" s="417"/>
      <c r="BL173" s="417"/>
      <c r="BM173" s="417"/>
      <c r="BN173" s="417"/>
      <c r="BO173" s="417"/>
      <c r="BP173" s="417"/>
      <c r="BQ173" s="417"/>
      <c r="BR173" s="417"/>
      <c r="BS173" s="417"/>
      <c r="BT173" s="417"/>
      <c r="BU173" s="417"/>
      <c r="BV173" s="417"/>
      <c r="BW173" s="417"/>
      <c r="BX173" s="417"/>
      <c r="BY173" s="417"/>
      <c r="BZ173" s="417"/>
      <c r="CA173" s="417"/>
      <c r="CB173" s="417"/>
      <c r="CC173" s="417"/>
      <c r="CD173" s="417"/>
      <c r="CE173" s="417"/>
      <c r="CF173" s="417"/>
      <c r="CG173" s="417"/>
      <c r="CH173" s="417"/>
    </row>
    <row r="174" spans="2:86" s="414" customFormat="1" ht="18.5" thickBot="1" x14ac:dyDescent="0.45">
      <c r="B174" s="415"/>
      <c r="C174" s="416"/>
      <c r="D174" s="427">
        <f>+Wizard!A28</f>
        <v>24</v>
      </c>
      <c r="E174" s="428" t="str">
        <f>+Wizard!B28</f>
        <v>Nin</v>
      </c>
      <c r="F174" s="434">
        <f>+Wizard!C28</f>
        <v>-28</v>
      </c>
      <c r="G174" s="441">
        <f>+Wizard!D28</f>
        <v>138.57142857142858</v>
      </c>
      <c r="H174" s="436">
        <f>+Wizard!E28</f>
        <v>22</v>
      </c>
      <c r="I174" s="437">
        <f>+Wizard!F28</f>
        <v>0</v>
      </c>
      <c r="J174" s="417"/>
      <c r="K174" s="417"/>
      <c r="L174" s="427">
        <f>+'Wizard Classic'!A25</f>
        <v>21</v>
      </c>
      <c r="M174" s="428" t="str">
        <f>+'Wizard Classic'!B25</f>
        <v>Gemma</v>
      </c>
      <c r="N174" s="434">
        <f>+'Wizard Classic'!C25</f>
        <v>-80</v>
      </c>
      <c r="O174" s="441">
        <f>+'Wizard Classic'!D25</f>
        <v>0</v>
      </c>
      <c r="P174" s="436">
        <f>+'Wizard Classic'!E25</f>
        <v>110</v>
      </c>
      <c r="Q174" s="437">
        <f>+'Wizard Classic'!F25</f>
        <v>0</v>
      </c>
      <c r="R174" s="417"/>
      <c r="S174" s="417"/>
      <c r="T174" s="427">
        <f>+Magic!A25</f>
        <v>21</v>
      </c>
      <c r="U174" s="428" t="str">
        <f>+Magic!B25</f>
        <v>Nancy</v>
      </c>
      <c r="V174" s="434">
        <f>+Magic!C25</f>
        <v>-230</v>
      </c>
      <c r="W174" s="441">
        <f>+Magic!D25</f>
        <v>0</v>
      </c>
      <c r="X174" s="436">
        <f>+Magic!E25</f>
        <v>136</v>
      </c>
      <c r="Y174" s="437">
        <f>+Magic!F25</f>
        <v>0</v>
      </c>
      <c r="Z174" s="417"/>
      <c r="AA174" s="427">
        <f>+Camelot!A25</f>
        <v>21</v>
      </c>
      <c r="AB174" s="428" t="str">
        <f>+Camelot!B25</f>
        <v>Sergi</v>
      </c>
      <c r="AC174" s="434">
        <f>+Camelot!C25</f>
        <v>-1</v>
      </c>
      <c r="AD174" s="441">
        <f>+Camelot!D25</f>
        <v>0</v>
      </c>
      <c r="AE174" s="436">
        <f>+Camelot!E25</f>
        <v>1</v>
      </c>
      <c r="AF174" s="437">
        <f>+Camelot!F25</f>
        <v>0</v>
      </c>
      <c r="AW174" s="417"/>
      <c r="AX174" s="417"/>
      <c r="AY174" s="417"/>
      <c r="AZ174" s="417"/>
      <c r="BA174" s="417"/>
      <c r="BB174" s="417"/>
      <c r="BC174" s="417"/>
      <c r="BD174" s="417"/>
      <c r="BE174" s="417"/>
      <c r="BF174" s="417"/>
      <c r="BG174" s="417"/>
      <c r="BH174" s="417"/>
      <c r="BI174" s="417"/>
      <c r="BJ174" s="417"/>
      <c r="BK174" s="417"/>
      <c r="BL174" s="417"/>
      <c r="BM174" s="417"/>
      <c r="BN174" s="417"/>
      <c r="BO174" s="417"/>
      <c r="BP174" s="417"/>
      <c r="BQ174" s="417"/>
      <c r="BR174" s="417"/>
      <c r="BS174" s="417"/>
      <c r="BT174" s="417"/>
      <c r="BU174" s="417"/>
      <c r="BV174" s="417"/>
      <c r="BW174" s="417"/>
      <c r="BX174" s="417"/>
      <c r="BY174" s="417"/>
      <c r="BZ174" s="417"/>
      <c r="CA174" s="417"/>
      <c r="CB174" s="417"/>
      <c r="CC174" s="417"/>
      <c r="CD174" s="417"/>
      <c r="CE174" s="417"/>
      <c r="CF174" s="417"/>
      <c r="CG174" s="417"/>
      <c r="CH174" s="417"/>
    </row>
    <row r="175" spans="2:86" s="414" customFormat="1" ht="18.5" thickBot="1" x14ac:dyDescent="0.45">
      <c r="B175" s="415"/>
      <c r="C175" s="416"/>
      <c r="D175" s="427">
        <f>+Wizard!A29</f>
        <v>25</v>
      </c>
      <c r="E175" s="428" t="str">
        <f>+Wizard!B29</f>
        <v>Shauna</v>
      </c>
      <c r="F175" s="434">
        <f>+Wizard!C29</f>
        <v>-174</v>
      </c>
      <c r="G175" s="441">
        <f>+Wizard!D29</f>
        <v>0</v>
      </c>
      <c r="H175" s="436">
        <f>+Wizard!E29</f>
        <v>222</v>
      </c>
      <c r="I175" s="437">
        <f>+Wizard!F29</f>
        <v>0</v>
      </c>
      <c r="J175" s="417"/>
      <c r="K175" s="417"/>
      <c r="L175" s="427">
        <f>+'Wizard Classic'!A26</f>
        <v>22</v>
      </c>
      <c r="M175" s="428" t="str">
        <f>+'Wizard Classic'!B26</f>
        <v>Grau</v>
      </c>
      <c r="N175" s="434">
        <f>+'Wizard Classic'!C26</f>
        <v>-122</v>
      </c>
      <c r="O175" s="441">
        <f>+'Wizard Classic'!D26</f>
        <v>0</v>
      </c>
      <c r="P175" s="436">
        <f>+'Wizard Classic'!E26</f>
        <v>195</v>
      </c>
      <c r="Q175" s="437">
        <f>+'Wizard Classic'!F26</f>
        <v>0</v>
      </c>
      <c r="R175" s="417"/>
      <c r="S175" s="417"/>
      <c r="T175" s="427">
        <f>+Magic!A26</f>
        <v>22</v>
      </c>
      <c r="U175" s="428" t="str">
        <f>+Magic!B26</f>
        <v>Amanda</v>
      </c>
      <c r="V175" s="434">
        <f>+Magic!C26</f>
        <v>3</v>
      </c>
      <c r="W175" s="441">
        <f>+Magic!D26</f>
        <v>0</v>
      </c>
      <c r="X175" s="436">
        <f>+Magic!E26</f>
        <v>1</v>
      </c>
      <c r="Y175" s="437">
        <f>+Magic!F26</f>
        <v>0</v>
      </c>
      <c r="Z175" s="417"/>
      <c r="AA175" s="427">
        <f>+Camelot!A26</f>
        <v>22</v>
      </c>
      <c r="AB175" s="428" t="str">
        <f>+Camelot!B26</f>
        <v>Sally</v>
      </c>
      <c r="AC175" s="434">
        <f>+Camelot!C26</f>
        <v>-2</v>
      </c>
      <c r="AD175" s="441">
        <f>+Camelot!D26</f>
        <v>0</v>
      </c>
      <c r="AE175" s="436">
        <f>+Camelot!E26</f>
        <v>1</v>
      </c>
      <c r="AF175" s="437">
        <f>+Camelot!F26</f>
        <v>0</v>
      </c>
      <c r="AW175" s="417"/>
      <c r="AX175" s="417"/>
      <c r="AY175" s="417"/>
      <c r="AZ175" s="417"/>
      <c r="BA175" s="417"/>
      <c r="BB175" s="417"/>
      <c r="BC175" s="417"/>
      <c r="BD175" s="417"/>
      <c r="BE175" s="417"/>
      <c r="BF175" s="417"/>
      <c r="BG175" s="417"/>
      <c r="BH175" s="417"/>
      <c r="BI175" s="417"/>
      <c r="BJ175" s="417"/>
      <c r="BK175" s="417"/>
      <c r="BL175" s="417"/>
      <c r="BM175" s="417"/>
      <c r="BN175" s="417"/>
      <c r="BO175" s="417"/>
      <c r="BP175" s="417"/>
      <c r="BQ175" s="417"/>
      <c r="BR175" s="417"/>
      <c r="BS175" s="417"/>
      <c r="BT175" s="417"/>
      <c r="BU175" s="417"/>
      <c r="BV175" s="417"/>
      <c r="BW175" s="417"/>
      <c r="BX175" s="417"/>
      <c r="BY175" s="417"/>
      <c r="BZ175" s="417"/>
      <c r="CA175" s="417"/>
      <c r="CB175" s="417"/>
      <c r="CC175" s="417"/>
      <c r="CD175" s="417"/>
      <c r="CE175" s="417"/>
      <c r="CF175" s="417"/>
      <c r="CG175" s="417"/>
      <c r="CH175" s="417"/>
    </row>
    <row r="176" spans="2:86" s="414" customFormat="1" ht="18.5" thickBot="1" x14ac:dyDescent="0.45">
      <c r="B176" s="415"/>
      <c r="C176" s="416"/>
      <c r="D176" s="427">
        <f>+Wizard!A30</f>
        <v>26</v>
      </c>
      <c r="E176" s="428" t="str">
        <f>+Wizard!B30</f>
        <v>Marius</v>
      </c>
      <c r="F176" s="434">
        <f>+Wizard!C30</f>
        <v>6</v>
      </c>
      <c r="G176" s="441">
        <f>+Wizard!D30</f>
        <v>0</v>
      </c>
      <c r="H176" s="436">
        <f>+Wizard!E30</f>
        <v>2</v>
      </c>
      <c r="I176" s="437">
        <f>+Wizard!F30</f>
        <v>0</v>
      </c>
      <c r="J176" s="417"/>
      <c r="K176" s="417"/>
      <c r="L176" s="427">
        <f>+'Wizard Classic'!A27</f>
        <v>23</v>
      </c>
      <c r="M176" s="428" t="str">
        <f>+'Wizard Classic'!B27</f>
        <v>Nancy</v>
      </c>
      <c r="N176" s="434">
        <f>+'Wizard Classic'!C27</f>
        <v>-123</v>
      </c>
      <c r="O176" s="441">
        <f>+'Wizard Classic'!D27</f>
        <v>0</v>
      </c>
      <c r="P176" s="436">
        <f>+'Wizard Classic'!E27</f>
        <v>179</v>
      </c>
      <c r="Q176" s="437">
        <f>+'Wizard Classic'!F27</f>
        <v>0</v>
      </c>
      <c r="R176" s="417"/>
      <c r="S176" s="417"/>
      <c r="T176" s="427">
        <f>+Magic!A27</f>
        <v>23</v>
      </c>
      <c r="U176" s="428" t="str">
        <f>+Magic!B27</f>
        <v>Núria</v>
      </c>
      <c r="V176" s="434">
        <f>+Magic!C27</f>
        <v>1</v>
      </c>
      <c r="W176" s="441">
        <f>+Magic!D27</f>
        <v>0</v>
      </c>
      <c r="X176" s="436">
        <f>+Magic!E27</f>
        <v>1</v>
      </c>
      <c r="Y176" s="437">
        <f>+Magic!F27</f>
        <v>0</v>
      </c>
      <c r="Z176" s="417"/>
      <c r="AA176" s="427">
        <f>+Camelot!A27</f>
        <v>23</v>
      </c>
      <c r="AB176" s="428" t="str">
        <f>+Camelot!B27</f>
        <v>Ana B</v>
      </c>
      <c r="AC176" s="434">
        <f>+Camelot!C27</f>
        <v>-4</v>
      </c>
      <c r="AD176" s="441">
        <f>+Camelot!D27</f>
        <v>0</v>
      </c>
      <c r="AE176" s="436">
        <f>+Camelot!E27</f>
        <v>2</v>
      </c>
      <c r="AF176" s="437">
        <f>+Camelot!F27</f>
        <v>0</v>
      </c>
      <c r="AW176" s="417"/>
      <c r="AX176" s="417"/>
      <c r="AY176" s="417"/>
      <c r="AZ176" s="417"/>
      <c r="BA176" s="417"/>
      <c r="BB176" s="417"/>
      <c r="BC176" s="417"/>
      <c r="BD176" s="417"/>
      <c r="BE176" s="417"/>
      <c r="BF176" s="417"/>
      <c r="BG176" s="417"/>
      <c r="BH176" s="417"/>
      <c r="BI176" s="417"/>
      <c r="BJ176" s="417"/>
      <c r="BK176" s="417"/>
      <c r="BL176" s="417"/>
      <c r="BM176" s="417"/>
      <c r="BN176" s="417"/>
      <c r="BO176" s="417"/>
      <c r="BP176" s="417"/>
      <c r="BQ176" s="417"/>
      <c r="BR176" s="417"/>
      <c r="BS176" s="417"/>
      <c r="BT176" s="417"/>
      <c r="BU176" s="417"/>
      <c r="BV176" s="417"/>
      <c r="BW176" s="417"/>
      <c r="BX176" s="417"/>
      <c r="BY176" s="417"/>
      <c r="BZ176" s="417"/>
      <c r="CA176" s="417"/>
      <c r="CB176" s="417"/>
      <c r="CC176" s="417"/>
      <c r="CD176" s="417"/>
      <c r="CE176" s="417"/>
      <c r="CF176" s="417"/>
      <c r="CG176" s="417"/>
      <c r="CH176" s="417"/>
    </row>
    <row r="177" spans="2:86" s="414" customFormat="1" ht="18.5" thickBot="1" x14ac:dyDescent="0.45">
      <c r="B177" s="415"/>
      <c r="C177" s="416"/>
      <c r="D177" s="427">
        <f>+Wizard!A31</f>
        <v>27</v>
      </c>
      <c r="E177" s="428" t="str">
        <f>+Wizard!B31</f>
        <v>Sally</v>
      </c>
      <c r="F177" s="434">
        <f>+Wizard!C31</f>
        <v>4</v>
      </c>
      <c r="G177" s="441">
        <f>+Wizard!D31</f>
        <v>0</v>
      </c>
      <c r="H177" s="436">
        <f>+Wizard!E31</f>
        <v>1</v>
      </c>
      <c r="I177" s="437">
        <f>+Wizard!F31</f>
        <v>0</v>
      </c>
      <c r="J177" s="417"/>
      <c r="K177" s="417"/>
      <c r="L177" s="427">
        <f>+'Wizard Classic'!A28</f>
        <v>24</v>
      </c>
      <c r="M177" s="428" t="str">
        <f>+'Wizard Classic'!B28</f>
        <v>Shauna</v>
      </c>
      <c r="N177" s="434">
        <f>+'Wizard Classic'!C28</f>
        <v>-177</v>
      </c>
      <c r="O177" s="441">
        <f>+'Wizard Classic'!D28</f>
        <v>0</v>
      </c>
      <c r="P177" s="436">
        <f>+'Wizard Classic'!E28</f>
        <v>1029</v>
      </c>
      <c r="Q177" s="437">
        <f>+'Wizard Classic'!F28</f>
        <v>0</v>
      </c>
      <c r="R177" s="417"/>
      <c r="S177" s="417"/>
      <c r="T177" s="427">
        <f>+Magic!A28</f>
        <v>24</v>
      </c>
      <c r="U177" s="428" t="str">
        <f>+Magic!B28</f>
        <v>Nin</v>
      </c>
      <c r="V177" s="434">
        <f>+Magic!C28</f>
        <v>0</v>
      </c>
      <c r="W177" s="441">
        <f>+Magic!D28</f>
        <v>0</v>
      </c>
      <c r="X177" s="436">
        <f>+Magic!E28</f>
        <v>3</v>
      </c>
      <c r="Y177" s="437">
        <f>+Magic!F28</f>
        <v>0</v>
      </c>
      <c r="Z177" s="417"/>
      <c r="AA177" s="427">
        <f>+Camelot!A28</f>
        <v>24</v>
      </c>
      <c r="AB177" s="428" t="str">
        <f>+Camelot!B28</f>
        <v>Mario</v>
      </c>
      <c r="AC177" s="434">
        <f>+Camelot!C28</f>
        <v>-5</v>
      </c>
      <c r="AD177" s="441">
        <f>+Camelot!D28</f>
        <v>0</v>
      </c>
      <c r="AE177" s="436">
        <f>+Camelot!E28</f>
        <v>3</v>
      </c>
      <c r="AF177" s="437">
        <f>+Camelot!F28</f>
        <v>0</v>
      </c>
      <c r="AW177" s="417"/>
      <c r="AX177" s="417"/>
      <c r="AY177" s="417"/>
      <c r="AZ177" s="417"/>
      <c r="BA177" s="417"/>
      <c r="BB177" s="417"/>
      <c r="BC177" s="417"/>
      <c r="BD177" s="417"/>
      <c r="BE177" s="417"/>
      <c r="BF177" s="417"/>
      <c r="BG177" s="417"/>
      <c r="BH177" s="417"/>
      <c r="BI177" s="417"/>
      <c r="BJ177" s="417"/>
      <c r="BK177" s="417"/>
      <c r="BL177" s="417"/>
      <c r="BM177" s="417"/>
      <c r="BN177" s="417"/>
      <c r="BO177" s="417"/>
      <c r="BP177" s="417"/>
      <c r="BQ177" s="417"/>
      <c r="BR177" s="417"/>
      <c r="BS177" s="417"/>
      <c r="BT177" s="417"/>
      <c r="BU177" s="417"/>
      <c r="BV177" s="417"/>
      <c r="BW177" s="417"/>
      <c r="BX177" s="417"/>
      <c r="BY177" s="417"/>
      <c r="BZ177" s="417"/>
      <c r="CA177" s="417"/>
      <c r="CB177" s="417"/>
      <c r="CC177" s="417"/>
      <c r="CD177" s="417"/>
      <c r="CE177" s="417"/>
      <c r="CF177" s="417"/>
      <c r="CG177" s="417"/>
      <c r="CH177" s="417"/>
    </row>
    <row r="178" spans="2:86" s="414" customFormat="1" ht="18.5" thickBot="1" x14ac:dyDescent="0.45">
      <c r="B178" s="415"/>
      <c r="C178" s="416"/>
      <c r="D178" s="427">
        <f>+Wizard!A32</f>
        <v>28</v>
      </c>
      <c r="E178" s="428" t="str">
        <f>+Wizard!B32</f>
        <v>Bibi</v>
      </c>
      <c r="F178" s="434">
        <f>+Wizard!C32</f>
        <v>3</v>
      </c>
      <c r="G178" s="441">
        <f>+Wizard!D32</f>
        <v>0</v>
      </c>
      <c r="H178" s="436">
        <f>+Wizard!E32</f>
        <v>1</v>
      </c>
      <c r="I178" s="437">
        <f>+Wizard!F32</f>
        <v>0</v>
      </c>
      <c r="J178" s="417"/>
      <c r="K178" s="417"/>
      <c r="L178" s="427">
        <f>+'Wizard Classic'!A29</f>
        <v>25</v>
      </c>
      <c r="M178" s="428" t="str">
        <f>+'Wizard Classic'!B29</f>
        <v>Goretti</v>
      </c>
      <c r="N178" s="434">
        <f>+'Wizard Classic'!C29</f>
        <v>-186</v>
      </c>
      <c r="O178" s="441">
        <f>+'Wizard Classic'!D29</f>
        <v>0</v>
      </c>
      <c r="P178" s="436">
        <f>+'Wizard Classic'!E29</f>
        <v>413</v>
      </c>
      <c r="Q178" s="437">
        <f>+'Wizard Classic'!F29</f>
        <v>0</v>
      </c>
      <c r="R178" s="417"/>
      <c r="S178" s="417"/>
      <c r="T178" s="427">
        <f>+Magic!A29</f>
        <v>25</v>
      </c>
      <c r="U178" s="428" t="str">
        <f>+Magic!B29</f>
        <v>Jordi</v>
      </c>
      <c r="V178" s="434">
        <f>+Magic!C29</f>
        <v>0</v>
      </c>
      <c r="W178" s="441">
        <f>+Magic!D29</f>
        <v>0</v>
      </c>
      <c r="X178" s="436">
        <f>+Magic!E29</f>
        <v>2</v>
      </c>
      <c r="Y178" s="437">
        <f>+Magic!F29</f>
        <v>0</v>
      </c>
      <c r="Z178" s="417"/>
      <c r="AA178" s="427">
        <f>+Camelot!A29</f>
        <v>25</v>
      </c>
      <c r="AB178" s="428" t="str">
        <f>+Camelot!B29</f>
        <v>Jeff</v>
      </c>
      <c r="AC178" s="434">
        <f>+Camelot!C29</f>
        <v>-5</v>
      </c>
      <c r="AD178" s="441">
        <f>+Camelot!D29</f>
        <v>0</v>
      </c>
      <c r="AE178" s="436">
        <f>+Camelot!E29</f>
        <v>3</v>
      </c>
      <c r="AF178" s="437">
        <f>+Camelot!F29</f>
        <v>0</v>
      </c>
      <c r="AW178" s="417"/>
      <c r="AX178" s="417"/>
      <c r="AY178" s="417"/>
      <c r="AZ178" s="417"/>
      <c r="BA178" s="417"/>
      <c r="BB178" s="417"/>
      <c r="BC178" s="417"/>
      <c r="BD178" s="417"/>
      <c r="BE178" s="417"/>
      <c r="BF178" s="417"/>
      <c r="BG178" s="417"/>
      <c r="BH178" s="417"/>
      <c r="BI178" s="417"/>
      <c r="BJ178" s="417"/>
      <c r="BK178" s="417"/>
      <c r="BL178" s="417"/>
      <c r="BM178" s="417"/>
      <c r="BN178" s="417"/>
      <c r="BO178" s="417"/>
      <c r="BP178" s="417"/>
      <c r="BQ178" s="417"/>
      <c r="BR178" s="417"/>
      <c r="BS178" s="417"/>
      <c r="BT178" s="417"/>
      <c r="BU178" s="417"/>
      <c r="BV178" s="417"/>
      <c r="BW178" s="417"/>
      <c r="BX178" s="417"/>
      <c r="BY178" s="417"/>
      <c r="BZ178" s="417"/>
      <c r="CA178" s="417"/>
      <c r="CB178" s="417"/>
      <c r="CC178" s="417"/>
      <c r="CD178" s="417"/>
      <c r="CE178" s="417"/>
      <c r="CF178" s="417"/>
      <c r="CG178" s="417"/>
      <c r="CH178" s="417"/>
    </row>
    <row r="179" spans="2:86" s="414" customFormat="1" ht="18.5" thickBot="1" x14ac:dyDescent="0.45">
      <c r="B179" s="415"/>
      <c r="C179" s="416"/>
      <c r="D179" s="427">
        <f>+Wizard!A33</f>
        <v>29</v>
      </c>
      <c r="E179" s="428" t="str">
        <f>+Wizard!B33</f>
        <v>Núria</v>
      </c>
      <c r="F179" s="434">
        <f>+Wizard!C33</f>
        <v>2</v>
      </c>
      <c r="G179" s="441">
        <f>+Wizard!D33</f>
        <v>0</v>
      </c>
      <c r="H179" s="436">
        <f>+Wizard!E33</f>
        <v>4</v>
      </c>
      <c r="I179" s="437">
        <f>+Wizard!F33</f>
        <v>0</v>
      </c>
      <c r="J179" s="417"/>
      <c r="K179" s="417"/>
      <c r="L179" s="427">
        <f>+'Wizard Classic'!A30</f>
        <v>26</v>
      </c>
      <c r="M179" s="428" t="str">
        <f>+'Wizard Classic'!B30</f>
        <v>George</v>
      </c>
      <c r="N179" s="434">
        <f>+'Wizard Classic'!C30</f>
        <v>10</v>
      </c>
      <c r="O179" s="441">
        <f>+'Wizard Classic'!D30</f>
        <v>0</v>
      </c>
      <c r="P179" s="436">
        <f>+'Wizard Classic'!E30</f>
        <v>2</v>
      </c>
      <c r="Q179" s="437">
        <f>+'Wizard Classic'!F30</f>
        <v>0</v>
      </c>
      <c r="R179" s="417"/>
      <c r="S179" s="417"/>
      <c r="T179" s="427">
        <f>+Magic!A30</f>
        <v>26</v>
      </c>
      <c r="U179" s="428" t="str">
        <f>+Magic!B30</f>
        <v>Mariajo</v>
      </c>
      <c r="V179" s="434">
        <f>+Magic!C30</f>
        <v>-3</v>
      </c>
      <c r="W179" s="441">
        <f>+Magic!D30</f>
        <v>0</v>
      </c>
      <c r="X179" s="436">
        <f>+Magic!E30</f>
        <v>2</v>
      </c>
      <c r="Y179" s="437">
        <f>+Magic!F30</f>
        <v>0</v>
      </c>
      <c r="Z179" s="417"/>
      <c r="AA179" s="427">
        <f>+Camelot!A30</f>
        <v>26</v>
      </c>
      <c r="AB179" s="428" t="str">
        <f>+Camelot!B30</f>
        <v>Gemma</v>
      </c>
      <c r="AC179" s="434">
        <f>+Camelot!C30</f>
        <v>-6</v>
      </c>
      <c r="AD179" s="441">
        <f>+Camelot!D30</f>
        <v>0</v>
      </c>
      <c r="AE179" s="436">
        <f>+Camelot!E30</f>
        <v>4</v>
      </c>
      <c r="AF179" s="437">
        <f>+Camelot!F30</f>
        <v>0</v>
      </c>
      <c r="AW179" s="417"/>
      <c r="AX179" s="417"/>
      <c r="AY179" s="417"/>
      <c r="AZ179" s="417"/>
      <c r="BA179" s="417"/>
      <c r="BB179" s="417"/>
      <c r="BC179" s="417"/>
      <c r="BD179" s="417"/>
      <c r="BE179" s="417"/>
      <c r="BF179" s="417"/>
      <c r="BG179" s="417"/>
      <c r="BH179" s="417"/>
      <c r="BI179" s="417"/>
      <c r="BJ179" s="417"/>
      <c r="BK179" s="417"/>
      <c r="BL179" s="417"/>
      <c r="BM179" s="417"/>
      <c r="BN179" s="417"/>
      <c r="BO179" s="417"/>
      <c r="BP179" s="417"/>
      <c r="BQ179" s="417"/>
      <c r="BR179" s="417"/>
      <c r="BS179" s="417"/>
      <c r="BT179" s="417"/>
      <c r="BU179" s="417"/>
      <c r="BV179" s="417"/>
      <c r="BW179" s="417"/>
      <c r="BX179" s="417"/>
      <c r="BY179" s="417"/>
      <c r="BZ179" s="417"/>
      <c r="CA179" s="417"/>
      <c r="CB179" s="417"/>
      <c r="CC179" s="417"/>
      <c r="CD179" s="417"/>
      <c r="CE179" s="417"/>
      <c r="CF179" s="417"/>
      <c r="CG179" s="417"/>
      <c r="CH179" s="417"/>
    </row>
    <row r="180" spans="2:86" s="414" customFormat="1" ht="18.5" thickBot="1" x14ac:dyDescent="0.45">
      <c r="B180" s="415"/>
      <c r="C180" s="416"/>
      <c r="D180" s="427">
        <f>+Wizard!A34</f>
        <v>30</v>
      </c>
      <c r="E180" s="428" t="str">
        <f>+Wizard!B34</f>
        <v>Paco</v>
      </c>
      <c r="F180" s="434">
        <f>+Wizard!C34</f>
        <v>2</v>
      </c>
      <c r="G180" s="441">
        <f>+Wizard!D34</f>
        <v>0</v>
      </c>
      <c r="H180" s="436">
        <f>+Wizard!E34</f>
        <v>2</v>
      </c>
      <c r="I180" s="437">
        <f>+Wizard!F34</f>
        <v>0</v>
      </c>
      <c r="J180" s="417"/>
      <c r="K180" s="417"/>
      <c r="L180" s="427">
        <f>+'Wizard Classic'!A31</f>
        <v>27</v>
      </c>
      <c r="M180" s="428" t="str">
        <f>+'Wizard Classic'!B31</f>
        <v>Paul K</v>
      </c>
      <c r="N180" s="434">
        <f>+'Wizard Classic'!C31</f>
        <v>6</v>
      </c>
      <c r="O180" s="441">
        <f>+'Wizard Classic'!D31</f>
        <v>0</v>
      </c>
      <c r="P180" s="436">
        <f>+'Wizard Classic'!E31</f>
        <v>2</v>
      </c>
      <c r="Q180" s="437">
        <f>+'Wizard Classic'!F31</f>
        <v>0</v>
      </c>
      <c r="R180" s="417"/>
      <c r="S180" s="417"/>
      <c r="T180" s="427">
        <f>+Magic!A31</f>
        <v>27</v>
      </c>
      <c r="U180" s="428" t="str">
        <f>+Magic!B31</f>
        <v>Bibi</v>
      </c>
      <c r="V180" s="434">
        <f>+Magic!C31</f>
        <v>-4</v>
      </c>
      <c r="W180" s="441">
        <f>+Magic!D31</f>
        <v>0</v>
      </c>
      <c r="X180" s="436">
        <f>+Magic!E31</f>
        <v>2</v>
      </c>
      <c r="Y180" s="437">
        <f>+Magic!F31</f>
        <v>0</v>
      </c>
      <c r="Z180" s="417"/>
      <c r="AA180" s="427">
        <f>+Camelot!A31</f>
        <v>27</v>
      </c>
      <c r="AB180" s="428" t="str">
        <f>+Camelot!B31</f>
        <v>Sebas</v>
      </c>
      <c r="AC180" s="434">
        <f>+Camelot!C31</f>
        <v>-11</v>
      </c>
      <c r="AD180" s="441">
        <f>+Camelot!D31</f>
        <v>0</v>
      </c>
      <c r="AE180" s="436">
        <f>+Camelot!E31</f>
        <v>3</v>
      </c>
      <c r="AF180" s="437">
        <f>+Camelot!F31</f>
        <v>0</v>
      </c>
      <c r="AW180" s="417"/>
      <c r="AX180" s="417"/>
      <c r="AY180" s="417"/>
      <c r="AZ180" s="417"/>
      <c r="BA180" s="417"/>
      <c r="BB180" s="417"/>
      <c r="BC180" s="417"/>
      <c r="BD180" s="417"/>
      <c r="BE180" s="417"/>
      <c r="BF180" s="417"/>
      <c r="BG180" s="417"/>
      <c r="BH180" s="417"/>
      <c r="BI180" s="417"/>
      <c r="BJ180" s="417"/>
      <c r="BK180" s="417"/>
      <c r="BL180" s="417"/>
      <c r="BM180" s="417"/>
      <c r="BN180" s="417"/>
      <c r="BO180" s="417"/>
      <c r="BP180" s="417"/>
      <c r="BQ180" s="417"/>
      <c r="BR180" s="417"/>
      <c r="BS180" s="417"/>
      <c r="BT180" s="417"/>
      <c r="BU180" s="417"/>
      <c r="BV180" s="417"/>
      <c r="BW180" s="417"/>
      <c r="BX180" s="417"/>
      <c r="BY180" s="417"/>
      <c r="BZ180" s="417"/>
      <c r="CA180" s="417"/>
      <c r="CB180" s="417"/>
      <c r="CC180" s="417"/>
      <c r="CD180" s="417"/>
      <c r="CE180" s="417"/>
      <c r="CF180" s="417"/>
      <c r="CG180" s="417"/>
      <c r="CH180" s="417"/>
    </row>
    <row r="181" spans="2:86" s="414" customFormat="1" ht="18.5" thickBot="1" x14ac:dyDescent="0.45">
      <c r="B181" s="415"/>
      <c r="C181" s="416"/>
      <c r="D181" s="427">
        <f>+Wizard!A35</f>
        <v>31</v>
      </c>
      <c r="E181" s="428" t="str">
        <f>+Wizard!B35</f>
        <v>Nogué</v>
      </c>
      <c r="F181" s="434">
        <f>+Wizard!C35</f>
        <v>1</v>
      </c>
      <c r="G181" s="441">
        <f>+Wizard!D35</f>
        <v>0</v>
      </c>
      <c r="H181" s="436">
        <f>+Wizard!E35</f>
        <v>2</v>
      </c>
      <c r="I181" s="437">
        <f>+Wizard!F35</f>
        <v>0</v>
      </c>
      <c r="J181" s="417"/>
      <c r="K181" s="417"/>
      <c r="L181" s="427">
        <f>+'Wizard Classic'!A32</f>
        <v>28</v>
      </c>
      <c r="M181" s="428" t="str">
        <f>+'Wizard Classic'!B32</f>
        <v>Adrian</v>
      </c>
      <c r="N181" s="434">
        <f>+'Wizard Classic'!C32</f>
        <v>4</v>
      </c>
      <c r="O181" s="441">
        <f>+'Wizard Classic'!D32</f>
        <v>0</v>
      </c>
      <c r="P181" s="436">
        <f>+'Wizard Classic'!E32</f>
        <v>2</v>
      </c>
      <c r="Q181" s="437">
        <f>+'Wizard Classic'!F32</f>
        <v>0</v>
      </c>
      <c r="R181" s="417"/>
      <c r="S181" s="417"/>
      <c r="T181" s="427">
        <f>+Magic!A32</f>
        <v>28</v>
      </c>
      <c r="U181" s="428" t="str">
        <f>+Magic!B32</f>
        <v>Sally</v>
      </c>
      <c r="V181" s="434">
        <f>+Magic!C32</f>
        <v>-4</v>
      </c>
      <c r="W181" s="441">
        <f>+Magic!D32</f>
        <v>0</v>
      </c>
      <c r="X181" s="436">
        <f>+Magic!E32</f>
        <v>1</v>
      </c>
      <c r="Y181" s="437">
        <f>+Magic!F32</f>
        <v>0</v>
      </c>
      <c r="Z181" s="417"/>
      <c r="AW181" s="417"/>
      <c r="AX181" s="417"/>
      <c r="AY181" s="417"/>
      <c r="AZ181" s="417"/>
      <c r="BA181" s="417"/>
      <c r="BB181" s="417"/>
      <c r="BC181" s="417"/>
      <c r="BD181" s="417"/>
      <c r="BE181" s="417"/>
      <c r="BF181" s="417"/>
      <c r="BG181" s="417"/>
      <c r="BH181" s="417"/>
      <c r="BI181" s="417"/>
      <c r="BJ181" s="417"/>
      <c r="BK181" s="417"/>
      <c r="BL181" s="417"/>
      <c r="BM181" s="417"/>
      <c r="BN181" s="417"/>
      <c r="BO181" s="417"/>
      <c r="BP181" s="417"/>
      <c r="BQ181" s="417"/>
      <c r="BR181" s="417"/>
      <c r="BS181" s="417"/>
      <c r="BT181" s="417"/>
      <c r="BU181" s="417"/>
      <c r="BV181" s="417"/>
      <c r="BW181" s="417"/>
      <c r="BX181" s="417"/>
      <c r="BY181" s="417"/>
      <c r="BZ181" s="417"/>
      <c r="CA181" s="417"/>
      <c r="CB181" s="417"/>
      <c r="CC181" s="417"/>
      <c r="CD181" s="417"/>
      <c r="CE181" s="417"/>
      <c r="CF181" s="417"/>
      <c r="CG181" s="417"/>
      <c r="CH181" s="417"/>
    </row>
    <row r="182" spans="2:86" s="414" customFormat="1" ht="18.5" thickBot="1" x14ac:dyDescent="0.45">
      <c r="B182" s="415"/>
      <c r="C182" s="416"/>
      <c r="D182" s="427">
        <f>+Wizard!A36</f>
        <v>32</v>
      </c>
      <c r="E182" s="428" t="str">
        <f>+Wizard!B36</f>
        <v>Jaume</v>
      </c>
      <c r="F182" s="434">
        <f>+Wizard!C36</f>
        <v>0</v>
      </c>
      <c r="G182" s="441">
        <f>+Wizard!D36</f>
        <v>145</v>
      </c>
      <c r="H182" s="436">
        <f>+Wizard!E36</f>
        <v>4</v>
      </c>
      <c r="I182" s="437">
        <f>+Wizard!F36</f>
        <v>0</v>
      </c>
      <c r="J182" s="417"/>
      <c r="K182" s="417"/>
      <c r="L182" s="427">
        <f>+'Wizard Classic'!A33</f>
        <v>29</v>
      </c>
      <c r="M182" s="428" t="str">
        <f>+'Wizard Classic'!B33</f>
        <v>Paco</v>
      </c>
      <c r="N182" s="434">
        <f>+'Wizard Classic'!C33</f>
        <v>4</v>
      </c>
      <c r="O182" s="441">
        <f>+'Wizard Classic'!D33</f>
        <v>0</v>
      </c>
      <c r="P182" s="436">
        <f>+'Wizard Classic'!E33</f>
        <v>1</v>
      </c>
      <c r="Q182" s="437">
        <f>+'Wizard Classic'!F33</f>
        <v>0</v>
      </c>
      <c r="R182" s="417"/>
      <c r="S182" s="417"/>
      <c r="T182" s="417"/>
      <c r="V182" s="439"/>
      <c r="W182" s="440"/>
      <c r="X182" s="440"/>
      <c r="Y182" s="417"/>
      <c r="Z182" s="417"/>
      <c r="AW182" s="417"/>
      <c r="AX182" s="417"/>
      <c r="AY182" s="417"/>
      <c r="AZ182" s="417"/>
      <c r="BA182" s="417"/>
      <c r="BB182" s="417"/>
      <c r="BC182" s="417"/>
      <c r="BD182" s="417"/>
      <c r="BE182" s="417"/>
      <c r="BF182" s="417"/>
      <c r="BG182" s="417"/>
      <c r="BH182" s="417"/>
      <c r="BI182" s="417"/>
      <c r="BJ182" s="417"/>
      <c r="BK182" s="417"/>
      <c r="BL182" s="417"/>
      <c r="BM182" s="417"/>
      <c r="BN182" s="417"/>
      <c r="BO182" s="417"/>
      <c r="BP182" s="417"/>
      <c r="BQ182" s="417"/>
      <c r="BR182" s="417"/>
      <c r="BS182" s="417"/>
      <c r="BT182" s="417"/>
      <c r="BU182" s="417"/>
      <c r="BV182" s="417"/>
      <c r="BW182" s="417"/>
      <c r="BX182" s="417"/>
      <c r="BY182" s="417"/>
      <c r="BZ182" s="417"/>
      <c r="CA182" s="417"/>
      <c r="CB182" s="417"/>
      <c r="CC182" s="417"/>
      <c r="CD182" s="417"/>
      <c r="CE182" s="417"/>
      <c r="CF182" s="417"/>
      <c r="CG182" s="417"/>
      <c r="CH182" s="417"/>
    </row>
    <row r="183" spans="2:86" s="414" customFormat="1" ht="18.5" thickBot="1" x14ac:dyDescent="0.45">
      <c r="B183" s="415"/>
      <c r="C183" s="416"/>
      <c r="D183" s="427">
        <f>+Wizard!A37</f>
        <v>33</v>
      </c>
      <c r="E183" s="428" t="str">
        <f>+Wizard!B37</f>
        <v>Adrian</v>
      </c>
      <c r="F183" s="434">
        <f>+Wizard!C37</f>
        <v>0</v>
      </c>
      <c r="G183" s="441">
        <f>+Wizard!D37</f>
        <v>0</v>
      </c>
      <c r="H183" s="436">
        <f>+Wizard!E37</f>
        <v>1</v>
      </c>
      <c r="I183" s="437">
        <f>+Wizard!F37</f>
        <v>0</v>
      </c>
      <c r="J183" s="417"/>
      <c r="K183" s="417"/>
      <c r="L183" s="427">
        <f>+'Wizard Classic'!A34</f>
        <v>30</v>
      </c>
      <c r="M183" s="428" t="str">
        <f>+'Wizard Classic'!B34</f>
        <v>Annette</v>
      </c>
      <c r="N183" s="434">
        <f>+'Wizard Classic'!C34</f>
        <v>3</v>
      </c>
      <c r="O183" s="441">
        <f>+'Wizard Classic'!D34</f>
        <v>0</v>
      </c>
      <c r="P183" s="436">
        <f>+'Wizard Classic'!E34</f>
        <v>1</v>
      </c>
      <c r="Q183" s="437">
        <f>+'Wizard Classic'!F34</f>
        <v>0</v>
      </c>
      <c r="R183" s="417"/>
      <c r="S183" s="417"/>
      <c r="T183" s="417"/>
      <c r="V183" s="439"/>
      <c r="W183" s="440"/>
      <c r="X183" s="440"/>
      <c r="Y183" s="417"/>
      <c r="Z183" s="417"/>
      <c r="AW183" s="417"/>
      <c r="AX183" s="417"/>
      <c r="AY183" s="417"/>
      <c r="AZ183" s="417"/>
      <c r="BA183" s="417"/>
      <c r="BB183" s="417"/>
      <c r="BC183" s="417"/>
      <c r="BD183" s="417"/>
      <c r="BE183" s="417"/>
      <c r="BF183" s="417"/>
      <c r="BG183" s="417"/>
      <c r="BH183" s="417"/>
      <c r="BI183" s="417"/>
      <c r="BJ183" s="417"/>
      <c r="BK183" s="417"/>
      <c r="BL183" s="417"/>
      <c r="BM183" s="417"/>
      <c r="BN183" s="417"/>
      <c r="BO183" s="417"/>
      <c r="BP183" s="417"/>
      <c r="BQ183" s="417"/>
      <c r="BR183" s="417"/>
      <c r="BS183" s="417"/>
      <c r="BT183" s="417"/>
      <c r="BU183" s="417"/>
      <c r="BV183" s="417"/>
      <c r="BW183" s="417"/>
      <c r="BX183" s="417"/>
      <c r="BY183" s="417"/>
      <c r="BZ183" s="417"/>
      <c r="CA183" s="417"/>
      <c r="CB183" s="417"/>
      <c r="CC183" s="417"/>
      <c r="CD183" s="417"/>
      <c r="CE183" s="417"/>
      <c r="CF183" s="417"/>
      <c r="CG183" s="417"/>
      <c r="CH183" s="417"/>
    </row>
    <row r="184" spans="2:86" s="414" customFormat="1" ht="18.5" thickBot="1" x14ac:dyDescent="0.45">
      <c r="B184" s="415"/>
      <c r="C184" s="416"/>
      <c r="D184" s="427">
        <f>+Wizard!A38</f>
        <v>34</v>
      </c>
      <c r="E184" s="428" t="str">
        <f>+Wizard!B38</f>
        <v>Max</v>
      </c>
      <c r="F184" s="434">
        <f>+Wizard!C38</f>
        <v>-2</v>
      </c>
      <c r="G184" s="441">
        <f>+Wizard!D38</f>
        <v>0</v>
      </c>
      <c r="H184" s="436">
        <f>+Wizard!E38</f>
        <v>2</v>
      </c>
      <c r="I184" s="437">
        <f>+Wizard!F38</f>
        <v>0</v>
      </c>
      <c r="J184" s="417"/>
      <c r="K184" s="417"/>
      <c r="L184" s="427">
        <f>+'Wizard Classic'!A35</f>
        <v>31</v>
      </c>
      <c r="M184" s="428" t="str">
        <f>+'Wizard Classic'!B35</f>
        <v>Sally</v>
      </c>
      <c r="N184" s="434">
        <f>+'Wizard Classic'!C35</f>
        <v>1</v>
      </c>
      <c r="O184" s="441">
        <f>+'Wizard Classic'!D35</f>
        <v>0</v>
      </c>
      <c r="P184" s="436">
        <f>+'Wizard Classic'!E35</f>
        <v>4</v>
      </c>
      <c r="Q184" s="437">
        <f>+'Wizard Classic'!F35</f>
        <v>0</v>
      </c>
      <c r="R184" s="417"/>
      <c r="S184" s="417"/>
      <c r="T184" s="417"/>
      <c r="V184" s="439"/>
      <c r="W184" s="440"/>
      <c r="X184" s="440"/>
      <c r="Y184" s="417"/>
      <c r="Z184" s="417"/>
      <c r="AW184" s="417"/>
      <c r="AX184" s="417"/>
      <c r="AY184" s="417"/>
      <c r="AZ184" s="417"/>
      <c r="BA184" s="417"/>
      <c r="BB184" s="417"/>
      <c r="BC184" s="417"/>
      <c r="BD184" s="417"/>
      <c r="BE184" s="417"/>
      <c r="BF184" s="417"/>
      <c r="BG184" s="417"/>
      <c r="BH184" s="417"/>
      <c r="BI184" s="417"/>
      <c r="BJ184" s="417"/>
      <c r="BK184" s="417"/>
      <c r="BL184" s="417"/>
      <c r="BM184" s="417"/>
      <c r="BN184" s="417"/>
      <c r="BO184" s="417"/>
      <c r="BP184" s="417"/>
      <c r="BQ184" s="417"/>
      <c r="BR184" s="417"/>
      <c r="BS184" s="417"/>
      <c r="BT184" s="417"/>
      <c r="BU184" s="417"/>
      <c r="BV184" s="417"/>
      <c r="BW184" s="417"/>
      <c r="BX184" s="417"/>
      <c r="BY184" s="417"/>
      <c r="BZ184" s="417"/>
      <c r="CA184" s="417"/>
      <c r="CB184" s="417"/>
      <c r="CC184" s="417"/>
      <c r="CD184" s="417"/>
      <c r="CE184" s="417"/>
      <c r="CF184" s="417"/>
      <c r="CG184" s="417"/>
      <c r="CH184" s="417"/>
    </row>
    <row r="185" spans="2:86" s="414" customFormat="1" ht="18.5" thickBot="1" x14ac:dyDescent="0.45">
      <c r="B185" s="415"/>
      <c r="C185" s="416"/>
      <c r="D185" s="427">
        <f>+Wizard!A39</f>
        <v>35</v>
      </c>
      <c r="E185" s="428" t="str">
        <f>+Wizard!B39</f>
        <v>Daniel</v>
      </c>
      <c r="F185" s="434">
        <f>+Wizard!C39</f>
        <v>-2</v>
      </c>
      <c r="G185" s="441">
        <f>+Wizard!D39</f>
        <v>0</v>
      </c>
      <c r="H185" s="436">
        <f>+Wizard!E39</f>
        <v>1</v>
      </c>
      <c r="I185" s="437">
        <f>+Wizard!F39</f>
        <v>0</v>
      </c>
      <c r="J185" s="417"/>
      <c r="K185" s="417"/>
      <c r="L185" s="427">
        <f>+'Wizard Classic'!A36</f>
        <v>32</v>
      </c>
      <c r="M185" s="428" t="str">
        <f>+'Wizard Classic'!B36</f>
        <v>Mike</v>
      </c>
      <c r="N185" s="434">
        <f>+'Wizard Classic'!C36</f>
        <v>0</v>
      </c>
      <c r="O185" s="441">
        <f>+'Wizard Classic'!D36</f>
        <v>0</v>
      </c>
      <c r="P185" s="436">
        <f>+'Wizard Classic'!E36</f>
        <v>2</v>
      </c>
      <c r="Q185" s="437">
        <f>+'Wizard Classic'!F36</f>
        <v>0</v>
      </c>
      <c r="R185" s="417"/>
      <c r="S185" s="417"/>
      <c r="T185" s="417"/>
      <c r="V185" s="439"/>
      <c r="W185" s="440"/>
      <c r="X185" s="440"/>
      <c r="Y185" s="417"/>
      <c r="Z185" s="417"/>
      <c r="AW185" s="417"/>
      <c r="AX185" s="417"/>
      <c r="AY185" s="417"/>
      <c r="AZ185" s="417"/>
      <c r="BA185" s="417"/>
      <c r="BB185" s="417"/>
      <c r="BC185" s="417"/>
      <c r="BD185" s="417"/>
      <c r="BE185" s="417"/>
      <c r="BF185" s="417"/>
      <c r="BG185" s="417"/>
      <c r="BH185" s="417"/>
      <c r="BI185" s="417"/>
      <c r="BJ185" s="417"/>
      <c r="BK185" s="417"/>
      <c r="BL185" s="417"/>
      <c r="BM185" s="417"/>
      <c r="BN185" s="417"/>
      <c r="BO185" s="417"/>
      <c r="BP185" s="417"/>
      <c r="BQ185" s="417"/>
      <c r="BR185" s="417"/>
      <c r="BS185" s="417"/>
      <c r="BT185" s="417"/>
      <c r="BU185" s="417"/>
      <c r="BV185" s="417"/>
      <c r="BW185" s="417"/>
      <c r="BX185" s="417"/>
      <c r="BY185" s="417"/>
      <c r="BZ185" s="417"/>
      <c r="CA185" s="417"/>
      <c r="CB185" s="417"/>
      <c r="CC185" s="417"/>
      <c r="CD185" s="417"/>
      <c r="CE185" s="417"/>
      <c r="CF185" s="417"/>
      <c r="CG185" s="417"/>
      <c r="CH185" s="417"/>
    </row>
    <row r="186" spans="2:86" s="414" customFormat="1" ht="18.5" thickBot="1" x14ac:dyDescent="0.45">
      <c r="B186" s="415"/>
      <c r="C186" s="416"/>
      <c r="D186" s="427">
        <f>+Wizard!A40</f>
        <v>36</v>
      </c>
      <c r="E186" s="428" t="str">
        <f>+Wizard!B40</f>
        <v>Toni</v>
      </c>
      <c r="F186" s="434">
        <f>+Wizard!C40</f>
        <v>-3</v>
      </c>
      <c r="G186" s="441">
        <f>+Wizard!D40</f>
        <v>0</v>
      </c>
      <c r="H186" s="436">
        <f>+Wizard!E40</f>
        <v>2</v>
      </c>
      <c r="I186" s="437">
        <f>+Wizard!F40</f>
        <v>0</v>
      </c>
      <c r="J186" s="417"/>
      <c r="K186" s="417"/>
      <c r="L186" s="427">
        <f>+'Wizard Classic'!A37</f>
        <v>33</v>
      </c>
      <c r="M186" s="428" t="str">
        <f>+'Wizard Classic'!B37</f>
        <v>Debbie</v>
      </c>
      <c r="N186" s="434">
        <f>+'Wizard Classic'!C37</f>
        <v>-2</v>
      </c>
      <c r="O186" s="441">
        <f>+'Wizard Classic'!D37</f>
        <v>0</v>
      </c>
      <c r="P186" s="436">
        <f>+'Wizard Classic'!E37</f>
        <v>2</v>
      </c>
      <c r="Q186" s="437">
        <f>+'Wizard Classic'!F37</f>
        <v>0</v>
      </c>
      <c r="R186" s="417"/>
      <c r="S186" s="417"/>
      <c r="T186" s="417"/>
      <c r="V186" s="439"/>
      <c r="W186" s="440"/>
      <c r="X186" s="440"/>
      <c r="Y186" s="417"/>
      <c r="Z186" s="417"/>
      <c r="AW186" s="417"/>
      <c r="AX186" s="417"/>
      <c r="AY186" s="417"/>
      <c r="AZ186" s="417"/>
      <c r="BA186" s="417"/>
      <c r="BB186" s="417"/>
      <c r="BC186" s="417"/>
      <c r="BD186" s="417"/>
      <c r="BE186" s="417"/>
      <c r="BF186" s="417"/>
      <c r="BG186" s="417"/>
      <c r="BH186" s="417"/>
      <c r="BI186" s="417"/>
      <c r="BJ186" s="417"/>
      <c r="BK186" s="417"/>
      <c r="BL186" s="417"/>
      <c r="BM186" s="417"/>
      <c r="BN186" s="417"/>
      <c r="BO186" s="417"/>
      <c r="BP186" s="417"/>
      <c r="BQ186" s="417"/>
      <c r="BR186" s="417"/>
      <c r="BS186" s="417"/>
      <c r="BT186" s="417"/>
      <c r="BU186" s="417"/>
      <c r="BV186" s="417"/>
      <c r="BW186" s="417"/>
      <c r="BX186" s="417"/>
      <c r="BY186" s="417"/>
      <c r="BZ186" s="417"/>
      <c r="CA186" s="417"/>
      <c r="CB186" s="417"/>
      <c r="CC186" s="417"/>
      <c r="CD186" s="417"/>
      <c r="CE186" s="417"/>
      <c r="CF186" s="417"/>
      <c r="CG186" s="417"/>
      <c r="CH186" s="417"/>
    </row>
    <row r="187" spans="2:86" s="414" customFormat="1" ht="18.5" thickBot="1" x14ac:dyDescent="0.45">
      <c r="B187" s="415"/>
      <c r="C187" s="416"/>
      <c r="D187" s="427">
        <f>+Wizard!A41</f>
        <v>37</v>
      </c>
      <c r="E187" s="428" t="str">
        <f>+Wizard!B41</f>
        <v>Karl</v>
      </c>
      <c r="F187" s="434">
        <f>+Wizard!C41</f>
        <v>-3</v>
      </c>
      <c r="G187" s="441">
        <f>+Wizard!D41</f>
        <v>0</v>
      </c>
      <c r="H187" s="436">
        <f>+Wizard!E41</f>
        <v>1</v>
      </c>
      <c r="I187" s="437">
        <f>+Wizard!F41</f>
        <v>0</v>
      </c>
      <c r="J187" s="417"/>
      <c r="K187" s="417"/>
      <c r="L187" s="427">
        <f>+'Wizard Classic'!A38</f>
        <v>33</v>
      </c>
      <c r="M187" s="428" t="str">
        <f>+'Wizard Classic'!B38</f>
        <v>Jennifer</v>
      </c>
      <c r="N187" s="434">
        <f>+'Wizard Classic'!C38</f>
        <v>-2</v>
      </c>
      <c r="O187" s="441">
        <f>+'Wizard Classic'!D38</f>
        <v>0</v>
      </c>
      <c r="P187" s="436">
        <f>+'Wizard Classic'!E38</f>
        <v>2</v>
      </c>
      <c r="Q187" s="437">
        <f>+'Wizard Classic'!F38</f>
        <v>0</v>
      </c>
      <c r="R187" s="417"/>
      <c r="S187" s="417"/>
      <c r="T187" s="417"/>
      <c r="V187" s="439"/>
      <c r="W187" s="440"/>
      <c r="X187" s="440"/>
      <c r="Y187" s="417"/>
      <c r="Z187" s="417"/>
      <c r="AW187" s="417"/>
      <c r="AX187" s="417"/>
      <c r="AY187" s="417"/>
      <c r="AZ187" s="417"/>
      <c r="BA187" s="417"/>
      <c r="BB187" s="417"/>
      <c r="BC187" s="417"/>
      <c r="BD187" s="417"/>
      <c r="BE187" s="417"/>
      <c r="BF187" s="417"/>
      <c r="BG187" s="417"/>
      <c r="BH187" s="417"/>
      <c r="BI187" s="417"/>
      <c r="BJ187" s="417"/>
      <c r="BK187" s="417"/>
      <c r="BL187" s="417"/>
      <c r="BM187" s="417"/>
      <c r="BN187" s="417"/>
      <c r="BO187" s="417"/>
      <c r="BP187" s="417"/>
      <c r="BQ187" s="417"/>
      <c r="BR187" s="417"/>
      <c r="BS187" s="417"/>
      <c r="BT187" s="417"/>
      <c r="BU187" s="417"/>
      <c r="BV187" s="417"/>
      <c r="BW187" s="417"/>
      <c r="BX187" s="417"/>
      <c r="BY187" s="417"/>
      <c r="BZ187" s="417"/>
      <c r="CA187" s="417"/>
      <c r="CB187" s="417"/>
      <c r="CC187" s="417"/>
      <c r="CD187" s="417"/>
      <c r="CE187" s="417"/>
      <c r="CF187" s="417"/>
      <c r="CG187" s="417"/>
      <c r="CH187" s="417"/>
    </row>
    <row r="188" spans="2:86" s="414" customFormat="1" ht="18.5" thickBot="1" x14ac:dyDescent="0.45">
      <c r="B188" s="415"/>
      <c r="C188" s="416"/>
      <c r="J188" s="417"/>
      <c r="K188" s="417"/>
      <c r="L188" s="427">
        <f>+'Wizard Classic'!A39</f>
        <v>35</v>
      </c>
      <c r="M188" s="428" t="str">
        <f>+'Wizard Classic'!B39</f>
        <v>Núria</v>
      </c>
      <c r="N188" s="434">
        <f>+'Wizard Classic'!C39</f>
        <v>-3</v>
      </c>
      <c r="O188" s="441">
        <f>+'Wizard Classic'!D39</f>
        <v>0</v>
      </c>
      <c r="P188" s="436">
        <f>+'Wizard Classic'!E39</f>
        <v>3</v>
      </c>
      <c r="Q188" s="437">
        <f>+'Wizard Classic'!F39</f>
        <v>0</v>
      </c>
      <c r="R188" s="417"/>
      <c r="S188" s="417"/>
      <c r="T188" s="417"/>
      <c r="V188" s="439"/>
      <c r="W188" s="440"/>
      <c r="X188" s="440"/>
      <c r="Y188" s="417"/>
      <c r="Z188" s="417"/>
      <c r="AW188" s="417"/>
      <c r="AX188" s="417"/>
      <c r="AY188" s="417"/>
      <c r="AZ188" s="417"/>
      <c r="BA188" s="417"/>
      <c r="BB188" s="417"/>
      <c r="BC188" s="417"/>
      <c r="BD188" s="417"/>
      <c r="BE188" s="417"/>
      <c r="BF188" s="417"/>
      <c r="BG188" s="417"/>
      <c r="BH188" s="417"/>
      <c r="BI188" s="417"/>
      <c r="BJ188" s="417"/>
      <c r="BK188" s="417"/>
      <c r="BL188" s="417"/>
      <c r="BM188" s="417"/>
      <c r="BN188" s="417"/>
      <c r="BO188" s="417"/>
      <c r="BP188" s="417"/>
      <c r="BQ188" s="417"/>
      <c r="BR188" s="417"/>
      <c r="BS188" s="417"/>
      <c r="BT188" s="417"/>
      <c r="BU188" s="417"/>
      <c r="BV188" s="417"/>
      <c r="BW188" s="417"/>
      <c r="BX188" s="417"/>
      <c r="BY188" s="417"/>
      <c r="BZ188" s="417"/>
      <c r="CA188" s="417"/>
      <c r="CB188" s="417"/>
      <c r="CC188" s="417"/>
      <c r="CD188" s="417"/>
      <c r="CE188" s="417"/>
      <c r="CF188" s="417"/>
      <c r="CG188" s="417"/>
      <c r="CH188" s="417"/>
    </row>
    <row r="189" spans="2:86" s="414" customFormat="1" ht="18.5" thickBot="1" x14ac:dyDescent="0.45">
      <c r="B189" s="415"/>
      <c r="C189" s="416"/>
      <c r="J189" s="417"/>
      <c r="K189" s="417"/>
      <c r="L189" s="427">
        <f>+'Wizard Classic'!A40</f>
        <v>36</v>
      </c>
      <c r="M189" s="428" t="str">
        <f>+'Wizard Classic'!B40</f>
        <v>Jordi</v>
      </c>
      <c r="N189" s="434">
        <f>+'Wizard Classic'!C40</f>
        <v>-3</v>
      </c>
      <c r="O189" s="441">
        <f>+'Wizard Classic'!D40</f>
        <v>0</v>
      </c>
      <c r="P189" s="436">
        <f>+'Wizard Classic'!E40</f>
        <v>3</v>
      </c>
      <c r="Q189" s="437">
        <f>+'Wizard Classic'!F40</f>
        <v>0</v>
      </c>
      <c r="R189" s="417"/>
      <c r="S189" s="417"/>
      <c r="T189" s="417"/>
      <c r="V189" s="439"/>
      <c r="W189" s="440"/>
      <c r="X189" s="440"/>
      <c r="Y189" s="417"/>
      <c r="Z189" s="417"/>
      <c r="AW189" s="417"/>
      <c r="AX189" s="417"/>
      <c r="AY189" s="417"/>
      <c r="AZ189" s="417"/>
      <c r="BA189" s="417"/>
      <c r="BB189" s="417"/>
      <c r="BC189" s="417"/>
      <c r="BD189" s="417"/>
      <c r="BE189" s="417"/>
      <c r="BF189" s="417"/>
      <c r="BG189" s="417"/>
      <c r="BH189" s="417"/>
      <c r="BI189" s="417"/>
      <c r="BJ189" s="417"/>
      <c r="BK189" s="417"/>
      <c r="BL189" s="417"/>
      <c r="BM189" s="417"/>
      <c r="BN189" s="417"/>
      <c r="BO189" s="417"/>
      <c r="BP189" s="417"/>
      <c r="BQ189" s="417"/>
      <c r="BR189" s="417"/>
      <c r="BS189" s="417"/>
      <c r="BT189" s="417"/>
      <c r="BU189" s="417"/>
      <c r="BV189" s="417"/>
      <c r="BW189" s="417"/>
      <c r="BX189" s="417"/>
      <c r="BY189" s="417"/>
      <c r="BZ189" s="417"/>
      <c r="CA189" s="417"/>
      <c r="CB189" s="417"/>
      <c r="CC189" s="417"/>
      <c r="CD189" s="417"/>
      <c r="CE189" s="417"/>
      <c r="CF189" s="417"/>
      <c r="CG189" s="417"/>
      <c r="CH189" s="417"/>
    </row>
    <row r="190" spans="2:86" s="414" customFormat="1" ht="18.5" thickBot="1" x14ac:dyDescent="0.45">
      <c r="B190" s="415"/>
      <c r="C190" s="416"/>
      <c r="J190" s="417"/>
      <c r="K190" s="417"/>
      <c r="L190" s="427">
        <f>+'Wizard Classic'!A41</f>
        <v>37</v>
      </c>
      <c r="M190" s="428" t="str">
        <f>+'Wizard Classic'!B41</f>
        <v>Jay</v>
      </c>
      <c r="N190" s="434">
        <f>+'Wizard Classic'!C41</f>
        <v>-4</v>
      </c>
      <c r="O190" s="441">
        <f>+'Wizard Classic'!D41</f>
        <v>0</v>
      </c>
      <c r="P190" s="436">
        <f>+'Wizard Classic'!E41</f>
        <v>1</v>
      </c>
      <c r="Q190" s="437">
        <f>+'Wizard Classic'!F41</f>
        <v>0</v>
      </c>
      <c r="R190" s="417"/>
      <c r="S190" s="417"/>
      <c r="T190" s="417"/>
      <c r="V190" s="439"/>
      <c r="W190" s="440"/>
      <c r="X190" s="440"/>
      <c r="Y190" s="417"/>
      <c r="Z190" s="417"/>
      <c r="AW190" s="417"/>
      <c r="AX190" s="417"/>
      <c r="AY190" s="417"/>
      <c r="AZ190" s="417"/>
      <c r="BA190" s="417"/>
      <c r="BB190" s="417"/>
      <c r="BC190" s="417"/>
      <c r="BD190" s="417"/>
      <c r="BE190" s="417"/>
      <c r="BF190" s="417"/>
      <c r="BG190" s="417"/>
      <c r="BH190" s="417"/>
      <c r="BI190" s="417"/>
      <c r="BJ190" s="417"/>
      <c r="BK190" s="417"/>
      <c r="BL190" s="417"/>
      <c r="BM190" s="417"/>
      <c r="BN190" s="417"/>
      <c r="BO190" s="417"/>
      <c r="BP190" s="417"/>
      <c r="BQ190" s="417"/>
      <c r="BR190" s="417"/>
      <c r="BS190" s="417"/>
      <c r="BT190" s="417"/>
      <c r="BU190" s="417"/>
      <c r="BV190" s="417"/>
      <c r="BW190" s="417"/>
      <c r="BX190" s="417"/>
      <c r="BY190" s="417"/>
      <c r="BZ190" s="417"/>
      <c r="CA190" s="417"/>
      <c r="CB190" s="417"/>
      <c r="CC190" s="417"/>
      <c r="CD190" s="417"/>
      <c r="CE190" s="417"/>
      <c r="CF190" s="417"/>
      <c r="CG190" s="417"/>
      <c r="CH190" s="417"/>
    </row>
    <row r="191" spans="2:86" s="414" customFormat="1" ht="18.5" thickBot="1" x14ac:dyDescent="0.45">
      <c r="B191" s="415"/>
      <c r="C191" s="416"/>
      <c r="J191" s="417"/>
      <c r="K191" s="417"/>
      <c r="L191" s="427">
        <f>+'Wizard Classic'!A42</f>
        <v>37</v>
      </c>
      <c r="M191" s="428" t="str">
        <f>+'Wizard Classic'!B42</f>
        <v>Òscar</v>
      </c>
      <c r="N191" s="434">
        <f>+'Wizard Classic'!C42</f>
        <v>-4</v>
      </c>
      <c r="O191" s="441">
        <f>+'Wizard Classic'!D42</f>
        <v>0</v>
      </c>
      <c r="P191" s="436">
        <f>+'Wizard Classic'!E42</f>
        <v>1</v>
      </c>
      <c r="Q191" s="437">
        <f>+'Wizard Classic'!F42</f>
        <v>0</v>
      </c>
      <c r="R191" s="417"/>
      <c r="S191" s="417"/>
      <c r="T191" s="417"/>
      <c r="V191" s="439"/>
      <c r="W191" s="440"/>
      <c r="X191" s="440"/>
      <c r="Y191" s="417"/>
      <c r="Z191" s="417"/>
      <c r="AW191" s="417"/>
      <c r="AX191" s="417"/>
      <c r="AY191" s="417"/>
      <c r="AZ191" s="417"/>
      <c r="BA191" s="417"/>
      <c r="BB191" s="417"/>
      <c r="BC191" s="417"/>
      <c r="BD191" s="417"/>
      <c r="BE191" s="417"/>
      <c r="BF191" s="417"/>
      <c r="BG191" s="417"/>
      <c r="BH191" s="417"/>
      <c r="BI191" s="417"/>
      <c r="BJ191" s="417"/>
      <c r="BK191" s="417"/>
      <c r="BL191" s="417"/>
      <c r="BM191" s="417"/>
      <c r="BN191" s="417"/>
      <c r="BO191" s="417"/>
      <c r="BP191" s="417"/>
      <c r="BQ191" s="417"/>
      <c r="BR191" s="417"/>
      <c r="BS191" s="417"/>
      <c r="BT191" s="417"/>
      <c r="BU191" s="417"/>
      <c r="BV191" s="417"/>
      <c r="BW191" s="417"/>
      <c r="BX191" s="417"/>
      <c r="BY191" s="417"/>
      <c r="BZ191" s="417"/>
      <c r="CA191" s="417"/>
      <c r="CB191" s="417"/>
      <c r="CC191" s="417"/>
      <c r="CD191" s="417"/>
      <c r="CE191" s="417"/>
      <c r="CF191" s="417"/>
      <c r="CG191" s="417"/>
      <c r="CH191" s="417"/>
    </row>
    <row r="192" spans="2:86" s="414" customFormat="1" ht="18.5" thickBot="1" x14ac:dyDescent="0.45">
      <c r="B192" s="415"/>
      <c r="C192" s="416"/>
      <c r="J192" s="417"/>
      <c r="K192" s="417"/>
      <c r="L192" s="427">
        <f>+'Wizard Classic'!A43</f>
        <v>39</v>
      </c>
      <c r="M192" s="428" t="str">
        <f>+'Wizard Classic'!B43</f>
        <v>Sergi</v>
      </c>
      <c r="N192" s="434">
        <f>+'Wizard Classic'!C43</f>
        <v>-5</v>
      </c>
      <c r="O192" s="441">
        <f>+'Wizard Classic'!D43</f>
        <v>0</v>
      </c>
      <c r="P192" s="436">
        <f>+'Wizard Classic'!E43</f>
        <v>1</v>
      </c>
      <c r="Q192" s="437">
        <f>+'Wizard Classic'!F43</f>
        <v>0</v>
      </c>
      <c r="R192" s="417"/>
      <c r="S192" s="417"/>
      <c r="T192" s="417"/>
      <c r="V192" s="439"/>
      <c r="W192" s="440"/>
      <c r="X192" s="440"/>
      <c r="Y192" s="417"/>
      <c r="Z192" s="417"/>
      <c r="AW192" s="417"/>
      <c r="AX192" s="417"/>
      <c r="AY192" s="417"/>
      <c r="AZ192" s="417"/>
      <c r="BA192" s="417"/>
      <c r="BB192" s="417"/>
      <c r="BC192" s="417"/>
      <c r="BD192" s="417"/>
      <c r="BE192" s="417"/>
      <c r="BF192" s="417"/>
      <c r="BG192" s="417"/>
      <c r="BH192" s="417"/>
      <c r="BI192" s="417"/>
      <c r="BJ192" s="417"/>
      <c r="BK192" s="417"/>
      <c r="BL192" s="417"/>
      <c r="BM192" s="417"/>
      <c r="BN192" s="417"/>
      <c r="BO192" s="417"/>
      <c r="BP192" s="417"/>
      <c r="BQ192" s="417"/>
      <c r="BR192" s="417"/>
      <c r="BS192" s="417"/>
      <c r="BT192" s="417"/>
      <c r="BU192" s="417"/>
      <c r="BV192" s="417"/>
      <c r="BW192" s="417"/>
      <c r="BX192" s="417"/>
      <c r="BY192" s="417"/>
      <c r="BZ192" s="417"/>
      <c r="CA192" s="417"/>
      <c r="CB192" s="417"/>
      <c r="CC192" s="417"/>
      <c r="CD192" s="417"/>
      <c r="CE192" s="417"/>
      <c r="CF192" s="417"/>
      <c r="CG192" s="417"/>
      <c r="CH192" s="417"/>
    </row>
    <row r="193" spans="2:86" s="414" customFormat="1" ht="18.5" thickBot="1" x14ac:dyDescent="0.45">
      <c r="B193" s="415"/>
      <c r="C193" s="416"/>
      <c r="J193" s="417"/>
      <c r="K193" s="417"/>
      <c r="L193" s="427">
        <f>+'Wizard Classic'!A44</f>
        <v>40</v>
      </c>
      <c r="M193" s="428" t="str">
        <f>+'Wizard Classic'!B44</f>
        <v>Bibi</v>
      </c>
      <c r="N193" s="434">
        <f>+'Wizard Classic'!C44</f>
        <v>-6</v>
      </c>
      <c r="O193" s="441">
        <f>+'Wizard Classic'!D44</f>
        <v>0</v>
      </c>
      <c r="P193" s="436">
        <f>+'Wizard Classic'!E44</f>
        <v>2</v>
      </c>
      <c r="Q193" s="437">
        <f>+'Wizard Classic'!F44</f>
        <v>0</v>
      </c>
      <c r="R193" s="417"/>
      <c r="S193" s="417"/>
      <c r="T193" s="417"/>
      <c r="V193" s="439"/>
      <c r="W193" s="440"/>
      <c r="X193" s="440"/>
      <c r="Y193" s="417"/>
      <c r="Z193" s="417"/>
      <c r="AW193" s="417"/>
      <c r="AX193" s="417"/>
      <c r="AY193" s="417"/>
      <c r="AZ193" s="417"/>
      <c r="BA193" s="417"/>
      <c r="BB193" s="417"/>
      <c r="BC193" s="417"/>
      <c r="BD193" s="417"/>
      <c r="BE193" s="417"/>
      <c r="BF193" s="417"/>
      <c r="BG193" s="417"/>
      <c r="BH193" s="417"/>
      <c r="BI193" s="417"/>
      <c r="BJ193" s="417"/>
      <c r="BK193" s="417"/>
      <c r="BL193" s="417"/>
      <c r="BM193" s="417"/>
      <c r="BN193" s="417"/>
      <c r="BO193" s="417"/>
      <c r="BP193" s="417"/>
      <c r="BQ193" s="417"/>
      <c r="BR193" s="417"/>
      <c r="BS193" s="417"/>
      <c r="BT193" s="417"/>
      <c r="BU193" s="417"/>
      <c r="BV193" s="417"/>
      <c r="BW193" s="417"/>
      <c r="BX193" s="417"/>
      <c r="BY193" s="417"/>
      <c r="BZ193" s="417"/>
      <c r="CA193" s="417"/>
      <c r="CB193" s="417"/>
      <c r="CC193" s="417"/>
      <c r="CD193" s="417"/>
      <c r="CE193" s="417"/>
      <c r="CF193" s="417"/>
      <c r="CG193" s="417"/>
      <c r="CH193" s="417"/>
    </row>
    <row r="194" spans="2:86" s="414" customFormat="1" ht="18.5" thickBot="1" x14ac:dyDescent="0.45">
      <c r="B194" s="415"/>
      <c r="C194" s="416"/>
      <c r="J194" s="417"/>
      <c r="K194" s="417"/>
      <c r="L194" s="427">
        <f>+'Wizard Classic'!A45</f>
        <v>41</v>
      </c>
      <c r="M194" s="428" t="str">
        <f>+'Wizard Classic'!B45</f>
        <v>Amanda</v>
      </c>
      <c r="N194" s="434">
        <f>+'Wizard Classic'!C45</f>
        <v>-8</v>
      </c>
      <c r="O194" s="441">
        <f>+'Wizard Classic'!D45</f>
        <v>0</v>
      </c>
      <c r="P194" s="436">
        <f>+'Wizard Classic'!E45</f>
        <v>4</v>
      </c>
      <c r="Q194" s="437">
        <f>+'Wizard Classic'!F45</f>
        <v>0</v>
      </c>
      <c r="R194" s="417"/>
      <c r="S194" s="417"/>
      <c r="T194" s="417"/>
      <c r="V194" s="439"/>
      <c r="W194" s="440"/>
      <c r="X194" s="440"/>
      <c r="Y194" s="417"/>
      <c r="Z194" s="417"/>
      <c r="AW194" s="417"/>
      <c r="AX194" s="417"/>
      <c r="AY194" s="417"/>
      <c r="AZ194" s="417"/>
      <c r="BA194" s="417"/>
      <c r="BB194" s="417"/>
      <c r="BC194" s="417"/>
      <c r="BD194" s="417"/>
      <c r="BE194" s="417"/>
      <c r="BF194" s="417"/>
      <c r="BG194" s="417"/>
      <c r="BH194" s="417"/>
      <c r="BI194" s="417"/>
      <c r="BJ194" s="417"/>
      <c r="BK194" s="417"/>
      <c r="BL194" s="417"/>
      <c r="BM194" s="417"/>
      <c r="BN194" s="417"/>
      <c r="BO194" s="417"/>
      <c r="BP194" s="417"/>
      <c r="BQ194" s="417"/>
      <c r="BR194" s="417"/>
      <c r="BS194" s="417"/>
      <c r="BT194" s="417"/>
      <c r="BU194" s="417"/>
      <c r="BV194" s="417"/>
      <c r="BW194" s="417"/>
      <c r="BX194" s="417"/>
      <c r="BY194" s="417"/>
      <c r="BZ194" s="417"/>
      <c r="CA194" s="417"/>
      <c r="CB194" s="417"/>
      <c r="CC194" s="417"/>
      <c r="CD194" s="417"/>
      <c r="CE194" s="417"/>
      <c r="CF194" s="417"/>
      <c r="CG194" s="417"/>
      <c r="CH194" s="417"/>
    </row>
    <row r="195" spans="2:86" s="414" customFormat="1" ht="18" x14ac:dyDescent="0.4">
      <c r="B195" s="415"/>
      <c r="C195" s="416"/>
      <c r="J195" s="417"/>
      <c r="K195" s="417"/>
      <c r="L195" s="417"/>
      <c r="M195" s="417"/>
      <c r="N195" s="417"/>
      <c r="O195" s="417"/>
      <c r="P195" s="417"/>
      <c r="Q195" s="417"/>
      <c r="R195" s="417"/>
      <c r="S195" s="417"/>
      <c r="T195" s="417"/>
      <c r="V195" s="439"/>
      <c r="W195" s="440"/>
      <c r="X195" s="440"/>
      <c r="Y195" s="417"/>
      <c r="Z195" s="417"/>
      <c r="AW195" s="417"/>
      <c r="AX195" s="417"/>
      <c r="AY195" s="417"/>
      <c r="AZ195" s="417"/>
      <c r="BA195" s="417"/>
      <c r="BB195" s="417"/>
      <c r="BC195" s="417"/>
      <c r="BD195" s="417"/>
      <c r="BE195" s="417"/>
      <c r="BF195" s="417"/>
      <c r="BG195" s="417"/>
      <c r="BH195" s="417"/>
      <c r="BI195" s="417"/>
      <c r="BJ195" s="417"/>
      <c r="BK195" s="417"/>
      <c r="BL195" s="417"/>
      <c r="BM195" s="417"/>
      <c r="BN195" s="417"/>
      <c r="BO195" s="417"/>
      <c r="BP195" s="417"/>
      <c r="BQ195" s="417"/>
      <c r="BR195" s="417"/>
      <c r="BS195" s="417"/>
      <c r="BT195" s="417"/>
      <c r="BU195" s="417"/>
      <c r="BV195" s="417"/>
      <c r="BW195" s="417"/>
      <c r="BX195" s="417"/>
      <c r="BY195" s="417"/>
      <c r="BZ195" s="417"/>
      <c r="CA195" s="417"/>
      <c r="CB195" s="417"/>
      <c r="CC195" s="417"/>
      <c r="CD195" s="417"/>
      <c r="CE195" s="417"/>
      <c r="CF195" s="417"/>
      <c r="CG195" s="417"/>
      <c r="CH195" s="417"/>
    </row>
    <row r="196" spans="2:86" s="414" customFormat="1" ht="18" x14ac:dyDescent="0.4">
      <c r="B196" s="415"/>
      <c r="C196" s="416"/>
      <c r="D196" s="415" t="str">
        <f>+Podrida!A1</f>
        <v>PODRIDA</v>
      </c>
      <c r="J196" s="417"/>
      <c r="L196" s="415" t="str">
        <f>+'4 Duros'!A1</f>
        <v>4 DUROS</v>
      </c>
      <c r="T196" s="415" t="str">
        <f>+Buti!A1</f>
        <v>BOTIFARRA</v>
      </c>
      <c r="AA196" s="415" t="s">
        <v>80</v>
      </c>
      <c r="AH196" s="416" t="str">
        <f>+Euchre!A1</f>
        <v>EUCHRE</v>
      </c>
      <c r="AI196" s="417"/>
      <c r="AK196" s="417"/>
      <c r="AW196" s="417"/>
      <c r="AX196" s="417"/>
      <c r="AY196" s="417"/>
      <c r="AZ196" s="417"/>
      <c r="BA196" s="417"/>
      <c r="BB196" s="417"/>
      <c r="BC196" s="417"/>
      <c r="BD196" s="417"/>
      <c r="BE196" s="417"/>
      <c r="BF196" s="417"/>
      <c r="BG196" s="417"/>
      <c r="BH196" s="417"/>
      <c r="BI196" s="417"/>
      <c r="BJ196" s="417"/>
      <c r="BK196" s="417"/>
      <c r="BL196" s="417"/>
      <c r="BM196" s="417"/>
      <c r="BN196" s="417"/>
      <c r="BO196" s="417"/>
      <c r="BP196" s="417"/>
      <c r="BQ196" s="417"/>
      <c r="BR196" s="417"/>
      <c r="BS196" s="417"/>
      <c r="BT196" s="417"/>
      <c r="BU196" s="417"/>
      <c r="BV196" s="417"/>
      <c r="BW196" s="417"/>
      <c r="BX196" s="417"/>
      <c r="BY196" s="417"/>
      <c r="BZ196" s="417"/>
      <c r="CA196" s="417"/>
      <c r="CB196" s="417"/>
      <c r="CC196" s="417"/>
      <c r="CD196" s="417"/>
      <c r="CE196" s="417"/>
      <c r="CF196" s="417"/>
      <c r="CG196" s="417"/>
      <c r="CH196" s="417"/>
    </row>
    <row r="197" spans="2:86" s="414" customFormat="1" ht="18.5" thickBot="1" x14ac:dyDescent="0.45">
      <c r="B197" s="415"/>
      <c r="C197" s="416"/>
      <c r="J197" s="417"/>
      <c r="AH197" s="417"/>
      <c r="AI197" s="417"/>
      <c r="AK197" s="417"/>
      <c r="AW197" s="417"/>
      <c r="AX197" s="417"/>
      <c r="AY197" s="417"/>
      <c r="AZ197" s="417"/>
      <c r="BA197" s="417"/>
      <c r="BB197" s="417"/>
      <c r="BC197" s="417"/>
      <c r="BD197" s="417"/>
      <c r="BE197" s="417"/>
      <c r="BF197" s="417"/>
      <c r="BG197" s="417"/>
      <c r="BH197" s="417"/>
      <c r="BI197" s="417"/>
      <c r="BJ197" s="417"/>
      <c r="BK197" s="417"/>
      <c r="BL197" s="417"/>
      <c r="BM197" s="417"/>
      <c r="BN197" s="417"/>
      <c r="BO197" s="417"/>
      <c r="BP197" s="417"/>
      <c r="BQ197" s="417"/>
      <c r="BR197" s="417"/>
      <c r="BS197" s="417"/>
      <c r="BT197" s="417"/>
      <c r="BU197" s="417"/>
      <c r="BV197" s="417"/>
      <c r="BW197" s="417"/>
      <c r="BX197" s="417"/>
      <c r="BY197" s="417"/>
      <c r="BZ197" s="417"/>
      <c r="CA197" s="417"/>
      <c r="CB197" s="417"/>
      <c r="CC197" s="417"/>
      <c r="CD197" s="417"/>
      <c r="CE197" s="417"/>
      <c r="CF197" s="417"/>
      <c r="CG197" s="417"/>
      <c r="CH197" s="417"/>
    </row>
    <row r="198" spans="2:86" s="414" customFormat="1" ht="18.5" thickBot="1" x14ac:dyDescent="0.45">
      <c r="B198" s="415"/>
      <c r="C198" s="416"/>
      <c r="D198" s="418"/>
      <c r="E198" s="418"/>
      <c r="F198" s="418" t="str">
        <f>+Podrida!C4</f>
        <v>Premi</v>
      </c>
      <c r="G198" s="418" t="str">
        <f>+Podrida!D4</f>
        <v>Punts</v>
      </c>
      <c r="H198" s="418" t="str">
        <f>+Podrida!E4</f>
        <v>Partides</v>
      </c>
      <c r="I198" s="418" t="str">
        <f>+Podrida!F4</f>
        <v>General</v>
      </c>
      <c r="J198" s="417"/>
      <c r="L198" s="420"/>
      <c r="M198" s="420"/>
      <c r="N198" s="424" t="str">
        <f>+'4 Duros'!C4</f>
        <v>Premi</v>
      </c>
      <c r="O198" s="425" t="str">
        <f>+'4 Duros'!D4</f>
        <v>Punts</v>
      </c>
      <c r="P198" s="425" t="str">
        <f>+'4 Duros'!E4</f>
        <v>Partides</v>
      </c>
      <c r="Q198" s="426" t="str">
        <f>+'4 Duros'!F4</f>
        <v>General</v>
      </c>
      <c r="T198" s="442"/>
      <c r="U198" s="418"/>
      <c r="V198" s="419" t="str">
        <f>+Buti!C4</f>
        <v>Premi</v>
      </c>
      <c r="W198" s="419" t="str">
        <f>+Buti!D4</f>
        <v>Punts</v>
      </c>
      <c r="X198" s="419" t="str">
        <f>+Buti!E4</f>
        <v>Partides</v>
      </c>
      <c r="Y198" s="423" t="str">
        <f>+Buti!F4</f>
        <v>General</v>
      </c>
      <c r="AA198" s="420"/>
      <c r="AB198" s="420"/>
      <c r="AC198" s="424" t="s">
        <v>3</v>
      </c>
      <c r="AD198" s="425" t="s">
        <v>2</v>
      </c>
      <c r="AE198" s="425" t="s">
        <v>42</v>
      </c>
      <c r="AF198" s="426" t="s">
        <v>12</v>
      </c>
      <c r="AH198" s="442"/>
      <c r="AI198" s="418"/>
      <c r="AJ198" s="419" t="str">
        <f>+Euchre!C4</f>
        <v>Premi</v>
      </c>
      <c r="AK198" s="419" t="str">
        <f>+Euchre!D4</f>
        <v>Punts</v>
      </c>
      <c r="AL198" s="419" t="str">
        <f>+Euchre!E4</f>
        <v>Partides</v>
      </c>
      <c r="AM198" s="423" t="str">
        <f>+Euchre!F4</f>
        <v>General</v>
      </c>
      <c r="AW198" s="417"/>
      <c r="AX198" s="417"/>
      <c r="AY198" s="417"/>
      <c r="AZ198" s="417"/>
      <c r="BA198" s="417"/>
      <c r="BB198" s="417"/>
      <c r="BC198" s="417"/>
      <c r="BD198" s="417"/>
      <c r="BE198" s="417"/>
      <c r="BF198" s="417"/>
      <c r="BG198" s="417"/>
      <c r="BH198" s="417"/>
      <c r="BI198" s="417"/>
      <c r="BJ198" s="417"/>
      <c r="BK198" s="417"/>
      <c r="BL198" s="417"/>
      <c r="BM198" s="417"/>
      <c r="BN198" s="417"/>
      <c r="BO198" s="417"/>
      <c r="BP198" s="417"/>
      <c r="BQ198" s="417"/>
      <c r="BR198" s="417"/>
      <c r="BS198" s="417"/>
      <c r="BT198" s="417"/>
      <c r="BU198" s="417"/>
      <c r="BV198" s="417"/>
      <c r="BW198" s="417"/>
      <c r="BX198" s="417"/>
      <c r="BY198" s="417"/>
      <c r="BZ198" s="417"/>
      <c r="CA198" s="417"/>
      <c r="CB198" s="417"/>
      <c r="CC198" s="417"/>
      <c r="CD198" s="417"/>
      <c r="CE198" s="417"/>
      <c r="CF198" s="417"/>
      <c r="CG198" s="417"/>
      <c r="CH198" s="417"/>
    </row>
    <row r="199" spans="2:86" s="414" customFormat="1" ht="18.5" thickBot="1" x14ac:dyDescent="0.45">
      <c r="B199" s="415"/>
      <c r="C199" s="416"/>
      <c r="D199" s="418">
        <f>+Podrida!A5</f>
        <v>1</v>
      </c>
      <c r="E199" s="418" t="str">
        <f>+Podrida!B5</f>
        <v>Jordi</v>
      </c>
      <c r="F199" s="434">
        <f>+Podrida!C5</f>
        <v>17</v>
      </c>
      <c r="G199" s="430">
        <f>+Podrida!D5</f>
        <v>92.75</v>
      </c>
      <c r="H199" s="431">
        <f>+Podrida!E5</f>
        <v>4</v>
      </c>
      <c r="I199" s="443">
        <f>+Podrida!F5</f>
        <v>0</v>
      </c>
      <c r="J199" s="417"/>
      <c r="L199" s="427">
        <f>+'4 Duros'!A5</f>
        <v>1</v>
      </c>
      <c r="M199" s="428" t="str">
        <f>+'4 Duros'!B5</f>
        <v>Núria</v>
      </c>
      <c r="N199" s="434">
        <f>+'4 Duros'!C5</f>
        <v>41</v>
      </c>
      <c r="O199" s="444">
        <f>+'4 Duros'!D5</f>
        <v>48</v>
      </c>
      <c r="P199" s="445">
        <f>+'4 Duros'!E5</f>
        <v>11</v>
      </c>
      <c r="Q199" s="437">
        <f>+'4 Duros'!F5</f>
        <v>80</v>
      </c>
      <c r="T199" s="427">
        <f>+Buti!A5</f>
        <v>1</v>
      </c>
      <c r="U199" s="446" t="str">
        <f>+Buti!B5</f>
        <v>Jordi</v>
      </c>
      <c r="V199" s="434">
        <f>+Buti!C5</f>
        <v>105</v>
      </c>
      <c r="W199" s="430">
        <f>+Buti!D5</f>
        <v>419</v>
      </c>
      <c r="X199" s="436">
        <f>+Buti!E5</f>
        <v>47</v>
      </c>
      <c r="Y199" s="437">
        <f>+Buti!F5</f>
        <v>80</v>
      </c>
      <c r="AA199" s="427">
        <v>1</v>
      </c>
      <c r="AB199" s="428" t="str">
        <f>+'Tute cabrò'!B5</f>
        <v>Sebas</v>
      </c>
      <c r="AC199" s="434">
        <f>+'Tute cabrò'!C5</f>
        <v>20</v>
      </c>
      <c r="AD199" s="435">
        <f>+'Tute cabrò'!D5</f>
        <v>1.625</v>
      </c>
      <c r="AE199" s="436">
        <f>+'Tute cabrò'!E5</f>
        <v>24</v>
      </c>
      <c r="AF199" s="438">
        <f>+'Tute cabrò'!F5</f>
        <v>80</v>
      </c>
      <c r="AH199" s="427">
        <f>+Euchre!A5</f>
        <v>1</v>
      </c>
      <c r="AI199" s="446" t="str">
        <f>+Euchre!B5</f>
        <v>Gemma</v>
      </c>
      <c r="AJ199" s="434">
        <f>+Euchre!C5</f>
        <v>40</v>
      </c>
      <c r="AK199" s="430">
        <f>+Euchre!D5</f>
        <v>33</v>
      </c>
      <c r="AL199" s="436">
        <f>+Euchre!E5</f>
        <v>8</v>
      </c>
      <c r="AM199" s="437">
        <f>+Euchre!F5</f>
        <v>80</v>
      </c>
      <c r="AW199" s="417"/>
      <c r="AX199" s="417"/>
      <c r="AY199" s="417"/>
      <c r="AZ199" s="417"/>
      <c r="BA199" s="417"/>
      <c r="BB199" s="417"/>
      <c r="BC199" s="417"/>
      <c r="BD199" s="417"/>
      <c r="BE199" s="417"/>
      <c r="BF199" s="417"/>
      <c r="BG199" s="417"/>
      <c r="BH199" s="417"/>
      <c r="BI199" s="417"/>
      <c r="BJ199" s="417"/>
      <c r="BK199" s="417"/>
      <c r="BL199" s="417"/>
      <c r="BM199" s="417"/>
      <c r="BN199" s="417"/>
      <c r="BO199" s="417"/>
      <c r="BP199" s="417"/>
      <c r="BQ199" s="417"/>
      <c r="BR199" s="417"/>
      <c r="BS199" s="417"/>
      <c r="BT199" s="417"/>
      <c r="BU199" s="417"/>
      <c r="BV199" s="417"/>
      <c r="BW199" s="417"/>
      <c r="BX199" s="417"/>
      <c r="BY199" s="417"/>
      <c r="BZ199" s="417"/>
      <c r="CA199" s="417"/>
      <c r="CB199" s="417"/>
      <c r="CC199" s="417"/>
      <c r="CD199" s="417"/>
      <c r="CE199" s="417"/>
      <c r="CF199" s="417"/>
      <c r="CG199" s="417"/>
      <c r="CH199" s="417"/>
    </row>
    <row r="200" spans="2:86" s="414" customFormat="1" ht="18.5" thickBot="1" x14ac:dyDescent="0.45">
      <c r="B200" s="415"/>
      <c r="C200" s="416"/>
      <c r="D200" s="418">
        <f>+Podrida!A6</f>
        <v>2</v>
      </c>
      <c r="E200" s="418" t="str">
        <f>+Podrida!B6</f>
        <v>Paco</v>
      </c>
      <c r="F200" s="434">
        <f>+Podrida!C6</f>
        <v>12</v>
      </c>
      <c r="G200" s="430">
        <f>+Podrida!D6</f>
        <v>88.5</v>
      </c>
      <c r="H200" s="431">
        <f>+Podrida!E6</f>
        <v>2</v>
      </c>
      <c r="I200" s="443">
        <f>+Podrida!F6</f>
        <v>0</v>
      </c>
      <c r="J200" s="417"/>
      <c r="L200" s="427">
        <f>+'4 Duros'!A6</f>
        <v>2</v>
      </c>
      <c r="M200" s="428" t="str">
        <f>+'4 Duros'!B6</f>
        <v>Jordi</v>
      </c>
      <c r="N200" s="434">
        <f>+'4 Duros'!C6</f>
        <v>30.5</v>
      </c>
      <c r="O200" s="444">
        <f>+'4 Duros'!D6</f>
        <v>24</v>
      </c>
      <c r="P200" s="445">
        <f>+'4 Duros'!E6</f>
        <v>25</v>
      </c>
      <c r="Q200" s="437">
        <f>+'4 Duros'!F6</f>
        <v>40</v>
      </c>
      <c r="T200" s="427">
        <f>+Buti!A6</f>
        <v>2</v>
      </c>
      <c r="U200" s="446" t="str">
        <f>+Buti!B6</f>
        <v>Goretti</v>
      </c>
      <c r="V200" s="434">
        <f>+Buti!C6</f>
        <v>30</v>
      </c>
      <c r="W200" s="430">
        <f>+Buti!D6</f>
        <v>456</v>
      </c>
      <c r="X200" s="436">
        <f>+Buti!E6</f>
        <v>25</v>
      </c>
      <c r="Y200" s="437">
        <f>+Buti!F6</f>
        <v>40</v>
      </c>
      <c r="AA200" s="427">
        <v>2</v>
      </c>
      <c r="AB200" s="428" t="str">
        <f>+'Tute cabrò'!B6</f>
        <v>Paco</v>
      </c>
      <c r="AC200" s="434">
        <f>+'Tute cabrò'!C6</f>
        <v>20</v>
      </c>
      <c r="AD200" s="435">
        <f>+'Tute cabrò'!D6</f>
        <v>1.6666666666666667</v>
      </c>
      <c r="AE200" s="436">
        <f>+'Tute cabrò'!E6</f>
        <v>6</v>
      </c>
      <c r="AF200" s="438">
        <f>+'Tute cabrò'!F6</f>
        <v>40</v>
      </c>
      <c r="AH200" s="427">
        <f>+Euchre!A6</f>
        <v>2</v>
      </c>
      <c r="AI200" s="446" t="str">
        <f>+Euchre!B6</f>
        <v>Núria</v>
      </c>
      <c r="AJ200" s="434">
        <f>+Euchre!C6</f>
        <v>0</v>
      </c>
      <c r="AK200" s="430">
        <f>+Euchre!D6</f>
        <v>0</v>
      </c>
      <c r="AL200" s="436">
        <f>+Euchre!E6</f>
        <v>6</v>
      </c>
      <c r="AM200" s="437">
        <f>+Euchre!F6</f>
        <v>40</v>
      </c>
      <c r="AW200" s="417"/>
      <c r="AX200" s="417"/>
      <c r="AY200" s="417"/>
      <c r="AZ200" s="417"/>
      <c r="BA200" s="417"/>
      <c r="BB200" s="417"/>
      <c r="BC200" s="417"/>
      <c r="BD200" s="417"/>
      <c r="BE200" s="417"/>
      <c r="BF200" s="417"/>
      <c r="BG200" s="417"/>
      <c r="BH200" s="417"/>
      <c r="BI200" s="417"/>
      <c r="BJ200" s="417"/>
      <c r="BK200" s="417"/>
      <c r="BL200" s="417"/>
      <c r="BM200" s="417"/>
      <c r="BN200" s="417"/>
      <c r="BO200" s="417"/>
      <c r="BP200" s="417"/>
      <c r="BQ200" s="417"/>
      <c r="BR200" s="417"/>
      <c r="BS200" s="417"/>
      <c r="BT200" s="417"/>
      <c r="BU200" s="417"/>
      <c r="BV200" s="417"/>
      <c r="BW200" s="417"/>
      <c r="BX200" s="417"/>
      <c r="BY200" s="417"/>
      <c r="BZ200" s="417"/>
      <c r="CA200" s="417"/>
      <c r="CB200" s="417"/>
      <c r="CC200" s="417"/>
      <c r="CD200" s="417"/>
      <c r="CE200" s="417"/>
      <c r="CF200" s="417"/>
      <c r="CG200" s="417"/>
      <c r="CH200" s="417"/>
    </row>
    <row r="201" spans="2:86" s="414" customFormat="1" ht="18.5" thickBot="1" x14ac:dyDescent="0.45">
      <c r="B201" s="415"/>
      <c r="C201" s="416"/>
      <c r="D201" s="418">
        <f>+Podrida!A7</f>
        <v>3</v>
      </c>
      <c r="E201" s="418" t="str">
        <f>+Podrida!B7</f>
        <v>Núria V</v>
      </c>
      <c r="F201" s="434">
        <f>+Podrida!C7</f>
        <v>10</v>
      </c>
      <c r="G201" s="430">
        <f>+Podrida!D7</f>
        <v>90</v>
      </c>
      <c r="H201" s="431">
        <f>+Podrida!E7</f>
        <v>1</v>
      </c>
      <c r="I201" s="443">
        <f>+Podrida!F7</f>
        <v>0</v>
      </c>
      <c r="J201" s="417"/>
      <c r="L201" s="427">
        <f>+'4 Duros'!A7</f>
        <v>3</v>
      </c>
      <c r="M201" s="428" t="str">
        <f>+'4 Duros'!B7</f>
        <v>Bibi</v>
      </c>
      <c r="N201" s="434">
        <f>+'4 Duros'!C7</f>
        <v>10</v>
      </c>
      <c r="O201" s="444">
        <f>+'4 Duros'!D7</f>
        <v>20</v>
      </c>
      <c r="P201" s="445">
        <f>+'4 Duros'!E7</f>
        <v>12</v>
      </c>
      <c r="Q201" s="437">
        <f>+'4 Duros'!F7</f>
        <v>20</v>
      </c>
      <c r="T201" s="427">
        <f>+Buti!A7</f>
        <v>3</v>
      </c>
      <c r="U201" s="446" t="str">
        <f>+Buti!B7</f>
        <v>Núria</v>
      </c>
      <c r="V201" s="434">
        <f>+Buti!C7</f>
        <v>30</v>
      </c>
      <c r="W201" s="430">
        <f>+Buti!D7</f>
        <v>186</v>
      </c>
      <c r="X201" s="436">
        <f>+Buti!E7</f>
        <v>19</v>
      </c>
      <c r="Y201" s="437">
        <f>+Buti!F7</f>
        <v>20</v>
      </c>
      <c r="AA201" s="418">
        <v>3</v>
      </c>
      <c r="AB201" s="420" t="str">
        <f>+'Tute cabrò'!B7</f>
        <v>Núria</v>
      </c>
      <c r="AC201" s="447">
        <f>+'Tute cabrò'!C7</f>
        <v>5</v>
      </c>
      <c r="AD201" s="448">
        <f>+'Tute cabrò'!D7</f>
        <v>1.8888888888888888</v>
      </c>
      <c r="AE201" s="449">
        <f>+'Tute cabrò'!E7</f>
        <v>9</v>
      </c>
      <c r="AF201" s="426">
        <f>+'Tute cabrò'!F7</f>
        <v>20</v>
      </c>
      <c r="AH201" s="427">
        <f>+Euchre!A7</f>
        <v>3</v>
      </c>
      <c r="AI201" s="446" t="str">
        <f>+Euchre!B7</f>
        <v>Sebas</v>
      </c>
      <c r="AJ201" s="434">
        <f>+Euchre!C7</f>
        <v>0</v>
      </c>
      <c r="AK201" s="430">
        <f>+Euchre!D7</f>
        <v>-6</v>
      </c>
      <c r="AL201" s="436">
        <f>+Euchre!E7</f>
        <v>12</v>
      </c>
      <c r="AM201" s="437">
        <f>+Euchre!F7</f>
        <v>20</v>
      </c>
      <c r="AW201" s="417"/>
      <c r="AX201" s="417"/>
      <c r="AY201" s="417"/>
      <c r="AZ201" s="417"/>
      <c r="BA201" s="417"/>
      <c r="BB201" s="417"/>
      <c r="BC201" s="417"/>
      <c r="BD201" s="417"/>
      <c r="BE201" s="417"/>
      <c r="BF201" s="417"/>
      <c r="BG201" s="417"/>
      <c r="BH201" s="417"/>
      <c r="BI201" s="417"/>
      <c r="BJ201" s="417"/>
      <c r="BK201" s="417"/>
      <c r="BL201" s="417"/>
      <c r="BM201" s="417"/>
      <c r="BN201" s="417"/>
      <c r="BO201" s="417"/>
      <c r="BP201" s="417"/>
      <c r="BQ201" s="417"/>
      <c r="BR201" s="417"/>
      <c r="BS201" s="417"/>
      <c r="BT201" s="417"/>
      <c r="BU201" s="417"/>
      <c r="BV201" s="417"/>
      <c r="BW201" s="417"/>
      <c r="BX201" s="417"/>
      <c r="BY201" s="417"/>
      <c r="BZ201" s="417"/>
      <c r="CA201" s="417"/>
      <c r="CB201" s="417"/>
      <c r="CC201" s="417"/>
      <c r="CD201" s="417"/>
      <c r="CE201" s="417"/>
      <c r="CF201" s="417"/>
      <c r="CG201" s="417"/>
      <c r="CH201" s="417"/>
    </row>
    <row r="202" spans="2:86" s="414" customFormat="1" ht="18.5" thickBot="1" x14ac:dyDescent="0.45">
      <c r="B202" s="415"/>
      <c r="C202" s="416"/>
      <c r="D202" s="418">
        <f>+Podrida!A8</f>
        <v>4</v>
      </c>
      <c r="E202" s="418" t="str">
        <f>+Podrida!B8</f>
        <v>Òscar</v>
      </c>
      <c r="F202" s="434">
        <f>+Podrida!C8</f>
        <v>10</v>
      </c>
      <c r="G202" s="430">
        <f>+Podrida!D8</f>
        <v>81</v>
      </c>
      <c r="H202" s="431">
        <f>+Podrida!E8</f>
        <v>1</v>
      </c>
      <c r="I202" s="443">
        <f>+Podrida!F8</f>
        <v>0</v>
      </c>
      <c r="J202" s="417"/>
      <c r="L202" s="427">
        <f>+'4 Duros'!A8</f>
        <v>4</v>
      </c>
      <c r="M202" s="428" t="str">
        <f>+'4 Duros'!B8</f>
        <v>Sebas</v>
      </c>
      <c r="N202" s="434">
        <f>+'4 Duros'!C8</f>
        <v>1</v>
      </c>
      <c r="O202" s="444">
        <f>+'4 Duros'!D8</f>
        <v>-4</v>
      </c>
      <c r="P202" s="445">
        <f>+'4 Duros'!E8</f>
        <v>22</v>
      </c>
      <c r="Q202" s="437">
        <f>+'4 Duros'!F8</f>
        <v>10</v>
      </c>
      <c r="T202" s="427">
        <f>+Buti!A8</f>
        <v>4</v>
      </c>
      <c r="U202" s="446" t="str">
        <f>+Buti!B8</f>
        <v>Ana B.</v>
      </c>
      <c r="V202" s="434">
        <f>+Buti!C8</f>
        <v>20</v>
      </c>
      <c r="W202" s="430">
        <f>+Buti!D8</f>
        <v>33</v>
      </c>
      <c r="X202" s="436">
        <f>+Buti!E8</f>
        <v>8</v>
      </c>
      <c r="Y202" s="437">
        <f>+Buti!F8</f>
        <v>10</v>
      </c>
      <c r="AA202" s="418">
        <v>4</v>
      </c>
      <c r="AB202" s="420" t="str">
        <f>+'Tute cabrò'!B8</f>
        <v>Jordi</v>
      </c>
      <c r="AC202" s="447">
        <f>+'Tute cabrò'!C8</f>
        <v>0</v>
      </c>
      <c r="AD202" s="448">
        <f>+'Tute cabrò'!D8</f>
        <v>1.7142857142857142</v>
      </c>
      <c r="AE202" s="449">
        <f>+'Tute cabrò'!E8</f>
        <v>35</v>
      </c>
      <c r="AF202" s="426">
        <f>+'Tute cabrò'!F8</f>
        <v>10</v>
      </c>
      <c r="AH202" s="427">
        <f>+Euchre!A8</f>
        <v>4</v>
      </c>
      <c r="AI202" s="446" t="str">
        <f>+Euchre!B8</f>
        <v>Jordi</v>
      </c>
      <c r="AJ202" s="434">
        <f>+Euchre!C8</f>
        <v>-30</v>
      </c>
      <c r="AK202" s="430">
        <f>+Euchre!D8</f>
        <v>-21</v>
      </c>
      <c r="AL202" s="436">
        <f>+Euchre!E8</f>
        <v>15</v>
      </c>
      <c r="AM202" s="437">
        <f>+Euchre!F8</f>
        <v>10</v>
      </c>
      <c r="AW202" s="417"/>
      <c r="AX202" s="417"/>
      <c r="AY202" s="417"/>
      <c r="AZ202" s="417"/>
      <c r="BA202" s="417"/>
      <c r="BB202" s="417"/>
      <c r="BC202" s="417"/>
      <c r="BD202" s="417"/>
      <c r="BE202" s="417"/>
      <c r="BF202" s="417"/>
      <c r="BG202" s="417"/>
      <c r="BH202" s="417"/>
      <c r="BI202" s="417"/>
      <c r="BJ202" s="417"/>
      <c r="BK202" s="417"/>
      <c r="BL202" s="417"/>
      <c r="BM202" s="417"/>
      <c r="BN202" s="417"/>
      <c r="BO202" s="417"/>
      <c r="BP202" s="417"/>
      <c r="BQ202" s="417"/>
      <c r="BR202" s="417"/>
      <c r="BS202" s="417"/>
      <c r="BT202" s="417"/>
      <c r="BU202" s="417"/>
      <c r="BV202" s="417"/>
      <c r="BW202" s="417"/>
      <c r="BX202" s="417"/>
      <c r="BY202" s="417"/>
      <c r="BZ202" s="417"/>
      <c r="CA202" s="417"/>
      <c r="CB202" s="417"/>
      <c r="CC202" s="417"/>
      <c r="CD202" s="417"/>
      <c r="CE202" s="417"/>
      <c r="CF202" s="417"/>
      <c r="CG202" s="417"/>
      <c r="CH202" s="417"/>
    </row>
    <row r="203" spans="2:86" s="414" customFormat="1" ht="18.5" thickBot="1" x14ac:dyDescent="0.45">
      <c r="B203" s="415"/>
      <c r="C203" s="416"/>
      <c r="D203" s="418">
        <f>+Podrida!A9</f>
        <v>5</v>
      </c>
      <c r="E203" s="418" t="str">
        <f>+Podrida!B9</f>
        <v>Goretti</v>
      </c>
      <c r="F203" s="434">
        <f>+Podrida!C9</f>
        <v>4</v>
      </c>
      <c r="G203" s="430">
        <f>+Podrida!D9</f>
        <v>94</v>
      </c>
      <c r="H203" s="431">
        <f>+Podrida!E9</f>
        <v>1</v>
      </c>
      <c r="I203" s="443">
        <f>+Podrida!F9</f>
        <v>0</v>
      </c>
      <c r="J203" s="417"/>
      <c r="L203" s="427">
        <f>+'4 Duros'!A9</f>
        <v>5</v>
      </c>
      <c r="M203" s="428" t="str">
        <f>+'4 Duros'!B9</f>
        <v>Sally</v>
      </c>
      <c r="N203" s="434">
        <f>+'4 Duros'!C9</f>
        <v>-2.5</v>
      </c>
      <c r="O203" s="444">
        <f>+'4 Duros'!D9</f>
        <v>-8</v>
      </c>
      <c r="P203" s="445">
        <f>+'4 Duros'!E9</f>
        <v>7</v>
      </c>
      <c r="Q203" s="437">
        <f>+'4 Duros'!F9</f>
        <v>5</v>
      </c>
      <c r="T203" s="427">
        <f>+Buti!A9</f>
        <v>5</v>
      </c>
      <c r="U203" s="446" t="str">
        <f>+Buti!B9</f>
        <v>Bibi</v>
      </c>
      <c r="V203" s="434">
        <f>+Buti!C9</f>
        <v>10</v>
      </c>
      <c r="W203" s="430">
        <f>+Buti!D9</f>
        <v>-4</v>
      </c>
      <c r="X203" s="436">
        <f>+Buti!E9</f>
        <v>7</v>
      </c>
      <c r="Y203" s="437">
        <f>+Buti!F9</f>
        <v>5</v>
      </c>
      <c r="AA203" s="418">
        <v>5</v>
      </c>
      <c r="AB203" s="420" t="str">
        <f>+'Tute cabrò'!B9</f>
        <v>Sally</v>
      </c>
      <c r="AC203" s="447">
        <f>+'Tute cabrò'!C9</f>
        <v>0</v>
      </c>
      <c r="AD203" s="448">
        <f>+'Tute cabrò'!D9</f>
        <v>1.875</v>
      </c>
      <c r="AE203" s="449">
        <f>+'Tute cabrò'!E9</f>
        <v>8</v>
      </c>
      <c r="AF203" s="426">
        <f>+'Tute cabrò'!F9</f>
        <v>5</v>
      </c>
      <c r="AH203" s="427">
        <f>+Euchre!A9</f>
        <v>5</v>
      </c>
      <c r="AI203" s="446" t="str">
        <f>+Euchre!B9</f>
        <v>Grau</v>
      </c>
      <c r="AJ203" s="434">
        <f>+Euchre!C9</f>
        <v>20</v>
      </c>
      <c r="AK203" s="430">
        <f>+Euchre!D9</f>
        <v>14</v>
      </c>
      <c r="AL203" s="436">
        <f>+Euchre!E9</f>
        <v>4</v>
      </c>
      <c r="AM203" s="437">
        <f>+Euchre!F9</f>
        <v>0</v>
      </c>
      <c r="AW203" s="417"/>
      <c r="AX203" s="417"/>
      <c r="AY203" s="417"/>
      <c r="AZ203" s="417"/>
      <c r="BA203" s="417"/>
      <c r="BB203" s="417"/>
      <c r="BC203" s="417"/>
      <c r="BD203" s="417"/>
      <c r="BE203" s="417"/>
      <c r="BF203" s="417"/>
      <c r="BG203" s="417"/>
      <c r="BH203" s="417"/>
      <c r="BI203" s="417"/>
      <c r="BJ203" s="417"/>
      <c r="BK203" s="417"/>
      <c r="BL203" s="417"/>
      <c r="BM203" s="417"/>
      <c r="BN203" s="417"/>
      <c r="BO203" s="417"/>
      <c r="BP203" s="417"/>
      <c r="BQ203" s="417"/>
      <c r="BR203" s="417"/>
      <c r="BS203" s="417"/>
      <c r="BT203" s="417"/>
      <c r="BU203" s="417"/>
      <c r="BV203" s="417"/>
      <c r="BW203" s="417"/>
      <c r="BX203" s="417"/>
      <c r="BY203" s="417"/>
      <c r="BZ203" s="417"/>
      <c r="CA203" s="417"/>
      <c r="CB203" s="417"/>
      <c r="CC203" s="417"/>
      <c r="CD203" s="417"/>
      <c r="CE203" s="417"/>
      <c r="CF203" s="417"/>
      <c r="CG203" s="417"/>
      <c r="CH203" s="417"/>
    </row>
    <row r="204" spans="2:86" s="414" customFormat="1" ht="18.5" thickBot="1" x14ac:dyDescent="0.45">
      <c r="B204" s="415"/>
      <c r="C204" s="416"/>
      <c r="D204" s="418">
        <f>+Podrida!A10</f>
        <v>6</v>
      </c>
      <c r="E204" s="418" t="str">
        <f>+Podrida!B10</f>
        <v>Sebas</v>
      </c>
      <c r="F204" s="434">
        <f>+Podrida!C10</f>
        <v>3</v>
      </c>
      <c r="G204" s="430">
        <f>+Podrida!D10</f>
        <v>82</v>
      </c>
      <c r="H204" s="431">
        <f>+Podrida!E10</f>
        <v>4</v>
      </c>
      <c r="I204" s="443">
        <f>+Podrida!F10</f>
        <v>0</v>
      </c>
      <c r="L204" s="427">
        <f>+'4 Duros'!A10</f>
        <v>6</v>
      </c>
      <c r="M204" s="428" t="str">
        <f>+'4 Duros'!B10</f>
        <v>Gemma</v>
      </c>
      <c r="N204" s="434">
        <f>+'4 Duros'!C10</f>
        <v>-44</v>
      </c>
      <c r="O204" s="444">
        <f>+'4 Duros'!D10</f>
        <v>-40</v>
      </c>
      <c r="P204" s="445">
        <f>+'4 Duros'!E10</f>
        <v>10</v>
      </c>
      <c r="Q204" s="437">
        <f>+'4 Duros'!F10</f>
        <v>0</v>
      </c>
      <c r="R204" s="417"/>
      <c r="S204" s="417"/>
      <c r="T204" s="427">
        <f>+Buti!A10</f>
        <v>6</v>
      </c>
      <c r="U204" s="446" t="str">
        <f>+Buti!B10</f>
        <v>Sally</v>
      </c>
      <c r="V204" s="434">
        <f>+Buti!C10</f>
        <v>10</v>
      </c>
      <c r="W204" s="430">
        <f>+Buti!D10</f>
        <v>-77</v>
      </c>
      <c r="X204" s="436">
        <f>+Buti!E10</f>
        <v>6</v>
      </c>
      <c r="Y204" s="437">
        <f>+Buti!F10</f>
        <v>0</v>
      </c>
      <c r="Z204" s="417"/>
      <c r="AA204" s="418">
        <v>6</v>
      </c>
      <c r="AB204" s="420" t="str">
        <f>+'Tute cabrò'!B10</f>
        <v>Bibi</v>
      </c>
      <c r="AC204" s="447">
        <f>+'Tute cabrò'!C10</f>
        <v>-20</v>
      </c>
      <c r="AD204" s="448">
        <f>+'Tute cabrò'!D10</f>
        <v>1.3846153846153846</v>
      </c>
      <c r="AE204" s="449">
        <f>+'Tute cabrò'!E10</f>
        <v>13</v>
      </c>
      <c r="AF204" s="426">
        <f>+'Tute cabrò'!F10</f>
        <v>0</v>
      </c>
      <c r="AH204" s="427">
        <f>+Euchre!A10</f>
        <v>6</v>
      </c>
      <c r="AI204" s="446" t="str">
        <f>+Euchre!B10</f>
        <v>Òscar</v>
      </c>
      <c r="AJ204" s="434">
        <f>+Euchre!C10</f>
        <v>10</v>
      </c>
      <c r="AK204" s="430">
        <f>+Euchre!D10</f>
        <v>4</v>
      </c>
      <c r="AL204" s="436">
        <f>+Euchre!E10</f>
        <v>3</v>
      </c>
      <c r="AM204" s="437">
        <f>+Euchre!F10</f>
        <v>0</v>
      </c>
      <c r="AW204" s="417"/>
      <c r="AX204" s="417"/>
      <c r="AY204" s="417"/>
      <c r="AZ204" s="417"/>
      <c r="BA204" s="417"/>
      <c r="BB204" s="417"/>
      <c r="BC204" s="417"/>
      <c r="BD204" s="417"/>
      <c r="BE204" s="417"/>
      <c r="BF204" s="417"/>
      <c r="BG204" s="417"/>
      <c r="BH204" s="417"/>
      <c r="BI204" s="417"/>
      <c r="BJ204" s="417"/>
      <c r="BK204" s="417"/>
      <c r="BL204" s="417"/>
      <c r="BM204" s="417"/>
      <c r="BN204" s="417"/>
      <c r="BO204" s="417"/>
      <c r="BP204" s="417"/>
      <c r="BQ204" s="417"/>
      <c r="BR204" s="417"/>
      <c r="BS204" s="417"/>
      <c r="BT204" s="417"/>
      <c r="BU204" s="417"/>
      <c r="BV204" s="417"/>
      <c r="BW204" s="417"/>
      <c r="BX204" s="417"/>
      <c r="BY204" s="417"/>
      <c r="BZ204" s="417"/>
      <c r="CA204" s="417"/>
      <c r="CB204" s="417"/>
      <c r="CC204" s="417"/>
      <c r="CD204" s="417"/>
      <c r="CE204" s="417"/>
      <c r="CF204" s="417"/>
      <c r="CG204" s="417"/>
      <c r="CH204" s="417"/>
    </row>
    <row r="205" spans="2:86" s="414" customFormat="1" ht="18.5" thickBot="1" x14ac:dyDescent="0.45">
      <c r="B205" s="415"/>
      <c r="C205" s="416"/>
      <c r="D205" s="418">
        <f>+Podrida!A11</f>
        <v>7</v>
      </c>
      <c r="E205" s="418" t="str">
        <f>+Podrida!B11</f>
        <v>Neus</v>
      </c>
      <c r="F205" s="434">
        <f>+Podrida!C11</f>
        <v>-4</v>
      </c>
      <c r="G205" s="430">
        <f>+Podrida!D11</f>
        <v>74</v>
      </c>
      <c r="H205" s="431">
        <f>+Podrida!E11</f>
        <v>1</v>
      </c>
      <c r="I205" s="443">
        <f>+Podrida!F11</f>
        <v>0</v>
      </c>
      <c r="L205" s="427">
        <f>+'4 Duros'!A11</f>
        <v>7</v>
      </c>
      <c r="M205" s="428" t="str">
        <f>+'4 Duros'!B11</f>
        <v>Óscar</v>
      </c>
      <c r="N205" s="434">
        <f>+'4 Duros'!C11</f>
        <v>5</v>
      </c>
      <c r="O205" s="444">
        <f>+'4 Duros'!D11</f>
        <v>-4</v>
      </c>
      <c r="P205" s="445">
        <f>+'4 Duros'!E11</f>
        <v>4</v>
      </c>
      <c r="Q205" s="437">
        <f>+'4 Duros'!F11</f>
        <v>0</v>
      </c>
      <c r="R205" s="417"/>
      <c r="S205" s="417"/>
      <c r="T205" s="427">
        <f>+Buti!A11</f>
        <v>7</v>
      </c>
      <c r="U205" s="446" t="str">
        <f>+Buti!B11</f>
        <v>Gemma</v>
      </c>
      <c r="V205" s="434">
        <f>+Buti!C11</f>
        <v>0</v>
      </c>
      <c r="W205" s="430">
        <f>+Buti!D11</f>
        <v>-41</v>
      </c>
      <c r="X205" s="436">
        <f>+Buti!E11</f>
        <v>14</v>
      </c>
      <c r="Y205" s="437">
        <f>+Buti!F11</f>
        <v>0</v>
      </c>
      <c r="Z205" s="417"/>
      <c r="AA205" s="418">
        <v>7</v>
      </c>
      <c r="AB205" s="420" t="str">
        <f>+'Tute cabrò'!B11</f>
        <v>Goretti</v>
      </c>
      <c r="AC205" s="447">
        <f>+'Tute cabrò'!C11</f>
        <v>10</v>
      </c>
      <c r="AD205" s="448">
        <f>+'Tute cabrò'!D11</f>
        <v>0</v>
      </c>
      <c r="AE205" s="449">
        <f>+'Tute cabrò'!E11</f>
        <v>1</v>
      </c>
      <c r="AF205" s="426">
        <f>+'Tute cabrò'!F11</f>
        <v>0</v>
      </c>
      <c r="AH205" s="427">
        <f>+Euchre!A11</f>
        <v>7</v>
      </c>
      <c r="AI205" s="446" t="str">
        <f>+Euchre!B11</f>
        <v>Lluisa</v>
      </c>
      <c r="AJ205" s="434">
        <f>+Euchre!C11</f>
        <v>10</v>
      </c>
      <c r="AK205" s="430">
        <f>+Euchre!D11</f>
        <v>2</v>
      </c>
      <c r="AL205" s="436">
        <f>+Euchre!E11</f>
        <v>1</v>
      </c>
      <c r="AM205" s="437">
        <f>+Euchre!F11</f>
        <v>0</v>
      </c>
      <c r="AW205" s="417"/>
      <c r="AX205" s="417"/>
      <c r="AY205" s="417"/>
      <c r="AZ205" s="417"/>
      <c r="BA205" s="417"/>
      <c r="BB205" s="417"/>
      <c r="BC205" s="417"/>
      <c r="BD205" s="417"/>
      <c r="BE205" s="417"/>
      <c r="BF205" s="417"/>
      <c r="BG205" s="417"/>
      <c r="BH205" s="417"/>
      <c r="BI205" s="417"/>
      <c r="BJ205" s="417"/>
      <c r="BK205" s="417"/>
      <c r="BL205" s="417"/>
      <c r="BM205" s="417"/>
      <c r="BN205" s="417"/>
      <c r="BO205" s="417"/>
      <c r="BP205" s="417"/>
      <c r="BQ205" s="417"/>
      <c r="BR205" s="417"/>
      <c r="BS205" s="417"/>
      <c r="BT205" s="417"/>
      <c r="BU205" s="417"/>
      <c r="BV205" s="417"/>
      <c r="BW205" s="417"/>
      <c r="BX205" s="417"/>
      <c r="BY205" s="417"/>
      <c r="BZ205" s="417"/>
      <c r="CA205" s="417"/>
      <c r="CB205" s="417"/>
      <c r="CC205" s="417"/>
      <c r="CD205" s="417"/>
      <c r="CE205" s="417"/>
      <c r="CF205" s="417"/>
      <c r="CG205" s="417"/>
      <c r="CH205" s="417"/>
    </row>
    <row r="206" spans="2:86" s="414" customFormat="1" ht="18.5" thickBot="1" x14ac:dyDescent="0.45">
      <c r="B206" s="415"/>
      <c r="C206" s="416"/>
      <c r="D206" s="418">
        <f>+Podrida!A12</f>
        <v>8</v>
      </c>
      <c r="E206" s="418" t="str">
        <f>+Podrida!B12</f>
        <v>Núria</v>
      </c>
      <c r="F206" s="434">
        <f>+Podrida!C12</f>
        <v>-5</v>
      </c>
      <c r="G206" s="430">
        <f>+Podrida!D12</f>
        <v>67</v>
      </c>
      <c r="H206" s="431">
        <f>+Podrida!E12</f>
        <v>1</v>
      </c>
      <c r="I206" s="443">
        <f>+Podrida!F12</f>
        <v>0</v>
      </c>
      <c r="L206" s="427">
        <f>+'4 Duros'!A12</f>
        <v>8</v>
      </c>
      <c r="M206" s="428" t="str">
        <f>+'4 Duros'!B12</f>
        <v>Daniel</v>
      </c>
      <c r="N206" s="434">
        <f>+'4 Duros'!C12</f>
        <v>4</v>
      </c>
      <c r="O206" s="444">
        <f>+'4 Duros'!D12</f>
        <v>-4</v>
      </c>
      <c r="P206" s="445">
        <f>+'4 Duros'!E12</f>
        <v>1</v>
      </c>
      <c r="Q206" s="437">
        <f>+'4 Duros'!F12</f>
        <v>0</v>
      </c>
      <c r="R206" s="417"/>
      <c r="S206" s="417"/>
      <c r="T206" s="427">
        <f>+Buti!A12</f>
        <v>8</v>
      </c>
      <c r="U206" s="446" t="str">
        <f>+Buti!B12</f>
        <v>Neus</v>
      </c>
      <c r="V206" s="434">
        <f>+Buti!C12</f>
        <v>0</v>
      </c>
      <c r="W206" s="430">
        <f>+Buti!D12</f>
        <v>-128</v>
      </c>
      <c r="X206" s="436">
        <f>+Buti!E12</f>
        <v>18</v>
      </c>
      <c r="Y206" s="437">
        <f>+Buti!F12</f>
        <v>0</v>
      </c>
      <c r="Z206" s="417"/>
      <c r="AA206" s="418">
        <v>8</v>
      </c>
      <c r="AB206" s="420" t="str">
        <f>+'Tute cabrò'!B12</f>
        <v>Toni</v>
      </c>
      <c r="AC206" s="447">
        <f>+'Tute cabrò'!C12</f>
        <v>10</v>
      </c>
      <c r="AD206" s="448">
        <f>+'Tute cabrò'!D12</f>
        <v>0</v>
      </c>
      <c r="AE206" s="449">
        <f>+'Tute cabrò'!E12</f>
        <v>1</v>
      </c>
      <c r="AF206" s="426">
        <f>+'Tute cabrò'!F12</f>
        <v>0</v>
      </c>
      <c r="AH206" s="427">
        <f>+Euchre!A12</f>
        <v>8</v>
      </c>
      <c r="AI206" s="446" t="str">
        <f>+Euchre!B12</f>
        <v>Bibi</v>
      </c>
      <c r="AJ206" s="434">
        <f>+Euchre!C12</f>
        <v>0</v>
      </c>
      <c r="AK206" s="430">
        <f>+Euchre!D12</f>
        <v>0</v>
      </c>
      <c r="AL206" s="436">
        <f>+Euchre!E12</f>
        <v>2</v>
      </c>
      <c r="AM206" s="437">
        <f>+Euchre!F12</f>
        <v>0</v>
      </c>
      <c r="AW206" s="417"/>
      <c r="AX206" s="417"/>
      <c r="AY206" s="417"/>
      <c r="AZ206" s="417"/>
      <c r="BA206" s="417"/>
      <c r="BB206" s="417"/>
      <c r="BC206" s="417"/>
      <c r="BD206" s="417"/>
      <c r="BE206" s="417"/>
      <c r="BF206" s="417"/>
      <c r="BG206" s="417"/>
      <c r="BH206" s="417"/>
      <c r="BI206" s="417"/>
      <c r="BJ206" s="417"/>
      <c r="BK206" s="417"/>
      <c r="BL206" s="417"/>
      <c r="BM206" s="417"/>
      <c r="BN206" s="417"/>
      <c r="BO206" s="417"/>
      <c r="BP206" s="417"/>
      <c r="BQ206" s="417"/>
      <c r="BR206" s="417"/>
      <c r="BS206" s="417"/>
      <c r="BT206" s="417"/>
      <c r="BU206" s="417"/>
      <c r="BV206" s="417"/>
      <c r="BW206" s="417"/>
      <c r="BX206" s="417"/>
      <c r="BY206" s="417"/>
      <c r="BZ206" s="417"/>
      <c r="CA206" s="417"/>
      <c r="CB206" s="417"/>
      <c r="CC206" s="417"/>
      <c r="CD206" s="417"/>
      <c r="CE206" s="417"/>
      <c r="CF206" s="417"/>
      <c r="CG206" s="417"/>
      <c r="CH206" s="417"/>
    </row>
    <row r="207" spans="2:86" s="414" customFormat="1" ht="18.5" thickBot="1" x14ac:dyDescent="0.45">
      <c r="B207" s="415"/>
      <c r="C207" s="416"/>
      <c r="D207" s="418">
        <f>+Podrida!A13</f>
        <v>9</v>
      </c>
      <c r="E207" s="418" t="str">
        <f>+Podrida!B13</f>
        <v>Gemma</v>
      </c>
      <c r="F207" s="434">
        <f>+Podrida!C13</f>
        <v>-5</v>
      </c>
      <c r="G207" s="430">
        <f>+Podrida!D13</f>
        <v>29</v>
      </c>
      <c r="H207" s="431">
        <f>+Podrida!E13</f>
        <v>2</v>
      </c>
      <c r="I207" s="443">
        <f>+Podrida!F13</f>
        <v>0</v>
      </c>
      <c r="L207" s="427">
        <f>+'4 Duros'!A13</f>
        <v>9</v>
      </c>
      <c r="M207" s="428" t="str">
        <f>+'4 Duros'!B13</f>
        <v>Mònica</v>
      </c>
      <c r="N207" s="434">
        <f>+'4 Duros'!C13</f>
        <v>-4</v>
      </c>
      <c r="O207" s="444">
        <f>+'4 Duros'!D13</f>
        <v>-4</v>
      </c>
      <c r="P207" s="445">
        <f>+'4 Duros'!E13</f>
        <v>1</v>
      </c>
      <c r="Q207" s="437">
        <f>+'4 Duros'!F13</f>
        <v>0</v>
      </c>
      <c r="R207" s="417"/>
      <c r="S207" s="417"/>
      <c r="T207" s="427">
        <f>+Buti!A13</f>
        <v>9</v>
      </c>
      <c r="U207" s="446" t="str">
        <f>+Buti!B13</f>
        <v>Òscar</v>
      </c>
      <c r="V207" s="434">
        <f>+Buti!C13</f>
        <v>-10</v>
      </c>
      <c r="W207" s="430">
        <f>+Buti!D13</f>
        <v>35</v>
      </c>
      <c r="X207" s="436">
        <f>+Buti!E13</f>
        <v>9</v>
      </c>
      <c r="Y207" s="437">
        <f>+Buti!F13</f>
        <v>0</v>
      </c>
      <c r="Z207" s="417"/>
      <c r="AA207" s="418">
        <v>9</v>
      </c>
      <c r="AB207" s="420" t="str">
        <f>+'Tute cabrò'!B13</f>
        <v>Gemma</v>
      </c>
      <c r="AC207" s="447">
        <f>+'Tute cabrò'!C13</f>
        <v>0</v>
      </c>
      <c r="AD207" s="448">
        <f>+'Tute cabrò'!D13</f>
        <v>2</v>
      </c>
      <c r="AE207" s="449">
        <f>+'Tute cabrò'!E13</f>
        <v>2</v>
      </c>
      <c r="AF207" s="426">
        <f>+'Tute cabrò'!F13</f>
        <v>0</v>
      </c>
      <c r="AH207" s="427">
        <f>+Euchre!A13</f>
        <v>9</v>
      </c>
      <c r="AI207" s="446" t="str">
        <f>+Euchre!B13</f>
        <v>Sally</v>
      </c>
      <c r="AJ207" s="434">
        <f>+Euchre!C13</f>
        <v>0</v>
      </c>
      <c r="AK207" s="430">
        <f>+Euchre!D13</f>
        <v>0</v>
      </c>
      <c r="AL207" s="436">
        <f>+Euchre!E13</f>
        <v>2</v>
      </c>
      <c r="AM207" s="437">
        <f>+Euchre!F13</f>
        <v>0</v>
      </c>
      <c r="AW207" s="417"/>
      <c r="AX207" s="417"/>
      <c r="AY207" s="417"/>
      <c r="AZ207" s="417"/>
      <c r="BA207" s="417"/>
      <c r="BB207" s="417"/>
      <c r="BC207" s="417"/>
      <c r="BD207" s="417"/>
      <c r="BE207" s="417"/>
      <c r="BF207" s="417"/>
      <c r="BG207" s="417"/>
      <c r="BH207" s="417"/>
      <c r="BI207" s="417"/>
      <c r="BJ207" s="417"/>
      <c r="BK207" s="417"/>
      <c r="BL207" s="417"/>
      <c r="BM207" s="417"/>
      <c r="BN207" s="417"/>
      <c r="BO207" s="417"/>
      <c r="BP207" s="417"/>
      <c r="BQ207" s="417"/>
      <c r="BR207" s="417"/>
      <c r="BS207" s="417"/>
      <c r="BT207" s="417"/>
      <c r="BU207" s="417"/>
      <c r="BV207" s="417"/>
      <c r="BW207" s="417"/>
      <c r="BX207" s="417"/>
      <c r="BY207" s="417"/>
      <c r="BZ207" s="417"/>
      <c r="CA207" s="417"/>
      <c r="CB207" s="417"/>
      <c r="CC207" s="417"/>
      <c r="CD207" s="417"/>
      <c r="CE207" s="417"/>
      <c r="CF207" s="417"/>
      <c r="CG207" s="417"/>
      <c r="CH207" s="417"/>
    </row>
    <row r="208" spans="2:86" s="414" customFormat="1" ht="18.5" thickBot="1" x14ac:dyDescent="0.45">
      <c r="B208" s="415"/>
      <c r="C208" s="416"/>
      <c r="D208" s="418">
        <f>+Podrida!A14</f>
        <v>10</v>
      </c>
      <c r="E208" s="418" t="str">
        <f>+Podrida!B14</f>
        <v>Sally</v>
      </c>
      <c r="F208" s="434">
        <f>+Podrida!C14</f>
        <v>-6</v>
      </c>
      <c r="G208" s="430">
        <f>+Podrida!D14</f>
        <v>34</v>
      </c>
      <c r="H208" s="431">
        <f>+Podrida!E14</f>
        <v>1</v>
      </c>
      <c r="I208" s="443">
        <f>+Podrida!F14</f>
        <v>0</v>
      </c>
      <c r="L208" s="427">
        <f>+'4 Duros'!A14</f>
        <v>10</v>
      </c>
      <c r="M208" s="428" t="str">
        <f>+'4 Duros'!B14</f>
        <v>Nogué</v>
      </c>
      <c r="N208" s="434">
        <f>+'4 Duros'!C14</f>
        <v>-5</v>
      </c>
      <c r="O208" s="444">
        <f>+'4 Duros'!D14</f>
        <v>-4</v>
      </c>
      <c r="P208" s="445">
        <f>+'4 Duros'!E14</f>
        <v>1</v>
      </c>
      <c r="Q208" s="437">
        <f>+'4 Duros'!F14</f>
        <v>0</v>
      </c>
      <c r="R208" s="417"/>
      <c r="S208" s="417"/>
      <c r="T208" s="427">
        <v>10</v>
      </c>
      <c r="U208" s="446" t="str">
        <f>+Buti!B14</f>
        <v>Núria V.</v>
      </c>
      <c r="V208" s="434">
        <f>+Buti!C14</f>
        <v>-10</v>
      </c>
      <c r="W208" s="430">
        <f>+Buti!D14</f>
        <v>-84</v>
      </c>
      <c r="X208" s="436">
        <f>+Buti!E14</f>
        <v>9</v>
      </c>
      <c r="Y208" s="437">
        <f>+Buti!F14</f>
        <v>0</v>
      </c>
      <c r="Z208" s="417"/>
      <c r="AA208" s="418">
        <v>10</v>
      </c>
      <c r="AB208" s="420" t="str">
        <f>+'Tute cabrò'!B14</f>
        <v>Grau</v>
      </c>
      <c r="AC208" s="447">
        <f>+'Tute cabrò'!C14</f>
        <v>-5</v>
      </c>
      <c r="AD208" s="448">
        <f>+'Tute cabrò'!D14</f>
        <v>3</v>
      </c>
      <c r="AE208" s="449">
        <f>+'Tute cabrò'!E14</f>
        <v>1</v>
      </c>
      <c r="AF208" s="426">
        <f>+'Tute cabrò'!F14</f>
        <v>0</v>
      </c>
      <c r="AH208" s="427">
        <f>+Euchre!A14</f>
        <v>10</v>
      </c>
      <c r="AI208" s="446" t="str">
        <f>+Euchre!B14</f>
        <v>Marko</v>
      </c>
      <c r="AJ208" s="434">
        <f>+Euchre!C14</f>
        <v>-10</v>
      </c>
      <c r="AK208" s="430">
        <f>+Euchre!D14</f>
        <v>-1</v>
      </c>
      <c r="AL208" s="436">
        <f>+Euchre!E14</f>
        <v>3</v>
      </c>
      <c r="AM208" s="437">
        <f>+Euchre!F14</f>
        <v>0</v>
      </c>
      <c r="AW208" s="417"/>
      <c r="AX208" s="417"/>
      <c r="AY208" s="417"/>
      <c r="AZ208" s="417"/>
      <c r="BA208" s="417"/>
      <c r="BB208" s="417"/>
      <c r="BC208" s="417"/>
      <c r="BD208" s="417"/>
      <c r="BE208" s="417"/>
      <c r="BF208" s="417"/>
      <c r="BG208" s="417"/>
      <c r="BH208" s="417"/>
      <c r="BI208" s="417"/>
      <c r="BJ208" s="417"/>
      <c r="BK208" s="417"/>
      <c r="BL208" s="417"/>
      <c r="BM208" s="417"/>
      <c r="BN208" s="417"/>
      <c r="BO208" s="417"/>
      <c r="BP208" s="417"/>
      <c r="BQ208" s="417"/>
      <c r="BR208" s="417"/>
      <c r="BS208" s="417"/>
      <c r="BT208" s="417"/>
      <c r="BU208" s="417"/>
      <c r="BV208" s="417"/>
      <c r="BW208" s="417"/>
      <c r="BX208" s="417"/>
      <c r="BY208" s="417"/>
      <c r="BZ208" s="417"/>
      <c r="CA208" s="417"/>
      <c r="CB208" s="417"/>
      <c r="CC208" s="417"/>
      <c r="CD208" s="417"/>
      <c r="CE208" s="417"/>
      <c r="CF208" s="417"/>
      <c r="CG208" s="417"/>
      <c r="CH208" s="417"/>
    </row>
    <row r="209" spans="2:86" s="414" customFormat="1" ht="18.5" thickBot="1" x14ac:dyDescent="0.45">
      <c r="B209" s="415"/>
      <c r="C209" s="416"/>
      <c r="D209" s="418">
        <f>+Podrida!A15</f>
        <v>11</v>
      </c>
      <c r="E209" s="418" t="str">
        <f>+Podrida!B15</f>
        <v>Albert</v>
      </c>
      <c r="F209" s="434">
        <f>+Podrida!C15</f>
        <v>-10</v>
      </c>
      <c r="G209" s="430">
        <f>+Podrida!D15</f>
        <v>56</v>
      </c>
      <c r="H209" s="431">
        <f>+Podrida!E15</f>
        <v>1</v>
      </c>
      <c r="I209" s="443">
        <f>+Podrida!F15</f>
        <v>0</v>
      </c>
      <c r="L209" s="427">
        <f>+'4 Duros'!A15</f>
        <v>11</v>
      </c>
      <c r="M209" s="428" t="str">
        <f>+'4 Duros'!B15</f>
        <v>Toni</v>
      </c>
      <c r="N209" s="434">
        <f>+'4 Duros'!C15</f>
        <v>-5</v>
      </c>
      <c r="O209" s="444">
        <f>+'4 Duros'!D15</f>
        <v>-8</v>
      </c>
      <c r="P209" s="445">
        <f>+'4 Duros'!E15</f>
        <v>2</v>
      </c>
      <c r="Q209" s="437">
        <f>+'4 Duros'!F15</f>
        <v>0</v>
      </c>
      <c r="R209" s="417"/>
      <c r="S209" s="417"/>
      <c r="T209" s="427">
        <v>11</v>
      </c>
      <c r="U209" s="446" t="str">
        <f>+Buti!B15</f>
        <v>Albert</v>
      </c>
      <c r="V209" s="434">
        <f>+Buti!C15</f>
        <v>-20</v>
      </c>
      <c r="W209" s="430">
        <f>+Buti!D15</f>
        <v>-192</v>
      </c>
      <c r="X209" s="436">
        <f>+Buti!E15</f>
        <v>16</v>
      </c>
      <c r="Y209" s="437">
        <f>+Buti!F15</f>
        <v>0</v>
      </c>
      <c r="Z209" s="417"/>
      <c r="AA209" s="418">
        <v>11</v>
      </c>
      <c r="AB209" s="420" t="str">
        <f>+'Tute cabrò'!B15</f>
        <v>Montse</v>
      </c>
      <c r="AC209" s="447">
        <f>+'Tute cabrò'!C15</f>
        <v>-10</v>
      </c>
      <c r="AD209" s="448">
        <f>+'Tute cabrò'!D15</f>
        <v>2</v>
      </c>
      <c r="AE209" s="449">
        <f>+'Tute cabrò'!E15</f>
        <v>2</v>
      </c>
      <c r="AF209" s="426">
        <f>+'Tute cabrò'!F15</f>
        <v>0</v>
      </c>
      <c r="AH209" s="427">
        <f>+Euchre!A15</f>
        <v>11</v>
      </c>
      <c r="AI209" s="446" t="str">
        <f>+Euchre!B15</f>
        <v>Nogué</v>
      </c>
      <c r="AJ209" s="434">
        <f>+Euchre!C15</f>
        <v>-10</v>
      </c>
      <c r="AK209" s="430">
        <f>+Euchre!D15</f>
        <v>-8</v>
      </c>
      <c r="AL209" s="436">
        <f>+Euchre!E15</f>
        <v>1</v>
      </c>
      <c r="AM209" s="437">
        <f>+Euchre!F15</f>
        <v>0</v>
      </c>
      <c r="AW209" s="417"/>
      <c r="AX209" s="417"/>
      <c r="AY209" s="417"/>
      <c r="AZ209" s="417"/>
      <c r="BA209" s="417"/>
      <c r="BB209" s="417"/>
      <c r="BC209" s="417"/>
      <c r="BD209" s="417"/>
      <c r="BE209" s="417"/>
      <c r="BF209" s="417"/>
      <c r="BG209" s="417"/>
      <c r="BH209" s="417"/>
      <c r="BI209" s="417"/>
      <c r="BJ209" s="417"/>
      <c r="BK209" s="417"/>
      <c r="BL209" s="417"/>
      <c r="BM209" s="417"/>
      <c r="BN209" s="417"/>
      <c r="BO209" s="417"/>
      <c r="BP209" s="417"/>
      <c r="BQ209" s="417"/>
      <c r="BR209" s="417"/>
      <c r="BS209" s="417"/>
      <c r="BT209" s="417"/>
      <c r="BU209" s="417"/>
      <c r="BV209" s="417"/>
      <c r="BW209" s="417"/>
      <c r="BX209" s="417"/>
      <c r="BY209" s="417"/>
      <c r="BZ209" s="417"/>
      <c r="CA209" s="417"/>
      <c r="CB209" s="417"/>
      <c r="CC209" s="417"/>
      <c r="CD209" s="417"/>
      <c r="CE209" s="417"/>
      <c r="CF209" s="417"/>
      <c r="CG209" s="417"/>
      <c r="CH209" s="417"/>
    </row>
    <row r="210" spans="2:86" s="414" customFormat="1" ht="18.5" thickBot="1" x14ac:dyDescent="0.45">
      <c r="B210" s="415"/>
      <c r="C210" s="416"/>
      <c r="D210" s="418">
        <f>+Podrida!A16</f>
        <v>12</v>
      </c>
      <c r="E210" s="418" t="str">
        <f>+Podrida!B16</f>
        <v>Nogué</v>
      </c>
      <c r="F210" s="434">
        <f>+Podrida!C16</f>
        <v>-10</v>
      </c>
      <c r="G210" s="430">
        <f>+Podrida!D16</f>
        <v>43</v>
      </c>
      <c r="H210" s="431">
        <f>+Podrida!E16</f>
        <v>1</v>
      </c>
      <c r="I210" s="443">
        <f>+Podrida!F16</f>
        <v>0</v>
      </c>
      <c r="L210" s="427">
        <f>+'4 Duros'!A16</f>
        <v>12</v>
      </c>
      <c r="M210" s="428" t="str">
        <f>+'4 Duros'!B16</f>
        <v>Golanó</v>
      </c>
      <c r="N210" s="434">
        <f>+'4 Duros'!C16</f>
        <v>-5</v>
      </c>
      <c r="O210" s="444">
        <f>+'4 Duros'!D16</f>
        <v>-12</v>
      </c>
      <c r="P210" s="445">
        <f>+'4 Duros'!E16</f>
        <v>3</v>
      </c>
      <c r="Q210" s="437">
        <f>+'4 Duros'!F16</f>
        <v>0</v>
      </c>
      <c r="R210" s="417"/>
      <c r="S210" s="417"/>
      <c r="T210" s="427">
        <v>12</v>
      </c>
      <c r="U210" s="446" t="str">
        <f>+Buti!B16</f>
        <v>Nogué</v>
      </c>
      <c r="V210" s="434">
        <f>+Buti!C16</f>
        <v>-50</v>
      </c>
      <c r="W210" s="430">
        <f>+Buti!D16</f>
        <v>-165</v>
      </c>
      <c r="X210" s="436">
        <f>+Buti!E16</f>
        <v>15</v>
      </c>
      <c r="Y210" s="437">
        <f>+Buti!F16</f>
        <v>0</v>
      </c>
      <c r="Z210" s="417"/>
      <c r="AA210" s="418">
        <v>12</v>
      </c>
      <c r="AB210" s="420" t="str">
        <f>+'Tute cabrò'!B16</f>
        <v>Òscar</v>
      </c>
      <c r="AC210" s="447">
        <f>+'Tute cabrò'!C16</f>
        <v>-30</v>
      </c>
      <c r="AD210" s="448">
        <f>+'Tute cabrò'!D16</f>
        <v>2.5</v>
      </c>
      <c r="AE210" s="449">
        <f>+'Tute cabrò'!E16</f>
        <v>6</v>
      </c>
      <c r="AF210" s="426">
        <f>+'Tute cabrò'!F16</f>
        <v>0</v>
      </c>
      <c r="AH210" s="427">
        <f>+Euchre!A16</f>
        <v>12</v>
      </c>
      <c r="AI210" s="446" t="str">
        <f>+Euchre!B16</f>
        <v>Bine</v>
      </c>
      <c r="AJ210" s="434">
        <f>+Euchre!C16</f>
        <v>-20</v>
      </c>
      <c r="AK210" s="430">
        <f>+Euchre!D16</f>
        <v>-15</v>
      </c>
      <c r="AL210" s="436">
        <f>+Euchre!E16</f>
        <v>2</v>
      </c>
      <c r="AM210" s="437">
        <f>+Euchre!F16</f>
        <v>0</v>
      </c>
      <c r="AW210" s="417"/>
      <c r="AX210" s="417"/>
      <c r="AY210" s="417"/>
      <c r="AZ210" s="417"/>
      <c r="BA210" s="417"/>
      <c r="BB210" s="417"/>
      <c r="BC210" s="417"/>
      <c r="BD210" s="417"/>
      <c r="BE210" s="417"/>
      <c r="BF210" s="417"/>
      <c r="BG210" s="417"/>
      <c r="BH210" s="417"/>
      <c r="BI210" s="417"/>
      <c r="BJ210" s="417"/>
      <c r="BK210" s="417"/>
      <c r="BL210" s="417"/>
      <c r="BM210" s="417"/>
      <c r="BN210" s="417"/>
      <c r="BO210" s="417"/>
      <c r="BP210" s="417"/>
      <c r="BQ210" s="417"/>
      <c r="BR210" s="417"/>
      <c r="BS210" s="417"/>
      <c r="BT210" s="417"/>
      <c r="BU210" s="417"/>
      <c r="BV210" s="417"/>
      <c r="BW210" s="417"/>
      <c r="BX210" s="417"/>
      <c r="BY210" s="417"/>
      <c r="BZ210" s="417"/>
      <c r="CA210" s="417"/>
      <c r="CB210" s="417"/>
      <c r="CC210" s="417"/>
      <c r="CD210" s="417"/>
      <c r="CE210" s="417"/>
      <c r="CF210" s="417"/>
      <c r="CG210" s="417"/>
      <c r="CH210" s="417"/>
    </row>
    <row r="211" spans="2:86" s="414" customFormat="1" ht="18.5" thickBot="1" x14ac:dyDescent="0.45">
      <c r="B211" s="415"/>
      <c r="C211" s="416"/>
      <c r="D211" s="418">
        <f>+Podrida!A17</f>
        <v>13</v>
      </c>
      <c r="E211" s="418" t="str">
        <f>+Podrida!B17</f>
        <v>Bibi</v>
      </c>
      <c r="F211" s="434">
        <f>+Podrida!C17</f>
        <v>-16</v>
      </c>
      <c r="G211" s="430">
        <f>+Podrida!D17</f>
        <v>67.333333333333329</v>
      </c>
      <c r="H211" s="431">
        <f>+Podrida!E17</f>
        <v>3</v>
      </c>
      <c r="I211" s="443">
        <f>+Podrida!F17</f>
        <v>0</v>
      </c>
      <c r="L211" s="427">
        <f>+'4 Duros'!A17</f>
        <v>13</v>
      </c>
      <c r="M211" s="428" t="str">
        <f>+'4 Duros'!B17</f>
        <v>Paco</v>
      </c>
      <c r="N211" s="434">
        <f>+'4 Duros'!C17</f>
        <v>-26</v>
      </c>
      <c r="O211" s="444">
        <f>+'4 Duros'!D17</f>
        <v>-12</v>
      </c>
      <c r="P211" s="445">
        <f>+'4 Duros'!E17</f>
        <v>3</v>
      </c>
      <c r="Q211" s="437">
        <f>+'4 Duros'!F17</f>
        <v>0</v>
      </c>
      <c r="R211" s="417"/>
      <c r="S211" s="417"/>
      <c r="T211" s="427">
        <v>13</v>
      </c>
      <c r="U211" s="446" t="str">
        <f>+Buti!B17</f>
        <v>Sebas</v>
      </c>
      <c r="V211" s="434">
        <f>+Buti!C17</f>
        <v>-50</v>
      </c>
      <c r="W211" s="430">
        <f>+Buti!D17</f>
        <v>-182</v>
      </c>
      <c r="X211" s="436">
        <f>+Buti!E17</f>
        <v>28</v>
      </c>
      <c r="Y211" s="437">
        <f>+Buti!F17</f>
        <v>0</v>
      </c>
      <c r="Z211" s="417"/>
      <c r="AW211" s="417"/>
      <c r="AX211" s="417"/>
      <c r="AY211" s="417"/>
      <c r="AZ211" s="417"/>
      <c r="BA211" s="417"/>
      <c r="BB211" s="417"/>
      <c r="BC211" s="417"/>
      <c r="BD211" s="417"/>
      <c r="BE211" s="417"/>
      <c r="BF211" s="417"/>
      <c r="BG211" s="417"/>
      <c r="BH211" s="417"/>
      <c r="BI211" s="417"/>
      <c r="BJ211" s="417"/>
      <c r="BK211" s="417"/>
      <c r="BL211" s="417"/>
      <c r="BM211" s="417"/>
      <c r="BN211" s="417"/>
      <c r="BO211" s="417"/>
      <c r="BP211" s="417"/>
      <c r="BQ211" s="417"/>
      <c r="BR211" s="417"/>
      <c r="BS211" s="417"/>
      <c r="BT211" s="417"/>
      <c r="BU211" s="417"/>
      <c r="BV211" s="417"/>
      <c r="BW211" s="417"/>
      <c r="BX211" s="417"/>
      <c r="BY211" s="417"/>
      <c r="BZ211" s="417"/>
      <c r="CA211" s="417"/>
      <c r="CB211" s="417"/>
      <c r="CC211" s="417"/>
      <c r="CD211" s="417"/>
      <c r="CE211" s="417"/>
      <c r="CF211" s="417"/>
      <c r="CG211" s="417"/>
      <c r="CH211" s="417"/>
    </row>
    <row r="212" spans="2:86" s="414" customFormat="1" ht="18.5" thickBot="1" x14ac:dyDescent="0.45">
      <c r="B212" s="415"/>
      <c r="C212" s="416"/>
      <c r="R212" s="417"/>
      <c r="S212" s="417"/>
      <c r="T212" s="427">
        <v>14</v>
      </c>
      <c r="U212" s="446" t="str">
        <f>+Buti!B18</f>
        <v>Grau</v>
      </c>
      <c r="V212" s="434">
        <f>+Buti!C18</f>
        <v>-50</v>
      </c>
      <c r="W212" s="430">
        <f>+Buti!D18</f>
        <v>-268</v>
      </c>
      <c r="X212" s="436">
        <f>+Buti!E18</f>
        <v>19</v>
      </c>
      <c r="Y212" s="437">
        <f>+Buti!F18</f>
        <v>0</v>
      </c>
      <c r="Z212" s="417"/>
      <c r="AW212" s="417"/>
      <c r="AX212" s="417"/>
      <c r="AY212" s="417"/>
      <c r="AZ212" s="417"/>
      <c r="BA212" s="417"/>
      <c r="BB212" s="417"/>
      <c r="BC212" s="417"/>
      <c r="BD212" s="417"/>
      <c r="BE212" s="417"/>
      <c r="BF212" s="417"/>
      <c r="BG212" s="417"/>
      <c r="BH212" s="417"/>
      <c r="BI212" s="417"/>
      <c r="BJ212" s="417"/>
      <c r="BK212" s="417"/>
      <c r="BL212" s="417"/>
      <c r="BM212" s="417"/>
      <c r="BN212" s="417"/>
      <c r="BO212" s="417"/>
      <c r="BP212" s="417"/>
      <c r="BQ212" s="417"/>
      <c r="BR212" s="417"/>
      <c r="BS212" s="417"/>
      <c r="BT212" s="417"/>
      <c r="BU212" s="417"/>
      <c r="BV212" s="417"/>
      <c r="BW212" s="417"/>
      <c r="BX212" s="417"/>
      <c r="BY212" s="417"/>
      <c r="BZ212" s="417"/>
      <c r="CA212" s="417"/>
      <c r="CB212" s="417"/>
      <c r="CC212" s="417"/>
      <c r="CD212" s="417"/>
      <c r="CE212" s="417"/>
      <c r="CF212" s="417"/>
      <c r="CG212" s="417"/>
      <c r="CH212" s="417"/>
    </row>
    <row r="213" spans="2:86" s="414" customFormat="1" ht="18.5" thickBot="1" x14ac:dyDescent="0.45">
      <c r="B213" s="415"/>
      <c r="C213" s="416"/>
      <c r="R213" s="417"/>
      <c r="S213" s="417"/>
      <c r="T213" s="427">
        <v>15</v>
      </c>
      <c r="U213" s="446" t="str">
        <f>+Buti!B19</f>
        <v>Carlos F</v>
      </c>
      <c r="V213" s="434">
        <f>+Buti!C19</f>
        <v>10</v>
      </c>
      <c r="W213" s="430">
        <f>+Buti!D19</f>
        <v>51</v>
      </c>
      <c r="X213" s="436">
        <f>+Buti!E19</f>
        <v>3</v>
      </c>
      <c r="Y213" s="437">
        <f>+Buti!F19</f>
        <v>0</v>
      </c>
      <c r="Z213" s="417"/>
      <c r="AW213" s="417"/>
      <c r="AX213" s="417"/>
      <c r="AY213" s="417"/>
      <c r="AZ213" s="417"/>
      <c r="BA213" s="417"/>
      <c r="BB213" s="417"/>
      <c r="BC213" s="417"/>
      <c r="BD213" s="417"/>
      <c r="BE213" s="417"/>
      <c r="BF213" s="417"/>
      <c r="BG213" s="417"/>
      <c r="BH213" s="417"/>
      <c r="BI213" s="417"/>
      <c r="BJ213" s="417"/>
      <c r="BK213" s="417"/>
      <c r="BL213" s="417"/>
      <c r="BM213" s="417"/>
      <c r="BN213" s="417"/>
      <c r="BO213" s="417"/>
      <c r="BP213" s="417"/>
      <c r="BQ213" s="417"/>
      <c r="BR213" s="417"/>
      <c r="BS213" s="417"/>
      <c r="BT213" s="417"/>
      <c r="BU213" s="417"/>
      <c r="BV213" s="417"/>
      <c r="BW213" s="417"/>
      <c r="BX213" s="417"/>
      <c r="BY213" s="417"/>
      <c r="BZ213" s="417"/>
      <c r="CA213" s="417"/>
      <c r="CB213" s="417"/>
      <c r="CC213" s="417"/>
      <c r="CD213" s="417"/>
      <c r="CE213" s="417"/>
      <c r="CF213" s="417"/>
      <c r="CG213" s="417"/>
      <c r="CH213" s="417"/>
    </row>
    <row r="214" spans="2:86" s="414" customFormat="1" ht="18.5" thickBot="1" x14ac:dyDescent="0.45">
      <c r="B214" s="415"/>
      <c r="C214" s="416"/>
      <c r="R214" s="417"/>
      <c r="S214" s="417"/>
      <c r="T214" s="427">
        <v>16</v>
      </c>
      <c r="U214" s="446" t="str">
        <f>+Buti!B20</f>
        <v>Paco</v>
      </c>
      <c r="V214" s="434">
        <f>+Buti!C20</f>
        <v>0</v>
      </c>
      <c r="W214" s="430">
        <f>+Buti!D20</f>
        <v>58</v>
      </c>
      <c r="X214" s="436">
        <f>+Buti!E20</f>
        <v>4</v>
      </c>
      <c r="Y214" s="437">
        <f>+Buti!F20</f>
        <v>0</v>
      </c>
      <c r="Z214" s="417"/>
      <c r="AW214" s="417"/>
      <c r="AX214" s="417"/>
      <c r="AY214" s="417"/>
      <c r="AZ214" s="417"/>
      <c r="BA214" s="417"/>
      <c r="BB214" s="417"/>
      <c r="BC214" s="417"/>
      <c r="BD214" s="417"/>
      <c r="BE214" s="417"/>
      <c r="BF214" s="417"/>
      <c r="BG214" s="417"/>
      <c r="BH214" s="417"/>
      <c r="BI214" s="417"/>
      <c r="BJ214" s="417"/>
      <c r="BK214" s="417"/>
      <c r="BL214" s="417"/>
      <c r="BM214" s="417"/>
      <c r="BN214" s="417"/>
      <c r="BO214" s="417"/>
      <c r="BP214" s="417"/>
      <c r="BQ214" s="417"/>
      <c r="BR214" s="417"/>
      <c r="BS214" s="417"/>
      <c r="BT214" s="417"/>
      <c r="BU214" s="417"/>
      <c r="BV214" s="417"/>
      <c r="BW214" s="417"/>
      <c r="BX214" s="417"/>
      <c r="BY214" s="417"/>
      <c r="BZ214" s="417"/>
      <c r="CA214" s="417"/>
      <c r="CB214" s="417"/>
      <c r="CC214" s="417"/>
      <c r="CD214" s="417"/>
      <c r="CE214" s="417"/>
      <c r="CF214" s="417"/>
      <c r="CG214" s="417"/>
      <c r="CH214" s="417"/>
    </row>
    <row r="215" spans="2:86" s="414" customFormat="1" ht="18.5" thickBot="1" x14ac:dyDescent="0.45">
      <c r="B215" s="415"/>
      <c r="C215" s="416"/>
      <c r="R215" s="417"/>
      <c r="S215" s="417"/>
      <c r="T215" s="427">
        <v>17</v>
      </c>
      <c r="U215" s="446" t="str">
        <f>+Buti!B21</f>
        <v>Daniel</v>
      </c>
      <c r="V215" s="434">
        <f>+Buti!C21</f>
        <v>0</v>
      </c>
      <c r="W215" s="430">
        <f>+Buti!D21</f>
        <v>3</v>
      </c>
      <c r="X215" s="436">
        <f>+Buti!E21</f>
        <v>2</v>
      </c>
      <c r="Y215" s="437">
        <f>+Buti!F21</f>
        <v>0</v>
      </c>
      <c r="Z215" s="417"/>
      <c r="AW215" s="417"/>
      <c r="AX215" s="417"/>
      <c r="AY215" s="417"/>
      <c r="AZ215" s="417"/>
      <c r="BA215" s="417"/>
      <c r="BB215" s="417"/>
      <c r="BC215" s="417"/>
      <c r="BD215" s="417"/>
      <c r="BE215" s="417"/>
      <c r="BF215" s="417"/>
      <c r="BG215" s="417"/>
      <c r="BH215" s="417"/>
      <c r="BI215" s="417"/>
      <c r="BJ215" s="417"/>
      <c r="BK215" s="417"/>
      <c r="BL215" s="417"/>
      <c r="BM215" s="417"/>
      <c r="BN215" s="417"/>
      <c r="BO215" s="417"/>
      <c r="BP215" s="417"/>
      <c r="BQ215" s="417"/>
      <c r="BR215" s="417"/>
      <c r="BS215" s="417"/>
      <c r="BT215" s="417"/>
      <c r="BU215" s="417"/>
      <c r="BV215" s="417"/>
      <c r="BW215" s="417"/>
      <c r="BX215" s="417"/>
      <c r="BY215" s="417"/>
      <c r="BZ215" s="417"/>
      <c r="CA215" s="417"/>
      <c r="CB215" s="417"/>
      <c r="CC215" s="417"/>
      <c r="CD215" s="417"/>
      <c r="CE215" s="417"/>
      <c r="CF215" s="417"/>
      <c r="CG215" s="417"/>
      <c r="CH215" s="417"/>
    </row>
    <row r="216" spans="2:86" s="414" customFormat="1" ht="18.5" thickBot="1" x14ac:dyDescent="0.45">
      <c r="B216" s="415"/>
      <c r="C216" s="416"/>
      <c r="R216" s="417"/>
      <c r="S216" s="417"/>
      <c r="T216" s="427">
        <v>18</v>
      </c>
      <c r="U216" s="446" t="str">
        <f>+Buti!B22</f>
        <v>Mariajo</v>
      </c>
      <c r="V216" s="434">
        <f>+Buti!C22</f>
        <v>0</v>
      </c>
      <c r="W216" s="430">
        <f>+Buti!D22</f>
        <v>0</v>
      </c>
      <c r="X216" s="436">
        <f>+Buti!E22</f>
        <v>1</v>
      </c>
      <c r="Y216" s="437">
        <f>+Buti!F22</f>
        <v>0</v>
      </c>
      <c r="Z216" s="417"/>
      <c r="AW216" s="417"/>
      <c r="AX216" s="417"/>
      <c r="AY216" s="417"/>
      <c r="AZ216" s="417"/>
      <c r="BA216" s="417"/>
      <c r="BB216" s="417"/>
      <c r="BC216" s="417"/>
      <c r="BD216" s="417"/>
      <c r="BE216" s="417"/>
      <c r="BF216" s="417"/>
      <c r="BG216" s="417"/>
      <c r="BH216" s="417"/>
      <c r="BI216" s="417"/>
      <c r="BJ216" s="417"/>
      <c r="BK216" s="417"/>
      <c r="BL216" s="417"/>
      <c r="BM216" s="417"/>
      <c r="BN216" s="417"/>
      <c r="BO216" s="417"/>
      <c r="BP216" s="417"/>
      <c r="BQ216" s="417"/>
      <c r="BR216" s="417"/>
      <c r="BS216" s="417"/>
      <c r="BT216" s="417"/>
      <c r="BU216" s="417"/>
      <c r="BV216" s="417"/>
      <c r="BW216" s="417"/>
      <c r="BX216" s="417"/>
      <c r="BY216" s="417"/>
      <c r="BZ216" s="417"/>
      <c r="CA216" s="417"/>
      <c r="CB216" s="417"/>
      <c r="CC216" s="417"/>
      <c r="CD216" s="417"/>
      <c r="CE216" s="417"/>
      <c r="CF216" s="417"/>
      <c r="CG216" s="417"/>
      <c r="CH216" s="417"/>
    </row>
    <row r="217" spans="2:86" s="414" customFormat="1" ht="18.5" thickBot="1" x14ac:dyDescent="0.45">
      <c r="B217" s="415"/>
      <c r="C217" s="416"/>
      <c r="R217" s="417"/>
      <c r="S217" s="417"/>
      <c r="T217" s="427">
        <v>19</v>
      </c>
      <c r="U217" s="446" t="str">
        <f>+Buti!B23</f>
        <v>Anaïs</v>
      </c>
      <c r="V217" s="434">
        <f>+Buti!C23</f>
        <v>-5</v>
      </c>
      <c r="W217" s="430">
        <f>+Buti!D23</f>
        <v>-16</v>
      </c>
      <c r="X217" s="436">
        <f>+Buti!E23</f>
        <v>3</v>
      </c>
      <c r="Y217" s="437">
        <f>+Buti!F23</f>
        <v>0</v>
      </c>
      <c r="Z217" s="417"/>
      <c r="AW217" s="417"/>
      <c r="AX217" s="417"/>
      <c r="AY217" s="417"/>
      <c r="AZ217" s="417"/>
      <c r="BA217" s="417"/>
      <c r="BB217" s="417"/>
      <c r="BC217" s="417"/>
      <c r="BD217" s="417"/>
      <c r="BE217" s="417"/>
      <c r="BF217" s="417"/>
      <c r="BG217" s="417"/>
      <c r="BH217" s="417"/>
      <c r="BI217" s="417"/>
      <c r="BJ217" s="417"/>
      <c r="BK217" s="417"/>
      <c r="BL217" s="417"/>
      <c r="BM217" s="417"/>
      <c r="BN217" s="417"/>
      <c r="BO217" s="417"/>
      <c r="BP217" s="417"/>
      <c r="BQ217" s="417"/>
      <c r="BR217" s="417"/>
      <c r="BS217" s="417"/>
      <c r="BT217" s="417"/>
      <c r="BU217" s="417"/>
      <c r="BV217" s="417"/>
      <c r="BW217" s="417"/>
      <c r="BX217" s="417"/>
      <c r="BY217" s="417"/>
      <c r="BZ217" s="417"/>
      <c r="CA217" s="417"/>
      <c r="CB217" s="417"/>
      <c r="CC217" s="417"/>
      <c r="CD217" s="417"/>
      <c r="CE217" s="417"/>
      <c r="CF217" s="417"/>
      <c r="CG217" s="417"/>
      <c r="CH217" s="417"/>
    </row>
    <row r="218" spans="2:86" s="414" customFormat="1" ht="18.5" thickBot="1" x14ac:dyDescent="0.45">
      <c r="B218" s="415"/>
      <c r="C218" s="416"/>
      <c r="R218" s="417"/>
      <c r="S218" s="417"/>
      <c r="T218" s="427">
        <v>20</v>
      </c>
      <c r="U218" s="446" t="str">
        <f>+Buti!B24</f>
        <v>Carol</v>
      </c>
      <c r="V218" s="434">
        <f>+Buti!C24</f>
        <v>-20</v>
      </c>
      <c r="W218" s="430">
        <f>+Buti!D24</f>
        <v>-83</v>
      </c>
      <c r="X218" s="436">
        <f>+Buti!E24</f>
        <v>2</v>
      </c>
      <c r="Y218" s="437">
        <f>+Buti!F24</f>
        <v>0</v>
      </c>
      <c r="Z218" s="417"/>
      <c r="AW218" s="417"/>
      <c r="AX218" s="417"/>
      <c r="AY218" s="417"/>
      <c r="AZ218" s="417"/>
      <c r="BA218" s="417"/>
      <c r="BB218" s="417"/>
      <c r="BC218" s="417"/>
      <c r="BD218" s="417"/>
      <c r="BE218" s="417"/>
      <c r="BF218" s="417"/>
      <c r="BG218" s="417"/>
      <c r="BH218" s="417"/>
      <c r="BI218" s="417"/>
      <c r="BJ218" s="417"/>
      <c r="BK218" s="417"/>
      <c r="BL218" s="417"/>
      <c r="BM218" s="417"/>
      <c r="BN218" s="417"/>
      <c r="BO218" s="417"/>
      <c r="BP218" s="417"/>
      <c r="BQ218" s="417"/>
      <c r="BR218" s="417"/>
      <c r="BS218" s="417"/>
      <c r="BT218" s="417"/>
      <c r="BU218" s="417"/>
      <c r="BV218" s="417"/>
      <c r="BW218" s="417"/>
      <c r="BX218" s="417"/>
      <c r="BY218" s="417"/>
      <c r="BZ218" s="417"/>
      <c r="CA218" s="417"/>
      <c r="CB218" s="417"/>
      <c r="CC218" s="417"/>
      <c r="CD218" s="417"/>
      <c r="CE218" s="417"/>
      <c r="CF218" s="417"/>
      <c r="CG218" s="417"/>
      <c r="CH218" s="417"/>
    </row>
    <row r="219" spans="2:86" s="414" customFormat="1" ht="18" x14ac:dyDescent="0.4">
      <c r="B219" s="415"/>
      <c r="C219" s="416"/>
      <c r="R219" s="417"/>
      <c r="S219" s="417"/>
      <c r="T219" s="417"/>
      <c r="V219" s="439"/>
      <c r="W219" s="440"/>
      <c r="X219" s="440"/>
      <c r="Y219" s="417"/>
      <c r="Z219" s="417"/>
      <c r="AW219" s="417"/>
      <c r="AX219" s="417"/>
      <c r="AY219" s="417"/>
      <c r="AZ219" s="417"/>
      <c r="BA219" s="417"/>
      <c r="BB219" s="417"/>
      <c r="BC219" s="417"/>
      <c r="BD219" s="417"/>
      <c r="BE219" s="417"/>
      <c r="BF219" s="417"/>
      <c r="BG219" s="417"/>
      <c r="BH219" s="417"/>
      <c r="BI219" s="417"/>
      <c r="BJ219" s="417"/>
      <c r="BK219" s="417"/>
      <c r="BL219" s="417"/>
      <c r="BM219" s="417"/>
      <c r="BN219" s="417"/>
      <c r="BO219" s="417"/>
      <c r="BP219" s="417"/>
      <c r="BQ219" s="417"/>
      <c r="BR219" s="417"/>
      <c r="BS219" s="417"/>
      <c r="BT219" s="417"/>
      <c r="BU219" s="417"/>
      <c r="BV219" s="417"/>
      <c r="BW219" s="417"/>
      <c r="BX219" s="417"/>
      <c r="BY219" s="417"/>
      <c r="BZ219" s="417"/>
      <c r="CA219" s="417"/>
      <c r="CB219" s="417"/>
      <c r="CC219" s="417"/>
      <c r="CD219" s="417"/>
      <c r="CE219" s="417"/>
      <c r="CF219" s="417"/>
      <c r="CG219" s="417"/>
      <c r="CH219" s="417"/>
    </row>
    <row r="220" spans="2:86" s="414" customFormat="1" ht="18" x14ac:dyDescent="0.4">
      <c r="B220" s="415"/>
      <c r="C220" s="416"/>
      <c r="D220" s="415" t="str">
        <f>+'Euchre Sub.'!A1</f>
        <v>EUCHRE SUBHASTAT</v>
      </c>
      <c r="L220" s="415" t="str">
        <f>+'Pren 6!'!A1</f>
        <v>PREN 6!</v>
      </c>
      <c r="R220" s="417"/>
      <c r="S220" s="417"/>
      <c r="T220" s="415" t="str">
        <f>+Canasta!A1</f>
        <v>CANASTA</v>
      </c>
      <c r="Z220" s="417"/>
      <c r="AA220" s="415" t="str">
        <f>+Pumba!A1</f>
        <v>PUMBA</v>
      </c>
      <c r="AH220" s="415" t="str">
        <f>+Chinchón!A1</f>
        <v>CHINCHÓN</v>
      </c>
      <c r="AW220" s="417"/>
      <c r="AX220" s="417"/>
      <c r="AY220" s="417"/>
      <c r="AZ220" s="417"/>
      <c r="BA220" s="417"/>
      <c r="BB220" s="417"/>
      <c r="BC220" s="417"/>
      <c r="BD220" s="417"/>
      <c r="BE220" s="417"/>
      <c r="BF220" s="417"/>
      <c r="BG220" s="417"/>
      <c r="BH220" s="417"/>
      <c r="BI220" s="417"/>
      <c r="BJ220" s="417"/>
      <c r="BK220" s="417"/>
      <c r="BL220" s="417"/>
      <c r="BM220" s="417"/>
      <c r="BN220" s="417"/>
      <c r="BO220" s="417"/>
      <c r="BP220" s="417"/>
      <c r="BQ220" s="417"/>
      <c r="BR220" s="417"/>
      <c r="BS220" s="417"/>
      <c r="BT220" s="417"/>
      <c r="BU220" s="417"/>
      <c r="BV220" s="417"/>
      <c r="BW220" s="417"/>
      <c r="BX220" s="417"/>
      <c r="BY220" s="417"/>
      <c r="BZ220" s="417"/>
      <c r="CA220" s="417"/>
      <c r="CB220" s="417"/>
      <c r="CC220" s="417"/>
      <c r="CD220" s="417"/>
      <c r="CE220" s="417"/>
      <c r="CF220" s="417"/>
      <c r="CG220" s="417"/>
      <c r="CH220" s="417"/>
    </row>
    <row r="221" spans="2:86" s="414" customFormat="1" ht="18.5" thickBot="1" x14ac:dyDescent="0.45">
      <c r="B221" s="415"/>
      <c r="C221" s="416"/>
      <c r="R221" s="417"/>
      <c r="S221" s="417"/>
      <c r="Z221" s="417"/>
      <c r="AW221" s="417"/>
      <c r="AX221" s="417"/>
      <c r="AY221" s="417"/>
      <c r="AZ221" s="417"/>
      <c r="BA221" s="417"/>
      <c r="BB221" s="417"/>
      <c r="BC221" s="417"/>
      <c r="BD221" s="417"/>
      <c r="BE221" s="417"/>
      <c r="BF221" s="417"/>
      <c r="BG221" s="417"/>
      <c r="BH221" s="417"/>
      <c r="BI221" s="417"/>
      <c r="BJ221" s="417"/>
      <c r="BK221" s="417"/>
      <c r="BL221" s="417"/>
      <c r="BM221" s="417"/>
      <c r="BN221" s="417"/>
      <c r="BO221" s="417"/>
      <c r="BP221" s="417"/>
      <c r="BQ221" s="417"/>
      <c r="BR221" s="417"/>
      <c r="BS221" s="417"/>
      <c r="BT221" s="417"/>
      <c r="BU221" s="417"/>
      <c r="BV221" s="417"/>
      <c r="BW221" s="417"/>
      <c r="BX221" s="417"/>
      <c r="BY221" s="417"/>
      <c r="BZ221" s="417"/>
      <c r="CA221" s="417"/>
      <c r="CB221" s="417"/>
      <c r="CC221" s="417"/>
      <c r="CD221" s="417"/>
      <c r="CE221" s="417"/>
      <c r="CF221" s="417"/>
      <c r="CG221" s="417"/>
      <c r="CH221" s="417"/>
    </row>
    <row r="222" spans="2:86" s="414" customFormat="1" ht="18.5" thickBot="1" x14ac:dyDescent="0.45">
      <c r="B222" s="415"/>
      <c r="C222" s="416"/>
      <c r="D222" s="442"/>
      <c r="E222" s="418"/>
      <c r="F222" s="419" t="str">
        <f>+'Euchre Sub.'!C4</f>
        <v>Premi</v>
      </c>
      <c r="G222" s="419" t="str">
        <f>+'Euchre Sub.'!D4</f>
        <v>Punts</v>
      </c>
      <c r="H222" s="419" t="str">
        <f>+'Euchre Sub.'!E4</f>
        <v>Partides</v>
      </c>
      <c r="I222" s="423" t="str">
        <f>+'Euchre Sub.'!F4</f>
        <v>General</v>
      </c>
      <c r="L222" s="442"/>
      <c r="M222" s="418"/>
      <c r="N222" s="419" t="str">
        <f>+'Pren 6!'!C4</f>
        <v>Premi</v>
      </c>
      <c r="O222" s="419" t="str">
        <f>+'Pren 6!'!D4</f>
        <v>Punts</v>
      </c>
      <c r="P222" s="419" t="str">
        <f>+'Pren 6!'!E4</f>
        <v>Partides</v>
      </c>
      <c r="Q222" s="423" t="str">
        <f>+'Pren 6!'!F4</f>
        <v>General</v>
      </c>
      <c r="R222" s="417"/>
      <c r="S222" s="417"/>
      <c r="T222" s="442"/>
      <c r="U222" s="418"/>
      <c r="V222" s="419" t="str">
        <f>+Canasta!C4</f>
        <v>Premi</v>
      </c>
      <c r="W222" s="419" t="str">
        <f>+Canasta!D4</f>
        <v>Punts</v>
      </c>
      <c r="X222" s="419" t="str">
        <f>+Canasta!E4</f>
        <v>Partides</v>
      </c>
      <c r="Y222" s="423" t="str">
        <f>+Canasta!F4</f>
        <v>General</v>
      </c>
      <c r="Z222" s="417"/>
      <c r="AA222" s="442"/>
      <c r="AB222" s="418"/>
      <c r="AC222" s="419" t="str">
        <f>+Pumba!C4</f>
        <v>Premi</v>
      </c>
      <c r="AD222" s="419" t="str">
        <f>+Pumba!D4</f>
        <v>Punts</v>
      </c>
      <c r="AE222" s="419" t="str">
        <f>+Pumba!E4</f>
        <v>Partides</v>
      </c>
      <c r="AF222" s="423" t="str">
        <f>+Pumba!F4</f>
        <v>General</v>
      </c>
      <c r="AH222" s="418"/>
      <c r="AI222" s="420"/>
      <c r="AJ222" s="421" t="str">
        <f>+Chinchón!C4</f>
        <v>Premi</v>
      </c>
      <c r="AK222" s="421" t="str">
        <f>+Chinchón!D4</f>
        <v>Reptes</v>
      </c>
      <c r="AL222" s="422" t="str">
        <f>+Chinchón!E4</f>
        <v>Punts</v>
      </c>
      <c r="AM222" s="423" t="str">
        <f>+Chinchón!F4</f>
        <v>Partides</v>
      </c>
      <c r="AN222" s="423" t="str">
        <f>+Chinchón!G4</f>
        <v>General</v>
      </c>
      <c r="AW222" s="417"/>
      <c r="AX222" s="417"/>
      <c r="AY222" s="417"/>
      <c r="AZ222" s="417"/>
      <c r="BA222" s="417"/>
      <c r="BB222" s="417"/>
      <c r="BC222" s="417"/>
      <c r="BD222" s="417"/>
      <c r="BE222" s="417"/>
      <c r="BF222" s="417"/>
      <c r="BG222" s="417"/>
      <c r="BH222" s="417"/>
      <c r="BI222" s="417"/>
      <c r="BJ222" s="417"/>
      <c r="BK222" s="417"/>
      <c r="BL222" s="417"/>
      <c r="BM222" s="417"/>
      <c r="BN222" s="417"/>
      <c r="BO222" s="417"/>
      <c r="BP222" s="417"/>
      <c r="BQ222" s="417"/>
      <c r="BR222" s="417"/>
      <c r="BS222" s="417"/>
      <c r="BT222" s="417"/>
      <c r="BU222" s="417"/>
      <c r="BV222" s="417"/>
      <c r="BW222" s="417"/>
      <c r="BX222" s="417"/>
      <c r="BY222" s="417"/>
      <c r="BZ222" s="417"/>
      <c r="CA222" s="417"/>
      <c r="CB222" s="417"/>
      <c r="CC222" s="417"/>
      <c r="CD222" s="417"/>
      <c r="CE222" s="417"/>
      <c r="CF222" s="417"/>
      <c r="CG222" s="417"/>
      <c r="CH222" s="417"/>
    </row>
    <row r="223" spans="2:86" s="414" customFormat="1" ht="18.5" thickBot="1" x14ac:dyDescent="0.45">
      <c r="B223" s="415"/>
      <c r="C223" s="416"/>
      <c r="D223" s="427">
        <f>+'Euchre Sub.'!A5</f>
        <v>1</v>
      </c>
      <c r="E223" s="446" t="str">
        <f>+'Euchre Sub.'!B5</f>
        <v>Jordi</v>
      </c>
      <c r="F223" s="434">
        <f>+'Euchre Sub.'!C5</f>
        <v>20</v>
      </c>
      <c r="G223" s="430">
        <f>+'Euchre Sub.'!D5</f>
        <v>28</v>
      </c>
      <c r="H223" s="436">
        <f>+'Euchre Sub.'!E5</f>
        <v>4</v>
      </c>
      <c r="I223" s="437">
        <f>+'Euchre Sub.'!F5</f>
        <v>0</v>
      </c>
      <c r="L223" s="427">
        <f>+'Pren 6!'!A5</f>
        <v>1</v>
      </c>
      <c r="M223" s="446" t="str">
        <f>+'Pren 6!'!B5</f>
        <v>Jordi</v>
      </c>
      <c r="N223" s="434">
        <f>+'Pren 6!'!C5</f>
        <v>158.5</v>
      </c>
      <c r="O223" s="430">
        <f>+'Pren 6!'!D5</f>
        <v>10.050632911392405</v>
      </c>
      <c r="P223" s="436">
        <f>+'Pren 6!'!E5</f>
        <v>44</v>
      </c>
      <c r="Q223" s="437">
        <f>+'Pren 6!'!F5</f>
        <v>80</v>
      </c>
      <c r="R223" s="417"/>
      <c r="S223" s="417"/>
      <c r="T223" s="427">
        <f>+Canasta!A5</f>
        <v>1</v>
      </c>
      <c r="U223" s="446" t="str">
        <f>+Canasta!B5</f>
        <v>Mariajo</v>
      </c>
      <c r="V223" s="434">
        <f>+Canasta!C5</f>
        <v>80</v>
      </c>
      <c r="W223" s="430">
        <f>+Canasta!D5</f>
        <v>1967.2916666666667</v>
      </c>
      <c r="X223" s="436">
        <f>+Canasta!E5</f>
        <v>24</v>
      </c>
      <c r="Y223" s="437">
        <f>+Canasta!F5</f>
        <v>80</v>
      </c>
      <c r="Z223" s="417"/>
      <c r="AA223" s="427">
        <f>+Pumba!A5</f>
        <v>1</v>
      </c>
      <c r="AB223" s="446" t="str">
        <f>+Pumba!B5</f>
        <v>Bibi</v>
      </c>
      <c r="AC223" s="434">
        <f>+Pumba!C5</f>
        <v>34</v>
      </c>
      <c r="AD223" s="430">
        <f>+Pumba!D5</f>
        <v>13.177215189873417</v>
      </c>
      <c r="AE223" s="436">
        <f>+Pumba!E5</f>
        <v>15</v>
      </c>
      <c r="AF223" s="437">
        <f>+Pumba!F5</f>
        <v>80</v>
      </c>
      <c r="AH223" s="427">
        <f>+Chinchón!A5</f>
        <v>1</v>
      </c>
      <c r="AI223" s="428" t="str">
        <f>+Chinchón!B5</f>
        <v>Montse</v>
      </c>
      <c r="AJ223" s="429">
        <f>+Chinchón!C5</f>
        <v>0</v>
      </c>
      <c r="AK223" s="430">
        <f>+Chinchón!D5</f>
        <v>2</v>
      </c>
      <c r="AL223" s="431">
        <f>+Chinchón!E5</f>
        <v>-2</v>
      </c>
      <c r="AM223" s="432">
        <f>+Chinchón!F5</f>
        <v>1</v>
      </c>
      <c r="AN223" s="433">
        <f>+Chinchón!G5</f>
        <v>0</v>
      </c>
      <c r="AW223" s="417"/>
      <c r="AX223" s="417"/>
      <c r="AY223" s="417"/>
      <c r="AZ223" s="417"/>
      <c r="BA223" s="417"/>
      <c r="BB223" s="417"/>
      <c r="BC223" s="417"/>
      <c r="BD223" s="417"/>
      <c r="BE223" s="417"/>
      <c r="BF223" s="417"/>
      <c r="BG223" s="417"/>
      <c r="BH223" s="417"/>
      <c r="BI223" s="417"/>
      <c r="BJ223" s="417"/>
      <c r="BK223" s="417"/>
      <c r="BL223" s="417"/>
      <c r="BM223" s="417"/>
      <c r="BN223" s="417"/>
      <c r="BO223" s="417"/>
      <c r="BP223" s="417"/>
      <c r="BQ223" s="417"/>
      <c r="BR223" s="417"/>
      <c r="BS223" s="417"/>
      <c r="BT223" s="417"/>
      <c r="BU223" s="417"/>
      <c r="BV223" s="417"/>
      <c r="BW223" s="417"/>
      <c r="BX223" s="417"/>
      <c r="BY223" s="417"/>
      <c r="BZ223" s="417"/>
      <c r="CA223" s="417"/>
      <c r="CB223" s="417"/>
      <c r="CC223" s="417"/>
      <c r="CD223" s="417"/>
      <c r="CE223" s="417"/>
      <c r="CF223" s="417"/>
      <c r="CG223" s="417"/>
      <c r="CH223" s="417"/>
    </row>
    <row r="224" spans="2:86" s="414" customFormat="1" ht="18.5" thickBot="1" x14ac:dyDescent="0.45">
      <c r="B224" s="415"/>
      <c r="C224" s="416"/>
      <c r="D224" s="427">
        <f>+'Euchre Sub.'!A6</f>
        <v>2</v>
      </c>
      <c r="E224" s="446" t="str">
        <f>+'Euchre Sub.'!B6</f>
        <v>Sebas</v>
      </c>
      <c r="F224" s="434">
        <f>+'Euchre Sub.'!C6</f>
        <v>0</v>
      </c>
      <c r="G224" s="430">
        <f>+'Euchre Sub.'!D6</f>
        <v>-10</v>
      </c>
      <c r="H224" s="436">
        <f>+'Euchre Sub.'!E6</f>
        <v>4</v>
      </c>
      <c r="I224" s="437">
        <f>+'Euchre Sub.'!F6</f>
        <v>0</v>
      </c>
      <c r="J224" s="417"/>
      <c r="K224" s="417"/>
      <c r="L224" s="427">
        <f>+'Pren 6!'!A6</f>
        <v>2</v>
      </c>
      <c r="M224" s="446" t="str">
        <f>+'Pren 6!'!B6</f>
        <v>Beli</v>
      </c>
      <c r="N224" s="434">
        <f>+'Pren 6!'!C6</f>
        <v>35</v>
      </c>
      <c r="O224" s="430">
        <f>+'Pren 6!'!D6</f>
        <v>11.631578947368421</v>
      </c>
      <c r="P224" s="436">
        <f>+'Pren 6!'!E6</f>
        <v>8</v>
      </c>
      <c r="Q224" s="437">
        <f>+'Pren 6!'!F6</f>
        <v>40</v>
      </c>
      <c r="T224" s="427">
        <v>2</v>
      </c>
      <c r="U224" s="446" t="str">
        <f>+Canasta!B6</f>
        <v>Emilia</v>
      </c>
      <c r="V224" s="434">
        <f>+Canasta!C6</f>
        <v>40</v>
      </c>
      <c r="W224" s="430">
        <f>+Canasta!D6</f>
        <v>2465</v>
      </c>
      <c r="X224" s="436">
        <f>+Canasta!E6</f>
        <v>6</v>
      </c>
      <c r="Y224" s="437">
        <f>+Canasta!F6</f>
        <v>40</v>
      </c>
      <c r="AA224" s="427">
        <f>+Pumba!A6</f>
        <v>2</v>
      </c>
      <c r="AB224" s="446" t="str">
        <f>+Pumba!B6</f>
        <v>Oscar</v>
      </c>
      <c r="AC224" s="434">
        <f>+Pumba!C6</f>
        <v>14</v>
      </c>
      <c r="AD224" s="430">
        <f>+Pumba!D6</f>
        <v>15.206349206349206</v>
      </c>
      <c r="AE224" s="436">
        <f>+Pumba!E6</f>
        <v>12</v>
      </c>
      <c r="AF224" s="437">
        <f>+Pumba!F6</f>
        <v>40</v>
      </c>
      <c r="AH224" s="427">
        <f>+Chinchón!A6</f>
        <v>2</v>
      </c>
      <c r="AI224" s="428" t="str">
        <f>+Chinchón!B6</f>
        <v>Mònica</v>
      </c>
      <c r="AJ224" s="429">
        <f>+Chinchón!C6</f>
        <v>1</v>
      </c>
      <c r="AK224" s="430">
        <f>+Chinchón!D6</f>
        <v>2</v>
      </c>
      <c r="AL224" s="436">
        <f>+Chinchón!E6</f>
        <v>0</v>
      </c>
      <c r="AM224" s="432">
        <f>+Chinchón!F6</f>
        <v>2</v>
      </c>
      <c r="AN224" s="437">
        <f>+Chinchón!G6</f>
        <v>0</v>
      </c>
      <c r="AW224" s="417"/>
      <c r="AX224" s="417"/>
      <c r="AY224" s="417"/>
      <c r="AZ224" s="417"/>
      <c r="BA224" s="417"/>
      <c r="BB224" s="417"/>
      <c r="BC224" s="417"/>
      <c r="BD224" s="417"/>
      <c r="BE224" s="417"/>
      <c r="BF224" s="417"/>
      <c r="BG224" s="417"/>
      <c r="BH224" s="417"/>
      <c r="BI224" s="417"/>
      <c r="BJ224" s="417"/>
      <c r="BK224" s="417"/>
      <c r="BL224" s="417"/>
      <c r="BM224" s="417"/>
      <c r="BN224" s="417"/>
      <c r="BO224" s="417"/>
      <c r="BP224" s="417"/>
      <c r="BQ224" s="417"/>
      <c r="BR224" s="417"/>
      <c r="BS224" s="417"/>
      <c r="BT224" s="417"/>
      <c r="BU224" s="417"/>
      <c r="BV224" s="417"/>
      <c r="BW224" s="417"/>
      <c r="BX224" s="417"/>
      <c r="BY224" s="417"/>
      <c r="BZ224" s="417"/>
      <c r="CA224" s="417"/>
      <c r="CB224" s="417"/>
      <c r="CC224" s="417"/>
      <c r="CD224" s="417"/>
      <c r="CE224" s="417"/>
      <c r="CF224" s="417"/>
      <c r="CG224" s="417"/>
      <c r="CH224" s="417"/>
    </row>
    <row r="225" spans="2:86" s="414" customFormat="1" ht="18.5" thickBot="1" x14ac:dyDescent="0.45">
      <c r="B225" s="415"/>
      <c r="C225" s="416"/>
      <c r="D225" s="427">
        <f>+'Euchre Sub.'!A7</f>
        <v>3</v>
      </c>
      <c r="E225" s="446" t="str">
        <f>+'Euchre Sub.'!B7</f>
        <v>Gemma</v>
      </c>
      <c r="F225" s="434">
        <f>+'Euchre Sub.'!C7</f>
        <v>-40</v>
      </c>
      <c r="G225" s="430">
        <f>+'Euchre Sub.'!D7</f>
        <v>-30</v>
      </c>
      <c r="H225" s="436">
        <f>+'Euchre Sub.'!E7</f>
        <v>4</v>
      </c>
      <c r="I225" s="437">
        <f>+'Euchre Sub.'!F7</f>
        <v>0</v>
      </c>
      <c r="J225" s="417"/>
      <c r="K225" s="417"/>
      <c r="L225" s="427">
        <f>+'Pren 6!'!A7</f>
        <v>3</v>
      </c>
      <c r="M225" s="446" t="str">
        <f>+'Pren 6!'!B7</f>
        <v>Mariajo</v>
      </c>
      <c r="N225" s="434">
        <f>+'Pren 6!'!C7</f>
        <v>21</v>
      </c>
      <c r="O225" s="430">
        <f>+'Pren 6!'!D7</f>
        <v>9.5737704918032787</v>
      </c>
      <c r="P225" s="436">
        <f>+'Pren 6!'!E7</f>
        <v>13</v>
      </c>
      <c r="Q225" s="437">
        <f>+'Pren 6!'!F7</f>
        <v>20</v>
      </c>
      <c r="T225" s="427">
        <v>3</v>
      </c>
      <c r="U225" s="446" t="str">
        <f>+Canasta!B7</f>
        <v>Maria</v>
      </c>
      <c r="V225" s="434">
        <f>+Canasta!C7</f>
        <v>10</v>
      </c>
      <c r="W225" s="430">
        <f>+Canasta!D7</f>
        <v>620</v>
      </c>
      <c r="X225" s="436">
        <f>+Canasta!E7</f>
        <v>13</v>
      </c>
      <c r="Y225" s="437">
        <f>+Canasta!F7</f>
        <v>20</v>
      </c>
      <c r="AA225" s="427">
        <f>+Pumba!A7</f>
        <v>3</v>
      </c>
      <c r="AB225" s="446" t="str">
        <f>+Pumba!B7</f>
        <v>Núria</v>
      </c>
      <c r="AC225" s="434">
        <f>+Pumba!C7</f>
        <v>10</v>
      </c>
      <c r="AD225" s="430">
        <f>+Pumba!D7</f>
        <v>9.5161290322580641</v>
      </c>
      <c r="AE225" s="436">
        <f>+Pumba!E7</f>
        <v>6</v>
      </c>
      <c r="AF225" s="437">
        <f>+Pumba!F7</f>
        <v>20</v>
      </c>
      <c r="AH225" s="427">
        <f>+Chinchón!A7</f>
        <v>3</v>
      </c>
      <c r="AI225" s="428" t="str">
        <f>+Chinchón!B7</f>
        <v>Sebas</v>
      </c>
      <c r="AJ225" s="429">
        <f>+Chinchón!C7</f>
        <v>1</v>
      </c>
      <c r="AK225" s="430">
        <f>+Chinchón!D7</f>
        <v>4</v>
      </c>
      <c r="AL225" s="436">
        <f>+Chinchón!E7</f>
        <v>2</v>
      </c>
      <c r="AM225" s="432">
        <f>+Chinchón!F7</f>
        <v>14</v>
      </c>
      <c r="AN225" s="437">
        <f>+Chinchón!G7</f>
        <v>0</v>
      </c>
      <c r="AW225" s="417"/>
      <c r="AX225" s="417"/>
      <c r="AY225" s="417"/>
      <c r="AZ225" s="417"/>
      <c r="BA225" s="417"/>
      <c r="BB225" s="417"/>
      <c r="BC225" s="417"/>
      <c r="BD225" s="417"/>
      <c r="BE225" s="417"/>
      <c r="BF225" s="417"/>
      <c r="BG225" s="417"/>
      <c r="BH225" s="417"/>
      <c r="BI225" s="417"/>
      <c r="BJ225" s="417"/>
      <c r="BK225" s="417"/>
      <c r="BL225" s="417"/>
      <c r="BM225" s="417"/>
      <c r="BN225" s="417"/>
      <c r="BO225" s="417"/>
      <c r="BP225" s="417"/>
      <c r="BQ225" s="417"/>
      <c r="BR225" s="417"/>
      <c r="BS225" s="417"/>
      <c r="BT225" s="417"/>
      <c r="BU225" s="417"/>
      <c r="BV225" s="417"/>
      <c r="BW225" s="417"/>
      <c r="BX225" s="417"/>
      <c r="BY225" s="417"/>
      <c r="BZ225" s="417"/>
      <c r="CA225" s="417"/>
      <c r="CB225" s="417"/>
      <c r="CC225" s="417"/>
      <c r="CD225" s="417"/>
      <c r="CE225" s="417"/>
      <c r="CF225" s="417"/>
      <c r="CG225" s="417"/>
      <c r="CH225" s="417"/>
    </row>
    <row r="226" spans="2:86" s="414" customFormat="1" ht="18.5" thickBot="1" x14ac:dyDescent="0.45">
      <c r="B226" s="415"/>
      <c r="C226" s="416"/>
      <c r="D226" s="427">
        <f>+'Euchre Sub.'!A8</f>
        <v>4</v>
      </c>
      <c r="E226" s="446" t="str">
        <f>+'Euchre Sub.'!B8</f>
        <v>Núria</v>
      </c>
      <c r="F226" s="434">
        <f>+'Euchre Sub.'!C8</f>
        <v>10</v>
      </c>
      <c r="G226" s="430">
        <f>+'Euchre Sub.'!D8</f>
        <v>10</v>
      </c>
      <c r="H226" s="436">
        <f>+'Euchre Sub.'!E8</f>
        <v>3</v>
      </c>
      <c r="I226" s="437">
        <f>+'Euchre Sub.'!F8</f>
        <v>0</v>
      </c>
      <c r="J226" s="417"/>
      <c r="K226" s="417"/>
      <c r="L226" s="427">
        <f>+'Pren 6!'!A8</f>
        <v>4</v>
      </c>
      <c r="M226" s="446" t="str">
        <f>+'Pren 6!'!B8</f>
        <v>Paco</v>
      </c>
      <c r="N226" s="434">
        <f>+'Pren 6!'!C8</f>
        <v>15</v>
      </c>
      <c r="O226" s="430">
        <f>+'Pren 6!'!D8</f>
        <v>11.538461538461538</v>
      </c>
      <c r="P226" s="436">
        <f>+'Pren 6!'!E8</f>
        <v>8</v>
      </c>
      <c r="Q226" s="437">
        <f>+'Pren 6!'!F8</f>
        <v>10</v>
      </c>
      <c r="T226" s="427">
        <v>4</v>
      </c>
      <c r="U226" s="446" t="str">
        <f>+Canasta!B8</f>
        <v>Juani</v>
      </c>
      <c r="V226" s="434">
        <f>+Canasta!C8</f>
        <v>0</v>
      </c>
      <c r="W226" s="430">
        <f>+Canasta!D8</f>
        <v>-975.83333333333337</v>
      </c>
      <c r="X226" s="436">
        <f>+Canasta!E8</f>
        <v>12</v>
      </c>
      <c r="Y226" s="437">
        <f>+Canasta!F8</f>
        <v>10</v>
      </c>
      <c r="AA226" s="427">
        <f>+Pumba!A8</f>
        <v>4</v>
      </c>
      <c r="AB226" s="446" t="str">
        <f>+Pumba!B8</f>
        <v>Golanó</v>
      </c>
      <c r="AC226" s="434">
        <f>+Pumba!C8</f>
        <v>7</v>
      </c>
      <c r="AD226" s="430">
        <f>+Pumba!D8</f>
        <v>16.524999999999999</v>
      </c>
      <c r="AE226" s="436">
        <f>+Pumba!E8</f>
        <v>9</v>
      </c>
      <c r="AF226" s="437">
        <f>+Pumba!F8</f>
        <v>10</v>
      </c>
      <c r="AH226" s="427">
        <f>+Chinchón!A8</f>
        <v>4</v>
      </c>
      <c r="AI226" s="428" t="str">
        <f>+Chinchón!B8</f>
        <v>Gemma</v>
      </c>
      <c r="AJ226" s="429">
        <f>+Chinchón!C8</f>
        <v>0.5</v>
      </c>
      <c r="AK226" s="430">
        <f>+Chinchón!D8</f>
        <v>1</v>
      </c>
      <c r="AL226" s="436">
        <f>+Chinchón!E8</f>
        <v>0</v>
      </c>
      <c r="AM226" s="432">
        <f>+Chinchón!F8</f>
        <v>2</v>
      </c>
      <c r="AN226" s="437">
        <f>+Chinchón!G8</f>
        <v>0</v>
      </c>
      <c r="AW226" s="417"/>
      <c r="AX226" s="417"/>
      <c r="AY226" s="417"/>
      <c r="AZ226" s="417"/>
      <c r="BA226" s="417"/>
      <c r="BB226" s="417"/>
      <c r="BC226" s="417"/>
      <c r="BD226" s="417"/>
      <c r="BE226" s="417"/>
      <c r="BF226" s="417"/>
      <c r="BG226" s="417"/>
      <c r="BH226" s="417"/>
      <c r="BI226" s="417"/>
      <c r="BJ226" s="417"/>
      <c r="BK226" s="417"/>
      <c r="BL226" s="417"/>
      <c r="BM226" s="417"/>
      <c r="BN226" s="417"/>
      <c r="BO226" s="417"/>
      <c r="BP226" s="417"/>
      <c r="BQ226" s="417"/>
      <c r="BR226" s="417"/>
      <c r="BS226" s="417"/>
      <c r="BT226" s="417"/>
      <c r="BU226" s="417"/>
      <c r="BV226" s="417"/>
      <c r="BW226" s="417"/>
      <c r="BX226" s="417"/>
      <c r="BY226" s="417"/>
      <c r="BZ226" s="417"/>
      <c r="CA226" s="417"/>
      <c r="CB226" s="417"/>
      <c r="CC226" s="417"/>
      <c r="CD226" s="417"/>
      <c r="CE226" s="417"/>
      <c r="CF226" s="417"/>
      <c r="CG226" s="417"/>
      <c r="CH226" s="417"/>
    </row>
    <row r="227" spans="2:86" s="414" customFormat="1" ht="18.5" thickBot="1" x14ac:dyDescent="0.45">
      <c r="B227" s="415"/>
      <c r="C227" s="416"/>
      <c r="D227" s="427">
        <f>+'Euchre Sub.'!A9</f>
        <v>5</v>
      </c>
      <c r="E227" s="446" t="str">
        <f>+'Euchre Sub.'!B9</f>
        <v>Sally</v>
      </c>
      <c r="F227" s="434">
        <f>+'Euchre Sub.'!C9</f>
        <v>10</v>
      </c>
      <c r="G227" s="430">
        <f>+'Euchre Sub.'!D9</f>
        <v>2</v>
      </c>
      <c r="H227" s="436">
        <f>+'Euchre Sub.'!E9</f>
        <v>1</v>
      </c>
      <c r="I227" s="437">
        <f>+'Euchre Sub.'!F9</f>
        <v>0</v>
      </c>
      <c r="J227" s="417"/>
      <c r="K227" s="417"/>
      <c r="L227" s="427">
        <f>+'Pren 6!'!A9</f>
        <v>5</v>
      </c>
      <c r="M227" s="446" t="str">
        <f>+'Pren 6!'!B9</f>
        <v>Bibi</v>
      </c>
      <c r="N227" s="434">
        <f>+'Pren 6!'!C9</f>
        <v>11</v>
      </c>
      <c r="O227" s="430">
        <f>+'Pren 6!'!D9</f>
        <v>13.588235294117647</v>
      </c>
      <c r="P227" s="436">
        <f>+'Pren 6!'!E9</f>
        <v>10</v>
      </c>
      <c r="Q227" s="437">
        <f>+'Pren 6!'!F9</f>
        <v>5</v>
      </c>
      <c r="T227" s="427">
        <v>5</v>
      </c>
      <c r="U227" s="446" t="str">
        <f>+Canasta!B9</f>
        <v>Tere</v>
      </c>
      <c r="V227" s="434">
        <f>+Canasta!C9</f>
        <v>-10</v>
      </c>
      <c r="W227" s="430">
        <f>+Canasta!D9</f>
        <v>210</v>
      </c>
      <c r="X227" s="436">
        <f>+Canasta!E9</f>
        <v>17</v>
      </c>
      <c r="Y227" s="437">
        <f>+Canasta!F9</f>
        <v>5</v>
      </c>
      <c r="AA227" s="427">
        <f>+Pumba!A9</f>
        <v>5</v>
      </c>
      <c r="AB227" s="446" t="str">
        <f>+Pumba!B9</f>
        <v>Jordi</v>
      </c>
      <c r="AC227" s="434">
        <f>+Pumba!C9</f>
        <v>3</v>
      </c>
      <c r="AD227" s="430">
        <f>+Pumba!D9</f>
        <v>14.174863387978142</v>
      </c>
      <c r="AE227" s="436">
        <f>+Pumba!E9</f>
        <v>37</v>
      </c>
      <c r="AF227" s="437">
        <f>+Pumba!F9</f>
        <v>5</v>
      </c>
      <c r="AH227" s="427">
        <f>+Chinchón!A9</f>
        <v>5</v>
      </c>
      <c r="AI227" s="428" t="str">
        <f>+Chinchón!B9</f>
        <v>Goretti</v>
      </c>
      <c r="AJ227" s="429">
        <f>+Chinchón!C9</f>
        <v>0</v>
      </c>
      <c r="AK227" s="430">
        <f>+Chinchón!D9</f>
        <v>1</v>
      </c>
      <c r="AL227" s="436">
        <f>+Chinchón!E9</f>
        <v>-1</v>
      </c>
      <c r="AM227" s="432">
        <f>+Chinchón!F9</f>
        <v>1</v>
      </c>
      <c r="AN227" s="437">
        <f>+Chinchón!G9</f>
        <v>0</v>
      </c>
      <c r="AW227" s="417"/>
      <c r="AX227" s="417"/>
      <c r="AY227" s="417"/>
      <c r="AZ227" s="417"/>
      <c r="BA227" s="417"/>
      <c r="BB227" s="417"/>
      <c r="BC227" s="417"/>
      <c r="BD227" s="417"/>
      <c r="BE227" s="417"/>
      <c r="BF227" s="417"/>
      <c r="BG227" s="417"/>
      <c r="BH227" s="417"/>
      <c r="BI227" s="417"/>
      <c r="BJ227" s="417"/>
      <c r="BK227" s="417"/>
      <c r="BL227" s="417"/>
      <c r="BM227" s="417"/>
      <c r="BN227" s="417"/>
      <c r="BO227" s="417"/>
      <c r="BP227" s="417"/>
      <c r="BQ227" s="417"/>
      <c r="BR227" s="417"/>
      <c r="BS227" s="417"/>
      <c r="BT227" s="417"/>
      <c r="BU227" s="417"/>
      <c r="BV227" s="417"/>
      <c r="BW227" s="417"/>
      <c r="BX227" s="417"/>
      <c r="BY227" s="417"/>
      <c r="BZ227" s="417"/>
      <c r="CA227" s="417"/>
      <c r="CB227" s="417"/>
      <c r="CC227" s="417"/>
      <c r="CD227" s="417"/>
      <c r="CE227" s="417"/>
      <c r="CF227" s="417"/>
      <c r="CG227" s="417"/>
      <c r="CH227" s="417"/>
    </row>
    <row r="228" spans="2:86" s="414" customFormat="1" ht="18.5" thickBot="1" x14ac:dyDescent="0.45">
      <c r="B228" s="415"/>
      <c r="C228" s="416"/>
      <c r="J228" s="417"/>
      <c r="K228" s="417"/>
      <c r="L228" s="427">
        <f>+'Pren 6!'!A10</f>
        <v>6</v>
      </c>
      <c r="M228" s="446" t="str">
        <f>+'Pren 6!'!B10</f>
        <v>Oscar</v>
      </c>
      <c r="N228" s="434">
        <f>+'Pren 6!'!C10</f>
        <v>10</v>
      </c>
      <c r="O228" s="430">
        <f>+'Pren 6!'!D10</f>
        <v>12.621621621621621</v>
      </c>
      <c r="P228" s="436">
        <f>+'Pren 6!'!E10</f>
        <v>11</v>
      </c>
      <c r="Q228" s="437">
        <f>+'Pren 6!'!F10</f>
        <v>0</v>
      </c>
      <c r="T228" s="427">
        <v>6</v>
      </c>
      <c r="U228" s="446" t="str">
        <f>+Canasta!B10</f>
        <v>Mayte</v>
      </c>
      <c r="V228" s="434">
        <f>+Canasta!C10</f>
        <v>-50</v>
      </c>
      <c r="W228" s="430">
        <f>+Canasta!D10</f>
        <v>-2291.3636363636365</v>
      </c>
      <c r="X228" s="436">
        <f>+Canasta!E10</f>
        <v>11</v>
      </c>
      <c r="Y228" s="437">
        <f>+Canasta!F10</f>
        <v>0</v>
      </c>
      <c r="AA228" s="427">
        <f>+Pumba!A10</f>
        <v>6</v>
      </c>
      <c r="AB228" s="446" t="str">
        <f>+Pumba!B10</f>
        <v>Paco</v>
      </c>
      <c r="AC228" s="434">
        <f>+Pumba!C10</f>
        <v>-2</v>
      </c>
      <c r="AD228" s="430">
        <f>+Pumba!D10</f>
        <v>17.03125</v>
      </c>
      <c r="AE228" s="436">
        <f>+Pumba!E10</f>
        <v>7</v>
      </c>
      <c r="AF228" s="437">
        <f>+Pumba!F10</f>
        <v>0</v>
      </c>
      <c r="AH228" s="427">
        <f>+Chinchón!A10</f>
        <v>6</v>
      </c>
      <c r="AI228" s="428" t="str">
        <f>+Chinchón!B10</f>
        <v>Jordi</v>
      </c>
      <c r="AJ228" s="429">
        <f>+Chinchón!C10</f>
        <v>0</v>
      </c>
      <c r="AK228" s="430">
        <f>+Chinchón!D10</f>
        <v>4</v>
      </c>
      <c r="AL228" s="436">
        <f>+Chinchón!E10</f>
        <v>1</v>
      </c>
      <c r="AM228" s="432">
        <f>+Chinchón!F10</f>
        <v>13</v>
      </c>
      <c r="AN228" s="437">
        <f>+Chinchón!G10</f>
        <v>0</v>
      </c>
      <c r="AW228" s="417"/>
      <c r="AX228" s="417"/>
      <c r="AY228" s="417"/>
      <c r="AZ228" s="417"/>
      <c r="BA228" s="417"/>
      <c r="BB228" s="417"/>
      <c r="BC228" s="417"/>
      <c r="BD228" s="417"/>
      <c r="BE228" s="417"/>
      <c r="BF228" s="417"/>
      <c r="BG228" s="417"/>
      <c r="BH228" s="417"/>
      <c r="BI228" s="417"/>
      <c r="BJ228" s="417"/>
      <c r="BK228" s="417"/>
      <c r="BL228" s="417"/>
      <c r="BM228" s="417"/>
      <c r="BN228" s="417"/>
      <c r="BO228" s="417"/>
      <c r="BP228" s="417"/>
      <c r="BQ228" s="417"/>
      <c r="BR228" s="417"/>
      <c r="BS228" s="417"/>
      <c r="BT228" s="417"/>
      <c r="BU228" s="417"/>
      <c r="BV228" s="417"/>
      <c r="BW228" s="417"/>
      <c r="BX228" s="417"/>
      <c r="BY228" s="417"/>
      <c r="BZ228" s="417"/>
      <c r="CA228" s="417"/>
      <c r="CB228" s="417"/>
      <c r="CC228" s="417"/>
      <c r="CD228" s="417"/>
      <c r="CE228" s="417"/>
      <c r="CF228" s="417"/>
      <c r="CG228" s="417"/>
      <c r="CH228" s="417"/>
    </row>
    <row r="229" spans="2:86" s="414" customFormat="1" ht="18.5" thickBot="1" x14ac:dyDescent="0.45">
      <c r="B229" s="415"/>
      <c r="C229" s="416"/>
      <c r="J229" s="417"/>
      <c r="K229" s="417"/>
      <c r="L229" s="427">
        <f>+'Pren 6!'!A11</f>
        <v>7</v>
      </c>
      <c r="M229" s="446" t="str">
        <f>+'Pren 6!'!B11</f>
        <v>Montse</v>
      </c>
      <c r="N229" s="434">
        <f>+'Pren 6!'!C11</f>
        <v>7.5</v>
      </c>
      <c r="O229" s="430">
        <f>+'Pren 6!'!D11</f>
        <v>11.821428571428571</v>
      </c>
      <c r="P229" s="436">
        <f>+'Pren 6!'!E11</f>
        <v>8</v>
      </c>
      <c r="Q229" s="437">
        <f>+'Pren 6!'!F11</f>
        <v>0</v>
      </c>
      <c r="T229" s="427">
        <v>7</v>
      </c>
      <c r="U229" s="446" t="str">
        <f>+Canasta!B11</f>
        <v>Beli</v>
      </c>
      <c r="V229" s="434">
        <f>+Canasta!C11</f>
        <v>-70</v>
      </c>
      <c r="W229" s="430">
        <f>+Canasta!D11</f>
        <v>-1418.0434782608695</v>
      </c>
      <c r="X229" s="436">
        <f>+Canasta!E11</f>
        <v>23</v>
      </c>
      <c r="Y229" s="437">
        <f>+Canasta!F11</f>
        <v>0</v>
      </c>
      <c r="AA229" s="427">
        <f>+Pumba!A11</f>
        <v>7</v>
      </c>
      <c r="AB229" s="446" t="str">
        <f>+Pumba!B11</f>
        <v>Gemma</v>
      </c>
      <c r="AC229" s="434">
        <f>+Pumba!C11</f>
        <v>-7</v>
      </c>
      <c r="AD229" s="430">
        <f>+Pumba!D11</f>
        <v>17.583333333333332</v>
      </c>
      <c r="AE229" s="436">
        <f>+Pumba!E11</f>
        <v>11</v>
      </c>
      <c r="AF229" s="437">
        <f>+Pumba!F11</f>
        <v>0</v>
      </c>
      <c r="AW229" s="417"/>
      <c r="AX229" s="417"/>
      <c r="AY229" s="417"/>
      <c r="AZ229" s="417"/>
      <c r="BA229" s="417"/>
      <c r="BB229" s="417"/>
      <c r="BC229" s="417"/>
      <c r="BD229" s="417"/>
      <c r="BE229" s="417"/>
      <c r="BF229" s="417"/>
      <c r="BG229" s="417"/>
      <c r="BH229" s="417"/>
      <c r="BI229" s="417"/>
      <c r="BJ229" s="417"/>
      <c r="BK229" s="417"/>
      <c r="BL229" s="417"/>
      <c r="BM229" s="417"/>
      <c r="BN229" s="417"/>
      <c r="BO229" s="417"/>
      <c r="BP229" s="417"/>
      <c r="BQ229" s="417"/>
      <c r="BR229" s="417"/>
      <c r="BS229" s="417"/>
      <c r="BT229" s="417"/>
      <c r="BU229" s="417"/>
      <c r="BV229" s="417"/>
      <c r="BW229" s="417"/>
      <c r="BX229" s="417"/>
      <c r="BY229" s="417"/>
      <c r="BZ229" s="417"/>
      <c r="CA229" s="417"/>
      <c r="CB229" s="417"/>
      <c r="CC229" s="417"/>
      <c r="CD229" s="417"/>
      <c r="CE229" s="417"/>
      <c r="CF229" s="417"/>
      <c r="CG229" s="417"/>
      <c r="CH229" s="417"/>
    </row>
    <row r="230" spans="2:86" s="414" customFormat="1" ht="18.5" thickBot="1" x14ac:dyDescent="0.45">
      <c r="B230" s="415"/>
      <c r="C230" s="416"/>
      <c r="K230" s="417"/>
      <c r="L230" s="427">
        <f>+'Pren 6!'!A12</f>
        <v>8</v>
      </c>
      <c r="M230" s="446" t="str">
        <f>+'Pren 6!'!B12</f>
        <v>Núria</v>
      </c>
      <c r="N230" s="434">
        <f>+'Pren 6!'!C12</f>
        <v>-15</v>
      </c>
      <c r="O230" s="430">
        <f>+'Pren 6!'!D12</f>
        <v>13.602739726027398</v>
      </c>
      <c r="P230" s="436">
        <f>+'Pren 6!'!E12</f>
        <v>22</v>
      </c>
      <c r="Q230" s="437">
        <f>+'Pren 6!'!F12</f>
        <v>0</v>
      </c>
      <c r="T230" s="427">
        <v>8</v>
      </c>
      <c r="U230" s="446" t="str">
        <f>+Canasta!B12</f>
        <v>Chelo</v>
      </c>
      <c r="V230" s="434">
        <f>+Canasta!C12</f>
        <v>0</v>
      </c>
      <c r="W230" s="430">
        <f>+Canasta!D12</f>
        <v>-2052.5</v>
      </c>
      <c r="X230" s="436">
        <f>+Canasta!E12</f>
        <v>2</v>
      </c>
      <c r="Y230" s="437">
        <f>+Canasta!F12</f>
        <v>0</v>
      </c>
      <c r="AA230" s="427">
        <f>+Pumba!A12</f>
        <v>8</v>
      </c>
      <c r="AB230" s="446" t="str">
        <f>+Pumba!B12</f>
        <v>Sebas</v>
      </c>
      <c r="AC230" s="434">
        <f>+Pumba!C12</f>
        <v>-10</v>
      </c>
      <c r="AD230" s="430">
        <f>+Pumba!D12</f>
        <v>15.354166666666666</v>
      </c>
      <c r="AE230" s="436">
        <f>+Pumba!E12</f>
        <v>30</v>
      </c>
      <c r="AF230" s="437">
        <f>+Pumba!F12</f>
        <v>0</v>
      </c>
      <c r="AW230" s="417"/>
      <c r="AX230" s="417"/>
      <c r="AY230" s="417"/>
      <c r="AZ230" s="417"/>
      <c r="BA230" s="417"/>
      <c r="BB230" s="417"/>
      <c r="BC230" s="417"/>
      <c r="BD230" s="417"/>
      <c r="BE230" s="417"/>
      <c r="BF230" s="417"/>
      <c r="BG230" s="417"/>
      <c r="BH230" s="417"/>
      <c r="BI230" s="417"/>
      <c r="BJ230" s="417"/>
      <c r="BK230" s="417"/>
      <c r="BL230" s="417"/>
      <c r="BM230" s="417"/>
      <c r="BN230" s="417"/>
      <c r="BO230" s="417"/>
      <c r="BP230" s="417"/>
      <c r="BQ230" s="417"/>
      <c r="BR230" s="417"/>
      <c r="BS230" s="417"/>
      <c r="BT230" s="417"/>
      <c r="BU230" s="417"/>
      <c r="BV230" s="417"/>
      <c r="BW230" s="417"/>
      <c r="BX230" s="417"/>
      <c r="BY230" s="417"/>
      <c r="BZ230" s="417"/>
      <c r="CA230" s="417"/>
      <c r="CB230" s="417"/>
      <c r="CC230" s="417"/>
      <c r="CD230" s="417"/>
      <c r="CE230" s="417"/>
      <c r="CF230" s="417"/>
      <c r="CG230" s="417"/>
      <c r="CH230" s="417"/>
    </row>
    <row r="231" spans="2:86" s="414" customFormat="1" ht="18.5" thickBot="1" x14ac:dyDescent="0.45">
      <c r="B231" s="415"/>
      <c r="C231" s="416"/>
      <c r="K231" s="417"/>
      <c r="L231" s="427">
        <f>+'Pren 6!'!A13</f>
        <v>9</v>
      </c>
      <c r="M231" s="446" t="str">
        <f>+'Pren 6!'!B13</f>
        <v>Gemma</v>
      </c>
      <c r="N231" s="434">
        <f>+'Pren 6!'!C13</f>
        <v>-16</v>
      </c>
      <c r="O231" s="430">
        <f>+'Pren 6!'!D13</f>
        <v>15.39622641509434</v>
      </c>
      <c r="P231" s="436">
        <f>+'Pren 6!'!E13</f>
        <v>15</v>
      </c>
      <c r="Q231" s="437">
        <f>+'Pren 6!'!F13</f>
        <v>0</v>
      </c>
      <c r="AA231" s="427">
        <f>+Pumba!A13</f>
        <v>9</v>
      </c>
      <c r="AB231" s="446" t="str">
        <f>+Pumba!B13</f>
        <v>Sally</v>
      </c>
      <c r="AC231" s="434">
        <f>+Pumba!C13</f>
        <v>-19</v>
      </c>
      <c r="AD231" s="430">
        <f>+Pumba!D13</f>
        <v>17.363636363636363</v>
      </c>
      <c r="AE231" s="436">
        <f>+Pumba!E13</f>
        <v>6</v>
      </c>
      <c r="AF231" s="437">
        <f>+Pumba!F13</f>
        <v>0</v>
      </c>
      <c r="AW231" s="417"/>
      <c r="AX231" s="417"/>
      <c r="AY231" s="417"/>
      <c r="AZ231" s="417"/>
      <c r="BA231" s="417"/>
      <c r="BB231" s="417"/>
      <c r="BC231" s="417"/>
      <c r="BD231" s="417"/>
      <c r="BE231" s="417"/>
      <c r="BF231" s="417"/>
      <c r="BG231" s="417"/>
      <c r="BH231" s="417"/>
      <c r="BI231" s="417"/>
      <c r="BJ231" s="417"/>
      <c r="BK231" s="417"/>
      <c r="BL231" s="417"/>
      <c r="BM231" s="417"/>
      <c r="BN231" s="417"/>
      <c r="BO231" s="417"/>
      <c r="BP231" s="417"/>
      <c r="BQ231" s="417"/>
      <c r="BR231" s="417"/>
      <c r="BS231" s="417"/>
      <c r="BT231" s="417"/>
      <c r="BU231" s="417"/>
      <c r="BV231" s="417"/>
      <c r="BW231" s="417"/>
      <c r="BX231" s="417"/>
      <c r="BY231" s="417"/>
      <c r="BZ231" s="417"/>
      <c r="CA231" s="417"/>
      <c r="CB231" s="417"/>
      <c r="CC231" s="417"/>
      <c r="CD231" s="417"/>
      <c r="CE231" s="417"/>
      <c r="CF231" s="417"/>
      <c r="CG231" s="417"/>
      <c r="CH231" s="417"/>
    </row>
    <row r="232" spans="2:86" s="414" customFormat="1" ht="18.5" thickBot="1" x14ac:dyDescent="0.45">
      <c r="B232" s="415"/>
      <c r="C232" s="416"/>
      <c r="K232" s="417"/>
      <c r="L232" s="427">
        <f>+'Pren 6!'!A14</f>
        <v>10</v>
      </c>
      <c r="M232" s="446" t="str">
        <f>+'Pren 6!'!B14</f>
        <v>Goretti</v>
      </c>
      <c r="N232" s="434">
        <f>+'Pren 6!'!C14</f>
        <v>-19</v>
      </c>
      <c r="O232" s="430">
        <f>+'Pren 6!'!D14</f>
        <v>13.892857142857142</v>
      </c>
      <c r="P232" s="436">
        <f>+'Pren 6!'!E14</f>
        <v>8</v>
      </c>
      <c r="Q232" s="437">
        <f>+'Pren 6!'!F14</f>
        <v>0</v>
      </c>
      <c r="R232" s="417"/>
      <c r="S232" s="417"/>
      <c r="T232" s="417"/>
      <c r="V232" s="439"/>
      <c r="W232" s="440"/>
      <c r="X232" s="440"/>
      <c r="Y232" s="417"/>
      <c r="Z232" s="417"/>
      <c r="AA232" s="427">
        <f>+Pumba!A14</f>
        <v>10</v>
      </c>
      <c r="AB232" s="446" t="str">
        <f>+Pumba!B14</f>
        <v>Albert</v>
      </c>
      <c r="AC232" s="434">
        <f>+Pumba!C14</f>
        <v>10</v>
      </c>
      <c r="AD232" s="430">
        <f>+Pumba!D14</f>
        <v>9.375</v>
      </c>
      <c r="AE232" s="436">
        <f>+Pumba!E14</f>
        <v>1</v>
      </c>
      <c r="AF232" s="437">
        <f>+Pumba!F14</f>
        <v>0</v>
      </c>
      <c r="AW232" s="417"/>
      <c r="AX232" s="417"/>
      <c r="AY232" s="417"/>
      <c r="AZ232" s="417"/>
      <c r="BA232" s="417"/>
      <c r="BB232" s="417"/>
      <c r="BC232" s="417"/>
      <c r="BD232" s="417"/>
      <c r="BE232" s="417"/>
      <c r="BF232" s="417"/>
      <c r="BG232" s="417"/>
      <c r="BH232" s="417"/>
      <c r="BI232" s="417"/>
      <c r="BJ232" s="417"/>
      <c r="BK232" s="417"/>
      <c r="BL232" s="417"/>
      <c r="BM232" s="417"/>
      <c r="BN232" s="417"/>
      <c r="BO232" s="417"/>
      <c r="BP232" s="417"/>
      <c r="BQ232" s="417"/>
      <c r="BR232" s="417"/>
      <c r="BS232" s="417"/>
      <c r="BT232" s="417"/>
      <c r="BU232" s="417"/>
      <c r="BV232" s="417"/>
      <c r="BW232" s="417"/>
      <c r="BX232" s="417"/>
      <c r="BY232" s="417"/>
      <c r="BZ232" s="417"/>
      <c r="CA232" s="417"/>
      <c r="CB232" s="417"/>
      <c r="CC232" s="417"/>
      <c r="CD232" s="417"/>
      <c r="CE232" s="417"/>
      <c r="CF232" s="417"/>
      <c r="CG232" s="417"/>
      <c r="CH232" s="417"/>
    </row>
    <row r="233" spans="2:86" s="414" customFormat="1" ht="18.5" thickBot="1" x14ac:dyDescent="0.45">
      <c r="B233" s="415"/>
      <c r="C233" s="416"/>
      <c r="K233" s="417"/>
      <c r="L233" s="427">
        <f>+'Pren 6!'!A15</f>
        <v>11</v>
      </c>
      <c r="M233" s="446" t="str">
        <f>+'Pren 6!'!B15</f>
        <v>Sally</v>
      </c>
      <c r="N233" s="434">
        <f>+'Pren 6!'!C15</f>
        <v>-19</v>
      </c>
      <c r="O233" s="430">
        <f>+'Pren 6!'!D15</f>
        <v>15</v>
      </c>
      <c r="P233" s="436">
        <f>+'Pren 6!'!E15</f>
        <v>9</v>
      </c>
      <c r="Q233" s="437">
        <f>+'Pren 6!'!F15</f>
        <v>0</v>
      </c>
      <c r="R233" s="417"/>
      <c r="S233" s="417"/>
      <c r="T233" s="417"/>
      <c r="V233" s="439"/>
      <c r="W233" s="440"/>
      <c r="X233" s="440"/>
      <c r="Y233" s="417"/>
      <c r="Z233" s="417"/>
      <c r="AA233" s="427">
        <f>+Pumba!A15</f>
        <v>11</v>
      </c>
      <c r="AB233" s="446" t="str">
        <f>+Pumba!B15</f>
        <v>Carles</v>
      </c>
      <c r="AC233" s="434">
        <f>+Pumba!C15</f>
        <v>10</v>
      </c>
      <c r="AD233" s="430">
        <f>+Pumba!D15</f>
        <v>14.55</v>
      </c>
      <c r="AE233" s="436">
        <f>+Pumba!E15</f>
        <v>4</v>
      </c>
      <c r="AF233" s="437">
        <f>+Pumba!F15</f>
        <v>0</v>
      </c>
      <c r="AW233" s="417"/>
      <c r="AX233" s="417"/>
      <c r="AY233" s="417"/>
      <c r="AZ233" s="417"/>
      <c r="BA233" s="417"/>
      <c r="BB233" s="417"/>
      <c r="BC233" s="417"/>
      <c r="BD233" s="417"/>
      <c r="BE233" s="417"/>
      <c r="BF233" s="417"/>
      <c r="BG233" s="417"/>
      <c r="BH233" s="417"/>
      <c r="BI233" s="417"/>
      <c r="BJ233" s="417"/>
      <c r="BK233" s="417"/>
      <c r="BL233" s="417"/>
      <c r="BM233" s="417"/>
      <c r="BN233" s="417"/>
      <c r="BO233" s="417"/>
      <c r="BP233" s="417"/>
      <c r="BQ233" s="417"/>
      <c r="BR233" s="417"/>
      <c r="BS233" s="417"/>
      <c r="BT233" s="417"/>
      <c r="BU233" s="417"/>
      <c r="BV233" s="417"/>
      <c r="BW233" s="417"/>
      <c r="BX233" s="417"/>
      <c r="BY233" s="417"/>
      <c r="BZ233" s="417"/>
      <c r="CA233" s="417"/>
      <c r="CB233" s="417"/>
      <c r="CC233" s="417"/>
      <c r="CD233" s="417"/>
      <c r="CE233" s="417"/>
      <c r="CF233" s="417"/>
      <c r="CG233" s="417"/>
      <c r="CH233" s="417"/>
    </row>
    <row r="234" spans="2:86" s="414" customFormat="1" ht="18.5" thickBot="1" x14ac:dyDescent="0.45">
      <c r="B234" s="415"/>
      <c r="C234" s="416"/>
      <c r="K234" s="417"/>
      <c r="L234" s="427">
        <f>+'Pren 6!'!A16</f>
        <v>12</v>
      </c>
      <c r="M234" s="446" t="str">
        <f>+'Pren 6!'!B16</f>
        <v>Sebas</v>
      </c>
      <c r="N234" s="434">
        <f>+'Pren 6!'!C16</f>
        <v>-59</v>
      </c>
      <c r="O234" s="430">
        <f>+'Pren 6!'!D16</f>
        <v>14.547008547008547</v>
      </c>
      <c r="P234" s="436">
        <f>+'Pren 6!'!E16</f>
        <v>33</v>
      </c>
      <c r="Q234" s="437">
        <f>+'Pren 6!'!F16</f>
        <v>0</v>
      </c>
      <c r="R234" s="417"/>
      <c r="S234" s="417"/>
      <c r="T234" s="417"/>
      <c r="V234" s="439"/>
      <c r="W234" s="440"/>
      <c r="X234" s="440"/>
      <c r="Y234" s="417"/>
      <c r="Z234" s="417"/>
      <c r="AA234" s="427">
        <f>+Pumba!A16</f>
        <v>12</v>
      </c>
      <c r="AB234" s="446" t="str">
        <f>+Pumba!B16</f>
        <v>Montse</v>
      </c>
      <c r="AC234" s="434">
        <f>+Pumba!C16</f>
        <v>4</v>
      </c>
      <c r="AD234" s="430">
        <f>+Pumba!D16</f>
        <v>17.75</v>
      </c>
      <c r="AE234" s="436">
        <f>+Pumba!E16</f>
        <v>3</v>
      </c>
      <c r="AF234" s="437">
        <f>+Pumba!F16</f>
        <v>0</v>
      </c>
      <c r="AW234" s="417"/>
      <c r="AX234" s="417"/>
      <c r="AY234" s="417"/>
      <c r="AZ234" s="417"/>
      <c r="BA234" s="417"/>
      <c r="BB234" s="417"/>
      <c r="BC234" s="417"/>
      <c r="BD234" s="417"/>
      <c r="BE234" s="417"/>
      <c r="BF234" s="417"/>
      <c r="BG234" s="417"/>
      <c r="BH234" s="417"/>
      <c r="BI234" s="417"/>
      <c r="BJ234" s="417"/>
      <c r="BK234" s="417"/>
      <c r="BL234" s="417"/>
      <c r="BM234" s="417"/>
      <c r="BN234" s="417"/>
      <c r="BO234" s="417"/>
      <c r="BP234" s="417"/>
      <c r="BQ234" s="417"/>
      <c r="BR234" s="417"/>
      <c r="BS234" s="417"/>
      <c r="BT234" s="417"/>
      <c r="BU234" s="417"/>
      <c r="BV234" s="417"/>
      <c r="BW234" s="417"/>
      <c r="BX234" s="417"/>
      <c r="BY234" s="417"/>
      <c r="BZ234" s="417"/>
      <c r="CA234" s="417"/>
      <c r="CB234" s="417"/>
      <c r="CC234" s="417"/>
      <c r="CD234" s="417"/>
      <c r="CE234" s="417"/>
      <c r="CF234" s="417"/>
      <c r="CG234" s="417"/>
      <c r="CH234" s="417"/>
    </row>
    <row r="235" spans="2:86" s="414" customFormat="1" ht="18.5" thickBot="1" x14ac:dyDescent="0.45">
      <c r="B235" s="415"/>
      <c r="C235" s="416"/>
      <c r="K235" s="417"/>
      <c r="L235" s="427">
        <f>+'Pren 6!'!A17</f>
        <v>13</v>
      </c>
      <c r="M235" s="446" t="str">
        <f>+'Pren 6!'!B17</f>
        <v>Mònica</v>
      </c>
      <c r="N235" s="434">
        <f>+'Pren 6!'!C17</f>
        <v>24</v>
      </c>
      <c r="O235" s="430">
        <f>+'Pren 6!'!D17</f>
        <v>9.3529411764705888</v>
      </c>
      <c r="P235" s="436">
        <f>+'Pren 6!'!E17</f>
        <v>5</v>
      </c>
      <c r="Q235" s="437">
        <f>+'Pren 6!'!F17</f>
        <v>0</v>
      </c>
      <c r="R235" s="417"/>
      <c r="S235" s="417"/>
      <c r="T235" s="417"/>
      <c r="V235" s="439"/>
      <c r="W235" s="440"/>
      <c r="X235" s="440"/>
      <c r="Y235" s="417"/>
      <c r="Z235" s="417"/>
      <c r="AA235" s="427">
        <f>+Pumba!A17</f>
        <v>13</v>
      </c>
      <c r="AB235" s="446" t="str">
        <f>+Pumba!B17</f>
        <v>Mariajo</v>
      </c>
      <c r="AC235" s="434">
        <f>+Pumba!C17</f>
        <v>0</v>
      </c>
      <c r="AD235" s="430">
        <f>+Pumba!D17</f>
        <v>17.2</v>
      </c>
      <c r="AE235" s="436">
        <f>+Pumba!E17</f>
        <v>1</v>
      </c>
      <c r="AF235" s="437">
        <f>+Pumba!F17</f>
        <v>0</v>
      </c>
      <c r="AW235" s="417"/>
      <c r="AX235" s="417"/>
      <c r="AY235" s="417"/>
      <c r="AZ235" s="417"/>
      <c r="BA235" s="417"/>
      <c r="BB235" s="417"/>
      <c r="BC235" s="417"/>
      <c r="BD235" s="417"/>
      <c r="BE235" s="417"/>
      <c r="BF235" s="417"/>
      <c r="BG235" s="417"/>
      <c r="BH235" s="417"/>
      <c r="BI235" s="417"/>
      <c r="BJ235" s="417"/>
      <c r="BK235" s="417"/>
      <c r="BL235" s="417"/>
      <c r="BM235" s="417"/>
      <c r="BN235" s="417"/>
      <c r="BO235" s="417"/>
      <c r="BP235" s="417"/>
      <c r="BQ235" s="417"/>
      <c r="BR235" s="417"/>
      <c r="BS235" s="417"/>
      <c r="BT235" s="417"/>
      <c r="BU235" s="417"/>
      <c r="BV235" s="417"/>
      <c r="BW235" s="417"/>
      <c r="BX235" s="417"/>
      <c r="BY235" s="417"/>
      <c r="BZ235" s="417"/>
      <c r="CA235" s="417"/>
      <c r="CB235" s="417"/>
      <c r="CC235" s="417"/>
      <c r="CD235" s="417"/>
      <c r="CE235" s="417"/>
      <c r="CF235" s="417"/>
      <c r="CG235" s="417"/>
      <c r="CH235" s="417"/>
    </row>
    <row r="236" spans="2:86" s="414" customFormat="1" ht="18.5" thickBot="1" x14ac:dyDescent="0.45">
      <c r="B236" s="415"/>
      <c r="C236" s="416"/>
      <c r="K236" s="417"/>
      <c r="L236" s="427">
        <f>+'Pren 6!'!A18</f>
        <v>14</v>
      </c>
      <c r="M236" s="446" t="str">
        <f>+'Pren 6!'!B18</f>
        <v>Manolo</v>
      </c>
      <c r="N236" s="434">
        <f>+'Pren 6!'!C18</f>
        <v>16</v>
      </c>
      <c r="O236" s="430">
        <f>+'Pren 6!'!D18</f>
        <v>6.4545454545454541</v>
      </c>
      <c r="P236" s="436">
        <f>+'Pren 6!'!E18</f>
        <v>3</v>
      </c>
      <c r="Q236" s="437">
        <f>+'Pren 6!'!F18</f>
        <v>0</v>
      </c>
      <c r="R236" s="417"/>
      <c r="S236" s="417"/>
      <c r="T236" s="417"/>
      <c r="V236" s="439"/>
      <c r="W236" s="440"/>
      <c r="X236" s="440"/>
      <c r="Y236" s="417"/>
      <c r="Z236" s="417"/>
      <c r="AA236" s="427">
        <f>+Pumba!A18</f>
        <v>14</v>
      </c>
      <c r="AB236" s="446" t="str">
        <f>+Pumba!B18</f>
        <v>Manolo</v>
      </c>
      <c r="AC236" s="434">
        <f>+Pumba!C18</f>
        <v>0</v>
      </c>
      <c r="AD236" s="430">
        <f>+Pumba!D18</f>
        <v>17.2</v>
      </c>
      <c r="AE236" s="436">
        <f>+Pumba!E18</f>
        <v>1</v>
      </c>
      <c r="AF236" s="437">
        <f>+Pumba!F18</f>
        <v>0</v>
      </c>
      <c r="AW236" s="417"/>
      <c r="AX236" s="417"/>
      <c r="AY236" s="417"/>
      <c r="AZ236" s="417"/>
      <c r="BA236" s="417"/>
      <c r="BB236" s="417"/>
      <c r="BC236" s="417"/>
      <c r="BD236" s="417"/>
      <c r="BE236" s="417"/>
      <c r="BF236" s="417"/>
      <c r="BG236" s="417"/>
      <c r="BH236" s="417"/>
      <c r="BI236" s="417"/>
      <c r="BJ236" s="417"/>
      <c r="BK236" s="417"/>
      <c r="BL236" s="417"/>
      <c r="BM236" s="417"/>
      <c r="BN236" s="417"/>
      <c r="BO236" s="417"/>
      <c r="BP236" s="417"/>
      <c r="BQ236" s="417"/>
      <c r="BR236" s="417"/>
      <c r="BS236" s="417"/>
      <c r="BT236" s="417"/>
      <c r="BU236" s="417"/>
      <c r="BV236" s="417"/>
      <c r="BW236" s="417"/>
      <c r="BX236" s="417"/>
      <c r="BY236" s="417"/>
      <c r="BZ236" s="417"/>
      <c r="CA236" s="417"/>
      <c r="CB236" s="417"/>
      <c r="CC236" s="417"/>
      <c r="CD236" s="417"/>
      <c r="CE236" s="417"/>
      <c r="CF236" s="417"/>
      <c r="CG236" s="417"/>
      <c r="CH236" s="417"/>
    </row>
    <row r="237" spans="2:86" s="414" customFormat="1" ht="18.5" thickBot="1" x14ac:dyDescent="0.45">
      <c r="B237" s="415"/>
      <c r="C237" s="416"/>
      <c r="D237" s="417"/>
      <c r="F237" s="439"/>
      <c r="G237" s="439"/>
      <c r="H237" s="440"/>
      <c r="J237" s="417"/>
      <c r="K237" s="417"/>
      <c r="L237" s="427">
        <f>+'Pren 6!'!A19</f>
        <v>15</v>
      </c>
      <c r="M237" s="446" t="str">
        <f>+'Pren 6!'!B19</f>
        <v>Grau</v>
      </c>
      <c r="N237" s="434">
        <f>+'Pren 6!'!C19</f>
        <v>10</v>
      </c>
      <c r="O237" s="430">
        <f>+'Pren 6!'!D19</f>
        <v>11.3</v>
      </c>
      <c r="P237" s="436">
        <f>+'Pren 6!'!E19</f>
        <v>5</v>
      </c>
      <c r="Q237" s="437">
        <f>+'Pren 6!'!F19</f>
        <v>0</v>
      </c>
      <c r="R237" s="417"/>
      <c r="S237" s="417"/>
      <c r="T237" s="417"/>
      <c r="V237" s="439"/>
      <c r="W237" s="440"/>
      <c r="X237" s="440"/>
      <c r="Y237" s="417"/>
      <c r="Z237" s="417"/>
      <c r="AA237" s="427">
        <f>+Pumba!A22</f>
        <v>18</v>
      </c>
      <c r="AB237" s="446" t="str">
        <f>+Pumba!B22</f>
        <v>Ana B.</v>
      </c>
      <c r="AC237" s="434">
        <f>+Pumba!C22</f>
        <v>-10</v>
      </c>
      <c r="AD237" s="430">
        <f>+Pumba!D22</f>
        <v>29.8</v>
      </c>
      <c r="AE237" s="436">
        <f>+Pumba!E22</f>
        <v>1</v>
      </c>
      <c r="AF237" s="437">
        <f>+Pumba!F22</f>
        <v>0</v>
      </c>
      <c r="AW237" s="417"/>
      <c r="AX237" s="417"/>
      <c r="AY237" s="417"/>
      <c r="AZ237" s="417"/>
      <c r="BA237" s="417"/>
      <c r="BB237" s="417"/>
      <c r="BC237" s="417"/>
      <c r="BD237" s="417"/>
      <c r="BE237" s="417"/>
      <c r="BF237" s="417"/>
      <c r="BG237" s="417"/>
      <c r="BH237" s="417"/>
      <c r="BI237" s="417"/>
      <c r="BJ237" s="417"/>
      <c r="BK237" s="417"/>
      <c r="BL237" s="417"/>
      <c r="BM237" s="417"/>
      <c r="BN237" s="417"/>
      <c r="BO237" s="417"/>
      <c r="BP237" s="417"/>
      <c r="BQ237" s="417"/>
      <c r="BR237" s="417"/>
      <c r="BS237" s="417"/>
      <c r="BT237" s="417"/>
      <c r="BU237" s="417"/>
      <c r="BV237" s="417"/>
      <c r="BW237" s="417"/>
      <c r="BX237" s="417"/>
      <c r="BY237" s="417"/>
      <c r="BZ237" s="417"/>
      <c r="CA237" s="417"/>
      <c r="CB237" s="417"/>
      <c r="CC237" s="417"/>
      <c r="CD237" s="417"/>
      <c r="CE237" s="417"/>
      <c r="CF237" s="417"/>
      <c r="CG237" s="417"/>
      <c r="CH237" s="417"/>
    </row>
    <row r="238" spans="2:86" s="414" customFormat="1" ht="18.5" thickBot="1" x14ac:dyDescent="0.45">
      <c r="B238" s="415"/>
      <c r="C238" s="416"/>
      <c r="D238" s="417"/>
      <c r="F238" s="439"/>
      <c r="G238" s="439"/>
      <c r="H238" s="440"/>
      <c r="J238" s="417"/>
      <c r="K238" s="417"/>
      <c r="L238" s="427">
        <f>+'Pren 6!'!A20</f>
        <v>16</v>
      </c>
      <c r="M238" s="446" t="str">
        <f>+'Pren 6!'!B20</f>
        <v>Núria V.</v>
      </c>
      <c r="N238" s="434">
        <f>+'Pren 6!'!C20</f>
        <v>10</v>
      </c>
      <c r="O238" s="430">
        <f>+'Pren 6!'!D20</f>
        <v>13.5</v>
      </c>
      <c r="P238" s="436">
        <f>+'Pren 6!'!E20</f>
        <v>5</v>
      </c>
      <c r="Q238" s="437">
        <f>+'Pren 6!'!F20</f>
        <v>0</v>
      </c>
      <c r="R238" s="417"/>
      <c r="S238" s="417"/>
      <c r="T238" s="417"/>
      <c r="V238" s="439"/>
      <c r="W238" s="440"/>
      <c r="X238" s="440"/>
      <c r="Y238" s="417"/>
      <c r="Z238" s="417"/>
      <c r="AA238" s="427">
        <f>+Pumba!A23</f>
        <v>19</v>
      </c>
      <c r="AB238" s="446" t="str">
        <f>+Pumba!B23</f>
        <v>Nin</v>
      </c>
      <c r="AC238" s="434">
        <f>+Pumba!C23</f>
        <v>-10</v>
      </c>
      <c r="AD238" s="430">
        <f>+Pumba!D23</f>
        <v>31.8</v>
      </c>
      <c r="AE238" s="436">
        <f>+Pumba!E23</f>
        <v>1</v>
      </c>
      <c r="AF238" s="437">
        <f>+Pumba!F23</f>
        <v>0</v>
      </c>
      <c r="AW238" s="417"/>
      <c r="AX238" s="417"/>
      <c r="AY238" s="417"/>
      <c r="AZ238" s="417"/>
      <c r="BA238" s="417"/>
      <c r="BB238" s="417"/>
      <c r="BC238" s="417"/>
      <c r="BD238" s="417"/>
      <c r="BE238" s="417"/>
      <c r="BF238" s="417"/>
      <c r="BG238" s="417"/>
      <c r="BH238" s="417"/>
      <c r="BI238" s="417"/>
      <c r="BJ238" s="417"/>
      <c r="BK238" s="417"/>
      <c r="BL238" s="417"/>
      <c r="BM238" s="417"/>
      <c r="BN238" s="417"/>
      <c r="BO238" s="417"/>
      <c r="BP238" s="417"/>
      <c r="BQ238" s="417"/>
      <c r="BR238" s="417"/>
      <c r="BS238" s="417"/>
      <c r="BT238" s="417"/>
      <c r="BU238" s="417"/>
      <c r="BV238" s="417"/>
      <c r="BW238" s="417"/>
      <c r="BX238" s="417"/>
      <c r="BY238" s="417"/>
      <c r="BZ238" s="417"/>
      <c r="CA238" s="417"/>
      <c r="CB238" s="417"/>
      <c r="CC238" s="417"/>
      <c r="CD238" s="417"/>
      <c r="CE238" s="417"/>
      <c r="CF238" s="417"/>
      <c r="CG238" s="417"/>
      <c r="CH238" s="417"/>
    </row>
    <row r="239" spans="2:86" s="414" customFormat="1" ht="18.5" thickBot="1" x14ac:dyDescent="0.45">
      <c r="B239" s="415"/>
      <c r="C239" s="416"/>
      <c r="D239" s="417"/>
      <c r="F239" s="439"/>
      <c r="G239" s="439"/>
      <c r="H239" s="440"/>
      <c r="J239" s="417"/>
      <c r="K239" s="417"/>
      <c r="L239" s="427">
        <f>+'Pren 6!'!A21</f>
        <v>17</v>
      </c>
      <c r="M239" s="446" t="str">
        <f>+'Pren 6!'!B21</f>
        <v>Daniel</v>
      </c>
      <c r="N239" s="434">
        <f>+'Pren 6!'!C21</f>
        <v>8</v>
      </c>
      <c r="O239" s="430">
        <f>+'Pren 6!'!D21</f>
        <v>5.1538461538461542</v>
      </c>
      <c r="P239" s="436">
        <f>+'Pren 6!'!E21</f>
        <v>2</v>
      </c>
      <c r="Q239" s="437">
        <f>+'Pren 6!'!F21</f>
        <v>0</v>
      </c>
      <c r="R239" s="417"/>
      <c r="S239" s="417"/>
      <c r="T239" s="417"/>
      <c r="V239" s="439"/>
      <c r="W239" s="440"/>
      <c r="X239" s="440"/>
      <c r="Y239" s="417"/>
      <c r="Z239" s="417"/>
      <c r="AA239" s="427">
        <f>+Pumba!A24</f>
        <v>20</v>
      </c>
      <c r="AB239" s="446" t="str">
        <f>+Pumba!B24</f>
        <v>Grau</v>
      </c>
      <c r="AC239" s="434">
        <f>+Pumba!C24</f>
        <v>-15</v>
      </c>
      <c r="AD239" s="430">
        <f>+Pumba!D24</f>
        <v>15.636363636363637</v>
      </c>
      <c r="AE239" s="436">
        <f>+Pumba!E24</f>
        <v>2</v>
      </c>
      <c r="AF239" s="437">
        <f>+Pumba!F24</f>
        <v>0</v>
      </c>
      <c r="AW239" s="417"/>
      <c r="AX239" s="417"/>
      <c r="AY239" s="417"/>
      <c r="AZ239" s="417"/>
      <c r="BA239" s="417"/>
      <c r="BB239" s="417"/>
      <c r="BC239" s="417"/>
      <c r="BD239" s="417"/>
      <c r="BE239" s="417"/>
      <c r="BF239" s="417"/>
      <c r="BG239" s="417"/>
      <c r="BH239" s="417"/>
      <c r="BI239" s="417"/>
      <c r="BJ239" s="417"/>
      <c r="BK239" s="417"/>
      <c r="BL239" s="417"/>
      <c r="BM239" s="417"/>
      <c r="BN239" s="417"/>
      <c r="BO239" s="417"/>
      <c r="BP239" s="417"/>
      <c r="BQ239" s="417"/>
      <c r="BR239" s="417"/>
      <c r="BS239" s="417"/>
      <c r="BT239" s="417"/>
      <c r="BU239" s="417"/>
      <c r="BV239" s="417"/>
      <c r="BW239" s="417"/>
      <c r="BX239" s="417"/>
      <c r="BY239" s="417"/>
      <c r="BZ239" s="417"/>
      <c r="CA239" s="417"/>
      <c r="CB239" s="417"/>
      <c r="CC239" s="417"/>
      <c r="CD239" s="417"/>
      <c r="CE239" s="417"/>
      <c r="CF239" s="417"/>
      <c r="CG239" s="417"/>
      <c r="CH239" s="417"/>
    </row>
    <row r="240" spans="2:86" s="414" customFormat="1" ht="18.5" thickBot="1" x14ac:dyDescent="0.45">
      <c r="B240" s="415"/>
      <c r="C240" s="416"/>
      <c r="D240" s="417"/>
      <c r="F240" s="439"/>
      <c r="G240" s="439"/>
      <c r="H240" s="440"/>
      <c r="J240" s="417"/>
      <c r="K240" s="417"/>
      <c r="L240" s="427">
        <f>+'Pren 6!'!A22</f>
        <v>18</v>
      </c>
      <c r="M240" s="446" t="str">
        <f>+'Pren 6!'!B22</f>
        <v>Nin</v>
      </c>
      <c r="N240" s="434">
        <f>+'Pren 6!'!C22</f>
        <v>7</v>
      </c>
      <c r="O240" s="430">
        <f>+'Pren 6!'!D22</f>
        <v>11.090909090909092</v>
      </c>
      <c r="P240" s="436">
        <f>+'Pren 6!'!E22</f>
        <v>3</v>
      </c>
      <c r="Q240" s="437">
        <f>+'Pren 6!'!F22</f>
        <v>0</v>
      </c>
      <c r="R240" s="417"/>
      <c r="S240" s="417"/>
      <c r="T240" s="417"/>
      <c r="V240" s="439"/>
      <c r="W240" s="440"/>
      <c r="X240" s="440"/>
      <c r="Y240" s="417"/>
      <c r="Z240" s="417"/>
      <c r="AW240" s="417"/>
      <c r="AX240" s="417"/>
      <c r="AY240" s="417"/>
      <c r="AZ240" s="417"/>
      <c r="BA240" s="417"/>
      <c r="BB240" s="417"/>
      <c r="BC240" s="417"/>
      <c r="BD240" s="417"/>
      <c r="BE240" s="417"/>
      <c r="BF240" s="417"/>
      <c r="BG240" s="417"/>
      <c r="BH240" s="417"/>
      <c r="BI240" s="417"/>
      <c r="BJ240" s="417"/>
      <c r="BK240" s="417"/>
      <c r="BL240" s="417"/>
      <c r="BM240" s="417"/>
      <c r="BN240" s="417"/>
      <c r="BO240" s="417"/>
      <c r="BP240" s="417"/>
      <c r="BQ240" s="417"/>
      <c r="BR240" s="417"/>
      <c r="BS240" s="417"/>
      <c r="BT240" s="417"/>
      <c r="BU240" s="417"/>
      <c r="BV240" s="417"/>
      <c r="BW240" s="417"/>
      <c r="BX240" s="417"/>
      <c r="BY240" s="417"/>
      <c r="BZ240" s="417"/>
      <c r="CA240" s="417"/>
      <c r="CB240" s="417"/>
      <c r="CC240" s="417"/>
      <c r="CD240" s="417"/>
      <c r="CE240" s="417"/>
      <c r="CF240" s="417"/>
      <c r="CG240" s="417"/>
      <c r="CH240" s="417"/>
    </row>
    <row r="241" spans="2:86" s="414" customFormat="1" ht="18.5" thickBot="1" x14ac:dyDescent="0.45">
      <c r="B241" s="415"/>
      <c r="C241" s="416"/>
      <c r="D241" s="417"/>
      <c r="F241" s="439"/>
      <c r="G241" s="439"/>
      <c r="H241" s="440"/>
      <c r="J241" s="417"/>
      <c r="K241" s="417"/>
      <c r="L241" s="427">
        <f>+'Pren 6!'!A23</f>
        <v>19</v>
      </c>
      <c r="M241" s="446" t="str">
        <f>+'Pren 6!'!B23</f>
        <v>Teresa</v>
      </c>
      <c r="N241" s="434">
        <f>+'Pren 6!'!C23</f>
        <v>0</v>
      </c>
      <c r="O241" s="430">
        <f>+'Pren 6!'!D23</f>
        <v>11</v>
      </c>
      <c r="P241" s="436">
        <f>+'Pren 6!'!E23</f>
        <v>1</v>
      </c>
      <c r="Q241" s="437">
        <f>+'Pren 6!'!F23</f>
        <v>0</v>
      </c>
      <c r="R241" s="417"/>
      <c r="S241" s="417"/>
      <c r="T241" s="417"/>
      <c r="V241" s="439"/>
      <c r="W241" s="440"/>
      <c r="X241" s="440"/>
      <c r="Y241" s="417"/>
      <c r="Z241" s="417"/>
      <c r="AW241" s="417"/>
      <c r="AX241" s="417"/>
      <c r="AY241" s="417"/>
      <c r="AZ241" s="417"/>
      <c r="BA241" s="417"/>
      <c r="BB241" s="417"/>
      <c r="BC241" s="417"/>
      <c r="BD241" s="417"/>
      <c r="BE241" s="417"/>
      <c r="BF241" s="417"/>
      <c r="BG241" s="417"/>
      <c r="BH241" s="417"/>
      <c r="BI241" s="417"/>
      <c r="BJ241" s="417"/>
      <c r="BK241" s="417"/>
      <c r="BL241" s="417"/>
      <c r="BM241" s="417"/>
      <c r="BN241" s="417"/>
      <c r="BO241" s="417"/>
      <c r="BP241" s="417"/>
      <c r="BQ241" s="417"/>
      <c r="BR241" s="417"/>
      <c r="BS241" s="417"/>
      <c r="BT241" s="417"/>
      <c r="BU241" s="417"/>
      <c r="BV241" s="417"/>
      <c r="BW241" s="417"/>
      <c r="BX241" s="417"/>
      <c r="BY241" s="417"/>
      <c r="BZ241" s="417"/>
      <c r="CA241" s="417"/>
      <c r="CB241" s="417"/>
      <c r="CC241" s="417"/>
      <c r="CD241" s="417"/>
      <c r="CE241" s="417"/>
      <c r="CF241" s="417"/>
      <c r="CG241" s="417"/>
      <c r="CH241" s="417"/>
    </row>
    <row r="242" spans="2:86" s="414" customFormat="1" ht="18.5" thickBot="1" x14ac:dyDescent="0.45">
      <c r="B242" s="415"/>
      <c r="C242" s="416"/>
      <c r="D242" s="417"/>
      <c r="F242" s="439"/>
      <c r="G242" s="439"/>
      <c r="H242" s="440"/>
      <c r="J242" s="417"/>
      <c r="K242" s="417"/>
      <c r="L242" s="427">
        <f>+'Pren 6!'!A24</f>
        <v>20</v>
      </c>
      <c r="M242" s="446" t="str">
        <f>+'Pren 6!'!B24</f>
        <v>Tito</v>
      </c>
      <c r="N242" s="434">
        <f>+'Pren 6!'!C24</f>
        <v>-2</v>
      </c>
      <c r="O242" s="430">
        <f>+'Pren 6!'!D24</f>
        <v>12.875</v>
      </c>
      <c r="P242" s="436">
        <f>+'Pren 6!'!E24</f>
        <v>2</v>
      </c>
      <c r="Q242" s="437">
        <f>+'Pren 6!'!F24</f>
        <v>0</v>
      </c>
      <c r="R242" s="417"/>
      <c r="S242" s="417"/>
      <c r="T242" s="417"/>
      <c r="V242" s="439"/>
      <c r="W242" s="440"/>
      <c r="X242" s="440"/>
      <c r="Y242" s="417"/>
      <c r="Z242" s="417"/>
      <c r="AW242" s="417"/>
      <c r="AX242" s="417"/>
      <c r="AY242" s="417"/>
      <c r="AZ242" s="417"/>
      <c r="BA242" s="417"/>
      <c r="BB242" s="417"/>
      <c r="BC242" s="417"/>
      <c r="BD242" s="417"/>
      <c r="BE242" s="417"/>
      <c r="BF242" s="417"/>
      <c r="BG242" s="417"/>
      <c r="BH242" s="417"/>
      <c r="BI242" s="417"/>
      <c r="BJ242" s="417"/>
      <c r="BK242" s="417"/>
      <c r="BL242" s="417"/>
      <c r="BM242" s="417"/>
      <c r="BN242" s="417"/>
      <c r="BO242" s="417"/>
      <c r="BP242" s="417"/>
      <c r="BQ242" s="417"/>
      <c r="BR242" s="417"/>
      <c r="BS242" s="417"/>
      <c r="BT242" s="417"/>
      <c r="BU242" s="417"/>
      <c r="BV242" s="417"/>
      <c r="BW242" s="417"/>
      <c r="BX242" s="417"/>
      <c r="BY242" s="417"/>
      <c r="BZ242" s="417"/>
      <c r="CA242" s="417"/>
      <c r="CB242" s="417"/>
      <c r="CC242" s="417"/>
      <c r="CD242" s="417"/>
      <c r="CE242" s="417"/>
      <c r="CF242" s="417"/>
      <c r="CG242" s="417"/>
      <c r="CH242" s="417"/>
    </row>
    <row r="243" spans="2:86" s="414" customFormat="1" ht="18.5" thickBot="1" x14ac:dyDescent="0.45">
      <c r="B243" s="415"/>
      <c r="C243" s="416"/>
      <c r="K243" s="417"/>
      <c r="L243" s="427">
        <f>+'Pren 6!'!A25</f>
        <v>21</v>
      </c>
      <c r="M243" s="446" t="str">
        <f>+'Pren 6!'!B25</f>
        <v>Shauna</v>
      </c>
      <c r="N243" s="434">
        <f>+'Pren 6!'!C25</f>
        <v>-4</v>
      </c>
      <c r="O243" s="430">
        <f>+'Pren 6!'!D25</f>
        <v>14</v>
      </c>
      <c r="P243" s="436">
        <f>+'Pren 6!'!E25</f>
        <v>2</v>
      </c>
      <c r="Q243" s="437">
        <f>+'Pren 6!'!F25</f>
        <v>0</v>
      </c>
      <c r="R243" s="417"/>
      <c r="S243" s="417"/>
      <c r="T243" s="417"/>
      <c r="V243" s="439"/>
      <c r="W243" s="440"/>
      <c r="X243" s="440"/>
      <c r="Y243" s="417"/>
      <c r="Z243" s="417"/>
      <c r="AW243" s="417"/>
      <c r="AX243" s="417"/>
      <c r="AY243" s="417"/>
      <c r="AZ243" s="417"/>
      <c r="BA243" s="417"/>
      <c r="BB243" s="417"/>
      <c r="BC243" s="417"/>
      <c r="BD243" s="417"/>
      <c r="BE243" s="417"/>
      <c r="BF243" s="417"/>
      <c r="BG243" s="417"/>
      <c r="BH243" s="417"/>
      <c r="BI243" s="417"/>
      <c r="BJ243" s="417"/>
      <c r="BK243" s="417"/>
      <c r="BL243" s="417"/>
      <c r="BM243" s="417"/>
      <c r="BN243" s="417"/>
      <c r="BO243" s="417"/>
      <c r="BP243" s="417"/>
      <c r="BQ243" s="417"/>
      <c r="BR243" s="417"/>
      <c r="BS243" s="417"/>
      <c r="BT243" s="417"/>
      <c r="BU243" s="417"/>
      <c r="BV243" s="417"/>
      <c r="BW243" s="417"/>
      <c r="BX243" s="417"/>
      <c r="BY243" s="417"/>
      <c r="BZ243" s="417"/>
      <c r="CA243" s="417"/>
      <c r="CB243" s="417"/>
      <c r="CC243" s="417"/>
      <c r="CD243" s="417"/>
      <c r="CE243" s="417"/>
      <c r="CF243" s="417"/>
      <c r="CG243" s="417"/>
      <c r="CH243" s="417"/>
    </row>
    <row r="244" spans="2:86" s="414" customFormat="1" ht="18.5" thickBot="1" x14ac:dyDescent="0.45">
      <c r="B244" s="415"/>
      <c r="C244" s="416"/>
      <c r="K244" s="417"/>
      <c r="L244" s="427">
        <f>+'Pren 6!'!A26</f>
        <v>22</v>
      </c>
      <c r="M244" s="446" t="str">
        <f>+'Pren 6!'!B26</f>
        <v>Tusal</v>
      </c>
      <c r="N244" s="434">
        <f>+'Pren 6!'!C26</f>
        <v>-10</v>
      </c>
      <c r="O244" s="430">
        <f>+'Pren 6!'!D26</f>
        <v>18.833333333333332</v>
      </c>
      <c r="P244" s="436">
        <f>+'Pren 6!'!E26</f>
        <v>2</v>
      </c>
      <c r="Q244" s="437">
        <f>+'Pren 6!'!F26</f>
        <v>0</v>
      </c>
      <c r="R244" s="417"/>
      <c r="S244" s="417"/>
      <c r="T244" s="417"/>
      <c r="V244" s="439"/>
      <c r="W244" s="440"/>
      <c r="X244" s="440"/>
      <c r="Y244" s="417"/>
      <c r="Z244" s="417"/>
      <c r="AW244" s="417"/>
      <c r="AX244" s="417"/>
      <c r="AY244" s="417"/>
      <c r="AZ244" s="417"/>
      <c r="BA244" s="417"/>
      <c r="BB244" s="417"/>
      <c r="BC244" s="417"/>
      <c r="BD244" s="417"/>
      <c r="BE244" s="417"/>
      <c r="BF244" s="417"/>
      <c r="BG244" s="417"/>
      <c r="BH244" s="417"/>
      <c r="BI244" s="417"/>
      <c r="BJ244" s="417"/>
      <c r="BK244" s="417"/>
      <c r="BL244" s="417"/>
      <c r="BM244" s="417"/>
      <c r="BN244" s="417"/>
      <c r="BO244" s="417"/>
      <c r="BP244" s="417"/>
      <c r="BQ244" s="417"/>
      <c r="BR244" s="417"/>
      <c r="BS244" s="417"/>
      <c r="BT244" s="417"/>
      <c r="BU244" s="417"/>
      <c r="BV244" s="417"/>
      <c r="BW244" s="417"/>
      <c r="BX244" s="417"/>
      <c r="BY244" s="417"/>
      <c r="BZ244" s="417"/>
      <c r="CA244" s="417"/>
      <c r="CB244" s="417"/>
      <c r="CC244" s="417"/>
      <c r="CD244" s="417"/>
      <c r="CE244" s="417"/>
      <c r="CF244" s="417"/>
      <c r="CG244" s="417"/>
      <c r="CH244" s="417"/>
    </row>
    <row r="245" spans="2:86" s="414" customFormat="1" ht="18.5" thickBot="1" x14ac:dyDescent="0.45">
      <c r="B245" s="415"/>
      <c r="C245" s="416"/>
      <c r="K245" s="417"/>
      <c r="L245" s="427">
        <f>+'Pren 6!'!A27</f>
        <v>23</v>
      </c>
      <c r="M245" s="446" t="str">
        <f>+'Pren 6!'!B27</f>
        <v>Emilia</v>
      </c>
      <c r="N245" s="434">
        <f>+'Pren 6!'!C27</f>
        <v>-10</v>
      </c>
      <c r="O245" s="430">
        <f>+'Pren 6!'!D27</f>
        <v>22.666666666666668</v>
      </c>
      <c r="P245" s="436">
        <f>+'Pren 6!'!E27</f>
        <v>1</v>
      </c>
      <c r="Q245" s="437">
        <f>+'Pren 6!'!F27</f>
        <v>0</v>
      </c>
      <c r="R245" s="417"/>
      <c r="S245" s="417"/>
      <c r="T245" s="417"/>
      <c r="V245" s="439"/>
      <c r="W245" s="440"/>
      <c r="X245" s="440"/>
      <c r="Y245" s="417"/>
      <c r="Z245" s="417"/>
      <c r="AW245" s="417"/>
      <c r="AX245" s="417"/>
      <c r="AY245" s="417"/>
      <c r="AZ245" s="417"/>
      <c r="BA245" s="417"/>
      <c r="BB245" s="417"/>
      <c r="BC245" s="417"/>
      <c r="BD245" s="417"/>
      <c r="BE245" s="417"/>
      <c r="BF245" s="417"/>
      <c r="BG245" s="417"/>
      <c r="BH245" s="417"/>
      <c r="BI245" s="417"/>
      <c r="BJ245" s="417"/>
      <c r="BK245" s="417"/>
      <c r="BL245" s="417"/>
      <c r="BM245" s="417"/>
      <c r="BN245" s="417"/>
      <c r="BO245" s="417"/>
      <c r="BP245" s="417"/>
      <c r="BQ245" s="417"/>
      <c r="BR245" s="417"/>
      <c r="BS245" s="417"/>
      <c r="BT245" s="417"/>
      <c r="BU245" s="417"/>
      <c r="BV245" s="417"/>
      <c r="BW245" s="417"/>
      <c r="BX245" s="417"/>
      <c r="BY245" s="417"/>
      <c r="BZ245" s="417"/>
      <c r="CA245" s="417"/>
      <c r="CB245" s="417"/>
      <c r="CC245" s="417"/>
      <c r="CD245" s="417"/>
      <c r="CE245" s="417"/>
      <c r="CF245" s="417"/>
      <c r="CG245" s="417"/>
      <c r="CH245" s="417"/>
    </row>
    <row r="246" spans="2:86" s="414" customFormat="1" ht="18.5" thickBot="1" x14ac:dyDescent="0.45">
      <c r="B246" s="415"/>
      <c r="C246" s="416"/>
      <c r="K246" s="417"/>
      <c r="L246" s="427">
        <f>+'Pren 6!'!A28</f>
        <v>24</v>
      </c>
      <c r="M246" s="446" t="str">
        <f>+'Pren 6!'!B28</f>
        <v>Albert</v>
      </c>
      <c r="N246" s="434">
        <f>+'Pren 6!'!C28</f>
        <v>-11</v>
      </c>
      <c r="O246" s="430">
        <f>+'Pren 6!'!D28</f>
        <v>16.692307692307693</v>
      </c>
      <c r="P246" s="436">
        <f>+'Pren 6!'!E28</f>
        <v>5</v>
      </c>
      <c r="Q246" s="437">
        <f>+'Pren 6!'!F28</f>
        <v>0</v>
      </c>
      <c r="R246" s="417"/>
      <c r="S246" s="417"/>
      <c r="T246" s="417"/>
      <c r="V246" s="439"/>
      <c r="W246" s="440"/>
      <c r="X246" s="440"/>
      <c r="Y246" s="417"/>
      <c r="Z246" s="417"/>
      <c r="AW246" s="417"/>
      <c r="AX246" s="417"/>
      <c r="AY246" s="417"/>
      <c r="AZ246" s="417"/>
      <c r="BA246" s="417"/>
      <c r="BB246" s="417"/>
      <c r="BC246" s="417"/>
      <c r="BD246" s="417"/>
      <c r="BE246" s="417"/>
      <c r="BF246" s="417"/>
      <c r="BG246" s="417"/>
      <c r="BH246" s="417"/>
      <c r="BI246" s="417"/>
      <c r="BJ246" s="417"/>
      <c r="BK246" s="417"/>
      <c r="BL246" s="417"/>
      <c r="BM246" s="417"/>
      <c r="BN246" s="417"/>
      <c r="BO246" s="417"/>
      <c r="BP246" s="417"/>
      <c r="BQ246" s="417"/>
      <c r="BR246" s="417"/>
      <c r="BS246" s="417"/>
      <c r="BT246" s="417"/>
      <c r="BU246" s="417"/>
      <c r="BV246" s="417"/>
      <c r="BW246" s="417"/>
      <c r="BX246" s="417"/>
      <c r="BY246" s="417"/>
      <c r="BZ246" s="417"/>
      <c r="CA246" s="417"/>
      <c r="CB246" s="417"/>
      <c r="CC246" s="417"/>
      <c r="CD246" s="417"/>
      <c r="CE246" s="417"/>
      <c r="CF246" s="417"/>
      <c r="CG246" s="417"/>
      <c r="CH246" s="417"/>
    </row>
    <row r="247" spans="2:86" s="414" customFormat="1" ht="18.5" thickBot="1" x14ac:dyDescent="0.45">
      <c r="B247" s="415"/>
      <c r="C247" s="416"/>
      <c r="K247" s="417"/>
      <c r="L247" s="427">
        <f>+'Pren 6!'!A29</f>
        <v>25</v>
      </c>
      <c r="M247" s="446" t="str">
        <f>+'Pren 6!'!B29</f>
        <v>Neus</v>
      </c>
      <c r="N247" s="434">
        <f>+'Pren 6!'!C29</f>
        <v>-11</v>
      </c>
      <c r="O247" s="430">
        <f>+'Pren 6!'!D29</f>
        <v>17.076923076923077</v>
      </c>
      <c r="P247" s="436">
        <f>+'Pren 6!'!E29</f>
        <v>5</v>
      </c>
      <c r="Q247" s="437">
        <f>+'Pren 6!'!F29</f>
        <v>0</v>
      </c>
      <c r="R247" s="417"/>
      <c r="S247" s="417"/>
      <c r="T247" s="417"/>
      <c r="V247" s="439"/>
      <c r="W247" s="440"/>
      <c r="X247" s="440"/>
      <c r="Y247" s="417"/>
      <c r="Z247" s="417"/>
      <c r="AW247" s="417"/>
      <c r="AX247" s="417"/>
      <c r="AY247" s="417"/>
      <c r="AZ247" s="417"/>
      <c r="BA247" s="417"/>
      <c r="BB247" s="417"/>
      <c r="BC247" s="417"/>
      <c r="BD247" s="417"/>
      <c r="BE247" s="417"/>
      <c r="BF247" s="417"/>
      <c r="BG247" s="417"/>
      <c r="BH247" s="417"/>
      <c r="BI247" s="417"/>
      <c r="BJ247" s="417"/>
      <c r="BK247" s="417"/>
      <c r="BL247" s="417"/>
      <c r="BM247" s="417"/>
      <c r="BN247" s="417"/>
      <c r="BO247" s="417"/>
      <c r="BP247" s="417"/>
      <c r="BQ247" s="417"/>
      <c r="BR247" s="417"/>
      <c r="BS247" s="417"/>
      <c r="BT247" s="417"/>
      <c r="BU247" s="417"/>
      <c r="BV247" s="417"/>
      <c r="BW247" s="417"/>
      <c r="BX247" s="417"/>
      <c r="BY247" s="417"/>
      <c r="BZ247" s="417"/>
      <c r="CA247" s="417"/>
      <c r="CB247" s="417"/>
      <c r="CC247" s="417"/>
      <c r="CD247" s="417"/>
      <c r="CE247" s="417"/>
      <c r="CF247" s="417"/>
      <c r="CG247" s="417"/>
      <c r="CH247" s="417"/>
    </row>
    <row r="248" spans="2:86" s="414" customFormat="1" ht="18.5" thickBot="1" x14ac:dyDescent="0.45">
      <c r="B248" s="415"/>
      <c r="C248" s="416"/>
      <c r="K248" s="417"/>
      <c r="L248" s="427">
        <f>+'Pren 6!'!A30</f>
        <v>26</v>
      </c>
      <c r="M248" s="446" t="str">
        <f>+'Pren 6!'!B30</f>
        <v>Ana</v>
      </c>
      <c r="N248" s="434">
        <f>+'Pren 6!'!C30</f>
        <v>-12</v>
      </c>
      <c r="O248" s="430">
        <f>+'Pren 6!'!D30</f>
        <v>16.181818181818183</v>
      </c>
      <c r="P248" s="436">
        <f>+'Pren 6!'!E30</f>
        <v>3</v>
      </c>
      <c r="Q248" s="437">
        <f>+'Pren 6!'!F30</f>
        <v>0</v>
      </c>
      <c r="R248" s="417"/>
      <c r="S248" s="417"/>
      <c r="T248" s="417"/>
      <c r="V248" s="439"/>
      <c r="W248" s="440"/>
      <c r="X248" s="440"/>
      <c r="Y248" s="417"/>
      <c r="Z248" s="417"/>
      <c r="AW248" s="417"/>
      <c r="AX248" s="417"/>
      <c r="AY248" s="417"/>
      <c r="AZ248" s="417"/>
      <c r="BA248" s="417"/>
      <c r="BB248" s="417"/>
      <c r="BC248" s="417"/>
      <c r="BD248" s="417"/>
      <c r="BE248" s="417"/>
      <c r="BF248" s="417"/>
      <c r="BG248" s="417"/>
      <c r="BH248" s="417"/>
      <c r="BI248" s="417"/>
      <c r="BJ248" s="417"/>
      <c r="BK248" s="417"/>
      <c r="BL248" s="417"/>
      <c r="BM248" s="417"/>
      <c r="BN248" s="417"/>
      <c r="BO248" s="417"/>
      <c r="BP248" s="417"/>
      <c r="BQ248" s="417"/>
      <c r="BR248" s="417"/>
      <c r="BS248" s="417"/>
      <c r="BT248" s="417"/>
      <c r="BU248" s="417"/>
      <c r="BV248" s="417"/>
      <c r="BW248" s="417"/>
      <c r="BX248" s="417"/>
      <c r="BY248" s="417"/>
      <c r="BZ248" s="417"/>
      <c r="CA248" s="417"/>
      <c r="CB248" s="417"/>
      <c r="CC248" s="417"/>
      <c r="CD248" s="417"/>
      <c r="CE248" s="417"/>
      <c r="CF248" s="417"/>
      <c r="CG248" s="417"/>
      <c r="CH248" s="417"/>
    </row>
    <row r="249" spans="2:86" s="414" customFormat="1" ht="18.5" thickBot="1" x14ac:dyDescent="0.45">
      <c r="B249" s="415"/>
      <c r="C249" s="416"/>
      <c r="K249" s="417"/>
      <c r="L249" s="427">
        <f>+'Pren 6!'!A31</f>
        <v>27</v>
      </c>
      <c r="M249" s="446" t="str">
        <f>+'Pren 6!'!B31</f>
        <v>Toni</v>
      </c>
      <c r="N249" s="434">
        <f>+'Pren 6!'!C31</f>
        <v>-14</v>
      </c>
      <c r="O249" s="430">
        <f>+'Pren 6!'!D31</f>
        <v>14.75</v>
      </c>
      <c r="P249" s="436">
        <f>+'Pren 6!'!E31</f>
        <v>2</v>
      </c>
      <c r="Q249" s="437">
        <f>+'Pren 6!'!F31</f>
        <v>0</v>
      </c>
      <c r="R249" s="417"/>
      <c r="S249" s="417"/>
      <c r="T249" s="417"/>
      <c r="V249" s="439"/>
      <c r="W249" s="440"/>
      <c r="X249" s="440"/>
      <c r="Y249" s="417"/>
      <c r="Z249" s="417"/>
      <c r="AW249" s="417"/>
      <c r="AX249" s="417"/>
      <c r="AY249" s="417"/>
      <c r="AZ249" s="417"/>
      <c r="BA249" s="417"/>
      <c r="BB249" s="417"/>
      <c r="BC249" s="417"/>
      <c r="BD249" s="417"/>
      <c r="BE249" s="417"/>
      <c r="BF249" s="417"/>
      <c r="BG249" s="417"/>
      <c r="BH249" s="417"/>
      <c r="BI249" s="417"/>
      <c r="BJ249" s="417"/>
      <c r="BK249" s="417"/>
      <c r="BL249" s="417"/>
      <c r="BM249" s="417"/>
      <c r="BN249" s="417"/>
      <c r="BO249" s="417"/>
      <c r="BP249" s="417"/>
      <c r="BQ249" s="417"/>
      <c r="BR249" s="417"/>
      <c r="BS249" s="417"/>
      <c r="BT249" s="417"/>
      <c r="BU249" s="417"/>
      <c r="BV249" s="417"/>
      <c r="BW249" s="417"/>
      <c r="BX249" s="417"/>
      <c r="BY249" s="417"/>
      <c r="BZ249" s="417"/>
      <c r="CA249" s="417"/>
      <c r="CB249" s="417"/>
      <c r="CC249" s="417"/>
      <c r="CD249" s="417"/>
      <c r="CE249" s="417"/>
      <c r="CF249" s="417"/>
      <c r="CG249" s="417"/>
      <c r="CH249" s="417"/>
    </row>
    <row r="250" spans="2:86" s="414" customFormat="1" ht="18.5" thickBot="1" x14ac:dyDescent="0.45">
      <c r="B250" s="415"/>
      <c r="C250" s="416"/>
      <c r="K250" s="417"/>
      <c r="L250" s="427">
        <f>+'Pren 6!'!A32</f>
        <v>28</v>
      </c>
      <c r="M250" s="446" t="str">
        <f>+'Pren 6!'!B32</f>
        <v>Amanda</v>
      </c>
      <c r="N250" s="434">
        <f>+'Pren 6!'!C32</f>
        <v>-15</v>
      </c>
      <c r="O250" s="430">
        <f>+'Pren 6!'!D32</f>
        <v>16.636363636363637</v>
      </c>
      <c r="P250" s="436">
        <f>+'Pren 6!'!E32</f>
        <v>3</v>
      </c>
      <c r="Q250" s="437">
        <f>+'Pren 6!'!F32</f>
        <v>0</v>
      </c>
      <c r="R250" s="417"/>
      <c r="S250" s="417"/>
      <c r="T250" s="417"/>
      <c r="V250" s="439"/>
      <c r="W250" s="440"/>
      <c r="X250" s="440"/>
      <c r="Y250" s="417"/>
      <c r="Z250" s="417"/>
      <c r="AW250" s="417"/>
      <c r="AX250" s="417"/>
      <c r="AY250" s="417"/>
      <c r="AZ250" s="417"/>
      <c r="BA250" s="417"/>
      <c r="BB250" s="417"/>
      <c r="BC250" s="417"/>
      <c r="BD250" s="417"/>
      <c r="BE250" s="417"/>
      <c r="BF250" s="417"/>
      <c r="BG250" s="417"/>
      <c r="BH250" s="417"/>
      <c r="BI250" s="417"/>
      <c r="BJ250" s="417"/>
      <c r="BK250" s="417"/>
      <c r="BL250" s="417"/>
      <c r="BM250" s="417"/>
      <c r="BN250" s="417"/>
      <c r="BO250" s="417"/>
      <c r="BP250" s="417"/>
      <c r="BQ250" s="417"/>
      <c r="BR250" s="417"/>
      <c r="BS250" s="417"/>
      <c r="BT250" s="417"/>
      <c r="BU250" s="417"/>
      <c r="BV250" s="417"/>
      <c r="BW250" s="417"/>
      <c r="BX250" s="417"/>
      <c r="BY250" s="417"/>
      <c r="BZ250" s="417"/>
      <c r="CA250" s="417"/>
      <c r="CB250" s="417"/>
      <c r="CC250" s="417"/>
      <c r="CD250" s="417"/>
      <c r="CE250" s="417"/>
      <c r="CF250" s="417"/>
      <c r="CG250" s="417"/>
      <c r="CH250" s="417"/>
    </row>
    <row r="251" spans="2:86" s="414" customFormat="1" ht="18.5" thickBot="1" x14ac:dyDescent="0.45">
      <c r="B251" s="415"/>
      <c r="C251" s="416"/>
      <c r="K251" s="417"/>
      <c r="L251" s="427">
        <f>+'Pren 6!'!A33</f>
        <v>29</v>
      </c>
      <c r="M251" s="446" t="str">
        <f>+'Pren 6!'!B33</f>
        <v>Planell</v>
      </c>
      <c r="N251" s="434">
        <f>+'Pren 6!'!C33</f>
        <v>-16</v>
      </c>
      <c r="O251" s="430">
        <f>+'Pren 6!'!D33</f>
        <v>20.166666666666668</v>
      </c>
      <c r="P251" s="436">
        <f>+'Pren 6!'!E33</f>
        <v>2</v>
      </c>
      <c r="Q251" s="437">
        <f>+'Pren 6!'!F33</f>
        <v>0</v>
      </c>
      <c r="R251" s="417"/>
      <c r="S251" s="417"/>
      <c r="T251" s="417"/>
      <c r="V251" s="439"/>
      <c r="W251" s="440"/>
      <c r="X251" s="440"/>
      <c r="Y251" s="417"/>
      <c r="Z251" s="417"/>
      <c r="AW251" s="417"/>
      <c r="AX251" s="417"/>
      <c r="AY251" s="417"/>
      <c r="AZ251" s="417"/>
      <c r="BA251" s="417"/>
      <c r="BB251" s="417"/>
      <c r="BC251" s="417"/>
      <c r="BD251" s="417"/>
      <c r="BE251" s="417"/>
      <c r="BF251" s="417"/>
      <c r="BG251" s="417"/>
      <c r="BH251" s="417"/>
      <c r="BI251" s="417"/>
      <c r="BJ251" s="417"/>
      <c r="BK251" s="417"/>
      <c r="BL251" s="417"/>
      <c r="BM251" s="417"/>
      <c r="BN251" s="417"/>
      <c r="BO251" s="417"/>
      <c r="BP251" s="417"/>
      <c r="BQ251" s="417"/>
      <c r="BR251" s="417"/>
      <c r="BS251" s="417"/>
      <c r="BT251" s="417"/>
      <c r="BU251" s="417"/>
      <c r="BV251" s="417"/>
      <c r="BW251" s="417"/>
      <c r="BX251" s="417"/>
      <c r="BY251" s="417"/>
      <c r="BZ251" s="417"/>
      <c r="CA251" s="417"/>
      <c r="CB251" s="417"/>
      <c r="CC251" s="417"/>
      <c r="CD251" s="417"/>
      <c r="CE251" s="417"/>
      <c r="CF251" s="417"/>
      <c r="CG251" s="417"/>
      <c r="CH251" s="417"/>
    </row>
    <row r="252" spans="2:86" s="414" customFormat="1" ht="18.5" thickBot="1" x14ac:dyDescent="0.45">
      <c r="B252" s="415"/>
      <c r="C252" s="416"/>
      <c r="K252" s="417"/>
      <c r="L252" s="427">
        <f>+'Pren 6!'!A34</f>
        <v>30</v>
      </c>
      <c r="M252" s="446" t="str">
        <f>+'Pren 6!'!B34</f>
        <v>Golanó</v>
      </c>
      <c r="N252" s="434">
        <f>+'Pren 6!'!C34</f>
        <v>-17</v>
      </c>
      <c r="O252" s="430">
        <f>+'Pren 6!'!D34</f>
        <v>13.75</v>
      </c>
      <c r="P252" s="436">
        <f>+'Pren 6!'!E34</f>
        <v>3</v>
      </c>
      <c r="Q252" s="437">
        <f>+'Pren 6!'!F34</f>
        <v>0</v>
      </c>
      <c r="R252" s="417"/>
      <c r="S252" s="417"/>
      <c r="T252" s="417"/>
      <c r="V252" s="439"/>
      <c r="W252" s="440"/>
      <c r="X252" s="440"/>
      <c r="Y252" s="417"/>
      <c r="Z252" s="417"/>
      <c r="AW252" s="417"/>
      <c r="AX252" s="417"/>
      <c r="AY252" s="417"/>
      <c r="AZ252" s="417"/>
      <c r="BA252" s="417"/>
      <c r="BB252" s="417"/>
      <c r="BC252" s="417"/>
      <c r="BD252" s="417"/>
      <c r="BE252" s="417"/>
      <c r="BF252" s="417"/>
      <c r="BG252" s="417"/>
      <c r="BH252" s="417"/>
      <c r="BI252" s="417"/>
      <c r="BJ252" s="417"/>
      <c r="BK252" s="417"/>
      <c r="BL252" s="417"/>
      <c r="BM252" s="417"/>
      <c r="BN252" s="417"/>
      <c r="BO252" s="417"/>
      <c r="BP252" s="417"/>
      <c r="BQ252" s="417"/>
      <c r="BR252" s="417"/>
      <c r="BS252" s="417"/>
      <c r="BT252" s="417"/>
      <c r="BU252" s="417"/>
      <c r="BV252" s="417"/>
      <c r="BW252" s="417"/>
      <c r="BX252" s="417"/>
      <c r="BY252" s="417"/>
      <c r="BZ252" s="417"/>
      <c r="CA252" s="417"/>
      <c r="CB252" s="417"/>
      <c r="CC252" s="417"/>
      <c r="CD252" s="417"/>
      <c r="CE252" s="417"/>
      <c r="CF252" s="417"/>
      <c r="CG252" s="417"/>
      <c r="CH252" s="417"/>
    </row>
    <row r="253" spans="2:86" s="414" customFormat="1" ht="18.5" thickBot="1" x14ac:dyDescent="0.45">
      <c r="B253" s="415"/>
      <c r="C253" s="416"/>
      <c r="K253" s="417"/>
      <c r="L253" s="427">
        <f>+'Pren 6!'!A35</f>
        <v>31</v>
      </c>
      <c r="M253" s="446" t="str">
        <f>+'Pren 6!'!B35</f>
        <v>Carles</v>
      </c>
      <c r="N253" s="434">
        <f>+'Pren 6!'!C35</f>
        <v>-18</v>
      </c>
      <c r="O253" s="430">
        <f>+'Pren 6!'!D35</f>
        <v>16.272727272727273</v>
      </c>
      <c r="P253" s="436">
        <f>+'Pren 6!'!E35</f>
        <v>3</v>
      </c>
      <c r="Q253" s="437">
        <f>+'Pren 6!'!F35</f>
        <v>0</v>
      </c>
      <c r="R253" s="417"/>
      <c r="S253" s="417"/>
      <c r="T253" s="417"/>
      <c r="V253" s="439"/>
      <c r="W253" s="440"/>
      <c r="X253" s="440"/>
      <c r="Y253" s="417"/>
      <c r="Z253" s="417"/>
      <c r="AW253" s="417"/>
      <c r="AX253" s="417"/>
      <c r="AY253" s="417"/>
      <c r="AZ253" s="417"/>
      <c r="BA253" s="417"/>
      <c r="BB253" s="417"/>
      <c r="BC253" s="417"/>
      <c r="BD253" s="417"/>
      <c r="BE253" s="417"/>
      <c r="BF253" s="417"/>
      <c r="BG253" s="417"/>
      <c r="BH253" s="417"/>
      <c r="BI253" s="417"/>
      <c r="BJ253" s="417"/>
      <c r="BK253" s="417"/>
      <c r="BL253" s="417"/>
      <c r="BM253" s="417"/>
      <c r="BN253" s="417"/>
      <c r="BO253" s="417"/>
      <c r="BP253" s="417"/>
      <c r="BQ253" s="417"/>
      <c r="BR253" s="417"/>
      <c r="BS253" s="417"/>
      <c r="BT253" s="417"/>
      <c r="BU253" s="417"/>
      <c r="BV253" s="417"/>
      <c r="BW253" s="417"/>
      <c r="BX253" s="417"/>
      <c r="BY253" s="417"/>
      <c r="BZ253" s="417"/>
      <c r="CA253" s="417"/>
      <c r="CB253" s="417"/>
      <c r="CC253" s="417"/>
      <c r="CD253" s="417"/>
      <c r="CE253" s="417"/>
      <c r="CF253" s="417"/>
      <c r="CG253" s="417"/>
      <c r="CH253" s="417"/>
    </row>
    <row r="254" spans="2:86" s="414" customFormat="1" ht="18.5" thickBot="1" x14ac:dyDescent="0.45">
      <c r="B254" s="415"/>
      <c r="C254" s="416"/>
      <c r="K254" s="417"/>
      <c r="L254" s="427">
        <f>+'Pren 6!'!A36</f>
        <v>32</v>
      </c>
      <c r="M254" s="446" t="str">
        <f>+'Pren 6!'!B36</f>
        <v>Juani</v>
      </c>
      <c r="N254" s="434">
        <f>+'Pren 6!'!C36</f>
        <v>-20</v>
      </c>
      <c r="O254" s="430">
        <f>+'Pren 6!'!D36</f>
        <v>14.533333333333333</v>
      </c>
      <c r="P254" s="436">
        <f>+'Pren 6!'!E36</f>
        <v>3</v>
      </c>
      <c r="Q254" s="437">
        <f>+'Pren 6!'!F36</f>
        <v>0</v>
      </c>
      <c r="R254" s="417"/>
      <c r="S254" s="417"/>
      <c r="T254" s="417"/>
      <c r="V254" s="439"/>
      <c r="W254" s="440"/>
      <c r="X254" s="440"/>
      <c r="Y254" s="417"/>
      <c r="Z254" s="417"/>
      <c r="AW254" s="417"/>
      <c r="AX254" s="417"/>
      <c r="AY254" s="417"/>
      <c r="AZ254" s="417"/>
      <c r="BA254" s="417"/>
      <c r="BB254" s="417"/>
      <c r="BC254" s="417"/>
      <c r="BD254" s="417"/>
      <c r="BE254" s="417"/>
      <c r="BF254" s="417"/>
      <c r="BG254" s="417"/>
      <c r="BH254" s="417"/>
      <c r="BI254" s="417"/>
      <c r="BJ254" s="417"/>
      <c r="BK254" s="417"/>
      <c r="BL254" s="417"/>
      <c r="BM254" s="417"/>
      <c r="BN254" s="417"/>
      <c r="BO254" s="417"/>
      <c r="BP254" s="417"/>
      <c r="BQ254" s="417"/>
      <c r="BR254" s="417"/>
      <c r="BS254" s="417"/>
      <c r="BT254" s="417"/>
      <c r="BU254" s="417"/>
      <c r="BV254" s="417"/>
      <c r="BW254" s="417"/>
      <c r="BX254" s="417"/>
      <c r="BY254" s="417"/>
      <c r="BZ254" s="417"/>
      <c r="CA254" s="417"/>
      <c r="CB254" s="417"/>
      <c r="CC254" s="417"/>
      <c r="CD254" s="417"/>
      <c r="CE254" s="417"/>
      <c r="CF254" s="417"/>
      <c r="CG254" s="417"/>
      <c r="CH254" s="417"/>
    </row>
    <row r="255" spans="2:86" s="414" customFormat="1" ht="18.5" thickBot="1" x14ac:dyDescent="0.45">
      <c r="B255" s="415"/>
      <c r="C255" s="416"/>
      <c r="K255" s="417"/>
      <c r="L255" s="427">
        <f>+'Pren 6!'!A37</f>
        <v>33</v>
      </c>
      <c r="M255" s="446" t="str">
        <f>+'Pren 6!'!B37</f>
        <v>Montse VNG</v>
      </c>
      <c r="N255" s="434">
        <f>+'Pren 6!'!C37</f>
        <v>-20</v>
      </c>
      <c r="O255" s="430">
        <f>+'Pren 6!'!D37</f>
        <v>28.6</v>
      </c>
      <c r="P255" s="436">
        <f>+'Pren 6!'!E37</f>
        <v>2</v>
      </c>
      <c r="Q255" s="437">
        <f>+'Pren 6!'!F37</f>
        <v>0</v>
      </c>
      <c r="R255" s="417"/>
      <c r="S255" s="417"/>
      <c r="T255" s="417"/>
      <c r="V255" s="439"/>
      <c r="W255" s="440"/>
      <c r="X255" s="440"/>
      <c r="Y255" s="417"/>
      <c r="Z255" s="417"/>
      <c r="AW255" s="417"/>
      <c r="AX255" s="417"/>
      <c r="AY255" s="417"/>
      <c r="AZ255" s="417"/>
      <c r="BA255" s="417"/>
      <c r="BB255" s="417"/>
      <c r="BC255" s="417"/>
      <c r="BD255" s="417"/>
      <c r="BE255" s="417"/>
      <c r="BF255" s="417"/>
      <c r="BG255" s="417"/>
      <c r="BH255" s="417"/>
      <c r="BI255" s="417"/>
      <c r="BJ255" s="417"/>
      <c r="BK255" s="417"/>
      <c r="BL255" s="417"/>
      <c r="BM255" s="417"/>
      <c r="BN255" s="417"/>
      <c r="BO255" s="417"/>
      <c r="BP255" s="417"/>
      <c r="BQ255" s="417"/>
      <c r="BR255" s="417"/>
      <c r="BS255" s="417"/>
      <c r="BT255" s="417"/>
      <c r="BU255" s="417"/>
      <c r="BV255" s="417"/>
      <c r="BW255" s="417"/>
      <c r="BX255" s="417"/>
      <c r="BY255" s="417"/>
      <c r="BZ255" s="417"/>
      <c r="CA255" s="417"/>
      <c r="CB255" s="417"/>
      <c r="CC255" s="417"/>
      <c r="CD255" s="417"/>
      <c r="CE255" s="417"/>
      <c r="CF255" s="417"/>
      <c r="CG255" s="417"/>
      <c r="CH255" s="417"/>
    </row>
    <row r="256" spans="2:86" s="414" customFormat="1" ht="18.5" thickBot="1" x14ac:dyDescent="0.45">
      <c r="B256" s="415"/>
      <c r="C256" s="416"/>
      <c r="K256" s="417"/>
      <c r="L256" s="427">
        <f>+'Pren 6!'!A38</f>
        <v>34</v>
      </c>
      <c r="M256" s="446" t="str">
        <f>+'Pren 6!'!B38</f>
        <v>Nuria VSS</v>
      </c>
      <c r="N256" s="434">
        <f>+'Pren 6!'!C38</f>
        <v>-25</v>
      </c>
      <c r="O256" s="430">
        <f>+'Pren 6!'!D38</f>
        <v>14.15</v>
      </c>
      <c r="P256" s="436">
        <f>+'Pren 6!'!E38</f>
        <v>4</v>
      </c>
      <c r="Q256" s="437">
        <f>+'Pren 6!'!F38</f>
        <v>0</v>
      </c>
      <c r="R256" s="417"/>
      <c r="S256" s="417"/>
      <c r="T256" s="417"/>
      <c r="V256" s="439"/>
      <c r="W256" s="440"/>
      <c r="X256" s="440"/>
      <c r="Y256" s="417"/>
      <c r="Z256" s="417"/>
      <c r="AW256" s="417"/>
      <c r="AX256" s="417"/>
      <c r="AY256" s="417"/>
      <c r="AZ256" s="417"/>
      <c r="BA256" s="417"/>
      <c r="BB256" s="417"/>
      <c r="BC256" s="417"/>
      <c r="BD256" s="417"/>
      <c r="BE256" s="417"/>
      <c r="BF256" s="417"/>
      <c r="BG256" s="417"/>
      <c r="BH256" s="417"/>
      <c r="BI256" s="417"/>
      <c r="BJ256" s="417"/>
      <c r="BK256" s="417"/>
      <c r="BL256" s="417"/>
      <c r="BM256" s="417"/>
      <c r="BN256" s="417"/>
      <c r="BO256" s="417"/>
      <c r="BP256" s="417"/>
      <c r="BQ256" s="417"/>
      <c r="BR256" s="417"/>
      <c r="BS256" s="417"/>
      <c r="BT256" s="417"/>
      <c r="BU256" s="417"/>
      <c r="BV256" s="417"/>
      <c r="BW256" s="417"/>
      <c r="BX256" s="417"/>
      <c r="BY256" s="417"/>
      <c r="BZ256" s="417"/>
      <c r="CA256" s="417"/>
      <c r="CB256" s="417"/>
      <c r="CC256" s="417"/>
      <c r="CD256" s="417"/>
      <c r="CE256" s="417"/>
      <c r="CF256" s="417"/>
      <c r="CG256" s="417"/>
      <c r="CH256" s="417"/>
    </row>
    <row r="257" spans="2:86" s="414" customFormat="1" ht="18" x14ac:dyDescent="0.4">
      <c r="B257" s="415"/>
      <c r="C257" s="416"/>
      <c r="D257" s="417"/>
      <c r="F257" s="439"/>
      <c r="G257" s="439"/>
      <c r="H257" s="440"/>
      <c r="J257" s="417"/>
      <c r="K257" s="417"/>
      <c r="L257" s="417"/>
      <c r="M257" s="417"/>
      <c r="N257" s="417"/>
      <c r="O257" s="417"/>
      <c r="P257" s="417"/>
      <c r="Q257" s="417"/>
      <c r="R257" s="417"/>
      <c r="S257" s="417"/>
      <c r="T257" s="417"/>
      <c r="V257" s="439"/>
      <c r="W257" s="440"/>
      <c r="X257" s="440"/>
      <c r="Y257" s="417"/>
      <c r="Z257" s="417"/>
      <c r="AW257" s="417"/>
      <c r="AX257" s="417"/>
      <c r="AY257" s="417"/>
      <c r="AZ257" s="417"/>
      <c r="BA257" s="417"/>
      <c r="BB257" s="417"/>
      <c r="BC257" s="417"/>
      <c r="BD257" s="417"/>
      <c r="BE257" s="417"/>
      <c r="BF257" s="417"/>
      <c r="BG257" s="417"/>
      <c r="BH257" s="417"/>
      <c r="BI257" s="417"/>
      <c r="BJ257" s="417"/>
      <c r="BK257" s="417"/>
      <c r="BL257" s="417"/>
      <c r="BM257" s="417"/>
      <c r="BN257" s="417"/>
      <c r="BO257" s="417"/>
      <c r="BP257" s="417"/>
      <c r="BQ257" s="417"/>
      <c r="BR257" s="417"/>
      <c r="BS257" s="417"/>
      <c r="BT257" s="417"/>
      <c r="BU257" s="417"/>
      <c r="BV257" s="417"/>
      <c r="BW257" s="417"/>
      <c r="BX257" s="417"/>
      <c r="BY257" s="417"/>
      <c r="BZ257" s="417"/>
      <c r="CA257" s="417"/>
      <c r="CB257" s="417"/>
      <c r="CC257" s="417"/>
      <c r="CD257" s="417"/>
      <c r="CE257" s="417"/>
      <c r="CF257" s="417"/>
      <c r="CG257" s="417"/>
      <c r="CH257" s="417"/>
    </row>
    <row r="258" spans="2:86" s="414" customFormat="1" ht="18" x14ac:dyDescent="0.4">
      <c r="B258" s="415"/>
      <c r="C258" s="416"/>
      <c r="D258" s="416" t="str">
        <f>+Pocha!A1</f>
        <v>POCHA</v>
      </c>
      <c r="F258" s="439"/>
      <c r="G258" s="439"/>
      <c r="H258" s="440"/>
      <c r="J258" s="417"/>
      <c r="K258" s="417"/>
      <c r="L258" s="415" t="str">
        <f>+Tute!A1</f>
        <v>SUBHASTAT</v>
      </c>
      <c r="R258" s="417"/>
      <c r="S258" s="417"/>
      <c r="T258" s="416" t="str">
        <f>+Cors!A1</f>
        <v>CORS</v>
      </c>
      <c r="V258" s="439"/>
      <c r="W258" s="439"/>
      <c r="X258" s="440"/>
      <c r="Z258" s="417"/>
      <c r="AW258" s="417"/>
      <c r="AX258" s="417"/>
      <c r="AY258" s="417"/>
      <c r="AZ258" s="417"/>
      <c r="BA258" s="417"/>
      <c r="BB258" s="417"/>
      <c r="BC258" s="417"/>
      <c r="BD258" s="417"/>
      <c r="BE258" s="417"/>
      <c r="BF258" s="417"/>
      <c r="BG258" s="417"/>
      <c r="BH258" s="417"/>
      <c r="BI258" s="417"/>
      <c r="BJ258" s="417"/>
      <c r="BK258" s="417"/>
      <c r="BL258" s="417"/>
      <c r="BM258" s="417"/>
      <c r="BN258" s="417"/>
      <c r="BO258" s="417"/>
      <c r="BP258" s="417"/>
      <c r="BQ258" s="417"/>
      <c r="BR258" s="417"/>
      <c r="BS258" s="417"/>
      <c r="BT258" s="417"/>
      <c r="BU258" s="417"/>
      <c r="BV258" s="417"/>
      <c r="BW258" s="417"/>
      <c r="BX258" s="417"/>
      <c r="BY258" s="417"/>
      <c r="BZ258" s="417"/>
      <c r="CA258" s="417"/>
      <c r="CB258" s="417"/>
      <c r="CC258" s="417"/>
      <c r="CD258" s="417"/>
      <c r="CE258" s="417"/>
      <c r="CF258" s="417"/>
      <c r="CG258" s="417"/>
      <c r="CH258" s="417"/>
    </row>
    <row r="259" spans="2:86" s="414" customFormat="1" ht="18.5" thickBot="1" x14ac:dyDescent="0.45">
      <c r="B259" s="415"/>
      <c r="C259" s="416"/>
      <c r="D259" s="417"/>
      <c r="F259" s="439"/>
      <c r="G259" s="439"/>
      <c r="H259" s="440"/>
      <c r="J259" s="417"/>
      <c r="K259" s="417"/>
      <c r="R259" s="417"/>
      <c r="S259" s="417"/>
      <c r="T259" s="417"/>
      <c r="V259" s="439"/>
      <c r="W259" s="439"/>
      <c r="X259" s="440"/>
      <c r="Z259" s="417"/>
      <c r="AW259" s="417"/>
      <c r="AX259" s="417"/>
      <c r="AY259" s="417"/>
      <c r="AZ259" s="417"/>
      <c r="BA259" s="417"/>
      <c r="BB259" s="417"/>
      <c r="BC259" s="417"/>
      <c r="BD259" s="417"/>
      <c r="BE259" s="417"/>
      <c r="BF259" s="417"/>
      <c r="BG259" s="417"/>
      <c r="BH259" s="417"/>
      <c r="BI259" s="417"/>
      <c r="BJ259" s="417"/>
      <c r="BK259" s="417"/>
      <c r="BL259" s="417"/>
      <c r="BM259" s="417"/>
      <c r="BN259" s="417"/>
      <c r="BO259" s="417"/>
      <c r="BP259" s="417"/>
      <c r="BQ259" s="417"/>
      <c r="BR259" s="417"/>
      <c r="BS259" s="417"/>
      <c r="BT259" s="417"/>
      <c r="BU259" s="417"/>
      <c r="BV259" s="417"/>
      <c r="BW259" s="417"/>
      <c r="BX259" s="417"/>
      <c r="BY259" s="417"/>
      <c r="BZ259" s="417"/>
      <c r="CA259" s="417"/>
      <c r="CB259" s="417"/>
      <c r="CC259" s="417"/>
      <c r="CD259" s="417"/>
      <c r="CE259" s="417"/>
      <c r="CF259" s="417"/>
      <c r="CG259" s="417"/>
      <c r="CH259" s="417"/>
    </row>
    <row r="260" spans="2:86" s="414" customFormat="1" ht="18.5" thickBot="1" x14ac:dyDescent="0.45">
      <c r="B260" s="415"/>
      <c r="C260" s="416"/>
      <c r="D260" s="442"/>
      <c r="E260" s="418"/>
      <c r="F260" s="419" t="str">
        <f>+Pocha!C4</f>
        <v>Premi</v>
      </c>
      <c r="G260" s="419" t="str">
        <f>+Pocha!D4</f>
        <v>Punts</v>
      </c>
      <c r="H260" s="419" t="str">
        <f>+Pocha!E4</f>
        <v>Partides</v>
      </c>
      <c r="I260" s="423" t="str">
        <f>+Pocha!F4</f>
        <v>General</v>
      </c>
      <c r="J260" s="417"/>
      <c r="K260" s="417"/>
      <c r="L260" s="442"/>
      <c r="M260" s="418"/>
      <c r="N260" s="419" t="str">
        <f>+Tute!C4</f>
        <v>Premi</v>
      </c>
      <c r="O260" s="419" t="str">
        <f>+Tute!D4</f>
        <v>Punts</v>
      </c>
      <c r="P260" s="419" t="str">
        <f>+Tute!E4</f>
        <v>Partides</v>
      </c>
      <c r="Q260" s="423" t="str">
        <f>+Tute!F4</f>
        <v>General</v>
      </c>
      <c r="R260" s="417"/>
      <c r="S260" s="417"/>
      <c r="T260" s="442"/>
      <c r="U260" s="418"/>
      <c r="V260" s="419" t="str">
        <f>+Cors!C4</f>
        <v>Premio</v>
      </c>
      <c r="W260" s="419" t="str">
        <f>+Cors!D4</f>
        <v>Punts</v>
      </c>
      <c r="X260" s="419" t="str">
        <f>+Cors!E4</f>
        <v>Partides</v>
      </c>
      <c r="Y260" s="423" t="str">
        <f>+Cors!F4</f>
        <v>General</v>
      </c>
      <c r="Z260" s="417"/>
      <c r="AW260" s="417"/>
      <c r="AX260" s="417"/>
      <c r="AY260" s="417"/>
      <c r="AZ260" s="417"/>
      <c r="BA260" s="417"/>
      <c r="BB260" s="417"/>
      <c r="BC260" s="417"/>
      <c r="BD260" s="417"/>
      <c r="BE260" s="417"/>
      <c r="BF260" s="417"/>
      <c r="BG260" s="417"/>
      <c r="BH260" s="417"/>
      <c r="BI260" s="417"/>
      <c r="BJ260" s="417"/>
      <c r="BK260" s="417"/>
      <c r="BL260" s="417"/>
      <c r="BM260" s="417"/>
      <c r="BN260" s="417"/>
      <c r="BO260" s="417"/>
      <c r="BP260" s="417"/>
      <c r="BQ260" s="417"/>
      <c r="BR260" s="417"/>
      <c r="BS260" s="417"/>
      <c r="BT260" s="417"/>
      <c r="BU260" s="417"/>
      <c r="BV260" s="417"/>
      <c r="BW260" s="417"/>
      <c r="BX260" s="417"/>
      <c r="BY260" s="417"/>
      <c r="BZ260" s="417"/>
      <c r="CA260" s="417"/>
      <c r="CB260" s="417"/>
      <c r="CC260" s="417"/>
      <c r="CD260" s="417"/>
      <c r="CE260" s="417"/>
      <c r="CF260" s="417"/>
      <c r="CG260" s="417"/>
      <c r="CH260" s="417"/>
    </row>
    <row r="261" spans="2:86" s="414" customFormat="1" ht="18.5" thickBot="1" x14ac:dyDescent="0.45">
      <c r="B261" s="415"/>
      <c r="C261" s="416"/>
      <c r="D261" s="427">
        <f>+Pocha!A5</f>
        <v>1</v>
      </c>
      <c r="E261" s="446" t="str">
        <f>+Pocha!B5</f>
        <v>Jordi</v>
      </c>
      <c r="F261" s="434">
        <f>+Pocha!C5</f>
        <v>7</v>
      </c>
      <c r="G261" s="430">
        <f>+Pocha!D5</f>
        <v>80</v>
      </c>
      <c r="H261" s="436">
        <f>+Pocha!E5</f>
        <v>1</v>
      </c>
      <c r="I261" s="437">
        <f>+Pocha!F5</f>
        <v>0</v>
      </c>
      <c r="J261" s="417"/>
      <c r="K261" s="417"/>
      <c r="L261" s="427">
        <f>+Tute!A5</f>
        <v>1</v>
      </c>
      <c r="M261" s="446" t="str">
        <f>+Tute!B5</f>
        <v>Sebas</v>
      </c>
      <c r="N261" s="429">
        <f>+Tute!C5</f>
        <v>10</v>
      </c>
      <c r="O261" s="430">
        <f>+Tute!D5</f>
        <v>780</v>
      </c>
      <c r="P261" s="436">
        <f>+Tute!E5</f>
        <v>1</v>
      </c>
      <c r="Q261" s="437">
        <f>+Tute!F5</f>
        <v>0</v>
      </c>
      <c r="R261" s="417"/>
      <c r="S261" s="417"/>
      <c r="T261" s="427">
        <f>+Cors!A5</f>
        <v>1</v>
      </c>
      <c r="U261" s="446" t="str">
        <f>+Cors!B5</f>
        <v>Sebas</v>
      </c>
      <c r="V261" s="434">
        <f>+Cors!C5</f>
        <v>20</v>
      </c>
      <c r="W261" s="430">
        <f>+Cors!D5</f>
        <v>2</v>
      </c>
      <c r="X261" s="436">
        <f>+Cors!E5</f>
        <v>-7</v>
      </c>
      <c r="Y261" s="437">
        <f>+Cors!G5</f>
        <v>0</v>
      </c>
      <c r="Z261" s="417"/>
      <c r="AW261" s="417"/>
      <c r="AX261" s="417"/>
      <c r="AY261" s="417"/>
      <c r="AZ261" s="417"/>
      <c r="BA261" s="417"/>
      <c r="BB261" s="417"/>
      <c r="BC261" s="417"/>
      <c r="BD261" s="417"/>
      <c r="BE261" s="417"/>
      <c r="BF261" s="417"/>
      <c r="BG261" s="417"/>
      <c r="BH261" s="417"/>
      <c r="BI261" s="417"/>
      <c r="BJ261" s="417"/>
      <c r="BK261" s="417"/>
      <c r="BL261" s="417"/>
      <c r="BM261" s="417"/>
      <c r="BN261" s="417"/>
      <c r="BO261" s="417"/>
      <c r="BP261" s="417"/>
      <c r="BQ261" s="417"/>
      <c r="BR261" s="417"/>
      <c r="BS261" s="417"/>
      <c r="BT261" s="417"/>
      <c r="BU261" s="417"/>
      <c r="BV261" s="417"/>
      <c r="BW261" s="417"/>
      <c r="BX261" s="417"/>
      <c r="BY261" s="417"/>
      <c r="BZ261" s="417"/>
      <c r="CA261" s="417"/>
      <c r="CB261" s="417"/>
      <c r="CC261" s="417"/>
      <c r="CD261" s="417"/>
      <c r="CE261" s="417"/>
      <c r="CF261" s="417"/>
      <c r="CG261" s="417"/>
      <c r="CH261" s="417"/>
    </row>
    <row r="262" spans="2:86" s="414" customFormat="1" ht="18.5" thickBot="1" x14ac:dyDescent="0.45">
      <c r="B262" s="415"/>
      <c r="C262" s="416"/>
      <c r="D262" s="427">
        <f>+Pocha!A6</f>
        <v>1</v>
      </c>
      <c r="E262" s="446" t="str">
        <f>+Pocha!B6</f>
        <v>Sebas</v>
      </c>
      <c r="F262" s="434">
        <f>+Pocha!C6</f>
        <v>7</v>
      </c>
      <c r="G262" s="430">
        <f>+Pocha!D6</f>
        <v>80</v>
      </c>
      <c r="H262" s="436">
        <f>+Pocha!E6</f>
        <v>1</v>
      </c>
      <c r="I262" s="437">
        <f>+Pocha!F6</f>
        <v>0</v>
      </c>
      <c r="J262" s="417"/>
      <c r="K262" s="417"/>
      <c r="L262" s="427">
        <f>+Tute!A6</f>
        <v>2</v>
      </c>
      <c r="M262" s="446" t="str">
        <f>+Tute!B6</f>
        <v>Jordi</v>
      </c>
      <c r="N262" s="429">
        <f>+Tute!C6</f>
        <v>0</v>
      </c>
      <c r="O262" s="430">
        <f>+Tute!D6</f>
        <v>645</v>
      </c>
      <c r="P262" s="436">
        <f>+Tute!E6</f>
        <v>1</v>
      </c>
      <c r="Q262" s="437">
        <f>+Tute!F6</f>
        <v>0</v>
      </c>
      <c r="R262" s="417"/>
      <c r="S262" s="417"/>
      <c r="T262" s="427">
        <f>+Cors!A6</f>
        <v>2</v>
      </c>
      <c r="U262" s="446" t="str">
        <f>+Cors!B6</f>
        <v>Balcells</v>
      </c>
      <c r="V262" s="434">
        <f>+Cors!C6</f>
        <v>4</v>
      </c>
      <c r="W262" s="430">
        <f>+Cors!D6</f>
        <v>1</v>
      </c>
      <c r="X262" s="436">
        <f>+Cors!E6</f>
        <v>-38</v>
      </c>
      <c r="Y262" s="437">
        <f>+Cors!G6</f>
        <v>0</v>
      </c>
      <c r="Z262" s="417"/>
      <c r="AW262" s="417"/>
      <c r="AX262" s="417"/>
      <c r="AY262" s="417"/>
      <c r="AZ262" s="417"/>
      <c r="BA262" s="417"/>
      <c r="BB262" s="417"/>
      <c r="BC262" s="417"/>
      <c r="BD262" s="417"/>
      <c r="BE262" s="417"/>
      <c r="BF262" s="417"/>
      <c r="BG262" s="417"/>
      <c r="BH262" s="417"/>
      <c r="BI262" s="417"/>
      <c r="BJ262" s="417"/>
      <c r="BK262" s="417"/>
      <c r="BL262" s="417"/>
      <c r="BM262" s="417"/>
      <c r="BN262" s="417"/>
      <c r="BO262" s="417"/>
      <c r="BP262" s="417"/>
      <c r="BQ262" s="417"/>
      <c r="BR262" s="417"/>
      <c r="BS262" s="417"/>
      <c r="BT262" s="417"/>
      <c r="BU262" s="417"/>
      <c r="BV262" s="417"/>
      <c r="BW262" s="417"/>
      <c r="BX262" s="417"/>
      <c r="BY262" s="417"/>
      <c r="BZ262" s="417"/>
      <c r="CA262" s="417"/>
      <c r="CB262" s="417"/>
      <c r="CC262" s="417"/>
      <c r="CD262" s="417"/>
      <c r="CE262" s="417"/>
      <c r="CF262" s="417"/>
      <c r="CG262" s="417"/>
      <c r="CH262" s="417"/>
    </row>
    <row r="263" spans="2:86" s="414" customFormat="1" ht="18.5" thickBot="1" x14ac:dyDescent="0.45">
      <c r="B263" s="415"/>
      <c r="C263" s="416"/>
      <c r="D263" s="427">
        <f>+Pocha!A7</f>
        <v>3</v>
      </c>
      <c r="E263" s="446" t="str">
        <f>+Pocha!B7</f>
        <v>Gemma</v>
      </c>
      <c r="F263" s="434">
        <f>+Pocha!C7</f>
        <v>-4</v>
      </c>
      <c r="G263" s="430">
        <f>+Pocha!D7</f>
        <v>65</v>
      </c>
      <c r="H263" s="436">
        <f>+Pocha!E7</f>
        <v>1</v>
      </c>
      <c r="I263" s="437">
        <f>+Pocha!F7</f>
        <v>0</v>
      </c>
      <c r="J263" s="417"/>
      <c r="K263" s="417"/>
      <c r="L263" s="427">
        <f>+Tute!A7</f>
        <v>3</v>
      </c>
      <c r="M263" s="446" t="str">
        <f>+Tute!B7</f>
        <v>Grau</v>
      </c>
      <c r="N263" s="429">
        <f>+Tute!C7</f>
        <v>-10</v>
      </c>
      <c r="O263" s="430">
        <f>+Tute!D7</f>
        <v>-1425</v>
      </c>
      <c r="P263" s="436">
        <f>+Tute!E7</f>
        <v>1</v>
      </c>
      <c r="Q263" s="437">
        <f>+Tute!F7</f>
        <v>0</v>
      </c>
      <c r="R263" s="417"/>
      <c r="S263" s="417"/>
      <c r="T263" s="427">
        <f>+Cors!A7</f>
        <v>3</v>
      </c>
      <c r="U263" s="446" t="str">
        <f>+Cors!B7</f>
        <v>Gemma</v>
      </c>
      <c r="V263" s="434">
        <f>+Cors!C7</f>
        <v>-4</v>
      </c>
      <c r="W263" s="430">
        <f>+Cors!D7</f>
        <v>1</v>
      </c>
      <c r="X263" s="436">
        <f>+Cors!E7</f>
        <v>32</v>
      </c>
      <c r="Y263" s="437">
        <f>+Cors!G7</f>
        <v>0</v>
      </c>
      <c r="Z263" s="417"/>
      <c r="AW263" s="417"/>
      <c r="AX263" s="417"/>
      <c r="AY263" s="417"/>
      <c r="AZ263" s="417"/>
      <c r="BA263" s="417"/>
      <c r="BB263" s="417"/>
      <c r="BC263" s="417"/>
      <c r="BD263" s="417"/>
      <c r="BE263" s="417"/>
      <c r="BF263" s="417"/>
      <c r="BG263" s="417"/>
      <c r="BH263" s="417"/>
      <c r="BI263" s="417"/>
      <c r="BJ263" s="417"/>
      <c r="BK263" s="417"/>
      <c r="BL263" s="417"/>
      <c r="BM263" s="417"/>
      <c r="BN263" s="417"/>
      <c r="BO263" s="417"/>
      <c r="BP263" s="417"/>
      <c r="BQ263" s="417"/>
      <c r="BR263" s="417"/>
      <c r="BS263" s="417"/>
      <c r="BT263" s="417"/>
      <c r="BU263" s="417"/>
      <c r="BV263" s="417"/>
      <c r="BW263" s="417"/>
      <c r="BX263" s="417"/>
      <c r="BY263" s="417"/>
      <c r="BZ263" s="417"/>
      <c r="CA263" s="417"/>
      <c r="CB263" s="417"/>
      <c r="CC263" s="417"/>
      <c r="CD263" s="417"/>
      <c r="CE263" s="417"/>
      <c r="CF263" s="417"/>
      <c r="CG263" s="417"/>
      <c r="CH263" s="417"/>
    </row>
    <row r="264" spans="2:86" s="414" customFormat="1" ht="18.5" thickBot="1" x14ac:dyDescent="0.45">
      <c r="B264" s="415"/>
      <c r="C264" s="416"/>
      <c r="D264" s="427">
        <f>+Pocha!A8</f>
        <v>4</v>
      </c>
      <c r="E264" s="446" t="str">
        <f>+Pocha!B8</f>
        <v>Montse</v>
      </c>
      <c r="F264" s="434">
        <f>+Pocha!C8</f>
        <v>-10</v>
      </c>
      <c r="G264" s="430">
        <f>+Pocha!D8</f>
        <v>50</v>
      </c>
      <c r="H264" s="436">
        <f>+Pocha!E8</f>
        <v>1</v>
      </c>
      <c r="I264" s="437">
        <f>+Pocha!F8</f>
        <v>0</v>
      </c>
      <c r="J264" s="417"/>
      <c r="K264" s="417"/>
      <c r="L264" s="417"/>
      <c r="M264" s="417"/>
      <c r="N264" s="417"/>
      <c r="O264" s="417"/>
      <c r="P264" s="417"/>
      <c r="Q264" s="417"/>
      <c r="R264" s="417"/>
      <c r="S264" s="417"/>
      <c r="T264" s="427">
        <f>+Cors!A8</f>
        <v>4</v>
      </c>
      <c r="U264" s="446" t="str">
        <f>+Cors!B8</f>
        <v>Carles</v>
      </c>
      <c r="V264" s="434">
        <f>+Cors!C8</f>
        <v>-6</v>
      </c>
      <c r="W264" s="430">
        <f>+Cors!D8</f>
        <v>2</v>
      </c>
      <c r="X264" s="436">
        <f>+Cors!E8</f>
        <v>-74</v>
      </c>
      <c r="Y264" s="437">
        <f>+Cors!G8</f>
        <v>0</v>
      </c>
      <c r="Z264" s="417"/>
      <c r="AW264" s="417"/>
      <c r="AX264" s="417"/>
      <c r="AY264" s="417"/>
      <c r="AZ264" s="417"/>
      <c r="BA264" s="417"/>
      <c r="BB264" s="417"/>
      <c r="BC264" s="417"/>
      <c r="BD264" s="417"/>
      <c r="BE264" s="417"/>
      <c r="BF264" s="417"/>
      <c r="BG264" s="417"/>
      <c r="BH264" s="417"/>
      <c r="BI264" s="417"/>
      <c r="BJ264" s="417"/>
      <c r="BK264" s="417"/>
      <c r="BL264" s="417"/>
      <c r="BM264" s="417"/>
      <c r="BN264" s="417"/>
      <c r="BO264" s="417"/>
      <c r="BP264" s="417"/>
      <c r="BQ264" s="417"/>
      <c r="BR264" s="417"/>
      <c r="BS264" s="417"/>
      <c r="BT264" s="417"/>
      <c r="BU264" s="417"/>
      <c r="BV264" s="417"/>
      <c r="BW264" s="417"/>
      <c r="BX264" s="417"/>
      <c r="BY264" s="417"/>
      <c r="BZ264" s="417"/>
      <c r="CA264" s="417"/>
      <c r="CB264" s="417"/>
      <c r="CC264" s="417"/>
      <c r="CD264" s="417"/>
      <c r="CE264" s="417"/>
      <c r="CF264" s="417"/>
      <c r="CG264" s="417"/>
      <c r="CH264" s="417"/>
    </row>
    <row r="265" spans="2:86" s="414" customFormat="1" ht="18.5" thickBot="1" x14ac:dyDescent="0.45">
      <c r="B265" s="415"/>
      <c r="C265" s="416"/>
      <c r="D265" s="417"/>
      <c r="F265" s="439"/>
      <c r="G265" s="439"/>
      <c r="H265" s="440"/>
      <c r="J265" s="417"/>
      <c r="K265" s="417"/>
      <c r="L265" s="417"/>
      <c r="M265" s="417"/>
      <c r="N265" s="417"/>
      <c r="O265" s="417"/>
      <c r="P265" s="417"/>
      <c r="Q265" s="417"/>
      <c r="R265" s="417"/>
      <c r="S265" s="417"/>
      <c r="T265" s="427">
        <f>+Cors!A9</f>
        <v>5</v>
      </c>
      <c r="U265" s="446" t="str">
        <f>+Cors!B9</f>
        <v>Jordi</v>
      </c>
      <c r="V265" s="434">
        <f>+Cors!C9</f>
        <v>-14</v>
      </c>
      <c r="W265" s="430">
        <f>+Cors!D9</f>
        <v>2</v>
      </c>
      <c r="X265" s="436">
        <f>+Cors!E9</f>
        <v>-17</v>
      </c>
      <c r="Y265" s="437">
        <f>+Cors!G9</f>
        <v>0</v>
      </c>
      <c r="Z265" s="417"/>
      <c r="AW265" s="417"/>
      <c r="AX265" s="417"/>
      <c r="AY265" s="417"/>
      <c r="AZ265" s="417"/>
      <c r="BA265" s="417"/>
      <c r="BB265" s="417"/>
      <c r="BC265" s="417"/>
      <c r="BD265" s="417"/>
      <c r="BE265" s="417"/>
      <c r="BF265" s="417"/>
      <c r="BG265" s="417"/>
      <c r="BH265" s="417"/>
      <c r="BI265" s="417"/>
      <c r="BJ265" s="417"/>
      <c r="BK265" s="417"/>
      <c r="BL265" s="417"/>
      <c r="BM265" s="417"/>
      <c r="BN265" s="417"/>
      <c r="BO265" s="417"/>
      <c r="BP265" s="417"/>
      <c r="BQ265" s="417"/>
      <c r="BR265" s="417"/>
      <c r="BS265" s="417"/>
      <c r="BT265" s="417"/>
      <c r="BU265" s="417"/>
      <c r="BV265" s="417"/>
      <c r="BW265" s="417"/>
      <c r="BX265" s="417"/>
      <c r="BY265" s="417"/>
      <c r="BZ265" s="417"/>
      <c r="CA265" s="417"/>
      <c r="CB265" s="417"/>
      <c r="CC265" s="417"/>
      <c r="CD265" s="417"/>
      <c r="CE265" s="417"/>
      <c r="CF265" s="417"/>
      <c r="CG265" s="417"/>
      <c r="CH265" s="417"/>
    </row>
    <row r="266" spans="2:86" x14ac:dyDescent="0.3">
      <c r="C266" s="75"/>
      <c r="D266" s="16"/>
      <c r="F266" s="72"/>
      <c r="G266" s="72"/>
      <c r="H266" s="92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V266" s="72"/>
      <c r="W266" s="92"/>
      <c r="X266" s="92"/>
      <c r="Y266" s="16"/>
      <c r="Z266" s="16"/>
      <c r="AV266"/>
    </row>
    <row r="267" spans="2:86" x14ac:dyDescent="0.3">
      <c r="D267" s="200" t="str">
        <f>+A1</f>
        <v>CLUB CONSERVADOR DE CARTES I JOCS</v>
      </c>
      <c r="E267" s="200"/>
      <c r="F267" s="200"/>
      <c r="G267" s="72"/>
      <c r="H267" s="92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V267" s="72"/>
      <c r="W267" s="92"/>
      <c r="X267" s="92"/>
      <c r="Y267" s="16"/>
      <c r="Z267" s="16"/>
      <c r="AV267"/>
    </row>
    <row r="268" spans="2:86" x14ac:dyDescent="0.3">
      <c r="D268" s="5"/>
      <c r="E268" s="75" t="str">
        <f>+B2</f>
        <v>Temporada 2024-25</v>
      </c>
      <c r="F268" s="5"/>
      <c r="G268" s="72"/>
      <c r="H268" s="92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V268" s="72"/>
      <c r="W268" s="92"/>
      <c r="X268" s="92"/>
      <c r="Y268" s="16"/>
      <c r="Z268" s="16"/>
      <c r="AV268"/>
    </row>
    <row r="269" spans="2:86" x14ac:dyDescent="0.3">
      <c r="D269" s="5"/>
      <c r="E269" s="5"/>
      <c r="F269" s="5"/>
      <c r="G269" s="72"/>
      <c r="H269" s="92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V269" s="72"/>
      <c r="W269" s="92"/>
      <c r="X269" s="92"/>
      <c r="Y269" s="16"/>
      <c r="Z269" s="16"/>
      <c r="AV269"/>
    </row>
    <row r="270" spans="2:86" x14ac:dyDescent="0.3">
      <c r="D270" s="5"/>
      <c r="E270" s="75" t="str">
        <f>+B4</f>
        <v>Classificació general</v>
      </c>
      <c r="F270" s="5"/>
      <c r="G270" s="72"/>
      <c r="H270" s="92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V270" s="72"/>
      <c r="W270" s="92"/>
      <c r="X270" s="92"/>
      <c r="Y270" s="16"/>
      <c r="Z270" s="16"/>
      <c r="AV270"/>
    </row>
    <row r="271" spans="2:86" x14ac:dyDescent="0.3">
      <c r="D271" s="5"/>
      <c r="E271" s="450" t="str">
        <f>+B5</f>
        <v>SETEMBRE</v>
      </c>
      <c r="F271" s="5"/>
      <c r="G271" s="72"/>
      <c r="H271" s="92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V271" s="72"/>
      <c r="W271" s="92"/>
      <c r="X271" s="92"/>
      <c r="Y271" s="16"/>
      <c r="Z271" s="16"/>
      <c r="AV271"/>
    </row>
    <row r="272" spans="2:86" x14ac:dyDescent="0.3">
      <c r="D272" s="5"/>
      <c r="E272" s="179">
        <f>+B6</f>
        <v>12</v>
      </c>
      <c r="F272" s="179" t="str">
        <f>+C6</f>
        <v>Mesos</v>
      </c>
      <c r="G272" s="72"/>
      <c r="H272" s="92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V272" s="72"/>
      <c r="W272" s="92"/>
      <c r="X272" s="92"/>
      <c r="Y272" s="16"/>
      <c r="Z272" s="16"/>
      <c r="AV272"/>
    </row>
    <row r="273" spans="2:86" x14ac:dyDescent="0.3">
      <c r="D273" s="160">
        <f>+A7</f>
        <v>143</v>
      </c>
      <c r="E273" s="393" t="str">
        <f>+B7</f>
        <v>Timbes presencials</v>
      </c>
      <c r="F273" s="5"/>
      <c r="G273" s="72"/>
      <c r="H273" s="92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V273" s="72"/>
      <c r="W273" s="92"/>
      <c r="X273" s="92"/>
      <c r="Y273" s="16"/>
      <c r="Z273" s="16"/>
      <c r="AV273"/>
    </row>
    <row r="274" spans="2:86" x14ac:dyDescent="0.3">
      <c r="D274" s="160">
        <f>+A8</f>
        <v>2647.333333333333</v>
      </c>
      <c r="E274" s="190" t="str">
        <f>+B8</f>
        <v>Partides</v>
      </c>
      <c r="F274" s="75"/>
      <c r="G274" s="72"/>
      <c r="H274" s="92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V274" s="72"/>
      <c r="W274" s="92"/>
      <c r="X274" s="92"/>
      <c r="Y274" s="16"/>
      <c r="Z274" s="16"/>
      <c r="AV274"/>
    </row>
    <row r="275" spans="2:86" x14ac:dyDescent="0.3">
      <c r="B275"/>
      <c r="C275" s="75"/>
      <c r="D275" s="16"/>
      <c r="F275" s="72"/>
      <c r="G275" s="72"/>
      <c r="H275" s="92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V275" s="72"/>
      <c r="W275" s="92"/>
      <c r="X275" s="92"/>
      <c r="Y275" s="16"/>
      <c r="Z275" s="16"/>
      <c r="AV275"/>
    </row>
    <row r="276" spans="2:86" ht="13.5" thickBot="1" x14ac:dyDescent="0.35">
      <c r="B276"/>
      <c r="C276" s="75"/>
      <c r="D276" s="16"/>
      <c r="F276" s="72"/>
      <c r="G276" s="72"/>
      <c r="H276" s="92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V276" s="72"/>
      <c r="W276" s="92"/>
      <c r="X276" s="92"/>
      <c r="Y276" s="16"/>
      <c r="Z276" s="16"/>
      <c r="AV276"/>
    </row>
    <row r="277" spans="2:86" s="414" customFormat="1" ht="18.5" thickBot="1" x14ac:dyDescent="0.45">
      <c r="B277" s="415"/>
      <c r="C277" s="416"/>
      <c r="G277" s="442">
        <f t="shared" ref="G277:G296" si="12">+A11</f>
        <v>1</v>
      </c>
      <c r="H277" s="451" t="str">
        <f t="shared" ref="H277:H296" si="13">+B11</f>
        <v>Jordi</v>
      </c>
      <c r="I277" s="452"/>
      <c r="J277" s="453">
        <f t="shared" ref="J277:J296" si="14">+C11</f>
        <v>485.03550000000001</v>
      </c>
      <c r="L277" s="417"/>
      <c r="M277" s="454">
        <f t="shared" ref="M277:M296" si="15">+A31</f>
        <v>21</v>
      </c>
      <c r="N277" s="451" t="str">
        <f t="shared" ref="N277:N296" si="16">+B31</f>
        <v>Foster</v>
      </c>
      <c r="O277" s="452"/>
      <c r="P277" s="455">
        <f t="shared" ref="P277:P296" si="17">+C31</f>
        <v>20.0185</v>
      </c>
      <c r="Q277" s="417"/>
      <c r="R277" s="417"/>
      <c r="S277" s="454">
        <f t="shared" ref="S277:S296" si="18">+A51</f>
        <v>41</v>
      </c>
      <c r="T277" s="451" t="str">
        <f t="shared" ref="T277:T296" si="19">+B51</f>
        <v>Nin</v>
      </c>
      <c r="U277" s="452"/>
      <c r="V277" s="455">
        <f t="shared" ref="V277:V296" si="20">+C51</f>
        <v>4.0000000000000001E-3</v>
      </c>
      <c r="W277" s="440"/>
      <c r="X277" s="440"/>
      <c r="Y277" s="454">
        <f t="shared" ref="Y277:Y286" si="21">+A71</f>
        <v>57</v>
      </c>
      <c r="Z277" s="451" t="str">
        <f t="shared" ref="Z277:Z286" si="22">+B71</f>
        <v>Debbie</v>
      </c>
      <c r="AA277" s="452"/>
      <c r="AB277" s="455">
        <f t="shared" ref="AB277:AB286" si="23">+C71</f>
        <v>2.0000000000000001E-4</v>
      </c>
      <c r="AW277" s="417"/>
      <c r="AX277" s="417"/>
      <c r="AY277" s="417"/>
      <c r="AZ277" s="417"/>
      <c r="BA277" s="417"/>
      <c r="BB277" s="417"/>
      <c r="BC277" s="417"/>
      <c r="BD277" s="417"/>
      <c r="BE277" s="417"/>
      <c r="BF277" s="417"/>
      <c r="BG277" s="417"/>
      <c r="BH277" s="417"/>
      <c r="BI277" s="417"/>
      <c r="BJ277" s="417"/>
      <c r="BK277" s="417"/>
      <c r="BL277" s="417"/>
      <c r="BM277" s="417"/>
      <c r="BN277" s="417"/>
      <c r="BO277" s="417"/>
      <c r="BP277" s="417"/>
      <c r="BQ277" s="417"/>
      <c r="BR277" s="417"/>
      <c r="BS277" s="417"/>
      <c r="BT277" s="417"/>
      <c r="BU277" s="417"/>
      <c r="BV277" s="417"/>
      <c r="BW277" s="417"/>
      <c r="BX277" s="417"/>
      <c r="BY277" s="417"/>
      <c r="BZ277" s="417"/>
      <c r="CA277" s="417"/>
      <c r="CB277" s="417"/>
      <c r="CC277" s="417"/>
      <c r="CD277" s="417"/>
      <c r="CE277" s="417"/>
      <c r="CF277" s="417"/>
      <c r="CG277" s="417"/>
      <c r="CH277" s="417"/>
    </row>
    <row r="278" spans="2:86" s="414" customFormat="1" ht="18.5" thickBot="1" x14ac:dyDescent="0.45">
      <c r="B278" s="415"/>
      <c r="C278" s="416"/>
      <c r="G278" s="454">
        <f t="shared" si="12"/>
        <v>2</v>
      </c>
      <c r="H278" s="451" t="str">
        <f t="shared" si="13"/>
        <v>Carles</v>
      </c>
      <c r="I278" s="452"/>
      <c r="J278" s="455">
        <f t="shared" si="14"/>
        <v>325.07510000000002</v>
      </c>
      <c r="L278" s="417"/>
      <c r="M278" s="454">
        <f t="shared" si="15"/>
        <v>22</v>
      </c>
      <c r="N278" s="451" t="str">
        <f t="shared" si="16"/>
        <v>Sally</v>
      </c>
      <c r="O278" s="452"/>
      <c r="P278" s="455">
        <f t="shared" si="17"/>
        <v>20.006599999999999</v>
      </c>
      <c r="Q278" s="417"/>
      <c r="R278" s="417"/>
      <c r="S278" s="454">
        <f t="shared" si="18"/>
        <v>42</v>
      </c>
      <c r="T278" s="451" t="str">
        <f t="shared" si="19"/>
        <v>Neus</v>
      </c>
      <c r="U278" s="452"/>
      <c r="V278" s="455">
        <f t="shared" si="20"/>
        <v>2.7000000000000001E-3</v>
      </c>
      <c r="W278" s="440"/>
      <c r="X278" s="440"/>
      <c r="Y278" s="454">
        <f t="shared" si="21"/>
        <v>57</v>
      </c>
      <c r="Z278" s="451" t="str">
        <f t="shared" si="22"/>
        <v>Paul</v>
      </c>
      <c r="AA278" s="452"/>
      <c r="AB278" s="455">
        <f t="shared" si="23"/>
        <v>2.0000000000000001E-4</v>
      </c>
      <c r="AW278" s="417"/>
      <c r="AX278" s="417"/>
      <c r="AY278" s="417"/>
      <c r="AZ278" s="417"/>
      <c r="BA278" s="417"/>
      <c r="BB278" s="417"/>
      <c r="BC278" s="417"/>
      <c r="BD278" s="417"/>
      <c r="BE278" s="417"/>
      <c r="BF278" s="417"/>
      <c r="BG278" s="417"/>
      <c r="BH278" s="417"/>
      <c r="BI278" s="417"/>
      <c r="BJ278" s="417"/>
      <c r="BK278" s="417"/>
      <c r="BL278" s="417"/>
      <c r="BM278" s="417"/>
      <c r="BN278" s="417"/>
      <c r="BO278" s="417"/>
      <c r="BP278" s="417"/>
      <c r="BQ278" s="417"/>
      <c r="BR278" s="417"/>
      <c r="BS278" s="417"/>
      <c r="BT278" s="417"/>
      <c r="BU278" s="417"/>
      <c r="BV278" s="417"/>
      <c r="BW278" s="417"/>
      <c r="BX278" s="417"/>
      <c r="BY278" s="417"/>
      <c r="BZ278" s="417"/>
      <c r="CA278" s="417"/>
      <c r="CB278" s="417"/>
      <c r="CC278" s="417"/>
      <c r="CD278" s="417"/>
      <c r="CE278" s="417"/>
      <c r="CF278" s="417"/>
      <c r="CG278" s="417"/>
      <c r="CH278" s="417"/>
    </row>
    <row r="279" spans="2:86" s="414" customFormat="1" ht="18.5" thickBot="1" x14ac:dyDescent="0.45">
      <c r="B279" s="415"/>
      <c r="C279" s="416"/>
      <c r="G279" s="454">
        <f t="shared" si="12"/>
        <v>3</v>
      </c>
      <c r="H279" s="451" t="str">
        <f t="shared" si="13"/>
        <v>Núria</v>
      </c>
      <c r="I279" s="452"/>
      <c r="J279" s="455">
        <f t="shared" si="14"/>
        <v>280.01240000000001</v>
      </c>
      <c r="L279" s="417"/>
      <c r="M279" s="454">
        <f t="shared" si="15"/>
        <v>23</v>
      </c>
      <c r="N279" s="451" t="str">
        <f t="shared" si="16"/>
        <v>Xavier</v>
      </c>
      <c r="O279" s="452"/>
      <c r="P279" s="455">
        <f t="shared" si="17"/>
        <v>20.0031</v>
      </c>
      <c r="Q279" s="417"/>
      <c r="R279" s="417"/>
      <c r="S279" s="454">
        <f t="shared" si="18"/>
        <v>43</v>
      </c>
      <c r="T279" s="451" t="str">
        <f t="shared" si="19"/>
        <v>Albert</v>
      </c>
      <c r="U279" s="452"/>
      <c r="V279" s="455">
        <f t="shared" si="20"/>
        <v>2.5000000000000001E-3</v>
      </c>
      <c r="W279" s="440"/>
      <c r="X279" s="440"/>
      <c r="Y279" s="454">
        <f t="shared" si="21"/>
        <v>57</v>
      </c>
      <c r="Z279" s="451" t="str">
        <f t="shared" si="22"/>
        <v>Mike</v>
      </c>
      <c r="AA279" s="452"/>
      <c r="AB279" s="455">
        <f t="shared" si="23"/>
        <v>2.0000000000000001E-4</v>
      </c>
      <c r="AW279" s="417"/>
      <c r="AX279" s="417"/>
      <c r="AY279" s="417"/>
      <c r="AZ279" s="417"/>
      <c r="BA279" s="417"/>
      <c r="BB279" s="417"/>
      <c r="BC279" s="417"/>
      <c r="BD279" s="417"/>
      <c r="BE279" s="417"/>
      <c r="BF279" s="417"/>
      <c r="BG279" s="417"/>
      <c r="BH279" s="417"/>
      <c r="BI279" s="417"/>
      <c r="BJ279" s="417"/>
      <c r="BK279" s="417"/>
      <c r="BL279" s="417"/>
      <c r="BM279" s="417"/>
      <c r="BN279" s="417"/>
      <c r="BO279" s="417"/>
      <c r="BP279" s="417"/>
      <c r="BQ279" s="417"/>
      <c r="BR279" s="417"/>
      <c r="BS279" s="417"/>
      <c r="BT279" s="417"/>
      <c r="BU279" s="417"/>
      <c r="BV279" s="417"/>
      <c r="BW279" s="417"/>
      <c r="BX279" s="417"/>
      <c r="BY279" s="417"/>
      <c r="BZ279" s="417"/>
      <c r="CA279" s="417"/>
      <c r="CB279" s="417"/>
      <c r="CC279" s="417"/>
      <c r="CD279" s="417"/>
      <c r="CE279" s="417"/>
      <c r="CF279" s="417"/>
      <c r="CG279" s="417"/>
      <c r="CH279" s="417"/>
    </row>
    <row r="280" spans="2:86" s="414" customFormat="1" ht="18.5" thickBot="1" x14ac:dyDescent="0.45">
      <c r="B280" s="415"/>
      <c r="C280" s="416"/>
      <c r="G280" s="454">
        <f t="shared" si="12"/>
        <v>4</v>
      </c>
      <c r="H280" s="451" t="str">
        <f t="shared" si="13"/>
        <v>Sebas</v>
      </c>
      <c r="I280" s="452"/>
      <c r="J280" s="455">
        <f t="shared" si="14"/>
        <v>155.03049999999999</v>
      </c>
      <c r="L280" s="417"/>
      <c r="M280" s="454">
        <f t="shared" si="15"/>
        <v>24</v>
      </c>
      <c r="N280" s="451" t="str">
        <f t="shared" si="16"/>
        <v>Mari</v>
      </c>
      <c r="O280" s="452"/>
      <c r="P280" s="455">
        <f t="shared" si="17"/>
        <v>20.001300000000001</v>
      </c>
      <c r="Q280" s="417"/>
      <c r="R280" s="417"/>
      <c r="S280" s="454">
        <f t="shared" si="18"/>
        <v>44</v>
      </c>
      <c r="T280" s="451" t="str">
        <f t="shared" si="19"/>
        <v>Amanda</v>
      </c>
      <c r="U280" s="452"/>
      <c r="V280" s="455">
        <f t="shared" si="20"/>
        <v>2.0999999999999999E-3</v>
      </c>
      <c r="W280" s="440"/>
      <c r="X280" s="440"/>
      <c r="Y280" s="454">
        <f t="shared" si="21"/>
        <v>57</v>
      </c>
      <c r="Z280" s="451" t="str">
        <f t="shared" si="22"/>
        <v>Jennifer</v>
      </c>
      <c r="AA280" s="452"/>
      <c r="AB280" s="455">
        <f t="shared" si="23"/>
        <v>2.0000000000000001E-4</v>
      </c>
      <c r="AW280" s="417"/>
      <c r="AX280" s="417"/>
      <c r="AY280" s="417"/>
      <c r="AZ280" s="417"/>
      <c r="BA280" s="417"/>
      <c r="BB280" s="417"/>
      <c r="BC280" s="417"/>
      <c r="BD280" s="417"/>
      <c r="BE280" s="417"/>
      <c r="BF280" s="417"/>
      <c r="BG280" s="417"/>
      <c r="BH280" s="417"/>
      <c r="BI280" s="417"/>
      <c r="BJ280" s="417"/>
      <c r="BK280" s="417"/>
      <c r="BL280" s="417"/>
      <c r="BM280" s="417"/>
      <c r="BN280" s="417"/>
      <c r="BO280" s="417"/>
      <c r="BP280" s="417"/>
      <c r="BQ280" s="417"/>
      <c r="BR280" s="417"/>
      <c r="BS280" s="417"/>
      <c r="BT280" s="417"/>
      <c r="BU280" s="417"/>
      <c r="BV280" s="417"/>
      <c r="BW280" s="417"/>
      <c r="BX280" s="417"/>
      <c r="BY280" s="417"/>
      <c r="BZ280" s="417"/>
      <c r="CA280" s="417"/>
      <c r="CB280" s="417"/>
      <c r="CC280" s="417"/>
      <c r="CD280" s="417"/>
      <c r="CE280" s="417"/>
      <c r="CF280" s="417"/>
      <c r="CG280" s="417"/>
      <c r="CH280" s="417"/>
    </row>
    <row r="281" spans="2:86" s="414" customFormat="1" ht="18.5" thickBot="1" x14ac:dyDescent="0.45">
      <c r="B281" s="415"/>
      <c r="C281" s="416"/>
      <c r="G281" s="454">
        <f t="shared" si="12"/>
        <v>5</v>
      </c>
      <c r="H281" s="451" t="str">
        <f t="shared" si="13"/>
        <v>Bibi</v>
      </c>
      <c r="I281" s="452"/>
      <c r="J281" s="455">
        <f t="shared" si="14"/>
        <v>140.00919999999999</v>
      </c>
      <c r="L281" s="417"/>
      <c r="M281" s="454">
        <f t="shared" si="15"/>
        <v>25</v>
      </c>
      <c r="N281" s="451" t="str">
        <f t="shared" si="16"/>
        <v>Ana B.</v>
      </c>
      <c r="O281" s="452"/>
      <c r="P281" s="455">
        <f t="shared" si="17"/>
        <v>10.0055</v>
      </c>
      <c r="Q281" s="417"/>
      <c r="R281" s="417"/>
      <c r="S281" s="454">
        <f t="shared" si="18"/>
        <v>45</v>
      </c>
      <c r="T281" s="451" t="str">
        <f t="shared" si="19"/>
        <v>Lleixà</v>
      </c>
      <c r="U281" s="452"/>
      <c r="V281" s="455">
        <f t="shared" si="20"/>
        <v>1.8E-3</v>
      </c>
      <c r="W281" s="440"/>
      <c r="X281" s="440"/>
      <c r="Y281" s="454">
        <f t="shared" si="21"/>
        <v>57</v>
      </c>
      <c r="Z281" s="451" t="str">
        <f t="shared" si="22"/>
        <v>Max</v>
      </c>
      <c r="AA281" s="452"/>
      <c r="AB281" s="455">
        <f t="shared" si="23"/>
        <v>2.0000000000000001E-4</v>
      </c>
      <c r="AW281" s="417"/>
      <c r="AX281" s="417"/>
      <c r="AY281" s="417"/>
      <c r="AZ281" s="417"/>
      <c r="BA281" s="417"/>
      <c r="BB281" s="417"/>
      <c r="BC281" s="417"/>
      <c r="BD281" s="417"/>
      <c r="BE281" s="417"/>
      <c r="BF281" s="417"/>
      <c r="BG281" s="417"/>
      <c r="BH281" s="417"/>
      <c r="BI281" s="417"/>
      <c r="BJ281" s="417"/>
      <c r="BK281" s="417"/>
      <c r="BL281" s="417"/>
      <c r="BM281" s="417"/>
      <c r="BN281" s="417"/>
      <c r="BO281" s="417"/>
      <c r="BP281" s="417"/>
      <c r="BQ281" s="417"/>
      <c r="BR281" s="417"/>
      <c r="BS281" s="417"/>
      <c r="BT281" s="417"/>
      <c r="BU281" s="417"/>
      <c r="BV281" s="417"/>
      <c r="BW281" s="417"/>
      <c r="BX281" s="417"/>
      <c r="BY281" s="417"/>
      <c r="BZ281" s="417"/>
      <c r="CA281" s="417"/>
      <c r="CB281" s="417"/>
      <c r="CC281" s="417"/>
      <c r="CD281" s="417"/>
      <c r="CE281" s="417"/>
      <c r="CF281" s="417"/>
      <c r="CG281" s="417"/>
      <c r="CH281" s="417"/>
    </row>
    <row r="282" spans="2:86" s="414" customFormat="1" ht="18.5" thickBot="1" x14ac:dyDescent="0.45">
      <c r="B282" s="415"/>
      <c r="C282" s="416"/>
      <c r="G282" s="454">
        <f t="shared" si="12"/>
        <v>6</v>
      </c>
      <c r="H282" s="451" t="str">
        <f t="shared" si="13"/>
        <v>Gemma</v>
      </c>
      <c r="I282" s="452"/>
      <c r="J282" s="455">
        <f t="shared" si="14"/>
        <v>135.03569999999999</v>
      </c>
      <c r="L282" s="417"/>
      <c r="M282" s="454">
        <f t="shared" si="15"/>
        <v>26</v>
      </c>
      <c r="N282" s="451" t="str">
        <f t="shared" si="16"/>
        <v>Golanó</v>
      </c>
      <c r="O282" s="452"/>
      <c r="P282" s="455">
        <f t="shared" si="17"/>
        <v>10.0016</v>
      </c>
      <c r="Q282" s="417"/>
      <c r="R282" s="417"/>
      <c r="S282" s="454">
        <f t="shared" si="18"/>
        <v>46</v>
      </c>
      <c r="T282" s="451" t="str">
        <f t="shared" si="19"/>
        <v>Lluïsa</v>
      </c>
      <c r="U282" s="452"/>
      <c r="V282" s="455">
        <f t="shared" si="20"/>
        <v>1.6999999999999999E-3</v>
      </c>
      <c r="W282" s="440"/>
      <c r="X282" s="440"/>
      <c r="Y282" s="454">
        <f t="shared" si="21"/>
        <v>57</v>
      </c>
      <c r="Z282" s="451" t="str">
        <f t="shared" si="22"/>
        <v>Bine</v>
      </c>
      <c r="AA282" s="452"/>
      <c r="AB282" s="455">
        <f t="shared" si="23"/>
        <v>2.0000000000000001E-4</v>
      </c>
      <c r="AW282" s="417"/>
      <c r="AX282" s="417"/>
      <c r="AY282" s="417"/>
      <c r="AZ282" s="417"/>
      <c r="BA282" s="417"/>
      <c r="BB282" s="417"/>
      <c r="BC282" s="417"/>
      <c r="BD282" s="417"/>
      <c r="BE282" s="417"/>
      <c r="BF282" s="417"/>
      <c r="BG282" s="417"/>
      <c r="BH282" s="417"/>
      <c r="BI282" s="417"/>
      <c r="BJ282" s="417"/>
      <c r="BK282" s="417"/>
      <c r="BL282" s="417"/>
      <c r="BM282" s="417"/>
      <c r="BN282" s="417"/>
      <c r="BO282" s="417"/>
      <c r="BP282" s="417"/>
      <c r="BQ282" s="417"/>
      <c r="BR282" s="417"/>
      <c r="BS282" s="417"/>
      <c r="BT282" s="417"/>
      <c r="BU282" s="417"/>
      <c r="BV282" s="417"/>
      <c r="BW282" s="417"/>
      <c r="BX282" s="417"/>
      <c r="BY282" s="417"/>
      <c r="BZ282" s="417"/>
      <c r="CA282" s="417"/>
      <c r="CB282" s="417"/>
      <c r="CC282" s="417"/>
      <c r="CD282" s="417"/>
      <c r="CE282" s="417"/>
      <c r="CF282" s="417"/>
      <c r="CG282" s="417"/>
      <c r="CH282" s="417"/>
    </row>
    <row r="283" spans="2:86" s="414" customFormat="1" ht="18.5" thickBot="1" x14ac:dyDescent="0.45">
      <c r="B283" s="415"/>
      <c r="C283" s="416"/>
      <c r="G283" s="454">
        <f t="shared" si="12"/>
        <v>7</v>
      </c>
      <c r="H283" s="451" t="str">
        <f t="shared" si="13"/>
        <v>Mariajo</v>
      </c>
      <c r="I283" s="452"/>
      <c r="J283" s="455">
        <f t="shared" si="14"/>
        <v>100.0069</v>
      </c>
      <c r="L283" s="417"/>
      <c r="M283" s="454">
        <f t="shared" si="15"/>
        <v>27</v>
      </c>
      <c r="N283" s="451" t="str">
        <f t="shared" si="16"/>
        <v>Juani</v>
      </c>
      <c r="O283" s="452"/>
      <c r="P283" s="455">
        <f t="shared" si="17"/>
        <v>10.0015</v>
      </c>
      <c r="Q283" s="417"/>
      <c r="R283" s="417"/>
      <c r="S283" s="454">
        <f t="shared" si="18"/>
        <v>47</v>
      </c>
      <c r="T283" s="451" t="str">
        <f t="shared" si="19"/>
        <v>Núria V</v>
      </c>
      <c r="U283" s="452"/>
      <c r="V283" s="455">
        <f t="shared" si="20"/>
        <v>1.4E-3</v>
      </c>
      <c r="W283" s="440"/>
      <c r="X283" s="440"/>
      <c r="Y283" s="454">
        <f t="shared" si="21"/>
        <v>67</v>
      </c>
      <c r="Z283" s="451" t="str">
        <f t="shared" si="22"/>
        <v>Annette</v>
      </c>
      <c r="AA283" s="452"/>
      <c r="AB283" s="455">
        <f t="shared" si="23"/>
        <v>1E-4</v>
      </c>
      <c r="AW283" s="417"/>
      <c r="AX283" s="417"/>
      <c r="AY283" s="417"/>
      <c r="AZ283" s="417"/>
      <c r="BA283" s="417"/>
      <c r="BB283" s="417"/>
      <c r="BC283" s="417"/>
      <c r="BD283" s="417"/>
      <c r="BE283" s="417"/>
      <c r="BF283" s="417"/>
      <c r="BG283" s="417"/>
      <c r="BH283" s="417"/>
      <c r="BI283" s="417"/>
      <c r="BJ283" s="417"/>
      <c r="BK283" s="417"/>
      <c r="BL283" s="417"/>
      <c r="BM283" s="417"/>
      <c r="BN283" s="417"/>
      <c r="BO283" s="417"/>
      <c r="BP283" s="417"/>
      <c r="BQ283" s="417"/>
      <c r="BR283" s="417"/>
      <c r="BS283" s="417"/>
      <c r="BT283" s="417"/>
      <c r="BU283" s="417"/>
      <c r="BV283" s="417"/>
      <c r="BW283" s="417"/>
      <c r="BX283" s="417"/>
      <c r="BY283" s="417"/>
      <c r="BZ283" s="417"/>
      <c r="CA283" s="417"/>
      <c r="CB283" s="417"/>
      <c r="CC283" s="417"/>
      <c r="CD283" s="417"/>
      <c r="CE283" s="417"/>
      <c r="CF283" s="417"/>
      <c r="CG283" s="417"/>
      <c r="CH283" s="417"/>
    </row>
    <row r="284" spans="2:86" s="414" customFormat="1" ht="18.5" thickBot="1" x14ac:dyDescent="0.45">
      <c r="B284" s="415"/>
      <c r="C284" s="416"/>
      <c r="G284" s="454">
        <f t="shared" si="12"/>
        <v>8</v>
      </c>
      <c r="H284" s="451" t="str">
        <f t="shared" si="13"/>
        <v>Grau</v>
      </c>
      <c r="I284" s="452"/>
      <c r="J284" s="455">
        <f t="shared" si="14"/>
        <v>80.034800000000004</v>
      </c>
      <c r="L284" s="417"/>
      <c r="M284" s="454">
        <f t="shared" si="15"/>
        <v>28</v>
      </c>
      <c r="N284" s="451" t="str">
        <f t="shared" si="16"/>
        <v>Manel</v>
      </c>
      <c r="O284" s="452"/>
      <c r="P284" s="455">
        <f t="shared" si="17"/>
        <v>5.1451000000000002</v>
      </c>
      <c r="Q284" s="417"/>
      <c r="R284" s="417"/>
      <c r="S284" s="454">
        <f t="shared" si="18"/>
        <v>48</v>
      </c>
      <c r="T284" s="451" t="str">
        <f t="shared" si="19"/>
        <v>Toni</v>
      </c>
      <c r="U284" s="452"/>
      <c r="V284" s="455">
        <f t="shared" si="20"/>
        <v>1.2999999999999999E-3</v>
      </c>
      <c r="W284" s="440"/>
      <c r="X284" s="440"/>
      <c r="Y284" s="454">
        <f t="shared" si="21"/>
        <v>67</v>
      </c>
      <c r="Z284" s="451" t="str">
        <f t="shared" si="22"/>
        <v>Jay</v>
      </c>
      <c r="AA284" s="452"/>
      <c r="AB284" s="455">
        <f t="shared" si="23"/>
        <v>1E-4</v>
      </c>
      <c r="AW284" s="417"/>
      <c r="AX284" s="417"/>
      <c r="AY284" s="417"/>
      <c r="AZ284" s="417"/>
      <c r="BA284" s="417"/>
      <c r="BB284" s="417"/>
      <c r="BC284" s="417"/>
      <c r="BD284" s="417"/>
      <c r="BE284" s="417"/>
      <c r="BF284" s="417"/>
      <c r="BG284" s="417"/>
      <c r="BH284" s="417"/>
      <c r="BI284" s="417"/>
      <c r="BJ284" s="417"/>
      <c r="BK284" s="417"/>
      <c r="BL284" s="417"/>
      <c r="BM284" s="417"/>
      <c r="BN284" s="417"/>
      <c r="BO284" s="417"/>
      <c r="BP284" s="417"/>
      <c r="BQ284" s="417"/>
      <c r="BR284" s="417"/>
      <c r="BS284" s="417"/>
      <c r="BT284" s="417"/>
      <c r="BU284" s="417"/>
      <c r="BV284" s="417"/>
      <c r="BW284" s="417"/>
      <c r="BX284" s="417"/>
      <c r="BY284" s="417"/>
      <c r="BZ284" s="417"/>
      <c r="CA284" s="417"/>
      <c r="CB284" s="417"/>
      <c r="CC284" s="417"/>
      <c r="CD284" s="417"/>
      <c r="CE284" s="417"/>
      <c r="CF284" s="417"/>
      <c r="CG284" s="417"/>
      <c r="CH284" s="417"/>
    </row>
    <row r="285" spans="2:86" s="414" customFormat="1" ht="18.5" thickBot="1" x14ac:dyDescent="0.45">
      <c r="B285" s="415"/>
      <c r="C285" s="416"/>
      <c r="G285" s="454">
        <f t="shared" si="12"/>
        <v>9</v>
      </c>
      <c r="H285" s="451" t="str">
        <f t="shared" si="13"/>
        <v>Mario</v>
      </c>
      <c r="I285" s="452"/>
      <c r="J285" s="455">
        <f t="shared" si="14"/>
        <v>60.111899999999999</v>
      </c>
      <c r="L285" s="417"/>
      <c r="M285" s="454">
        <f t="shared" si="15"/>
        <v>29</v>
      </c>
      <c r="N285" s="451" t="str">
        <f t="shared" si="16"/>
        <v>Tere</v>
      </c>
      <c r="O285" s="452"/>
      <c r="P285" s="455">
        <f t="shared" si="17"/>
        <v>5.0018000000000002</v>
      </c>
      <c r="Q285" s="417"/>
      <c r="R285" s="417"/>
      <c r="S285" s="454">
        <f t="shared" si="18"/>
        <v>49</v>
      </c>
      <c r="T285" s="451" t="str">
        <f t="shared" si="19"/>
        <v>Mayte</v>
      </c>
      <c r="U285" s="452"/>
      <c r="V285" s="455">
        <f t="shared" si="20"/>
        <v>1.1000000000000001E-3</v>
      </c>
      <c r="W285" s="440"/>
      <c r="X285" s="440"/>
      <c r="Y285" s="454">
        <f t="shared" si="21"/>
        <v>67</v>
      </c>
      <c r="Z285" s="451" t="str">
        <f t="shared" si="22"/>
        <v>Sergi</v>
      </c>
      <c r="AA285" s="452"/>
      <c r="AB285" s="455">
        <f t="shared" si="23"/>
        <v>1E-4</v>
      </c>
      <c r="AW285" s="417"/>
      <c r="AX285" s="417"/>
      <c r="AY285" s="417"/>
      <c r="AZ285" s="417"/>
      <c r="BA285" s="417"/>
      <c r="BB285" s="417"/>
      <c r="BC285" s="417"/>
      <c r="BD285" s="417"/>
      <c r="BE285" s="417"/>
      <c r="BF285" s="417"/>
      <c r="BG285" s="417"/>
      <c r="BH285" s="417"/>
      <c r="BI285" s="417"/>
      <c r="BJ285" s="417"/>
      <c r="BK285" s="417"/>
      <c r="BL285" s="417"/>
      <c r="BM285" s="417"/>
      <c r="BN285" s="417"/>
      <c r="BO285" s="417"/>
      <c r="BP285" s="417"/>
      <c r="BQ285" s="417"/>
      <c r="BR285" s="417"/>
      <c r="BS285" s="417"/>
      <c r="BT285" s="417"/>
      <c r="BU285" s="417"/>
      <c r="BV285" s="417"/>
      <c r="BW285" s="417"/>
      <c r="BX285" s="417"/>
      <c r="BY285" s="417"/>
      <c r="BZ285" s="417"/>
      <c r="CA285" s="417"/>
      <c r="CB285" s="417"/>
      <c r="CC285" s="417"/>
      <c r="CD285" s="417"/>
      <c r="CE285" s="417"/>
      <c r="CF285" s="417"/>
      <c r="CG285" s="417"/>
      <c r="CH285" s="417"/>
    </row>
    <row r="286" spans="2:86" s="414" customFormat="1" ht="18.5" thickBot="1" x14ac:dyDescent="0.45">
      <c r="B286" s="415"/>
      <c r="C286" s="416"/>
      <c r="G286" s="454">
        <f t="shared" si="12"/>
        <v>10</v>
      </c>
      <c r="H286" s="451" t="str">
        <f t="shared" si="13"/>
        <v>Tim</v>
      </c>
      <c r="I286" s="452"/>
      <c r="J286" s="455">
        <f t="shared" si="14"/>
        <v>60.070999999999998</v>
      </c>
      <c r="L286" s="417"/>
      <c r="M286" s="454">
        <f t="shared" si="15"/>
        <v>30</v>
      </c>
      <c r="N286" s="451" t="str">
        <f t="shared" si="16"/>
        <v>Sagalés</v>
      </c>
      <c r="O286" s="452"/>
      <c r="P286" s="455">
        <f t="shared" si="17"/>
        <v>5.0012999999999996</v>
      </c>
      <c r="Q286" s="417"/>
      <c r="R286" s="417"/>
      <c r="S286" s="454">
        <f t="shared" si="18"/>
        <v>50</v>
      </c>
      <c r="T286" s="451" t="str">
        <f t="shared" si="19"/>
        <v>Mònica</v>
      </c>
      <c r="U286" s="452"/>
      <c r="V286" s="455">
        <f t="shared" si="20"/>
        <v>8.9999999999999998E-4</v>
      </c>
      <c r="W286" s="440"/>
      <c r="X286" s="440"/>
      <c r="Y286" s="454">
        <f t="shared" si="21"/>
        <v>67</v>
      </c>
      <c r="Z286" s="451" t="str">
        <f t="shared" si="22"/>
        <v>Balcells</v>
      </c>
      <c r="AA286" s="452"/>
      <c r="AB286" s="455">
        <f t="shared" si="23"/>
        <v>1E-4</v>
      </c>
      <c r="AW286" s="417"/>
      <c r="AX286" s="417"/>
      <c r="AY286" s="417"/>
      <c r="AZ286" s="417"/>
      <c r="BA286" s="417"/>
      <c r="BB286" s="417"/>
      <c r="BC286" s="417"/>
      <c r="BD286" s="417"/>
      <c r="BE286" s="417"/>
      <c r="BF286" s="417"/>
      <c r="BG286" s="417"/>
      <c r="BH286" s="417"/>
      <c r="BI286" s="417"/>
      <c r="BJ286" s="417"/>
      <c r="BK286" s="417"/>
      <c r="BL286" s="417"/>
      <c r="BM286" s="417"/>
      <c r="BN286" s="417"/>
      <c r="BO286" s="417"/>
      <c r="BP286" s="417"/>
      <c r="BQ286" s="417"/>
      <c r="BR286" s="417"/>
      <c r="BS286" s="417"/>
      <c r="BT286" s="417"/>
      <c r="BU286" s="417"/>
      <c r="BV286" s="417"/>
      <c r="BW286" s="417"/>
      <c r="BX286" s="417"/>
      <c r="BY286" s="417"/>
      <c r="BZ286" s="417"/>
      <c r="CA286" s="417"/>
      <c r="CB286" s="417"/>
      <c r="CC286" s="417"/>
      <c r="CD286" s="417"/>
      <c r="CE286" s="417"/>
      <c r="CF286" s="417"/>
      <c r="CG286" s="417"/>
      <c r="CH286" s="417"/>
    </row>
    <row r="287" spans="2:86" s="414" customFormat="1" ht="18.5" thickBot="1" x14ac:dyDescent="0.45">
      <c r="B287" s="415"/>
      <c r="C287" s="416"/>
      <c r="G287" s="454">
        <f t="shared" si="12"/>
        <v>11</v>
      </c>
      <c r="H287" s="451" t="str">
        <f t="shared" si="13"/>
        <v>Paco</v>
      </c>
      <c r="I287" s="452"/>
      <c r="J287" s="455">
        <f t="shared" si="14"/>
        <v>50.004199999999997</v>
      </c>
      <c r="L287" s="417"/>
      <c r="M287" s="454">
        <f t="shared" si="15"/>
        <v>31</v>
      </c>
      <c r="N287" s="451" t="str">
        <f t="shared" si="16"/>
        <v>Shauna</v>
      </c>
      <c r="O287" s="452"/>
      <c r="P287" s="455">
        <f t="shared" si="17"/>
        <v>0.16739999999999999</v>
      </c>
      <c r="Q287" s="417"/>
      <c r="R287" s="417"/>
      <c r="S287" s="454">
        <f t="shared" si="18"/>
        <v>51</v>
      </c>
      <c r="T287" s="451" t="str">
        <f t="shared" si="19"/>
        <v>Daniel</v>
      </c>
      <c r="U287" s="452"/>
      <c r="V287" s="455">
        <f t="shared" si="20"/>
        <v>8.0000000000000004E-4</v>
      </c>
      <c r="W287" s="440"/>
      <c r="X287" s="440"/>
      <c r="Y287" s="417"/>
      <c r="Z287" s="417"/>
      <c r="AW287" s="417"/>
      <c r="AX287" s="417"/>
      <c r="AY287" s="417"/>
      <c r="AZ287" s="417"/>
      <c r="BA287" s="417"/>
      <c r="BB287" s="417"/>
      <c r="BC287" s="417"/>
      <c r="BD287" s="417"/>
      <c r="BE287" s="417"/>
      <c r="BF287" s="417"/>
      <c r="BG287" s="417"/>
      <c r="BH287" s="417"/>
      <c r="BI287" s="417"/>
      <c r="BJ287" s="417"/>
      <c r="BK287" s="417"/>
      <c r="BL287" s="417"/>
      <c r="BM287" s="417"/>
      <c r="BN287" s="417"/>
      <c r="BO287" s="417"/>
      <c r="BP287" s="417"/>
      <c r="BQ287" s="417"/>
      <c r="BR287" s="417"/>
      <c r="BS287" s="417"/>
      <c r="BT287" s="417"/>
      <c r="BU287" s="417"/>
      <c r="BV287" s="417"/>
      <c r="BW287" s="417"/>
      <c r="BX287" s="417"/>
      <c r="BY287" s="417"/>
      <c r="BZ287" s="417"/>
      <c r="CA287" s="417"/>
      <c r="CB287" s="417"/>
      <c r="CC287" s="417"/>
      <c r="CD287" s="417"/>
      <c r="CE287" s="417"/>
      <c r="CF287" s="417"/>
      <c r="CG287" s="417"/>
      <c r="CH287" s="417"/>
    </row>
    <row r="288" spans="2:86" s="414" customFormat="1" ht="18.5" thickBot="1" x14ac:dyDescent="0.45">
      <c r="B288" s="415"/>
      <c r="C288" s="416"/>
      <c r="G288" s="454">
        <f t="shared" si="12"/>
        <v>12</v>
      </c>
      <c r="H288" s="451" t="str">
        <f t="shared" si="13"/>
        <v>Debi</v>
      </c>
      <c r="I288" s="452"/>
      <c r="J288" s="455">
        <f t="shared" si="14"/>
        <v>45.075200000000002</v>
      </c>
      <c r="L288" s="417"/>
      <c r="M288" s="454">
        <f t="shared" si="15"/>
        <v>32</v>
      </c>
      <c r="N288" s="451" t="str">
        <f t="shared" si="16"/>
        <v>Alfred</v>
      </c>
      <c r="O288" s="452"/>
      <c r="P288" s="455">
        <f t="shared" si="17"/>
        <v>0.12180000000000001</v>
      </c>
      <c r="Q288" s="417"/>
      <c r="R288" s="417"/>
      <c r="S288" s="454">
        <f t="shared" si="18"/>
        <v>52</v>
      </c>
      <c r="T288" s="451" t="str">
        <f t="shared" si="19"/>
        <v>Jaume</v>
      </c>
      <c r="U288" s="452"/>
      <c r="V288" s="455">
        <f t="shared" si="20"/>
        <v>4.0000000000000002E-4</v>
      </c>
      <c r="W288" s="440"/>
      <c r="X288" s="440"/>
      <c r="Y288" s="417"/>
      <c r="Z288" s="417"/>
      <c r="AW288" s="417"/>
      <c r="AX288" s="417"/>
      <c r="AY288" s="417"/>
      <c r="AZ288" s="417"/>
      <c r="BA288" s="417"/>
      <c r="BB288" s="417"/>
      <c r="BC288" s="417"/>
      <c r="BD288" s="417"/>
      <c r="BE288" s="417"/>
      <c r="BF288" s="417"/>
      <c r="BG288" s="417"/>
      <c r="BH288" s="417"/>
      <c r="BI288" s="417"/>
      <c r="BJ288" s="417"/>
      <c r="BK288" s="417"/>
      <c r="BL288" s="417"/>
      <c r="BM288" s="417"/>
      <c r="BN288" s="417"/>
      <c r="BO288" s="417"/>
      <c r="BP288" s="417"/>
      <c r="BQ288" s="417"/>
      <c r="BR288" s="417"/>
      <c r="BS288" s="417"/>
      <c r="BT288" s="417"/>
      <c r="BU288" s="417"/>
      <c r="BV288" s="417"/>
      <c r="BW288" s="417"/>
      <c r="BX288" s="417"/>
      <c r="BY288" s="417"/>
      <c r="BZ288" s="417"/>
      <c r="CA288" s="417"/>
      <c r="CB288" s="417"/>
      <c r="CC288" s="417"/>
      <c r="CD288" s="417"/>
      <c r="CE288" s="417"/>
      <c r="CF288" s="417"/>
      <c r="CG288" s="417"/>
      <c r="CH288" s="417"/>
    </row>
    <row r="289" spans="2:86" s="414" customFormat="1" ht="18.5" thickBot="1" x14ac:dyDescent="0.45">
      <c r="B289" s="415"/>
      <c r="C289" s="416"/>
      <c r="G289" s="454">
        <f t="shared" si="12"/>
        <v>13</v>
      </c>
      <c r="H289" s="451" t="str">
        <f t="shared" si="13"/>
        <v>Marina</v>
      </c>
      <c r="I289" s="452"/>
      <c r="J289" s="455">
        <f t="shared" si="14"/>
        <v>40.0548</v>
      </c>
      <c r="L289" s="417"/>
      <c r="M289" s="454">
        <f t="shared" si="15"/>
        <v>33</v>
      </c>
      <c r="N289" s="451" t="str">
        <f t="shared" si="16"/>
        <v>France</v>
      </c>
      <c r="O289" s="452"/>
      <c r="P289" s="455">
        <f t="shared" si="17"/>
        <v>5.7000000000000002E-2</v>
      </c>
      <c r="Q289" s="417"/>
      <c r="R289" s="417"/>
      <c r="S289" s="454">
        <f t="shared" si="18"/>
        <v>53</v>
      </c>
      <c r="T289" s="451" t="str">
        <f t="shared" si="19"/>
        <v>Marius</v>
      </c>
      <c r="U289" s="452"/>
      <c r="V289" s="455">
        <f t="shared" si="20"/>
        <v>2.9999999999999997E-4</v>
      </c>
      <c r="W289" s="440"/>
      <c r="X289" s="440"/>
      <c r="Y289" s="417"/>
      <c r="Z289" s="417"/>
      <c r="AW289" s="417"/>
      <c r="AX289" s="417"/>
      <c r="AY289" s="417"/>
      <c r="AZ289" s="417"/>
      <c r="BA289" s="417"/>
      <c r="BB289" s="417"/>
      <c r="BC289" s="417"/>
      <c r="BD289" s="417"/>
      <c r="BE289" s="417"/>
      <c r="BF289" s="417"/>
      <c r="BG289" s="417"/>
      <c r="BH289" s="417"/>
      <c r="BI289" s="417"/>
      <c r="BJ289" s="417"/>
      <c r="BK289" s="417"/>
      <c r="BL289" s="417"/>
      <c r="BM289" s="417"/>
      <c r="BN289" s="417"/>
      <c r="BO289" s="417"/>
      <c r="BP289" s="417"/>
      <c r="BQ289" s="417"/>
      <c r="BR289" s="417"/>
      <c r="BS289" s="417"/>
      <c r="BT289" s="417"/>
      <c r="BU289" s="417"/>
      <c r="BV289" s="417"/>
      <c r="BW289" s="417"/>
      <c r="BX289" s="417"/>
      <c r="BY289" s="417"/>
      <c r="BZ289" s="417"/>
      <c r="CA289" s="417"/>
      <c r="CB289" s="417"/>
      <c r="CC289" s="417"/>
      <c r="CD289" s="417"/>
      <c r="CE289" s="417"/>
      <c r="CF289" s="417"/>
      <c r="CG289" s="417"/>
      <c r="CH289" s="417"/>
    </row>
    <row r="290" spans="2:86" s="414" customFormat="1" ht="18.5" thickBot="1" x14ac:dyDescent="0.45">
      <c r="B290" s="415"/>
      <c r="C290" s="416"/>
      <c r="G290" s="454">
        <f t="shared" si="12"/>
        <v>14</v>
      </c>
      <c r="H290" s="451" t="str">
        <f t="shared" si="13"/>
        <v>Goretti</v>
      </c>
      <c r="I290" s="452"/>
      <c r="J290" s="455">
        <f t="shared" si="14"/>
        <v>40.052700000000002</v>
      </c>
      <c r="L290" s="417"/>
      <c r="M290" s="454">
        <f t="shared" si="15"/>
        <v>34</v>
      </c>
      <c r="N290" s="451" t="str">
        <f t="shared" si="16"/>
        <v>Ken</v>
      </c>
      <c r="O290" s="452"/>
      <c r="P290" s="455">
        <f t="shared" si="17"/>
        <v>4.6899999999999997E-2</v>
      </c>
      <c r="Q290" s="417"/>
      <c r="R290" s="417"/>
      <c r="S290" s="454">
        <f t="shared" si="18"/>
        <v>53</v>
      </c>
      <c r="T290" s="451" t="str">
        <f t="shared" si="19"/>
        <v>Anaïs</v>
      </c>
      <c r="U290" s="452"/>
      <c r="V290" s="455">
        <f t="shared" si="20"/>
        <v>2.9999999999999997E-4</v>
      </c>
      <c r="W290" s="440"/>
      <c r="X290" s="440"/>
      <c r="Y290" s="417"/>
      <c r="Z290" s="417"/>
      <c r="AW290" s="417"/>
      <c r="AX290" s="417"/>
      <c r="AY290" s="417"/>
      <c r="AZ290" s="417"/>
      <c r="BA290" s="417"/>
      <c r="BB290" s="417"/>
      <c r="BC290" s="417"/>
      <c r="BD290" s="417"/>
      <c r="BE290" s="417"/>
      <c r="BF290" s="417"/>
      <c r="BG290" s="417"/>
      <c r="BH290" s="417"/>
      <c r="BI290" s="417"/>
      <c r="BJ290" s="417"/>
      <c r="BK290" s="417"/>
      <c r="BL290" s="417"/>
      <c r="BM290" s="417"/>
      <c r="BN290" s="417"/>
      <c r="BO290" s="417"/>
      <c r="BP290" s="417"/>
      <c r="BQ290" s="417"/>
      <c r="BR290" s="417"/>
      <c r="BS290" s="417"/>
      <c r="BT290" s="417"/>
      <c r="BU290" s="417"/>
      <c r="BV290" s="417"/>
      <c r="BW290" s="417"/>
      <c r="BX290" s="417"/>
      <c r="BY290" s="417"/>
      <c r="BZ290" s="417"/>
      <c r="CA290" s="417"/>
      <c r="CB290" s="417"/>
      <c r="CC290" s="417"/>
      <c r="CD290" s="417"/>
      <c r="CE290" s="417"/>
      <c r="CF290" s="417"/>
      <c r="CG290" s="417"/>
      <c r="CH290" s="417"/>
    </row>
    <row r="291" spans="2:86" s="414" customFormat="1" ht="18.5" thickBot="1" x14ac:dyDescent="0.45">
      <c r="B291" s="415"/>
      <c r="C291" s="416"/>
      <c r="G291" s="454">
        <f t="shared" si="12"/>
        <v>15</v>
      </c>
      <c r="H291" s="451" t="str">
        <f t="shared" si="13"/>
        <v>Òscar</v>
      </c>
      <c r="I291" s="452"/>
      <c r="J291" s="455">
        <f t="shared" si="14"/>
        <v>40.006700000000002</v>
      </c>
      <c r="L291" s="417"/>
      <c r="M291" s="454">
        <f t="shared" si="15"/>
        <v>35</v>
      </c>
      <c r="N291" s="451" t="str">
        <f t="shared" si="16"/>
        <v>Nancy</v>
      </c>
      <c r="O291" s="452"/>
      <c r="P291" s="455">
        <f t="shared" si="17"/>
        <v>3.44E-2</v>
      </c>
      <c r="Q291" s="417"/>
      <c r="R291" s="417"/>
      <c r="S291" s="454">
        <f t="shared" si="18"/>
        <v>53</v>
      </c>
      <c r="T291" s="451" t="str">
        <f t="shared" si="19"/>
        <v>Carlos F.</v>
      </c>
      <c r="U291" s="452"/>
      <c r="V291" s="455">
        <f t="shared" si="20"/>
        <v>2.9999999999999997E-4</v>
      </c>
      <c r="W291" s="440"/>
      <c r="X291" s="440"/>
      <c r="Y291" s="417"/>
      <c r="Z291" s="417"/>
      <c r="AW291" s="417"/>
      <c r="AX291" s="417"/>
      <c r="AY291" s="417"/>
      <c r="AZ291" s="417"/>
      <c r="BA291" s="417"/>
      <c r="BB291" s="417"/>
      <c r="BC291" s="417"/>
      <c r="BD291" s="417"/>
      <c r="BE291" s="417"/>
      <c r="BF291" s="417"/>
      <c r="BG291" s="417"/>
      <c r="BH291" s="417"/>
      <c r="BI291" s="417"/>
      <c r="BJ291" s="417"/>
      <c r="BK291" s="417"/>
      <c r="BL291" s="417"/>
      <c r="BM291" s="417"/>
      <c r="BN291" s="417"/>
      <c r="BO291" s="417"/>
      <c r="BP291" s="417"/>
      <c r="BQ291" s="417"/>
      <c r="BR291" s="417"/>
      <c r="BS291" s="417"/>
      <c r="BT291" s="417"/>
      <c r="BU291" s="417"/>
      <c r="BV291" s="417"/>
      <c r="BW291" s="417"/>
      <c r="BX291" s="417"/>
      <c r="BY291" s="417"/>
      <c r="BZ291" s="417"/>
      <c r="CA291" s="417"/>
      <c r="CB291" s="417"/>
      <c r="CC291" s="417"/>
      <c r="CD291" s="417"/>
      <c r="CE291" s="417"/>
      <c r="CF291" s="417"/>
      <c r="CG291" s="417"/>
      <c r="CH291" s="417"/>
    </row>
    <row r="292" spans="2:86" s="414" customFormat="1" ht="18.5" thickBot="1" x14ac:dyDescent="0.45">
      <c r="B292" s="415"/>
      <c r="C292" s="416"/>
      <c r="G292" s="454">
        <f t="shared" si="12"/>
        <v>16</v>
      </c>
      <c r="H292" s="451" t="str">
        <f t="shared" si="13"/>
        <v>Beli</v>
      </c>
      <c r="I292" s="452"/>
      <c r="J292" s="455">
        <f t="shared" si="14"/>
        <v>40.003100000000003</v>
      </c>
      <c r="L292" s="417"/>
      <c r="M292" s="454">
        <f t="shared" si="15"/>
        <v>36</v>
      </c>
      <c r="N292" s="451" t="str">
        <f t="shared" si="16"/>
        <v>George</v>
      </c>
      <c r="O292" s="452"/>
      <c r="P292" s="455">
        <f t="shared" si="17"/>
        <v>1.0999999999999999E-2</v>
      </c>
      <c r="Q292" s="417"/>
      <c r="R292" s="417"/>
      <c r="S292" s="454">
        <f t="shared" si="18"/>
        <v>53</v>
      </c>
      <c r="T292" s="451" t="str">
        <f t="shared" si="19"/>
        <v>Adrian</v>
      </c>
      <c r="U292" s="452"/>
      <c r="V292" s="455">
        <f t="shared" si="20"/>
        <v>2.9999999999999997E-4</v>
      </c>
      <c r="W292" s="440"/>
      <c r="X292" s="440"/>
      <c r="Y292" s="417"/>
      <c r="Z292" s="417"/>
      <c r="AW292" s="417"/>
      <c r="AX292" s="417"/>
      <c r="AY292" s="417"/>
      <c r="AZ292" s="417"/>
      <c r="BA292" s="417"/>
      <c r="BB292" s="417"/>
      <c r="BC292" s="417"/>
      <c r="BD292" s="417"/>
      <c r="BE292" s="417"/>
      <c r="BF292" s="417"/>
      <c r="BG292" s="417"/>
      <c r="BH292" s="417"/>
      <c r="BI292" s="417"/>
      <c r="BJ292" s="417"/>
      <c r="BK292" s="417"/>
      <c r="BL292" s="417"/>
      <c r="BM292" s="417"/>
      <c r="BN292" s="417"/>
      <c r="BO292" s="417"/>
      <c r="BP292" s="417"/>
      <c r="BQ292" s="417"/>
      <c r="BR292" s="417"/>
      <c r="BS292" s="417"/>
      <c r="BT292" s="417"/>
      <c r="BU292" s="417"/>
      <c r="BV292" s="417"/>
      <c r="BW292" s="417"/>
      <c r="BX292" s="417"/>
      <c r="BY292" s="417"/>
      <c r="BZ292" s="417"/>
      <c r="CA292" s="417"/>
      <c r="CB292" s="417"/>
      <c r="CC292" s="417"/>
      <c r="CD292" s="417"/>
      <c r="CE292" s="417"/>
      <c r="CF292" s="417"/>
      <c r="CG292" s="417"/>
      <c r="CH292" s="417"/>
    </row>
    <row r="293" spans="2:86" s="414" customFormat="1" ht="18.5" thickBot="1" x14ac:dyDescent="0.45">
      <c r="B293" s="415"/>
      <c r="C293" s="416"/>
      <c r="G293" s="454">
        <f t="shared" si="12"/>
        <v>17</v>
      </c>
      <c r="H293" s="451" t="str">
        <f t="shared" si="13"/>
        <v>Emilia</v>
      </c>
      <c r="I293" s="452"/>
      <c r="J293" s="455">
        <f t="shared" si="14"/>
        <v>40.000700000000002</v>
      </c>
      <c r="L293" s="417"/>
      <c r="M293" s="454">
        <f t="shared" si="15"/>
        <v>37</v>
      </c>
      <c r="N293" s="451" t="str">
        <f t="shared" si="16"/>
        <v>Tito</v>
      </c>
      <c r="O293" s="452"/>
      <c r="P293" s="455">
        <f t="shared" si="17"/>
        <v>9.7999999999999997E-3</v>
      </c>
      <c r="Q293" s="417"/>
      <c r="R293" s="417"/>
      <c r="S293" s="454">
        <f t="shared" si="18"/>
        <v>57</v>
      </c>
      <c r="T293" s="451" t="str">
        <f t="shared" si="19"/>
        <v>Montse VNG</v>
      </c>
      <c r="U293" s="452"/>
      <c r="V293" s="455">
        <f t="shared" si="20"/>
        <v>2.0000000000000001E-4</v>
      </c>
      <c r="W293" s="440"/>
      <c r="X293" s="440"/>
      <c r="Y293" s="417"/>
      <c r="Z293" s="417"/>
      <c r="AW293" s="417"/>
      <c r="AX293" s="417"/>
      <c r="AY293" s="417"/>
      <c r="AZ293" s="417"/>
      <c r="BA293" s="417"/>
      <c r="BB293" s="417"/>
      <c r="BC293" s="417"/>
      <c r="BD293" s="417"/>
      <c r="BE293" s="417"/>
      <c r="BF293" s="417"/>
      <c r="BG293" s="417"/>
      <c r="BH293" s="417"/>
      <c r="BI293" s="417"/>
      <c r="BJ293" s="417"/>
      <c r="BK293" s="417"/>
      <c r="BL293" s="417"/>
      <c r="BM293" s="417"/>
      <c r="BN293" s="417"/>
      <c r="BO293" s="417"/>
      <c r="BP293" s="417"/>
      <c r="BQ293" s="417"/>
      <c r="BR293" s="417"/>
      <c r="BS293" s="417"/>
      <c r="BT293" s="417"/>
      <c r="BU293" s="417"/>
      <c r="BV293" s="417"/>
      <c r="BW293" s="417"/>
      <c r="BX293" s="417"/>
      <c r="BY293" s="417"/>
      <c r="BZ293" s="417"/>
      <c r="CA293" s="417"/>
      <c r="CB293" s="417"/>
      <c r="CC293" s="417"/>
      <c r="CD293" s="417"/>
      <c r="CE293" s="417"/>
      <c r="CF293" s="417"/>
      <c r="CG293" s="417"/>
      <c r="CH293" s="417"/>
    </row>
    <row r="294" spans="2:86" s="414" customFormat="1" ht="18.5" thickBot="1" x14ac:dyDescent="0.45">
      <c r="B294" s="415"/>
      <c r="C294" s="416"/>
      <c r="G294" s="454">
        <f t="shared" si="12"/>
        <v>18</v>
      </c>
      <c r="H294" s="451" t="str">
        <f t="shared" si="13"/>
        <v>Marko</v>
      </c>
      <c r="I294" s="452"/>
      <c r="J294" s="455">
        <f t="shared" si="14"/>
        <v>30.063099999999999</v>
      </c>
      <c r="L294" s="417"/>
      <c r="M294" s="454">
        <f t="shared" si="15"/>
        <v>38</v>
      </c>
      <c r="N294" s="451" t="str">
        <f t="shared" si="16"/>
        <v>Carol B.</v>
      </c>
      <c r="O294" s="452"/>
      <c r="P294" s="455">
        <f t="shared" si="17"/>
        <v>9.1999999999999998E-3</v>
      </c>
      <c r="Q294" s="417"/>
      <c r="R294" s="417"/>
      <c r="S294" s="454">
        <f t="shared" si="18"/>
        <v>57</v>
      </c>
      <c r="T294" s="451" t="str">
        <f t="shared" si="19"/>
        <v>M. Planell</v>
      </c>
      <c r="U294" s="452"/>
      <c r="V294" s="455">
        <f t="shared" si="20"/>
        <v>2.0000000000000001E-4</v>
      </c>
      <c r="W294" s="440"/>
      <c r="X294" s="440"/>
      <c r="Y294" s="417"/>
      <c r="Z294" s="417"/>
      <c r="AW294" s="417"/>
      <c r="AX294" s="417"/>
      <c r="AY294" s="417"/>
      <c r="AZ294" s="417"/>
      <c r="BA294" s="417"/>
      <c r="BB294" s="417"/>
      <c r="BC294" s="417"/>
      <c r="BD294" s="417"/>
      <c r="BE294" s="417"/>
      <c r="BF294" s="417"/>
      <c r="BG294" s="417"/>
      <c r="BH294" s="417"/>
      <c r="BI294" s="417"/>
      <c r="BJ294" s="417"/>
      <c r="BK294" s="417"/>
      <c r="BL294" s="417"/>
      <c r="BM294" s="417"/>
      <c r="BN294" s="417"/>
      <c r="BO294" s="417"/>
      <c r="BP294" s="417"/>
      <c r="BQ294" s="417"/>
      <c r="BR294" s="417"/>
      <c r="BS294" s="417"/>
      <c r="BT294" s="417"/>
      <c r="BU294" s="417"/>
      <c r="BV294" s="417"/>
      <c r="BW294" s="417"/>
      <c r="BX294" s="417"/>
      <c r="BY294" s="417"/>
      <c r="BZ294" s="417"/>
      <c r="CA294" s="417"/>
      <c r="CB294" s="417"/>
      <c r="CC294" s="417"/>
      <c r="CD294" s="417"/>
      <c r="CE294" s="417"/>
      <c r="CF294" s="417"/>
      <c r="CG294" s="417"/>
      <c r="CH294" s="417"/>
    </row>
    <row r="295" spans="2:86" s="414" customFormat="1" ht="18.5" thickBot="1" x14ac:dyDescent="0.45">
      <c r="B295" s="415"/>
      <c r="C295" s="416"/>
      <c r="G295" s="454">
        <f t="shared" si="12"/>
        <v>19</v>
      </c>
      <c r="H295" s="451" t="str">
        <f t="shared" si="13"/>
        <v>Jeff</v>
      </c>
      <c r="I295" s="452"/>
      <c r="J295" s="455">
        <f t="shared" si="14"/>
        <v>25.064699999999998</v>
      </c>
      <c r="L295" s="417"/>
      <c r="M295" s="454">
        <f t="shared" si="15"/>
        <v>39</v>
      </c>
      <c r="N295" s="451" t="str">
        <f t="shared" si="16"/>
        <v>Karl</v>
      </c>
      <c r="O295" s="452"/>
      <c r="P295" s="455">
        <f t="shared" si="17"/>
        <v>6.1000000000000004E-3</v>
      </c>
      <c r="Q295" s="417"/>
      <c r="R295" s="417"/>
      <c r="S295" s="454">
        <f t="shared" si="18"/>
        <v>57</v>
      </c>
      <c r="T295" s="451" t="str">
        <f t="shared" si="19"/>
        <v>M. Tusal</v>
      </c>
      <c r="U295" s="452"/>
      <c r="V295" s="455">
        <f t="shared" si="20"/>
        <v>2.0000000000000001E-4</v>
      </c>
      <c r="W295" s="440"/>
      <c r="X295" s="440"/>
      <c r="Y295" s="417"/>
      <c r="Z295" s="417"/>
      <c r="AW295" s="417"/>
      <c r="AX295" s="417"/>
      <c r="AY295" s="417"/>
      <c r="AZ295" s="417"/>
      <c r="BA295" s="417"/>
      <c r="BB295" s="417"/>
      <c r="BC295" s="417"/>
      <c r="BD295" s="417"/>
      <c r="BE295" s="417"/>
      <c r="BF295" s="417"/>
      <c r="BG295" s="417"/>
      <c r="BH295" s="417"/>
      <c r="BI295" s="417"/>
      <c r="BJ295" s="417"/>
      <c r="BK295" s="417"/>
      <c r="BL295" s="417"/>
      <c r="BM295" s="417"/>
      <c r="BN295" s="417"/>
      <c r="BO295" s="417"/>
      <c r="BP295" s="417"/>
      <c r="BQ295" s="417"/>
      <c r="BR295" s="417"/>
      <c r="BS295" s="417"/>
      <c r="BT295" s="417"/>
      <c r="BU295" s="417"/>
      <c r="BV295" s="417"/>
      <c r="BW295" s="417"/>
      <c r="BX295" s="417"/>
      <c r="BY295" s="417"/>
      <c r="BZ295" s="417"/>
      <c r="CA295" s="417"/>
      <c r="CB295" s="417"/>
      <c r="CC295" s="417"/>
      <c r="CD295" s="417"/>
      <c r="CE295" s="417"/>
      <c r="CF295" s="417"/>
      <c r="CG295" s="417"/>
      <c r="CH295" s="417"/>
    </row>
    <row r="296" spans="2:86" s="414" customFormat="1" ht="18.5" thickBot="1" x14ac:dyDescent="0.45">
      <c r="B296" s="415"/>
      <c r="C296" s="416"/>
      <c r="G296" s="454">
        <f t="shared" si="12"/>
        <v>20</v>
      </c>
      <c r="H296" s="451" t="str">
        <f t="shared" si="13"/>
        <v>Jim</v>
      </c>
      <c r="I296" s="452"/>
      <c r="J296" s="455">
        <f t="shared" si="14"/>
        <v>20.070699999999999</v>
      </c>
      <c r="L296" s="417"/>
      <c r="M296" s="454">
        <f t="shared" si="15"/>
        <v>40</v>
      </c>
      <c r="N296" s="451" t="str">
        <f t="shared" si="16"/>
        <v>Nogué</v>
      </c>
      <c r="O296" s="452"/>
      <c r="P296" s="455">
        <f t="shared" si="17"/>
        <v>5.7000000000000002E-3</v>
      </c>
      <c r="Q296" s="417"/>
      <c r="R296" s="417"/>
      <c r="S296" s="454">
        <f t="shared" si="18"/>
        <v>57</v>
      </c>
      <c r="T296" s="451" t="str">
        <f t="shared" si="19"/>
        <v>Carol</v>
      </c>
      <c r="U296" s="452"/>
      <c r="V296" s="455">
        <f t="shared" si="20"/>
        <v>2.0000000000000001E-4</v>
      </c>
      <c r="W296" s="440"/>
      <c r="X296" s="440"/>
      <c r="Y296" s="417"/>
      <c r="Z296" s="417"/>
      <c r="AW296" s="417"/>
      <c r="AX296" s="417"/>
      <c r="AY296" s="417"/>
      <c r="AZ296" s="417"/>
      <c r="BA296" s="417"/>
      <c r="BB296" s="417"/>
      <c r="BC296" s="417"/>
      <c r="BD296" s="417"/>
      <c r="BE296" s="417"/>
      <c r="BF296" s="417"/>
      <c r="BG296" s="417"/>
      <c r="BH296" s="417"/>
      <c r="BI296" s="417"/>
      <c r="BJ296" s="417"/>
      <c r="BK296" s="417"/>
      <c r="BL296" s="417"/>
      <c r="BM296" s="417"/>
      <c r="BN296" s="417"/>
      <c r="BO296" s="417"/>
      <c r="BP296" s="417"/>
      <c r="BQ296" s="417"/>
      <c r="BR296" s="417"/>
      <c r="BS296" s="417"/>
      <c r="BT296" s="417"/>
      <c r="BU296" s="417"/>
      <c r="BV296" s="417"/>
      <c r="BW296" s="417"/>
      <c r="BX296" s="417"/>
      <c r="BY296" s="417"/>
      <c r="BZ296" s="417"/>
      <c r="CA296" s="417"/>
      <c r="CB296" s="417"/>
      <c r="CC296" s="417"/>
      <c r="CD296" s="417"/>
      <c r="CE296" s="417"/>
      <c r="CF296" s="417"/>
      <c r="CG296" s="417"/>
      <c r="CH296" s="417"/>
    </row>
    <row r="297" spans="2:86" x14ac:dyDescent="0.3">
      <c r="C297" s="75"/>
      <c r="R297" s="16"/>
      <c r="S297" s="16"/>
      <c r="T297" s="16"/>
      <c r="V297" s="72"/>
      <c r="W297" s="92"/>
      <c r="X297" s="92"/>
      <c r="Y297" s="16"/>
      <c r="Z297" s="16"/>
      <c r="AV297"/>
    </row>
    <row r="298" spans="2:86" x14ac:dyDescent="0.3">
      <c r="B298"/>
      <c r="C298" s="75"/>
      <c r="R298" s="16"/>
      <c r="S298" s="16"/>
      <c r="T298" s="16"/>
      <c r="V298" s="72"/>
      <c r="W298" s="92"/>
      <c r="X298" s="92"/>
      <c r="Y298" s="16"/>
      <c r="Z298" s="16"/>
      <c r="AV298"/>
    </row>
    <row r="299" spans="2:86" x14ac:dyDescent="0.3">
      <c r="B299"/>
      <c r="C299" s="75"/>
      <c r="R299" s="16"/>
      <c r="S299" s="16"/>
      <c r="T299" s="16"/>
      <c r="V299" s="72"/>
      <c r="W299" s="92"/>
      <c r="X299" s="92"/>
      <c r="Y299" s="16"/>
      <c r="Z299" s="16"/>
      <c r="AV299"/>
    </row>
    <row r="300" spans="2:86" x14ac:dyDescent="0.3">
      <c r="B300"/>
      <c r="C300" s="75"/>
      <c r="R300" s="16"/>
      <c r="S300" s="16"/>
      <c r="T300" s="16"/>
      <c r="V300" s="72"/>
      <c r="W300" s="92"/>
      <c r="X300" s="92"/>
      <c r="Y300" s="16"/>
      <c r="Z300" s="16"/>
      <c r="AV300"/>
    </row>
    <row r="301" spans="2:86" x14ac:dyDescent="0.3">
      <c r="B301"/>
      <c r="C301" s="75"/>
      <c r="R301" s="16"/>
      <c r="S301" s="16"/>
      <c r="T301" s="16"/>
      <c r="V301" s="72"/>
      <c r="W301" s="92"/>
      <c r="X301" s="92"/>
      <c r="Y301" s="16"/>
      <c r="Z301" s="16"/>
      <c r="AV301"/>
    </row>
    <row r="302" spans="2:86" x14ac:dyDescent="0.3">
      <c r="B302"/>
      <c r="C302" s="75"/>
      <c r="R302" s="16"/>
      <c r="S302" s="16"/>
      <c r="T302" s="16"/>
      <c r="V302" s="72"/>
      <c r="W302" s="92"/>
      <c r="X302" s="92"/>
      <c r="Y302" s="16"/>
      <c r="Z302" s="16"/>
      <c r="AV302"/>
    </row>
    <row r="303" spans="2:86" x14ac:dyDescent="0.3">
      <c r="B303"/>
      <c r="C303" s="75"/>
      <c r="D303" s="16"/>
      <c r="F303" s="72"/>
      <c r="G303" s="72"/>
      <c r="H303" s="92"/>
      <c r="J303" s="16"/>
      <c r="K303" s="16"/>
      <c r="R303" s="16"/>
      <c r="S303" s="16"/>
      <c r="T303" s="16"/>
      <c r="V303" s="72"/>
      <c r="W303" s="92"/>
      <c r="X303" s="92"/>
      <c r="Y303" s="16"/>
      <c r="Z303" s="16"/>
      <c r="AV303"/>
    </row>
    <row r="304" spans="2:86" x14ac:dyDescent="0.3">
      <c r="B304"/>
      <c r="C304" s="75"/>
      <c r="D304" s="16"/>
      <c r="F304" s="72"/>
      <c r="G304" s="72"/>
      <c r="H304" s="92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V304" s="72"/>
      <c r="W304" s="92"/>
      <c r="X304" s="92"/>
      <c r="Y304" s="16"/>
      <c r="Z304" s="16"/>
      <c r="AV304"/>
    </row>
    <row r="305" spans="2:48" x14ac:dyDescent="0.3">
      <c r="B305"/>
      <c r="C305" s="75"/>
      <c r="D305" s="16"/>
      <c r="F305" s="72"/>
      <c r="G305" s="72"/>
      <c r="H305" s="92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V305" s="72"/>
      <c r="W305" s="92"/>
      <c r="X305" s="92"/>
      <c r="Y305" s="16"/>
      <c r="Z305" s="16"/>
      <c r="AV305"/>
    </row>
    <row r="306" spans="2:48" x14ac:dyDescent="0.3">
      <c r="C306" s="75"/>
      <c r="D306" s="16"/>
      <c r="F306" s="72"/>
      <c r="G306" s="72"/>
      <c r="H306" s="92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V306" s="72"/>
      <c r="W306" s="92"/>
      <c r="X306" s="92"/>
      <c r="Y306" s="16"/>
      <c r="Z306" s="16"/>
      <c r="AV306"/>
    </row>
    <row r="307" spans="2:48" x14ac:dyDescent="0.3">
      <c r="C307" s="75"/>
      <c r="D307" s="16"/>
      <c r="F307" s="72"/>
      <c r="G307" s="72"/>
      <c r="H307" s="92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V307" s="72"/>
      <c r="W307" s="92"/>
      <c r="X307" s="92"/>
      <c r="Y307" s="16"/>
      <c r="Z307" s="16"/>
      <c r="AV307"/>
    </row>
    <row r="308" spans="2:48" x14ac:dyDescent="0.3">
      <c r="C308" s="75"/>
      <c r="D308" s="16"/>
      <c r="F308" s="72"/>
      <c r="G308" s="72"/>
      <c r="H308" s="92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V308" s="72"/>
      <c r="W308" s="92"/>
      <c r="X308" s="92"/>
      <c r="Y308" s="16"/>
      <c r="Z308" s="16"/>
      <c r="AV308"/>
    </row>
    <row r="309" spans="2:48" x14ac:dyDescent="0.3">
      <c r="C309" s="75"/>
      <c r="D309" s="16"/>
      <c r="F309" s="72"/>
      <c r="G309" s="72"/>
      <c r="H309" s="92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V309" s="72"/>
      <c r="W309" s="92"/>
      <c r="X309" s="92"/>
      <c r="Y309" s="16"/>
      <c r="Z309" s="16"/>
      <c r="AV309"/>
    </row>
    <row r="310" spans="2:48" x14ac:dyDescent="0.3">
      <c r="C310" s="75"/>
      <c r="D310" s="16"/>
      <c r="F310" s="72"/>
      <c r="G310" s="72"/>
      <c r="H310" s="92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V310" s="72"/>
      <c r="W310" s="92"/>
      <c r="X310" s="92"/>
      <c r="Y310" s="16"/>
      <c r="Z310" s="16"/>
      <c r="AV310"/>
    </row>
    <row r="311" spans="2:48" x14ac:dyDescent="0.3">
      <c r="C311" s="75"/>
      <c r="D311" s="16"/>
      <c r="F311" s="72"/>
      <c r="G311" s="72"/>
      <c r="H311" s="92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V311" s="72"/>
      <c r="W311" s="92"/>
      <c r="X311" s="92"/>
      <c r="Y311" s="16"/>
      <c r="Z311" s="16"/>
      <c r="AV311"/>
    </row>
    <row r="312" spans="2:48" x14ac:dyDescent="0.3">
      <c r="C312" s="75"/>
      <c r="D312" s="16"/>
      <c r="F312" s="72"/>
      <c r="G312" s="72"/>
      <c r="H312" s="92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V312" s="72"/>
      <c r="W312" s="92"/>
      <c r="X312" s="92"/>
      <c r="Y312" s="16"/>
      <c r="Z312" s="16"/>
      <c r="AV312"/>
    </row>
    <row r="313" spans="2:48" x14ac:dyDescent="0.3">
      <c r="C313" s="75"/>
      <c r="D313" s="16"/>
      <c r="F313" s="72"/>
      <c r="G313" s="72"/>
      <c r="H313" s="92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V313" s="72"/>
      <c r="W313" s="92"/>
      <c r="X313" s="92"/>
      <c r="Y313" s="16"/>
      <c r="Z313" s="16"/>
      <c r="AV313"/>
    </row>
    <row r="314" spans="2:48" x14ac:dyDescent="0.3">
      <c r="C314" s="75"/>
      <c r="J314" s="16"/>
      <c r="K314" s="16"/>
      <c r="R314" s="16"/>
      <c r="S314" s="16"/>
      <c r="AV314"/>
    </row>
    <row r="315" spans="2:48" x14ac:dyDescent="0.3">
      <c r="C315" s="75"/>
      <c r="J315" s="16"/>
      <c r="K315" s="16"/>
      <c r="R315" s="16"/>
      <c r="S315" s="16"/>
      <c r="AV315"/>
    </row>
    <row r="316" spans="2:48" x14ac:dyDescent="0.3">
      <c r="C316" s="75"/>
      <c r="J316" s="16"/>
      <c r="K316" s="16"/>
      <c r="R316" s="16"/>
      <c r="S316" s="16"/>
      <c r="AV316"/>
    </row>
    <row r="317" spans="2:48" x14ac:dyDescent="0.3">
      <c r="C317" s="75"/>
      <c r="J317" s="16"/>
      <c r="K317" s="16"/>
      <c r="R317" s="16"/>
      <c r="S317" s="16"/>
      <c r="AV317"/>
    </row>
    <row r="318" spans="2:48" x14ac:dyDescent="0.3">
      <c r="C318" s="75"/>
      <c r="J318" s="16"/>
      <c r="K318" s="16"/>
      <c r="R318" s="16"/>
      <c r="S318" s="16"/>
      <c r="AV318"/>
    </row>
    <row r="319" spans="2:48" ht="13.5" thickBot="1" x14ac:dyDescent="0.35">
      <c r="C319" s="75"/>
      <c r="J319" s="16"/>
      <c r="K319" s="16"/>
      <c r="R319" s="16"/>
      <c r="S319" s="16"/>
      <c r="AV319"/>
    </row>
    <row r="320" spans="2:48" ht="13.5" thickBot="1" x14ac:dyDescent="0.35">
      <c r="C320" s="75"/>
      <c r="J320" s="16"/>
      <c r="K320" s="16"/>
      <c r="L320" s="66">
        <v>4</v>
      </c>
      <c r="M320" s="19" t="str">
        <f>+'Tute cabrò'!B8</f>
        <v>Jordi</v>
      </c>
      <c r="N320" s="132">
        <f>+'Tute cabrò'!C8</f>
        <v>0</v>
      </c>
      <c r="O320" s="133">
        <f>+'Tute cabrò'!D8</f>
        <v>1.7142857142857142</v>
      </c>
      <c r="P320" s="134">
        <f>+'Tute cabrò'!E8</f>
        <v>35</v>
      </c>
      <c r="Q320" s="22">
        <f>+'Tute cabrò'!F8</f>
        <v>10</v>
      </c>
      <c r="R320" s="16"/>
      <c r="S320" s="16"/>
      <c r="AB320" s="149">
        <f>+Tute!A8</f>
        <v>4</v>
      </c>
      <c r="AC320" s="95" t="str">
        <f>+Tute!B8</f>
        <v>Tito</v>
      </c>
      <c r="AD320" s="110">
        <f>+Tute!C8</f>
        <v>-100000000</v>
      </c>
      <c r="AE320" s="90">
        <f>+Tute!D8</f>
        <v>1</v>
      </c>
      <c r="AF320" s="91">
        <f>+Tute!E8</f>
        <v>0</v>
      </c>
      <c r="AG320" s="185">
        <f>+Tute!F8</f>
        <v>0</v>
      </c>
      <c r="AV320"/>
    </row>
    <row r="321" spans="3:48" ht="13.5" thickBot="1" x14ac:dyDescent="0.35">
      <c r="C321" s="75"/>
      <c r="J321" s="16"/>
      <c r="K321" s="16"/>
      <c r="L321" s="66">
        <v>5</v>
      </c>
      <c r="M321" s="19" t="str">
        <f>+'Tute cabrò'!B9</f>
        <v>Sally</v>
      </c>
      <c r="N321" s="132">
        <f>+'Tute cabrò'!C9</f>
        <v>0</v>
      </c>
      <c r="O321" s="133">
        <f>+'Tute cabrò'!D9</f>
        <v>1.875</v>
      </c>
      <c r="P321" s="134">
        <f>+'Tute cabrò'!E9</f>
        <v>8</v>
      </c>
      <c r="Q321" s="22">
        <f>+'Tute cabrò'!F9</f>
        <v>5</v>
      </c>
      <c r="R321" s="16"/>
      <c r="S321" s="16"/>
      <c r="AB321" s="149">
        <f>+Tute!A9</f>
        <v>5</v>
      </c>
      <c r="AC321" s="95" t="str">
        <f>+Tute!B9</f>
        <v>Goretti</v>
      </c>
      <c r="AD321" s="110">
        <f>+Tute!C9</f>
        <v>-100000000</v>
      </c>
      <c r="AE321" s="90">
        <f>+Tute!D9</f>
        <v>1</v>
      </c>
      <c r="AF321" s="91">
        <f>+Tute!E9</f>
        <v>0</v>
      </c>
      <c r="AG321" s="185">
        <f>+Tute!F9</f>
        <v>0</v>
      </c>
      <c r="AV321"/>
    </row>
    <row r="322" spans="3:48" ht="13.5" thickBot="1" x14ac:dyDescent="0.35">
      <c r="C322" s="75"/>
      <c r="D322" s="149">
        <f>+Kul!A10</f>
        <v>6</v>
      </c>
      <c r="E322" s="23" t="str">
        <f>+Kul!B10</f>
        <v>Goretti</v>
      </c>
      <c r="F322" s="110">
        <f>+Kul!C10</f>
        <v>-7</v>
      </c>
      <c r="G322" s="90">
        <f>+Kul!D10</f>
        <v>-12</v>
      </c>
      <c r="H322" s="91">
        <f>+Kul!E10</f>
        <v>6</v>
      </c>
      <c r="I322" s="185">
        <f>+Kul!F10</f>
        <v>0</v>
      </c>
      <c r="J322" s="16"/>
      <c r="K322" s="16"/>
      <c r="L322" s="66">
        <v>6</v>
      </c>
      <c r="M322" s="19" t="str">
        <f>+'Tute cabrò'!B10</f>
        <v>Bibi</v>
      </c>
      <c r="N322" s="132">
        <f>+'Tute cabrò'!C10</f>
        <v>-20</v>
      </c>
      <c r="O322" s="133">
        <f>+'Tute cabrò'!D10</f>
        <v>1.3846153846153846</v>
      </c>
      <c r="P322" s="134">
        <f>+'Tute cabrò'!E10</f>
        <v>13</v>
      </c>
      <c r="Q322" s="22">
        <f>+'Tute cabrò'!F10</f>
        <v>0</v>
      </c>
      <c r="R322" s="16"/>
      <c r="S322" s="16"/>
      <c r="T322" s="149">
        <f>+Buti!A10</f>
        <v>6</v>
      </c>
      <c r="U322" s="95" t="str">
        <f>+Buti!B10</f>
        <v>Sally</v>
      </c>
      <c r="V322" s="110">
        <f>+Buti!C10</f>
        <v>10</v>
      </c>
      <c r="W322" s="90">
        <f>+Buti!D10</f>
        <v>-77</v>
      </c>
      <c r="X322" s="91">
        <f>+Buti!E10</f>
        <v>6</v>
      </c>
      <c r="Y322" s="185">
        <f>+Buti!F10</f>
        <v>0</v>
      </c>
      <c r="AV322"/>
    </row>
    <row r="323" spans="3:48" ht="13.5" thickBot="1" x14ac:dyDescent="0.35">
      <c r="C323" s="75"/>
      <c r="D323" s="149">
        <f>+Kul!A11</f>
        <v>7</v>
      </c>
      <c r="E323" s="23" t="str">
        <f>+Kul!B11</f>
        <v>Òscar</v>
      </c>
      <c r="F323" s="110">
        <f>+Kul!C11</f>
        <v>-7</v>
      </c>
      <c r="G323" s="90">
        <f>+Kul!D11</f>
        <v>-14</v>
      </c>
      <c r="H323" s="91">
        <f>+Kul!E11</f>
        <v>8</v>
      </c>
      <c r="I323" s="185">
        <f>+Kul!F11</f>
        <v>0</v>
      </c>
      <c r="J323" s="16"/>
      <c r="K323" s="16"/>
      <c r="L323" s="66">
        <v>7</v>
      </c>
      <c r="M323" s="19" t="str">
        <f>+'Tute cabrò'!B11</f>
        <v>Goretti</v>
      </c>
      <c r="N323" s="132">
        <f>+'Tute cabrò'!C11</f>
        <v>10</v>
      </c>
      <c r="O323" s="133">
        <f>+'Tute cabrò'!D11</f>
        <v>0</v>
      </c>
      <c r="P323" s="134">
        <f>+'Tute cabrò'!E11</f>
        <v>1</v>
      </c>
      <c r="Q323" s="22">
        <f>+'Tute cabrò'!F11</f>
        <v>0</v>
      </c>
      <c r="R323" s="16"/>
      <c r="S323" s="16"/>
      <c r="T323" s="149">
        <f>+Buti!A11</f>
        <v>7</v>
      </c>
      <c r="U323" s="95" t="str">
        <f>+Buti!B11</f>
        <v>Gemma</v>
      </c>
      <c r="V323" s="110">
        <f>+Buti!C11</f>
        <v>0</v>
      </c>
      <c r="W323" s="90">
        <f>+Buti!D11</f>
        <v>-41</v>
      </c>
      <c r="X323" s="91">
        <f>+Buti!E11</f>
        <v>14</v>
      </c>
      <c r="Y323" s="185">
        <f>+Buti!F11</f>
        <v>0</v>
      </c>
      <c r="AV323"/>
    </row>
    <row r="324" spans="3:48" ht="13.5" thickBot="1" x14ac:dyDescent="0.35">
      <c r="C324" s="75"/>
      <c r="D324" s="149">
        <f>+Kul!A12</f>
        <v>8</v>
      </c>
      <c r="E324" s="23" t="str">
        <f>+Kul!B12</f>
        <v>Sebas</v>
      </c>
      <c r="F324" s="110">
        <f>+Kul!C12</f>
        <v>-13</v>
      </c>
      <c r="G324" s="90">
        <f>+Kul!D12</f>
        <v>37</v>
      </c>
      <c r="H324" s="91">
        <f>+Kul!E12</f>
        <v>28</v>
      </c>
      <c r="I324" s="185">
        <f>+Kul!F12</f>
        <v>0</v>
      </c>
      <c r="J324" s="16"/>
      <c r="K324" s="16"/>
      <c r="L324" s="66">
        <v>8</v>
      </c>
      <c r="M324" s="19" t="str">
        <f>+'Tute cabrò'!B12</f>
        <v>Toni</v>
      </c>
      <c r="N324" s="132">
        <f>+'Tute cabrò'!C12</f>
        <v>10</v>
      </c>
      <c r="O324" s="133">
        <f>+'Tute cabrò'!D12</f>
        <v>0</v>
      </c>
      <c r="P324" s="134">
        <f>+'Tute cabrò'!E12</f>
        <v>1</v>
      </c>
      <c r="Q324" s="22">
        <f>+'Tute cabrò'!F12</f>
        <v>0</v>
      </c>
      <c r="R324" s="16"/>
      <c r="S324" s="16"/>
      <c r="T324" s="149">
        <f>+Buti!A12</f>
        <v>8</v>
      </c>
      <c r="U324" s="95" t="str">
        <f>+Buti!B12</f>
        <v>Neus</v>
      </c>
      <c r="V324" s="110">
        <f>+Buti!C12</f>
        <v>0</v>
      </c>
      <c r="W324" s="90">
        <f>+Buti!D12</f>
        <v>-128</v>
      </c>
      <c r="X324" s="91">
        <f>+Buti!E12</f>
        <v>18</v>
      </c>
      <c r="Y324" s="185">
        <f>+Buti!F12</f>
        <v>0</v>
      </c>
      <c r="AV324"/>
    </row>
    <row r="325" spans="3:48" ht="13.5" thickBot="1" x14ac:dyDescent="0.35">
      <c r="C325" s="75"/>
      <c r="D325" s="149">
        <f>+Kul!A13</f>
        <v>9</v>
      </c>
      <c r="E325" s="23" t="str">
        <f>+Kul!B13</f>
        <v>Sally</v>
      </c>
      <c r="F325" s="110">
        <f>+Kul!C13</f>
        <v>-22</v>
      </c>
      <c r="G325" s="90">
        <f>+Kul!D13</f>
        <v>-13</v>
      </c>
      <c r="H325" s="91">
        <f>+Kul!E13</f>
        <v>10</v>
      </c>
      <c r="I325" s="185">
        <f>+Kul!F13</f>
        <v>0</v>
      </c>
      <c r="J325" s="16"/>
      <c r="K325" s="16"/>
      <c r="L325" s="66">
        <v>9</v>
      </c>
      <c r="M325" s="19" t="str">
        <f>+'Tute cabrò'!B13</f>
        <v>Gemma</v>
      </c>
      <c r="N325" s="132">
        <f>+'Tute cabrò'!C13</f>
        <v>0</v>
      </c>
      <c r="O325" s="133">
        <f>+'Tute cabrò'!D13</f>
        <v>2</v>
      </c>
      <c r="P325" s="134">
        <f>+'Tute cabrò'!E13</f>
        <v>2</v>
      </c>
      <c r="Q325" s="22">
        <f>+'Tute cabrò'!F13</f>
        <v>0</v>
      </c>
      <c r="R325" s="16"/>
      <c r="S325" s="16"/>
      <c r="T325" s="149">
        <f>+Buti!A13</f>
        <v>9</v>
      </c>
      <c r="U325" s="95" t="str">
        <f>+Buti!B13</f>
        <v>Òscar</v>
      </c>
      <c r="V325" s="110">
        <f>+Buti!C13</f>
        <v>-10</v>
      </c>
      <c r="W325" s="90">
        <f>+Buti!D13</f>
        <v>35</v>
      </c>
      <c r="X325" s="91">
        <f>+Buti!E13</f>
        <v>9</v>
      </c>
      <c r="Y325" s="185">
        <f>+Buti!F13</f>
        <v>0</v>
      </c>
      <c r="AV325"/>
    </row>
    <row r="326" spans="3:48" ht="13.5" thickBot="1" x14ac:dyDescent="0.35">
      <c r="C326" s="75"/>
      <c r="D326" s="149">
        <f>+Kul!A14</f>
        <v>10</v>
      </c>
      <c r="E326" s="23" t="str">
        <f>+Kul!B14</f>
        <v>Toni</v>
      </c>
      <c r="F326" s="110">
        <f>+Kul!C14</f>
        <v>-55</v>
      </c>
      <c r="G326" s="90">
        <f>+Kul!D14</f>
        <v>-47</v>
      </c>
      <c r="H326" s="91">
        <f>+Kul!E14</f>
        <v>7</v>
      </c>
      <c r="I326" s="185">
        <f>+Kul!F14</f>
        <v>0</v>
      </c>
      <c r="J326" s="16"/>
      <c r="K326" s="16"/>
      <c r="L326" s="66">
        <v>10</v>
      </c>
      <c r="M326" s="19" t="str">
        <f>+'Tute cabrò'!B14</f>
        <v>Grau</v>
      </c>
      <c r="N326" s="132">
        <f>+'Tute cabrò'!C14</f>
        <v>-5</v>
      </c>
      <c r="O326" s="133">
        <f>+'Tute cabrò'!D14</f>
        <v>3</v>
      </c>
      <c r="P326" s="134">
        <f>+'Tute cabrò'!E14</f>
        <v>1</v>
      </c>
      <c r="Q326" s="22">
        <f>+'Tute cabrò'!F14</f>
        <v>0</v>
      </c>
      <c r="R326" s="16"/>
      <c r="S326" s="16"/>
      <c r="T326" s="149">
        <f>+Buti!A14</f>
        <v>10</v>
      </c>
      <c r="U326" s="95" t="str">
        <f>+Buti!B14</f>
        <v>Núria V.</v>
      </c>
      <c r="V326" s="110">
        <f>+Buti!C14</f>
        <v>-10</v>
      </c>
      <c r="W326" s="90">
        <f>+Buti!D14</f>
        <v>-84</v>
      </c>
      <c r="X326" s="91">
        <f>+Buti!E14</f>
        <v>9</v>
      </c>
      <c r="Y326" s="185">
        <f>+Buti!F14</f>
        <v>0</v>
      </c>
      <c r="AV326"/>
    </row>
    <row r="327" spans="3:48" ht="13.5" thickBot="1" x14ac:dyDescent="0.35">
      <c r="C327" s="75"/>
      <c r="D327" s="149">
        <f>+Kul!A15</f>
        <v>11</v>
      </c>
      <c r="E327" s="23" t="str">
        <f>+Kul!B15</f>
        <v>Nogué</v>
      </c>
      <c r="F327" s="110">
        <f>+Kul!C15</f>
        <v>20</v>
      </c>
      <c r="G327" s="90">
        <f>+Kul!D15</f>
        <v>10</v>
      </c>
      <c r="H327" s="91">
        <f>+Kul!E15</f>
        <v>4</v>
      </c>
      <c r="I327" s="185">
        <f>+Kul!F15</f>
        <v>0</v>
      </c>
      <c r="J327" s="16"/>
      <c r="K327" s="16"/>
      <c r="L327" s="66">
        <v>11</v>
      </c>
      <c r="M327" s="19" t="str">
        <f>+'Tute cabrò'!B15</f>
        <v>Montse</v>
      </c>
      <c r="N327" s="132">
        <f>+'Tute cabrò'!C15</f>
        <v>-10</v>
      </c>
      <c r="O327" s="133">
        <f>+'Tute cabrò'!D15</f>
        <v>2</v>
      </c>
      <c r="P327" s="134">
        <f>+'Tute cabrò'!E15</f>
        <v>2</v>
      </c>
      <c r="Q327" s="22">
        <f>+'Tute cabrò'!F15</f>
        <v>0</v>
      </c>
      <c r="R327" s="16"/>
      <c r="S327" s="16"/>
      <c r="T327" s="149">
        <f>+Buti!A15</f>
        <v>11</v>
      </c>
      <c r="U327" s="95" t="str">
        <f>+Buti!B15</f>
        <v>Albert</v>
      </c>
      <c r="V327" s="110">
        <f>+Buti!C15</f>
        <v>-20</v>
      </c>
      <c r="W327" s="90">
        <f>+Buti!D15</f>
        <v>-192</v>
      </c>
      <c r="X327" s="91">
        <f>+Buti!E15</f>
        <v>16</v>
      </c>
      <c r="Y327" s="185">
        <f>+Buti!F15</f>
        <v>0</v>
      </c>
      <c r="AV327"/>
    </row>
    <row r="328" spans="3:48" ht="13.5" thickBot="1" x14ac:dyDescent="0.35">
      <c r="C328" s="75"/>
      <c r="D328" s="149">
        <f>+Kul!A16</f>
        <v>12</v>
      </c>
      <c r="E328" s="23" t="str">
        <f>+Kul!B16</f>
        <v>Golanó</v>
      </c>
      <c r="F328" s="110">
        <f>+Kul!C16</f>
        <v>10</v>
      </c>
      <c r="G328" s="90">
        <f>+Kul!D16</f>
        <v>1</v>
      </c>
      <c r="H328" s="91">
        <f>+Kul!E16</f>
        <v>1</v>
      </c>
      <c r="I328" s="185">
        <f>+Kul!F16</f>
        <v>0</v>
      </c>
      <c r="J328" s="16"/>
      <c r="K328" s="16"/>
      <c r="L328" s="16"/>
      <c r="N328" s="72"/>
      <c r="O328" s="72"/>
      <c r="P328" s="92"/>
      <c r="R328" s="16"/>
      <c r="S328" s="16"/>
      <c r="T328" s="149">
        <f>+Buti!A16</f>
        <v>12</v>
      </c>
      <c r="U328" s="95" t="str">
        <f>+Buti!B16</f>
        <v>Nogué</v>
      </c>
      <c r="V328" s="110">
        <f>+Buti!C16</f>
        <v>-50</v>
      </c>
      <c r="W328" s="90">
        <f>+Buti!D16</f>
        <v>-165</v>
      </c>
      <c r="X328" s="91">
        <f>+Buti!E16</f>
        <v>15</v>
      </c>
      <c r="Y328" s="185">
        <f>+Buti!F16</f>
        <v>0</v>
      </c>
      <c r="AV328"/>
    </row>
    <row r="329" spans="3:48" ht="13.5" thickBot="1" x14ac:dyDescent="0.35">
      <c r="C329" s="75"/>
      <c r="D329" s="149">
        <f>+Kul!A17</f>
        <v>13</v>
      </c>
      <c r="E329" s="23" t="str">
        <f>+Kul!B17</f>
        <v>Nin</v>
      </c>
      <c r="F329" s="110">
        <f>+Kul!C17</f>
        <v>10</v>
      </c>
      <c r="G329" s="90">
        <f>+Kul!D17</f>
        <v>-3</v>
      </c>
      <c r="H329" s="91">
        <f>+Kul!E17</f>
        <v>1</v>
      </c>
      <c r="I329" s="185">
        <f>+Kul!F17</f>
        <v>0</v>
      </c>
      <c r="J329" s="16"/>
      <c r="K329" s="16"/>
      <c r="L329" s="16"/>
      <c r="N329" s="72"/>
      <c r="O329" s="72"/>
      <c r="P329" s="92"/>
      <c r="R329" s="16"/>
      <c r="S329" s="16"/>
      <c r="T329" s="149">
        <f>+Buti!A17</f>
        <v>13</v>
      </c>
      <c r="U329" s="95" t="str">
        <f>+Buti!B17</f>
        <v>Sebas</v>
      </c>
      <c r="V329" s="110">
        <f>+Buti!C17</f>
        <v>-50</v>
      </c>
      <c r="W329" s="90">
        <f>+Buti!D17</f>
        <v>-182</v>
      </c>
      <c r="X329" s="91">
        <f>+Buti!E17</f>
        <v>28</v>
      </c>
      <c r="Y329" s="185">
        <f>+Buti!F17</f>
        <v>0</v>
      </c>
      <c r="AV329"/>
    </row>
    <row r="330" spans="3:48" ht="13.5" thickBot="1" x14ac:dyDescent="0.35">
      <c r="C330" s="75"/>
      <c r="D330" s="149">
        <f>+Kul!A18</f>
        <v>14</v>
      </c>
      <c r="E330" s="23" t="str">
        <f>+Kul!B18</f>
        <v>Daniel</v>
      </c>
      <c r="F330" s="110">
        <f>+Kul!C18</f>
        <v>10</v>
      </c>
      <c r="G330" s="90">
        <f>+Kul!D18</f>
        <v>-4</v>
      </c>
      <c r="H330" s="91">
        <f>+Kul!E18</f>
        <v>2</v>
      </c>
      <c r="I330" s="185">
        <f>+Kul!F18</f>
        <v>0</v>
      </c>
      <c r="J330" s="16"/>
      <c r="K330" s="16"/>
      <c r="L330" s="16"/>
      <c r="N330" s="72"/>
      <c r="O330" s="72"/>
      <c r="P330" s="92"/>
      <c r="R330" s="16"/>
      <c r="S330" s="16"/>
      <c r="T330" s="149">
        <f>+Buti!A18</f>
        <v>14</v>
      </c>
      <c r="U330" s="95" t="str">
        <f>+Buti!B18</f>
        <v>Grau</v>
      </c>
      <c r="V330" s="110">
        <f>+Buti!C18</f>
        <v>-50</v>
      </c>
      <c r="W330" s="90">
        <f>+Buti!D18</f>
        <v>-268</v>
      </c>
      <c r="X330" s="91">
        <f>+Buti!E18</f>
        <v>19</v>
      </c>
      <c r="Y330" s="185">
        <f>+Buti!F18</f>
        <v>0</v>
      </c>
      <c r="AV330"/>
    </row>
    <row r="331" spans="3:48" ht="13.5" thickBot="1" x14ac:dyDescent="0.35">
      <c r="C331" s="75"/>
      <c r="D331" s="149">
        <f>+Kul!A23</f>
        <v>19</v>
      </c>
      <c r="E331" s="23" t="str">
        <f>+Kul!B23</f>
        <v>Carles</v>
      </c>
      <c r="F331" s="110">
        <f>+Kul!C23</f>
        <v>-1</v>
      </c>
      <c r="G331" s="90">
        <f>+Kul!D23</f>
        <v>-7</v>
      </c>
      <c r="H331" s="91">
        <f>+Kul!E23</f>
        <v>4</v>
      </c>
      <c r="I331" s="185">
        <f>+Kul!F23</f>
        <v>0</v>
      </c>
      <c r="J331" s="16"/>
      <c r="K331" s="16"/>
      <c r="L331" s="16"/>
      <c r="N331" s="72"/>
      <c r="O331" s="72"/>
      <c r="P331" s="92"/>
      <c r="R331" s="16"/>
      <c r="S331" s="16"/>
      <c r="T331" s="149">
        <f>+Buti!A19</f>
        <v>15</v>
      </c>
      <c r="U331" s="95" t="str">
        <f>+Buti!B19</f>
        <v>Carlos F</v>
      </c>
      <c r="V331" s="110">
        <f>+Buti!C19</f>
        <v>10</v>
      </c>
      <c r="W331" s="90">
        <f>+Buti!D19</f>
        <v>51</v>
      </c>
      <c r="X331" s="91">
        <f>+Buti!E19</f>
        <v>3</v>
      </c>
      <c r="Y331" s="185">
        <f>+Buti!F19</f>
        <v>0</v>
      </c>
      <c r="AV331"/>
    </row>
    <row r="332" spans="3:48" ht="13.5" thickBot="1" x14ac:dyDescent="0.35">
      <c r="C332" s="75"/>
      <c r="D332" s="149">
        <f>+Kul!A24</f>
        <v>20</v>
      </c>
      <c r="E332" s="23" t="str">
        <f>+Kul!B24</f>
        <v>Marius</v>
      </c>
      <c r="F332" s="110">
        <f>+Kul!C24</f>
        <v>-4</v>
      </c>
      <c r="G332" s="90">
        <f>+Kul!D24</f>
        <v>-2</v>
      </c>
      <c r="H332" s="91">
        <f>+Kul!E24</f>
        <v>1</v>
      </c>
      <c r="I332" s="185">
        <f>+Kul!F24</f>
        <v>0</v>
      </c>
      <c r="J332" s="16"/>
      <c r="K332" s="16"/>
      <c r="L332" s="16"/>
      <c r="N332" s="72"/>
      <c r="O332" s="72"/>
      <c r="P332" s="92"/>
      <c r="R332" s="16"/>
      <c r="S332" s="16"/>
      <c r="T332" s="16"/>
      <c r="U332" s="52"/>
      <c r="V332" s="72"/>
      <c r="W332" s="92"/>
      <c r="X332" s="92"/>
      <c r="Y332" s="16"/>
      <c r="AV332"/>
    </row>
    <row r="333" spans="3:48" ht="13.5" thickBot="1" x14ac:dyDescent="0.35">
      <c r="C333" s="75"/>
      <c r="D333" s="149">
        <f>+Kul!A25</f>
        <v>21</v>
      </c>
      <c r="E333" s="23" t="str">
        <f>+Kul!B25</f>
        <v>Amanda</v>
      </c>
      <c r="F333" s="110">
        <f>+Kul!C25</f>
        <v>-5</v>
      </c>
      <c r="G333" s="90">
        <f>+Kul!D25</f>
        <v>-3</v>
      </c>
      <c r="H333" s="91">
        <f>+Kul!E25</f>
        <v>1</v>
      </c>
      <c r="I333" s="185">
        <f>+Kul!F25</f>
        <v>0</v>
      </c>
      <c r="J333" s="16"/>
      <c r="K333" s="16"/>
      <c r="L333" s="16"/>
      <c r="N333" s="72"/>
      <c r="O333" s="72"/>
      <c r="P333" s="92"/>
      <c r="R333" s="16"/>
      <c r="S333" s="16"/>
      <c r="T333" s="16"/>
      <c r="U333" s="52"/>
      <c r="V333" s="72"/>
      <c r="W333" s="92"/>
      <c r="X333" s="92"/>
      <c r="Y333" s="16"/>
      <c r="AV333"/>
    </row>
    <row r="334" spans="3:48" ht="13.5" thickBot="1" x14ac:dyDescent="0.35">
      <c r="C334" s="75"/>
      <c r="D334" s="149">
        <f>+Kul!A26</f>
        <v>22</v>
      </c>
      <c r="E334" s="23" t="str">
        <f>+Kul!B26</f>
        <v>Ana B</v>
      </c>
      <c r="F334" s="110">
        <f>+Kul!C26</f>
        <v>-20</v>
      </c>
      <c r="G334" s="90">
        <f>+Kul!D26</f>
        <v>-12</v>
      </c>
      <c r="H334" s="91">
        <f>+Kul!E26</f>
        <v>3</v>
      </c>
      <c r="I334" s="185">
        <f>+Kul!F26</f>
        <v>0</v>
      </c>
      <c r="J334" s="16"/>
      <c r="K334" s="16"/>
      <c r="L334" s="16"/>
      <c r="N334" s="72"/>
      <c r="O334" s="72"/>
      <c r="P334" s="92"/>
      <c r="R334" s="16"/>
      <c r="S334" s="16"/>
      <c r="T334" s="16"/>
      <c r="U334" s="52"/>
      <c r="V334" s="72"/>
      <c r="W334" s="92"/>
      <c r="X334" s="92"/>
      <c r="Y334" s="16"/>
      <c r="AV334"/>
    </row>
    <row r="335" spans="3:48" x14ac:dyDescent="0.3">
      <c r="C335" s="75"/>
      <c r="D335" s="16"/>
      <c r="E335" s="16"/>
      <c r="H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U335" s="16"/>
      <c r="V335" s="16"/>
      <c r="AV335"/>
    </row>
    <row r="336" spans="3:48" x14ac:dyDescent="0.3">
      <c r="C336" s="75"/>
      <c r="R336" s="16"/>
      <c r="S336" s="16"/>
      <c r="Z336" s="16"/>
      <c r="AA336" s="16"/>
      <c r="AV336"/>
    </row>
    <row r="337" spans="3:48" x14ac:dyDescent="0.3">
      <c r="C337" s="75"/>
      <c r="R337" s="16"/>
      <c r="S337" s="16"/>
      <c r="Z337" s="16"/>
      <c r="AA337" s="16"/>
      <c r="AV337"/>
    </row>
    <row r="338" spans="3:48" x14ac:dyDescent="0.3">
      <c r="C338" s="75"/>
      <c r="R338" s="16"/>
      <c r="S338" s="16"/>
      <c r="Z338" s="16"/>
      <c r="AA338" s="16"/>
      <c r="AV338"/>
    </row>
    <row r="339" spans="3:48" x14ac:dyDescent="0.3">
      <c r="C339" s="75"/>
      <c r="R339" s="16"/>
      <c r="S339" s="16"/>
      <c r="Z339" s="16"/>
      <c r="AA339" s="16"/>
      <c r="AV339"/>
    </row>
    <row r="340" spans="3:48" x14ac:dyDescent="0.3">
      <c r="C340" s="75"/>
      <c r="R340" s="16"/>
      <c r="S340" s="16"/>
      <c r="Z340" s="16"/>
      <c r="AA340" s="16"/>
      <c r="AV340"/>
    </row>
    <row r="341" spans="3:48" x14ac:dyDescent="0.3">
      <c r="C341" s="75"/>
      <c r="R341" s="16"/>
      <c r="S341" s="16"/>
      <c r="Z341" s="16"/>
      <c r="AA341" s="16"/>
      <c r="AV341"/>
    </row>
    <row r="342" spans="3:48" x14ac:dyDescent="0.3">
      <c r="C342" s="75"/>
      <c r="R342" s="16"/>
      <c r="S342" s="16"/>
      <c r="Z342" s="16"/>
      <c r="AA342" s="16"/>
      <c r="AV342"/>
    </row>
    <row r="343" spans="3:48" x14ac:dyDescent="0.3">
      <c r="C343" s="75"/>
      <c r="R343" s="16"/>
      <c r="S343" s="16"/>
      <c r="Z343" s="16"/>
      <c r="AA343" s="16"/>
      <c r="AV343"/>
    </row>
    <row r="344" spans="3:48" x14ac:dyDescent="0.3">
      <c r="C344" s="75"/>
      <c r="R344" s="16"/>
      <c r="S344" s="16"/>
      <c r="Z344" s="16"/>
      <c r="AA344" s="16"/>
      <c r="AV344"/>
    </row>
    <row r="345" spans="3:48" ht="13.5" thickBot="1" x14ac:dyDescent="0.35">
      <c r="C345" s="75"/>
      <c r="D345" s="149">
        <f>+Wizard!A11</f>
        <v>7</v>
      </c>
      <c r="E345" s="23" t="str">
        <f>+Wizard!B11</f>
        <v>Marko</v>
      </c>
      <c r="F345" s="89">
        <f>+Wizard!C11</f>
        <v>19</v>
      </c>
      <c r="G345" s="285">
        <f>+Wizard!D11</f>
        <v>0</v>
      </c>
      <c r="H345" s="91">
        <f>+Wizard!E11</f>
        <v>45</v>
      </c>
      <c r="I345" s="185">
        <f>+Wizard!F11</f>
        <v>0</v>
      </c>
      <c r="R345" s="16"/>
      <c r="S345" s="16"/>
      <c r="Z345" s="16"/>
      <c r="AA345" s="16"/>
      <c r="AV345"/>
    </row>
    <row r="346" spans="3:48" ht="13.5" thickBot="1" x14ac:dyDescent="0.35">
      <c r="C346" s="75"/>
      <c r="D346" s="149">
        <f>+Wizard!A12</f>
        <v>8</v>
      </c>
      <c r="E346" s="23" t="str">
        <f>+Wizard!B12</f>
        <v>Manolo</v>
      </c>
      <c r="F346" s="89">
        <f>+Wizard!C12</f>
        <v>17</v>
      </c>
      <c r="G346" s="285">
        <f>+Wizard!D12</f>
        <v>0</v>
      </c>
      <c r="H346" s="91">
        <f>+Wizard!E12</f>
        <v>110</v>
      </c>
      <c r="I346" s="185">
        <f>+Wizard!F12</f>
        <v>0</v>
      </c>
      <c r="R346" s="16"/>
      <c r="S346" s="16"/>
      <c r="Z346" s="16"/>
      <c r="AA346" s="16"/>
      <c r="AV346"/>
    </row>
    <row r="347" spans="3:48" ht="13.5" thickBot="1" x14ac:dyDescent="0.35">
      <c r="C347" s="75"/>
      <c r="D347" s="149">
        <f>+Wizard!A13</f>
        <v>9</v>
      </c>
      <c r="E347" s="23" t="str">
        <f>+Wizard!B13</f>
        <v>Alfred</v>
      </c>
      <c r="F347" s="89">
        <f>+Wizard!C13</f>
        <v>10</v>
      </c>
      <c r="G347" s="285">
        <f>+Wizard!D13</f>
        <v>0</v>
      </c>
      <c r="H347" s="91">
        <f>+Wizard!E13</f>
        <v>59</v>
      </c>
      <c r="I347" s="185">
        <f>+Wizard!F13</f>
        <v>0</v>
      </c>
      <c r="R347" s="16"/>
      <c r="S347" s="16"/>
      <c r="Z347" s="16"/>
      <c r="AA347" s="16"/>
      <c r="AV347"/>
    </row>
    <row r="348" spans="3:48" ht="13.5" thickBot="1" x14ac:dyDescent="0.35">
      <c r="C348" s="75"/>
      <c r="D348" s="149">
        <f>+Wizard!A14</f>
        <v>10</v>
      </c>
      <c r="E348" s="23" t="str">
        <f>+Wizard!B14</f>
        <v>Debi</v>
      </c>
      <c r="F348" s="89">
        <f>+Wizard!C14</f>
        <v>9</v>
      </c>
      <c r="G348" s="285">
        <f>+Wizard!D14</f>
        <v>0</v>
      </c>
      <c r="H348" s="91">
        <f>+Wizard!E14</f>
        <v>7</v>
      </c>
      <c r="I348" s="185">
        <f>+Wizard!F14</f>
        <v>0</v>
      </c>
      <c r="R348" s="16"/>
      <c r="S348" s="16"/>
      <c r="Z348" s="16"/>
      <c r="AA348" s="16"/>
      <c r="AV348"/>
    </row>
    <row r="349" spans="3:48" ht="13.5" thickBot="1" x14ac:dyDescent="0.35">
      <c r="C349" s="75"/>
      <c r="D349" s="149">
        <f>+Wizard!A15</f>
        <v>11</v>
      </c>
      <c r="E349" s="23" t="str">
        <f>+Wizard!B15</f>
        <v>George</v>
      </c>
      <c r="F349" s="89">
        <f>+Wizard!C15</f>
        <v>4</v>
      </c>
      <c r="G349" s="285">
        <f>+Wizard!D15</f>
        <v>0</v>
      </c>
      <c r="H349" s="91">
        <f>+Wizard!E15</f>
        <v>22</v>
      </c>
      <c r="I349" s="185">
        <f>+Wizard!F15</f>
        <v>0</v>
      </c>
      <c r="R349" s="16"/>
      <c r="S349" s="16"/>
      <c r="Z349" s="16"/>
      <c r="AA349" s="16"/>
      <c r="AV349"/>
    </row>
    <row r="350" spans="3:48" ht="13.5" thickBot="1" x14ac:dyDescent="0.35">
      <c r="C350" s="75"/>
      <c r="D350" s="149">
        <f>+Wizard!A16</f>
        <v>12</v>
      </c>
      <c r="E350" s="23" t="str">
        <f>+Wizard!B16</f>
        <v>Sebas</v>
      </c>
      <c r="F350" s="89">
        <f>+Wizard!C16</f>
        <v>4</v>
      </c>
      <c r="G350" s="285">
        <f>+Wizard!D16</f>
        <v>0</v>
      </c>
      <c r="H350" s="91">
        <f>+Wizard!E16</f>
        <v>16</v>
      </c>
      <c r="I350" s="185">
        <f>+Wizard!F16</f>
        <v>0</v>
      </c>
      <c r="R350" s="16"/>
      <c r="S350" s="16"/>
      <c r="Z350" s="16"/>
      <c r="AA350" s="16"/>
      <c r="AV350"/>
    </row>
    <row r="351" spans="3:48" ht="13.5" thickBot="1" x14ac:dyDescent="0.35">
      <c r="C351" s="75"/>
      <c r="D351" s="149">
        <f>+Wizard!A17</f>
        <v>13</v>
      </c>
      <c r="E351" s="23" t="str">
        <f>+Wizard!B17</f>
        <v>Gemma</v>
      </c>
      <c r="F351" s="89">
        <f>+Wizard!C17</f>
        <v>4</v>
      </c>
      <c r="G351" s="285">
        <f>+Wizard!D17</f>
        <v>0</v>
      </c>
      <c r="H351" s="91">
        <f>+Wizard!E17</f>
        <v>15</v>
      </c>
      <c r="I351" s="185">
        <f>+Wizard!F17</f>
        <v>0</v>
      </c>
      <c r="R351" s="16"/>
      <c r="S351" s="16"/>
      <c r="Z351" s="16"/>
      <c r="AA351" s="16"/>
      <c r="AB351" s="149">
        <f>+Camelot!A17</f>
        <v>13</v>
      </c>
      <c r="AC351" s="23" t="str">
        <f>+Camelot!B17</f>
        <v>Grau</v>
      </c>
      <c r="AD351" s="89">
        <f>+Camelot!C17</f>
        <v>-31</v>
      </c>
      <c r="AE351" s="285">
        <f>+Camelot!D17</f>
        <v>0</v>
      </c>
      <c r="AF351" s="91">
        <f>+Camelot!E17</f>
        <v>26</v>
      </c>
      <c r="AG351" s="185">
        <f>+Camelot!F17</f>
        <v>0</v>
      </c>
      <c r="AV351"/>
    </row>
    <row r="352" spans="3:48" ht="13.5" thickBot="1" x14ac:dyDescent="0.35">
      <c r="C352" s="75"/>
      <c r="D352" s="149">
        <f>+Wizard!A18</f>
        <v>14</v>
      </c>
      <c r="E352" s="23" t="str">
        <f>+Wizard!B18</f>
        <v>Tito</v>
      </c>
      <c r="F352" s="89">
        <f>+Wizard!C18</f>
        <v>3</v>
      </c>
      <c r="G352" s="285">
        <f>+Wizard!D18</f>
        <v>0</v>
      </c>
      <c r="H352" s="91">
        <f>+Wizard!E18</f>
        <v>10</v>
      </c>
      <c r="I352" s="185">
        <f>+Wizard!F18</f>
        <v>0</v>
      </c>
      <c r="R352" s="16"/>
      <c r="S352" s="16"/>
      <c r="Z352" s="16"/>
      <c r="AA352" s="16"/>
      <c r="AB352" s="149">
        <f>+Camelot!A18</f>
        <v>14</v>
      </c>
      <c r="AC352" s="23" t="str">
        <f>+Camelot!B18</f>
        <v>Amanda</v>
      </c>
      <c r="AD352" s="89">
        <f>+Camelot!C18</f>
        <v>8</v>
      </c>
      <c r="AE352" s="285">
        <f>+Camelot!D18</f>
        <v>0</v>
      </c>
      <c r="AF352" s="91">
        <f>+Camelot!E18</f>
        <v>4</v>
      </c>
      <c r="AG352" s="185">
        <f>+Camelot!F18</f>
        <v>0</v>
      </c>
      <c r="AV352"/>
    </row>
    <row r="353" spans="3:48" ht="13.5" thickBot="1" x14ac:dyDescent="0.35">
      <c r="C353" s="75"/>
      <c r="D353" s="149">
        <f>+Wizard!A19</f>
        <v>15</v>
      </c>
      <c r="E353" s="23" t="str">
        <f>+Wizard!B19</f>
        <v>Amanda</v>
      </c>
      <c r="F353" s="89">
        <f>+Wizard!C19</f>
        <v>2</v>
      </c>
      <c r="G353" s="285">
        <f>+Wizard!D19</f>
        <v>0</v>
      </c>
      <c r="H353" s="91">
        <f>+Wizard!E19</f>
        <v>7</v>
      </c>
      <c r="I353" s="185">
        <f>+Wizard!F19</f>
        <v>0</v>
      </c>
      <c r="R353" s="16"/>
      <c r="S353" s="16"/>
      <c r="Z353" s="16"/>
      <c r="AA353" s="16"/>
      <c r="AB353" s="149">
        <f>+Camelot!A19</f>
        <v>15</v>
      </c>
      <c r="AC353" s="23" t="str">
        <f>+Camelot!B19</f>
        <v>Marina</v>
      </c>
      <c r="AD353" s="89">
        <f>+Camelot!C19</f>
        <v>4</v>
      </c>
      <c r="AE353" s="285">
        <f>+Camelot!D19</f>
        <v>0</v>
      </c>
      <c r="AF353" s="91">
        <f>+Camelot!E19</f>
        <v>3</v>
      </c>
      <c r="AG353" s="185">
        <f>+Camelot!F19</f>
        <v>0</v>
      </c>
      <c r="AV353"/>
    </row>
    <row r="354" spans="3:48" ht="13.5" thickBot="1" x14ac:dyDescent="0.35">
      <c r="C354" s="75"/>
      <c r="D354" s="149">
        <f>+Wizard!A20</f>
        <v>16</v>
      </c>
      <c r="E354" s="23" t="str">
        <f>+Wizard!B20</f>
        <v>Jim</v>
      </c>
      <c r="F354" s="89">
        <f>+Wizard!C20</f>
        <v>-1</v>
      </c>
      <c r="G354" s="285">
        <f>+Wizard!D20</f>
        <v>0</v>
      </c>
      <c r="H354" s="91">
        <f>+Wizard!E20</f>
        <v>36</v>
      </c>
      <c r="I354" s="185">
        <f>+Wizard!F20</f>
        <v>0</v>
      </c>
      <c r="J354" s="16"/>
      <c r="K354" s="16"/>
      <c r="R354" s="16"/>
      <c r="S354" s="16"/>
      <c r="AB354" s="149">
        <f>+Camelot!A20</f>
        <v>16</v>
      </c>
      <c r="AC354" s="23" t="str">
        <f>+Camelot!B20</f>
        <v>Òscar</v>
      </c>
      <c r="AD354" s="89">
        <f>+Camelot!C20</f>
        <v>4</v>
      </c>
      <c r="AE354" s="285">
        <f>+Camelot!D20</f>
        <v>0</v>
      </c>
      <c r="AF354" s="91">
        <f>+Camelot!E20</f>
        <v>1</v>
      </c>
      <c r="AG354" s="185">
        <f>+Camelot!F20</f>
        <v>0</v>
      </c>
      <c r="AV354"/>
    </row>
    <row r="355" spans="3:48" ht="13.5" thickBot="1" x14ac:dyDescent="0.35">
      <c r="C355" s="75"/>
      <c r="D355" s="149">
        <f>+Wizard!A21</f>
        <v>17</v>
      </c>
      <c r="E355" s="23" t="str">
        <f>+Wizard!B21</f>
        <v>Grau</v>
      </c>
      <c r="F355" s="89">
        <f>+Wizard!C21</f>
        <v>-2</v>
      </c>
      <c r="G355" s="285">
        <f>+Wizard!D21</f>
        <v>0</v>
      </c>
      <c r="H355" s="91">
        <f>+Wizard!E21</f>
        <v>29</v>
      </c>
      <c r="I355" s="185">
        <f>+Wizard!F21</f>
        <v>0</v>
      </c>
      <c r="J355" s="16"/>
      <c r="K355" s="16"/>
      <c r="L355" s="149">
        <f>+'Wizard Classic'!A21</f>
        <v>17</v>
      </c>
      <c r="M355" s="23" t="str">
        <f>+'Wizard Classic'!B21</f>
        <v>Carol B.</v>
      </c>
      <c r="N355" s="89">
        <f>+'Wizard Classic'!C21</f>
        <v>-10</v>
      </c>
      <c r="O355" s="285">
        <f>+'Wizard Classic'!D21</f>
        <v>0</v>
      </c>
      <c r="P355" s="91">
        <f>+'Wizard Classic'!E21</f>
        <v>15</v>
      </c>
      <c r="Q355" s="185">
        <f>+'Wizard Classic'!F21</f>
        <v>0</v>
      </c>
      <c r="R355" s="16"/>
      <c r="S355" s="16"/>
      <c r="T355" s="149">
        <f>+Magic!A21</f>
        <v>17</v>
      </c>
      <c r="U355" s="23" t="str">
        <f>+Magic!B21</f>
        <v>Shauna</v>
      </c>
      <c r="V355" s="89">
        <f>+Magic!C21</f>
        <v>-16</v>
      </c>
      <c r="W355" s="285">
        <f>+Magic!D21</f>
        <v>0</v>
      </c>
      <c r="X355" s="91">
        <f>+Magic!E21</f>
        <v>333</v>
      </c>
      <c r="Y355" s="185">
        <f>+Magic!F21</f>
        <v>0</v>
      </c>
      <c r="AB355" s="149">
        <f>+Camelot!A21</f>
        <v>17</v>
      </c>
      <c r="AC355" s="23" t="str">
        <f>+Camelot!B21</f>
        <v>Nin</v>
      </c>
      <c r="AD355" s="89">
        <f>+Camelot!C21</f>
        <v>3</v>
      </c>
      <c r="AE355" s="285">
        <f>+Camelot!D21</f>
        <v>0</v>
      </c>
      <c r="AF355" s="91">
        <f>+Camelot!E21</f>
        <v>3</v>
      </c>
      <c r="AG355" s="185">
        <f>+Camelot!F21</f>
        <v>0</v>
      </c>
      <c r="AV355"/>
    </row>
    <row r="356" spans="3:48" ht="13.5" thickBot="1" x14ac:dyDescent="0.35">
      <c r="C356" s="75"/>
      <c r="D356" s="149">
        <f>+Wizard!A22</f>
        <v>18</v>
      </c>
      <c r="E356" s="23" t="str">
        <f>+Wizard!B22</f>
        <v>Jordi</v>
      </c>
      <c r="F356" s="89">
        <f>+Wizard!C22</f>
        <v>-2</v>
      </c>
      <c r="G356" s="285">
        <f>+Wizard!D22</f>
        <v>0</v>
      </c>
      <c r="H356" s="91">
        <f>+Wizard!E22</f>
        <v>18</v>
      </c>
      <c r="I356" s="185">
        <f>+Wizard!F22</f>
        <v>0</v>
      </c>
      <c r="J356" s="16"/>
      <c r="K356" s="16"/>
      <c r="L356" s="149">
        <f>+'Wizard Classic'!A22</f>
        <v>18</v>
      </c>
      <c r="M356" s="23" t="str">
        <f>+'Wizard Classic'!B22</f>
        <v>Mariajo</v>
      </c>
      <c r="N356" s="89">
        <f>+'Wizard Classic'!C22</f>
        <v>-18</v>
      </c>
      <c r="O356" s="285">
        <f>+'Wizard Classic'!D22</f>
        <v>0</v>
      </c>
      <c r="P356" s="91">
        <f>+'Wizard Classic'!E22</f>
        <v>16</v>
      </c>
      <c r="Q356" s="185">
        <f>+'Wizard Classic'!F22</f>
        <v>0</v>
      </c>
      <c r="R356" s="16"/>
      <c r="S356" s="16"/>
      <c r="T356" s="149">
        <f>+Magic!A22</f>
        <v>18</v>
      </c>
      <c r="U356" s="23" t="str">
        <f>+Magic!B22</f>
        <v>Sebas</v>
      </c>
      <c r="V356" s="89">
        <f>+Magic!C22</f>
        <v>-16</v>
      </c>
      <c r="W356" s="285">
        <f>+Magic!D22</f>
        <v>0</v>
      </c>
      <c r="X356" s="91">
        <f>+Magic!E22</f>
        <v>27</v>
      </c>
      <c r="Y356" s="185">
        <f>+Magic!F22</f>
        <v>0</v>
      </c>
      <c r="AB356" s="149">
        <f>+Camelot!A22</f>
        <v>18</v>
      </c>
      <c r="AC356" s="23" t="str">
        <f>+Camelot!B22</f>
        <v>Bibi</v>
      </c>
      <c r="AD356" s="89">
        <f>+Camelot!C22</f>
        <v>2</v>
      </c>
      <c r="AE356" s="285">
        <f>+Camelot!D22</f>
        <v>0</v>
      </c>
      <c r="AF356" s="91">
        <f>+Camelot!E22</f>
        <v>1</v>
      </c>
      <c r="AG356" s="185">
        <f>+Camelot!F22</f>
        <v>0</v>
      </c>
      <c r="AV356"/>
    </row>
    <row r="357" spans="3:48" ht="13.5" thickBot="1" x14ac:dyDescent="0.35">
      <c r="C357" s="75"/>
      <c r="D357" s="149">
        <f>+Wizard!A23</f>
        <v>19</v>
      </c>
      <c r="E357" s="23" t="str">
        <f>+Wizard!B23</f>
        <v>France</v>
      </c>
      <c r="F357" s="89">
        <f>+Wizard!C23</f>
        <v>-2</v>
      </c>
      <c r="G357" s="285">
        <f>+Wizard!D23</f>
        <v>0</v>
      </c>
      <c r="H357" s="91">
        <f>+Wizard!E23</f>
        <v>8</v>
      </c>
      <c r="I357" s="185">
        <f>+Wizard!F23</f>
        <v>0</v>
      </c>
      <c r="J357" s="16"/>
      <c r="K357" s="16"/>
      <c r="L357" s="149">
        <f>+'Wizard Classic'!A23</f>
        <v>19</v>
      </c>
      <c r="M357" s="23" t="str">
        <f>+'Wizard Classic'!B23</f>
        <v>Sebas</v>
      </c>
      <c r="N357" s="89">
        <f>+'Wizard Classic'!C23</f>
        <v>-45</v>
      </c>
      <c r="O357" s="285">
        <f>+'Wizard Classic'!D23</f>
        <v>0</v>
      </c>
      <c r="P357" s="91">
        <f>+'Wizard Classic'!E23</f>
        <v>52</v>
      </c>
      <c r="Q357" s="185">
        <f>+'Wizard Classic'!F23</f>
        <v>0</v>
      </c>
      <c r="R357" s="16"/>
      <c r="S357" s="16"/>
      <c r="T357" s="149">
        <f>+Magic!A23</f>
        <v>19</v>
      </c>
      <c r="U357" s="23" t="str">
        <f>+Magic!B23</f>
        <v>Tito</v>
      </c>
      <c r="V357" s="89">
        <f>+Magic!C23</f>
        <v>-32</v>
      </c>
      <c r="W357" s="285">
        <f>+Magic!D23</f>
        <v>0</v>
      </c>
      <c r="X357" s="91">
        <f>+Magic!E23</f>
        <v>23</v>
      </c>
      <c r="Y357" s="185">
        <f>+Magic!F23</f>
        <v>0</v>
      </c>
      <c r="AV357"/>
    </row>
    <row r="358" spans="3:48" ht="13.5" thickBot="1" x14ac:dyDescent="0.35">
      <c r="C358" s="75"/>
      <c r="D358" s="149">
        <f>+Wizard!A27</f>
        <v>23</v>
      </c>
      <c r="E358" s="23" t="str">
        <f>+Wizard!B27</f>
        <v>Goretti</v>
      </c>
      <c r="F358" s="89">
        <f>+Wizard!C27</f>
        <v>-26</v>
      </c>
      <c r="G358" s="285">
        <f>+Wizard!D27</f>
        <v>0</v>
      </c>
      <c r="H358" s="91">
        <f>+Wizard!E27</f>
        <v>58</v>
      </c>
      <c r="I358" s="185">
        <f>+Wizard!F27</f>
        <v>0</v>
      </c>
      <c r="J358" s="16"/>
      <c r="K358" s="16"/>
      <c r="L358" s="149">
        <f>+'Wizard Classic'!A24</f>
        <v>20</v>
      </c>
      <c r="M358" s="23" t="str">
        <f>+'Wizard Classic'!B24</f>
        <v>France</v>
      </c>
      <c r="N358" s="89">
        <f>+'Wizard Classic'!C24</f>
        <v>-64</v>
      </c>
      <c r="O358" s="285">
        <f>+'Wizard Classic'!D24</f>
        <v>0</v>
      </c>
      <c r="P358" s="91">
        <f>+'Wizard Classic'!E24</f>
        <v>364</v>
      </c>
      <c r="Q358" s="185">
        <f>+'Wizard Classic'!F24</f>
        <v>0</v>
      </c>
      <c r="R358" s="16"/>
      <c r="S358" s="16"/>
      <c r="T358" s="149">
        <f>+Magic!A24</f>
        <v>20</v>
      </c>
      <c r="U358" s="23" t="str">
        <f>+Magic!B24</f>
        <v>Carol B.</v>
      </c>
      <c r="V358" s="89">
        <f>+Magic!C24</f>
        <v>-51</v>
      </c>
      <c r="W358" s="285">
        <f>+Magic!D24</f>
        <v>0</v>
      </c>
      <c r="X358" s="91">
        <f>+Magic!E24</f>
        <v>77</v>
      </c>
      <c r="Y358" s="185">
        <f>+Magic!F24</f>
        <v>0</v>
      </c>
      <c r="AV358"/>
    </row>
    <row r="359" spans="3:48" ht="13.5" thickBot="1" x14ac:dyDescent="0.35">
      <c r="C359" s="75"/>
      <c r="D359" s="149">
        <f>+Wizard!A28</f>
        <v>24</v>
      </c>
      <c r="E359" s="23" t="str">
        <f>+Wizard!B28</f>
        <v>Nin</v>
      </c>
      <c r="F359" s="89">
        <f>+Wizard!C28</f>
        <v>-28</v>
      </c>
      <c r="G359" s="285">
        <f>+Wizard!D28</f>
        <v>138.57142857142858</v>
      </c>
      <c r="H359" s="91">
        <f>+Wizard!E28</f>
        <v>22</v>
      </c>
      <c r="I359" s="185">
        <f>+Wizard!F28</f>
        <v>0</v>
      </c>
      <c r="J359" s="16"/>
      <c r="K359" s="16"/>
      <c r="L359" s="149">
        <f>+'Wizard Classic'!A25</f>
        <v>21</v>
      </c>
      <c r="M359" s="23" t="str">
        <f>+'Wizard Classic'!B25</f>
        <v>Gemma</v>
      </c>
      <c r="N359" s="89">
        <f>+'Wizard Classic'!C25</f>
        <v>-80</v>
      </c>
      <c r="O359" s="285">
        <f>+'Wizard Classic'!D25</f>
        <v>0</v>
      </c>
      <c r="P359" s="91">
        <f>+'Wizard Classic'!E25</f>
        <v>110</v>
      </c>
      <c r="Q359" s="185">
        <f>+'Wizard Classic'!F25</f>
        <v>0</v>
      </c>
      <c r="R359" s="16"/>
      <c r="S359" s="16"/>
      <c r="T359" s="149">
        <f>+Magic!A25</f>
        <v>21</v>
      </c>
      <c r="U359" s="23" t="str">
        <f>+Magic!B25</f>
        <v>Nancy</v>
      </c>
      <c r="V359" s="89">
        <f>+Magic!C25</f>
        <v>-230</v>
      </c>
      <c r="W359" s="285">
        <f>+Magic!D25</f>
        <v>0</v>
      </c>
      <c r="X359" s="91">
        <f>+Magic!E25</f>
        <v>136</v>
      </c>
      <c r="Y359" s="185">
        <f>+Magic!F25</f>
        <v>0</v>
      </c>
      <c r="AV359"/>
    </row>
    <row r="360" spans="3:48" ht="13.5" thickBot="1" x14ac:dyDescent="0.35">
      <c r="C360" s="75"/>
      <c r="D360" s="149">
        <f>+Wizard!A29</f>
        <v>25</v>
      </c>
      <c r="E360" s="23" t="str">
        <f>+Wizard!B29</f>
        <v>Shauna</v>
      </c>
      <c r="F360" s="89">
        <f>+Wizard!C29</f>
        <v>-174</v>
      </c>
      <c r="G360" s="285">
        <f>+Wizard!D29</f>
        <v>0</v>
      </c>
      <c r="H360" s="91">
        <f>+Wizard!E29</f>
        <v>222</v>
      </c>
      <c r="I360" s="185">
        <f>+Wizard!F29</f>
        <v>0</v>
      </c>
      <c r="J360" s="16"/>
      <c r="K360" s="16"/>
      <c r="L360" s="149">
        <f>+'Wizard Classic'!A26</f>
        <v>22</v>
      </c>
      <c r="M360" s="23" t="str">
        <f>+'Wizard Classic'!B26</f>
        <v>Grau</v>
      </c>
      <c r="N360" s="89">
        <f>+'Wizard Classic'!C26</f>
        <v>-122</v>
      </c>
      <c r="O360" s="285">
        <f>+'Wizard Classic'!D26</f>
        <v>0</v>
      </c>
      <c r="P360" s="91">
        <f>+'Wizard Classic'!E26</f>
        <v>195</v>
      </c>
      <c r="Q360" s="185">
        <f>+'Wizard Classic'!F26</f>
        <v>0</v>
      </c>
      <c r="R360" s="16"/>
      <c r="S360" s="16"/>
      <c r="U360" s="16"/>
      <c r="V360" s="16"/>
      <c r="AV360"/>
    </row>
    <row r="361" spans="3:48" ht="13.5" thickBot="1" x14ac:dyDescent="0.35">
      <c r="C361" s="75"/>
      <c r="D361" s="149">
        <f>+Wizard!A30</f>
        <v>26</v>
      </c>
      <c r="E361" s="23" t="str">
        <f>+Wizard!B30</f>
        <v>Marius</v>
      </c>
      <c r="F361" s="89">
        <f>+Wizard!C30</f>
        <v>6</v>
      </c>
      <c r="G361" s="285">
        <f>+Wizard!D30</f>
        <v>0</v>
      </c>
      <c r="H361" s="91">
        <f>+Wizard!E30</f>
        <v>2</v>
      </c>
      <c r="I361" s="185">
        <f>+Wizard!F30</f>
        <v>0</v>
      </c>
      <c r="J361" s="16"/>
      <c r="K361" s="16"/>
      <c r="L361" s="149">
        <f>+'Wizard Classic'!A27</f>
        <v>23</v>
      </c>
      <c r="M361" s="23" t="str">
        <f>+'Wizard Classic'!B27</f>
        <v>Nancy</v>
      </c>
      <c r="N361" s="89">
        <f>+'Wizard Classic'!C27</f>
        <v>-123</v>
      </c>
      <c r="O361" s="285">
        <f>+'Wizard Classic'!D27</f>
        <v>0</v>
      </c>
      <c r="P361" s="91">
        <f>+'Wizard Classic'!E27</f>
        <v>179</v>
      </c>
      <c r="Q361" s="185">
        <f>+'Wizard Classic'!F27</f>
        <v>0</v>
      </c>
      <c r="R361" s="16"/>
      <c r="S361" s="16"/>
      <c r="U361" s="16"/>
      <c r="V361" s="16"/>
      <c r="AV361"/>
    </row>
    <row r="362" spans="3:48" ht="13.5" thickBot="1" x14ac:dyDescent="0.35">
      <c r="C362" s="75"/>
      <c r="D362" s="149">
        <f>+Wizard!A31</f>
        <v>27</v>
      </c>
      <c r="E362" s="23" t="str">
        <f>+Wizard!B31</f>
        <v>Sally</v>
      </c>
      <c r="F362" s="89">
        <f>+Wizard!C31</f>
        <v>4</v>
      </c>
      <c r="G362" s="285">
        <f>+Wizard!D31</f>
        <v>0</v>
      </c>
      <c r="H362" s="91">
        <f>+Wizard!E31</f>
        <v>1</v>
      </c>
      <c r="I362" s="185">
        <f>+Wizard!F31</f>
        <v>0</v>
      </c>
      <c r="J362" s="16"/>
      <c r="K362" s="16"/>
      <c r="L362" s="149">
        <f>+'Wizard Classic'!A28</f>
        <v>24</v>
      </c>
      <c r="M362" s="23" t="str">
        <f>+'Wizard Classic'!B28</f>
        <v>Shauna</v>
      </c>
      <c r="N362" s="89">
        <f>+'Wizard Classic'!C28</f>
        <v>-177</v>
      </c>
      <c r="O362" s="285">
        <f>+'Wizard Classic'!D28</f>
        <v>0</v>
      </c>
      <c r="P362" s="91">
        <f>+'Wizard Classic'!E28</f>
        <v>1029</v>
      </c>
      <c r="Q362" s="185">
        <f>+'Wizard Classic'!F28</f>
        <v>0</v>
      </c>
      <c r="R362" s="16"/>
      <c r="S362" s="16"/>
      <c r="U362" s="16"/>
      <c r="V362" s="16"/>
      <c r="AV362"/>
    </row>
    <row r="363" spans="3:48" ht="13.5" thickBot="1" x14ac:dyDescent="0.35">
      <c r="C363" s="75"/>
      <c r="D363" s="149">
        <f>+Wizard!A32</f>
        <v>28</v>
      </c>
      <c r="E363" s="23" t="str">
        <f>+Wizard!B32</f>
        <v>Bibi</v>
      </c>
      <c r="F363" s="89">
        <f>+Wizard!C32</f>
        <v>3</v>
      </c>
      <c r="G363" s="285">
        <f>+Wizard!D32</f>
        <v>0</v>
      </c>
      <c r="H363" s="91">
        <f>+Wizard!E32</f>
        <v>1</v>
      </c>
      <c r="I363" s="185">
        <f>+Wizard!F32</f>
        <v>0</v>
      </c>
      <c r="J363" s="16"/>
      <c r="K363" s="16"/>
      <c r="L363" s="149">
        <f>+'Wizard Classic'!A29</f>
        <v>25</v>
      </c>
      <c r="M363" s="23" t="str">
        <f>+'Wizard Classic'!B29</f>
        <v>Goretti</v>
      </c>
      <c r="N363" s="89">
        <f>+'Wizard Classic'!C29</f>
        <v>-186</v>
      </c>
      <c r="O363" s="285">
        <f>+'Wizard Classic'!D29</f>
        <v>0</v>
      </c>
      <c r="P363" s="91">
        <f>+'Wizard Classic'!E29</f>
        <v>413</v>
      </c>
      <c r="Q363" s="185">
        <f>+'Wizard Classic'!F29</f>
        <v>0</v>
      </c>
      <c r="R363" s="16"/>
      <c r="S363" s="16"/>
      <c r="U363" s="16"/>
      <c r="V363" s="16"/>
      <c r="AV363"/>
    </row>
    <row r="364" spans="3:48" ht="13.5" thickBot="1" x14ac:dyDescent="0.35">
      <c r="C364" s="75"/>
      <c r="D364" s="149">
        <f>+Wizard!A33</f>
        <v>29</v>
      </c>
      <c r="E364" s="23" t="str">
        <f>+Wizard!B33</f>
        <v>Núria</v>
      </c>
      <c r="F364" s="89">
        <f>+Wizard!C33</f>
        <v>2</v>
      </c>
      <c r="G364" s="285">
        <f>+Wizard!D33</f>
        <v>0</v>
      </c>
      <c r="H364" s="91">
        <f>+Wizard!E33</f>
        <v>4</v>
      </c>
      <c r="I364" s="185">
        <f>+Wizard!F33</f>
        <v>0</v>
      </c>
      <c r="J364" s="16"/>
      <c r="K364" s="16"/>
      <c r="L364" s="149">
        <f>+'Wizard Classic'!A30</f>
        <v>26</v>
      </c>
      <c r="M364" s="23" t="str">
        <f>+'Wizard Classic'!B30</f>
        <v>George</v>
      </c>
      <c r="N364" s="89">
        <f>+'Wizard Classic'!C30</f>
        <v>10</v>
      </c>
      <c r="O364" s="285">
        <f>+'Wizard Classic'!D30</f>
        <v>0</v>
      </c>
      <c r="P364" s="91">
        <f>+'Wizard Classic'!E30</f>
        <v>2</v>
      </c>
      <c r="Q364" s="185">
        <f>+'Wizard Classic'!F30</f>
        <v>0</v>
      </c>
      <c r="R364" s="16"/>
      <c r="S364" s="16"/>
      <c r="U364" s="16"/>
      <c r="V364" s="16"/>
      <c r="AV364"/>
    </row>
    <row r="365" spans="3:48" ht="13.5" thickBot="1" x14ac:dyDescent="0.35">
      <c r="C365" s="75"/>
      <c r="D365" s="149">
        <f>+Wizard!A34</f>
        <v>30</v>
      </c>
      <c r="E365" s="23" t="str">
        <f>+Wizard!B34</f>
        <v>Paco</v>
      </c>
      <c r="F365" s="89">
        <f>+Wizard!C34</f>
        <v>2</v>
      </c>
      <c r="G365" s="285">
        <f>+Wizard!D34</f>
        <v>0</v>
      </c>
      <c r="H365" s="91">
        <f>+Wizard!E34</f>
        <v>2</v>
      </c>
      <c r="I365" s="185">
        <f>+Wizard!F34</f>
        <v>0</v>
      </c>
      <c r="J365" s="16"/>
      <c r="K365" s="16"/>
      <c r="L365" s="149">
        <f>+'Wizard Classic'!A31</f>
        <v>27</v>
      </c>
      <c r="M365" s="23" t="str">
        <f>+'Wizard Classic'!B31</f>
        <v>Paul K</v>
      </c>
      <c r="N365" s="89">
        <f>+'Wizard Classic'!C31</f>
        <v>6</v>
      </c>
      <c r="O365" s="285">
        <f>+'Wizard Classic'!D31</f>
        <v>0</v>
      </c>
      <c r="P365" s="91">
        <f>+'Wizard Classic'!E31</f>
        <v>2</v>
      </c>
      <c r="Q365" s="185">
        <f>+'Wizard Classic'!F31</f>
        <v>0</v>
      </c>
      <c r="R365" s="16"/>
      <c r="S365" s="16"/>
      <c r="U365" s="16"/>
      <c r="V365" s="16"/>
      <c r="AV365"/>
    </row>
    <row r="366" spans="3:48" ht="13.5" thickBot="1" x14ac:dyDescent="0.35">
      <c r="C366" s="75"/>
      <c r="D366" s="149">
        <f>+Wizard!A35</f>
        <v>31</v>
      </c>
      <c r="E366" s="23" t="str">
        <f>+Wizard!B35</f>
        <v>Nogué</v>
      </c>
      <c r="F366" s="89">
        <f>+Wizard!C35</f>
        <v>1</v>
      </c>
      <c r="G366" s="285">
        <f>+Wizard!D35</f>
        <v>0</v>
      </c>
      <c r="H366" s="91">
        <f>+Wizard!E35</f>
        <v>2</v>
      </c>
      <c r="I366" s="185">
        <f>+Wizard!F35</f>
        <v>0</v>
      </c>
      <c r="J366" s="16"/>
      <c r="K366" s="16"/>
      <c r="L366" s="149">
        <f>+'Wizard Classic'!A32</f>
        <v>28</v>
      </c>
      <c r="M366" s="23" t="str">
        <f>+'Wizard Classic'!B32</f>
        <v>Adrian</v>
      </c>
      <c r="N366" s="89">
        <f>+'Wizard Classic'!C32</f>
        <v>4</v>
      </c>
      <c r="O366" s="285">
        <f>+'Wizard Classic'!D32</f>
        <v>0</v>
      </c>
      <c r="P366" s="91">
        <f>+'Wizard Classic'!E32</f>
        <v>2</v>
      </c>
      <c r="Q366" s="185">
        <f>+'Wizard Classic'!F32</f>
        <v>0</v>
      </c>
      <c r="R366" s="16"/>
      <c r="S366" s="16"/>
      <c r="U366" s="16"/>
      <c r="V366" s="16"/>
      <c r="AV366"/>
    </row>
    <row r="367" spans="3:48" ht="13.5" thickBot="1" x14ac:dyDescent="0.35">
      <c r="C367" s="75"/>
      <c r="D367" s="149">
        <f>+Wizard!A36</f>
        <v>32</v>
      </c>
      <c r="E367" s="23" t="str">
        <f>+Wizard!B36</f>
        <v>Jaume</v>
      </c>
      <c r="F367" s="89">
        <f>+Wizard!C36</f>
        <v>0</v>
      </c>
      <c r="G367" s="285">
        <f>+Wizard!D36</f>
        <v>145</v>
      </c>
      <c r="H367" s="91">
        <f>+Wizard!E36</f>
        <v>4</v>
      </c>
      <c r="I367" s="185">
        <f>+Wizard!F36</f>
        <v>0</v>
      </c>
      <c r="J367" s="16"/>
      <c r="K367" s="16"/>
      <c r="L367" s="149">
        <f>+'Wizard Classic'!A33</f>
        <v>29</v>
      </c>
      <c r="M367" s="23" t="str">
        <f>+'Wizard Classic'!B33</f>
        <v>Paco</v>
      </c>
      <c r="N367" s="89">
        <f>+'Wizard Classic'!C33</f>
        <v>4</v>
      </c>
      <c r="O367" s="285">
        <f>+'Wizard Classic'!D33</f>
        <v>0</v>
      </c>
      <c r="P367" s="91">
        <f>+'Wizard Classic'!E33</f>
        <v>1</v>
      </c>
      <c r="Q367" s="185">
        <f>+'Wizard Classic'!F33</f>
        <v>0</v>
      </c>
      <c r="R367" s="16"/>
      <c r="S367" s="16"/>
      <c r="U367" s="16"/>
      <c r="V367" s="16"/>
      <c r="AV367"/>
    </row>
    <row r="368" spans="3:48" ht="13.5" thickBot="1" x14ac:dyDescent="0.35">
      <c r="C368" s="75"/>
      <c r="D368" s="149">
        <f>+Wizard!A37</f>
        <v>33</v>
      </c>
      <c r="E368" s="23" t="str">
        <f>+Wizard!B37</f>
        <v>Adrian</v>
      </c>
      <c r="F368" s="89">
        <f>+Wizard!C37</f>
        <v>0</v>
      </c>
      <c r="G368" s="285">
        <f>+Wizard!D37</f>
        <v>0</v>
      </c>
      <c r="H368" s="91">
        <f>+Wizard!E37</f>
        <v>1</v>
      </c>
      <c r="I368" s="185">
        <f>+Wizard!F37</f>
        <v>0</v>
      </c>
      <c r="J368" s="16"/>
      <c r="K368" s="16"/>
      <c r="L368" s="149">
        <f>+'Wizard Classic'!A34</f>
        <v>30</v>
      </c>
      <c r="M368" s="23" t="str">
        <f>+'Wizard Classic'!B34</f>
        <v>Annette</v>
      </c>
      <c r="N368" s="89">
        <f>+'Wizard Classic'!C34</f>
        <v>3</v>
      </c>
      <c r="O368" s="285">
        <f>+'Wizard Classic'!D34</f>
        <v>0</v>
      </c>
      <c r="P368" s="91">
        <f>+'Wizard Classic'!E34</f>
        <v>1</v>
      </c>
      <c r="Q368" s="185">
        <f>+'Wizard Classic'!F34</f>
        <v>0</v>
      </c>
      <c r="R368" s="16"/>
      <c r="S368" s="16"/>
      <c r="U368" s="16"/>
      <c r="V368" s="16"/>
      <c r="AV368"/>
    </row>
    <row r="369" spans="3:48" ht="13.5" thickBot="1" x14ac:dyDescent="0.35">
      <c r="C369" s="75"/>
      <c r="D369" s="149">
        <f>+Wizard!A38</f>
        <v>34</v>
      </c>
      <c r="E369" s="23" t="str">
        <f>+Wizard!B38</f>
        <v>Max</v>
      </c>
      <c r="F369" s="89">
        <f>+Wizard!C38</f>
        <v>-2</v>
      </c>
      <c r="G369" s="285">
        <f>+Wizard!D38</f>
        <v>0</v>
      </c>
      <c r="H369" s="91">
        <f>+Wizard!E38</f>
        <v>2</v>
      </c>
      <c r="I369" s="185">
        <f>+Wizard!F38</f>
        <v>0</v>
      </c>
      <c r="J369" s="16"/>
      <c r="K369" s="16"/>
      <c r="L369" s="149">
        <f>+'Wizard Classic'!A35</f>
        <v>31</v>
      </c>
      <c r="M369" s="23" t="str">
        <f>+'Wizard Classic'!B35</f>
        <v>Sally</v>
      </c>
      <c r="N369" s="89">
        <f>+'Wizard Classic'!C35</f>
        <v>1</v>
      </c>
      <c r="O369" s="285">
        <f>+'Wizard Classic'!D35</f>
        <v>0</v>
      </c>
      <c r="P369" s="91">
        <f>+'Wizard Classic'!E35</f>
        <v>4</v>
      </c>
      <c r="Q369" s="185">
        <f>+'Wizard Classic'!F35</f>
        <v>0</v>
      </c>
      <c r="R369" s="16"/>
      <c r="S369" s="16"/>
      <c r="U369" s="16"/>
      <c r="V369" s="16"/>
      <c r="AV369"/>
    </row>
    <row r="370" spans="3:48" ht="13.5" thickBot="1" x14ac:dyDescent="0.35">
      <c r="C370" s="75"/>
      <c r="D370" s="149">
        <f>+Wizard!A39</f>
        <v>35</v>
      </c>
      <c r="E370" s="23" t="str">
        <f>+Wizard!B39</f>
        <v>Daniel</v>
      </c>
      <c r="F370" s="89">
        <f>+Wizard!C39</f>
        <v>-2</v>
      </c>
      <c r="G370" s="285">
        <f>+Wizard!D39</f>
        <v>0</v>
      </c>
      <c r="H370" s="91">
        <f>+Wizard!E39</f>
        <v>1</v>
      </c>
      <c r="I370" s="185">
        <f>+Wizard!F39</f>
        <v>0</v>
      </c>
      <c r="J370" s="16"/>
      <c r="K370" s="16"/>
      <c r="L370" s="149">
        <f>+'Wizard Classic'!A38</f>
        <v>33</v>
      </c>
      <c r="M370" s="23" t="str">
        <f>+'Wizard Classic'!B38</f>
        <v>Jennifer</v>
      </c>
      <c r="N370" s="89">
        <f>+'Wizard Classic'!C38</f>
        <v>-2</v>
      </c>
      <c r="O370" s="285">
        <f>+'Wizard Classic'!D38</f>
        <v>0</v>
      </c>
      <c r="P370" s="91">
        <f>+'Wizard Classic'!E38</f>
        <v>2</v>
      </c>
      <c r="Q370" s="185">
        <f>+'Wizard Classic'!F38</f>
        <v>0</v>
      </c>
      <c r="R370" s="16"/>
      <c r="S370" s="16"/>
      <c r="U370" s="16"/>
      <c r="V370" s="16"/>
      <c r="AV370"/>
    </row>
    <row r="371" spans="3:48" ht="13.5" thickBot="1" x14ac:dyDescent="0.35">
      <c r="C371" s="75"/>
      <c r="D371" s="149">
        <f>+Wizard!A40</f>
        <v>36</v>
      </c>
      <c r="E371" s="23" t="str">
        <f>+Wizard!B40</f>
        <v>Toni</v>
      </c>
      <c r="F371" s="89">
        <f>+Wizard!C40</f>
        <v>-3</v>
      </c>
      <c r="G371" s="285">
        <f>+Wizard!D40</f>
        <v>0</v>
      </c>
      <c r="H371" s="91">
        <f>+Wizard!E40</f>
        <v>2</v>
      </c>
      <c r="I371" s="185">
        <f>+Wizard!F40</f>
        <v>0</v>
      </c>
      <c r="J371" s="16"/>
      <c r="K371" s="16"/>
      <c r="L371" s="149">
        <f>+'Wizard Classic'!A43</f>
        <v>39</v>
      </c>
      <c r="M371" s="23" t="str">
        <f>+'Wizard Classic'!B43</f>
        <v>Sergi</v>
      </c>
      <c r="N371" s="89">
        <f>+'Wizard Classic'!C43</f>
        <v>-5</v>
      </c>
      <c r="O371" s="285">
        <f>+'Wizard Classic'!D43</f>
        <v>0</v>
      </c>
      <c r="P371" s="91">
        <f>+'Wizard Classic'!E43</f>
        <v>1</v>
      </c>
      <c r="Q371" s="185">
        <f>+'Wizard Classic'!F43</f>
        <v>0</v>
      </c>
      <c r="R371" s="16"/>
      <c r="S371" s="16"/>
      <c r="U371" s="16"/>
      <c r="V371" s="16"/>
      <c r="AV371"/>
    </row>
    <row r="372" spans="3:48" ht="13.5" thickBot="1" x14ac:dyDescent="0.35">
      <c r="C372" s="75"/>
      <c r="D372" s="149">
        <f>+Wizard!A41</f>
        <v>37</v>
      </c>
      <c r="E372" s="23" t="str">
        <f>+Wizard!B41</f>
        <v>Karl</v>
      </c>
      <c r="F372" s="89">
        <f>+Wizard!C41</f>
        <v>-3</v>
      </c>
      <c r="G372" s="285">
        <f>+Wizard!D41</f>
        <v>0</v>
      </c>
      <c r="H372" s="91">
        <f>+Wizard!E41</f>
        <v>1</v>
      </c>
      <c r="I372" s="185">
        <f>+Wizard!F41</f>
        <v>0</v>
      </c>
      <c r="J372" s="16"/>
      <c r="K372" s="16"/>
      <c r="L372" s="16"/>
      <c r="M372" s="16"/>
      <c r="P372" s="16"/>
      <c r="R372" s="16"/>
      <c r="S372" s="16"/>
      <c r="U372" s="16"/>
      <c r="V372" s="16"/>
      <c r="AV372"/>
    </row>
    <row r="373" spans="3:48" ht="13.5" thickBot="1" x14ac:dyDescent="0.35">
      <c r="C373" s="75"/>
      <c r="D373" s="149">
        <f>+Wizard!A42</f>
        <v>35</v>
      </c>
      <c r="E373" s="23" t="str">
        <f>+Wizard!B42</f>
        <v>Òscar</v>
      </c>
      <c r="F373" s="89">
        <f>+Wizard!C42</f>
        <v>1</v>
      </c>
      <c r="G373" s="285">
        <f>+Wizard!D42</f>
        <v>0</v>
      </c>
      <c r="H373" s="91">
        <f>+Wizard!E42</f>
        <v>1</v>
      </c>
      <c r="I373" s="185">
        <f>+Wizard!F42</f>
        <v>0</v>
      </c>
      <c r="J373" s="16"/>
      <c r="K373" s="16"/>
      <c r="L373" s="16"/>
      <c r="N373" s="92"/>
      <c r="O373" s="355"/>
      <c r="P373" s="92"/>
      <c r="Q373" s="16"/>
      <c r="R373" s="16"/>
      <c r="S373" s="16"/>
      <c r="U373" s="16"/>
      <c r="V373" s="16"/>
      <c r="AV373"/>
    </row>
    <row r="374" spans="3:48" hidden="1" x14ac:dyDescent="0.3">
      <c r="C374" s="75"/>
      <c r="D374" s="16"/>
      <c r="E374" s="16"/>
      <c r="F374" s="16"/>
      <c r="G374" s="16"/>
      <c r="H374" s="16"/>
      <c r="I374" s="16"/>
      <c r="J374" s="16"/>
      <c r="K374" s="16"/>
      <c r="L374" s="16"/>
      <c r="N374" s="92"/>
      <c r="O374" s="355"/>
      <c r="P374" s="92"/>
      <c r="Q374" s="16"/>
      <c r="R374" s="16"/>
      <c r="S374" s="16"/>
      <c r="U374" s="16"/>
      <c r="V374" s="16"/>
      <c r="AV374"/>
    </row>
    <row r="375" spans="3:48" hidden="1" x14ac:dyDescent="0.3">
      <c r="C375" s="75"/>
      <c r="D375" s="16"/>
      <c r="E375" s="16"/>
      <c r="F375" s="16"/>
      <c r="G375" s="16"/>
      <c r="H375" s="16"/>
      <c r="I375" s="16"/>
      <c r="J375" s="16"/>
      <c r="K375" s="16"/>
      <c r="L375" s="16"/>
      <c r="N375" s="92"/>
      <c r="O375" s="355"/>
      <c r="P375" s="92"/>
      <c r="Q375" s="16"/>
      <c r="R375" s="16"/>
      <c r="S375" s="16"/>
      <c r="U375" s="16"/>
      <c r="V375" s="16"/>
      <c r="AV375"/>
    </row>
    <row r="376" spans="3:48" x14ac:dyDescent="0.3">
      <c r="C376" s="75"/>
      <c r="D376" s="16"/>
      <c r="E376" s="16"/>
      <c r="H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U376" s="16"/>
      <c r="V376" s="16"/>
      <c r="AV376"/>
    </row>
    <row r="377" spans="3:48" x14ac:dyDescent="0.3">
      <c r="C377" s="75"/>
      <c r="J377" s="16"/>
      <c r="K377" s="16"/>
      <c r="R377" s="16"/>
      <c r="S377" s="16"/>
      <c r="T377" s="5" t="str">
        <f>+Omaha!A1</f>
        <v>POKER OMAHA</v>
      </c>
      <c r="U377" s="5"/>
      <c r="AV377"/>
    </row>
    <row r="378" spans="3:48" ht="13.5" thickBot="1" x14ac:dyDescent="0.35">
      <c r="C378" s="75"/>
      <c r="J378" s="16"/>
      <c r="K378" s="16"/>
      <c r="R378" s="16"/>
      <c r="S378" s="16"/>
      <c r="AV378"/>
    </row>
    <row r="379" spans="3:48" ht="13.5" thickBot="1" x14ac:dyDescent="0.35">
      <c r="C379" s="75"/>
      <c r="J379" s="16"/>
      <c r="K379" s="16"/>
      <c r="R379" s="16"/>
      <c r="S379" s="16"/>
      <c r="T379" s="66"/>
      <c r="U379" s="66"/>
      <c r="V379" s="67" t="str">
        <f>+Omaha!C4</f>
        <v>Premi</v>
      </c>
      <c r="W379" s="67" t="str">
        <f>+Omaha!D4</f>
        <v>Punts</v>
      </c>
      <c r="X379" s="67" t="str">
        <f>+Omaha!E4</f>
        <v>Partides</v>
      </c>
      <c r="Y379" s="68" t="str">
        <f>+Omaha!F4</f>
        <v>General</v>
      </c>
      <c r="AV379"/>
    </row>
    <row r="380" spans="3:48" ht="13.5" thickBot="1" x14ac:dyDescent="0.35">
      <c r="C380" s="75"/>
      <c r="J380" s="16"/>
      <c r="K380" s="16"/>
      <c r="R380" s="16"/>
      <c r="S380" s="16"/>
      <c r="T380" s="23">
        <f>+Omaha!A5</f>
        <v>1</v>
      </c>
      <c r="U380" s="23" t="str">
        <f>+Omaha!B5</f>
        <v>Mariajo</v>
      </c>
      <c r="V380" s="110">
        <f>+Omaha!C5</f>
        <v>-100000000</v>
      </c>
      <c r="W380" s="90">
        <f>+Omaha!D5</f>
        <v>0</v>
      </c>
      <c r="X380" s="96">
        <f>+Omaha!E5</f>
        <v>0</v>
      </c>
      <c r="Y380" s="345">
        <f>+Omaha!F5</f>
        <v>0</v>
      </c>
      <c r="AV380"/>
    </row>
    <row r="381" spans="3:48" ht="13.5" thickBot="1" x14ac:dyDescent="0.35">
      <c r="C381" s="75"/>
      <c r="J381" s="16"/>
      <c r="K381" s="16"/>
      <c r="R381" s="16"/>
      <c r="S381" s="16"/>
      <c r="T381" s="23">
        <f>+Omaha!A6</f>
        <v>2</v>
      </c>
      <c r="U381" s="23" t="str">
        <f>+Omaha!B6</f>
        <v>Jordi</v>
      </c>
      <c r="V381" s="110">
        <f>+Omaha!C6</f>
        <v>-100000000</v>
      </c>
      <c r="W381" s="90">
        <f>+Omaha!D6</f>
        <v>0</v>
      </c>
      <c r="X381" s="96">
        <f>+Omaha!E6</f>
        <v>0</v>
      </c>
      <c r="Y381" s="345">
        <f>+Omaha!F6</f>
        <v>0</v>
      </c>
      <c r="AV381"/>
    </row>
    <row r="382" spans="3:48" ht="13.5" thickBot="1" x14ac:dyDescent="0.35">
      <c r="C382" s="75"/>
      <c r="J382" s="16"/>
      <c r="K382" s="16"/>
      <c r="R382" s="16"/>
      <c r="S382" s="16"/>
      <c r="T382" s="23">
        <f>+Omaha!A7</f>
        <v>3</v>
      </c>
      <c r="U382" s="23" t="str">
        <f>+Omaha!B7</f>
        <v>Nin</v>
      </c>
      <c r="V382" s="110">
        <f>+Omaha!C7</f>
        <v>-100000000</v>
      </c>
      <c r="W382" s="90">
        <f>+Omaha!D7</f>
        <v>0</v>
      </c>
      <c r="X382" s="96">
        <f>+Omaha!E7</f>
        <v>0</v>
      </c>
      <c r="Y382" s="345">
        <f>+Omaha!F7</f>
        <v>0</v>
      </c>
      <c r="AV382"/>
    </row>
    <row r="383" spans="3:48" ht="13.5" thickBot="1" x14ac:dyDescent="0.35">
      <c r="C383" s="75"/>
      <c r="J383" s="16"/>
      <c r="K383" s="16"/>
      <c r="R383" s="16"/>
      <c r="S383" s="16"/>
      <c r="T383" s="23">
        <f>+Omaha!A8</f>
        <v>4</v>
      </c>
      <c r="U383" s="23" t="str">
        <f>+Omaha!B8</f>
        <v>Carles</v>
      </c>
      <c r="V383" s="110">
        <f>+Omaha!C8</f>
        <v>-100000000</v>
      </c>
      <c r="W383" s="90">
        <f>+Omaha!D8</f>
        <v>0</v>
      </c>
      <c r="X383" s="96">
        <f>+Omaha!E8</f>
        <v>0</v>
      </c>
      <c r="Y383" s="345">
        <f>+Omaha!F8</f>
        <v>0</v>
      </c>
      <c r="AV383"/>
    </row>
    <row r="384" spans="3:48" ht="13.5" thickBot="1" x14ac:dyDescent="0.35">
      <c r="C384" s="75"/>
      <c r="D384" s="149">
        <f>+Euchre!A9</f>
        <v>5</v>
      </c>
      <c r="E384" s="95" t="str">
        <f>+Euchre!B9</f>
        <v>Grau</v>
      </c>
      <c r="F384" s="89">
        <f>+Euchre!C9</f>
        <v>20</v>
      </c>
      <c r="G384" s="90">
        <f>+Euchre!D9</f>
        <v>14</v>
      </c>
      <c r="H384" s="91">
        <f>+Euchre!E9</f>
        <v>4</v>
      </c>
      <c r="I384" s="185">
        <f>+Euchre!F9</f>
        <v>0</v>
      </c>
      <c r="J384" s="16"/>
      <c r="K384" s="16"/>
      <c r="L384" s="149">
        <f>+'Euchre Sub.'!A9</f>
        <v>5</v>
      </c>
      <c r="M384" s="95" t="str">
        <f>+'Euchre Sub.'!B9</f>
        <v>Sally</v>
      </c>
      <c r="N384" s="89">
        <f>+'Euchre Sub.'!C9</f>
        <v>10</v>
      </c>
      <c r="O384" s="90">
        <f>+'Euchre Sub.'!D9</f>
        <v>2</v>
      </c>
      <c r="P384" s="91">
        <f>+'Euchre Sub.'!E9</f>
        <v>1</v>
      </c>
      <c r="Q384" s="185">
        <f>+'Euchre Sub.'!F9</f>
        <v>0</v>
      </c>
      <c r="R384" s="16"/>
      <c r="S384" s="16"/>
      <c r="U384" s="16"/>
      <c r="V384" s="16"/>
      <c r="AV384"/>
    </row>
    <row r="385" spans="3:48" ht="13.5" thickBot="1" x14ac:dyDescent="0.35">
      <c r="C385" s="75"/>
      <c r="D385" s="149">
        <f>+Euchre!A10</f>
        <v>6</v>
      </c>
      <c r="E385" s="95" t="str">
        <f>+Euchre!B10</f>
        <v>Òscar</v>
      </c>
      <c r="F385" s="89">
        <f>+Euchre!C10</f>
        <v>10</v>
      </c>
      <c r="G385" s="90">
        <f>+Euchre!D10</f>
        <v>4</v>
      </c>
      <c r="H385" s="91">
        <f>+Euchre!E10</f>
        <v>3</v>
      </c>
      <c r="I385" s="185">
        <f>+Euchre!F10</f>
        <v>0</v>
      </c>
      <c r="J385" s="16"/>
      <c r="K385" s="16"/>
      <c r="L385" s="149">
        <f>+'Euchre Sub.'!A10</f>
        <v>6</v>
      </c>
      <c r="M385" s="95" t="str">
        <f>+'Euchre Sub.'!B10</f>
        <v>Grau</v>
      </c>
      <c r="N385" s="89">
        <f>+'Euchre Sub.'!C10</f>
        <v>-100000000</v>
      </c>
      <c r="O385" s="90">
        <f>+'Euchre Sub.'!D10</f>
        <v>1</v>
      </c>
      <c r="P385" s="91">
        <f>+'Euchre Sub.'!E10</f>
        <v>0</v>
      </c>
      <c r="Q385" s="185">
        <f>+'Euchre Sub.'!F10</f>
        <v>0</v>
      </c>
      <c r="R385" s="16"/>
      <c r="S385" s="16"/>
      <c r="U385" s="16"/>
      <c r="V385" s="16"/>
      <c r="AB385" s="66">
        <f>+Podrida!A10</f>
        <v>6</v>
      </c>
      <c r="AC385" s="66" t="str">
        <f>+Podrida!B10</f>
        <v>Sebas</v>
      </c>
      <c r="AD385" s="110">
        <f>+Podrida!C10</f>
        <v>3</v>
      </c>
      <c r="AE385" s="90">
        <f>+Podrida!D10</f>
        <v>82</v>
      </c>
      <c r="AF385" s="96">
        <f>+Podrida!E10</f>
        <v>4</v>
      </c>
      <c r="AG385" s="345">
        <f>+Podrida!F10</f>
        <v>0</v>
      </c>
      <c r="AV385"/>
    </row>
    <row r="386" spans="3:48" ht="13.5" thickBot="1" x14ac:dyDescent="0.35">
      <c r="C386" s="75"/>
      <c r="D386" s="149">
        <f>+Euchre!A11</f>
        <v>7</v>
      </c>
      <c r="E386" s="95" t="str">
        <f>+Euchre!B11</f>
        <v>Lluisa</v>
      </c>
      <c r="F386" s="89">
        <f>+Euchre!C11</f>
        <v>10</v>
      </c>
      <c r="G386" s="90">
        <f>+Euchre!D11</f>
        <v>2</v>
      </c>
      <c r="H386" s="91">
        <f>+Euchre!E11</f>
        <v>1</v>
      </c>
      <c r="I386" s="185">
        <f>+Euchre!F11</f>
        <v>0</v>
      </c>
      <c r="J386" s="16"/>
      <c r="K386" s="16"/>
      <c r="L386" s="149">
        <f>+'Euchre Sub.'!A11</f>
        <v>7</v>
      </c>
      <c r="M386" s="95" t="str">
        <f>+'Euchre Sub.'!B11</f>
        <v>Goretti</v>
      </c>
      <c r="N386" s="89">
        <f>+'Euchre Sub.'!C11</f>
        <v>-100000000</v>
      </c>
      <c r="O386" s="90">
        <f>+'Euchre Sub.'!D11</f>
        <v>1</v>
      </c>
      <c r="P386" s="91">
        <f>+'Euchre Sub.'!E11</f>
        <v>0</v>
      </c>
      <c r="Q386" s="185">
        <f>+'Euchre Sub.'!F11</f>
        <v>0</v>
      </c>
      <c r="R386" s="16"/>
      <c r="S386" s="16"/>
      <c r="U386" s="16"/>
      <c r="V386" s="16"/>
      <c r="AV386"/>
    </row>
    <row r="387" spans="3:48" ht="13.5" thickBot="1" x14ac:dyDescent="0.35">
      <c r="C387" s="75"/>
      <c r="D387" s="149">
        <f>+Euchre!A12</f>
        <v>8</v>
      </c>
      <c r="E387" s="95" t="str">
        <f>+Euchre!B12</f>
        <v>Bibi</v>
      </c>
      <c r="F387" s="89">
        <f>+Euchre!C12</f>
        <v>0</v>
      </c>
      <c r="G387" s="90">
        <f>+Euchre!D12</f>
        <v>0</v>
      </c>
      <c r="H387" s="91">
        <f>+Euchre!E12</f>
        <v>2</v>
      </c>
      <c r="I387" s="185">
        <f>+Euchre!F12</f>
        <v>0</v>
      </c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U387" s="16"/>
      <c r="V387" s="16"/>
      <c r="AV387"/>
    </row>
    <row r="388" spans="3:48" ht="13.5" thickBot="1" x14ac:dyDescent="0.35">
      <c r="C388" s="75"/>
      <c r="D388" s="149">
        <f>+Euchre!A13</f>
        <v>9</v>
      </c>
      <c r="E388" s="95" t="str">
        <f>+Euchre!B13</f>
        <v>Sally</v>
      </c>
      <c r="F388" s="89">
        <f>+Euchre!C13</f>
        <v>0</v>
      </c>
      <c r="G388" s="90">
        <f>+Euchre!D13</f>
        <v>0</v>
      </c>
      <c r="H388" s="91">
        <f>+Euchre!E13</f>
        <v>2</v>
      </c>
      <c r="I388" s="185">
        <f>+Euchre!F13</f>
        <v>0</v>
      </c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U388" s="16"/>
      <c r="V388" s="16"/>
      <c r="AV388"/>
    </row>
    <row r="389" spans="3:48" ht="13.5" thickBot="1" x14ac:dyDescent="0.35">
      <c r="C389" s="75"/>
      <c r="D389" s="149">
        <f>+Euchre!A14</f>
        <v>10</v>
      </c>
      <c r="E389" s="95" t="str">
        <f>+Euchre!B14</f>
        <v>Marko</v>
      </c>
      <c r="F389" s="89">
        <f>+Euchre!C14</f>
        <v>-10</v>
      </c>
      <c r="G389" s="90">
        <f>+Euchre!D14</f>
        <v>-1</v>
      </c>
      <c r="H389" s="91">
        <f>+Euchre!E14</f>
        <v>3</v>
      </c>
      <c r="I389" s="185">
        <f>+Euchre!F14</f>
        <v>0</v>
      </c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U389" s="16"/>
      <c r="V389" s="16"/>
      <c r="AV389"/>
    </row>
    <row r="390" spans="3:48" ht="13.5" thickBot="1" x14ac:dyDescent="0.35">
      <c r="C390" s="75"/>
      <c r="D390" s="149">
        <f>+Euchre!A15</f>
        <v>11</v>
      </c>
      <c r="E390" s="95" t="str">
        <f>+Euchre!B15</f>
        <v>Nogué</v>
      </c>
      <c r="F390" s="89">
        <f>+Euchre!C15</f>
        <v>-10</v>
      </c>
      <c r="G390" s="90">
        <f>+Euchre!D15</f>
        <v>-8</v>
      </c>
      <c r="H390" s="91">
        <f>+Euchre!E15</f>
        <v>1</v>
      </c>
      <c r="I390" s="185">
        <f>+Euchre!F15</f>
        <v>0</v>
      </c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U390" s="16"/>
      <c r="V390" s="16"/>
      <c r="AV390"/>
    </row>
    <row r="391" spans="3:48" x14ac:dyDescent="0.3">
      <c r="C391" s="75"/>
      <c r="D391" s="16"/>
      <c r="E391" s="16"/>
      <c r="H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U391" s="16"/>
      <c r="V391" s="16"/>
      <c r="AV391"/>
    </row>
    <row r="392" spans="3:48" x14ac:dyDescent="0.3">
      <c r="C392" s="75"/>
      <c r="D392" s="5" t="str">
        <f>+Buti3!A1</f>
        <v>BUTI3</v>
      </c>
      <c r="J392" s="16"/>
      <c r="K392" s="16"/>
      <c r="R392" s="16"/>
      <c r="S392" s="16"/>
      <c r="AB392" s="5" t="str">
        <f>+Pumba!A1</f>
        <v>PUMBA</v>
      </c>
      <c r="AV392"/>
    </row>
    <row r="393" spans="3:48" ht="13.5" thickBot="1" x14ac:dyDescent="0.35">
      <c r="C393" s="75"/>
      <c r="J393" s="16"/>
      <c r="K393" s="16"/>
      <c r="R393" s="16"/>
      <c r="S393" s="16"/>
      <c r="AV393"/>
    </row>
    <row r="394" spans="3:48" ht="13.5" thickBot="1" x14ac:dyDescent="0.35">
      <c r="C394" s="75"/>
      <c r="D394" s="88"/>
      <c r="E394" s="66"/>
      <c r="F394" s="67" t="str">
        <f>+Buti3!C4</f>
        <v>Premi</v>
      </c>
      <c r="G394" s="67" t="str">
        <f>+Buti3!D4</f>
        <v>Punts</v>
      </c>
      <c r="H394" s="67" t="str">
        <f>+Buti3!E4</f>
        <v>Partides</v>
      </c>
      <c r="I394" s="68" t="str">
        <f>+Buti3!F4</f>
        <v>General</v>
      </c>
      <c r="J394" s="16"/>
      <c r="K394" s="16"/>
      <c r="R394" s="16"/>
      <c r="S394" s="16"/>
      <c r="AB394" s="66"/>
      <c r="AC394" s="66"/>
      <c r="AD394" s="67" t="str">
        <f>+Pumba!C4</f>
        <v>Premi</v>
      </c>
      <c r="AE394" s="67" t="str">
        <f>+Pumba!D4</f>
        <v>Punts</v>
      </c>
      <c r="AF394" s="67" t="str">
        <f>+Pumba!E4</f>
        <v>Partides</v>
      </c>
      <c r="AG394" s="68" t="str">
        <f>+Pumba!F4</f>
        <v>General</v>
      </c>
      <c r="AV394"/>
    </row>
    <row r="395" spans="3:48" ht="13.5" thickBot="1" x14ac:dyDescent="0.35">
      <c r="C395" s="75"/>
      <c r="D395" s="149">
        <f>+Buti3!A5</f>
        <v>1</v>
      </c>
      <c r="E395" s="95" t="str">
        <f>+Buti3!B5</f>
        <v>Jordi</v>
      </c>
      <c r="F395" s="89">
        <f>+Buti3!C5</f>
        <v>-100000000</v>
      </c>
      <c r="G395" s="90">
        <f>+Buti3!D5</f>
        <v>0</v>
      </c>
      <c r="H395" s="91">
        <f>+Buti3!E5</f>
        <v>0</v>
      </c>
      <c r="I395" s="185">
        <f>+Buti3!F5</f>
        <v>0</v>
      </c>
      <c r="J395" s="16"/>
      <c r="K395" s="16"/>
      <c r="R395" s="16"/>
      <c r="S395" s="16"/>
      <c r="AB395" s="149">
        <f>+Pumba!A5</f>
        <v>1</v>
      </c>
      <c r="AC395" s="23" t="str">
        <f>+Pumba!B5</f>
        <v>Bibi</v>
      </c>
      <c r="AD395" s="110">
        <f>+Pumba!C5</f>
        <v>34</v>
      </c>
      <c r="AE395" s="100">
        <f>+Pumba!D5</f>
        <v>13.177215189873417</v>
      </c>
      <c r="AF395" s="91">
        <f>+Pumba!E5</f>
        <v>15</v>
      </c>
      <c r="AG395" s="185">
        <f>+Pumba!F5</f>
        <v>80</v>
      </c>
      <c r="AV395"/>
    </row>
    <row r="396" spans="3:48" ht="13.5" thickBot="1" x14ac:dyDescent="0.35">
      <c r="C396" s="75"/>
      <c r="D396" s="149">
        <f>+Buti3!A6</f>
        <v>2</v>
      </c>
      <c r="E396" s="95" t="str">
        <f>+Buti3!B6</f>
        <v>Ferrer</v>
      </c>
      <c r="F396" s="89">
        <f>+Buti3!C6</f>
        <v>-100000000</v>
      </c>
      <c r="G396" s="90">
        <f>+Buti3!D6</f>
        <v>0</v>
      </c>
      <c r="H396" s="91">
        <f>+Buti3!E6</f>
        <v>0</v>
      </c>
      <c r="I396" s="185">
        <f>+Buti3!F6</f>
        <v>0</v>
      </c>
      <c r="J396" s="16"/>
      <c r="K396" s="16"/>
      <c r="R396" s="16"/>
      <c r="S396" s="16"/>
      <c r="AB396" s="149">
        <f>+Pumba!A6</f>
        <v>2</v>
      </c>
      <c r="AC396" s="23" t="str">
        <f>+Pumba!B6</f>
        <v>Oscar</v>
      </c>
      <c r="AD396" s="110">
        <f>+Pumba!C6</f>
        <v>14</v>
      </c>
      <c r="AE396" s="100">
        <f>+Pumba!D6</f>
        <v>15.206349206349206</v>
      </c>
      <c r="AF396" s="91">
        <f>+Pumba!E6</f>
        <v>12</v>
      </c>
      <c r="AG396" s="185">
        <f>+Pumba!F6</f>
        <v>40</v>
      </c>
      <c r="AV396"/>
    </row>
    <row r="397" spans="3:48" ht="13.5" thickBot="1" x14ac:dyDescent="0.35">
      <c r="C397" s="75"/>
      <c r="D397" s="149">
        <f>+Buti3!A7</f>
        <v>3</v>
      </c>
      <c r="E397" s="95" t="str">
        <f>+Buti3!B7</f>
        <v>Goretti</v>
      </c>
      <c r="F397" s="89">
        <f>+Buti3!C7</f>
        <v>-100000000</v>
      </c>
      <c r="G397" s="90">
        <f>+Buti3!D7</f>
        <v>0</v>
      </c>
      <c r="H397" s="91">
        <f>+Buti3!E7</f>
        <v>0</v>
      </c>
      <c r="I397" s="185">
        <f>+Buti3!F7</f>
        <v>0</v>
      </c>
      <c r="J397" s="16"/>
      <c r="K397" s="16"/>
      <c r="R397" s="16"/>
      <c r="S397" s="16"/>
      <c r="AB397" s="149">
        <f>+Pumba!A7</f>
        <v>3</v>
      </c>
      <c r="AC397" s="23" t="str">
        <f>+Pumba!B7</f>
        <v>Núria</v>
      </c>
      <c r="AD397" s="110">
        <f>+Pumba!C7</f>
        <v>10</v>
      </c>
      <c r="AE397" s="100">
        <f>+Pumba!D7</f>
        <v>9.5161290322580641</v>
      </c>
      <c r="AF397" s="91">
        <f>+Pumba!E7</f>
        <v>6</v>
      </c>
      <c r="AG397" s="185">
        <f>+Pumba!F7</f>
        <v>20</v>
      </c>
      <c r="AV397"/>
    </row>
    <row r="398" spans="3:48" ht="13.5" thickBot="1" x14ac:dyDescent="0.35">
      <c r="C398" s="75"/>
      <c r="D398" s="149">
        <f>+Buti3!A8</f>
        <v>4</v>
      </c>
      <c r="E398" s="95" t="str">
        <f>+Buti3!B8</f>
        <v>Sebas</v>
      </c>
      <c r="F398" s="89">
        <f>+Buti3!C8</f>
        <v>-100000000</v>
      </c>
      <c r="G398" s="90">
        <f>+Buti3!D8</f>
        <v>0</v>
      </c>
      <c r="H398" s="91">
        <f>+Buti3!E8</f>
        <v>0</v>
      </c>
      <c r="I398" s="185">
        <f>+Buti3!F8</f>
        <v>0</v>
      </c>
      <c r="J398" s="16"/>
      <c r="K398" s="16"/>
      <c r="R398" s="16"/>
      <c r="S398" s="16"/>
      <c r="AB398" s="149">
        <f>+Pumba!A8</f>
        <v>4</v>
      </c>
      <c r="AC398" s="23" t="str">
        <f>+Pumba!B8</f>
        <v>Golanó</v>
      </c>
      <c r="AD398" s="110">
        <f>+Pumba!C8</f>
        <v>7</v>
      </c>
      <c r="AE398" s="100">
        <f>+Pumba!D8</f>
        <v>16.524999999999999</v>
      </c>
      <c r="AF398" s="91">
        <f>+Pumba!E8</f>
        <v>9</v>
      </c>
      <c r="AG398" s="185">
        <f>+Pumba!F8</f>
        <v>10</v>
      </c>
      <c r="AV398"/>
    </row>
    <row r="399" spans="3:48" ht="13.5" thickBot="1" x14ac:dyDescent="0.35">
      <c r="C399" s="75"/>
      <c r="D399" s="149">
        <f>+Buti3!A9</f>
        <v>5</v>
      </c>
      <c r="E399" s="95" t="str">
        <f>+Buti3!B9</f>
        <v>Núria</v>
      </c>
      <c r="F399" s="89">
        <f>+Buti3!C9</f>
        <v>-100000000</v>
      </c>
      <c r="G399" s="90">
        <f>+Buti3!D9</f>
        <v>0</v>
      </c>
      <c r="H399" s="91">
        <f>+Buti3!E9</f>
        <v>0</v>
      </c>
      <c r="I399" s="185">
        <f>+Buti3!F9</f>
        <v>0</v>
      </c>
      <c r="J399" s="16"/>
      <c r="K399" s="16"/>
      <c r="L399" s="149">
        <f>+Canasta!A9</f>
        <v>5</v>
      </c>
      <c r="M399" s="95" t="str">
        <f>+Canasta!B9</f>
        <v>Tere</v>
      </c>
      <c r="N399" s="89">
        <f>+Canasta!C9</f>
        <v>-10</v>
      </c>
      <c r="O399" s="90">
        <f>+Canasta!D9</f>
        <v>210</v>
      </c>
      <c r="P399" s="91">
        <f>+Canasta!E9</f>
        <v>17</v>
      </c>
      <c r="Q399" s="185">
        <f>+Canasta!F9</f>
        <v>5</v>
      </c>
      <c r="R399" s="16"/>
      <c r="S399" s="16"/>
      <c r="AB399" s="149">
        <f>+Pumba!A9</f>
        <v>5</v>
      </c>
      <c r="AC399" s="23" t="str">
        <f>+Pumba!B9</f>
        <v>Jordi</v>
      </c>
      <c r="AD399" s="110">
        <f>+Pumba!C9</f>
        <v>3</v>
      </c>
      <c r="AE399" s="100">
        <f>+Pumba!D9</f>
        <v>14.174863387978142</v>
      </c>
      <c r="AF399" s="91">
        <f>+Pumba!E9</f>
        <v>37</v>
      </c>
      <c r="AG399" s="185">
        <f>+Pumba!F9</f>
        <v>5</v>
      </c>
      <c r="AV399"/>
    </row>
    <row r="400" spans="3:48" ht="13.5" thickBot="1" x14ac:dyDescent="0.35">
      <c r="C400" s="75"/>
      <c r="D400" s="16"/>
      <c r="E400" s="16"/>
      <c r="H400" s="16"/>
      <c r="J400" s="16"/>
      <c r="K400" s="16"/>
      <c r="L400" s="149">
        <f>+Canasta!A10</f>
        <v>6</v>
      </c>
      <c r="M400" s="95" t="str">
        <f>+Canasta!B10</f>
        <v>Mayte</v>
      </c>
      <c r="N400" s="89">
        <f>+Canasta!C10</f>
        <v>-50</v>
      </c>
      <c r="O400" s="90">
        <f>+Canasta!D10</f>
        <v>-2291.3636363636365</v>
      </c>
      <c r="P400" s="91">
        <f>+Canasta!E10</f>
        <v>11</v>
      </c>
      <c r="Q400" s="185">
        <f>+Canasta!F10</f>
        <v>0</v>
      </c>
      <c r="R400" s="16"/>
      <c r="S400" s="16"/>
      <c r="T400" s="149">
        <f>+'4 Duros'!A10</f>
        <v>6</v>
      </c>
      <c r="U400" s="23" t="str">
        <f>+'4 Duros'!B10</f>
        <v>Gemma</v>
      </c>
      <c r="V400" s="47">
        <f>+'4 Duros'!C10</f>
        <v>-44</v>
      </c>
      <c r="W400" s="49">
        <f>+'4 Duros'!D10</f>
        <v>-40</v>
      </c>
      <c r="X400" s="45">
        <f>+'4 Duros'!E10</f>
        <v>10</v>
      </c>
      <c r="Y400" s="185">
        <f>+'4 Duros'!F10</f>
        <v>0</v>
      </c>
      <c r="AB400" s="149">
        <f>+Pumba!A10</f>
        <v>6</v>
      </c>
      <c r="AC400" s="23" t="str">
        <f>+Pumba!B10</f>
        <v>Paco</v>
      </c>
      <c r="AD400" s="110">
        <f>+Pumba!C10</f>
        <v>-2</v>
      </c>
      <c r="AE400" s="100">
        <f>+Pumba!D10</f>
        <v>17.03125</v>
      </c>
      <c r="AF400" s="91">
        <f>+Pumba!E10</f>
        <v>7</v>
      </c>
      <c r="AG400" s="185">
        <f>+Pumba!F10</f>
        <v>0</v>
      </c>
      <c r="AV400"/>
    </row>
    <row r="401" spans="3:48" ht="13.5" thickBot="1" x14ac:dyDescent="0.35">
      <c r="C401" s="75"/>
      <c r="D401" s="16"/>
      <c r="E401" s="16"/>
      <c r="H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49">
        <f>+'4 Duros'!A11</f>
        <v>7</v>
      </c>
      <c r="U401" s="23" t="str">
        <f>+'4 Duros'!B11</f>
        <v>Óscar</v>
      </c>
      <c r="V401" s="47">
        <f>+'4 Duros'!C11</f>
        <v>5</v>
      </c>
      <c r="W401" s="49">
        <f>+'4 Duros'!D11</f>
        <v>-4</v>
      </c>
      <c r="X401" s="45">
        <f>+'4 Duros'!E11</f>
        <v>4</v>
      </c>
      <c r="Y401" s="185">
        <f>+'4 Duros'!F11</f>
        <v>0</v>
      </c>
      <c r="AV401"/>
    </row>
    <row r="402" spans="3:48" ht="13.5" thickBot="1" x14ac:dyDescent="0.35">
      <c r="C402" s="75"/>
      <c r="D402" s="16"/>
      <c r="E402" s="16"/>
      <c r="H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49">
        <f>+'4 Duros'!A12</f>
        <v>8</v>
      </c>
      <c r="U402" s="23" t="str">
        <f>+'4 Duros'!B12</f>
        <v>Daniel</v>
      </c>
      <c r="V402" s="47">
        <f>+'4 Duros'!C12</f>
        <v>4</v>
      </c>
      <c r="W402" s="49">
        <f>+'4 Duros'!D12</f>
        <v>-4</v>
      </c>
      <c r="X402" s="45">
        <f>+'4 Duros'!E12</f>
        <v>1</v>
      </c>
      <c r="Y402" s="185">
        <f>+'4 Duros'!F12</f>
        <v>0</v>
      </c>
      <c r="AV402"/>
    </row>
    <row r="403" spans="3:48" x14ac:dyDescent="0.3">
      <c r="C403" s="75"/>
      <c r="D403" s="16"/>
      <c r="E403" s="16"/>
      <c r="H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U403" s="16"/>
      <c r="V403" s="16"/>
      <c r="AV403"/>
    </row>
    <row r="404" spans="3:48" x14ac:dyDescent="0.3">
      <c r="C404" s="75"/>
      <c r="D404" s="5" t="str">
        <f>+Remigio!A1</f>
        <v>REMIGIO</v>
      </c>
      <c r="J404" s="16"/>
      <c r="K404" s="16"/>
      <c r="L404" s="5" t="str">
        <f>+Cors!A1</f>
        <v>CORS</v>
      </c>
      <c r="S404" s="16"/>
      <c r="T404" s="5" t="str">
        <f>+'1000km'!A1</f>
        <v>1000km</v>
      </c>
      <c r="AV404"/>
    </row>
    <row r="405" spans="3:48" ht="13.5" thickBot="1" x14ac:dyDescent="0.35">
      <c r="C405" s="75"/>
      <c r="J405" s="16"/>
      <c r="K405" s="16"/>
      <c r="S405" s="16"/>
      <c r="AV405"/>
    </row>
    <row r="406" spans="3:48" ht="13.5" thickBot="1" x14ac:dyDescent="0.35">
      <c r="C406" s="75"/>
      <c r="D406" s="88"/>
      <c r="E406" s="66"/>
      <c r="F406" s="67" t="str">
        <f>+Remigio!C4</f>
        <v>Premio</v>
      </c>
      <c r="G406" s="67" t="str">
        <f>+Remigio!D4</f>
        <v>Punts</v>
      </c>
      <c r="H406" s="67" t="str">
        <f>+Remigio!E4</f>
        <v>Partides</v>
      </c>
      <c r="I406" s="68" t="str">
        <f>+Remigio!F4</f>
        <v>General</v>
      </c>
      <c r="J406" s="16"/>
      <c r="K406" s="16"/>
      <c r="L406" s="66"/>
      <c r="M406" s="19"/>
      <c r="N406" s="195" t="str">
        <f>+Cors!C4</f>
        <v>Premio</v>
      </c>
      <c r="O406" s="195" t="str">
        <f>+Cors!D4</f>
        <v>Punts</v>
      </c>
      <c r="P406" s="205" t="str">
        <f>+Cors!E4</f>
        <v>Partides</v>
      </c>
      <c r="Q406" s="205" t="str">
        <f>+Cors!F4</f>
        <v>General</v>
      </c>
      <c r="R406" s="205" t="str">
        <f>+Cors!G4</f>
        <v>General</v>
      </c>
      <c r="S406" s="16"/>
      <c r="T406" s="88"/>
      <c r="U406" s="66"/>
      <c r="V406" s="67" t="str">
        <f>+'1000km'!C4</f>
        <v>Premi</v>
      </c>
      <c r="W406" s="67" t="str">
        <f>+'1000km'!D4</f>
        <v>Punts</v>
      </c>
      <c r="X406" s="67" t="str">
        <f>+'1000km'!E4</f>
        <v>Partides</v>
      </c>
      <c r="Y406" s="68" t="str">
        <f>+'1000km'!F4</f>
        <v>General</v>
      </c>
      <c r="AV406"/>
    </row>
    <row r="407" spans="3:48" ht="13.5" thickBot="1" x14ac:dyDescent="0.35">
      <c r="C407" s="75"/>
      <c r="D407" s="149">
        <f>+Remigio!A5</f>
        <v>1</v>
      </c>
      <c r="E407" s="95" t="str">
        <f>+Remigio!B5</f>
        <v>Jordi</v>
      </c>
      <c r="F407" s="110">
        <f>+Remigio!C5</f>
        <v>-100000000</v>
      </c>
      <c r="G407" s="90">
        <f>+Remigio!D5</f>
        <v>0</v>
      </c>
      <c r="H407" s="91">
        <f>+Remigio!E5</f>
        <v>0</v>
      </c>
      <c r="I407" s="185">
        <f>+Remigio!F5</f>
        <v>0</v>
      </c>
      <c r="J407" s="16"/>
      <c r="K407" s="16"/>
      <c r="L407" s="23">
        <f>+Cors!A5</f>
        <v>1</v>
      </c>
      <c r="M407" s="23" t="str">
        <f>+Cors!B5</f>
        <v>Sebas</v>
      </c>
      <c r="N407" s="110">
        <f>+Cors!C5</f>
        <v>20</v>
      </c>
      <c r="O407" s="90">
        <f>+Cors!D5</f>
        <v>2</v>
      </c>
      <c r="P407" s="91">
        <f>+Cors!E5</f>
        <v>-7</v>
      </c>
      <c r="Q407" s="293">
        <f>+Cors!F5</f>
        <v>20.333333333333332</v>
      </c>
      <c r="R407" s="294">
        <f>+Cors!G5</f>
        <v>0</v>
      </c>
      <c r="S407" s="16"/>
      <c r="T407" s="149">
        <f>+'1000km'!A5</f>
        <v>1</v>
      </c>
      <c r="U407" s="95" t="str">
        <f>+'1000km'!B5</f>
        <v>Jordi</v>
      </c>
      <c r="V407" s="110">
        <f>+'1000km'!C5</f>
        <v>10</v>
      </c>
      <c r="W407" s="90">
        <f>+'1000km'!D5</f>
        <v>875</v>
      </c>
      <c r="X407" s="91">
        <f>+'1000km'!E5</f>
        <v>1</v>
      </c>
      <c r="Y407" s="18">
        <f>+'1000km'!F5</f>
        <v>0</v>
      </c>
      <c r="AV407"/>
    </row>
    <row r="408" spans="3:48" ht="13.5" thickBot="1" x14ac:dyDescent="0.35">
      <c r="C408" s="75"/>
      <c r="D408" s="149">
        <f>+Remigio!A6</f>
        <v>2</v>
      </c>
      <c r="E408" s="95" t="str">
        <f>+Remigio!B6</f>
        <v>Àngel</v>
      </c>
      <c r="F408" s="110">
        <f>+Remigio!C6</f>
        <v>-100000000</v>
      </c>
      <c r="G408" s="90">
        <f>+Remigio!D6</f>
        <v>0</v>
      </c>
      <c r="H408" s="91">
        <f>+Remigio!E6</f>
        <v>0</v>
      </c>
      <c r="I408" s="185">
        <f>+Remigio!F6</f>
        <v>0</v>
      </c>
      <c r="J408" s="16"/>
      <c r="K408" s="16"/>
      <c r="L408" s="23">
        <f>+Cors!A6</f>
        <v>2</v>
      </c>
      <c r="M408" s="23" t="str">
        <f>+Cors!B6</f>
        <v>Balcells</v>
      </c>
      <c r="N408" s="110">
        <f>+Cors!C6</f>
        <v>4</v>
      </c>
      <c r="O408" s="90">
        <f>+Cors!D6</f>
        <v>1</v>
      </c>
      <c r="P408" s="91">
        <f>+Cors!E6</f>
        <v>-38</v>
      </c>
      <c r="Q408" s="293">
        <f>+Cors!F6</f>
        <v>12.666666666666666</v>
      </c>
      <c r="R408" s="185">
        <f>+Cors!G6</f>
        <v>0</v>
      </c>
      <c r="S408" s="16"/>
      <c r="T408" s="149">
        <f>+'1000km'!A6</f>
        <v>1</v>
      </c>
      <c r="U408" s="95" t="str">
        <f>+'1000km'!B6</f>
        <v>Martín</v>
      </c>
      <c r="V408" s="110">
        <f>+'1000km'!C6</f>
        <v>0</v>
      </c>
      <c r="W408" s="90">
        <f>+'1000km'!D6</f>
        <v>750</v>
      </c>
      <c r="X408" s="91">
        <f>+'1000km'!E6</f>
        <v>1</v>
      </c>
      <c r="Y408" s="18">
        <f>+'1000km'!F6</f>
        <v>0</v>
      </c>
      <c r="AV408"/>
    </row>
    <row r="409" spans="3:48" ht="13.5" thickBot="1" x14ac:dyDescent="0.35">
      <c r="C409" s="75"/>
      <c r="D409" s="149">
        <f>+Remigio!A7</f>
        <v>3</v>
      </c>
      <c r="E409" s="95" t="str">
        <f>+Remigio!B7</f>
        <v>Sebas</v>
      </c>
      <c r="F409" s="110">
        <f>+Remigio!C7</f>
        <v>-100000000</v>
      </c>
      <c r="G409" s="90">
        <f>+Remigio!D7</f>
        <v>0</v>
      </c>
      <c r="H409" s="91">
        <f>+Remigio!E7</f>
        <v>0</v>
      </c>
      <c r="I409" s="185">
        <f>+Remigio!F7</f>
        <v>0</v>
      </c>
      <c r="J409" s="16"/>
      <c r="K409" s="16"/>
      <c r="L409" s="23">
        <f>+Cors!A7</f>
        <v>3</v>
      </c>
      <c r="M409" s="23" t="str">
        <f>+Cors!B7</f>
        <v>Gemma</v>
      </c>
      <c r="N409" s="110">
        <f>+Cors!C7</f>
        <v>-4</v>
      </c>
      <c r="O409" s="90">
        <f>+Cors!D7</f>
        <v>1</v>
      </c>
      <c r="P409" s="91">
        <f>+Cors!E7</f>
        <v>32</v>
      </c>
      <c r="Q409" s="293">
        <f>+Cors!F7</f>
        <v>10.666666666666666</v>
      </c>
      <c r="R409" s="185">
        <f>+Cors!G7</f>
        <v>0</v>
      </c>
      <c r="S409" s="16"/>
      <c r="T409" s="149">
        <f>+'1000km'!A7</f>
        <v>3</v>
      </c>
      <c r="U409" s="95" t="str">
        <f>+'1000km'!B7</f>
        <v>Iglesias</v>
      </c>
      <c r="V409" s="110">
        <f>+'1000km'!C7</f>
        <v>-10</v>
      </c>
      <c r="W409" s="90">
        <f>+'1000km'!D7</f>
        <v>400</v>
      </c>
      <c r="X409" s="91">
        <f>+'1000km'!E7</f>
        <v>1</v>
      </c>
      <c r="Y409" s="18">
        <f>+'1000km'!F7</f>
        <v>0</v>
      </c>
      <c r="AV409"/>
    </row>
    <row r="410" spans="3:48" ht="13.5" thickBot="1" x14ac:dyDescent="0.35">
      <c r="C410" s="75"/>
      <c r="D410" s="149">
        <f>+Remigio!A8</f>
        <v>4</v>
      </c>
      <c r="E410" s="95" t="str">
        <f>+Remigio!B8</f>
        <v>Núria</v>
      </c>
      <c r="F410" s="110">
        <f>+Remigio!C8</f>
        <v>-100000000</v>
      </c>
      <c r="G410" s="90">
        <f>+Remigio!D8</f>
        <v>0</v>
      </c>
      <c r="H410" s="91">
        <f>+Remigio!E8</f>
        <v>0</v>
      </c>
      <c r="I410" s="185">
        <f>+Remigio!F8</f>
        <v>0</v>
      </c>
      <c r="J410" s="16"/>
      <c r="K410" s="16"/>
      <c r="L410" s="23">
        <f>+Cors!A8</f>
        <v>4</v>
      </c>
      <c r="M410" s="23" t="str">
        <f>+Cors!B8</f>
        <v>Carles</v>
      </c>
      <c r="N410" s="110">
        <f>+Cors!C8</f>
        <v>-6</v>
      </c>
      <c r="O410" s="90">
        <f>+Cors!D8</f>
        <v>2</v>
      </c>
      <c r="P410" s="91">
        <f>+Cors!E8</f>
        <v>-74</v>
      </c>
      <c r="Q410" s="293">
        <f>+Cors!F8</f>
        <v>44.666666666666664</v>
      </c>
      <c r="R410" s="185">
        <f>+Cors!G8</f>
        <v>0</v>
      </c>
      <c r="S410" s="16"/>
      <c r="T410" s="149">
        <f>+'1000km'!A8</f>
        <v>3</v>
      </c>
      <c r="U410" s="95" t="str">
        <f>+'1000km'!B8</f>
        <v>Ana</v>
      </c>
      <c r="V410" s="110">
        <f>+'1000km'!C8</f>
        <v>-100000000</v>
      </c>
      <c r="W410" s="90">
        <f>+'1000km'!D8</f>
        <v>0</v>
      </c>
      <c r="X410" s="91">
        <f>+'1000km'!E8</f>
        <v>0</v>
      </c>
      <c r="Y410" s="18">
        <f>+'1000km'!F8</f>
        <v>0</v>
      </c>
      <c r="AV410"/>
    </row>
    <row r="411" spans="3:48" ht="13.5" thickBot="1" x14ac:dyDescent="0.35">
      <c r="C411" s="75"/>
      <c r="D411" s="16"/>
      <c r="E411" s="16"/>
      <c r="H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49">
        <f>+'1000km'!A9</f>
        <v>5</v>
      </c>
      <c r="U411" s="95" t="str">
        <f>+'1000km'!B9</f>
        <v>Carles</v>
      </c>
      <c r="V411" s="110">
        <f>+'1000km'!C9</f>
        <v>-100000000</v>
      </c>
      <c r="W411" s="90">
        <f>+'1000km'!D9</f>
        <v>0</v>
      </c>
      <c r="X411" s="91">
        <f>+'1000km'!E9</f>
        <v>0</v>
      </c>
      <c r="Y411" s="18">
        <f>+'1000km'!F9</f>
        <v>0</v>
      </c>
      <c r="AV411"/>
    </row>
    <row r="412" spans="3:48" ht="13.5" thickBot="1" x14ac:dyDescent="0.35">
      <c r="C412" s="75"/>
      <c r="D412" s="16"/>
      <c r="E412" s="16"/>
      <c r="H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49">
        <f>+'1000km'!A10</f>
        <v>5</v>
      </c>
      <c r="U412" s="95" t="str">
        <f>+'1000km'!B10</f>
        <v>Amanda</v>
      </c>
      <c r="V412" s="110">
        <f>+'1000km'!C10</f>
        <v>-100000000</v>
      </c>
      <c r="W412" s="90">
        <f>+'1000km'!D10</f>
        <v>0</v>
      </c>
      <c r="X412" s="91">
        <f>+'1000km'!E10</f>
        <v>0</v>
      </c>
      <c r="Y412" s="18">
        <f>+'1000km'!F10</f>
        <v>0</v>
      </c>
      <c r="AV412"/>
    </row>
    <row r="413" spans="3:48" ht="13.5" thickBot="1" x14ac:dyDescent="0.35">
      <c r="C413" s="75"/>
      <c r="D413" s="16"/>
      <c r="E413" s="16"/>
      <c r="H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49">
        <f>+'1000km'!A11</f>
        <v>7</v>
      </c>
      <c r="U413" s="95" t="str">
        <f>+'1000km'!B11</f>
        <v>Núria V</v>
      </c>
      <c r="V413" s="110">
        <f>+'1000km'!C11</f>
        <v>-100000000</v>
      </c>
      <c r="W413" s="90">
        <f>+'1000km'!D11</f>
        <v>0</v>
      </c>
      <c r="X413" s="91">
        <f>+'1000km'!E11</f>
        <v>0</v>
      </c>
      <c r="Y413" s="18">
        <f>+'1000km'!F11</f>
        <v>0</v>
      </c>
      <c r="AV413"/>
    </row>
    <row r="414" spans="3:48" ht="13.5" thickBot="1" x14ac:dyDescent="0.35">
      <c r="C414" s="75"/>
      <c r="D414" s="16"/>
      <c r="E414" s="16"/>
      <c r="H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49">
        <f>+'1000km'!A12</f>
        <v>7</v>
      </c>
      <c r="U414" s="95" t="str">
        <f>+'1000km'!B12</f>
        <v>Mariajo</v>
      </c>
      <c r="V414" s="110">
        <f>+'1000km'!C12</f>
        <v>-100000000</v>
      </c>
      <c r="W414" s="90">
        <f>+'1000km'!D12</f>
        <v>0</v>
      </c>
      <c r="X414" s="91">
        <f>+'1000km'!E12</f>
        <v>0</v>
      </c>
      <c r="Y414" s="18">
        <f>+'1000km'!F12</f>
        <v>0</v>
      </c>
      <c r="AV414"/>
    </row>
    <row r="415" spans="3:48" x14ac:dyDescent="0.3">
      <c r="C415" s="75"/>
      <c r="D415" s="16"/>
      <c r="E415" s="16"/>
      <c r="H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AV415"/>
    </row>
    <row r="416" spans="3:48" x14ac:dyDescent="0.3">
      <c r="C416" s="75"/>
      <c r="D416" s="16"/>
      <c r="E416" s="16"/>
      <c r="H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U416" s="16"/>
      <c r="V416" s="16"/>
      <c r="AV416"/>
    </row>
    <row r="417" spans="3:48" x14ac:dyDescent="0.3">
      <c r="C417" s="75"/>
      <c r="D417" s="16"/>
      <c r="E417" s="16"/>
      <c r="H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U417" s="16"/>
      <c r="V417" s="16"/>
      <c r="AV417"/>
    </row>
    <row r="418" spans="3:48" x14ac:dyDescent="0.3">
      <c r="C418" s="75"/>
      <c r="D418" s="16"/>
      <c r="E418" s="16"/>
      <c r="H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U418" s="16"/>
      <c r="V418" s="16"/>
      <c r="AV418"/>
    </row>
    <row r="419" spans="3:48" x14ac:dyDescent="0.3">
      <c r="C419" s="75"/>
      <c r="D419" s="16"/>
      <c r="E419" s="16"/>
      <c r="H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U419" s="16"/>
      <c r="V419" s="16"/>
      <c r="AV419"/>
    </row>
    <row r="420" spans="3:48" x14ac:dyDescent="0.3">
      <c r="C420" s="75"/>
      <c r="D420" s="16"/>
      <c r="E420" s="16"/>
      <c r="H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U420" s="16"/>
      <c r="V420" s="16"/>
      <c r="AV420"/>
    </row>
    <row r="421" spans="3:48" x14ac:dyDescent="0.3">
      <c r="C421" s="75"/>
      <c r="D421" s="16"/>
      <c r="E421" s="16"/>
      <c r="H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U421" s="16"/>
      <c r="V421" s="16"/>
      <c r="AV421"/>
    </row>
    <row r="422" spans="3:48" x14ac:dyDescent="0.3">
      <c r="C422" s="75"/>
      <c r="D422" s="16"/>
      <c r="E422" s="16"/>
      <c r="H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U422" s="16"/>
      <c r="V422" s="16"/>
      <c r="AV422"/>
    </row>
    <row r="423" spans="3:48" x14ac:dyDescent="0.3">
      <c r="C423" s="75"/>
      <c r="D423" s="16"/>
      <c r="E423" s="16"/>
      <c r="H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U423" s="16"/>
      <c r="V423" s="16"/>
      <c r="AV423"/>
    </row>
    <row r="424" spans="3:48" x14ac:dyDescent="0.3">
      <c r="C424" s="75"/>
      <c r="D424" s="16"/>
      <c r="E424" s="16"/>
      <c r="H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U424" s="16"/>
      <c r="V424" s="16"/>
      <c r="AV424"/>
    </row>
    <row r="425" spans="3:48" x14ac:dyDescent="0.3">
      <c r="C425" s="75"/>
      <c r="D425" s="16"/>
      <c r="E425" s="16"/>
      <c r="H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U425" s="16"/>
      <c r="V425" s="16"/>
      <c r="AV425"/>
    </row>
    <row r="426" spans="3:48" x14ac:dyDescent="0.3">
      <c r="C426" s="75"/>
      <c r="D426" s="16"/>
      <c r="E426" s="16"/>
      <c r="H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U426" s="16"/>
      <c r="V426" s="16"/>
      <c r="AV426"/>
    </row>
    <row r="427" spans="3:48" x14ac:dyDescent="0.3">
      <c r="C427" s="75"/>
      <c r="D427" s="16"/>
      <c r="E427" s="16"/>
      <c r="H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U427" s="16"/>
      <c r="V427" s="16"/>
      <c r="AV427"/>
    </row>
    <row r="428" spans="3:48" x14ac:dyDescent="0.3">
      <c r="C428" s="75"/>
      <c r="D428" s="16"/>
      <c r="E428" s="16"/>
      <c r="H428" s="16"/>
      <c r="J428" s="16"/>
      <c r="K428" s="16"/>
      <c r="L428" s="16"/>
      <c r="M428" s="16"/>
      <c r="O428" s="16"/>
      <c r="S428" s="16"/>
      <c r="U428" s="16"/>
      <c r="V428" s="16"/>
      <c r="AV428"/>
    </row>
    <row r="429" spans="3:48" x14ac:dyDescent="0.3">
      <c r="C429" s="75"/>
      <c r="AV429"/>
    </row>
    <row r="430" spans="3:48" x14ac:dyDescent="0.3">
      <c r="C430" s="75"/>
      <c r="AV430"/>
    </row>
    <row r="431" spans="3:48" x14ac:dyDescent="0.3">
      <c r="C431" s="75"/>
      <c r="AV431"/>
    </row>
    <row r="432" spans="3:48" x14ac:dyDescent="0.3">
      <c r="C432" s="75"/>
      <c r="AV432"/>
    </row>
    <row r="433" spans="3:48" x14ac:dyDescent="0.3">
      <c r="C433" s="75"/>
      <c r="AV433"/>
    </row>
    <row r="434" spans="3:48" x14ac:dyDescent="0.3">
      <c r="C434" s="75"/>
      <c r="AV434"/>
    </row>
    <row r="435" spans="3:48" x14ac:dyDescent="0.3">
      <c r="C435" s="75"/>
      <c r="AV435"/>
    </row>
    <row r="436" spans="3:48" ht="13.5" thickBot="1" x14ac:dyDescent="0.35">
      <c r="C436" s="75"/>
      <c r="D436" s="149">
        <f>+Whist!A9</f>
        <v>5</v>
      </c>
      <c r="E436" s="23" t="str">
        <f>+Whist!B9</f>
        <v>Sally</v>
      </c>
      <c r="F436" s="110">
        <f>+Whist!C9</f>
        <v>-10</v>
      </c>
      <c r="G436" s="100">
        <f>+Whist!D9</f>
        <v>-12</v>
      </c>
      <c r="H436" s="91">
        <f>+Whist!E9</f>
        <v>1</v>
      </c>
      <c r="I436" s="185">
        <f>+Whist!F9</f>
        <v>0</v>
      </c>
      <c r="AV436"/>
    </row>
    <row r="437" spans="3:48" ht="13.5" thickBot="1" x14ac:dyDescent="0.35">
      <c r="C437" s="75"/>
      <c r="D437" s="149">
        <f>+Whist!A10</f>
        <v>6</v>
      </c>
      <c r="E437" s="23" t="str">
        <f>+Whist!B10</f>
        <v>Núria</v>
      </c>
      <c r="F437" s="110">
        <f>+Whist!C10</f>
        <v>-20</v>
      </c>
      <c r="G437" s="100">
        <f>+Whist!D10</f>
        <v>-15</v>
      </c>
      <c r="H437" s="91">
        <f>+Whist!E10</f>
        <v>3</v>
      </c>
      <c r="I437" s="185">
        <f>+Whist!F10</f>
        <v>0</v>
      </c>
      <c r="L437" s="149">
        <f>+Kul!A10</f>
        <v>6</v>
      </c>
      <c r="M437" s="23" t="str">
        <f>+Kul!B10</f>
        <v>Goretti</v>
      </c>
      <c r="N437" s="110">
        <f>+Kul!C10</f>
        <v>-7</v>
      </c>
      <c r="O437" s="90">
        <f>+Kul!D10</f>
        <v>-12</v>
      </c>
      <c r="P437" s="91">
        <f>+Kul!E10</f>
        <v>6</v>
      </c>
      <c r="Q437" s="185">
        <f>+Kul!F10</f>
        <v>0</v>
      </c>
      <c r="AB437" s="149">
        <f>+Buti!A10</f>
        <v>6</v>
      </c>
      <c r="AC437" s="95" t="str">
        <f>+Buti!B10</f>
        <v>Sally</v>
      </c>
      <c r="AD437" s="110">
        <f>+Buti!C10</f>
        <v>10</v>
      </c>
      <c r="AE437" s="90">
        <f>+Buti!D10</f>
        <v>-77</v>
      </c>
      <c r="AF437" s="91">
        <f>+Buti!E10</f>
        <v>6</v>
      </c>
      <c r="AG437" s="185">
        <f>+Buti!F10</f>
        <v>0</v>
      </c>
      <c r="AV437"/>
    </row>
    <row r="438" spans="3:48" ht="13.5" thickBot="1" x14ac:dyDescent="0.35">
      <c r="C438" s="75"/>
      <c r="D438" s="16"/>
      <c r="E438" s="16"/>
      <c r="G438" s="16"/>
      <c r="L438" s="149">
        <f>+Kul!A11</f>
        <v>7</v>
      </c>
      <c r="M438" s="23" t="str">
        <f>+Kul!B11</f>
        <v>Òscar</v>
      </c>
      <c r="N438" s="110">
        <f>+Kul!C11</f>
        <v>-7</v>
      </c>
      <c r="O438" s="90">
        <f>+Kul!D11</f>
        <v>-14</v>
      </c>
      <c r="P438" s="91">
        <f>+Kul!E11</f>
        <v>8</v>
      </c>
      <c r="Q438" s="185">
        <f>+Kul!F11</f>
        <v>0</v>
      </c>
      <c r="AB438" s="149">
        <f>+Buti!A11</f>
        <v>7</v>
      </c>
      <c r="AC438" s="95" t="str">
        <f>+Buti!B11</f>
        <v>Gemma</v>
      </c>
      <c r="AD438" s="110">
        <f>+Buti!C11</f>
        <v>0</v>
      </c>
      <c r="AE438" s="90">
        <f>+Buti!D11</f>
        <v>-41</v>
      </c>
      <c r="AF438" s="91">
        <f>+Buti!E11</f>
        <v>14</v>
      </c>
      <c r="AG438" s="185">
        <f>+Buti!F11</f>
        <v>0</v>
      </c>
      <c r="AV438"/>
    </row>
    <row r="439" spans="3:48" ht="13.5" thickBot="1" x14ac:dyDescent="0.35">
      <c r="C439" s="75"/>
      <c r="D439" s="16"/>
      <c r="E439" s="16"/>
      <c r="G439" s="16"/>
      <c r="L439" s="149">
        <f>+Kul!A12</f>
        <v>8</v>
      </c>
      <c r="M439" s="23" t="str">
        <f>+Kul!B12</f>
        <v>Sebas</v>
      </c>
      <c r="N439" s="110">
        <f>+Kul!C12</f>
        <v>-13</v>
      </c>
      <c r="O439" s="90">
        <f>+Kul!D12</f>
        <v>37</v>
      </c>
      <c r="P439" s="91">
        <f>+Kul!E12</f>
        <v>28</v>
      </c>
      <c r="Q439" s="185">
        <f>+Kul!F12</f>
        <v>0</v>
      </c>
      <c r="AB439" s="149">
        <f>+Buti!A12</f>
        <v>8</v>
      </c>
      <c r="AC439" s="95" t="str">
        <f>+Buti!B12</f>
        <v>Neus</v>
      </c>
      <c r="AD439" s="110">
        <f>+Buti!C12</f>
        <v>0</v>
      </c>
      <c r="AE439" s="90">
        <f>+Buti!D12</f>
        <v>-128</v>
      </c>
      <c r="AF439" s="91">
        <f>+Buti!E12</f>
        <v>18</v>
      </c>
      <c r="AG439" s="185">
        <f>+Buti!F12</f>
        <v>0</v>
      </c>
      <c r="AV439"/>
    </row>
    <row r="440" spans="3:48" ht="13.5" thickBot="1" x14ac:dyDescent="0.35">
      <c r="C440" s="75"/>
      <c r="D440" s="16"/>
      <c r="E440" s="16"/>
      <c r="G440" s="16"/>
      <c r="L440" s="149">
        <f>+Kul!A13</f>
        <v>9</v>
      </c>
      <c r="M440" s="23" t="str">
        <f>+Kul!B13</f>
        <v>Sally</v>
      </c>
      <c r="N440" s="110">
        <f>+Kul!C13</f>
        <v>-22</v>
      </c>
      <c r="O440" s="90">
        <f>+Kul!D13</f>
        <v>-13</v>
      </c>
      <c r="P440" s="91">
        <f>+Kul!E13</f>
        <v>10</v>
      </c>
      <c r="Q440" s="185">
        <f>+Kul!F13</f>
        <v>0</v>
      </c>
      <c r="AB440" s="149">
        <f>+Buti!A13</f>
        <v>9</v>
      </c>
      <c r="AC440" s="95" t="str">
        <f>+Buti!B13</f>
        <v>Òscar</v>
      </c>
      <c r="AD440" s="110">
        <f>+Buti!C13</f>
        <v>-10</v>
      </c>
      <c r="AE440" s="90">
        <f>+Buti!D13</f>
        <v>35</v>
      </c>
      <c r="AF440" s="91">
        <f>+Buti!E13</f>
        <v>9</v>
      </c>
      <c r="AG440" s="185">
        <f>+Buti!F13</f>
        <v>0</v>
      </c>
      <c r="AV440"/>
    </row>
    <row r="441" spans="3:48" ht="13.5" thickBot="1" x14ac:dyDescent="0.35">
      <c r="C441" s="75"/>
      <c r="D441" s="16"/>
      <c r="E441" s="16"/>
      <c r="G441" s="16"/>
      <c r="L441" s="149">
        <f>+Kul!A14</f>
        <v>10</v>
      </c>
      <c r="M441" s="23" t="str">
        <f>+Kul!B14</f>
        <v>Toni</v>
      </c>
      <c r="N441" s="110">
        <f>+Kul!C14</f>
        <v>-55</v>
      </c>
      <c r="O441" s="90">
        <f>+Kul!D14</f>
        <v>-47</v>
      </c>
      <c r="P441" s="91">
        <f>+Kul!E14</f>
        <v>7</v>
      </c>
      <c r="Q441" s="185">
        <f>+Kul!F14</f>
        <v>0</v>
      </c>
      <c r="T441" s="16"/>
      <c r="AB441" s="149">
        <f>+Buti!A14</f>
        <v>10</v>
      </c>
      <c r="AC441" s="95" t="str">
        <f>+Buti!B14</f>
        <v>Núria V.</v>
      </c>
      <c r="AD441" s="110">
        <f>+Buti!C14</f>
        <v>-10</v>
      </c>
      <c r="AE441" s="90">
        <f>+Buti!D14</f>
        <v>-84</v>
      </c>
      <c r="AF441" s="91">
        <f>+Buti!E14</f>
        <v>9</v>
      </c>
      <c r="AG441" s="185">
        <f>+Buti!F14</f>
        <v>0</v>
      </c>
      <c r="AV441"/>
    </row>
    <row r="442" spans="3:48" ht="13.5" thickBot="1" x14ac:dyDescent="0.35">
      <c r="C442" s="75"/>
      <c r="D442" s="16"/>
      <c r="E442" s="16"/>
      <c r="G442" s="16"/>
      <c r="L442" s="149">
        <f>+Kul!A15</f>
        <v>11</v>
      </c>
      <c r="M442" s="23" t="str">
        <f>+Kul!B15</f>
        <v>Nogué</v>
      </c>
      <c r="N442" s="110">
        <f>+Kul!C15</f>
        <v>20</v>
      </c>
      <c r="O442" s="90">
        <f>+Kul!D15</f>
        <v>10</v>
      </c>
      <c r="P442" s="91">
        <f>+Kul!E15</f>
        <v>4</v>
      </c>
      <c r="Q442" s="185">
        <f>+Kul!F15</f>
        <v>0</v>
      </c>
      <c r="T442" s="16"/>
      <c r="AB442" s="149">
        <f>+Buti!A15</f>
        <v>11</v>
      </c>
      <c r="AC442" s="95" t="str">
        <f>+Buti!B15</f>
        <v>Albert</v>
      </c>
      <c r="AD442" s="110">
        <f>+Buti!C15</f>
        <v>-20</v>
      </c>
      <c r="AE442" s="90">
        <f>+Buti!D15</f>
        <v>-192</v>
      </c>
      <c r="AF442" s="91">
        <f>+Buti!E15</f>
        <v>16</v>
      </c>
      <c r="AG442" s="185">
        <f>+Buti!F15</f>
        <v>0</v>
      </c>
      <c r="AV442"/>
    </row>
    <row r="443" spans="3:48" ht="13.5" thickBot="1" x14ac:dyDescent="0.35">
      <c r="C443" s="75"/>
      <c r="D443" s="16"/>
      <c r="E443" s="16"/>
      <c r="G443" s="16"/>
      <c r="L443" s="149">
        <f>+Kul!A16</f>
        <v>12</v>
      </c>
      <c r="M443" s="23" t="str">
        <f>+Kul!B16</f>
        <v>Golanó</v>
      </c>
      <c r="N443" s="110">
        <f>+Kul!C16</f>
        <v>10</v>
      </c>
      <c r="O443" s="90">
        <f>+Kul!D16</f>
        <v>1</v>
      </c>
      <c r="P443" s="91">
        <f>+Kul!E16</f>
        <v>1</v>
      </c>
      <c r="Q443" s="185">
        <f>+Kul!F16</f>
        <v>0</v>
      </c>
      <c r="T443" s="16"/>
      <c r="AB443" s="149">
        <f>+Buti!A16</f>
        <v>12</v>
      </c>
      <c r="AC443" s="95" t="str">
        <f>+Buti!B16</f>
        <v>Nogué</v>
      </c>
      <c r="AD443" s="110">
        <f>+Buti!C16</f>
        <v>-50</v>
      </c>
      <c r="AE443" s="90">
        <f>+Buti!D16</f>
        <v>-165</v>
      </c>
      <c r="AF443" s="91">
        <f>+Buti!E16</f>
        <v>15</v>
      </c>
      <c r="AG443" s="185">
        <f>+Buti!F16</f>
        <v>0</v>
      </c>
      <c r="AV443"/>
    </row>
    <row r="444" spans="3:48" ht="13.5" thickBot="1" x14ac:dyDescent="0.35">
      <c r="C444" s="75"/>
      <c r="D444" s="16"/>
      <c r="E444" s="16"/>
      <c r="G444" s="16"/>
      <c r="L444" s="149">
        <f>+Kul!A17</f>
        <v>13</v>
      </c>
      <c r="M444" s="23" t="str">
        <f>+Kul!B17</f>
        <v>Nin</v>
      </c>
      <c r="N444" s="110">
        <f>+Kul!C17</f>
        <v>10</v>
      </c>
      <c r="O444" s="90">
        <f>+Kul!D17</f>
        <v>-3</v>
      </c>
      <c r="P444" s="91">
        <f>+Kul!E17</f>
        <v>1</v>
      </c>
      <c r="Q444" s="185">
        <f>+Kul!F17</f>
        <v>0</v>
      </c>
      <c r="T444" s="16"/>
      <c r="AB444" s="149">
        <f>+Buti!A17</f>
        <v>13</v>
      </c>
      <c r="AC444" s="95" t="str">
        <f>+Buti!B17</f>
        <v>Sebas</v>
      </c>
      <c r="AD444" s="110">
        <f>+Buti!C17</f>
        <v>-50</v>
      </c>
      <c r="AE444" s="90">
        <f>+Buti!D17</f>
        <v>-182</v>
      </c>
      <c r="AF444" s="91">
        <f>+Buti!E17</f>
        <v>28</v>
      </c>
      <c r="AG444" s="185">
        <f>+Buti!F17</f>
        <v>0</v>
      </c>
      <c r="AV444"/>
    </row>
    <row r="445" spans="3:48" ht="13.5" thickBot="1" x14ac:dyDescent="0.35">
      <c r="C445" s="75"/>
      <c r="D445" s="16"/>
      <c r="E445" s="16"/>
      <c r="G445" s="16"/>
      <c r="L445" s="16"/>
      <c r="T445" s="16"/>
      <c r="AB445" s="149">
        <f>+Buti!A18</f>
        <v>14</v>
      </c>
      <c r="AC445" s="95" t="str">
        <f>+Buti!B18</f>
        <v>Grau</v>
      </c>
      <c r="AD445" s="110">
        <f>+Buti!C18</f>
        <v>-50</v>
      </c>
      <c r="AE445" s="90">
        <f>+Buti!D18</f>
        <v>-268</v>
      </c>
      <c r="AF445" s="91">
        <f>+Buti!E18</f>
        <v>19</v>
      </c>
      <c r="AG445" s="185">
        <f>+Buti!F18</f>
        <v>0</v>
      </c>
      <c r="AV445"/>
    </row>
    <row r="446" spans="3:48" ht="13.5" thickBot="1" x14ac:dyDescent="0.35">
      <c r="C446" s="75"/>
      <c r="D446" s="16"/>
      <c r="E446" s="16"/>
      <c r="G446" s="16"/>
      <c r="L446" s="16"/>
      <c r="T446" s="16"/>
      <c r="AB446" s="149">
        <f>+Buti!A19</f>
        <v>15</v>
      </c>
      <c r="AC446" s="95" t="str">
        <f>+Buti!B19</f>
        <v>Carlos F</v>
      </c>
      <c r="AD446" s="110">
        <f>+Buti!C19</f>
        <v>10</v>
      </c>
      <c r="AE446" s="90">
        <f>+Buti!D19</f>
        <v>51</v>
      </c>
      <c r="AF446" s="91">
        <f>+Buti!E19</f>
        <v>3</v>
      </c>
      <c r="AG446" s="185">
        <f>+Buti!F19</f>
        <v>0</v>
      </c>
      <c r="AV446"/>
    </row>
    <row r="447" spans="3:48" ht="13.5" thickBot="1" x14ac:dyDescent="0.35">
      <c r="C447" s="75"/>
      <c r="D447" s="16"/>
      <c r="E447" s="16"/>
      <c r="G447" s="16"/>
      <c r="L447" s="16"/>
      <c r="T447" s="16"/>
      <c r="AB447" s="149">
        <f>+Buti!A20</f>
        <v>16</v>
      </c>
      <c r="AC447" s="95" t="str">
        <f>+Buti!B20</f>
        <v>Paco</v>
      </c>
      <c r="AD447" s="110">
        <f>+Buti!C20</f>
        <v>0</v>
      </c>
      <c r="AE447" s="90">
        <f>+Buti!D20</f>
        <v>58</v>
      </c>
      <c r="AF447" s="91">
        <f>+Buti!E20</f>
        <v>4</v>
      </c>
      <c r="AG447" s="185">
        <f>+Buti!F20</f>
        <v>0</v>
      </c>
      <c r="AV447"/>
    </row>
    <row r="448" spans="3:48" ht="13.5" thickBot="1" x14ac:dyDescent="0.35">
      <c r="C448" s="75"/>
      <c r="D448" s="16"/>
      <c r="E448" s="16"/>
      <c r="G448" s="16"/>
      <c r="L448" s="16"/>
      <c r="T448" s="16"/>
      <c r="AB448" s="149">
        <f>+Buti!A21</f>
        <v>17</v>
      </c>
      <c r="AC448" s="95" t="str">
        <f>+Buti!B21</f>
        <v>Daniel</v>
      </c>
      <c r="AD448" s="110">
        <f>+Buti!C21</f>
        <v>0</v>
      </c>
      <c r="AE448" s="90">
        <f>+Buti!D21</f>
        <v>3</v>
      </c>
      <c r="AF448" s="91">
        <f>+Buti!E21</f>
        <v>2</v>
      </c>
      <c r="AG448" s="185">
        <f>+Buti!F21</f>
        <v>0</v>
      </c>
      <c r="AV448"/>
    </row>
    <row r="449" spans="3:48" ht="13.5" thickBot="1" x14ac:dyDescent="0.35">
      <c r="C449" s="75"/>
      <c r="D449" s="16"/>
      <c r="E449" s="16"/>
      <c r="G449" s="16"/>
      <c r="L449" s="16"/>
      <c r="T449" s="16"/>
      <c r="AB449" s="149">
        <f>+Buti!A22</f>
        <v>18</v>
      </c>
      <c r="AC449" s="95" t="str">
        <f>+Buti!B22</f>
        <v>Mariajo</v>
      </c>
      <c r="AD449" s="110">
        <f>+Buti!C22</f>
        <v>0</v>
      </c>
      <c r="AE449" s="90">
        <f>+Buti!D22</f>
        <v>0</v>
      </c>
      <c r="AF449" s="91">
        <f>+Buti!E22</f>
        <v>1</v>
      </c>
      <c r="AG449" s="185">
        <f>+Buti!F22</f>
        <v>0</v>
      </c>
      <c r="AV449"/>
    </row>
    <row r="450" spans="3:48" ht="13.5" thickBot="1" x14ac:dyDescent="0.35">
      <c r="C450" s="75"/>
      <c r="D450" s="16"/>
      <c r="E450" s="16"/>
      <c r="G450" s="16"/>
      <c r="L450" s="16"/>
      <c r="T450" s="16"/>
      <c r="AB450" s="149">
        <f>+Buti!A23</f>
        <v>19</v>
      </c>
      <c r="AC450" s="95" t="str">
        <f>+Buti!B23</f>
        <v>Anaïs</v>
      </c>
      <c r="AD450" s="110">
        <f>+Buti!C23</f>
        <v>-5</v>
      </c>
      <c r="AE450" s="90">
        <f>+Buti!D23</f>
        <v>-16</v>
      </c>
      <c r="AF450" s="91">
        <f>+Buti!E23</f>
        <v>3</v>
      </c>
      <c r="AG450" s="185">
        <f>+Buti!F23</f>
        <v>0</v>
      </c>
      <c r="AV450"/>
    </row>
    <row r="451" spans="3:48" ht="13.5" thickBot="1" x14ac:dyDescent="0.35">
      <c r="C451" s="75"/>
      <c r="D451" s="16"/>
      <c r="E451" s="16"/>
      <c r="G451" s="16"/>
      <c r="L451" s="16"/>
      <c r="T451" s="16"/>
      <c r="AB451" s="149">
        <f>+Buti!A24</f>
        <v>20</v>
      </c>
      <c r="AC451" s="95" t="str">
        <f>+Buti!B24</f>
        <v>Carol</v>
      </c>
      <c r="AD451" s="110">
        <f>+Buti!C24</f>
        <v>-20</v>
      </c>
      <c r="AE451" s="90">
        <f>+Buti!D24</f>
        <v>-83</v>
      </c>
      <c r="AF451" s="91">
        <f>+Buti!E24</f>
        <v>2</v>
      </c>
      <c r="AG451" s="185">
        <f>+Buti!F24</f>
        <v>0</v>
      </c>
      <c r="AV451"/>
    </row>
    <row r="452" spans="3:48" ht="13.5" thickBot="1" x14ac:dyDescent="0.35">
      <c r="C452" s="75"/>
      <c r="D452" s="16"/>
      <c r="E452" s="16"/>
      <c r="G452" s="16"/>
      <c r="L452" s="16"/>
      <c r="T452" s="16"/>
      <c r="AB452" s="149">
        <f>+Buti!A25</f>
        <v>21</v>
      </c>
      <c r="AC452" s="95" t="str">
        <f>+Buti!B25</f>
        <v>José Ramón</v>
      </c>
      <c r="AD452" s="110">
        <f>+Buti!C25</f>
        <v>-100000000</v>
      </c>
      <c r="AE452" s="90">
        <f>+Buti!D25</f>
        <v>1</v>
      </c>
      <c r="AF452" s="91">
        <f>+Buti!E25</f>
        <v>0</v>
      </c>
      <c r="AG452" s="185">
        <f>+Buti!F25</f>
        <v>0</v>
      </c>
      <c r="AV452"/>
    </row>
    <row r="453" spans="3:48" ht="13.5" thickBot="1" x14ac:dyDescent="0.35">
      <c r="C453" s="75"/>
      <c r="D453" s="16"/>
      <c r="E453" s="16"/>
      <c r="G453" s="16"/>
      <c r="L453" s="16"/>
      <c r="T453" s="16"/>
      <c r="AB453" s="149">
        <f>+Buti!A26</f>
        <v>22</v>
      </c>
      <c r="AC453" s="95" t="str">
        <f>+Buti!B26</f>
        <v>Manolo</v>
      </c>
      <c r="AD453" s="110">
        <f>+Buti!C26</f>
        <v>-100000000</v>
      </c>
      <c r="AE453" s="90">
        <f>+Buti!D26</f>
        <v>1</v>
      </c>
      <c r="AF453" s="91">
        <f>+Buti!E26</f>
        <v>0</v>
      </c>
      <c r="AG453" s="185">
        <f>+Buti!F26</f>
        <v>0</v>
      </c>
      <c r="AV453"/>
    </row>
    <row r="454" spans="3:48" ht="13.5" thickBot="1" x14ac:dyDescent="0.35">
      <c r="C454" s="75"/>
      <c r="D454" s="16"/>
      <c r="E454" s="16"/>
      <c r="G454" s="16"/>
      <c r="L454" s="16"/>
      <c r="T454" s="16"/>
      <c r="AB454" s="149">
        <f>+Buti!A27</f>
        <v>23</v>
      </c>
      <c r="AC454" s="95" t="str">
        <f>+Buti!B27</f>
        <v>Carles</v>
      </c>
      <c r="AD454" s="110">
        <f>+Buti!C27</f>
        <v>-100000000</v>
      </c>
      <c r="AE454" s="90">
        <f>+Buti!D27</f>
        <v>1</v>
      </c>
      <c r="AF454" s="91">
        <f>+Buti!E27</f>
        <v>0</v>
      </c>
      <c r="AG454" s="185">
        <f>+Buti!F27</f>
        <v>0</v>
      </c>
      <c r="AV454"/>
    </row>
    <row r="455" spans="3:48" x14ac:dyDescent="0.3">
      <c r="C455" s="75"/>
      <c r="J455" s="16"/>
      <c r="K455" s="16"/>
      <c r="L455" s="16"/>
      <c r="M455" s="16"/>
      <c r="S455" s="16"/>
      <c r="U455" s="16"/>
      <c r="V455" s="16"/>
      <c r="AV455"/>
    </row>
    <row r="456" spans="3:48" x14ac:dyDescent="0.3">
      <c r="C456" s="75"/>
      <c r="J456" s="16"/>
      <c r="S456" s="16"/>
      <c r="AV456"/>
    </row>
    <row r="457" spans="3:48" x14ac:dyDescent="0.3">
      <c r="C457" s="75"/>
      <c r="J457" s="16"/>
      <c r="S457" s="16"/>
      <c r="AV457"/>
    </row>
    <row r="458" spans="3:48" x14ac:dyDescent="0.3">
      <c r="C458" s="75"/>
      <c r="J458" s="16"/>
      <c r="S458" s="16"/>
      <c r="AV458"/>
    </row>
    <row r="459" spans="3:48" x14ac:dyDescent="0.3">
      <c r="C459" s="75"/>
      <c r="J459" s="16"/>
      <c r="S459" s="16"/>
      <c r="AV459"/>
    </row>
    <row r="460" spans="3:48" x14ac:dyDescent="0.3">
      <c r="C460" s="75"/>
      <c r="J460" s="16"/>
      <c r="S460" s="16"/>
      <c r="AV460"/>
    </row>
    <row r="461" spans="3:48" x14ac:dyDescent="0.3">
      <c r="C461" s="75"/>
      <c r="J461" s="16"/>
      <c r="S461" s="16"/>
      <c r="AV461"/>
    </row>
    <row r="462" spans="3:48" x14ac:dyDescent="0.3">
      <c r="C462" s="75"/>
      <c r="J462" s="16"/>
      <c r="S462" s="16"/>
      <c r="AV462"/>
    </row>
    <row r="463" spans="3:48" x14ac:dyDescent="0.3">
      <c r="C463" s="75"/>
      <c r="J463" s="16"/>
      <c r="S463" s="16"/>
      <c r="AV463"/>
    </row>
    <row r="464" spans="3:48" ht="13.5" thickBot="1" x14ac:dyDescent="0.35">
      <c r="C464" s="75"/>
      <c r="D464" s="149">
        <f>+Wizard!A10</f>
        <v>6</v>
      </c>
      <c r="E464" s="23" t="str">
        <f>+Wizard!B10</f>
        <v>Mario</v>
      </c>
      <c r="F464" s="89">
        <f>+Wizard!C10</f>
        <v>26</v>
      </c>
      <c r="G464" s="285">
        <f>+Wizard!D10</f>
        <v>0</v>
      </c>
      <c r="H464" s="91">
        <f>+Wizard!E10</f>
        <v>122</v>
      </c>
      <c r="I464" s="185">
        <f>+Wizard!F10</f>
        <v>0</v>
      </c>
      <c r="J464" s="16"/>
      <c r="S464" s="16"/>
      <c r="AV464"/>
    </row>
    <row r="465" spans="3:48" ht="13.5" thickBot="1" x14ac:dyDescent="0.35">
      <c r="C465" s="75"/>
      <c r="D465" s="149">
        <f>+Wizard!A11</f>
        <v>7</v>
      </c>
      <c r="E465" s="23" t="str">
        <f>+Wizard!B11</f>
        <v>Marko</v>
      </c>
      <c r="F465" s="89">
        <f>+Wizard!C11</f>
        <v>19</v>
      </c>
      <c r="G465" s="285">
        <f>+Wizard!D11</f>
        <v>0</v>
      </c>
      <c r="H465" s="91">
        <f>+Wizard!E11</f>
        <v>45</v>
      </c>
      <c r="I465" s="185">
        <f>+Wizard!F11</f>
        <v>0</v>
      </c>
      <c r="J465" s="16"/>
      <c r="S465" s="16"/>
      <c r="AV465"/>
    </row>
    <row r="466" spans="3:48" ht="13.5" thickBot="1" x14ac:dyDescent="0.35">
      <c r="C466" s="75"/>
      <c r="D466" s="149">
        <f>+Wizard!A12</f>
        <v>8</v>
      </c>
      <c r="E466" s="23" t="str">
        <f>+Wizard!B12</f>
        <v>Manolo</v>
      </c>
      <c r="F466" s="89">
        <f>+Wizard!C12</f>
        <v>17</v>
      </c>
      <c r="G466" s="285">
        <f>+Wizard!D12</f>
        <v>0</v>
      </c>
      <c r="H466" s="91">
        <f>+Wizard!E12</f>
        <v>110</v>
      </c>
      <c r="I466" s="185">
        <f>+Wizard!F12</f>
        <v>0</v>
      </c>
      <c r="J466" s="16"/>
      <c r="L466" s="149">
        <f>+Euchre!A12</f>
        <v>8</v>
      </c>
      <c r="M466" s="95" t="str">
        <f>+Euchre!B12</f>
        <v>Bibi</v>
      </c>
      <c r="N466" s="110">
        <f>+Euchre!C12</f>
        <v>0</v>
      </c>
      <c r="O466" s="90">
        <f>+Euchre!D12</f>
        <v>0</v>
      </c>
      <c r="P466" s="91">
        <f>+Euchre!E12</f>
        <v>2</v>
      </c>
      <c r="Q466" s="185">
        <f>+Euchre!F12</f>
        <v>0</v>
      </c>
      <c r="S466" s="16"/>
      <c r="AV466"/>
    </row>
    <row r="467" spans="3:48" ht="13.5" thickBot="1" x14ac:dyDescent="0.35">
      <c r="C467" s="75"/>
      <c r="D467" s="149">
        <f>+Wizard!A13</f>
        <v>9</v>
      </c>
      <c r="E467" s="23" t="str">
        <f>+Wizard!B13</f>
        <v>Alfred</v>
      </c>
      <c r="F467" s="89">
        <f>+Wizard!C13</f>
        <v>10</v>
      </c>
      <c r="G467" s="285">
        <f>+Wizard!D13</f>
        <v>0</v>
      </c>
      <c r="H467" s="91">
        <f>+Wizard!E13</f>
        <v>59</v>
      </c>
      <c r="I467" s="185">
        <f>+Wizard!F13</f>
        <v>0</v>
      </c>
      <c r="J467" s="16"/>
      <c r="L467" s="149">
        <f>+Euchre!A13</f>
        <v>9</v>
      </c>
      <c r="M467" s="95" t="str">
        <f>+Euchre!B13</f>
        <v>Sally</v>
      </c>
      <c r="N467" s="110">
        <f>+Euchre!C13</f>
        <v>0</v>
      </c>
      <c r="O467" s="90">
        <f>+Euchre!D13</f>
        <v>0</v>
      </c>
      <c r="P467" s="91">
        <f>+Euchre!E13</f>
        <v>2</v>
      </c>
      <c r="Q467" s="185">
        <f>+Euchre!F13</f>
        <v>0</v>
      </c>
      <c r="S467" s="16"/>
      <c r="AV467"/>
    </row>
    <row r="468" spans="3:48" ht="13.5" thickBot="1" x14ac:dyDescent="0.35">
      <c r="C468" s="75"/>
      <c r="D468" s="149">
        <f>+Wizard!A14</f>
        <v>10</v>
      </c>
      <c r="E468" s="23" t="str">
        <f>+Wizard!B14</f>
        <v>Debi</v>
      </c>
      <c r="F468" s="89">
        <f>+Wizard!C14</f>
        <v>9</v>
      </c>
      <c r="G468" s="285">
        <f>+Wizard!D14</f>
        <v>0</v>
      </c>
      <c r="H468" s="91">
        <f>+Wizard!E14</f>
        <v>7</v>
      </c>
      <c r="I468" s="185">
        <f>+Wizard!F14</f>
        <v>0</v>
      </c>
      <c r="L468" s="149">
        <f>+Euchre!A14</f>
        <v>10</v>
      </c>
      <c r="M468" s="95" t="str">
        <f>+Euchre!B14</f>
        <v>Marko</v>
      </c>
      <c r="N468" s="110">
        <f>+Euchre!C14</f>
        <v>-10</v>
      </c>
      <c r="O468" s="90">
        <f>+Euchre!D14</f>
        <v>-1</v>
      </c>
      <c r="P468" s="91">
        <f>+Euchre!E14</f>
        <v>3</v>
      </c>
      <c r="Q468" s="185">
        <f>+Euchre!F14</f>
        <v>0</v>
      </c>
      <c r="T468" s="149">
        <f>+Camelot!A14</f>
        <v>10</v>
      </c>
      <c r="U468" s="23" t="str">
        <f>+Camelot!B14</f>
        <v>Manolo</v>
      </c>
      <c r="V468" s="89">
        <f>+Camelot!C14</f>
        <v>-9</v>
      </c>
      <c r="W468" s="285">
        <f>+Camelot!D14</f>
        <v>0</v>
      </c>
      <c r="X468" s="91">
        <f>+Camelot!E14</f>
        <v>64</v>
      </c>
      <c r="Y468" s="185">
        <f>+Camelot!F14</f>
        <v>0</v>
      </c>
      <c r="AV468"/>
    </row>
    <row r="469" spans="3:48" ht="13.5" thickBot="1" x14ac:dyDescent="0.35">
      <c r="C469" s="75"/>
      <c r="D469" s="149">
        <f>+Wizard!A15</f>
        <v>11</v>
      </c>
      <c r="E469" s="23" t="str">
        <f>+Wizard!B15</f>
        <v>George</v>
      </c>
      <c r="F469" s="89">
        <f>+Wizard!C15</f>
        <v>4</v>
      </c>
      <c r="G469" s="285">
        <f>+Wizard!D15</f>
        <v>0</v>
      </c>
      <c r="H469" s="91">
        <f>+Wizard!E15</f>
        <v>22</v>
      </c>
      <c r="I469" s="185">
        <f>+Wizard!F15</f>
        <v>0</v>
      </c>
      <c r="L469" s="149">
        <f>+Euchre!A15</f>
        <v>11</v>
      </c>
      <c r="M469" s="95" t="str">
        <f>+Euchre!B15</f>
        <v>Nogué</v>
      </c>
      <c r="N469" s="110">
        <f>+Euchre!C15</f>
        <v>-10</v>
      </c>
      <c r="O469" s="90">
        <f>+Euchre!D15</f>
        <v>-8</v>
      </c>
      <c r="P469" s="91">
        <f>+Euchre!E15</f>
        <v>1</v>
      </c>
      <c r="Q469" s="185">
        <f>+Euchre!F15</f>
        <v>0</v>
      </c>
      <c r="T469" s="149">
        <f>+Camelot!A15</f>
        <v>11</v>
      </c>
      <c r="U469" s="23" t="str">
        <f>+Camelot!B15</f>
        <v>Shauna</v>
      </c>
      <c r="V469" s="89">
        <f>+Camelot!C15</f>
        <v>-24</v>
      </c>
      <c r="W469" s="285">
        <f>+Camelot!D15</f>
        <v>0</v>
      </c>
      <c r="X469" s="91">
        <f>+Camelot!E15</f>
        <v>86</v>
      </c>
      <c r="Y469" s="185">
        <f>+Camelot!F15</f>
        <v>0</v>
      </c>
      <c r="AV469"/>
    </row>
    <row r="470" spans="3:48" ht="13.5" thickBot="1" x14ac:dyDescent="0.35">
      <c r="C470" s="75"/>
      <c r="D470" s="149">
        <f>+Wizard!A16</f>
        <v>12</v>
      </c>
      <c r="E470" s="23" t="str">
        <f>+Wizard!B16</f>
        <v>Sebas</v>
      </c>
      <c r="F470" s="89">
        <f>+Wizard!C16</f>
        <v>4</v>
      </c>
      <c r="G470" s="285">
        <f>+Wizard!D16</f>
        <v>0</v>
      </c>
      <c r="H470" s="91">
        <f>+Wizard!E16</f>
        <v>16</v>
      </c>
      <c r="I470" s="185">
        <f>+Wizard!F16</f>
        <v>0</v>
      </c>
      <c r="L470" s="149">
        <f>+Euchre!A16</f>
        <v>12</v>
      </c>
      <c r="M470" s="95" t="str">
        <f>+Euchre!B16</f>
        <v>Bine</v>
      </c>
      <c r="N470" s="110">
        <f>+Euchre!C16</f>
        <v>-20</v>
      </c>
      <c r="O470" s="90">
        <f>+Euchre!D16</f>
        <v>-15</v>
      </c>
      <c r="P470" s="91">
        <f>+Euchre!E16</f>
        <v>2</v>
      </c>
      <c r="Q470" s="185">
        <f>+Euchre!F16</f>
        <v>0</v>
      </c>
      <c r="T470" s="149">
        <f>+Camelot!A16</f>
        <v>12</v>
      </c>
      <c r="U470" s="23" t="str">
        <f>+Camelot!B16</f>
        <v>Lleixà</v>
      </c>
      <c r="V470" s="89">
        <f>+Camelot!C16</f>
        <v>-27</v>
      </c>
      <c r="W470" s="285">
        <f>+Camelot!D16</f>
        <v>0</v>
      </c>
      <c r="X470" s="91">
        <f>+Camelot!E16</f>
        <v>16</v>
      </c>
      <c r="Y470" s="185">
        <f>+Camelot!F16</f>
        <v>0</v>
      </c>
      <c r="AV470"/>
    </row>
    <row r="471" spans="3:48" ht="13.5" thickBot="1" x14ac:dyDescent="0.35">
      <c r="C471" s="75"/>
      <c r="D471" s="149">
        <f>+Wizard!A17</f>
        <v>13</v>
      </c>
      <c r="E471" s="23" t="str">
        <f>+Wizard!B17</f>
        <v>Gemma</v>
      </c>
      <c r="F471" s="89">
        <f>+Wizard!C17</f>
        <v>4</v>
      </c>
      <c r="G471" s="285">
        <f>+Wizard!D17</f>
        <v>0</v>
      </c>
      <c r="H471" s="91">
        <f>+Wizard!E17</f>
        <v>15</v>
      </c>
      <c r="I471" s="185">
        <f>+Wizard!F17</f>
        <v>0</v>
      </c>
      <c r="L471" s="149">
        <f>+Euchre!A17</f>
        <v>13</v>
      </c>
      <c r="M471" s="95" t="str">
        <f>+Euchre!B17</f>
        <v>Xavier</v>
      </c>
      <c r="N471" s="110">
        <f>+Euchre!C17</f>
        <v>-100000000</v>
      </c>
      <c r="O471" s="90">
        <f>+Euchre!D17</f>
        <v>1</v>
      </c>
      <c r="P471" s="91">
        <f>+Euchre!E17</f>
        <v>0</v>
      </c>
      <c r="Q471" s="185">
        <f>+Euchre!F17</f>
        <v>0</v>
      </c>
      <c r="T471" s="149">
        <f>+Camelot!A17</f>
        <v>13</v>
      </c>
      <c r="U471" s="23" t="str">
        <f>+Camelot!B17</f>
        <v>Grau</v>
      </c>
      <c r="V471" s="89">
        <f>+Camelot!C17</f>
        <v>-31</v>
      </c>
      <c r="W471" s="285">
        <f>+Camelot!D17</f>
        <v>0</v>
      </c>
      <c r="X471" s="91">
        <f>+Camelot!E17</f>
        <v>26</v>
      </c>
      <c r="Y471" s="185">
        <f>+Camelot!F17</f>
        <v>0</v>
      </c>
      <c r="AV471"/>
    </row>
    <row r="472" spans="3:48" ht="13.5" thickBot="1" x14ac:dyDescent="0.35">
      <c r="C472" s="75"/>
      <c r="D472" s="149">
        <f>+Wizard!A18</f>
        <v>14</v>
      </c>
      <c r="E472" s="23" t="str">
        <f>+Wizard!B18</f>
        <v>Tito</v>
      </c>
      <c r="F472" s="89">
        <f>+Wizard!C18</f>
        <v>3</v>
      </c>
      <c r="G472" s="285">
        <f>+Wizard!D18</f>
        <v>0</v>
      </c>
      <c r="H472" s="91">
        <f>+Wizard!E18</f>
        <v>10</v>
      </c>
      <c r="I472" s="185">
        <f>+Wizard!F18</f>
        <v>0</v>
      </c>
      <c r="L472" s="149">
        <f>+Euchre!A18</f>
        <v>14</v>
      </c>
      <c r="M472" s="95" t="str">
        <f>+Euchre!B18</f>
        <v>Eito</v>
      </c>
      <c r="N472" s="110">
        <f>+Euchre!C18</f>
        <v>-100000000</v>
      </c>
      <c r="O472" s="90">
        <f>+Euchre!D18</f>
        <v>1</v>
      </c>
      <c r="P472" s="91">
        <f>+Euchre!E18</f>
        <v>0</v>
      </c>
      <c r="Q472" s="185">
        <f>+Euchre!F18</f>
        <v>0</v>
      </c>
      <c r="T472" s="149">
        <f>+Camelot!A18</f>
        <v>14</v>
      </c>
      <c r="U472" s="23" t="str">
        <f>+Camelot!B18</f>
        <v>Amanda</v>
      </c>
      <c r="V472" s="89">
        <f>+Camelot!C18</f>
        <v>8</v>
      </c>
      <c r="W472" s="285">
        <f>+Camelot!D18</f>
        <v>0</v>
      </c>
      <c r="X472" s="91">
        <f>+Camelot!E18</f>
        <v>4</v>
      </c>
      <c r="Y472" s="185">
        <f>+Camelot!F18</f>
        <v>0</v>
      </c>
      <c r="AV472"/>
    </row>
    <row r="473" spans="3:48" ht="13.5" thickBot="1" x14ac:dyDescent="0.35">
      <c r="C473" s="75"/>
      <c r="D473" s="149">
        <f>+Wizard!A19</f>
        <v>15</v>
      </c>
      <c r="E473" s="23" t="str">
        <f>+Wizard!B19</f>
        <v>Amanda</v>
      </c>
      <c r="F473" s="89">
        <f>+Wizard!C19</f>
        <v>2</v>
      </c>
      <c r="G473" s="285">
        <f>+Wizard!D19</f>
        <v>0</v>
      </c>
      <c r="H473" s="91">
        <f>+Wizard!E19</f>
        <v>7</v>
      </c>
      <c r="I473" s="185">
        <f>+Wizard!F19</f>
        <v>0</v>
      </c>
      <c r="L473" s="149">
        <f>+Euchre!A19</f>
        <v>15</v>
      </c>
      <c r="M473" s="95" t="str">
        <f>+Euchre!B19</f>
        <v>Lleixà</v>
      </c>
      <c r="N473" s="110">
        <f>+Euchre!C19</f>
        <v>-100000000</v>
      </c>
      <c r="O473" s="90">
        <f>+Euchre!D19</f>
        <v>1</v>
      </c>
      <c r="P473" s="91">
        <f>+Euchre!E19</f>
        <v>0</v>
      </c>
      <c r="Q473" s="185">
        <f>+Euchre!F19</f>
        <v>0</v>
      </c>
      <c r="T473" s="149">
        <f>+Camelot!A19</f>
        <v>15</v>
      </c>
      <c r="U473" s="23" t="str">
        <f>+Camelot!B19</f>
        <v>Marina</v>
      </c>
      <c r="V473" s="89">
        <f>+Camelot!C19</f>
        <v>4</v>
      </c>
      <c r="W473" s="285">
        <f>+Camelot!D19</f>
        <v>0</v>
      </c>
      <c r="X473" s="91">
        <f>+Camelot!E19</f>
        <v>3</v>
      </c>
      <c r="Y473" s="185">
        <f>+Camelot!F19</f>
        <v>0</v>
      </c>
      <c r="AV473"/>
    </row>
    <row r="474" spans="3:48" ht="13.5" thickBot="1" x14ac:dyDescent="0.35">
      <c r="C474" s="75"/>
      <c r="D474" s="149">
        <f>+Wizard!A20</f>
        <v>16</v>
      </c>
      <c r="E474" s="23" t="str">
        <f>+Wizard!B20</f>
        <v>Jim</v>
      </c>
      <c r="F474" s="89">
        <f>+Wizard!C20</f>
        <v>-1</v>
      </c>
      <c r="G474" s="285">
        <f>+Wizard!D20</f>
        <v>0</v>
      </c>
      <c r="H474" s="91">
        <f>+Wizard!E20</f>
        <v>36</v>
      </c>
      <c r="I474" s="185">
        <f>+Wizard!F20</f>
        <v>0</v>
      </c>
      <c r="L474" s="149">
        <f>+Euchre!A20</f>
        <v>16</v>
      </c>
      <c r="M474" s="95" t="str">
        <f>+Euchre!B20</f>
        <v>Carles</v>
      </c>
      <c r="N474" s="110">
        <f>+Euchre!C20</f>
        <v>-100000000</v>
      </c>
      <c r="O474" s="90">
        <f>+Euchre!D20</f>
        <v>1</v>
      </c>
      <c r="P474" s="91">
        <f>+Euchre!E20</f>
        <v>0</v>
      </c>
      <c r="Q474" s="185">
        <f>+Euchre!F20</f>
        <v>0</v>
      </c>
      <c r="T474" s="149">
        <f>+Camelot!A20</f>
        <v>16</v>
      </c>
      <c r="U474" s="23" t="str">
        <f>+Camelot!B20</f>
        <v>Òscar</v>
      </c>
      <c r="V474" s="89">
        <f>+Camelot!C20</f>
        <v>4</v>
      </c>
      <c r="W474" s="285">
        <f>+Camelot!D20</f>
        <v>0</v>
      </c>
      <c r="X474" s="91">
        <f>+Camelot!E20</f>
        <v>1</v>
      </c>
      <c r="Y474" s="185">
        <f>+Camelot!F20</f>
        <v>0</v>
      </c>
      <c r="AB474" s="149">
        <f>+Magic!A20</f>
        <v>16</v>
      </c>
      <c r="AC474" s="23" t="str">
        <f>+Magic!B20</f>
        <v>Ana B</v>
      </c>
      <c r="AD474" s="89">
        <f>+Magic!C20</f>
        <v>-5</v>
      </c>
      <c r="AE474" s="285">
        <f>+Magic!D20</f>
        <v>0</v>
      </c>
      <c r="AF474" s="91">
        <f>+Magic!E20</f>
        <v>6</v>
      </c>
      <c r="AG474" s="185">
        <f>+Magic!F20</f>
        <v>0</v>
      </c>
      <c r="AV474"/>
    </row>
    <row r="475" spans="3:48" ht="13.5" thickBot="1" x14ac:dyDescent="0.35">
      <c r="C475" s="75"/>
      <c r="D475" s="149">
        <f>+Wizard!A21</f>
        <v>17</v>
      </c>
      <c r="E475" s="23" t="str">
        <f>+Wizard!B21</f>
        <v>Grau</v>
      </c>
      <c r="F475" s="89">
        <f>+Wizard!C21</f>
        <v>-2</v>
      </c>
      <c r="G475" s="285">
        <f>+Wizard!D21</f>
        <v>0</v>
      </c>
      <c r="H475" s="91">
        <f>+Wizard!E21</f>
        <v>29</v>
      </c>
      <c r="I475" s="185">
        <f>+Wizard!F21</f>
        <v>0</v>
      </c>
      <c r="L475" s="149">
        <f>+Euchre!A21</f>
        <v>17</v>
      </c>
      <c r="M475" s="95" t="str">
        <f>+Euchre!B21</f>
        <v>Manolo</v>
      </c>
      <c r="N475" s="110">
        <f>+Euchre!C21</f>
        <v>-100000000</v>
      </c>
      <c r="O475" s="90">
        <f>+Euchre!D21</f>
        <v>1</v>
      </c>
      <c r="P475" s="91">
        <f>+Euchre!E21</f>
        <v>0</v>
      </c>
      <c r="Q475" s="185">
        <f>+Euchre!F21</f>
        <v>0</v>
      </c>
      <c r="T475" s="149">
        <f>+Camelot!A21</f>
        <v>17</v>
      </c>
      <c r="U475" s="23" t="str">
        <f>+Camelot!B21</f>
        <v>Nin</v>
      </c>
      <c r="V475" s="89">
        <f>+Camelot!C21</f>
        <v>3</v>
      </c>
      <c r="W475" s="285">
        <f>+Camelot!D21</f>
        <v>0</v>
      </c>
      <c r="X475" s="91">
        <f>+Camelot!E21</f>
        <v>3</v>
      </c>
      <c r="Y475" s="185">
        <f>+Camelot!F21</f>
        <v>0</v>
      </c>
      <c r="AB475" s="149">
        <f>+Magic!A21</f>
        <v>17</v>
      </c>
      <c r="AC475" s="23" t="str">
        <f>+Magic!B21</f>
        <v>Shauna</v>
      </c>
      <c r="AD475" s="89">
        <f>+Magic!C21</f>
        <v>-16</v>
      </c>
      <c r="AE475" s="285">
        <f>+Magic!D21</f>
        <v>0</v>
      </c>
      <c r="AF475" s="91">
        <f>+Magic!E21</f>
        <v>333</v>
      </c>
      <c r="AG475" s="185">
        <f>+Magic!F21</f>
        <v>0</v>
      </c>
      <c r="AV475"/>
    </row>
    <row r="476" spans="3:48" ht="13.5" thickBot="1" x14ac:dyDescent="0.35">
      <c r="C476" s="75"/>
      <c r="D476" s="149">
        <f>+Wizard!A22</f>
        <v>18</v>
      </c>
      <c r="E476" s="23" t="str">
        <f>+Wizard!B22</f>
        <v>Jordi</v>
      </c>
      <c r="F476" s="89">
        <f>+Wizard!C22</f>
        <v>-2</v>
      </c>
      <c r="G476" s="285">
        <f>+Wizard!D22</f>
        <v>0</v>
      </c>
      <c r="H476" s="91">
        <f>+Wizard!E22</f>
        <v>18</v>
      </c>
      <c r="I476" s="185">
        <f>+Wizard!F22</f>
        <v>0</v>
      </c>
      <c r="L476" s="149">
        <f>+Euchre!A22</f>
        <v>18</v>
      </c>
      <c r="M476" s="95" t="str">
        <f>+Euchre!B22</f>
        <v>Ana B.</v>
      </c>
      <c r="N476" s="110">
        <f>+Euchre!C22</f>
        <v>-100000000</v>
      </c>
      <c r="O476" s="90">
        <f>+Euchre!D22</f>
        <v>1</v>
      </c>
      <c r="P476" s="91">
        <f>+Euchre!E22</f>
        <v>0</v>
      </c>
      <c r="Q476" s="185">
        <f>+Euchre!F22</f>
        <v>0</v>
      </c>
      <c r="T476" s="149">
        <f>+Camelot!A22</f>
        <v>18</v>
      </c>
      <c r="U476" s="23" t="str">
        <f>+Camelot!B22</f>
        <v>Bibi</v>
      </c>
      <c r="V476" s="89">
        <f>+Camelot!C22</f>
        <v>2</v>
      </c>
      <c r="W476" s="285">
        <f>+Camelot!D22</f>
        <v>0</v>
      </c>
      <c r="X476" s="91">
        <f>+Camelot!E22</f>
        <v>1</v>
      </c>
      <c r="Y476" s="185">
        <f>+Camelot!F22</f>
        <v>0</v>
      </c>
      <c r="AB476" s="149">
        <f>+Magic!A22</f>
        <v>18</v>
      </c>
      <c r="AC476" s="23" t="str">
        <f>+Magic!B22</f>
        <v>Sebas</v>
      </c>
      <c r="AD476" s="89">
        <f>+Magic!C22</f>
        <v>-16</v>
      </c>
      <c r="AE476" s="285">
        <f>+Magic!D22</f>
        <v>0</v>
      </c>
      <c r="AF476" s="91">
        <f>+Magic!E22</f>
        <v>27</v>
      </c>
      <c r="AG476" s="185">
        <f>+Magic!F22</f>
        <v>0</v>
      </c>
      <c r="AV476"/>
    </row>
    <row r="477" spans="3:48" ht="13.5" thickBot="1" x14ac:dyDescent="0.35">
      <c r="C477" s="75"/>
      <c r="D477" s="149">
        <f>+Wizard!A23</f>
        <v>19</v>
      </c>
      <c r="E477" s="23" t="str">
        <f>+Wizard!B23</f>
        <v>France</v>
      </c>
      <c r="F477" s="89">
        <f>+Wizard!C23</f>
        <v>-2</v>
      </c>
      <c r="G477" s="285">
        <f>+Wizard!D23</f>
        <v>0</v>
      </c>
      <c r="H477" s="91">
        <f>+Wizard!E23</f>
        <v>8</v>
      </c>
      <c r="I477" s="185">
        <f>+Wizard!F23</f>
        <v>0</v>
      </c>
      <c r="L477" s="149">
        <f>+Euchre!A23</f>
        <v>19</v>
      </c>
      <c r="M477" s="95" t="str">
        <f>+Euchre!B23</f>
        <v>Anaïs</v>
      </c>
      <c r="N477" s="110">
        <f>+Euchre!C23</f>
        <v>-100000000</v>
      </c>
      <c r="O477" s="90">
        <f>+Euchre!D23</f>
        <v>1</v>
      </c>
      <c r="P477" s="91">
        <f>+Euchre!E23</f>
        <v>0</v>
      </c>
      <c r="Q477" s="185">
        <f>+Euchre!F23</f>
        <v>0</v>
      </c>
      <c r="AB477" s="149">
        <f>+Magic!A23</f>
        <v>19</v>
      </c>
      <c r="AC477" s="23" t="str">
        <f>+Magic!B23</f>
        <v>Tito</v>
      </c>
      <c r="AD477" s="89">
        <f>+Magic!C23</f>
        <v>-32</v>
      </c>
      <c r="AE477" s="285">
        <f>+Magic!D23</f>
        <v>0</v>
      </c>
      <c r="AF477" s="91">
        <f>+Magic!E23</f>
        <v>23</v>
      </c>
      <c r="AG477" s="185">
        <f>+Magic!F23</f>
        <v>0</v>
      </c>
      <c r="AV477"/>
    </row>
    <row r="478" spans="3:48" ht="13.5" thickBot="1" x14ac:dyDescent="0.35">
      <c r="C478" s="75"/>
      <c r="D478" s="149">
        <f>+Wizard!A27</f>
        <v>23</v>
      </c>
      <c r="E478" s="23" t="str">
        <f>+Wizard!B27</f>
        <v>Goretti</v>
      </c>
      <c r="F478" s="89">
        <f>+Wizard!C27</f>
        <v>-26</v>
      </c>
      <c r="G478" s="285">
        <f>+Wizard!D27</f>
        <v>0</v>
      </c>
      <c r="H478" s="91">
        <f>+Wizard!E27</f>
        <v>58</v>
      </c>
      <c r="I478" s="185">
        <f>+Wizard!F27</f>
        <v>0</v>
      </c>
      <c r="L478" s="149">
        <f>+Euchre!A24</f>
        <v>20</v>
      </c>
      <c r="M478" s="95" t="str">
        <f>+Euchre!B24</f>
        <v>Goretti</v>
      </c>
      <c r="N478" s="110">
        <f>+Euchre!C24</f>
        <v>-100000000</v>
      </c>
      <c r="O478" s="90">
        <f>+Euchre!D24</f>
        <v>1</v>
      </c>
      <c r="P478" s="91">
        <f>+Euchre!E24</f>
        <v>0</v>
      </c>
      <c r="Q478" s="185">
        <f>+Euchre!F24</f>
        <v>0</v>
      </c>
      <c r="AB478" s="149">
        <f>+Magic!A24</f>
        <v>20</v>
      </c>
      <c r="AC478" s="23" t="str">
        <f>+Magic!B24</f>
        <v>Carol B.</v>
      </c>
      <c r="AD478" s="89">
        <f>+Magic!C24</f>
        <v>-51</v>
      </c>
      <c r="AE478" s="285">
        <f>+Magic!D24</f>
        <v>0</v>
      </c>
      <c r="AF478" s="91">
        <f>+Magic!E24</f>
        <v>77</v>
      </c>
      <c r="AG478" s="185">
        <f>+Magic!F24</f>
        <v>0</v>
      </c>
      <c r="AV478"/>
    </row>
    <row r="479" spans="3:48" ht="13.5" thickBot="1" x14ac:dyDescent="0.35">
      <c r="C479" s="75"/>
      <c r="D479" s="149">
        <f>+Wizard!A28</f>
        <v>24</v>
      </c>
      <c r="E479" s="23" t="str">
        <f>+Wizard!B28</f>
        <v>Nin</v>
      </c>
      <c r="F479" s="89">
        <f>+Wizard!C28</f>
        <v>-28</v>
      </c>
      <c r="G479" s="285">
        <f>+Wizard!D28</f>
        <v>138.57142857142858</v>
      </c>
      <c r="H479" s="91">
        <f>+Wizard!E28</f>
        <v>22</v>
      </c>
      <c r="I479" s="185">
        <f>+Wizard!F28</f>
        <v>0</v>
      </c>
      <c r="AB479" s="149">
        <f>+Magic!A25</f>
        <v>21</v>
      </c>
      <c r="AC479" s="23" t="str">
        <f>+Magic!B25</f>
        <v>Nancy</v>
      </c>
      <c r="AD479" s="89">
        <f>+Magic!C25</f>
        <v>-230</v>
      </c>
      <c r="AE479" s="285">
        <f>+Magic!D25</f>
        <v>0</v>
      </c>
      <c r="AF479" s="91">
        <f>+Magic!E25</f>
        <v>136</v>
      </c>
      <c r="AG479" s="185">
        <f>+Magic!F25</f>
        <v>0</v>
      </c>
      <c r="AV479"/>
    </row>
    <row r="480" spans="3:48" ht="13.5" thickBot="1" x14ac:dyDescent="0.35">
      <c r="C480" s="75"/>
      <c r="D480" s="149">
        <f>+Wizard!A29</f>
        <v>25</v>
      </c>
      <c r="E480" s="23" t="str">
        <f>+Wizard!B29</f>
        <v>Shauna</v>
      </c>
      <c r="F480" s="89">
        <f>+Wizard!C29</f>
        <v>-174</v>
      </c>
      <c r="G480" s="285">
        <f>+Wizard!D29</f>
        <v>0</v>
      </c>
      <c r="H480" s="91">
        <f>+Wizard!E29</f>
        <v>222</v>
      </c>
      <c r="I480" s="185">
        <f>+Wizard!F29</f>
        <v>0</v>
      </c>
      <c r="AB480" s="149">
        <f>+Magic!A26</f>
        <v>22</v>
      </c>
      <c r="AC480" s="23" t="str">
        <f>+Magic!B26</f>
        <v>Amanda</v>
      </c>
      <c r="AD480" s="89">
        <f>+Magic!C26</f>
        <v>3</v>
      </c>
      <c r="AE480" s="285">
        <f>+Magic!D26</f>
        <v>0</v>
      </c>
      <c r="AF480" s="91">
        <f>+Magic!E26</f>
        <v>1</v>
      </c>
      <c r="AG480" s="185">
        <f>+Magic!F26</f>
        <v>0</v>
      </c>
      <c r="AV480"/>
    </row>
    <row r="481" spans="3:48" ht="13.5" thickBot="1" x14ac:dyDescent="0.35">
      <c r="C481" s="75"/>
      <c r="D481" s="149">
        <f>+Wizard!A30</f>
        <v>26</v>
      </c>
      <c r="E481" s="23" t="str">
        <f>+Wizard!B30</f>
        <v>Marius</v>
      </c>
      <c r="F481" s="89">
        <f>+Wizard!C30</f>
        <v>6</v>
      </c>
      <c r="G481" s="285">
        <f>+Wizard!D30</f>
        <v>0</v>
      </c>
      <c r="H481" s="91">
        <f>+Wizard!E30</f>
        <v>2</v>
      </c>
      <c r="I481" s="185">
        <f>+Wizard!F30</f>
        <v>0</v>
      </c>
      <c r="AB481" s="149">
        <f>+Magic!A27</f>
        <v>23</v>
      </c>
      <c r="AC481" s="23" t="str">
        <f>+Magic!B27</f>
        <v>Núria</v>
      </c>
      <c r="AD481" s="89">
        <f>+Magic!C27</f>
        <v>1</v>
      </c>
      <c r="AE481" s="285">
        <f>+Magic!D27</f>
        <v>0</v>
      </c>
      <c r="AF481" s="91">
        <f>+Magic!E27</f>
        <v>1</v>
      </c>
      <c r="AG481" s="185">
        <f>+Magic!F27</f>
        <v>0</v>
      </c>
      <c r="AV481"/>
    </row>
    <row r="482" spans="3:48" ht="13.5" thickBot="1" x14ac:dyDescent="0.35">
      <c r="C482" s="75"/>
      <c r="D482" s="149">
        <f>+Wizard!A31</f>
        <v>27</v>
      </c>
      <c r="E482" s="23" t="str">
        <f>+Wizard!B31</f>
        <v>Sally</v>
      </c>
      <c r="F482" s="89">
        <f>+Wizard!C31</f>
        <v>4</v>
      </c>
      <c r="G482" s="285">
        <f>+Wizard!D31</f>
        <v>0</v>
      </c>
      <c r="H482" s="91">
        <f>+Wizard!E31</f>
        <v>1</v>
      </c>
      <c r="I482" s="185">
        <f>+Wizard!F31</f>
        <v>0</v>
      </c>
      <c r="AV482"/>
    </row>
    <row r="483" spans="3:48" ht="13.5" thickBot="1" x14ac:dyDescent="0.35">
      <c r="C483" s="75"/>
      <c r="D483" s="149">
        <f>+Wizard!A32</f>
        <v>28</v>
      </c>
      <c r="E483" s="23" t="str">
        <f>+Wizard!B32</f>
        <v>Bibi</v>
      </c>
      <c r="F483" s="89">
        <f>+Wizard!C32</f>
        <v>3</v>
      </c>
      <c r="G483" s="285">
        <f>+Wizard!D32</f>
        <v>0</v>
      </c>
      <c r="H483" s="91">
        <f>+Wizard!E32</f>
        <v>1</v>
      </c>
      <c r="I483" s="185">
        <f>+Wizard!F32</f>
        <v>0</v>
      </c>
      <c r="AV483"/>
    </row>
    <row r="484" spans="3:48" ht="13.5" thickBot="1" x14ac:dyDescent="0.35">
      <c r="C484" s="75"/>
      <c r="D484" s="149">
        <f>+Wizard!A33</f>
        <v>29</v>
      </c>
      <c r="E484" s="23" t="str">
        <f>+Wizard!B33</f>
        <v>Núria</v>
      </c>
      <c r="F484" s="89">
        <f>+Wizard!C33</f>
        <v>2</v>
      </c>
      <c r="G484" s="285">
        <f>+Wizard!D33</f>
        <v>0</v>
      </c>
      <c r="H484" s="91">
        <f>+Wizard!E33</f>
        <v>4</v>
      </c>
      <c r="I484" s="185">
        <f>+Wizard!F33</f>
        <v>0</v>
      </c>
      <c r="AV484"/>
    </row>
    <row r="485" spans="3:48" ht="13.5" thickBot="1" x14ac:dyDescent="0.35">
      <c r="C485" s="75"/>
      <c r="D485" s="149">
        <f>+Wizard!A34</f>
        <v>30</v>
      </c>
      <c r="E485" s="23" t="str">
        <f>+Wizard!B34</f>
        <v>Paco</v>
      </c>
      <c r="F485" s="89">
        <f>+Wizard!C34</f>
        <v>2</v>
      </c>
      <c r="G485" s="285">
        <f>+Wizard!D34</f>
        <v>0</v>
      </c>
      <c r="H485" s="91">
        <f>+Wizard!E34</f>
        <v>2</v>
      </c>
      <c r="I485" s="185">
        <f>+Wizard!F34</f>
        <v>0</v>
      </c>
      <c r="AV485"/>
    </row>
    <row r="486" spans="3:48" ht="13.5" thickBot="1" x14ac:dyDescent="0.35">
      <c r="C486" s="75"/>
      <c r="D486" s="149">
        <f>+Wizard!A35</f>
        <v>31</v>
      </c>
      <c r="E486" s="23" t="str">
        <f>+Wizard!B35</f>
        <v>Nogué</v>
      </c>
      <c r="F486" s="89">
        <f>+Wizard!C35</f>
        <v>1</v>
      </c>
      <c r="G486" s="285">
        <f>+Wizard!D35</f>
        <v>0</v>
      </c>
      <c r="H486" s="91">
        <f>+Wizard!E35</f>
        <v>2</v>
      </c>
      <c r="I486" s="185">
        <f>+Wizard!F35</f>
        <v>0</v>
      </c>
      <c r="AV486"/>
    </row>
    <row r="487" spans="3:48" ht="13.5" thickBot="1" x14ac:dyDescent="0.35">
      <c r="C487" s="75"/>
      <c r="D487" s="149">
        <f>+Wizard!A36</f>
        <v>32</v>
      </c>
      <c r="E487" s="23" t="str">
        <f>+Wizard!B36</f>
        <v>Jaume</v>
      </c>
      <c r="F487" s="89">
        <f>+Wizard!C36</f>
        <v>0</v>
      </c>
      <c r="G487" s="285">
        <f>+Wizard!D36</f>
        <v>145</v>
      </c>
      <c r="H487" s="91">
        <f>+Wizard!E36</f>
        <v>4</v>
      </c>
      <c r="I487" s="185">
        <f>+Wizard!F36</f>
        <v>0</v>
      </c>
      <c r="AV487"/>
    </row>
    <row r="488" spans="3:48" x14ac:dyDescent="0.3">
      <c r="C488" s="75"/>
      <c r="AV488"/>
    </row>
    <row r="489" spans="3:48" x14ac:dyDescent="0.3">
      <c r="C489" s="75"/>
      <c r="AV489"/>
    </row>
    <row r="490" spans="3:48" ht="13.5" thickBot="1" x14ac:dyDescent="0.35">
      <c r="C490" s="75"/>
      <c r="AV490"/>
    </row>
    <row r="491" spans="3:48" ht="13.5" thickBot="1" x14ac:dyDescent="0.35">
      <c r="C491" s="75"/>
      <c r="R491" s="205" t="e">
        <f>+Podrida!#REF!</f>
        <v>#REF!</v>
      </c>
      <c r="AV491"/>
    </row>
    <row r="492" spans="3:48" ht="13.5" thickBot="1" x14ac:dyDescent="0.35">
      <c r="C492" s="75"/>
      <c r="R492" s="294" t="e">
        <f>+Podrida!#REF!</f>
        <v>#REF!</v>
      </c>
      <c r="AV492"/>
    </row>
    <row r="493" spans="3:48" ht="13.5" thickBot="1" x14ac:dyDescent="0.35">
      <c r="C493" s="75"/>
      <c r="R493" s="185" t="e">
        <f>+Podrida!#REF!</f>
        <v>#REF!</v>
      </c>
      <c r="AV493"/>
    </row>
    <row r="494" spans="3:48" ht="13.5" thickBot="1" x14ac:dyDescent="0.35">
      <c r="C494" s="75"/>
      <c r="R494" s="185" t="e">
        <f>+Podrida!#REF!</f>
        <v>#REF!</v>
      </c>
      <c r="AV494"/>
    </row>
    <row r="495" spans="3:48" ht="13.5" thickBot="1" x14ac:dyDescent="0.35">
      <c r="C495" s="75"/>
      <c r="R495" s="185" t="e">
        <f>+Podrida!#REF!</f>
        <v>#REF!</v>
      </c>
      <c r="AB495" s="149">
        <f>+Tute!A8</f>
        <v>4</v>
      </c>
      <c r="AC495" s="95" t="str">
        <f>+Tute!B8</f>
        <v>Tito</v>
      </c>
      <c r="AD495" s="110">
        <f>+Tute!C8</f>
        <v>-100000000</v>
      </c>
      <c r="AE495" s="90">
        <f>+Tute!D8</f>
        <v>1</v>
      </c>
      <c r="AF495" s="91">
        <f>+Tute!E8</f>
        <v>0</v>
      </c>
      <c r="AG495" s="185">
        <f>+Tute!F8</f>
        <v>0</v>
      </c>
      <c r="AV495"/>
    </row>
    <row r="496" spans="3:48" ht="13.5" thickBot="1" x14ac:dyDescent="0.35">
      <c r="C496" s="75"/>
      <c r="L496" s="149" t="e">
        <f>+Podrida!#REF!</f>
        <v>#REF!</v>
      </c>
      <c r="M496" s="23" t="e">
        <f>+Podrida!#REF!</f>
        <v>#REF!</v>
      </c>
      <c r="N496" s="89" t="e">
        <f>+Podrida!#REF!</f>
        <v>#REF!</v>
      </c>
      <c r="O496" s="90" t="e">
        <f>+Podrida!#REF!</f>
        <v>#REF!</v>
      </c>
      <c r="P496" s="91" t="e">
        <f>+Podrida!#REF!</f>
        <v>#REF!</v>
      </c>
      <c r="Q496" s="293" t="e">
        <f>+Podrida!#REF!</f>
        <v>#REF!</v>
      </c>
      <c r="R496" s="185" t="e">
        <f>+Podrida!#REF!</f>
        <v>#REF!</v>
      </c>
      <c r="T496" s="149">
        <f>+Remigio!A9</f>
        <v>5</v>
      </c>
      <c r="U496" s="95" t="str">
        <f>+Remigio!B9</f>
        <v>Goretti</v>
      </c>
      <c r="V496" s="110">
        <f>+Remigio!C9</f>
        <v>-100000000</v>
      </c>
      <c r="W496" s="90">
        <f>+Remigio!D9</f>
        <v>0</v>
      </c>
      <c r="X496" s="91">
        <f>+Remigio!E9</f>
        <v>0</v>
      </c>
      <c r="Y496" s="185">
        <f>+Remigio!F9</f>
        <v>0</v>
      </c>
      <c r="AB496" s="149">
        <f>+Tute!A9</f>
        <v>5</v>
      </c>
      <c r="AC496" s="95" t="str">
        <f>+Tute!B9</f>
        <v>Goretti</v>
      </c>
      <c r="AD496" s="110">
        <f>+Tute!C9</f>
        <v>-100000000</v>
      </c>
      <c r="AE496" s="90">
        <f>+Tute!D9</f>
        <v>1</v>
      </c>
      <c r="AF496" s="91">
        <f>+Tute!E9</f>
        <v>0</v>
      </c>
      <c r="AG496" s="185">
        <f>+Tute!F9</f>
        <v>0</v>
      </c>
      <c r="AV496"/>
    </row>
    <row r="497" spans="3:48" ht="13.5" thickBot="1" x14ac:dyDescent="0.35">
      <c r="C497" s="75"/>
      <c r="L497" s="149" t="e">
        <f>+Podrida!#REF!</f>
        <v>#REF!</v>
      </c>
      <c r="M497" s="23" t="e">
        <f>+Podrida!#REF!</f>
        <v>#REF!</v>
      </c>
      <c r="N497" s="89" t="e">
        <f>+Podrida!#REF!</f>
        <v>#REF!</v>
      </c>
      <c r="O497" s="90" t="e">
        <f>+Podrida!#REF!</f>
        <v>#REF!</v>
      </c>
      <c r="P497" s="91" t="e">
        <f>+Podrida!#REF!</f>
        <v>#REF!</v>
      </c>
      <c r="Q497" s="293" t="e">
        <f>+Podrida!#REF!</f>
        <v>#REF!</v>
      </c>
      <c r="R497" s="185" t="e">
        <f>+Podrida!#REF!</f>
        <v>#REF!</v>
      </c>
      <c r="T497" s="149">
        <f>+Remigio!A10</f>
        <v>6</v>
      </c>
      <c r="U497" s="95" t="str">
        <f>+Remigio!B10</f>
        <v>Manel</v>
      </c>
      <c r="V497" s="110">
        <f>+Remigio!C10</f>
        <v>-100000000</v>
      </c>
      <c r="W497" s="90">
        <f>+Remigio!D10</f>
        <v>0</v>
      </c>
      <c r="X497" s="91">
        <f>+Remigio!E10</f>
        <v>0</v>
      </c>
      <c r="Y497" s="185">
        <f>+Remigio!F10</f>
        <v>0</v>
      </c>
      <c r="AV497"/>
    </row>
    <row r="498" spans="3:48" ht="13.5" thickBot="1" x14ac:dyDescent="0.35">
      <c r="C498" s="75"/>
      <c r="T498" s="149">
        <f>+Remigio!A11</f>
        <v>7</v>
      </c>
      <c r="U498" s="95" t="str">
        <f>+Remigio!B11</f>
        <v>Grau</v>
      </c>
      <c r="V498" s="110">
        <f>+Remigio!C11</f>
        <v>-100000000</v>
      </c>
      <c r="W498" s="90">
        <f>+Remigio!D11</f>
        <v>0</v>
      </c>
      <c r="X498" s="91">
        <f>+Remigio!E11</f>
        <v>0</v>
      </c>
      <c r="Y498" s="185">
        <f>+Remigio!F11</f>
        <v>0</v>
      </c>
      <c r="AV498"/>
    </row>
    <row r="499" spans="3:48" ht="13.5" thickBot="1" x14ac:dyDescent="0.35">
      <c r="C499" s="75"/>
      <c r="T499" s="149">
        <f>+Remigio!A12</f>
        <v>8</v>
      </c>
      <c r="U499" s="95" t="str">
        <f>+Remigio!B12</f>
        <v>Sergi</v>
      </c>
      <c r="V499" s="110">
        <f>+Remigio!C12</f>
        <v>-100000000</v>
      </c>
      <c r="W499" s="90">
        <f>+Remigio!D12</f>
        <v>0</v>
      </c>
      <c r="X499" s="91">
        <f>+Remigio!E12</f>
        <v>0</v>
      </c>
      <c r="Y499" s="185">
        <f>+Remigio!F12</f>
        <v>0</v>
      </c>
      <c r="AV499"/>
    </row>
    <row r="500" spans="3:48" ht="13.5" thickBot="1" x14ac:dyDescent="0.35">
      <c r="C500" s="75"/>
      <c r="T500" s="149">
        <f>+Remigio!A13</f>
        <v>9</v>
      </c>
      <c r="U500" s="95" t="str">
        <f>+Remigio!B13</f>
        <v>Mariajo</v>
      </c>
      <c r="V500" s="110">
        <f>+Remigio!C13</f>
        <v>-100000000</v>
      </c>
      <c r="W500" s="90">
        <f>+Remigio!D13</f>
        <v>0</v>
      </c>
      <c r="X500" s="91">
        <f>+Remigio!E13</f>
        <v>0</v>
      </c>
      <c r="Y500" s="185">
        <f>+Remigio!F13</f>
        <v>0</v>
      </c>
      <c r="AV500"/>
    </row>
    <row r="501" spans="3:48" ht="13.5" thickBot="1" x14ac:dyDescent="0.35">
      <c r="C501" s="75"/>
      <c r="T501" s="149">
        <f>+Remigio!A14</f>
        <v>10</v>
      </c>
      <c r="U501" s="95" t="str">
        <f>+Remigio!B14</f>
        <v>Ana</v>
      </c>
      <c r="V501" s="110">
        <f>+Remigio!C14</f>
        <v>-100000000</v>
      </c>
      <c r="W501" s="90">
        <f>+Remigio!D14</f>
        <v>0</v>
      </c>
      <c r="X501" s="91">
        <f>+Remigio!E14</f>
        <v>0</v>
      </c>
      <c r="Y501" s="185">
        <f>+Remigio!F14</f>
        <v>0</v>
      </c>
      <c r="AV501"/>
    </row>
    <row r="502" spans="3:48" ht="13.5" thickBot="1" x14ac:dyDescent="0.35">
      <c r="C502" s="75"/>
      <c r="T502" s="149">
        <f>+Remigio!A15</f>
        <v>11</v>
      </c>
      <c r="U502" s="95" t="str">
        <f>+Remigio!B15</f>
        <v>Carles</v>
      </c>
      <c r="V502" s="110">
        <f>+Remigio!C15</f>
        <v>-100000000</v>
      </c>
      <c r="W502" s="90">
        <f>+Remigio!D15</f>
        <v>0</v>
      </c>
      <c r="X502" s="91">
        <f>+Remigio!E15</f>
        <v>0</v>
      </c>
      <c r="Y502" s="185">
        <f>+Remigio!F15</f>
        <v>0</v>
      </c>
      <c r="AV502"/>
    </row>
    <row r="503" spans="3:48" x14ac:dyDescent="0.3">
      <c r="C503" s="75"/>
      <c r="AV503"/>
    </row>
    <row r="504" spans="3:48" x14ac:dyDescent="0.3">
      <c r="C504" s="75"/>
      <c r="AV504"/>
    </row>
    <row r="505" spans="3:48" x14ac:dyDescent="0.3">
      <c r="C505" s="75"/>
      <c r="AV505"/>
    </row>
    <row r="506" spans="3:48" x14ac:dyDescent="0.3">
      <c r="C506" s="75"/>
      <c r="AV506"/>
    </row>
    <row r="507" spans="3:48" ht="13.5" thickBot="1" x14ac:dyDescent="0.35">
      <c r="C507" s="75"/>
      <c r="D507" s="149">
        <f>+'Wizard Classic'!A20</f>
        <v>16</v>
      </c>
      <c r="E507" s="23" t="str">
        <f>+'Wizard Classic'!B20</f>
        <v>Ana B</v>
      </c>
      <c r="F507" s="89">
        <f>+'Wizard Classic'!C20</f>
        <v>-9</v>
      </c>
      <c r="G507" s="285">
        <f>+'Wizard Classic'!D20</f>
        <v>0</v>
      </c>
      <c r="H507" s="91">
        <f>+'Wizard Classic'!E20</f>
        <v>20</v>
      </c>
      <c r="I507" s="185">
        <f>+'Wizard Classic'!F20</f>
        <v>0</v>
      </c>
      <c r="AV507"/>
    </row>
    <row r="508" spans="3:48" ht="13.5" thickBot="1" x14ac:dyDescent="0.35">
      <c r="C508" s="75"/>
      <c r="D508" s="149">
        <f>+'Wizard Classic'!A21</f>
        <v>17</v>
      </c>
      <c r="E508" s="23" t="str">
        <f>+'Wizard Classic'!B21</f>
        <v>Carol B.</v>
      </c>
      <c r="F508" s="89">
        <f>+'Wizard Classic'!C21</f>
        <v>-10</v>
      </c>
      <c r="G508" s="285">
        <f>+'Wizard Classic'!D21</f>
        <v>0</v>
      </c>
      <c r="H508" s="91">
        <f>+'Wizard Classic'!E21</f>
        <v>15</v>
      </c>
      <c r="I508" s="185">
        <f>+'Wizard Classic'!F21</f>
        <v>0</v>
      </c>
      <c r="AV508"/>
    </row>
    <row r="509" spans="3:48" ht="13.5" thickBot="1" x14ac:dyDescent="0.35">
      <c r="C509" s="75"/>
      <c r="D509" s="149">
        <f>+'Wizard Classic'!A22</f>
        <v>18</v>
      </c>
      <c r="E509" s="23" t="str">
        <f>+'Wizard Classic'!B22</f>
        <v>Mariajo</v>
      </c>
      <c r="F509" s="89">
        <f>+'Wizard Classic'!C22</f>
        <v>-18</v>
      </c>
      <c r="G509" s="285">
        <f>+'Wizard Classic'!D22</f>
        <v>0</v>
      </c>
      <c r="H509" s="91">
        <f>+'Wizard Classic'!E22</f>
        <v>16</v>
      </c>
      <c r="I509" s="185">
        <f>+'Wizard Classic'!F22</f>
        <v>0</v>
      </c>
      <c r="AV509"/>
    </row>
    <row r="510" spans="3:48" ht="13.5" thickBot="1" x14ac:dyDescent="0.35">
      <c r="C510" s="75"/>
      <c r="D510" s="149">
        <f>+'Wizard Classic'!A23</f>
        <v>19</v>
      </c>
      <c r="E510" s="23" t="str">
        <f>+'Wizard Classic'!B23</f>
        <v>Sebas</v>
      </c>
      <c r="F510" s="89">
        <f>+'Wizard Classic'!C23</f>
        <v>-45</v>
      </c>
      <c r="G510" s="285">
        <f>+'Wizard Classic'!D23</f>
        <v>0</v>
      </c>
      <c r="H510" s="91">
        <f>+'Wizard Classic'!E23</f>
        <v>52</v>
      </c>
      <c r="I510" s="185">
        <f>+'Wizard Classic'!F23</f>
        <v>0</v>
      </c>
      <c r="AV510"/>
    </row>
    <row r="511" spans="3:48" ht="13.5" thickBot="1" x14ac:dyDescent="0.35">
      <c r="C511" s="75"/>
      <c r="D511" s="149">
        <f>+'Wizard Classic'!A24</f>
        <v>20</v>
      </c>
      <c r="E511" s="23" t="str">
        <f>+'Wizard Classic'!B24</f>
        <v>France</v>
      </c>
      <c r="F511" s="89">
        <f>+'Wizard Classic'!C24</f>
        <v>-64</v>
      </c>
      <c r="G511" s="285">
        <f>+'Wizard Classic'!D24</f>
        <v>0</v>
      </c>
      <c r="H511" s="91">
        <f>+'Wizard Classic'!E24</f>
        <v>364</v>
      </c>
      <c r="I511" s="185">
        <f>+'Wizard Classic'!F24</f>
        <v>0</v>
      </c>
      <c r="AV511"/>
    </row>
    <row r="512" spans="3:48" ht="13.5" thickBot="1" x14ac:dyDescent="0.35">
      <c r="C512" s="75"/>
      <c r="D512" s="149">
        <f>+'Wizard Classic'!A25</f>
        <v>21</v>
      </c>
      <c r="E512" s="23" t="str">
        <f>+'Wizard Classic'!B25</f>
        <v>Gemma</v>
      </c>
      <c r="F512" s="89">
        <f>+'Wizard Classic'!C25</f>
        <v>-80</v>
      </c>
      <c r="G512" s="285">
        <f>+'Wizard Classic'!D25</f>
        <v>0</v>
      </c>
      <c r="H512" s="91">
        <f>+'Wizard Classic'!E25</f>
        <v>110</v>
      </c>
      <c r="I512" s="185">
        <f>+'Wizard Classic'!F25</f>
        <v>0</v>
      </c>
      <c r="AV512"/>
    </row>
    <row r="513" spans="3:48" ht="13.5" thickBot="1" x14ac:dyDescent="0.35">
      <c r="C513" s="75"/>
      <c r="D513" s="149">
        <f>+'Wizard Classic'!A26</f>
        <v>22</v>
      </c>
      <c r="E513" s="23" t="str">
        <f>+'Wizard Classic'!B26</f>
        <v>Grau</v>
      </c>
      <c r="F513" s="89">
        <f>+'Wizard Classic'!C26</f>
        <v>-122</v>
      </c>
      <c r="G513" s="285">
        <f>+'Wizard Classic'!D26</f>
        <v>0</v>
      </c>
      <c r="H513" s="91">
        <f>+'Wizard Classic'!E26</f>
        <v>195</v>
      </c>
      <c r="I513" s="185">
        <f>+'Wizard Classic'!F26</f>
        <v>0</v>
      </c>
      <c r="AV513"/>
    </row>
    <row r="514" spans="3:48" ht="13.5" thickBot="1" x14ac:dyDescent="0.35">
      <c r="C514" s="75"/>
      <c r="D514" s="149">
        <f>+'Wizard Classic'!A27</f>
        <v>23</v>
      </c>
      <c r="E514" s="23" t="str">
        <f>+'Wizard Classic'!B27</f>
        <v>Nancy</v>
      </c>
      <c r="F514" s="89">
        <f>+'Wizard Classic'!C27</f>
        <v>-123</v>
      </c>
      <c r="G514" s="285">
        <f>+'Wizard Classic'!D27</f>
        <v>0</v>
      </c>
      <c r="H514" s="91">
        <f>+'Wizard Classic'!E27</f>
        <v>179</v>
      </c>
      <c r="I514" s="185">
        <f>+'Wizard Classic'!F27</f>
        <v>0</v>
      </c>
      <c r="AV514"/>
    </row>
    <row r="515" spans="3:48" ht="13.5" thickBot="1" x14ac:dyDescent="0.35">
      <c r="C515" s="75"/>
      <c r="D515" s="149">
        <f>+'Wizard Classic'!A28</f>
        <v>24</v>
      </c>
      <c r="E515" s="23" t="str">
        <f>+'Wizard Classic'!B28</f>
        <v>Shauna</v>
      </c>
      <c r="F515" s="89">
        <f>+'Wizard Classic'!C28</f>
        <v>-177</v>
      </c>
      <c r="G515" s="285">
        <f>+'Wizard Classic'!D28</f>
        <v>0</v>
      </c>
      <c r="H515" s="91">
        <f>+'Wizard Classic'!E28</f>
        <v>1029</v>
      </c>
      <c r="I515" s="185">
        <f>+'Wizard Classic'!F28</f>
        <v>0</v>
      </c>
      <c r="AV515"/>
    </row>
    <row r="516" spans="3:48" ht="13.5" thickBot="1" x14ac:dyDescent="0.35">
      <c r="C516" s="75"/>
      <c r="D516" s="149">
        <f>+'Wizard Classic'!A29</f>
        <v>25</v>
      </c>
      <c r="E516" s="23" t="str">
        <f>+'Wizard Classic'!B29</f>
        <v>Goretti</v>
      </c>
      <c r="F516" s="89">
        <f>+'Wizard Classic'!C29</f>
        <v>-186</v>
      </c>
      <c r="G516" s="285">
        <f>+'Wizard Classic'!D29</f>
        <v>0</v>
      </c>
      <c r="H516" s="91">
        <f>+'Wizard Classic'!E29</f>
        <v>413</v>
      </c>
      <c r="I516" s="185">
        <f>+'Wizard Classic'!F29</f>
        <v>0</v>
      </c>
      <c r="AV516"/>
    </row>
    <row r="517" spans="3:48" x14ac:dyDescent="0.3">
      <c r="C517" s="75"/>
      <c r="AV517"/>
    </row>
    <row r="518" spans="3:48" x14ac:dyDescent="0.3">
      <c r="C518" s="75"/>
      <c r="L518" s="5" t="str">
        <f>+'Black Jack'!A1</f>
        <v>BLACK JACK</v>
      </c>
      <c r="T518" s="5" t="str">
        <f>+Julepe!A1</f>
        <v>JULEPE</v>
      </c>
      <c r="AV518"/>
    </row>
    <row r="519" spans="3:48" ht="13.5" thickBot="1" x14ac:dyDescent="0.35">
      <c r="C519" s="75"/>
      <c r="T519" s="16"/>
      <c r="AV519"/>
    </row>
    <row r="520" spans="3:48" ht="13.5" thickBot="1" x14ac:dyDescent="0.35">
      <c r="C520" s="75"/>
      <c r="L520" s="88"/>
      <c r="M520" s="66"/>
      <c r="N520" s="67" t="str">
        <f>+'Black Jack'!C4</f>
        <v>Premi</v>
      </c>
      <c r="O520" s="67" t="str">
        <f>+'Black Jack'!D4</f>
        <v>Punts</v>
      </c>
      <c r="P520" s="67" t="str">
        <f>+'Black Jack'!E4</f>
        <v>Partides</v>
      </c>
      <c r="Q520" s="68" t="str">
        <f>+'Black Jack'!F4</f>
        <v>General</v>
      </c>
      <c r="T520" s="88"/>
      <c r="U520" s="20"/>
      <c r="V520" s="20" t="str">
        <f>+Julepe!C4</f>
        <v>Premi</v>
      </c>
      <c r="W520" s="21" t="str">
        <f>+Julepe!D4</f>
        <v>Punts</v>
      </c>
      <c r="X520" s="21" t="str">
        <f>+Julepe!E4</f>
        <v>Partides</v>
      </c>
      <c r="Y520" s="22" t="str">
        <f>+Julepe!F4</f>
        <v>General</v>
      </c>
      <c r="AV520"/>
    </row>
    <row r="521" spans="3:48" ht="13.5" thickBot="1" x14ac:dyDescent="0.35">
      <c r="C521" s="75"/>
      <c r="L521" s="149">
        <f>+'Black Jack'!A5</f>
        <v>1</v>
      </c>
      <c r="M521" s="95" t="str">
        <f>+'Black Jack'!B5</f>
        <v>Grau</v>
      </c>
      <c r="N521" s="110">
        <f>+'Black Jack'!C5</f>
        <v>0</v>
      </c>
      <c r="O521" s="90">
        <f>+'Black Jack'!D5</f>
        <v>-100000000</v>
      </c>
      <c r="P521" s="91">
        <f>+'Black Jack'!E5</f>
        <v>1</v>
      </c>
      <c r="Q521" s="185">
        <f>+'Black Jack'!F5</f>
        <v>0</v>
      </c>
      <c r="T521" s="149">
        <f>+Julepe!A5</f>
        <v>1</v>
      </c>
      <c r="U521" s="95" t="str">
        <f>+Julepe!B5</f>
        <v>Jordi</v>
      </c>
      <c r="V521" s="110">
        <f>+Julepe!C5</f>
        <v>-100000000</v>
      </c>
      <c r="W521" s="90">
        <f>+Julepe!D5</f>
        <v>0</v>
      </c>
      <c r="X521" s="91">
        <f>+Julepe!E5</f>
        <v>0</v>
      </c>
      <c r="Y521" s="185">
        <f>+Julepe!F5</f>
        <v>0</v>
      </c>
      <c r="AV521"/>
    </row>
    <row r="522" spans="3:48" ht="13.5" thickBot="1" x14ac:dyDescent="0.35">
      <c r="C522" s="75"/>
      <c r="L522" s="149">
        <f>+'Black Jack'!A6</f>
        <v>2</v>
      </c>
      <c r="M522" s="95" t="str">
        <f>+'Black Jack'!B6</f>
        <v>Mariajo</v>
      </c>
      <c r="N522" s="110">
        <f>+'Black Jack'!C6</f>
        <v>0</v>
      </c>
      <c r="O522" s="90">
        <f>+'Black Jack'!D6</f>
        <v>-100000000</v>
      </c>
      <c r="P522" s="91">
        <f>+'Black Jack'!E6</f>
        <v>1</v>
      </c>
      <c r="Q522" s="185">
        <f>+'Black Jack'!F6</f>
        <v>0</v>
      </c>
      <c r="T522" s="149">
        <f>+Julepe!A6</f>
        <v>2</v>
      </c>
      <c r="U522" s="95" t="str">
        <f>+Julepe!B6</f>
        <v>Christophe</v>
      </c>
      <c r="V522" s="110">
        <f>+Julepe!C6</f>
        <v>-100000000</v>
      </c>
      <c r="W522" s="90">
        <f>+Julepe!D6</f>
        <v>0</v>
      </c>
      <c r="X522" s="91">
        <f>+Julepe!E6</f>
        <v>0</v>
      </c>
      <c r="Y522" s="185">
        <f>+Julepe!F6</f>
        <v>0</v>
      </c>
      <c r="AV522"/>
    </row>
    <row r="523" spans="3:48" ht="13.5" thickBot="1" x14ac:dyDescent="0.35">
      <c r="C523" s="75"/>
      <c r="L523" s="149">
        <f>+'Black Jack'!A7</f>
        <v>3</v>
      </c>
      <c r="M523" s="95" t="str">
        <f>+'Black Jack'!B7</f>
        <v>Jordi</v>
      </c>
      <c r="N523" s="110">
        <f>+'Black Jack'!C7</f>
        <v>0</v>
      </c>
      <c r="O523" s="90">
        <f>+'Black Jack'!D7</f>
        <v>-100000000</v>
      </c>
      <c r="P523" s="91">
        <f>+'Black Jack'!E7</f>
        <v>1</v>
      </c>
      <c r="Q523" s="185">
        <f>+'Black Jack'!F7</f>
        <v>0</v>
      </c>
      <c r="T523" s="149">
        <f>+Julepe!A7</f>
        <v>3</v>
      </c>
      <c r="U523" s="95" t="str">
        <f>+Julepe!B7</f>
        <v>Carles</v>
      </c>
      <c r="V523" s="110">
        <f>+Julepe!C7</f>
        <v>-100000000</v>
      </c>
      <c r="W523" s="90">
        <f>+Julepe!D7</f>
        <v>0</v>
      </c>
      <c r="X523" s="91">
        <f>+Julepe!E7</f>
        <v>0</v>
      </c>
      <c r="Y523" s="185">
        <f>+Julepe!F7</f>
        <v>0</v>
      </c>
      <c r="AV523"/>
    </row>
    <row r="524" spans="3:48" ht="13.5" thickBot="1" x14ac:dyDescent="0.35">
      <c r="C524" s="75"/>
      <c r="L524" s="149">
        <f>+'Black Jack'!A8</f>
        <v>4</v>
      </c>
      <c r="M524" s="95" t="str">
        <f>+'Black Jack'!B8</f>
        <v>Christophe</v>
      </c>
      <c r="N524" s="110">
        <f>+'Black Jack'!C8</f>
        <v>0</v>
      </c>
      <c r="O524" s="90">
        <f>+'Black Jack'!D8</f>
        <v>-100000000</v>
      </c>
      <c r="P524" s="91">
        <f>+'Black Jack'!E8</f>
        <v>1</v>
      </c>
      <c r="Q524" s="185">
        <f>+'Black Jack'!F8</f>
        <v>0</v>
      </c>
      <c r="T524" s="149">
        <f>+Julepe!A8</f>
        <v>4</v>
      </c>
      <c r="U524" s="95" t="str">
        <f>+Julepe!B8</f>
        <v>Grau</v>
      </c>
      <c r="V524" s="110">
        <f>+Julepe!C8</f>
        <v>-100000000</v>
      </c>
      <c r="W524" s="90">
        <f>+Julepe!D8</f>
        <v>0</v>
      </c>
      <c r="X524" s="91">
        <f>+Julepe!E8</f>
        <v>0</v>
      </c>
      <c r="Y524" s="185">
        <f>+Julepe!F8</f>
        <v>0</v>
      </c>
      <c r="AA524" s="149">
        <f>+'Euchre Sub.'!A8</f>
        <v>4</v>
      </c>
      <c r="AB524" s="95" t="str">
        <f>+'Euchre Sub.'!B8</f>
        <v>Núria</v>
      </c>
      <c r="AC524" s="110">
        <f>+'Euchre Sub.'!C8</f>
        <v>10</v>
      </c>
      <c r="AD524" s="90">
        <f>+'Euchre Sub.'!D8</f>
        <v>10</v>
      </c>
      <c r="AE524" s="91">
        <f>+'Euchre Sub.'!E8</f>
        <v>3</v>
      </c>
      <c r="AF524" s="185">
        <f>+'Euchre Sub.'!F8</f>
        <v>0</v>
      </c>
      <c r="AV524"/>
    </row>
    <row r="525" spans="3:48" ht="13.5" thickBot="1" x14ac:dyDescent="0.35">
      <c r="C525" s="75"/>
      <c r="D525" s="149">
        <f>+Canasta!A9</f>
        <v>5</v>
      </c>
      <c r="E525" s="95" t="str">
        <f>+Canasta!B9</f>
        <v>Tere</v>
      </c>
      <c r="F525" s="110">
        <f>+Canasta!C9</f>
        <v>-10</v>
      </c>
      <c r="G525" s="90">
        <f>+Canasta!D9</f>
        <v>210</v>
      </c>
      <c r="H525" s="91">
        <f>+Canasta!E9</f>
        <v>17</v>
      </c>
      <c r="I525" s="185">
        <f>+Canasta!F9</f>
        <v>5</v>
      </c>
      <c r="L525" s="149">
        <f>+'Black Jack'!A9</f>
        <v>5</v>
      </c>
      <c r="M525" s="95" t="str">
        <f>+'Black Jack'!B9</f>
        <v>Manel</v>
      </c>
      <c r="N525" s="110">
        <f>+'Black Jack'!C9</f>
        <v>0</v>
      </c>
      <c r="O525" s="90">
        <f>+'Black Jack'!D9</f>
        <v>-100000000</v>
      </c>
      <c r="P525" s="91">
        <f>+'Black Jack'!E9</f>
        <v>1</v>
      </c>
      <c r="Q525" s="185">
        <f>+'Black Jack'!F9</f>
        <v>0</v>
      </c>
      <c r="T525" s="149">
        <f>+Julepe!A9</f>
        <v>5</v>
      </c>
      <c r="U525" s="95" t="str">
        <f>+Julepe!B9</f>
        <v>Manel</v>
      </c>
      <c r="V525" s="110">
        <f>+Julepe!C9</f>
        <v>-100000000</v>
      </c>
      <c r="W525" s="90">
        <f>+Julepe!D9</f>
        <v>0</v>
      </c>
      <c r="X525" s="91">
        <f>+Julepe!E9</f>
        <v>0</v>
      </c>
      <c r="Y525" s="185">
        <f>+Julepe!F9</f>
        <v>0</v>
      </c>
      <c r="AA525" s="149">
        <f>+'Euchre Sub.'!A9</f>
        <v>5</v>
      </c>
      <c r="AB525" s="95" t="str">
        <f>+'Euchre Sub.'!B9</f>
        <v>Sally</v>
      </c>
      <c r="AC525" s="110">
        <f>+'Euchre Sub.'!C9</f>
        <v>10</v>
      </c>
      <c r="AD525" s="90">
        <f>+'Euchre Sub.'!D9</f>
        <v>2</v>
      </c>
      <c r="AE525" s="91">
        <f>+'Euchre Sub.'!E9</f>
        <v>1</v>
      </c>
      <c r="AF525" s="185">
        <f>+'Euchre Sub.'!F9</f>
        <v>0</v>
      </c>
      <c r="AV525"/>
    </row>
    <row r="526" spans="3:48" ht="13.5" thickBot="1" x14ac:dyDescent="0.35">
      <c r="C526" s="75"/>
      <c r="D526" s="149">
        <f>+Canasta!A10</f>
        <v>6</v>
      </c>
      <c r="E526" s="95" t="str">
        <f>+Canasta!B10</f>
        <v>Mayte</v>
      </c>
      <c r="F526" s="110">
        <f>+Canasta!C10</f>
        <v>-50</v>
      </c>
      <c r="G526" s="90">
        <f>+Canasta!D10</f>
        <v>-2291.3636363636365</v>
      </c>
      <c r="H526" s="91">
        <f>+Canasta!E10</f>
        <v>11</v>
      </c>
      <c r="I526" s="185">
        <f>+Canasta!F10</f>
        <v>0</v>
      </c>
      <c r="L526" s="149">
        <f>+'Black Jack'!A10</f>
        <v>6</v>
      </c>
      <c r="M526" s="95" t="str">
        <f>+'Black Jack'!B10</f>
        <v>Carles</v>
      </c>
      <c r="N526" s="110">
        <f>+'Black Jack'!C10</f>
        <v>0</v>
      </c>
      <c r="O526" s="90">
        <f>+'Black Jack'!D10</f>
        <v>-100000000</v>
      </c>
      <c r="P526" s="91">
        <f>+'Black Jack'!E10</f>
        <v>1</v>
      </c>
      <c r="Q526" s="185">
        <f>+'Black Jack'!F10</f>
        <v>0</v>
      </c>
      <c r="T526" s="149">
        <f>+Julepe!A10</f>
        <v>6</v>
      </c>
      <c r="U526" s="95" t="str">
        <f>+Julepe!B10</f>
        <v>Mariajo</v>
      </c>
      <c r="V526" s="110">
        <f>+Julepe!C10</f>
        <v>-100000000</v>
      </c>
      <c r="W526" s="90">
        <f>+Julepe!D10</f>
        <v>0</v>
      </c>
      <c r="X526" s="91">
        <f>+Julepe!E10</f>
        <v>0</v>
      </c>
      <c r="Y526" s="185">
        <f>+Julepe!F10</f>
        <v>0</v>
      </c>
      <c r="AA526" s="149">
        <f>+'Euchre Sub.'!A10</f>
        <v>6</v>
      </c>
      <c r="AB526" s="95" t="str">
        <f>+'Euchre Sub.'!B10</f>
        <v>Grau</v>
      </c>
      <c r="AC526" s="110">
        <f>+'Euchre Sub.'!C10</f>
        <v>-100000000</v>
      </c>
      <c r="AD526" s="90">
        <f>+'Euchre Sub.'!D10</f>
        <v>1</v>
      </c>
      <c r="AE526" s="91">
        <f>+'Euchre Sub.'!E10</f>
        <v>0</v>
      </c>
      <c r="AF526" s="185">
        <f>+'Euchre Sub.'!F10</f>
        <v>0</v>
      </c>
      <c r="AV526"/>
    </row>
    <row r="527" spans="3:48" ht="13.5" thickBot="1" x14ac:dyDescent="0.35">
      <c r="C527" s="75"/>
      <c r="D527" s="149">
        <f>+Canasta!A11</f>
        <v>7</v>
      </c>
      <c r="E527" s="95" t="str">
        <f>+Canasta!B11</f>
        <v>Beli</v>
      </c>
      <c r="F527" s="110">
        <f>+Canasta!C11</f>
        <v>-70</v>
      </c>
      <c r="G527" s="90">
        <f>+Canasta!D11</f>
        <v>-1418.0434782608695</v>
      </c>
      <c r="H527" s="91">
        <f>+Canasta!E11</f>
        <v>23</v>
      </c>
      <c r="I527" s="185">
        <f>+Canasta!F11</f>
        <v>0</v>
      </c>
      <c r="L527" s="149">
        <f>+'Black Jack'!A11</f>
        <v>7</v>
      </c>
      <c r="M527" s="95" t="str">
        <f>+'Black Jack'!B11</f>
        <v>Ana B.</v>
      </c>
      <c r="N527" s="110">
        <f>+'Black Jack'!C11</f>
        <v>0</v>
      </c>
      <c r="O527" s="90">
        <f>+'Black Jack'!D11</f>
        <v>-100000000</v>
      </c>
      <c r="P527" s="91">
        <f>+'Black Jack'!E11</f>
        <v>1</v>
      </c>
      <c r="Q527" s="185">
        <f>+'Black Jack'!F11</f>
        <v>0</v>
      </c>
      <c r="AA527" s="149">
        <f>+'Euchre Sub.'!A11</f>
        <v>7</v>
      </c>
      <c r="AB527" s="95" t="str">
        <f>+'Euchre Sub.'!B11</f>
        <v>Goretti</v>
      </c>
      <c r="AC527" s="110">
        <f>+'Euchre Sub.'!C11</f>
        <v>-100000000</v>
      </c>
      <c r="AD527" s="90">
        <f>+'Euchre Sub.'!D11</f>
        <v>1</v>
      </c>
      <c r="AE527" s="91">
        <f>+'Euchre Sub.'!E11</f>
        <v>0</v>
      </c>
      <c r="AF527" s="185">
        <f>+'Euchre Sub.'!F11</f>
        <v>0</v>
      </c>
      <c r="AV527"/>
    </row>
    <row r="528" spans="3:48" ht="13.5" thickBot="1" x14ac:dyDescent="0.35">
      <c r="C528" s="75"/>
      <c r="J528" s="16"/>
      <c r="AA528" s="149">
        <f>+'Euchre Sub.'!A12</f>
        <v>8</v>
      </c>
      <c r="AB528" s="95" t="str">
        <f>+'Euchre Sub.'!B12</f>
        <v>Nogué</v>
      </c>
      <c r="AC528" s="110">
        <f>+'Euchre Sub.'!C12</f>
        <v>-100000000</v>
      </c>
      <c r="AD528" s="90">
        <f>+'Euchre Sub.'!D12</f>
        <v>1</v>
      </c>
      <c r="AE528" s="91">
        <f>+'Euchre Sub.'!E12</f>
        <v>0</v>
      </c>
      <c r="AF528" s="185">
        <f>+'Euchre Sub.'!F12</f>
        <v>0</v>
      </c>
      <c r="AV528"/>
    </row>
    <row r="529" spans="3:48" ht="13.5" thickBot="1" x14ac:dyDescent="0.35">
      <c r="C529" s="75"/>
      <c r="J529" s="16"/>
      <c r="AA529" s="149">
        <f>+'Euchre Sub.'!A13</f>
        <v>9</v>
      </c>
      <c r="AB529" s="95" t="str">
        <f>+'Euchre Sub.'!B13</f>
        <v>Òscar</v>
      </c>
      <c r="AC529" s="110">
        <f>+'Euchre Sub.'!C13</f>
        <v>-100000000</v>
      </c>
      <c r="AD529" s="90">
        <f>+'Euchre Sub.'!D13</f>
        <v>1</v>
      </c>
      <c r="AE529" s="91">
        <f>+'Euchre Sub.'!E13</f>
        <v>0</v>
      </c>
      <c r="AF529" s="185">
        <f>+'Euchre Sub.'!F13</f>
        <v>0</v>
      </c>
      <c r="AV529"/>
    </row>
    <row r="530" spans="3:48" x14ac:dyDescent="0.3">
      <c r="C530" s="75"/>
      <c r="J530" s="16"/>
      <c r="AV530"/>
    </row>
    <row r="531" spans="3:48" x14ac:dyDescent="0.3">
      <c r="C531" s="75"/>
      <c r="J531" s="16"/>
      <c r="L531" s="5" t="str">
        <f>+Jass!A1</f>
        <v>JASS</v>
      </c>
      <c r="T531" s="5" t="str">
        <f>+'Skull King'!A1</f>
        <v>SKULL KING</v>
      </c>
      <c r="AV531"/>
    </row>
    <row r="532" spans="3:48" ht="13.5" thickBot="1" x14ac:dyDescent="0.35">
      <c r="C532" s="75"/>
      <c r="J532" s="16"/>
      <c r="AV532"/>
    </row>
    <row r="533" spans="3:48" ht="13.5" thickBot="1" x14ac:dyDescent="0.35">
      <c r="C533" s="75"/>
      <c r="J533" s="16"/>
      <c r="L533" s="88"/>
      <c r="M533" s="66"/>
      <c r="N533" s="67" t="str">
        <f>+Jass!C4</f>
        <v>Premi</v>
      </c>
      <c r="O533" s="67" t="str">
        <f>+Jass!D4</f>
        <v>Punts</v>
      </c>
      <c r="P533" s="67" t="str">
        <f>+Jass!E4</f>
        <v>Partides</v>
      </c>
      <c r="Q533" s="68" t="str">
        <f>+Jass!F4</f>
        <v>General</v>
      </c>
      <c r="T533" s="88"/>
      <c r="U533" s="66"/>
      <c r="V533" s="67" t="str">
        <f>+'Skull King'!C4</f>
        <v>Premi</v>
      </c>
      <c r="W533" s="67" t="str">
        <f>+'Skull King'!D4</f>
        <v>Punts</v>
      </c>
      <c r="X533" s="67" t="str">
        <f>+'Skull King'!E4</f>
        <v>Partides</v>
      </c>
      <c r="Y533" s="68" t="str">
        <f>+'Skull King'!F4</f>
        <v>General</v>
      </c>
      <c r="AV533"/>
    </row>
    <row r="534" spans="3:48" ht="13.5" thickBot="1" x14ac:dyDescent="0.35">
      <c r="C534" s="75"/>
      <c r="J534" s="16"/>
      <c r="L534" s="149">
        <f>+Jass!A5</f>
        <v>1</v>
      </c>
      <c r="M534" s="95" t="str">
        <f>+Jass!B5</f>
        <v>Ana B.</v>
      </c>
      <c r="N534" s="110">
        <f>+Jass!C5</f>
        <v>-100000000</v>
      </c>
      <c r="O534" s="90">
        <f>+Jass!D5</f>
        <v>1</v>
      </c>
      <c r="P534" s="91">
        <f>+Jass!E5</f>
        <v>0</v>
      </c>
      <c r="Q534" s="185">
        <f>+Jass!F5</f>
        <v>0</v>
      </c>
      <c r="T534" s="149">
        <f>+'Skull King'!A5</f>
        <v>1</v>
      </c>
      <c r="U534" s="95" t="str">
        <f>+'Skull King'!B5</f>
        <v>Ana B.</v>
      </c>
      <c r="V534" s="110">
        <f>+'Skull King'!C5</f>
        <v>-100000000</v>
      </c>
      <c r="W534" s="90">
        <f>+'Skull King'!D5</f>
        <v>1E-4</v>
      </c>
      <c r="X534" s="91">
        <f>+'Skull King'!E5</f>
        <v>0</v>
      </c>
      <c r="Y534" s="185">
        <f>+'Skull King'!F5</f>
        <v>0</v>
      </c>
      <c r="AV534"/>
    </row>
    <row r="535" spans="3:48" ht="13.5" thickBot="1" x14ac:dyDescent="0.35">
      <c r="C535" s="75"/>
      <c r="J535" s="16"/>
      <c r="L535" s="149">
        <f>+Jass!A6</f>
        <v>2</v>
      </c>
      <c r="M535" s="95" t="str">
        <f>+Jass!B6</f>
        <v>Grau</v>
      </c>
      <c r="N535" s="110">
        <f>+Jass!C6</f>
        <v>-100000000</v>
      </c>
      <c r="O535" s="90">
        <f>+Jass!D6</f>
        <v>1</v>
      </c>
      <c r="P535" s="91">
        <f>+Jass!E6</f>
        <v>0</v>
      </c>
      <c r="Q535" s="185">
        <f>+Jass!F6</f>
        <v>0</v>
      </c>
      <c r="T535" s="149">
        <f>+'Skull King'!A6</f>
        <v>2</v>
      </c>
      <c r="U535" s="95" t="str">
        <f>+'Skull King'!B6</f>
        <v>Jeff</v>
      </c>
      <c r="V535" s="110">
        <f>+'Skull King'!C6</f>
        <v>-100000000</v>
      </c>
      <c r="W535" s="90">
        <f>+'Skull King'!D6</f>
        <v>1E-4</v>
      </c>
      <c r="X535" s="91">
        <f>+'Skull King'!E6</f>
        <v>0</v>
      </c>
      <c r="Y535" s="185">
        <f>+'Skull King'!F6</f>
        <v>0</v>
      </c>
      <c r="AV535"/>
    </row>
    <row r="536" spans="3:48" ht="13.5" thickBot="1" x14ac:dyDescent="0.35">
      <c r="C536" s="75"/>
      <c r="J536" s="16"/>
      <c r="L536" s="149">
        <f>+Jass!A7</f>
        <v>3</v>
      </c>
      <c r="M536" s="95" t="str">
        <f>+Jass!B7</f>
        <v>Jordi</v>
      </c>
      <c r="N536" s="110">
        <f>+Jass!C7</f>
        <v>-100000000</v>
      </c>
      <c r="O536" s="90">
        <f>+Jass!D7</f>
        <v>1</v>
      </c>
      <c r="P536" s="91">
        <f>+Jass!E7</f>
        <v>0</v>
      </c>
      <c r="Q536" s="185">
        <f>+Jass!F7</f>
        <v>0</v>
      </c>
      <c r="T536" s="149">
        <f>+'Skull King'!A7</f>
        <v>3</v>
      </c>
      <c r="U536" s="95" t="str">
        <f>+'Skull King'!B7</f>
        <v>Grau</v>
      </c>
      <c r="V536" s="110">
        <f>+'Skull King'!C7</f>
        <v>-100000000</v>
      </c>
      <c r="W536" s="90">
        <f>+'Skull King'!D7</f>
        <v>1E-4</v>
      </c>
      <c r="X536" s="91">
        <f>+'Skull King'!E7</f>
        <v>0</v>
      </c>
      <c r="Y536" s="185">
        <f>+'Skull King'!F7</f>
        <v>0</v>
      </c>
      <c r="AV536"/>
    </row>
    <row r="537" spans="3:48" ht="13.5" thickBot="1" x14ac:dyDescent="0.35">
      <c r="C537" s="75"/>
      <c r="J537" s="16"/>
      <c r="L537" s="149">
        <f>+Jass!A8</f>
        <v>4</v>
      </c>
      <c r="M537" s="95" t="str">
        <f>+Jass!B8</f>
        <v>Goretti</v>
      </c>
      <c r="N537" s="110">
        <f>+Jass!C8</f>
        <v>-100000000</v>
      </c>
      <c r="O537" s="90">
        <f>+Jass!D8</f>
        <v>1</v>
      </c>
      <c r="P537" s="91">
        <f>+Jass!E8</f>
        <v>0</v>
      </c>
      <c r="Q537" s="185">
        <f>+Jass!F8</f>
        <v>0</v>
      </c>
      <c r="T537" s="149">
        <f>+'Skull King'!A8</f>
        <v>4</v>
      </c>
      <c r="U537" s="95" t="str">
        <f>+'Skull King'!B8</f>
        <v>Tim</v>
      </c>
      <c r="V537" s="110">
        <f>+'Skull King'!C8</f>
        <v>-100000000</v>
      </c>
      <c r="W537" s="90">
        <f>+'Skull King'!D8</f>
        <v>1E-4</v>
      </c>
      <c r="X537" s="91">
        <f>+'Skull King'!E8</f>
        <v>0</v>
      </c>
      <c r="Y537" s="185">
        <f>+'Skull King'!F8</f>
        <v>0</v>
      </c>
      <c r="AV537"/>
    </row>
    <row r="538" spans="3:48" ht="13.5" thickBot="1" x14ac:dyDescent="0.35">
      <c r="C538" s="75"/>
      <c r="J538" s="16"/>
      <c r="L538" s="149">
        <f>+Jass!A9</f>
        <v>5</v>
      </c>
      <c r="M538" s="95" t="str">
        <f>+Jass!B9</f>
        <v>Anaïs</v>
      </c>
      <c r="N538" s="110">
        <f>+Jass!C9</f>
        <v>-100000000</v>
      </c>
      <c r="O538" s="90">
        <f>+Jass!D9</f>
        <v>1</v>
      </c>
      <c r="P538" s="91">
        <f>+Jass!E9</f>
        <v>0</v>
      </c>
      <c r="Q538" s="185">
        <f>+Jass!F9</f>
        <v>0</v>
      </c>
      <c r="T538" s="149">
        <f>+'Skull King'!A9</f>
        <v>5</v>
      </c>
      <c r="U538" s="95" t="str">
        <f>+'Skull King'!B9</f>
        <v>Carles</v>
      </c>
      <c r="V538" s="110">
        <f>+'Skull King'!C9</f>
        <v>-100000000</v>
      </c>
      <c r="W538" s="90">
        <f>+'Skull King'!D9</f>
        <v>1E-4</v>
      </c>
      <c r="X538" s="91">
        <f>+'Skull King'!E9</f>
        <v>0</v>
      </c>
      <c r="Y538" s="185">
        <f>+'Skull King'!F9</f>
        <v>0</v>
      </c>
      <c r="AV538"/>
    </row>
    <row r="539" spans="3:48" ht="13.5" thickBot="1" x14ac:dyDescent="0.35">
      <c r="C539" s="75"/>
      <c r="J539" s="16"/>
      <c r="T539" s="149">
        <f>+'Skull King'!A10</f>
        <v>6</v>
      </c>
      <c r="U539" s="95" t="str">
        <f>+'Skull King'!B10</f>
        <v>Marina</v>
      </c>
      <c r="V539" s="110">
        <f>+'Skull King'!C10</f>
        <v>-100000000</v>
      </c>
      <c r="W539" s="90">
        <f>+'Skull King'!D10</f>
        <v>1E-4</v>
      </c>
      <c r="X539" s="91">
        <f>+'Skull King'!E10</f>
        <v>0</v>
      </c>
      <c r="Y539" s="185">
        <f>+'Skull King'!F10</f>
        <v>0</v>
      </c>
      <c r="AV539"/>
    </row>
    <row r="540" spans="3:48" ht="13.5" thickBot="1" x14ac:dyDescent="0.35">
      <c r="C540" s="75"/>
      <c r="J540" s="16"/>
      <c r="T540" s="149">
        <f>+'Skull King'!A11</f>
        <v>7</v>
      </c>
      <c r="U540" s="95" t="str">
        <f>+'Skull King'!B11</f>
        <v>Nin</v>
      </c>
      <c r="V540" s="110">
        <f>+'Skull King'!C11</f>
        <v>-100000000</v>
      </c>
      <c r="W540" s="90">
        <f>+'Skull King'!D11</f>
        <v>1E-4</v>
      </c>
      <c r="X540" s="91">
        <f>+'Skull King'!E11</f>
        <v>0</v>
      </c>
      <c r="Y540" s="185">
        <f>+'Skull King'!F11</f>
        <v>0</v>
      </c>
      <c r="AV540"/>
    </row>
    <row r="541" spans="3:48" x14ac:dyDescent="0.3">
      <c r="C541" s="75"/>
      <c r="J541" s="16"/>
      <c r="AV541"/>
    </row>
    <row r="542" spans="3:48" x14ac:dyDescent="0.3">
      <c r="C542" s="75"/>
      <c r="J542" s="16"/>
      <c r="AV542"/>
    </row>
    <row r="543" spans="3:48" x14ac:dyDescent="0.3">
      <c r="C543" s="75"/>
      <c r="J543" s="16"/>
      <c r="AV543"/>
    </row>
    <row r="544" spans="3:48" x14ac:dyDescent="0.3">
      <c r="C544" s="75"/>
      <c r="J544" s="16"/>
      <c r="AV544"/>
    </row>
    <row r="545" spans="3:48" x14ac:dyDescent="0.3">
      <c r="C545" s="75"/>
      <c r="J545" s="16"/>
      <c r="AV545"/>
    </row>
    <row r="546" spans="3:48" x14ac:dyDescent="0.3">
      <c r="C546" s="75"/>
      <c r="J546" s="16"/>
      <c r="AV546"/>
    </row>
    <row r="547" spans="3:48" x14ac:dyDescent="0.3">
      <c r="C547" s="75"/>
      <c r="J547" s="16"/>
      <c r="AV547"/>
    </row>
    <row r="548" spans="3:48" x14ac:dyDescent="0.3">
      <c r="C548" s="75"/>
      <c r="J548" s="16"/>
      <c r="AV548"/>
    </row>
    <row r="549" spans="3:48" x14ac:dyDescent="0.3">
      <c r="C549" s="75"/>
      <c r="J549" s="16"/>
      <c r="AV549"/>
    </row>
    <row r="550" spans="3:48" x14ac:dyDescent="0.3">
      <c r="C550" s="75"/>
      <c r="J550" s="16"/>
      <c r="AV550"/>
    </row>
    <row r="551" spans="3:48" x14ac:dyDescent="0.3">
      <c r="C551" s="75"/>
      <c r="J551" s="16"/>
      <c r="AV551"/>
    </row>
    <row r="552" spans="3:48" x14ac:dyDescent="0.3">
      <c r="C552" s="75"/>
      <c r="J552" s="16"/>
      <c r="AV552"/>
    </row>
    <row r="553" spans="3:48" x14ac:dyDescent="0.3">
      <c r="C553" s="75"/>
      <c r="J553" s="16"/>
      <c r="AV553"/>
    </row>
    <row r="554" spans="3:48" x14ac:dyDescent="0.3">
      <c r="C554" s="75"/>
      <c r="J554" s="16"/>
      <c r="AV554"/>
    </row>
    <row r="555" spans="3:48" x14ac:dyDescent="0.3">
      <c r="C555" s="75"/>
      <c r="J555" s="16"/>
      <c r="AV555"/>
    </row>
    <row r="556" spans="3:48" x14ac:dyDescent="0.3">
      <c r="C556" s="75"/>
      <c r="J556" s="16"/>
      <c r="AV556"/>
    </row>
    <row r="557" spans="3:48" x14ac:dyDescent="0.3">
      <c r="C557" s="75"/>
      <c r="J557" s="16"/>
      <c r="AV557"/>
    </row>
    <row r="558" spans="3:48" ht="13.5" thickBot="1" x14ac:dyDescent="0.35">
      <c r="C558" s="75"/>
      <c r="J558" s="16"/>
      <c r="AV558"/>
    </row>
    <row r="559" spans="3:48" ht="13.5" thickBot="1" x14ac:dyDescent="0.35">
      <c r="C559" s="75"/>
      <c r="D559" s="149">
        <f>+Wizard!A9</f>
        <v>5</v>
      </c>
      <c r="E559" s="23" t="str">
        <f>+Wizard!B9</f>
        <v>Jeff</v>
      </c>
      <c r="F559" s="89">
        <f>+Wizard!C9</f>
        <v>28</v>
      </c>
      <c r="G559" s="285">
        <f>+Wizard!D9</f>
        <v>206.66666666666666</v>
      </c>
      <c r="H559" s="91">
        <f>+Wizard!E9</f>
        <v>218</v>
      </c>
      <c r="I559" s="185">
        <f>+Wizard!F9</f>
        <v>5</v>
      </c>
      <c r="J559" s="16"/>
      <c r="K559" s="149" t="e">
        <f>+#REF!</f>
        <v>#REF!</v>
      </c>
      <c r="L559" s="95" t="e">
        <f>+#REF!</f>
        <v>#REF!</v>
      </c>
      <c r="M559" s="110" t="e">
        <f>+#REF!</f>
        <v>#REF!</v>
      </c>
      <c r="N559" s="90" t="e">
        <f>+#REF!</f>
        <v>#REF!</v>
      </c>
      <c r="O559" s="91" t="e">
        <f>+#REF!</f>
        <v>#REF!</v>
      </c>
      <c r="P559" s="293" t="e">
        <f>+#REF!</f>
        <v>#REF!</v>
      </c>
      <c r="Q559" s="185" t="e">
        <f>+#REF!</f>
        <v>#REF!</v>
      </c>
      <c r="AA559" s="149">
        <f>+Buti!A9</f>
        <v>5</v>
      </c>
      <c r="AB559" s="95" t="str">
        <f>+Buti!B9</f>
        <v>Bibi</v>
      </c>
      <c r="AC559" s="110">
        <f>+Buti!C9</f>
        <v>10</v>
      </c>
      <c r="AD559" s="90">
        <f>+Buti!D9</f>
        <v>-4</v>
      </c>
      <c r="AE559" s="91">
        <f>+Buti!E9</f>
        <v>7</v>
      </c>
      <c r="AF559" s="185">
        <f>+Buti!F9</f>
        <v>5</v>
      </c>
      <c r="AV559"/>
    </row>
    <row r="560" spans="3:48" ht="13.5" thickBot="1" x14ac:dyDescent="0.35">
      <c r="C560" s="75"/>
      <c r="D560" s="149">
        <f>+Wizard!A10</f>
        <v>6</v>
      </c>
      <c r="E560" s="23" t="str">
        <f>+Wizard!B10</f>
        <v>Mario</v>
      </c>
      <c r="F560" s="89">
        <f>+Wizard!C10</f>
        <v>26</v>
      </c>
      <c r="G560" s="285">
        <f>+Wizard!D10</f>
        <v>0</v>
      </c>
      <c r="H560" s="91">
        <f>+Wizard!E10</f>
        <v>122</v>
      </c>
      <c r="I560" s="185">
        <f>+Wizard!F10</f>
        <v>0</v>
      </c>
      <c r="J560" s="16"/>
      <c r="K560" s="149" t="e">
        <f>+#REF!</f>
        <v>#REF!</v>
      </c>
      <c r="L560" s="95" t="e">
        <f>+#REF!</f>
        <v>#REF!</v>
      </c>
      <c r="M560" s="110" t="e">
        <f>+#REF!</f>
        <v>#REF!</v>
      </c>
      <c r="N560" s="90" t="e">
        <f>+#REF!</f>
        <v>#REF!</v>
      </c>
      <c r="O560" s="91" t="e">
        <f>+#REF!</f>
        <v>#REF!</v>
      </c>
      <c r="P560" s="293" t="e">
        <f>+#REF!</f>
        <v>#REF!</v>
      </c>
      <c r="Q560" s="185" t="e">
        <f>+#REF!</f>
        <v>#REF!</v>
      </c>
      <c r="S560" s="149">
        <f>+Cribbage!A10</f>
        <v>6</v>
      </c>
      <c r="T560" s="23" t="str">
        <f>+Cribbage!B10</f>
        <v>Núria</v>
      </c>
      <c r="U560" s="110">
        <f>+Cribbage!C10</f>
        <v>0.5</v>
      </c>
      <c r="V560" s="90">
        <f>+Cribbage!D10</f>
        <v>5</v>
      </c>
      <c r="W560" s="91">
        <f>+Cribbage!E10</f>
        <v>0</v>
      </c>
      <c r="X560" s="293">
        <f>+Cribbage!F10</f>
        <v>7</v>
      </c>
      <c r="Y560" s="185">
        <f>+Cribbage!G10</f>
        <v>0</v>
      </c>
      <c r="AA560" s="149">
        <f>+Buti!A10</f>
        <v>6</v>
      </c>
      <c r="AB560" s="95" t="str">
        <f>+Buti!B10</f>
        <v>Sally</v>
      </c>
      <c r="AC560" s="110">
        <f>+Buti!C10</f>
        <v>10</v>
      </c>
      <c r="AD560" s="90">
        <f>+Buti!D10</f>
        <v>-77</v>
      </c>
      <c r="AE560" s="91">
        <f>+Buti!E10</f>
        <v>6</v>
      </c>
      <c r="AF560" s="185">
        <f>+Buti!F10</f>
        <v>0</v>
      </c>
      <c r="AV560"/>
    </row>
    <row r="561" spans="3:48" ht="13.5" thickBot="1" x14ac:dyDescent="0.35">
      <c r="C561" s="75"/>
      <c r="D561" s="149">
        <f>+Wizard!A11</f>
        <v>7</v>
      </c>
      <c r="E561" s="23" t="str">
        <f>+Wizard!B11</f>
        <v>Marko</v>
      </c>
      <c r="F561" s="89">
        <f>+Wizard!C11</f>
        <v>19</v>
      </c>
      <c r="G561" s="285">
        <f>+Wizard!D11</f>
        <v>0</v>
      </c>
      <c r="H561" s="91">
        <f>+Wizard!E11</f>
        <v>45</v>
      </c>
      <c r="I561" s="185">
        <f>+Wizard!F11</f>
        <v>0</v>
      </c>
      <c r="J561" s="16"/>
      <c r="K561" s="149" t="e">
        <f>+#REF!</f>
        <v>#REF!</v>
      </c>
      <c r="L561" s="95" t="e">
        <f>+#REF!</f>
        <v>#REF!</v>
      </c>
      <c r="M561" s="110" t="e">
        <f>+#REF!</f>
        <v>#REF!</v>
      </c>
      <c r="N561" s="90" t="e">
        <f>+#REF!</f>
        <v>#REF!</v>
      </c>
      <c r="O561" s="91" t="e">
        <f>+#REF!</f>
        <v>#REF!</v>
      </c>
      <c r="P561" s="293" t="e">
        <f>+#REF!</f>
        <v>#REF!</v>
      </c>
      <c r="Q561" s="185" t="e">
        <f>+#REF!</f>
        <v>#REF!</v>
      </c>
      <c r="S561" s="149">
        <f>+Cribbage!A11</f>
        <v>7</v>
      </c>
      <c r="T561" s="23" t="str">
        <f>+Cribbage!B11</f>
        <v>Goretti</v>
      </c>
      <c r="U561" s="110">
        <f>+Cribbage!C11</f>
        <v>0</v>
      </c>
      <c r="V561" s="90">
        <f>+Cribbage!D11</f>
        <v>2</v>
      </c>
      <c r="W561" s="91">
        <f>+Cribbage!E11</f>
        <v>0</v>
      </c>
      <c r="X561" s="293">
        <f>+Cribbage!F11</f>
        <v>8</v>
      </c>
      <c r="Y561" s="185">
        <f>+Cribbage!G11</f>
        <v>0</v>
      </c>
      <c r="AA561" s="149">
        <f>+Buti!A11</f>
        <v>7</v>
      </c>
      <c r="AB561" s="95" t="str">
        <f>+Buti!B11</f>
        <v>Gemma</v>
      </c>
      <c r="AC561" s="110">
        <f>+Buti!C11</f>
        <v>0</v>
      </c>
      <c r="AD561" s="90">
        <f>+Buti!D11</f>
        <v>-41</v>
      </c>
      <c r="AE561" s="91">
        <f>+Buti!E11</f>
        <v>14</v>
      </c>
      <c r="AF561" s="185">
        <f>+Buti!F11</f>
        <v>0</v>
      </c>
      <c r="AV561"/>
    </row>
    <row r="562" spans="3:48" ht="13.5" thickBot="1" x14ac:dyDescent="0.35">
      <c r="C562" s="75"/>
      <c r="D562" s="149">
        <f>+Wizard!A12</f>
        <v>8</v>
      </c>
      <c r="E562" s="23" t="str">
        <f>+Wizard!B12</f>
        <v>Manolo</v>
      </c>
      <c r="F562" s="89">
        <f>+Wizard!C12</f>
        <v>17</v>
      </c>
      <c r="G562" s="285">
        <f>+Wizard!D12</f>
        <v>0</v>
      </c>
      <c r="H562" s="91">
        <f>+Wizard!E12</f>
        <v>110</v>
      </c>
      <c r="I562" s="185">
        <f>+Wizard!F12</f>
        <v>0</v>
      </c>
      <c r="J562" s="16"/>
      <c r="K562" s="149" t="e">
        <f>+#REF!</f>
        <v>#REF!</v>
      </c>
      <c r="L562" s="95" t="e">
        <f>+#REF!</f>
        <v>#REF!</v>
      </c>
      <c r="M562" s="110" t="e">
        <f>+#REF!</f>
        <v>#REF!</v>
      </c>
      <c r="N562" s="90" t="e">
        <f>+#REF!</f>
        <v>#REF!</v>
      </c>
      <c r="O562" s="91" t="e">
        <f>+#REF!</f>
        <v>#REF!</v>
      </c>
      <c r="P562" s="293" t="e">
        <f>+#REF!</f>
        <v>#REF!</v>
      </c>
      <c r="Q562" s="185" t="e">
        <f>+#REF!</f>
        <v>#REF!</v>
      </c>
      <c r="S562" s="149">
        <f>+Cribbage!A12</f>
        <v>8</v>
      </c>
      <c r="T562" s="23" t="str">
        <f>+Cribbage!B12</f>
        <v>Gemma</v>
      </c>
      <c r="U562" s="110">
        <f>+Cribbage!C12</f>
        <v>3</v>
      </c>
      <c r="V562" s="90">
        <f>+Cribbage!D12</f>
        <v>4</v>
      </c>
      <c r="W562" s="91">
        <f>+Cribbage!E12</f>
        <v>0</v>
      </c>
      <c r="X562" s="293">
        <f>+Cribbage!F12</f>
        <v>5</v>
      </c>
      <c r="Y562" s="185">
        <f>+Cribbage!G12</f>
        <v>0</v>
      </c>
      <c r="AA562" s="149">
        <f>+Buti!A12</f>
        <v>8</v>
      </c>
      <c r="AB562" s="95" t="str">
        <f>+Buti!B12</f>
        <v>Neus</v>
      </c>
      <c r="AC562" s="110">
        <f>+Buti!C12</f>
        <v>0</v>
      </c>
      <c r="AD562" s="90">
        <f>+Buti!D12</f>
        <v>-128</v>
      </c>
      <c r="AE562" s="91">
        <f>+Buti!E12</f>
        <v>18</v>
      </c>
      <c r="AF562" s="185">
        <f>+Buti!F12</f>
        <v>0</v>
      </c>
      <c r="AV562"/>
    </row>
    <row r="563" spans="3:48" ht="13.5" thickBot="1" x14ac:dyDescent="0.35">
      <c r="C563" s="75"/>
      <c r="D563" s="149">
        <f>+Wizard!A13</f>
        <v>9</v>
      </c>
      <c r="E563" s="23" t="str">
        <f>+Wizard!B13</f>
        <v>Alfred</v>
      </c>
      <c r="F563" s="89">
        <f>+Wizard!C13</f>
        <v>10</v>
      </c>
      <c r="G563" s="285">
        <f>+Wizard!D13</f>
        <v>0</v>
      </c>
      <c r="H563" s="91">
        <f>+Wizard!E13</f>
        <v>59</v>
      </c>
      <c r="I563" s="185">
        <f>+Wizard!F13</f>
        <v>0</v>
      </c>
      <c r="J563" s="16"/>
      <c r="K563" s="149" t="e">
        <f>+#REF!</f>
        <v>#REF!</v>
      </c>
      <c r="L563" s="95" t="e">
        <f>+#REF!</f>
        <v>#REF!</v>
      </c>
      <c r="M563" s="110" t="e">
        <f>+#REF!</f>
        <v>#REF!</v>
      </c>
      <c r="N563" s="90" t="e">
        <f>+#REF!</f>
        <v>#REF!</v>
      </c>
      <c r="O563" s="91" t="e">
        <f>+#REF!</f>
        <v>#REF!</v>
      </c>
      <c r="P563" s="293" t="e">
        <f>+#REF!</f>
        <v>#REF!</v>
      </c>
      <c r="Q563" s="185" t="e">
        <f>+#REF!</f>
        <v>#REF!</v>
      </c>
      <c r="S563" s="149">
        <f>+Cribbage!A13</f>
        <v>9</v>
      </c>
      <c r="T563" s="23" t="str">
        <f>+Cribbage!B13</f>
        <v>Òscar</v>
      </c>
      <c r="U563" s="110">
        <f>+Cribbage!C13</f>
        <v>2.5</v>
      </c>
      <c r="V563" s="90">
        <f>+Cribbage!D13</f>
        <v>4</v>
      </c>
      <c r="W563" s="91">
        <f>+Cribbage!E13</f>
        <v>0</v>
      </c>
      <c r="X563" s="293">
        <f>+Cribbage!F13</f>
        <v>5</v>
      </c>
      <c r="Y563" s="185">
        <f>+Cribbage!G13</f>
        <v>0</v>
      </c>
      <c r="AA563" s="149">
        <f>+Buti!A13</f>
        <v>9</v>
      </c>
      <c r="AB563" s="95" t="str">
        <f>+Buti!B13</f>
        <v>Òscar</v>
      </c>
      <c r="AC563" s="110">
        <f>+Buti!C13</f>
        <v>-10</v>
      </c>
      <c r="AD563" s="90">
        <f>+Buti!D13</f>
        <v>35</v>
      </c>
      <c r="AE563" s="91">
        <f>+Buti!E13</f>
        <v>9</v>
      </c>
      <c r="AF563" s="185">
        <f>+Buti!F13</f>
        <v>0</v>
      </c>
      <c r="AV563"/>
    </row>
    <row r="564" spans="3:48" ht="13.5" thickBot="1" x14ac:dyDescent="0.35">
      <c r="C564" s="75"/>
      <c r="D564" s="149">
        <f>+Wizard!A14</f>
        <v>10</v>
      </c>
      <c r="E564" s="23" t="str">
        <f>+Wizard!B14</f>
        <v>Debi</v>
      </c>
      <c r="F564" s="89">
        <f>+Wizard!C14</f>
        <v>9</v>
      </c>
      <c r="G564" s="285">
        <f>+Wizard!D14</f>
        <v>0</v>
      </c>
      <c r="H564" s="91">
        <f>+Wizard!E14</f>
        <v>7</v>
      </c>
      <c r="I564" s="185">
        <f>+Wizard!F14</f>
        <v>0</v>
      </c>
      <c r="J564" s="16"/>
      <c r="K564" s="149" t="e">
        <f>+#REF!</f>
        <v>#REF!</v>
      </c>
      <c r="L564" s="95" t="e">
        <f>+#REF!</f>
        <v>#REF!</v>
      </c>
      <c r="M564" s="110" t="e">
        <f>+#REF!</f>
        <v>#REF!</v>
      </c>
      <c r="N564" s="90" t="e">
        <f>+#REF!</f>
        <v>#REF!</v>
      </c>
      <c r="O564" s="91" t="e">
        <f>+#REF!</f>
        <v>#REF!</v>
      </c>
      <c r="P564" s="293" t="e">
        <f>+#REF!</f>
        <v>#REF!</v>
      </c>
      <c r="Q564" s="185" t="e">
        <f>+#REF!</f>
        <v>#REF!</v>
      </c>
      <c r="S564" s="149">
        <f>+Cribbage!A14</f>
        <v>10</v>
      </c>
      <c r="T564" s="23" t="str">
        <f>+Cribbage!B14</f>
        <v>Paco</v>
      </c>
      <c r="U564" s="110">
        <f>+Cribbage!C14</f>
        <v>0.5</v>
      </c>
      <c r="V564" s="90">
        <f>+Cribbage!D14</f>
        <v>3</v>
      </c>
      <c r="W564" s="91">
        <f>+Cribbage!E14</f>
        <v>0</v>
      </c>
      <c r="X564" s="293">
        <f>+Cribbage!F14</f>
        <v>1</v>
      </c>
      <c r="Y564" s="185">
        <f>+Cribbage!G14</f>
        <v>0</v>
      </c>
      <c r="AA564" s="149">
        <f>+Buti!A14</f>
        <v>10</v>
      </c>
      <c r="AB564" s="95" t="str">
        <f>+Buti!B14</f>
        <v>Núria V.</v>
      </c>
      <c r="AC564" s="110">
        <f>+Buti!C14</f>
        <v>-10</v>
      </c>
      <c r="AD564" s="90">
        <f>+Buti!D14</f>
        <v>-84</v>
      </c>
      <c r="AE564" s="91">
        <f>+Buti!E14</f>
        <v>9</v>
      </c>
      <c r="AF564" s="185">
        <f>+Buti!F14</f>
        <v>0</v>
      </c>
      <c r="AV564"/>
    </row>
    <row r="565" spans="3:48" ht="13.5" thickBot="1" x14ac:dyDescent="0.35">
      <c r="C565" s="75"/>
      <c r="D565" s="149">
        <f>+Wizard!A15</f>
        <v>11</v>
      </c>
      <c r="E565" s="23" t="str">
        <f>+Wizard!B15</f>
        <v>George</v>
      </c>
      <c r="F565" s="89">
        <f>+Wizard!C15</f>
        <v>4</v>
      </c>
      <c r="G565" s="285">
        <f>+Wizard!D15</f>
        <v>0</v>
      </c>
      <c r="H565" s="91">
        <f>+Wizard!E15</f>
        <v>22</v>
      </c>
      <c r="I565" s="185">
        <f>+Wizard!F15</f>
        <v>0</v>
      </c>
      <c r="J565" s="16"/>
      <c r="K565" s="149" t="e">
        <f>+#REF!</f>
        <v>#REF!</v>
      </c>
      <c r="L565" s="95" t="e">
        <f>+#REF!</f>
        <v>#REF!</v>
      </c>
      <c r="M565" s="110" t="e">
        <f>+#REF!</f>
        <v>#REF!</v>
      </c>
      <c r="N565" s="90" t="e">
        <f>+#REF!</f>
        <v>#REF!</v>
      </c>
      <c r="O565" s="91" t="e">
        <f>+#REF!</f>
        <v>#REF!</v>
      </c>
      <c r="P565" s="293" t="e">
        <f>+#REF!</f>
        <v>#REF!</v>
      </c>
      <c r="Q565" s="185" t="e">
        <f>+#REF!</f>
        <v>#REF!</v>
      </c>
      <c r="S565" s="149">
        <f>+Cribbage!A15</f>
        <v>11</v>
      </c>
      <c r="T565" s="23" t="str">
        <f>+Cribbage!B15</f>
        <v>Nogué</v>
      </c>
      <c r="U565" s="110">
        <f>+Cribbage!C15</f>
        <v>0</v>
      </c>
      <c r="V565" s="90">
        <f>+Cribbage!D15</f>
        <v>3</v>
      </c>
      <c r="W565" s="91">
        <f>+Cribbage!E15</f>
        <v>0</v>
      </c>
      <c r="X565" s="293">
        <f>+Cribbage!F15</f>
        <v>4</v>
      </c>
      <c r="Y565" s="185">
        <f>+Cribbage!G15</f>
        <v>0</v>
      </c>
      <c r="AA565" s="149">
        <f>+Buti!A15</f>
        <v>11</v>
      </c>
      <c r="AB565" s="95" t="str">
        <f>+Buti!B15</f>
        <v>Albert</v>
      </c>
      <c r="AC565" s="110">
        <f>+Buti!C15</f>
        <v>-20</v>
      </c>
      <c r="AD565" s="90">
        <f>+Buti!D15</f>
        <v>-192</v>
      </c>
      <c r="AE565" s="91">
        <f>+Buti!E15</f>
        <v>16</v>
      </c>
      <c r="AF565" s="185">
        <f>+Buti!F15</f>
        <v>0</v>
      </c>
      <c r="AV565"/>
    </row>
    <row r="566" spans="3:48" ht="13.5" thickBot="1" x14ac:dyDescent="0.35">
      <c r="C566" s="75"/>
      <c r="D566" s="149">
        <f>+Wizard!A16</f>
        <v>12</v>
      </c>
      <c r="E566" s="23" t="str">
        <f>+Wizard!B16</f>
        <v>Sebas</v>
      </c>
      <c r="F566" s="89">
        <f>+Wizard!C16</f>
        <v>4</v>
      </c>
      <c r="G566" s="285">
        <f>+Wizard!D16</f>
        <v>0</v>
      </c>
      <c r="H566" s="91">
        <f>+Wizard!E16</f>
        <v>16</v>
      </c>
      <c r="I566" s="185">
        <f>+Wizard!F16</f>
        <v>0</v>
      </c>
      <c r="J566" s="16"/>
      <c r="K566" s="149" t="e">
        <f>+#REF!</f>
        <v>#REF!</v>
      </c>
      <c r="L566" s="95" t="e">
        <f>+#REF!</f>
        <v>#REF!</v>
      </c>
      <c r="M566" s="110" t="e">
        <f>+#REF!</f>
        <v>#REF!</v>
      </c>
      <c r="N566" s="90" t="e">
        <f>+#REF!</f>
        <v>#REF!</v>
      </c>
      <c r="O566" s="91" t="e">
        <f>+#REF!</f>
        <v>#REF!</v>
      </c>
      <c r="P566" s="293" t="e">
        <f>+#REF!</f>
        <v>#REF!</v>
      </c>
      <c r="Q566" s="185" t="e">
        <f>+#REF!</f>
        <v>#REF!</v>
      </c>
      <c r="S566" s="149">
        <f>+Cribbage!A16</f>
        <v>12</v>
      </c>
      <c r="T566" s="23" t="str">
        <f>+Cribbage!B16</f>
        <v>Marko</v>
      </c>
      <c r="U566" s="110">
        <f>+Cribbage!C16</f>
        <v>-100000000</v>
      </c>
      <c r="V566" s="90">
        <f>+Cribbage!D16</f>
        <v>1</v>
      </c>
      <c r="W566" s="91">
        <f>+Cribbage!E16</f>
        <v>0</v>
      </c>
      <c r="X566" s="293">
        <f>+Cribbage!F16</f>
        <v>0</v>
      </c>
      <c r="Y566" s="185">
        <f>+Cribbage!G16</f>
        <v>0</v>
      </c>
      <c r="AA566" s="149">
        <f>+Buti!A16</f>
        <v>12</v>
      </c>
      <c r="AB566" s="95" t="str">
        <f>+Buti!B16</f>
        <v>Nogué</v>
      </c>
      <c r="AC566" s="110">
        <f>+Buti!C16</f>
        <v>-50</v>
      </c>
      <c r="AD566" s="90">
        <f>+Buti!D16</f>
        <v>-165</v>
      </c>
      <c r="AE566" s="91">
        <f>+Buti!E16</f>
        <v>15</v>
      </c>
      <c r="AF566" s="185">
        <f>+Buti!F16</f>
        <v>0</v>
      </c>
      <c r="AV566"/>
    </row>
    <row r="567" spans="3:48" ht="13.5" thickBot="1" x14ac:dyDescent="0.35">
      <c r="C567" s="75"/>
      <c r="D567" s="149">
        <f>+Wizard!A17</f>
        <v>13</v>
      </c>
      <c r="E567" s="23" t="str">
        <f>+Wizard!B17</f>
        <v>Gemma</v>
      </c>
      <c r="F567" s="89">
        <f>+Wizard!C17</f>
        <v>4</v>
      </c>
      <c r="G567" s="285">
        <f>+Wizard!D17</f>
        <v>0</v>
      </c>
      <c r="H567" s="91">
        <f>+Wizard!E17</f>
        <v>15</v>
      </c>
      <c r="I567" s="185">
        <f>+Wizard!F17</f>
        <v>0</v>
      </c>
      <c r="J567" s="16"/>
      <c r="K567" s="149" t="e">
        <f>+#REF!</f>
        <v>#REF!</v>
      </c>
      <c r="L567" s="95" t="e">
        <f>+#REF!</f>
        <v>#REF!</v>
      </c>
      <c r="M567" s="110" t="e">
        <f>+#REF!</f>
        <v>#REF!</v>
      </c>
      <c r="N567" s="90" t="e">
        <f>+#REF!</f>
        <v>#REF!</v>
      </c>
      <c r="O567" s="91" t="e">
        <f>+#REF!</f>
        <v>#REF!</v>
      </c>
      <c r="P567" s="293" t="e">
        <f>+#REF!</f>
        <v>#REF!</v>
      </c>
      <c r="Q567" s="294" t="e">
        <f>+#REF!</f>
        <v>#REF!</v>
      </c>
      <c r="S567" s="149">
        <f>+Cribbage!A17</f>
        <v>13</v>
      </c>
      <c r="T567" s="23" t="str">
        <f>+Cribbage!B17</f>
        <v>Lluisa</v>
      </c>
      <c r="U567" s="110">
        <f>+Cribbage!C17</f>
        <v>-100000000</v>
      </c>
      <c r="V567" s="90">
        <f>+Cribbage!D17</f>
        <v>1</v>
      </c>
      <c r="W567" s="91">
        <f>+Cribbage!E17</f>
        <v>0</v>
      </c>
      <c r="X567" s="293">
        <f>+Cribbage!F17</f>
        <v>0</v>
      </c>
      <c r="Y567" s="185">
        <f>+Cribbage!G17</f>
        <v>0</v>
      </c>
      <c r="AA567" s="149">
        <f>+Buti!A17</f>
        <v>13</v>
      </c>
      <c r="AB567" s="95" t="str">
        <f>+Buti!B17</f>
        <v>Sebas</v>
      </c>
      <c r="AC567" s="110">
        <f>+Buti!C17</f>
        <v>-50</v>
      </c>
      <c r="AD567" s="90">
        <f>+Buti!D17</f>
        <v>-182</v>
      </c>
      <c r="AE567" s="91">
        <f>+Buti!E17</f>
        <v>28</v>
      </c>
      <c r="AF567" s="185">
        <f>+Buti!F17</f>
        <v>0</v>
      </c>
      <c r="AV567"/>
    </row>
    <row r="568" spans="3:48" ht="13.5" thickBot="1" x14ac:dyDescent="0.35">
      <c r="C568" s="75"/>
      <c r="D568" s="149">
        <f>+Wizard!A18</f>
        <v>14</v>
      </c>
      <c r="E568" s="23" t="str">
        <f>+Wizard!B18</f>
        <v>Tito</v>
      </c>
      <c r="F568" s="89">
        <f>+Wizard!C18</f>
        <v>3</v>
      </c>
      <c r="G568" s="285">
        <f>+Wizard!D18</f>
        <v>0</v>
      </c>
      <c r="H568" s="91">
        <f>+Wizard!E18</f>
        <v>10</v>
      </c>
      <c r="I568" s="185">
        <f>+Wizard!F18</f>
        <v>0</v>
      </c>
      <c r="J568" s="16"/>
      <c r="K568" s="149" t="e">
        <f>+#REF!</f>
        <v>#REF!</v>
      </c>
      <c r="L568" s="95" t="e">
        <f>+#REF!</f>
        <v>#REF!</v>
      </c>
      <c r="M568" s="110" t="e">
        <f>+#REF!</f>
        <v>#REF!</v>
      </c>
      <c r="N568" s="90" t="e">
        <f>+#REF!</f>
        <v>#REF!</v>
      </c>
      <c r="O568" s="91" t="e">
        <f>+#REF!</f>
        <v>#REF!</v>
      </c>
      <c r="P568" s="293" t="e">
        <f>+#REF!</f>
        <v>#REF!</v>
      </c>
      <c r="Q568" s="294" t="e">
        <f>+#REF!</f>
        <v>#REF!</v>
      </c>
      <c r="S568" s="149">
        <f>+Cribbage!A18</f>
        <v>14</v>
      </c>
      <c r="T568" s="23" t="str">
        <f>+Cribbage!B18</f>
        <v>Xavier</v>
      </c>
      <c r="U568" s="110">
        <f>+Cribbage!C18</f>
        <v>-100000000</v>
      </c>
      <c r="V568" s="90">
        <f>+Cribbage!D18</f>
        <v>1</v>
      </c>
      <c r="W568" s="91">
        <f>+Cribbage!E18</f>
        <v>0</v>
      </c>
      <c r="X568" s="293">
        <f>+Cribbage!F18</f>
        <v>0</v>
      </c>
      <c r="Y568" s="185">
        <f>+Cribbage!G18</f>
        <v>0</v>
      </c>
      <c r="AA568" s="149">
        <f>+Buti!A18</f>
        <v>14</v>
      </c>
      <c r="AB568" s="95" t="str">
        <f>+Buti!B18</f>
        <v>Grau</v>
      </c>
      <c r="AC568" s="110">
        <f>+Buti!C18</f>
        <v>-50</v>
      </c>
      <c r="AD568" s="90">
        <f>+Buti!D18</f>
        <v>-268</v>
      </c>
      <c r="AE568" s="91">
        <f>+Buti!E18</f>
        <v>19</v>
      </c>
      <c r="AF568" s="185">
        <f>+Buti!F18</f>
        <v>0</v>
      </c>
      <c r="AV568"/>
    </row>
    <row r="569" spans="3:48" ht="13.5" thickBot="1" x14ac:dyDescent="0.35">
      <c r="C569" s="75"/>
      <c r="D569" s="149">
        <f>+Wizard!A19</f>
        <v>15</v>
      </c>
      <c r="E569" s="23" t="str">
        <f>+Wizard!B19</f>
        <v>Amanda</v>
      </c>
      <c r="F569" s="89">
        <f>+Wizard!C19</f>
        <v>2</v>
      </c>
      <c r="G569" s="285">
        <f>+Wizard!D19</f>
        <v>0</v>
      </c>
      <c r="H569" s="91">
        <f>+Wizard!E19</f>
        <v>7</v>
      </c>
      <c r="I569" s="185">
        <f>+Wizard!F19</f>
        <v>0</v>
      </c>
      <c r="J569" s="16"/>
      <c r="K569" s="149" t="e">
        <f>+#REF!</f>
        <v>#REF!</v>
      </c>
      <c r="L569" s="95" t="e">
        <f>+#REF!</f>
        <v>#REF!</v>
      </c>
      <c r="M569" s="110" t="e">
        <f>+#REF!</f>
        <v>#REF!</v>
      </c>
      <c r="N569" s="90" t="e">
        <f>+#REF!</f>
        <v>#REF!</v>
      </c>
      <c r="O569" s="91" t="e">
        <f>+#REF!</f>
        <v>#REF!</v>
      </c>
      <c r="P569" s="293" t="e">
        <f>+#REF!</f>
        <v>#REF!</v>
      </c>
      <c r="Q569" s="294" t="e">
        <f>+#REF!</f>
        <v>#REF!</v>
      </c>
      <c r="S569" s="16"/>
      <c r="U569" s="16"/>
      <c r="V569" s="16"/>
      <c r="AA569" s="149">
        <f>+Buti!A19</f>
        <v>15</v>
      </c>
      <c r="AB569" s="95" t="str">
        <f>+Buti!B19</f>
        <v>Carlos F</v>
      </c>
      <c r="AC569" s="110">
        <f>+Buti!C19</f>
        <v>10</v>
      </c>
      <c r="AD569" s="90">
        <f>+Buti!D19</f>
        <v>51</v>
      </c>
      <c r="AE569" s="91">
        <f>+Buti!E19</f>
        <v>3</v>
      </c>
      <c r="AF569" s="185">
        <f>+Buti!F19</f>
        <v>0</v>
      </c>
      <c r="AV569"/>
    </row>
    <row r="570" spans="3:48" ht="13.5" thickBot="1" x14ac:dyDescent="0.35">
      <c r="C570" s="75"/>
      <c r="D570" s="149">
        <f>+Wizard!A20</f>
        <v>16</v>
      </c>
      <c r="E570" s="23" t="str">
        <f>+Wizard!B20</f>
        <v>Jim</v>
      </c>
      <c r="F570" s="89">
        <f>+Wizard!C20</f>
        <v>-1</v>
      </c>
      <c r="G570" s="285">
        <f>+Wizard!D20</f>
        <v>0</v>
      </c>
      <c r="H570" s="91">
        <f>+Wizard!E20</f>
        <v>36</v>
      </c>
      <c r="I570" s="185">
        <f>+Wizard!F20</f>
        <v>0</v>
      </c>
      <c r="J570" s="16"/>
      <c r="K570" s="149" t="e">
        <f>+#REF!</f>
        <v>#REF!</v>
      </c>
      <c r="L570" s="95" t="e">
        <f>+#REF!</f>
        <v>#REF!</v>
      </c>
      <c r="M570" s="110" t="e">
        <f>+#REF!</f>
        <v>#REF!</v>
      </c>
      <c r="N570" s="90" t="e">
        <f>+#REF!</f>
        <v>#REF!</v>
      </c>
      <c r="O570" s="91" t="e">
        <f>+#REF!</f>
        <v>#REF!</v>
      </c>
      <c r="P570" s="293" t="e">
        <f>+#REF!</f>
        <v>#REF!</v>
      </c>
      <c r="Q570" s="294" t="e">
        <f>+#REF!</f>
        <v>#REF!</v>
      </c>
      <c r="S570" s="16"/>
      <c r="U570" s="16"/>
      <c r="V570" s="16"/>
      <c r="AA570" s="149">
        <f>+Buti!A20</f>
        <v>16</v>
      </c>
      <c r="AB570" s="95" t="str">
        <f>+Buti!B20</f>
        <v>Paco</v>
      </c>
      <c r="AC570" s="110">
        <f>+Buti!C20</f>
        <v>0</v>
      </c>
      <c r="AD570" s="90">
        <f>+Buti!D20</f>
        <v>58</v>
      </c>
      <c r="AE570" s="91">
        <f>+Buti!E20</f>
        <v>4</v>
      </c>
      <c r="AF570" s="185">
        <f>+Buti!F20</f>
        <v>0</v>
      </c>
      <c r="AV570"/>
    </row>
    <row r="571" spans="3:48" ht="13.5" thickBot="1" x14ac:dyDescent="0.35">
      <c r="C571" s="75"/>
      <c r="D571" s="149">
        <f>+Wizard!A21</f>
        <v>17</v>
      </c>
      <c r="E571" s="23" t="str">
        <f>+Wizard!B21</f>
        <v>Grau</v>
      </c>
      <c r="F571" s="89">
        <f>+Wizard!C21</f>
        <v>-2</v>
      </c>
      <c r="G571" s="285">
        <f>+Wizard!D21</f>
        <v>0</v>
      </c>
      <c r="H571" s="91">
        <f>+Wizard!E21</f>
        <v>29</v>
      </c>
      <c r="I571" s="185">
        <f>+Wizard!F21</f>
        <v>0</v>
      </c>
      <c r="J571" s="16"/>
      <c r="K571" s="16"/>
      <c r="L571" s="16"/>
      <c r="M571" s="16"/>
      <c r="O571" s="16"/>
      <c r="S571" s="16"/>
      <c r="U571" s="16"/>
      <c r="V571" s="16"/>
      <c r="AA571" s="149">
        <f>+Buti!A21</f>
        <v>17</v>
      </c>
      <c r="AB571" s="95" t="str">
        <f>+Buti!B21</f>
        <v>Daniel</v>
      </c>
      <c r="AC571" s="110">
        <f>+Buti!C21</f>
        <v>0</v>
      </c>
      <c r="AD571" s="90">
        <f>+Buti!D21</f>
        <v>3</v>
      </c>
      <c r="AE571" s="91">
        <f>+Buti!E21</f>
        <v>2</v>
      </c>
      <c r="AF571" s="185">
        <f>+Buti!F21</f>
        <v>0</v>
      </c>
      <c r="AV571"/>
    </row>
    <row r="572" spans="3:48" ht="13.5" thickBot="1" x14ac:dyDescent="0.35">
      <c r="C572" s="75"/>
      <c r="D572" s="149">
        <f>+Wizard!A22</f>
        <v>18</v>
      </c>
      <c r="E572" s="23" t="str">
        <f>+Wizard!B22</f>
        <v>Jordi</v>
      </c>
      <c r="F572" s="89">
        <f>+Wizard!C22</f>
        <v>-2</v>
      </c>
      <c r="G572" s="285">
        <f>+Wizard!D22</f>
        <v>0</v>
      </c>
      <c r="H572" s="91">
        <f>+Wizard!E22</f>
        <v>18</v>
      </c>
      <c r="I572" s="185">
        <f>+Wizard!F22</f>
        <v>0</v>
      </c>
      <c r="J572" s="16"/>
      <c r="K572" s="16"/>
      <c r="L572" s="16"/>
      <c r="M572" s="16"/>
      <c r="O572" s="16"/>
      <c r="S572" s="16"/>
      <c r="U572" s="16"/>
      <c r="V572" s="16"/>
      <c r="AA572" s="149">
        <f>+Buti!A22</f>
        <v>18</v>
      </c>
      <c r="AB572" s="95" t="str">
        <f>+Buti!B22</f>
        <v>Mariajo</v>
      </c>
      <c r="AC572" s="110">
        <f>+Buti!C22</f>
        <v>0</v>
      </c>
      <c r="AD572" s="90">
        <f>+Buti!D22</f>
        <v>0</v>
      </c>
      <c r="AE572" s="91">
        <f>+Buti!E22</f>
        <v>1</v>
      </c>
      <c r="AF572" s="185">
        <f>+Buti!F22</f>
        <v>0</v>
      </c>
      <c r="AV572"/>
    </row>
    <row r="573" spans="3:48" ht="13.5" thickBot="1" x14ac:dyDescent="0.35">
      <c r="C573" s="75"/>
      <c r="D573" s="149">
        <f>+Wizard!A23</f>
        <v>19</v>
      </c>
      <c r="E573" s="23" t="str">
        <f>+Wizard!B23</f>
        <v>France</v>
      </c>
      <c r="F573" s="89">
        <f>+Wizard!C23</f>
        <v>-2</v>
      </c>
      <c r="G573" s="285">
        <f>+Wizard!D23</f>
        <v>0</v>
      </c>
      <c r="H573" s="91">
        <f>+Wizard!E23</f>
        <v>8</v>
      </c>
      <c r="I573" s="185">
        <f>+Wizard!F23</f>
        <v>0</v>
      </c>
      <c r="J573" s="16"/>
      <c r="K573" s="16"/>
      <c r="L573" s="16"/>
      <c r="M573" s="16"/>
      <c r="O573" s="16"/>
      <c r="S573" s="16"/>
      <c r="U573" s="16"/>
      <c r="V573" s="16"/>
      <c r="AV573"/>
    </row>
    <row r="574" spans="3:48" ht="13.5" thickBot="1" x14ac:dyDescent="0.35">
      <c r="C574" s="75"/>
      <c r="D574" s="149">
        <f>+Wizard!A27</f>
        <v>23</v>
      </c>
      <c r="E574" s="23" t="str">
        <f>+Wizard!B27</f>
        <v>Goretti</v>
      </c>
      <c r="F574" s="89">
        <f>+Wizard!C27</f>
        <v>-26</v>
      </c>
      <c r="G574" s="285">
        <f>+Wizard!D27</f>
        <v>0</v>
      </c>
      <c r="H574" s="91">
        <f>+Wizard!E27</f>
        <v>58</v>
      </c>
      <c r="I574" s="185">
        <f>+Wizard!F27</f>
        <v>0</v>
      </c>
      <c r="J574" s="16"/>
      <c r="K574" s="16"/>
      <c r="L574" s="16"/>
      <c r="M574" s="16"/>
      <c r="O574" s="16"/>
      <c r="S574" s="16"/>
      <c r="U574" s="16"/>
      <c r="V574" s="16"/>
      <c r="AV574"/>
    </row>
    <row r="575" spans="3:48" ht="13.5" thickBot="1" x14ac:dyDescent="0.35">
      <c r="C575" s="75"/>
      <c r="D575" s="149">
        <f>+Wizard!A28</f>
        <v>24</v>
      </c>
      <c r="E575" s="23" t="str">
        <f>+Wizard!B28</f>
        <v>Nin</v>
      </c>
      <c r="F575" s="89">
        <f>+Wizard!C28</f>
        <v>-28</v>
      </c>
      <c r="G575" s="285">
        <f>+Wizard!D28</f>
        <v>138.57142857142858</v>
      </c>
      <c r="H575" s="91">
        <f>+Wizard!E28</f>
        <v>22</v>
      </c>
      <c r="I575" s="185">
        <f>+Wizard!F28</f>
        <v>0</v>
      </c>
      <c r="J575" s="16"/>
      <c r="K575" s="16"/>
      <c r="L575" s="16"/>
      <c r="M575" s="16"/>
      <c r="O575" s="16"/>
      <c r="S575" s="16"/>
      <c r="U575" s="16"/>
      <c r="V575" s="16"/>
      <c r="AV575"/>
    </row>
    <row r="576" spans="3:48" ht="13.5" thickBot="1" x14ac:dyDescent="0.35">
      <c r="C576" s="75"/>
      <c r="D576" s="149">
        <f>+Wizard!A29</f>
        <v>25</v>
      </c>
      <c r="E576" s="23" t="str">
        <f>+Wizard!B29</f>
        <v>Shauna</v>
      </c>
      <c r="F576" s="89">
        <f>+Wizard!C29</f>
        <v>-174</v>
      </c>
      <c r="G576" s="285">
        <f>+Wizard!D29</f>
        <v>0</v>
      </c>
      <c r="H576" s="91">
        <f>+Wizard!E29</f>
        <v>222</v>
      </c>
      <c r="I576" s="185">
        <f>+Wizard!F29</f>
        <v>0</v>
      </c>
      <c r="J576" s="16"/>
      <c r="K576" s="16"/>
      <c r="L576" s="16"/>
      <c r="M576" s="16"/>
      <c r="O576" s="16"/>
      <c r="S576" s="16"/>
      <c r="U576" s="16"/>
      <c r="V576" s="16"/>
      <c r="AV576"/>
    </row>
    <row r="577" spans="3:48" ht="13.5" thickBot="1" x14ac:dyDescent="0.35">
      <c r="C577" s="75"/>
      <c r="D577" s="149">
        <f>+Wizard!A30</f>
        <v>26</v>
      </c>
      <c r="E577" s="23" t="str">
        <f>+Wizard!B30</f>
        <v>Marius</v>
      </c>
      <c r="F577" s="89">
        <f>+Wizard!C30</f>
        <v>6</v>
      </c>
      <c r="G577" s="285">
        <f>+Wizard!D30</f>
        <v>0</v>
      </c>
      <c r="H577" s="91">
        <f>+Wizard!E30</f>
        <v>2</v>
      </c>
      <c r="I577" s="185">
        <f>+Wizard!F30</f>
        <v>0</v>
      </c>
      <c r="J577" s="16"/>
      <c r="K577" s="16"/>
      <c r="L577" s="16"/>
      <c r="M577" s="16"/>
      <c r="O577" s="16"/>
      <c r="S577" s="16"/>
      <c r="U577" s="16"/>
      <c r="V577" s="16"/>
      <c r="AV577"/>
    </row>
    <row r="578" spans="3:48" ht="13.5" thickBot="1" x14ac:dyDescent="0.35">
      <c r="C578" s="75"/>
      <c r="D578" s="149">
        <f>+Wizard!A31</f>
        <v>27</v>
      </c>
      <c r="E578" s="23" t="str">
        <f>+Wizard!B31</f>
        <v>Sally</v>
      </c>
      <c r="F578" s="89">
        <f>+Wizard!C31</f>
        <v>4</v>
      </c>
      <c r="G578" s="285">
        <f>+Wizard!D31</f>
        <v>0</v>
      </c>
      <c r="H578" s="91">
        <f>+Wizard!E31</f>
        <v>1</v>
      </c>
      <c r="I578" s="185">
        <f>+Wizard!F31</f>
        <v>0</v>
      </c>
      <c r="J578" s="16"/>
      <c r="K578" s="16"/>
      <c r="L578" s="16"/>
      <c r="M578" s="16"/>
      <c r="O578" s="16"/>
      <c r="S578" s="16"/>
      <c r="U578" s="16"/>
      <c r="V578" s="16"/>
      <c r="AV578"/>
    </row>
    <row r="579" spans="3:48" ht="13.5" thickBot="1" x14ac:dyDescent="0.35">
      <c r="C579" s="75"/>
      <c r="D579" s="149">
        <f>+Wizard!A32</f>
        <v>28</v>
      </c>
      <c r="E579" s="23" t="str">
        <f>+Wizard!B32</f>
        <v>Bibi</v>
      </c>
      <c r="F579" s="89">
        <f>+Wizard!C32</f>
        <v>3</v>
      </c>
      <c r="G579" s="285">
        <f>+Wizard!D32</f>
        <v>0</v>
      </c>
      <c r="H579" s="91">
        <f>+Wizard!E32</f>
        <v>1</v>
      </c>
      <c r="I579" s="185">
        <f>+Wizard!F32</f>
        <v>0</v>
      </c>
      <c r="J579" s="16"/>
      <c r="K579" s="16"/>
      <c r="L579" s="16"/>
      <c r="M579" s="16"/>
      <c r="O579" s="16"/>
      <c r="S579" s="16"/>
      <c r="U579" s="16"/>
      <c r="V579" s="16"/>
      <c r="AV579"/>
    </row>
    <row r="580" spans="3:48" ht="13.5" thickBot="1" x14ac:dyDescent="0.35">
      <c r="C580" s="75"/>
      <c r="D580" s="149">
        <f>+Wizard!A33</f>
        <v>29</v>
      </c>
      <c r="E580" s="23" t="str">
        <f>+Wizard!B33</f>
        <v>Núria</v>
      </c>
      <c r="F580" s="89">
        <f>+Wizard!C33</f>
        <v>2</v>
      </c>
      <c r="G580" s="285">
        <f>+Wizard!D33</f>
        <v>0</v>
      </c>
      <c r="H580" s="91">
        <f>+Wizard!E33</f>
        <v>4</v>
      </c>
      <c r="I580" s="185">
        <f>+Wizard!F33</f>
        <v>0</v>
      </c>
      <c r="J580" s="16"/>
      <c r="K580" s="16"/>
      <c r="L580" s="16"/>
      <c r="M580" s="16"/>
      <c r="O580" s="16"/>
      <c r="S580" s="16"/>
      <c r="U580" s="16"/>
      <c r="V580" s="16"/>
      <c r="AV580"/>
    </row>
    <row r="581" spans="3:48" ht="13.5" thickBot="1" x14ac:dyDescent="0.35">
      <c r="C581" s="75"/>
      <c r="D581" s="149">
        <f>+Wizard!A34</f>
        <v>30</v>
      </c>
      <c r="E581" s="23" t="str">
        <f>+Wizard!B34</f>
        <v>Paco</v>
      </c>
      <c r="F581" s="89">
        <f>+Wizard!C34</f>
        <v>2</v>
      </c>
      <c r="G581" s="285">
        <f>+Wizard!D34</f>
        <v>0</v>
      </c>
      <c r="H581" s="91">
        <f>+Wizard!E34</f>
        <v>2</v>
      </c>
      <c r="I581" s="185">
        <f>+Wizard!F34</f>
        <v>0</v>
      </c>
      <c r="J581" s="16"/>
      <c r="K581" s="16"/>
      <c r="L581" s="16"/>
      <c r="M581" s="16"/>
      <c r="O581" s="16"/>
      <c r="S581" s="16"/>
      <c r="U581" s="16"/>
      <c r="V581" s="16"/>
      <c r="AV581"/>
    </row>
    <row r="582" spans="3:48" ht="13.5" thickBot="1" x14ac:dyDescent="0.35">
      <c r="C582" s="75"/>
      <c r="D582" s="149">
        <f>+Wizard!A35</f>
        <v>31</v>
      </c>
      <c r="E582" s="23" t="str">
        <f>+Wizard!B35</f>
        <v>Nogué</v>
      </c>
      <c r="F582" s="89">
        <f>+Wizard!C35</f>
        <v>1</v>
      </c>
      <c r="G582" s="285">
        <f>+Wizard!D35</f>
        <v>0</v>
      </c>
      <c r="H582" s="91">
        <f>+Wizard!E35</f>
        <v>2</v>
      </c>
      <c r="I582" s="185">
        <f>+Wizard!F35</f>
        <v>0</v>
      </c>
      <c r="J582" s="16"/>
      <c r="K582" s="16"/>
      <c r="L582" s="16"/>
      <c r="M582" s="16"/>
      <c r="O582" s="16"/>
      <c r="S582" s="16"/>
      <c r="U582" s="16"/>
      <c r="V582" s="16"/>
      <c r="AV582"/>
    </row>
    <row r="583" spans="3:48" x14ac:dyDescent="0.3">
      <c r="C583" s="75"/>
      <c r="D583" s="16"/>
      <c r="E583" s="16"/>
      <c r="H583" s="16"/>
      <c r="J583" s="16"/>
      <c r="K583" s="16"/>
      <c r="L583" s="16"/>
      <c r="M583" s="16"/>
      <c r="O583" s="16"/>
      <c r="S583" s="16"/>
      <c r="U583" s="16"/>
      <c r="V583" s="16"/>
      <c r="AV583"/>
    </row>
    <row r="584" spans="3:48" x14ac:dyDescent="0.3">
      <c r="C584" s="75"/>
      <c r="J584" s="16"/>
      <c r="AA584" s="5" t="str">
        <f>+'Skull King'!A1</f>
        <v>SKULL KING</v>
      </c>
      <c r="AV584"/>
    </row>
    <row r="585" spans="3:48" ht="13.5" thickBot="1" x14ac:dyDescent="0.35">
      <c r="C585" s="75"/>
      <c r="J585" s="16"/>
      <c r="AA585" s="5"/>
      <c r="AV585"/>
    </row>
    <row r="586" spans="3:48" ht="13.5" thickBot="1" x14ac:dyDescent="0.35">
      <c r="C586" s="75"/>
      <c r="J586" s="16"/>
      <c r="AA586" s="66"/>
      <c r="AB586" s="66"/>
      <c r="AC586" s="67" t="str">
        <f>+'Skull King'!C4</f>
        <v>Premi</v>
      </c>
      <c r="AD586" s="67" t="str">
        <f>+'Skull King'!D4</f>
        <v>Punts</v>
      </c>
      <c r="AE586" s="67" t="str">
        <f>+'Skull King'!E4</f>
        <v>Partides</v>
      </c>
      <c r="AF586" s="68" t="str">
        <f>+'Skull King'!F4</f>
        <v>General</v>
      </c>
      <c r="AV586"/>
    </row>
    <row r="587" spans="3:48" ht="13.5" thickBot="1" x14ac:dyDescent="0.35">
      <c r="C587" s="75"/>
      <c r="J587" s="16"/>
      <c r="AA587" s="23">
        <f>+'Skull King'!A5</f>
        <v>1</v>
      </c>
      <c r="AB587" s="23" t="str">
        <f>+'Skull King'!B5</f>
        <v>Ana B.</v>
      </c>
      <c r="AC587" s="110">
        <f>+'Skull King'!C5</f>
        <v>-100000000</v>
      </c>
      <c r="AD587" s="100">
        <f>+'Skull King'!D5</f>
        <v>1E-4</v>
      </c>
      <c r="AE587" s="91">
        <f>+'Skull King'!E5</f>
        <v>0</v>
      </c>
      <c r="AF587" s="18">
        <f>+'Skull King'!F5</f>
        <v>0</v>
      </c>
      <c r="AV587"/>
    </row>
    <row r="588" spans="3:48" ht="13.5" thickBot="1" x14ac:dyDescent="0.35">
      <c r="C588" s="75"/>
      <c r="J588" s="16"/>
      <c r="AA588" s="23">
        <f>+'Skull King'!A6</f>
        <v>2</v>
      </c>
      <c r="AB588" s="23" t="str">
        <f>+'Skull King'!B6</f>
        <v>Jeff</v>
      </c>
      <c r="AC588" s="110">
        <f>+'Skull King'!C6</f>
        <v>-100000000</v>
      </c>
      <c r="AD588" s="100">
        <f>+'Skull King'!D6</f>
        <v>1E-4</v>
      </c>
      <c r="AE588" s="91">
        <f>+'Skull King'!E6</f>
        <v>0</v>
      </c>
      <c r="AF588" s="18">
        <f>+'Skull King'!F6</f>
        <v>0</v>
      </c>
      <c r="AV588"/>
    </row>
    <row r="589" spans="3:48" ht="13.5" thickBot="1" x14ac:dyDescent="0.35">
      <c r="C589" s="75"/>
      <c r="J589" s="16"/>
      <c r="AA589" s="23">
        <f>+'Skull King'!A7</f>
        <v>3</v>
      </c>
      <c r="AB589" s="23" t="str">
        <f>+'Skull King'!B7</f>
        <v>Grau</v>
      </c>
      <c r="AC589" s="110">
        <f>+'Skull King'!C7</f>
        <v>-100000000</v>
      </c>
      <c r="AD589" s="100">
        <f>+'Skull King'!D7</f>
        <v>1E-4</v>
      </c>
      <c r="AE589" s="91">
        <f>+'Skull King'!E7</f>
        <v>0</v>
      </c>
      <c r="AF589" s="18">
        <f>+'Skull King'!F7</f>
        <v>0</v>
      </c>
      <c r="AV589"/>
    </row>
    <row r="590" spans="3:48" ht="13.5" thickBot="1" x14ac:dyDescent="0.35">
      <c r="C590" s="75"/>
      <c r="J590" s="16"/>
      <c r="AA590" s="23">
        <f>+'Skull King'!A8</f>
        <v>4</v>
      </c>
      <c r="AB590" s="23" t="str">
        <f>+'Skull King'!B8</f>
        <v>Tim</v>
      </c>
      <c r="AC590" s="110">
        <f>+'Skull King'!C8</f>
        <v>-100000000</v>
      </c>
      <c r="AD590" s="100">
        <f>+'Skull King'!D8</f>
        <v>1E-4</v>
      </c>
      <c r="AE590" s="91">
        <f>+'Skull King'!E8</f>
        <v>0</v>
      </c>
      <c r="AF590" s="18">
        <f>+'Skull King'!F8</f>
        <v>0</v>
      </c>
      <c r="AV590"/>
    </row>
    <row r="591" spans="3:48" ht="13.5" thickBot="1" x14ac:dyDescent="0.35">
      <c r="C591" s="75"/>
      <c r="J591" s="16"/>
      <c r="AA591" s="23">
        <f>+'Skull King'!A9</f>
        <v>5</v>
      </c>
      <c r="AB591" s="23" t="str">
        <f>+'Skull King'!B9</f>
        <v>Carles</v>
      </c>
      <c r="AC591" s="110">
        <f>+'Skull King'!C9</f>
        <v>-100000000</v>
      </c>
      <c r="AD591" s="100">
        <f>+'Skull King'!D9</f>
        <v>1E-4</v>
      </c>
      <c r="AE591" s="91">
        <f>+'Skull King'!E9</f>
        <v>0</v>
      </c>
      <c r="AF591" s="18">
        <f>+'Skull King'!F9</f>
        <v>0</v>
      </c>
      <c r="AV591"/>
    </row>
    <row r="592" spans="3:48" ht="13.5" thickBot="1" x14ac:dyDescent="0.35">
      <c r="C592" s="75"/>
      <c r="J592" s="16"/>
      <c r="K592" s="149" t="e">
        <f>+Podrida!#REF!</f>
        <v>#REF!</v>
      </c>
      <c r="L592" s="23" t="e">
        <f>+Podrida!#REF!</f>
        <v>#REF!</v>
      </c>
      <c r="M592" s="89" t="e">
        <f>+Podrida!#REF!</f>
        <v>#REF!</v>
      </c>
      <c r="N592" s="90" t="e">
        <f>+Podrida!#REF!</f>
        <v>#REF!</v>
      </c>
      <c r="O592" s="91" t="e">
        <f>+Podrida!#REF!</f>
        <v>#REF!</v>
      </c>
      <c r="P592" s="293" t="e">
        <f>+Podrida!#REF!</f>
        <v>#REF!</v>
      </c>
      <c r="Q592" s="185" t="e">
        <f>+Podrida!#REF!</f>
        <v>#REF!</v>
      </c>
      <c r="S592" s="149">
        <v>6</v>
      </c>
      <c r="T592" s="23" t="str">
        <f>+'Tute cabrò'!B10</f>
        <v>Bibi</v>
      </c>
      <c r="U592" s="110">
        <f>+'Tute cabrò'!C10</f>
        <v>-20</v>
      </c>
      <c r="V592" s="100">
        <f>+'Tute cabrò'!D10</f>
        <v>1.3846153846153846</v>
      </c>
      <c r="W592" s="91">
        <f>+'Tute cabrò'!E10</f>
        <v>13</v>
      </c>
      <c r="X592" s="18">
        <f>+'Tute cabrò'!F10</f>
        <v>0</v>
      </c>
      <c r="AA592" s="23">
        <f>+'Skull King'!A10</f>
        <v>6</v>
      </c>
      <c r="AB592" s="23" t="str">
        <f>+'Skull King'!B10</f>
        <v>Marina</v>
      </c>
      <c r="AC592" s="110">
        <f>+'Skull King'!C10</f>
        <v>-100000000</v>
      </c>
      <c r="AD592" s="100">
        <f>+'Skull King'!D10</f>
        <v>1E-4</v>
      </c>
      <c r="AE592" s="91">
        <f>+'Skull King'!E10</f>
        <v>0</v>
      </c>
      <c r="AF592" s="18">
        <f>+'Skull King'!F10</f>
        <v>0</v>
      </c>
      <c r="AV592"/>
    </row>
    <row r="593" spans="3:48" ht="13.5" thickBot="1" x14ac:dyDescent="0.35">
      <c r="C593" s="75"/>
      <c r="D593" s="149">
        <f>+Kul!A11</f>
        <v>7</v>
      </c>
      <c r="E593" s="23" t="str">
        <f>+Kul!B11</f>
        <v>Òscar</v>
      </c>
      <c r="F593" s="110">
        <f>+Kul!C11</f>
        <v>-7</v>
      </c>
      <c r="G593" s="90">
        <f>+Kul!D11</f>
        <v>-14</v>
      </c>
      <c r="H593" s="91">
        <f>+Kul!E11</f>
        <v>8</v>
      </c>
      <c r="I593" s="185">
        <f>+Kul!F11</f>
        <v>0</v>
      </c>
      <c r="J593" s="16"/>
      <c r="K593" s="149" t="e">
        <f>+Podrida!#REF!</f>
        <v>#REF!</v>
      </c>
      <c r="L593" s="23" t="e">
        <f>+Podrida!#REF!</f>
        <v>#REF!</v>
      </c>
      <c r="M593" s="89" t="e">
        <f>+Podrida!#REF!</f>
        <v>#REF!</v>
      </c>
      <c r="N593" s="90" t="e">
        <f>+Podrida!#REF!</f>
        <v>#REF!</v>
      </c>
      <c r="O593" s="91" t="e">
        <f>+Podrida!#REF!</f>
        <v>#REF!</v>
      </c>
      <c r="P593" s="293" t="e">
        <f>+Podrida!#REF!</f>
        <v>#REF!</v>
      </c>
      <c r="Q593" s="185" t="e">
        <f>+Podrida!#REF!</f>
        <v>#REF!</v>
      </c>
      <c r="S593" s="149">
        <v>7</v>
      </c>
      <c r="T593" s="23" t="str">
        <f>+'Tute cabrò'!B11</f>
        <v>Goretti</v>
      </c>
      <c r="U593" s="110">
        <f>+'Tute cabrò'!C11</f>
        <v>10</v>
      </c>
      <c r="V593" s="100">
        <f>+'Tute cabrò'!D11</f>
        <v>0</v>
      </c>
      <c r="W593" s="91">
        <f>+'Tute cabrò'!E11</f>
        <v>1</v>
      </c>
      <c r="X593" s="18">
        <f>+'Tute cabrò'!F11</f>
        <v>0</v>
      </c>
      <c r="AA593" s="23">
        <f>+'Skull King'!A11</f>
        <v>7</v>
      </c>
      <c r="AB593" s="23" t="str">
        <f>+'Skull King'!B11</f>
        <v>Nin</v>
      </c>
      <c r="AC593" s="110">
        <f>+'Skull King'!C11</f>
        <v>-100000000</v>
      </c>
      <c r="AD593" s="100">
        <f>+'Skull King'!D11</f>
        <v>1E-4</v>
      </c>
      <c r="AE593" s="91">
        <f>+'Skull King'!E11</f>
        <v>0</v>
      </c>
      <c r="AF593" s="18">
        <f>+'Skull King'!F11</f>
        <v>0</v>
      </c>
      <c r="AV593"/>
    </row>
    <row r="594" spans="3:48" ht="13.5" thickBot="1" x14ac:dyDescent="0.35">
      <c r="C594" s="75"/>
      <c r="D594" s="149">
        <f>+Kul!A12</f>
        <v>8</v>
      </c>
      <c r="E594" s="23" t="str">
        <f>+Kul!B12</f>
        <v>Sebas</v>
      </c>
      <c r="F594" s="110">
        <f>+Kul!C12</f>
        <v>-13</v>
      </c>
      <c r="G594" s="90">
        <f>+Kul!D12</f>
        <v>37</v>
      </c>
      <c r="H594" s="91">
        <f>+Kul!E12</f>
        <v>28</v>
      </c>
      <c r="I594" s="185">
        <f>+Kul!F12</f>
        <v>0</v>
      </c>
      <c r="J594" s="16"/>
      <c r="K594" s="16"/>
      <c r="L594" s="16"/>
      <c r="M594" s="16"/>
      <c r="O594" s="16"/>
      <c r="S594" s="149">
        <v>8</v>
      </c>
      <c r="T594" s="23" t="str">
        <f>+'Tute cabrò'!B12</f>
        <v>Toni</v>
      </c>
      <c r="U594" s="110">
        <f>+'Tute cabrò'!C12</f>
        <v>10</v>
      </c>
      <c r="V594" s="100">
        <f>+'Tute cabrò'!D12</f>
        <v>0</v>
      </c>
      <c r="W594" s="91">
        <f>+'Tute cabrò'!E12</f>
        <v>1</v>
      </c>
      <c r="X594" s="18">
        <f>+'Tute cabrò'!F12</f>
        <v>0</v>
      </c>
      <c r="AA594" s="23">
        <f>+'Skull King'!A12</f>
        <v>8</v>
      </c>
      <c r="AB594" s="23" t="str">
        <f>+'Skull King'!B12</f>
        <v>Sergi</v>
      </c>
      <c r="AC594" s="110">
        <f>+'Skull King'!C12</f>
        <v>-100000000</v>
      </c>
      <c r="AD594" s="100">
        <f>+'Skull King'!D12</f>
        <v>1E-4</v>
      </c>
      <c r="AE594" s="91">
        <f>+'Skull King'!E12</f>
        <v>0</v>
      </c>
      <c r="AF594" s="18">
        <f>+'Skull King'!F12</f>
        <v>0</v>
      </c>
      <c r="AV594"/>
    </row>
    <row r="595" spans="3:48" ht="13.5" thickBot="1" x14ac:dyDescent="0.35">
      <c r="C595" s="75"/>
      <c r="D595" s="149">
        <f>+Kul!A13</f>
        <v>9</v>
      </c>
      <c r="E595" s="23" t="str">
        <f>+Kul!B13</f>
        <v>Sally</v>
      </c>
      <c r="F595" s="110">
        <f>+Kul!C13</f>
        <v>-22</v>
      </c>
      <c r="G595" s="90">
        <f>+Kul!D13</f>
        <v>-13</v>
      </c>
      <c r="H595" s="91">
        <f>+Kul!E13</f>
        <v>10</v>
      </c>
      <c r="I595" s="185">
        <f>+Kul!F13</f>
        <v>0</v>
      </c>
      <c r="J595" s="16"/>
      <c r="K595" s="16"/>
      <c r="L595" s="16"/>
      <c r="M595" s="16"/>
      <c r="O595" s="16"/>
      <c r="S595" s="149">
        <v>9</v>
      </c>
      <c r="T595" s="23" t="str">
        <f>+'Tute cabrò'!B13</f>
        <v>Gemma</v>
      </c>
      <c r="U595" s="110">
        <f>+'Tute cabrò'!C13</f>
        <v>0</v>
      </c>
      <c r="V595" s="100">
        <f>+'Tute cabrò'!D13</f>
        <v>2</v>
      </c>
      <c r="W595" s="91">
        <f>+'Tute cabrò'!E13</f>
        <v>2</v>
      </c>
      <c r="X595" s="18">
        <f>+'Tute cabrò'!F13</f>
        <v>0</v>
      </c>
      <c r="AA595" s="23">
        <f>+'Skull King'!A13</f>
        <v>9</v>
      </c>
      <c r="AB595" s="23" t="str">
        <f>+'Skull King'!B13</f>
        <v>Manel</v>
      </c>
      <c r="AC595" s="110">
        <f>+'Skull King'!C13</f>
        <v>-100000000</v>
      </c>
      <c r="AD595" s="100">
        <f>+'Skull King'!D13</f>
        <v>1E-4</v>
      </c>
      <c r="AE595" s="91">
        <f>+'Skull King'!E13</f>
        <v>0</v>
      </c>
      <c r="AF595" s="18">
        <f>+'Skull King'!F13</f>
        <v>0</v>
      </c>
      <c r="AV595"/>
    </row>
    <row r="596" spans="3:48" ht="13.5" thickBot="1" x14ac:dyDescent="0.35">
      <c r="C596" s="75"/>
      <c r="D596" s="149">
        <f>+Kul!A14</f>
        <v>10</v>
      </c>
      <c r="E596" s="23" t="str">
        <f>+Kul!B14</f>
        <v>Toni</v>
      </c>
      <c r="F596" s="110">
        <f>+Kul!C14</f>
        <v>-55</v>
      </c>
      <c r="G596" s="90">
        <f>+Kul!D14</f>
        <v>-47</v>
      </c>
      <c r="H596" s="91">
        <f>+Kul!E14</f>
        <v>7</v>
      </c>
      <c r="I596" s="185">
        <f>+Kul!F14</f>
        <v>0</v>
      </c>
      <c r="J596" s="16"/>
      <c r="K596" s="16"/>
      <c r="L596" s="16"/>
      <c r="M596" s="16"/>
      <c r="O596" s="16"/>
      <c r="S596" s="149">
        <v>10</v>
      </c>
      <c r="T596" s="23" t="str">
        <f>+'Tute cabrò'!B14</f>
        <v>Grau</v>
      </c>
      <c r="U596" s="110">
        <f>+'Tute cabrò'!C14</f>
        <v>-5</v>
      </c>
      <c r="V596" s="100">
        <f>+'Tute cabrò'!D14</f>
        <v>3</v>
      </c>
      <c r="W596" s="91">
        <f>+'Tute cabrò'!E14</f>
        <v>1</v>
      </c>
      <c r="X596" s="18">
        <f>+'Tute cabrò'!F14</f>
        <v>0</v>
      </c>
      <c r="AV596"/>
    </row>
    <row r="597" spans="3:48" ht="13.5" thickBot="1" x14ac:dyDescent="0.35">
      <c r="C597" s="75"/>
      <c r="D597" s="149">
        <f>+Kul!A15</f>
        <v>11</v>
      </c>
      <c r="E597" s="23" t="str">
        <f>+Kul!B15</f>
        <v>Nogué</v>
      </c>
      <c r="F597" s="110">
        <f>+Kul!C15</f>
        <v>20</v>
      </c>
      <c r="G597" s="90">
        <f>+Kul!D15</f>
        <v>10</v>
      </c>
      <c r="H597" s="91">
        <f>+Kul!E15</f>
        <v>4</v>
      </c>
      <c r="I597" s="185">
        <f>+Kul!F15</f>
        <v>0</v>
      </c>
      <c r="J597" s="16"/>
      <c r="K597" s="16"/>
      <c r="L597" s="16"/>
      <c r="M597" s="16"/>
      <c r="O597" s="16"/>
      <c r="S597" s="149">
        <v>11</v>
      </c>
      <c r="T597" s="23" t="str">
        <f>+'Tute cabrò'!B15</f>
        <v>Montse</v>
      </c>
      <c r="U597" s="110">
        <f>+'Tute cabrò'!C15</f>
        <v>-10</v>
      </c>
      <c r="V597" s="100">
        <f>+'Tute cabrò'!D15</f>
        <v>2</v>
      </c>
      <c r="W597" s="91">
        <f>+'Tute cabrò'!E15</f>
        <v>2</v>
      </c>
      <c r="X597" s="18">
        <f>+'Tute cabrò'!F15</f>
        <v>0</v>
      </c>
      <c r="AV597"/>
    </row>
    <row r="598" spans="3:48" ht="13.5" thickBot="1" x14ac:dyDescent="0.35">
      <c r="C598" s="75"/>
      <c r="D598" s="149">
        <f>+Kul!A16</f>
        <v>12</v>
      </c>
      <c r="E598" s="23" t="str">
        <f>+Kul!B16</f>
        <v>Golanó</v>
      </c>
      <c r="F598" s="110">
        <f>+Kul!C16</f>
        <v>10</v>
      </c>
      <c r="G598" s="90">
        <f>+Kul!D16</f>
        <v>1</v>
      </c>
      <c r="H598" s="91">
        <f>+Kul!E16</f>
        <v>1</v>
      </c>
      <c r="I598" s="185">
        <f>+Kul!F16</f>
        <v>0</v>
      </c>
      <c r="J598" s="16"/>
      <c r="K598" s="16"/>
      <c r="L598" s="16"/>
      <c r="M598" s="16"/>
      <c r="O598" s="16"/>
      <c r="S598" s="149">
        <v>12</v>
      </c>
      <c r="T598" s="23" t="str">
        <f>+'Tute cabrò'!B16</f>
        <v>Òscar</v>
      </c>
      <c r="U598" s="110">
        <f>+'Tute cabrò'!C16</f>
        <v>-30</v>
      </c>
      <c r="V598" s="100">
        <f>+'Tute cabrò'!D16</f>
        <v>2.5</v>
      </c>
      <c r="W598" s="91">
        <f>+'Tute cabrò'!E16</f>
        <v>6</v>
      </c>
      <c r="X598" s="18">
        <f>+'Tute cabrò'!F16</f>
        <v>0</v>
      </c>
      <c r="AV598"/>
    </row>
    <row r="599" spans="3:48" ht="13.5" thickBot="1" x14ac:dyDescent="0.35">
      <c r="C599" s="75"/>
      <c r="D599" s="149">
        <f>+Kul!A17</f>
        <v>13</v>
      </c>
      <c r="E599" s="23" t="str">
        <f>+Kul!B17</f>
        <v>Nin</v>
      </c>
      <c r="F599" s="110">
        <f>+Kul!C17</f>
        <v>10</v>
      </c>
      <c r="G599" s="90">
        <f>+Kul!D17</f>
        <v>-3</v>
      </c>
      <c r="H599" s="91">
        <f>+Kul!E17</f>
        <v>1</v>
      </c>
      <c r="I599" s="185">
        <f>+Kul!F17</f>
        <v>0</v>
      </c>
      <c r="J599" s="16"/>
      <c r="K599" s="16"/>
      <c r="L599" s="16"/>
      <c r="M599" s="16"/>
      <c r="O599" s="16"/>
      <c r="S599" s="149">
        <v>13</v>
      </c>
      <c r="T599" s="23" t="str">
        <f>+'Tute cabrò'!B17</f>
        <v>Ana</v>
      </c>
      <c r="U599" s="110">
        <f>+'Tute cabrò'!C17</f>
        <v>-100000000</v>
      </c>
      <c r="V599" s="100">
        <f>+'Tute cabrò'!D17</f>
        <v>1E-4</v>
      </c>
      <c r="W599" s="91">
        <f>+'Tute cabrò'!E17</f>
        <v>0</v>
      </c>
      <c r="X599" s="18">
        <f>+'Tute cabrò'!F17</f>
        <v>0</v>
      </c>
      <c r="AV599"/>
    </row>
    <row r="600" spans="3:48" ht="13.5" thickBot="1" x14ac:dyDescent="0.35">
      <c r="C600" s="75"/>
      <c r="D600" s="149">
        <f>+Kul!A18</f>
        <v>14</v>
      </c>
      <c r="E600" s="23" t="str">
        <f>+Kul!B18</f>
        <v>Daniel</v>
      </c>
      <c r="F600" s="110">
        <f>+Kul!C18</f>
        <v>10</v>
      </c>
      <c r="G600" s="90">
        <f>+Kul!D18</f>
        <v>-4</v>
      </c>
      <c r="H600" s="91">
        <f>+Kul!E18</f>
        <v>2</v>
      </c>
      <c r="I600" s="185">
        <f>+Kul!F18</f>
        <v>0</v>
      </c>
      <c r="J600" s="16"/>
      <c r="K600" s="16"/>
      <c r="L600" s="16"/>
      <c r="M600" s="16"/>
      <c r="O600" s="16"/>
      <c r="S600" s="149">
        <v>14</v>
      </c>
      <c r="T600" s="23" t="str">
        <f>+'Tute cabrò'!B18</f>
        <v>Manolo</v>
      </c>
      <c r="U600" s="110">
        <f>+'Tute cabrò'!C18</f>
        <v>-100000000</v>
      </c>
      <c r="V600" s="100">
        <f>+'Tute cabrò'!D18</f>
        <v>1E-4</v>
      </c>
      <c r="W600" s="91">
        <f>+'Tute cabrò'!E18</f>
        <v>0</v>
      </c>
      <c r="X600" s="18">
        <f>+'Tute cabrò'!F18</f>
        <v>0</v>
      </c>
      <c r="AV600"/>
    </row>
    <row r="601" spans="3:48" ht="13.5" thickBot="1" x14ac:dyDescent="0.35">
      <c r="C601" s="75"/>
      <c r="D601" s="149">
        <f>+Kul!A23</f>
        <v>19</v>
      </c>
      <c r="E601" s="23" t="str">
        <f>+Kul!B23</f>
        <v>Carles</v>
      </c>
      <c r="F601" s="110">
        <f>+Kul!C23</f>
        <v>-1</v>
      </c>
      <c r="G601" s="90">
        <f>+Kul!D23</f>
        <v>-7</v>
      </c>
      <c r="H601" s="91">
        <f>+Kul!E23</f>
        <v>4</v>
      </c>
      <c r="I601" s="185">
        <f>+Kul!F23</f>
        <v>0</v>
      </c>
      <c r="J601" s="16"/>
      <c r="K601" s="16"/>
      <c r="L601" s="16"/>
      <c r="M601" s="16"/>
      <c r="O601" s="16"/>
      <c r="S601" s="149">
        <v>15</v>
      </c>
      <c r="T601" s="23" t="str">
        <f>+'Tute cabrò'!B19</f>
        <v>Carles</v>
      </c>
      <c r="U601" s="110">
        <f>+'Tute cabrò'!C19</f>
        <v>-100000000</v>
      </c>
      <c r="V601" s="100">
        <f>+'Tute cabrò'!D19</f>
        <v>1E-4</v>
      </c>
      <c r="W601" s="91">
        <f>+'Tute cabrò'!E19</f>
        <v>0</v>
      </c>
      <c r="X601" s="18">
        <f>+'Tute cabrò'!F19</f>
        <v>0</v>
      </c>
      <c r="AV601"/>
    </row>
    <row r="602" spans="3:48" ht="13.5" thickBot="1" x14ac:dyDescent="0.35">
      <c r="C602" s="75"/>
      <c r="D602" s="149">
        <f>+Kul!A27</f>
        <v>23</v>
      </c>
      <c r="E602" s="23" t="str">
        <f>+Kul!B27</f>
        <v>Neus</v>
      </c>
      <c r="F602" s="110">
        <f>+Kul!C27</f>
        <v>-21</v>
      </c>
      <c r="G602" s="90">
        <f>+Kul!D27</f>
        <v>-18</v>
      </c>
      <c r="H602" s="91">
        <f>+Kul!E27</f>
        <v>3</v>
      </c>
      <c r="I602" s="185">
        <f>+Kul!F27</f>
        <v>0</v>
      </c>
      <c r="J602" s="16"/>
      <c r="K602" s="16"/>
      <c r="L602" s="16"/>
      <c r="M602" s="16"/>
      <c r="O602" s="16"/>
      <c r="S602" s="16"/>
      <c r="U602" s="72"/>
      <c r="V602" s="72"/>
      <c r="W602" s="92"/>
      <c r="AV602"/>
    </row>
    <row r="603" spans="3:48" x14ac:dyDescent="0.3">
      <c r="C603" s="75"/>
      <c r="D603" s="16"/>
      <c r="E603" s="16"/>
      <c r="H603" s="16"/>
      <c r="J603" s="16"/>
      <c r="K603" s="16"/>
      <c r="L603" s="16"/>
      <c r="M603" s="16"/>
      <c r="O603" s="16"/>
      <c r="S603" s="16"/>
      <c r="U603" s="16"/>
      <c r="V603" s="16"/>
      <c r="AV603"/>
    </row>
    <row r="604" spans="3:48" x14ac:dyDescent="0.3">
      <c r="C604" s="75"/>
      <c r="J604" s="16"/>
      <c r="K604" s="5" t="str">
        <f>+Texas!A1</f>
        <v>POKER TEXAS</v>
      </c>
      <c r="L604" s="5"/>
      <c r="S604" s="5" t="str">
        <f>+Mus!A1</f>
        <v>MUS</v>
      </c>
      <c r="AV604"/>
    </row>
    <row r="605" spans="3:48" ht="13.5" thickBot="1" x14ac:dyDescent="0.35">
      <c r="C605" s="75"/>
      <c r="J605" s="16"/>
      <c r="K605" s="5"/>
      <c r="L605" s="5"/>
      <c r="S605" s="16"/>
      <c r="AV605"/>
    </row>
    <row r="606" spans="3:48" ht="13.5" thickBot="1" x14ac:dyDescent="0.35">
      <c r="K606" s="66"/>
      <c r="L606" s="66"/>
      <c r="M606" s="67" t="str">
        <f>+Texas!C4</f>
        <v>Premi</v>
      </c>
      <c r="N606" s="67" t="str">
        <f>+Texas!D4</f>
        <v>Punts</v>
      </c>
      <c r="O606" s="67" t="str">
        <f>+Texas!E4</f>
        <v>Partides</v>
      </c>
      <c r="P606" s="68" t="str">
        <f>+Texas!F4</f>
        <v>General</v>
      </c>
      <c r="S606" s="66"/>
      <c r="T606" s="66"/>
      <c r="U606" s="67" t="str">
        <f>+Mus!C4</f>
        <v>Premi</v>
      </c>
      <c r="V606" s="67" t="str">
        <f>+Mus!D4</f>
        <v>Punts</v>
      </c>
      <c r="W606" s="67" t="str">
        <f>+Mus!E4</f>
        <v>Partides</v>
      </c>
      <c r="X606" s="68" t="str">
        <f>+Mus!F4</f>
        <v>General</v>
      </c>
      <c r="AV606"/>
    </row>
    <row r="607" spans="3:48" ht="13.5" thickBot="1" x14ac:dyDescent="0.35">
      <c r="K607" s="23">
        <f>+Texas!A5</f>
        <v>1</v>
      </c>
      <c r="L607" s="23" t="str">
        <f>+Texas!B5</f>
        <v>Carles</v>
      </c>
      <c r="M607" s="110">
        <f>+Texas!C5</f>
        <v>-100000000</v>
      </c>
      <c r="N607" s="90">
        <f>+Texas!D5</f>
        <v>0</v>
      </c>
      <c r="O607" s="96">
        <f>+Texas!E5</f>
        <v>0</v>
      </c>
      <c r="P607" s="18">
        <f>+Texas!F5</f>
        <v>0</v>
      </c>
      <c r="S607" s="149">
        <f>+Mus!A5</f>
        <v>1</v>
      </c>
      <c r="T607" s="23" t="str">
        <f>+Mus!B5</f>
        <v>Carles</v>
      </c>
      <c r="U607" s="110">
        <f>+Mus!C5</f>
        <v>-100000000</v>
      </c>
      <c r="V607" s="100">
        <f>+Mus!D5</f>
        <v>0</v>
      </c>
      <c r="W607" s="96">
        <f>+Mus!E5</f>
        <v>0</v>
      </c>
      <c r="X607" s="18">
        <f>+Mus!F5</f>
        <v>0</v>
      </c>
      <c r="AV607"/>
    </row>
    <row r="608" spans="3:48" ht="13.5" thickBot="1" x14ac:dyDescent="0.35">
      <c r="K608" s="23">
        <f>+Texas!A6</f>
        <v>2</v>
      </c>
      <c r="L608" s="23" t="str">
        <f>+Texas!B6</f>
        <v>Nin</v>
      </c>
      <c r="M608" s="110">
        <f>+Texas!C6</f>
        <v>-100000000</v>
      </c>
      <c r="N608" s="90">
        <f>+Texas!D6</f>
        <v>0</v>
      </c>
      <c r="O608" s="91">
        <f>+Texas!E6</f>
        <v>0</v>
      </c>
      <c r="P608" s="18">
        <f>+Texas!F6</f>
        <v>0</v>
      </c>
      <c r="S608" s="149">
        <f>+Mus!A6</f>
        <v>2</v>
      </c>
      <c r="T608" s="23" t="str">
        <f>+Mus!B6</f>
        <v>Sergi</v>
      </c>
      <c r="U608" s="110">
        <f>+Mus!C6</f>
        <v>-100000000</v>
      </c>
      <c r="V608" s="100">
        <f>+Mus!D6</f>
        <v>0</v>
      </c>
      <c r="W608" s="91">
        <f>+Mus!E6</f>
        <v>0</v>
      </c>
      <c r="X608" s="18">
        <f>+Mus!F6</f>
        <v>0</v>
      </c>
      <c r="AV608"/>
    </row>
    <row r="609" spans="4:48" ht="13.5" thickBot="1" x14ac:dyDescent="0.35">
      <c r="K609" s="23">
        <f>+Texas!A7</f>
        <v>3</v>
      </c>
      <c r="L609" s="23" t="str">
        <f>+Texas!B7</f>
        <v>Manolo</v>
      </c>
      <c r="M609" s="110">
        <f>+Texas!C7</f>
        <v>-100000000</v>
      </c>
      <c r="N609" s="90">
        <f>+Texas!D7</f>
        <v>0</v>
      </c>
      <c r="O609" s="91">
        <f>+Texas!E7</f>
        <v>0</v>
      </c>
      <c r="P609" s="18">
        <f>+Texas!F7</f>
        <v>0</v>
      </c>
      <c r="S609" s="149">
        <f>+Mus!A7</f>
        <v>3</v>
      </c>
      <c r="T609" s="23" t="str">
        <f>+Mus!B7</f>
        <v>Lucía</v>
      </c>
      <c r="U609" s="110">
        <f>+Mus!C7</f>
        <v>-100000000</v>
      </c>
      <c r="V609" s="100">
        <f>+Mus!D7</f>
        <v>0</v>
      </c>
      <c r="W609" s="91">
        <f>+Mus!E7</f>
        <v>0</v>
      </c>
      <c r="X609" s="18">
        <f>+Mus!F7</f>
        <v>0</v>
      </c>
      <c r="AV609"/>
    </row>
    <row r="610" spans="4:48" ht="13.5" thickBot="1" x14ac:dyDescent="0.35">
      <c r="K610" s="23">
        <f>+Texas!A8</f>
        <v>4</v>
      </c>
      <c r="L610" s="23" t="str">
        <f>+Texas!B8</f>
        <v>Sergi</v>
      </c>
      <c r="M610" s="110">
        <f>+Texas!C8</f>
        <v>-100000000</v>
      </c>
      <c r="N610" s="90">
        <f>+Texas!D8</f>
        <v>0</v>
      </c>
      <c r="O610" s="91">
        <f>+Texas!E8</f>
        <v>0</v>
      </c>
      <c r="P610" s="18">
        <f>+Texas!F8</f>
        <v>0</v>
      </c>
      <c r="S610" s="149">
        <f>+Mus!A8</f>
        <v>4</v>
      </c>
      <c r="T610" s="23" t="str">
        <f>+Mus!B8</f>
        <v>Manolo</v>
      </c>
      <c r="U610" s="110">
        <f>+Mus!C8</f>
        <v>-100000000</v>
      </c>
      <c r="V610" s="100">
        <f>+Mus!D8</f>
        <v>0</v>
      </c>
      <c r="W610" s="91">
        <f>+Mus!E8</f>
        <v>0</v>
      </c>
      <c r="X610" s="18">
        <f>+Mus!F8</f>
        <v>0</v>
      </c>
      <c r="AV610"/>
    </row>
    <row r="611" spans="4:48" x14ac:dyDescent="0.3">
      <c r="AV611"/>
    </row>
    <row r="612" spans="4:48" x14ac:dyDescent="0.3">
      <c r="D612" s="308" t="str">
        <f>+'7 i mig'!A1</f>
        <v>7 i mig</v>
      </c>
      <c r="AV612"/>
    </row>
    <row r="613" spans="4:48" ht="13.5" thickBot="1" x14ac:dyDescent="0.35">
      <c r="AV613"/>
    </row>
    <row r="614" spans="4:48" ht="13.5" thickBot="1" x14ac:dyDescent="0.35">
      <c r="D614" s="19"/>
      <c r="E614" s="19"/>
      <c r="F614" s="20" t="str">
        <f>+'7 i mig'!C4</f>
        <v>Premi</v>
      </c>
      <c r="G614" s="21" t="str">
        <f>+'7 i mig'!D4</f>
        <v>Punts</v>
      </c>
      <c r="H614" s="21" t="str">
        <f>+'7 i mig'!E4</f>
        <v>Partides</v>
      </c>
      <c r="I614" s="22" t="str">
        <f>+'7 i mig'!F4</f>
        <v>General</v>
      </c>
      <c r="AV614"/>
    </row>
    <row r="615" spans="4:48" ht="13.5" thickBot="1" x14ac:dyDescent="0.35">
      <c r="D615" s="149">
        <f>+'7 i mig'!A5</f>
        <v>1</v>
      </c>
      <c r="E615" s="23" t="str">
        <f>+'7 i mig'!B5</f>
        <v>Carles</v>
      </c>
      <c r="F615" s="47">
        <f>+'7 i mig'!C5</f>
        <v>-100000000</v>
      </c>
      <c r="G615" s="48">
        <f>+'7 i mig'!D5</f>
        <v>0</v>
      </c>
      <c r="H615" s="45">
        <f>+'7 i mig'!E5</f>
        <v>0</v>
      </c>
      <c r="I615" s="18">
        <f>+'7 i mig'!F5</f>
        <v>0</v>
      </c>
      <c r="AV615"/>
    </row>
    <row r="616" spans="4:48" ht="13.5" thickBot="1" x14ac:dyDescent="0.35">
      <c r="D616" s="149">
        <f>+'7 i mig'!A6</f>
        <v>2</v>
      </c>
      <c r="E616" s="161" t="str">
        <f>+'7 i mig'!B6</f>
        <v>Manel</v>
      </c>
      <c r="F616" s="47">
        <f>+'7 i mig'!C6</f>
        <v>-100000000</v>
      </c>
      <c r="G616" s="48">
        <f>+'7 i mig'!D6</f>
        <v>0</v>
      </c>
      <c r="H616" s="45">
        <f>+'7 i mig'!E6</f>
        <v>0</v>
      </c>
      <c r="I616" s="18">
        <f>+'7 i mig'!F6</f>
        <v>0</v>
      </c>
      <c r="AV616"/>
    </row>
    <row r="617" spans="4:48" ht="13.5" thickBot="1" x14ac:dyDescent="0.35">
      <c r="D617" s="149">
        <f>+'7 i mig'!A7</f>
        <v>3</v>
      </c>
      <c r="E617" s="23" t="str">
        <f>+'7 i mig'!B7</f>
        <v>Nin</v>
      </c>
      <c r="F617" s="47">
        <f>+'7 i mig'!C7</f>
        <v>-100000000</v>
      </c>
      <c r="G617" s="48">
        <f>+'7 i mig'!D7</f>
        <v>0</v>
      </c>
      <c r="H617" s="45">
        <f>+'7 i mig'!E7</f>
        <v>0</v>
      </c>
      <c r="I617" s="18">
        <f>+'7 i mig'!F7</f>
        <v>0</v>
      </c>
      <c r="AV617"/>
    </row>
    <row r="618" spans="4:48" x14ac:dyDescent="0.3">
      <c r="AV618"/>
    </row>
    <row r="619" spans="4:48" ht="13.5" thickBot="1" x14ac:dyDescent="0.35">
      <c r="K619" s="23">
        <f>+Cors!A9</f>
        <v>5</v>
      </c>
      <c r="L619" s="23" t="str">
        <f>+Cors!B9</f>
        <v>Jordi</v>
      </c>
      <c r="M619" s="110">
        <f>+Cors!C9</f>
        <v>-14</v>
      </c>
      <c r="N619" s="90">
        <f>+Cors!D9</f>
        <v>2</v>
      </c>
      <c r="O619" s="91">
        <f>+Cors!E9</f>
        <v>-17</v>
      </c>
      <c r="P619" s="293">
        <f>+Cors!F9</f>
        <v>33</v>
      </c>
      <c r="Q619" s="185">
        <f>+Cors!G9</f>
        <v>0</v>
      </c>
      <c r="AV619"/>
    </row>
    <row r="620" spans="4:48" x14ac:dyDescent="0.3">
      <c r="AV620"/>
    </row>
    <row r="621" spans="4:48" x14ac:dyDescent="0.3">
      <c r="AV621"/>
    </row>
    <row r="622" spans="4:48" x14ac:dyDescent="0.3">
      <c r="AV622"/>
    </row>
    <row r="623" spans="4:48" x14ac:dyDescent="0.3">
      <c r="AV623"/>
    </row>
    <row r="624" spans="4:48" x14ac:dyDescent="0.3">
      <c r="AV624"/>
    </row>
    <row r="625" spans="48:48" x14ac:dyDescent="0.3">
      <c r="AV625"/>
    </row>
    <row r="626" spans="48:48" x14ac:dyDescent="0.3">
      <c r="AV626"/>
    </row>
    <row r="627" spans="48:48" x14ac:dyDescent="0.3">
      <c r="AV627"/>
    </row>
    <row r="628" spans="48:48" x14ac:dyDescent="0.3">
      <c r="AV628"/>
    </row>
    <row r="629" spans="48:48" x14ac:dyDescent="0.3">
      <c r="AV629"/>
    </row>
    <row r="630" spans="48:48" x14ac:dyDescent="0.3">
      <c r="AV630"/>
    </row>
    <row r="631" spans="48:48" x14ac:dyDescent="0.3">
      <c r="AV631"/>
    </row>
    <row r="632" spans="48:48" x14ac:dyDescent="0.3">
      <c r="AV632"/>
    </row>
    <row r="633" spans="48:48" x14ac:dyDescent="0.3">
      <c r="AV633"/>
    </row>
    <row r="634" spans="48:48" x14ac:dyDescent="0.3">
      <c r="AV634"/>
    </row>
    <row r="635" spans="48:48" x14ac:dyDescent="0.3">
      <c r="AV635"/>
    </row>
    <row r="636" spans="48:48" x14ac:dyDescent="0.3">
      <c r="AV636"/>
    </row>
    <row r="637" spans="48:48" x14ac:dyDescent="0.3">
      <c r="AV637"/>
    </row>
    <row r="638" spans="48:48" x14ac:dyDescent="0.3">
      <c r="AV638"/>
    </row>
    <row r="639" spans="48:48" x14ac:dyDescent="0.3">
      <c r="AV639"/>
    </row>
    <row r="640" spans="48:48" x14ac:dyDescent="0.3">
      <c r="AV640"/>
    </row>
    <row r="641" spans="3:48" x14ac:dyDescent="0.3">
      <c r="AV641"/>
    </row>
    <row r="642" spans="3:48" x14ac:dyDescent="0.3">
      <c r="AV642"/>
    </row>
    <row r="643" spans="3:48" ht="13.5" thickBot="1" x14ac:dyDescent="0.35">
      <c r="K643" s="149">
        <f>+Pumba!A9</f>
        <v>5</v>
      </c>
      <c r="L643" s="23" t="str">
        <f>+Pumba!B9</f>
        <v>Jordi</v>
      </c>
      <c r="M643" s="110">
        <f>+Pumba!C9</f>
        <v>3</v>
      </c>
      <c r="N643" s="100">
        <f>+Pumba!D9</f>
        <v>14.174863387978142</v>
      </c>
      <c r="O643" s="91">
        <f>+Pumba!E9</f>
        <v>37</v>
      </c>
      <c r="P643" s="185">
        <f>+Pumba!F9</f>
        <v>5</v>
      </c>
      <c r="R643" s="5" t="str">
        <f>+Tarot!A1</f>
        <v>TAROT</v>
      </c>
      <c r="W643" s="16"/>
      <c r="AV643"/>
    </row>
    <row r="644" spans="3:48" ht="13.5" thickBot="1" x14ac:dyDescent="0.35">
      <c r="K644" s="149">
        <f>+Pumba!A10</f>
        <v>6</v>
      </c>
      <c r="L644" s="23" t="str">
        <f>+Pumba!B10</f>
        <v>Paco</v>
      </c>
      <c r="M644" s="110">
        <f>+Pumba!C10</f>
        <v>-2</v>
      </c>
      <c r="N644" s="100">
        <f>+Pumba!D10</f>
        <v>17.03125</v>
      </c>
      <c r="O644" s="91">
        <f>+Pumba!E10</f>
        <v>7</v>
      </c>
      <c r="P644" s="185">
        <f>+Pumba!F10</f>
        <v>0</v>
      </c>
      <c r="W644" s="16"/>
      <c r="AV644"/>
    </row>
    <row r="645" spans="3:48" ht="13.5" thickBot="1" x14ac:dyDescent="0.35">
      <c r="K645" s="149">
        <f>+Pumba!A11</f>
        <v>7</v>
      </c>
      <c r="L645" s="23" t="str">
        <f>+Pumba!B11</f>
        <v>Gemma</v>
      </c>
      <c r="M645" s="110">
        <f>+Pumba!C11</f>
        <v>-7</v>
      </c>
      <c r="N645" s="100">
        <f>+Pumba!D11</f>
        <v>17.583333333333332</v>
      </c>
      <c r="O645" s="91">
        <f>+Pumba!E11</f>
        <v>11</v>
      </c>
      <c r="P645" s="185">
        <f>+Pumba!F11</f>
        <v>0</v>
      </c>
      <c r="R645" s="66"/>
      <c r="S645" s="66"/>
      <c r="T645" s="67" t="str">
        <f>+Tarot!C4</f>
        <v>Premi</v>
      </c>
      <c r="U645" s="67" t="str">
        <f>+Tarot!D4</f>
        <v>Punts</v>
      </c>
      <c r="V645" s="67" t="str">
        <f>+Tarot!E4</f>
        <v>Partides</v>
      </c>
      <c r="W645" s="68" t="str">
        <f>+Tarot!F4</f>
        <v>General</v>
      </c>
      <c r="AV645"/>
    </row>
    <row r="646" spans="3:48" ht="13.5" thickBot="1" x14ac:dyDescent="0.35">
      <c r="K646" s="149">
        <f>+Pumba!A12</f>
        <v>8</v>
      </c>
      <c r="L646" s="23" t="str">
        <f>+Pumba!B12</f>
        <v>Sebas</v>
      </c>
      <c r="M646" s="110">
        <f>+Pumba!C12</f>
        <v>-10</v>
      </c>
      <c r="N646" s="100">
        <f>+Pumba!D12</f>
        <v>15.354166666666666</v>
      </c>
      <c r="O646" s="91">
        <f>+Pumba!E12</f>
        <v>30</v>
      </c>
      <c r="P646" s="185">
        <f>+Pumba!F12</f>
        <v>0</v>
      </c>
      <c r="R646" s="149">
        <f>+Tarot!A5</f>
        <v>1</v>
      </c>
      <c r="S646" s="95" t="str">
        <f>+Tarot!B5</f>
        <v>Nin</v>
      </c>
      <c r="T646" s="110">
        <f>+Tarot!C5</f>
        <v>-100000000</v>
      </c>
      <c r="U646" s="100">
        <f>+Tarot!D5</f>
        <v>1</v>
      </c>
      <c r="V646" s="91">
        <f>+Tarot!E5</f>
        <v>0</v>
      </c>
      <c r="W646" s="185">
        <f>+Tarot!F5</f>
        <v>0</v>
      </c>
      <c r="AV646"/>
    </row>
    <row r="647" spans="3:48" ht="13.5" thickBot="1" x14ac:dyDescent="0.35">
      <c r="R647" s="149">
        <f>+Tarot!A6</f>
        <v>2</v>
      </c>
      <c r="S647" s="95" t="str">
        <f>+Tarot!B6</f>
        <v>Jordi</v>
      </c>
      <c r="T647" s="110">
        <f>+Tarot!C6</f>
        <v>-100000000</v>
      </c>
      <c r="U647" s="100">
        <f>+Tarot!D6</f>
        <v>1</v>
      </c>
      <c r="V647" s="91">
        <f>+Tarot!E6</f>
        <v>0</v>
      </c>
      <c r="W647" s="185">
        <f>+Tarot!F6</f>
        <v>0</v>
      </c>
      <c r="AV647"/>
    </row>
    <row r="648" spans="3:48" ht="13.5" thickBot="1" x14ac:dyDescent="0.35">
      <c r="R648" s="149">
        <f>+Tarot!A7</f>
        <v>3</v>
      </c>
      <c r="S648" s="23" t="str">
        <f>+Tarot!B7</f>
        <v>Sergi</v>
      </c>
      <c r="T648" s="110">
        <f>+Tarot!C7</f>
        <v>-100000000</v>
      </c>
      <c r="U648" s="100">
        <f>+Tarot!D7</f>
        <v>1</v>
      </c>
      <c r="V648" s="91">
        <f>+Tarot!E7</f>
        <v>0</v>
      </c>
      <c r="W648" s="185">
        <f>+Tarot!F7</f>
        <v>0</v>
      </c>
      <c r="AV648"/>
    </row>
    <row r="649" spans="3:48" ht="13.5" thickBot="1" x14ac:dyDescent="0.35">
      <c r="E649" s="16"/>
      <c r="G649" s="16"/>
      <c r="H649" s="16"/>
      <c r="K649" s="149">
        <f>+Wizard!A10</f>
        <v>6</v>
      </c>
      <c r="L649" s="23" t="str">
        <f>+Wizard!B10</f>
        <v>Mario</v>
      </c>
      <c r="M649" s="110">
        <f>+Wizard!C10</f>
        <v>26</v>
      </c>
      <c r="N649" s="100">
        <f>+Wizard!D10</f>
        <v>0</v>
      </c>
      <c r="O649" s="91">
        <f>+Wizard!E10</f>
        <v>122</v>
      </c>
      <c r="P649" s="18">
        <f>+Wizard!F10</f>
        <v>0</v>
      </c>
      <c r="R649" s="149">
        <f>+Tarot!A8</f>
        <v>4</v>
      </c>
      <c r="S649" s="23" t="str">
        <f>+Tarot!B8</f>
        <v>Carles</v>
      </c>
      <c r="T649" s="110">
        <f>+Tarot!C8</f>
        <v>-100000000</v>
      </c>
      <c r="U649" s="100">
        <f>+Tarot!D8</f>
        <v>1</v>
      </c>
      <c r="V649" s="91">
        <f>+Tarot!E8</f>
        <v>0</v>
      </c>
      <c r="W649" s="185">
        <f>+Tarot!F8</f>
        <v>0</v>
      </c>
      <c r="AV649"/>
    </row>
    <row r="650" spans="3:48" ht="13.5" thickBot="1" x14ac:dyDescent="0.35">
      <c r="E650" s="16"/>
      <c r="G650" s="16"/>
      <c r="H650" s="16"/>
      <c r="K650" s="149">
        <f>+Wizard!A11</f>
        <v>7</v>
      </c>
      <c r="L650" s="23" t="str">
        <f>+Wizard!B11</f>
        <v>Marko</v>
      </c>
      <c r="M650" s="110">
        <f>+Wizard!C11</f>
        <v>19</v>
      </c>
      <c r="N650" s="100">
        <f>+Wizard!D11</f>
        <v>0</v>
      </c>
      <c r="O650" s="91">
        <f>+Wizard!E11</f>
        <v>45</v>
      </c>
      <c r="P650" s="18">
        <f>+Wizard!F11</f>
        <v>0</v>
      </c>
      <c r="R650" s="149">
        <f>+Tarot!A9</f>
        <v>5</v>
      </c>
      <c r="S650" s="23" t="str">
        <f>+Tarot!B9</f>
        <v>Mariajo</v>
      </c>
      <c r="T650" s="110">
        <f>+Tarot!C9</f>
        <v>-100000000</v>
      </c>
      <c r="U650" s="100">
        <f>+Tarot!D9</f>
        <v>1</v>
      </c>
      <c r="V650" s="91">
        <f>+Tarot!E9</f>
        <v>0</v>
      </c>
      <c r="W650" s="185">
        <f>+Tarot!F9</f>
        <v>0</v>
      </c>
      <c r="AV650"/>
    </row>
    <row r="651" spans="3:48" ht="13.5" thickBot="1" x14ac:dyDescent="0.35">
      <c r="E651" s="16"/>
      <c r="G651" s="16"/>
      <c r="H651" s="16"/>
      <c r="K651" s="149">
        <f>+Wizard!A12</f>
        <v>8</v>
      </c>
      <c r="L651" s="23" t="str">
        <f>+Wizard!B12</f>
        <v>Manolo</v>
      </c>
      <c r="M651" s="110">
        <f>+Wizard!C12</f>
        <v>17</v>
      </c>
      <c r="N651" s="100">
        <f>+Wizard!D12</f>
        <v>0</v>
      </c>
      <c r="O651" s="91">
        <f>+Wizard!E12</f>
        <v>110</v>
      </c>
      <c r="P651" s="18">
        <f>+Wizard!F12</f>
        <v>0</v>
      </c>
      <c r="AV651"/>
    </row>
    <row r="652" spans="3:48" ht="13.5" thickBot="1" x14ac:dyDescent="0.35">
      <c r="C652" s="75"/>
      <c r="E652" s="16"/>
      <c r="G652" s="16"/>
      <c r="H652" s="16"/>
      <c r="J652" s="16"/>
      <c r="K652" s="149">
        <f>+Wizard!A13</f>
        <v>9</v>
      </c>
      <c r="L652" s="23" t="str">
        <f>+Wizard!B13</f>
        <v>Alfred</v>
      </c>
      <c r="M652" s="110">
        <f>+Wizard!C13</f>
        <v>10</v>
      </c>
      <c r="N652" s="100">
        <f>+Wizard!D13</f>
        <v>0</v>
      </c>
      <c r="O652" s="91">
        <f>+Wizard!E13</f>
        <v>59</v>
      </c>
      <c r="P652" s="18">
        <f>+Wizard!F13</f>
        <v>0</v>
      </c>
      <c r="AV652"/>
    </row>
    <row r="653" spans="3:48" ht="13.5" thickBot="1" x14ac:dyDescent="0.35">
      <c r="C653" s="75"/>
      <c r="E653" s="16"/>
      <c r="G653" s="16"/>
      <c r="H653" s="16"/>
      <c r="J653" s="16"/>
      <c r="K653" s="149">
        <f>+Wizard!A14</f>
        <v>10</v>
      </c>
      <c r="L653" s="23" t="str">
        <f>+Wizard!B14</f>
        <v>Debi</v>
      </c>
      <c r="M653" s="110">
        <f>+Wizard!C14</f>
        <v>9</v>
      </c>
      <c r="N653" s="100">
        <f>+Wizard!D14</f>
        <v>0</v>
      </c>
      <c r="O653" s="91">
        <f>+Wizard!E14</f>
        <v>7</v>
      </c>
      <c r="P653" s="18">
        <f>+Wizard!F14</f>
        <v>0</v>
      </c>
      <c r="AV653"/>
    </row>
    <row r="654" spans="3:48" ht="13.5" thickBot="1" x14ac:dyDescent="0.35">
      <c r="C654" s="75"/>
      <c r="E654" s="16"/>
      <c r="G654" s="16"/>
      <c r="H654" s="16"/>
      <c r="J654" s="16"/>
      <c r="K654" s="149">
        <f>+Wizard!A15</f>
        <v>11</v>
      </c>
      <c r="L654" s="23" t="str">
        <f>+Wizard!B15</f>
        <v>George</v>
      </c>
      <c r="M654" s="110">
        <f>+Wizard!C15</f>
        <v>4</v>
      </c>
      <c r="N654" s="100">
        <f>+Wizard!D15</f>
        <v>0</v>
      </c>
      <c r="O654" s="91">
        <f>+Wizard!E15</f>
        <v>22</v>
      </c>
      <c r="P654" s="18">
        <f>+Wizard!F15</f>
        <v>0</v>
      </c>
      <c r="AV654"/>
    </row>
    <row r="655" spans="3:48" ht="13.5" thickBot="1" x14ac:dyDescent="0.35">
      <c r="C655" s="75"/>
      <c r="E655" s="16"/>
      <c r="G655" s="16"/>
      <c r="H655" s="16"/>
      <c r="J655" s="16"/>
      <c r="K655" s="149">
        <f>+Wizard!A16</f>
        <v>12</v>
      </c>
      <c r="L655" s="23" t="str">
        <f>+Wizard!B16</f>
        <v>Sebas</v>
      </c>
      <c r="M655" s="110">
        <f>+Wizard!C16</f>
        <v>4</v>
      </c>
      <c r="N655" s="100">
        <f>+Wizard!D16</f>
        <v>0</v>
      </c>
      <c r="O655" s="91">
        <f>+Wizard!E16</f>
        <v>16</v>
      </c>
      <c r="P655" s="18">
        <f>+Wizard!F16</f>
        <v>0</v>
      </c>
      <c r="AV655"/>
    </row>
    <row r="656" spans="3:48" ht="13.5" thickBot="1" x14ac:dyDescent="0.35">
      <c r="C656" s="75"/>
      <c r="J656" s="16"/>
      <c r="K656" s="149">
        <f>+Wizard!A17</f>
        <v>13</v>
      </c>
      <c r="L656" s="23" t="str">
        <f>+Wizard!B17</f>
        <v>Gemma</v>
      </c>
      <c r="M656" s="110">
        <f>+Wizard!C17</f>
        <v>4</v>
      </c>
      <c r="N656" s="100">
        <f>+Wizard!D17</f>
        <v>0</v>
      </c>
      <c r="O656" s="91">
        <f>+Wizard!E17</f>
        <v>15</v>
      </c>
      <c r="P656" s="18">
        <f>+Wizard!F17</f>
        <v>0</v>
      </c>
      <c r="R656" s="149">
        <f>+Buti!A9</f>
        <v>5</v>
      </c>
      <c r="S656" s="95" t="str">
        <f>+Buti!B9</f>
        <v>Bibi</v>
      </c>
      <c r="T656" s="110">
        <f>+Buti!C9</f>
        <v>10</v>
      </c>
      <c r="U656" s="90">
        <f>+Buti!D9</f>
        <v>-4</v>
      </c>
      <c r="V656" s="91">
        <f>+Buti!E9</f>
        <v>7</v>
      </c>
      <c r="W656" s="185">
        <f>+Buti!F9</f>
        <v>5</v>
      </c>
      <c r="AV656"/>
    </row>
    <row r="657" spans="3:48" ht="13.5" thickBot="1" x14ac:dyDescent="0.35">
      <c r="C657" s="75"/>
      <c r="J657" s="16"/>
      <c r="K657" s="149">
        <f>+Wizard!A18</f>
        <v>14</v>
      </c>
      <c r="L657" s="23" t="str">
        <f>+Wizard!B18</f>
        <v>Tito</v>
      </c>
      <c r="M657" s="110">
        <f>+Wizard!C18</f>
        <v>3</v>
      </c>
      <c r="N657" s="100">
        <f>+Wizard!D18</f>
        <v>0</v>
      </c>
      <c r="O657" s="91">
        <f>+Wizard!E18</f>
        <v>10</v>
      </c>
      <c r="P657" s="18">
        <f>+Wizard!F18</f>
        <v>0</v>
      </c>
      <c r="R657" s="149">
        <f>+Buti!A10</f>
        <v>6</v>
      </c>
      <c r="S657" s="23" t="str">
        <f>+Buti!B10</f>
        <v>Sally</v>
      </c>
      <c r="T657" s="110">
        <f>+Buti!C10</f>
        <v>10</v>
      </c>
      <c r="U657" s="90">
        <f>+Buti!D10</f>
        <v>-77</v>
      </c>
      <c r="V657" s="91">
        <f>+Buti!E10</f>
        <v>6</v>
      </c>
      <c r="W657" s="185">
        <f>+Buti!F10</f>
        <v>0</v>
      </c>
      <c r="AV657"/>
    </row>
    <row r="658" spans="3:48" ht="13.5" thickBot="1" x14ac:dyDescent="0.35">
      <c r="C658" s="75"/>
      <c r="J658" s="16"/>
      <c r="K658" s="149">
        <f>+Wizard!A19</f>
        <v>15</v>
      </c>
      <c r="L658" s="23" t="str">
        <f>+Wizard!B19</f>
        <v>Amanda</v>
      </c>
      <c r="M658" s="110">
        <f>+Wizard!C19</f>
        <v>2</v>
      </c>
      <c r="N658" s="100">
        <f>+Wizard!D19</f>
        <v>0</v>
      </c>
      <c r="O658" s="91">
        <f>+Wizard!E19</f>
        <v>7</v>
      </c>
      <c r="P658" s="18">
        <f>+Wizard!F19</f>
        <v>0</v>
      </c>
      <c r="R658" s="149">
        <f>+Buti!A11</f>
        <v>7</v>
      </c>
      <c r="S658" s="23" t="str">
        <f>+Buti!B11</f>
        <v>Gemma</v>
      </c>
      <c r="T658" s="110">
        <f>+Buti!C11</f>
        <v>0</v>
      </c>
      <c r="U658" s="90">
        <f>+Buti!D11</f>
        <v>-41</v>
      </c>
      <c r="V658" s="91">
        <f>+Buti!E11</f>
        <v>14</v>
      </c>
      <c r="W658" s="185">
        <f>+Buti!F11</f>
        <v>0</v>
      </c>
      <c r="AV658"/>
    </row>
    <row r="659" spans="3:48" ht="13.5" thickBot="1" x14ac:dyDescent="0.35">
      <c r="C659" s="75"/>
      <c r="J659" s="16"/>
      <c r="K659" s="149">
        <f>+Wizard!A22</f>
        <v>18</v>
      </c>
      <c r="L659" s="23" t="str">
        <f>+Wizard!B22</f>
        <v>Jordi</v>
      </c>
      <c r="M659" s="110">
        <f>+Wizard!C22</f>
        <v>-2</v>
      </c>
      <c r="N659" s="100">
        <f>+Wizard!D22</f>
        <v>0</v>
      </c>
      <c r="O659" s="91">
        <f>+Wizard!E22</f>
        <v>18</v>
      </c>
      <c r="P659" s="18">
        <f>+Wizard!F22</f>
        <v>0</v>
      </c>
      <c r="R659" s="149">
        <f>+Buti!A12</f>
        <v>8</v>
      </c>
      <c r="S659" s="23" t="str">
        <f>+Buti!B12</f>
        <v>Neus</v>
      </c>
      <c r="T659" s="110">
        <f>+Buti!C12</f>
        <v>0</v>
      </c>
      <c r="U659" s="90">
        <f>+Buti!D12</f>
        <v>-128</v>
      </c>
      <c r="V659" s="91">
        <f>+Buti!E12</f>
        <v>18</v>
      </c>
      <c r="W659" s="185">
        <f>+Buti!F12</f>
        <v>0</v>
      </c>
      <c r="AV659"/>
    </row>
    <row r="660" spans="3:48" ht="13.5" thickBot="1" x14ac:dyDescent="0.35">
      <c r="C660" s="75"/>
      <c r="J660" s="16"/>
      <c r="K660" s="149">
        <f>+Wizard!A23</f>
        <v>19</v>
      </c>
      <c r="L660" s="23" t="str">
        <f>+Wizard!B23</f>
        <v>France</v>
      </c>
      <c r="M660" s="110">
        <f>+Wizard!C23</f>
        <v>-2</v>
      </c>
      <c r="N660" s="100">
        <f>+Wizard!D23</f>
        <v>0</v>
      </c>
      <c r="O660" s="91">
        <f>+Wizard!E23</f>
        <v>8</v>
      </c>
      <c r="P660" s="18">
        <f>+Wizard!F23</f>
        <v>0</v>
      </c>
      <c r="R660" s="149">
        <f>+Buti!A13</f>
        <v>9</v>
      </c>
      <c r="S660" s="23" t="str">
        <f>+Buti!B13</f>
        <v>Òscar</v>
      </c>
      <c r="T660" s="110">
        <f>+Buti!C13</f>
        <v>-10</v>
      </c>
      <c r="U660" s="90">
        <f>+Buti!D13</f>
        <v>35</v>
      </c>
      <c r="V660" s="91">
        <f>+Buti!E13</f>
        <v>9</v>
      </c>
      <c r="W660" s="185">
        <f>+Buti!F13</f>
        <v>0</v>
      </c>
      <c r="Y660" s="149">
        <f>+Pumba!A13</f>
        <v>9</v>
      </c>
      <c r="Z660" s="23" t="str">
        <f>+Pumba!B13</f>
        <v>Sally</v>
      </c>
      <c r="AA660" s="110">
        <f>+Pumba!C13</f>
        <v>-19</v>
      </c>
      <c r="AB660" s="100">
        <f>+Pumba!D13</f>
        <v>17.363636363636363</v>
      </c>
      <c r="AC660" s="91">
        <f>+Pumba!E13</f>
        <v>6</v>
      </c>
      <c r="AD660" s="185">
        <f>+Pumba!F13</f>
        <v>0</v>
      </c>
      <c r="AV660"/>
    </row>
    <row r="661" spans="3:48" ht="13.5" thickBot="1" x14ac:dyDescent="0.35">
      <c r="C661" s="75"/>
      <c r="J661" s="16"/>
      <c r="K661" s="149">
        <f>+Wizard!A27</f>
        <v>23</v>
      </c>
      <c r="L661" s="23" t="str">
        <f>+Wizard!B27</f>
        <v>Goretti</v>
      </c>
      <c r="M661" s="110">
        <f>+Wizard!C27</f>
        <v>-26</v>
      </c>
      <c r="N661" s="100">
        <f>+Wizard!D27</f>
        <v>0</v>
      </c>
      <c r="O661" s="91">
        <f>+Wizard!E27</f>
        <v>58</v>
      </c>
      <c r="P661" s="18">
        <f>+Wizard!F27</f>
        <v>0</v>
      </c>
      <c r="R661" s="149">
        <f>+Buti!A14</f>
        <v>10</v>
      </c>
      <c r="S661" s="23" t="str">
        <f>+Buti!B14</f>
        <v>Núria V.</v>
      </c>
      <c r="T661" s="110">
        <f>+Buti!C14</f>
        <v>-10</v>
      </c>
      <c r="U661" s="90">
        <f>+Buti!D14</f>
        <v>-84</v>
      </c>
      <c r="V661" s="91">
        <f>+Buti!E14</f>
        <v>9</v>
      </c>
      <c r="W661" s="185">
        <f>+Buti!F14</f>
        <v>0</v>
      </c>
      <c r="Y661" s="149">
        <f>+Pumba!A14</f>
        <v>10</v>
      </c>
      <c r="Z661" s="23" t="str">
        <f>+Pumba!B14</f>
        <v>Albert</v>
      </c>
      <c r="AA661" s="110">
        <f>+Pumba!C14</f>
        <v>10</v>
      </c>
      <c r="AB661" s="100">
        <f>+Pumba!D14</f>
        <v>9.375</v>
      </c>
      <c r="AC661" s="91">
        <f>+Pumba!E14</f>
        <v>1</v>
      </c>
      <c r="AD661" s="185">
        <f>+Pumba!F14</f>
        <v>0</v>
      </c>
      <c r="AV661"/>
    </row>
    <row r="662" spans="3:48" ht="13.5" thickBot="1" x14ac:dyDescent="0.35">
      <c r="C662" s="75"/>
      <c r="J662" s="16"/>
      <c r="K662" s="149">
        <f>+Wizard!A28</f>
        <v>24</v>
      </c>
      <c r="L662" s="23" t="str">
        <f>+Wizard!B28</f>
        <v>Nin</v>
      </c>
      <c r="M662" s="110">
        <f>+Wizard!C28</f>
        <v>-28</v>
      </c>
      <c r="N662" s="100">
        <f>+Wizard!D28</f>
        <v>138.57142857142858</v>
      </c>
      <c r="O662" s="91">
        <f>+Wizard!E28</f>
        <v>22</v>
      </c>
      <c r="P662" s="18">
        <f>+Wizard!F28</f>
        <v>0</v>
      </c>
      <c r="R662" s="149">
        <f>+Buti!A15</f>
        <v>11</v>
      </c>
      <c r="S662" s="23" t="str">
        <f>+Buti!B15</f>
        <v>Albert</v>
      </c>
      <c r="T662" s="110">
        <f>+Buti!C15</f>
        <v>-20</v>
      </c>
      <c r="U662" s="90">
        <f>+Buti!D15</f>
        <v>-192</v>
      </c>
      <c r="V662" s="91">
        <f>+Buti!E15</f>
        <v>16</v>
      </c>
      <c r="W662" s="185">
        <f>+Buti!F15</f>
        <v>0</v>
      </c>
      <c r="AV662"/>
    </row>
    <row r="663" spans="3:48" x14ac:dyDescent="0.3">
      <c r="C663" s="75"/>
      <c r="E663" s="16"/>
      <c r="G663" s="16"/>
      <c r="H663" s="16"/>
      <c r="J663" s="16"/>
      <c r="K663" s="16"/>
      <c r="L663" s="16"/>
      <c r="M663" s="16"/>
      <c r="O663" s="16"/>
      <c r="S663" s="16"/>
      <c r="U663" s="16"/>
      <c r="V663" s="16"/>
      <c r="AV663"/>
    </row>
    <row r="664" spans="3:48" x14ac:dyDescent="0.3">
      <c r="C664" s="75"/>
      <c r="D664" s="16"/>
      <c r="E664" s="16"/>
      <c r="H664" s="16"/>
      <c r="J664" s="16"/>
      <c r="K664" s="16"/>
      <c r="L664" s="16"/>
      <c r="M664" s="16"/>
      <c r="O664" s="16"/>
      <c r="S664" s="16"/>
      <c r="U664" s="16"/>
      <c r="V664" s="16"/>
      <c r="AV664"/>
    </row>
    <row r="665" spans="3:48" x14ac:dyDescent="0.3">
      <c r="C665" s="75"/>
      <c r="D665" s="200" t="str">
        <f>+Guinyot!A1</f>
        <v>GUINYOT</v>
      </c>
      <c r="E665" s="200"/>
      <c r="F665" s="200"/>
      <c r="G665" s="200"/>
      <c r="H665" s="200"/>
      <c r="I665" s="200"/>
      <c r="J665" s="16"/>
      <c r="AV665"/>
    </row>
    <row r="666" spans="3:48" ht="13.5" thickBot="1" x14ac:dyDescent="0.35">
      <c r="C666" s="75"/>
      <c r="D666" s="200"/>
      <c r="E666" s="200"/>
      <c r="F666" s="200"/>
      <c r="G666" s="200"/>
      <c r="H666" s="200"/>
      <c r="I666" s="200"/>
      <c r="J666" s="16"/>
      <c r="AV666"/>
    </row>
    <row r="667" spans="3:48" ht="13.5" thickBot="1" x14ac:dyDescent="0.35">
      <c r="C667" s="75"/>
      <c r="D667" s="66"/>
      <c r="E667" s="66"/>
      <c r="F667" s="67" t="str">
        <f>+Guinyot!C4</f>
        <v>Premi</v>
      </c>
      <c r="G667" s="67" t="str">
        <f>+Guinyot!D4</f>
        <v>Punts</v>
      </c>
      <c r="H667" s="67" t="str">
        <f>+Guinyot!E4</f>
        <v>Partides</v>
      </c>
      <c r="I667" s="68" t="str">
        <f>+Guinyot!F4</f>
        <v>General</v>
      </c>
      <c r="J667" s="16"/>
      <c r="AV667"/>
    </row>
    <row r="668" spans="3:48" ht="13.5" thickBot="1" x14ac:dyDescent="0.35">
      <c r="C668" s="75"/>
      <c r="D668" s="149">
        <f>+Guinyot!A5</f>
        <v>1</v>
      </c>
      <c r="E668" s="23" t="str">
        <f>+Guinyot!B5</f>
        <v>Carles</v>
      </c>
      <c r="F668" s="110">
        <f>+Guinyot!C5</f>
        <v>-100000000</v>
      </c>
      <c r="G668" s="100">
        <f>+Guinyot!D5</f>
        <v>0</v>
      </c>
      <c r="H668" s="96">
        <f>+Guinyot!E5</f>
        <v>0</v>
      </c>
      <c r="I668" s="18">
        <f>+Guinyot!F5</f>
        <v>0</v>
      </c>
      <c r="J668" s="16"/>
      <c r="AV668"/>
    </row>
    <row r="669" spans="3:48" ht="13.5" thickBot="1" x14ac:dyDescent="0.35">
      <c r="C669" s="75"/>
      <c r="D669" s="149">
        <f>+Guinyot!A6</f>
        <v>2</v>
      </c>
      <c r="E669" s="23" t="str">
        <f>+Guinyot!B6</f>
        <v>Mariajo</v>
      </c>
      <c r="F669" s="110">
        <f>+Guinyot!C6</f>
        <v>-100000000</v>
      </c>
      <c r="G669" s="100">
        <f>+Guinyot!D6</f>
        <v>0</v>
      </c>
      <c r="H669" s="91">
        <f>+Guinyot!E6</f>
        <v>0</v>
      </c>
      <c r="I669" s="18">
        <f>+Guinyot!F6</f>
        <v>0</v>
      </c>
      <c r="J669" s="16"/>
      <c r="AV669"/>
    </row>
    <row r="670" spans="3:48" ht="13.5" thickBot="1" x14ac:dyDescent="0.35">
      <c r="C670" s="75"/>
      <c r="D670" s="149">
        <f>+Guinyot!A7</f>
        <v>3</v>
      </c>
      <c r="E670" s="23" t="str">
        <f>+Guinyot!B7</f>
        <v>Sergi</v>
      </c>
      <c r="F670" s="110">
        <f>+Guinyot!C7</f>
        <v>-100000000</v>
      </c>
      <c r="G670" s="100">
        <f>+Guinyot!D7</f>
        <v>0</v>
      </c>
      <c r="H670" s="91">
        <f>+Guinyot!E7</f>
        <v>0</v>
      </c>
      <c r="I670" s="18">
        <f>+Guinyot!F7</f>
        <v>0</v>
      </c>
      <c r="J670" s="16"/>
      <c r="AV670"/>
    </row>
    <row r="671" spans="3:48" ht="13.5" thickBot="1" x14ac:dyDescent="0.35">
      <c r="C671" s="75"/>
      <c r="D671" s="149">
        <f>+Guinyot!A8</f>
        <v>4</v>
      </c>
      <c r="E671" s="23" t="str">
        <f>+Guinyot!B8</f>
        <v>Manolo</v>
      </c>
      <c r="F671" s="110">
        <f>+Guinyot!C8</f>
        <v>-100000000</v>
      </c>
      <c r="G671" s="100">
        <f>+Guinyot!D8</f>
        <v>0</v>
      </c>
      <c r="H671" s="91">
        <f>+Guinyot!E8</f>
        <v>0</v>
      </c>
      <c r="I671" s="18">
        <f>+Guinyot!F8</f>
        <v>0</v>
      </c>
      <c r="J671" s="16"/>
      <c r="AV671"/>
    </row>
    <row r="672" spans="3:48" ht="13.5" thickBot="1" x14ac:dyDescent="0.35">
      <c r="C672" s="75"/>
      <c r="D672" s="149">
        <f>+Guinyot!A9</f>
        <v>5</v>
      </c>
      <c r="E672" s="23" t="str">
        <f>+Guinyot!B9</f>
        <v>Jordi</v>
      </c>
      <c r="F672" s="110">
        <f>+Guinyot!C9</f>
        <v>-100000000</v>
      </c>
      <c r="G672" s="100">
        <f>+Guinyot!D9</f>
        <v>0</v>
      </c>
      <c r="H672" s="91">
        <f>+Guinyot!E9</f>
        <v>0</v>
      </c>
      <c r="I672" s="18">
        <f>+Guinyot!F9</f>
        <v>0</v>
      </c>
      <c r="J672" s="16"/>
      <c r="AV672"/>
    </row>
    <row r="673" spans="3:48" ht="13.5" thickBot="1" x14ac:dyDescent="0.35">
      <c r="C673" s="75"/>
      <c r="D673" s="16"/>
      <c r="E673" s="16"/>
      <c r="H673" s="16"/>
      <c r="J673" s="16"/>
      <c r="K673" s="149">
        <f>+Cribbage!A10</f>
        <v>6</v>
      </c>
      <c r="L673" s="23" t="str">
        <f>+Cribbage!B10</f>
        <v>Núria</v>
      </c>
      <c r="M673" s="89">
        <f>+Cribbage!C10</f>
        <v>0.5</v>
      </c>
      <c r="N673" s="100">
        <f>+Cribbage!D10</f>
        <v>5</v>
      </c>
      <c r="O673" s="91">
        <f>+Cribbage!E10</f>
        <v>0</v>
      </c>
      <c r="P673" s="18">
        <f>+Cribbage!G10</f>
        <v>0</v>
      </c>
      <c r="Y673" s="149" t="e">
        <f>+#REF!</f>
        <v>#REF!</v>
      </c>
      <c r="Z673" s="23" t="e">
        <f>+#REF!</f>
        <v>#REF!</v>
      </c>
      <c r="AA673" s="110" t="e">
        <f>+#REF!</f>
        <v>#REF!</v>
      </c>
      <c r="AB673" s="100" t="e">
        <f>+#REF!</f>
        <v>#REF!</v>
      </c>
      <c r="AC673" s="91" t="e">
        <f>+#REF!</f>
        <v>#REF!</v>
      </c>
      <c r="AD673" s="185" t="e">
        <f>+#REF!</f>
        <v>#REF!</v>
      </c>
      <c r="AV673"/>
    </row>
    <row r="674" spans="3:48" ht="13.5" thickBot="1" x14ac:dyDescent="0.35">
      <c r="C674" s="75"/>
      <c r="D674" s="16"/>
      <c r="E674" s="16"/>
      <c r="H674" s="16"/>
      <c r="J674" s="16"/>
      <c r="K674" s="149">
        <f>+Cribbage!A11</f>
        <v>7</v>
      </c>
      <c r="L674" s="23" t="str">
        <f>+Cribbage!B11</f>
        <v>Goretti</v>
      </c>
      <c r="M674" s="89">
        <f>+Cribbage!C11</f>
        <v>0</v>
      </c>
      <c r="N674" s="100">
        <f>+Cribbage!D11</f>
        <v>2</v>
      </c>
      <c r="O674" s="91">
        <f>+Cribbage!E11</f>
        <v>0</v>
      </c>
      <c r="P674" s="18">
        <f>+Cribbage!G11</f>
        <v>0</v>
      </c>
      <c r="R674" s="149" t="e">
        <f>+Podrida!#REF!</f>
        <v>#REF!</v>
      </c>
      <c r="S674" s="23" t="e">
        <f>+Podrida!#REF!</f>
        <v>#REF!</v>
      </c>
      <c r="T674" s="110" t="e">
        <f>+Podrida!#REF!</f>
        <v>#REF!</v>
      </c>
      <c r="U674" s="100" t="e">
        <f>+Podrida!#REF!</f>
        <v>#REF!</v>
      </c>
      <c r="V674" s="91" t="e">
        <f>+Podrida!#REF!</f>
        <v>#REF!</v>
      </c>
      <c r="W674" s="185" t="e">
        <f>+Podrida!#REF!</f>
        <v>#REF!</v>
      </c>
      <c r="Y674" s="149" t="e">
        <f>+#REF!</f>
        <v>#REF!</v>
      </c>
      <c r="Z674" s="23" t="e">
        <f>+#REF!</f>
        <v>#REF!</v>
      </c>
      <c r="AA674" s="110" t="e">
        <f>+#REF!</f>
        <v>#REF!</v>
      </c>
      <c r="AB674" s="100" t="e">
        <f>+#REF!</f>
        <v>#REF!</v>
      </c>
      <c r="AC674" s="91" t="e">
        <f>+#REF!</f>
        <v>#REF!</v>
      </c>
      <c r="AD674" s="185" t="e">
        <f>+#REF!</f>
        <v>#REF!</v>
      </c>
      <c r="AV674"/>
    </row>
    <row r="675" spans="3:48" ht="13.5" thickBot="1" x14ac:dyDescent="0.35">
      <c r="C675" s="75"/>
      <c r="D675" s="16"/>
      <c r="E675" s="16"/>
      <c r="H675" s="16"/>
      <c r="J675" s="16"/>
      <c r="K675" s="149">
        <f>+Cribbage!A12</f>
        <v>8</v>
      </c>
      <c r="L675" s="23" t="str">
        <f>+Cribbage!B12</f>
        <v>Gemma</v>
      </c>
      <c r="M675" s="89">
        <f>+Cribbage!C12</f>
        <v>3</v>
      </c>
      <c r="N675" s="100">
        <f>+Cribbage!D12</f>
        <v>4</v>
      </c>
      <c r="O675" s="91">
        <f>+Cribbage!E12</f>
        <v>0</v>
      </c>
      <c r="P675" s="18">
        <f>+Cribbage!G12</f>
        <v>0</v>
      </c>
      <c r="R675" s="149" t="e">
        <f>+Podrida!#REF!</f>
        <v>#REF!</v>
      </c>
      <c r="S675" s="23" t="e">
        <f>+Podrida!#REF!</f>
        <v>#REF!</v>
      </c>
      <c r="T675" s="110" t="e">
        <f>+Podrida!#REF!</f>
        <v>#REF!</v>
      </c>
      <c r="U675" s="100" t="e">
        <f>+Podrida!#REF!</f>
        <v>#REF!</v>
      </c>
      <c r="V675" s="91" t="e">
        <f>+Podrida!#REF!</f>
        <v>#REF!</v>
      </c>
      <c r="W675" s="185" t="e">
        <f>+Podrida!#REF!</f>
        <v>#REF!</v>
      </c>
      <c r="Y675" s="149" t="e">
        <f>+#REF!</f>
        <v>#REF!</v>
      </c>
      <c r="Z675" s="23" t="e">
        <f>+#REF!</f>
        <v>#REF!</v>
      </c>
      <c r="AA675" s="110" t="e">
        <f>+#REF!</f>
        <v>#REF!</v>
      </c>
      <c r="AB675" s="100" t="e">
        <f>+#REF!</f>
        <v>#REF!</v>
      </c>
      <c r="AC675" s="91" t="e">
        <f>+#REF!</f>
        <v>#REF!</v>
      </c>
      <c r="AD675" s="185" t="e">
        <f>+#REF!</f>
        <v>#REF!</v>
      </c>
      <c r="AV675"/>
    </row>
    <row r="676" spans="3:48" ht="13.5" thickBot="1" x14ac:dyDescent="0.35">
      <c r="C676" s="75"/>
      <c r="D676" s="16"/>
      <c r="E676" s="16"/>
      <c r="H676" s="16"/>
      <c r="J676" s="16"/>
      <c r="K676" s="149">
        <f>+Cribbage!A13</f>
        <v>9</v>
      </c>
      <c r="L676" s="23" t="str">
        <f>+Cribbage!B13</f>
        <v>Òscar</v>
      </c>
      <c r="M676" s="89">
        <f>+Cribbage!C13</f>
        <v>2.5</v>
      </c>
      <c r="N676" s="100">
        <f>+Cribbage!D13</f>
        <v>4</v>
      </c>
      <c r="O676" s="91">
        <f>+Cribbage!E13</f>
        <v>0</v>
      </c>
      <c r="P676" s="18">
        <f>+Cribbage!G13</f>
        <v>0</v>
      </c>
      <c r="R676" s="149" t="e">
        <f>+Podrida!#REF!</f>
        <v>#REF!</v>
      </c>
      <c r="S676" s="23" t="e">
        <f>+Podrida!#REF!</f>
        <v>#REF!</v>
      </c>
      <c r="T676" s="110" t="e">
        <f>+Podrida!#REF!</f>
        <v>#REF!</v>
      </c>
      <c r="U676" s="100" t="e">
        <f>+Podrida!#REF!</f>
        <v>#REF!</v>
      </c>
      <c r="V676" s="91" t="e">
        <f>+Podrida!#REF!</f>
        <v>#REF!</v>
      </c>
      <c r="W676" s="185" t="e">
        <f>+Podrida!#REF!</f>
        <v>#REF!</v>
      </c>
      <c r="Y676" s="149" t="e">
        <f>+#REF!</f>
        <v>#REF!</v>
      </c>
      <c r="Z676" s="23" t="e">
        <f>+#REF!</f>
        <v>#REF!</v>
      </c>
      <c r="AA676" s="110" t="e">
        <f>+#REF!</f>
        <v>#REF!</v>
      </c>
      <c r="AB676" s="100" t="e">
        <f>+#REF!</f>
        <v>#REF!</v>
      </c>
      <c r="AC676" s="91" t="e">
        <f>+#REF!</f>
        <v>#REF!</v>
      </c>
      <c r="AD676" s="185" t="e">
        <f>+#REF!</f>
        <v>#REF!</v>
      </c>
      <c r="AV676"/>
    </row>
    <row r="677" spans="3:48" ht="13.5" thickBot="1" x14ac:dyDescent="0.35">
      <c r="C677" s="75"/>
      <c r="D677" s="16"/>
      <c r="E677" s="16"/>
      <c r="H677" s="16"/>
      <c r="J677" s="16"/>
      <c r="K677" s="149">
        <f>+Cribbage!A14</f>
        <v>10</v>
      </c>
      <c r="L677" s="23" t="str">
        <f>+Cribbage!B14</f>
        <v>Paco</v>
      </c>
      <c r="M677" s="89">
        <f>+Cribbage!C14</f>
        <v>0.5</v>
      </c>
      <c r="N677" s="100">
        <f>+Cribbage!D14</f>
        <v>3</v>
      </c>
      <c r="O677" s="91">
        <f>+Cribbage!E14</f>
        <v>0</v>
      </c>
      <c r="P677" s="18">
        <f>+Cribbage!G14</f>
        <v>0</v>
      </c>
      <c r="R677" s="149" t="e">
        <f>+Podrida!#REF!</f>
        <v>#REF!</v>
      </c>
      <c r="S677" s="23" t="e">
        <f>+Podrida!#REF!</f>
        <v>#REF!</v>
      </c>
      <c r="T677" s="110" t="e">
        <f>+Podrida!#REF!</f>
        <v>#REF!</v>
      </c>
      <c r="U677" s="100" t="e">
        <f>+Podrida!#REF!</f>
        <v>#REF!</v>
      </c>
      <c r="V677" s="91" t="e">
        <f>+Podrida!#REF!</f>
        <v>#REF!</v>
      </c>
      <c r="W677" s="185" t="e">
        <f>+Podrida!#REF!</f>
        <v>#REF!</v>
      </c>
      <c r="Y677" s="149" t="e">
        <f>+#REF!</f>
        <v>#REF!</v>
      </c>
      <c r="Z677" s="23" t="e">
        <f>+#REF!</f>
        <v>#REF!</v>
      </c>
      <c r="AA677" s="110" t="e">
        <f>+#REF!</f>
        <v>#REF!</v>
      </c>
      <c r="AB677" s="100" t="e">
        <f>+#REF!</f>
        <v>#REF!</v>
      </c>
      <c r="AC677" s="91" t="e">
        <f>+#REF!</f>
        <v>#REF!</v>
      </c>
      <c r="AD677" s="185" t="e">
        <f>+#REF!</f>
        <v>#REF!</v>
      </c>
      <c r="AV677"/>
    </row>
    <row r="678" spans="3:48" ht="13.5" thickBot="1" x14ac:dyDescent="0.35">
      <c r="C678" s="75"/>
      <c r="D678" s="16"/>
      <c r="E678" s="16"/>
      <c r="H678" s="16"/>
      <c r="J678" s="16"/>
      <c r="K678" s="149">
        <f>+Cribbage!A15</f>
        <v>11</v>
      </c>
      <c r="L678" s="23" t="str">
        <f>+Cribbage!B15</f>
        <v>Nogué</v>
      </c>
      <c r="M678" s="89">
        <f>+Cribbage!C15</f>
        <v>0</v>
      </c>
      <c r="N678" s="100">
        <f>+Cribbage!D15</f>
        <v>3</v>
      </c>
      <c r="O678" s="91">
        <f>+Cribbage!E15</f>
        <v>0</v>
      </c>
      <c r="P678" s="18">
        <f>+Cribbage!G15</f>
        <v>0</v>
      </c>
      <c r="R678" s="149" t="e">
        <f>+Podrida!#REF!</f>
        <v>#REF!</v>
      </c>
      <c r="S678" s="23" t="e">
        <f>+Podrida!#REF!</f>
        <v>#REF!</v>
      </c>
      <c r="T678" s="110" t="e">
        <f>+Podrida!#REF!</f>
        <v>#REF!</v>
      </c>
      <c r="U678" s="100" t="e">
        <f>+Podrida!#REF!</f>
        <v>#REF!</v>
      </c>
      <c r="V678" s="91" t="e">
        <f>+Podrida!#REF!</f>
        <v>#REF!</v>
      </c>
      <c r="W678" s="185" t="e">
        <f>+Podrida!#REF!</f>
        <v>#REF!</v>
      </c>
      <c r="Y678" s="149" t="e">
        <f>+#REF!</f>
        <v>#REF!</v>
      </c>
      <c r="Z678" s="23" t="e">
        <f>+#REF!</f>
        <v>#REF!</v>
      </c>
      <c r="AA678" s="110" t="e">
        <f>+#REF!</f>
        <v>#REF!</v>
      </c>
      <c r="AB678" s="100" t="e">
        <f>+#REF!</f>
        <v>#REF!</v>
      </c>
      <c r="AC678" s="91" t="e">
        <f>+#REF!</f>
        <v>#REF!</v>
      </c>
      <c r="AD678" s="185" t="e">
        <f>+#REF!</f>
        <v>#REF!</v>
      </c>
      <c r="AV678"/>
    </row>
    <row r="679" spans="3:48" ht="13.5" thickBot="1" x14ac:dyDescent="0.35">
      <c r="C679" s="75"/>
      <c r="D679" s="16"/>
      <c r="E679" s="16"/>
      <c r="H679" s="16"/>
      <c r="J679" s="16"/>
      <c r="K679" s="149">
        <f>+Cribbage!A16</f>
        <v>12</v>
      </c>
      <c r="L679" s="23" t="str">
        <f>+Cribbage!B16</f>
        <v>Marko</v>
      </c>
      <c r="M679" s="89">
        <f>+Cribbage!C16</f>
        <v>-100000000</v>
      </c>
      <c r="N679" s="100">
        <f>+Cribbage!D16</f>
        <v>1</v>
      </c>
      <c r="O679" s="91">
        <f>+Cribbage!E16</f>
        <v>0</v>
      </c>
      <c r="P679" s="18">
        <f>+Cribbage!G16</f>
        <v>0</v>
      </c>
      <c r="R679" s="149" t="e">
        <f>+Podrida!#REF!</f>
        <v>#REF!</v>
      </c>
      <c r="S679" s="23" t="e">
        <f>+Podrida!#REF!</f>
        <v>#REF!</v>
      </c>
      <c r="T679" s="110" t="e">
        <f>+Podrida!#REF!</f>
        <v>#REF!</v>
      </c>
      <c r="U679" s="100" t="e">
        <f>+Podrida!#REF!</f>
        <v>#REF!</v>
      </c>
      <c r="V679" s="91" t="e">
        <f>+Podrida!#REF!</f>
        <v>#REF!</v>
      </c>
      <c r="W679" s="185" t="e">
        <f>+Podrida!#REF!</f>
        <v>#REF!</v>
      </c>
      <c r="Y679" s="149" t="e">
        <f>+#REF!</f>
        <v>#REF!</v>
      </c>
      <c r="Z679" s="23" t="e">
        <f>+#REF!</f>
        <v>#REF!</v>
      </c>
      <c r="AA679" s="110" t="e">
        <f>+#REF!</f>
        <v>#REF!</v>
      </c>
      <c r="AB679" s="100" t="e">
        <f>+#REF!</f>
        <v>#REF!</v>
      </c>
      <c r="AC679" s="91" t="e">
        <f>+#REF!</f>
        <v>#REF!</v>
      </c>
      <c r="AD679" s="185" t="e">
        <f>+#REF!</f>
        <v>#REF!</v>
      </c>
      <c r="AV679"/>
    </row>
    <row r="680" spans="3:48" ht="13.5" thickBot="1" x14ac:dyDescent="0.35">
      <c r="C680" s="75"/>
      <c r="D680" s="16"/>
      <c r="E680" s="16"/>
      <c r="H680" s="16"/>
      <c r="J680" s="16"/>
      <c r="K680" s="149">
        <f>+Cribbage!A17</f>
        <v>13</v>
      </c>
      <c r="L680" s="23" t="str">
        <f>+Cribbage!B17</f>
        <v>Lluisa</v>
      </c>
      <c r="M680" s="89">
        <f>+Cribbage!C17</f>
        <v>-100000000</v>
      </c>
      <c r="N680" s="100">
        <f>+Cribbage!D17</f>
        <v>1</v>
      </c>
      <c r="O680" s="91">
        <f>+Cribbage!E17</f>
        <v>0</v>
      </c>
      <c r="P680" s="18">
        <f>+Cribbage!G17</f>
        <v>0</v>
      </c>
      <c r="R680" s="149" t="e">
        <f>+Podrida!#REF!</f>
        <v>#REF!</v>
      </c>
      <c r="S680" s="23" t="e">
        <f>+Podrida!#REF!</f>
        <v>#REF!</v>
      </c>
      <c r="T680" s="110" t="e">
        <f>+Podrida!#REF!</f>
        <v>#REF!</v>
      </c>
      <c r="U680" s="100" t="e">
        <f>+Podrida!#REF!</f>
        <v>#REF!</v>
      </c>
      <c r="V680" s="91" t="e">
        <f>+Podrida!#REF!</f>
        <v>#REF!</v>
      </c>
      <c r="W680" s="185" t="e">
        <f>+Podrida!#REF!</f>
        <v>#REF!</v>
      </c>
      <c r="Y680" s="149" t="e">
        <f>+#REF!</f>
        <v>#REF!</v>
      </c>
      <c r="Z680" s="23" t="e">
        <f>+#REF!</f>
        <v>#REF!</v>
      </c>
      <c r="AA680" s="110" t="e">
        <f>+#REF!</f>
        <v>#REF!</v>
      </c>
      <c r="AB680" s="100" t="e">
        <f>+#REF!</f>
        <v>#REF!</v>
      </c>
      <c r="AC680" s="91" t="e">
        <f>+#REF!</f>
        <v>#REF!</v>
      </c>
      <c r="AD680" s="185" t="e">
        <f>+#REF!</f>
        <v>#REF!</v>
      </c>
      <c r="AV680"/>
    </row>
    <row r="681" spans="3:48" ht="13.5" hidden="1" thickBot="1" x14ac:dyDescent="0.35">
      <c r="C681" s="75"/>
      <c r="D681" s="16"/>
      <c r="E681" s="16"/>
      <c r="H681" s="16"/>
      <c r="J681" s="16"/>
      <c r="K681" s="149">
        <f>+Cribbage!A18</f>
        <v>14</v>
      </c>
      <c r="L681" s="23" t="str">
        <f>+Cribbage!B18</f>
        <v>Xavier</v>
      </c>
      <c r="M681" s="89">
        <f>+Cribbage!C18</f>
        <v>-100000000</v>
      </c>
      <c r="N681" s="100">
        <f>+Cribbage!D18</f>
        <v>1</v>
      </c>
      <c r="O681" s="91">
        <f>+Cribbage!E18</f>
        <v>0</v>
      </c>
      <c r="P681" s="18">
        <f>+Cribbage!G18</f>
        <v>0</v>
      </c>
      <c r="R681" s="149" t="e">
        <f>+Podrida!#REF!</f>
        <v>#REF!</v>
      </c>
      <c r="S681" s="23" t="e">
        <f>+Podrida!#REF!</f>
        <v>#REF!</v>
      </c>
      <c r="T681" s="110" t="e">
        <f>+Podrida!#REF!</f>
        <v>#REF!</v>
      </c>
      <c r="U681" s="100" t="e">
        <f>+Podrida!#REF!</f>
        <v>#REF!</v>
      </c>
      <c r="V681" s="91" t="e">
        <f>+Podrida!#REF!</f>
        <v>#REF!</v>
      </c>
      <c r="W681" s="185" t="e">
        <f>+Podrida!#REF!</f>
        <v>#REF!</v>
      </c>
      <c r="Y681" s="149" t="e">
        <f>+#REF!</f>
        <v>#REF!</v>
      </c>
      <c r="Z681" s="23" t="e">
        <f>+#REF!</f>
        <v>#REF!</v>
      </c>
      <c r="AA681" s="110" t="e">
        <f>+#REF!</f>
        <v>#REF!</v>
      </c>
      <c r="AB681" s="100" t="e">
        <f>+#REF!</f>
        <v>#REF!</v>
      </c>
      <c r="AC681" s="91" t="e">
        <f>+#REF!</f>
        <v>#REF!</v>
      </c>
      <c r="AD681" s="185" t="e">
        <f>+#REF!</f>
        <v>#REF!</v>
      </c>
      <c r="AV681"/>
    </row>
    <row r="682" spans="3:48" ht="13.5" thickBot="1" x14ac:dyDescent="0.35">
      <c r="C682" s="75"/>
      <c r="D682" s="16"/>
      <c r="E682" s="16"/>
      <c r="H682" s="16"/>
      <c r="J682" s="16"/>
      <c r="K682" s="149">
        <f>+Cribbage!A19</f>
        <v>15</v>
      </c>
      <c r="L682" s="23" t="str">
        <f>+Cribbage!B19</f>
        <v>Eito</v>
      </c>
      <c r="M682" s="89">
        <f>+Cribbage!C19</f>
        <v>-100000000</v>
      </c>
      <c r="N682" s="100">
        <f>+Cribbage!D19</f>
        <v>1</v>
      </c>
      <c r="O682" s="91">
        <f>+Cribbage!E19</f>
        <v>0</v>
      </c>
      <c r="P682" s="18">
        <f>+Cribbage!G19</f>
        <v>0</v>
      </c>
      <c r="S682" s="16"/>
      <c r="U682" s="16"/>
      <c r="V682" s="16"/>
      <c r="Y682" s="149" t="e">
        <f>+#REF!</f>
        <v>#REF!</v>
      </c>
      <c r="Z682" s="23" t="e">
        <f>+#REF!</f>
        <v>#REF!</v>
      </c>
      <c r="AA682" s="110" t="e">
        <f>+#REF!</f>
        <v>#REF!</v>
      </c>
      <c r="AB682" s="100" t="e">
        <f>+#REF!</f>
        <v>#REF!</v>
      </c>
      <c r="AC682" s="91" t="e">
        <f>+#REF!</f>
        <v>#REF!</v>
      </c>
      <c r="AD682" s="185" t="e">
        <f>+#REF!</f>
        <v>#REF!</v>
      </c>
      <c r="AV682"/>
    </row>
    <row r="683" spans="3:48" ht="13.5" thickBot="1" x14ac:dyDescent="0.35">
      <c r="C683" s="75"/>
      <c r="D683" s="16"/>
      <c r="E683" s="16"/>
      <c r="H683" s="16"/>
      <c r="J683" s="16"/>
      <c r="K683" s="149">
        <f>+Cribbage!A20</f>
        <v>16</v>
      </c>
      <c r="L683" s="23" t="str">
        <f>+Cribbage!B20</f>
        <v>Ana B.</v>
      </c>
      <c r="M683" s="89">
        <f>+Cribbage!C20</f>
        <v>-100000000</v>
      </c>
      <c r="N683" s="100">
        <f>+Cribbage!D20</f>
        <v>1</v>
      </c>
      <c r="O683" s="91">
        <f>+Cribbage!E20</f>
        <v>0</v>
      </c>
      <c r="P683" s="18">
        <f>+Cribbage!G20</f>
        <v>0</v>
      </c>
      <c r="S683" s="16"/>
      <c r="U683" s="16"/>
      <c r="V683" s="16"/>
      <c r="Y683" s="149" t="e">
        <f>+#REF!</f>
        <v>#REF!</v>
      </c>
      <c r="Z683" s="23" t="e">
        <f>+#REF!</f>
        <v>#REF!</v>
      </c>
      <c r="AA683" s="110" t="e">
        <f>+#REF!</f>
        <v>#REF!</v>
      </c>
      <c r="AB683" s="100" t="e">
        <f>+#REF!</f>
        <v>#REF!</v>
      </c>
      <c r="AC683" s="91" t="e">
        <f>+#REF!</f>
        <v>#REF!</v>
      </c>
      <c r="AD683" s="185" t="e">
        <f>+#REF!</f>
        <v>#REF!</v>
      </c>
      <c r="AV683"/>
    </row>
    <row r="684" spans="3:48" ht="13.5" thickBot="1" x14ac:dyDescent="0.35">
      <c r="C684" s="75"/>
      <c r="D684" s="16"/>
      <c r="E684" s="16"/>
      <c r="H684" s="16"/>
      <c r="J684" s="16"/>
      <c r="K684" s="149">
        <f>+Cribbage!A21</f>
        <v>17</v>
      </c>
      <c r="L684" s="23" t="str">
        <f>+Cribbage!B21</f>
        <v>Carles</v>
      </c>
      <c r="M684" s="89">
        <f>+Cribbage!C21</f>
        <v>-100000000</v>
      </c>
      <c r="N684" s="100">
        <f>+Cribbage!D21</f>
        <v>1</v>
      </c>
      <c r="O684" s="91">
        <f>+Cribbage!E21</f>
        <v>0</v>
      </c>
      <c r="P684" s="18">
        <f>+Cribbage!G21</f>
        <v>0</v>
      </c>
      <c r="S684" s="16"/>
      <c r="U684" s="16"/>
      <c r="V684" s="16"/>
      <c r="Y684" s="149" t="e">
        <f>+#REF!</f>
        <v>#REF!</v>
      </c>
      <c r="Z684" s="23" t="e">
        <f>+#REF!</f>
        <v>#REF!</v>
      </c>
      <c r="AA684" s="110" t="e">
        <f>+#REF!</f>
        <v>#REF!</v>
      </c>
      <c r="AB684" s="100" t="e">
        <f>+#REF!</f>
        <v>#REF!</v>
      </c>
      <c r="AC684" s="91" t="e">
        <f>+#REF!</f>
        <v>#REF!</v>
      </c>
      <c r="AD684" s="185" t="e">
        <f>+#REF!</f>
        <v>#REF!</v>
      </c>
      <c r="AV684"/>
    </row>
    <row r="685" spans="3:48" ht="13.5" thickBot="1" x14ac:dyDescent="0.35">
      <c r="C685" s="75"/>
      <c r="D685" s="16"/>
      <c r="E685" s="16"/>
      <c r="H685" s="16"/>
      <c r="J685" s="16"/>
      <c r="K685" s="149">
        <f>+Cribbage!A22</f>
        <v>18</v>
      </c>
      <c r="L685" s="23" t="str">
        <f>+Cribbage!B22</f>
        <v>Sergi</v>
      </c>
      <c r="M685" s="89">
        <f>+Cribbage!C22</f>
        <v>-100000000</v>
      </c>
      <c r="N685" s="100">
        <f>+Cribbage!D22</f>
        <v>1</v>
      </c>
      <c r="O685" s="91">
        <f>+Cribbage!E22</f>
        <v>0</v>
      </c>
      <c r="P685" s="18">
        <f>+Cribbage!G22</f>
        <v>0</v>
      </c>
      <c r="S685" s="16"/>
      <c r="U685" s="16"/>
      <c r="V685" s="16"/>
      <c r="AV685"/>
    </row>
    <row r="686" spans="3:48" ht="13.5" thickBot="1" x14ac:dyDescent="0.35">
      <c r="C686" s="75"/>
      <c r="D686" s="16"/>
      <c r="E686" s="16"/>
      <c r="H686" s="16"/>
      <c r="J686" s="16"/>
      <c r="K686" s="149">
        <f>+Cribbage!A23</f>
        <v>19</v>
      </c>
      <c r="L686" s="23" t="str">
        <f>+Cribbage!B23</f>
        <v>Manolo</v>
      </c>
      <c r="M686" s="89">
        <f>+Cribbage!C23</f>
        <v>-100000000</v>
      </c>
      <c r="N686" s="100">
        <f>+Cribbage!D23</f>
        <v>1</v>
      </c>
      <c r="O686" s="91">
        <f>+Cribbage!E23</f>
        <v>0</v>
      </c>
      <c r="P686" s="18">
        <f>+Cribbage!G23</f>
        <v>0</v>
      </c>
      <c r="S686" s="16"/>
      <c r="U686" s="16"/>
      <c r="V686" s="16"/>
      <c r="AV686"/>
    </row>
    <row r="687" spans="3:48" ht="13.5" thickBot="1" x14ac:dyDescent="0.35">
      <c r="C687" s="75"/>
      <c r="D687" s="16"/>
      <c r="E687" s="16"/>
      <c r="H687" s="16"/>
      <c r="J687" s="16"/>
      <c r="K687" s="149">
        <f>+Cribbage!A24</f>
        <v>20</v>
      </c>
      <c r="L687" s="23" t="str">
        <f>+Cribbage!B24</f>
        <v>Mariajo</v>
      </c>
      <c r="M687" s="89">
        <f>+Cribbage!C24</f>
        <v>-100000000</v>
      </c>
      <c r="N687" s="100">
        <f>+Cribbage!D24</f>
        <v>1</v>
      </c>
      <c r="O687" s="91">
        <f>+Cribbage!E24</f>
        <v>0</v>
      </c>
      <c r="P687" s="18">
        <f>+Cribbage!G24</f>
        <v>0</v>
      </c>
      <c r="S687" s="16"/>
      <c r="U687" s="16"/>
      <c r="V687" s="16"/>
      <c r="AV687"/>
    </row>
    <row r="688" spans="3:48" x14ac:dyDescent="0.3">
      <c r="C688" s="75"/>
      <c r="D688" s="16"/>
      <c r="E688" s="16"/>
      <c r="H688" s="16"/>
      <c r="J688" s="16"/>
      <c r="K688" s="16"/>
      <c r="L688" s="16"/>
      <c r="M688" s="16"/>
      <c r="O688" s="16"/>
      <c r="S688" s="16"/>
      <c r="U688" s="16"/>
      <c r="V688" s="16"/>
      <c r="AV688"/>
    </row>
    <row r="689" spans="3:48" x14ac:dyDescent="0.3">
      <c r="C689" s="75"/>
      <c r="J689" s="16"/>
      <c r="AV689"/>
    </row>
    <row r="690" spans="3:48" x14ac:dyDescent="0.3">
      <c r="C690" s="75"/>
      <c r="J690" s="16"/>
      <c r="AV690"/>
    </row>
    <row r="691" spans="3:48" x14ac:dyDescent="0.3">
      <c r="C691" s="75"/>
      <c r="J691" s="16"/>
      <c r="AV691"/>
    </row>
    <row r="692" spans="3:48" x14ac:dyDescent="0.3">
      <c r="C692" s="75"/>
      <c r="J692" s="16"/>
      <c r="AV692"/>
    </row>
    <row r="693" spans="3:48" x14ac:dyDescent="0.3">
      <c r="C693" s="75"/>
      <c r="J693" s="16"/>
      <c r="AV693"/>
    </row>
    <row r="694" spans="3:48" x14ac:dyDescent="0.3">
      <c r="C694" s="75"/>
      <c r="J694" s="16"/>
      <c r="AV694"/>
    </row>
    <row r="695" spans="3:48" x14ac:dyDescent="0.3">
      <c r="C695" s="75"/>
      <c r="J695" s="16"/>
      <c r="AV695"/>
    </row>
    <row r="696" spans="3:48" ht="13.5" thickBot="1" x14ac:dyDescent="0.35">
      <c r="C696" s="75"/>
      <c r="D696" s="16"/>
      <c r="E696" s="16"/>
      <c r="H696" s="16"/>
      <c r="J696" s="16"/>
      <c r="R696" s="149">
        <f>+Mus!A9</f>
        <v>5</v>
      </c>
      <c r="S696" s="23" t="str">
        <f>+Mus!B9</f>
        <v>Mariajo</v>
      </c>
      <c r="T696" s="110">
        <f>+Mus!C9</f>
        <v>-100000000</v>
      </c>
      <c r="U696" s="100">
        <f>+Mus!D9</f>
        <v>0</v>
      </c>
      <c r="V696" s="91">
        <f>+Mus!E9</f>
        <v>0</v>
      </c>
      <c r="W696" s="18">
        <f>+Mus!F9</f>
        <v>0</v>
      </c>
      <c r="AV696"/>
    </row>
    <row r="697" spans="3:48" ht="13.5" thickBot="1" x14ac:dyDescent="0.35">
      <c r="C697" s="75"/>
      <c r="D697" s="16"/>
      <c r="E697" s="16"/>
      <c r="H697" s="16"/>
      <c r="J697" s="16"/>
      <c r="K697" s="149">
        <f>+Tarot!A10</f>
        <v>6</v>
      </c>
      <c r="L697" s="23" t="str">
        <f>+Tarot!B10</f>
        <v>Grau</v>
      </c>
      <c r="M697" s="110">
        <f>+Tarot!C10</f>
        <v>-100000000</v>
      </c>
      <c r="N697" s="100">
        <f>+Tarot!D10</f>
        <v>1</v>
      </c>
      <c r="O697" s="91">
        <f>+Tarot!E10</f>
        <v>0</v>
      </c>
      <c r="P697" s="185">
        <f>+Tarot!F10</f>
        <v>0</v>
      </c>
      <c r="R697" s="149">
        <f>+Mus!A10</f>
        <v>6</v>
      </c>
      <c r="S697" s="23" t="str">
        <f>+Mus!B10</f>
        <v>Grau</v>
      </c>
      <c r="T697" s="110">
        <f>+Mus!C10</f>
        <v>-100000000</v>
      </c>
      <c r="U697" s="100">
        <f>+Mus!D10</f>
        <v>0</v>
      </c>
      <c r="V697" s="91">
        <f>+Mus!E10</f>
        <v>0</v>
      </c>
      <c r="W697" s="18">
        <f>+Mus!F10</f>
        <v>0</v>
      </c>
      <c r="Y697" s="23" t="e">
        <f>+#REF!</f>
        <v>#REF!</v>
      </c>
      <c r="Z697" s="23" t="e">
        <f>+#REF!</f>
        <v>#REF!</v>
      </c>
      <c r="AA697" s="110" t="e">
        <f>+#REF!</f>
        <v>#REF!</v>
      </c>
      <c r="AB697" s="100" t="e">
        <f>+#REF!</f>
        <v>#REF!</v>
      </c>
      <c r="AC697" s="91" t="e">
        <f>+#REF!</f>
        <v>#REF!</v>
      </c>
      <c r="AD697" s="18" t="e">
        <f>+#REF!</f>
        <v>#REF!</v>
      </c>
      <c r="AV697"/>
    </row>
    <row r="698" spans="3:48" ht="13.5" thickBot="1" x14ac:dyDescent="0.35">
      <c r="C698" s="75"/>
      <c r="D698" s="16"/>
      <c r="E698" s="16"/>
      <c r="H698" s="16"/>
      <c r="J698" s="16"/>
      <c r="K698" s="16"/>
      <c r="L698" s="16"/>
      <c r="M698" s="16"/>
      <c r="O698" s="16"/>
      <c r="S698" s="16"/>
      <c r="U698" s="16"/>
      <c r="V698" s="16"/>
      <c r="Y698" s="23" t="e">
        <f>+#REF!</f>
        <v>#REF!</v>
      </c>
      <c r="Z698" s="23" t="e">
        <f>+#REF!</f>
        <v>#REF!</v>
      </c>
      <c r="AA698" s="110" t="e">
        <f>+#REF!</f>
        <v>#REF!</v>
      </c>
      <c r="AB698" s="100" t="e">
        <f>+#REF!</f>
        <v>#REF!</v>
      </c>
      <c r="AC698" s="91" t="e">
        <f>+#REF!</f>
        <v>#REF!</v>
      </c>
      <c r="AD698" s="18" t="e">
        <f>+#REF!</f>
        <v>#REF!</v>
      </c>
      <c r="AV698"/>
    </row>
    <row r="699" spans="3:48" ht="13.5" thickBot="1" x14ac:dyDescent="0.35">
      <c r="C699" s="75"/>
      <c r="D699" s="16"/>
      <c r="E699" s="16"/>
      <c r="H699" s="16"/>
      <c r="J699" s="16"/>
      <c r="K699" s="16"/>
      <c r="L699" s="16"/>
      <c r="M699" s="16"/>
      <c r="O699" s="16"/>
      <c r="S699" s="16"/>
      <c r="U699" s="16"/>
      <c r="V699" s="16"/>
      <c r="Y699" s="23" t="e">
        <f>+#REF!</f>
        <v>#REF!</v>
      </c>
      <c r="Z699" s="23" t="e">
        <f>+#REF!</f>
        <v>#REF!</v>
      </c>
      <c r="AA699" s="110" t="e">
        <f>+#REF!</f>
        <v>#REF!</v>
      </c>
      <c r="AB699" s="100" t="e">
        <f>+#REF!</f>
        <v>#REF!</v>
      </c>
      <c r="AC699" s="91" t="e">
        <f>+#REF!</f>
        <v>#REF!</v>
      </c>
      <c r="AD699" s="18" t="e">
        <f>+#REF!</f>
        <v>#REF!</v>
      </c>
      <c r="AV699"/>
    </row>
    <row r="700" spans="3:48" ht="13.5" thickBot="1" x14ac:dyDescent="0.35">
      <c r="C700" s="75"/>
      <c r="D700" s="16"/>
      <c r="E700" s="16"/>
      <c r="H700" s="16"/>
      <c r="J700" s="16"/>
      <c r="K700" s="16"/>
      <c r="L700" s="16"/>
      <c r="M700" s="16"/>
      <c r="O700" s="16"/>
      <c r="S700" s="16"/>
      <c r="U700" s="16"/>
      <c r="V700" s="16"/>
      <c r="Y700" s="23" t="e">
        <f>+#REF!</f>
        <v>#REF!</v>
      </c>
      <c r="Z700" s="23" t="e">
        <f>+#REF!</f>
        <v>#REF!</v>
      </c>
      <c r="AA700" s="110" t="e">
        <f>+#REF!</f>
        <v>#REF!</v>
      </c>
      <c r="AB700" s="100" t="e">
        <f>+#REF!</f>
        <v>#REF!</v>
      </c>
      <c r="AC700" s="91" t="e">
        <f>+#REF!</f>
        <v>#REF!</v>
      </c>
      <c r="AD700" s="18" t="e">
        <f>+#REF!</f>
        <v>#REF!</v>
      </c>
      <c r="AV700"/>
    </row>
    <row r="701" spans="3:48" ht="13.5" thickBot="1" x14ac:dyDescent="0.35">
      <c r="C701" s="75"/>
      <c r="D701" s="16"/>
      <c r="E701" s="16"/>
      <c r="H701" s="16"/>
      <c r="J701" s="16"/>
      <c r="K701" s="16"/>
      <c r="L701" s="16"/>
      <c r="M701" s="16"/>
      <c r="O701" s="16"/>
      <c r="S701" s="16"/>
      <c r="U701" s="16"/>
      <c r="V701" s="16"/>
      <c r="Y701" s="23" t="e">
        <f>+#REF!</f>
        <v>#REF!</v>
      </c>
      <c r="Z701" s="23" t="e">
        <f>+#REF!</f>
        <v>#REF!</v>
      </c>
      <c r="AA701" s="110" t="e">
        <f>+#REF!</f>
        <v>#REF!</v>
      </c>
      <c r="AB701" s="100" t="e">
        <f>+#REF!</f>
        <v>#REF!</v>
      </c>
      <c r="AC701" s="91" t="e">
        <f>+#REF!</f>
        <v>#REF!</v>
      </c>
      <c r="AD701" s="18" t="e">
        <f>+#REF!</f>
        <v>#REF!</v>
      </c>
      <c r="AV701"/>
    </row>
    <row r="702" spans="3:48" hidden="1" x14ac:dyDescent="0.3">
      <c r="C702" s="75"/>
      <c r="D702" s="16"/>
      <c r="E702" s="16"/>
      <c r="H702" s="16"/>
      <c r="J702" s="16"/>
      <c r="K702" s="16"/>
      <c r="L702" s="16"/>
      <c r="M702" s="16"/>
      <c r="O702" s="16"/>
      <c r="S702" s="16"/>
      <c r="U702" s="16"/>
      <c r="V702" s="16"/>
      <c r="AV702"/>
    </row>
    <row r="703" spans="3:48" x14ac:dyDescent="0.3">
      <c r="C703" s="75"/>
      <c r="J703" s="16"/>
      <c r="S703" s="16"/>
      <c r="U703" s="16"/>
      <c r="V703" s="16"/>
      <c r="AV703"/>
    </row>
    <row r="704" spans="3:48" x14ac:dyDescent="0.3">
      <c r="C704" s="75"/>
      <c r="J704" s="16"/>
      <c r="S704" s="16"/>
      <c r="U704" s="16"/>
      <c r="V704" s="16"/>
      <c r="AV704"/>
    </row>
    <row r="705" spans="3:48" x14ac:dyDescent="0.3">
      <c r="C705" s="75"/>
      <c r="J705" s="16"/>
      <c r="S705" s="16"/>
      <c r="U705" s="16"/>
      <c r="V705" s="16"/>
      <c r="AV705"/>
    </row>
    <row r="706" spans="3:48" x14ac:dyDescent="0.3">
      <c r="C706" s="75"/>
      <c r="J706" s="16"/>
      <c r="S706" s="16"/>
      <c r="U706" s="16"/>
      <c r="V706" s="16"/>
      <c r="AV706"/>
    </row>
    <row r="707" spans="3:48" x14ac:dyDescent="0.3">
      <c r="C707" s="75"/>
      <c r="J707" s="16"/>
      <c r="S707" s="16"/>
      <c r="U707" s="16"/>
      <c r="V707" s="16"/>
      <c r="AV707"/>
    </row>
    <row r="708" spans="3:48" x14ac:dyDescent="0.3">
      <c r="C708" s="75"/>
      <c r="J708" s="16"/>
      <c r="S708" s="16"/>
      <c r="U708" s="16"/>
      <c r="V708" s="16"/>
      <c r="AV708"/>
    </row>
    <row r="709" spans="3:48" x14ac:dyDescent="0.3">
      <c r="C709" s="75"/>
      <c r="J709" s="16"/>
      <c r="S709" s="16"/>
      <c r="U709" s="16"/>
      <c r="V709" s="16"/>
      <c r="AV709"/>
    </row>
    <row r="710" spans="3:48" x14ac:dyDescent="0.3">
      <c r="C710" s="75"/>
      <c r="J710" s="16"/>
      <c r="K710" s="16"/>
      <c r="L710" s="16"/>
      <c r="M710" s="16"/>
      <c r="O710" s="16"/>
      <c r="S710" s="16"/>
      <c r="U710" s="16"/>
      <c r="V710" s="16"/>
      <c r="AV710"/>
    </row>
    <row r="711" spans="3:48" x14ac:dyDescent="0.3">
      <c r="C711" s="75"/>
      <c r="J711" s="16"/>
      <c r="K711" s="16"/>
      <c r="L711" s="16"/>
      <c r="M711" s="16"/>
      <c r="O711" s="16"/>
      <c r="S711" s="16"/>
      <c r="U711" s="16"/>
      <c r="V711" s="16"/>
      <c r="AV711"/>
    </row>
    <row r="712" spans="3:48" x14ac:dyDescent="0.3">
      <c r="C712" s="75"/>
      <c r="J712" s="16"/>
      <c r="K712" s="16"/>
      <c r="L712" s="16"/>
      <c r="M712" s="16"/>
      <c r="O712" s="16"/>
      <c r="S712" s="16"/>
      <c r="U712" s="16"/>
      <c r="V712" s="16"/>
      <c r="AV712"/>
    </row>
    <row r="713" spans="3:48" x14ac:dyDescent="0.3">
      <c r="C713" s="75"/>
      <c r="D713" s="16"/>
      <c r="E713" s="16"/>
      <c r="H713" s="16"/>
      <c r="J713" s="16"/>
      <c r="K713" s="16"/>
      <c r="L713" s="16"/>
      <c r="M713" s="16"/>
      <c r="O713" s="16"/>
      <c r="S713" s="16"/>
      <c r="U713" s="16"/>
      <c r="V713" s="16"/>
      <c r="AV713"/>
    </row>
    <row r="714" spans="3:48" x14ac:dyDescent="0.3">
      <c r="C714" s="75"/>
      <c r="D714" s="16"/>
      <c r="E714" s="16"/>
      <c r="H714" s="16"/>
      <c r="J714" s="16"/>
      <c r="K714" s="16"/>
      <c r="L714" s="16"/>
      <c r="M714" s="16"/>
      <c r="O714" s="16"/>
      <c r="S714" s="16"/>
      <c r="U714" s="16"/>
      <c r="V714" s="16"/>
      <c r="AV714"/>
    </row>
    <row r="715" spans="3:48" x14ac:dyDescent="0.3">
      <c r="C715" s="75"/>
      <c r="D715" s="16"/>
      <c r="E715" s="16"/>
      <c r="H715" s="16"/>
      <c r="J715" s="16"/>
      <c r="K715" s="16"/>
      <c r="L715" s="16"/>
      <c r="M715" s="16"/>
      <c r="O715" s="16"/>
      <c r="S715" s="16"/>
      <c r="U715" s="16"/>
      <c r="V715" s="16"/>
      <c r="AV715"/>
    </row>
    <row r="716" spans="3:48" x14ac:dyDescent="0.3">
      <c r="C716" s="75"/>
      <c r="D716" s="16"/>
      <c r="E716" s="16"/>
      <c r="H716" s="16"/>
      <c r="J716" s="16"/>
      <c r="K716" s="16"/>
      <c r="L716" s="16"/>
      <c r="M716" s="16"/>
      <c r="O716" s="16"/>
      <c r="S716" s="16"/>
      <c r="U716" s="16"/>
      <c r="V716" s="16"/>
      <c r="AV716"/>
    </row>
    <row r="717" spans="3:48" x14ac:dyDescent="0.3">
      <c r="C717" s="75"/>
      <c r="E717" s="16"/>
      <c r="H717" s="16"/>
      <c r="J717" s="16"/>
      <c r="K717" s="16"/>
      <c r="L717" s="16"/>
      <c r="M717" s="16"/>
      <c r="O717" s="16"/>
      <c r="S717" s="16"/>
      <c r="U717" s="16"/>
      <c r="V717" s="16"/>
    </row>
    <row r="725" spans="3:29" ht="13.5" thickBot="1" x14ac:dyDescent="0.35">
      <c r="Q725" s="149">
        <f>+Buti!A9</f>
        <v>5</v>
      </c>
      <c r="R725" s="23" t="str">
        <f>+Buti!B9</f>
        <v>Bibi</v>
      </c>
      <c r="S725" s="110">
        <f>+Buti!C9</f>
        <v>10</v>
      </c>
      <c r="T725" s="90">
        <f>+Buti!D9</f>
        <v>-4</v>
      </c>
      <c r="U725" s="91">
        <f>+Buti!E9</f>
        <v>7</v>
      </c>
      <c r="V725" s="185">
        <f>+Buti!F9</f>
        <v>5</v>
      </c>
      <c r="X725" s="149">
        <f>+Wizard!A9</f>
        <v>5</v>
      </c>
      <c r="Y725" s="23" t="str">
        <f>+Wizard!B9</f>
        <v>Jeff</v>
      </c>
      <c r="Z725" s="110">
        <f>+Wizard!C9</f>
        <v>28</v>
      </c>
      <c r="AA725" s="100">
        <f>+Wizard!D9</f>
        <v>206.66666666666666</v>
      </c>
      <c r="AB725" s="91">
        <f>+Wizard!E9</f>
        <v>218</v>
      </c>
      <c r="AC725" s="18">
        <f>+Wizard!F9</f>
        <v>5</v>
      </c>
    </row>
    <row r="726" spans="3:29" ht="13.5" thickBot="1" x14ac:dyDescent="0.35">
      <c r="Q726" s="149">
        <f>+Buti!A10</f>
        <v>6</v>
      </c>
      <c r="R726" s="23" t="str">
        <f>+Buti!B10</f>
        <v>Sally</v>
      </c>
      <c r="S726" s="110">
        <f>+Buti!C10</f>
        <v>10</v>
      </c>
      <c r="T726" s="90">
        <f>+Buti!D10</f>
        <v>-77</v>
      </c>
      <c r="U726" s="91">
        <f>+Buti!E10</f>
        <v>6</v>
      </c>
      <c r="V726" s="185">
        <f>+Buti!F10</f>
        <v>0</v>
      </c>
      <c r="X726" s="149">
        <f>+Wizard!A10</f>
        <v>6</v>
      </c>
      <c r="Y726" s="23" t="str">
        <f>+Wizard!B10</f>
        <v>Mario</v>
      </c>
      <c r="Z726" s="110">
        <f>+Wizard!C10</f>
        <v>26</v>
      </c>
      <c r="AA726" s="100">
        <f>+Wizard!D10</f>
        <v>0</v>
      </c>
      <c r="AB726" s="91">
        <f>+Wizard!E10</f>
        <v>122</v>
      </c>
      <c r="AC726" s="18">
        <f>+Wizard!F10</f>
        <v>0</v>
      </c>
    </row>
    <row r="727" spans="3:29" ht="13.5" thickBot="1" x14ac:dyDescent="0.35">
      <c r="J727" s="149">
        <f>+Mus!A11</f>
        <v>7</v>
      </c>
      <c r="K727" s="23" t="str">
        <f>+Mus!B11</f>
        <v>Jordi</v>
      </c>
      <c r="L727" s="110">
        <f>+Mus!C11</f>
        <v>-100000000</v>
      </c>
      <c r="M727" s="100">
        <f>+Mus!D11</f>
        <v>0</v>
      </c>
      <c r="N727" s="91">
        <f>+Mus!E11</f>
        <v>0</v>
      </c>
      <c r="O727" s="18">
        <f>+Mus!F11</f>
        <v>0</v>
      </c>
      <c r="Q727" s="149">
        <f>+Buti!A11</f>
        <v>7</v>
      </c>
      <c r="R727" s="23" t="str">
        <f>+Buti!B11</f>
        <v>Gemma</v>
      </c>
      <c r="S727" s="110">
        <f>+Buti!C11</f>
        <v>0</v>
      </c>
      <c r="T727" s="90">
        <f>+Buti!D11</f>
        <v>-41</v>
      </c>
      <c r="U727" s="91">
        <f>+Buti!E11</f>
        <v>14</v>
      </c>
      <c r="V727" s="185">
        <f>+Buti!F11</f>
        <v>0</v>
      </c>
      <c r="X727" s="149">
        <f>+Wizard!A11</f>
        <v>7</v>
      </c>
      <c r="Y727" s="23" t="str">
        <f>+Wizard!B11</f>
        <v>Marko</v>
      </c>
      <c r="Z727" s="110">
        <f>+Wizard!C11</f>
        <v>19</v>
      </c>
      <c r="AA727" s="100">
        <f>+Wizard!D11</f>
        <v>0</v>
      </c>
      <c r="AB727" s="91">
        <f>+Wizard!E11</f>
        <v>45</v>
      </c>
      <c r="AC727" s="18">
        <f>+Wizard!F11</f>
        <v>0</v>
      </c>
    </row>
    <row r="728" spans="3:29" ht="13.5" thickBot="1" x14ac:dyDescent="0.35">
      <c r="J728" s="16"/>
      <c r="K728" s="16"/>
      <c r="L728" s="16"/>
      <c r="M728" s="16"/>
      <c r="O728" s="16"/>
      <c r="Q728" s="149">
        <f>+Buti!A12</f>
        <v>8</v>
      </c>
      <c r="R728" s="23" t="str">
        <f>+Buti!B12</f>
        <v>Neus</v>
      </c>
      <c r="S728" s="110">
        <f>+Buti!C12</f>
        <v>0</v>
      </c>
      <c r="T728" s="90">
        <f>+Buti!D12</f>
        <v>-128</v>
      </c>
      <c r="U728" s="91">
        <f>+Buti!E12</f>
        <v>18</v>
      </c>
      <c r="V728" s="185">
        <f>+Buti!F12</f>
        <v>0</v>
      </c>
      <c r="X728" s="149">
        <f>+Wizard!A12</f>
        <v>8</v>
      </c>
      <c r="Y728" s="23" t="str">
        <f>+Wizard!B12</f>
        <v>Manolo</v>
      </c>
      <c r="Z728" s="110">
        <f>+Wizard!C12</f>
        <v>17</v>
      </c>
      <c r="AA728" s="100">
        <f>+Wizard!D12</f>
        <v>0</v>
      </c>
      <c r="AB728" s="91">
        <f>+Wizard!E12</f>
        <v>110</v>
      </c>
      <c r="AC728" s="18">
        <f>+Wizard!F12</f>
        <v>0</v>
      </c>
    </row>
    <row r="729" spans="3:29" ht="13.5" thickBot="1" x14ac:dyDescent="0.35">
      <c r="C729" s="149">
        <f>+Kul!A13</f>
        <v>9</v>
      </c>
      <c r="D729" s="23" t="str">
        <f>+Kul!B13</f>
        <v>Sally</v>
      </c>
      <c r="E729" s="110">
        <f>+Kul!C13</f>
        <v>-22</v>
      </c>
      <c r="F729" s="90">
        <f>+Kul!D13</f>
        <v>-13</v>
      </c>
      <c r="G729" s="91">
        <f>+Kul!E13</f>
        <v>10</v>
      </c>
      <c r="H729" s="185">
        <f>+Kul!F13</f>
        <v>0</v>
      </c>
      <c r="J729" s="16"/>
      <c r="K729" s="16"/>
      <c r="L729" s="16"/>
      <c r="M729" s="16"/>
      <c r="O729" s="16"/>
      <c r="Q729" s="149">
        <f>+Buti!A13</f>
        <v>9</v>
      </c>
      <c r="R729" s="23" t="str">
        <f>+Buti!B13</f>
        <v>Òscar</v>
      </c>
      <c r="S729" s="110">
        <f>+Buti!C13</f>
        <v>-10</v>
      </c>
      <c r="T729" s="90">
        <f>+Buti!D13</f>
        <v>35</v>
      </c>
      <c r="U729" s="91">
        <f>+Buti!E13</f>
        <v>9</v>
      </c>
      <c r="V729" s="185">
        <f>+Buti!F13</f>
        <v>0</v>
      </c>
      <c r="X729" s="149">
        <f>+Wizard!A13</f>
        <v>9</v>
      </c>
      <c r="Y729" s="23" t="str">
        <f>+Wizard!B13</f>
        <v>Alfred</v>
      </c>
      <c r="Z729" s="110">
        <f>+Wizard!C13</f>
        <v>10</v>
      </c>
      <c r="AA729" s="100">
        <f>+Wizard!D13</f>
        <v>0</v>
      </c>
      <c r="AB729" s="91">
        <f>+Wizard!E13</f>
        <v>59</v>
      </c>
      <c r="AC729" s="18">
        <f>+Wizard!F13</f>
        <v>0</v>
      </c>
    </row>
    <row r="730" spans="3:29" ht="13.5" thickBot="1" x14ac:dyDescent="0.35">
      <c r="C730" s="149">
        <f>+Kul!A14</f>
        <v>10</v>
      </c>
      <c r="D730" s="23" t="str">
        <f>+Kul!B14</f>
        <v>Toni</v>
      </c>
      <c r="E730" s="110">
        <f>+Kul!C14</f>
        <v>-55</v>
      </c>
      <c r="F730" s="90">
        <f>+Kul!D14</f>
        <v>-47</v>
      </c>
      <c r="G730" s="91">
        <f>+Kul!E14</f>
        <v>7</v>
      </c>
      <c r="H730" s="185">
        <f>+Kul!F14</f>
        <v>0</v>
      </c>
      <c r="J730" s="16"/>
      <c r="K730" s="16"/>
      <c r="L730" s="16"/>
      <c r="M730" s="16"/>
      <c r="O730" s="16"/>
      <c r="Q730" s="149">
        <f>+Buti!A14</f>
        <v>10</v>
      </c>
      <c r="R730" s="23" t="str">
        <f>+Buti!B14</f>
        <v>Núria V.</v>
      </c>
      <c r="S730" s="110">
        <f>+Buti!C14</f>
        <v>-10</v>
      </c>
      <c r="T730" s="90">
        <f>+Buti!D14</f>
        <v>-84</v>
      </c>
      <c r="U730" s="91">
        <f>+Buti!E14</f>
        <v>9</v>
      </c>
      <c r="V730" s="185">
        <f>+Buti!F14</f>
        <v>0</v>
      </c>
      <c r="X730" s="149">
        <f>+Wizard!A14</f>
        <v>10</v>
      </c>
      <c r="Y730" s="23" t="str">
        <f>+Wizard!B14</f>
        <v>Debi</v>
      </c>
      <c r="Z730" s="110">
        <f>+Wizard!C14</f>
        <v>9</v>
      </c>
      <c r="AA730" s="100">
        <f>+Wizard!D14</f>
        <v>0</v>
      </c>
      <c r="AB730" s="91">
        <f>+Wizard!E14</f>
        <v>7</v>
      </c>
      <c r="AC730" s="18">
        <f>+Wizard!F14</f>
        <v>0</v>
      </c>
    </row>
    <row r="731" spans="3:29" ht="13.5" thickBot="1" x14ac:dyDescent="0.35">
      <c r="C731" s="149">
        <f>+Kul!A15</f>
        <v>11</v>
      </c>
      <c r="D731" s="23" t="str">
        <f>+Kul!B15</f>
        <v>Nogué</v>
      </c>
      <c r="E731" s="110">
        <f>+Kul!C15</f>
        <v>20</v>
      </c>
      <c r="F731" s="90">
        <f>+Kul!D15</f>
        <v>10</v>
      </c>
      <c r="G731" s="91">
        <f>+Kul!E15</f>
        <v>4</v>
      </c>
      <c r="H731" s="185">
        <f>+Kul!F15</f>
        <v>0</v>
      </c>
      <c r="J731" s="16"/>
      <c r="K731" s="16"/>
      <c r="L731" s="16"/>
      <c r="M731" s="16"/>
      <c r="O731" s="16"/>
      <c r="Q731" s="149">
        <f>+Buti!A15</f>
        <v>11</v>
      </c>
      <c r="R731" s="23" t="str">
        <f>+Buti!B15</f>
        <v>Albert</v>
      </c>
      <c r="S731" s="110">
        <f>+Buti!C15</f>
        <v>-20</v>
      </c>
      <c r="T731" s="90">
        <f>+Buti!D15</f>
        <v>-192</v>
      </c>
      <c r="U731" s="91">
        <f>+Buti!E15</f>
        <v>16</v>
      </c>
      <c r="V731" s="185">
        <f>+Buti!F15</f>
        <v>0</v>
      </c>
      <c r="X731" s="149">
        <f>+Wizard!A15</f>
        <v>11</v>
      </c>
      <c r="Y731" s="23" t="str">
        <f>+Wizard!B15</f>
        <v>George</v>
      </c>
      <c r="Z731" s="110">
        <f>+Wizard!C15</f>
        <v>4</v>
      </c>
      <c r="AA731" s="100">
        <f>+Wizard!D15</f>
        <v>0</v>
      </c>
      <c r="AB731" s="91">
        <f>+Wizard!E15</f>
        <v>22</v>
      </c>
      <c r="AC731" s="18">
        <f>+Wizard!F15</f>
        <v>0</v>
      </c>
    </row>
    <row r="732" spans="3:29" x14ac:dyDescent="0.3">
      <c r="C732" s="75"/>
      <c r="E732" s="16"/>
      <c r="H732" s="16"/>
      <c r="J732" s="16"/>
      <c r="K732" s="16"/>
      <c r="L732" s="16"/>
      <c r="M732" s="16"/>
      <c r="O732" s="16"/>
      <c r="S732" s="16"/>
      <c r="U732" s="16"/>
      <c r="V732" s="16"/>
    </row>
    <row r="733" spans="3:29" hidden="1" x14ac:dyDescent="0.3"/>
    <row r="734" spans="3:29" hidden="1" x14ac:dyDescent="0.3"/>
    <row r="742" spans="3:29" ht="13.5" thickBot="1" x14ac:dyDescent="0.35">
      <c r="C742" s="149" t="e">
        <f>+#REF!</f>
        <v>#REF!</v>
      </c>
      <c r="D742" s="23" t="e">
        <f>+#REF!</f>
        <v>#REF!</v>
      </c>
      <c r="E742" s="110" t="e">
        <f>+#REF!</f>
        <v>#REF!</v>
      </c>
      <c r="F742" s="100" t="e">
        <f>+#REF!</f>
        <v>#REF!</v>
      </c>
      <c r="G742" s="91" t="e">
        <f>+#REF!</f>
        <v>#REF!</v>
      </c>
      <c r="H742" s="185" t="e">
        <f>+#REF!</f>
        <v>#REF!</v>
      </c>
      <c r="J742" s="23">
        <f>+Texas!A9</f>
        <v>5</v>
      </c>
      <c r="K742" s="23" t="str">
        <f>+Texas!B9</f>
        <v>David</v>
      </c>
      <c r="L742" s="110">
        <f>+Texas!C9</f>
        <v>-100000000</v>
      </c>
      <c r="M742" s="90">
        <f>+Texas!D9</f>
        <v>0</v>
      </c>
      <c r="N742" s="91">
        <f>+Texas!E9</f>
        <v>0</v>
      </c>
      <c r="O742" s="18">
        <f>+Texas!F9</f>
        <v>0</v>
      </c>
      <c r="Q742" s="149">
        <f>+Pumba!A9</f>
        <v>5</v>
      </c>
      <c r="R742" s="23" t="str">
        <f>+Pumba!B9</f>
        <v>Jordi</v>
      </c>
      <c r="S742" s="110">
        <f>+Pumba!C9</f>
        <v>3</v>
      </c>
      <c r="T742" s="100">
        <f>+Pumba!D9</f>
        <v>14.174863387978142</v>
      </c>
      <c r="U742" s="91">
        <f>+Pumba!E9</f>
        <v>37</v>
      </c>
      <c r="V742" s="185">
        <f>+Pumba!F9</f>
        <v>5</v>
      </c>
      <c r="X742" s="23">
        <f>+Omaha!A9</f>
        <v>5</v>
      </c>
      <c r="Y742" s="23" t="str">
        <f>+Omaha!B9</f>
        <v>Goretti</v>
      </c>
      <c r="Z742" s="110">
        <f>+Omaha!C9</f>
        <v>-100000000</v>
      </c>
      <c r="AA742" s="90">
        <f>+Omaha!D9</f>
        <v>0</v>
      </c>
      <c r="AB742" s="96">
        <f>+Omaha!E9</f>
        <v>0</v>
      </c>
      <c r="AC742" s="113">
        <f>+Omaha!F9</f>
        <v>0</v>
      </c>
    </row>
    <row r="743" spans="3:29" ht="13.5" thickBot="1" x14ac:dyDescent="0.35">
      <c r="C743" s="149" t="e">
        <f>+#REF!</f>
        <v>#REF!</v>
      </c>
      <c r="D743" s="23" t="e">
        <f>+#REF!</f>
        <v>#REF!</v>
      </c>
      <c r="E743" s="110" t="e">
        <f>+#REF!</f>
        <v>#REF!</v>
      </c>
      <c r="F743" s="100" t="e">
        <f>+#REF!</f>
        <v>#REF!</v>
      </c>
      <c r="G743" s="91" t="e">
        <f>+#REF!</f>
        <v>#REF!</v>
      </c>
      <c r="H743" s="185" t="e">
        <f>+#REF!</f>
        <v>#REF!</v>
      </c>
      <c r="J743" s="23">
        <f>+Texas!A10</f>
        <v>6</v>
      </c>
      <c r="K743" s="23" t="str">
        <f>+Texas!B10</f>
        <v>Gerard</v>
      </c>
      <c r="L743" s="110">
        <f>+Texas!C10</f>
        <v>-100000000</v>
      </c>
      <c r="M743" s="90">
        <f>+Texas!D10</f>
        <v>0</v>
      </c>
      <c r="N743" s="91">
        <f>+Texas!E10</f>
        <v>0</v>
      </c>
      <c r="O743" s="18">
        <f>+Texas!F10</f>
        <v>0</v>
      </c>
      <c r="Q743" s="149">
        <f>+Pumba!A10</f>
        <v>6</v>
      </c>
      <c r="R743" s="23" t="str">
        <f>+Pumba!B10</f>
        <v>Paco</v>
      </c>
      <c r="S743" s="110">
        <f>+Pumba!C10</f>
        <v>-2</v>
      </c>
      <c r="T743" s="100">
        <f>+Pumba!D10</f>
        <v>17.03125</v>
      </c>
      <c r="U743" s="91">
        <f>+Pumba!E10</f>
        <v>7</v>
      </c>
      <c r="V743" s="185">
        <f>+Pumba!F10</f>
        <v>0</v>
      </c>
      <c r="X743" s="23">
        <f>+Omaha!A10</f>
        <v>6</v>
      </c>
      <c r="Y743" s="23" t="str">
        <f>+Omaha!B10</f>
        <v>Grau</v>
      </c>
      <c r="Z743" s="110">
        <f>+Omaha!C10</f>
        <v>-100000000</v>
      </c>
      <c r="AA743" s="90">
        <f>+Omaha!D10</f>
        <v>0</v>
      </c>
      <c r="AB743" s="96">
        <f>+Omaha!E10</f>
        <v>0</v>
      </c>
      <c r="AC743" s="113">
        <f>+Omaha!F10</f>
        <v>0</v>
      </c>
    </row>
    <row r="744" spans="3:29" ht="13.5" thickBot="1" x14ac:dyDescent="0.35">
      <c r="C744" s="149" t="e">
        <f>+#REF!</f>
        <v>#REF!</v>
      </c>
      <c r="D744" s="23" t="e">
        <f>+#REF!</f>
        <v>#REF!</v>
      </c>
      <c r="E744" s="110" t="e">
        <f>+#REF!</f>
        <v>#REF!</v>
      </c>
      <c r="F744" s="100" t="e">
        <f>+#REF!</f>
        <v>#REF!</v>
      </c>
      <c r="G744" s="91" t="e">
        <f>+#REF!</f>
        <v>#REF!</v>
      </c>
      <c r="H744" s="185" t="e">
        <f>+#REF!</f>
        <v>#REF!</v>
      </c>
      <c r="Q744" s="149">
        <f>+Pumba!A11</f>
        <v>7</v>
      </c>
      <c r="R744" s="23" t="str">
        <f>+Pumba!B11</f>
        <v>Gemma</v>
      </c>
      <c r="S744" s="110">
        <f>+Pumba!C11</f>
        <v>-7</v>
      </c>
      <c r="T744" s="100">
        <f>+Pumba!D11</f>
        <v>17.583333333333332</v>
      </c>
      <c r="U744" s="91">
        <f>+Pumba!E11</f>
        <v>11</v>
      </c>
      <c r="V744" s="185">
        <f>+Pumba!F11</f>
        <v>0</v>
      </c>
      <c r="X744" s="23">
        <f>+Omaha!A11</f>
        <v>7</v>
      </c>
      <c r="Y744" s="23" t="str">
        <f>+Omaha!B11</f>
        <v>Sergi</v>
      </c>
      <c r="Z744" s="110">
        <f>+Omaha!C11</f>
        <v>-100000000</v>
      </c>
      <c r="AA744" s="90">
        <f>+Omaha!D11</f>
        <v>0</v>
      </c>
      <c r="AB744" s="96">
        <f>+Omaha!E11</f>
        <v>0</v>
      </c>
      <c r="AC744" s="113">
        <f>+Omaha!F11</f>
        <v>0</v>
      </c>
    </row>
    <row r="745" spans="3:29" ht="13.5" thickBot="1" x14ac:dyDescent="0.35">
      <c r="C745" s="16"/>
      <c r="E745" s="72"/>
      <c r="F745" s="92"/>
      <c r="G745" s="92"/>
      <c r="H745" s="16"/>
      <c r="Q745" s="149">
        <f>+Pumba!A12</f>
        <v>8</v>
      </c>
      <c r="R745" s="23" t="str">
        <f>+Pumba!B12</f>
        <v>Sebas</v>
      </c>
      <c r="S745" s="110">
        <f>+Pumba!C12</f>
        <v>-10</v>
      </c>
      <c r="T745" s="100">
        <f>+Pumba!D12</f>
        <v>15.354166666666666</v>
      </c>
      <c r="U745" s="91">
        <f>+Pumba!E12</f>
        <v>30</v>
      </c>
      <c r="V745" s="185">
        <f>+Pumba!F12</f>
        <v>0</v>
      </c>
      <c r="X745" s="23">
        <f>+Omaha!A12</f>
        <v>8</v>
      </c>
      <c r="Y745" s="23" t="str">
        <f>+Omaha!B12</f>
        <v>Katy</v>
      </c>
      <c r="Z745" s="110">
        <f>+Omaha!C12</f>
        <v>-100000000</v>
      </c>
      <c r="AA745" s="90">
        <f>+Omaha!D12</f>
        <v>0</v>
      </c>
      <c r="AB745" s="96">
        <f>+Omaha!E12</f>
        <v>0</v>
      </c>
      <c r="AC745" s="113">
        <f>+Omaha!F12</f>
        <v>0</v>
      </c>
    </row>
    <row r="746" spans="3:29" ht="13.5" thickBot="1" x14ac:dyDescent="0.35">
      <c r="C746" s="16"/>
      <c r="E746" s="72"/>
      <c r="F746" s="92"/>
      <c r="G746" s="92"/>
      <c r="H746" s="16"/>
      <c r="Q746" s="149">
        <f>+Pumba!A13</f>
        <v>9</v>
      </c>
      <c r="R746" s="23" t="str">
        <f>+Pumba!B13</f>
        <v>Sally</v>
      </c>
      <c r="S746" s="110">
        <f>+Pumba!C13</f>
        <v>-19</v>
      </c>
      <c r="T746" s="100">
        <f>+Pumba!D13</f>
        <v>17.363636363636363</v>
      </c>
      <c r="U746" s="91">
        <f>+Pumba!E13</f>
        <v>6</v>
      </c>
      <c r="V746" s="185">
        <f>+Pumba!F13</f>
        <v>0</v>
      </c>
      <c r="X746" s="23">
        <f>+Omaha!A13</f>
        <v>9</v>
      </c>
      <c r="Y746" s="23" t="str">
        <f>+Omaha!B13</f>
        <v>Manolo</v>
      </c>
      <c r="Z746" s="110">
        <f>+Omaha!C13</f>
        <v>-100000000</v>
      </c>
      <c r="AA746" s="90">
        <f>+Omaha!D13</f>
        <v>0</v>
      </c>
      <c r="AB746" s="96">
        <f>+Omaha!E13</f>
        <v>0</v>
      </c>
      <c r="AC746" s="113">
        <f>+Omaha!F13</f>
        <v>0</v>
      </c>
    </row>
    <row r="747" spans="3:29" ht="13.5" thickBot="1" x14ac:dyDescent="0.35">
      <c r="C747" s="16"/>
      <c r="E747" s="72"/>
      <c r="F747" s="92"/>
      <c r="G747" s="92"/>
      <c r="H747" s="16"/>
      <c r="Q747" s="149">
        <f>+Pumba!A14</f>
        <v>10</v>
      </c>
      <c r="R747" s="23" t="str">
        <f>+Pumba!B14</f>
        <v>Albert</v>
      </c>
      <c r="S747" s="110">
        <f>+Pumba!C14</f>
        <v>10</v>
      </c>
      <c r="T747" s="100">
        <f>+Pumba!D14</f>
        <v>9.375</v>
      </c>
      <c r="U747" s="91">
        <f>+Pumba!E14</f>
        <v>1</v>
      </c>
      <c r="V747" s="185">
        <f>+Pumba!F14</f>
        <v>0</v>
      </c>
    </row>
    <row r="748" spans="3:29" ht="13.5" thickBot="1" x14ac:dyDescent="0.35">
      <c r="C748" s="16"/>
      <c r="E748" s="72"/>
      <c r="F748" s="92"/>
      <c r="G748" s="92"/>
      <c r="H748" s="16"/>
      <c r="Q748" s="149">
        <f>+Pumba!A15</f>
        <v>11</v>
      </c>
      <c r="R748" s="23" t="str">
        <f>+Pumba!B15</f>
        <v>Carles</v>
      </c>
      <c r="S748" s="110">
        <f>+Pumba!C15</f>
        <v>10</v>
      </c>
      <c r="T748" s="100">
        <f>+Pumba!D15</f>
        <v>14.55</v>
      </c>
      <c r="U748" s="91">
        <f>+Pumba!E15</f>
        <v>4</v>
      </c>
      <c r="V748" s="185">
        <f>+Pumba!F15</f>
        <v>0</v>
      </c>
    </row>
    <row r="749" spans="3:29" x14ac:dyDescent="0.3">
      <c r="C749" s="16"/>
      <c r="E749" s="72"/>
      <c r="F749" s="92"/>
      <c r="G749" s="92"/>
      <c r="H749" s="16"/>
    </row>
    <row r="750" spans="3:29" x14ac:dyDescent="0.3">
      <c r="Q750" s="5" t="str">
        <f>+Pocha!A1</f>
        <v>POCHA</v>
      </c>
    </row>
    <row r="751" spans="3:29" ht="13.5" thickBot="1" x14ac:dyDescent="0.35">
      <c r="Q751" s="16"/>
    </row>
    <row r="752" spans="3:29" ht="13.5" thickBot="1" x14ac:dyDescent="0.35">
      <c r="Q752" s="19"/>
      <c r="R752" s="19"/>
      <c r="S752" s="20" t="str">
        <f>+Pocha!C4</f>
        <v>Premi</v>
      </c>
      <c r="T752" s="21" t="str">
        <f>+Pocha!D4</f>
        <v>Punts</v>
      </c>
      <c r="U752" s="21" t="str">
        <f>+Pocha!E4</f>
        <v>Partides</v>
      </c>
      <c r="V752" s="22" t="str">
        <f>+Pocha!F4</f>
        <v>General</v>
      </c>
    </row>
    <row r="753" spans="3:22" ht="13.5" thickBot="1" x14ac:dyDescent="0.35">
      <c r="Q753" s="149">
        <f>+Pocha!A5</f>
        <v>1</v>
      </c>
      <c r="R753" s="23" t="str">
        <f>+Pocha!B5</f>
        <v>Jordi</v>
      </c>
      <c r="S753" s="110">
        <f>+Pocha!C5</f>
        <v>7</v>
      </c>
      <c r="T753" s="100">
        <f>+Pocha!D5</f>
        <v>80</v>
      </c>
      <c r="U753" s="91">
        <f>+Pocha!E5</f>
        <v>1</v>
      </c>
      <c r="V753" s="18">
        <f>+Pocha!F5</f>
        <v>0</v>
      </c>
    </row>
    <row r="754" spans="3:22" ht="13.5" thickBot="1" x14ac:dyDescent="0.35">
      <c r="Q754" s="149">
        <f>+Pocha!A6</f>
        <v>1</v>
      </c>
      <c r="R754" s="23" t="str">
        <f>+Pocha!B6</f>
        <v>Sebas</v>
      </c>
      <c r="S754" s="110">
        <f>+Pocha!C6</f>
        <v>7</v>
      </c>
      <c r="T754" s="100">
        <f>+Pocha!D6</f>
        <v>80</v>
      </c>
      <c r="U754" s="91">
        <f>+Pocha!E6</f>
        <v>1</v>
      </c>
      <c r="V754" s="18">
        <f>+Pocha!F6</f>
        <v>0</v>
      </c>
    </row>
    <row r="755" spans="3:22" ht="13.5" thickBot="1" x14ac:dyDescent="0.35">
      <c r="Q755" s="149">
        <f>+Pocha!A7</f>
        <v>3</v>
      </c>
      <c r="R755" s="23" t="str">
        <f>+Pocha!B7</f>
        <v>Gemma</v>
      </c>
      <c r="S755" s="110">
        <f>+Pocha!C7</f>
        <v>-4</v>
      </c>
      <c r="T755" s="100">
        <f>+Pocha!D7</f>
        <v>65</v>
      </c>
      <c r="U755" s="91">
        <f>+Pocha!E7</f>
        <v>1</v>
      </c>
      <c r="V755" s="18">
        <f>+Pocha!F7</f>
        <v>0</v>
      </c>
    </row>
    <row r="756" spans="3:22" ht="13.5" thickBot="1" x14ac:dyDescent="0.35">
      <c r="Q756" s="149">
        <f>+Pocha!A8</f>
        <v>4</v>
      </c>
      <c r="R756" s="23" t="str">
        <f>+Pocha!B8</f>
        <v>Montse</v>
      </c>
      <c r="S756" s="110">
        <f>+Pocha!C8</f>
        <v>-10</v>
      </c>
      <c r="T756" s="100">
        <f>+Pocha!D8</f>
        <v>50</v>
      </c>
      <c r="U756" s="91">
        <f>+Pocha!E8</f>
        <v>1</v>
      </c>
      <c r="V756" s="18">
        <f>+Pocha!F8</f>
        <v>0</v>
      </c>
    </row>
    <row r="757" spans="3:22" ht="13.5" thickBot="1" x14ac:dyDescent="0.35">
      <c r="C757" s="149">
        <f>+Cribbage!A9</f>
        <v>5</v>
      </c>
      <c r="D757" s="23" t="str">
        <f>+Cribbage!B9</f>
        <v>Sebas</v>
      </c>
      <c r="E757" s="110">
        <f>+Cribbage!C9</f>
        <v>1</v>
      </c>
      <c r="F757" s="100">
        <f>+Cribbage!D9</f>
        <v>6</v>
      </c>
      <c r="G757" s="91">
        <f>+Cribbage!E9</f>
        <v>0</v>
      </c>
      <c r="H757" s="18">
        <f>+Cribbage!G9</f>
        <v>5</v>
      </c>
      <c r="J757" s="23" t="e">
        <f>+#REF!</f>
        <v>#REF!</v>
      </c>
      <c r="K757" s="23" t="e">
        <f>+#REF!</f>
        <v>#REF!</v>
      </c>
      <c r="L757" s="110" t="e">
        <f>+#REF!</f>
        <v>#REF!</v>
      </c>
      <c r="M757" s="100" t="e">
        <f>+#REF!</f>
        <v>#REF!</v>
      </c>
      <c r="N757" s="91" t="e">
        <f>+#REF!</f>
        <v>#REF!</v>
      </c>
      <c r="O757" s="18" t="e">
        <f>+#REF!</f>
        <v>#REF!</v>
      </c>
      <c r="Q757" s="149">
        <f>+Pocha!A9</f>
        <v>5</v>
      </c>
      <c r="R757" s="23" t="str">
        <f>+Pocha!B9</f>
        <v>Carles</v>
      </c>
      <c r="S757" s="110">
        <f>+Pocha!C9</f>
        <v>-100000000</v>
      </c>
      <c r="T757" s="100">
        <f>+Pocha!D9</f>
        <v>1E-4</v>
      </c>
      <c r="U757" s="91">
        <f>+Pocha!E9</f>
        <v>0</v>
      </c>
      <c r="V757" s="18">
        <f>+Pocha!F9</f>
        <v>0</v>
      </c>
    </row>
    <row r="775" spans="3:28" ht="13.5" hidden="1" thickBot="1" x14ac:dyDescent="0.35">
      <c r="C775" s="149" t="e">
        <f>+#REF!</f>
        <v>#REF!</v>
      </c>
      <c r="D775" s="23" t="e">
        <f>+#REF!</f>
        <v>#REF!</v>
      </c>
      <c r="E775" s="110" t="e">
        <f>+#REF!</f>
        <v>#REF!</v>
      </c>
      <c r="F775" s="100" t="e">
        <f>+#REF!</f>
        <v>#REF!</v>
      </c>
      <c r="G775" s="91" t="e">
        <f>+#REF!</f>
        <v>#REF!</v>
      </c>
      <c r="H775" s="185" t="e">
        <f>+#REF!</f>
        <v>#REF!</v>
      </c>
      <c r="O775" s="16"/>
      <c r="Q775" s="16"/>
      <c r="X775" s="16"/>
      <c r="Z775" s="72"/>
      <c r="AA775" s="72"/>
      <c r="AB775" s="92"/>
    </row>
    <row r="776" spans="3:28" ht="13.5" hidden="1" thickBot="1" x14ac:dyDescent="0.35">
      <c r="C776" s="149" t="e">
        <f>+#REF!</f>
        <v>#REF!</v>
      </c>
      <c r="D776" s="23" t="e">
        <f>+#REF!</f>
        <v>#REF!</v>
      </c>
      <c r="E776" s="110" t="e">
        <f>+#REF!</f>
        <v>#REF!</v>
      </c>
      <c r="F776" s="100" t="e">
        <f>+#REF!</f>
        <v>#REF!</v>
      </c>
      <c r="G776" s="91" t="e">
        <f>+#REF!</f>
        <v>#REF!</v>
      </c>
      <c r="H776" s="185" t="e">
        <f>+#REF!</f>
        <v>#REF!</v>
      </c>
      <c r="O776" s="16"/>
      <c r="Q776" s="16"/>
      <c r="X776" s="16"/>
      <c r="Z776" s="72"/>
      <c r="AA776" s="72"/>
      <c r="AB776" s="92"/>
    </row>
    <row r="777" spans="3:28" ht="13.5" hidden="1" thickBot="1" x14ac:dyDescent="0.35">
      <c r="C777" s="149" t="e">
        <f>+#REF!</f>
        <v>#REF!</v>
      </c>
      <c r="D777" s="23" t="e">
        <f>+#REF!</f>
        <v>#REF!</v>
      </c>
      <c r="E777" s="110" t="e">
        <f>+#REF!</f>
        <v>#REF!</v>
      </c>
      <c r="F777" s="100" t="e">
        <f>+#REF!</f>
        <v>#REF!</v>
      </c>
      <c r="G777" s="91" t="e">
        <f>+#REF!</f>
        <v>#REF!</v>
      </c>
      <c r="H777" s="185" t="e">
        <f>+#REF!</f>
        <v>#REF!</v>
      </c>
      <c r="O777" s="16"/>
      <c r="Q777" s="16"/>
    </row>
    <row r="778" spans="3:28" x14ac:dyDescent="0.3">
      <c r="Q778" s="16"/>
    </row>
    <row r="779" spans="3:28" x14ac:dyDescent="0.3">
      <c r="Q779" s="16"/>
    </row>
    <row r="780" spans="3:28" x14ac:dyDescent="0.3">
      <c r="Q780" s="5" t="str">
        <f>+Canasta!A1</f>
        <v>CANASTA</v>
      </c>
      <c r="V780" s="16"/>
    </row>
    <row r="781" spans="3:28" ht="13.5" thickBot="1" x14ac:dyDescent="0.35">
      <c r="V781" s="16"/>
    </row>
    <row r="782" spans="3:28" ht="13.5" thickBot="1" x14ac:dyDescent="0.35">
      <c r="Q782" s="66"/>
      <c r="R782" s="66"/>
      <c r="S782" s="67" t="str">
        <f>+Canasta!C4</f>
        <v>Premi</v>
      </c>
      <c r="T782" s="67" t="str">
        <f>+Canasta!D4</f>
        <v>Punts</v>
      </c>
      <c r="U782" s="67" t="str">
        <f>+Canasta!E4</f>
        <v>Partides</v>
      </c>
      <c r="V782" s="68" t="str">
        <f>+Canasta!F4</f>
        <v>General</v>
      </c>
    </row>
    <row r="783" spans="3:28" ht="13.5" thickBot="1" x14ac:dyDescent="0.35">
      <c r="Q783" s="23">
        <f>+Canasta!A5</f>
        <v>1</v>
      </c>
      <c r="R783" s="23" t="str">
        <f>+Canasta!B5</f>
        <v>Mariajo</v>
      </c>
      <c r="S783" s="110">
        <f>+Canasta!C5</f>
        <v>80</v>
      </c>
      <c r="T783" s="90">
        <f>+Canasta!D5</f>
        <v>1967.2916666666667</v>
      </c>
      <c r="U783" s="96">
        <f>+Canasta!E5</f>
        <v>24</v>
      </c>
      <c r="V783" s="185">
        <f>+Canasta!F5</f>
        <v>80</v>
      </c>
    </row>
    <row r="784" spans="3:28" ht="13.5" thickBot="1" x14ac:dyDescent="0.35">
      <c r="Q784" s="23">
        <f>+Canasta!A6</f>
        <v>2</v>
      </c>
      <c r="R784" s="23" t="str">
        <f>+Canasta!B6</f>
        <v>Emilia</v>
      </c>
      <c r="S784" s="110">
        <f>+Canasta!C6</f>
        <v>40</v>
      </c>
      <c r="T784" s="90">
        <f>+Canasta!D6</f>
        <v>2465</v>
      </c>
      <c r="U784" s="91">
        <f>+Canasta!E6</f>
        <v>6</v>
      </c>
      <c r="V784" s="185">
        <f>+Canasta!F6</f>
        <v>40</v>
      </c>
    </row>
    <row r="785" spans="10:22" ht="13.5" thickBot="1" x14ac:dyDescent="0.35">
      <c r="Q785" s="23">
        <f>+Canasta!A7</f>
        <v>3</v>
      </c>
      <c r="R785" s="23" t="str">
        <f>+Canasta!B7</f>
        <v>Maria</v>
      </c>
      <c r="S785" s="110">
        <f>+Canasta!C7</f>
        <v>10</v>
      </c>
      <c r="T785" s="90">
        <f>+Canasta!D7</f>
        <v>620</v>
      </c>
      <c r="U785" s="91">
        <f>+Canasta!E7</f>
        <v>13</v>
      </c>
      <c r="V785" s="185">
        <f>+Canasta!F7</f>
        <v>20</v>
      </c>
    </row>
    <row r="786" spans="10:22" ht="13.5" thickBot="1" x14ac:dyDescent="0.35">
      <c r="Q786" s="23">
        <f>+Canasta!A8</f>
        <v>4</v>
      </c>
      <c r="R786" s="23" t="str">
        <f>+Canasta!B8</f>
        <v>Juani</v>
      </c>
      <c r="S786" s="110">
        <f>+Canasta!C8</f>
        <v>0</v>
      </c>
      <c r="T786" s="90">
        <f>+Canasta!D8</f>
        <v>-975.83333333333337</v>
      </c>
      <c r="U786" s="91">
        <f>+Canasta!E8</f>
        <v>12</v>
      </c>
      <c r="V786" s="185">
        <f>+Canasta!F8</f>
        <v>10</v>
      </c>
    </row>
    <row r="787" spans="10:22" ht="13.5" thickBot="1" x14ac:dyDescent="0.35">
      <c r="Q787" s="23">
        <f>+Canasta!A9</f>
        <v>5</v>
      </c>
      <c r="R787" s="23" t="str">
        <f>+Canasta!B9</f>
        <v>Tere</v>
      </c>
      <c r="S787" s="110">
        <f>+Canasta!C9</f>
        <v>-10</v>
      </c>
      <c r="T787" s="90">
        <f>+Canasta!D9</f>
        <v>210</v>
      </c>
      <c r="U787" s="91">
        <f>+Canasta!E9</f>
        <v>17</v>
      </c>
      <c r="V787" s="185">
        <f>+Canasta!F9</f>
        <v>5</v>
      </c>
    </row>
    <row r="788" spans="10:22" ht="13.5" thickBot="1" x14ac:dyDescent="0.35">
      <c r="O788" s="16"/>
      <c r="Q788" s="23">
        <f>+Canasta!A10</f>
        <v>6</v>
      </c>
      <c r="R788" s="23" t="str">
        <f>+Canasta!B10</f>
        <v>Mayte</v>
      </c>
      <c r="S788" s="110">
        <f>+Canasta!C10</f>
        <v>-50</v>
      </c>
      <c r="T788" s="90">
        <f>+Canasta!D10</f>
        <v>-2291.3636363636365</v>
      </c>
      <c r="U788" s="91">
        <f>+Canasta!E10</f>
        <v>11</v>
      </c>
      <c r="V788" s="185">
        <f>+Canasta!F10</f>
        <v>0</v>
      </c>
    </row>
    <row r="789" spans="10:22" x14ac:dyDescent="0.3">
      <c r="Q789" s="16"/>
    </row>
    <row r="790" spans="10:22" x14ac:dyDescent="0.3">
      <c r="Q790" s="16"/>
    </row>
    <row r="791" spans="10:22" x14ac:dyDescent="0.3">
      <c r="Q791" s="16"/>
    </row>
    <row r="792" spans="10:22" x14ac:dyDescent="0.3">
      <c r="Q792" s="16"/>
    </row>
    <row r="793" spans="10:22" x14ac:dyDescent="0.3">
      <c r="Q793" s="16"/>
    </row>
    <row r="794" spans="10:22" x14ac:dyDescent="0.3">
      <c r="Q794" s="16"/>
    </row>
    <row r="795" spans="10:22" x14ac:dyDescent="0.3">
      <c r="Q795" s="16"/>
    </row>
    <row r="796" spans="10:22" ht="13.5" thickBot="1" x14ac:dyDescent="0.35">
      <c r="J796" s="149">
        <f>+Escombra!A7</f>
        <v>3</v>
      </c>
      <c r="K796" s="23" t="str">
        <f>+Escombra!B7</f>
        <v>Núria</v>
      </c>
      <c r="L796" s="110">
        <f>+Escombra!C7</f>
        <v>1</v>
      </c>
      <c r="M796" s="100">
        <f>+Escombra!D7</f>
        <v>5</v>
      </c>
      <c r="N796" s="91">
        <f>+Escombra!E7</f>
        <v>-5</v>
      </c>
      <c r="O796" s="185">
        <f>+Escombra!F7</f>
        <v>8</v>
      </c>
      <c r="Q796" s="16"/>
    </row>
    <row r="797" spans="10:22" ht="13.5" thickBot="1" x14ac:dyDescent="0.35">
      <c r="J797" s="149">
        <f>+Escombra!A8</f>
        <v>4</v>
      </c>
      <c r="K797" s="23" t="str">
        <f>+Escombra!B8</f>
        <v>Gemma</v>
      </c>
      <c r="L797" s="110">
        <f>+Escombra!C8</f>
        <v>0</v>
      </c>
      <c r="M797" s="100">
        <f>+Escombra!D8</f>
        <v>5</v>
      </c>
      <c r="N797" s="91">
        <f>+Escombra!E8</f>
        <v>-12</v>
      </c>
      <c r="O797" s="185">
        <f>+Escombra!F8</f>
        <v>8</v>
      </c>
      <c r="Q797" s="16"/>
    </row>
    <row r="798" spans="10:22" x14ac:dyDescent="0.3">
      <c r="Q798" s="16"/>
    </row>
    <row r="799" spans="10:22" x14ac:dyDescent="0.3">
      <c r="Q799" s="16"/>
    </row>
    <row r="800" spans="10:22" x14ac:dyDescent="0.3">
      <c r="Q800" s="16"/>
    </row>
    <row r="801" spans="3:29" x14ac:dyDescent="0.3">
      <c r="Q801" s="16"/>
    </row>
    <row r="802" spans="3:29" x14ac:dyDescent="0.3">
      <c r="Q802" s="16"/>
    </row>
    <row r="803" spans="3:29" x14ac:dyDescent="0.3">
      <c r="Q803" s="16"/>
    </row>
    <row r="804" spans="3:29" x14ac:dyDescent="0.3">
      <c r="Q804" s="16"/>
    </row>
    <row r="805" spans="3:29" x14ac:dyDescent="0.3">
      <c r="Q805" s="16"/>
    </row>
    <row r="806" spans="3:29" x14ac:dyDescent="0.3">
      <c r="C806" s="5" t="str">
        <f>+Portugués!A1</f>
        <v>PORTUGUÉS</v>
      </c>
      <c r="X806" s="5" t="str">
        <f>+Tute!A1</f>
        <v>SUBHASTAT</v>
      </c>
      <c r="Y806" s="5"/>
    </row>
    <row r="807" spans="3:29" ht="13.5" thickBot="1" x14ac:dyDescent="0.35">
      <c r="X807" s="5"/>
      <c r="Y807" s="5"/>
    </row>
    <row r="808" spans="3:29" ht="13.5" thickBot="1" x14ac:dyDescent="0.35">
      <c r="C808" s="66"/>
      <c r="D808" s="66"/>
      <c r="E808" s="67" t="str">
        <f>+Portugués!C4</f>
        <v>Premi</v>
      </c>
      <c r="F808" s="67" t="str">
        <f>+Portugués!D4</f>
        <v>Punts</v>
      </c>
      <c r="G808" s="67" t="str">
        <f>+Portugués!E4</f>
        <v>Partides</v>
      </c>
      <c r="H808" s="68" t="str">
        <f>+Portugués!F4</f>
        <v>General</v>
      </c>
      <c r="X808" s="66"/>
      <c r="Y808" s="66"/>
      <c r="Z808" s="67" t="str">
        <f>+Tute!C4</f>
        <v>Premi</v>
      </c>
      <c r="AA808" s="67" t="str">
        <f>+Tute!D4</f>
        <v>Punts</v>
      </c>
      <c r="AB808" s="67" t="str">
        <f>+Tute!E4</f>
        <v>Partides</v>
      </c>
      <c r="AC808" s="68" t="str">
        <f>+Tute!F4</f>
        <v>General</v>
      </c>
    </row>
    <row r="809" spans="3:29" ht="13.5" thickBot="1" x14ac:dyDescent="0.35">
      <c r="C809" s="149">
        <f>+Portugués!A5</f>
        <v>1</v>
      </c>
      <c r="D809" s="23" t="str">
        <f>+Portugués!B5</f>
        <v>Manolo</v>
      </c>
      <c r="E809" s="110">
        <f>+Portugués!C5</f>
        <v>-100000000</v>
      </c>
      <c r="F809" s="100">
        <f>+Portugués!D5</f>
        <v>1E-4</v>
      </c>
      <c r="G809" s="96">
        <f>+Portugués!E5</f>
        <v>0</v>
      </c>
      <c r="H809" s="18">
        <f>+Portugués!F5</f>
        <v>0</v>
      </c>
      <c r="X809" s="23">
        <f>+Tute!A5</f>
        <v>1</v>
      </c>
      <c r="Y809" s="23" t="str">
        <f>+Tute!B5</f>
        <v>Sebas</v>
      </c>
      <c r="Z809" s="110">
        <f>+Tute!C5</f>
        <v>10</v>
      </c>
      <c r="AA809" s="90">
        <f>+Tute!D5</f>
        <v>780</v>
      </c>
      <c r="AB809" s="96">
        <f>+Tute!E5</f>
        <v>1</v>
      </c>
      <c r="AC809" s="113">
        <f>+Tute!F5</f>
        <v>0</v>
      </c>
    </row>
    <row r="810" spans="3:29" ht="13.5" thickBot="1" x14ac:dyDescent="0.35">
      <c r="C810" s="149">
        <f>+Portugués!A6</f>
        <v>2</v>
      </c>
      <c r="D810" s="23" t="str">
        <f>+Portugués!B6</f>
        <v>Goretti</v>
      </c>
      <c r="E810" s="110">
        <f>+Portugués!C6</f>
        <v>-100000000</v>
      </c>
      <c r="F810" s="100">
        <f>+Portugués!D6</f>
        <v>1E-4</v>
      </c>
      <c r="G810" s="91">
        <f>+Portugués!E6</f>
        <v>0</v>
      </c>
      <c r="H810" s="18">
        <f>+Portugués!F6</f>
        <v>0</v>
      </c>
      <c r="X810" s="23">
        <f>+Tute!A6</f>
        <v>2</v>
      </c>
      <c r="Y810" s="23" t="str">
        <f>+Tute!B6</f>
        <v>Jordi</v>
      </c>
      <c r="Z810" s="110">
        <f>+Tute!C6</f>
        <v>0</v>
      </c>
      <c r="AA810" s="90">
        <f>+Tute!D6</f>
        <v>645</v>
      </c>
      <c r="AB810" s="96">
        <f>+Tute!E6</f>
        <v>1</v>
      </c>
      <c r="AC810" s="113">
        <f>+Tute!F6</f>
        <v>0</v>
      </c>
    </row>
    <row r="811" spans="3:29" ht="13.5" thickBot="1" x14ac:dyDescent="0.35">
      <c r="C811" s="149">
        <f>+Portugués!A7</f>
        <v>3</v>
      </c>
      <c r="D811" s="23" t="str">
        <f>+Portugués!B7</f>
        <v>Grau</v>
      </c>
      <c r="E811" s="110">
        <f>+Portugués!C7</f>
        <v>-100000000</v>
      </c>
      <c r="F811" s="100">
        <f>+Portugués!D7</f>
        <v>1E-4</v>
      </c>
      <c r="G811" s="91">
        <f>+Portugués!E7</f>
        <v>0</v>
      </c>
      <c r="H811" s="18">
        <f>+Portugués!F7</f>
        <v>0</v>
      </c>
      <c r="X811" s="23">
        <f>+Tute!A7</f>
        <v>3</v>
      </c>
      <c r="Y811" s="23" t="str">
        <f>+Tute!B7</f>
        <v>Grau</v>
      </c>
      <c r="Z811" s="110">
        <f>+Tute!C7</f>
        <v>-10</v>
      </c>
      <c r="AA811" s="90">
        <f>+Tute!D7</f>
        <v>-1425</v>
      </c>
      <c r="AB811" s="96">
        <f>+Tute!E7</f>
        <v>1</v>
      </c>
      <c r="AC811" s="113">
        <f>+Tute!F7</f>
        <v>0</v>
      </c>
    </row>
    <row r="812" spans="3:29" ht="13.5" thickBot="1" x14ac:dyDescent="0.35">
      <c r="C812" s="149">
        <f>+Portugués!A8</f>
        <v>4</v>
      </c>
      <c r="D812" s="23" t="str">
        <f>+Portugués!B8</f>
        <v>Mercè</v>
      </c>
      <c r="E812" s="110">
        <f>+Portugués!C8</f>
        <v>-100000000</v>
      </c>
      <c r="F812" s="100">
        <f>+Portugués!D8</f>
        <v>1E-4</v>
      </c>
      <c r="G812" s="91">
        <f>+Portugués!E8</f>
        <v>0</v>
      </c>
      <c r="H812" s="18">
        <f>+Portugués!F8</f>
        <v>0</v>
      </c>
    </row>
    <row r="813" spans="3:29" ht="13.5" thickBot="1" x14ac:dyDescent="0.35">
      <c r="C813" s="149">
        <f>+Portugués!A9</f>
        <v>5</v>
      </c>
      <c r="D813" s="23" t="str">
        <f>+Portugués!B9</f>
        <v>Jordi</v>
      </c>
      <c r="E813" s="110">
        <f>+Portugués!C9</f>
        <v>-100000000</v>
      </c>
      <c r="F813" s="100">
        <f>+Portugués!D9</f>
        <v>1E-4</v>
      </c>
      <c r="G813" s="91">
        <f>+Portugués!E9</f>
        <v>0</v>
      </c>
      <c r="H813" s="18">
        <f>+Portugués!F9</f>
        <v>0</v>
      </c>
    </row>
    <row r="814" spans="3:29" ht="13.5" thickBot="1" x14ac:dyDescent="0.35">
      <c r="C814" s="149">
        <f>+Portugués!A10</f>
        <v>6</v>
      </c>
      <c r="D814" s="23" t="str">
        <f>+Portugués!B10</f>
        <v>Joan Carles</v>
      </c>
      <c r="E814" s="110">
        <f>+Portugués!C10</f>
        <v>-100000000</v>
      </c>
      <c r="F814" s="100">
        <f>+Portugués!D10</f>
        <v>1E-4</v>
      </c>
      <c r="G814" s="91">
        <f>+Portugués!E10</f>
        <v>0</v>
      </c>
      <c r="H814" s="18">
        <f>+Portugués!F10</f>
        <v>0</v>
      </c>
    </row>
    <row r="815" spans="3:29" ht="13.5" thickBot="1" x14ac:dyDescent="0.35">
      <c r="C815" s="149">
        <f>+Portugués!A11</f>
        <v>7</v>
      </c>
      <c r="D815" s="23" t="str">
        <f>+Portugués!B11</f>
        <v>Mariajo</v>
      </c>
      <c r="E815" s="110">
        <f>+Portugués!C11</f>
        <v>-100000000</v>
      </c>
      <c r="F815" s="100">
        <f>+Portugués!D11</f>
        <v>1E-4</v>
      </c>
      <c r="G815" s="91">
        <f>+Portugués!E11</f>
        <v>0</v>
      </c>
      <c r="H815" s="18">
        <f>+Portugués!F11</f>
        <v>0</v>
      </c>
    </row>
    <row r="816" spans="3:29" x14ac:dyDescent="0.3">
      <c r="Q816" s="16"/>
    </row>
    <row r="817" spans="17:22" x14ac:dyDescent="0.3">
      <c r="Q817" s="16"/>
    </row>
    <row r="819" spans="17:22" hidden="1" x14ac:dyDescent="0.3"/>
    <row r="829" spans="17:22" ht="13.5" thickBot="1" x14ac:dyDescent="0.35">
      <c r="Q829" s="23">
        <f>+Texas!A12</f>
        <v>8</v>
      </c>
      <c r="R829" s="23" t="str">
        <f>+Texas!B12</f>
        <v>Grau</v>
      </c>
      <c r="S829" s="110">
        <f>+Texas!C12</f>
        <v>-100000000</v>
      </c>
      <c r="T829" s="90">
        <f>+Texas!D12</f>
        <v>0</v>
      </c>
      <c r="U829" s="91">
        <f>+Texas!E12</f>
        <v>0</v>
      </c>
      <c r="V829" s="18">
        <f>+Texas!F12</f>
        <v>0</v>
      </c>
    </row>
    <row r="830" spans="17:22" ht="13.5" thickBot="1" x14ac:dyDescent="0.35">
      <c r="Q830" s="23">
        <f>+Texas!A13</f>
        <v>9</v>
      </c>
      <c r="R830" s="23" t="str">
        <f>+Texas!B13</f>
        <v>Iglesias</v>
      </c>
      <c r="S830" s="110">
        <f>+Texas!C13</f>
        <v>-100000000</v>
      </c>
      <c r="T830" s="90">
        <f>+Texas!D13</f>
        <v>0</v>
      </c>
      <c r="U830" s="91">
        <f>+Texas!E13</f>
        <v>0</v>
      </c>
      <c r="V830" s="18">
        <f>+Texas!F13</f>
        <v>0</v>
      </c>
    </row>
    <row r="831" spans="17:22" x14ac:dyDescent="0.3">
      <c r="Q831" s="16"/>
    </row>
    <row r="832" spans="17:22" x14ac:dyDescent="0.3">
      <c r="Q832" s="16"/>
    </row>
    <row r="833" spans="4:17" x14ac:dyDescent="0.3">
      <c r="Q833" s="16"/>
    </row>
    <row r="834" spans="4:17" x14ac:dyDescent="0.3">
      <c r="Q834" s="16"/>
    </row>
    <row r="835" spans="4:17" x14ac:dyDescent="0.3">
      <c r="Q835" s="16"/>
    </row>
    <row r="836" spans="4:17" x14ac:dyDescent="0.3">
      <c r="Q836" s="16"/>
    </row>
    <row r="837" spans="4:17" x14ac:dyDescent="0.3">
      <c r="Q837" s="16"/>
    </row>
    <row r="838" spans="4:17" x14ac:dyDescent="0.3">
      <c r="Q838" s="16"/>
    </row>
    <row r="839" spans="4:17" x14ac:dyDescent="0.3">
      <c r="Q839" s="16"/>
    </row>
    <row r="840" spans="4:17" x14ac:dyDescent="0.3">
      <c r="Q840" s="16"/>
    </row>
    <row r="841" spans="4:17" x14ac:dyDescent="0.3">
      <c r="Q841" s="16"/>
    </row>
    <row r="842" spans="4:17" x14ac:dyDescent="0.3">
      <c r="Q842" s="16"/>
    </row>
    <row r="843" spans="4:17" x14ac:dyDescent="0.3">
      <c r="Q843" s="16"/>
    </row>
    <row r="844" spans="4:17" x14ac:dyDescent="0.3">
      <c r="Q844" s="16"/>
    </row>
    <row r="845" spans="4:17" x14ac:dyDescent="0.3">
      <c r="D845" s="5"/>
    </row>
    <row r="850" spans="3:28" x14ac:dyDescent="0.3">
      <c r="Q850" s="65"/>
      <c r="R850" s="65"/>
      <c r="S850" s="65"/>
      <c r="T850" s="65"/>
      <c r="U850" s="65"/>
      <c r="V850" s="65"/>
    </row>
    <row r="851" spans="3:28" x14ac:dyDescent="0.3">
      <c r="Q851" s="65"/>
      <c r="R851" s="65"/>
      <c r="S851" s="65"/>
      <c r="T851" s="65"/>
      <c r="U851" s="65"/>
      <c r="V851" s="65"/>
    </row>
    <row r="852" spans="3:28" x14ac:dyDescent="0.3">
      <c r="Q852" s="65"/>
      <c r="R852" s="65"/>
      <c r="S852" s="192"/>
      <c r="T852" s="160"/>
      <c r="U852" s="193"/>
      <c r="V852" s="65"/>
    </row>
    <row r="853" spans="3:28" x14ac:dyDescent="0.3">
      <c r="Q853" s="65"/>
      <c r="R853" s="65"/>
      <c r="S853" s="192"/>
      <c r="T853" s="160"/>
      <c r="U853" s="193"/>
      <c r="V853" s="65"/>
    </row>
    <row r="854" spans="3:28" ht="13.5" thickBot="1" x14ac:dyDescent="0.35">
      <c r="C854" s="23" t="e">
        <f>+#REF!</f>
        <v>#REF!</v>
      </c>
      <c r="D854" s="23" t="e">
        <f>+#REF!</f>
        <v>#REF!</v>
      </c>
      <c r="E854" s="110" t="e">
        <f>+#REF!</f>
        <v>#REF!</v>
      </c>
      <c r="F854" s="100" t="e">
        <f>+#REF!</f>
        <v>#REF!</v>
      </c>
      <c r="G854" s="91" t="e">
        <f>+#REF!</f>
        <v>#REF!</v>
      </c>
      <c r="H854" s="18" t="e">
        <f>+#REF!</f>
        <v>#REF!</v>
      </c>
      <c r="Q854" s="65"/>
      <c r="R854" s="65"/>
      <c r="S854" s="192"/>
      <c r="T854" s="160"/>
      <c r="U854" s="193"/>
      <c r="V854" s="65"/>
    </row>
    <row r="855" spans="3:28" ht="13.5" thickBot="1" x14ac:dyDescent="0.35">
      <c r="C855" s="23" t="e">
        <f>+#REF!</f>
        <v>#REF!</v>
      </c>
      <c r="D855" s="23" t="e">
        <f>+#REF!</f>
        <v>#REF!</v>
      </c>
      <c r="E855" s="110" t="e">
        <f>+#REF!</f>
        <v>#REF!</v>
      </c>
      <c r="F855" s="100" t="e">
        <f>+#REF!</f>
        <v>#REF!</v>
      </c>
      <c r="G855" s="91" t="e">
        <f>+#REF!</f>
        <v>#REF!</v>
      </c>
      <c r="H855" s="18" t="e">
        <f>+#REF!</f>
        <v>#REF!</v>
      </c>
      <c r="Q855" s="65"/>
      <c r="R855" s="65"/>
      <c r="S855" s="192"/>
      <c r="T855" s="160"/>
      <c r="U855" s="193"/>
      <c r="V855" s="65"/>
      <c r="X855" s="16"/>
      <c r="Z855" s="72"/>
      <c r="AA855" s="72"/>
      <c r="AB855" s="92"/>
    </row>
    <row r="856" spans="3:28" x14ac:dyDescent="0.3">
      <c r="Q856" s="65"/>
      <c r="R856" s="65"/>
      <c r="S856" s="65"/>
      <c r="T856" s="65"/>
      <c r="U856" s="65"/>
      <c r="V856" s="65"/>
      <c r="X856" s="16"/>
      <c r="Z856" s="72"/>
      <c r="AA856" s="72"/>
      <c r="AB856" s="92"/>
    </row>
    <row r="858" spans="3:28" x14ac:dyDescent="0.3">
      <c r="Q858" s="5" t="e">
        <f>+#REF!</f>
        <v>#REF!</v>
      </c>
      <c r="R858" s="65"/>
      <c r="S858" s="65"/>
      <c r="T858" s="65"/>
      <c r="U858" s="65"/>
      <c r="V858" s="65"/>
    </row>
    <row r="859" spans="3:28" ht="13.5" thickBot="1" x14ac:dyDescent="0.35">
      <c r="Q859" s="65"/>
      <c r="R859" s="65"/>
      <c r="S859" s="65"/>
      <c r="T859" s="65"/>
      <c r="U859" s="65"/>
      <c r="V859" s="65"/>
    </row>
    <row r="860" spans="3:28" ht="13.5" thickBot="1" x14ac:dyDescent="0.35">
      <c r="Q860" s="114"/>
      <c r="R860" s="114"/>
      <c r="S860" s="115" t="e">
        <f>+#REF!</f>
        <v>#REF!</v>
      </c>
      <c r="T860" s="115" t="e">
        <f>+#REF!</f>
        <v>#REF!</v>
      </c>
      <c r="U860" s="115" t="e">
        <f>+#REF!</f>
        <v>#REF!</v>
      </c>
      <c r="V860" s="116" t="e">
        <f>+#REF!</f>
        <v>#REF!</v>
      </c>
    </row>
    <row r="861" spans="3:28" ht="13.5" thickBot="1" x14ac:dyDescent="0.35">
      <c r="Q861" s="149" t="e">
        <f>+#REF!</f>
        <v>#REF!</v>
      </c>
      <c r="R861" s="19" t="e">
        <f>+#REF!</f>
        <v>#REF!</v>
      </c>
      <c r="S861" s="132" t="e">
        <f>+#REF!</f>
        <v>#REF!</v>
      </c>
      <c r="T861" s="133" t="e">
        <f>+#REF!</f>
        <v>#REF!</v>
      </c>
      <c r="U861" s="134" t="e">
        <f>+#REF!</f>
        <v>#REF!</v>
      </c>
      <c r="V861" s="22" t="e">
        <f>+#REF!</f>
        <v>#REF!</v>
      </c>
    </row>
    <row r="862" spans="3:28" ht="13.5" thickBot="1" x14ac:dyDescent="0.35">
      <c r="Q862" s="149" t="e">
        <f>+#REF!</f>
        <v>#REF!</v>
      </c>
      <c r="R862" s="23" t="e">
        <f>+#REF!</f>
        <v>#REF!</v>
      </c>
      <c r="S862" s="110" t="e">
        <f>+#REF!</f>
        <v>#REF!</v>
      </c>
      <c r="T862" s="100" t="e">
        <f>+#REF!</f>
        <v>#REF!</v>
      </c>
      <c r="U862" s="91" t="e">
        <f>+#REF!</f>
        <v>#REF!</v>
      </c>
      <c r="V862" s="18" t="e">
        <f>+#REF!</f>
        <v>#REF!</v>
      </c>
    </row>
    <row r="863" spans="3:28" ht="13.5" thickBot="1" x14ac:dyDescent="0.35">
      <c r="Q863" s="149" t="e">
        <f>+#REF!</f>
        <v>#REF!</v>
      </c>
      <c r="R863" s="23" t="e">
        <f>+#REF!</f>
        <v>#REF!</v>
      </c>
      <c r="S863" s="110" t="e">
        <f>+#REF!</f>
        <v>#REF!</v>
      </c>
      <c r="T863" s="100" t="e">
        <f>+#REF!</f>
        <v>#REF!</v>
      </c>
      <c r="U863" s="91" t="e">
        <f>+#REF!</f>
        <v>#REF!</v>
      </c>
      <c r="V863" s="18" t="e">
        <f>+#REF!</f>
        <v>#REF!</v>
      </c>
    </row>
    <row r="864" spans="3:28" ht="13.5" thickBot="1" x14ac:dyDescent="0.35">
      <c r="J864" s="16"/>
      <c r="L864" s="72"/>
      <c r="M864" s="72"/>
      <c r="N864" s="92"/>
      <c r="Q864" s="149" t="e">
        <f>+#REF!</f>
        <v>#REF!</v>
      </c>
      <c r="R864" s="23" t="e">
        <f>+#REF!</f>
        <v>#REF!</v>
      </c>
      <c r="S864" s="110" t="e">
        <f>+#REF!</f>
        <v>#REF!</v>
      </c>
      <c r="T864" s="100" t="e">
        <f>+#REF!</f>
        <v>#REF!</v>
      </c>
      <c r="U864" s="91" t="e">
        <f>+#REF!</f>
        <v>#REF!</v>
      </c>
      <c r="V864" s="18" t="e">
        <f>+#REF!</f>
        <v>#REF!</v>
      </c>
    </row>
    <row r="865" spans="3:29" x14ac:dyDescent="0.3">
      <c r="J865" s="16"/>
      <c r="L865" s="72"/>
      <c r="M865" s="72"/>
      <c r="N865" s="92"/>
    </row>
    <row r="866" spans="3:29" x14ac:dyDescent="0.3">
      <c r="J866" s="16"/>
      <c r="L866" s="72"/>
      <c r="M866" s="72"/>
      <c r="N866" s="92"/>
    </row>
    <row r="867" spans="3:29" x14ac:dyDescent="0.3">
      <c r="J867" s="16"/>
      <c r="L867" s="72"/>
      <c r="M867" s="72"/>
      <c r="N867" s="92"/>
    </row>
    <row r="868" spans="3:29" x14ac:dyDescent="0.3">
      <c r="J868" s="16"/>
      <c r="L868" s="72"/>
      <c r="M868" s="72"/>
      <c r="N868" s="92"/>
    </row>
    <row r="869" spans="3:29" ht="13.5" thickBot="1" x14ac:dyDescent="0.35">
      <c r="C869" s="23">
        <f>+Texas!A12</f>
        <v>8</v>
      </c>
      <c r="D869" s="23" t="str">
        <f>+Texas!B12</f>
        <v>Grau</v>
      </c>
      <c r="E869" s="110">
        <f>+Texas!C12</f>
        <v>-100000000</v>
      </c>
      <c r="F869" s="90">
        <f>+Texas!D12</f>
        <v>0</v>
      </c>
      <c r="G869" s="91">
        <f>+Texas!E12</f>
        <v>0</v>
      </c>
      <c r="H869" s="18">
        <f>+Texas!F12</f>
        <v>0</v>
      </c>
      <c r="K869" s="5"/>
    </row>
    <row r="874" spans="3:29" x14ac:dyDescent="0.3">
      <c r="J874" s="16"/>
      <c r="L874" s="72"/>
      <c r="M874" s="72"/>
      <c r="N874" s="92"/>
    </row>
    <row r="876" spans="3:29" x14ac:dyDescent="0.3">
      <c r="X876" s="5" t="s">
        <v>21</v>
      </c>
    </row>
    <row r="878" spans="3:29" ht="13.5" thickBot="1" x14ac:dyDescent="0.35"/>
    <row r="879" spans="3:29" ht="13.5" thickBot="1" x14ac:dyDescent="0.35">
      <c r="X879" s="66">
        <f>+Pocha!A4</f>
        <v>0</v>
      </c>
      <c r="Y879" s="66">
        <f>+Pocha!B4</f>
        <v>0</v>
      </c>
      <c r="Z879" s="66" t="str">
        <f>+Pocha!C4</f>
        <v>Premi</v>
      </c>
      <c r="AA879" s="66" t="str">
        <f>+Pocha!D4</f>
        <v>Punts</v>
      </c>
      <c r="AB879" s="66" t="str">
        <f>+Pocha!E4</f>
        <v>Partides</v>
      </c>
      <c r="AC879" s="66" t="str">
        <f>+Pocha!F4</f>
        <v>General</v>
      </c>
    </row>
    <row r="880" spans="3:29" ht="13.5" thickBot="1" x14ac:dyDescent="0.35">
      <c r="X880" s="66">
        <f>+Pocha!A5</f>
        <v>1</v>
      </c>
      <c r="Y880" s="110" t="str">
        <f>+Pocha!B5</f>
        <v>Jordi</v>
      </c>
      <c r="Z880" s="90">
        <f>+Pocha!C5</f>
        <v>7</v>
      </c>
      <c r="AA880" s="96">
        <f>+Pocha!D5</f>
        <v>80</v>
      </c>
      <c r="AB880" s="135">
        <f>+Pocha!E5</f>
        <v>1</v>
      </c>
      <c r="AC880" s="66">
        <f>+Pocha!F5</f>
        <v>0</v>
      </c>
    </row>
    <row r="881" spans="3:29" ht="13.5" thickBot="1" x14ac:dyDescent="0.35">
      <c r="X881" s="66">
        <f>+Pocha!A6</f>
        <v>1</v>
      </c>
      <c r="Y881" s="110" t="str">
        <f>+Pocha!B6</f>
        <v>Sebas</v>
      </c>
      <c r="Z881" s="90">
        <f>+Pocha!C6</f>
        <v>7</v>
      </c>
      <c r="AA881" s="96">
        <f>+Pocha!D6</f>
        <v>80</v>
      </c>
      <c r="AB881" s="135">
        <f>+Pocha!E6</f>
        <v>1</v>
      </c>
      <c r="AC881" s="66">
        <f>+Pocha!F6</f>
        <v>0</v>
      </c>
    </row>
    <row r="882" spans="3:29" ht="13.5" thickBot="1" x14ac:dyDescent="0.35">
      <c r="X882" s="66">
        <f>+Pocha!A7</f>
        <v>3</v>
      </c>
      <c r="Y882" s="110" t="str">
        <f>+Pocha!B7</f>
        <v>Gemma</v>
      </c>
      <c r="Z882" s="100">
        <f>+Pocha!C7</f>
        <v>-4</v>
      </c>
      <c r="AA882" s="91">
        <f>+Pocha!D7</f>
        <v>65</v>
      </c>
      <c r="AB882" s="135">
        <f>+Pocha!E7</f>
        <v>1</v>
      </c>
      <c r="AC882" s="66">
        <f>+Pocha!F7</f>
        <v>0</v>
      </c>
    </row>
    <row r="883" spans="3:29" ht="13.5" thickBot="1" x14ac:dyDescent="0.35">
      <c r="X883" s="66">
        <f>+Pocha!A8</f>
        <v>4</v>
      </c>
      <c r="Y883" s="110" t="str">
        <f>+Pocha!B8</f>
        <v>Montse</v>
      </c>
      <c r="Z883" s="100">
        <f>+Pocha!C8</f>
        <v>-10</v>
      </c>
      <c r="AA883" s="91">
        <f>+Pocha!D8</f>
        <v>50</v>
      </c>
      <c r="AB883" s="135">
        <f>+Pocha!E8</f>
        <v>1</v>
      </c>
      <c r="AC883" s="66">
        <f>+Pocha!F8</f>
        <v>0</v>
      </c>
    </row>
    <row r="886" spans="3:29" ht="13.5" thickBot="1" x14ac:dyDescent="0.35">
      <c r="J886" s="149">
        <v>4</v>
      </c>
      <c r="K886" s="23" t="str">
        <f>+'Tute cabrò'!B8</f>
        <v>Jordi</v>
      </c>
      <c r="L886" s="110">
        <f>+'Tute cabrò'!C8</f>
        <v>0</v>
      </c>
      <c r="M886" s="100">
        <f>+'Tute cabrò'!D8</f>
        <v>1.7142857142857142</v>
      </c>
      <c r="N886" s="91">
        <f>+'Tute cabrò'!E8</f>
        <v>35</v>
      </c>
      <c r="O886" s="18">
        <f>+'Tute cabrò'!F8</f>
        <v>10</v>
      </c>
      <c r="S886" s="72"/>
      <c r="T886" s="92"/>
      <c r="U886" s="92"/>
    </row>
    <row r="887" spans="3:29" x14ac:dyDescent="0.3">
      <c r="J887" s="72"/>
      <c r="K887" s="72"/>
      <c r="L887" s="92"/>
      <c r="S887" s="72"/>
      <c r="T887" s="92"/>
      <c r="U887" s="92"/>
    </row>
    <row r="888" spans="3:29" x14ac:dyDescent="0.3">
      <c r="C888" s="16"/>
      <c r="D888" s="52"/>
      <c r="E888" s="72"/>
      <c r="F888" s="92"/>
      <c r="G888" s="92"/>
      <c r="J888" s="72"/>
      <c r="K888" s="72"/>
      <c r="L888" s="92"/>
      <c r="S888" s="72"/>
      <c r="T888" s="92"/>
      <c r="U888" s="92"/>
    </row>
    <row r="889" spans="3:29" x14ac:dyDescent="0.3">
      <c r="J889" s="72"/>
      <c r="K889" s="72"/>
      <c r="L889" s="92"/>
    </row>
    <row r="890" spans="3:29" x14ac:dyDescent="0.3">
      <c r="C890" s="5" t="str">
        <f>+Pocha!A1</f>
        <v>POCHA</v>
      </c>
      <c r="J890" s="5" t="str">
        <f>+Cribbage!A1</f>
        <v>CRIBBAGE</v>
      </c>
    </row>
    <row r="891" spans="3:29" x14ac:dyDescent="0.3">
      <c r="J891" s="5"/>
    </row>
    <row r="892" spans="3:29" ht="13.5" thickBot="1" x14ac:dyDescent="0.35"/>
    <row r="893" spans="3:29" ht="13.5" thickBot="1" x14ac:dyDescent="0.35">
      <c r="C893" s="66"/>
      <c r="D893" s="66"/>
      <c r="E893" s="67" t="str">
        <f>+Pocha!C4</f>
        <v>Premi</v>
      </c>
      <c r="F893" s="67" t="str">
        <f>+Pocha!D4</f>
        <v>Punts</v>
      </c>
      <c r="G893" s="67" t="str">
        <f>+Pocha!E4</f>
        <v>Partides</v>
      </c>
      <c r="H893" s="68" t="str">
        <f>+Pocha!F4</f>
        <v>General</v>
      </c>
      <c r="J893" s="66"/>
      <c r="K893" s="66"/>
      <c r="L893" s="67" t="str">
        <f>+Cribbage!C4</f>
        <v>Premi</v>
      </c>
      <c r="M893" s="67" t="str">
        <f>+Cribbage!D4</f>
        <v>Reptes</v>
      </c>
      <c r="N893" s="67" t="str">
        <f>+Cribbage!E4</f>
        <v>Punts</v>
      </c>
      <c r="O893" s="68" t="str">
        <f>+Cribbage!G4</f>
        <v>General</v>
      </c>
    </row>
    <row r="894" spans="3:29" ht="13.5" thickBot="1" x14ac:dyDescent="0.35">
      <c r="C894" s="23">
        <f>+Pocha!A5</f>
        <v>1</v>
      </c>
      <c r="D894" s="23" t="str">
        <f>+Pocha!B5</f>
        <v>Jordi</v>
      </c>
      <c r="E894" s="110">
        <f>+Pocha!C5</f>
        <v>7</v>
      </c>
      <c r="F894" s="90">
        <f>+Pocha!D5</f>
        <v>80</v>
      </c>
      <c r="G894" s="96">
        <f>+Pocha!E5</f>
        <v>1</v>
      </c>
      <c r="H894" s="18">
        <f>+Pocha!F5</f>
        <v>0</v>
      </c>
      <c r="J894" s="23">
        <f>+Cribbage!A5</f>
        <v>1</v>
      </c>
      <c r="K894" s="23" t="str">
        <f>+Cribbage!B5</f>
        <v>Jordi</v>
      </c>
      <c r="L894" s="110">
        <f>+Cribbage!C5</f>
        <v>5</v>
      </c>
      <c r="M894" s="90">
        <f>+Cribbage!D5</f>
        <v>10</v>
      </c>
      <c r="N894" s="96">
        <f>+Cribbage!E5</f>
        <v>0</v>
      </c>
      <c r="O894" s="18">
        <f>+Cribbage!G5</f>
        <v>80</v>
      </c>
    </row>
    <row r="895" spans="3:29" ht="13.5" thickBot="1" x14ac:dyDescent="0.35">
      <c r="C895" s="23">
        <f>+Pocha!A6</f>
        <v>1</v>
      </c>
      <c r="D895" s="23" t="str">
        <f>+Pocha!B6</f>
        <v>Sebas</v>
      </c>
      <c r="E895" s="110">
        <f>+Pocha!C6</f>
        <v>7</v>
      </c>
      <c r="F895" s="90">
        <f>+Pocha!D6</f>
        <v>80</v>
      </c>
      <c r="G895" s="91">
        <f>+Pocha!E6</f>
        <v>1</v>
      </c>
      <c r="H895" s="18">
        <f>+Pocha!F6</f>
        <v>0</v>
      </c>
      <c r="J895" s="23">
        <f>+Cribbage!A6</f>
        <v>2</v>
      </c>
      <c r="K895" s="23" t="str">
        <f>+Cribbage!B6</f>
        <v>Grau</v>
      </c>
      <c r="L895" s="110">
        <f>+Cribbage!C6</f>
        <v>2</v>
      </c>
      <c r="M895" s="90">
        <f>+Cribbage!D6</f>
        <v>2</v>
      </c>
      <c r="N895" s="91">
        <f>+Cribbage!E6</f>
        <v>0</v>
      </c>
      <c r="O895" s="18">
        <f>+Cribbage!G6</f>
        <v>40</v>
      </c>
    </row>
    <row r="896" spans="3:29" ht="13.5" thickBot="1" x14ac:dyDescent="0.35">
      <c r="C896" s="23">
        <f>+Pocha!A7</f>
        <v>3</v>
      </c>
      <c r="D896" s="23" t="str">
        <f>+Pocha!B7</f>
        <v>Gemma</v>
      </c>
      <c r="E896" s="110">
        <f>+Pocha!C7</f>
        <v>-4</v>
      </c>
      <c r="F896" s="90">
        <f>+Pocha!D7</f>
        <v>65</v>
      </c>
      <c r="G896" s="91">
        <f>+Pocha!E7</f>
        <v>1</v>
      </c>
      <c r="H896" s="18">
        <f>+Pocha!F7</f>
        <v>0</v>
      </c>
      <c r="J896" s="23">
        <f>+Cribbage!A7</f>
        <v>3</v>
      </c>
      <c r="K896" s="23" t="str">
        <f>+Cribbage!B7</f>
        <v>Bibi</v>
      </c>
      <c r="L896" s="110">
        <f>+Cribbage!C7</f>
        <v>1.5</v>
      </c>
      <c r="M896" s="90">
        <f>+Cribbage!D7</f>
        <v>6</v>
      </c>
      <c r="N896" s="91">
        <f>+Cribbage!E7</f>
        <v>0</v>
      </c>
      <c r="O896" s="18">
        <f>+Cribbage!G7</f>
        <v>20</v>
      </c>
    </row>
    <row r="897" spans="1:29" ht="13.5" thickBot="1" x14ac:dyDescent="0.35">
      <c r="C897" s="23">
        <f>+Pocha!A8</f>
        <v>4</v>
      </c>
      <c r="D897" s="23" t="str">
        <f>+Pocha!B8</f>
        <v>Montse</v>
      </c>
      <c r="E897" s="110">
        <f>+Pocha!C8</f>
        <v>-10</v>
      </c>
      <c r="F897" s="90">
        <f>+Pocha!D8</f>
        <v>50</v>
      </c>
      <c r="G897" s="91">
        <f>+Pocha!E8</f>
        <v>1</v>
      </c>
      <c r="H897" s="18">
        <f>+Pocha!F8</f>
        <v>0</v>
      </c>
      <c r="J897" s="23">
        <f>+Cribbage!A8</f>
        <v>4</v>
      </c>
      <c r="K897" s="23" t="str">
        <f>+Cribbage!B8</f>
        <v>Sally</v>
      </c>
      <c r="L897" s="110">
        <f>+Cribbage!C8</f>
        <v>1</v>
      </c>
      <c r="M897" s="90">
        <f>+Cribbage!D8</f>
        <v>3</v>
      </c>
      <c r="N897" s="91">
        <f>+Cribbage!E8</f>
        <v>0</v>
      </c>
      <c r="O897" s="18">
        <f>+Cribbage!G8</f>
        <v>10</v>
      </c>
      <c r="Q897" s="23">
        <f>+Tute!A8</f>
        <v>4</v>
      </c>
      <c r="R897" s="23" t="str">
        <f>+Tute!B8</f>
        <v>Tito</v>
      </c>
      <c r="S897" s="110">
        <f>+Tute!C8</f>
        <v>-100000000</v>
      </c>
      <c r="T897" s="90">
        <f>+Tute!D8</f>
        <v>1</v>
      </c>
      <c r="U897" s="96">
        <f>+Tute!E8</f>
        <v>0</v>
      </c>
      <c r="V897" s="18">
        <f>+Tute!F8</f>
        <v>0</v>
      </c>
      <c r="X897" s="149">
        <f>+'4 Duros'!A8</f>
        <v>4</v>
      </c>
      <c r="Y897" s="23" t="str">
        <f>+'4 Duros'!B8</f>
        <v>Sebas</v>
      </c>
      <c r="Z897" s="47">
        <f>+'4 Duros'!C8</f>
        <v>1</v>
      </c>
      <c r="AA897" s="48">
        <f>+'4 Duros'!D8</f>
        <v>-4</v>
      </c>
      <c r="AB897" s="45">
        <f>+'4 Duros'!E8</f>
        <v>22</v>
      </c>
      <c r="AC897" s="18">
        <f>+'4 Duros'!F8</f>
        <v>10</v>
      </c>
    </row>
    <row r="898" spans="1:29" ht="13.5" thickBot="1" x14ac:dyDescent="0.35">
      <c r="E898" s="72"/>
      <c r="F898" s="92"/>
      <c r="G898" s="92"/>
      <c r="J898" s="23">
        <f>+Cribbage!A9</f>
        <v>5</v>
      </c>
      <c r="K898" s="23" t="str">
        <f>+Cribbage!B9</f>
        <v>Sebas</v>
      </c>
      <c r="L898" s="110">
        <f>+Cribbage!C9</f>
        <v>1</v>
      </c>
      <c r="M898" s="90">
        <f>+Cribbage!D9</f>
        <v>6</v>
      </c>
      <c r="N898" s="91">
        <f>+Cribbage!E9</f>
        <v>0</v>
      </c>
      <c r="O898" s="18">
        <f>+Cribbage!G9</f>
        <v>5</v>
      </c>
      <c r="Q898" s="23">
        <f>+Tute!A9</f>
        <v>5</v>
      </c>
      <c r="R898" s="23" t="str">
        <f>+Tute!B9</f>
        <v>Goretti</v>
      </c>
      <c r="S898" s="110">
        <f>+Tute!C9</f>
        <v>-100000000</v>
      </c>
      <c r="T898" s="90">
        <f>+Tute!D9</f>
        <v>1</v>
      </c>
      <c r="U898" s="96">
        <f>+Tute!E9</f>
        <v>0</v>
      </c>
      <c r="V898" s="18">
        <f>+Tute!F9</f>
        <v>0</v>
      </c>
      <c r="X898" s="149">
        <f>+'4 Duros'!A9</f>
        <v>5</v>
      </c>
      <c r="Y898" s="23" t="str">
        <f>+'4 Duros'!B9</f>
        <v>Sally</v>
      </c>
      <c r="Z898" s="47">
        <f>+'4 Duros'!C9</f>
        <v>-2.5</v>
      </c>
      <c r="AA898" s="48">
        <f>+'4 Duros'!D9</f>
        <v>-8</v>
      </c>
      <c r="AB898" s="45">
        <f>+'4 Duros'!E9</f>
        <v>7</v>
      </c>
      <c r="AC898" s="18">
        <f>+'4 Duros'!F9</f>
        <v>5</v>
      </c>
    </row>
    <row r="899" spans="1:29" ht="13.5" thickBot="1" x14ac:dyDescent="0.35">
      <c r="E899" s="72"/>
      <c r="F899" s="92"/>
      <c r="G899" s="92"/>
      <c r="J899" s="72"/>
      <c r="K899" s="72"/>
      <c r="L899" s="92"/>
      <c r="Q899" s="23">
        <f>+Tute!A10</f>
        <v>6</v>
      </c>
      <c r="R899" s="23" t="str">
        <f>+Tute!B10</f>
        <v>Ana</v>
      </c>
      <c r="S899" s="110">
        <f>+Tute!C10</f>
        <v>-100000000</v>
      </c>
      <c r="T899" s="90">
        <f>+Tute!D10</f>
        <v>1</v>
      </c>
      <c r="U899" s="96">
        <f>+Tute!E10</f>
        <v>0</v>
      </c>
      <c r="V899" s="18">
        <f>+Tute!F10</f>
        <v>0</v>
      </c>
      <c r="X899" s="149">
        <f>+'4 Duros'!A10</f>
        <v>6</v>
      </c>
      <c r="Y899" s="23" t="str">
        <f>+'4 Duros'!B10</f>
        <v>Gemma</v>
      </c>
      <c r="Z899" s="47">
        <f>+'4 Duros'!C10</f>
        <v>-44</v>
      </c>
      <c r="AA899" s="48">
        <f>+'4 Duros'!D10</f>
        <v>-40</v>
      </c>
      <c r="AB899" s="45">
        <f>+'4 Duros'!E10</f>
        <v>10</v>
      </c>
      <c r="AC899" s="18">
        <f>+'4 Duros'!F10</f>
        <v>0</v>
      </c>
    </row>
    <row r="900" spans="1:29" ht="13.5" thickBot="1" x14ac:dyDescent="0.35">
      <c r="E900" s="72"/>
      <c r="F900" s="92"/>
      <c r="G900" s="92"/>
      <c r="J900" s="72"/>
      <c r="K900" s="72"/>
      <c r="L900" s="92"/>
      <c r="Q900" s="23">
        <f>+Tute!A11</f>
        <v>7</v>
      </c>
      <c r="R900" s="23" t="str">
        <f>+Tute!B11</f>
        <v>Manolo</v>
      </c>
      <c r="S900" s="110">
        <f>+Tute!C11</f>
        <v>-100000000</v>
      </c>
      <c r="T900" s="90">
        <f>+Tute!D11</f>
        <v>1</v>
      </c>
      <c r="U900" s="96">
        <f>+Tute!E11</f>
        <v>0</v>
      </c>
      <c r="V900" s="18">
        <f>+Tute!F11</f>
        <v>0</v>
      </c>
      <c r="X900" s="149">
        <f>+'4 Duros'!A11</f>
        <v>7</v>
      </c>
      <c r="Y900" s="23" t="str">
        <f>+'4 Duros'!B11</f>
        <v>Óscar</v>
      </c>
      <c r="Z900" s="47">
        <f>+'4 Duros'!C11</f>
        <v>5</v>
      </c>
      <c r="AA900" s="48">
        <f>+'4 Duros'!D11</f>
        <v>-4</v>
      </c>
      <c r="AB900" s="45">
        <f>+'4 Duros'!E11</f>
        <v>4</v>
      </c>
      <c r="AC900" s="18">
        <f>+'4 Duros'!F11</f>
        <v>0</v>
      </c>
    </row>
    <row r="901" spans="1:29" x14ac:dyDescent="0.3">
      <c r="E901" s="72"/>
      <c r="F901" s="92"/>
      <c r="G901" s="92"/>
      <c r="J901" s="72"/>
      <c r="K901" s="72"/>
      <c r="L901" s="92"/>
      <c r="Q901" s="16"/>
      <c r="S901" s="72"/>
      <c r="T901" s="72"/>
      <c r="U901" s="92"/>
    </row>
    <row r="902" spans="1:29" x14ac:dyDescent="0.3">
      <c r="J902" s="72"/>
      <c r="K902" s="72"/>
      <c r="L902" s="92"/>
      <c r="Q902" s="16"/>
      <c r="S902" s="72"/>
      <c r="T902" s="72"/>
      <c r="U902" s="92"/>
    </row>
    <row r="903" spans="1:29" x14ac:dyDescent="0.3">
      <c r="A903" s="5" t="e">
        <f>+#REF!</f>
        <v>#REF!</v>
      </c>
      <c r="B903"/>
      <c r="I903" s="5" t="str">
        <f>+Escombra!A1</f>
        <v>ESCOMBRA</v>
      </c>
      <c r="Q903" s="16"/>
    </row>
    <row r="904" spans="1:29" x14ac:dyDescent="0.3">
      <c r="A904" s="5"/>
      <c r="B904"/>
      <c r="I904" s="5"/>
    </row>
    <row r="905" spans="1:29" ht="13.5" thickBot="1" x14ac:dyDescent="0.35">
      <c r="A905" s="5"/>
      <c r="B905"/>
      <c r="I905" s="5"/>
    </row>
    <row r="906" spans="1:29" thickBot="1" x14ac:dyDescent="0.3">
      <c r="A906" s="66"/>
      <c r="B906" s="66"/>
      <c r="C906" s="67" t="e">
        <f>+#REF!</f>
        <v>#REF!</v>
      </c>
      <c r="D906" s="67" t="e">
        <f>+#REF!</f>
        <v>#REF!</v>
      </c>
      <c r="E906" s="67" t="e">
        <f>+#REF!</f>
        <v>#REF!</v>
      </c>
      <c r="F906" s="68" t="e">
        <f>+#REF!</f>
        <v>#REF!</v>
      </c>
      <c r="I906" s="66"/>
      <c r="J906" s="66"/>
      <c r="K906" s="67" t="str">
        <f>+Escombra!C4</f>
        <v>Premi</v>
      </c>
      <c r="L906" s="67" t="str">
        <f>+Escombra!D4</f>
        <v>Reptes</v>
      </c>
      <c r="M906" s="67" t="str">
        <f>+Escombra!E4</f>
        <v>Punts</v>
      </c>
      <c r="N906" s="68" t="str">
        <f>+Escombra!F4</f>
        <v>Partides</v>
      </c>
    </row>
    <row r="907" spans="1:29" thickBot="1" x14ac:dyDescent="0.3">
      <c r="A907" s="23" t="e">
        <f>+#REF!</f>
        <v>#REF!</v>
      </c>
      <c r="B907" s="23" t="e">
        <f>+#REF!</f>
        <v>#REF!</v>
      </c>
      <c r="C907" s="110" t="e">
        <f>+#REF!</f>
        <v>#REF!</v>
      </c>
      <c r="D907" s="100" t="e">
        <f>+#REF!</f>
        <v>#REF!</v>
      </c>
      <c r="E907" s="96" t="e">
        <f>+#REF!</f>
        <v>#REF!</v>
      </c>
      <c r="F907" s="18" t="e">
        <f>+#REF!</f>
        <v>#REF!</v>
      </c>
      <c r="I907" s="23">
        <f>+Escombra!A5</f>
        <v>1</v>
      </c>
      <c r="J907" s="23" t="str">
        <f>+Escombra!B5</f>
        <v>Jordi</v>
      </c>
      <c r="K907" s="110">
        <f>+Escombra!C5</f>
        <v>3</v>
      </c>
      <c r="L907" s="90">
        <f>+Escombra!D5</f>
        <v>8</v>
      </c>
      <c r="M907" s="96">
        <f>+Escombra!E5</f>
        <v>10</v>
      </c>
      <c r="N907" s="18">
        <f>+Escombra!F5</f>
        <v>18</v>
      </c>
    </row>
    <row r="908" spans="1:29" thickBot="1" x14ac:dyDescent="0.3">
      <c r="A908" s="23" t="e">
        <f>+#REF!</f>
        <v>#REF!</v>
      </c>
      <c r="B908" s="23" t="e">
        <f>+#REF!</f>
        <v>#REF!</v>
      </c>
      <c r="C908" s="110" t="e">
        <f>+#REF!</f>
        <v>#REF!</v>
      </c>
      <c r="D908" s="100" t="e">
        <f>+#REF!</f>
        <v>#REF!</v>
      </c>
      <c r="E908" s="91" t="e">
        <f>+#REF!</f>
        <v>#REF!</v>
      </c>
      <c r="F908" s="18" t="e">
        <f>+#REF!</f>
        <v>#REF!</v>
      </c>
      <c r="I908" s="23">
        <f>+Escombra!A6</f>
        <v>2</v>
      </c>
      <c r="J908" s="23" t="str">
        <f>+Escombra!B6</f>
        <v>Sebas</v>
      </c>
      <c r="K908" s="110">
        <f>+Escombra!C6</f>
        <v>2</v>
      </c>
      <c r="L908" s="90">
        <f>+Escombra!D6</f>
        <v>5</v>
      </c>
      <c r="M908" s="91">
        <f>+Escombra!E6</f>
        <v>2</v>
      </c>
      <c r="N908" s="18">
        <f>+Escombra!F6</f>
        <v>13</v>
      </c>
    </row>
    <row r="909" spans="1:29" thickBot="1" x14ac:dyDescent="0.3">
      <c r="A909" s="23" t="e">
        <f>+#REF!</f>
        <v>#REF!</v>
      </c>
      <c r="B909" s="23" t="e">
        <f>+#REF!</f>
        <v>#REF!</v>
      </c>
      <c r="C909" s="110" t="e">
        <f>+#REF!</f>
        <v>#REF!</v>
      </c>
      <c r="D909" s="100" t="e">
        <f>+#REF!</f>
        <v>#REF!</v>
      </c>
      <c r="E909" s="91" t="e">
        <f>+#REF!</f>
        <v>#REF!</v>
      </c>
      <c r="F909" s="18" t="e">
        <f>+#REF!</f>
        <v>#REF!</v>
      </c>
      <c r="I909" s="23">
        <f>+Escombra!A7</f>
        <v>3</v>
      </c>
      <c r="J909" s="23" t="str">
        <f>+Escombra!B7</f>
        <v>Núria</v>
      </c>
      <c r="K909" s="110">
        <f>+Escombra!C7</f>
        <v>1</v>
      </c>
      <c r="L909" s="90">
        <f>+Escombra!D7</f>
        <v>5</v>
      </c>
      <c r="M909" s="91">
        <f>+Escombra!E7</f>
        <v>-5</v>
      </c>
      <c r="N909" s="18">
        <f>+Escombra!F7</f>
        <v>8</v>
      </c>
    </row>
    <row r="910" spans="1:29" ht="12.5" x14ac:dyDescent="0.25">
      <c r="B910"/>
    </row>
    <row r="911" spans="1:29" ht="12.5" x14ac:dyDescent="0.25">
      <c r="B911"/>
    </row>
    <row r="912" spans="1:29" x14ac:dyDescent="0.3">
      <c r="Q912" s="5" t="str">
        <f>+'Tute cabrò'!A1</f>
        <v>TUTE CABRÒ</v>
      </c>
      <c r="X912" s="5" t="str">
        <f>+Buti3!A1</f>
        <v>BUTI3</v>
      </c>
    </row>
    <row r="914" spans="3:29" ht="13.5" thickBot="1" x14ac:dyDescent="0.35"/>
    <row r="915" spans="3:29" ht="13.5" thickBot="1" x14ac:dyDescent="0.35">
      <c r="Q915" s="19"/>
      <c r="R915" s="19"/>
      <c r="S915" s="20" t="str">
        <f>+'Tute cabrò'!C4</f>
        <v>Premi</v>
      </c>
      <c r="T915" s="21" t="str">
        <f>+'Tute cabrò'!D4</f>
        <v>Punts</v>
      </c>
      <c r="U915" s="21" t="str">
        <f>+'Tute cabrò'!E4</f>
        <v>Partides</v>
      </c>
      <c r="V915" s="22" t="str">
        <f>+'Tute cabrò'!F4</f>
        <v>General</v>
      </c>
      <c r="X915" s="66"/>
      <c r="Y915" s="66"/>
      <c r="Z915" s="67" t="str">
        <f>+Buti3!C4</f>
        <v>Premi</v>
      </c>
      <c r="AA915" s="67" t="str">
        <f>+Buti3!D4</f>
        <v>Punts</v>
      </c>
      <c r="AB915" s="67" t="str">
        <f>+Buti3!E4</f>
        <v>Partides</v>
      </c>
      <c r="AC915" s="68" t="str">
        <f>+Buti3!F4</f>
        <v>General</v>
      </c>
    </row>
    <row r="916" spans="3:29" ht="13.5" thickBot="1" x14ac:dyDescent="0.35">
      <c r="Q916" s="149">
        <f>+'Tute cabrò'!A5</f>
        <v>1</v>
      </c>
      <c r="R916" s="23" t="str">
        <f>+'Tute cabrò'!B5</f>
        <v>Sebas</v>
      </c>
      <c r="S916" s="110">
        <f>+'Tute cabrò'!C5</f>
        <v>20</v>
      </c>
      <c r="T916" s="90">
        <f>+'Tute cabrò'!D5</f>
        <v>1.625</v>
      </c>
      <c r="U916" s="96">
        <f>+'Tute cabrò'!E5</f>
        <v>24</v>
      </c>
      <c r="V916" s="135">
        <f>+'Tute cabrò'!F5</f>
        <v>80</v>
      </c>
      <c r="X916" s="149">
        <f>+Buti3!A5</f>
        <v>1</v>
      </c>
      <c r="Y916" s="23" t="str">
        <f>+Buti3!B5</f>
        <v>Jordi</v>
      </c>
      <c r="Z916" s="110">
        <f>+Buti3!C5</f>
        <v>-100000000</v>
      </c>
      <c r="AA916" s="90">
        <f>+Buti3!D5</f>
        <v>0</v>
      </c>
      <c r="AB916" s="91">
        <f>+Buti3!E5</f>
        <v>0</v>
      </c>
      <c r="AC916" s="18">
        <f>+Buti3!F5</f>
        <v>0</v>
      </c>
    </row>
    <row r="917" spans="3:29" ht="13.5" thickBot="1" x14ac:dyDescent="0.35">
      <c r="Q917" s="149">
        <f>+'Tute cabrò'!A6</f>
        <v>2</v>
      </c>
      <c r="R917" s="23" t="str">
        <f>+'Tute cabrò'!B6</f>
        <v>Paco</v>
      </c>
      <c r="S917" s="110">
        <f>+'Tute cabrò'!C6</f>
        <v>20</v>
      </c>
      <c r="T917" s="90">
        <f>+'Tute cabrò'!D6</f>
        <v>1.6666666666666667</v>
      </c>
      <c r="U917" s="96">
        <f>+'Tute cabrò'!E6</f>
        <v>6</v>
      </c>
      <c r="V917" s="135">
        <f>+'Tute cabrò'!F6</f>
        <v>40</v>
      </c>
      <c r="X917" s="149">
        <f>+Buti3!A6</f>
        <v>2</v>
      </c>
      <c r="Y917" s="23" t="str">
        <f>+Buti3!B6</f>
        <v>Ferrer</v>
      </c>
      <c r="Z917" s="110">
        <f>+Buti3!C6</f>
        <v>-100000000</v>
      </c>
      <c r="AA917" s="90">
        <f>+Buti3!D6</f>
        <v>0</v>
      </c>
      <c r="AB917" s="91">
        <f>+Buti3!E6</f>
        <v>0</v>
      </c>
      <c r="AC917" s="18">
        <f>+Buti3!F6</f>
        <v>0</v>
      </c>
    </row>
    <row r="918" spans="3:29" ht="13.5" thickBot="1" x14ac:dyDescent="0.35">
      <c r="Q918" s="149">
        <f>+'Tute cabrò'!A7</f>
        <v>3</v>
      </c>
      <c r="R918" s="23" t="str">
        <f>+'Tute cabrò'!B7</f>
        <v>Núria</v>
      </c>
      <c r="S918" s="110">
        <f>+'Tute cabrò'!C7</f>
        <v>5</v>
      </c>
      <c r="T918" s="100">
        <f>+'Tute cabrò'!D7</f>
        <v>1.8888888888888888</v>
      </c>
      <c r="U918" s="91">
        <f>+'Tute cabrò'!E7</f>
        <v>9</v>
      </c>
      <c r="V918" s="135">
        <f>+'Tute cabrò'!F7</f>
        <v>20</v>
      </c>
      <c r="X918" s="149">
        <f>+Buti3!A7</f>
        <v>3</v>
      </c>
      <c r="Y918" s="23" t="str">
        <f>+Buti3!B7</f>
        <v>Goretti</v>
      </c>
      <c r="Z918" s="110">
        <f>+Buti3!C7</f>
        <v>-100000000</v>
      </c>
      <c r="AA918" s="90">
        <f>+Buti3!D7</f>
        <v>0</v>
      </c>
      <c r="AB918" s="91">
        <f>+Buti3!E7</f>
        <v>0</v>
      </c>
      <c r="AC918" s="18">
        <f>+Buti3!F7</f>
        <v>0</v>
      </c>
    </row>
    <row r="919" spans="3:29" ht="13.5" thickBot="1" x14ac:dyDescent="0.35">
      <c r="C919" s="16"/>
      <c r="Q919" s="149">
        <f>+'Tute cabrò'!A8</f>
        <v>4</v>
      </c>
      <c r="R919" s="23" t="str">
        <f>+'Tute cabrò'!B8</f>
        <v>Jordi</v>
      </c>
      <c r="S919" s="110">
        <f>+'Tute cabrò'!C8</f>
        <v>0</v>
      </c>
      <c r="T919" s="100">
        <f>+'Tute cabrò'!D8</f>
        <v>1.7142857142857142</v>
      </c>
      <c r="U919" s="91">
        <f>+'Tute cabrò'!E8</f>
        <v>35</v>
      </c>
      <c r="V919" s="135">
        <f>+'Tute cabrò'!F8</f>
        <v>10</v>
      </c>
      <c r="X919" s="149">
        <f>+Buti3!A8</f>
        <v>4</v>
      </c>
      <c r="Y919" s="23" t="str">
        <f>+Buti3!B8</f>
        <v>Sebas</v>
      </c>
      <c r="Z919" s="110">
        <f>+Buti3!C8</f>
        <v>-100000000</v>
      </c>
      <c r="AA919" s="90">
        <f>+Buti3!D8</f>
        <v>0</v>
      </c>
      <c r="AB919" s="91">
        <f>+Buti3!E8</f>
        <v>0</v>
      </c>
      <c r="AC919" s="18">
        <f>+Buti3!F8</f>
        <v>0</v>
      </c>
    </row>
    <row r="920" spans="3:29" ht="13.5" thickBot="1" x14ac:dyDescent="0.35">
      <c r="J920" s="149" t="e">
        <f>+#REF!</f>
        <v>#REF!</v>
      </c>
      <c r="K920" s="23" t="e">
        <f>+#REF!</f>
        <v>#REF!</v>
      </c>
      <c r="L920" s="110" t="e">
        <f>+#REF!</f>
        <v>#REF!</v>
      </c>
      <c r="M920" s="100" t="e">
        <f>+#REF!</f>
        <v>#REF!</v>
      </c>
      <c r="N920" s="91" t="e">
        <f>+#REF!</f>
        <v>#REF!</v>
      </c>
      <c r="O920" s="18" t="e">
        <f>+#REF!</f>
        <v>#REF!</v>
      </c>
      <c r="Q920" s="149">
        <f>+'Tute cabrò'!A9</f>
        <v>5</v>
      </c>
      <c r="R920" s="23" t="str">
        <f>+'Tute cabrò'!B9</f>
        <v>Sally</v>
      </c>
      <c r="S920" s="110">
        <f>+'Tute cabrò'!C9</f>
        <v>0</v>
      </c>
      <c r="T920" s="100">
        <f>+'Tute cabrò'!D9</f>
        <v>1.875</v>
      </c>
      <c r="U920" s="91">
        <f>+'Tute cabrò'!E9</f>
        <v>8</v>
      </c>
      <c r="V920" s="135">
        <f>+'Tute cabrò'!F9</f>
        <v>5</v>
      </c>
    </row>
    <row r="921" spans="3:29" ht="13.5" thickBot="1" x14ac:dyDescent="0.35">
      <c r="J921" s="149" t="e">
        <f>+#REF!</f>
        <v>#REF!</v>
      </c>
      <c r="K921" s="23" t="e">
        <f>+#REF!</f>
        <v>#REF!</v>
      </c>
      <c r="L921" s="110" t="e">
        <f>+#REF!</f>
        <v>#REF!</v>
      </c>
      <c r="M921" s="100" t="e">
        <f>+#REF!</f>
        <v>#REF!</v>
      </c>
      <c r="N921" s="91" t="e">
        <f>+#REF!</f>
        <v>#REF!</v>
      </c>
      <c r="O921" s="18" t="e">
        <f>+#REF!</f>
        <v>#REF!</v>
      </c>
      <c r="Q921" s="149">
        <f>+'Tute cabrò'!A10</f>
        <v>6</v>
      </c>
      <c r="R921" s="23" t="str">
        <f>+'Tute cabrò'!B10</f>
        <v>Bibi</v>
      </c>
      <c r="S921" s="110">
        <f>+'Tute cabrò'!C10</f>
        <v>-20</v>
      </c>
      <c r="T921" s="100">
        <f>+'Tute cabrò'!D10</f>
        <v>1.3846153846153846</v>
      </c>
      <c r="U921" s="91">
        <f>+'Tute cabrò'!E10</f>
        <v>13</v>
      </c>
      <c r="V921" s="135">
        <f>+'Tute cabrò'!F10</f>
        <v>0</v>
      </c>
    </row>
    <row r="922" spans="3:29" ht="13.5" thickBot="1" x14ac:dyDescent="0.35">
      <c r="J922" s="149" t="e">
        <f>+#REF!</f>
        <v>#REF!</v>
      </c>
      <c r="K922" s="23" t="e">
        <f>+#REF!</f>
        <v>#REF!</v>
      </c>
      <c r="L922" s="110" t="e">
        <f>+#REF!</f>
        <v>#REF!</v>
      </c>
      <c r="M922" s="100" t="e">
        <f>+#REF!</f>
        <v>#REF!</v>
      </c>
      <c r="N922" s="91" t="e">
        <f>+#REF!</f>
        <v>#REF!</v>
      </c>
      <c r="O922" s="18" t="e">
        <f>+#REF!</f>
        <v>#REF!</v>
      </c>
      <c r="Q922" s="149">
        <f>+'Tute cabrò'!A11</f>
        <v>7</v>
      </c>
      <c r="R922" s="23" t="str">
        <f>+'Tute cabrò'!B11</f>
        <v>Goretti</v>
      </c>
      <c r="S922" s="110">
        <f>+'Tute cabrò'!C11</f>
        <v>10</v>
      </c>
      <c r="T922" s="100">
        <f>+'Tute cabrò'!D11</f>
        <v>0</v>
      </c>
      <c r="U922" s="91">
        <f>+'Tute cabrò'!E11</f>
        <v>1</v>
      </c>
      <c r="V922" s="135">
        <f>+'Tute cabrò'!F11</f>
        <v>0</v>
      </c>
    </row>
    <row r="923" spans="3:29" ht="13.5" thickBot="1" x14ac:dyDescent="0.35">
      <c r="J923" s="149" t="e">
        <f>+#REF!</f>
        <v>#REF!</v>
      </c>
      <c r="K923" s="23" t="e">
        <f>+#REF!</f>
        <v>#REF!</v>
      </c>
      <c r="L923" s="110" t="e">
        <f>+#REF!</f>
        <v>#REF!</v>
      </c>
      <c r="M923" s="100" t="e">
        <f>+#REF!</f>
        <v>#REF!</v>
      </c>
      <c r="N923" s="91" t="e">
        <f>+#REF!</f>
        <v>#REF!</v>
      </c>
      <c r="O923" s="18" t="e">
        <f>+#REF!</f>
        <v>#REF!</v>
      </c>
    </row>
    <row r="924" spans="3:29" x14ac:dyDescent="0.3">
      <c r="J924" s="72"/>
      <c r="K924" s="72"/>
      <c r="L924" s="92"/>
    </row>
    <row r="925" spans="3:29" x14ac:dyDescent="0.3">
      <c r="W925" s="16"/>
    </row>
    <row r="926" spans="3:29" x14ac:dyDescent="0.3">
      <c r="Q926" s="5"/>
    </row>
    <row r="927" spans="3:29" x14ac:dyDescent="0.3">
      <c r="Q927" s="166"/>
    </row>
    <row r="928" spans="3:29" x14ac:dyDescent="0.3">
      <c r="Q928" s="167"/>
    </row>
    <row r="929" spans="2:17" x14ac:dyDescent="0.3">
      <c r="Q929" s="167"/>
    </row>
    <row r="930" spans="2:17" x14ac:dyDescent="0.3">
      <c r="J930" s="72"/>
      <c r="K930" s="92"/>
      <c r="L930" s="92"/>
      <c r="O930" s="30"/>
      <c r="Q930" s="167"/>
    </row>
    <row r="931" spans="2:17" x14ac:dyDescent="0.3">
      <c r="J931" s="72"/>
      <c r="K931" s="92"/>
      <c r="L931" s="92"/>
      <c r="O931" s="30"/>
      <c r="Q931" s="167"/>
    </row>
    <row r="932" spans="2:17" x14ac:dyDescent="0.3">
      <c r="J932" s="72"/>
      <c r="K932" s="92"/>
      <c r="L932" s="92"/>
      <c r="O932" s="30"/>
      <c r="Q932" s="167"/>
    </row>
    <row r="933" spans="2:17" x14ac:dyDescent="0.3">
      <c r="O933" s="30"/>
      <c r="Q933" s="167"/>
    </row>
    <row r="934" spans="2:17" x14ac:dyDescent="0.3">
      <c r="O934" s="30"/>
      <c r="Q934" s="167"/>
    </row>
    <row r="935" spans="2:17" thickBot="1" x14ac:dyDescent="0.3">
      <c r="B935"/>
      <c r="C935" s="23">
        <f>+Texas!A10</f>
        <v>6</v>
      </c>
      <c r="D935" s="23" t="str">
        <f>+Texas!B10</f>
        <v>Gerard</v>
      </c>
      <c r="E935" s="110">
        <f>+Texas!C10</f>
        <v>-100000000</v>
      </c>
      <c r="F935" s="90">
        <f>+Texas!D10</f>
        <v>0</v>
      </c>
      <c r="G935" s="91">
        <f>+Texas!E10</f>
        <v>0</v>
      </c>
      <c r="H935" s="18">
        <f>+Texas!F10</f>
        <v>0</v>
      </c>
      <c r="O935" s="30"/>
      <c r="Q935" s="72"/>
    </row>
    <row r="936" spans="2:17" thickBot="1" x14ac:dyDescent="0.3">
      <c r="B936"/>
      <c r="C936" s="23">
        <f>+Texas!A11</f>
        <v>7</v>
      </c>
      <c r="D936" s="23" t="str">
        <f>+Texas!B11</f>
        <v>Goretti</v>
      </c>
      <c r="E936" s="110">
        <f>+Texas!C11</f>
        <v>-100000000</v>
      </c>
      <c r="F936" s="90">
        <f>+Texas!D11</f>
        <v>0</v>
      </c>
      <c r="G936" s="91">
        <f>+Texas!E11</f>
        <v>0</v>
      </c>
      <c r="H936" s="18">
        <f>+Texas!F11</f>
        <v>0</v>
      </c>
    </row>
    <row r="937" spans="2:17" ht="12.5" hidden="1" x14ac:dyDescent="0.25">
      <c r="B937"/>
      <c r="C937" s="72"/>
      <c r="D937" s="72"/>
      <c r="E937" s="92"/>
      <c r="F937" s="30"/>
    </row>
    <row r="938" spans="2:17" ht="12.5" hidden="1" x14ac:dyDescent="0.25">
      <c r="B938"/>
      <c r="C938" s="72"/>
      <c r="D938" s="72"/>
      <c r="E938" s="92"/>
      <c r="F938" s="30"/>
    </row>
    <row r="939" spans="2:17" ht="12.5" hidden="1" x14ac:dyDescent="0.25">
      <c r="B939"/>
      <c r="C939" s="72"/>
      <c r="D939" s="72"/>
      <c r="E939" s="92"/>
      <c r="F939" s="30"/>
    </row>
    <row r="940" spans="2:17" ht="12.5" hidden="1" x14ac:dyDescent="0.25">
      <c r="B940"/>
      <c r="C940" s="72"/>
      <c r="D940" s="72"/>
      <c r="E940" s="92"/>
      <c r="F940" s="30"/>
    </row>
    <row r="941" spans="2:17" ht="12.5" hidden="1" x14ac:dyDescent="0.25">
      <c r="B941"/>
      <c r="C941" s="72"/>
      <c r="D941" s="72"/>
      <c r="E941" s="92"/>
      <c r="F941" s="30"/>
    </row>
    <row r="942" spans="2:17" ht="12.5" hidden="1" x14ac:dyDescent="0.25">
      <c r="B942"/>
      <c r="C942" s="72"/>
      <c r="D942" s="72"/>
      <c r="E942" s="92"/>
      <c r="F942" s="30"/>
    </row>
    <row r="943" spans="2:17" ht="12.5" hidden="1" x14ac:dyDescent="0.25">
      <c r="B943"/>
      <c r="C943" s="72"/>
      <c r="D943" s="72"/>
      <c r="E943" s="92"/>
      <c r="F943" s="30"/>
    </row>
    <row r="944" spans="2:17" ht="12.5" hidden="1" x14ac:dyDescent="0.25">
      <c r="B944"/>
      <c r="C944" s="72"/>
      <c r="D944" s="72"/>
      <c r="E944" s="92"/>
      <c r="F944" s="30"/>
    </row>
    <row r="945" spans="1:48" ht="12.5" hidden="1" x14ac:dyDescent="0.25">
      <c r="B945"/>
      <c r="R945" s="16"/>
      <c r="AV945"/>
    </row>
    <row r="946" spans="1:48" ht="12.5" hidden="1" x14ac:dyDescent="0.25">
      <c r="B946"/>
      <c r="R946" s="16"/>
      <c r="AV946"/>
    </row>
    <row r="947" spans="1:48" ht="12.5" hidden="1" x14ac:dyDescent="0.25">
      <c r="B947"/>
      <c r="R947" s="16"/>
      <c r="AV947"/>
    </row>
    <row r="948" spans="1:48" ht="12.5" hidden="1" x14ac:dyDescent="0.25">
      <c r="B948"/>
      <c r="R948" s="16"/>
      <c r="AV948"/>
    </row>
    <row r="949" spans="1:48" ht="12.5" hidden="1" x14ac:dyDescent="0.25">
      <c r="B949"/>
      <c r="R949" s="16"/>
      <c r="AV949"/>
    </row>
    <row r="950" spans="1:48" ht="12.5" hidden="1" x14ac:dyDescent="0.25">
      <c r="B950"/>
    </row>
    <row r="951" spans="1:48" ht="12.5" hidden="1" x14ac:dyDescent="0.25">
      <c r="B951"/>
    </row>
    <row r="952" spans="1:48" hidden="1" x14ac:dyDescent="0.3"/>
    <row r="953" spans="1:48" hidden="1" x14ac:dyDescent="0.3"/>
    <row r="954" spans="1:48" hidden="1" x14ac:dyDescent="0.3"/>
    <row r="955" spans="1:48" x14ac:dyDescent="0.3">
      <c r="A955" s="5" t="str">
        <f>+'Poker D'!A1</f>
        <v>POKER D</v>
      </c>
    </row>
    <row r="957" spans="1:48" ht="13.5" thickBot="1" x14ac:dyDescent="0.35"/>
    <row r="958" spans="1:48" thickBot="1" x14ac:dyDescent="0.3">
      <c r="A958" s="19"/>
      <c r="B958" s="19"/>
      <c r="C958" s="20"/>
      <c r="D958" s="21"/>
      <c r="E958" s="21"/>
      <c r="F958" s="22"/>
    </row>
    <row r="959" spans="1:48" thickBot="1" x14ac:dyDescent="0.3">
      <c r="A959" s="23">
        <f>+'Poker D'!A5</f>
        <v>1</v>
      </c>
      <c r="B959" s="23" t="str">
        <f>+'Poker D'!B5</f>
        <v>Mercè</v>
      </c>
      <c r="C959" s="44">
        <f>+'Poker D'!C5</f>
        <v>-100000000</v>
      </c>
      <c r="D959" s="48">
        <f>+'Poker D'!D5</f>
        <v>1E-4</v>
      </c>
      <c r="E959" s="45">
        <f>+'Poker D'!E5</f>
        <v>0</v>
      </c>
      <c r="F959" s="18">
        <f>+'Poker D'!F5</f>
        <v>0</v>
      </c>
    </row>
    <row r="960" spans="1:48" thickBot="1" x14ac:dyDescent="0.3">
      <c r="A960" s="23">
        <f>+'Poker D'!A6</f>
        <v>2</v>
      </c>
      <c r="B960" s="23" t="str">
        <f>+'Poker D'!B6</f>
        <v>Carles</v>
      </c>
      <c r="C960" s="44">
        <f>+'Poker D'!C6</f>
        <v>-100000000</v>
      </c>
      <c r="D960" s="48">
        <f>+'Poker D'!D6</f>
        <v>1E-4</v>
      </c>
      <c r="E960" s="45">
        <f>+'Poker D'!E6</f>
        <v>0</v>
      </c>
      <c r="F960" s="18">
        <f>+'Poker D'!F6</f>
        <v>0</v>
      </c>
    </row>
    <row r="961" spans="1:48" thickBot="1" x14ac:dyDescent="0.3">
      <c r="A961" s="23">
        <f>+'Poker D'!A7</f>
        <v>3</v>
      </c>
      <c r="B961" s="23" t="str">
        <f>+'Poker D'!B7</f>
        <v>Jordi</v>
      </c>
      <c r="C961" s="44">
        <f>+'Poker D'!C7</f>
        <v>-100000000</v>
      </c>
      <c r="D961" s="48">
        <f>+'Poker D'!D7</f>
        <v>1E-4</v>
      </c>
      <c r="E961" s="45">
        <f>+'Poker D'!E7</f>
        <v>0</v>
      </c>
      <c r="F961" s="18">
        <f>+'Poker D'!F7</f>
        <v>0</v>
      </c>
    </row>
    <row r="964" spans="1:48" x14ac:dyDescent="0.3">
      <c r="Q964" s="72"/>
      <c r="R964" s="92"/>
      <c r="S964" s="92"/>
    </row>
    <row r="965" spans="1:48" x14ac:dyDescent="0.3">
      <c r="Q965" s="72"/>
      <c r="R965" s="92"/>
      <c r="S965" s="92"/>
    </row>
    <row r="966" spans="1:48" s="16" customFormat="1" ht="12.5" x14ac:dyDescent="0.25"/>
    <row r="967" spans="1:48" x14ac:dyDescent="0.3">
      <c r="AV967" s="72"/>
    </row>
    <row r="968" spans="1:48" x14ac:dyDescent="0.3">
      <c r="AV968" s="72"/>
    </row>
    <row r="969" spans="1:48" x14ac:dyDescent="0.3">
      <c r="AV969" s="72"/>
    </row>
    <row r="970" spans="1:48" x14ac:dyDescent="0.3">
      <c r="AV970" s="72"/>
    </row>
    <row r="971" spans="1:48" x14ac:dyDescent="0.3">
      <c r="H971" s="5" t="str">
        <f>+Copo!A1</f>
        <v>COPO</v>
      </c>
      <c r="AV971" s="72"/>
    </row>
    <row r="972" spans="1:48" x14ac:dyDescent="0.3">
      <c r="H972" s="5"/>
      <c r="AV972" s="72"/>
    </row>
    <row r="973" spans="1:48" ht="13.5" thickBot="1" x14ac:dyDescent="0.35">
      <c r="H973" s="5"/>
      <c r="AV973" s="72"/>
    </row>
    <row r="974" spans="1:48" ht="13.5" thickBot="1" x14ac:dyDescent="0.35">
      <c r="H974" s="66"/>
      <c r="I974" s="66"/>
      <c r="J974" s="67" t="str">
        <f>+Copo!C4</f>
        <v>Premi</v>
      </c>
      <c r="K974" s="67" t="str">
        <f>+Copo!D4</f>
        <v>Punts</v>
      </c>
      <c r="L974" s="67" t="str">
        <f>+Copo!E4</f>
        <v>Partides</v>
      </c>
      <c r="M974" s="68" t="str">
        <f>+Copo!F4</f>
        <v>General</v>
      </c>
      <c r="AV974" s="72"/>
    </row>
    <row r="975" spans="1:48" ht="13.5" thickBot="1" x14ac:dyDescent="0.35">
      <c r="H975" s="23">
        <f>+Copo!A5</f>
        <v>1</v>
      </c>
      <c r="I975" s="23" t="str">
        <f>+Copo!B5</f>
        <v>Jorge</v>
      </c>
      <c r="J975" s="110">
        <f>+Copo!C5</f>
        <v>-100000000</v>
      </c>
      <c r="K975" s="90">
        <f>+Copo!D5</f>
        <v>1E-4</v>
      </c>
      <c r="L975" s="96">
        <f>+Copo!E5</f>
        <v>0</v>
      </c>
      <c r="M975" s="18">
        <f>+Copo!F5</f>
        <v>0</v>
      </c>
      <c r="AV975" s="72"/>
    </row>
    <row r="976" spans="1:48" ht="13.5" thickBot="1" x14ac:dyDescent="0.35">
      <c r="H976" s="23">
        <f>+Copo!A6</f>
        <v>2</v>
      </c>
      <c r="I976" s="23" t="str">
        <f>+Copo!B6</f>
        <v>Aurora</v>
      </c>
      <c r="J976" s="110">
        <f>+Copo!C6</f>
        <v>-100000000</v>
      </c>
      <c r="K976" s="90">
        <f>+Copo!D6</f>
        <v>1E-4</v>
      </c>
      <c r="L976" s="91">
        <f>+Copo!E6</f>
        <v>0</v>
      </c>
      <c r="M976" s="18">
        <f>+Copo!F6</f>
        <v>0</v>
      </c>
      <c r="AV976" s="72"/>
    </row>
    <row r="977" spans="1:48" ht="13.5" thickBot="1" x14ac:dyDescent="0.35">
      <c r="H977" s="23">
        <f>+Copo!A7</f>
        <v>3</v>
      </c>
      <c r="I977" s="23" t="str">
        <f>+Copo!B7</f>
        <v>Sergi</v>
      </c>
      <c r="J977" s="110">
        <f>+Copo!C7</f>
        <v>-100000000</v>
      </c>
      <c r="K977" s="90">
        <f>+Copo!D7</f>
        <v>1E-4</v>
      </c>
      <c r="L977" s="91">
        <f>+Copo!E7</f>
        <v>0</v>
      </c>
      <c r="M977" s="18">
        <f>+Copo!F7</f>
        <v>0</v>
      </c>
      <c r="AV977" s="72"/>
    </row>
    <row r="978" spans="1:48" ht="13.5" thickBot="1" x14ac:dyDescent="0.35">
      <c r="H978" s="23">
        <f>+Copo!A8</f>
        <v>4</v>
      </c>
      <c r="I978" s="23" t="str">
        <f>+Copo!B8</f>
        <v>Carles</v>
      </c>
      <c r="J978" s="110">
        <f>+Copo!C8</f>
        <v>-100000000</v>
      </c>
      <c r="K978" s="90">
        <f>+Copo!D8</f>
        <v>1E-4</v>
      </c>
      <c r="L978" s="91">
        <f>+Copo!E8</f>
        <v>0</v>
      </c>
      <c r="M978" s="18">
        <f>+Copo!F8</f>
        <v>0</v>
      </c>
      <c r="AV978" s="72"/>
    </row>
    <row r="979" spans="1:48" ht="13.5" thickBot="1" x14ac:dyDescent="0.35">
      <c r="H979" s="23">
        <f>+Copo!A9</f>
        <v>5</v>
      </c>
      <c r="I979" s="23" t="str">
        <f>+Copo!B9</f>
        <v>Mariajo</v>
      </c>
      <c r="J979" s="110">
        <f>+Copo!C9</f>
        <v>-100000000</v>
      </c>
      <c r="K979" s="100">
        <f>+Copo!D9</f>
        <v>1E-4</v>
      </c>
      <c r="L979" s="91">
        <f>+Copo!E9</f>
        <v>0</v>
      </c>
      <c r="M979" s="18">
        <f>+Copo!F9</f>
        <v>0</v>
      </c>
      <c r="AV979" s="72"/>
    </row>
    <row r="980" spans="1:48" ht="13.5" thickBot="1" x14ac:dyDescent="0.35">
      <c r="H980" s="23">
        <f>+Copo!A10</f>
        <v>6</v>
      </c>
      <c r="I980" s="23" t="str">
        <f>+Copo!B10</f>
        <v>Mercè</v>
      </c>
      <c r="J980" s="110">
        <f>+Copo!C10</f>
        <v>-100000000</v>
      </c>
      <c r="K980" s="100">
        <f>+Copo!D10</f>
        <v>1E-4</v>
      </c>
      <c r="L980" s="91">
        <f>+Copo!E10</f>
        <v>0</v>
      </c>
      <c r="M980" s="18">
        <f>+Copo!F10</f>
        <v>0</v>
      </c>
      <c r="AV980" s="72"/>
    </row>
    <row r="981" spans="1:48" ht="13.5" thickBot="1" x14ac:dyDescent="0.35">
      <c r="H981" s="23">
        <f>+Copo!A11</f>
        <v>7</v>
      </c>
      <c r="I981" s="23" t="str">
        <f>+Copo!B11</f>
        <v>Jordi</v>
      </c>
      <c r="J981" s="110">
        <f>+Copo!C11</f>
        <v>-100000000</v>
      </c>
      <c r="K981" s="90">
        <f>+Copo!D11</f>
        <v>1E-4</v>
      </c>
      <c r="L981" s="96">
        <f>+Copo!E11</f>
        <v>0</v>
      </c>
      <c r="M981" s="18">
        <f>+Copo!F11</f>
        <v>0</v>
      </c>
      <c r="AV981" s="72"/>
    </row>
    <row r="982" spans="1:48" x14ac:dyDescent="0.3">
      <c r="I982" s="5"/>
      <c r="AV982" s="72"/>
    </row>
    <row r="983" spans="1:48" x14ac:dyDescent="0.3">
      <c r="I983" s="5"/>
      <c r="AV983" s="72"/>
    </row>
    <row r="984" spans="1:48" x14ac:dyDescent="0.3">
      <c r="I984" s="5"/>
      <c r="AV984" s="72"/>
    </row>
    <row r="985" spans="1:48" x14ac:dyDescent="0.3">
      <c r="I985" s="5"/>
      <c r="AV985" s="72"/>
    </row>
    <row r="986" spans="1:48" x14ac:dyDescent="0.3">
      <c r="I986" s="5"/>
      <c r="AV986" s="72"/>
    </row>
    <row r="987" spans="1:48" x14ac:dyDescent="0.3">
      <c r="I987" s="5"/>
      <c r="AV987" s="72"/>
    </row>
    <row r="988" spans="1:48" x14ac:dyDescent="0.3">
      <c r="I988" s="5"/>
      <c r="O988" s="16"/>
      <c r="P988" s="52"/>
      <c r="Q988" s="72"/>
      <c r="R988" s="92"/>
      <c r="S988" s="92"/>
      <c r="T988" s="16"/>
      <c r="AV988" s="72"/>
    </row>
    <row r="989" spans="1:48" x14ac:dyDescent="0.3">
      <c r="I989" s="5"/>
      <c r="O989" s="16"/>
      <c r="P989" s="52"/>
      <c r="Q989" s="72"/>
      <c r="R989" s="92"/>
      <c r="S989" s="92"/>
      <c r="T989" s="16"/>
      <c r="AV989" s="72"/>
    </row>
    <row r="990" spans="1:48" hidden="1" x14ac:dyDescent="0.3">
      <c r="I990" s="5"/>
      <c r="O990" s="16"/>
      <c r="P990" s="52"/>
      <c r="Q990" s="72"/>
      <c r="R990" s="92"/>
      <c r="S990" s="92"/>
      <c r="T990" s="16"/>
      <c r="AV990" s="72"/>
    </row>
    <row r="991" spans="1:48" hidden="1" x14ac:dyDescent="0.3">
      <c r="I991" s="5"/>
      <c r="O991" s="16"/>
      <c r="P991" s="52"/>
      <c r="Q991" s="72"/>
      <c r="R991" s="92"/>
      <c r="S991" s="92"/>
      <c r="T991" s="16"/>
      <c r="AV991" s="72"/>
    </row>
    <row r="992" spans="1:48" x14ac:dyDescent="0.3">
      <c r="A992" s="5" t="e">
        <f>+Podrida!#REF!</f>
        <v>#REF!</v>
      </c>
      <c r="B992"/>
      <c r="O992" s="5" t="str">
        <f>+Remigio!A1</f>
        <v>REMIGIO</v>
      </c>
      <c r="AV992" s="72"/>
    </row>
    <row r="993" spans="1:48" ht="12.5" x14ac:dyDescent="0.25">
      <c r="B993"/>
      <c r="AV993" s="72"/>
    </row>
    <row r="994" spans="1:48" thickBot="1" x14ac:dyDescent="0.3">
      <c r="B994"/>
      <c r="AV994" s="72"/>
    </row>
    <row r="995" spans="1:48" thickBot="1" x14ac:dyDescent="0.3">
      <c r="A995" s="114"/>
      <c r="B995" s="114"/>
      <c r="C995" s="67" t="e">
        <f>+Podrida!#REF!</f>
        <v>#REF!</v>
      </c>
      <c r="D995" s="67" t="e">
        <f>+Podrida!#REF!</f>
        <v>#REF!</v>
      </c>
      <c r="E995" s="67" t="e">
        <f>+Podrida!#REF!</f>
        <v>#REF!</v>
      </c>
      <c r="F995" s="116" t="e">
        <f>+Podrida!#REF!</f>
        <v>#REF!</v>
      </c>
      <c r="O995" s="66"/>
      <c r="P995" s="66"/>
      <c r="Q995" s="67" t="str">
        <f>+Remigio!C4</f>
        <v>Premio</v>
      </c>
      <c r="R995" s="67" t="str">
        <f>+Remigio!D4</f>
        <v>Punts</v>
      </c>
      <c r="S995" s="67" t="str">
        <f>+Remigio!E4</f>
        <v>Partides</v>
      </c>
      <c r="T995" s="68" t="str">
        <f>+Remigio!F4</f>
        <v>General</v>
      </c>
      <c r="AV995" s="72"/>
    </row>
    <row r="996" spans="1:48" thickBot="1" x14ac:dyDescent="0.3">
      <c r="A996" s="23" t="e">
        <f>+Podrida!#REF!</f>
        <v>#REF!</v>
      </c>
      <c r="B996" s="95" t="e">
        <f>+Podrida!#REF!</f>
        <v>#REF!</v>
      </c>
      <c r="C996" s="110" t="e">
        <f>+Podrida!#REF!</f>
        <v>#REF!</v>
      </c>
      <c r="D996" s="90" t="e">
        <f>+Podrida!#REF!</f>
        <v>#REF!</v>
      </c>
      <c r="E996" s="91" t="e">
        <f>+Podrida!#REF!</f>
        <v>#REF!</v>
      </c>
      <c r="F996" s="113" t="e">
        <f>+Podrida!#REF!</f>
        <v>#REF!</v>
      </c>
      <c r="O996" s="23">
        <f>+Remigio!A5</f>
        <v>1</v>
      </c>
      <c r="P996" s="23" t="str">
        <f>+Remigio!B5</f>
        <v>Jordi</v>
      </c>
      <c r="Q996" s="110">
        <f>+Remigio!C5</f>
        <v>-100000000</v>
      </c>
      <c r="R996" s="100">
        <f>+Remigio!D5</f>
        <v>0</v>
      </c>
      <c r="S996" s="96">
        <f>+Remigio!E5</f>
        <v>0</v>
      </c>
      <c r="T996" s="18">
        <f>+Remigio!F5</f>
        <v>0</v>
      </c>
      <c r="AV996" s="72"/>
    </row>
    <row r="997" spans="1:48" thickBot="1" x14ac:dyDescent="0.3">
      <c r="A997" s="23" t="e">
        <f>+Podrida!#REF!</f>
        <v>#REF!</v>
      </c>
      <c r="B997" s="95" t="e">
        <f>+Podrida!#REF!</f>
        <v>#REF!</v>
      </c>
      <c r="C997" s="110" t="e">
        <f>+Podrida!#REF!</f>
        <v>#REF!</v>
      </c>
      <c r="D997" s="90" t="e">
        <f>+Podrida!#REF!</f>
        <v>#REF!</v>
      </c>
      <c r="E997" s="91" t="e">
        <f>+Podrida!#REF!</f>
        <v>#REF!</v>
      </c>
      <c r="F997" s="113" t="e">
        <f>+Podrida!#REF!</f>
        <v>#REF!</v>
      </c>
      <c r="O997" s="23">
        <f>+Remigio!A6</f>
        <v>2</v>
      </c>
      <c r="P997" s="23" t="str">
        <f>+Remigio!B6</f>
        <v>Àngel</v>
      </c>
      <c r="Q997" s="110">
        <f>+Remigio!C6</f>
        <v>-100000000</v>
      </c>
      <c r="R997" s="100">
        <f>+Remigio!D6</f>
        <v>0</v>
      </c>
      <c r="S997" s="91">
        <f>+Remigio!E6</f>
        <v>0</v>
      </c>
      <c r="T997" s="18">
        <f>+Remigio!F6</f>
        <v>0</v>
      </c>
      <c r="AV997" s="72"/>
    </row>
    <row r="998" spans="1:48" thickBot="1" x14ac:dyDescent="0.3">
      <c r="A998" s="23" t="e">
        <f>+Podrida!#REF!</f>
        <v>#REF!</v>
      </c>
      <c r="B998" s="23" t="e">
        <f>+Podrida!#REF!</f>
        <v>#REF!</v>
      </c>
      <c r="C998" s="110" t="e">
        <f>+Podrida!#REF!</f>
        <v>#REF!</v>
      </c>
      <c r="D998" s="90" t="e">
        <f>+Podrida!#REF!</f>
        <v>#REF!</v>
      </c>
      <c r="E998" s="96" t="e">
        <f>+Podrida!#REF!</f>
        <v>#REF!</v>
      </c>
      <c r="F998" s="113" t="e">
        <f>+Podrida!#REF!</f>
        <v>#REF!</v>
      </c>
      <c r="O998" s="23">
        <f>+Remigio!A7</f>
        <v>3</v>
      </c>
      <c r="P998" s="23" t="str">
        <f>+Remigio!B7</f>
        <v>Sebas</v>
      </c>
      <c r="Q998" s="110">
        <f>+Remigio!C7</f>
        <v>-100000000</v>
      </c>
      <c r="R998" s="100">
        <f>+Remigio!D7</f>
        <v>0</v>
      </c>
      <c r="S998" s="91">
        <f>+Remigio!E7</f>
        <v>0</v>
      </c>
      <c r="T998" s="18">
        <f>+Remigio!F7</f>
        <v>0</v>
      </c>
      <c r="AV998" s="72"/>
    </row>
    <row r="999" spans="1:48" thickBot="1" x14ac:dyDescent="0.3">
      <c r="A999" s="23" t="e">
        <f>+Podrida!#REF!</f>
        <v>#REF!</v>
      </c>
      <c r="B999" s="23" t="e">
        <f>+Podrida!#REF!</f>
        <v>#REF!</v>
      </c>
      <c r="C999" s="110" t="e">
        <f>+Podrida!#REF!</f>
        <v>#REF!</v>
      </c>
      <c r="D999" s="90" t="e">
        <f>+Podrida!#REF!</f>
        <v>#REF!</v>
      </c>
      <c r="E999" s="96" t="e">
        <f>+Podrida!#REF!</f>
        <v>#REF!</v>
      </c>
      <c r="F999" s="113" t="e">
        <f>+Podrida!#REF!</f>
        <v>#REF!</v>
      </c>
      <c r="AV999" s="72"/>
    </row>
    <row r="1000" spans="1:48" thickBot="1" x14ac:dyDescent="0.3">
      <c r="A1000" s="16"/>
      <c r="B1000" s="52"/>
      <c r="C1000" s="72"/>
      <c r="D1000" s="92"/>
      <c r="E1000" s="92"/>
      <c r="F1000" s="16"/>
      <c r="H1000" s="23">
        <f>+Escombra!A9</f>
        <v>5</v>
      </c>
      <c r="I1000" s="23" t="str">
        <f>+Escombra!B9</f>
        <v>Bibi</v>
      </c>
      <c r="J1000" s="110">
        <f>+Escombra!C9</f>
        <v>3</v>
      </c>
      <c r="K1000" s="90">
        <f>+Escombra!D9</f>
        <v>4</v>
      </c>
      <c r="L1000" s="91">
        <f>+Escombra!E9</f>
        <v>5</v>
      </c>
      <c r="M1000" s="18">
        <f>+Escombra!F9</f>
        <v>4</v>
      </c>
      <c r="AV1000" s="72"/>
    </row>
    <row r="1001" spans="1:48" thickBot="1" x14ac:dyDescent="0.3">
      <c r="A1001" s="16"/>
      <c r="B1001" s="52"/>
      <c r="C1001" s="72"/>
      <c r="D1001" s="92"/>
      <c r="E1001" s="92"/>
      <c r="F1001" s="16"/>
      <c r="H1001" s="23">
        <f>+Escombra!A10</f>
        <v>6</v>
      </c>
      <c r="I1001" s="23" t="str">
        <f>+Escombra!B10</f>
        <v>Montse</v>
      </c>
      <c r="J1001" s="110">
        <f>+Escombra!C10</f>
        <v>3</v>
      </c>
      <c r="K1001" s="90">
        <f>+Escombra!D10</f>
        <v>4</v>
      </c>
      <c r="L1001" s="91">
        <f>+Escombra!E10</f>
        <v>2</v>
      </c>
      <c r="M1001" s="18">
        <f>+Escombra!F10</f>
        <v>5</v>
      </c>
      <c r="AV1001" s="72"/>
    </row>
    <row r="1002" spans="1:48" x14ac:dyDescent="0.3">
      <c r="A1002" s="16"/>
      <c r="B1002" s="52"/>
      <c r="C1002" s="72"/>
      <c r="D1002" s="92"/>
      <c r="E1002" s="92"/>
      <c r="F1002" s="16"/>
      <c r="I1002" s="5"/>
      <c r="AV1002" s="72"/>
    </row>
    <row r="1003" spans="1:48" x14ac:dyDescent="0.3">
      <c r="A1003" s="16"/>
      <c r="B1003" s="52"/>
      <c r="C1003" s="72"/>
      <c r="D1003" s="92"/>
      <c r="E1003" s="92"/>
      <c r="F1003" s="16"/>
      <c r="I1003" s="5"/>
      <c r="AV1003" s="72"/>
    </row>
    <row r="1004" spans="1:48" x14ac:dyDescent="0.3">
      <c r="A1004" s="16"/>
      <c r="B1004" s="52"/>
      <c r="C1004" s="72"/>
      <c r="D1004" s="92"/>
      <c r="E1004" s="92"/>
      <c r="F1004" s="16"/>
      <c r="I1004" s="5"/>
      <c r="AV1004" s="72"/>
    </row>
    <row r="1005" spans="1:48" x14ac:dyDescent="0.3">
      <c r="A1005" s="16"/>
      <c r="B1005" s="52"/>
      <c r="C1005" s="72"/>
      <c r="D1005" s="92"/>
      <c r="E1005" s="92"/>
      <c r="F1005" s="16"/>
      <c r="I1005" s="5"/>
      <c r="AV1005" s="72"/>
    </row>
    <row r="1006" spans="1:48" x14ac:dyDescent="0.3">
      <c r="I1006" s="5"/>
      <c r="AV1006" s="72"/>
    </row>
    <row r="1007" spans="1:48" x14ac:dyDescent="0.3">
      <c r="I1007" s="5"/>
      <c r="AV1007" s="72"/>
    </row>
    <row r="1008" spans="1:48" x14ac:dyDescent="0.3">
      <c r="I1008" s="5"/>
      <c r="AV1008" s="72"/>
    </row>
    <row r="1009" spans="2:48" x14ac:dyDescent="0.3">
      <c r="I1009" s="5"/>
      <c r="AV1009" s="72"/>
    </row>
    <row r="1010" spans="2:48" x14ac:dyDescent="0.3">
      <c r="I1010" s="5"/>
      <c r="AV1010" s="72"/>
    </row>
    <row r="1011" spans="2:48" x14ac:dyDescent="0.3">
      <c r="AV1011" s="72"/>
    </row>
    <row r="1012" spans="2:48" x14ac:dyDescent="0.3">
      <c r="AV1012" s="72"/>
    </row>
    <row r="1013" spans="2:48" x14ac:dyDescent="0.3">
      <c r="AV1013" s="72"/>
    </row>
    <row r="1014" spans="2:48" x14ac:dyDescent="0.3">
      <c r="AV1014" s="72"/>
    </row>
    <row r="1015" spans="2:48" x14ac:dyDescent="0.3">
      <c r="AV1015" s="72"/>
    </row>
    <row r="1016" spans="2:48" x14ac:dyDescent="0.3">
      <c r="AV1016" s="72"/>
    </row>
    <row r="1017" spans="2:48" x14ac:dyDescent="0.3">
      <c r="AV1017" s="72"/>
    </row>
    <row r="1018" spans="2:48" x14ac:dyDescent="0.3">
      <c r="AV1018" s="72"/>
    </row>
    <row r="1019" spans="2:48" ht="13.5" thickBot="1" x14ac:dyDescent="0.35">
      <c r="H1019" s="23">
        <f>+Pocha!A8</f>
        <v>4</v>
      </c>
      <c r="I1019" s="23"/>
      <c r="J1019" s="110"/>
      <c r="K1019" s="90"/>
      <c r="L1019" s="91"/>
      <c r="M1019" s="18"/>
      <c r="Q1019" s="69"/>
      <c r="R1019" s="69"/>
      <c r="S1019" s="30"/>
      <c r="AV1019" s="72"/>
    </row>
    <row r="1020" spans="2:48" ht="13.5" thickBot="1" x14ac:dyDescent="0.35">
      <c r="H1020" s="23">
        <f>+Pocha!A9</f>
        <v>5</v>
      </c>
      <c r="I1020" s="23"/>
      <c r="J1020" s="110"/>
      <c r="K1020" s="90"/>
      <c r="L1020" s="91"/>
      <c r="M1020" s="18"/>
      <c r="Q1020" s="69"/>
      <c r="R1020" s="69"/>
      <c r="S1020" s="30"/>
      <c r="AV1020" s="72"/>
    </row>
    <row r="1021" spans="2:48" thickBot="1" x14ac:dyDescent="0.3">
      <c r="B1021"/>
      <c r="C1021" s="92"/>
      <c r="D1021" s="92"/>
      <c r="E1021" s="92"/>
      <c r="H1021" s="23">
        <f>+Pocha!A10</f>
        <v>6</v>
      </c>
      <c r="I1021" s="23"/>
      <c r="J1021" s="110"/>
      <c r="K1021" s="100"/>
      <c r="L1021" s="91"/>
      <c r="M1021" s="18"/>
      <c r="Q1021" s="69"/>
      <c r="R1021" s="69"/>
      <c r="S1021" s="30"/>
      <c r="AV1021" s="72"/>
    </row>
    <row r="1022" spans="2:48" thickBot="1" x14ac:dyDescent="0.3">
      <c r="B1022"/>
      <c r="C1022" s="92"/>
      <c r="D1022" s="92"/>
      <c r="E1022" s="92"/>
      <c r="H1022" s="108">
        <f>+Pocha!A11</f>
        <v>7</v>
      </c>
      <c r="I1022" s="108"/>
      <c r="J1022" s="117"/>
      <c r="K1022" s="118"/>
      <c r="L1022" s="119"/>
      <c r="M1022" s="120"/>
      <c r="Q1022" s="69"/>
      <c r="R1022" s="69"/>
      <c r="S1022" s="30"/>
      <c r="AV1022" s="72"/>
    </row>
    <row r="1023" spans="2:48" thickBot="1" x14ac:dyDescent="0.3">
      <c r="B1023"/>
      <c r="C1023" s="92"/>
      <c r="D1023" s="92"/>
      <c r="E1023" s="92"/>
      <c r="H1023" s="23">
        <f>+Pocha!A12</f>
        <v>8</v>
      </c>
      <c r="I1023" s="23"/>
      <c r="J1023" s="110"/>
      <c r="K1023" s="100"/>
      <c r="L1023" s="91"/>
      <c r="M1023" s="18"/>
      <c r="Q1023" s="69"/>
      <c r="R1023" s="69"/>
      <c r="S1023" s="30"/>
      <c r="AV1023" s="72"/>
    </row>
    <row r="1024" spans="2:48" thickBot="1" x14ac:dyDescent="0.3">
      <c r="B1024"/>
      <c r="C1024" s="92"/>
      <c r="D1024" s="92"/>
      <c r="E1024" s="92"/>
      <c r="H1024" s="23">
        <f>+Pocha!A13</f>
        <v>9</v>
      </c>
      <c r="I1024" s="23"/>
      <c r="J1024" s="110"/>
      <c r="K1024" s="100"/>
      <c r="L1024" s="91"/>
      <c r="M1024" s="18"/>
      <c r="Q1024" s="69"/>
      <c r="R1024" s="69"/>
      <c r="S1024" s="30"/>
      <c r="AV1024" s="72"/>
    </row>
    <row r="1025" spans="2:64" thickBot="1" x14ac:dyDescent="0.3">
      <c r="B1025"/>
      <c r="C1025" s="92"/>
      <c r="D1025" s="92"/>
      <c r="E1025" s="92"/>
      <c r="H1025" s="23">
        <f>+Pocha!A14</f>
        <v>10</v>
      </c>
      <c r="I1025" s="23"/>
      <c r="J1025" s="110"/>
      <c r="K1025" s="100"/>
      <c r="L1025" s="91"/>
      <c r="M1025" s="18"/>
      <c r="Q1025" s="69"/>
      <c r="R1025" s="69"/>
      <c r="S1025" s="30"/>
      <c r="AV1025" s="72"/>
    </row>
    <row r="1026" spans="2:64" ht="12.5" x14ac:dyDescent="0.25">
      <c r="B1026"/>
      <c r="C1026" s="92"/>
      <c r="D1026" s="92"/>
      <c r="E1026" s="92"/>
      <c r="Q1026" s="69"/>
      <c r="R1026" s="69"/>
      <c r="S1026" s="30"/>
      <c r="AV1026" s="72"/>
    </row>
    <row r="1027" spans="2:64" ht="12.5" x14ac:dyDescent="0.25">
      <c r="B1027"/>
      <c r="C1027" s="92"/>
      <c r="D1027" s="92"/>
      <c r="E1027" s="92"/>
      <c r="Q1027" s="69"/>
      <c r="R1027" s="69"/>
      <c r="S1027" s="30"/>
      <c r="AV1027" s="72"/>
    </row>
    <row r="1028" spans="2:64" ht="12.5" x14ac:dyDescent="0.25">
      <c r="B1028"/>
      <c r="C1028" s="92"/>
      <c r="D1028" s="92"/>
      <c r="E1028" s="92"/>
      <c r="AV1028" s="72"/>
    </row>
    <row r="1029" spans="2:64" ht="12.5" x14ac:dyDescent="0.25">
      <c r="B1029"/>
      <c r="C1029" s="92"/>
      <c r="D1029" s="92"/>
      <c r="E1029" s="92"/>
      <c r="AV1029" s="72"/>
    </row>
    <row r="1030" spans="2:64" thickBot="1" x14ac:dyDescent="0.3">
      <c r="B1030"/>
      <c r="C1030" s="92"/>
      <c r="D1030" s="92"/>
      <c r="E1030" s="92">
        <f>SUM(E1032:E1047)</f>
        <v>10</v>
      </c>
      <c r="N1030" s="92">
        <f>SUM(N1032:N1047)</f>
        <v>2</v>
      </c>
      <c r="Q1030" s="92">
        <f>SUM(Q1032:Q1047)</f>
        <v>6</v>
      </c>
      <c r="T1030" s="92">
        <f>SUM(T1032:T1047)</f>
        <v>2</v>
      </c>
      <c r="AV1030" s="72"/>
      <c r="BD1030" s="92">
        <f>SUM(BA1032:BA1047)</f>
        <v>0</v>
      </c>
      <c r="BG1030" s="92">
        <f>SUM(BG1032:BG1047)</f>
        <v>3</v>
      </c>
      <c r="BJ1030" s="92">
        <f>SUM(BJ1032:BJ1047)</f>
        <v>7</v>
      </c>
    </row>
    <row r="1031" spans="2:64" thickBot="1" x14ac:dyDescent="0.3">
      <c r="B1031"/>
      <c r="C1031" s="92"/>
      <c r="D1031" s="92"/>
      <c r="E1031" s="459" t="s">
        <v>1</v>
      </c>
      <c r="F1031" s="460"/>
      <c r="G1031" s="461"/>
      <c r="H1031" s="459" t="s">
        <v>98</v>
      </c>
      <c r="I1031" s="460"/>
      <c r="J1031" s="461"/>
      <c r="K1031" s="459" t="s">
        <v>92</v>
      </c>
      <c r="L1031" s="460"/>
      <c r="M1031" s="461"/>
      <c r="N1031" s="459" t="s">
        <v>6</v>
      </c>
      <c r="O1031" s="460"/>
      <c r="P1031" s="461"/>
      <c r="Q1031" s="459" t="s">
        <v>9</v>
      </c>
      <c r="R1031" s="460"/>
      <c r="S1031" s="461"/>
      <c r="T1031" s="459" t="s">
        <v>43</v>
      </c>
      <c r="U1031" s="460"/>
      <c r="V1031" s="461"/>
      <c r="W1031" s="459" t="s">
        <v>26</v>
      </c>
      <c r="X1031" s="460"/>
      <c r="Y1031" s="461"/>
      <c r="Z1031" s="459" t="s">
        <v>41</v>
      </c>
      <c r="AA1031" s="460"/>
      <c r="AB1031" s="461"/>
      <c r="AC1031" s="459" t="s">
        <v>4</v>
      </c>
      <c r="AD1031" s="460"/>
      <c r="AE1031" s="461"/>
      <c r="AF1031" s="186"/>
      <c r="AG1031" s="186"/>
      <c r="AH1031" s="186"/>
      <c r="AI1031" s="186"/>
      <c r="AJ1031" s="186"/>
      <c r="AK1031" s="186"/>
      <c r="AL1031" s="186"/>
      <c r="AM1031" s="186"/>
      <c r="AN1031" s="186"/>
      <c r="AO1031" s="186"/>
      <c r="AP1031" s="186"/>
      <c r="AQ1031" s="186"/>
      <c r="AR1031" s="186"/>
      <c r="AS1031" s="186"/>
      <c r="AT1031" s="186"/>
      <c r="AU1031" s="459" t="s">
        <v>73</v>
      </c>
      <c r="AV1031" s="460"/>
      <c r="AW1031" s="461"/>
      <c r="AX1031" s="459" t="s">
        <v>90</v>
      </c>
      <c r="AY1031" s="460"/>
      <c r="AZ1031" s="461"/>
      <c r="BA1031" s="459" t="s">
        <v>88</v>
      </c>
      <c r="BB1031" s="460"/>
      <c r="BC1031" s="461"/>
      <c r="BD1031" s="459" t="s">
        <v>62</v>
      </c>
      <c r="BE1031" s="460"/>
      <c r="BF1031" s="461"/>
      <c r="BG1031" s="459" t="s">
        <v>93</v>
      </c>
      <c r="BH1031" s="460"/>
      <c r="BI1031" s="461"/>
      <c r="BJ1031" s="459" t="s">
        <v>35</v>
      </c>
      <c r="BK1031" s="460"/>
      <c r="BL1031" s="461"/>
    </row>
    <row r="1032" spans="2:64" thickBot="1" x14ac:dyDescent="0.3">
      <c r="B1032"/>
      <c r="C1032" s="160" t="s">
        <v>104</v>
      </c>
      <c r="E1032" s="9">
        <v>4</v>
      </c>
      <c r="F1032" s="9"/>
      <c r="G1032" s="9"/>
      <c r="H1032" s="9"/>
      <c r="I1032" s="9"/>
      <c r="J1032" s="9"/>
      <c r="K1032" s="9"/>
      <c r="L1032" s="9"/>
      <c r="M1032" s="9"/>
      <c r="N1032" s="9">
        <v>1</v>
      </c>
      <c r="O1032" s="9"/>
      <c r="P1032" s="9"/>
      <c r="Q1032" s="9">
        <v>1</v>
      </c>
      <c r="R1032" s="9"/>
      <c r="S1032" s="9"/>
      <c r="T1032" s="9">
        <v>0</v>
      </c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320"/>
      <c r="AX1032" s="320"/>
      <c r="AY1032" s="320"/>
      <c r="AZ1032" s="320"/>
      <c r="BA1032" s="320"/>
      <c r="BB1032" s="320"/>
      <c r="BC1032" s="320"/>
      <c r="BD1032" s="320">
        <v>0</v>
      </c>
      <c r="BE1032" s="320"/>
      <c r="BF1032" s="320"/>
      <c r="BG1032" s="320">
        <v>1</v>
      </c>
      <c r="BH1032" s="320"/>
      <c r="BI1032" s="320"/>
      <c r="BJ1032" s="320">
        <v>4</v>
      </c>
      <c r="BK1032" s="320"/>
    </row>
    <row r="1033" spans="2:64" x14ac:dyDescent="0.3">
      <c r="C1033" s="65" t="s">
        <v>105</v>
      </c>
      <c r="E1033">
        <v>1</v>
      </c>
      <c r="N1033">
        <v>0</v>
      </c>
      <c r="Q1033">
        <v>1</v>
      </c>
      <c r="T1033">
        <v>1</v>
      </c>
      <c r="AV1033" s="72"/>
      <c r="BJ1033" s="16">
        <v>1</v>
      </c>
    </row>
    <row r="1034" spans="2:64" x14ac:dyDescent="0.3">
      <c r="C1034" s="65" t="s">
        <v>106</v>
      </c>
      <c r="Q1034">
        <v>1</v>
      </c>
      <c r="AV1034" s="72"/>
    </row>
    <row r="1035" spans="2:64" x14ac:dyDescent="0.3">
      <c r="C1035" s="65" t="s">
        <v>107</v>
      </c>
      <c r="N1035">
        <v>1</v>
      </c>
      <c r="AV1035" s="72"/>
    </row>
    <row r="1036" spans="2:64" x14ac:dyDescent="0.3">
      <c r="C1036" s="65" t="s">
        <v>108</v>
      </c>
      <c r="E1036">
        <v>1</v>
      </c>
      <c r="AV1036" s="72"/>
      <c r="BG1036" s="16">
        <v>1</v>
      </c>
    </row>
    <row r="1037" spans="2:64" x14ac:dyDescent="0.3">
      <c r="C1037" s="65" t="s">
        <v>109</v>
      </c>
      <c r="AV1037" s="72"/>
      <c r="BD1037" s="16">
        <v>1</v>
      </c>
    </row>
    <row r="1038" spans="2:64" x14ac:dyDescent="0.3">
      <c r="C1038" s="65" t="s">
        <v>110</v>
      </c>
      <c r="E1038">
        <v>1</v>
      </c>
      <c r="AV1038" s="72"/>
      <c r="BD1038" s="16">
        <v>1</v>
      </c>
      <c r="BJ1038" s="16">
        <v>1</v>
      </c>
    </row>
    <row r="1039" spans="2:64" x14ac:dyDescent="0.3">
      <c r="C1039" s="65" t="s">
        <v>111</v>
      </c>
      <c r="T1039">
        <v>1</v>
      </c>
      <c r="AV1039" s="72"/>
      <c r="BG1039" s="16">
        <v>1</v>
      </c>
    </row>
    <row r="1040" spans="2:64" x14ac:dyDescent="0.3">
      <c r="C1040" s="65" t="s">
        <v>112</v>
      </c>
      <c r="E1040">
        <v>1</v>
      </c>
      <c r="AV1040" s="72"/>
    </row>
    <row r="1041" spans="3:62" ht="13.5" thickBot="1" x14ac:dyDescent="0.35">
      <c r="C1041" s="65" t="s">
        <v>99</v>
      </c>
      <c r="E1041">
        <v>2</v>
      </c>
      <c r="Q1041">
        <v>3</v>
      </c>
      <c r="AV1041" s="72"/>
      <c r="BJ1041" s="16">
        <v>1</v>
      </c>
    </row>
    <row r="1042" spans="3:62" ht="13.5" thickBot="1" x14ac:dyDescent="0.35">
      <c r="Q1042" s="164"/>
      <c r="R1042" s="164"/>
      <c r="S1042" s="164"/>
      <c r="AV1042" s="72"/>
      <c r="AX1042" s="459" t="s">
        <v>1</v>
      </c>
    </row>
    <row r="1043" spans="3:62" ht="13.5" thickBot="1" x14ac:dyDescent="0.35">
      <c r="Q1043" s="72"/>
      <c r="R1043" s="92"/>
      <c r="S1043" s="92"/>
      <c r="AV1043" s="72"/>
      <c r="AX1043" s="460"/>
    </row>
    <row r="1044" spans="3:62" ht="13.5" thickBot="1" x14ac:dyDescent="0.35">
      <c r="Q1044" s="72"/>
      <c r="R1044" s="92"/>
      <c r="S1044" s="92"/>
      <c r="AV1044" s="72"/>
      <c r="AX1044" s="461"/>
    </row>
    <row r="1045" spans="3:62" ht="13.5" thickBot="1" x14ac:dyDescent="0.35">
      <c r="Q1045" s="72"/>
      <c r="R1045" s="92"/>
      <c r="S1045" s="92"/>
      <c r="AV1045" s="72"/>
      <c r="AX1045" s="459" t="s">
        <v>98</v>
      </c>
    </row>
    <row r="1046" spans="3:62" ht="13.5" thickBot="1" x14ac:dyDescent="0.35">
      <c r="Q1046" s="72"/>
      <c r="R1046" s="92"/>
      <c r="S1046" s="92"/>
      <c r="AV1046" s="72"/>
      <c r="AX1046" s="460"/>
    </row>
    <row r="1047" spans="3:62" ht="13.5" thickBot="1" x14ac:dyDescent="0.35">
      <c r="Q1047" s="72"/>
      <c r="R1047" s="92"/>
      <c r="S1047" s="92"/>
      <c r="AV1047" s="72"/>
      <c r="AX1047" s="461"/>
    </row>
    <row r="1048" spans="3:62" ht="13.5" thickBot="1" x14ac:dyDescent="0.35">
      <c r="AV1048" s="72"/>
      <c r="AX1048" s="459" t="s">
        <v>92</v>
      </c>
    </row>
    <row r="1049" spans="3:62" ht="13.5" thickBot="1" x14ac:dyDescent="0.35">
      <c r="AV1049" s="72"/>
      <c r="AX1049" s="460"/>
    </row>
    <row r="1050" spans="3:62" ht="13.5" thickBot="1" x14ac:dyDescent="0.35">
      <c r="AV1050" s="72"/>
      <c r="AX1050" s="461"/>
    </row>
    <row r="1051" spans="3:62" x14ac:dyDescent="0.3">
      <c r="C1051" s="32">
        <v>8</v>
      </c>
      <c r="D1051" s="32" t="s">
        <v>41</v>
      </c>
      <c r="E1051" s="32">
        <f t="shared" ref="E1051:E1058" si="24">SUM(F1051:O1051)</f>
        <v>0</v>
      </c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AV1051" s="72"/>
      <c r="AX1051" s="462" t="s">
        <v>6</v>
      </c>
    </row>
    <row r="1052" spans="3:62" x14ac:dyDescent="0.3">
      <c r="C1052" s="32">
        <v>9</v>
      </c>
      <c r="D1052" s="32" t="s">
        <v>26</v>
      </c>
      <c r="E1052" s="32">
        <f t="shared" si="24"/>
        <v>0</v>
      </c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AV1052" s="72"/>
      <c r="AX1052" s="463"/>
    </row>
    <row r="1053" spans="3:62" ht="13.5" thickBot="1" x14ac:dyDescent="0.35">
      <c r="C1053" s="32">
        <v>10</v>
      </c>
      <c r="D1053" s="32" t="s">
        <v>92</v>
      </c>
      <c r="E1053" s="32">
        <f t="shared" si="24"/>
        <v>0</v>
      </c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AV1053" s="72"/>
      <c r="AX1053" s="464"/>
    </row>
    <row r="1054" spans="3:62" x14ac:dyDescent="0.3">
      <c r="C1054" s="32">
        <v>11</v>
      </c>
      <c r="D1054" s="32" t="s">
        <v>98</v>
      </c>
      <c r="E1054" s="32">
        <f t="shared" si="24"/>
        <v>0</v>
      </c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AV1054" s="72"/>
      <c r="AX1054" s="462" t="s">
        <v>9</v>
      </c>
    </row>
    <row r="1055" spans="3:62" x14ac:dyDescent="0.3">
      <c r="C1055" s="32">
        <v>12</v>
      </c>
      <c r="D1055" s="32" t="s">
        <v>90</v>
      </c>
      <c r="E1055" s="32">
        <f t="shared" si="24"/>
        <v>0</v>
      </c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AV1055" s="72"/>
      <c r="AX1055" s="463"/>
    </row>
    <row r="1056" spans="3:62" ht="13.5" thickBot="1" x14ac:dyDescent="0.35">
      <c r="C1056" s="165">
        <v>13</v>
      </c>
      <c r="D1056" s="32" t="s">
        <v>73</v>
      </c>
      <c r="E1056" s="32">
        <f t="shared" si="24"/>
        <v>0</v>
      </c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AV1056" s="72"/>
      <c r="AX1056" s="464"/>
    </row>
    <row r="1057" spans="2:50" x14ac:dyDescent="0.3">
      <c r="C1057" s="165">
        <v>14</v>
      </c>
      <c r="D1057" s="32" t="s">
        <v>88</v>
      </c>
      <c r="E1057" s="32">
        <f t="shared" si="24"/>
        <v>0</v>
      </c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AV1057" s="72"/>
      <c r="AX1057" s="462" t="s">
        <v>43</v>
      </c>
    </row>
    <row r="1058" spans="2:50" x14ac:dyDescent="0.3">
      <c r="C1058" s="165">
        <v>15</v>
      </c>
      <c r="D1058" s="32" t="s">
        <v>4</v>
      </c>
      <c r="E1058" s="32">
        <f t="shared" si="24"/>
        <v>0</v>
      </c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AV1058" s="72"/>
      <c r="AX1058" s="463"/>
    </row>
    <row r="1059" spans="2:50" ht="13.5" thickBot="1" x14ac:dyDescent="0.35">
      <c r="AV1059" s="72"/>
      <c r="AX1059" s="464"/>
    </row>
    <row r="1060" spans="2:50" ht="13.5" thickBot="1" x14ac:dyDescent="0.35">
      <c r="AV1060" s="72"/>
      <c r="AX1060" s="459" t="s">
        <v>26</v>
      </c>
    </row>
    <row r="1061" spans="2:50" ht="13.5" thickBot="1" x14ac:dyDescent="0.35">
      <c r="AV1061" s="72"/>
      <c r="AX1061" s="460"/>
    </row>
    <row r="1062" spans="2:50" ht="13.5" thickBot="1" x14ac:dyDescent="0.35">
      <c r="AV1062" s="72"/>
      <c r="AX1062" s="461"/>
    </row>
    <row r="1063" spans="2:50" ht="13.5" thickBot="1" x14ac:dyDescent="0.35">
      <c r="AV1063" s="72"/>
      <c r="AX1063" s="459" t="s">
        <v>41</v>
      </c>
    </row>
    <row r="1064" spans="2:50" ht="13.5" thickBot="1" x14ac:dyDescent="0.35">
      <c r="AV1064" s="72"/>
      <c r="AX1064" s="460"/>
    </row>
    <row r="1065" spans="2:50" thickBot="1" x14ac:dyDescent="0.3">
      <c r="B1065"/>
      <c r="AV1065" s="72"/>
      <c r="AX1065" s="461"/>
    </row>
    <row r="1066" spans="2:50" thickBot="1" x14ac:dyDescent="0.3">
      <c r="B1066"/>
      <c r="AV1066" s="72"/>
      <c r="AX1066" s="459" t="s">
        <v>4</v>
      </c>
    </row>
    <row r="1067" spans="2:50" thickBot="1" x14ac:dyDescent="0.3">
      <c r="B1067"/>
      <c r="AV1067" s="72"/>
      <c r="AX1067" s="460"/>
    </row>
    <row r="1068" spans="2:50" thickBot="1" x14ac:dyDescent="0.3">
      <c r="B1068"/>
      <c r="G1068" s="70"/>
      <c r="J1068" s="72"/>
      <c r="K1068" s="92"/>
      <c r="L1068" s="92"/>
      <c r="AV1068" s="72"/>
      <c r="AX1068" s="461"/>
    </row>
    <row r="1069" spans="2:50" thickBot="1" x14ac:dyDescent="0.3">
      <c r="B1069"/>
      <c r="G1069" s="39"/>
      <c r="J1069" s="72"/>
      <c r="K1069" s="92"/>
      <c r="L1069" s="92"/>
      <c r="AV1069" s="72"/>
      <c r="AX1069" s="459" t="s">
        <v>73</v>
      </c>
    </row>
    <row r="1070" spans="2:50" thickBot="1" x14ac:dyDescent="0.3">
      <c r="B1070"/>
      <c r="G1070" s="39"/>
      <c r="J1070" s="72"/>
      <c r="K1070" s="92"/>
      <c r="L1070" s="92"/>
      <c r="AV1070" s="72"/>
      <c r="AX1070" s="460"/>
    </row>
    <row r="1071" spans="2:50" ht="13.5" thickBot="1" x14ac:dyDescent="0.35">
      <c r="G1071" s="39"/>
      <c r="J1071" s="72"/>
      <c r="K1071" s="92"/>
      <c r="L1071" s="92"/>
      <c r="AV1071" s="72"/>
      <c r="AX1071" s="461"/>
    </row>
    <row r="1072" spans="2:50" ht="13.5" thickBot="1" x14ac:dyDescent="0.35">
      <c r="G1072" s="39"/>
      <c r="J1072" s="72"/>
      <c r="K1072" s="92"/>
      <c r="L1072" s="92"/>
      <c r="AV1072" s="72"/>
      <c r="AX1072" s="459" t="s">
        <v>90</v>
      </c>
    </row>
    <row r="1073" spans="1:50" ht="13.5" thickBot="1" x14ac:dyDescent="0.35">
      <c r="G1073" s="39"/>
      <c r="J1073" s="72"/>
      <c r="K1073" s="92"/>
      <c r="L1073" s="92"/>
      <c r="AV1073" s="72"/>
      <c r="AX1073" s="460"/>
    </row>
    <row r="1074" spans="1:50" ht="13.5" thickBot="1" x14ac:dyDescent="0.35">
      <c r="G1074" s="39"/>
      <c r="AV1074" s="72"/>
      <c r="AX1074" s="461"/>
    </row>
    <row r="1075" spans="1:50" ht="13.5" thickBot="1" x14ac:dyDescent="0.35">
      <c r="G1075" s="39"/>
      <c r="AV1075" s="72"/>
      <c r="AX1075" s="459" t="s">
        <v>88</v>
      </c>
    </row>
    <row r="1076" spans="1:50" ht="13.5" thickBot="1" x14ac:dyDescent="0.35">
      <c r="A1076" s="5" t="str">
        <f>+Mus!A1</f>
        <v>MUS</v>
      </c>
      <c r="G1076" s="39"/>
      <c r="H1076" s="5" t="str">
        <f>+Truc!A1</f>
        <v>TRUC</v>
      </c>
      <c r="I1076" s="5"/>
      <c r="J1076" s="5"/>
      <c r="K1076" s="5"/>
      <c r="L1076" s="5"/>
      <c r="M1076" s="5"/>
      <c r="AV1076" s="72"/>
      <c r="AX1076" s="460"/>
    </row>
    <row r="1077" spans="1:50" ht="13.5" thickBot="1" x14ac:dyDescent="0.35">
      <c r="G1077" s="39"/>
      <c r="H1077" s="5"/>
      <c r="I1077" s="5"/>
      <c r="J1077" s="5"/>
      <c r="K1077" s="5"/>
      <c r="L1077" s="5"/>
      <c r="M1077" s="5"/>
      <c r="AV1077" s="72"/>
      <c r="AX1077" s="461"/>
    </row>
    <row r="1078" spans="1:50" ht="13.5" thickBot="1" x14ac:dyDescent="0.35">
      <c r="G1078" s="39"/>
      <c r="H1078" s="5"/>
      <c r="I1078" s="5"/>
      <c r="J1078" s="5"/>
      <c r="K1078" s="5"/>
      <c r="L1078" s="5"/>
      <c r="M1078" s="5"/>
      <c r="AV1078" s="72"/>
      <c r="AX1078" s="459" t="s">
        <v>62</v>
      </c>
    </row>
    <row r="1079" spans="1:50" thickBot="1" x14ac:dyDescent="0.3">
      <c r="A1079" s="114"/>
      <c r="B1079" s="114"/>
      <c r="C1079" s="163"/>
      <c r="D1079" s="163"/>
      <c r="E1079" s="115" t="str">
        <f>+Mus!E4</f>
        <v>Partides</v>
      </c>
      <c r="F1079" s="116" t="str">
        <f>+Mus!F4</f>
        <v>General</v>
      </c>
      <c r="G1079" s="39"/>
      <c r="H1079" s="66"/>
      <c r="I1079" s="66"/>
      <c r="J1079" s="67" t="str">
        <f>+Truc!C4</f>
        <v>Diferencia</v>
      </c>
      <c r="K1079" s="67" t="str">
        <f>+Truc!D4</f>
        <v>Punts</v>
      </c>
      <c r="L1079" s="67" t="str">
        <f>+Truc!E4</f>
        <v>Partides</v>
      </c>
      <c r="M1079" s="68" t="str">
        <f>+Truc!F4</f>
        <v>General</v>
      </c>
      <c r="AV1079" s="72"/>
      <c r="AX1079" s="460"/>
    </row>
    <row r="1080" spans="1:50" thickBot="1" x14ac:dyDescent="0.3">
      <c r="A1080" s="23">
        <f>+Mus!A5</f>
        <v>1</v>
      </c>
      <c r="B1080" s="23" t="str">
        <f>+Mus!B5</f>
        <v>Carles</v>
      </c>
      <c r="C1080" s="17"/>
      <c r="D1080" s="17"/>
      <c r="E1080" s="96">
        <f>+Mus!E5</f>
        <v>0</v>
      </c>
      <c r="F1080" s="18">
        <f>+Mus!F5</f>
        <v>0</v>
      </c>
      <c r="G1080" s="39"/>
      <c r="H1080" s="23">
        <f>+Truc!A5</f>
        <v>1</v>
      </c>
      <c r="I1080" s="23" t="str">
        <f>+Truc!B5</f>
        <v>Carles</v>
      </c>
      <c r="J1080" s="110">
        <f>+Truc!C5</f>
        <v>-100000000</v>
      </c>
      <c r="K1080" s="90">
        <f>+Truc!D5</f>
        <v>1</v>
      </c>
      <c r="L1080" s="96">
        <f>+Truc!E5</f>
        <v>0</v>
      </c>
      <c r="M1080" s="113">
        <f>+Truc!F5</f>
        <v>-33.333333333333336</v>
      </c>
      <c r="AV1080" s="72"/>
      <c r="AX1080" s="461"/>
    </row>
    <row r="1081" spans="1:50" s="16" customFormat="1" thickBot="1" x14ac:dyDescent="0.3">
      <c r="A1081" s="23">
        <f>+Mus!A6</f>
        <v>2</v>
      </c>
      <c r="B1081" s="23" t="str">
        <f>+Mus!B6</f>
        <v>Sergi</v>
      </c>
      <c r="C1081" s="17"/>
      <c r="D1081" s="17"/>
      <c r="E1081" s="91">
        <f>+Mus!E6</f>
        <v>0</v>
      </c>
      <c r="F1081" s="18">
        <f>+Mus!F6</f>
        <v>0</v>
      </c>
      <c r="G1081" s="39"/>
      <c r="H1081" s="23">
        <f>+Truc!A6</f>
        <v>2</v>
      </c>
      <c r="I1081" s="23" t="str">
        <f>+Truc!B6</f>
        <v>Mariajo</v>
      </c>
      <c r="J1081" s="110">
        <f>+Truc!C6</f>
        <v>-100000000</v>
      </c>
      <c r="K1081" s="90">
        <f>+Truc!D6</f>
        <v>1</v>
      </c>
      <c r="L1081" s="96">
        <f>+Truc!E6</f>
        <v>0</v>
      </c>
      <c r="M1081" s="113">
        <f>+Truc!F6</f>
        <v>-33.333333333333336</v>
      </c>
      <c r="AV1081" s="72"/>
      <c r="AX1081" s="459" t="s">
        <v>93</v>
      </c>
    </row>
    <row r="1082" spans="1:50" thickBot="1" x14ac:dyDescent="0.3">
      <c r="A1082" s="23">
        <f>+Mus!A7</f>
        <v>3</v>
      </c>
      <c r="B1082" s="23" t="str">
        <f>+Mus!B7</f>
        <v>Lucía</v>
      </c>
      <c r="C1082" s="146"/>
      <c r="D1082" s="146"/>
      <c r="E1082" s="91">
        <f>+Mus!E7</f>
        <v>0</v>
      </c>
      <c r="F1082" s="18">
        <f>+Mus!F7</f>
        <v>0</v>
      </c>
      <c r="G1082" s="39"/>
      <c r="H1082" s="23">
        <f>+Truc!A7</f>
        <v>2</v>
      </c>
      <c r="I1082" s="23" t="str">
        <f>+Truc!B7</f>
        <v>Manolo</v>
      </c>
      <c r="J1082" s="110">
        <f>+Truc!C7</f>
        <v>-100000000</v>
      </c>
      <c r="K1082" s="90">
        <f>+Truc!D7</f>
        <v>1</v>
      </c>
      <c r="L1082" s="96">
        <f>+Truc!E7</f>
        <v>0</v>
      </c>
      <c r="M1082" s="113">
        <f>+Truc!F7</f>
        <v>-33.333333333333336</v>
      </c>
      <c r="AV1082" s="72"/>
      <c r="AX1082" s="460"/>
    </row>
    <row r="1083" spans="1:50" thickBot="1" x14ac:dyDescent="0.3">
      <c r="A1083" s="23">
        <f>+Mus!A8</f>
        <v>4</v>
      </c>
      <c r="B1083" s="23" t="str">
        <f>+Mus!B8</f>
        <v>Manolo</v>
      </c>
      <c r="C1083" s="110"/>
      <c r="D1083" s="90"/>
      <c r="E1083" s="91">
        <f>+Mus!E8</f>
        <v>0</v>
      </c>
      <c r="F1083" s="18">
        <f>+Mus!F8</f>
        <v>0</v>
      </c>
      <c r="G1083" s="39"/>
      <c r="H1083" s="23">
        <f>+Truc!A8</f>
        <v>4</v>
      </c>
      <c r="I1083" s="23" t="str">
        <f>+Truc!B8</f>
        <v>Jordi</v>
      </c>
      <c r="J1083" s="110">
        <f>+Truc!C8</f>
        <v>-100000000</v>
      </c>
      <c r="K1083" s="90">
        <f>+Truc!D8</f>
        <v>1</v>
      </c>
      <c r="L1083" s="96">
        <f>+Truc!E8</f>
        <v>0</v>
      </c>
      <c r="M1083" s="18">
        <f>+Truc!F8</f>
        <v>-5</v>
      </c>
      <c r="Q1083" s="72"/>
      <c r="R1083" s="72"/>
      <c r="S1083" s="92"/>
      <c r="AV1083" s="72"/>
      <c r="AX1083" s="461"/>
    </row>
    <row r="1084" spans="1:50" thickBot="1" x14ac:dyDescent="0.3">
      <c r="A1084" s="23">
        <f>+Mus!A9</f>
        <v>5</v>
      </c>
      <c r="B1084" s="23" t="str">
        <f>+Mus!B9</f>
        <v>Mariajo</v>
      </c>
      <c r="C1084" s="110"/>
      <c r="D1084" s="90"/>
      <c r="E1084" s="91">
        <f>+Mus!E9</f>
        <v>0</v>
      </c>
      <c r="F1084" s="18">
        <f>+Mus!F9</f>
        <v>0</v>
      </c>
      <c r="G1084" s="39"/>
      <c r="H1084" s="23">
        <f>+Truc!A9</f>
        <v>4</v>
      </c>
      <c r="I1084" s="23" t="str">
        <f>+Truc!B9</f>
        <v>Mercè</v>
      </c>
      <c r="J1084" s="110">
        <f>+Truc!C9</f>
        <v>-100000000</v>
      </c>
      <c r="K1084" s="90">
        <f>+Truc!D9</f>
        <v>1</v>
      </c>
      <c r="L1084" s="96">
        <f>+Truc!E9</f>
        <v>0</v>
      </c>
      <c r="M1084" s="18">
        <f>+Truc!F9</f>
        <v>-5</v>
      </c>
      <c r="Q1084" s="72"/>
      <c r="R1084" s="72"/>
      <c r="S1084" s="92"/>
      <c r="AV1084" s="72"/>
      <c r="AX1084" s="459" t="s">
        <v>35</v>
      </c>
    </row>
    <row r="1085" spans="1:50" thickBot="1" x14ac:dyDescent="0.3">
      <c r="A1085" s="23">
        <f>+Mus!A10</f>
        <v>6</v>
      </c>
      <c r="B1085" s="23" t="str">
        <f>+Mus!B10</f>
        <v>Grau</v>
      </c>
      <c r="C1085" s="110"/>
      <c r="D1085" s="90"/>
      <c r="E1085" s="91">
        <f>+Mus!E10</f>
        <v>0</v>
      </c>
      <c r="F1085" s="18">
        <f>+Mus!F10</f>
        <v>0</v>
      </c>
      <c r="G1085" s="39"/>
      <c r="H1085" s="23">
        <f>+Truc!A10</f>
        <v>6</v>
      </c>
      <c r="I1085" s="23" t="str">
        <f>+Truc!B10</f>
        <v>Sergi</v>
      </c>
      <c r="J1085" s="110">
        <f>+Truc!C10</f>
        <v>-100000000</v>
      </c>
      <c r="K1085" s="90">
        <f>+Truc!D10</f>
        <v>1</v>
      </c>
      <c r="L1085" s="96">
        <f>+Truc!E10</f>
        <v>0</v>
      </c>
      <c r="M1085" s="18">
        <f>+Truc!F10</f>
        <v>-5</v>
      </c>
      <c r="Q1085" s="72"/>
      <c r="R1085" s="72"/>
      <c r="S1085" s="92"/>
      <c r="AV1085" s="72"/>
      <c r="AX1085" s="460"/>
    </row>
    <row r="1086" spans="1:50" thickBot="1" x14ac:dyDescent="0.3">
      <c r="A1086" s="23">
        <f>+Mus!A11</f>
        <v>7</v>
      </c>
      <c r="B1086" s="23" t="str">
        <f>+Mus!B11</f>
        <v>Jordi</v>
      </c>
      <c r="C1086" s="110"/>
      <c r="D1086" s="90"/>
      <c r="E1086" s="91">
        <f>+Mus!E11</f>
        <v>0</v>
      </c>
      <c r="F1086" s="18">
        <f>+Mus!F11</f>
        <v>0</v>
      </c>
      <c r="G1086" s="39"/>
      <c r="H1086" s="23"/>
      <c r="I1086" s="23"/>
      <c r="J1086" s="110"/>
      <c r="K1086" s="90"/>
      <c r="L1086" s="96"/>
      <c r="M1086" s="18"/>
      <c r="Q1086" s="72"/>
      <c r="R1086" s="72"/>
      <c r="S1086" s="92"/>
      <c r="AV1086" s="72"/>
      <c r="AX1086" s="461"/>
    </row>
    <row r="1087" spans="1:50" ht="13.5" thickBot="1" x14ac:dyDescent="0.35">
      <c r="G1087" s="39"/>
      <c r="H1087" s="23">
        <f>+Truc!A12</f>
        <v>8</v>
      </c>
      <c r="I1087" s="23" t="str">
        <f>+Truc!B12</f>
        <v>Iglesias</v>
      </c>
      <c r="J1087" s="110">
        <f>+Truc!C12</f>
        <v>-100000000</v>
      </c>
      <c r="K1087" s="90">
        <f>+Truc!D12</f>
        <v>1</v>
      </c>
      <c r="L1087" s="96">
        <f>+Truc!E12</f>
        <v>0</v>
      </c>
      <c r="M1087" s="18">
        <f>+Truc!F12</f>
        <v>0</v>
      </c>
      <c r="Q1087" s="72"/>
      <c r="R1087" s="72"/>
      <c r="S1087" s="92"/>
      <c r="AV1087" s="72"/>
    </row>
    <row r="1088" spans="1:50" thickBot="1" x14ac:dyDescent="0.3">
      <c r="B1088"/>
      <c r="C1088" s="69"/>
      <c r="D1088" s="69"/>
      <c r="E1088" s="30"/>
      <c r="G1088" s="39"/>
      <c r="H1088" s="23">
        <f>+Truc!A13</f>
        <v>9</v>
      </c>
      <c r="I1088" s="23" t="str">
        <f>+Truc!B13</f>
        <v>Martín</v>
      </c>
      <c r="J1088" s="110">
        <f>+Truc!C13</f>
        <v>-100000000</v>
      </c>
      <c r="K1088" s="90">
        <f>+Truc!D13</f>
        <v>1</v>
      </c>
      <c r="L1088" s="96">
        <f>+Truc!E13</f>
        <v>0</v>
      </c>
      <c r="M1088" s="18">
        <f>+Truc!F13</f>
        <v>0</v>
      </c>
      <c r="Q1088" s="72"/>
      <c r="R1088" s="72"/>
      <c r="S1088" s="92"/>
      <c r="AV1088" s="72"/>
    </row>
    <row r="1089" spans="1:48" thickBot="1" x14ac:dyDescent="0.3">
      <c r="B1089"/>
      <c r="C1089" s="69"/>
      <c r="D1089" s="69"/>
      <c r="E1089" s="30"/>
      <c r="G1089" s="39"/>
      <c r="H1089" s="23">
        <f>+Truc!A14</f>
        <v>10</v>
      </c>
      <c r="I1089" s="23" t="str">
        <f>+Truc!B14</f>
        <v>Xavi</v>
      </c>
      <c r="J1089" s="110">
        <f>+Truc!C14</f>
        <v>-100000000</v>
      </c>
      <c r="K1089" s="90">
        <f>+Truc!D14</f>
        <v>1</v>
      </c>
      <c r="L1089" s="96">
        <f>+Truc!E14</f>
        <v>0</v>
      </c>
      <c r="M1089" s="18">
        <f>+Truc!F14</f>
        <v>0</v>
      </c>
      <c r="Q1089" s="72"/>
      <c r="R1089" s="72"/>
      <c r="S1089" s="92"/>
      <c r="AV1089" s="72"/>
    </row>
    <row r="1090" spans="1:48" ht="12.5" x14ac:dyDescent="0.25">
      <c r="B1090"/>
      <c r="C1090" s="69"/>
      <c r="D1090" s="69"/>
      <c r="E1090" s="30"/>
      <c r="G1090" s="39"/>
      <c r="J1090" s="72"/>
      <c r="K1090" s="92"/>
      <c r="L1090" s="92"/>
      <c r="Q1090" s="72"/>
      <c r="R1090" s="72"/>
      <c r="S1090" s="92"/>
      <c r="AV1090" s="72"/>
    </row>
    <row r="1091" spans="1:48" ht="12.5" x14ac:dyDescent="0.25">
      <c r="B1091"/>
      <c r="C1091" s="41"/>
      <c r="D1091" s="41"/>
      <c r="G1091" s="39"/>
      <c r="Q1091" s="72"/>
      <c r="R1091" s="72"/>
      <c r="S1091" s="92"/>
      <c r="AV1091" s="72"/>
    </row>
    <row r="1092" spans="1:48" x14ac:dyDescent="0.3">
      <c r="Q1092" s="72"/>
      <c r="R1092" s="72"/>
      <c r="S1092" s="92"/>
    </row>
    <row r="1093" spans="1:48" x14ac:dyDescent="0.3">
      <c r="Q1093" s="72"/>
      <c r="R1093" s="72"/>
      <c r="S1093" s="92"/>
    </row>
    <row r="1094" spans="1:48" x14ac:dyDescent="0.3">
      <c r="Q1094" s="72"/>
      <c r="R1094" s="72"/>
      <c r="S1094" s="92"/>
    </row>
    <row r="1095" spans="1:48" x14ac:dyDescent="0.3">
      <c r="Q1095" s="72"/>
      <c r="R1095" s="72"/>
      <c r="S1095" s="92"/>
    </row>
    <row r="1096" spans="1:48" x14ac:dyDescent="0.3">
      <c r="Q1096" s="72"/>
      <c r="R1096" s="72"/>
      <c r="S1096" s="92"/>
    </row>
    <row r="1097" spans="1:48" x14ac:dyDescent="0.3">
      <c r="Q1097" s="72"/>
      <c r="R1097" s="72"/>
      <c r="S1097" s="92"/>
    </row>
    <row r="1098" spans="1:48" x14ac:dyDescent="0.3">
      <c r="Q1098" s="72"/>
      <c r="R1098" s="72"/>
      <c r="S1098" s="92"/>
    </row>
    <row r="1099" spans="1:48" x14ac:dyDescent="0.3">
      <c r="P1099" s="5"/>
    </row>
    <row r="1103" spans="1:48" thickBot="1" x14ac:dyDescent="0.3">
      <c r="A1103" s="23">
        <f>+Omaha!A12</f>
        <v>8</v>
      </c>
      <c r="B1103" s="23" t="str">
        <f>+Omaha!B12</f>
        <v>Katy</v>
      </c>
      <c r="C1103" s="110">
        <f>+Omaha!C12</f>
        <v>-100000000</v>
      </c>
      <c r="D1103" s="90">
        <f>+Omaha!D12</f>
        <v>0</v>
      </c>
      <c r="E1103" s="96">
        <f>+Omaha!E12</f>
        <v>0</v>
      </c>
      <c r="F1103" s="18">
        <f>+Omaha!F12</f>
        <v>0</v>
      </c>
    </row>
    <row r="1104" spans="1:48" thickBot="1" x14ac:dyDescent="0.3">
      <c r="A1104" s="23">
        <f>+Omaha!A13</f>
        <v>9</v>
      </c>
      <c r="B1104" s="23" t="str">
        <f>+Omaha!B13</f>
        <v>Manolo</v>
      </c>
      <c r="C1104" s="110">
        <f>+Omaha!C13</f>
        <v>-100000000</v>
      </c>
      <c r="D1104" s="90">
        <f>+Omaha!D13</f>
        <v>0</v>
      </c>
      <c r="E1104" s="96">
        <f>+Omaha!E13</f>
        <v>0</v>
      </c>
      <c r="F1104" s="18">
        <f>+Omaha!F13</f>
        <v>0</v>
      </c>
    </row>
    <row r="1105" spans="1:48" s="16" customFormat="1" thickBot="1" x14ac:dyDescent="0.3">
      <c r="A1105" s="23">
        <f>+Omaha!A14</f>
        <v>10</v>
      </c>
      <c r="B1105" s="23" t="str">
        <f>+Omaha!B14</f>
        <v>Joan Carles</v>
      </c>
      <c r="C1105" s="110">
        <f>+Omaha!C14</f>
        <v>-100000000</v>
      </c>
      <c r="D1105" s="90">
        <f>+Omaha!D14</f>
        <v>0</v>
      </c>
      <c r="E1105" s="96">
        <f>+Omaha!E14</f>
        <v>0</v>
      </c>
      <c r="F1105" s="18">
        <f>+Omaha!F14</f>
        <v>0</v>
      </c>
      <c r="G1105" s="39"/>
      <c r="H1105"/>
      <c r="I1105"/>
      <c r="J1105" s="72"/>
      <c r="K1105" s="92"/>
      <c r="L1105" s="92"/>
      <c r="M1105"/>
      <c r="AV1105" s="72"/>
    </row>
    <row r="1106" spans="1:48" thickBot="1" x14ac:dyDescent="0.3">
      <c r="A1106" s="23">
        <f>+Omaha!A15</f>
        <v>11</v>
      </c>
      <c r="B1106" s="23" t="str">
        <f>+Omaha!B15</f>
        <v>Jorge</v>
      </c>
      <c r="C1106" s="110">
        <f>+Omaha!C15</f>
        <v>-100000000</v>
      </c>
      <c r="D1106" s="90">
        <f>+Omaha!D15</f>
        <v>0</v>
      </c>
      <c r="E1106" s="96">
        <f>+Omaha!E15</f>
        <v>0</v>
      </c>
      <c r="F1106" s="18">
        <f>+Omaha!F15</f>
        <v>0</v>
      </c>
      <c r="G1106" s="39"/>
      <c r="J1106" s="72"/>
      <c r="K1106" s="92"/>
      <c r="L1106" s="92"/>
      <c r="AV1106" s="72"/>
    </row>
    <row r="1107" spans="1:48" ht="12.5" x14ac:dyDescent="0.25">
      <c r="B1107"/>
      <c r="C1107" s="72"/>
      <c r="D1107" s="72"/>
      <c r="E1107" s="92"/>
      <c r="G1107" s="39"/>
      <c r="J1107" s="72"/>
      <c r="K1107" s="92"/>
      <c r="L1107" s="92"/>
      <c r="AV1107" s="72"/>
    </row>
    <row r="1108" spans="1:48" ht="12.5" x14ac:dyDescent="0.25">
      <c r="B1108"/>
      <c r="C1108" s="69"/>
      <c r="D1108" s="69"/>
      <c r="E1108" s="30"/>
      <c r="G1108" s="39"/>
      <c r="J1108" s="72"/>
      <c r="K1108" s="92"/>
      <c r="L1108" s="92"/>
      <c r="AV1108" s="72"/>
    </row>
    <row r="1109" spans="1:48" x14ac:dyDescent="0.3">
      <c r="G1109" s="39"/>
      <c r="H1109" s="5" t="str">
        <f>+'4 Duros'!A1</f>
        <v>4 DUROS</v>
      </c>
      <c r="AV1109" s="72"/>
    </row>
    <row r="1110" spans="1:48" x14ac:dyDescent="0.3">
      <c r="G1110" s="39"/>
      <c r="AV1110" s="72"/>
    </row>
    <row r="1111" spans="1:48" ht="13.5" thickBot="1" x14ac:dyDescent="0.35">
      <c r="G1111" s="39"/>
      <c r="AV1111" s="72"/>
    </row>
    <row r="1112" spans="1:48" ht="13.5" thickBot="1" x14ac:dyDescent="0.35">
      <c r="G1112" s="72"/>
      <c r="H1112" s="109"/>
      <c r="I1112" s="19"/>
      <c r="J1112" s="106" t="str">
        <f>+'4 Duros'!C4</f>
        <v>Premi</v>
      </c>
      <c r="K1112" s="107" t="str">
        <f>+'4 Duros'!D4</f>
        <v>Punts</v>
      </c>
      <c r="L1112" s="60" t="str">
        <f>+'4 Duros'!E4</f>
        <v>Partides</v>
      </c>
      <c r="M1112" s="68" t="str">
        <f>+'4 Duros'!F4</f>
        <v>General</v>
      </c>
      <c r="AV1112" s="72"/>
    </row>
    <row r="1113" spans="1:48" ht="13.5" thickBot="1" x14ac:dyDescent="0.35">
      <c r="G1113" s="39"/>
      <c r="H1113" s="108"/>
      <c r="I1113" s="23"/>
      <c r="J1113" s="89"/>
      <c r="K1113" s="90"/>
      <c r="L1113" s="96"/>
      <c r="M1113" s="18"/>
      <c r="AV1113" s="72"/>
    </row>
    <row r="1114" spans="1:48" ht="13.5" thickBot="1" x14ac:dyDescent="0.35">
      <c r="G1114" s="39"/>
      <c r="H1114" s="23"/>
      <c r="I1114" s="23"/>
      <c r="J1114" s="89"/>
      <c r="K1114" s="90"/>
      <c r="L1114" s="91"/>
      <c r="M1114" s="18"/>
      <c r="AV1114" s="72"/>
    </row>
    <row r="1115" spans="1:48" ht="13.5" thickBot="1" x14ac:dyDescent="0.35">
      <c r="G1115" s="39"/>
      <c r="H1115" s="23"/>
      <c r="I1115" s="23"/>
      <c r="J1115" s="89"/>
      <c r="K1115" s="90"/>
      <c r="L1115" s="91"/>
      <c r="M1115" s="18"/>
      <c r="AV1115" s="72"/>
    </row>
    <row r="1116" spans="1:48" ht="13.5" thickBot="1" x14ac:dyDescent="0.35">
      <c r="G1116" s="39"/>
      <c r="H1116" s="23"/>
      <c r="I1116" s="23"/>
      <c r="J1116" s="89"/>
      <c r="K1116" s="90"/>
      <c r="L1116" s="91"/>
      <c r="M1116" s="18"/>
      <c r="AV1116" s="72"/>
    </row>
    <row r="1117" spans="1:48" ht="13.5" thickBot="1" x14ac:dyDescent="0.35">
      <c r="G1117" s="39"/>
      <c r="H1117" s="23"/>
      <c r="I1117" s="23"/>
      <c r="J1117" s="89"/>
      <c r="K1117" s="90"/>
      <c r="L1117" s="91"/>
      <c r="M1117" s="18"/>
      <c r="AV1117" s="72"/>
    </row>
    <row r="1118" spans="1:48" thickBot="1" x14ac:dyDescent="0.3">
      <c r="B1118"/>
      <c r="C1118" s="92"/>
      <c r="D1118" s="92"/>
      <c r="E1118" s="92"/>
      <c r="G1118" s="39"/>
      <c r="H1118" s="23"/>
      <c r="I1118" s="23"/>
      <c r="J1118" s="89"/>
      <c r="K1118" s="90"/>
      <c r="L1118" s="91"/>
      <c r="M1118" s="18"/>
      <c r="AV1118" s="72"/>
    </row>
    <row r="1119" spans="1:48" ht="12.5" x14ac:dyDescent="0.25">
      <c r="B1119"/>
      <c r="C1119" s="92"/>
      <c r="D1119" s="92"/>
      <c r="E1119" s="92"/>
      <c r="G1119" s="39"/>
      <c r="J1119" s="74"/>
      <c r="K1119" s="69"/>
      <c r="AV1119" s="72"/>
    </row>
    <row r="1120" spans="1:48" ht="12.5" x14ac:dyDescent="0.25">
      <c r="B1120"/>
      <c r="C1120" s="92"/>
      <c r="D1120" s="92"/>
      <c r="E1120" s="92"/>
      <c r="G1120" s="39"/>
      <c r="J1120" s="74"/>
      <c r="K1120" s="69"/>
      <c r="AV1120" s="72"/>
    </row>
    <row r="1121" spans="7:48" x14ac:dyDescent="0.3">
      <c r="G1121" s="39"/>
      <c r="J1121" s="74"/>
      <c r="K1121" s="69"/>
      <c r="AV1121" s="72"/>
    </row>
    <row r="1122" spans="7:48" x14ac:dyDescent="0.3">
      <c r="G1122" s="39"/>
      <c r="J1122" s="74"/>
      <c r="K1122" s="69"/>
      <c r="AV1122" s="72"/>
    </row>
    <row r="1123" spans="7:48" x14ac:dyDescent="0.3">
      <c r="G1123" s="39"/>
      <c r="J1123" s="74"/>
      <c r="K1123" s="69"/>
      <c r="AV1123" s="72"/>
    </row>
    <row r="1124" spans="7:48" x14ac:dyDescent="0.3">
      <c r="G1124" s="39"/>
      <c r="J1124" s="74"/>
      <c r="K1124" s="69"/>
      <c r="AV1124" s="72"/>
    </row>
    <row r="1125" spans="7:48" x14ac:dyDescent="0.3">
      <c r="G1125" s="39"/>
      <c r="J1125" s="74"/>
      <c r="K1125" s="69"/>
      <c r="AV1125" s="72"/>
    </row>
    <row r="1126" spans="7:48" x14ac:dyDescent="0.3">
      <c r="G1126" s="39"/>
      <c r="J1126" s="74"/>
      <c r="K1126" s="69"/>
      <c r="AV1126" s="72"/>
    </row>
    <row r="1127" spans="7:48" x14ac:dyDescent="0.3">
      <c r="G1127" s="39"/>
      <c r="J1127" s="74"/>
      <c r="K1127" s="69"/>
      <c r="AV1127" s="72"/>
    </row>
    <row r="1128" spans="7:48" x14ac:dyDescent="0.3">
      <c r="G1128" s="39"/>
      <c r="J1128" s="74"/>
      <c r="K1128" s="69"/>
      <c r="AV1128" s="72"/>
    </row>
    <row r="1129" spans="7:48" x14ac:dyDescent="0.3">
      <c r="G1129" s="39"/>
      <c r="J1129" s="74"/>
      <c r="K1129" s="69"/>
      <c r="AV1129" s="72"/>
    </row>
    <row r="1130" spans="7:48" x14ac:dyDescent="0.3">
      <c r="G1130" s="39"/>
      <c r="J1130" s="74"/>
      <c r="K1130" s="69"/>
      <c r="AV1130" s="72"/>
    </row>
    <row r="1131" spans="7:48" x14ac:dyDescent="0.3">
      <c r="G1131" s="39"/>
      <c r="AV1131" s="72"/>
    </row>
    <row r="1132" spans="7:48" x14ac:dyDescent="0.3">
      <c r="G1132" s="39"/>
      <c r="AV1132" s="72"/>
    </row>
    <row r="1133" spans="7:48" x14ac:dyDescent="0.3">
      <c r="G1133" s="39"/>
      <c r="AV1133" s="72"/>
    </row>
    <row r="1134" spans="7:48" x14ac:dyDescent="0.3">
      <c r="G1134" s="39"/>
      <c r="AV1134" s="72"/>
    </row>
    <row r="1135" spans="7:48" s="16" customFormat="1" ht="12.5" x14ac:dyDescent="0.25">
      <c r="G1135" s="72"/>
      <c r="AV1135" s="72"/>
    </row>
    <row r="1136" spans="7:48" x14ac:dyDescent="0.3">
      <c r="G1136" s="39"/>
      <c r="AV1136" s="72"/>
    </row>
    <row r="1137" spans="1:48" x14ac:dyDescent="0.3">
      <c r="G1137" s="39"/>
      <c r="AV1137" s="72"/>
    </row>
    <row r="1138" spans="1:48" x14ac:dyDescent="0.3">
      <c r="G1138" s="39"/>
      <c r="AV1138" s="72"/>
    </row>
    <row r="1139" spans="1:48" x14ac:dyDescent="0.3">
      <c r="G1139" s="39"/>
      <c r="AV1139" s="72"/>
    </row>
    <row r="1140" spans="1:48" x14ac:dyDescent="0.3">
      <c r="G1140" s="39"/>
      <c r="AV1140" s="72"/>
    </row>
    <row r="1141" spans="1:48" x14ac:dyDescent="0.3">
      <c r="G1141" s="39"/>
      <c r="AV1141" s="72"/>
    </row>
    <row r="1142" spans="1:48" x14ac:dyDescent="0.3">
      <c r="G1142" s="39"/>
      <c r="AV1142" s="72"/>
    </row>
    <row r="1143" spans="1:48" x14ac:dyDescent="0.3">
      <c r="G1143" s="39"/>
      <c r="AV1143" s="72"/>
    </row>
    <row r="1144" spans="1:48" ht="12.5" x14ac:dyDescent="0.25">
      <c r="B1144"/>
      <c r="G1144" s="39"/>
      <c r="AV1144" s="72"/>
    </row>
    <row r="1145" spans="1:48" ht="12.5" x14ac:dyDescent="0.25">
      <c r="B1145"/>
      <c r="G1145" s="39"/>
      <c r="AV1145" s="72"/>
    </row>
    <row r="1146" spans="1:48" ht="12.5" x14ac:dyDescent="0.25">
      <c r="B1146"/>
      <c r="C1146" s="72"/>
      <c r="D1146" s="72"/>
      <c r="E1146" s="92"/>
      <c r="G1146" s="39"/>
      <c r="AV1146" s="72"/>
    </row>
    <row r="1147" spans="1:48" ht="12.5" x14ac:dyDescent="0.25">
      <c r="B1147"/>
      <c r="C1147" s="72"/>
      <c r="D1147" s="72"/>
      <c r="E1147" s="92"/>
      <c r="G1147" s="39"/>
      <c r="AV1147" s="72"/>
    </row>
    <row r="1148" spans="1:48" ht="12.5" x14ac:dyDescent="0.25">
      <c r="B1148"/>
      <c r="C1148" s="72"/>
      <c r="D1148" s="72"/>
      <c r="E1148" s="92"/>
      <c r="G1148" s="39"/>
      <c r="AV1148" s="72"/>
    </row>
    <row r="1149" spans="1:48" hidden="1" thickBot="1" x14ac:dyDescent="0.3">
      <c r="A1149" s="108" t="e">
        <f>+Podrida!#REF!</f>
        <v>#REF!</v>
      </c>
      <c r="B1149" s="108" t="e">
        <f>+Podrida!#REF!</f>
        <v>#REF!</v>
      </c>
      <c r="C1149" s="117" t="e">
        <f>+Podrida!#REF!</f>
        <v>#REF!</v>
      </c>
      <c r="D1149" s="118" t="e">
        <f>+Podrida!#REF!</f>
        <v>#REF!</v>
      </c>
      <c r="E1149" s="119" t="e">
        <f>+Podrida!#REF!</f>
        <v>#REF!</v>
      </c>
      <c r="F1149" s="120" t="e">
        <f>+Podrida!#REF!</f>
        <v>#REF!</v>
      </c>
      <c r="G1149" s="39"/>
      <c r="H1149" s="23">
        <f>+Pumba!A18</f>
        <v>14</v>
      </c>
      <c r="I1149" s="23" t="str">
        <f>+Pumba!B18</f>
        <v>Manolo</v>
      </c>
      <c r="J1149" s="110">
        <f>+Pumba!C18</f>
        <v>0</v>
      </c>
      <c r="K1149" s="100">
        <f>+Pumba!D18</f>
        <v>17.2</v>
      </c>
      <c r="L1149" s="91">
        <f>+Pumba!E18</f>
        <v>1</v>
      </c>
      <c r="M1149" s="18">
        <f>+Pumba!F18</f>
        <v>0</v>
      </c>
      <c r="AV1149" s="72"/>
    </row>
    <row r="1150" spans="1:48" hidden="1" thickBot="1" x14ac:dyDescent="0.3">
      <c r="A1150" s="23" t="e">
        <f>+Podrida!#REF!</f>
        <v>#REF!</v>
      </c>
      <c r="B1150" s="23" t="e">
        <f>+Podrida!#REF!</f>
        <v>#REF!</v>
      </c>
      <c r="C1150" s="110" t="e">
        <f>+Podrida!#REF!</f>
        <v>#REF!</v>
      </c>
      <c r="D1150" s="100" t="e">
        <f>+Podrida!#REF!</f>
        <v>#REF!</v>
      </c>
      <c r="E1150" s="91" t="e">
        <f>+Podrida!#REF!</f>
        <v>#REF!</v>
      </c>
      <c r="F1150" s="18" t="e">
        <f>+Podrida!#REF!</f>
        <v>#REF!</v>
      </c>
      <c r="G1150" s="39"/>
      <c r="H1150" s="23">
        <f>+Pumba!A22</f>
        <v>18</v>
      </c>
      <c r="I1150" s="23" t="str">
        <f>+Pumba!B22</f>
        <v>Ana B.</v>
      </c>
      <c r="J1150" s="110">
        <f>+Pumba!C22</f>
        <v>-10</v>
      </c>
      <c r="K1150" s="100">
        <f>+Pumba!D22</f>
        <v>29.8</v>
      </c>
      <c r="L1150" s="91">
        <f>+Pumba!E22</f>
        <v>1</v>
      </c>
      <c r="M1150" s="18">
        <f>+Pumba!F22</f>
        <v>0</v>
      </c>
      <c r="AV1150" s="72"/>
    </row>
    <row r="1151" spans="1:48" hidden="1" thickBot="1" x14ac:dyDescent="0.3">
      <c r="A1151" s="23" t="e">
        <f>+Podrida!#REF!</f>
        <v>#REF!</v>
      </c>
      <c r="B1151" s="23" t="e">
        <f>+Podrida!#REF!</f>
        <v>#REF!</v>
      </c>
      <c r="C1151" s="110" t="e">
        <f>+Podrida!#REF!</f>
        <v>#REF!</v>
      </c>
      <c r="D1151" s="100" t="e">
        <f>+Podrida!#REF!</f>
        <v>#REF!</v>
      </c>
      <c r="E1151" s="91" t="e">
        <f>+Podrida!#REF!</f>
        <v>#REF!</v>
      </c>
      <c r="F1151" s="18" t="e">
        <f>+Podrida!#REF!</f>
        <v>#REF!</v>
      </c>
      <c r="G1151" s="39"/>
      <c r="H1151" s="23">
        <f>+Pumba!A23</f>
        <v>19</v>
      </c>
      <c r="I1151" s="23" t="str">
        <f>+Pumba!B23</f>
        <v>Nin</v>
      </c>
      <c r="J1151" s="110">
        <f>+Pumba!C23</f>
        <v>-10</v>
      </c>
      <c r="K1151" s="100">
        <f>+Pumba!D23</f>
        <v>31.8</v>
      </c>
      <c r="L1151" s="91">
        <f>+Pumba!E23</f>
        <v>1</v>
      </c>
      <c r="M1151" s="18">
        <f>+Pumba!F23</f>
        <v>0</v>
      </c>
      <c r="AV1151" s="72"/>
    </row>
    <row r="1152" spans="1:48" hidden="1" thickBot="1" x14ac:dyDescent="0.3">
      <c r="B1152"/>
      <c r="C1152" s="74"/>
      <c r="D1152" s="69"/>
      <c r="E1152" s="30"/>
      <c r="G1152" s="39"/>
      <c r="H1152" s="23">
        <f>+Pumba!A24</f>
        <v>20</v>
      </c>
      <c r="I1152" s="23" t="str">
        <f>+Pumba!B24</f>
        <v>Grau</v>
      </c>
      <c r="J1152" s="110">
        <f>+Pumba!C24</f>
        <v>-15</v>
      </c>
      <c r="K1152" s="100">
        <f>+Pumba!D24</f>
        <v>15.636363636363637</v>
      </c>
      <c r="L1152" s="91">
        <f>+Pumba!E24</f>
        <v>2</v>
      </c>
      <c r="M1152" s="18">
        <f>+Pumba!F24</f>
        <v>0</v>
      </c>
      <c r="AV1152" s="72"/>
    </row>
    <row r="1153" spans="2:48" ht="12.5" x14ac:dyDescent="0.25">
      <c r="B1153"/>
      <c r="C1153" s="74"/>
      <c r="D1153" s="69"/>
      <c r="E1153" s="30"/>
      <c r="G1153" s="39"/>
      <c r="J1153" s="74"/>
      <c r="K1153" s="69"/>
      <c r="L1153" s="30"/>
      <c r="AV1153" s="72"/>
    </row>
    <row r="1154" spans="2:48" ht="12.5" x14ac:dyDescent="0.25">
      <c r="B1154"/>
      <c r="G1154" s="39"/>
      <c r="AV1154" s="72"/>
    </row>
    <row r="1155" spans="2:48" x14ac:dyDescent="0.3">
      <c r="G1155" s="39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>
        <f>+Truc!J1</f>
        <v>0</v>
      </c>
      <c r="AV1155" s="72"/>
    </row>
    <row r="1156" spans="2:48" x14ac:dyDescent="0.3">
      <c r="G1156" s="39"/>
      <c r="AV1156" s="72"/>
    </row>
    <row r="1157" spans="2:48" x14ac:dyDescent="0.3">
      <c r="G1157" s="39"/>
      <c r="AV1157" s="72"/>
    </row>
    <row r="1158" spans="2:48" s="16" customFormat="1" ht="12.5" x14ac:dyDescent="0.25">
      <c r="G1158" s="72"/>
      <c r="AV1158" s="72"/>
    </row>
    <row r="1159" spans="2:48" x14ac:dyDescent="0.3">
      <c r="G1159" s="39"/>
      <c r="AV1159" s="72"/>
    </row>
    <row r="1160" spans="2:48" x14ac:dyDescent="0.3">
      <c r="G1160" s="39"/>
      <c r="AV1160" s="72"/>
    </row>
    <row r="1161" spans="2:48" x14ac:dyDescent="0.3">
      <c r="G1161" s="39"/>
      <c r="AV1161" s="72"/>
    </row>
    <row r="1162" spans="2:48" x14ac:dyDescent="0.3">
      <c r="G1162" s="39"/>
      <c r="AV1162" s="72"/>
    </row>
    <row r="1163" spans="2:48" x14ac:dyDescent="0.3">
      <c r="G1163" s="39"/>
      <c r="AV1163" s="72"/>
    </row>
    <row r="1164" spans="2:48" x14ac:dyDescent="0.3">
      <c r="G1164" s="39"/>
      <c r="AV1164" s="72"/>
    </row>
    <row r="1165" spans="2:48" x14ac:dyDescent="0.3">
      <c r="G1165" s="39"/>
      <c r="AV1165" s="72"/>
    </row>
    <row r="1166" spans="2:48" x14ac:dyDescent="0.3">
      <c r="G1166" s="39"/>
      <c r="AV1166" s="72"/>
    </row>
    <row r="1167" spans="2:48" ht="12.5" x14ac:dyDescent="0.25">
      <c r="B1167"/>
      <c r="C1167" s="72"/>
      <c r="D1167" s="92"/>
      <c r="E1167" s="92"/>
      <c r="G1167" s="39"/>
      <c r="AV1167" s="72"/>
    </row>
    <row r="1168" spans="2:48" ht="12.5" x14ac:dyDescent="0.25">
      <c r="B1168"/>
      <c r="C1168" s="72"/>
      <c r="D1168" s="92"/>
      <c r="E1168" s="92"/>
      <c r="G1168" s="39"/>
      <c r="AV1168" s="72"/>
    </row>
    <row r="1169" spans="1:13" hidden="1" thickBot="1" x14ac:dyDescent="0.3">
      <c r="A1169" s="108">
        <f>+Remigio!A15</f>
        <v>11</v>
      </c>
      <c r="B1169" s="108" t="str">
        <f>+Remigio!B15</f>
        <v>Carles</v>
      </c>
      <c r="C1169" s="117">
        <f>+Remigio!C15</f>
        <v>-100000000</v>
      </c>
      <c r="D1169" s="121">
        <f>+Remigio!D15</f>
        <v>0</v>
      </c>
      <c r="E1169" s="119">
        <f>+Remigio!E15</f>
        <v>0</v>
      </c>
      <c r="F1169" s="120">
        <f>+Remigio!F15</f>
        <v>0</v>
      </c>
      <c r="G1169" s="71"/>
      <c r="H1169" s="23">
        <f>+Truc!A15</f>
        <v>11</v>
      </c>
      <c r="I1169" s="23" t="str">
        <f>+Truc!B15</f>
        <v>MªJosé</v>
      </c>
      <c r="J1169" s="110">
        <f>+Truc!C15</f>
        <v>-100000000</v>
      </c>
      <c r="K1169" s="90">
        <f>+Truc!D15</f>
        <v>1</v>
      </c>
      <c r="L1169" s="96">
        <f>+Truc!E15</f>
        <v>0</v>
      </c>
      <c r="M1169" s="18">
        <f>+Truc!F15</f>
        <v>0</v>
      </c>
    </row>
    <row r="1170" spans="1:13" hidden="1" thickBot="1" x14ac:dyDescent="0.3">
      <c r="B1170"/>
      <c r="C1170" s="72"/>
      <c r="D1170" s="72"/>
      <c r="E1170" s="16"/>
      <c r="H1170" s="23">
        <f>+Truc!A16</f>
        <v>12</v>
      </c>
      <c r="I1170" s="23" t="str">
        <f>+Truc!B16</f>
        <v>Goretti</v>
      </c>
      <c r="J1170" s="110">
        <f>+Truc!C16</f>
        <v>-100000000</v>
      </c>
      <c r="K1170" s="90">
        <f>+Truc!D16</f>
        <v>1</v>
      </c>
      <c r="L1170" s="96">
        <f>+Truc!E16</f>
        <v>0</v>
      </c>
      <c r="M1170" s="18">
        <f>+Truc!F16</f>
        <v>0</v>
      </c>
    </row>
    <row r="1171" spans="1:13" hidden="1" thickBot="1" x14ac:dyDescent="0.3">
      <c r="B1171"/>
      <c r="C1171" s="72"/>
      <c r="D1171" s="72"/>
      <c r="E1171" s="16"/>
      <c r="H1171" s="23">
        <f>+Truc!A17</f>
        <v>13</v>
      </c>
      <c r="I1171" s="23" t="str">
        <f>+Truc!B17</f>
        <v>Ester</v>
      </c>
      <c r="J1171" s="110">
        <f>+Truc!C17</f>
        <v>-100000000</v>
      </c>
      <c r="K1171" s="90">
        <f>+Truc!D17</f>
        <v>1</v>
      </c>
      <c r="L1171" s="96">
        <f>+Truc!E17</f>
        <v>0</v>
      </c>
      <c r="M1171" s="18">
        <f>+Truc!F17</f>
        <v>0</v>
      </c>
    </row>
    <row r="1172" spans="1:13" hidden="1" thickBot="1" x14ac:dyDescent="0.3">
      <c r="B1172"/>
      <c r="C1172" s="72"/>
      <c r="D1172" s="72"/>
      <c r="E1172" s="16"/>
      <c r="H1172" s="23">
        <f>+Truc!A18</f>
        <v>14</v>
      </c>
      <c r="I1172" s="23" t="str">
        <f>+Truc!B18</f>
        <v>Marga</v>
      </c>
      <c r="J1172" s="110">
        <f>+Truc!C18</f>
        <v>-100000000</v>
      </c>
      <c r="K1172" s="90">
        <f>+Truc!D18</f>
        <v>1</v>
      </c>
      <c r="L1172" s="96">
        <f>+Truc!E18</f>
        <v>0</v>
      </c>
      <c r="M1172" s="18">
        <f>+Truc!F18</f>
        <v>0</v>
      </c>
    </row>
    <row r="1173" spans="1:13" hidden="1" thickBot="1" x14ac:dyDescent="0.3">
      <c r="B1173"/>
      <c r="C1173" s="72"/>
      <c r="D1173" s="72"/>
      <c r="E1173" s="16"/>
      <c r="H1173" s="23">
        <f>+Truc!A19</f>
        <v>15</v>
      </c>
      <c r="I1173" s="23" t="str">
        <f>+Truc!B19</f>
        <v>Jorge</v>
      </c>
      <c r="J1173" s="110">
        <f>+Truc!C19</f>
        <v>-100000000</v>
      </c>
      <c r="K1173" s="90">
        <f>+Truc!D19</f>
        <v>1</v>
      </c>
      <c r="L1173" s="96">
        <f>+Truc!E19</f>
        <v>0</v>
      </c>
      <c r="M1173" s="18">
        <f>+Truc!F19</f>
        <v>0</v>
      </c>
    </row>
    <row r="1174" spans="1:13" hidden="1" thickBot="1" x14ac:dyDescent="0.3">
      <c r="B1174"/>
      <c r="C1174" s="72"/>
      <c r="D1174" s="72"/>
      <c r="E1174" s="16"/>
      <c r="H1174" s="23">
        <f>+Truc!A20</f>
        <v>16</v>
      </c>
      <c r="I1174" s="23" t="str">
        <f>+Truc!B20</f>
        <v>Allan</v>
      </c>
      <c r="J1174" s="110">
        <f>+Truc!C20</f>
        <v>-100000000</v>
      </c>
      <c r="K1174" s="90">
        <f>+Truc!D20</f>
        <v>1</v>
      </c>
      <c r="L1174" s="96">
        <f>+Truc!E20</f>
        <v>0</v>
      </c>
      <c r="M1174" s="18">
        <f>+Truc!F20</f>
        <v>0</v>
      </c>
    </row>
    <row r="1175" spans="1:13" x14ac:dyDescent="0.3">
      <c r="H1175" s="5"/>
      <c r="I1175" s="5"/>
      <c r="J1175" s="5"/>
      <c r="K1175" s="5"/>
      <c r="L1175" s="5"/>
      <c r="M1175" s="5"/>
    </row>
    <row r="1192" spans="2:12" x14ac:dyDescent="0.3">
      <c r="J1192" s="72"/>
      <c r="K1192" s="92"/>
      <c r="L1192" s="16"/>
    </row>
    <row r="1193" spans="2:12" hidden="1" x14ac:dyDescent="0.3">
      <c r="J1193" s="72"/>
      <c r="K1193" s="92"/>
      <c r="L1193" s="92"/>
    </row>
    <row r="1194" spans="2:12" hidden="1" x14ac:dyDescent="0.3">
      <c r="J1194" s="72"/>
      <c r="K1194" s="92"/>
      <c r="L1194" s="92"/>
    </row>
    <row r="1195" spans="2:12" hidden="1" x14ac:dyDescent="0.3">
      <c r="J1195" s="72"/>
      <c r="K1195" s="92"/>
      <c r="L1195" s="92"/>
    </row>
    <row r="1196" spans="2:12" hidden="1" x14ac:dyDescent="0.3">
      <c r="J1196" s="92"/>
      <c r="K1196" s="92"/>
      <c r="L1196" s="92"/>
    </row>
    <row r="1197" spans="2:12" hidden="1" x14ac:dyDescent="0.3">
      <c r="J1197" s="92"/>
      <c r="K1197" s="92"/>
      <c r="L1197" s="92"/>
    </row>
    <row r="1198" spans="2:12" hidden="1" x14ac:dyDescent="0.3"/>
    <row r="1199" spans="2:12" ht="12.5" x14ac:dyDescent="0.25">
      <c r="B1199"/>
    </row>
    <row r="1201" spans="1:13" x14ac:dyDescent="0.3">
      <c r="A1201" s="5" t="str">
        <f>+'Black Jack'!A1</f>
        <v>BLACK JACK</v>
      </c>
      <c r="H1201" s="5" t="str">
        <f>+Julepe!A1</f>
        <v>JULEPE</v>
      </c>
    </row>
    <row r="1202" spans="1:13" x14ac:dyDescent="0.3">
      <c r="A1202" s="5"/>
    </row>
    <row r="1203" spans="1:13" ht="13.5" thickBot="1" x14ac:dyDescent="0.35">
      <c r="A1203" s="5"/>
    </row>
    <row r="1204" spans="1:13" thickBot="1" x14ac:dyDescent="0.3">
      <c r="A1204" s="66"/>
      <c r="B1204" s="66"/>
      <c r="C1204" s="67" t="str">
        <f>+'Black Jack'!C4</f>
        <v>Premi</v>
      </c>
      <c r="D1204" s="115" t="str">
        <f>+'Black Jack'!D4</f>
        <v>Punts</v>
      </c>
      <c r="E1204" s="115" t="str">
        <f>+'Black Jack'!E4</f>
        <v>Partides</v>
      </c>
      <c r="F1204" s="116" t="str">
        <f>+'Black Jack'!F4</f>
        <v>General</v>
      </c>
      <c r="H1204" s="66"/>
      <c r="I1204" s="66"/>
      <c r="J1204" s="67" t="str">
        <f>+Julepe!C4</f>
        <v>Premi</v>
      </c>
      <c r="K1204" s="67" t="str">
        <f>+Julepe!D4</f>
        <v>Punts</v>
      </c>
      <c r="L1204" s="67" t="str">
        <f>+Julepe!E4</f>
        <v>Partides</v>
      </c>
      <c r="M1204" s="68" t="str">
        <f>+Julepe!F4</f>
        <v>General</v>
      </c>
    </row>
    <row r="1205" spans="1:13" thickBot="1" x14ac:dyDescent="0.3">
      <c r="A1205" s="23">
        <f>+'Black Jack'!A5</f>
        <v>1</v>
      </c>
      <c r="B1205" s="23" t="str">
        <f>+'Black Jack'!B5</f>
        <v>Grau</v>
      </c>
      <c r="C1205" s="110">
        <f>+'Black Jack'!C5</f>
        <v>0</v>
      </c>
      <c r="D1205" s="90">
        <f>+'Black Jack'!D5</f>
        <v>-100000000</v>
      </c>
      <c r="E1205" s="96">
        <f>+'Black Jack'!E5</f>
        <v>1</v>
      </c>
      <c r="F1205" s="18">
        <f>+'Black Jack'!F5</f>
        <v>0</v>
      </c>
      <c r="H1205" s="108">
        <f>+Julepe!A5</f>
        <v>1</v>
      </c>
      <c r="I1205" s="108" t="str">
        <f>+Julepe!B5</f>
        <v>Jordi</v>
      </c>
      <c r="J1205" s="117">
        <f>+Julepe!C5</f>
        <v>-100000000</v>
      </c>
      <c r="K1205" s="121">
        <f>+Julepe!D5</f>
        <v>0</v>
      </c>
      <c r="L1205" s="119">
        <f>+Julepe!E5</f>
        <v>0</v>
      </c>
      <c r="M1205" s="120">
        <f>+Julepe!F5</f>
        <v>0</v>
      </c>
    </row>
    <row r="1206" spans="1:13" thickBot="1" x14ac:dyDescent="0.3">
      <c r="A1206" s="23">
        <f>+'Black Jack'!A6</f>
        <v>2</v>
      </c>
      <c r="B1206" s="23" t="str">
        <f>+'Black Jack'!B6</f>
        <v>Mariajo</v>
      </c>
      <c r="C1206" s="110">
        <f>+'Black Jack'!C6</f>
        <v>0</v>
      </c>
      <c r="D1206" s="90">
        <f>+'Black Jack'!D6</f>
        <v>-100000000</v>
      </c>
      <c r="E1206" s="91">
        <f>+'Black Jack'!E6</f>
        <v>1</v>
      </c>
      <c r="F1206" s="18">
        <f>+'Black Jack'!F6</f>
        <v>0</v>
      </c>
      <c r="H1206" s="108">
        <f>+Julepe!A6</f>
        <v>2</v>
      </c>
      <c r="I1206" s="108" t="str">
        <f>+Julepe!B6</f>
        <v>Christophe</v>
      </c>
      <c r="J1206" s="117">
        <f>+Julepe!C6</f>
        <v>-100000000</v>
      </c>
      <c r="K1206" s="121">
        <f>+Julepe!D6</f>
        <v>0</v>
      </c>
      <c r="L1206" s="119">
        <f>+Julepe!E6</f>
        <v>0</v>
      </c>
      <c r="M1206" s="120">
        <f>+Julepe!F6</f>
        <v>0</v>
      </c>
    </row>
    <row r="1207" spans="1:13" thickBot="1" x14ac:dyDescent="0.3">
      <c r="A1207" s="23">
        <f>+'Black Jack'!A7</f>
        <v>3</v>
      </c>
      <c r="B1207" s="23" t="str">
        <f>+'Black Jack'!B7</f>
        <v>Jordi</v>
      </c>
      <c r="C1207" s="110">
        <f>+'Black Jack'!C7</f>
        <v>0</v>
      </c>
      <c r="D1207" s="90">
        <f>+'Black Jack'!D7</f>
        <v>-100000000</v>
      </c>
      <c r="E1207" s="91">
        <f>+'Black Jack'!E7</f>
        <v>1</v>
      </c>
      <c r="F1207" s="18">
        <f>+'Black Jack'!F7</f>
        <v>0</v>
      </c>
      <c r="H1207" s="108">
        <f>+Julepe!A7</f>
        <v>3</v>
      </c>
      <c r="I1207" s="108" t="str">
        <f>+Julepe!B7</f>
        <v>Carles</v>
      </c>
      <c r="J1207" s="117">
        <f>+Julepe!C7</f>
        <v>-100000000</v>
      </c>
      <c r="K1207" s="121">
        <f>+Julepe!D7</f>
        <v>0</v>
      </c>
      <c r="L1207" s="119">
        <f>+Julepe!E7</f>
        <v>0</v>
      </c>
      <c r="M1207" s="120">
        <f>+Julepe!F7</f>
        <v>0</v>
      </c>
    </row>
    <row r="1208" spans="1:13" thickBot="1" x14ac:dyDescent="0.3">
      <c r="A1208" s="23">
        <f>+'Black Jack'!A8</f>
        <v>4</v>
      </c>
      <c r="B1208" s="23" t="str">
        <f>+'Black Jack'!B8</f>
        <v>Christophe</v>
      </c>
      <c r="C1208" s="110">
        <f>+'Black Jack'!C8</f>
        <v>0</v>
      </c>
      <c r="D1208" s="90">
        <f>+'Black Jack'!D8</f>
        <v>-100000000</v>
      </c>
      <c r="E1208" s="91">
        <f>+'Black Jack'!E8</f>
        <v>1</v>
      </c>
      <c r="F1208" s="18">
        <f>+'Black Jack'!F8</f>
        <v>0</v>
      </c>
      <c r="H1208" s="108">
        <f>+Julepe!A8</f>
        <v>4</v>
      </c>
      <c r="I1208" s="108" t="str">
        <f>+Julepe!B8</f>
        <v>Grau</v>
      </c>
      <c r="J1208" s="117">
        <f>+Julepe!C8</f>
        <v>-100000000</v>
      </c>
      <c r="K1208" s="121">
        <f>+Julepe!D8</f>
        <v>0</v>
      </c>
      <c r="L1208" s="119">
        <f>+Julepe!E8</f>
        <v>0</v>
      </c>
      <c r="M1208" s="120">
        <f>+Julepe!F8</f>
        <v>0</v>
      </c>
    </row>
    <row r="1209" spans="1:13" thickBot="1" x14ac:dyDescent="0.3">
      <c r="A1209" s="23">
        <f>+'Black Jack'!A9</f>
        <v>5</v>
      </c>
      <c r="B1209" s="23" t="str">
        <f>+'Black Jack'!B9</f>
        <v>Manel</v>
      </c>
      <c r="C1209" s="110">
        <f>+'Black Jack'!C9</f>
        <v>0</v>
      </c>
      <c r="D1209" s="90">
        <f>+'Black Jack'!D9</f>
        <v>-100000000</v>
      </c>
      <c r="E1209" s="91">
        <f>+'Black Jack'!E9</f>
        <v>1</v>
      </c>
      <c r="F1209" s="18">
        <f>+'Black Jack'!F9</f>
        <v>0</v>
      </c>
    </row>
    <row r="1210" spans="1:13" ht="12.5" x14ac:dyDescent="0.25">
      <c r="B1210"/>
      <c r="C1210" s="72"/>
      <c r="D1210" s="92"/>
      <c r="E1210" s="92"/>
    </row>
    <row r="1211" spans="1:13" hidden="1" thickBot="1" x14ac:dyDescent="0.3">
      <c r="B1211"/>
      <c r="C1211" s="72"/>
      <c r="D1211" s="92"/>
      <c r="E1211" s="92"/>
      <c r="H1211" s="23" t="e">
        <f>+#REF!</f>
        <v>#REF!</v>
      </c>
      <c r="I1211" s="23" t="e">
        <f>+#REF!</f>
        <v>#REF!</v>
      </c>
      <c r="J1211" s="110" t="e">
        <f>+#REF!</f>
        <v>#REF!</v>
      </c>
      <c r="K1211" s="100" t="e">
        <f>+#REF!</f>
        <v>#REF!</v>
      </c>
      <c r="L1211" s="91" t="e">
        <f>+#REF!</f>
        <v>#REF!</v>
      </c>
      <c r="M1211" s="18" t="e">
        <f>+#REF!</f>
        <v>#REF!</v>
      </c>
    </row>
    <row r="1212" spans="1:13" hidden="1" thickBot="1" x14ac:dyDescent="0.3">
      <c r="B1212"/>
      <c r="C1212" s="72"/>
      <c r="D1212" s="92"/>
      <c r="E1212" s="92"/>
      <c r="H1212" s="23" t="e">
        <f>+#REF!</f>
        <v>#REF!</v>
      </c>
      <c r="I1212" s="23" t="e">
        <f>+#REF!</f>
        <v>#REF!</v>
      </c>
      <c r="J1212" s="110" t="e">
        <f>+#REF!</f>
        <v>#REF!</v>
      </c>
      <c r="K1212" s="100" t="e">
        <f>+#REF!</f>
        <v>#REF!</v>
      </c>
      <c r="L1212" s="91" t="e">
        <f>+#REF!</f>
        <v>#REF!</v>
      </c>
      <c r="M1212" s="18" t="e">
        <f>+#REF!</f>
        <v>#REF!</v>
      </c>
    </row>
    <row r="1213" spans="1:13" hidden="1" thickBot="1" x14ac:dyDescent="0.3">
      <c r="B1213"/>
      <c r="C1213" s="72"/>
      <c r="D1213" s="92"/>
      <c r="E1213" s="92"/>
      <c r="H1213" s="23" t="e">
        <f>+#REF!</f>
        <v>#REF!</v>
      </c>
      <c r="I1213" s="23" t="e">
        <f>+#REF!</f>
        <v>#REF!</v>
      </c>
      <c r="J1213" s="110" t="e">
        <f>+#REF!</f>
        <v>#REF!</v>
      </c>
      <c r="K1213" s="100" t="e">
        <f>+#REF!</f>
        <v>#REF!</v>
      </c>
      <c r="L1213" s="91" t="e">
        <f>+#REF!</f>
        <v>#REF!</v>
      </c>
      <c r="M1213" s="18" t="e">
        <f>+#REF!</f>
        <v>#REF!</v>
      </c>
    </row>
    <row r="1214" spans="1:13" hidden="1" thickBot="1" x14ac:dyDescent="0.3">
      <c r="B1214"/>
      <c r="C1214" s="72"/>
      <c r="D1214" s="92"/>
      <c r="E1214" s="92"/>
      <c r="H1214" s="23" t="e">
        <f>+#REF!</f>
        <v>#REF!</v>
      </c>
      <c r="I1214" s="23" t="e">
        <f>+#REF!</f>
        <v>#REF!</v>
      </c>
      <c r="J1214" s="110" t="e">
        <f>+#REF!</f>
        <v>#REF!</v>
      </c>
      <c r="K1214" s="100" t="e">
        <f>+#REF!</f>
        <v>#REF!</v>
      </c>
      <c r="L1214" s="91" t="e">
        <f>+#REF!</f>
        <v>#REF!</v>
      </c>
      <c r="M1214" s="18" t="e">
        <f>+#REF!</f>
        <v>#REF!</v>
      </c>
    </row>
    <row r="1215" spans="1:13" ht="12.5" x14ac:dyDescent="0.25">
      <c r="B1215"/>
      <c r="C1215" s="72"/>
      <c r="D1215" s="92"/>
      <c r="E1215" s="92"/>
    </row>
    <row r="1218" spans="2:13" x14ac:dyDescent="0.3">
      <c r="H1218" s="5" t="str">
        <f>+Tute!A1</f>
        <v>SUBHASTAT</v>
      </c>
    </row>
    <row r="1219" spans="2:13" x14ac:dyDescent="0.3">
      <c r="H1219" s="5"/>
    </row>
    <row r="1220" spans="2:13" ht="13.5" thickBot="1" x14ac:dyDescent="0.35">
      <c r="H1220" s="5"/>
    </row>
    <row r="1221" spans="2:13" ht="13.5" thickBot="1" x14ac:dyDescent="0.35">
      <c r="H1221" s="109"/>
      <c r="I1221" s="19"/>
      <c r="J1221" s="106" t="str">
        <f>+Tute!C4</f>
        <v>Premi</v>
      </c>
      <c r="K1221" s="107" t="str">
        <f>+Tute!D4</f>
        <v>Punts</v>
      </c>
      <c r="L1221" s="60" t="str">
        <f>+Tute!E4</f>
        <v>Partides</v>
      </c>
      <c r="M1221" s="68" t="str">
        <f>+Tute!F4</f>
        <v>General</v>
      </c>
    </row>
    <row r="1222" spans="2:13" ht="13.5" thickBot="1" x14ac:dyDescent="0.35">
      <c r="H1222" s="108">
        <f>+Tute!A5</f>
        <v>1</v>
      </c>
      <c r="I1222" s="23" t="str">
        <f>+Tute!B5</f>
        <v>Sebas</v>
      </c>
      <c r="J1222" s="89">
        <f>+Tute!C5</f>
        <v>10</v>
      </c>
      <c r="K1222" s="90">
        <f>+Tute!D5</f>
        <v>780</v>
      </c>
      <c r="L1222" s="96">
        <f>+Tute!E5</f>
        <v>1</v>
      </c>
      <c r="M1222" s="18">
        <f>+Tute!F5</f>
        <v>0</v>
      </c>
    </row>
    <row r="1223" spans="2:13" ht="13.5" thickBot="1" x14ac:dyDescent="0.35">
      <c r="H1223" s="23">
        <f>+Tute!A6</f>
        <v>2</v>
      </c>
      <c r="I1223" s="23" t="str">
        <f>+Tute!B6</f>
        <v>Jordi</v>
      </c>
      <c r="J1223" s="89">
        <f>+Tute!C6</f>
        <v>0</v>
      </c>
      <c r="K1223" s="90">
        <f>+Tute!D6</f>
        <v>645</v>
      </c>
      <c r="L1223" s="91">
        <f>+Tute!E6</f>
        <v>1</v>
      </c>
      <c r="M1223" s="18">
        <f>+Tute!F6</f>
        <v>0</v>
      </c>
    </row>
    <row r="1224" spans="2:13" ht="13.5" thickBot="1" x14ac:dyDescent="0.35">
      <c r="H1224" s="23">
        <f>+Tute!A7</f>
        <v>3</v>
      </c>
      <c r="I1224" s="23" t="str">
        <f>+Tute!B7</f>
        <v>Grau</v>
      </c>
      <c r="J1224" s="89">
        <f>+Tute!C7</f>
        <v>-10</v>
      </c>
      <c r="K1224" s="90">
        <f>+Tute!D7</f>
        <v>-1425</v>
      </c>
      <c r="L1224" s="91">
        <f>+Tute!E7</f>
        <v>1</v>
      </c>
      <c r="M1224" s="18">
        <f>+Tute!F7</f>
        <v>0</v>
      </c>
    </row>
    <row r="1225" spans="2:13" ht="13.5" thickBot="1" x14ac:dyDescent="0.35">
      <c r="H1225" s="23">
        <f>+Tute!A8</f>
        <v>4</v>
      </c>
      <c r="I1225" s="23" t="str">
        <f>+Tute!B8</f>
        <v>Tito</v>
      </c>
      <c r="J1225" s="89">
        <f>+Tute!C8</f>
        <v>-100000000</v>
      </c>
      <c r="K1225" s="90">
        <f>+Tute!D8</f>
        <v>1</v>
      </c>
      <c r="L1225" s="91">
        <f>+Tute!E8</f>
        <v>0</v>
      </c>
      <c r="M1225" s="18">
        <f>+Tute!F8</f>
        <v>0</v>
      </c>
    </row>
    <row r="1226" spans="2:13" x14ac:dyDescent="0.3">
      <c r="J1226" s="92"/>
      <c r="K1226" s="92"/>
      <c r="L1226" s="92"/>
    </row>
    <row r="1227" spans="2:13" x14ac:dyDescent="0.3">
      <c r="J1227" s="92"/>
      <c r="K1227" s="92"/>
      <c r="L1227" s="92"/>
    </row>
    <row r="1228" spans="2:13" ht="12.5" x14ac:dyDescent="0.25">
      <c r="B1228"/>
      <c r="C1228" s="92"/>
      <c r="D1228" s="92"/>
      <c r="E1228" s="92"/>
      <c r="J1228" s="92"/>
      <c r="K1228" s="92"/>
      <c r="L1228" s="92"/>
    </row>
    <row r="1229" spans="2:13" ht="12.5" x14ac:dyDescent="0.25">
      <c r="B1229"/>
      <c r="C1229" s="92"/>
      <c r="D1229" s="92"/>
      <c r="E1229" s="92"/>
      <c r="J1229" s="92"/>
      <c r="K1229" s="92"/>
      <c r="L1229" s="92"/>
    </row>
    <row r="1249" spans="1:13" hidden="1" x14ac:dyDescent="0.3"/>
    <row r="1250" spans="1:13" hidden="1" x14ac:dyDescent="0.3"/>
    <row r="1253" spans="1:13" x14ac:dyDescent="0.3">
      <c r="A1253" s="5" t="str">
        <f>+'Skull King'!A1</f>
        <v>SKULL KING</v>
      </c>
      <c r="B1253"/>
      <c r="H1253" s="5" t="str">
        <f>+Manilla!A1</f>
        <v>MANILLA</v>
      </c>
    </row>
    <row r="1254" spans="1:13" x14ac:dyDescent="0.3">
      <c r="A1254" s="5"/>
      <c r="B1254"/>
    </row>
    <row r="1255" spans="1:13" thickBot="1" x14ac:dyDescent="0.3">
      <c r="B1255"/>
    </row>
    <row r="1256" spans="1:13" ht="13.5" thickBot="1" x14ac:dyDescent="0.35">
      <c r="A1256" s="19"/>
      <c r="B1256" s="19"/>
      <c r="C1256" s="20" t="str">
        <f>+'Skull King'!C4</f>
        <v>Premi</v>
      </c>
      <c r="D1256" s="21" t="str">
        <f>+'Skull King'!D4</f>
        <v>Punts</v>
      </c>
      <c r="E1256" s="21" t="str">
        <f>+'Skull King'!E4</f>
        <v>Partides</v>
      </c>
      <c r="F1256" s="22" t="str">
        <f>+'Skull King'!F4</f>
        <v>General</v>
      </c>
      <c r="H1256" s="109"/>
      <c r="I1256" s="19"/>
      <c r="J1256" s="106" t="str">
        <f>+Manilla!C4</f>
        <v>Premi</v>
      </c>
      <c r="K1256" s="107" t="str">
        <f>+Manilla!D4</f>
        <v>Punts</v>
      </c>
      <c r="L1256" s="60" t="str">
        <f>+Manilla!E4</f>
        <v>Partides</v>
      </c>
      <c r="M1256" s="68" t="str">
        <f>+Manilla!F4</f>
        <v>General</v>
      </c>
    </row>
    <row r="1257" spans="1:13" thickBot="1" x14ac:dyDescent="0.3">
      <c r="A1257" s="23">
        <f>+'Skull King'!A5</f>
        <v>1</v>
      </c>
      <c r="B1257" s="23" t="str">
        <f>+'Skull King'!B5</f>
        <v>Ana B.</v>
      </c>
      <c r="C1257" s="47">
        <f>+'Skull King'!C5</f>
        <v>-100000000</v>
      </c>
      <c r="D1257" s="48">
        <f>+'Skull King'!D5</f>
        <v>1E-4</v>
      </c>
      <c r="E1257" s="45">
        <f>+'Skull King'!E5</f>
        <v>0</v>
      </c>
      <c r="F1257" s="18">
        <f>+'Skull King'!F5</f>
        <v>0</v>
      </c>
      <c r="H1257" s="108">
        <f>+Manilla!A5</f>
        <v>1</v>
      </c>
      <c r="I1257" s="23" t="str">
        <f>+Manilla!B5</f>
        <v>Mercè</v>
      </c>
      <c r="J1257" s="89">
        <f>+Manilla!C5</f>
        <v>-100000000</v>
      </c>
      <c r="K1257" s="90">
        <f>+Manilla!D5</f>
        <v>1</v>
      </c>
      <c r="L1257" s="96">
        <f>+Manilla!E5</f>
        <v>0</v>
      </c>
      <c r="M1257" s="18">
        <f>+Manilla!F5</f>
        <v>0</v>
      </c>
    </row>
    <row r="1258" spans="1:13" thickBot="1" x14ac:dyDescent="0.3">
      <c r="A1258" s="23">
        <f>+'Skull King'!A6</f>
        <v>2</v>
      </c>
      <c r="B1258" s="23" t="str">
        <f>+'Skull King'!B6</f>
        <v>Jeff</v>
      </c>
      <c r="C1258" s="47">
        <f>+'Skull King'!C6</f>
        <v>-100000000</v>
      </c>
      <c r="D1258" s="48">
        <f>+'Skull King'!D6</f>
        <v>1E-4</v>
      </c>
      <c r="E1258" s="45">
        <f>+'Skull King'!E6</f>
        <v>0</v>
      </c>
      <c r="F1258" s="18">
        <f>+'Skull King'!F6</f>
        <v>0</v>
      </c>
      <c r="H1258" s="23">
        <f>+Manilla!A6</f>
        <v>2</v>
      </c>
      <c r="I1258" s="23" t="str">
        <f>+Manilla!B6</f>
        <v>Iglesias</v>
      </c>
      <c r="J1258" s="89">
        <f>+Manilla!C6</f>
        <v>-100000000</v>
      </c>
      <c r="K1258" s="90">
        <f>+Manilla!D6</f>
        <v>1</v>
      </c>
      <c r="L1258" s="91">
        <f>+Manilla!E6</f>
        <v>0</v>
      </c>
      <c r="M1258" s="18">
        <f>+Manilla!F6</f>
        <v>0</v>
      </c>
    </row>
    <row r="1259" spans="1:13" thickBot="1" x14ac:dyDescent="0.3">
      <c r="A1259" s="23">
        <f>+'Skull King'!A7</f>
        <v>3</v>
      </c>
      <c r="B1259" s="23" t="str">
        <f>+'Skull King'!B7</f>
        <v>Grau</v>
      </c>
      <c r="C1259" s="47">
        <f>+'Skull King'!C7</f>
        <v>-100000000</v>
      </c>
      <c r="D1259" s="48">
        <f>+'Skull King'!D7</f>
        <v>1E-4</v>
      </c>
      <c r="E1259" s="45">
        <f>+'Skull King'!E7</f>
        <v>0</v>
      </c>
      <c r="F1259" s="18">
        <f>+'Skull King'!F7</f>
        <v>0</v>
      </c>
      <c r="H1259" s="23">
        <f>+Manilla!A7</f>
        <v>3</v>
      </c>
      <c r="I1259" s="23" t="str">
        <f>+Manilla!B7</f>
        <v>Xavi</v>
      </c>
      <c r="J1259" s="89">
        <f>+Manilla!C7</f>
        <v>-100000000</v>
      </c>
      <c r="K1259" s="90">
        <f>+Manilla!D7</f>
        <v>1</v>
      </c>
      <c r="L1259" s="91">
        <f>+Manilla!E7</f>
        <v>0</v>
      </c>
      <c r="M1259" s="18">
        <f>+Manilla!F7</f>
        <v>0</v>
      </c>
    </row>
    <row r="1260" spans="1:13" thickBot="1" x14ac:dyDescent="0.3">
      <c r="A1260" s="23">
        <f>+'Skull King'!A8</f>
        <v>4</v>
      </c>
      <c r="B1260" s="23" t="str">
        <f>+'Skull King'!B8</f>
        <v>Tim</v>
      </c>
      <c r="C1260" s="47">
        <f>+'Skull King'!C8</f>
        <v>-100000000</v>
      </c>
      <c r="D1260" s="48">
        <f>+'Skull King'!D8</f>
        <v>1E-4</v>
      </c>
      <c r="E1260" s="45">
        <f>+'Skull King'!E8</f>
        <v>0</v>
      </c>
      <c r="F1260" s="18">
        <f>+'Skull King'!F8</f>
        <v>0</v>
      </c>
      <c r="H1260" s="23">
        <f>+Manilla!A8</f>
        <v>4</v>
      </c>
      <c r="I1260" s="23" t="str">
        <f>+Manilla!B8</f>
        <v>Jordi</v>
      </c>
      <c r="J1260" s="89">
        <f>+Manilla!C8</f>
        <v>-100000000</v>
      </c>
      <c r="K1260" s="90">
        <f>+Manilla!D8</f>
        <v>1</v>
      </c>
      <c r="L1260" s="91">
        <f>+Manilla!E8</f>
        <v>0</v>
      </c>
      <c r="M1260" s="18">
        <f>+Manilla!F8</f>
        <v>0</v>
      </c>
    </row>
    <row r="1261" spans="1:13" thickBot="1" x14ac:dyDescent="0.3">
      <c r="A1261" s="23">
        <f>+'Skull King'!A9</f>
        <v>5</v>
      </c>
      <c r="B1261" s="23" t="str">
        <f>+'Skull King'!B9</f>
        <v>Carles</v>
      </c>
      <c r="C1261" s="47">
        <f>+'Skull King'!C9</f>
        <v>-100000000</v>
      </c>
      <c r="D1261" s="48">
        <f>+'Skull King'!D9</f>
        <v>1E-4</v>
      </c>
      <c r="E1261" s="45">
        <f>+'Skull King'!E9</f>
        <v>0</v>
      </c>
      <c r="F1261" s="18">
        <f>+'Skull King'!F9</f>
        <v>0</v>
      </c>
      <c r="H1261" s="23">
        <f>+Manilla!A9</f>
        <v>5</v>
      </c>
      <c r="I1261" s="23" t="str">
        <f>+Manilla!B9</f>
        <v>Carles</v>
      </c>
      <c r="J1261" s="89">
        <f>+Manilla!C9</f>
        <v>-100000000</v>
      </c>
      <c r="K1261" s="90">
        <f>+Manilla!D9</f>
        <v>1</v>
      </c>
      <c r="L1261" s="91">
        <f>+Manilla!E9</f>
        <v>0</v>
      </c>
      <c r="M1261" s="18">
        <f>+Manilla!F9</f>
        <v>0</v>
      </c>
    </row>
    <row r="1262" spans="1:13" thickBot="1" x14ac:dyDescent="0.3">
      <c r="A1262" s="23">
        <f>+'Skull King'!A10</f>
        <v>6</v>
      </c>
      <c r="B1262" s="23" t="str">
        <f>+'Skull King'!B10</f>
        <v>Marina</v>
      </c>
      <c r="C1262" s="47">
        <f>+'Skull King'!C10</f>
        <v>-100000000</v>
      </c>
      <c r="D1262" s="48">
        <f>+'Skull King'!D10</f>
        <v>1E-4</v>
      </c>
      <c r="E1262" s="45">
        <f>+'Skull King'!E10</f>
        <v>0</v>
      </c>
      <c r="F1262" s="18">
        <f>+'Skull King'!F10</f>
        <v>0</v>
      </c>
      <c r="H1262" s="23">
        <f>+Manilla!A10</f>
        <v>6</v>
      </c>
      <c r="I1262" s="23" t="str">
        <f>+Manilla!B10</f>
        <v>Sergi</v>
      </c>
      <c r="J1262" s="89">
        <f>+Manilla!C10</f>
        <v>-100000000</v>
      </c>
      <c r="K1262" s="90">
        <f>+Manilla!D10</f>
        <v>1</v>
      </c>
      <c r="L1262" s="91">
        <f>+Manilla!E10</f>
        <v>0</v>
      </c>
      <c r="M1262" s="18">
        <f>+Manilla!F10</f>
        <v>0</v>
      </c>
    </row>
    <row r="1263" spans="1:13" thickBot="1" x14ac:dyDescent="0.3">
      <c r="A1263" s="23">
        <f>+'Skull King'!A11</f>
        <v>7</v>
      </c>
      <c r="B1263" s="23" t="str">
        <f>+'Skull King'!B11</f>
        <v>Nin</v>
      </c>
      <c r="C1263" s="47">
        <f>+'Skull King'!C11</f>
        <v>-100000000</v>
      </c>
      <c r="D1263" s="48">
        <f>+'Skull King'!D11</f>
        <v>1E-4</v>
      </c>
      <c r="E1263" s="45">
        <f>+'Skull King'!E11</f>
        <v>0</v>
      </c>
      <c r="F1263" s="18">
        <f>+'Skull King'!F11</f>
        <v>0</v>
      </c>
      <c r="J1263" s="92"/>
      <c r="K1263" s="92"/>
      <c r="L1263" s="92"/>
    </row>
    <row r="1264" spans="1:13" hidden="1" thickBot="1" x14ac:dyDescent="0.3">
      <c r="A1264" s="23">
        <f>+'Skull King'!A12</f>
        <v>8</v>
      </c>
      <c r="B1264" s="23" t="str">
        <f>+'Skull King'!B12</f>
        <v>Sergi</v>
      </c>
      <c r="C1264" s="47">
        <f>+'Skull King'!C12</f>
        <v>-100000000</v>
      </c>
      <c r="D1264" s="48">
        <f>+'Skull King'!D12</f>
        <v>1E-4</v>
      </c>
      <c r="E1264" s="45">
        <f>+'Skull King'!E12</f>
        <v>0</v>
      </c>
      <c r="F1264" s="18">
        <f>+'Skull King'!F12</f>
        <v>0</v>
      </c>
      <c r="H1264" s="108">
        <f>+Manilla!A12</f>
        <v>8</v>
      </c>
      <c r="I1264" s="108" t="str">
        <f>+Manilla!B12</f>
        <v>MªJosé</v>
      </c>
      <c r="J1264" s="130">
        <f>+Manilla!C12</f>
        <v>-100000000</v>
      </c>
      <c r="K1264" s="121">
        <f>+Manilla!D12</f>
        <v>1</v>
      </c>
      <c r="L1264" s="119">
        <f>+Manilla!E12</f>
        <v>0</v>
      </c>
      <c r="M1264" s="120">
        <f>+Manilla!F12</f>
        <v>0</v>
      </c>
    </row>
    <row r="1265" spans="1:13" hidden="1" thickBot="1" x14ac:dyDescent="0.3">
      <c r="A1265" s="23">
        <f>+'Skull King'!A13</f>
        <v>9</v>
      </c>
      <c r="B1265" s="23" t="str">
        <f>+'Skull King'!B13</f>
        <v>Manel</v>
      </c>
      <c r="C1265" s="47">
        <f>+'Skull King'!C13</f>
        <v>-100000000</v>
      </c>
      <c r="D1265" s="48">
        <f>+'Skull King'!D13</f>
        <v>1E-4</v>
      </c>
      <c r="E1265" s="45">
        <f>+'Skull King'!E13</f>
        <v>0</v>
      </c>
      <c r="F1265" s="18">
        <f>+'Skull King'!F13</f>
        <v>0</v>
      </c>
      <c r="H1265" s="23">
        <f>+Manilla!A13</f>
        <v>9</v>
      </c>
      <c r="I1265" s="23" t="str">
        <f>+Manilla!B13</f>
        <v>Jimmy</v>
      </c>
      <c r="J1265" s="89">
        <f>+Manilla!C13</f>
        <v>-100000000</v>
      </c>
      <c r="K1265" s="90">
        <f>+Manilla!D13</f>
        <v>1</v>
      </c>
      <c r="L1265" s="91">
        <f>+Manilla!E13</f>
        <v>0</v>
      </c>
      <c r="M1265" s="18">
        <f>+Manilla!F13</f>
        <v>0</v>
      </c>
    </row>
    <row r="1266" spans="1:13" hidden="1" thickBot="1" x14ac:dyDescent="0.3">
      <c r="A1266" s="23">
        <f>+'Skull King'!A14</f>
        <v>10</v>
      </c>
      <c r="B1266" s="23" t="str">
        <f>+'Skull King'!B14</f>
        <v>Tito</v>
      </c>
      <c r="C1266" s="47">
        <f>+'Skull King'!C14</f>
        <v>-100000000</v>
      </c>
      <c r="D1266" s="48">
        <f>+'Skull King'!D14</f>
        <v>1E-4</v>
      </c>
      <c r="E1266" s="45">
        <f>+'Skull King'!E14</f>
        <v>0</v>
      </c>
      <c r="F1266" s="18">
        <f>+'Skull King'!F14</f>
        <v>0</v>
      </c>
      <c r="H1266" s="23">
        <f>+Manilla!A14</f>
        <v>10</v>
      </c>
      <c r="I1266" s="23" t="str">
        <f>+Manilla!B14</f>
        <v>Sylvain</v>
      </c>
      <c r="J1266" s="89">
        <f>+Manilla!C14</f>
        <v>-100000000</v>
      </c>
      <c r="K1266" s="90">
        <f>+Manilla!D14</f>
        <v>1</v>
      </c>
      <c r="L1266" s="91">
        <f>+Manilla!E14</f>
        <v>0</v>
      </c>
      <c r="M1266" s="18">
        <f>+Manilla!F14</f>
        <v>0</v>
      </c>
    </row>
    <row r="1267" spans="1:13" hidden="1" thickBot="1" x14ac:dyDescent="0.3">
      <c r="A1267" s="23">
        <f>+'Skull King'!A15</f>
        <v>11</v>
      </c>
      <c r="B1267" s="23" t="str">
        <f>+'Skull King'!B15</f>
        <v>Jordi</v>
      </c>
      <c r="C1267" s="47">
        <f>+'Skull King'!C15</f>
        <v>-100000000</v>
      </c>
      <c r="D1267" s="48">
        <f>+'Skull King'!D15</f>
        <v>1E-4</v>
      </c>
      <c r="E1267" s="45">
        <f>+'Skull King'!E15</f>
        <v>0</v>
      </c>
      <c r="F1267" s="18">
        <f>+'Skull King'!F15</f>
        <v>0</v>
      </c>
      <c r="H1267" s="23">
        <f>+Manilla!A15</f>
        <v>11</v>
      </c>
      <c r="I1267" s="23" t="str">
        <f>+Manilla!B15</f>
        <v>Ester</v>
      </c>
      <c r="J1267" s="89">
        <f>+Manilla!C15</f>
        <v>-100000000</v>
      </c>
      <c r="K1267" s="90">
        <f>+Manilla!D15</f>
        <v>1</v>
      </c>
      <c r="L1267" s="91">
        <f>+Manilla!E15</f>
        <v>0</v>
      </c>
      <c r="M1267" s="18">
        <f>+Manilla!F15</f>
        <v>0</v>
      </c>
    </row>
    <row r="1268" spans="1:13" hidden="1" thickBot="1" x14ac:dyDescent="0.3">
      <c r="A1268" s="23">
        <f>+'Skull King'!A16</f>
        <v>12</v>
      </c>
      <c r="B1268" s="23" t="str">
        <f>+'Skull King'!B16</f>
        <v>Mariajo</v>
      </c>
      <c r="C1268" s="47">
        <f>+'Skull King'!C16</f>
        <v>-100000000</v>
      </c>
      <c r="D1268" s="48">
        <f>+'Skull King'!D16</f>
        <v>1E-4</v>
      </c>
      <c r="E1268" s="45">
        <f>+'Skull King'!E16</f>
        <v>0</v>
      </c>
      <c r="F1268" s="18">
        <f>+'Skull King'!F16</f>
        <v>0</v>
      </c>
      <c r="H1268" s="23">
        <f>+Manilla!A16</f>
        <v>12</v>
      </c>
      <c r="I1268" s="23" t="str">
        <f>+Manilla!B16</f>
        <v>Pol</v>
      </c>
      <c r="J1268" s="89">
        <f>+Manilla!C16</f>
        <v>-100000000</v>
      </c>
      <c r="K1268" s="90">
        <f>+Manilla!D16</f>
        <v>1</v>
      </c>
      <c r="L1268" s="91">
        <f>+Manilla!E16</f>
        <v>0</v>
      </c>
      <c r="M1268" s="18">
        <f>+Manilla!F16</f>
        <v>0</v>
      </c>
    </row>
    <row r="1269" spans="1:13" hidden="1" thickBot="1" x14ac:dyDescent="0.3">
      <c r="A1269" s="23">
        <f>+'Skull King'!A17</f>
        <v>13</v>
      </c>
      <c r="B1269" s="23" t="str">
        <f>+'Skull King'!B17</f>
        <v>Goretti</v>
      </c>
      <c r="C1269" s="47">
        <f>+'Skull King'!C17</f>
        <v>-100000000</v>
      </c>
      <c r="D1269" s="48">
        <f>+'Skull King'!D17</f>
        <v>1E-4</v>
      </c>
      <c r="E1269" s="45">
        <f>+'Skull King'!E17</f>
        <v>0</v>
      </c>
      <c r="F1269" s="18">
        <f>+'Skull King'!F17</f>
        <v>0</v>
      </c>
      <c r="H1269" s="23">
        <f>+Manilla!A17</f>
        <v>13</v>
      </c>
      <c r="I1269" s="23" t="str">
        <f>+Manilla!B17</f>
        <v>Goretti</v>
      </c>
      <c r="J1269" s="89">
        <f>+Manilla!C17</f>
        <v>-100000000</v>
      </c>
      <c r="K1269" s="90">
        <f>+Manilla!D17</f>
        <v>1</v>
      </c>
      <c r="L1269" s="91">
        <f>+Manilla!E17</f>
        <v>0</v>
      </c>
      <c r="M1269" s="18">
        <f>+Manilla!F17</f>
        <v>0</v>
      </c>
    </row>
    <row r="1270" spans="1:13" hidden="1" thickBot="1" x14ac:dyDescent="0.3">
      <c r="A1270" s="23">
        <f>+'Skull King'!A18</f>
        <v>14</v>
      </c>
      <c r="B1270" s="23" t="str">
        <f>+'Skull King'!B18</f>
        <v>Xavi</v>
      </c>
      <c r="C1270" s="47">
        <f>+'Skull King'!C18</f>
        <v>-100000000</v>
      </c>
      <c r="D1270" s="48">
        <f>+'Skull King'!D18</f>
        <v>1E-4</v>
      </c>
      <c r="E1270" s="45">
        <f>+'Skull King'!E18</f>
        <v>0</v>
      </c>
      <c r="F1270" s="18">
        <f>+'Skull King'!F18</f>
        <v>0</v>
      </c>
      <c r="H1270" s="23">
        <f>+Manilla!A18</f>
        <v>14</v>
      </c>
      <c r="I1270" s="23" t="str">
        <f>+Manilla!B18</f>
        <v>Taberner</v>
      </c>
      <c r="J1270" s="89">
        <f>+Manilla!C18</f>
        <v>-100000000</v>
      </c>
      <c r="K1270" s="90">
        <f>+Manilla!D18</f>
        <v>1</v>
      </c>
      <c r="L1270" s="91">
        <f>+Manilla!E18</f>
        <v>0</v>
      </c>
      <c r="M1270" s="18">
        <f>+Manilla!F18</f>
        <v>0</v>
      </c>
    </row>
    <row r="1271" spans="1:13" hidden="1" thickBot="1" x14ac:dyDescent="0.3">
      <c r="A1271" s="23">
        <f>+'Skull King'!A19</f>
        <v>0</v>
      </c>
      <c r="B1271" s="23">
        <f>+'Skull King'!B19</f>
        <v>0</v>
      </c>
      <c r="C1271" s="47">
        <f>+'Skull King'!C19</f>
        <v>0</v>
      </c>
      <c r="D1271" s="48">
        <f>+'Skull King'!D19</f>
        <v>0</v>
      </c>
      <c r="E1271" s="45">
        <f>+'Skull King'!E19</f>
        <v>0</v>
      </c>
      <c r="F1271" s="18">
        <f>+'Skull King'!F19</f>
        <v>0</v>
      </c>
      <c r="H1271" s="23">
        <f>+Manilla!A19</f>
        <v>15</v>
      </c>
      <c r="I1271" s="23" t="str">
        <f>+Manilla!B19</f>
        <v>Jorge</v>
      </c>
      <c r="J1271" s="89">
        <f>+Manilla!C19</f>
        <v>-100000000</v>
      </c>
      <c r="K1271" s="90">
        <f>+Manilla!D19</f>
        <v>1</v>
      </c>
      <c r="L1271" s="91">
        <f>+Manilla!E19</f>
        <v>0</v>
      </c>
      <c r="M1271" s="18">
        <f>+Manilla!F19</f>
        <v>0</v>
      </c>
    </row>
    <row r="1274" spans="1:13" x14ac:dyDescent="0.3">
      <c r="A1274" s="5" t="str">
        <f>+Whist!A1</f>
        <v>WHIST</v>
      </c>
      <c r="B1274"/>
      <c r="H1274" s="5" t="str">
        <f>+Wizard!A1</f>
        <v>WIZARD</v>
      </c>
    </row>
    <row r="1275" spans="1:13" ht="12.5" x14ac:dyDescent="0.25">
      <c r="B1275"/>
    </row>
    <row r="1276" spans="1:13" thickBot="1" x14ac:dyDescent="0.3">
      <c r="B1276"/>
    </row>
    <row r="1277" spans="1:13" ht="13.5" thickBot="1" x14ac:dyDescent="0.35">
      <c r="A1277" s="19"/>
      <c r="B1277" s="19"/>
      <c r="C1277" s="20" t="str">
        <f>+Whist!C4</f>
        <v>Premi</v>
      </c>
      <c r="D1277" s="21" t="str">
        <f>+Whist!D4</f>
        <v>Punts</v>
      </c>
      <c r="E1277" s="21" t="str">
        <f>+Whist!E4</f>
        <v>Partides</v>
      </c>
      <c r="F1277" s="22" t="str">
        <f>+Whist!F4</f>
        <v>General</v>
      </c>
      <c r="H1277" s="109"/>
      <c r="I1277" s="19"/>
      <c r="J1277" s="106" t="str">
        <f>+Wizard!C4</f>
        <v>Premi</v>
      </c>
      <c r="K1277" s="107" t="str">
        <f>+Wizard!D4</f>
        <v>Punts</v>
      </c>
      <c r="L1277" s="60" t="str">
        <f>+Wizard!E4</f>
        <v>Partides</v>
      </c>
      <c r="M1277" s="68" t="str">
        <f>+Wizard!F4</f>
        <v>General</v>
      </c>
    </row>
    <row r="1278" spans="1:13" thickBot="1" x14ac:dyDescent="0.3">
      <c r="A1278" s="23">
        <f>+Whist!A5</f>
        <v>1</v>
      </c>
      <c r="B1278" s="23" t="str">
        <f>+Whist!B5</f>
        <v>Jordi</v>
      </c>
      <c r="C1278" s="47">
        <f>+Whist!C5</f>
        <v>20</v>
      </c>
      <c r="D1278" s="48">
        <f>+Whist!D5</f>
        <v>15</v>
      </c>
      <c r="E1278" s="45">
        <f>+Whist!E5</f>
        <v>3</v>
      </c>
      <c r="F1278" s="18">
        <f>+Whist!F5</f>
        <v>0</v>
      </c>
      <c r="H1278" s="108">
        <f>+Wizard!A5</f>
        <v>1</v>
      </c>
      <c r="I1278" s="23" t="str">
        <f>+Wizard!B5</f>
        <v>Carles</v>
      </c>
      <c r="J1278" s="89">
        <f>+Wizard!C5</f>
        <v>265</v>
      </c>
      <c r="K1278" s="90">
        <f>+Wizard!D5</f>
        <v>223.63636363636363</v>
      </c>
      <c r="L1278" s="96">
        <f>+Wizard!E5</f>
        <v>140</v>
      </c>
      <c r="M1278" s="18">
        <f>+Wizard!F5</f>
        <v>80</v>
      </c>
    </row>
    <row r="1279" spans="1:13" thickBot="1" x14ac:dyDescent="0.3">
      <c r="A1279" s="23">
        <f>+Whist!A6</f>
        <v>2</v>
      </c>
      <c r="B1279" s="23" t="str">
        <f>+Whist!B6</f>
        <v>Gemma</v>
      </c>
      <c r="C1279" s="47">
        <f>+Whist!C6</f>
        <v>10</v>
      </c>
      <c r="D1279" s="48">
        <f>+Whist!D6</f>
        <v>12</v>
      </c>
      <c r="E1279" s="45">
        <f>+Whist!E6</f>
        <v>1</v>
      </c>
      <c r="F1279" s="18">
        <f>+Whist!F6</f>
        <v>0</v>
      </c>
      <c r="H1279" s="23">
        <f>+Wizard!A6</f>
        <v>2</v>
      </c>
      <c r="I1279" s="23" t="str">
        <f>+Wizard!B6</f>
        <v>Marina</v>
      </c>
      <c r="J1279" s="89">
        <f>+Wizard!C6</f>
        <v>145</v>
      </c>
      <c r="K1279" s="90">
        <f>+Wizard!D6</f>
        <v>150</v>
      </c>
      <c r="L1279" s="91">
        <f>+Wizard!E6</f>
        <v>207</v>
      </c>
      <c r="M1279" s="18">
        <f>+Wizard!F6</f>
        <v>40</v>
      </c>
    </row>
    <row r="1280" spans="1:13" thickBot="1" x14ac:dyDescent="0.3">
      <c r="A1280" s="23">
        <f>+Whist!A7</f>
        <v>3</v>
      </c>
      <c r="B1280" s="23" t="str">
        <f>+Whist!B7</f>
        <v>Montse</v>
      </c>
      <c r="C1280" s="47">
        <f>+Whist!C7</f>
        <v>10</v>
      </c>
      <c r="D1280" s="48">
        <f>+Whist!D7</f>
        <v>3</v>
      </c>
      <c r="E1280" s="45">
        <f>+Whist!E7</f>
        <v>2</v>
      </c>
      <c r="F1280" s="18">
        <f>+Whist!F7</f>
        <v>0</v>
      </c>
      <c r="H1280" s="23">
        <f>+Wizard!A7</f>
        <v>3</v>
      </c>
      <c r="I1280" s="23" t="str">
        <f>+Wizard!B7</f>
        <v>Foster</v>
      </c>
      <c r="J1280" s="89">
        <f>+Wizard!C7</f>
        <v>37</v>
      </c>
      <c r="K1280" s="90">
        <f>+Wizard!D7</f>
        <v>0</v>
      </c>
      <c r="L1280" s="91">
        <f>+Wizard!E7</f>
        <v>33</v>
      </c>
      <c r="M1280" s="18">
        <f>+Wizard!F7</f>
        <v>20</v>
      </c>
    </row>
    <row r="1281" spans="1:13" thickBot="1" x14ac:dyDescent="0.3">
      <c r="A1281" s="23">
        <f>+Whist!A8</f>
        <v>4</v>
      </c>
      <c r="B1281" s="23" t="str">
        <f>+Whist!B8</f>
        <v>Sebas</v>
      </c>
      <c r="C1281" s="47">
        <f>+Whist!C8</f>
        <v>-10</v>
      </c>
      <c r="D1281" s="48">
        <f>+Whist!D8</f>
        <v>-3</v>
      </c>
      <c r="E1281" s="45">
        <f>+Whist!E8</f>
        <v>2</v>
      </c>
      <c r="F1281" s="18">
        <f>+Whist!F8</f>
        <v>0</v>
      </c>
      <c r="H1281" s="23">
        <f>+Wizard!A8</f>
        <v>4</v>
      </c>
      <c r="I1281" s="23" t="str">
        <f>+Wizard!B8</f>
        <v>Tim</v>
      </c>
      <c r="J1281" s="89">
        <f>+Wizard!C8</f>
        <v>36</v>
      </c>
      <c r="K1281" s="90">
        <f>+Wizard!D8</f>
        <v>180</v>
      </c>
      <c r="L1281" s="91">
        <f>+Wizard!E8</f>
        <v>123</v>
      </c>
      <c r="M1281" s="18">
        <f>+Wizard!F8</f>
        <v>10</v>
      </c>
    </row>
    <row r="1282" spans="1:13" thickBot="1" x14ac:dyDescent="0.3">
      <c r="A1282" s="23">
        <f>+Whist!A9</f>
        <v>5</v>
      </c>
      <c r="B1282" s="23" t="str">
        <f>+Whist!B9</f>
        <v>Sally</v>
      </c>
      <c r="C1282" s="47">
        <f>+Whist!C9</f>
        <v>-10</v>
      </c>
      <c r="D1282" s="48">
        <f>+Whist!D9</f>
        <v>-12</v>
      </c>
      <c r="E1282" s="45">
        <f>+Whist!E9</f>
        <v>1</v>
      </c>
      <c r="F1282" s="18">
        <f>+Whist!F9</f>
        <v>0</v>
      </c>
      <c r="H1282" s="23">
        <f>+Wizard!A9</f>
        <v>5</v>
      </c>
      <c r="I1282" s="23" t="str">
        <f>+Wizard!B9</f>
        <v>Jeff</v>
      </c>
      <c r="J1282" s="89">
        <f>+Wizard!C9</f>
        <v>28</v>
      </c>
      <c r="K1282" s="90">
        <f>+Wizard!D9</f>
        <v>206.66666666666666</v>
      </c>
      <c r="L1282" s="91">
        <f>+Wizard!E9</f>
        <v>218</v>
      </c>
      <c r="M1282" s="18">
        <f>+Wizard!F9</f>
        <v>5</v>
      </c>
    </row>
    <row r="1283" spans="1:13" thickBot="1" x14ac:dyDescent="0.3">
      <c r="A1283" s="23">
        <f>+Whist!A10</f>
        <v>6</v>
      </c>
      <c r="B1283" s="23" t="str">
        <f>+Whist!B10</f>
        <v>Núria</v>
      </c>
      <c r="C1283" s="47">
        <f>+Whist!C10</f>
        <v>-20</v>
      </c>
      <c r="D1283" s="48">
        <f>+Whist!D10</f>
        <v>-15</v>
      </c>
      <c r="E1283" s="45">
        <f>+Whist!E10</f>
        <v>3</v>
      </c>
      <c r="F1283" s="18">
        <f>+Whist!F10</f>
        <v>0</v>
      </c>
      <c r="H1283" s="23">
        <f>+Wizard!A10</f>
        <v>6</v>
      </c>
      <c r="I1283" s="23" t="str">
        <f>+Wizard!B10</f>
        <v>Mario</v>
      </c>
      <c r="J1283" s="89">
        <f>+Wizard!C10</f>
        <v>26</v>
      </c>
      <c r="K1283" s="90">
        <f>+Wizard!D10</f>
        <v>0</v>
      </c>
      <c r="L1283" s="91">
        <f>+Wizard!E10</f>
        <v>122</v>
      </c>
      <c r="M1283" s="18">
        <f>+Wizard!F10</f>
        <v>0</v>
      </c>
    </row>
    <row r="1284" spans="1:13" thickBot="1" x14ac:dyDescent="0.3">
      <c r="A1284" s="23">
        <f>+Whist!A11</f>
        <v>7</v>
      </c>
      <c r="B1284" s="23" t="str">
        <f>+Whist!B11</f>
        <v>Allan</v>
      </c>
      <c r="C1284" s="47">
        <f>+Whist!C11</f>
        <v>-100000000</v>
      </c>
      <c r="D1284" s="48">
        <f>+Whist!D11</f>
        <v>1</v>
      </c>
      <c r="E1284" s="45">
        <f>+Whist!E11</f>
        <v>0</v>
      </c>
      <c r="F1284" s="18">
        <f>+Whist!F11</f>
        <v>0</v>
      </c>
      <c r="H1284" s="23">
        <f>+Wizard!A11</f>
        <v>7</v>
      </c>
      <c r="I1284" s="23" t="str">
        <f>+Wizard!B11</f>
        <v>Marko</v>
      </c>
      <c r="J1284" s="89">
        <f>+Wizard!C11</f>
        <v>19</v>
      </c>
      <c r="K1284" s="90">
        <f>+Wizard!D11</f>
        <v>0</v>
      </c>
      <c r="L1284" s="91">
        <f>+Wizard!E11</f>
        <v>45</v>
      </c>
      <c r="M1284" s="18">
        <f>+Wizard!F11</f>
        <v>0</v>
      </c>
    </row>
    <row r="1285" spans="1:13" thickBot="1" x14ac:dyDescent="0.3">
      <c r="A1285" s="23">
        <f>+Whist!A12</f>
        <v>8</v>
      </c>
      <c r="B1285" s="23" t="str">
        <f>+Whist!B12</f>
        <v>Rosa M.</v>
      </c>
      <c r="C1285" s="47">
        <f>+Whist!C12</f>
        <v>-100000000</v>
      </c>
      <c r="D1285" s="48">
        <f>+Whist!D12</f>
        <v>1</v>
      </c>
      <c r="E1285" s="45">
        <f>+Whist!E12</f>
        <v>0</v>
      </c>
      <c r="F1285" s="18">
        <f>+Whist!F12</f>
        <v>0</v>
      </c>
    </row>
  </sheetData>
  <sortState xmlns:xlrd2="http://schemas.microsoft.com/office/spreadsheetml/2017/richdata2" ref="B10:CI80">
    <sortCondition descending="1" ref="C10"/>
    <sortCondition descending="1" ref="AR10"/>
  </sortState>
  <mergeCells count="32">
    <mergeCell ref="A1:C1"/>
    <mergeCell ref="AC1031:AE1031"/>
    <mergeCell ref="AX1048:AX1050"/>
    <mergeCell ref="AU1031:AW1031"/>
    <mergeCell ref="K1031:M1031"/>
    <mergeCell ref="N1031:P1031"/>
    <mergeCell ref="A101:L101"/>
    <mergeCell ref="E1031:G1031"/>
    <mergeCell ref="W1031:Y1031"/>
    <mergeCell ref="Z1031:AB1031"/>
    <mergeCell ref="H1031:J1031"/>
    <mergeCell ref="Q1031:S1031"/>
    <mergeCell ref="T1031:V1031"/>
    <mergeCell ref="BJ1031:BL1031"/>
    <mergeCell ref="AX1042:AX1044"/>
    <mergeCell ref="AX1031:AZ1031"/>
    <mergeCell ref="BA1031:BC1031"/>
    <mergeCell ref="AX1045:AX1047"/>
    <mergeCell ref="BG1031:BI1031"/>
    <mergeCell ref="BD1031:BF1031"/>
    <mergeCell ref="AX1084:AX1086"/>
    <mergeCell ref="AX1051:AX1053"/>
    <mergeCell ref="AX1054:AX1056"/>
    <mergeCell ref="AX1057:AX1059"/>
    <mergeCell ref="AX1060:AX1062"/>
    <mergeCell ref="AX1075:AX1077"/>
    <mergeCell ref="AX1078:AX1080"/>
    <mergeCell ref="AX1063:AX1065"/>
    <mergeCell ref="AX1081:AX1083"/>
    <mergeCell ref="AX1066:AX1068"/>
    <mergeCell ref="AX1069:AX1071"/>
    <mergeCell ref="AX1072:AX1074"/>
  </mergeCells>
  <phoneticPr fontId="4" type="noConversion"/>
  <conditionalFormatting sqref="C121">
    <cfRule type="expression" dxfId="0" priority="3" stopIfTrue="1">
      <formula>$C$121&lt;&gt;$C$122+$A$8</formula>
    </cfRule>
  </conditionalFormatting>
  <printOptions horizontalCentered="1" verticalCentered="1"/>
  <pageMargins left="0" right="0" top="0" bottom="0" header="0" footer="0"/>
  <pageSetup paperSize="9" scale="39" fitToHeight="3" orientation="landscape" horizontalDpi="4294967293" r:id="rId1"/>
  <headerFooter alignWithMargins="0">
    <oddFooter>&amp;R&amp;F;&amp;A;&amp;D</oddFooter>
  </headerFooter>
  <rowBreaks count="3" manualBreakCount="3">
    <brk id="122" max="47" man="1"/>
    <brk id="195" min="3" max="39" man="1"/>
    <brk id="266" min="3" max="3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5"/>
  <dimension ref="A1:AM128"/>
  <sheetViews>
    <sheetView topLeftCell="A13" zoomScale="80" zoomScaleNormal="80" workbookViewId="0">
      <selection activeCell="AG75" sqref="AG75:AH76"/>
    </sheetView>
  </sheetViews>
  <sheetFormatPr baseColWidth="10" defaultColWidth="11.54296875" defaultRowHeight="12.5" x14ac:dyDescent="0.25"/>
  <cols>
    <col min="1" max="1" width="5" customWidth="1"/>
    <col min="3" max="3" width="7.1796875" customWidth="1"/>
    <col min="4" max="4" width="6.1796875" customWidth="1"/>
    <col min="5" max="5" width="4.26953125" customWidth="1"/>
    <col min="6" max="6" width="4.453125" customWidth="1"/>
    <col min="7" max="7" width="5.26953125" customWidth="1"/>
    <col min="8" max="8" width="3.81640625" customWidth="1"/>
    <col min="9" max="9" width="5.26953125" customWidth="1"/>
    <col min="10" max="10" width="3.453125" customWidth="1"/>
    <col min="11" max="11" width="4.7265625" customWidth="1"/>
    <col min="12" max="12" width="6.1796875" customWidth="1"/>
    <col min="13" max="13" width="6.26953125" customWidth="1"/>
    <col min="14" max="14" width="4.26953125" customWidth="1"/>
    <col min="15" max="15" width="5.26953125" customWidth="1"/>
    <col min="16" max="16" width="3.81640625" customWidth="1"/>
    <col min="17" max="17" width="4.7265625" customWidth="1"/>
    <col min="18" max="18" width="3.453125" customWidth="1"/>
    <col min="19" max="19" width="4.453125" customWidth="1"/>
    <col min="20" max="20" width="3.453125" customWidth="1"/>
    <col min="21" max="21" width="4" customWidth="1"/>
    <col min="22" max="22" width="3.81640625" customWidth="1"/>
    <col min="23" max="23" width="4.453125" customWidth="1"/>
    <col min="24" max="24" width="3.453125" customWidth="1"/>
    <col min="25" max="25" width="5" customWidth="1"/>
    <col min="26" max="26" width="3.453125" customWidth="1"/>
    <col min="27" max="27" width="4.26953125" customWidth="1"/>
    <col min="28" max="30" width="3.453125" customWidth="1"/>
    <col min="31" max="31" width="4.54296875" customWidth="1"/>
    <col min="32" max="32" width="3.453125" customWidth="1"/>
    <col min="33" max="33" width="11.453125" style="24" customWidth="1"/>
  </cols>
  <sheetData>
    <row r="1" spans="1:39" ht="13" x14ac:dyDescent="0.3">
      <c r="A1" s="5" t="s">
        <v>80</v>
      </c>
      <c r="B1" s="52"/>
    </row>
    <row r="2" spans="1:39" x14ac:dyDescent="0.25">
      <c r="A2" t="s">
        <v>10</v>
      </c>
    </row>
    <row r="3" spans="1:39" ht="14" thickBot="1" x14ac:dyDescent="0.35">
      <c r="A3">
        <f>+GENERAL!B6</f>
        <v>12</v>
      </c>
      <c r="C3" s="39">
        <f>SUM(C5:C16)</f>
        <v>0</v>
      </c>
      <c r="AM3" s="101"/>
    </row>
    <row r="4" spans="1:39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N4" s="125"/>
      <c r="AM4" s="101"/>
    </row>
    <row r="5" spans="1:39" ht="14" thickBot="1" x14ac:dyDescent="0.35">
      <c r="A5" s="149">
        <v>1</v>
      </c>
      <c r="B5" s="23" t="s">
        <v>140</v>
      </c>
      <c r="C5" s="44">
        <f>+C$36</f>
        <v>20</v>
      </c>
      <c r="D5" s="49">
        <f>+D$37</f>
        <v>1.625</v>
      </c>
      <c r="E5" s="46">
        <f>+D$36</f>
        <v>24</v>
      </c>
      <c r="F5" s="18">
        <f>+C$22</f>
        <v>80</v>
      </c>
      <c r="G5" s="233">
        <f t="shared" ref="G5:G10" si="0">IF(E5&lt;A$3/2,-1,1)*800000+C5*1000-D5*10+E5/1000</f>
        <v>819983.77399999998</v>
      </c>
      <c r="N5" s="125"/>
      <c r="AM5" s="101"/>
    </row>
    <row r="6" spans="1:39" ht="14" thickBot="1" x14ac:dyDescent="0.35">
      <c r="A6" s="149">
        <v>2</v>
      </c>
      <c r="B6" s="239" t="s">
        <v>270</v>
      </c>
      <c r="C6" s="44">
        <f>+M$36</f>
        <v>20</v>
      </c>
      <c r="D6" s="49">
        <f>+N$37</f>
        <v>1.6666666666666667</v>
      </c>
      <c r="E6" s="45">
        <f>+N$36</f>
        <v>6</v>
      </c>
      <c r="F6" s="18">
        <f>+M$22</f>
        <v>40</v>
      </c>
      <c r="G6" s="233">
        <f t="shared" si="0"/>
        <v>819983.33933333342</v>
      </c>
      <c r="N6" s="125"/>
      <c r="AM6" s="101"/>
    </row>
    <row r="7" spans="1:39" ht="14" thickBot="1" x14ac:dyDescent="0.35">
      <c r="A7" s="149">
        <v>3</v>
      </c>
      <c r="B7" s="23" t="s">
        <v>129</v>
      </c>
      <c r="C7" s="44">
        <f>+S$36</f>
        <v>5</v>
      </c>
      <c r="D7" s="49">
        <f>+T$37</f>
        <v>1.8888888888888888</v>
      </c>
      <c r="E7" s="45">
        <f>+T$36</f>
        <v>9</v>
      </c>
      <c r="F7" s="18">
        <f>+S$22</f>
        <v>20</v>
      </c>
      <c r="G7" s="233">
        <f t="shared" si="0"/>
        <v>804981.12011111109</v>
      </c>
      <c r="N7" s="125"/>
      <c r="AM7" s="101"/>
    </row>
    <row r="8" spans="1:39" ht="14" thickBot="1" x14ac:dyDescent="0.35">
      <c r="A8" s="149">
        <v>4</v>
      </c>
      <c r="B8" s="239" t="s">
        <v>1</v>
      </c>
      <c r="C8" s="44">
        <f>+G$36</f>
        <v>0</v>
      </c>
      <c r="D8" s="49">
        <f>+H$37</f>
        <v>1.7142857142857142</v>
      </c>
      <c r="E8" s="45">
        <f>+H$36</f>
        <v>35</v>
      </c>
      <c r="F8" s="18">
        <f>+G$22</f>
        <v>10</v>
      </c>
      <c r="G8" s="233">
        <f t="shared" si="0"/>
        <v>799982.89214285719</v>
      </c>
      <c r="AM8" s="101"/>
    </row>
    <row r="9" spans="1:39" ht="14" thickBot="1" x14ac:dyDescent="0.35">
      <c r="A9" s="149">
        <v>5</v>
      </c>
      <c r="B9" s="239" t="s">
        <v>271</v>
      </c>
      <c r="C9" s="44">
        <f>+Q$36</f>
        <v>0</v>
      </c>
      <c r="D9" s="49">
        <f>+R$37</f>
        <v>1.875</v>
      </c>
      <c r="E9" s="45">
        <f>+R$36</f>
        <v>8</v>
      </c>
      <c r="F9" s="18">
        <f>+Q$22</f>
        <v>5</v>
      </c>
      <c r="G9" s="233">
        <f t="shared" si="0"/>
        <v>799981.25800000003</v>
      </c>
      <c r="AM9" s="101"/>
    </row>
    <row r="10" spans="1:39" ht="14" thickBot="1" x14ac:dyDescent="0.35">
      <c r="A10" s="149">
        <v>6</v>
      </c>
      <c r="B10" s="23" t="s">
        <v>239</v>
      </c>
      <c r="C10" s="44">
        <f>+I$36</f>
        <v>-20</v>
      </c>
      <c r="D10" s="49">
        <f>+J$37</f>
        <v>1.3846153846153846</v>
      </c>
      <c r="E10" s="45">
        <f>+J$36</f>
        <v>13</v>
      </c>
      <c r="F10" s="18">
        <f>+I$22</f>
        <v>0</v>
      </c>
      <c r="G10" s="233">
        <f t="shared" si="0"/>
        <v>779986.16684615391</v>
      </c>
      <c r="AM10" s="101"/>
    </row>
    <row r="11" spans="1:39" ht="14" thickBot="1" x14ac:dyDescent="0.35">
      <c r="A11" s="149">
        <v>7</v>
      </c>
      <c r="B11" s="23" t="s">
        <v>62</v>
      </c>
      <c r="C11" s="44">
        <f>+K$36</f>
        <v>10</v>
      </c>
      <c r="D11" s="49">
        <f>+L$37</f>
        <v>0</v>
      </c>
      <c r="E11" s="45">
        <f>+L$36</f>
        <v>1</v>
      </c>
      <c r="F11" s="18">
        <f>+K$22</f>
        <v>0</v>
      </c>
      <c r="G11" s="233">
        <f>IF(E11&lt;A$3/2,-1,1)*800000+C11*1000-D11*10+E11/100</f>
        <v>-789999.99</v>
      </c>
      <c r="AM11" s="101"/>
    </row>
    <row r="12" spans="1:39" ht="14" thickBot="1" x14ac:dyDescent="0.35">
      <c r="A12" s="149">
        <v>8</v>
      </c>
      <c r="B12" s="239" t="s">
        <v>267</v>
      </c>
      <c r="C12" s="44">
        <f>+AC$36</f>
        <v>10</v>
      </c>
      <c r="D12" s="49">
        <f>+AD$37</f>
        <v>0</v>
      </c>
      <c r="E12" s="45">
        <f>+AD$36</f>
        <v>1</v>
      </c>
      <c r="F12" s="18">
        <f>+AC$22</f>
        <v>0</v>
      </c>
      <c r="G12" s="233">
        <f>IF(E12&lt;A$3/2,-1,1)*800000+C12*1000-D12*10+E12/1000</f>
        <v>-789999.99899999995</v>
      </c>
      <c r="AM12" s="101"/>
    </row>
    <row r="13" spans="1:39" ht="14" thickBot="1" x14ac:dyDescent="0.35">
      <c r="A13" s="149">
        <v>9</v>
      </c>
      <c r="B13" s="239" t="s">
        <v>141</v>
      </c>
      <c r="C13" s="44">
        <f>+Y$36</f>
        <v>0</v>
      </c>
      <c r="D13" s="49">
        <f>+Z$37</f>
        <v>2</v>
      </c>
      <c r="E13" s="45">
        <f>+Z$36</f>
        <v>2</v>
      </c>
      <c r="F13" s="18">
        <f>+Y$22</f>
        <v>0</v>
      </c>
      <c r="G13" s="233">
        <f>IF(E13&lt;A$3/2,-1,1)*800000+C13*1000-D13*10+E13/1000</f>
        <v>-800019.99800000002</v>
      </c>
      <c r="AM13" s="101"/>
    </row>
    <row r="14" spans="1:39" ht="13" thickBot="1" x14ac:dyDescent="0.3">
      <c r="A14" s="149">
        <v>10</v>
      </c>
      <c r="B14" s="161" t="s">
        <v>93</v>
      </c>
      <c r="C14" s="44">
        <f>+E$36</f>
        <v>-5</v>
      </c>
      <c r="D14" s="49">
        <f>+F$37</f>
        <v>3</v>
      </c>
      <c r="E14" s="45">
        <f>+F$36</f>
        <v>1</v>
      </c>
      <c r="F14" s="18">
        <f>+E$22</f>
        <v>0</v>
      </c>
      <c r="G14" s="233">
        <f>IF(E14&lt;A$3/2,-1,1)*800000+C14*1000-D14*10+E14/100</f>
        <v>-805029.99</v>
      </c>
    </row>
    <row r="15" spans="1:39" ht="13.5" thickBot="1" x14ac:dyDescent="0.35">
      <c r="A15" s="149">
        <v>11</v>
      </c>
      <c r="B15" s="23" t="s">
        <v>46</v>
      </c>
      <c r="C15" s="44">
        <f>+AE$36</f>
        <v>-10</v>
      </c>
      <c r="D15" s="49">
        <f>+AF$37</f>
        <v>2</v>
      </c>
      <c r="E15" s="45">
        <f>+AF$36</f>
        <v>2</v>
      </c>
      <c r="F15" s="18">
        <f>+AE$22</f>
        <v>0</v>
      </c>
      <c r="G15" s="233">
        <f>IF(E15&lt;A$3/2,-1,1)*800000+C15*1000-D15*10+E15/1000</f>
        <v>-810019.99800000002</v>
      </c>
      <c r="V15" s="43"/>
    </row>
    <row r="16" spans="1:39" ht="13.5" customHeight="1" thickBot="1" x14ac:dyDescent="0.3">
      <c r="A16" s="149">
        <v>12</v>
      </c>
      <c r="B16" s="239" t="s">
        <v>139</v>
      </c>
      <c r="C16" s="44">
        <f>+W$36</f>
        <v>-30</v>
      </c>
      <c r="D16" s="49">
        <f>+X$37</f>
        <v>2.5</v>
      </c>
      <c r="E16" s="45">
        <f>+X$36</f>
        <v>6</v>
      </c>
      <c r="F16" s="18">
        <f>+W$22</f>
        <v>0</v>
      </c>
      <c r="G16" s="233">
        <f>IF(E16&lt;A$3/2,-1,1)*800000+C16*1000-D16*10+E16/1000</f>
        <v>769975.00600000005</v>
      </c>
    </row>
    <row r="17" spans="1:32" ht="13.5" hidden="1" customHeight="1" thickBot="1" x14ac:dyDescent="0.3">
      <c r="A17" s="149">
        <v>13</v>
      </c>
      <c r="B17" s="23" t="s">
        <v>95</v>
      </c>
      <c r="C17" s="44">
        <f>+AA$36</f>
        <v>-100000000</v>
      </c>
      <c r="D17" s="49">
        <f>+AB$37</f>
        <v>1E-4</v>
      </c>
      <c r="E17" s="45">
        <f>+AB$36</f>
        <v>0</v>
      </c>
      <c r="F17" s="18">
        <f>+AA$22</f>
        <v>0</v>
      </c>
      <c r="G17" s="233">
        <f>IF(E17&lt;A$3/2,-1,1)*800000+C17*1000-D17*10+E17/100</f>
        <v>-100000800000.00101</v>
      </c>
    </row>
    <row r="18" spans="1:32" ht="13.5" hidden="1" customHeight="1" thickBot="1" x14ac:dyDescent="0.3">
      <c r="A18" s="149">
        <v>14</v>
      </c>
      <c r="B18" s="23" t="s">
        <v>119</v>
      </c>
      <c r="C18" s="44">
        <f>+U$36</f>
        <v>-100000000</v>
      </c>
      <c r="D18" s="49">
        <f>+V$37</f>
        <v>1E-4</v>
      </c>
      <c r="E18" s="45">
        <f>+V$36</f>
        <v>0</v>
      </c>
      <c r="F18" s="18">
        <f>+U$22</f>
        <v>0</v>
      </c>
      <c r="G18" s="233">
        <f>IF(E18&lt;A$3/2,-1,1)*800000+C18*1000-D18*10+E18/100</f>
        <v>-100000800000.00101</v>
      </c>
      <c r="L18" s="62"/>
    </row>
    <row r="19" spans="1:32" ht="13" hidden="1" thickBot="1" x14ac:dyDescent="0.3">
      <c r="A19" s="149">
        <v>15</v>
      </c>
      <c r="B19" s="23" t="s">
        <v>9</v>
      </c>
      <c r="C19" s="44">
        <f>+O$36</f>
        <v>-100000000</v>
      </c>
      <c r="D19" s="49">
        <f>+P$37</f>
        <v>1E-4</v>
      </c>
      <c r="E19" s="45">
        <f>+P$36</f>
        <v>0</v>
      </c>
      <c r="F19" s="18">
        <f>+O$22</f>
        <v>0</v>
      </c>
      <c r="G19" s="233">
        <f>IF(E19&lt;A$3/2,-1,1)*800000+C19*1000-D19*10+E19/100</f>
        <v>-100000800000.00101</v>
      </c>
      <c r="L19" s="62"/>
    </row>
    <row r="20" spans="1:32" x14ac:dyDescent="0.25">
      <c r="A20" s="16"/>
      <c r="G20" s="233"/>
      <c r="L20" s="62"/>
    </row>
    <row r="21" spans="1:32" x14ac:dyDescent="0.25">
      <c r="A21" s="16"/>
    </row>
    <row r="22" spans="1:32" hidden="1" x14ac:dyDescent="0.25">
      <c r="A22" s="16"/>
      <c r="B22" t="s">
        <v>12</v>
      </c>
      <c r="C22">
        <f t="shared" ref="C22:AF22" si="1">+C23*C24</f>
        <v>80</v>
      </c>
      <c r="D22">
        <f t="shared" si="1"/>
        <v>24</v>
      </c>
      <c r="E22">
        <f t="shared" si="1"/>
        <v>0</v>
      </c>
      <c r="F22">
        <f t="shared" si="1"/>
        <v>1</v>
      </c>
      <c r="G22">
        <f t="shared" si="1"/>
        <v>10</v>
      </c>
      <c r="H22">
        <f t="shared" si="1"/>
        <v>35</v>
      </c>
      <c r="I22">
        <f t="shared" si="1"/>
        <v>0</v>
      </c>
      <c r="J22">
        <f t="shared" si="1"/>
        <v>13</v>
      </c>
      <c r="K22">
        <f t="shared" si="1"/>
        <v>0</v>
      </c>
      <c r="L22">
        <f t="shared" si="1"/>
        <v>1</v>
      </c>
      <c r="M22">
        <f t="shared" si="1"/>
        <v>40</v>
      </c>
      <c r="N22">
        <f t="shared" si="1"/>
        <v>6</v>
      </c>
      <c r="O22">
        <f t="shared" si="1"/>
        <v>0</v>
      </c>
      <c r="P22">
        <f t="shared" si="1"/>
        <v>0</v>
      </c>
      <c r="Q22">
        <f t="shared" si="1"/>
        <v>5</v>
      </c>
      <c r="R22">
        <f t="shared" si="1"/>
        <v>8</v>
      </c>
      <c r="S22">
        <f t="shared" si="1"/>
        <v>20</v>
      </c>
      <c r="T22">
        <f t="shared" si="1"/>
        <v>9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6</v>
      </c>
      <c r="Y22">
        <f t="shared" si="1"/>
        <v>0</v>
      </c>
      <c r="Z22">
        <f t="shared" si="1"/>
        <v>2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1</v>
      </c>
      <c r="AE22">
        <f t="shared" si="1"/>
        <v>0</v>
      </c>
      <c r="AF22">
        <f t="shared" si="1"/>
        <v>2</v>
      </c>
    </row>
    <row r="23" spans="1:32" hidden="1" x14ac:dyDescent="0.25">
      <c r="A23" s="16"/>
      <c r="C23">
        <f t="shared" ref="C23:AF23" si="2">IF($B35&gt;3,1,0)</f>
        <v>1</v>
      </c>
      <c r="D23">
        <f t="shared" si="2"/>
        <v>1</v>
      </c>
      <c r="E23">
        <f t="shared" si="2"/>
        <v>1</v>
      </c>
      <c r="F23">
        <f t="shared" si="2"/>
        <v>1</v>
      </c>
      <c r="G23">
        <f t="shared" si="2"/>
        <v>1</v>
      </c>
      <c r="H23">
        <f t="shared" si="2"/>
        <v>1</v>
      </c>
      <c r="I23">
        <f t="shared" si="2"/>
        <v>1</v>
      </c>
      <c r="J23">
        <f t="shared" si="2"/>
        <v>1</v>
      </c>
      <c r="K23">
        <f t="shared" si="2"/>
        <v>1</v>
      </c>
      <c r="L23">
        <f t="shared" si="2"/>
        <v>1</v>
      </c>
      <c r="M23">
        <f t="shared" si="2"/>
        <v>1</v>
      </c>
      <c r="N23">
        <f t="shared" si="2"/>
        <v>1</v>
      </c>
      <c r="O23">
        <f t="shared" si="2"/>
        <v>1</v>
      </c>
      <c r="P23">
        <f t="shared" si="2"/>
        <v>1</v>
      </c>
      <c r="Q23">
        <f t="shared" si="2"/>
        <v>1</v>
      </c>
      <c r="R23">
        <f t="shared" si="2"/>
        <v>1</v>
      </c>
      <c r="S23">
        <f t="shared" si="2"/>
        <v>1</v>
      </c>
      <c r="T23">
        <f t="shared" si="2"/>
        <v>1</v>
      </c>
      <c r="U23">
        <f t="shared" si="2"/>
        <v>1</v>
      </c>
      <c r="V23">
        <f t="shared" si="2"/>
        <v>1</v>
      </c>
      <c r="W23">
        <f t="shared" si="2"/>
        <v>1</v>
      </c>
      <c r="X23">
        <f t="shared" si="2"/>
        <v>1</v>
      </c>
      <c r="Y23">
        <f t="shared" si="2"/>
        <v>1</v>
      </c>
      <c r="Z23">
        <f t="shared" si="2"/>
        <v>1</v>
      </c>
      <c r="AA23">
        <f t="shared" si="2"/>
        <v>1</v>
      </c>
      <c r="AB23">
        <f t="shared" si="2"/>
        <v>1</v>
      </c>
      <c r="AC23">
        <f t="shared" si="2"/>
        <v>1</v>
      </c>
      <c r="AD23">
        <f t="shared" si="2"/>
        <v>1</v>
      </c>
      <c r="AE23">
        <f t="shared" si="2"/>
        <v>1</v>
      </c>
      <c r="AF23">
        <f t="shared" si="2"/>
        <v>1</v>
      </c>
    </row>
    <row r="24" spans="1:32" hidden="1" x14ac:dyDescent="0.25">
      <c r="A24" s="16"/>
      <c r="C24">
        <f>MAX(C25:C29)</f>
        <v>80</v>
      </c>
      <c r="D24">
        <f>+D36</f>
        <v>24</v>
      </c>
      <c r="E24">
        <f>MAX(E25:E29)</f>
        <v>0</v>
      </c>
      <c r="F24">
        <f>+F36</f>
        <v>1</v>
      </c>
      <c r="G24">
        <f>MAX(G25:G29)</f>
        <v>10</v>
      </c>
      <c r="H24">
        <f>+H36</f>
        <v>35</v>
      </c>
      <c r="I24">
        <f>MAX(I25:I29)</f>
        <v>0</v>
      </c>
      <c r="J24">
        <f>+J36</f>
        <v>13</v>
      </c>
      <c r="K24">
        <f>MAX(K25:K29)</f>
        <v>0</v>
      </c>
      <c r="L24">
        <f>+L36</f>
        <v>1</v>
      </c>
      <c r="M24">
        <f>MAX(M25:M29)</f>
        <v>40</v>
      </c>
      <c r="N24">
        <f>+N36</f>
        <v>6</v>
      </c>
      <c r="O24">
        <f>MAX(O25:O29)</f>
        <v>0</v>
      </c>
      <c r="P24">
        <f>+P36</f>
        <v>0</v>
      </c>
      <c r="Q24">
        <f>MAX(Q25:Q29)</f>
        <v>5</v>
      </c>
      <c r="R24">
        <f>+R36</f>
        <v>8</v>
      </c>
      <c r="S24">
        <f>MAX(S25:S29)</f>
        <v>20</v>
      </c>
      <c r="T24">
        <f>+T36</f>
        <v>9</v>
      </c>
      <c r="U24">
        <f>MAX(U25:U29)</f>
        <v>0</v>
      </c>
      <c r="V24">
        <f>+V36</f>
        <v>0</v>
      </c>
      <c r="W24">
        <f>MAX(W25:W29)</f>
        <v>0</v>
      </c>
      <c r="X24">
        <f>+X36</f>
        <v>6</v>
      </c>
      <c r="Y24">
        <f>MAX(Y25:Y29)</f>
        <v>0</v>
      </c>
      <c r="Z24">
        <f>+Z36</f>
        <v>2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1</v>
      </c>
      <c r="AE24">
        <f>MAX(AE25:AE29)</f>
        <v>0</v>
      </c>
      <c r="AF24">
        <f>+AF36</f>
        <v>2</v>
      </c>
    </row>
    <row r="25" spans="1:32" hidden="1" x14ac:dyDescent="0.25">
      <c r="A25" s="16"/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5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>
        <f>IF(AE$30=5,5,0)</f>
        <v>0</v>
      </c>
    </row>
    <row r="26" spans="1:32" hidden="1" x14ac:dyDescent="0.25">
      <c r="C26">
        <f>IF(C$30=4,10,0)</f>
        <v>0</v>
      </c>
      <c r="E26">
        <f>IF(E$30=4,10,0)</f>
        <v>0</v>
      </c>
      <c r="G26">
        <f>IF(G$30=4,10,0)</f>
        <v>10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>
        <f>IF(AE$30=4,10,0)</f>
        <v>0</v>
      </c>
    </row>
    <row r="27" spans="1:32" hidden="1" x14ac:dyDescent="0.25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20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>
        <f>IF(AE$30=3,20,0)</f>
        <v>0</v>
      </c>
    </row>
    <row r="28" spans="1:32" hidden="1" x14ac:dyDescent="0.25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40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>
        <f>IF(AE$30=2,40,0)</f>
        <v>0</v>
      </c>
    </row>
    <row r="29" spans="1:32" hidden="1" x14ac:dyDescent="0.25">
      <c r="C29">
        <f>IF(C$30=1,80,0)</f>
        <v>80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>
        <f>IF(AE$30=1,80,0)</f>
        <v>0</v>
      </c>
    </row>
    <row r="30" spans="1:32" hidden="1" x14ac:dyDescent="0.25">
      <c r="C30">
        <f>RANK(C31,$C31:$BH31)*C35</f>
        <v>1</v>
      </c>
      <c r="E30">
        <f>RANK(E31,$C31:$BH31)*E35</f>
        <v>0</v>
      </c>
      <c r="G30">
        <f>RANK(G31,$C31:$BH31)*G35</f>
        <v>4</v>
      </c>
      <c r="I30">
        <f>RANK(I31,$C31:$BH31)*I35</f>
        <v>6</v>
      </c>
      <c r="K30">
        <f>RANK(K31,$C31:$BH31)*K35</f>
        <v>0</v>
      </c>
      <c r="M30">
        <f>RANK(M31,$C31:$BH31)*M35</f>
        <v>2</v>
      </c>
      <c r="O30">
        <f>RANK(O31,$C31:$BH31)*O35</f>
        <v>0</v>
      </c>
      <c r="Q30">
        <f>RANK(Q31,$C31:$BH31)*Q35</f>
        <v>5</v>
      </c>
      <c r="S30">
        <f>RANK(S31,$C31:$BH31)*S35</f>
        <v>3</v>
      </c>
      <c r="U30">
        <f>RANK(U31,$C31:$BH31)*U35</f>
        <v>0</v>
      </c>
      <c r="W30">
        <f>RANK(W31,$C31:$BH31)*W35</f>
        <v>7</v>
      </c>
      <c r="Y30">
        <f>RANK(Y31,$C31:$BH31)*Y35</f>
        <v>0</v>
      </c>
      <c r="AA30">
        <f>RANK(AA31,$C31:$BH31)*AA35</f>
        <v>0</v>
      </c>
      <c r="AC30">
        <f>RANK(AC31,$C31:$BH31)*AC35</f>
        <v>0</v>
      </c>
      <c r="AE30">
        <f>RANK(AE31,$C31:$BH31)*AE35</f>
        <v>0</v>
      </c>
    </row>
    <row r="31" spans="1:32" hidden="1" x14ac:dyDescent="0.25">
      <c r="C31">
        <f>SUM(C32:C34)</f>
        <v>20003.774000000001</v>
      </c>
      <c r="E31">
        <f>SUM(E32:E34)</f>
        <v>-1000034.999</v>
      </c>
      <c r="G31">
        <f>SUM(G32:G34)</f>
        <v>-17.107857142857142</v>
      </c>
      <c r="I31">
        <f>SUM(I32:I34)</f>
        <v>-20033.833153846153</v>
      </c>
      <c r="K31">
        <f>SUM(K32:K34)</f>
        <v>-999989.99899999995</v>
      </c>
      <c r="M31">
        <f>SUM(M32:M34)</f>
        <v>20003.339333333333</v>
      </c>
      <c r="O31">
        <f>SUM(O32:O34)</f>
        <v>-101000000.001</v>
      </c>
      <c r="Q31">
        <f>SUM(Q32:Q34)</f>
        <v>-18.742000000000001</v>
      </c>
      <c r="S31">
        <f>SUM(S32:S34)</f>
        <v>4986.1201111111113</v>
      </c>
      <c r="U31">
        <f>SUM(U32:U34)</f>
        <v>-101000000.001</v>
      </c>
      <c r="W31">
        <f>SUM(W32:W34)</f>
        <v>-30054.993999999999</v>
      </c>
      <c r="Y31">
        <f>SUM(Y32:Y34)</f>
        <v>-1000019.998</v>
      </c>
      <c r="AA31">
        <f>SUM(AA32:AA34)</f>
        <v>-101000000.001</v>
      </c>
      <c r="AC31">
        <f>SUM(AC32:AC34)</f>
        <v>-999989.99899999995</v>
      </c>
      <c r="AE31">
        <f>SUM(AE32:AE34)</f>
        <v>-1000029.998</v>
      </c>
    </row>
    <row r="32" spans="1:32" hidden="1" x14ac:dyDescent="0.25">
      <c r="C32">
        <f>+D36/1000</f>
        <v>2.4E-2</v>
      </c>
      <c r="E32">
        <f>+F36/1000</f>
        <v>1E-3</v>
      </c>
      <c r="G32">
        <f>+H36/1000</f>
        <v>3.5000000000000003E-2</v>
      </c>
      <c r="I32">
        <f>+J36/1000</f>
        <v>1.2999999999999999E-2</v>
      </c>
      <c r="K32">
        <f>+L36/1000</f>
        <v>1E-3</v>
      </c>
      <c r="M32">
        <f>+N36/1000</f>
        <v>6.0000000000000001E-3</v>
      </c>
      <c r="O32">
        <f>+P36/1000</f>
        <v>0</v>
      </c>
      <c r="Q32">
        <f>+R36/1000</f>
        <v>8.0000000000000002E-3</v>
      </c>
      <c r="S32">
        <f>+T36/1000</f>
        <v>8.9999999999999993E-3</v>
      </c>
      <c r="U32">
        <f>+V36/1000</f>
        <v>0</v>
      </c>
      <c r="W32">
        <f>+X36/1000</f>
        <v>6.0000000000000001E-3</v>
      </c>
      <c r="Y32">
        <f>+Z36/1000</f>
        <v>2E-3</v>
      </c>
      <c r="AA32">
        <f>+AB36/1000</f>
        <v>0</v>
      </c>
      <c r="AC32">
        <f>+AD36/1000</f>
        <v>1E-3</v>
      </c>
      <c r="AE32">
        <f>+AF36/1000</f>
        <v>2E-3</v>
      </c>
    </row>
    <row r="33" spans="1:38" hidden="1" x14ac:dyDescent="0.25">
      <c r="C33">
        <f>-D37*10</f>
        <v>-16.25</v>
      </c>
      <c r="E33">
        <f>-F37*10</f>
        <v>-30</v>
      </c>
      <c r="G33">
        <f>-H37*10</f>
        <v>-17.142857142857142</v>
      </c>
      <c r="I33">
        <f>-J37*10</f>
        <v>-13.846153846153847</v>
      </c>
      <c r="K33">
        <f>-L37*10</f>
        <v>0</v>
      </c>
      <c r="M33">
        <f>-N37*10</f>
        <v>-16.666666666666668</v>
      </c>
      <c r="O33">
        <f>-P37*10</f>
        <v>-1E-3</v>
      </c>
      <c r="Q33">
        <f>-R37*10</f>
        <v>-18.75</v>
      </c>
      <c r="S33">
        <f>-T37*10</f>
        <v>-18.888888888888889</v>
      </c>
      <c r="U33">
        <f>-V37*10</f>
        <v>-1E-3</v>
      </c>
      <c r="W33">
        <f>-X37*10</f>
        <v>-25</v>
      </c>
      <c r="Y33">
        <f>-Z37*10</f>
        <v>-20</v>
      </c>
      <c r="AA33">
        <f>-AB37*10</f>
        <v>-1E-3</v>
      </c>
      <c r="AC33">
        <f>-AD37*10</f>
        <v>0</v>
      </c>
      <c r="AE33">
        <f>-AF37*10</f>
        <v>-20</v>
      </c>
    </row>
    <row r="34" spans="1:38" hidden="1" x14ac:dyDescent="0.25">
      <c r="C34">
        <f>IF(C35=1,C36*C35*1000+C36,-1000000+C36)</f>
        <v>20020</v>
      </c>
      <c r="E34">
        <f>IF(E35=1,E36*E35*1000+E36,-1000000+E36)</f>
        <v>-1000005</v>
      </c>
      <c r="G34">
        <f>IF(G35=1,G36*G35*1000+G36,-1000000+G36)</f>
        <v>0</v>
      </c>
      <c r="I34">
        <f>IF(I35=1,I36*I35*1000+I36,-1000000+I36)</f>
        <v>-20020</v>
      </c>
      <c r="K34">
        <f>IF(K35=1,K36*K35*1000+K36,-1000000+K36)</f>
        <v>-999990</v>
      </c>
      <c r="M34">
        <f>IF(M35=1,M36*M35*1000+M36,-1000000+M36)</f>
        <v>20020</v>
      </c>
      <c r="O34">
        <f>IF(O35=1,O36*O35*1000+O36,-1000000+O36)</f>
        <v>-101000000</v>
      </c>
      <c r="Q34">
        <f>IF(Q35=1,Q36*Q35*1000+Q36,-1000000+Q36)</f>
        <v>0</v>
      </c>
      <c r="S34">
        <f>IF(S35=1,S36*S35*1000+S36,-1000000+S36)</f>
        <v>5005</v>
      </c>
      <c r="U34">
        <f>IF(U35=1,U36*U35*1000+U36,-1000000+U36)</f>
        <v>-101000000</v>
      </c>
      <c r="W34">
        <f>IF(W35=1,W36*W35*1000+W36,-1000000+W36)</f>
        <v>-30030</v>
      </c>
      <c r="Y34">
        <f>IF(Y35=1,Y36*Y35*1000+Y36,-1000000+Y36)</f>
        <v>-1000000</v>
      </c>
      <c r="AA34">
        <f>IF(AA35=1,AA36*AA35*1000+AA36,-1000000+AA36)</f>
        <v>-101000000</v>
      </c>
      <c r="AC34">
        <f>IF(AC35=1,AC36*AC35*1000+AC36,-1000000+AC36)</f>
        <v>-999990</v>
      </c>
      <c r="AE34">
        <f>IF(AE35=1,AE36*AE35*1000+AE36,-1000000+AE36)</f>
        <v>-1000010</v>
      </c>
    </row>
    <row r="35" spans="1:38" x14ac:dyDescent="0.25">
      <c r="A35" t="s">
        <v>13</v>
      </c>
      <c r="B35">
        <f>SUM(C35:AE35)</f>
        <v>7</v>
      </c>
      <c r="C35">
        <f>IF(D36&gt;=$A3/2,1,0)</f>
        <v>1</v>
      </c>
      <c r="E35">
        <f>IF(F36&gt;=$A3/2,1,0)</f>
        <v>0</v>
      </c>
      <c r="G35">
        <f>IF(H36&gt;=$A3/2,1,0)</f>
        <v>1</v>
      </c>
      <c r="I35">
        <f>IF(J36&gt;=$A3/2,1,0)</f>
        <v>1</v>
      </c>
      <c r="K35">
        <f>IF(L36&gt;=$A3/2,1,0)</f>
        <v>0</v>
      </c>
      <c r="M35">
        <f>IF(N36&gt;=$A3/2,1,0)</f>
        <v>1</v>
      </c>
      <c r="O35">
        <f>IF(P36&gt;=$A3/2,1,0)</f>
        <v>0</v>
      </c>
      <c r="Q35">
        <f>IF(R36&gt;=$A3/2,1,0)</f>
        <v>1</v>
      </c>
      <c r="S35">
        <f>IF(T36&gt;=$A3/2,1,0)</f>
        <v>1</v>
      </c>
      <c r="U35">
        <f>IF(V36&gt;=$A3/2,1,0)</f>
        <v>0</v>
      </c>
      <c r="W35">
        <f>IF(X36&gt;=$A3/2,1,0)</f>
        <v>1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>
        <f>IF(AF36&gt;=$A3/2,1,0)</f>
        <v>0</v>
      </c>
    </row>
    <row r="36" spans="1:38" ht="13" hidden="1" thickBot="1" x14ac:dyDescent="0.3">
      <c r="C36" s="2">
        <f>IF(SUM(C41:C213)&lt;-1000,-100000000,SUM(C41:C213))</f>
        <v>20</v>
      </c>
      <c r="D36" s="2">
        <f>COUNT(D41:D213)</f>
        <v>24</v>
      </c>
      <c r="E36" s="2">
        <f>IF(SUM(E41:E213)&lt;-1000,-100000000,SUM(E41:E213))</f>
        <v>-5</v>
      </c>
      <c r="F36" s="2">
        <f>COUNT(F41:F213)</f>
        <v>1</v>
      </c>
      <c r="G36" s="2">
        <f>IF(SUM(G41:G213)&lt;-1000,-100000000,SUM(G41:G213))</f>
        <v>0</v>
      </c>
      <c r="H36" s="2">
        <f>COUNT(H41:H213)</f>
        <v>35</v>
      </c>
      <c r="I36" s="2">
        <f>IF(SUM(I41:I213)&lt;-1000,-100000000,SUM(I41:I213))</f>
        <v>-20</v>
      </c>
      <c r="J36" s="2">
        <f>COUNT(J41:J213)</f>
        <v>13</v>
      </c>
      <c r="K36" s="2">
        <f>IF(SUM(K41:K213)&lt;-1000,-100000000,SUM(K41:K213))</f>
        <v>10</v>
      </c>
      <c r="L36" s="2">
        <f>COUNT(L41:L213)</f>
        <v>1</v>
      </c>
      <c r="M36" s="2">
        <f>IF(SUM(M41:M213)&lt;-1000,-100000000,SUM(M41:M213))</f>
        <v>20</v>
      </c>
      <c r="N36" s="2">
        <f>COUNT(N41:N213)</f>
        <v>6</v>
      </c>
      <c r="O36" s="2">
        <f>IF(SUM(O41:O213)&lt;-1000,-100000000,SUM(O41:O213))</f>
        <v>-100000000</v>
      </c>
      <c r="P36" s="2">
        <f>COUNT(P41:P213)</f>
        <v>0</v>
      </c>
      <c r="Q36" s="2">
        <f>IF(SUM(Q41:Q213)&lt;-1000,-100000000,SUM(Q41:Q213))</f>
        <v>0</v>
      </c>
      <c r="R36" s="2">
        <f>COUNT(R41:R213)</f>
        <v>8</v>
      </c>
      <c r="S36" s="2">
        <f>IF(SUM(S41:S213)&lt;-1000,-100000000,SUM(S41:S213))</f>
        <v>5</v>
      </c>
      <c r="T36" s="2">
        <f>COUNT(T41:T213)</f>
        <v>9</v>
      </c>
      <c r="U36" s="2">
        <f>IF(SUM(U41:U213)&lt;-1000,-100000000,SUM(U41:U213))</f>
        <v>-100000000</v>
      </c>
      <c r="V36" s="2">
        <f>COUNT(V41:V213)</f>
        <v>0</v>
      </c>
      <c r="W36" s="2">
        <f>IF(SUM(W41:W213)&lt;-1000,-100000000,SUM(W41:W213))</f>
        <v>-30</v>
      </c>
      <c r="X36" s="2">
        <f>COUNT(X41:X213)</f>
        <v>6</v>
      </c>
      <c r="Y36" s="2">
        <f>IF(SUM(Y41:Y213)&lt;-1000,-100000000,SUM(Y41:Y213))</f>
        <v>0</v>
      </c>
      <c r="Z36" s="2">
        <f>COUNT(Z41:Z213)</f>
        <v>2</v>
      </c>
      <c r="AA36" s="2">
        <f>IF(SUM(AA41:AA213)&lt;-1000,-100000000,SUM(AA41:AA213))</f>
        <v>-100000000</v>
      </c>
      <c r="AB36" s="2">
        <f>COUNT(AB41:AB213)</f>
        <v>0</v>
      </c>
      <c r="AC36" s="2">
        <f>IF(SUM(AC41:AC213)&lt;-1000,-100000000,SUM(AC41:AC213))</f>
        <v>10</v>
      </c>
      <c r="AD36" s="2">
        <f>COUNT(AD41:AD213)</f>
        <v>1</v>
      </c>
      <c r="AE36" s="2">
        <f>IF(SUM(AE41:AE213)&lt;-1000,-100000000,SUM(AE41:AE213))</f>
        <v>-10</v>
      </c>
      <c r="AF36" s="2">
        <f>COUNT(AF41:AF213)</f>
        <v>2</v>
      </c>
      <c r="AI36">
        <f>+AE36+Y36+W36+U36+S36+Q36+O36+M36+K36+I36+G36+E36+C36+AA36+AC36</f>
        <v>-300000000</v>
      </c>
    </row>
    <row r="37" spans="1:38" hidden="1" x14ac:dyDescent="0.25">
      <c r="C37" s="2"/>
      <c r="D37" s="2">
        <f>IF(D36=0,0.0001,AVERAGE(D41:D128))</f>
        <v>1.625</v>
      </c>
      <c r="E37" s="2"/>
      <c r="F37" s="2">
        <f>IF(F36=0,0.0001,AVERAGE(F41:F128))</f>
        <v>3</v>
      </c>
      <c r="G37" s="2"/>
      <c r="H37" s="2">
        <f>IF(H36=0,0.0001,AVERAGE(H41:H128))</f>
        <v>1.7142857142857142</v>
      </c>
      <c r="I37" s="2"/>
      <c r="J37" s="2">
        <f>IF(J36=0,0.0001,AVERAGE(J41:J128))</f>
        <v>1.3846153846153846</v>
      </c>
      <c r="K37" s="2"/>
      <c r="L37" s="2">
        <f>IF(L36=0,0.0001,AVERAGE(L41:L128))</f>
        <v>0</v>
      </c>
      <c r="M37" s="2"/>
      <c r="N37" s="2">
        <f>IF(N36=0,0.0001,AVERAGE(N41:N128))</f>
        <v>1.6666666666666667</v>
      </c>
      <c r="O37" s="2"/>
      <c r="P37" s="2">
        <f>IF(P36=0,0.0001,AVERAGE(P41:P128))</f>
        <v>1E-4</v>
      </c>
      <c r="Q37" s="2"/>
      <c r="R37" s="2">
        <f>IF(R36=0,0.0001,AVERAGE(R41:R128))</f>
        <v>1.875</v>
      </c>
      <c r="S37" s="2"/>
      <c r="T37" s="2">
        <f>IF(T36=0,0.0001,AVERAGE(T41:T128))</f>
        <v>1.8888888888888888</v>
      </c>
      <c r="U37" s="2"/>
      <c r="V37" s="2">
        <f>IF(V36=0,0.0001,AVERAGE(V41:V128))</f>
        <v>1E-4</v>
      </c>
      <c r="W37" s="2"/>
      <c r="X37" s="2">
        <f>IF(X36=0,0.0001,AVERAGE(X41:X128))</f>
        <v>2.5</v>
      </c>
      <c r="Y37" s="2"/>
      <c r="Z37" s="2">
        <f>IF(Z36=0,0.0001,AVERAGE(Z41:Z128))</f>
        <v>2</v>
      </c>
      <c r="AA37" s="2"/>
      <c r="AB37" s="2">
        <f>IF(AB36=0,0.0001,AVERAGE(AB41:AB128))</f>
        <v>1E-4</v>
      </c>
      <c r="AC37" s="2"/>
      <c r="AD37" s="2">
        <f>IF(AD36=0,0.0001,AVERAGE(AD41:AD128))</f>
        <v>0</v>
      </c>
      <c r="AE37" s="2"/>
      <c r="AF37" s="2">
        <f>IF(AF36=0,0.0001,AVERAGE(AF41:AF128))</f>
        <v>2</v>
      </c>
    </row>
    <row r="38" spans="1:38" ht="13" thickBot="1" x14ac:dyDescent="0.3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41">
        <f>MAX(AH41:AH100)</f>
        <v>142</v>
      </c>
    </row>
    <row r="39" spans="1:38" ht="13" thickBot="1" x14ac:dyDescent="0.3">
      <c r="B39" s="475" t="s">
        <v>68</v>
      </c>
      <c r="C39" s="459" t="s">
        <v>140</v>
      </c>
      <c r="D39" s="460"/>
      <c r="E39" s="474" t="s">
        <v>93</v>
      </c>
      <c r="F39" s="460"/>
      <c r="G39" s="459" t="s">
        <v>1</v>
      </c>
      <c r="H39" s="460"/>
      <c r="I39" s="459" t="s">
        <v>239</v>
      </c>
      <c r="J39" s="460"/>
      <c r="K39" s="473" t="s">
        <v>62</v>
      </c>
      <c r="L39" s="462"/>
      <c r="M39" s="471" t="s">
        <v>270</v>
      </c>
      <c r="N39" s="461"/>
      <c r="O39" s="459" t="s">
        <v>9</v>
      </c>
      <c r="P39" s="460"/>
      <c r="Q39" s="471" t="s">
        <v>271</v>
      </c>
      <c r="R39" s="460"/>
      <c r="S39" s="459" t="s">
        <v>129</v>
      </c>
      <c r="T39" s="460"/>
      <c r="U39" s="473" t="s">
        <v>119</v>
      </c>
      <c r="V39" s="470"/>
      <c r="W39" s="459" t="s">
        <v>139</v>
      </c>
      <c r="X39" s="460"/>
      <c r="Y39" s="471" t="s">
        <v>141</v>
      </c>
      <c r="Z39" s="460"/>
      <c r="AA39" s="473" t="s">
        <v>95</v>
      </c>
      <c r="AB39" s="470"/>
      <c r="AC39" s="471" t="s">
        <v>144</v>
      </c>
      <c r="AD39" s="472"/>
      <c r="AE39" s="459" t="s">
        <v>130</v>
      </c>
      <c r="AF39" s="461"/>
      <c r="AG39" s="41">
        <f>COUNT(AG41:AG128)</f>
        <v>36</v>
      </c>
      <c r="AH39" s="86" t="s">
        <v>7</v>
      </c>
      <c r="AI39" s="85" t="s">
        <v>8</v>
      </c>
      <c r="AJ39" s="87" t="s">
        <v>47</v>
      </c>
      <c r="AK39" s="334"/>
    </row>
    <row r="40" spans="1:38" ht="13" thickBot="1" x14ac:dyDescent="0.3">
      <c r="B40" s="476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37" t="s">
        <v>3</v>
      </c>
      <c r="AF40" s="38" t="s">
        <v>2</v>
      </c>
      <c r="AG40" s="27" t="s">
        <v>22</v>
      </c>
      <c r="AH40" s="30" t="s">
        <v>23</v>
      </c>
    </row>
    <row r="41" spans="1:38" x14ac:dyDescent="0.25">
      <c r="A41">
        <v>1</v>
      </c>
      <c r="B41" s="6"/>
      <c r="C41" s="10">
        <v>-5</v>
      </c>
      <c r="D41" s="11">
        <v>3</v>
      </c>
      <c r="E41" s="10"/>
      <c r="F41" s="11"/>
      <c r="G41" s="10">
        <v>-5</v>
      </c>
      <c r="H41" s="11">
        <v>3</v>
      </c>
      <c r="I41" s="241"/>
      <c r="J41" s="11"/>
      <c r="K41" s="10"/>
      <c r="L41" s="11"/>
      <c r="M41" s="10"/>
      <c r="N41" s="11"/>
      <c r="O41" s="51">
        <v>-10000</v>
      </c>
      <c r="P41" s="11"/>
      <c r="Q41" s="10"/>
      <c r="R41" s="11"/>
      <c r="S41" s="10">
        <v>10</v>
      </c>
      <c r="T41" s="11">
        <v>0</v>
      </c>
      <c r="U41" s="51">
        <v>-10000</v>
      </c>
      <c r="V41" s="11"/>
      <c r="W41" s="241"/>
      <c r="X41" s="11"/>
      <c r="Y41" s="10"/>
      <c r="Z41" s="11"/>
      <c r="AA41" s="51">
        <v>-10000</v>
      </c>
      <c r="AB41" s="11"/>
      <c r="AC41" s="10"/>
      <c r="AD41" s="11"/>
      <c r="AE41" s="10"/>
      <c r="AF41" s="11"/>
      <c r="AG41" s="24">
        <v>45596</v>
      </c>
      <c r="AH41">
        <v>9</v>
      </c>
      <c r="AI41">
        <f t="shared" ref="AI41:AI72" si="3">+AE41+Y41+W41+U41+S41+Q41+O41+M41+K41+I41+G41+E41+C41+AA41+AC41</f>
        <v>-30000</v>
      </c>
      <c r="AJ41">
        <f t="shared" ref="AJ41:AJ52" si="4">COUNT(C41:AF41)/2</f>
        <v>4.5</v>
      </c>
      <c r="AK41">
        <f>+AJ41*2-AL41</f>
        <v>3</v>
      </c>
      <c r="AL41">
        <f t="shared" ref="AL41:AL72" si="5">+AF41+Z41+X41+V41+T41+R41+P41+N41+L41+J41+H41+F41+D41+AB41+AD41</f>
        <v>6</v>
      </c>
    </row>
    <row r="42" spans="1:38" x14ac:dyDescent="0.25">
      <c r="A42">
        <f t="shared" ref="A42:A73" si="6">+A41+1</f>
        <v>2</v>
      </c>
      <c r="B42" s="6"/>
      <c r="C42" s="10">
        <v>0</v>
      </c>
      <c r="D42" s="32">
        <v>1</v>
      </c>
      <c r="E42" s="10"/>
      <c r="F42" s="32"/>
      <c r="G42" s="10">
        <v>0</v>
      </c>
      <c r="H42" s="32">
        <v>1</v>
      </c>
      <c r="I42" s="10"/>
      <c r="J42" s="32"/>
      <c r="K42" s="10"/>
      <c r="L42" s="32"/>
      <c r="M42" s="10"/>
      <c r="N42" s="32"/>
      <c r="O42" s="10"/>
      <c r="P42" s="32"/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/>
      <c r="AB42" s="242"/>
      <c r="AC42" s="10"/>
      <c r="AD42" s="309"/>
      <c r="AE42" s="10">
        <v>0</v>
      </c>
      <c r="AF42" s="11">
        <v>1</v>
      </c>
      <c r="AG42" s="24">
        <v>45611</v>
      </c>
      <c r="AH42" s="41">
        <v>16</v>
      </c>
      <c r="AI42">
        <f t="shared" si="3"/>
        <v>0</v>
      </c>
      <c r="AJ42">
        <f t="shared" si="4"/>
        <v>3</v>
      </c>
      <c r="AK42">
        <f>+AJ42*2-AL42</f>
        <v>3</v>
      </c>
      <c r="AL42">
        <f t="shared" si="5"/>
        <v>3</v>
      </c>
    </row>
    <row r="43" spans="1:38" x14ac:dyDescent="0.25">
      <c r="A43">
        <f t="shared" si="6"/>
        <v>3</v>
      </c>
      <c r="B43" s="6"/>
      <c r="C43" s="10">
        <v>0</v>
      </c>
      <c r="D43" s="32">
        <v>2</v>
      </c>
      <c r="E43" s="10"/>
      <c r="F43" s="32"/>
      <c r="G43" s="10">
        <v>10</v>
      </c>
      <c r="H43" s="32">
        <v>1</v>
      </c>
      <c r="I43" s="10"/>
      <c r="J43" s="32"/>
      <c r="K43" s="10"/>
      <c r="L43" s="32"/>
      <c r="M43" s="10"/>
      <c r="N43" s="32"/>
      <c r="O43" s="10"/>
      <c r="P43" s="32"/>
      <c r="Q43" s="10"/>
      <c r="R43" s="32"/>
      <c r="S43" s="10"/>
      <c r="T43" s="32"/>
      <c r="U43" s="10"/>
      <c r="V43" s="32"/>
      <c r="W43" s="10"/>
      <c r="X43" s="32"/>
      <c r="Y43" s="10"/>
      <c r="Z43" s="32"/>
      <c r="AA43" s="10"/>
      <c r="AB43" s="242"/>
      <c r="AC43" s="10"/>
      <c r="AD43" s="309"/>
      <c r="AE43" s="10">
        <v>-10</v>
      </c>
      <c r="AF43" s="11">
        <v>3</v>
      </c>
      <c r="AG43" s="24">
        <v>45639</v>
      </c>
      <c r="AH43" s="41">
        <v>24</v>
      </c>
      <c r="AI43">
        <f t="shared" si="3"/>
        <v>0</v>
      </c>
      <c r="AJ43">
        <f t="shared" si="4"/>
        <v>3</v>
      </c>
      <c r="AK43">
        <f t="shared" ref="AK43:AK65" si="7">+AJ43*2-AL43</f>
        <v>0</v>
      </c>
      <c r="AL43">
        <f t="shared" si="5"/>
        <v>6</v>
      </c>
    </row>
    <row r="44" spans="1:38" x14ac:dyDescent="0.25">
      <c r="A44">
        <f t="shared" si="6"/>
        <v>4</v>
      </c>
      <c r="B44" s="6"/>
      <c r="C44" s="10">
        <v>0</v>
      </c>
      <c r="D44" s="32">
        <v>2</v>
      </c>
      <c r="E44" s="10"/>
      <c r="F44" s="32"/>
      <c r="G44" s="10">
        <v>-10</v>
      </c>
      <c r="H44" s="32">
        <v>3</v>
      </c>
      <c r="I44" s="10"/>
      <c r="J44" s="32"/>
      <c r="K44" s="10"/>
      <c r="L44" s="32"/>
      <c r="M44" s="10"/>
      <c r="N44" s="32"/>
      <c r="O44" s="10"/>
      <c r="P44" s="32"/>
      <c r="Q44" s="10"/>
      <c r="R44" s="32"/>
      <c r="S44" s="10"/>
      <c r="T44" s="32"/>
      <c r="U44" s="10"/>
      <c r="V44" s="32"/>
      <c r="W44" s="10"/>
      <c r="X44" s="32"/>
      <c r="Y44" s="10">
        <v>10</v>
      </c>
      <c r="Z44" s="32">
        <v>0</v>
      </c>
      <c r="AA44" s="10"/>
      <c r="AB44" s="242"/>
      <c r="AC44" s="10"/>
      <c r="AD44" s="309"/>
      <c r="AE44" s="10"/>
      <c r="AF44" s="11"/>
      <c r="AG44" s="24">
        <v>45694</v>
      </c>
      <c r="AH44" s="213">
        <v>51</v>
      </c>
      <c r="AI44">
        <f t="shared" si="3"/>
        <v>0</v>
      </c>
      <c r="AJ44">
        <f t="shared" si="4"/>
        <v>3</v>
      </c>
      <c r="AK44">
        <f t="shared" si="7"/>
        <v>1</v>
      </c>
      <c r="AL44">
        <f t="shared" si="5"/>
        <v>5</v>
      </c>
    </row>
    <row r="45" spans="1:38" x14ac:dyDescent="0.25">
      <c r="A45">
        <f t="shared" si="6"/>
        <v>5</v>
      </c>
      <c r="B45" s="6"/>
      <c r="C45" s="10">
        <v>0</v>
      </c>
      <c r="D45" s="32">
        <v>2</v>
      </c>
      <c r="E45" s="10"/>
      <c r="F45" s="32"/>
      <c r="G45" s="10">
        <v>10</v>
      </c>
      <c r="H45" s="32">
        <v>0</v>
      </c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/>
      <c r="T45" s="32"/>
      <c r="U45" s="10"/>
      <c r="V45" s="32"/>
      <c r="W45" s="10"/>
      <c r="X45" s="32"/>
      <c r="Y45" s="10">
        <v>-10</v>
      </c>
      <c r="Z45" s="32">
        <v>4</v>
      </c>
      <c r="AA45" s="10"/>
      <c r="AB45" s="242"/>
      <c r="AC45" s="10"/>
      <c r="AD45" s="309"/>
      <c r="AE45" s="10"/>
      <c r="AF45" s="11"/>
      <c r="AG45" s="24">
        <v>45694</v>
      </c>
      <c r="AH45" s="213">
        <v>51</v>
      </c>
      <c r="AI45">
        <f t="shared" si="3"/>
        <v>0</v>
      </c>
      <c r="AJ45">
        <f t="shared" si="4"/>
        <v>3</v>
      </c>
      <c r="AK45">
        <f t="shared" si="7"/>
        <v>0</v>
      </c>
      <c r="AL45">
        <f t="shared" si="5"/>
        <v>6</v>
      </c>
    </row>
    <row r="46" spans="1:38" x14ac:dyDescent="0.25">
      <c r="A46">
        <f t="shared" si="6"/>
        <v>6</v>
      </c>
      <c r="B46" s="6"/>
      <c r="C46" s="12">
        <v>0</v>
      </c>
      <c r="D46" s="36">
        <v>1</v>
      </c>
      <c r="E46" s="12"/>
      <c r="F46" s="36"/>
      <c r="G46" s="12">
        <v>-10</v>
      </c>
      <c r="H46" s="36">
        <v>2</v>
      </c>
      <c r="I46" s="12"/>
      <c r="J46" s="36"/>
      <c r="K46" s="12"/>
      <c r="L46" s="36"/>
      <c r="M46" s="12"/>
      <c r="N46" s="36"/>
      <c r="O46" s="12"/>
      <c r="P46" s="36"/>
      <c r="Q46" s="12"/>
      <c r="R46" s="36"/>
      <c r="S46" s="12"/>
      <c r="T46" s="36"/>
      <c r="U46" s="12"/>
      <c r="V46" s="36"/>
      <c r="W46" s="12"/>
      <c r="X46" s="36"/>
      <c r="Y46" s="12"/>
      <c r="Z46" s="36"/>
      <c r="AA46" s="12"/>
      <c r="AB46" s="243"/>
      <c r="AC46" s="12">
        <v>10</v>
      </c>
      <c r="AD46" s="36">
        <v>0</v>
      </c>
      <c r="AE46" s="12"/>
      <c r="AF46" s="13"/>
      <c r="AG46" s="24">
        <v>45702</v>
      </c>
      <c r="AH46" s="41">
        <v>57</v>
      </c>
      <c r="AI46">
        <f t="shared" si="3"/>
        <v>0</v>
      </c>
      <c r="AJ46">
        <f t="shared" si="4"/>
        <v>3</v>
      </c>
      <c r="AK46">
        <f t="shared" si="7"/>
        <v>3</v>
      </c>
      <c r="AL46">
        <f t="shared" si="5"/>
        <v>3</v>
      </c>
    </row>
    <row r="47" spans="1:38" x14ac:dyDescent="0.25">
      <c r="A47">
        <f t="shared" si="6"/>
        <v>7</v>
      </c>
      <c r="B47" s="6"/>
      <c r="C47" s="10">
        <v>0</v>
      </c>
      <c r="D47" s="32">
        <v>2</v>
      </c>
      <c r="E47" s="10"/>
      <c r="F47" s="32"/>
      <c r="G47" s="12">
        <v>0</v>
      </c>
      <c r="H47" s="36">
        <v>2</v>
      </c>
      <c r="I47" s="12"/>
      <c r="J47" s="36"/>
      <c r="K47" s="12"/>
      <c r="L47" s="36"/>
      <c r="M47" s="12"/>
      <c r="N47" s="36"/>
      <c r="O47" s="12"/>
      <c r="P47" s="36"/>
      <c r="Q47" s="12"/>
      <c r="R47" s="36"/>
      <c r="S47" s="12">
        <v>0</v>
      </c>
      <c r="T47" s="36">
        <v>2</v>
      </c>
      <c r="U47" s="12"/>
      <c r="V47" s="36"/>
      <c r="W47" s="12"/>
      <c r="X47" s="36"/>
      <c r="Y47" s="12"/>
      <c r="Z47" s="36"/>
      <c r="AA47" s="10"/>
      <c r="AB47" s="242"/>
      <c r="AC47" s="10"/>
      <c r="AD47" s="309"/>
      <c r="AE47" s="10"/>
      <c r="AF47" s="11"/>
      <c r="AG47" s="24">
        <v>45736</v>
      </c>
      <c r="AH47" s="41">
        <v>64</v>
      </c>
      <c r="AI47">
        <f t="shared" si="3"/>
        <v>0</v>
      </c>
      <c r="AJ47">
        <f t="shared" si="4"/>
        <v>3</v>
      </c>
      <c r="AK47">
        <f t="shared" si="7"/>
        <v>0</v>
      </c>
      <c r="AL47">
        <f t="shared" si="5"/>
        <v>6</v>
      </c>
    </row>
    <row r="48" spans="1:38" x14ac:dyDescent="0.25">
      <c r="A48">
        <f t="shared" si="6"/>
        <v>8</v>
      </c>
      <c r="B48" s="6"/>
      <c r="C48" s="10">
        <v>-10</v>
      </c>
      <c r="D48" s="32">
        <v>3</v>
      </c>
      <c r="E48" s="10"/>
      <c r="F48" s="32"/>
      <c r="G48" s="10">
        <v>5</v>
      </c>
      <c r="H48" s="32">
        <v>1</v>
      </c>
      <c r="I48" s="10"/>
      <c r="J48" s="32"/>
      <c r="K48" s="10"/>
      <c r="L48" s="32"/>
      <c r="M48" s="10">
        <v>5</v>
      </c>
      <c r="N48" s="32">
        <v>1</v>
      </c>
      <c r="O48" s="10"/>
      <c r="P48" s="32"/>
      <c r="Q48" s="10"/>
      <c r="R48" s="32"/>
      <c r="S48" s="10"/>
      <c r="T48" s="32"/>
      <c r="U48" s="10"/>
      <c r="V48" s="32"/>
      <c r="W48" s="10"/>
      <c r="X48" s="32"/>
      <c r="Y48" s="10"/>
      <c r="Z48" s="32"/>
      <c r="AA48" s="10"/>
      <c r="AB48" s="242"/>
      <c r="AC48" s="10"/>
      <c r="AD48" s="309"/>
      <c r="AE48" s="10"/>
      <c r="AF48" s="11"/>
      <c r="AG48" s="24">
        <v>45747</v>
      </c>
      <c r="AH48" s="41">
        <v>68</v>
      </c>
      <c r="AI48">
        <f t="shared" si="3"/>
        <v>0</v>
      </c>
      <c r="AJ48">
        <f t="shared" si="4"/>
        <v>3</v>
      </c>
      <c r="AK48">
        <f t="shared" si="7"/>
        <v>1</v>
      </c>
      <c r="AL48">
        <f t="shared" si="5"/>
        <v>5</v>
      </c>
    </row>
    <row r="49" spans="1:38" x14ac:dyDescent="0.25">
      <c r="A49">
        <f t="shared" si="6"/>
        <v>9</v>
      </c>
      <c r="B49" s="6"/>
      <c r="C49" s="10">
        <v>5</v>
      </c>
      <c r="D49" s="32">
        <v>0</v>
      </c>
      <c r="E49" s="10"/>
      <c r="F49" s="32"/>
      <c r="G49" s="10">
        <v>5</v>
      </c>
      <c r="H49" s="32">
        <v>0</v>
      </c>
      <c r="I49" s="10"/>
      <c r="J49" s="32"/>
      <c r="K49" s="10"/>
      <c r="L49" s="32"/>
      <c r="M49" s="10"/>
      <c r="N49" s="32"/>
      <c r="O49" s="10"/>
      <c r="P49" s="32"/>
      <c r="Q49" s="10">
        <v>-10</v>
      </c>
      <c r="R49" s="32">
        <v>3</v>
      </c>
      <c r="S49" s="10"/>
      <c r="T49" s="32"/>
      <c r="U49" s="10"/>
      <c r="V49" s="32"/>
      <c r="W49" s="10"/>
      <c r="X49" s="32"/>
      <c r="Y49" s="10"/>
      <c r="Z49" s="32"/>
      <c r="AA49" s="10"/>
      <c r="AB49" s="242"/>
      <c r="AC49" s="10"/>
      <c r="AD49" s="309"/>
      <c r="AE49" s="10"/>
      <c r="AF49" s="11"/>
      <c r="AG49" s="24">
        <v>45792</v>
      </c>
      <c r="AH49" s="41">
        <v>78</v>
      </c>
      <c r="AI49">
        <f t="shared" si="3"/>
        <v>0</v>
      </c>
      <c r="AJ49">
        <f t="shared" si="4"/>
        <v>3</v>
      </c>
      <c r="AK49">
        <f t="shared" si="7"/>
        <v>3</v>
      </c>
      <c r="AL49">
        <f t="shared" si="5"/>
        <v>3</v>
      </c>
    </row>
    <row r="50" spans="1:38" x14ac:dyDescent="0.25">
      <c r="A50">
        <f t="shared" si="6"/>
        <v>10</v>
      </c>
      <c r="B50" s="6"/>
      <c r="C50" s="10">
        <v>0</v>
      </c>
      <c r="D50" s="32">
        <v>1</v>
      </c>
      <c r="E50" s="10"/>
      <c r="F50" s="309"/>
      <c r="G50" s="10">
        <v>10</v>
      </c>
      <c r="H50" s="32">
        <v>0</v>
      </c>
      <c r="I50" s="54"/>
      <c r="J50" s="32"/>
      <c r="K50" s="54"/>
      <c r="L50" s="32"/>
      <c r="M50" s="10"/>
      <c r="N50" s="32"/>
      <c r="O50" s="10"/>
      <c r="P50" s="32"/>
      <c r="Q50" s="10">
        <v>-10</v>
      </c>
      <c r="R50" s="32">
        <v>5</v>
      </c>
      <c r="S50" s="10"/>
      <c r="T50" s="32"/>
      <c r="U50" s="10"/>
      <c r="V50" s="32"/>
      <c r="W50" s="94"/>
      <c r="X50" s="32"/>
      <c r="Y50" s="10"/>
      <c r="Z50" s="32"/>
      <c r="AA50" s="10"/>
      <c r="AB50" s="242"/>
      <c r="AC50" s="10"/>
      <c r="AD50" s="309"/>
      <c r="AE50" s="10"/>
      <c r="AF50" s="11"/>
      <c r="AG50" s="24">
        <v>45813</v>
      </c>
      <c r="AH50" s="41">
        <v>91</v>
      </c>
      <c r="AI50">
        <f t="shared" si="3"/>
        <v>0</v>
      </c>
      <c r="AJ50">
        <f t="shared" si="4"/>
        <v>3</v>
      </c>
      <c r="AK50">
        <f t="shared" si="7"/>
        <v>0</v>
      </c>
      <c r="AL50">
        <f t="shared" si="5"/>
        <v>6</v>
      </c>
    </row>
    <row r="51" spans="1:38" x14ac:dyDescent="0.25">
      <c r="A51">
        <f t="shared" si="6"/>
        <v>11</v>
      </c>
      <c r="B51" s="6"/>
      <c r="C51" s="10"/>
      <c r="D51" s="32"/>
      <c r="E51" s="10"/>
      <c r="F51" s="309"/>
      <c r="G51" s="10">
        <v>0</v>
      </c>
      <c r="H51" s="32">
        <v>1</v>
      </c>
      <c r="I51" s="10"/>
      <c r="J51" s="32"/>
      <c r="K51" s="10"/>
      <c r="L51" s="32"/>
      <c r="M51" s="10"/>
      <c r="N51" s="32"/>
      <c r="O51" s="10"/>
      <c r="P51" s="32"/>
      <c r="Q51" s="10">
        <v>10</v>
      </c>
      <c r="R51" s="32">
        <v>0</v>
      </c>
      <c r="S51" s="10"/>
      <c r="T51" s="32"/>
      <c r="U51" s="10"/>
      <c r="V51" s="32"/>
      <c r="W51" s="10">
        <v>-10</v>
      </c>
      <c r="X51" s="32">
        <v>2</v>
      </c>
      <c r="Y51" s="10"/>
      <c r="Z51" s="32"/>
      <c r="AA51" s="10"/>
      <c r="AB51" s="242"/>
      <c r="AC51" s="10"/>
      <c r="AD51" s="309"/>
      <c r="AE51" s="10"/>
      <c r="AF51" s="11"/>
      <c r="AG51" s="24">
        <v>45820</v>
      </c>
      <c r="AH51" s="41">
        <v>93</v>
      </c>
      <c r="AI51">
        <f t="shared" si="3"/>
        <v>0</v>
      </c>
      <c r="AJ51">
        <f t="shared" si="4"/>
        <v>3</v>
      </c>
      <c r="AK51">
        <f t="shared" si="7"/>
        <v>3</v>
      </c>
      <c r="AL51">
        <f t="shared" si="5"/>
        <v>3</v>
      </c>
    </row>
    <row r="52" spans="1:38" x14ac:dyDescent="0.25">
      <c r="A52">
        <f t="shared" si="6"/>
        <v>12</v>
      </c>
      <c r="B52" s="6"/>
      <c r="C52" s="10"/>
      <c r="D52" s="32"/>
      <c r="E52" s="10"/>
      <c r="F52" s="32"/>
      <c r="G52" s="10">
        <v>0</v>
      </c>
      <c r="H52" s="32">
        <v>2</v>
      </c>
      <c r="I52" s="10">
        <v>10</v>
      </c>
      <c r="J52" s="32">
        <v>0</v>
      </c>
      <c r="K52" s="10"/>
      <c r="L52" s="32"/>
      <c r="M52" s="10"/>
      <c r="N52" s="32"/>
      <c r="O52" s="10"/>
      <c r="P52" s="32"/>
      <c r="Q52" s="10">
        <v>-10</v>
      </c>
      <c r="R52" s="32">
        <v>3</v>
      </c>
      <c r="S52" s="10"/>
      <c r="T52" s="32"/>
      <c r="U52" s="10"/>
      <c r="V52" s="32"/>
      <c r="W52" s="10"/>
      <c r="X52" s="32"/>
      <c r="Y52" s="10"/>
      <c r="Z52" s="32"/>
      <c r="AA52" s="10"/>
      <c r="AB52" s="242"/>
      <c r="AC52" s="10"/>
      <c r="AD52" s="309"/>
      <c r="AE52" s="10"/>
      <c r="AF52" s="11"/>
      <c r="AG52" s="24">
        <v>45820</v>
      </c>
      <c r="AH52" s="41">
        <v>93</v>
      </c>
      <c r="AI52">
        <f t="shared" si="3"/>
        <v>0</v>
      </c>
      <c r="AJ52">
        <f t="shared" si="4"/>
        <v>3</v>
      </c>
      <c r="AK52">
        <f t="shared" si="7"/>
        <v>1</v>
      </c>
      <c r="AL52">
        <f t="shared" si="5"/>
        <v>5</v>
      </c>
    </row>
    <row r="53" spans="1:38" x14ac:dyDescent="0.25">
      <c r="A53">
        <f t="shared" si="6"/>
        <v>13</v>
      </c>
      <c r="B53" s="6"/>
      <c r="C53" s="10">
        <v>-10</v>
      </c>
      <c r="D53" s="32">
        <v>3</v>
      </c>
      <c r="E53" s="10"/>
      <c r="F53" s="32"/>
      <c r="G53" s="10">
        <v>10</v>
      </c>
      <c r="H53" s="32">
        <v>1</v>
      </c>
      <c r="I53" s="10"/>
      <c r="J53" s="32"/>
      <c r="K53" s="10"/>
      <c r="L53" s="32"/>
      <c r="M53" s="10"/>
      <c r="N53" s="32"/>
      <c r="O53" s="10"/>
      <c r="P53" s="32"/>
      <c r="Q53" s="10">
        <v>0</v>
      </c>
      <c r="R53" s="32">
        <v>2</v>
      </c>
      <c r="S53" s="10"/>
      <c r="T53" s="32"/>
      <c r="U53" s="10"/>
      <c r="V53" s="32"/>
      <c r="W53" s="10"/>
      <c r="X53" s="32"/>
      <c r="Y53" s="10"/>
      <c r="Z53" s="32"/>
      <c r="AA53" s="10"/>
      <c r="AB53" s="242"/>
      <c r="AC53" s="10"/>
      <c r="AD53" s="309"/>
      <c r="AE53" s="10"/>
      <c r="AF53" s="11"/>
      <c r="AG53" s="24">
        <v>45821</v>
      </c>
      <c r="AH53" s="41">
        <v>95</v>
      </c>
      <c r="AI53">
        <f t="shared" si="3"/>
        <v>0</v>
      </c>
      <c r="AJ53">
        <f t="shared" ref="AJ53:AJ64" si="8">COUNT(C53:AF53)/2</f>
        <v>3</v>
      </c>
      <c r="AK53">
        <f t="shared" si="7"/>
        <v>0</v>
      </c>
      <c r="AL53">
        <f t="shared" si="5"/>
        <v>6</v>
      </c>
    </row>
    <row r="54" spans="1:38" x14ac:dyDescent="0.25">
      <c r="A54">
        <f t="shared" si="6"/>
        <v>14</v>
      </c>
      <c r="B54" s="6"/>
      <c r="C54" s="10">
        <v>0</v>
      </c>
      <c r="D54" s="32">
        <v>2</v>
      </c>
      <c r="E54" s="10"/>
      <c r="F54" s="32"/>
      <c r="G54" s="10">
        <v>-10</v>
      </c>
      <c r="H54" s="32">
        <v>3</v>
      </c>
      <c r="I54" s="10">
        <v>10</v>
      </c>
      <c r="J54" s="32">
        <v>1</v>
      </c>
      <c r="K54" s="10"/>
      <c r="L54" s="32"/>
      <c r="M54" s="10"/>
      <c r="N54" s="32"/>
      <c r="O54" s="10"/>
      <c r="P54" s="32"/>
      <c r="Q54" s="10"/>
      <c r="R54" s="32"/>
      <c r="S54" s="10"/>
      <c r="T54" s="32"/>
      <c r="U54" s="10"/>
      <c r="V54" s="32"/>
      <c r="W54" s="10"/>
      <c r="X54" s="32"/>
      <c r="Y54" s="10"/>
      <c r="Z54" s="32"/>
      <c r="AA54" s="10"/>
      <c r="AB54" s="242"/>
      <c r="AC54" s="10"/>
      <c r="AD54" s="309"/>
      <c r="AE54" s="10"/>
      <c r="AF54" s="11"/>
      <c r="AG54" s="24">
        <v>45826</v>
      </c>
      <c r="AH54" s="41">
        <v>96</v>
      </c>
      <c r="AI54">
        <f t="shared" si="3"/>
        <v>0</v>
      </c>
      <c r="AJ54">
        <f t="shared" si="8"/>
        <v>3</v>
      </c>
      <c r="AK54">
        <f t="shared" si="7"/>
        <v>0</v>
      </c>
      <c r="AL54">
        <f t="shared" si="5"/>
        <v>6</v>
      </c>
    </row>
    <row r="55" spans="1:38" x14ac:dyDescent="0.25">
      <c r="A55">
        <f t="shared" si="6"/>
        <v>15</v>
      </c>
      <c r="B55" s="6"/>
      <c r="C55" s="10">
        <v>-5</v>
      </c>
      <c r="D55" s="32">
        <v>3</v>
      </c>
      <c r="E55" s="10"/>
      <c r="F55" s="32"/>
      <c r="G55" s="10">
        <v>-5</v>
      </c>
      <c r="H55" s="32">
        <v>3</v>
      </c>
      <c r="I55" s="10">
        <v>10</v>
      </c>
      <c r="J55" s="32">
        <v>2</v>
      </c>
      <c r="K55" s="10"/>
      <c r="L55" s="32"/>
      <c r="M55" s="10"/>
      <c r="N55" s="32"/>
      <c r="O55" s="10"/>
      <c r="P55" s="32"/>
      <c r="Q55" s="10"/>
      <c r="R55" s="32"/>
      <c r="S55" s="10"/>
      <c r="T55" s="32"/>
      <c r="U55" s="94"/>
      <c r="V55" s="32"/>
      <c r="W55" s="10"/>
      <c r="X55" s="32"/>
      <c r="Y55" s="10"/>
      <c r="Z55" s="32"/>
      <c r="AA55" s="10"/>
      <c r="AB55" s="242"/>
      <c r="AC55" s="10"/>
      <c r="AD55" s="309"/>
      <c r="AE55" s="10"/>
      <c r="AF55" s="11"/>
      <c r="AG55" s="333">
        <v>45826</v>
      </c>
      <c r="AH55" s="41">
        <v>96</v>
      </c>
      <c r="AI55">
        <f t="shared" si="3"/>
        <v>0</v>
      </c>
      <c r="AJ55">
        <f t="shared" si="8"/>
        <v>3</v>
      </c>
      <c r="AK55">
        <f t="shared" si="7"/>
        <v>-2</v>
      </c>
      <c r="AL55">
        <f t="shared" si="5"/>
        <v>8</v>
      </c>
    </row>
    <row r="56" spans="1:38" x14ac:dyDescent="0.25">
      <c r="A56">
        <f t="shared" si="6"/>
        <v>16</v>
      </c>
      <c r="B56" s="6"/>
      <c r="C56" s="10">
        <v>0</v>
      </c>
      <c r="D56" s="32">
        <v>1</v>
      </c>
      <c r="E56" s="10"/>
      <c r="F56" s="32"/>
      <c r="G56" s="10">
        <v>10</v>
      </c>
      <c r="H56" s="32">
        <v>0</v>
      </c>
      <c r="I56" s="10"/>
      <c r="J56" s="32"/>
      <c r="K56" s="10"/>
      <c r="L56" s="32"/>
      <c r="M56" s="10"/>
      <c r="N56" s="32"/>
      <c r="O56" s="10"/>
      <c r="P56" s="32"/>
      <c r="Q56" s="10"/>
      <c r="R56" s="32"/>
      <c r="S56" s="10"/>
      <c r="T56" s="32"/>
      <c r="U56" s="10"/>
      <c r="V56" s="32"/>
      <c r="W56" s="10">
        <v>-10</v>
      </c>
      <c r="X56" s="32">
        <v>5</v>
      </c>
      <c r="Y56" s="10"/>
      <c r="Z56" s="32"/>
      <c r="AA56" s="10"/>
      <c r="AB56" s="242"/>
      <c r="AC56" s="10"/>
      <c r="AD56" s="309"/>
      <c r="AE56" s="10"/>
      <c r="AF56" s="11"/>
      <c r="AG56" s="24">
        <v>45826</v>
      </c>
      <c r="AH56" s="41">
        <v>96</v>
      </c>
      <c r="AI56">
        <f t="shared" si="3"/>
        <v>0</v>
      </c>
      <c r="AJ56">
        <f t="shared" si="8"/>
        <v>3</v>
      </c>
      <c r="AK56">
        <f t="shared" si="7"/>
        <v>0</v>
      </c>
      <c r="AL56">
        <f t="shared" si="5"/>
        <v>6</v>
      </c>
    </row>
    <row r="57" spans="1:38" x14ac:dyDescent="0.25">
      <c r="A57">
        <f t="shared" si="6"/>
        <v>17</v>
      </c>
      <c r="B57" s="6"/>
      <c r="C57" s="10"/>
      <c r="D57" s="32"/>
      <c r="E57" s="10"/>
      <c r="F57" s="32"/>
      <c r="G57" s="10">
        <v>10</v>
      </c>
      <c r="H57" s="32">
        <v>0</v>
      </c>
      <c r="I57" s="10">
        <v>-5</v>
      </c>
      <c r="J57" s="32">
        <v>2</v>
      </c>
      <c r="K57" s="10"/>
      <c r="L57" s="32"/>
      <c r="M57" s="10">
        <v>-5</v>
      </c>
      <c r="N57" s="32">
        <v>2</v>
      </c>
      <c r="O57" s="10"/>
      <c r="P57" s="32"/>
      <c r="Q57" s="10"/>
      <c r="R57" s="32"/>
      <c r="S57" s="10"/>
      <c r="T57" s="32"/>
      <c r="U57" s="10"/>
      <c r="V57" s="32"/>
      <c r="W57" s="10"/>
      <c r="X57" s="32"/>
      <c r="Y57" s="10"/>
      <c r="Z57" s="32"/>
      <c r="AA57" s="10"/>
      <c r="AB57" s="242"/>
      <c r="AC57" s="10"/>
      <c r="AD57" s="309"/>
      <c r="AE57" s="10"/>
      <c r="AF57" s="11"/>
      <c r="AG57" s="28">
        <v>45828</v>
      </c>
      <c r="AH57" s="41">
        <v>98</v>
      </c>
      <c r="AI57">
        <f t="shared" si="3"/>
        <v>0</v>
      </c>
      <c r="AJ57">
        <f t="shared" si="8"/>
        <v>3</v>
      </c>
      <c r="AK57">
        <f t="shared" si="7"/>
        <v>2</v>
      </c>
      <c r="AL57">
        <f t="shared" si="5"/>
        <v>4</v>
      </c>
    </row>
    <row r="58" spans="1:38" x14ac:dyDescent="0.25">
      <c r="A58">
        <f t="shared" si="6"/>
        <v>18</v>
      </c>
      <c r="B58" s="6"/>
      <c r="C58" s="10"/>
      <c r="D58" s="32"/>
      <c r="E58" s="10"/>
      <c r="F58" s="32"/>
      <c r="G58" s="10">
        <v>0</v>
      </c>
      <c r="H58" s="32">
        <v>2</v>
      </c>
      <c r="I58" s="10">
        <v>0</v>
      </c>
      <c r="J58" s="32">
        <v>2</v>
      </c>
      <c r="K58" s="10"/>
      <c r="L58" s="32"/>
      <c r="M58" s="10">
        <v>0</v>
      </c>
      <c r="N58" s="32">
        <v>2</v>
      </c>
      <c r="O58" s="10"/>
      <c r="P58" s="32"/>
      <c r="Q58" s="10"/>
      <c r="R58" s="32"/>
      <c r="S58" s="10"/>
      <c r="T58" s="32"/>
      <c r="U58" s="10"/>
      <c r="V58" s="32"/>
      <c r="W58" s="10"/>
      <c r="X58" s="32"/>
      <c r="Y58" s="10"/>
      <c r="Z58" s="32"/>
      <c r="AA58" s="10"/>
      <c r="AB58" s="242"/>
      <c r="AC58" s="10"/>
      <c r="AD58" s="309"/>
      <c r="AE58" s="10"/>
      <c r="AF58" s="11"/>
      <c r="AG58" s="28">
        <v>45828</v>
      </c>
      <c r="AH58" s="41">
        <v>98</v>
      </c>
      <c r="AI58">
        <f t="shared" si="3"/>
        <v>0</v>
      </c>
      <c r="AJ58">
        <f t="shared" si="8"/>
        <v>3</v>
      </c>
      <c r="AK58">
        <f t="shared" si="7"/>
        <v>0</v>
      </c>
      <c r="AL58">
        <f t="shared" si="5"/>
        <v>6</v>
      </c>
    </row>
    <row r="59" spans="1:38" x14ac:dyDescent="0.25">
      <c r="A59">
        <f t="shared" si="6"/>
        <v>19</v>
      </c>
      <c r="B59" s="6"/>
      <c r="C59" s="10"/>
      <c r="D59" s="32"/>
      <c r="E59" s="10"/>
      <c r="F59" s="32"/>
      <c r="G59" s="10">
        <v>0</v>
      </c>
      <c r="H59" s="32">
        <v>2</v>
      </c>
      <c r="I59" s="10">
        <v>0</v>
      </c>
      <c r="J59" s="32">
        <v>2</v>
      </c>
      <c r="K59" s="10"/>
      <c r="L59" s="32"/>
      <c r="M59" s="10">
        <v>0</v>
      </c>
      <c r="N59" s="32">
        <v>2</v>
      </c>
      <c r="O59" s="10"/>
      <c r="P59" s="32"/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/>
      <c r="AB59" s="242"/>
      <c r="AC59" s="10"/>
      <c r="AD59" s="309"/>
      <c r="AE59" s="10"/>
      <c r="AF59" s="11"/>
      <c r="AG59" s="28">
        <v>45828</v>
      </c>
      <c r="AH59" s="41">
        <v>98</v>
      </c>
      <c r="AI59">
        <f t="shared" si="3"/>
        <v>0</v>
      </c>
      <c r="AJ59">
        <f t="shared" si="8"/>
        <v>3</v>
      </c>
      <c r="AK59">
        <f t="shared" si="7"/>
        <v>0</v>
      </c>
      <c r="AL59">
        <f t="shared" si="5"/>
        <v>6</v>
      </c>
    </row>
    <row r="60" spans="1:38" x14ac:dyDescent="0.25">
      <c r="A60">
        <f t="shared" si="6"/>
        <v>20</v>
      </c>
      <c r="B60" s="6"/>
      <c r="C60" s="10">
        <v>0</v>
      </c>
      <c r="D60" s="32">
        <v>3</v>
      </c>
      <c r="E60" s="10"/>
      <c r="F60" s="32"/>
      <c r="G60" s="10">
        <v>-10</v>
      </c>
      <c r="H60" s="32">
        <v>4</v>
      </c>
      <c r="I60" s="10"/>
      <c r="J60" s="32"/>
      <c r="K60" s="10"/>
      <c r="L60" s="32"/>
      <c r="M60" s="10">
        <v>10</v>
      </c>
      <c r="N60" s="32">
        <v>2</v>
      </c>
      <c r="O60" s="10"/>
      <c r="P60" s="32"/>
      <c r="Q60" s="10"/>
      <c r="R60" s="32"/>
      <c r="S60" s="10"/>
      <c r="T60" s="32"/>
      <c r="U60" s="10"/>
      <c r="V60" s="32"/>
      <c r="W60" s="10"/>
      <c r="X60" s="32"/>
      <c r="Y60" s="10"/>
      <c r="Z60" s="32"/>
      <c r="AA60" s="10"/>
      <c r="AB60" s="242"/>
      <c r="AC60" s="10"/>
      <c r="AD60" s="309"/>
      <c r="AE60" s="10"/>
      <c r="AF60" s="11"/>
      <c r="AG60" s="24">
        <v>45833</v>
      </c>
      <c r="AH60" s="41">
        <v>100</v>
      </c>
      <c r="AI60">
        <f t="shared" si="3"/>
        <v>0</v>
      </c>
      <c r="AJ60">
        <f t="shared" si="8"/>
        <v>3</v>
      </c>
      <c r="AK60">
        <f t="shared" si="7"/>
        <v>-3</v>
      </c>
      <c r="AL60">
        <f t="shared" si="5"/>
        <v>9</v>
      </c>
    </row>
    <row r="61" spans="1:38" x14ac:dyDescent="0.25">
      <c r="A61">
        <f t="shared" si="6"/>
        <v>21</v>
      </c>
      <c r="B61" s="6"/>
      <c r="C61" s="10">
        <v>5</v>
      </c>
      <c r="D61" s="32">
        <v>1</v>
      </c>
      <c r="E61" s="10"/>
      <c r="F61" s="32"/>
      <c r="G61" s="10">
        <v>5</v>
      </c>
      <c r="H61" s="32">
        <v>1</v>
      </c>
      <c r="I61" s="10"/>
      <c r="J61" s="32"/>
      <c r="K61" s="10"/>
      <c r="L61" s="32"/>
      <c r="M61" s="10"/>
      <c r="N61" s="32"/>
      <c r="O61" s="10"/>
      <c r="P61" s="32"/>
      <c r="Q61" s="10"/>
      <c r="R61" s="32"/>
      <c r="S61" s="10">
        <v>-10</v>
      </c>
      <c r="T61" s="32">
        <v>4</v>
      </c>
      <c r="U61" s="10"/>
      <c r="V61" s="32"/>
      <c r="W61" s="10"/>
      <c r="X61" s="32"/>
      <c r="Y61" s="10"/>
      <c r="Z61" s="32"/>
      <c r="AA61" s="10"/>
      <c r="AB61" s="242"/>
      <c r="AC61" s="10"/>
      <c r="AD61" s="309"/>
      <c r="AE61" s="10"/>
      <c r="AF61" s="11"/>
      <c r="AG61" s="24">
        <v>45841</v>
      </c>
      <c r="AH61" s="41">
        <v>103</v>
      </c>
      <c r="AI61">
        <f t="shared" si="3"/>
        <v>0</v>
      </c>
      <c r="AJ61">
        <f t="shared" si="8"/>
        <v>3</v>
      </c>
      <c r="AK61">
        <f t="shared" si="7"/>
        <v>0</v>
      </c>
      <c r="AL61">
        <f t="shared" si="5"/>
        <v>6</v>
      </c>
    </row>
    <row r="62" spans="1:38" x14ac:dyDescent="0.25">
      <c r="A62">
        <f t="shared" si="6"/>
        <v>22</v>
      </c>
      <c r="B62" s="6"/>
      <c r="C62" s="12">
        <v>5</v>
      </c>
      <c r="D62" s="36">
        <v>1</v>
      </c>
      <c r="E62" s="12"/>
      <c r="F62" s="36"/>
      <c r="G62" s="12">
        <v>-10</v>
      </c>
      <c r="H62" s="36">
        <v>4</v>
      </c>
      <c r="I62" s="10"/>
      <c r="J62" s="32"/>
      <c r="K62" s="12"/>
      <c r="L62" s="36"/>
      <c r="M62" s="12"/>
      <c r="N62" s="36"/>
      <c r="O62" s="12"/>
      <c r="P62" s="36"/>
      <c r="Q62" s="12"/>
      <c r="R62" s="36"/>
      <c r="S62" s="12">
        <v>5</v>
      </c>
      <c r="T62" s="36">
        <v>1</v>
      </c>
      <c r="U62" s="12"/>
      <c r="V62" s="36"/>
      <c r="W62" s="12"/>
      <c r="X62" s="36"/>
      <c r="Y62" s="12"/>
      <c r="Z62" s="36"/>
      <c r="AA62" s="12"/>
      <c r="AB62" s="243"/>
      <c r="AC62" s="12"/>
      <c r="AD62" s="310"/>
      <c r="AE62" s="12"/>
      <c r="AF62" s="13"/>
      <c r="AG62" s="24">
        <v>45841</v>
      </c>
      <c r="AH62" s="41">
        <v>103</v>
      </c>
      <c r="AI62">
        <f t="shared" si="3"/>
        <v>0</v>
      </c>
      <c r="AJ62">
        <f t="shared" si="8"/>
        <v>3</v>
      </c>
      <c r="AK62">
        <f t="shared" si="7"/>
        <v>0</v>
      </c>
      <c r="AL62">
        <f t="shared" si="5"/>
        <v>6</v>
      </c>
    </row>
    <row r="63" spans="1:38" x14ac:dyDescent="0.25">
      <c r="A63">
        <f t="shared" si="6"/>
        <v>23</v>
      </c>
      <c r="B63" s="6"/>
      <c r="C63" s="10">
        <v>-5</v>
      </c>
      <c r="D63" s="32">
        <v>3</v>
      </c>
      <c r="E63" s="10"/>
      <c r="F63" s="32"/>
      <c r="G63" s="10">
        <v>10</v>
      </c>
      <c r="H63" s="32">
        <v>0</v>
      </c>
      <c r="I63" s="10"/>
      <c r="J63" s="32"/>
      <c r="K63" s="10"/>
      <c r="L63" s="32"/>
      <c r="M63" s="10"/>
      <c r="N63" s="32"/>
      <c r="O63" s="10"/>
      <c r="P63" s="32"/>
      <c r="Q63" s="10"/>
      <c r="R63" s="32"/>
      <c r="S63" s="10">
        <v>-5</v>
      </c>
      <c r="T63" s="32">
        <v>3</v>
      </c>
      <c r="U63" s="10"/>
      <c r="V63" s="32"/>
      <c r="W63" s="10"/>
      <c r="X63" s="32"/>
      <c r="Y63" s="10"/>
      <c r="Z63" s="32"/>
      <c r="AA63" s="10"/>
      <c r="AB63" s="242"/>
      <c r="AC63" s="10"/>
      <c r="AD63" s="309"/>
      <c r="AE63" s="10"/>
      <c r="AF63" s="11"/>
      <c r="AG63" s="24">
        <v>45841</v>
      </c>
      <c r="AH63" s="69">
        <v>103</v>
      </c>
      <c r="AI63">
        <f t="shared" si="3"/>
        <v>0</v>
      </c>
      <c r="AJ63">
        <f t="shared" si="8"/>
        <v>3</v>
      </c>
      <c r="AK63">
        <f t="shared" si="7"/>
        <v>0</v>
      </c>
      <c r="AL63">
        <f t="shared" si="5"/>
        <v>6</v>
      </c>
    </row>
    <row r="64" spans="1:38" x14ac:dyDescent="0.25">
      <c r="A64">
        <f t="shared" si="6"/>
        <v>24</v>
      </c>
      <c r="B64" s="6"/>
      <c r="C64" s="10"/>
      <c r="D64" s="32"/>
      <c r="E64" s="10">
        <v>-5</v>
      </c>
      <c r="F64" s="32">
        <v>3</v>
      </c>
      <c r="G64" s="10">
        <v>-5</v>
      </c>
      <c r="H64" s="32">
        <v>3</v>
      </c>
      <c r="I64" s="10"/>
      <c r="J64" s="32"/>
      <c r="K64" s="10">
        <v>10</v>
      </c>
      <c r="L64" s="32">
        <v>0</v>
      </c>
      <c r="M64" s="10"/>
      <c r="N64" s="32"/>
      <c r="O64" s="10"/>
      <c r="P64" s="32"/>
      <c r="Q64" s="10"/>
      <c r="R64" s="32"/>
      <c r="S64" s="10"/>
      <c r="T64" s="32"/>
      <c r="U64" s="10"/>
      <c r="V64" s="32"/>
      <c r="W64" s="10"/>
      <c r="X64" s="32"/>
      <c r="Y64" s="10"/>
      <c r="Z64" s="32"/>
      <c r="AA64" s="10"/>
      <c r="AB64" s="242"/>
      <c r="AC64" s="10"/>
      <c r="AD64" s="309"/>
      <c r="AE64" s="10"/>
      <c r="AF64" s="11"/>
      <c r="AG64" s="28">
        <v>45846</v>
      </c>
      <c r="AH64" s="41">
        <v>104</v>
      </c>
      <c r="AI64">
        <f t="shared" si="3"/>
        <v>0</v>
      </c>
      <c r="AJ64">
        <f t="shared" si="8"/>
        <v>3</v>
      </c>
      <c r="AK64">
        <f t="shared" si="7"/>
        <v>0</v>
      </c>
      <c r="AL64">
        <f t="shared" si="5"/>
        <v>6</v>
      </c>
    </row>
    <row r="65" spans="1:38" x14ac:dyDescent="0.25">
      <c r="A65">
        <f t="shared" si="6"/>
        <v>25</v>
      </c>
      <c r="B65" s="6"/>
      <c r="C65" s="10">
        <v>10</v>
      </c>
      <c r="D65" s="32">
        <v>1</v>
      </c>
      <c r="E65" s="10"/>
      <c r="F65" s="32"/>
      <c r="G65" s="10">
        <v>-5</v>
      </c>
      <c r="H65" s="32">
        <v>2</v>
      </c>
      <c r="I65" s="10"/>
      <c r="J65" s="32"/>
      <c r="K65" s="10"/>
      <c r="L65" s="32"/>
      <c r="M65" s="10"/>
      <c r="N65" s="32"/>
      <c r="O65" s="10"/>
      <c r="P65" s="32"/>
      <c r="Q65" s="10"/>
      <c r="R65" s="32"/>
      <c r="S65" s="10">
        <v>-5</v>
      </c>
      <c r="T65" s="32">
        <v>2</v>
      </c>
      <c r="U65" s="10"/>
      <c r="V65" s="32"/>
      <c r="W65" s="10"/>
      <c r="X65" s="32"/>
      <c r="Y65" s="10"/>
      <c r="Z65" s="32"/>
      <c r="AA65" s="10"/>
      <c r="AB65" s="242"/>
      <c r="AC65" s="10"/>
      <c r="AD65" s="309"/>
      <c r="AE65" s="10"/>
      <c r="AF65" s="11"/>
      <c r="AG65" s="28">
        <v>45863</v>
      </c>
      <c r="AH65" s="41">
        <v>114</v>
      </c>
      <c r="AI65">
        <f t="shared" si="3"/>
        <v>0</v>
      </c>
      <c r="AJ65">
        <f>COUNT(C65:AF65)/2</f>
        <v>3</v>
      </c>
      <c r="AK65">
        <f t="shared" si="7"/>
        <v>1</v>
      </c>
      <c r="AL65">
        <f t="shared" si="5"/>
        <v>5</v>
      </c>
    </row>
    <row r="66" spans="1:38" x14ac:dyDescent="0.25">
      <c r="A66">
        <f t="shared" si="6"/>
        <v>26</v>
      </c>
      <c r="B66" s="6"/>
      <c r="C66" s="10">
        <v>0</v>
      </c>
      <c r="D66" s="32">
        <v>1</v>
      </c>
      <c r="E66" s="10"/>
      <c r="F66" s="32"/>
      <c r="G66" s="10">
        <v>-10</v>
      </c>
      <c r="H66" s="32">
        <v>2</v>
      </c>
      <c r="I66" s="10"/>
      <c r="J66" s="32"/>
      <c r="K66" s="10"/>
      <c r="L66" s="32"/>
      <c r="M66" s="10"/>
      <c r="N66" s="32"/>
      <c r="O66" s="10"/>
      <c r="P66" s="32"/>
      <c r="Q66" s="10">
        <v>10</v>
      </c>
      <c r="R66" s="32">
        <v>0</v>
      </c>
      <c r="S66" s="10"/>
      <c r="T66" s="32"/>
      <c r="U66" s="10"/>
      <c r="V66" s="32"/>
      <c r="W66" s="10"/>
      <c r="X66" s="32"/>
      <c r="Y66" s="10"/>
      <c r="Z66" s="32"/>
      <c r="AA66" s="10"/>
      <c r="AB66" s="242"/>
      <c r="AC66" s="10"/>
      <c r="AD66" s="309"/>
      <c r="AE66" s="10"/>
      <c r="AF66" s="11"/>
      <c r="AG66" s="28">
        <v>45863</v>
      </c>
      <c r="AH66" s="41">
        <v>114</v>
      </c>
      <c r="AI66">
        <f t="shared" si="3"/>
        <v>0</v>
      </c>
      <c r="AJ66">
        <f t="shared" ref="AJ66:AJ81" si="9">COUNT(C66:AF66)/2</f>
        <v>3</v>
      </c>
      <c r="AK66">
        <f t="shared" ref="AK66:AK81" si="10">+AJ66*2-AL66</f>
        <v>3</v>
      </c>
      <c r="AL66">
        <f t="shared" si="5"/>
        <v>3</v>
      </c>
    </row>
    <row r="67" spans="1:38" x14ac:dyDescent="0.25">
      <c r="A67">
        <f t="shared" si="6"/>
        <v>27</v>
      </c>
      <c r="B67" s="6"/>
      <c r="C67" s="10"/>
      <c r="D67" s="32"/>
      <c r="E67" s="10"/>
      <c r="F67" s="32"/>
      <c r="G67" s="10">
        <v>-5</v>
      </c>
      <c r="H67" s="32">
        <v>1</v>
      </c>
      <c r="I67" s="10">
        <v>-5</v>
      </c>
      <c r="J67" s="32">
        <v>1</v>
      </c>
      <c r="K67" s="10"/>
      <c r="L67" s="32"/>
      <c r="M67" s="10"/>
      <c r="N67" s="32"/>
      <c r="O67" s="10"/>
      <c r="P67" s="32"/>
      <c r="Q67" s="10">
        <v>10</v>
      </c>
      <c r="R67" s="32">
        <v>0</v>
      </c>
      <c r="S67" s="10"/>
      <c r="T67" s="32"/>
      <c r="U67" s="10"/>
      <c r="V67" s="32"/>
      <c r="W67" s="10"/>
      <c r="X67" s="32"/>
      <c r="Y67" s="10"/>
      <c r="Z67" s="32"/>
      <c r="AA67" s="10"/>
      <c r="AB67" s="242"/>
      <c r="AC67" s="10"/>
      <c r="AD67" s="309"/>
      <c r="AE67" s="10"/>
      <c r="AF67" s="11"/>
      <c r="AG67" s="24">
        <v>45869</v>
      </c>
      <c r="AH67" s="41">
        <v>116</v>
      </c>
      <c r="AI67">
        <f t="shared" si="3"/>
        <v>0</v>
      </c>
      <c r="AJ67">
        <f t="shared" si="9"/>
        <v>3</v>
      </c>
      <c r="AK67">
        <f t="shared" si="10"/>
        <v>4</v>
      </c>
      <c r="AL67">
        <f t="shared" si="5"/>
        <v>2</v>
      </c>
    </row>
    <row r="68" spans="1:38" x14ac:dyDescent="0.25">
      <c r="A68">
        <f t="shared" si="6"/>
        <v>28</v>
      </c>
      <c r="B68" s="6"/>
      <c r="C68" s="10"/>
      <c r="D68" s="32"/>
      <c r="E68" s="10"/>
      <c r="F68" s="32"/>
      <c r="G68" s="10">
        <v>-10</v>
      </c>
      <c r="H68" s="32">
        <v>3</v>
      </c>
      <c r="I68" s="10"/>
      <c r="J68" s="32"/>
      <c r="K68" s="10"/>
      <c r="L68" s="32"/>
      <c r="M68" s="10"/>
      <c r="N68" s="32"/>
      <c r="O68" s="10"/>
      <c r="P68" s="32"/>
      <c r="Q68" s="10">
        <v>0</v>
      </c>
      <c r="R68" s="32">
        <v>2</v>
      </c>
      <c r="S68" s="10">
        <v>10</v>
      </c>
      <c r="T68" s="32">
        <v>1</v>
      </c>
      <c r="U68" s="10"/>
      <c r="V68" s="32"/>
      <c r="W68" s="10"/>
      <c r="X68" s="32"/>
      <c r="Y68" s="10"/>
      <c r="Z68" s="32"/>
      <c r="AA68" s="10"/>
      <c r="AB68" s="242"/>
      <c r="AC68" s="10"/>
      <c r="AD68" s="309"/>
      <c r="AE68" s="10"/>
      <c r="AF68" s="11"/>
      <c r="AG68" s="28">
        <v>45889</v>
      </c>
      <c r="AH68" s="41">
        <v>126</v>
      </c>
      <c r="AI68">
        <f t="shared" si="3"/>
        <v>0</v>
      </c>
      <c r="AJ68">
        <f t="shared" si="9"/>
        <v>3</v>
      </c>
      <c r="AK68">
        <f t="shared" si="10"/>
        <v>0</v>
      </c>
      <c r="AL68">
        <f t="shared" si="5"/>
        <v>6</v>
      </c>
    </row>
    <row r="69" spans="1:38" x14ac:dyDescent="0.25">
      <c r="A69">
        <f t="shared" si="6"/>
        <v>29</v>
      </c>
      <c r="B69" s="6"/>
      <c r="C69" s="10">
        <v>10</v>
      </c>
      <c r="D69" s="32">
        <v>0</v>
      </c>
      <c r="E69" s="10"/>
      <c r="F69" s="32"/>
      <c r="G69" s="10">
        <v>0</v>
      </c>
      <c r="H69" s="32">
        <v>2</v>
      </c>
      <c r="I69" s="10">
        <v>-10</v>
      </c>
      <c r="J69" s="32">
        <v>3</v>
      </c>
      <c r="K69" s="10"/>
      <c r="L69" s="32"/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242"/>
      <c r="AC69" s="10"/>
      <c r="AD69" s="309"/>
      <c r="AE69" s="10"/>
      <c r="AF69" s="11"/>
      <c r="AG69" s="24">
        <v>45905</v>
      </c>
      <c r="AH69" s="41">
        <v>132</v>
      </c>
      <c r="AI69">
        <f t="shared" si="3"/>
        <v>0</v>
      </c>
      <c r="AJ69">
        <f t="shared" si="9"/>
        <v>3</v>
      </c>
      <c r="AK69">
        <f t="shared" si="10"/>
        <v>1</v>
      </c>
      <c r="AL69">
        <f t="shared" si="5"/>
        <v>5</v>
      </c>
    </row>
    <row r="70" spans="1:38" x14ac:dyDescent="0.25">
      <c r="A70">
        <f t="shared" si="6"/>
        <v>30</v>
      </c>
      <c r="B70" s="6"/>
      <c r="C70" s="10">
        <v>0</v>
      </c>
      <c r="D70" s="32">
        <v>2</v>
      </c>
      <c r="E70" s="10"/>
      <c r="F70" s="32"/>
      <c r="G70" s="10">
        <v>10</v>
      </c>
      <c r="H70" s="32">
        <v>1</v>
      </c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>
        <v>-10</v>
      </c>
      <c r="X70" s="32">
        <v>3</v>
      </c>
      <c r="Y70" s="10"/>
      <c r="Z70" s="32"/>
      <c r="AA70" s="10"/>
      <c r="AB70" s="242"/>
      <c r="AC70" s="10"/>
      <c r="AD70" s="309"/>
      <c r="AE70" s="10"/>
      <c r="AF70" s="11"/>
      <c r="AG70" s="24">
        <v>45910</v>
      </c>
      <c r="AH70" s="69">
        <v>134</v>
      </c>
      <c r="AI70">
        <f t="shared" si="3"/>
        <v>0</v>
      </c>
      <c r="AJ70">
        <f t="shared" si="9"/>
        <v>3</v>
      </c>
      <c r="AK70">
        <f t="shared" si="10"/>
        <v>0</v>
      </c>
      <c r="AL70">
        <f t="shared" si="5"/>
        <v>6</v>
      </c>
    </row>
    <row r="71" spans="1:38" x14ac:dyDescent="0.25">
      <c r="A71">
        <f t="shared" si="6"/>
        <v>31</v>
      </c>
      <c r="B71" s="6"/>
      <c r="C71" s="10">
        <v>10</v>
      </c>
      <c r="D71" s="32">
        <v>1</v>
      </c>
      <c r="E71" s="10"/>
      <c r="F71" s="32"/>
      <c r="G71" s="10">
        <v>0</v>
      </c>
      <c r="H71" s="32">
        <v>2</v>
      </c>
      <c r="I71" s="10">
        <v>-10</v>
      </c>
      <c r="J71" s="32">
        <v>3</v>
      </c>
      <c r="K71" s="10"/>
      <c r="L71" s="32"/>
      <c r="M71" s="10"/>
      <c r="N71" s="32"/>
      <c r="O71" s="10"/>
      <c r="P71" s="32"/>
      <c r="Q71" s="10"/>
      <c r="R71" s="32"/>
      <c r="S71" s="10"/>
      <c r="T71" s="32"/>
      <c r="U71" s="10"/>
      <c r="V71" s="32"/>
      <c r="W71" s="10"/>
      <c r="X71" s="32"/>
      <c r="Y71" s="10"/>
      <c r="Z71" s="32"/>
      <c r="AA71" s="10"/>
      <c r="AB71" s="242"/>
      <c r="AC71" s="10"/>
      <c r="AD71" s="309"/>
      <c r="AE71" s="10"/>
      <c r="AF71" s="11"/>
      <c r="AG71" s="24">
        <v>19</v>
      </c>
      <c r="AH71" s="69">
        <v>139</v>
      </c>
      <c r="AI71">
        <f t="shared" si="3"/>
        <v>0</v>
      </c>
      <c r="AJ71">
        <f t="shared" si="9"/>
        <v>3</v>
      </c>
      <c r="AK71">
        <f t="shared" si="10"/>
        <v>0</v>
      </c>
      <c r="AL71">
        <f t="shared" si="5"/>
        <v>6</v>
      </c>
    </row>
    <row r="72" spans="1:38" x14ac:dyDescent="0.25">
      <c r="A72">
        <f t="shared" si="6"/>
        <v>32</v>
      </c>
      <c r="B72" s="6"/>
      <c r="C72" s="10">
        <v>10</v>
      </c>
      <c r="D72" s="32">
        <v>0</v>
      </c>
      <c r="E72" s="10"/>
      <c r="F72" s="32"/>
      <c r="G72" s="10"/>
      <c r="H72" s="32"/>
      <c r="I72" s="10">
        <v>-10</v>
      </c>
      <c r="J72" s="32">
        <v>-5</v>
      </c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>
        <v>0</v>
      </c>
      <c r="X72" s="32">
        <v>1</v>
      </c>
      <c r="Y72" s="10"/>
      <c r="Z72" s="32"/>
      <c r="AA72" s="10"/>
      <c r="AB72" s="242"/>
      <c r="AC72" s="10"/>
      <c r="AD72" s="309"/>
      <c r="AE72" s="10"/>
      <c r="AF72" s="11"/>
      <c r="AG72" s="24">
        <v>45924</v>
      </c>
      <c r="AH72" s="69">
        <v>140</v>
      </c>
      <c r="AI72">
        <f t="shared" si="3"/>
        <v>0</v>
      </c>
      <c r="AJ72">
        <f t="shared" si="9"/>
        <v>3</v>
      </c>
      <c r="AK72">
        <f t="shared" si="10"/>
        <v>10</v>
      </c>
      <c r="AL72">
        <f t="shared" si="5"/>
        <v>-4</v>
      </c>
    </row>
    <row r="73" spans="1:38" x14ac:dyDescent="0.25">
      <c r="A73">
        <f t="shared" si="6"/>
        <v>33</v>
      </c>
      <c r="B73" s="6"/>
      <c r="C73" s="10"/>
      <c r="D73" s="32"/>
      <c r="E73" s="10"/>
      <c r="F73" s="32"/>
      <c r="G73" s="54">
        <v>0</v>
      </c>
      <c r="H73" s="32">
        <v>2</v>
      </c>
      <c r="I73" s="10"/>
      <c r="J73" s="32"/>
      <c r="K73" s="10"/>
      <c r="L73" s="32"/>
      <c r="M73" s="10">
        <v>10</v>
      </c>
      <c r="N73" s="32">
        <v>1</v>
      </c>
      <c r="O73" s="94"/>
      <c r="P73" s="32"/>
      <c r="Q73" s="10"/>
      <c r="R73" s="32"/>
      <c r="S73" s="10"/>
      <c r="T73" s="32"/>
      <c r="U73" s="94"/>
      <c r="V73" s="32"/>
      <c r="W73" s="10">
        <v>-10</v>
      </c>
      <c r="X73" s="32">
        <v>3</v>
      </c>
      <c r="Y73" s="10"/>
      <c r="Z73" s="32"/>
      <c r="AA73" s="10"/>
      <c r="AB73" s="242"/>
      <c r="AC73" s="10"/>
      <c r="AD73" s="309"/>
      <c r="AE73" s="10"/>
      <c r="AF73" s="11"/>
      <c r="AG73" s="28">
        <v>45925</v>
      </c>
      <c r="AH73" s="41">
        <v>141</v>
      </c>
      <c r="AI73">
        <f t="shared" ref="AI73:AI97" si="11">+AE73+Y73+W73+U73+S73+Q73+O73+M73+K73+I73+G73+E73+C73+AA73+AC73</f>
        <v>0</v>
      </c>
      <c r="AJ73">
        <f t="shared" si="9"/>
        <v>3</v>
      </c>
      <c r="AK73">
        <f t="shared" si="10"/>
        <v>0</v>
      </c>
      <c r="AL73">
        <f t="shared" ref="AL73:AL97" si="12">+AF73+Z73+X73+V73+T73+R73+P73+N73+L73+J73+H73+F73+D73+AB73+AD73</f>
        <v>6</v>
      </c>
    </row>
    <row r="74" spans="1:38" x14ac:dyDescent="0.25">
      <c r="A74">
        <f t="shared" ref="A74:A105" si="13">+A73+1</f>
        <v>34</v>
      </c>
      <c r="B74" s="6"/>
      <c r="C74" s="10"/>
      <c r="D74" s="32"/>
      <c r="E74" s="10"/>
      <c r="F74" s="32"/>
      <c r="G74" s="94">
        <v>0</v>
      </c>
      <c r="H74" s="32">
        <v>2</v>
      </c>
      <c r="I74" s="10">
        <v>-10</v>
      </c>
      <c r="J74" s="32">
        <v>3</v>
      </c>
      <c r="K74" s="10"/>
      <c r="L74" s="32"/>
      <c r="M74" s="10"/>
      <c r="N74" s="32"/>
      <c r="O74" s="94"/>
      <c r="P74" s="32"/>
      <c r="Q74" s="10"/>
      <c r="R74" s="32"/>
      <c r="S74" s="10"/>
      <c r="T74" s="32"/>
      <c r="U74" s="94"/>
      <c r="V74" s="32"/>
      <c r="W74" s="10">
        <v>10</v>
      </c>
      <c r="X74" s="32">
        <v>1</v>
      </c>
      <c r="Y74" s="10"/>
      <c r="Z74" s="32"/>
      <c r="AA74" s="10"/>
      <c r="AB74" s="242"/>
      <c r="AC74" s="10"/>
      <c r="AD74" s="309"/>
      <c r="AE74" s="10"/>
      <c r="AF74" s="11"/>
      <c r="AG74" s="28">
        <v>45926</v>
      </c>
      <c r="AH74" s="41">
        <v>142</v>
      </c>
      <c r="AI74">
        <f t="shared" si="11"/>
        <v>0</v>
      </c>
      <c r="AJ74">
        <f t="shared" si="9"/>
        <v>3</v>
      </c>
      <c r="AK74">
        <f t="shared" si="10"/>
        <v>0</v>
      </c>
      <c r="AL74">
        <f t="shared" si="12"/>
        <v>6</v>
      </c>
    </row>
    <row r="75" spans="1:38" x14ac:dyDescent="0.25">
      <c r="A75">
        <f t="shared" si="13"/>
        <v>35</v>
      </c>
      <c r="B75" s="6"/>
      <c r="C75" s="10"/>
      <c r="D75" s="32"/>
      <c r="E75" s="10"/>
      <c r="F75" s="32"/>
      <c r="G75" s="10">
        <v>0</v>
      </c>
      <c r="H75" s="32">
        <v>2</v>
      </c>
      <c r="I75" s="10">
        <v>0</v>
      </c>
      <c r="J75" s="32">
        <v>2</v>
      </c>
      <c r="K75" s="10"/>
      <c r="L75" s="32"/>
      <c r="M75" s="10"/>
      <c r="N75" s="32"/>
      <c r="O75" s="10"/>
      <c r="P75" s="32"/>
      <c r="Q75" s="10"/>
      <c r="R75" s="32"/>
      <c r="S75" s="10">
        <v>0</v>
      </c>
      <c r="T75" s="32">
        <v>2</v>
      </c>
      <c r="U75" s="94"/>
      <c r="V75" s="32"/>
      <c r="W75" s="10"/>
      <c r="X75" s="32"/>
      <c r="Y75" s="10"/>
      <c r="Z75" s="32"/>
      <c r="AA75" s="10"/>
      <c r="AB75" s="242"/>
      <c r="AC75" s="10"/>
      <c r="AD75" s="309"/>
      <c r="AE75" s="10"/>
      <c r="AF75" s="11"/>
      <c r="AG75" s="28">
        <v>45926</v>
      </c>
      <c r="AH75" s="69">
        <v>142</v>
      </c>
      <c r="AI75">
        <f t="shared" si="11"/>
        <v>0</v>
      </c>
      <c r="AJ75">
        <f t="shared" si="9"/>
        <v>3</v>
      </c>
      <c r="AK75">
        <f t="shared" si="10"/>
        <v>0</v>
      </c>
      <c r="AL75">
        <f t="shared" si="12"/>
        <v>6</v>
      </c>
    </row>
    <row r="76" spans="1:38" x14ac:dyDescent="0.25">
      <c r="A76">
        <f t="shared" si="13"/>
        <v>36</v>
      </c>
      <c r="B76" s="6"/>
      <c r="C76" s="10"/>
      <c r="D76" s="32"/>
      <c r="E76" s="10"/>
      <c r="F76" s="32"/>
      <c r="G76" s="10">
        <v>0</v>
      </c>
      <c r="H76" s="32">
        <v>2</v>
      </c>
      <c r="I76" s="10">
        <v>0</v>
      </c>
      <c r="J76" s="32">
        <v>2</v>
      </c>
      <c r="K76" s="10"/>
      <c r="L76" s="32"/>
      <c r="M76" s="10"/>
      <c r="N76" s="32"/>
      <c r="O76" s="10"/>
      <c r="P76" s="32"/>
      <c r="Q76" s="10"/>
      <c r="R76" s="32"/>
      <c r="S76" s="10">
        <v>0</v>
      </c>
      <c r="T76" s="32">
        <v>2</v>
      </c>
      <c r="U76" s="10"/>
      <c r="V76" s="32"/>
      <c r="W76" s="10"/>
      <c r="X76" s="32"/>
      <c r="Y76" s="10"/>
      <c r="Z76" s="32"/>
      <c r="AA76" s="10"/>
      <c r="AB76" s="242"/>
      <c r="AC76" s="10"/>
      <c r="AD76" s="309"/>
      <c r="AE76" s="10"/>
      <c r="AF76" s="11"/>
      <c r="AG76" s="24">
        <v>45926</v>
      </c>
      <c r="AH76" s="41">
        <v>142</v>
      </c>
      <c r="AI76">
        <f t="shared" si="11"/>
        <v>0</v>
      </c>
      <c r="AJ76">
        <f t="shared" si="9"/>
        <v>3</v>
      </c>
      <c r="AK76">
        <f t="shared" si="10"/>
        <v>0</v>
      </c>
      <c r="AL76">
        <f t="shared" si="12"/>
        <v>6</v>
      </c>
    </row>
    <row r="77" spans="1:38" x14ac:dyDescent="0.25">
      <c r="A77">
        <f t="shared" si="13"/>
        <v>37</v>
      </c>
      <c r="B77" s="6"/>
      <c r="C77" s="10"/>
      <c r="D77" s="32"/>
      <c r="E77" s="10"/>
      <c r="F77" s="32"/>
      <c r="G77" s="10"/>
      <c r="H77" s="32"/>
      <c r="I77" s="10"/>
      <c r="J77" s="32"/>
      <c r="K77" s="10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242"/>
      <c r="AC77" s="10"/>
      <c r="AD77" s="309"/>
      <c r="AE77" s="10"/>
      <c r="AF77" s="11"/>
      <c r="AG77" s="28"/>
      <c r="AH77" s="69"/>
      <c r="AI77">
        <f t="shared" si="11"/>
        <v>0</v>
      </c>
      <c r="AJ77">
        <f t="shared" si="9"/>
        <v>0</v>
      </c>
      <c r="AK77">
        <f t="shared" si="10"/>
        <v>0</v>
      </c>
      <c r="AL77">
        <f t="shared" si="12"/>
        <v>0</v>
      </c>
    </row>
    <row r="78" spans="1:38" x14ac:dyDescent="0.25">
      <c r="A78">
        <f t="shared" si="13"/>
        <v>38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0"/>
      <c r="R78" s="32"/>
      <c r="S78" s="10"/>
      <c r="T78" s="32"/>
      <c r="U78" s="10"/>
      <c r="V78" s="32"/>
      <c r="W78" s="10"/>
      <c r="X78" s="32"/>
      <c r="Y78" s="10"/>
      <c r="Z78" s="32"/>
      <c r="AA78" s="10"/>
      <c r="AB78" s="242"/>
      <c r="AC78" s="10"/>
      <c r="AD78" s="309"/>
      <c r="AE78" s="10"/>
      <c r="AF78" s="11"/>
      <c r="AH78" s="41"/>
      <c r="AI78">
        <f t="shared" si="11"/>
        <v>0</v>
      </c>
      <c r="AJ78">
        <f t="shared" si="9"/>
        <v>0</v>
      </c>
      <c r="AK78">
        <f t="shared" si="10"/>
        <v>0</v>
      </c>
      <c r="AL78">
        <f t="shared" si="12"/>
        <v>0</v>
      </c>
    </row>
    <row r="79" spans="1:38" x14ac:dyDescent="0.25">
      <c r="A79">
        <f t="shared" si="13"/>
        <v>39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32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E79" s="10"/>
      <c r="AF79" s="11"/>
      <c r="AH79" s="41"/>
      <c r="AI79">
        <f t="shared" si="11"/>
        <v>0</v>
      </c>
      <c r="AJ79">
        <f t="shared" si="9"/>
        <v>0</v>
      </c>
      <c r="AK79">
        <f t="shared" si="10"/>
        <v>0</v>
      </c>
      <c r="AL79">
        <f t="shared" si="12"/>
        <v>0</v>
      </c>
    </row>
    <row r="80" spans="1:38" x14ac:dyDescent="0.25">
      <c r="A80">
        <f t="shared" si="13"/>
        <v>40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242"/>
      <c r="AC80" s="10"/>
      <c r="AD80" s="309"/>
      <c r="AE80" s="10"/>
      <c r="AF80" s="11"/>
      <c r="AG80" s="28"/>
      <c r="AH80" s="69"/>
      <c r="AI80">
        <f t="shared" si="11"/>
        <v>0</v>
      </c>
      <c r="AJ80">
        <f t="shared" si="9"/>
        <v>0</v>
      </c>
      <c r="AK80">
        <f t="shared" si="10"/>
        <v>0</v>
      </c>
      <c r="AL80">
        <f t="shared" si="12"/>
        <v>0</v>
      </c>
    </row>
    <row r="81" spans="1:38" x14ac:dyDescent="0.25">
      <c r="A81">
        <f t="shared" si="13"/>
        <v>41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242"/>
      <c r="AC81" s="10"/>
      <c r="AD81" s="309"/>
      <c r="AE81" s="10"/>
      <c r="AF81" s="11"/>
      <c r="AG81" s="28"/>
      <c r="AH81" s="41"/>
      <c r="AI81">
        <f t="shared" si="11"/>
        <v>0</v>
      </c>
      <c r="AJ81">
        <f t="shared" si="9"/>
        <v>0</v>
      </c>
      <c r="AK81">
        <f t="shared" si="10"/>
        <v>0</v>
      </c>
      <c r="AL81">
        <f t="shared" si="12"/>
        <v>0</v>
      </c>
    </row>
    <row r="82" spans="1:38" x14ac:dyDescent="0.25">
      <c r="A82">
        <f t="shared" si="13"/>
        <v>42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242"/>
      <c r="AC82" s="10"/>
      <c r="AD82" s="309"/>
      <c r="AE82" s="10"/>
      <c r="AF82" s="11"/>
      <c r="AH82" s="41"/>
      <c r="AI82">
        <f t="shared" si="11"/>
        <v>0</v>
      </c>
      <c r="AJ82">
        <f t="shared" ref="AJ82:AJ99" si="14">COUNT(C82:AF82)/2</f>
        <v>0</v>
      </c>
      <c r="AK82">
        <f t="shared" ref="AK82:AK99" si="15">+AJ82*2-AL82</f>
        <v>0</v>
      </c>
      <c r="AL82">
        <f t="shared" si="12"/>
        <v>0</v>
      </c>
    </row>
    <row r="83" spans="1:38" x14ac:dyDescent="0.25">
      <c r="A83">
        <f t="shared" si="13"/>
        <v>43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32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242"/>
      <c r="AC83" s="10"/>
      <c r="AD83" s="309"/>
      <c r="AE83" s="10"/>
      <c r="AF83" s="11"/>
      <c r="AH83" s="41"/>
      <c r="AI83">
        <f t="shared" si="11"/>
        <v>0</v>
      </c>
      <c r="AJ83">
        <f t="shared" si="14"/>
        <v>0</v>
      </c>
      <c r="AK83">
        <f t="shared" si="15"/>
        <v>0</v>
      </c>
      <c r="AL83">
        <f t="shared" si="12"/>
        <v>0</v>
      </c>
    </row>
    <row r="84" spans="1:38" x14ac:dyDescent="0.25">
      <c r="A84">
        <f t="shared" si="13"/>
        <v>44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242"/>
      <c r="AC84" s="10"/>
      <c r="AD84" s="309"/>
      <c r="AE84" s="10"/>
      <c r="AF84" s="11"/>
      <c r="AH84" s="76"/>
      <c r="AI84">
        <f t="shared" si="11"/>
        <v>0</v>
      </c>
      <c r="AJ84">
        <f t="shared" si="14"/>
        <v>0</v>
      </c>
      <c r="AK84">
        <f t="shared" si="15"/>
        <v>0</v>
      </c>
      <c r="AL84">
        <f t="shared" si="12"/>
        <v>0</v>
      </c>
    </row>
    <row r="85" spans="1:38" x14ac:dyDescent="0.25">
      <c r="A85">
        <f t="shared" si="13"/>
        <v>45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242"/>
      <c r="AC85" s="10"/>
      <c r="AD85" s="309"/>
      <c r="AE85" s="10"/>
      <c r="AF85" s="11"/>
      <c r="AH85" s="76"/>
      <c r="AI85">
        <f t="shared" si="11"/>
        <v>0</v>
      </c>
      <c r="AJ85">
        <f t="shared" si="14"/>
        <v>0</v>
      </c>
      <c r="AK85">
        <f t="shared" si="15"/>
        <v>0</v>
      </c>
      <c r="AL85">
        <f t="shared" si="12"/>
        <v>0</v>
      </c>
    </row>
    <row r="86" spans="1:38" x14ac:dyDescent="0.25">
      <c r="A86">
        <f t="shared" si="13"/>
        <v>46</v>
      </c>
      <c r="B86" s="6"/>
      <c r="C86" s="10"/>
      <c r="D86" s="11"/>
      <c r="E86" s="10"/>
      <c r="F86" s="11"/>
      <c r="G86" s="10"/>
      <c r="H86" s="11"/>
      <c r="I86" s="10"/>
      <c r="J86" s="11"/>
      <c r="K86" s="10"/>
      <c r="L86" s="11"/>
      <c r="M86" s="10"/>
      <c r="N86" s="11"/>
      <c r="O86" s="10"/>
      <c r="P86" s="11"/>
      <c r="Q86" s="10"/>
      <c r="R86" s="11"/>
      <c r="S86" s="10"/>
      <c r="T86" s="11"/>
      <c r="U86" s="10"/>
      <c r="V86" s="11"/>
      <c r="W86" s="10"/>
      <c r="X86" s="11"/>
      <c r="Y86" s="10"/>
      <c r="Z86" s="11"/>
      <c r="AA86" s="10"/>
      <c r="AB86" s="11"/>
      <c r="AC86" s="10"/>
      <c r="AD86" s="309"/>
      <c r="AE86" s="10"/>
      <c r="AF86" s="11"/>
      <c r="AH86" s="76"/>
      <c r="AI86">
        <f t="shared" si="11"/>
        <v>0</v>
      </c>
      <c r="AJ86">
        <f t="shared" si="14"/>
        <v>0</v>
      </c>
      <c r="AK86">
        <f t="shared" si="15"/>
        <v>0</v>
      </c>
      <c r="AL86">
        <f t="shared" si="12"/>
        <v>0</v>
      </c>
    </row>
    <row r="87" spans="1:38" x14ac:dyDescent="0.25">
      <c r="A87">
        <f t="shared" si="13"/>
        <v>47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242"/>
      <c r="AC87" s="10"/>
      <c r="AD87" s="309"/>
      <c r="AE87" s="10"/>
      <c r="AF87" s="11"/>
      <c r="AH87" s="76"/>
      <c r="AI87">
        <f t="shared" si="11"/>
        <v>0</v>
      </c>
      <c r="AJ87">
        <f t="shared" si="14"/>
        <v>0</v>
      </c>
      <c r="AK87">
        <f t="shared" si="15"/>
        <v>0</v>
      </c>
      <c r="AL87">
        <f t="shared" si="12"/>
        <v>0</v>
      </c>
    </row>
    <row r="88" spans="1:38" x14ac:dyDescent="0.25">
      <c r="A88">
        <f t="shared" si="13"/>
        <v>48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242"/>
      <c r="AC88" s="10"/>
      <c r="AD88" s="309"/>
      <c r="AE88" s="10"/>
      <c r="AF88" s="11"/>
      <c r="AH88" s="76"/>
      <c r="AI88">
        <f t="shared" si="11"/>
        <v>0</v>
      </c>
      <c r="AJ88">
        <f t="shared" si="14"/>
        <v>0</v>
      </c>
      <c r="AK88">
        <f t="shared" si="15"/>
        <v>0</v>
      </c>
      <c r="AL88">
        <f t="shared" si="12"/>
        <v>0</v>
      </c>
    </row>
    <row r="89" spans="1:38" x14ac:dyDescent="0.25">
      <c r="A89">
        <f t="shared" si="13"/>
        <v>49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32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242"/>
      <c r="AC89" s="10"/>
      <c r="AD89" s="309"/>
      <c r="AE89" s="10"/>
      <c r="AF89" s="11"/>
      <c r="AH89" s="76"/>
      <c r="AI89">
        <f t="shared" si="11"/>
        <v>0</v>
      </c>
      <c r="AJ89">
        <f t="shared" si="14"/>
        <v>0</v>
      </c>
      <c r="AK89">
        <f t="shared" si="15"/>
        <v>0</v>
      </c>
      <c r="AL89">
        <f t="shared" si="12"/>
        <v>0</v>
      </c>
    </row>
    <row r="90" spans="1:38" x14ac:dyDescent="0.25">
      <c r="A90">
        <f t="shared" si="13"/>
        <v>50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242"/>
      <c r="AC90" s="10"/>
      <c r="AD90" s="309"/>
      <c r="AE90" s="10"/>
      <c r="AF90" s="11"/>
      <c r="AH90" s="76"/>
      <c r="AI90">
        <f t="shared" si="11"/>
        <v>0</v>
      </c>
      <c r="AJ90">
        <f t="shared" si="14"/>
        <v>0</v>
      </c>
      <c r="AK90">
        <f t="shared" si="15"/>
        <v>0</v>
      </c>
      <c r="AL90">
        <f t="shared" si="12"/>
        <v>0</v>
      </c>
    </row>
    <row r="91" spans="1:38" x14ac:dyDescent="0.25">
      <c r="A91">
        <f t="shared" si="13"/>
        <v>51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242"/>
      <c r="AC91" s="10"/>
      <c r="AD91" s="309"/>
      <c r="AE91" s="10"/>
      <c r="AF91" s="11"/>
      <c r="AH91" s="76"/>
      <c r="AI91">
        <f t="shared" si="11"/>
        <v>0</v>
      </c>
      <c r="AJ91">
        <f t="shared" si="14"/>
        <v>0</v>
      </c>
      <c r="AK91">
        <f t="shared" si="15"/>
        <v>0</v>
      </c>
      <c r="AL91">
        <f t="shared" si="12"/>
        <v>0</v>
      </c>
    </row>
    <row r="92" spans="1:38" x14ac:dyDescent="0.25">
      <c r="A92">
        <f t="shared" si="13"/>
        <v>52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242"/>
      <c r="AC92" s="10"/>
      <c r="AD92" s="309"/>
      <c r="AE92" s="10"/>
      <c r="AF92" s="11"/>
      <c r="AH92" s="76"/>
      <c r="AI92">
        <f t="shared" si="11"/>
        <v>0</v>
      </c>
      <c r="AJ92">
        <f t="shared" si="14"/>
        <v>0</v>
      </c>
      <c r="AK92">
        <f t="shared" si="15"/>
        <v>0</v>
      </c>
      <c r="AL92">
        <f t="shared" si="12"/>
        <v>0</v>
      </c>
    </row>
    <row r="93" spans="1:38" x14ac:dyDescent="0.25">
      <c r="A93">
        <f t="shared" si="13"/>
        <v>53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242"/>
      <c r="AC93" s="10"/>
      <c r="AD93" s="309"/>
      <c r="AE93" s="10"/>
      <c r="AF93" s="11"/>
      <c r="AH93" s="76"/>
      <c r="AI93">
        <f t="shared" si="11"/>
        <v>0</v>
      </c>
      <c r="AJ93">
        <f t="shared" si="14"/>
        <v>0</v>
      </c>
      <c r="AK93">
        <f t="shared" si="15"/>
        <v>0</v>
      </c>
      <c r="AL93">
        <f t="shared" si="12"/>
        <v>0</v>
      </c>
    </row>
    <row r="94" spans="1:38" x14ac:dyDescent="0.25">
      <c r="A94">
        <f t="shared" si="13"/>
        <v>54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242"/>
      <c r="AC94" s="10"/>
      <c r="AD94" s="309"/>
      <c r="AE94" s="10"/>
      <c r="AF94" s="11"/>
      <c r="AH94" s="41"/>
      <c r="AI94">
        <f t="shared" si="11"/>
        <v>0</v>
      </c>
      <c r="AJ94">
        <f t="shared" si="14"/>
        <v>0</v>
      </c>
      <c r="AK94">
        <f t="shared" si="15"/>
        <v>0</v>
      </c>
      <c r="AL94">
        <f t="shared" si="12"/>
        <v>0</v>
      </c>
    </row>
    <row r="95" spans="1:38" x14ac:dyDescent="0.25">
      <c r="A95">
        <f t="shared" si="13"/>
        <v>55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242"/>
      <c r="AC95" s="10"/>
      <c r="AD95" s="309"/>
      <c r="AE95" s="10"/>
      <c r="AF95" s="11"/>
      <c r="AH95" s="41"/>
      <c r="AI95">
        <f t="shared" si="11"/>
        <v>0</v>
      </c>
      <c r="AJ95">
        <f t="shared" si="14"/>
        <v>0</v>
      </c>
      <c r="AK95">
        <f t="shared" si="15"/>
        <v>0</v>
      </c>
      <c r="AL95">
        <f t="shared" si="12"/>
        <v>0</v>
      </c>
    </row>
    <row r="96" spans="1:38" x14ac:dyDescent="0.25">
      <c r="A96">
        <f t="shared" si="13"/>
        <v>56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242"/>
      <c r="AC96" s="10"/>
      <c r="AD96" s="309"/>
      <c r="AE96" s="10"/>
      <c r="AF96" s="11"/>
      <c r="AH96" s="41"/>
      <c r="AI96">
        <f t="shared" si="11"/>
        <v>0</v>
      </c>
      <c r="AJ96">
        <f t="shared" si="14"/>
        <v>0</v>
      </c>
      <c r="AK96">
        <f t="shared" si="15"/>
        <v>0</v>
      </c>
      <c r="AL96">
        <f t="shared" si="12"/>
        <v>0</v>
      </c>
    </row>
    <row r="97" spans="1:38" x14ac:dyDescent="0.25">
      <c r="A97">
        <f t="shared" si="13"/>
        <v>57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10"/>
      <c r="AF97" s="11"/>
      <c r="AH97" s="41"/>
      <c r="AI97">
        <f t="shared" si="11"/>
        <v>0</v>
      </c>
      <c r="AJ97">
        <f t="shared" si="14"/>
        <v>0</v>
      </c>
      <c r="AK97">
        <f t="shared" si="15"/>
        <v>0</v>
      </c>
      <c r="AL97">
        <f t="shared" si="12"/>
        <v>0</v>
      </c>
    </row>
    <row r="98" spans="1:38" x14ac:dyDescent="0.25">
      <c r="A98">
        <f t="shared" si="13"/>
        <v>58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242"/>
      <c r="AC98" s="10"/>
      <c r="AD98" s="309"/>
      <c r="AE98" s="10"/>
      <c r="AF98" s="11"/>
      <c r="AG98" s="28"/>
      <c r="AH98" s="41"/>
      <c r="AI98">
        <f>+AE98+Y98+W98+U98+S98+Q98+O98+M98+K98+I98+G98+E98+C98+AA98+AC98</f>
        <v>0</v>
      </c>
      <c r="AJ98">
        <f t="shared" si="14"/>
        <v>0</v>
      </c>
      <c r="AK98">
        <f t="shared" si="15"/>
        <v>0</v>
      </c>
      <c r="AL98">
        <f>+AF98+Z98+X98+V98+T98+R98+P98+N98+L98+J98+H98+F98+D98+AB98+AD98</f>
        <v>0</v>
      </c>
    </row>
    <row r="99" spans="1:38" x14ac:dyDescent="0.25">
      <c r="A99">
        <f t="shared" si="13"/>
        <v>59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242"/>
      <c r="AC99" s="10"/>
      <c r="AD99" s="309"/>
      <c r="AE99" s="10"/>
      <c r="AF99" s="11"/>
      <c r="AG99" s="28"/>
      <c r="AH99" s="41"/>
      <c r="AI99">
        <f>+AE99+Y99+W99+U99+S99+Q99+O99+M99+K99+I99+G99+E99+C99+AA99+AC99</f>
        <v>0</v>
      </c>
      <c r="AJ99">
        <f t="shared" si="14"/>
        <v>0</v>
      </c>
      <c r="AK99">
        <f t="shared" si="15"/>
        <v>0</v>
      </c>
      <c r="AL99">
        <f>+AF99+Z99+X99+V99+T99+R99+P99+N99+L99+J99+H99+F99+D99+AB99+AD99</f>
        <v>0</v>
      </c>
    </row>
    <row r="100" spans="1:38" x14ac:dyDescent="0.25">
      <c r="A100">
        <f t="shared" si="13"/>
        <v>60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242"/>
      <c r="AC100" s="10"/>
      <c r="AD100" s="309"/>
      <c r="AE100" s="10"/>
      <c r="AF100" s="11"/>
      <c r="AH100" s="41"/>
    </row>
    <row r="101" spans="1:38" x14ac:dyDescent="0.25">
      <c r="A101">
        <f t="shared" si="13"/>
        <v>61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242"/>
      <c r="AC101" s="10"/>
      <c r="AD101" s="309"/>
      <c r="AE101" s="10"/>
      <c r="AF101" s="11"/>
      <c r="AH101" s="41"/>
    </row>
    <row r="102" spans="1:38" x14ac:dyDescent="0.25">
      <c r="A102">
        <f t="shared" si="13"/>
        <v>62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242"/>
      <c r="AC102" s="10"/>
      <c r="AD102" s="309"/>
      <c r="AE102" s="10"/>
      <c r="AF102" s="11"/>
      <c r="AH102" s="41"/>
    </row>
    <row r="103" spans="1:38" x14ac:dyDescent="0.25">
      <c r="A103">
        <f t="shared" si="13"/>
        <v>63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242"/>
      <c r="AC103" s="10"/>
      <c r="AD103" s="309"/>
      <c r="AE103" s="10"/>
      <c r="AF103" s="11"/>
      <c r="AH103" s="41"/>
    </row>
    <row r="104" spans="1:38" x14ac:dyDescent="0.25">
      <c r="A104">
        <f t="shared" si="13"/>
        <v>64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242"/>
      <c r="AC104" s="10"/>
      <c r="AD104" s="309"/>
      <c r="AE104" s="10"/>
      <c r="AF104" s="11"/>
      <c r="AH104" s="41"/>
    </row>
    <row r="105" spans="1:38" x14ac:dyDescent="0.25">
      <c r="A105">
        <f t="shared" si="13"/>
        <v>65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242"/>
      <c r="AC105" s="10"/>
      <c r="AD105" s="309"/>
      <c r="AE105" s="10"/>
      <c r="AF105" s="11"/>
      <c r="AH105" s="41"/>
    </row>
    <row r="106" spans="1:38" x14ac:dyDescent="0.25">
      <c r="A106">
        <f t="shared" ref="A106:A112" si="16">+A105+1</f>
        <v>66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242"/>
      <c r="AC106" s="10"/>
      <c r="AD106" s="309"/>
      <c r="AE106" s="10"/>
      <c r="AF106" s="11"/>
      <c r="AH106" s="41"/>
    </row>
    <row r="107" spans="1:38" x14ac:dyDescent="0.25">
      <c r="A107">
        <f t="shared" si="16"/>
        <v>67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242"/>
      <c r="AC107" s="10"/>
      <c r="AD107" s="309"/>
      <c r="AE107" s="10"/>
      <c r="AF107" s="11"/>
      <c r="AH107" s="41"/>
    </row>
    <row r="108" spans="1:38" x14ac:dyDescent="0.25">
      <c r="A108">
        <f t="shared" si="16"/>
        <v>68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242"/>
      <c r="AC108" s="10"/>
      <c r="AD108" s="309"/>
      <c r="AE108" s="10"/>
      <c r="AF108" s="11"/>
      <c r="AH108" s="41"/>
    </row>
    <row r="109" spans="1:38" x14ac:dyDescent="0.25">
      <c r="A109">
        <f t="shared" si="16"/>
        <v>69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242"/>
      <c r="AC109" s="10"/>
      <c r="AD109" s="309"/>
      <c r="AE109" s="10"/>
      <c r="AF109" s="11"/>
      <c r="AH109" s="41"/>
    </row>
    <row r="110" spans="1:38" x14ac:dyDescent="0.25">
      <c r="A110">
        <f t="shared" si="16"/>
        <v>70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242"/>
      <c r="AC110" s="10"/>
      <c r="AD110" s="309"/>
      <c r="AE110" s="10"/>
      <c r="AF110" s="11"/>
      <c r="AH110" s="41"/>
    </row>
    <row r="111" spans="1:38" x14ac:dyDescent="0.25">
      <c r="A111">
        <f t="shared" si="16"/>
        <v>71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242"/>
      <c r="AC111" s="10"/>
      <c r="AD111" s="309"/>
      <c r="AE111" s="10"/>
      <c r="AF111" s="11"/>
      <c r="AH111" s="41"/>
    </row>
    <row r="112" spans="1:38" x14ac:dyDescent="0.25">
      <c r="A112">
        <f t="shared" si="16"/>
        <v>72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242"/>
      <c r="AC112" s="10"/>
      <c r="AD112" s="309"/>
      <c r="AE112" s="10"/>
      <c r="AF112" s="11"/>
      <c r="AH112" s="41"/>
    </row>
    <row r="113" spans="1:34" x14ac:dyDescent="0.25">
      <c r="A113">
        <f t="shared" ref="A113:A128" si="17">+A112+1</f>
        <v>73</v>
      </c>
      <c r="B113" s="6"/>
      <c r="C113" s="12"/>
      <c r="D113" s="36"/>
      <c r="E113" s="12"/>
      <c r="F113" s="36"/>
      <c r="G113" s="12"/>
      <c r="H113" s="36"/>
      <c r="I113" s="12"/>
      <c r="J113" s="36"/>
      <c r="K113" s="12"/>
      <c r="L113" s="36"/>
      <c r="M113" s="12"/>
      <c r="N113" s="36"/>
      <c r="O113" s="12"/>
      <c r="P113" s="36"/>
      <c r="Q113" s="12"/>
      <c r="R113" s="36"/>
      <c r="S113" s="12"/>
      <c r="T113" s="36"/>
      <c r="U113" s="12"/>
      <c r="V113" s="36"/>
      <c r="W113" s="12"/>
      <c r="X113" s="36"/>
      <c r="Y113" s="12"/>
      <c r="Z113" s="36"/>
      <c r="AA113" s="12"/>
      <c r="AB113" s="243"/>
      <c r="AC113" s="12"/>
      <c r="AD113" s="310"/>
      <c r="AE113" s="12"/>
      <c r="AF113" s="13"/>
      <c r="AH113" s="41"/>
    </row>
    <row r="114" spans="1:34" x14ac:dyDescent="0.25">
      <c r="A114">
        <f t="shared" si="17"/>
        <v>74</v>
      </c>
      <c r="B114" s="6"/>
      <c r="C114" s="10"/>
      <c r="D114" s="32"/>
      <c r="E114" s="12"/>
      <c r="F114" s="32"/>
      <c r="G114" s="10"/>
      <c r="H114" s="32"/>
      <c r="I114" s="10"/>
      <c r="J114" s="32"/>
      <c r="K114" s="10"/>
      <c r="L114" s="32"/>
      <c r="M114" s="10"/>
      <c r="N114" s="32"/>
      <c r="O114" s="12"/>
      <c r="P114" s="36"/>
      <c r="Q114" s="12"/>
      <c r="R114" s="36"/>
      <c r="S114" s="12"/>
      <c r="T114" s="36"/>
      <c r="U114" s="12"/>
      <c r="V114" s="36"/>
      <c r="W114" s="12"/>
      <c r="X114" s="36"/>
      <c r="Y114" s="12"/>
      <c r="Z114" s="32"/>
      <c r="AA114" s="10"/>
      <c r="AB114" s="242"/>
      <c r="AC114" s="10"/>
      <c r="AD114" s="309"/>
      <c r="AE114" s="10"/>
      <c r="AF114" s="11"/>
      <c r="AH114" s="41"/>
    </row>
    <row r="115" spans="1:34" x14ac:dyDescent="0.25">
      <c r="A115">
        <f t="shared" si="17"/>
        <v>75</v>
      </c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111"/>
      <c r="U115" s="10"/>
      <c r="V115" s="32"/>
      <c r="W115" s="10"/>
      <c r="X115" s="32"/>
      <c r="Y115" s="10"/>
      <c r="Z115" s="32"/>
      <c r="AA115" s="10"/>
      <c r="AB115" s="242"/>
      <c r="AC115" s="10"/>
      <c r="AD115" s="309"/>
      <c r="AE115" s="10"/>
      <c r="AF115" s="11"/>
      <c r="AH115" s="41"/>
    </row>
    <row r="116" spans="1:34" x14ac:dyDescent="0.25">
      <c r="A116">
        <f t="shared" si="17"/>
        <v>76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32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242"/>
      <c r="AC116" s="10"/>
      <c r="AD116" s="309"/>
      <c r="AE116" s="10"/>
      <c r="AF116" s="11"/>
      <c r="AG116" s="28"/>
      <c r="AH116" s="41"/>
    </row>
    <row r="117" spans="1:34" x14ac:dyDescent="0.25">
      <c r="A117">
        <f t="shared" si="17"/>
        <v>77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242"/>
      <c r="AC117" s="10"/>
      <c r="AD117" s="309"/>
      <c r="AE117" s="10"/>
      <c r="AF117" s="11"/>
      <c r="AG117" s="28"/>
      <c r="AH117" s="41"/>
    </row>
    <row r="118" spans="1:34" x14ac:dyDescent="0.25">
      <c r="A118">
        <f t="shared" si="17"/>
        <v>78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242"/>
      <c r="AC118" s="10"/>
      <c r="AD118" s="309"/>
      <c r="AE118" s="10"/>
      <c r="AF118" s="11"/>
      <c r="AH118" s="41"/>
    </row>
    <row r="119" spans="1:34" x14ac:dyDescent="0.25">
      <c r="A119">
        <f t="shared" si="17"/>
        <v>79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242"/>
      <c r="AC119" s="10"/>
      <c r="AD119" s="309"/>
      <c r="AE119" s="10"/>
      <c r="AF119" s="11"/>
      <c r="AH119" s="41"/>
    </row>
    <row r="120" spans="1:34" x14ac:dyDescent="0.25">
      <c r="A120">
        <f t="shared" si="17"/>
        <v>80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242"/>
      <c r="AC120" s="10"/>
      <c r="AD120" s="309"/>
      <c r="AE120" s="10"/>
      <c r="AF120" s="11"/>
      <c r="AH120" s="41"/>
    </row>
    <row r="121" spans="1:34" x14ac:dyDescent="0.25">
      <c r="A121">
        <f t="shared" si="17"/>
        <v>81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242"/>
      <c r="AC121" s="10"/>
      <c r="AD121" s="309"/>
      <c r="AE121" s="10"/>
      <c r="AF121" s="11"/>
    </row>
    <row r="122" spans="1:34" x14ac:dyDescent="0.25">
      <c r="A122">
        <f t="shared" si="17"/>
        <v>82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242"/>
      <c r="AC122" s="10"/>
      <c r="AD122" s="309"/>
      <c r="AE122" s="10"/>
      <c r="AF122" s="11"/>
    </row>
    <row r="123" spans="1:34" x14ac:dyDescent="0.25">
      <c r="A123">
        <f t="shared" si="17"/>
        <v>83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242"/>
      <c r="AC123" s="10"/>
      <c r="AD123" s="309"/>
      <c r="AE123" s="10"/>
      <c r="AF123" s="11"/>
    </row>
    <row r="124" spans="1:34" x14ac:dyDescent="0.25">
      <c r="A124">
        <f t="shared" si="17"/>
        <v>84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242"/>
      <c r="AC124" s="10"/>
      <c r="AD124" s="309"/>
      <c r="AE124" s="10"/>
      <c r="AF124" s="11"/>
    </row>
    <row r="125" spans="1:34" x14ac:dyDescent="0.25">
      <c r="A125">
        <f t="shared" si="17"/>
        <v>85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32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242"/>
      <c r="AC125" s="10"/>
      <c r="AD125" s="309"/>
      <c r="AE125" s="10"/>
      <c r="AF125" s="11"/>
    </row>
    <row r="126" spans="1:34" x14ac:dyDescent="0.25">
      <c r="A126">
        <f t="shared" si="17"/>
        <v>86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242"/>
      <c r="AC126" s="10"/>
      <c r="AD126" s="309"/>
      <c r="AE126" s="10"/>
      <c r="AF126" s="11"/>
    </row>
    <row r="127" spans="1:34" x14ac:dyDescent="0.25">
      <c r="A127">
        <f t="shared" si="17"/>
        <v>87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242"/>
      <c r="AC127" s="10"/>
      <c r="AD127" s="309"/>
      <c r="AE127" s="10"/>
      <c r="AF127" s="11"/>
    </row>
    <row r="128" spans="1:34" ht="13" thickBot="1" x14ac:dyDescent="0.3">
      <c r="A128">
        <f t="shared" si="17"/>
        <v>88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242"/>
      <c r="AC128" s="23"/>
      <c r="AD128" s="311"/>
      <c r="AE128" s="23"/>
      <c r="AF128" s="18"/>
    </row>
  </sheetData>
  <sortState xmlns:xlrd2="http://schemas.microsoft.com/office/spreadsheetml/2017/richdata2" ref="B5:G16">
    <sortCondition descending="1" ref="G5:G19"/>
    <sortCondition descending="1" ref="C5:C19"/>
    <sortCondition ref="D5:D19"/>
  </sortState>
  <mergeCells count="16">
    <mergeCell ref="I39:J39"/>
    <mergeCell ref="K39:L39"/>
    <mergeCell ref="M39:N39"/>
    <mergeCell ref="O39:P39"/>
    <mergeCell ref="B39:B40"/>
    <mergeCell ref="C39:D39"/>
    <mergeCell ref="E39:F39"/>
    <mergeCell ref="G39:H39"/>
    <mergeCell ref="Y39:Z39"/>
    <mergeCell ref="AA39:AB39"/>
    <mergeCell ref="AE39:AF39"/>
    <mergeCell ref="Q39:R39"/>
    <mergeCell ref="S39:T39"/>
    <mergeCell ref="U39:V39"/>
    <mergeCell ref="W39:X39"/>
    <mergeCell ref="AC39:AD39"/>
  </mergeCells>
  <phoneticPr fontId="4" type="noConversion"/>
  <pageMargins left="0.75" right="0.75" top="1" bottom="1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8"/>
  <dimension ref="A1:BB574"/>
  <sheetViews>
    <sheetView zoomScale="90" zoomScaleNormal="90" workbookViewId="0">
      <pane xSplit="6" ySplit="48" topLeftCell="G76" activePane="bottomRight" state="frozen"/>
      <selection pane="topRight" activeCell="G1" sqref="G1"/>
      <selection pane="bottomLeft" activeCell="A45" sqref="A45"/>
      <selection pane="bottomRight" activeCell="P21" sqref="P21"/>
    </sheetView>
  </sheetViews>
  <sheetFormatPr baseColWidth="10" defaultColWidth="11.54296875" defaultRowHeight="12.5" x14ac:dyDescent="0.25"/>
  <cols>
    <col min="1" max="1" width="4" customWidth="1"/>
    <col min="3" max="3" width="4.7265625" customWidth="1"/>
    <col min="4" max="4" width="5" customWidth="1"/>
    <col min="5" max="48" width="4" customWidth="1"/>
    <col min="51" max="51" width="6.26953125" customWidth="1"/>
    <col min="52" max="52" width="4.1796875" customWidth="1"/>
    <col min="53" max="53" width="5" customWidth="1"/>
  </cols>
  <sheetData>
    <row r="1" spans="1:49" ht="13" x14ac:dyDescent="0.3">
      <c r="A1" s="5" t="s">
        <v>66</v>
      </c>
      <c r="AW1" s="24"/>
    </row>
    <row r="2" spans="1:49" x14ac:dyDescent="0.25">
      <c r="A2" t="s">
        <v>10</v>
      </c>
      <c r="AW2" s="24"/>
    </row>
    <row r="3" spans="1:49" ht="13" thickBot="1" x14ac:dyDescent="0.3">
      <c r="A3">
        <f>+GENERAL!B6</f>
        <v>12</v>
      </c>
      <c r="C3" s="41">
        <f>SUM(C5:C27)-B48</f>
        <v>0</v>
      </c>
      <c r="AW3" s="24"/>
    </row>
    <row r="4" spans="1:49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W4" s="24"/>
    </row>
    <row r="5" spans="1:49" ht="13" thickBot="1" x14ac:dyDescent="0.3">
      <c r="A5" s="149">
        <v>1</v>
      </c>
      <c r="B5" s="239" t="s">
        <v>129</v>
      </c>
      <c r="C5" s="47">
        <f>+E$44</f>
        <v>51</v>
      </c>
      <c r="D5" s="48">
        <f>+F$45</f>
        <v>12</v>
      </c>
      <c r="E5" s="45">
        <f>+F$44</f>
        <v>19</v>
      </c>
      <c r="F5" s="18">
        <f>+E$30</f>
        <v>80</v>
      </c>
      <c r="G5" s="198">
        <f t="shared" ref="G5:G27" si="0">IF(E5&lt;A$3/2,-1,1)*8000+C5*100+D5+E5/100</f>
        <v>13112.19</v>
      </c>
      <c r="AW5" s="24"/>
    </row>
    <row r="6" spans="1:49" ht="13" thickBot="1" x14ac:dyDescent="0.3">
      <c r="A6" s="149">
        <v>2</v>
      </c>
      <c r="B6" s="23" t="s">
        <v>93</v>
      </c>
      <c r="C6" s="47">
        <f>+K$44</f>
        <v>15</v>
      </c>
      <c r="D6" s="59">
        <f>+L$45</f>
        <v>38</v>
      </c>
      <c r="E6" s="46">
        <f>+L$44</f>
        <v>8</v>
      </c>
      <c r="F6" s="18">
        <f>+K$30</f>
        <v>40</v>
      </c>
      <c r="G6" s="198">
        <f t="shared" si="0"/>
        <v>9538.08</v>
      </c>
      <c r="AW6" s="24"/>
    </row>
    <row r="7" spans="1:49" ht="13" thickBot="1" x14ac:dyDescent="0.3">
      <c r="A7" s="149">
        <v>3</v>
      </c>
      <c r="B7" s="239" t="s">
        <v>1</v>
      </c>
      <c r="C7" s="47">
        <f>+G$44</f>
        <v>11</v>
      </c>
      <c r="D7" s="48">
        <f>+H$45</f>
        <v>53</v>
      </c>
      <c r="E7" s="45">
        <f>+H$44</f>
        <v>35</v>
      </c>
      <c r="F7" s="18">
        <f>+G$30</f>
        <v>20</v>
      </c>
      <c r="G7" s="207">
        <f t="shared" si="0"/>
        <v>9153.35</v>
      </c>
      <c r="AW7" s="24"/>
    </row>
    <row r="8" spans="1:49" ht="13" thickBot="1" x14ac:dyDescent="0.3">
      <c r="A8" s="149">
        <v>4</v>
      </c>
      <c r="B8" s="239" t="s">
        <v>239</v>
      </c>
      <c r="C8" s="47">
        <f>+I$44</f>
        <v>7</v>
      </c>
      <c r="D8" s="48">
        <f>+J$45</f>
        <v>14</v>
      </c>
      <c r="E8" s="45">
        <f>+J$44</f>
        <v>11</v>
      </c>
      <c r="F8" s="18">
        <f>+I$30</f>
        <v>10</v>
      </c>
      <c r="G8" s="198">
        <f t="shared" si="0"/>
        <v>8714.11</v>
      </c>
      <c r="AW8" s="24"/>
    </row>
    <row r="9" spans="1:49" ht="13" thickBot="1" x14ac:dyDescent="0.3">
      <c r="A9" s="149">
        <v>5</v>
      </c>
      <c r="B9" s="239" t="s">
        <v>141</v>
      </c>
      <c r="C9" s="47">
        <f>+Y$44</f>
        <v>7</v>
      </c>
      <c r="D9" s="48">
        <f>+Z$45</f>
        <v>-9</v>
      </c>
      <c r="E9" s="45">
        <f>+Z$44</f>
        <v>19</v>
      </c>
      <c r="F9" s="18">
        <f>+Y$30</f>
        <v>5</v>
      </c>
      <c r="G9" s="198">
        <f t="shared" si="0"/>
        <v>8691.19</v>
      </c>
      <c r="AW9" s="24"/>
    </row>
    <row r="10" spans="1:49" ht="13" thickBot="1" x14ac:dyDescent="0.3">
      <c r="A10" s="149">
        <v>6</v>
      </c>
      <c r="B10" s="239" t="s">
        <v>62</v>
      </c>
      <c r="C10" s="47">
        <f>+U$44</f>
        <v>-7</v>
      </c>
      <c r="D10" s="48">
        <f>+V$45</f>
        <v>-12</v>
      </c>
      <c r="E10" s="45">
        <f>+V$44</f>
        <v>6</v>
      </c>
      <c r="F10" s="18">
        <f>+U$30</f>
        <v>0</v>
      </c>
      <c r="G10" s="198">
        <f t="shared" si="0"/>
        <v>7288.06</v>
      </c>
      <c r="AW10" s="24"/>
    </row>
    <row r="11" spans="1:49" ht="13" thickBot="1" x14ac:dyDescent="0.3">
      <c r="A11" s="149">
        <v>7</v>
      </c>
      <c r="B11" s="239" t="s">
        <v>139</v>
      </c>
      <c r="C11" s="47">
        <f>+AU$44</f>
        <v>-7</v>
      </c>
      <c r="D11" s="48">
        <f>+AV$45</f>
        <v>-14</v>
      </c>
      <c r="E11" s="45">
        <f>+AV$44</f>
        <v>8</v>
      </c>
      <c r="F11" s="18">
        <f>+AU$30</f>
        <v>0</v>
      </c>
      <c r="G11" s="198">
        <f t="shared" si="0"/>
        <v>7286.08</v>
      </c>
      <c r="AW11" s="24"/>
    </row>
    <row r="12" spans="1:49" ht="13" thickBot="1" x14ac:dyDescent="0.3">
      <c r="A12" s="149">
        <v>8</v>
      </c>
      <c r="B12" s="239" t="s">
        <v>140</v>
      </c>
      <c r="C12" s="47">
        <f>+AC$44</f>
        <v>-13</v>
      </c>
      <c r="D12" s="48">
        <f>+AD$45</f>
        <v>37</v>
      </c>
      <c r="E12" s="45">
        <f>+AD$44</f>
        <v>28</v>
      </c>
      <c r="F12" s="18">
        <f>+AC$30</f>
        <v>0</v>
      </c>
      <c r="G12" s="198">
        <f t="shared" si="0"/>
        <v>6737.28</v>
      </c>
      <c r="AW12" s="24"/>
    </row>
    <row r="13" spans="1:49" ht="13" thickBot="1" x14ac:dyDescent="0.3">
      <c r="A13" s="149">
        <v>9</v>
      </c>
      <c r="B13" s="239" t="s">
        <v>271</v>
      </c>
      <c r="C13" s="47">
        <f>+W$44</f>
        <v>-22</v>
      </c>
      <c r="D13" s="48">
        <f>+X$45</f>
        <v>-13</v>
      </c>
      <c r="E13" s="45">
        <f>+X$44</f>
        <v>10</v>
      </c>
      <c r="F13" s="18">
        <f>+W$30</f>
        <v>0</v>
      </c>
      <c r="G13" s="198">
        <f t="shared" si="0"/>
        <v>5787.1</v>
      </c>
      <c r="AW13" s="24"/>
    </row>
    <row r="14" spans="1:49" ht="13" thickBot="1" x14ac:dyDescent="0.3">
      <c r="A14" s="149">
        <v>10</v>
      </c>
      <c r="B14" s="239" t="s">
        <v>267</v>
      </c>
      <c r="C14" s="47">
        <f>+S$44</f>
        <v>-55</v>
      </c>
      <c r="D14" s="48">
        <f>+T$45</f>
        <v>-47</v>
      </c>
      <c r="E14" s="45">
        <f>+T$44</f>
        <v>7</v>
      </c>
      <c r="F14" s="18">
        <f>+S$30</f>
        <v>0</v>
      </c>
      <c r="G14" s="198">
        <f t="shared" si="0"/>
        <v>2453.0700000000002</v>
      </c>
      <c r="AW14" s="24"/>
    </row>
    <row r="15" spans="1:49" ht="13" thickBot="1" x14ac:dyDescent="0.3">
      <c r="A15" s="149">
        <v>11</v>
      </c>
      <c r="B15" s="23" t="s">
        <v>130</v>
      </c>
      <c r="C15" s="47">
        <f>+AE$44</f>
        <v>20</v>
      </c>
      <c r="D15" s="48">
        <f>+AF$45</f>
        <v>10</v>
      </c>
      <c r="E15" s="45">
        <f>+AF$44</f>
        <v>4</v>
      </c>
      <c r="F15" s="18">
        <f>+AE$30</f>
        <v>0</v>
      </c>
      <c r="G15" s="198">
        <f t="shared" si="0"/>
        <v>-5989.96</v>
      </c>
      <c r="AW15" s="24"/>
    </row>
    <row r="16" spans="1:49" ht="13" thickBot="1" x14ac:dyDescent="0.3">
      <c r="A16" s="149">
        <v>12</v>
      </c>
      <c r="B16" s="239" t="s">
        <v>251</v>
      </c>
      <c r="C16" s="47">
        <f>+AS$44</f>
        <v>10</v>
      </c>
      <c r="D16" s="48">
        <f>+AT$45</f>
        <v>1</v>
      </c>
      <c r="E16" s="45">
        <f>+AT$44</f>
        <v>1</v>
      </c>
      <c r="F16" s="18">
        <f>+AS$30</f>
        <v>0</v>
      </c>
      <c r="G16" s="198">
        <f t="shared" si="0"/>
        <v>-6998.99</v>
      </c>
      <c r="AW16" s="24"/>
    </row>
    <row r="17" spans="1:49" ht="13" thickBot="1" x14ac:dyDescent="0.3">
      <c r="A17" s="149">
        <v>13</v>
      </c>
      <c r="B17" s="23" t="s">
        <v>152</v>
      </c>
      <c r="C17" s="47">
        <f>+AG$44</f>
        <v>10</v>
      </c>
      <c r="D17" s="48">
        <f>+AH$45</f>
        <v>-3</v>
      </c>
      <c r="E17" s="45">
        <f>+AH$44</f>
        <v>1</v>
      </c>
      <c r="F17" s="18">
        <f>+AG$30</f>
        <v>0</v>
      </c>
      <c r="G17" s="198">
        <f t="shared" si="0"/>
        <v>-7002.99</v>
      </c>
      <c r="AW17" s="24"/>
    </row>
    <row r="18" spans="1:49" ht="13" thickBot="1" x14ac:dyDescent="0.3">
      <c r="A18" s="149">
        <v>14</v>
      </c>
      <c r="B18" s="239" t="s">
        <v>288</v>
      </c>
      <c r="C18" s="47">
        <f>+Q$44</f>
        <v>10</v>
      </c>
      <c r="D18" s="48">
        <f>+R$45</f>
        <v>-4</v>
      </c>
      <c r="E18" s="45">
        <f>+R$44</f>
        <v>2</v>
      </c>
      <c r="F18" s="18">
        <f>+Q$30</f>
        <v>0</v>
      </c>
      <c r="G18" s="198">
        <f t="shared" si="0"/>
        <v>-7003.98</v>
      </c>
      <c r="AW18" s="24"/>
    </row>
    <row r="19" spans="1:49" ht="13" thickBot="1" x14ac:dyDescent="0.3">
      <c r="A19" s="149">
        <v>15</v>
      </c>
      <c r="B19" s="23" t="s">
        <v>245</v>
      </c>
      <c r="C19" s="47">
        <f>+AO$44</f>
        <v>5</v>
      </c>
      <c r="D19" s="48">
        <f>+AP$45</f>
        <v>8</v>
      </c>
      <c r="E19" s="45">
        <f>+AP$44</f>
        <v>3</v>
      </c>
      <c r="F19" s="18">
        <f>+AO$30</f>
        <v>0</v>
      </c>
      <c r="G19" s="198">
        <f t="shared" si="0"/>
        <v>-7491.97</v>
      </c>
      <c r="AW19" s="24"/>
    </row>
    <row r="20" spans="1:49" ht="13" thickBot="1" x14ac:dyDescent="0.3">
      <c r="A20" s="149">
        <v>16</v>
      </c>
      <c r="B20" s="23" t="s">
        <v>43</v>
      </c>
      <c r="C20" s="47">
        <f>+AI$44</f>
        <v>5</v>
      </c>
      <c r="D20" s="48">
        <f>+AJ$45</f>
        <v>2</v>
      </c>
      <c r="E20" s="45">
        <f>+AJ$44</f>
        <v>1</v>
      </c>
      <c r="F20" s="18">
        <f>+AI$30</f>
        <v>0</v>
      </c>
      <c r="G20" s="198">
        <f t="shared" si="0"/>
        <v>-7497.99</v>
      </c>
      <c r="AW20" s="24"/>
    </row>
    <row r="21" spans="1:49" ht="13" thickBot="1" x14ac:dyDescent="0.3">
      <c r="A21" s="149">
        <v>17</v>
      </c>
      <c r="B21" s="239" t="s">
        <v>270</v>
      </c>
      <c r="C21" s="47">
        <f>+M$44</f>
        <v>4</v>
      </c>
      <c r="D21" s="48">
        <f>+N$45</f>
        <v>-5</v>
      </c>
      <c r="E21" s="45">
        <f>+N$44</f>
        <v>5</v>
      </c>
      <c r="F21" s="18">
        <f>+M$30</f>
        <v>0</v>
      </c>
      <c r="G21" s="198">
        <f t="shared" si="0"/>
        <v>-7604.95</v>
      </c>
      <c r="AW21" s="24"/>
    </row>
    <row r="22" spans="1:49" ht="13" thickBot="1" x14ac:dyDescent="0.3">
      <c r="A22" s="149">
        <v>18</v>
      </c>
      <c r="B22" s="23" t="s">
        <v>122</v>
      </c>
      <c r="C22" s="47">
        <f>+AM$44</f>
        <v>0</v>
      </c>
      <c r="D22" s="48">
        <f>+AN$45</f>
        <v>-6</v>
      </c>
      <c r="E22" s="45">
        <f>+AN$44</f>
        <v>1</v>
      </c>
      <c r="F22" s="18">
        <f>+AM$30</f>
        <v>0</v>
      </c>
      <c r="G22" s="198">
        <f t="shared" si="0"/>
        <v>-8005.99</v>
      </c>
      <c r="AW22" s="24"/>
    </row>
    <row r="23" spans="1:49" ht="13" thickBot="1" x14ac:dyDescent="0.3">
      <c r="A23" s="149">
        <v>19</v>
      </c>
      <c r="B23" s="23" t="s">
        <v>9</v>
      </c>
      <c r="C23" s="47">
        <f>+O$44</f>
        <v>-1</v>
      </c>
      <c r="D23" s="48">
        <f>+P$45</f>
        <v>-7</v>
      </c>
      <c r="E23" s="45">
        <f>+P$44</f>
        <v>4</v>
      </c>
      <c r="F23" s="18">
        <f>+O$30</f>
        <v>0</v>
      </c>
      <c r="G23" s="198">
        <f t="shared" si="0"/>
        <v>-8106.96</v>
      </c>
      <c r="AW23" s="24"/>
    </row>
    <row r="24" spans="1:49" ht="13" thickBot="1" x14ac:dyDescent="0.3">
      <c r="A24" s="149">
        <v>20</v>
      </c>
      <c r="B24" s="239" t="s">
        <v>286</v>
      </c>
      <c r="C24" s="47">
        <f>+AQ$44</f>
        <v>-4</v>
      </c>
      <c r="D24" s="48">
        <f>+AR$45</f>
        <v>-2</v>
      </c>
      <c r="E24" s="45">
        <f>+AR$44</f>
        <v>1</v>
      </c>
      <c r="F24" s="18">
        <f>+AQ$30</f>
        <v>0</v>
      </c>
      <c r="G24" s="198">
        <f t="shared" si="0"/>
        <v>-8401.99</v>
      </c>
      <c r="AW24" s="24"/>
    </row>
    <row r="25" spans="1:49" ht="13" thickBot="1" x14ac:dyDescent="0.3">
      <c r="A25" s="149">
        <v>21</v>
      </c>
      <c r="B25" s="23" t="s">
        <v>236</v>
      </c>
      <c r="C25" s="47">
        <f>+AK$44</f>
        <v>-5</v>
      </c>
      <c r="D25" s="48">
        <f>+AL$45</f>
        <v>-3</v>
      </c>
      <c r="E25" s="45">
        <f>+AL$44</f>
        <v>1</v>
      </c>
      <c r="F25" s="18">
        <f>+AK$30</f>
        <v>0</v>
      </c>
      <c r="G25" s="198">
        <f t="shared" si="0"/>
        <v>-8502.99</v>
      </c>
      <c r="AW25" s="24"/>
    </row>
    <row r="26" spans="1:49" ht="13" thickBot="1" x14ac:dyDescent="0.3">
      <c r="A26" s="149">
        <v>22</v>
      </c>
      <c r="B26" s="239" t="s">
        <v>155</v>
      </c>
      <c r="C26" s="47">
        <f>+C$44</f>
        <v>-20</v>
      </c>
      <c r="D26" s="48">
        <f>+D$45</f>
        <v>-12</v>
      </c>
      <c r="E26" s="45">
        <f>+D$44</f>
        <v>3</v>
      </c>
      <c r="F26" s="18">
        <f>+C$30</f>
        <v>0</v>
      </c>
      <c r="G26" s="198">
        <f t="shared" si="0"/>
        <v>-10011.969999999999</v>
      </c>
      <c r="AW26" s="24"/>
    </row>
    <row r="27" spans="1:49" ht="13" thickBot="1" x14ac:dyDescent="0.3">
      <c r="A27" s="149">
        <v>23</v>
      </c>
      <c r="B27" s="239" t="s">
        <v>237</v>
      </c>
      <c r="C27" s="47">
        <f>+AA$44</f>
        <v>-21</v>
      </c>
      <c r="D27" s="48">
        <f>+AB$45</f>
        <v>-18</v>
      </c>
      <c r="E27" s="45">
        <f>+AB$44</f>
        <v>3</v>
      </c>
      <c r="F27" s="18">
        <f>+AA$30</f>
        <v>0</v>
      </c>
      <c r="G27" s="198">
        <f t="shared" si="0"/>
        <v>-10117.969999999999</v>
      </c>
      <c r="AW27" s="24"/>
    </row>
    <row r="28" spans="1:49" x14ac:dyDescent="0.25">
      <c r="A28" s="16"/>
      <c r="G28" s="198"/>
      <c r="AW28" s="24"/>
    </row>
    <row r="29" spans="1:49" x14ac:dyDescent="0.25">
      <c r="AW29" s="24"/>
    </row>
    <row r="30" spans="1:49" ht="12.75" hidden="1" customHeight="1" x14ac:dyDescent="0.25">
      <c r="B30" t="s">
        <v>12</v>
      </c>
      <c r="C30">
        <f>+C31*C32</f>
        <v>0</v>
      </c>
      <c r="D30">
        <f t="shared" ref="D30:AV30" si="1">+D31*D32</f>
        <v>3</v>
      </c>
      <c r="E30">
        <f t="shared" si="1"/>
        <v>80</v>
      </c>
      <c r="F30">
        <f t="shared" si="1"/>
        <v>19</v>
      </c>
      <c r="G30">
        <f t="shared" si="1"/>
        <v>20</v>
      </c>
      <c r="H30">
        <f t="shared" si="1"/>
        <v>35</v>
      </c>
      <c r="I30">
        <f t="shared" si="1"/>
        <v>10</v>
      </c>
      <c r="J30">
        <f t="shared" si="1"/>
        <v>11</v>
      </c>
      <c r="K30">
        <f t="shared" si="1"/>
        <v>40</v>
      </c>
      <c r="L30">
        <f t="shared" si="1"/>
        <v>8</v>
      </c>
      <c r="M30">
        <f t="shared" si="1"/>
        <v>0</v>
      </c>
      <c r="N30">
        <f t="shared" si="1"/>
        <v>5</v>
      </c>
      <c r="O30">
        <f t="shared" si="1"/>
        <v>0</v>
      </c>
      <c r="P30">
        <f t="shared" si="1"/>
        <v>4</v>
      </c>
      <c r="Q30">
        <f t="shared" si="1"/>
        <v>0</v>
      </c>
      <c r="R30">
        <f t="shared" si="1"/>
        <v>2</v>
      </c>
      <c r="S30">
        <f t="shared" si="1"/>
        <v>0</v>
      </c>
      <c r="T30">
        <f t="shared" si="1"/>
        <v>7</v>
      </c>
      <c r="U30">
        <f t="shared" si="1"/>
        <v>0</v>
      </c>
      <c r="V30">
        <f t="shared" si="1"/>
        <v>6</v>
      </c>
      <c r="W30">
        <f t="shared" si="1"/>
        <v>0</v>
      </c>
      <c r="X30">
        <f t="shared" si="1"/>
        <v>10</v>
      </c>
      <c r="Y30">
        <f t="shared" si="1"/>
        <v>5</v>
      </c>
      <c r="Z30">
        <f t="shared" si="1"/>
        <v>19</v>
      </c>
      <c r="AA30">
        <f t="shared" ref="AA30:AR30" si="2">+AA31*AA32</f>
        <v>0</v>
      </c>
      <c r="AB30">
        <f t="shared" si="2"/>
        <v>3</v>
      </c>
      <c r="AC30">
        <f t="shared" si="2"/>
        <v>0</v>
      </c>
      <c r="AD30">
        <f t="shared" si="2"/>
        <v>28</v>
      </c>
      <c r="AE30">
        <f t="shared" si="2"/>
        <v>0</v>
      </c>
      <c r="AF30">
        <f t="shared" si="2"/>
        <v>4</v>
      </c>
      <c r="AG30">
        <f>+AG31*AG32</f>
        <v>0</v>
      </c>
      <c r="AH30">
        <f>+AH31*AH32</f>
        <v>1</v>
      </c>
      <c r="AI30">
        <f t="shared" ref="AI30:AJ30" si="3">+AI31*AI32</f>
        <v>0</v>
      </c>
      <c r="AJ30">
        <f t="shared" si="3"/>
        <v>1</v>
      </c>
      <c r="AK30">
        <f>+AK31*AK32</f>
        <v>0</v>
      </c>
      <c r="AL30">
        <f>+AL31*AL32</f>
        <v>1</v>
      </c>
      <c r="AM30">
        <f t="shared" ref="AM30:AN30" si="4">+AM31*AM32</f>
        <v>0</v>
      </c>
      <c r="AN30">
        <f t="shared" si="4"/>
        <v>1</v>
      </c>
      <c r="AO30">
        <f>+AO31*AO32</f>
        <v>0</v>
      </c>
      <c r="AP30">
        <f>+AP31*AP32</f>
        <v>3</v>
      </c>
      <c r="AQ30">
        <f t="shared" si="2"/>
        <v>0</v>
      </c>
      <c r="AR30">
        <f t="shared" si="2"/>
        <v>1</v>
      </c>
      <c r="AS30">
        <f>+AS31*AS32</f>
        <v>0</v>
      </c>
      <c r="AT30">
        <f>+AT31*AT32</f>
        <v>1</v>
      </c>
      <c r="AU30">
        <f t="shared" si="1"/>
        <v>0</v>
      </c>
      <c r="AV30">
        <f t="shared" si="1"/>
        <v>8</v>
      </c>
      <c r="AW30" s="24"/>
    </row>
    <row r="31" spans="1:49" ht="12.75" hidden="1" customHeight="1" x14ac:dyDescent="0.25">
      <c r="C31">
        <f>IF($B43&gt;3,1,0)</f>
        <v>1</v>
      </c>
      <c r="D31">
        <f t="shared" ref="D31:AV31" si="5">IF($B43&gt;3,1,0)</f>
        <v>1</v>
      </c>
      <c r="E31">
        <f t="shared" si="5"/>
        <v>1</v>
      </c>
      <c r="F31">
        <f t="shared" si="5"/>
        <v>1</v>
      </c>
      <c r="G31">
        <f t="shared" si="5"/>
        <v>1</v>
      </c>
      <c r="H31">
        <f t="shared" si="5"/>
        <v>1</v>
      </c>
      <c r="I31">
        <f t="shared" si="5"/>
        <v>1</v>
      </c>
      <c r="J31">
        <f t="shared" si="5"/>
        <v>1</v>
      </c>
      <c r="K31">
        <f t="shared" si="5"/>
        <v>1</v>
      </c>
      <c r="L31">
        <f t="shared" si="5"/>
        <v>1</v>
      </c>
      <c r="M31">
        <f t="shared" si="5"/>
        <v>1</v>
      </c>
      <c r="N31">
        <f t="shared" si="5"/>
        <v>1</v>
      </c>
      <c r="O31">
        <f t="shared" si="5"/>
        <v>1</v>
      </c>
      <c r="P31">
        <f t="shared" si="5"/>
        <v>1</v>
      </c>
      <c r="Q31">
        <f t="shared" si="5"/>
        <v>1</v>
      </c>
      <c r="R31">
        <f t="shared" si="5"/>
        <v>1</v>
      </c>
      <c r="S31">
        <f t="shared" si="5"/>
        <v>1</v>
      </c>
      <c r="T31">
        <f t="shared" si="5"/>
        <v>1</v>
      </c>
      <c r="U31">
        <f t="shared" si="5"/>
        <v>1</v>
      </c>
      <c r="V31">
        <f t="shared" si="5"/>
        <v>1</v>
      </c>
      <c r="W31">
        <f t="shared" si="5"/>
        <v>1</v>
      </c>
      <c r="X31">
        <f t="shared" si="5"/>
        <v>1</v>
      </c>
      <c r="Y31">
        <f t="shared" si="5"/>
        <v>1</v>
      </c>
      <c r="Z31">
        <f t="shared" si="5"/>
        <v>1</v>
      </c>
      <c r="AA31">
        <f t="shared" ref="AA31:AR31" si="6">IF($B43&gt;3,1,0)</f>
        <v>1</v>
      </c>
      <c r="AB31">
        <f t="shared" si="6"/>
        <v>1</v>
      </c>
      <c r="AC31">
        <f t="shared" si="6"/>
        <v>1</v>
      </c>
      <c r="AD31">
        <f t="shared" si="6"/>
        <v>1</v>
      </c>
      <c r="AE31">
        <f t="shared" si="6"/>
        <v>1</v>
      </c>
      <c r="AF31">
        <f t="shared" si="6"/>
        <v>1</v>
      </c>
      <c r="AG31">
        <f>IF($B43&gt;3,1,0)</f>
        <v>1</v>
      </c>
      <c r="AH31">
        <f>IF($B43&gt;3,1,0)</f>
        <v>1</v>
      </c>
      <c r="AI31">
        <f t="shared" ref="AI31:AJ31" si="7">IF($B43&gt;3,1,0)</f>
        <v>1</v>
      </c>
      <c r="AJ31">
        <f t="shared" si="7"/>
        <v>1</v>
      </c>
      <c r="AK31">
        <f>IF($B43&gt;3,1,0)</f>
        <v>1</v>
      </c>
      <c r="AL31">
        <f>IF($B43&gt;3,1,0)</f>
        <v>1</v>
      </c>
      <c r="AM31">
        <f t="shared" ref="AM31:AN31" si="8">IF($B43&gt;3,1,0)</f>
        <v>1</v>
      </c>
      <c r="AN31">
        <f t="shared" si="8"/>
        <v>1</v>
      </c>
      <c r="AO31">
        <f>IF($B43&gt;3,1,0)</f>
        <v>1</v>
      </c>
      <c r="AP31">
        <f>IF($B43&gt;3,1,0)</f>
        <v>1</v>
      </c>
      <c r="AQ31">
        <f t="shared" si="6"/>
        <v>1</v>
      </c>
      <c r="AR31">
        <f t="shared" si="6"/>
        <v>1</v>
      </c>
      <c r="AS31">
        <f>IF($B43&gt;3,1,0)</f>
        <v>1</v>
      </c>
      <c r="AT31">
        <f>IF($B43&gt;3,1,0)</f>
        <v>1</v>
      </c>
      <c r="AU31">
        <f t="shared" si="5"/>
        <v>1</v>
      </c>
      <c r="AV31">
        <f t="shared" si="5"/>
        <v>1</v>
      </c>
      <c r="AW31" s="24"/>
    </row>
    <row r="32" spans="1:49" ht="12.75" hidden="1" customHeight="1" x14ac:dyDescent="0.25">
      <c r="C32">
        <f>MAX(C33:C37)</f>
        <v>0</v>
      </c>
      <c r="D32">
        <f>+D44</f>
        <v>3</v>
      </c>
      <c r="E32">
        <f>MAX(E33:E37)</f>
        <v>80</v>
      </c>
      <c r="F32">
        <f>+F44</f>
        <v>19</v>
      </c>
      <c r="G32">
        <f>MAX(G33:G37)</f>
        <v>20</v>
      </c>
      <c r="H32">
        <f>+H44</f>
        <v>35</v>
      </c>
      <c r="I32">
        <f>MAX(I33:I37)</f>
        <v>10</v>
      </c>
      <c r="J32">
        <f>+J44</f>
        <v>11</v>
      </c>
      <c r="K32">
        <f>MAX(K33:K37)</f>
        <v>40</v>
      </c>
      <c r="L32">
        <f>+L44</f>
        <v>8</v>
      </c>
      <c r="M32">
        <f>MAX(M33:M37)</f>
        <v>0</v>
      </c>
      <c r="N32">
        <f>+N44</f>
        <v>5</v>
      </c>
      <c r="O32">
        <f>MAX(O33:O37)</f>
        <v>0</v>
      </c>
      <c r="P32">
        <f>+P44</f>
        <v>4</v>
      </c>
      <c r="Q32">
        <f>MAX(Q33:Q37)</f>
        <v>0</v>
      </c>
      <c r="R32">
        <f>+R44</f>
        <v>2</v>
      </c>
      <c r="S32">
        <f>MAX(S33:S37)</f>
        <v>0</v>
      </c>
      <c r="T32">
        <f>+T44</f>
        <v>7</v>
      </c>
      <c r="U32">
        <f>MAX(U33:U37)</f>
        <v>0</v>
      </c>
      <c r="V32">
        <f>+V44</f>
        <v>6</v>
      </c>
      <c r="W32">
        <f>MAX(W33:W37)</f>
        <v>0</v>
      </c>
      <c r="X32">
        <f>+X44</f>
        <v>10</v>
      </c>
      <c r="Y32">
        <f>MAX(Y33:Y37)</f>
        <v>5</v>
      </c>
      <c r="Z32">
        <f>+Z44</f>
        <v>19</v>
      </c>
      <c r="AA32">
        <f>MAX(AA33:AA37)</f>
        <v>0</v>
      </c>
      <c r="AB32">
        <f>+AB44</f>
        <v>3</v>
      </c>
      <c r="AC32">
        <f>MAX(AC33:AC37)</f>
        <v>0</v>
      </c>
      <c r="AD32">
        <f>+AD44</f>
        <v>28</v>
      </c>
      <c r="AE32">
        <f>MAX(AE33:AE37)</f>
        <v>0</v>
      </c>
      <c r="AF32">
        <f>+AF44</f>
        <v>4</v>
      </c>
      <c r="AG32">
        <f>MAX(AG33:AG37)</f>
        <v>0</v>
      </c>
      <c r="AH32">
        <f>+AH44</f>
        <v>1</v>
      </c>
      <c r="AI32">
        <f>MAX(AI33:AI37)</f>
        <v>0</v>
      </c>
      <c r="AJ32">
        <f>+AJ44</f>
        <v>1</v>
      </c>
      <c r="AK32">
        <f>MAX(AK33:AK37)</f>
        <v>0</v>
      </c>
      <c r="AL32">
        <f>+AL44</f>
        <v>1</v>
      </c>
      <c r="AM32">
        <f>MAX(AM33:AM37)</f>
        <v>0</v>
      </c>
      <c r="AN32">
        <f>+AN44</f>
        <v>1</v>
      </c>
      <c r="AO32">
        <f>MAX(AO33:AO37)</f>
        <v>0</v>
      </c>
      <c r="AP32">
        <f>+AP44</f>
        <v>3</v>
      </c>
      <c r="AQ32">
        <f>MAX(AQ33:AQ37)</f>
        <v>0</v>
      </c>
      <c r="AR32">
        <f>+AR44</f>
        <v>1</v>
      </c>
      <c r="AS32">
        <f>MAX(AS33:AS37)</f>
        <v>0</v>
      </c>
      <c r="AT32">
        <f>+AT44</f>
        <v>1</v>
      </c>
      <c r="AU32">
        <f>MAX(AU33:AU37)</f>
        <v>0</v>
      </c>
      <c r="AV32">
        <f>+AV44</f>
        <v>8</v>
      </c>
      <c r="AW32" s="24"/>
    </row>
    <row r="33" spans="1:52" ht="12.75" hidden="1" customHeight="1" x14ac:dyDescent="0.25">
      <c r="C33">
        <f>IF(C$38=5,5,0)</f>
        <v>0</v>
      </c>
      <c r="E33">
        <f>IF(E$38=5,5,0)</f>
        <v>0</v>
      </c>
      <c r="G33">
        <f>IF(G$38=5,5,0)</f>
        <v>0</v>
      </c>
      <c r="I33">
        <f>IF(I$38=5,5,0)</f>
        <v>0</v>
      </c>
      <c r="K33">
        <f>IF(K$38=5,5,0)</f>
        <v>0</v>
      </c>
      <c r="M33">
        <f>IF(M$38=5,5,0)</f>
        <v>0</v>
      </c>
      <c r="O33">
        <f>IF(O$38=5,5,0)</f>
        <v>0</v>
      </c>
      <c r="Q33">
        <f>IF(Q$38=5,5,0)</f>
        <v>0</v>
      </c>
      <c r="S33">
        <f>IF(S$38=5,5,0)</f>
        <v>0</v>
      </c>
      <c r="U33">
        <f>IF(U$38=5,5,0)</f>
        <v>0</v>
      </c>
      <c r="W33">
        <f>IF(W$38=5,5,0)</f>
        <v>0</v>
      </c>
      <c r="Y33">
        <f>IF(Y$38=5,5,0)</f>
        <v>5</v>
      </c>
      <c r="AA33">
        <f>IF(AA$38=5,5,0)</f>
        <v>0</v>
      </c>
      <c r="AC33">
        <f>IF(AC$38=5,5,0)</f>
        <v>0</v>
      </c>
      <c r="AE33">
        <f>IF(AE$38=5,5,0)</f>
        <v>0</v>
      </c>
      <c r="AG33">
        <f>IF(AG$38=5,5,0)</f>
        <v>0</v>
      </c>
      <c r="AI33">
        <f>IF(AI$38=5,5,0)</f>
        <v>0</v>
      </c>
      <c r="AK33">
        <f>IF(AK$38=5,5,0)</f>
        <v>0</v>
      </c>
      <c r="AM33">
        <f>IF(AM$38=5,5,0)</f>
        <v>0</v>
      </c>
      <c r="AO33">
        <f>IF(AO$38=5,5,0)</f>
        <v>0</v>
      </c>
      <c r="AQ33">
        <f>IF(AQ$38=5,5,0)</f>
        <v>0</v>
      </c>
      <c r="AS33">
        <f>IF(AS$38=5,5,0)</f>
        <v>0</v>
      </c>
      <c r="AU33">
        <f>IF(AU$38=5,5,0)</f>
        <v>0</v>
      </c>
      <c r="AW33" s="24"/>
    </row>
    <row r="34" spans="1:52" ht="12.75" hidden="1" customHeight="1" x14ac:dyDescent="0.25">
      <c r="C34">
        <f>IF(C$38=4,10,0)</f>
        <v>0</v>
      </c>
      <c r="E34">
        <f>IF(E$38=4,10,0)</f>
        <v>0</v>
      </c>
      <c r="G34">
        <f>IF(G$38=4,10,0)</f>
        <v>0</v>
      </c>
      <c r="I34">
        <f>IF(I$38=4,10,0)</f>
        <v>10</v>
      </c>
      <c r="K34">
        <f>IF(K$38=4,10,0)</f>
        <v>0</v>
      </c>
      <c r="M34">
        <f>IF(M$38=4,10,0)</f>
        <v>0</v>
      </c>
      <c r="O34">
        <f>IF(O$38=4,10,0)</f>
        <v>0</v>
      </c>
      <c r="Q34">
        <f>IF(Q$38=4,10,0)</f>
        <v>0</v>
      </c>
      <c r="S34">
        <f>IF(S$38=4,10,0)</f>
        <v>0</v>
      </c>
      <c r="U34">
        <f>IF(U$38=4,10,0)</f>
        <v>0</v>
      </c>
      <c r="W34">
        <f>IF(W$38=4,10,0)</f>
        <v>0</v>
      </c>
      <c r="Y34">
        <f>IF(Y$38=4,10,0)</f>
        <v>0</v>
      </c>
      <c r="AA34">
        <f>IF(AA$38=4,10,0)</f>
        <v>0</v>
      </c>
      <c r="AC34">
        <f>IF(AC$38=4,10,0)</f>
        <v>0</v>
      </c>
      <c r="AE34">
        <f>IF(AE$38=4,10,0)</f>
        <v>0</v>
      </c>
      <c r="AG34">
        <f>IF(AG$38=4,10,0)</f>
        <v>0</v>
      </c>
      <c r="AI34">
        <f>IF(AI$38=4,10,0)</f>
        <v>0</v>
      </c>
      <c r="AK34">
        <f>IF(AK$38=4,10,0)</f>
        <v>0</v>
      </c>
      <c r="AM34">
        <f>IF(AM$38=4,10,0)</f>
        <v>0</v>
      </c>
      <c r="AO34">
        <f>IF(AO$38=4,10,0)</f>
        <v>0</v>
      </c>
      <c r="AQ34">
        <f>IF(AQ$38=4,10,0)</f>
        <v>0</v>
      </c>
      <c r="AS34">
        <f>IF(AS$38=4,10,0)</f>
        <v>0</v>
      </c>
      <c r="AU34">
        <f>IF(AU$38=4,10,0)</f>
        <v>0</v>
      </c>
      <c r="AW34" s="24"/>
    </row>
    <row r="35" spans="1:52" ht="12.75" hidden="1" customHeight="1" x14ac:dyDescent="0.25">
      <c r="C35">
        <f>IF(C$38=3,20,0)</f>
        <v>0</v>
      </c>
      <c r="E35">
        <f>IF(E$38=3,20,0)</f>
        <v>0</v>
      </c>
      <c r="G35">
        <f>IF(G$38=3,20,0)</f>
        <v>20</v>
      </c>
      <c r="I35">
        <f>IF(I$38=3,20,0)</f>
        <v>0</v>
      </c>
      <c r="K35">
        <f>IF(K$38=3,20,0)</f>
        <v>0</v>
      </c>
      <c r="M35">
        <f>IF(M$38=3,20,0)</f>
        <v>0</v>
      </c>
      <c r="O35">
        <f>IF(O$38=3,20,0)</f>
        <v>0</v>
      </c>
      <c r="Q35">
        <f>IF(Q$38=3,20,0)</f>
        <v>0</v>
      </c>
      <c r="S35">
        <f>IF(S$38=3,20,0)</f>
        <v>0</v>
      </c>
      <c r="U35">
        <f>IF(U$38=3,20,0)</f>
        <v>0</v>
      </c>
      <c r="W35">
        <f>IF(W$38=3,20,0)</f>
        <v>0</v>
      </c>
      <c r="Y35">
        <f>IF(Y$38=3,20,0)</f>
        <v>0</v>
      </c>
      <c r="AA35">
        <f>IF(AA$38=3,20,0)</f>
        <v>0</v>
      </c>
      <c r="AC35">
        <f>IF(AC$38=3,20,0)</f>
        <v>0</v>
      </c>
      <c r="AE35">
        <f>IF(AE$38=3,20,0)</f>
        <v>0</v>
      </c>
      <c r="AG35">
        <f>IF(AG$38=3,20,0)</f>
        <v>0</v>
      </c>
      <c r="AI35">
        <f>IF(AI$38=3,20,0)</f>
        <v>0</v>
      </c>
      <c r="AK35">
        <f>IF(AK$38=3,20,0)</f>
        <v>0</v>
      </c>
      <c r="AM35">
        <f>IF(AM$38=3,20,0)</f>
        <v>0</v>
      </c>
      <c r="AO35">
        <f>IF(AO$38=3,20,0)</f>
        <v>0</v>
      </c>
      <c r="AQ35">
        <f>IF(AQ$38=3,20,0)</f>
        <v>0</v>
      </c>
      <c r="AS35">
        <f>IF(AS$38=3,20,0)</f>
        <v>0</v>
      </c>
      <c r="AU35">
        <f>IF(AU$38=3,20,0)</f>
        <v>0</v>
      </c>
      <c r="AW35" s="24"/>
    </row>
    <row r="36" spans="1:52" ht="12.75" hidden="1" customHeight="1" x14ac:dyDescent="0.25">
      <c r="C36">
        <f>IF(C$38=2,40,0)</f>
        <v>0</v>
      </c>
      <c r="E36">
        <f>IF(E$38=2,40,0)</f>
        <v>0</v>
      </c>
      <c r="G36">
        <f>IF(G$38=2,40,0)</f>
        <v>0</v>
      </c>
      <c r="I36">
        <f>IF(I$38=2,40,0)</f>
        <v>0</v>
      </c>
      <c r="K36">
        <f>IF(K$38=2,40,0)</f>
        <v>40</v>
      </c>
      <c r="M36">
        <f>IF(M$38=2,40,0)</f>
        <v>0</v>
      </c>
      <c r="O36">
        <f>IF(O$38=2,40,0)</f>
        <v>0</v>
      </c>
      <c r="Q36">
        <f>IF(Q$38=2,40,0)</f>
        <v>0</v>
      </c>
      <c r="S36">
        <f>IF(S$38=2,40,0)</f>
        <v>0</v>
      </c>
      <c r="U36">
        <f>IF(U$38=2,40,0)</f>
        <v>0</v>
      </c>
      <c r="W36">
        <f>IF(W$38=2,40,0)</f>
        <v>0</v>
      </c>
      <c r="Y36">
        <f>IF(Y$38=2,40,0)</f>
        <v>0</v>
      </c>
      <c r="AA36">
        <f>IF(AA$38=2,40,0)</f>
        <v>0</v>
      </c>
      <c r="AC36">
        <f>IF(AC$38=2,40,0)</f>
        <v>0</v>
      </c>
      <c r="AE36">
        <f>IF(AE$38=2,40,0)</f>
        <v>0</v>
      </c>
      <c r="AG36">
        <f>IF(AG$38=2,40,0)</f>
        <v>0</v>
      </c>
      <c r="AI36">
        <f>IF(AI$38=2,40,0)</f>
        <v>0</v>
      </c>
      <c r="AK36">
        <f>IF(AK$38=2,40,0)</f>
        <v>0</v>
      </c>
      <c r="AM36">
        <f>IF(AM$38=2,40,0)</f>
        <v>0</v>
      </c>
      <c r="AO36">
        <f>IF(AO$38=2,40,0)</f>
        <v>0</v>
      </c>
      <c r="AQ36">
        <f>IF(AQ$38=2,40,0)</f>
        <v>0</v>
      </c>
      <c r="AS36">
        <f>IF(AS$38=2,40,0)</f>
        <v>0</v>
      </c>
      <c r="AU36">
        <f>IF(AU$38=2,40,0)</f>
        <v>0</v>
      </c>
      <c r="AW36" s="24"/>
    </row>
    <row r="37" spans="1:52" ht="12.75" hidden="1" customHeight="1" x14ac:dyDescent="0.25">
      <c r="C37">
        <f>IF(C$38=1,80,0)</f>
        <v>0</v>
      </c>
      <c r="E37">
        <f>IF(E$38=1,80,0)</f>
        <v>80</v>
      </c>
      <c r="G37">
        <f>IF(G$38=1,80,0)</f>
        <v>0</v>
      </c>
      <c r="I37">
        <f>IF(I$38=1,80,0)</f>
        <v>0</v>
      </c>
      <c r="K37">
        <f>IF(K$38=1,80,0)</f>
        <v>0</v>
      </c>
      <c r="M37">
        <f>IF(M$38=1,80,0)</f>
        <v>0</v>
      </c>
      <c r="O37">
        <f>IF(O$38=1,80,0)</f>
        <v>0</v>
      </c>
      <c r="Q37">
        <f>IF(Q$38=1,80,0)</f>
        <v>0</v>
      </c>
      <c r="S37">
        <f>IF(S$38=1,80,0)</f>
        <v>0</v>
      </c>
      <c r="U37">
        <f>IF(U$38=1,80,0)</f>
        <v>0</v>
      </c>
      <c r="W37">
        <f>IF(W$38=1,80,0)</f>
        <v>0</v>
      </c>
      <c r="Y37">
        <f>IF(Y$38=1,80,0)</f>
        <v>0</v>
      </c>
      <c r="AA37">
        <f>IF(AA$38=1,80,0)</f>
        <v>0</v>
      </c>
      <c r="AC37">
        <f>IF(AC$38=1,80,0)</f>
        <v>0</v>
      </c>
      <c r="AE37">
        <f>IF(AE$38=1,80,0)</f>
        <v>0</v>
      </c>
      <c r="AG37">
        <f>IF(AG$38=1,80,0)</f>
        <v>0</v>
      </c>
      <c r="AI37">
        <f>IF(AI$38=1,80,0)</f>
        <v>0</v>
      </c>
      <c r="AK37">
        <f>IF(AK$38=1,80,0)</f>
        <v>0</v>
      </c>
      <c r="AM37">
        <f>IF(AM$38=1,80,0)</f>
        <v>0</v>
      </c>
      <c r="AO37">
        <f>IF(AO$38=1,80,0)</f>
        <v>0</v>
      </c>
      <c r="AQ37">
        <f>IF(AQ$38=1,80,0)</f>
        <v>0</v>
      </c>
      <c r="AS37">
        <f>IF(AS$38=1,80,0)</f>
        <v>0</v>
      </c>
      <c r="AU37">
        <f>IF(AU$38=1,80,0)</f>
        <v>0</v>
      </c>
      <c r="AW37" s="24"/>
    </row>
    <row r="38" spans="1:52" ht="12.75" hidden="1" customHeight="1" x14ac:dyDescent="0.25">
      <c r="C38">
        <f>RANK(C39,$C39:$BH39)*C43</f>
        <v>0</v>
      </c>
      <c r="E38">
        <f>RANK(E39,$C39:$BH39)*E43</f>
        <v>1</v>
      </c>
      <c r="G38">
        <f>RANK(G39,$C39:$BH39)*G43</f>
        <v>3</v>
      </c>
      <c r="I38">
        <f>RANK(I39,$C39:$BH39)*I43</f>
        <v>4</v>
      </c>
      <c r="K38">
        <f>RANK(K39,$C39:$BH39)*K43</f>
        <v>2</v>
      </c>
      <c r="M38">
        <f>RANK(M39,$C39:$BH39)*M43</f>
        <v>0</v>
      </c>
      <c r="O38">
        <f>RANK(O39,$C39:$BH39)*O43</f>
        <v>0</v>
      </c>
      <c r="Q38">
        <f>RANK(Q39,$C39:$BH39)*Q43</f>
        <v>0</v>
      </c>
      <c r="S38">
        <f>RANK(S39,$C39:$BH39)*S43</f>
        <v>10</v>
      </c>
      <c r="U38">
        <f>RANK(U39,$C39:$BH39)*U43</f>
        <v>6</v>
      </c>
      <c r="W38">
        <f>RANK(W39,$C39:$BH39)*W43</f>
        <v>9</v>
      </c>
      <c r="Y38">
        <f>RANK(Y39,$C39:$BH39)*Y43</f>
        <v>5</v>
      </c>
      <c r="AA38">
        <f>RANK(AA39,$C39:$BH39)*AA43</f>
        <v>0</v>
      </c>
      <c r="AC38">
        <f>RANK(AC39,$C39:$BH39)*AC43</f>
        <v>8</v>
      </c>
      <c r="AE38">
        <f>RANK(AE39,$C39:$BH39)*AE43</f>
        <v>0</v>
      </c>
      <c r="AG38">
        <f>RANK(AG39,$C39:$BH39)*AG43</f>
        <v>0</v>
      </c>
      <c r="AI38">
        <f>RANK(AI39,$C39:$BH39)*AI43</f>
        <v>0</v>
      </c>
      <c r="AK38">
        <f>RANK(AK39,$C39:$BH39)*AK43</f>
        <v>0</v>
      </c>
      <c r="AM38">
        <f>RANK(AM39,$C39:$BH39)*AM43</f>
        <v>0</v>
      </c>
      <c r="AO38">
        <f>RANK(AO39,$C39:$BH39)*AO43</f>
        <v>0</v>
      </c>
      <c r="AQ38">
        <f>RANK(AQ39,$C39:$BH39)*AQ43</f>
        <v>0</v>
      </c>
      <c r="AS38">
        <f>RANK(AS39,$C39:$BH39)*AS43</f>
        <v>0</v>
      </c>
      <c r="AU38">
        <f>RANK(AU39,$C39:$BH39)*AU43</f>
        <v>7</v>
      </c>
      <c r="AW38" s="24"/>
    </row>
    <row r="39" spans="1:52" ht="12.75" hidden="1" customHeight="1" x14ac:dyDescent="0.25">
      <c r="C39">
        <f>SUM(C40:C42)</f>
        <v>-1000137</v>
      </c>
      <c r="E39">
        <f>SUM(E40:E42)</f>
        <v>51190</v>
      </c>
      <c r="G39">
        <f>SUM(G40:G42)</f>
        <v>11576</v>
      </c>
      <c r="I39">
        <f>SUM(I40:I42)</f>
        <v>7158</v>
      </c>
      <c r="K39">
        <f>SUM(K40:K42)</f>
        <v>15403</v>
      </c>
      <c r="M39">
        <f>SUM(M40:M42)</f>
        <v>-1000041</v>
      </c>
      <c r="O39">
        <f>SUM(O40:O42)</f>
        <v>-1000067</v>
      </c>
      <c r="Q39">
        <f>SUM(Q40:Q42)</f>
        <v>-1000028</v>
      </c>
      <c r="S39">
        <f>SUM(S40:S42)</f>
        <v>-55518</v>
      </c>
      <c r="U39">
        <f>SUM(U40:U42)</f>
        <v>-7121</v>
      </c>
      <c r="W39">
        <f>SUM(W40:W42)</f>
        <v>-22142</v>
      </c>
      <c r="Y39">
        <f>SUM(Y40:Y42)</f>
        <v>6936</v>
      </c>
      <c r="AA39">
        <f>SUM(AA40:AA42)</f>
        <v>-1000198</v>
      </c>
      <c r="AC39">
        <f>SUM(AC40:AC42)</f>
        <v>-12615</v>
      </c>
      <c r="AE39">
        <f>SUM(AE40:AE42)</f>
        <v>-999876</v>
      </c>
      <c r="AG39">
        <f>SUM(AG40:AG42)</f>
        <v>-1000019</v>
      </c>
      <c r="AI39">
        <f>SUM(AI40:AI42)</f>
        <v>-999974</v>
      </c>
      <c r="AK39">
        <f>SUM(AK40:AK42)</f>
        <v>-1000034</v>
      </c>
      <c r="AM39">
        <f>SUM(AM40:AM42)</f>
        <v>-1000059</v>
      </c>
      <c r="AO39">
        <f>SUM(AO40:AO42)</f>
        <v>-999912</v>
      </c>
      <c r="AQ39">
        <f>SUM(AQ40:AQ42)</f>
        <v>-1000023</v>
      </c>
      <c r="AS39">
        <f>SUM(AS40:AS42)</f>
        <v>-999979</v>
      </c>
      <c r="AU39">
        <f>SUM(AU40:AU42)</f>
        <v>-7139</v>
      </c>
      <c r="AW39" s="24"/>
    </row>
    <row r="40" spans="1:52" ht="12.75" hidden="1" customHeight="1" x14ac:dyDescent="0.25">
      <c r="C40">
        <f>+D44</f>
        <v>3</v>
      </c>
      <c r="E40">
        <f>+F44</f>
        <v>19</v>
      </c>
      <c r="G40">
        <f>+H44</f>
        <v>35</v>
      </c>
      <c r="I40">
        <f>+J44</f>
        <v>11</v>
      </c>
      <c r="K40">
        <f>+L44</f>
        <v>8</v>
      </c>
      <c r="M40">
        <f>+N44</f>
        <v>5</v>
      </c>
      <c r="O40">
        <f>+P44</f>
        <v>4</v>
      </c>
      <c r="Q40">
        <f>+R44</f>
        <v>2</v>
      </c>
      <c r="S40">
        <f>+T44</f>
        <v>7</v>
      </c>
      <c r="U40">
        <f>+V44</f>
        <v>6</v>
      </c>
      <c r="W40">
        <f>+X44</f>
        <v>10</v>
      </c>
      <c r="Y40">
        <f>+Z44</f>
        <v>19</v>
      </c>
      <c r="AA40">
        <f>+AB44</f>
        <v>3</v>
      </c>
      <c r="AC40">
        <f>+AD44</f>
        <v>28</v>
      </c>
      <c r="AE40">
        <f>+AF44</f>
        <v>4</v>
      </c>
      <c r="AG40">
        <f>+AH44</f>
        <v>1</v>
      </c>
      <c r="AI40">
        <f>+AJ44</f>
        <v>1</v>
      </c>
      <c r="AK40">
        <f>+AL44</f>
        <v>1</v>
      </c>
      <c r="AM40">
        <f>+AN44</f>
        <v>1</v>
      </c>
      <c r="AO40">
        <f>+AP44</f>
        <v>3</v>
      </c>
      <c r="AQ40">
        <f>+AR44</f>
        <v>1</v>
      </c>
      <c r="AS40">
        <f>+AT44</f>
        <v>1</v>
      </c>
      <c r="AU40">
        <f>+AV44</f>
        <v>8</v>
      </c>
      <c r="AW40" s="24"/>
    </row>
    <row r="41" spans="1:52" ht="12.75" hidden="1" customHeight="1" x14ac:dyDescent="0.25">
      <c r="C41">
        <f>D45*10</f>
        <v>-120</v>
      </c>
      <c r="E41">
        <f>F45*10</f>
        <v>120</v>
      </c>
      <c r="G41">
        <f>H45*10</f>
        <v>530</v>
      </c>
      <c r="I41">
        <f>J45*10</f>
        <v>140</v>
      </c>
      <c r="K41">
        <f>L45*10</f>
        <v>380</v>
      </c>
      <c r="M41">
        <f>N45*10</f>
        <v>-50</v>
      </c>
      <c r="O41">
        <f>P45*10</f>
        <v>-70</v>
      </c>
      <c r="Q41">
        <f>R45*10</f>
        <v>-40</v>
      </c>
      <c r="S41">
        <f>T45*10</f>
        <v>-470</v>
      </c>
      <c r="U41">
        <f>V45*10</f>
        <v>-120</v>
      </c>
      <c r="W41">
        <f>X45*10</f>
        <v>-130</v>
      </c>
      <c r="Y41">
        <f>Z45*10</f>
        <v>-90</v>
      </c>
      <c r="AA41">
        <f>AB45*10</f>
        <v>-180</v>
      </c>
      <c r="AC41">
        <f>AD45*10</f>
        <v>370</v>
      </c>
      <c r="AE41">
        <f>AF45*10</f>
        <v>100</v>
      </c>
      <c r="AG41">
        <f>AH45*10</f>
        <v>-30</v>
      </c>
      <c r="AI41">
        <f>AJ45*10</f>
        <v>20</v>
      </c>
      <c r="AK41">
        <f>AL45*10</f>
        <v>-30</v>
      </c>
      <c r="AM41">
        <f>AN45*10</f>
        <v>-60</v>
      </c>
      <c r="AO41">
        <f>AP45*10</f>
        <v>80</v>
      </c>
      <c r="AQ41">
        <f>AR45*10</f>
        <v>-20</v>
      </c>
      <c r="AS41">
        <f>AT45*10</f>
        <v>10</v>
      </c>
      <c r="AU41">
        <f>AV45*10</f>
        <v>-140</v>
      </c>
      <c r="AW41" s="24"/>
    </row>
    <row r="42" spans="1:52" ht="12.75" hidden="1" customHeight="1" x14ac:dyDescent="0.25">
      <c r="C42">
        <f>IF(C43=1,C44*C43*1000+C44,-1000000+C44)</f>
        <v>-1000020</v>
      </c>
      <c r="E42">
        <f>IF(E43=1,E44*E43*1000+E44,-1000000+E44)</f>
        <v>51051</v>
      </c>
      <c r="G42">
        <f>IF(G43=1,G44*G43*1000+G44,-1000000+G44)</f>
        <v>11011</v>
      </c>
      <c r="I42">
        <f>IF(I43=1,I44*I43*1000+I44,-1000000+I44)</f>
        <v>7007</v>
      </c>
      <c r="K42">
        <f>IF(K43=1,K44*K43*1000+K44,-1000000+K44)</f>
        <v>15015</v>
      </c>
      <c r="M42">
        <f>IF(M43=1,M44*M43*1000+M44,-1000000+M44)</f>
        <v>-999996</v>
      </c>
      <c r="O42">
        <f>IF(O43=1,O44*O43*1000+O44,-1000000+O44)</f>
        <v>-1000001</v>
      </c>
      <c r="Q42">
        <f>IF(Q43=1,Q44*Q43*1000+Q44,-1000000+Q44)</f>
        <v>-999990</v>
      </c>
      <c r="S42">
        <f>IF(S43=1,S44*S43*1000+S44,-1000000+S44)</f>
        <v>-55055</v>
      </c>
      <c r="U42">
        <f>IF(U43=1,U44*U43*1000+U44,-1000000+U44)</f>
        <v>-7007</v>
      </c>
      <c r="W42">
        <f>IF(W43=1,W44*W43*1000+W44,-1000000+W44)</f>
        <v>-22022</v>
      </c>
      <c r="Y42">
        <f>IF(Y43=1,Y44*Y43*1000+Y44,-1000000+Y44)</f>
        <v>7007</v>
      </c>
      <c r="AA42">
        <f>IF(AA43=1,AA44*AA43*1000+AA44,-1000000+AA44)</f>
        <v>-1000021</v>
      </c>
      <c r="AC42">
        <f>IF(AC43=1,AC44*AC43*1000+AC44,-1000000+AC44)</f>
        <v>-13013</v>
      </c>
      <c r="AE42">
        <f>IF(AE43=1,AE44*AE43*1000+AE44,-1000000+AE44)</f>
        <v>-999980</v>
      </c>
      <c r="AG42">
        <f>IF(AG43=1,AG44*AG43*1000+AG44,-1000000+AG44)</f>
        <v>-999990</v>
      </c>
      <c r="AI42">
        <f>IF(AI43=1,AI44*AI43*1000+AI44,-1000000+AI44)</f>
        <v>-999995</v>
      </c>
      <c r="AK42">
        <f>IF(AK43=1,AK44*AK43*1000+AK44,-1000000+AK44)</f>
        <v>-1000005</v>
      </c>
      <c r="AM42">
        <f>IF(AM43=1,AM44*AM43*1000+AM44,-1000000+AM44)</f>
        <v>-1000000</v>
      </c>
      <c r="AO42">
        <f>IF(AO43=1,AO44*AO43*1000+AO44,-1000000+AO44)</f>
        <v>-999995</v>
      </c>
      <c r="AQ42">
        <f>IF(AQ43=1,AQ44*AQ43*1000+AQ44,-1000000+AQ44)</f>
        <v>-1000004</v>
      </c>
      <c r="AS42">
        <f>IF(AS43=1,AS44*AS43*1000+AS44,-1000000+AS44)</f>
        <v>-999990</v>
      </c>
      <c r="AU42">
        <f>IF(AU43=1,AU44*AU43*1000+AU44,-1000000+AU44)</f>
        <v>-7007</v>
      </c>
      <c r="AW42" s="24"/>
    </row>
    <row r="43" spans="1:52" ht="13" hidden="1" thickBot="1" x14ac:dyDescent="0.3">
      <c r="A43" t="s">
        <v>13</v>
      </c>
      <c r="B43">
        <f>SUM(C43:AU43)</f>
        <v>10</v>
      </c>
      <c r="C43">
        <f>IF(D44&gt;=$A3/2,1,0)</f>
        <v>0</v>
      </c>
      <c r="E43">
        <f>IF(F44&gt;=$A3/2,1,0)</f>
        <v>1</v>
      </c>
      <c r="G43">
        <f>IF(H44&gt;=$A3/2,1,0)</f>
        <v>1</v>
      </c>
      <c r="I43">
        <f>IF(J44&gt;=$A3/2,1,0)</f>
        <v>1</v>
      </c>
      <c r="K43">
        <f>IF(L44&gt;=$A3/2,1,0)</f>
        <v>1</v>
      </c>
      <c r="M43">
        <f>IF(N44&gt;=$A3/2,1,0)</f>
        <v>0</v>
      </c>
      <c r="O43">
        <f>IF(P44&gt;=$A3/2,1,0)</f>
        <v>0</v>
      </c>
      <c r="Q43">
        <f>IF(R44&gt;=$A3/2,1,0)</f>
        <v>0</v>
      </c>
      <c r="S43">
        <f>IF(T44&gt;=$A3/2,1,0)</f>
        <v>1</v>
      </c>
      <c r="U43">
        <f>IF(V44&gt;=$A3/2,1,0)</f>
        <v>1</v>
      </c>
      <c r="W43">
        <f>IF(X44&gt;=$A3/2,1,0)</f>
        <v>1</v>
      </c>
      <c r="Y43">
        <f>IF(Z44&gt;=$A3/2,1,0)</f>
        <v>1</v>
      </c>
      <c r="AA43">
        <f>IF(AB44&gt;=$A3/2,1,0)</f>
        <v>0</v>
      </c>
      <c r="AC43">
        <f>IF(AD44&gt;=$A3/2,1,0)</f>
        <v>1</v>
      </c>
      <c r="AE43">
        <f>IF(AF44&gt;=$A3/2,1,0)</f>
        <v>0</v>
      </c>
      <c r="AG43">
        <f>IF(AH44&gt;=$A3/2,1,0)</f>
        <v>0</v>
      </c>
      <c r="AI43">
        <f>IF(AJ44&gt;=$A3/2,1,0)</f>
        <v>0</v>
      </c>
      <c r="AK43">
        <f>IF(AL44&gt;=$A3/2,1,0)</f>
        <v>0</v>
      </c>
      <c r="AM43">
        <f>IF(AN44&gt;=$A3/2,1,0)</f>
        <v>0</v>
      </c>
      <c r="AO43">
        <f>IF(AP44&gt;=$A3/2,1,0)</f>
        <v>0</v>
      </c>
      <c r="AQ43">
        <f>IF(AR44&gt;=$A3/2,1,0)</f>
        <v>0</v>
      </c>
      <c r="AS43">
        <f>IF(AT44&gt;=$A3/2,1,0)</f>
        <v>0</v>
      </c>
      <c r="AU43">
        <f>IF(AV44&gt;=$A3/2,1,0)</f>
        <v>1</v>
      </c>
      <c r="AW43" s="24"/>
    </row>
    <row r="44" spans="1:52" ht="13.5" hidden="1" customHeight="1" thickBot="1" x14ac:dyDescent="0.3">
      <c r="C44" s="2">
        <f>IF(SUM(C49:C287)&lt;-1000,-100000000,SUM(C49:C287))</f>
        <v>-20</v>
      </c>
      <c r="D44" s="2">
        <f>COUNT(D49:D287)</f>
        <v>3</v>
      </c>
      <c r="E44" s="2">
        <f>IF(SUM(E49:E287)&lt;-1000,-100000000,SUM(E49:E287))</f>
        <v>51</v>
      </c>
      <c r="F44" s="2">
        <f>COUNT(F49:F287)</f>
        <v>19</v>
      </c>
      <c r="G44" s="2">
        <f>IF(SUM(G49:G287)&lt;-1000,-100000000,SUM(G49:G287))</f>
        <v>11</v>
      </c>
      <c r="H44" s="2">
        <f>COUNT(H49:H287)</f>
        <v>35</v>
      </c>
      <c r="I44" s="2">
        <f>IF(SUM(I49:I287)&lt;-1000,-100000000,SUM(I49:I287))</f>
        <v>7</v>
      </c>
      <c r="J44" s="2">
        <f>COUNT(J49:J287)</f>
        <v>11</v>
      </c>
      <c r="K44" s="2">
        <f>IF(SUM(K49:K287)&lt;-1000,-100000000,SUM(K49:K287))</f>
        <v>15</v>
      </c>
      <c r="L44" s="2">
        <f>COUNT(L49:L287)</f>
        <v>8</v>
      </c>
      <c r="M44" s="2">
        <f>IF(SUM(M49:M287)&lt;-1000,-100000000,SUM(M49:M287))</f>
        <v>4</v>
      </c>
      <c r="N44" s="2">
        <f>COUNT(N49:N287)</f>
        <v>5</v>
      </c>
      <c r="O44" s="2">
        <f>IF(SUM(O49:O287)&lt;-1000,-100000000,SUM(O49:O287))</f>
        <v>-1</v>
      </c>
      <c r="P44" s="2">
        <f>COUNT(P49:P287)</f>
        <v>4</v>
      </c>
      <c r="Q44" s="2">
        <f>IF(SUM(Q49:Q287)&lt;-1000,-100000000,SUM(Q49:Q287))</f>
        <v>10</v>
      </c>
      <c r="R44" s="2">
        <f>COUNT(R49:R287)</f>
        <v>2</v>
      </c>
      <c r="S44" s="2">
        <f>IF(SUM(S49:S287)&lt;-1000,-100000000,SUM(S49:S287))</f>
        <v>-55</v>
      </c>
      <c r="T44" s="2">
        <f>COUNT(T49:T287)</f>
        <v>7</v>
      </c>
      <c r="U44" s="2">
        <f>IF(SUM(U49:U287)&lt;-1000,-100000000,SUM(U49:U287))</f>
        <v>-7</v>
      </c>
      <c r="V44" s="2">
        <f>COUNT(V49:V287)</f>
        <v>6</v>
      </c>
      <c r="W44" s="2">
        <f>IF(SUM(W49:W287)&lt;-1000,-100000000,SUM(W49:W287))</f>
        <v>-22</v>
      </c>
      <c r="X44" s="2">
        <f>COUNT(X49:X287)</f>
        <v>10</v>
      </c>
      <c r="Y44" s="2">
        <f>IF(SUM(Y49:Y287)&lt;-1000,-100000000,SUM(Y49:Y287))</f>
        <v>7</v>
      </c>
      <c r="Z44" s="2">
        <f>COUNT(Z49:Z287)</f>
        <v>19</v>
      </c>
      <c r="AA44" s="2">
        <f>IF(SUM(AA49:AA287)&lt;-1000,-100000000,SUM(AA49:AA287))</f>
        <v>-21</v>
      </c>
      <c r="AB44" s="2">
        <f>COUNT(AB49:AB287)</f>
        <v>3</v>
      </c>
      <c r="AC44" s="2">
        <f>IF(SUM(AC49:AC287)&lt;-1000,-100000000,SUM(AC49:AC287))</f>
        <v>-13</v>
      </c>
      <c r="AD44" s="2">
        <f>COUNT(AD49:AD287)</f>
        <v>28</v>
      </c>
      <c r="AE44" s="2">
        <f>IF(SUM(AE49:AE287)&lt;-1000,-100000000,SUM(AE49:AE287))</f>
        <v>20</v>
      </c>
      <c r="AF44" s="2">
        <f>COUNT(AF49:AF287)</f>
        <v>4</v>
      </c>
      <c r="AG44" s="2">
        <f>IF(SUM(AG49:AG287)&lt;-1000,-100000000,SUM(AG49:AG287))</f>
        <v>10</v>
      </c>
      <c r="AH44" s="2">
        <f>COUNT(AH49:AH287)</f>
        <v>1</v>
      </c>
      <c r="AI44" s="2">
        <f>IF(SUM(AI49:AI287)&lt;-1000,-100000000,SUM(AI49:AI287))</f>
        <v>5</v>
      </c>
      <c r="AJ44" s="2">
        <f>COUNT(AJ49:AJ287)</f>
        <v>1</v>
      </c>
      <c r="AK44" s="2">
        <f>IF(SUM(AK49:AK287)&lt;-1000,-100000000,SUM(AK49:AK287))</f>
        <v>-5</v>
      </c>
      <c r="AL44" s="2">
        <f>COUNT(AL49:AL287)</f>
        <v>1</v>
      </c>
      <c r="AM44" s="2">
        <f>IF(SUM(AM49:AM287)&lt;-1000,-100000000,SUM(AM49:AM287))</f>
        <v>0</v>
      </c>
      <c r="AN44" s="2">
        <f>COUNT(AN49:AN287)</f>
        <v>1</v>
      </c>
      <c r="AO44" s="2">
        <f>IF(SUM(AO49:AO287)&lt;-1000,-100000000,SUM(AO49:AO287))</f>
        <v>5</v>
      </c>
      <c r="AP44" s="2">
        <f>COUNT(AP49:AP287)</f>
        <v>3</v>
      </c>
      <c r="AQ44" s="2">
        <f>IF(SUM(AQ49:AQ287)&lt;-1000,-100000000,SUM(AQ49:AQ287))</f>
        <v>-4</v>
      </c>
      <c r="AR44" s="2">
        <f>COUNT(AR49:AR287)</f>
        <v>1</v>
      </c>
      <c r="AS44" s="2">
        <f>IF(SUM(AS49:AS287)&lt;-1000,-100000000,SUM(AS49:AS287))</f>
        <v>10</v>
      </c>
      <c r="AT44" s="2">
        <f>COUNT(AT49:AT287)</f>
        <v>1</v>
      </c>
      <c r="AU44" s="2">
        <f>IF(SUM(AU49:AU287)&lt;-1000,-100000000,SUM(AU49:AU287))</f>
        <v>-7</v>
      </c>
      <c r="AV44" s="2">
        <f>COUNT(AV49:AV287)</f>
        <v>8</v>
      </c>
      <c r="AW44" s="24"/>
    </row>
    <row r="45" spans="1:52" ht="12.75" hidden="1" customHeight="1" x14ac:dyDescent="0.25">
      <c r="C45" s="2">
        <f t="shared" ref="C45:AV45" si="9">SUM(C49:C181)</f>
        <v>-20</v>
      </c>
      <c r="D45" s="2">
        <f t="shared" si="9"/>
        <v>-12</v>
      </c>
      <c r="E45" s="2">
        <f t="shared" si="9"/>
        <v>51</v>
      </c>
      <c r="F45" s="2">
        <f t="shared" si="9"/>
        <v>12</v>
      </c>
      <c r="G45" s="2">
        <f t="shared" si="9"/>
        <v>11</v>
      </c>
      <c r="H45" s="2">
        <f t="shared" si="9"/>
        <v>53</v>
      </c>
      <c r="I45" s="2">
        <f t="shared" si="9"/>
        <v>7</v>
      </c>
      <c r="J45" s="2">
        <f t="shared" si="9"/>
        <v>14</v>
      </c>
      <c r="K45" s="2">
        <f t="shared" si="9"/>
        <v>15</v>
      </c>
      <c r="L45" s="2">
        <f t="shared" si="9"/>
        <v>38</v>
      </c>
      <c r="M45" s="2">
        <f t="shared" si="9"/>
        <v>4</v>
      </c>
      <c r="N45" s="2">
        <f t="shared" si="9"/>
        <v>-5</v>
      </c>
      <c r="O45" s="2">
        <f t="shared" si="9"/>
        <v>-1</v>
      </c>
      <c r="P45" s="2">
        <f t="shared" si="9"/>
        <v>-7</v>
      </c>
      <c r="Q45" s="2">
        <f t="shared" si="9"/>
        <v>10</v>
      </c>
      <c r="R45" s="2">
        <f t="shared" si="9"/>
        <v>-4</v>
      </c>
      <c r="S45" s="2">
        <f t="shared" si="9"/>
        <v>-55</v>
      </c>
      <c r="T45" s="2">
        <f t="shared" si="9"/>
        <v>-47</v>
      </c>
      <c r="U45" s="2">
        <f t="shared" si="9"/>
        <v>-7</v>
      </c>
      <c r="V45" s="2">
        <f t="shared" si="9"/>
        <v>-12</v>
      </c>
      <c r="W45" s="2">
        <f t="shared" si="9"/>
        <v>-22</v>
      </c>
      <c r="X45" s="2">
        <f t="shared" si="9"/>
        <v>-13</v>
      </c>
      <c r="Y45" s="2">
        <f t="shared" si="9"/>
        <v>7</v>
      </c>
      <c r="Z45" s="2">
        <f t="shared" si="9"/>
        <v>-9</v>
      </c>
      <c r="AA45" s="2">
        <f t="shared" ref="AA45:AR45" si="10">SUM(AA49:AA181)</f>
        <v>-21</v>
      </c>
      <c r="AB45" s="2">
        <f t="shared" si="10"/>
        <v>-18</v>
      </c>
      <c r="AC45" s="2">
        <f t="shared" si="10"/>
        <v>-13</v>
      </c>
      <c r="AD45" s="2">
        <f t="shared" si="10"/>
        <v>37</v>
      </c>
      <c r="AE45" s="2">
        <f t="shared" si="10"/>
        <v>20</v>
      </c>
      <c r="AF45" s="2">
        <f t="shared" si="10"/>
        <v>10</v>
      </c>
      <c r="AG45" s="2">
        <f>SUM(AG49:AG181)</f>
        <v>10</v>
      </c>
      <c r="AH45" s="2">
        <f>SUM(AH49:AH181)</f>
        <v>-3</v>
      </c>
      <c r="AI45" s="2">
        <f t="shared" ref="AI45:AJ45" si="11">SUM(AI49:AI181)</f>
        <v>5</v>
      </c>
      <c r="AJ45" s="2">
        <f t="shared" si="11"/>
        <v>2</v>
      </c>
      <c r="AK45" s="2">
        <f>SUM(AK49:AK181)</f>
        <v>-5</v>
      </c>
      <c r="AL45" s="2">
        <f>SUM(AL49:AL181)</f>
        <v>-3</v>
      </c>
      <c r="AM45" s="2">
        <f t="shared" ref="AM45:AN45" si="12">SUM(AM49:AM181)</f>
        <v>0</v>
      </c>
      <c r="AN45" s="2">
        <f t="shared" si="12"/>
        <v>-6</v>
      </c>
      <c r="AO45" s="2">
        <f>SUM(AO49:AO181)</f>
        <v>5</v>
      </c>
      <c r="AP45" s="2">
        <f>SUM(AP49:AP181)</f>
        <v>8</v>
      </c>
      <c r="AQ45" s="2">
        <f t="shared" si="10"/>
        <v>-4</v>
      </c>
      <c r="AR45" s="2">
        <f t="shared" si="10"/>
        <v>-2</v>
      </c>
      <c r="AS45" s="2">
        <f>SUM(AS49:AS181)</f>
        <v>10</v>
      </c>
      <c r="AT45" s="2">
        <f>SUM(AT49:AT181)</f>
        <v>1</v>
      </c>
      <c r="AU45" s="2">
        <f t="shared" si="9"/>
        <v>-7</v>
      </c>
      <c r="AV45" s="2">
        <f t="shared" si="9"/>
        <v>-14</v>
      </c>
      <c r="AW45" s="24"/>
    </row>
    <row r="46" spans="1:52" ht="13" thickBot="1" x14ac:dyDescent="0.3"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41">
        <f>MAX(AX49:AX108)</f>
        <v>143</v>
      </c>
    </row>
    <row r="47" spans="1:52" x14ac:dyDescent="0.25">
      <c r="B47" s="327" t="s">
        <v>214</v>
      </c>
      <c r="C47" s="469" t="s">
        <v>155</v>
      </c>
      <c r="D47" s="470"/>
      <c r="E47" s="469" t="s">
        <v>129</v>
      </c>
      <c r="F47" s="470"/>
      <c r="G47" s="473" t="s">
        <v>1</v>
      </c>
      <c r="H47" s="470"/>
      <c r="I47" s="469" t="s">
        <v>239</v>
      </c>
      <c r="J47" s="470"/>
      <c r="K47" s="473" t="s">
        <v>93</v>
      </c>
      <c r="L47" s="470"/>
      <c r="M47" s="469" t="s">
        <v>270</v>
      </c>
      <c r="N47" s="470"/>
      <c r="O47" s="473" t="s">
        <v>9</v>
      </c>
      <c r="P47" s="470"/>
      <c r="Q47" s="469" t="s">
        <v>288</v>
      </c>
      <c r="R47" s="470"/>
      <c r="S47" s="469" t="s">
        <v>267</v>
      </c>
      <c r="T47" s="470"/>
      <c r="U47" s="469" t="s">
        <v>62</v>
      </c>
      <c r="V47" s="470"/>
      <c r="W47" s="469" t="s">
        <v>271</v>
      </c>
      <c r="X47" s="470"/>
      <c r="Y47" s="473" t="s">
        <v>141</v>
      </c>
      <c r="Z47" s="470"/>
      <c r="AA47" s="469" t="s">
        <v>237</v>
      </c>
      <c r="AB47" s="470"/>
      <c r="AC47" s="469" t="s">
        <v>140</v>
      </c>
      <c r="AD47" s="470"/>
      <c r="AE47" s="473" t="s">
        <v>130</v>
      </c>
      <c r="AF47" s="470"/>
      <c r="AG47" s="469" t="s">
        <v>152</v>
      </c>
      <c r="AH47" s="470"/>
      <c r="AI47" s="469" t="s">
        <v>43</v>
      </c>
      <c r="AJ47" s="470"/>
      <c r="AK47" s="469" t="s">
        <v>236</v>
      </c>
      <c r="AL47" s="470"/>
      <c r="AM47" s="469" t="s">
        <v>122</v>
      </c>
      <c r="AN47" s="470"/>
      <c r="AO47" s="469" t="s">
        <v>245</v>
      </c>
      <c r="AP47" s="470"/>
      <c r="AQ47" s="469" t="s">
        <v>286</v>
      </c>
      <c r="AR47" s="470"/>
      <c r="AS47" s="469" t="s">
        <v>251</v>
      </c>
      <c r="AT47" s="470"/>
      <c r="AU47" s="469" t="s">
        <v>139</v>
      </c>
      <c r="AV47" s="470"/>
      <c r="AW47" s="41">
        <f>COUNT(AW49:AW202)</f>
        <v>35</v>
      </c>
      <c r="AX47" s="86" t="s">
        <v>7</v>
      </c>
      <c r="AY47" s="85" t="s">
        <v>8</v>
      </c>
      <c r="AZ47" s="87" t="s">
        <v>47</v>
      </c>
    </row>
    <row r="48" spans="1:52" ht="13" thickBot="1" x14ac:dyDescent="0.3">
      <c r="B48" s="31">
        <f>SUM(B49:B119)</f>
        <v>0</v>
      </c>
      <c r="C48" s="3" t="s">
        <v>3</v>
      </c>
      <c r="D48" s="4" t="s">
        <v>2</v>
      </c>
      <c r="E48" s="241" t="s">
        <v>3</v>
      </c>
      <c r="F48" s="4" t="s">
        <v>2</v>
      </c>
      <c r="G48" s="3" t="s">
        <v>3</v>
      </c>
      <c r="H48" s="4" t="s">
        <v>2</v>
      </c>
      <c r="I48" s="3" t="s">
        <v>3</v>
      </c>
      <c r="J48" s="4" t="s">
        <v>2</v>
      </c>
      <c r="K48" s="3" t="s">
        <v>3</v>
      </c>
      <c r="L48" s="4" t="s">
        <v>2</v>
      </c>
      <c r="M48" s="3" t="s">
        <v>3</v>
      </c>
      <c r="N48" s="4" t="s">
        <v>2</v>
      </c>
      <c r="O48" s="3" t="s">
        <v>3</v>
      </c>
      <c r="P48" s="4" t="s">
        <v>2</v>
      </c>
      <c r="Q48" s="3" t="s">
        <v>3</v>
      </c>
      <c r="R48" s="4" t="s">
        <v>2</v>
      </c>
      <c r="S48" s="3" t="s">
        <v>3</v>
      </c>
      <c r="T48" s="4" t="s">
        <v>2</v>
      </c>
      <c r="U48" s="3" t="s">
        <v>3</v>
      </c>
      <c r="V48" s="4" t="s">
        <v>2</v>
      </c>
      <c r="W48" s="3" t="s">
        <v>3</v>
      </c>
      <c r="X48" s="4" t="s">
        <v>2</v>
      </c>
      <c r="Y48" s="3" t="s">
        <v>3</v>
      </c>
      <c r="Z48" s="4" t="s">
        <v>2</v>
      </c>
      <c r="AA48" s="3" t="s">
        <v>3</v>
      </c>
      <c r="AB48" s="4" t="s">
        <v>2</v>
      </c>
      <c r="AC48" s="3" t="s">
        <v>3</v>
      </c>
      <c r="AD48" s="4" t="s">
        <v>2</v>
      </c>
      <c r="AE48" s="3" t="s">
        <v>3</v>
      </c>
      <c r="AF48" s="4" t="s">
        <v>2</v>
      </c>
      <c r="AG48" s="3" t="s">
        <v>3</v>
      </c>
      <c r="AH48" s="4" t="s">
        <v>2</v>
      </c>
      <c r="AI48" s="3" t="s">
        <v>3</v>
      </c>
      <c r="AJ48" s="4" t="s">
        <v>2</v>
      </c>
      <c r="AK48" s="3" t="s">
        <v>3</v>
      </c>
      <c r="AL48" s="4" t="s">
        <v>2</v>
      </c>
      <c r="AM48" s="3" t="s">
        <v>3</v>
      </c>
      <c r="AN48" s="4" t="s">
        <v>2</v>
      </c>
      <c r="AO48" s="3" t="s">
        <v>3</v>
      </c>
      <c r="AP48" s="4" t="s">
        <v>2</v>
      </c>
      <c r="AQ48" s="3" t="s">
        <v>3</v>
      </c>
      <c r="AR48" s="4" t="s">
        <v>2</v>
      </c>
      <c r="AS48" s="3" t="s">
        <v>3</v>
      </c>
      <c r="AT48" s="4" t="s">
        <v>2</v>
      </c>
      <c r="AU48" s="3" t="s">
        <v>3</v>
      </c>
      <c r="AV48" s="4" t="s">
        <v>2</v>
      </c>
      <c r="AW48" s="27" t="s">
        <v>22</v>
      </c>
      <c r="AX48" s="27" t="s">
        <v>16</v>
      </c>
    </row>
    <row r="49" spans="1:54" x14ac:dyDescent="0.25">
      <c r="A49">
        <v>1</v>
      </c>
      <c r="B49" s="162"/>
      <c r="C49" s="10"/>
      <c r="D49" s="11"/>
      <c r="E49" s="10">
        <v>5</v>
      </c>
      <c r="F49" s="11">
        <v>-3</v>
      </c>
      <c r="G49" s="10">
        <v>-5</v>
      </c>
      <c r="H49" s="11">
        <v>2</v>
      </c>
      <c r="I49" s="10"/>
      <c r="J49" s="11"/>
      <c r="K49" s="10"/>
      <c r="L49" s="11"/>
      <c r="M49" s="10"/>
      <c r="N49" s="11"/>
      <c r="O49" s="10"/>
      <c r="P49" s="11"/>
      <c r="Q49" s="10"/>
      <c r="R49" s="11"/>
      <c r="S49" s="10"/>
      <c r="T49" s="11"/>
      <c r="U49" s="10"/>
      <c r="V49" s="11"/>
      <c r="W49" s="10"/>
      <c r="X49" s="11"/>
      <c r="Y49" s="10">
        <v>10</v>
      </c>
      <c r="Z49" s="11">
        <v>7</v>
      </c>
      <c r="AA49" s="10"/>
      <c r="AB49" s="11"/>
      <c r="AC49" s="10">
        <v>-10</v>
      </c>
      <c r="AD49" s="11">
        <v>-5</v>
      </c>
      <c r="AE49" s="10">
        <v>0</v>
      </c>
      <c r="AF49" s="11">
        <v>-1</v>
      </c>
      <c r="AG49" s="407"/>
      <c r="AH49" s="11"/>
      <c r="AI49" s="10"/>
      <c r="AJ49" s="11"/>
      <c r="AK49" s="10"/>
      <c r="AL49" s="11"/>
      <c r="AM49" s="10"/>
      <c r="AN49" s="11"/>
      <c r="AO49" s="407"/>
      <c r="AP49" s="11"/>
      <c r="AQ49" s="10"/>
      <c r="AR49" s="11"/>
      <c r="AS49" s="10"/>
      <c r="AT49" s="11"/>
      <c r="AU49" s="10"/>
      <c r="AV49" s="11"/>
      <c r="AW49" s="24">
        <v>45575</v>
      </c>
      <c r="AX49">
        <v>5</v>
      </c>
      <c r="AY49" s="41">
        <f t="shared" ref="AY49:AY82" si="13">+C49+E49+G49+I49++K49++M49+O49+Q49+S49+U49+W49+Y49+AU49+AA49+AC49+AE49+AO49+AQ49+AS49+AG49+AI49+AK49+AM49</f>
        <v>0</v>
      </c>
      <c r="AZ49" s="41">
        <f t="shared" ref="AZ49:AZ82" si="14">+D49+F49+H49+J49++L49++N49+P49+R49+T49+V49+X49+Z49+AV49+AB49+AD49+AF49+AP49+AR49+AT49+AH49+AJ49+AL49+AN49</f>
        <v>0</v>
      </c>
      <c r="BA49">
        <f t="shared" ref="BA49:BA89" si="15">COUNT(C49:AV49)/2</f>
        <v>5</v>
      </c>
      <c r="BB49">
        <f t="shared" ref="BB49:BB57" si="16">+AY49/BA49</f>
        <v>0</v>
      </c>
    </row>
    <row r="50" spans="1:54" x14ac:dyDescent="0.25">
      <c r="A50" s="41">
        <f>+A49+1</f>
        <v>2</v>
      </c>
      <c r="B50" s="53"/>
      <c r="C50" s="54"/>
      <c r="D50" s="15"/>
      <c r="E50" s="54">
        <v>5</v>
      </c>
      <c r="F50" s="15">
        <v>3</v>
      </c>
      <c r="G50" s="54">
        <v>0</v>
      </c>
      <c r="H50" s="15">
        <v>-7</v>
      </c>
      <c r="I50" s="54"/>
      <c r="J50" s="15"/>
      <c r="K50" s="54"/>
      <c r="L50" s="15"/>
      <c r="M50" s="54"/>
      <c r="N50" s="15"/>
      <c r="O50" s="54"/>
      <c r="P50" s="15"/>
      <c r="Q50" s="54"/>
      <c r="R50" s="15"/>
      <c r="S50" s="54"/>
      <c r="T50" s="15"/>
      <c r="U50" s="54"/>
      <c r="V50" s="15"/>
      <c r="W50" s="54"/>
      <c r="X50" s="15"/>
      <c r="Y50" s="54">
        <v>-10</v>
      </c>
      <c r="Z50" s="15">
        <v>-7</v>
      </c>
      <c r="AA50" s="54"/>
      <c r="AB50" s="15"/>
      <c r="AC50" s="54">
        <v>-5</v>
      </c>
      <c r="AD50" s="15">
        <v>2</v>
      </c>
      <c r="AE50" s="54">
        <v>10</v>
      </c>
      <c r="AF50" s="15">
        <v>9</v>
      </c>
      <c r="AG50" s="54"/>
      <c r="AH50" s="15"/>
      <c r="AI50" s="54"/>
      <c r="AJ50" s="15"/>
      <c r="AK50" s="54"/>
      <c r="AL50" s="15"/>
      <c r="AM50" s="54"/>
      <c r="AN50" s="15"/>
      <c r="AO50" s="54"/>
      <c r="AP50" s="15"/>
      <c r="AQ50" s="54"/>
      <c r="AR50" s="15"/>
      <c r="AS50" s="54"/>
      <c r="AT50" s="15"/>
      <c r="AU50" s="54"/>
      <c r="AV50" s="15"/>
      <c r="AW50" s="24">
        <v>45583</v>
      </c>
      <c r="AX50">
        <v>7</v>
      </c>
      <c r="AY50" s="41">
        <f t="shared" si="13"/>
        <v>0</v>
      </c>
      <c r="AZ50" s="41">
        <f t="shared" si="14"/>
        <v>0</v>
      </c>
      <c r="BA50" s="41">
        <f t="shared" si="15"/>
        <v>5</v>
      </c>
      <c r="BB50" s="41">
        <f t="shared" si="16"/>
        <v>0</v>
      </c>
    </row>
    <row r="51" spans="1:54" x14ac:dyDescent="0.25">
      <c r="A51" s="41">
        <f t="shared" ref="A51:A114" si="17">+A50+1</f>
        <v>3</v>
      </c>
      <c r="B51" s="53"/>
      <c r="C51" s="54"/>
      <c r="D51" s="15"/>
      <c r="E51" s="54">
        <v>0</v>
      </c>
      <c r="F51" s="15">
        <v>-6</v>
      </c>
      <c r="G51" s="54">
        <v>-10</v>
      </c>
      <c r="H51" s="232">
        <v>-6</v>
      </c>
      <c r="I51" s="54"/>
      <c r="J51" s="15"/>
      <c r="K51" s="54"/>
      <c r="L51" s="15"/>
      <c r="M51" s="54"/>
      <c r="N51" s="55"/>
      <c r="O51" s="54"/>
      <c r="P51" s="232"/>
      <c r="Q51" s="54"/>
      <c r="R51" s="15"/>
      <c r="S51" s="54"/>
      <c r="T51" s="15"/>
      <c r="U51" s="54"/>
      <c r="V51" s="15"/>
      <c r="W51" s="54"/>
      <c r="X51" s="15"/>
      <c r="Y51" s="54">
        <v>5</v>
      </c>
      <c r="Z51" s="15">
        <v>7</v>
      </c>
      <c r="AA51" s="54"/>
      <c r="AB51" s="15"/>
      <c r="AC51" s="54">
        <v>-5</v>
      </c>
      <c r="AD51" s="232">
        <v>2</v>
      </c>
      <c r="AE51" s="54">
        <v>10</v>
      </c>
      <c r="AF51" s="55">
        <v>3</v>
      </c>
      <c r="AG51" s="54"/>
      <c r="AH51" s="55"/>
      <c r="AI51" s="54"/>
      <c r="AJ51" s="55"/>
      <c r="AK51" s="54"/>
      <c r="AL51" s="55"/>
      <c r="AM51" s="54"/>
      <c r="AN51" s="55"/>
      <c r="AO51" s="54"/>
      <c r="AP51" s="55"/>
      <c r="AQ51" s="54"/>
      <c r="AR51" s="55"/>
      <c r="AS51" s="54"/>
      <c r="AT51" s="55"/>
      <c r="AU51" s="54"/>
      <c r="AV51" s="55"/>
      <c r="AW51" s="24">
        <v>45659</v>
      </c>
      <c r="AX51" s="41">
        <v>30</v>
      </c>
      <c r="AY51" s="41">
        <f t="shared" si="13"/>
        <v>0</v>
      </c>
      <c r="AZ51" s="41">
        <f t="shared" si="14"/>
        <v>0</v>
      </c>
      <c r="BA51" s="41">
        <f t="shared" si="15"/>
        <v>5</v>
      </c>
      <c r="BB51" s="41">
        <f t="shared" si="16"/>
        <v>0</v>
      </c>
    </row>
    <row r="52" spans="1:54" x14ac:dyDescent="0.25">
      <c r="A52" s="41">
        <f t="shared" si="17"/>
        <v>4</v>
      </c>
      <c r="B52" s="53"/>
      <c r="C52" s="54"/>
      <c r="D52" s="15"/>
      <c r="E52" s="56">
        <v>5</v>
      </c>
      <c r="F52" s="14">
        <v>2</v>
      </c>
      <c r="G52" s="56">
        <v>-10</v>
      </c>
      <c r="H52" s="57">
        <v>-2</v>
      </c>
      <c r="I52" s="56"/>
      <c r="J52" s="14"/>
      <c r="K52" s="56"/>
      <c r="L52" s="14"/>
      <c r="M52" s="56"/>
      <c r="N52" s="57"/>
      <c r="O52" s="56"/>
      <c r="P52" s="57"/>
      <c r="Q52" s="56"/>
      <c r="R52" s="14"/>
      <c r="S52" s="56"/>
      <c r="T52" s="14"/>
      <c r="U52" s="56"/>
      <c r="V52" s="14"/>
      <c r="W52" s="56"/>
      <c r="X52" s="14"/>
      <c r="Y52" s="56">
        <v>10</v>
      </c>
      <c r="Z52" s="14">
        <v>9</v>
      </c>
      <c r="AA52" s="56"/>
      <c r="AB52" s="14"/>
      <c r="AC52" s="56">
        <v>-5</v>
      </c>
      <c r="AD52" s="57">
        <v>-8</v>
      </c>
      <c r="AE52" s="56">
        <v>0</v>
      </c>
      <c r="AF52" s="57">
        <v>-1</v>
      </c>
      <c r="AG52" s="56"/>
      <c r="AH52" s="57"/>
      <c r="AI52" s="56"/>
      <c r="AJ52" s="57"/>
      <c r="AK52" s="56"/>
      <c r="AL52" s="57"/>
      <c r="AM52" s="56"/>
      <c r="AN52" s="57"/>
      <c r="AO52" s="56"/>
      <c r="AP52" s="57"/>
      <c r="AQ52" s="56"/>
      <c r="AR52" s="57"/>
      <c r="AS52" s="56"/>
      <c r="AT52" s="57"/>
      <c r="AU52" s="56"/>
      <c r="AV52" s="57"/>
      <c r="AW52" s="24">
        <v>45659</v>
      </c>
      <c r="AX52" s="41">
        <v>30</v>
      </c>
      <c r="AY52" s="41">
        <f t="shared" si="13"/>
        <v>0</v>
      </c>
      <c r="AZ52" s="41">
        <f t="shared" si="14"/>
        <v>0</v>
      </c>
      <c r="BA52" s="41">
        <f t="shared" si="15"/>
        <v>5</v>
      </c>
      <c r="BB52" s="41">
        <f t="shared" si="16"/>
        <v>0</v>
      </c>
    </row>
    <row r="53" spans="1:54" x14ac:dyDescent="0.25">
      <c r="A53" s="41">
        <f t="shared" si="17"/>
        <v>5</v>
      </c>
      <c r="B53" s="53"/>
      <c r="C53" s="54"/>
      <c r="D53" s="15"/>
      <c r="E53" s="54">
        <v>10</v>
      </c>
      <c r="F53" s="15">
        <v>5</v>
      </c>
      <c r="G53" s="54">
        <v>-10</v>
      </c>
      <c r="H53" s="183">
        <v>-3</v>
      </c>
      <c r="I53" s="54"/>
      <c r="J53" s="15"/>
      <c r="K53" s="54"/>
      <c r="L53" s="183"/>
      <c r="M53" s="54"/>
      <c r="N53" s="15"/>
      <c r="O53" s="54"/>
      <c r="P53" s="183"/>
      <c r="Q53" s="54"/>
      <c r="R53" s="15"/>
      <c r="S53" s="54">
        <v>-5</v>
      </c>
      <c r="T53" s="15">
        <v>-8</v>
      </c>
      <c r="U53" s="54"/>
      <c r="V53" s="15"/>
      <c r="W53" s="54"/>
      <c r="X53" s="15"/>
      <c r="Y53" s="54">
        <v>0</v>
      </c>
      <c r="Z53" s="183">
        <v>3</v>
      </c>
      <c r="AA53" s="54"/>
      <c r="AB53" s="15"/>
      <c r="AC53" s="54">
        <v>5</v>
      </c>
      <c r="AD53" s="55">
        <v>3</v>
      </c>
      <c r="AE53" s="54"/>
      <c r="AF53" s="55"/>
      <c r="AG53" s="54"/>
      <c r="AH53" s="55"/>
      <c r="AI53" s="54"/>
      <c r="AJ53" s="55"/>
      <c r="AK53" s="54"/>
      <c r="AL53" s="55"/>
      <c r="AM53" s="54"/>
      <c r="AN53" s="55"/>
      <c r="AO53" s="54"/>
      <c r="AP53" s="55"/>
      <c r="AQ53" s="54"/>
      <c r="AR53" s="55"/>
      <c r="AS53" s="54"/>
      <c r="AT53" s="55"/>
      <c r="AU53" s="54"/>
      <c r="AV53" s="55"/>
      <c r="AW53" s="24">
        <v>45701</v>
      </c>
      <c r="AX53" s="304">
        <v>56</v>
      </c>
      <c r="AY53" s="41">
        <f t="shared" si="13"/>
        <v>0</v>
      </c>
      <c r="AZ53" s="41">
        <f t="shared" si="14"/>
        <v>0</v>
      </c>
      <c r="BA53" s="41">
        <f t="shared" si="15"/>
        <v>5</v>
      </c>
      <c r="BB53" s="41">
        <f t="shared" si="16"/>
        <v>0</v>
      </c>
    </row>
    <row r="54" spans="1:54" x14ac:dyDescent="0.25">
      <c r="A54" s="41">
        <f t="shared" si="17"/>
        <v>6</v>
      </c>
      <c r="B54" s="58"/>
      <c r="C54" s="56"/>
      <c r="D54" s="14"/>
      <c r="E54" s="54">
        <v>10</v>
      </c>
      <c r="F54" s="15">
        <v>4</v>
      </c>
      <c r="G54" s="56">
        <v>5</v>
      </c>
      <c r="H54" s="184">
        <v>8</v>
      </c>
      <c r="I54" s="56"/>
      <c r="J54" s="184"/>
      <c r="K54" s="56"/>
      <c r="L54" s="184"/>
      <c r="M54" s="56"/>
      <c r="N54" s="184"/>
      <c r="O54" s="56"/>
      <c r="P54" s="14"/>
      <c r="Q54" s="56"/>
      <c r="R54" s="14"/>
      <c r="S54" s="56">
        <v>-10</v>
      </c>
      <c r="T54" s="14">
        <v>-4</v>
      </c>
      <c r="U54" s="56"/>
      <c r="V54" s="14"/>
      <c r="W54" s="56"/>
      <c r="X54" s="14"/>
      <c r="Y54" s="56">
        <v>0</v>
      </c>
      <c r="Z54" s="14">
        <v>-2</v>
      </c>
      <c r="AA54" s="56"/>
      <c r="AB54" s="14"/>
      <c r="AC54" s="56">
        <v>-5</v>
      </c>
      <c r="AD54" s="57">
        <v>-6</v>
      </c>
      <c r="AE54" s="56"/>
      <c r="AF54" s="57"/>
      <c r="AG54" s="56"/>
      <c r="AH54" s="57"/>
      <c r="AI54" s="56"/>
      <c r="AJ54" s="57"/>
      <c r="AK54" s="56"/>
      <c r="AL54" s="57"/>
      <c r="AM54" s="56"/>
      <c r="AN54" s="57"/>
      <c r="AO54" s="56"/>
      <c r="AP54" s="57"/>
      <c r="AQ54" s="56"/>
      <c r="AR54" s="57"/>
      <c r="AS54" s="56"/>
      <c r="AT54" s="57"/>
      <c r="AU54" s="56"/>
      <c r="AV54" s="57"/>
      <c r="AW54" s="24">
        <v>45701</v>
      </c>
      <c r="AX54" s="41">
        <v>56</v>
      </c>
      <c r="AY54" s="41">
        <f t="shared" si="13"/>
        <v>0</v>
      </c>
      <c r="AZ54" s="41">
        <f t="shared" si="14"/>
        <v>0</v>
      </c>
      <c r="BA54" s="41">
        <f t="shared" si="15"/>
        <v>5</v>
      </c>
      <c r="BB54" s="41">
        <f t="shared" si="16"/>
        <v>0</v>
      </c>
    </row>
    <row r="55" spans="1:54" x14ac:dyDescent="0.25">
      <c r="A55" s="41">
        <f t="shared" si="17"/>
        <v>7</v>
      </c>
      <c r="B55" s="357"/>
      <c r="C55" s="54"/>
      <c r="D55" s="15"/>
      <c r="E55" s="54">
        <v>0</v>
      </c>
      <c r="F55" s="15">
        <v>6</v>
      </c>
      <c r="G55" s="54">
        <v>-5</v>
      </c>
      <c r="H55" s="55">
        <v>-2</v>
      </c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>
        <v>-10</v>
      </c>
      <c r="T55" s="15">
        <v>-3</v>
      </c>
      <c r="U55" s="54"/>
      <c r="V55" s="15"/>
      <c r="W55" s="54"/>
      <c r="X55" s="358"/>
      <c r="Y55" s="54">
        <v>10</v>
      </c>
      <c r="Z55" s="15">
        <v>-4</v>
      </c>
      <c r="AA55" s="54"/>
      <c r="AB55" s="15"/>
      <c r="AC55" s="54">
        <v>5</v>
      </c>
      <c r="AD55" s="55">
        <v>3</v>
      </c>
      <c r="AE55" s="54"/>
      <c r="AF55" s="55"/>
      <c r="AG55" s="54"/>
      <c r="AH55" s="55"/>
      <c r="AI55" s="54"/>
      <c r="AJ55" s="55"/>
      <c r="AK55" s="54"/>
      <c r="AL55" s="55"/>
      <c r="AM55" s="54"/>
      <c r="AN55" s="55"/>
      <c r="AO55" s="54"/>
      <c r="AP55" s="55"/>
      <c r="AQ55" s="54"/>
      <c r="AR55" s="55"/>
      <c r="AS55" s="54"/>
      <c r="AT55" s="55"/>
      <c r="AU55" s="54"/>
      <c r="AV55" s="55"/>
      <c r="AW55" s="212">
        <v>45701</v>
      </c>
      <c r="AX55" s="213">
        <v>56</v>
      </c>
      <c r="AY55" s="41">
        <f t="shared" si="13"/>
        <v>0</v>
      </c>
      <c r="AZ55" s="41">
        <f t="shared" si="14"/>
        <v>0</v>
      </c>
      <c r="BA55" s="41">
        <f t="shared" si="15"/>
        <v>5</v>
      </c>
      <c r="BB55" s="41">
        <f t="shared" si="16"/>
        <v>0</v>
      </c>
    </row>
    <row r="56" spans="1:54" x14ac:dyDescent="0.25">
      <c r="A56" s="41">
        <f t="shared" si="17"/>
        <v>8</v>
      </c>
      <c r="B56" s="53"/>
      <c r="C56" s="54"/>
      <c r="D56" s="15"/>
      <c r="E56" s="54">
        <v>0</v>
      </c>
      <c r="F56" s="15">
        <v>7</v>
      </c>
      <c r="G56" s="54">
        <v>-10</v>
      </c>
      <c r="H56" s="55">
        <v>-3</v>
      </c>
      <c r="I56" s="54"/>
      <c r="J56" s="15"/>
      <c r="K56" s="54"/>
      <c r="L56" s="15"/>
      <c r="M56" s="54"/>
      <c r="N56" s="55"/>
      <c r="O56" s="54"/>
      <c r="P56" s="55"/>
      <c r="Q56" s="54"/>
      <c r="R56" s="15"/>
      <c r="S56" s="54">
        <v>-5</v>
      </c>
      <c r="T56" s="15">
        <v>-9</v>
      </c>
      <c r="U56" s="54"/>
      <c r="V56" s="15"/>
      <c r="W56" s="54"/>
      <c r="X56" s="15"/>
      <c r="Y56" s="54">
        <v>10</v>
      </c>
      <c r="Z56" s="15">
        <v>0</v>
      </c>
      <c r="AA56" s="54"/>
      <c r="AB56" s="15"/>
      <c r="AC56" s="54">
        <v>5</v>
      </c>
      <c r="AD56" s="55">
        <v>5</v>
      </c>
      <c r="AE56" s="54"/>
      <c r="AF56" s="55"/>
      <c r="AG56" s="54"/>
      <c r="AH56" s="55"/>
      <c r="AI56" s="54"/>
      <c r="AJ56" s="55"/>
      <c r="AK56" s="54"/>
      <c r="AL56" s="55"/>
      <c r="AM56" s="54"/>
      <c r="AN56" s="55"/>
      <c r="AO56" s="54"/>
      <c r="AP56" s="55"/>
      <c r="AQ56" s="54"/>
      <c r="AR56" s="55"/>
      <c r="AS56" s="54"/>
      <c r="AT56" s="55"/>
      <c r="AU56" s="54"/>
      <c r="AV56" s="55"/>
      <c r="AW56" s="212">
        <v>45708</v>
      </c>
      <c r="AX56" s="213">
        <v>59</v>
      </c>
      <c r="AY56" s="41">
        <f t="shared" si="13"/>
        <v>0</v>
      </c>
      <c r="AZ56" s="41">
        <f t="shared" si="14"/>
        <v>0</v>
      </c>
      <c r="BA56" s="41">
        <f t="shared" si="15"/>
        <v>5</v>
      </c>
      <c r="BB56" s="41">
        <f t="shared" si="16"/>
        <v>0</v>
      </c>
    </row>
    <row r="57" spans="1:54" x14ac:dyDescent="0.25">
      <c r="A57" s="41">
        <f t="shared" si="17"/>
        <v>9</v>
      </c>
      <c r="B57" s="53"/>
      <c r="C57" s="54"/>
      <c r="D57" s="15"/>
      <c r="E57" s="54">
        <v>10</v>
      </c>
      <c r="F57" s="15">
        <v>-1</v>
      </c>
      <c r="G57" s="54">
        <v>5</v>
      </c>
      <c r="H57" s="55">
        <v>2</v>
      </c>
      <c r="I57" s="54"/>
      <c r="J57" s="15"/>
      <c r="K57" s="54"/>
      <c r="L57" s="15"/>
      <c r="M57" s="54"/>
      <c r="N57" s="55"/>
      <c r="O57" s="54"/>
      <c r="P57" s="55"/>
      <c r="Q57" s="54"/>
      <c r="R57" s="15"/>
      <c r="S57" s="54">
        <v>-10</v>
      </c>
      <c r="T57" s="15">
        <v>-9</v>
      </c>
      <c r="U57" s="54"/>
      <c r="V57" s="15"/>
      <c r="W57" s="54"/>
      <c r="X57" s="15"/>
      <c r="Y57" s="54">
        <v>-5</v>
      </c>
      <c r="Z57" s="15">
        <v>3</v>
      </c>
      <c r="AA57" s="54"/>
      <c r="AB57" s="15"/>
      <c r="AC57" s="54">
        <v>0</v>
      </c>
      <c r="AD57" s="55">
        <v>5</v>
      </c>
      <c r="AE57" s="54"/>
      <c r="AF57" s="55"/>
      <c r="AG57" s="54"/>
      <c r="AH57" s="55"/>
      <c r="AI57" s="54"/>
      <c r="AJ57" s="55"/>
      <c r="AK57" s="54"/>
      <c r="AL57" s="55"/>
      <c r="AM57" s="54"/>
      <c r="AN57" s="55"/>
      <c r="AO57" s="54"/>
      <c r="AP57" s="55"/>
      <c r="AQ57" s="54"/>
      <c r="AR57" s="55"/>
      <c r="AS57" s="54"/>
      <c r="AT57" s="55"/>
      <c r="AU57" s="54"/>
      <c r="AV57" s="55"/>
      <c r="AW57" s="212">
        <v>45708</v>
      </c>
      <c r="AX57" s="213">
        <v>59</v>
      </c>
      <c r="AY57" s="41">
        <f t="shared" si="13"/>
        <v>0</v>
      </c>
      <c r="AZ57" s="41">
        <f t="shared" si="14"/>
        <v>0</v>
      </c>
      <c r="BA57" s="41">
        <f t="shared" si="15"/>
        <v>5</v>
      </c>
      <c r="BB57" s="41">
        <f t="shared" si="16"/>
        <v>0</v>
      </c>
    </row>
    <row r="58" spans="1:54" x14ac:dyDescent="0.25">
      <c r="A58" s="41">
        <f t="shared" si="17"/>
        <v>10</v>
      </c>
      <c r="B58" s="53"/>
      <c r="C58" s="54"/>
      <c r="D58" s="15"/>
      <c r="E58" s="54">
        <v>0</v>
      </c>
      <c r="F58" s="15">
        <v>-2</v>
      </c>
      <c r="G58" s="54">
        <v>5</v>
      </c>
      <c r="H58" s="15">
        <v>7</v>
      </c>
      <c r="I58" s="54"/>
      <c r="J58" s="15"/>
      <c r="K58" s="54"/>
      <c r="L58" s="15"/>
      <c r="M58" s="54"/>
      <c r="N58" s="15"/>
      <c r="O58" s="54"/>
      <c r="P58" s="15"/>
      <c r="Q58" s="54"/>
      <c r="R58" s="358"/>
      <c r="S58" s="54">
        <v>-10</v>
      </c>
      <c r="T58" s="395">
        <v>-9</v>
      </c>
      <c r="U58" s="54"/>
      <c r="V58" s="15"/>
      <c r="W58" s="54"/>
      <c r="X58" s="15"/>
      <c r="Y58" s="10">
        <v>-5</v>
      </c>
      <c r="Z58" s="396">
        <v>-4</v>
      </c>
      <c r="AA58" s="54"/>
      <c r="AB58" s="15"/>
      <c r="AC58" s="54">
        <v>10</v>
      </c>
      <c r="AD58" s="15">
        <v>8</v>
      </c>
      <c r="AE58" s="54"/>
      <c r="AF58" s="15"/>
      <c r="AG58" s="54"/>
      <c r="AH58" s="15"/>
      <c r="AI58" s="54"/>
      <c r="AJ58" s="15"/>
      <c r="AK58" s="54"/>
      <c r="AL58" s="15"/>
      <c r="AM58" s="54"/>
      <c r="AN58" s="15"/>
      <c r="AO58" s="54"/>
      <c r="AP58" s="15"/>
      <c r="AQ58" s="54"/>
      <c r="AR58" s="15"/>
      <c r="AS58" s="54"/>
      <c r="AT58" s="15"/>
      <c r="AU58" s="54"/>
      <c r="AV58" s="15"/>
      <c r="AW58" s="24">
        <v>45708</v>
      </c>
      <c r="AX58" s="41">
        <v>59</v>
      </c>
      <c r="AY58" s="41">
        <f t="shared" si="13"/>
        <v>0</v>
      </c>
      <c r="AZ58" s="41">
        <f t="shared" si="14"/>
        <v>0</v>
      </c>
      <c r="BA58" s="41">
        <f t="shared" si="15"/>
        <v>5</v>
      </c>
      <c r="BB58" s="41">
        <f t="shared" ref="BB58:BB67" si="18">+AY58/BA58</f>
        <v>0</v>
      </c>
    </row>
    <row r="59" spans="1:54" x14ac:dyDescent="0.25">
      <c r="A59" s="41">
        <f t="shared" si="17"/>
        <v>11</v>
      </c>
      <c r="B59" s="53"/>
      <c r="C59" s="54"/>
      <c r="D59" s="15"/>
      <c r="E59" s="54">
        <v>5</v>
      </c>
      <c r="F59" s="55">
        <v>3</v>
      </c>
      <c r="G59" s="54">
        <v>0</v>
      </c>
      <c r="H59" s="55">
        <v>6</v>
      </c>
      <c r="I59" s="54"/>
      <c r="J59" s="15"/>
      <c r="K59" s="54"/>
      <c r="L59" s="15"/>
      <c r="M59" s="54"/>
      <c r="N59" s="15"/>
      <c r="O59" s="54"/>
      <c r="P59" s="55"/>
      <c r="Q59" s="54"/>
      <c r="R59" s="55"/>
      <c r="S59" s="54">
        <v>-5</v>
      </c>
      <c r="T59" s="15">
        <v>-5</v>
      </c>
      <c r="U59" s="54"/>
      <c r="V59" s="15"/>
      <c r="W59" s="54"/>
      <c r="X59" s="55"/>
      <c r="Y59" s="54">
        <v>10</v>
      </c>
      <c r="Z59" s="15">
        <v>1</v>
      </c>
      <c r="AA59" s="54"/>
      <c r="AB59" s="15"/>
      <c r="AC59" s="54">
        <v>-10</v>
      </c>
      <c r="AD59" s="15">
        <v>-5</v>
      </c>
      <c r="AE59" s="54"/>
      <c r="AF59" s="55"/>
      <c r="AG59" s="54"/>
      <c r="AH59" s="55"/>
      <c r="AI59" s="54"/>
      <c r="AJ59" s="55"/>
      <c r="AK59" s="54"/>
      <c r="AL59" s="55"/>
      <c r="AM59" s="54"/>
      <c r="AN59" s="55"/>
      <c r="AO59" s="54"/>
      <c r="AP59" s="55"/>
      <c r="AQ59" s="54"/>
      <c r="AR59" s="55"/>
      <c r="AS59" s="54"/>
      <c r="AT59" s="55"/>
      <c r="AU59" s="54"/>
      <c r="AV59" s="55"/>
      <c r="AW59" s="24">
        <v>45715</v>
      </c>
      <c r="AX59" s="41">
        <v>61</v>
      </c>
      <c r="AY59" s="41">
        <f t="shared" si="13"/>
        <v>0</v>
      </c>
      <c r="AZ59" s="41">
        <f t="shared" si="14"/>
        <v>0</v>
      </c>
      <c r="BA59" s="41">
        <f t="shared" si="15"/>
        <v>5</v>
      </c>
      <c r="BB59" s="41">
        <f t="shared" si="18"/>
        <v>0</v>
      </c>
    </row>
    <row r="60" spans="1:54" x14ac:dyDescent="0.25">
      <c r="A60" s="41">
        <f t="shared" si="17"/>
        <v>12</v>
      </c>
      <c r="B60" s="53"/>
      <c r="C60" s="54"/>
      <c r="D60" s="15"/>
      <c r="E60" s="54"/>
      <c r="F60" s="15"/>
      <c r="G60" s="54">
        <v>10</v>
      </c>
      <c r="H60" s="15">
        <v>6</v>
      </c>
      <c r="I60" s="54">
        <v>0</v>
      </c>
      <c r="J60" s="55">
        <v>7</v>
      </c>
      <c r="K60" s="54"/>
      <c r="L60" s="15"/>
      <c r="M60" s="54"/>
      <c r="N60" s="55"/>
      <c r="O60" s="54"/>
      <c r="P60" s="15"/>
      <c r="Q60" s="54"/>
      <c r="R60" s="15"/>
      <c r="S60" s="54"/>
      <c r="T60" s="15"/>
      <c r="U60" s="54"/>
      <c r="V60" s="15"/>
      <c r="W60" s="54">
        <v>5</v>
      </c>
      <c r="X60" s="15">
        <v>-3</v>
      </c>
      <c r="Y60" s="54">
        <v>-10</v>
      </c>
      <c r="Z60" s="15">
        <v>-8</v>
      </c>
      <c r="AA60" s="54"/>
      <c r="AB60" s="15"/>
      <c r="AC60" s="54">
        <v>-5</v>
      </c>
      <c r="AD60" s="15">
        <v>-2</v>
      </c>
      <c r="AE60" s="54"/>
      <c r="AF60" s="55"/>
      <c r="AG60" s="54"/>
      <c r="AH60" s="15"/>
      <c r="AI60" s="54"/>
      <c r="AJ60" s="15"/>
      <c r="AK60" s="54"/>
      <c r="AL60" s="15"/>
      <c r="AM60" s="54"/>
      <c r="AN60" s="15"/>
      <c r="AO60" s="54"/>
      <c r="AP60" s="15"/>
      <c r="AQ60" s="54"/>
      <c r="AR60" s="15"/>
      <c r="AS60" s="54"/>
      <c r="AT60" s="15"/>
      <c r="AU60" s="54"/>
      <c r="AV60" s="15"/>
      <c r="AW60" s="24">
        <v>45799</v>
      </c>
      <c r="AX60" s="41">
        <v>79</v>
      </c>
      <c r="AY60" s="41">
        <f t="shared" si="13"/>
        <v>0</v>
      </c>
      <c r="AZ60" s="41">
        <f t="shared" si="14"/>
        <v>0</v>
      </c>
      <c r="BA60" s="41">
        <f t="shared" si="15"/>
        <v>5</v>
      </c>
      <c r="BB60" s="41">
        <f t="shared" si="18"/>
        <v>0</v>
      </c>
    </row>
    <row r="61" spans="1:54" x14ac:dyDescent="0.25">
      <c r="A61" s="41">
        <f t="shared" si="17"/>
        <v>13</v>
      </c>
      <c r="B61" s="53"/>
      <c r="C61" s="54"/>
      <c r="D61" s="15"/>
      <c r="E61" s="54">
        <v>6</v>
      </c>
      <c r="F61" s="15">
        <v>7</v>
      </c>
      <c r="G61" s="54">
        <v>-6</v>
      </c>
      <c r="H61" s="55">
        <v>-3</v>
      </c>
      <c r="I61" s="54">
        <v>10</v>
      </c>
      <c r="J61" s="15">
        <v>0</v>
      </c>
      <c r="K61" s="54"/>
      <c r="L61" s="15"/>
      <c r="M61" s="54"/>
      <c r="N61" s="55"/>
      <c r="O61" s="54"/>
      <c r="P61" s="55"/>
      <c r="Q61" s="54"/>
      <c r="R61" s="15"/>
      <c r="S61" s="54"/>
      <c r="T61" s="15"/>
      <c r="U61" s="54"/>
      <c r="V61" s="15"/>
      <c r="W61" s="54"/>
      <c r="X61" s="15"/>
      <c r="Y61" s="54">
        <v>-2</v>
      </c>
      <c r="Z61" s="15">
        <v>-2</v>
      </c>
      <c r="AA61" s="54"/>
      <c r="AB61" s="15"/>
      <c r="AC61" s="54">
        <v>2</v>
      </c>
      <c r="AD61" s="55">
        <v>0</v>
      </c>
      <c r="AE61" s="54"/>
      <c r="AF61" s="55"/>
      <c r="AG61" s="54"/>
      <c r="AH61" s="55"/>
      <c r="AI61" s="54"/>
      <c r="AJ61" s="55"/>
      <c r="AK61" s="54"/>
      <c r="AL61" s="55"/>
      <c r="AM61" s="54"/>
      <c r="AN61" s="55"/>
      <c r="AO61" s="54"/>
      <c r="AP61" s="55"/>
      <c r="AQ61" s="54"/>
      <c r="AR61" s="55"/>
      <c r="AS61" s="54"/>
      <c r="AT61" s="55"/>
      <c r="AU61" s="54">
        <v>-10</v>
      </c>
      <c r="AV61" s="55">
        <v>-2</v>
      </c>
      <c r="AW61" s="24">
        <v>45834</v>
      </c>
      <c r="AX61" s="41">
        <v>101</v>
      </c>
      <c r="AY61" s="41">
        <f t="shared" si="13"/>
        <v>0</v>
      </c>
      <c r="AZ61" s="41">
        <f t="shared" si="14"/>
        <v>0</v>
      </c>
      <c r="BA61" s="41">
        <f t="shared" si="15"/>
        <v>6</v>
      </c>
      <c r="BB61" s="41">
        <f t="shared" si="18"/>
        <v>0</v>
      </c>
    </row>
    <row r="62" spans="1:54" x14ac:dyDescent="0.25">
      <c r="A62" s="41">
        <f t="shared" si="17"/>
        <v>14</v>
      </c>
      <c r="B62" s="53"/>
      <c r="C62" s="56"/>
      <c r="D62" s="14"/>
      <c r="E62" s="56">
        <v>-5</v>
      </c>
      <c r="F62" s="14">
        <v>-4</v>
      </c>
      <c r="G62" s="56">
        <v>0</v>
      </c>
      <c r="H62" s="14">
        <v>7</v>
      </c>
      <c r="I62" s="56">
        <v>10</v>
      </c>
      <c r="J62" s="14">
        <v>-3</v>
      </c>
      <c r="K62" s="56"/>
      <c r="L62" s="14"/>
      <c r="M62" s="56"/>
      <c r="N62" s="14"/>
      <c r="O62" s="56"/>
      <c r="P62" s="14"/>
      <c r="Q62" s="56"/>
      <c r="R62" s="14"/>
      <c r="S62" s="56"/>
      <c r="T62" s="14"/>
      <c r="U62" s="56"/>
      <c r="V62" s="14"/>
      <c r="W62" s="56"/>
      <c r="X62" s="14"/>
      <c r="Y62" s="56">
        <v>5</v>
      </c>
      <c r="Z62" s="14">
        <v>-2</v>
      </c>
      <c r="AA62" s="56"/>
      <c r="AB62" s="14"/>
      <c r="AC62" s="56">
        <v>-10</v>
      </c>
      <c r="AD62" s="14">
        <v>2</v>
      </c>
      <c r="AE62" s="56"/>
      <c r="AF62" s="14"/>
      <c r="AG62" s="56"/>
      <c r="AH62" s="14"/>
      <c r="AI62" s="56"/>
      <c r="AJ62" s="14"/>
      <c r="AK62" s="56"/>
      <c r="AL62" s="14"/>
      <c r="AM62" s="56"/>
      <c r="AN62" s="14"/>
      <c r="AO62" s="56"/>
      <c r="AP62" s="14"/>
      <c r="AQ62" s="56"/>
      <c r="AR62" s="14"/>
      <c r="AS62" s="56"/>
      <c r="AT62" s="14"/>
      <c r="AU62" s="56"/>
      <c r="AV62" s="14"/>
      <c r="AW62" s="28">
        <v>45834</v>
      </c>
      <c r="AX62" s="41">
        <v>101</v>
      </c>
      <c r="AY62" s="41">
        <f t="shared" si="13"/>
        <v>0</v>
      </c>
      <c r="AZ62" s="41">
        <f t="shared" si="14"/>
        <v>0</v>
      </c>
      <c r="BA62" s="41">
        <f t="shared" si="15"/>
        <v>5</v>
      </c>
      <c r="BB62" s="41">
        <f t="shared" si="18"/>
        <v>0</v>
      </c>
    </row>
    <row r="63" spans="1:54" x14ac:dyDescent="0.25">
      <c r="A63" s="41">
        <f t="shared" si="17"/>
        <v>15</v>
      </c>
      <c r="B63" s="53"/>
      <c r="C63" s="54"/>
      <c r="D63" s="15"/>
      <c r="E63" s="54"/>
      <c r="F63" s="15"/>
      <c r="G63" s="54">
        <v>10</v>
      </c>
      <c r="H63" s="15">
        <v>3</v>
      </c>
      <c r="I63" s="54"/>
      <c r="J63" s="15"/>
      <c r="K63" s="54">
        <v>0</v>
      </c>
      <c r="L63" s="15">
        <v>3</v>
      </c>
      <c r="M63" s="54"/>
      <c r="N63" s="15"/>
      <c r="O63" s="54"/>
      <c r="P63" s="15"/>
      <c r="Q63" s="54"/>
      <c r="R63" s="15"/>
      <c r="S63" s="54"/>
      <c r="T63" s="15"/>
      <c r="U63" s="54">
        <v>-5</v>
      </c>
      <c r="V63" s="15">
        <v>6</v>
      </c>
      <c r="W63" s="54"/>
      <c r="X63" s="15"/>
      <c r="Y63" s="54"/>
      <c r="Z63" s="15"/>
      <c r="AA63" s="54">
        <v>-10</v>
      </c>
      <c r="AB63" s="15">
        <v>-6</v>
      </c>
      <c r="AC63" s="54"/>
      <c r="AD63" s="15"/>
      <c r="AE63" s="54"/>
      <c r="AF63" s="15"/>
      <c r="AG63" s="54"/>
      <c r="AH63" s="15"/>
      <c r="AI63" s="54"/>
      <c r="AJ63" s="15"/>
      <c r="AK63" s="54"/>
      <c r="AL63" s="15"/>
      <c r="AM63" s="54"/>
      <c r="AN63" s="15"/>
      <c r="AO63" s="54">
        <v>5</v>
      </c>
      <c r="AP63" s="15">
        <v>-6</v>
      </c>
      <c r="AQ63" s="54"/>
      <c r="AR63" s="15"/>
      <c r="AS63" s="54"/>
      <c r="AT63" s="15"/>
      <c r="AU63" s="54"/>
      <c r="AV63" s="15"/>
      <c r="AW63" s="24">
        <v>45846</v>
      </c>
      <c r="AX63" s="69">
        <v>104</v>
      </c>
      <c r="AY63" s="41">
        <f t="shared" si="13"/>
        <v>0</v>
      </c>
      <c r="AZ63" s="41">
        <f t="shared" si="14"/>
        <v>0</v>
      </c>
      <c r="BA63" s="41">
        <f t="shared" si="15"/>
        <v>5</v>
      </c>
      <c r="BB63" s="41">
        <f t="shared" si="18"/>
        <v>0</v>
      </c>
    </row>
    <row r="64" spans="1:54" x14ac:dyDescent="0.25">
      <c r="A64" s="41">
        <f t="shared" si="17"/>
        <v>16</v>
      </c>
      <c r="B64" s="53"/>
      <c r="C64" s="54"/>
      <c r="D64" s="15"/>
      <c r="E64" s="54"/>
      <c r="F64" s="15"/>
      <c r="G64" s="54">
        <v>-4</v>
      </c>
      <c r="H64" s="15">
        <v>3</v>
      </c>
      <c r="I64" s="54"/>
      <c r="J64" s="15"/>
      <c r="K64" s="54"/>
      <c r="L64" s="15"/>
      <c r="M64" s="54">
        <v>-10</v>
      </c>
      <c r="N64" s="15">
        <v>-8</v>
      </c>
      <c r="O64" s="54"/>
      <c r="P64" s="15"/>
      <c r="Q64" s="54"/>
      <c r="R64" s="15"/>
      <c r="S64" s="54"/>
      <c r="T64" s="15"/>
      <c r="U64" s="54"/>
      <c r="V64" s="15"/>
      <c r="W64" s="54">
        <v>4</v>
      </c>
      <c r="X64" s="15">
        <v>-2</v>
      </c>
      <c r="Y64" s="54"/>
      <c r="Z64" s="15"/>
      <c r="AA64" s="54"/>
      <c r="AB64" s="15"/>
      <c r="AC64" s="54">
        <v>10</v>
      </c>
      <c r="AD64" s="15">
        <v>7</v>
      </c>
      <c r="AE64" s="54"/>
      <c r="AF64" s="15"/>
      <c r="AG64" s="54"/>
      <c r="AH64" s="15"/>
      <c r="AI64" s="54"/>
      <c r="AJ64" s="15"/>
      <c r="AK64" s="54"/>
      <c r="AL64" s="15"/>
      <c r="AM64" s="54"/>
      <c r="AN64" s="15"/>
      <c r="AO64" s="54"/>
      <c r="AP64" s="15"/>
      <c r="AQ64" s="54"/>
      <c r="AR64" s="15"/>
      <c r="AS64" s="54"/>
      <c r="AT64" s="15"/>
      <c r="AU64" s="54"/>
      <c r="AV64" s="15"/>
      <c r="AW64" s="28">
        <v>45848</v>
      </c>
      <c r="AX64" s="41">
        <v>105</v>
      </c>
      <c r="AY64" s="41">
        <f t="shared" si="13"/>
        <v>0</v>
      </c>
      <c r="AZ64" s="41">
        <f t="shared" si="14"/>
        <v>0</v>
      </c>
      <c r="BA64" s="41">
        <f t="shared" si="15"/>
        <v>4</v>
      </c>
      <c r="BB64" s="41">
        <f t="shared" si="18"/>
        <v>0</v>
      </c>
    </row>
    <row r="65" spans="1:54" x14ac:dyDescent="0.25">
      <c r="A65" s="41">
        <f t="shared" si="17"/>
        <v>17</v>
      </c>
      <c r="B65" s="53"/>
      <c r="C65" s="54"/>
      <c r="D65" s="15"/>
      <c r="E65" s="54"/>
      <c r="F65" s="15"/>
      <c r="G65" s="54">
        <v>5</v>
      </c>
      <c r="H65" s="55">
        <v>1</v>
      </c>
      <c r="I65" s="54"/>
      <c r="J65" s="15"/>
      <c r="K65" s="54"/>
      <c r="L65" s="15"/>
      <c r="M65" s="54">
        <v>10</v>
      </c>
      <c r="N65" s="55">
        <v>7</v>
      </c>
      <c r="O65" s="54"/>
      <c r="P65" s="55"/>
      <c r="Q65" s="54"/>
      <c r="R65" s="15"/>
      <c r="S65" s="54"/>
      <c r="T65" s="15"/>
      <c r="U65" s="54"/>
      <c r="V65" s="15"/>
      <c r="W65" s="54">
        <v>-5</v>
      </c>
      <c r="X65" s="15">
        <v>3</v>
      </c>
      <c r="Y65" s="54"/>
      <c r="Z65" s="15"/>
      <c r="AA65" s="54"/>
      <c r="AB65" s="15"/>
      <c r="AC65" s="54">
        <v>-10</v>
      </c>
      <c r="AD65" s="55">
        <v>-8</v>
      </c>
      <c r="AE65" s="54"/>
      <c r="AF65" s="55"/>
      <c r="AG65" s="54"/>
      <c r="AH65" s="55"/>
      <c r="AI65" s="54"/>
      <c r="AJ65" s="55"/>
      <c r="AK65" s="54"/>
      <c r="AL65" s="55"/>
      <c r="AM65" s="54"/>
      <c r="AN65" s="55"/>
      <c r="AO65" s="54"/>
      <c r="AP65" s="55"/>
      <c r="AQ65" s="54"/>
      <c r="AR65" s="55"/>
      <c r="AS65" s="54"/>
      <c r="AT65" s="55"/>
      <c r="AU65" s="54">
        <v>0</v>
      </c>
      <c r="AV65" s="55">
        <v>-3</v>
      </c>
      <c r="AW65" s="24">
        <v>45848</v>
      </c>
      <c r="AX65" s="41">
        <v>105</v>
      </c>
      <c r="AY65" s="41">
        <f t="shared" si="13"/>
        <v>0</v>
      </c>
      <c r="AZ65" s="41">
        <f t="shared" si="14"/>
        <v>0</v>
      </c>
      <c r="BA65" s="41">
        <f t="shared" si="15"/>
        <v>5</v>
      </c>
      <c r="BB65" s="41">
        <f t="shared" si="18"/>
        <v>0</v>
      </c>
    </row>
    <row r="66" spans="1:54" x14ac:dyDescent="0.25">
      <c r="A66" s="41">
        <f t="shared" si="17"/>
        <v>18</v>
      </c>
      <c r="B66" s="53"/>
      <c r="C66" s="56"/>
      <c r="D66" s="14"/>
      <c r="E66" s="56"/>
      <c r="F66" s="14"/>
      <c r="G66" s="54">
        <v>6</v>
      </c>
      <c r="H66" s="55">
        <v>6</v>
      </c>
      <c r="I66" s="54">
        <v>2</v>
      </c>
      <c r="J66" s="15">
        <v>-2</v>
      </c>
      <c r="K66" s="54"/>
      <c r="L66" s="15"/>
      <c r="M66" s="54">
        <v>10</v>
      </c>
      <c r="N66" s="55">
        <v>4</v>
      </c>
      <c r="O66" s="54"/>
      <c r="P66" s="55"/>
      <c r="Q66" s="54"/>
      <c r="R66" s="15"/>
      <c r="S66" s="54"/>
      <c r="T66" s="15"/>
      <c r="U66" s="54"/>
      <c r="V66" s="15"/>
      <c r="W66" s="54">
        <v>-2</v>
      </c>
      <c r="X66" s="15">
        <v>3</v>
      </c>
      <c r="Y66" s="54"/>
      <c r="Z66" s="15"/>
      <c r="AA66" s="54"/>
      <c r="AB66" s="15"/>
      <c r="AC66" s="54">
        <v>-10</v>
      </c>
      <c r="AD66" s="55">
        <v>-4</v>
      </c>
      <c r="AE66" s="54"/>
      <c r="AF66" s="55"/>
      <c r="AG66" s="54"/>
      <c r="AH66" s="55"/>
      <c r="AI66" s="54"/>
      <c r="AJ66" s="55"/>
      <c r="AK66" s="54"/>
      <c r="AL66" s="55"/>
      <c r="AM66" s="54"/>
      <c r="AN66" s="55"/>
      <c r="AO66" s="54"/>
      <c r="AP66" s="55"/>
      <c r="AQ66" s="54"/>
      <c r="AR66" s="55"/>
      <c r="AS66" s="54"/>
      <c r="AT66" s="55"/>
      <c r="AU66" s="54">
        <v>-6</v>
      </c>
      <c r="AV66" s="55">
        <v>-7</v>
      </c>
      <c r="AW66" s="28">
        <v>45848</v>
      </c>
      <c r="AX66" s="41">
        <v>105</v>
      </c>
      <c r="AY66" s="41">
        <f t="shared" si="13"/>
        <v>0</v>
      </c>
      <c r="AZ66" s="41">
        <f t="shared" si="14"/>
        <v>0</v>
      </c>
      <c r="BA66" s="41">
        <f t="shared" si="15"/>
        <v>6</v>
      </c>
      <c r="BB66" s="41">
        <f t="shared" si="18"/>
        <v>0</v>
      </c>
    </row>
    <row r="67" spans="1:54" x14ac:dyDescent="0.25">
      <c r="A67" s="41">
        <f t="shared" si="17"/>
        <v>19</v>
      </c>
      <c r="B67" s="53"/>
      <c r="C67" s="54"/>
      <c r="D67" s="15"/>
      <c r="E67" s="54"/>
      <c r="F67" s="15"/>
      <c r="G67" s="54">
        <v>10</v>
      </c>
      <c r="H67" s="55">
        <v>-2</v>
      </c>
      <c r="I67" s="54"/>
      <c r="J67" s="15"/>
      <c r="K67" s="54"/>
      <c r="L67" s="15"/>
      <c r="M67" s="54"/>
      <c r="N67" s="55"/>
      <c r="O67" s="54"/>
      <c r="P67" s="55"/>
      <c r="Q67" s="54"/>
      <c r="R67" s="15"/>
      <c r="S67" s="54"/>
      <c r="T67" s="15"/>
      <c r="U67" s="54"/>
      <c r="V67" s="15"/>
      <c r="W67" s="54">
        <v>-10</v>
      </c>
      <c r="X67" s="15">
        <v>4</v>
      </c>
      <c r="Y67" s="54"/>
      <c r="Z67" s="15"/>
      <c r="AA67" s="54"/>
      <c r="AB67" s="15"/>
      <c r="AC67" s="54">
        <v>0</v>
      </c>
      <c r="AD67" s="55">
        <v>-2</v>
      </c>
      <c r="AE67" s="54"/>
      <c r="AF67" s="55"/>
      <c r="AG67" s="54"/>
      <c r="AH67" s="55"/>
      <c r="AI67" s="54"/>
      <c r="AJ67" s="55"/>
      <c r="AK67" s="54"/>
      <c r="AL67" s="55"/>
      <c r="AM67" s="54"/>
      <c r="AN67" s="55"/>
      <c r="AO67" s="54"/>
      <c r="AP67" s="55"/>
      <c r="AQ67" s="54"/>
      <c r="AR67" s="55"/>
      <c r="AS67" s="54"/>
      <c r="AT67" s="55"/>
      <c r="AU67" s="54"/>
      <c r="AV67" s="55"/>
      <c r="AW67" s="28">
        <v>45856</v>
      </c>
      <c r="AX67" s="41">
        <v>111</v>
      </c>
      <c r="AY67" s="41">
        <f t="shared" si="13"/>
        <v>0</v>
      </c>
      <c r="AZ67" s="41">
        <f t="shared" si="14"/>
        <v>0</v>
      </c>
      <c r="BA67" s="41">
        <f t="shared" si="15"/>
        <v>3</v>
      </c>
      <c r="BB67" s="41">
        <f t="shared" si="18"/>
        <v>0</v>
      </c>
    </row>
    <row r="68" spans="1:54" x14ac:dyDescent="0.25">
      <c r="A68" s="41">
        <f t="shared" si="17"/>
        <v>20</v>
      </c>
      <c r="B68" s="53"/>
      <c r="C68" s="54"/>
      <c r="D68" s="15"/>
      <c r="E68" s="54">
        <v>-6</v>
      </c>
      <c r="F68" s="15">
        <v>-6</v>
      </c>
      <c r="G68" s="54">
        <v>10</v>
      </c>
      <c r="H68" s="15">
        <v>2</v>
      </c>
      <c r="I68" s="54">
        <v>-10</v>
      </c>
      <c r="J68" s="15">
        <v>2</v>
      </c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>
        <v>-2</v>
      </c>
      <c r="X68" s="15">
        <v>-4</v>
      </c>
      <c r="Y68" s="54"/>
      <c r="Z68" s="15"/>
      <c r="AA68" s="54"/>
      <c r="AB68" s="15"/>
      <c r="AC68" s="54">
        <v>6</v>
      </c>
      <c r="AD68" s="15">
        <v>8</v>
      </c>
      <c r="AE68" s="54"/>
      <c r="AF68" s="15"/>
      <c r="AG68" s="54"/>
      <c r="AH68" s="15"/>
      <c r="AI68" s="54"/>
      <c r="AJ68" s="15"/>
      <c r="AK68" s="54"/>
      <c r="AL68" s="15"/>
      <c r="AM68" s="54"/>
      <c r="AN68" s="15"/>
      <c r="AO68" s="54"/>
      <c r="AP68" s="15"/>
      <c r="AQ68" s="54"/>
      <c r="AR68" s="15"/>
      <c r="AS68" s="54"/>
      <c r="AT68" s="15"/>
      <c r="AU68" s="54">
        <v>2</v>
      </c>
      <c r="AV68" s="15">
        <v>-2</v>
      </c>
      <c r="AW68" s="28">
        <v>45861</v>
      </c>
      <c r="AX68" s="41">
        <v>113</v>
      </c>
      <c r="AY68" s="41">
        <f t="shared" si="13"/>
        <v>0</v>
      </c>
      <c r="AZ68" s="41">
        <f t="shared" si="14"/>
        <v>0</v>
      </c>
      <c r="BA68" s="41">
        <f t="shared" si="15"/>
        <v>6</v>
      </c>
      <c r="BB68" s="41">
        <f t="shared" ref="BB68:BB73" si="19">+AY68/BA68</f>
        <v>0</v>
      </c>
    </row>
    <row r="69" spans="1:54" x14ac:dyDescent="0.25">
      <c r="A69" s="41">
        <f t="shared" si="17"/>
        <v>21</v>
      </c>
      <c r="B69" s="53"/>
      <c r="C69" s="54"/>
      <c r="D69" s="15"/>
      <c r="E69" s="54">
        <v>2</v>
      </c>
      <c r="F69" s="15">
        <v>1</v>
      </c>
      <c r="G69" s="54">
        <v>-6</v>
      </c>
      <c r="H69" s="15">
        <v>7</v>
      </c>
      <c r="I69" s="54">
        <v>-10</v>
      </c>
      <c r="J69" s="15">
        <v>-5</v>
      </c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>
        <v>6</v>
      </c>
      <c r="X69" s="15">
        <v>-1</v>
      </c>
      <c r="Y69" s="54"/>
      <c r="Z69" s="15"/>
      <c r="AA69" s="54"/>
      <c r="AB69" s="15"/>
      <c r="AC69" s="54">
        <v>10</v>
      </c>
      <c r="AD69" s="15">
        <v>-4</v>
      </c>
      <c r="AE69" s="54"/>
      <c r="AF69" s="15"/>
      <c r="AG69" s="54"/>
      <c r="AH69" s="15"/>
      <c r="AI69" s="54"/>
      <c r="AJ69" s="15"/>
      <c r="AK69" s="54"/>
      <c r="AL69" s="15"/>
      <c r="AM69" s="54"/>
      <c r="AN69" s="15"/>
      <c r="AO69" s="54"/>
      <c r="AP69" s="15"/>
      <c r="AQ69" s="54"/>
      <c r="AR69" s="15"/>
      <c r="AS69" s="54"/>
      <c r="AT69" s="15"/>
      <c r="AU69" s="54">
        <v>-2</v>
      </c>
      <c r="AV69" s="15">
        <v>2</v>
      </c>
      <c r="AW69" s="28">
        <v>45861</v>
      </c>
      <c r="AX69" s="41">
        <v>113</v>
      </c>
      <c r="AY69" s="41">
        <f t="shared" si="13"/>
        <v>0</v>
      </c>
      <c r="AZ69" s="41">
        <f t="shared" si="14"/>
        <v>0</v>
      </c>
      <c r="BA69" s="41">
        <f t="shared" si="15"/>
        <v>6</v>
      </c>
      <c r="BB69" s="41">
        <f t="shared" si="19"/>
        <v>0</v>
      </c>
    </row>
    <row r="70" spans="1:54" x14ac:dyDescent="0.25">
      <c r="A70" s="41">
        <f t="shared" si="17"/>
        <v>22</v>
      </c>
      <c r="B70" s="53"/>
      <c r="C70" s="54"/>
      <c r="D70" s="15"/>
      <c r="E70" s="54">
        <v>6</v>
      </c>
      <c r="F70" s="15">
        <v>2</v>
      </c>
      <c r="G70" s="54">
        <v>-2</v>
      </c>
      <c r="H70" s="15">
        <v>3</v>
      </c>
      <c r="I70" s="54">
        <v>-10</v>
      </c>
      <c r="J70" s="15">
        <v>-7</v>
      </c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>
        <v>2</v>
      </c>
      <c r="X70" s="15">
        <v>-2</v>
      </c>
      <c r="Y70" s="54"/>
      <c r="Z70" s="15"/>
      <c r="AA70" s="54"/>
      <c r="AB70" s="15"/>
      <c r="AC70" s="54">
        <v>-6</v>
      </c>
      <c r="AD70" s="15">
        <v>-1</v>
      </c>
      <c r="AE70" s="54"/>
      <c r="AF70" s="15"/>
      <c r="AG70" s="54"/>
      <c r="AH70" s="15"/>
      <c r="AI70" s="54"/>
      <c r="AJ70" s="15"/>
      <c r="AK70" s="54"/>
      <c r="AL70" s="15"/>
      <c r="AM70" s="54"/>
      <c r="AN70" s="15"/>
      <c r="AO70" s="54"/>
      <c r="AP70" s="15"/>
      <c r="AQ70" s="54"/>
      <c r="AR70" s="15"/>
      <c r="AS70" s="54"/>
      <c r="AT70" s="15"/>
      <c r="AU70" s="54">
        <v>10</v>
      </c>
      <c r="AV70" s="15">
        <v>5</v>
      </c>
      <c r="AW70" s="24">
        <v>45861</v>
      </c>
      <c r="AX70" s="41">
        <v>113</v>
      </c>
      <c r="AY70" s="41">
        <f t="shared" si="13"/>
        <v>0</v>
      </c>
      <c r="AZ70" s="41">
        <f t="shared" si="14"/>
        <v>0</v>
      </c>
      <c r="BA70" s="41">
        <f t="shared" si="15"/>
        <v>6</v>
      </c>
      <c r="BB70" s="41">
        <f t="shared" si="19"/>
        <v>0</v>
      </c>
    </row>
    <row r="71" spans="1:54" x14ac:dyDescent="0.25">
      <c r="A71" s="41">
        <f t="shared" si="17"/>
        <v>23</v>
      </c>
      <c r="B71" s="53"/>
      <c r="C71" s="54"/>
      <c r="D71" s="15"/>
      <c r="E71" s="54">
        <v>0</v>
      </c>
      <c r="F71" s="15">
        <v>5</v>
      </c>
      <c r="G71" s="54">
        <v>5</v>
      </c>
      <c r="H71" s="15">
        <v>0</v>
      </c>
      <c r="I71" s="54">
        <v>10</v>
      </c>
      <c r="J71" s="15">
        <v>9</v>
      </c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>
        <v>-10</v>
      </c>
      <c r="X71" s="15">
        <v>-9</v>
      </c>
      <c r="Y71" s="54"/>
      <c r="Z71" s="15"/>
      <c r="AA71" s="54"/>
      <c r="AB71" s="15"/>
      <c r="AC71" s="54">
        <v>-5</v>
      </c>
      <c r="AD71" s="15">
        <v>-5</v>
      </c>
      <c r="AE71" s="54"/>
      <c r="AF71" s="15"/>
      <c r="AG71" s="54"/>
      <c r="AH71" s="15"/>
      <c r="AI71" s="54"/>
      <c r="AJ71" s="15"/>
      <c r="AK71" s="54"/>
      <c r="AL71" s="15"/>
      <c r="AM71" s="54"/>
      <c r="AN71" s="15"/>
      <c r="AO71" s="54"/>
      <c r="AP71" s="15"/>
      <c r="AQ71" s="54"/>
      <c r="AR71" s="15"/>
      <c r="AS71" s="54"/>
      <c r="AT71" s="15"/>
      <c r="AU71" s="54"/>
      <c r="AV71" s="15"/>
      <c r="AW71" s="28">
        <v>45861</v>
      </c>
      <c r="AX71" s="41">
        <v>113</v>
      </c>
      <c r="AY71" s="41">
        <f t="shared" si="13"/>
        <v>0</v>
      </c>
      <c r="AZ71" s="41">
        <f t="shared" si="14"/>
        <v>0</v>
      </c>
      <c r="BA71" s="41">
        <f t="shared" si="15"/>
        <v>5</v>
      </c>
      <c r="BB71" s="41">
        <f t="shared" si="19"/>
        <v>0</v>
      </c>
    </row>
    <row r="72" spans="1:54" x14ac:dyDescent="0.25">
      <c r="A72" s="41">
        <f t="shared" si="17"/>
        <v>24</v>
      </c>
      <c r="B72" s="53"/>
      <c r="C72" s="54"/>
      <c r="D72" s="15"/>
      <c r="E72" s="54"/>
      <c r="F72" s="15"/>
      <c r="G72" s="54">
        <v>0</v>
      </c>
      <c r="H72" s="15">
        <v>-1</v>
      </c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>
        <v>-10</v>
      </c>
      <c r="Z72" s="15">
        <v>3</v>
      </c>
      <c r="AA72" s="54"/>
      <c r="AB72" s="15"/>
      <c r="AC72" s="54">
        <v>5</v>
      </c>
      <c r="AD72" s="15">
        <v>8</v>
      </c>
      <c r="AE72" s="54"/>
      <c r="AF72" s="15"/>
      <c r="AG72" s="54"/>
      <c r="AH72" s="15"/>
      <c r="AI72" s="54"/>
      <c r="AJ72" s="15"/>
      <c r="AK72" s="54"/>
      <c r="AL72" s="15"/>
      <c r="AM72" s="54"/>
      <c r="AN72" s="15"/>
      <c r="AO72" s="54"/>
      <c r="AP72" s="15"/>
      <c r="AQ72" s="54"/>
      <c r="AR72" s="15"/>
      <c r="AS72" s="54">
        <v>10</v>
      </c>
      <c r="AT72" s="15">
        <v>1</v>
      </c>
      <c r="AU72" s="54">
        <v>-5</v>
      </c>
      <c r="AV72" s="15">
        <v>-5</v>
      </c>
      <c r="AW72" s="28">
        <v>45867</v>
      </c>
      <c r="AX72" s="41">
        <v>115</v>
      </c>
      <c r="AY72" s="41">
        <f t="shared" si="13"/>
        <v>0</v>
      </c>
      <c r="AZ72" s="41">
        <f t="shared" si="14"/>
        <v>6</v>
      </c>
      <c r="BA72" s="41">
        <f t="shared" si="15"/>
        <v>5</v>
      </c>
      <c r="BB72" s="41">
        <f t="shared" si="19"/>
        <v>0</v>
      </c>
    </row>
    <row r="73" spans="1:54" x14ac:dyDescent="0.25">
      <c r="A73" s="41">
        <f t="shared" si="17"/>
        <v>25</v>
      </c>
      <c r="B73" s="53"/>
      <c r="C73" s="54"/>
      <c r="D73" s="15"/>
      <c r="E73" s="54"/>
      <c r="F73" s="15"/>
      <c r="G73" s="54">
        <v>10</v>
      </c>
      <c r="H73" s="15">
        <v>2</v>
      </c>
      <c r="I73" s="54"/>
      <c r="J73" s="15"/>
      <c r="K73" s="54">
        <v>-10</v>
      </c>
      <c r="L73" s="15">
        <v>2</v>
      </c>
      <c r="M73" s="54"/>
      <c r="N73" s="15"/>
      <c r="O73" s="54"/>
      <c r="P73" s="15"/>
      <c r="Q73" s="54"/>
      <c r="R73" s="15"/>
      <c r="S73" s="54"/>
      <c r="T73" s="15"/>
      <c r="U73" s="54">
        <v>0</v>
      </c>
      <c r="V73" s="15">
        <v>-4</v>
      </c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54"/>
      <c r="AL73" s="15"/>
      <c r="AM73" s="54"/>
      <c r="AN73" s="15"/>
      <c r="AO73" s="54"/>
      <c r="AP73" s="15"/>
      <c r="AQ73" s="54"/>
      <c r="AR73" s="15"/>
      <c r="AS73" s="54"/>
      <c r="AT73" s="15"/>
      <c r="AU73" s="54"/>
      <c r="AV73" s="15"/>
      <c r="AW73" s="24">
        <v>45871</v>
      </c>
      <c r="AX73" s="41">
        <v>118</v>
      </c>
      <c r="AY73" s="41">
        <f t="shared" si="13"/>
        <v>0</v>
      </c>
      <c r="AZ73" s="41">
        <f t="shared" si="14"/>
        <v>0</v>
      </c>
      <c r="BA73" s="41">
        <f t="shared" si="15"/>
        <v>3</v>
      </c>
      <c r="BB73" s="41">
        <f t="shared" si="19"/>
        <v>0</v>
      </c>
    </row>
    <row r="74" spans="1:54" x14ac:dyDescent="0.25">
      <c r="A74" s="41">
        <f t="shared" si="17"/>
        <v>26</v>
      </c>
      <c r="B74" s="53"/>
      <c r="C74" s="54"/>
      <c r="D74" s="15"/>
      <c r="E74" s="54"/>
      <c r="F74" s="15"/>
      <c r="G74" s="54">
        <v>10</v>
      </c>
      <c r="H74" s="15">
        <v>10</v>
      </c>
      <c r="I74" s="54"/>
      <c r="J74" s="15"/>
      <c r="K74" s="54">
        <v>5</v>
      </c>
      <c r="L74" s="15">
        <v>4</v>
      </c>
      <c r="M74" s="54"/>
      <c r="N74" s="15"/>
      <c r="O74" s="54"/>
      <c r="P74" s="15"/>
      <c r="Q74" s="54"/>
      <c r="R74" s="15"/>
      <c r="S74" s="54"/>
      <c r="T74" s="15"/>
      <c r="U74" s="54">
        <v>0</v>
      </c>
      <c r="V74" s="15">
        <v>1</v>
      </c>
      <c r="W74" s="54"/>
      <c r="X74" s="15"/>
      <c r="Y74" s="54"/>
      <c r="Z74" s="15"/>
      <c r="AA74" s="54">
        <v>-5</v>
      </c>
      <c r="AB74" s="15">
        <v>-8</v>
      </c>
      <c r="AC74" s="54"/>
      <c r="AD74" s="15"/>
      <c r="AE74" s="54"/>
      <c r="AF74" s="15"/>
      <c r="AG74" s="54"/>
      <c r="AH74" s="15"/>
      <c r="AI74" s="54"/>
      <c r="AJ74" s="15"/>
      <c r="AK74" s="54"/>
      <c r="AL74" s="15"/>
      <c r="AM74" s="54"/>
      <c r="AN74" s="15"/>
      <c r="AO74" s="54">
        <v>-10</v>
      </c>
      <c r="AP74" s="15">
        <v>7</v>
      </c>
      <c r="AQ74" s="54"/>
      <c r="AR74" s="15"/>
      <c r="AS74" s="54"/>
      <c r="AT74" s="15"/>
      <c r="AU74" s="54"/>
      <c r="AV74" s="15"/>
      <c r="AW74" s="24">
        <v>45872</v>
      </c>
      <c r="AX74" s="41">
        <v>119</v>
      </c>
      <c r="AY74" s="41">
        <f t="shared" si="13"/>
        <v>0</v>
      </c>
      <c r="AZ74" s="41">
        <f t="shared" si="14"/>
        <v>14</v>
      </c>
      <c r="BA74" s="41">
        <f t="shared" si="15"/>
        <v>5</v>
      </c>
      <c r="BB74" s="41">
        <f t="shared" ref="BB74:BB89" si="20">+AY74/BA74</f>
        <v>0</v>
      </c>
    </row>
    <row r="75" spans="1:54" x14ac:dyDescent="0.25">
      <c r="A75" s="41">
        <f t="shared" si="17"/>
        <v>27</v>
      </c>
      <c r="B75" s="53"/>
      <c r="C75" s="54"/>
      <c r="D75" s="15"/>
      <c r="E75" s="54"/>
      <c r="F75" s="15"/>
      <c r="G75" s="54">
        <v>-10</v>
      </c>
      <c r="H75" s="15">
        <v>-5</v>
      </c>
      <c r="I75" s="54"/>
      <c r="J75" s="15"/>
      <c r="K75" s="54">
        <v>10</v>
      </c>
      <c r="L75" s="15">
        <v>10</v>
      </c>
      <c r="M75" s="54"/>
      <c r="N75" s="15"/>
      <c r="O75" s="54">
        <v>4</v>
      </c>
      <c r="P75" s="15">
        <v>-3</v>
      </c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54"/>
      <c r="AL75" s="15"/>
      <c r="AM75" s="54"/>
      <c r="AN75" s="15"/>
      <c r="AO75" s="54"/>
      <c r="AP75" s="15"/>
      <c r="AQ75" s="54">
        <v>-4</v>
      </c>
      <c r="AR75" s="15">
        <v>-2</v>
      </c>
      <c r="AS75" s="54"/>
      <c r="AT75" s="15"/>
      <c r="AU75" s="54"/>
      <c r="AV75" s="15"/>
      <c r="AW75" s="28">
        <v>45874</v>
      </c>
      <c r="AX75" s="41">
        <v>120</v>
      </c>
      <c r="AY75" s="41">
        <f t="shared" si="13"/>
        <v>0</v>
      </c>
      <c r="AZ75" s="41">
        <f t="shared" si="14"/>
        <v>0</v>
      </c>
      <c r="BA75" s="41">
        <f t="shared" si="15"/>
        <v>4</v>
      </c>
      <c r="BB75" s="41">
        <f t="shared" si="20"/>
        <v>0</v>
      </c>
    </row>
    <row r="76" spans="1:54" x14ac:dyDescent="0.25">
      <c r="A76" s="41">
        <f t="shared" si="17"/>
        <v>28</v>
      </c>
      <c r="B76" s="53"/>
      <c r="C76" s="54"/>
      <c r="D76" s="15"/>
      <c r="E76" s="412">
        <v>-4</v>
      </c>
      <c r="F76" s="413">
        <v>-8</v>
      </c>
      <c r="G76" s="412">
        <v>10</v>
      </c>
      <c r="H76" s="413">
        <v>7</v>
      </c>
      <c r="I76" s="410">
        <v>-10</v>
      </c>
      <c r="J76" s="411">
        <v>2</v>
      </c>
      <c r="K76" s="54"/>
      <c r="L76" s="15"/>
      <c r="M76" s="410">
        <v>-4</v>
      </c>
      <c r="N76" s="411">
        <v>-8</v>
      </c>
      <c r="O76" s="54"/>
      <c r="P76" s="15"/>
      <c r="Q76" s="412">
        <v>4</v>
      </c>
      <c r="R76" s="413">
        <v>-4</v>
      </c>
      <c r="S76" s="54"/>
      <c r="T76" s="15"/>
      <c r="U76" s="54"/>
      <c r="V76" s="15"/>
      <c r="W76" s="54"/>
      <c r="X76" s="15"/>
      <c r="Y76" s="410">
        <v>10</v>
      </c>
      <c r="Z76" s="411">
        <v>8</v>
      </c>
      <c r="AA76" s="54"/>
      <c r="AB76" s="15"/>
      <c r="AC76" s="412">
        <v>-10</v>
      </c>
      <c r="AD76" s="413">
        <v>5</v>
      </c>
      <c r="AE76" s="54"/>
      <c r="AF76" s="15"/>
      <c r="AG76" s="54"/>
      <c r="AH76" s="15"/>
      <c r="AI76" s="54"/>
      <c r="AJ76" s="15"/>
      <c r="AK76" s="54"/>
      <c r="AL76" s="15"/>
      <c r="AM76" s="410"/>
      <c r="AN76" s="411"/>
      <c r="AO76" s="54"/>
      <c r="AP76" s="15"/>
      <c r="AQ76" s="54"/>
      <c r="AR76" s="15"/>
      <c r="AS76" s="54"/>
      <c r="AT76" s="15"/>
      <c r="AU76" s="410">
        <v>4</v>
      </c>
      <c r="AV76" s="411">
        <v>-2</v>
      </c>
      <c r="AW76" s="28">
        <v>45875</v>
      </c>
      <c r="AX76" s="41">
        <v>121</v>
      </c>
      <c r="AY76" s="41">
        <f t="shared" si="13"/>
        <v>0</v>
      </c>
      <c r="AZ76" s="41">
        <f t="shared" si="14"/>
        <v>0</v>
      </c>
      <c r="BA76" s="41">
        <f t="shared" si="15"/>
        <v>8</v>
      </c>
      <c r="BB76" s="41">
        <f t="shared" si="20"/>
        <v>0</v>
      </c>
    </row>
    <row r="77" spans="1:54" x14ac:dyDescent="0.25">
      <c r="A77" s="41">
        <f t="shared" si="17"/>
        <v>29</v>
      </c>
      <c r="B77" s="53"/>
      <c r="C77" s="54">
        <v>-10</v>
      </c>
      <c r="D77" s="15">
        <v>-7</v>
      </c>
      <c r="E77" s="54"/>
      <c r="F77" s="15"/>
      <c r="G77" s="54">
        <v>-2</v>
      </c>
      <c r="H77" s="15">
        <v>0</v>
      </c>
      <c r="I77" s="54"/>
      <c r="J77" s="15"/>
      <c r="K77" s="54">
        <v>6</v>
      </c>
      <c r="L77" s="15">
        <v>7</v>
      </c>
      <c r="M77" s="54"/>
      <c r="N77" s="15"/>
      <c r="O77" s="54"/>
      <c r="P77" s="15"/>
      <c r="Q77" s="54"/>
      <c r="R77" s="15"/>
      <c r="S77" s="54"/>
      <c r="T77" s="15"/>
      <c r="U77" s="54">
        <v>2</v>
      </c>
      <c r="V77" s="15">
        <v>-3</v>
      </c>
      <c r="W77" s="54"/>
      <c r="X77" s="15"/>
      <c r="Y77" s="54"/>
      <c r="Z77" s="15"/>
      <c r="AA77" s="54">
        <v>-6</v>
      </c>
      <c r="AB77" s="15">
        <v>-4</v>
      </c>
      <c r="AC77" s="54"/>
      <c r="AD77" s="15"/>
      <c r="AE77" s="54"/>
      <c r="AF77" s="15"/>
      <c r="AG77" s="54"/>
      <c r="AH77" s="15"/>
      <c r="AI77" s="54"/>
      <c r="AJ77" s="15"/>
      <c r="AK77" s="54"/>
      <c r="AL77" s="15"/>
      <c r="AM77" s="54"/>
      <c r="AN77" s="15"/>
      <c r="AO77" s="54">
        <v>10</v>
      </c>
      <c r="AP77" s="15">
        <v>7</v>
      </c>
      <c r="AQ77" s="54"/>
      <c r="AR77" s="15"/>
      <c r="AS77" s="54"/>
      <c r="AT77" s="15"/>
      <c r="AU77" s="54"/>
      <c r="AV77" s="15"/>
      <c r="AW77" s="28">
        <v>45880</v>
      </c>
      <c r="AX77" s="41">
        <v>122</v>
      </c>
      <c r="AY77" s="41">
        <f t="shared" si="13"/>
        <v>0</v>
      </c>
      <c r="AZ77" s="41">
        <f t="shared" si="14"/>
        <v>0</v>
      </c>
      <c r="BA77" s="41">
        <f t="shared" si="15"/>
        <v>6</v>
      </c>
      <c r="BB77" s="41">
        <f t="shared" si="20"/>
        <v>0</v>
      </c>
    </row>
    <row r="78" spans="1:54" x14ac:dyDescent="0.25">
      <c r="A78" s="41">
        <f t="shared" si="17"/>
        <v>30</v>
      </c>
      <c r="B78" s="53"/>
      <c r="C78" s="54"/>
      <c r="D78" s="15"/>
      <c r="E78" s="54">
        <v>2</v>
      </c>
      <c r="F78" s="15">
        <v>-3</v>
      </c>
      <c r="G78" s="54">
        <v>-10</v>
      </c>
      <c r="H78" s="15">
        <v>2</v>
      </c>
      <c r="I78" s="54"/>
      <c r="J78" s="15"/>
      <c r="K78" s="54"/>
      <c r="L78" s="15"/>
      <c r="M78" s="54">
        <v>-2</v>
      </c>
      <c r="N78" s="15">
        <v>0</v>
      </c>
      <c r="O78" s="54"/>
      <c r="P78" s="15"/>
      <c r="Q78" s="54">
        <v>6</v>
      </c>
      <c r="R78" s="15">
        <v>0</v>
      </c>
      <c r="S78" s="54"/>
      <c r="T78" s="15"/>
      <c r="U78" s="54"/>
      <c r="V78" s="15"/>
      <c r="W78" s="54"/>
      <c r="X78" s="15"/>
      <c r="Y78" s="54">
        <v>-6</v>
      </c>
      <c r="Z78" s="15">
        <v>-9</v>
      </c>
      <c r="AA78" s="54"/>
      <c r="AB78" s="15"/>
      <c r="AC78" s="54">
        <v>10</v>
      </c>
      <c r="AD78" s="15">
        <v>12</v>
      </c>
      <c r="AE78" s="54"/>
      <c r="AF78" s="15"/>
      <c r="AG78" s="54"/>
      <c r="AH78" s="15"/>
      <c r="AI78" s="54"/>
      <c r="AJ78" s="15"/>
      <c r="AK78" s="54"/>
      <c r="AL78" s="15"/>
      <c r="AM78" s="54"/>
      <c r="AN78" s="15"/>
      <c r="AO78" s="54"/>
      <c r="AP78" s="15"/>
      <c r="AQ78" s="54"/>
      <c r="AR78" s="15"/>
      <c r="AS78" s="54"/>
      <c r="AT78" s="15"/>
      <c r="AU78" s="54"/>
      <c r="AV78" s="15"/>
      <c r="AW78" s="28">
        <v>45882</v>
      </c>
      <c r="AX78" s="41">
        <v>123</v>
      </c>
      <c r="AY78" s="41">
        <f t="shared" si="13"/>
        <v>0</v>
      </c>
      <c r="AZ78" s="41">
        <f t="shared" si="14"/>
        <v>2</v>
      </c>
      <c r="BA78" s="41">
        <f t="shared" si="15"/>
        <v>6</v>
      </c>
      <c r="BB78" s="41">
        <f t="shared" si="20"/>
        <v>0</v>
      </c>
    </row>
    <row r="79" spans="1:54" x14ac:dyDescent="0.25">
      <c r="A79" s="41">
        <f t="shared" si="17"/>
        <v>31</v>
      </c>
      <c r="B79" s="53"/>
      <c r="C79" s="54">
        <v>-10</v>
      </c>
      <c r="D79" s="15">
        <v>-9</v>
      </c>
      <c r="E79" s="54"/>
      <c r="F79" s="15"/>
      <c r="G79" s="54">
        <v>10</v>
      </c>
      <c r="H79" s="15">
        <v>6</v>
      </c>
      <c r="I79" s="54"/>
      <c r="J79" s="15"/>
      <c r="K79" s="54">
        <v>4</v>
      </c>
      <c r="L79" s="15">
        <v>9</v>
      </c>
      <c r="M79" s="54"/>
      <c r="N79" s="15"/>
      <c r="O79" s="54"/>
      <c r="P79" s="15"/>
      <c r="Q79" s="54"/>
      <c r="R79" s="15"/>
      <c r="S79" s="54"/>
      <c r="T79" s="15"/>
      <c r="U79" s="54">
        <v>-4</v>
      </c>
      <c r="V79" s="15">
        <v>-6</v>
      </c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54"/>
      <c r="AN79" s="15"/>
      <c r="AO79" s="54"/>
      <c r="AP79" s="15"/>
      <c r="AQ79" s="54"/>
      <c r="AR79" s="15"/>
      <c r="AS79" s="54"/>
      <c r="AT79" s="15"/>
      <c r="AU79" s="54"/>
      <c r="AV79" s="15"/>
      <c r="AW79" s="28">
        <v>45887</v>
      </c>
      <c r="AX79" s="41">
        <v>125</v>
      </c>
      <c r="AY79" s="41">
        <f t="shared" si="13"/>
        <v>0</v>
      </c>
      <c r="AZ79" s="41">
        <f t="shared" si="14"/>
        <v>0</v>
      </c>
      <c r="BA79" s="41">
        <f t="shared" si="15"/>
        <v>4</v>
      </c>
      <c r="BB79" s="41">
        <f t="shared" si="20"/>
        <v>0</v>
      </c>
    </row>
    <row r="80" spans="1:54" x14ac:dyDescent="0.25">
      <c r="A80" s="41">
        <f t="shared" si="17"/>
        <v>32</v>
      </c>
      <c r="B80" s="53"/>
      <c r="C80" s="54"/>
      <c r="D80" s="15"/>
      <c r="E80" s="54"/>
      <c r="F80" s="15"/>
      <c r="G80" s="54">
        <v>-10</v>
      </c>
      <c r="H80" s="15">
        <v>-2</v>
      </c>
      <c r="I80" s="54"/>
      <c r="J80" s="15"/>
      <c r="K80" s="54">
        <v>10</v>
      </c>
      <c r="L80" s="15">
        <v>8</v>
      </c>
      <c r="M80" s="54"/>
      <c r="N80" s="15"/>
      <c r="O80" s="54"/>
      <c r="P80" s="15"/>
      <c r="Q80" s="54"/>
      <c r="R80" s="15"/>
      <c r="S80" s="54"/>
      <c r="T80" s="15"/>
      <c r="U80" s="54">
        <v>0</v>
      </c>
      <c r="V80" s="15">
        <v>-6</v>
      </c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54"/>
      <c r="AN80" s="15"/>
      <c r="AO80" s="54"/>
      <c r="AP80" s="15"/>
      <c r="AQ80" s="54"/>
      <c r="AR80" s="15"/>
      <c r="AS80" s="54"/>
      <c r="AT80" s="15"/>
      <c r="AU80" s="54"/>
      <c r="AV80" s="15"/>
      <c r="AW80" s="333">
        <v>45890</v>
      </c>
      <c r="AX80" s="41">
        <v>127</v>
      </c>
      <c r="AY80" s="41">
        <f t="shared" si="13"/>
        <v>0</v>
      </c>
      <c r="AZ80" s="41">
        <f t="shared" si="14"/>
        <v>0</v>
      </c>
      <c r="BA80" s="41">
        <f t="shared" si="15"/>
        <v>3</v>
      </c>
      <c r="BB80" s="41">
        <f t="shared" si="20"/>
        <v>0</v>
      </c>
    </row>
    <row r="81" spans="1:54" x14ac:dyDescent="0.25">
      <c r="A81" s="41">
        <f t="shared" si="17"/>
        <v>33</v>
      </c>
      <c r="B81" s="53"/>
      <c r="C81" s="54"/>
      <c r="D81" s="15"/>
      <c r="E81" s="54"/>
      <c r="F81" s="15"/>
      <c r="G81" s="54">
        <v>0</v>
      </c>
      <c r="H81" s="15">
        <v>1</v>
      </c>
      <c r="I81" s="54">
        <v>5</v>
      </c>
      <c r="J81" s="15">
        <v>2</v>
      </c>
      <c r="K81" s="54"/>
      <c r="L81" s="15"/>
      <c r="M81" s="54"/>
      <c r="N81" s="15"/>
      <c r="O81" s="54">
        <v>-5</v>
      </c>
      <c r="P81" s="15">
        <v>-6</v>
      </c>
      <c r="Q81" s="54"/>
      <c r="R81" s="15"/>
      <c r="S81" s="54"/>
      <c r="T81" s="15"/>
      <c r="U81" s="54"/>
      <c r="V81" s="15"/>
      <c r="W81" s="54"/>
      <c r="X81" s="15"/>
      <c r="Y81" s="54">
        <v>-10</v>
      </c>
      <c r="Z81" s="15">
        <v>-6</v>
      </c>
      <c r="AA81" s="54"/>
      <c r="AB81" s="15"/>
      <c r="AC81" s="54">
        <v>10</v>
      </c>
      <c r="AD81" s="15">
        <v>9</v>
      </c>
      <c r="AE81" s="54"/>
      <c r="AF81" s="15"/>
      <c r="AG81" s="54"/>
      <c r="AH81" s="15"/>
      <c r="AI81" s="54"/>
      <c r="AJ81" s="15"/>
      <c r="AK81" s="54"/>
      <c r="AL81" s="15"/>
      <c r="AM81" s="54"/>
      <c r="AN81" s="15"/>
      <c r="AO81" s="54"/>
      <c r="AP81" s="15"/>
      <c r="AQ81" s="54"/>
      <c r="AR81" s="15"/>
      <c r="AS81" s="54"/>
      <c r="AT81" s="15"/>
      <c r="AU81" s="54"/>
      <c r="AV81" s="15"/>
      <c r="AW81" s="333">
        <v>45897</v>
      </c>
      <c r="AX81" s="41">
        <v>129</v>
      </c>
      <c r="AY81" s="41">
        <f t="shared" si="13"/>
        <v>0</v>
      </c>
      <c r="AZ81" s="41">
        <f t="shared" si="14"/>
        <v>0</v>
      </c>
      <c r="BA81" s="41">
        <f t="shared" si="15"/>
        <v>5</v>
      </c>
      <c r="BB81" s="41">
        <f t="shared" si="20"/>
        <v>0</v>
      </c>
    </row>
    <row r="82" spans="1:54" x14ac:dyDescent="0.25">
      <c r="A82" s="41">
        <f t="shared" si="17"/>
        <v>34</v>
      </c>
      <c r="B82" s="53"/>
      <c r="C82" s="54"/>
      <c r="D82" s="15"/>
      <c r="E82" s="54"/>
      <c r="F82" s="15"/>
      <c r="G82" s="54">
        <v>5</v>
      </c>
      <c r="H82" s="15">
        <v>2</v>
      </c>
      <c r="I82" s="54">
        <v>10</v>
      </c>
      <c r="J82" s="15">
        <v>9</v>
      </c>
      <c r="K82" s="54"/>
      <c r="L82" s="15"/>
      <c r="M82" s="54"/>
      <c r="N82" s="15"/>
      <c r="O82" s="54">
        <v>-10</v>
      </c>
      <c r="P82" s="15">
        <v>-7</v>
      </c>
      <c r="Q82" s="54"/>
      <c r="R82" s="15"/>
      <c r="S82" s="54"/>
      <c r="T82" s="15"/>
      <c r="U82" s="54"/>
      <c r="V82" s="15"/>
      <c r="W82" s="54"/>
      <c r="X82" s="15"/>
      <c r="Y82" s="54">
        <v>-5</v>
      </c>
      <c r="Z82" s="15">
        <v>-6</v>
      </c>
      <c r="AA82" s="54"/>
      <c r="AB82" s="15"/>
      <c r="AC82" s="54">
        <v>0</v>
      </c>
      <c r="AD82" s="15">
        <v>0</v>
      </c>
      <c r="AE82" s="54"/>
      <c r="AF82" s="15"/>
      <c r="AG82" s="54"/>
      <c r="AH82" s="15"/>
      <c r="AI82" s="54"/>
      <c r="AJ82" s="15"/>
      <c r="AK82" s="54"/>
      <c r="AL82" s="15"/>
      <c r="AM82" s="54"/>
      <c r="AN82" s="15"/>
      <c r="AO82" s="54"/>
      <c r="AP82" s="15"/>
      <c r="AQ82" s="54"/>
      <c r="AR82" s="15"/>
      <c r="AS82" s="54"/>
      <c r="AT82" s="15"/>
      <c r="AU82" s="54"/>
      <c r="AV82" s="15"/>
      <c r="AW82" s="333">
        <v>45897</v>
      </c>
      <c r="AX82" s="41">
        <v>129</v>
      </c>
      <c r="AY82" s="41">
        <f t="shared" si="13"/>
        <v>0</v>
      </c>
      <c r="AZ82" s="41">
        <f t="shared" si="14"/>
        <v>-2</v>
      </c>
      <c r="BA82" s="41">
        <f t="shared" si="15"/>
        <v>5</v>
      </c>
      <c r="BB82" s="41">
        <f t="shared" si="20"/>
        <v>0</v>
      </c>
    </row>
    <row r="83" spans="1:54" x14ac:dyDescent="0.25">
      <c r="A83" s="41">
        <f t="shared" si="17"/>
        <v>35</v>
      </c>
      <c r="B83" s="53"/>
      <c r="C83" s="412">
        <v>0</v>
      </c>
      <c r="D83" s="413">
        <v>4</v>
      </c>
      <c r="E83" s="54"/>
      <c r="F83" s="15"/>
      <c r="G83" s="412">
        <v>-5</v>
      </c>
      <c r="H83" s="413">
        <v>-4</v>
      </c>
      <c r="I83" s="54"/>
      <c r="J83" s="15"/>
      <c r="K83" s="412">
        <v>-10</v>
      </c>
      <c r="L83" s="413">
        <v>-5</v>
      </c>
      <c r="M83" s="54"/>
      <c r="N83" s="15"/>
      <c r="O83" s="410">
        <v>10</v>
      </c>
      <c r="P83" s="411">
        <v>9</v>
      </c>
      <c r="Q83" s="54"/>
      <c r="R83" s="15"/>
      <c r="S83" s="54"/>
      <c r="T83" s="15"/>
      <c r="U83" s="54"/>
      <c r="V83" s="15"/>
      <c r="W83" s="410">
        <v>-10</v>
      </c>
      <c r="X83" s="411">
        <v>-2</v>
      </c>
      <c r="Y83" s="54"/>
      <c r="Z83" s="15"/>
      <c r="AA83" s="54"/>
      <c r="AB83" s="15"/>
      <c r="AC83" s="412">
        <v>5</v>
      </c>
      <c r="AD83" s="413">
        <v>8</v>
      </c>
      <c r="AE83" s="54"/>
      <c r="AF83" s="15"/>
      <c r="AG83" s="412">
        <v>10</v>
      </c>
      <c r="AH83" s="413">
        <v>-3</v>
      </c>
      <c r="AI83" s="410">
        <v>5</v>
      </c>
      <c r="AJ83" s="411">
        <v>2</v>
      </c>
      <c r="AK83" s="410">
        <v>-5</v>
      </c>
      <c r="AL83" s="411">
        <v>-3</v>
      </c>
      <c r="AM83" s="410">
        <v>0</v>
      </c>
      <c r="AN83" s="411">
        <v>-6</v>
      </c>
      <c r="AO83" s="54"/>
      <c r="AP83" s="15"/>
      <c r="AQ83" s="54"/>
      <c r="AR83" s="15"/>
      <c r="AS83" s="54"/>
      <c r="AT83" s="15"/>
      <c r="AU83" s="54"/>
      <c r="AV83" s="15"/>
      <c r="AW83" s="28">
        <v>45927</v>
      </c>
      <c r="AX83" s="41">
        <v>143</v>
      </c>
      <c r="AY83" s="41">
        <f>+C83+E83+G83+I83++K83++M83+O83+Q83+S83+U83+W83+Y83+AU83+AA83+AC83+AE83+AO83+AQ83+AS83+AG83+AI83+AK83+AM83</f>
        <v>0</v>
      </c>
      <c r="AZ83" s="41">
        <f>+D83+F83+H83+J83++L83++N83+P83+R83+T83+V83+X83+Z83+AV83+AB83+AD83+AF83+AP83+AR83+AT83+AH83+AJ83+AL83+AN83</f>
        <v>0</v>
      </c>
      <c r="BA83" s="41">
        <f t="shared" si="15"/>
        <v>10</v>
      </c>
      <c r="BB83" s="41">
        <f t="shared" si="20"/>
        <v>0</v>
      </c>
    </row>
    <row r="84" spans="1:54" x14ac:dyDescent="0.25">
      <c r="A84" s="41">
        <f t="shared" si="17"/>
        <v>36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54"/>
      <c r="AL84" s="15"/>
      <c r="AM84" s="54"/>
      <c r="AN84" s="15"/>
      <c r="AO84" s="54"/>
      <c r="AP84" s="15"/>
      <c r="AQ84" s="54"/>
      <c r="AR84" s="15"/>
      <c r="AS84" s="54"/>
      <c r="AT84" s="15"/>
      <c r="AU84" s="54"/>
      <c r="AV84" s="15"/>
      <c r="AW84" s="28"/>
      <c r="AX84" s="41"/>
      <c r="AY84" s="41">
        <f t="shared" ref="AY84:AY89" si="21">+C84+E84+G84+I84++K84++M84+O84+Q84+S84+U84+W84+Y84+AU84+AA84+AC84+AE84+AO84+AQ84+AS84+AG84+AI84+AK84+AM84</f>
        <v>0</v>
      </c>
      <c r="AZ84" s="41">
        <f t="shared" ref="AZ84:AZ89" si="22">+D84+F84+H84+J84++L84++N84+P84+R84+T84+V84+X84+Z84+AV84+AB84+AD84+AF84+AP84+AR84+AT84+AH84+AJ84+AL84+AN84</f>
        <v>0</v>
      </c>
      <c r="BA84" s="41">
        <f t="shared" si="15"/>
        <v>0</v>
      </c>
      <c r="BB84" s="41" t="e">
        <f t="shared" si="20"/>
        <v>#DIV/0!</v>
      </c>
    </row>
    <row r="85" spans="1:54" x14ac:dyDescent="0.25">
      <c r="A85" s="41">
        <f t="shared" si="17"/>
        <v>37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54"/>
      <c r="AN85" s="15"/>
      <c r="AO85" s="54"/>
      <c r="AP85" s="15"/>
      <c r="AQ85" s="54"/>
      <c r="AR85" s="15"/>
      <c r="AS85" s="54"/>
      <c r="AT85" s="15"/>
      <c r="AU85" s="54"/>
      <c r="AV85" s="15"/>
      <c r="AW85" s="28"/>
      <c r="AX85" s="41"/>
      <c r="AY85" s="41">
        <f t="shared" si="21"/>
        <v>0</v>
      </c>
      <c r="AZ85" s="41">
        <f t="shared" si="22"/>
        <v>0</v>
      </c>
      <c r="BA85" s="41">
        <f t="shared" si="15"/>
        <v>0</v>
      </c>
      <c r="BB85" s="41" t="e">
        <f t="shared" si="20"/>
        <v>#DIV/0!</v>
      </c>
    </row>
    <row r="86" spans="1:54" x14ac:dyDescent="0.25">
      <c r="A86" s="41">
        <f t="shared" si="17"/>
        <v>38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54"/>
      <c r="AN86" s="15"/>
      <c r="AO86" s="54"/>
      <c r="AP86" s="15"/>
      <c r="AQ86" s="54"/>
      <c r="AR86" s="15"/>
      <c r="AS86" s="54"/>
      <c r="AT86" s="15"/>
      <c r="AU86" s="54"/>
      <c r="AV86" s="15"/>
      <c r="AW86" s="28"/>
      <c r="AX86" s="41"/>
      <c r="AY86" s="41">
        <f t="shared" si="21"/>
        <v>0</v>
      </c>
      <c r="AZ86" s="41">
        <f t="shared" si="22"/>
        <v>0</v>
      </c>
      <c r="BA86" s="41">
        <f t="shared" si="15"/>
        <v>0</v>
      </c>
      <c r="BB86" s="41" t="e">
        <f t="shared" si="20"/>
        <v>#DIV/0!</v>
      </c>
    </row>
    <row r="87" spans="1:54" x14ac:dyDescent="0.25">
      <c r="A87" s="41">
        <f t="shared" si="17"/>
        <v>39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54"/>
      <c r="AN87" s="15"/>
      <c r="AO87" s="54"/>
      <c r="AP87" s="15"/>
      <c r="AQ87" s="54"/>
      <c r="AR87" s="15"/>
      <c r="AS87" s="54"/>
      <c r="AT87" s="15"/>
      <c r="AU87" s="54"/>
      <c r="AV87" s="15"/>
      <c r="AW87" s="28"/>
      <c r="AX87" s="41"/>
      <c r="AY87" s="41">
        <f t="shared" si="21"/>
        <v>0</v>
      </c>
      <c r="AZ87" s="41">
        <f t="shared" si="22"/>
        <v>0</v>
      </c>
      <c r="BA87" s="41">
        <f t="shared" si="15"/>
        <v>0</v>
      </c>
      <c r="BB87" s="41" t="e">
        <f t="shared" si="20"/>
        <v>#DIV/0!</v>
      </c>
    </row>
    <row r="88" spans="1:54" x14ac:dyDescent="0.25">
      <c r="A88" s="41">
        <f t="shared" si="17"/>
        <v>40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54"/>
      <c r="AN88" s="15"/>
      <c r="AO88" s="54"/>
      <c r="AP88" s="15"/>
      <c r="AQ88" s="54"/>
      <c r="AR88" s="15"/>
      <c r="AS88" s="54"/>
      <c r="AT88" s="15"/>
      <c r="AU88" s="54"/>
      <c r="AV88" s="15"/>
      <c r="AW88" s="28"/>
      <c r="AX88" s="41"/>
      <c r="AY88" s="41">
        <f t="shared" si="21"/>
        <v>0</v>
      </c>
      <c r="AZ88" s="41">
        <f t="shared" si="22"/>
        <v>0</v>
      </c>
      <c r="BA88" s="41">
        <f t="shared" si="15"/>
        <v>0</v>
      </c>
      <c r="BB88" s="41" t="e">
        <f t="shared" si="20"/>
        <v>#DIV/0!</v>
      </c>
    </row>
    <row r="89" spans="1:54" x14ac:dyDescent="0.25">
      <c r="A89" s="41">
        <f t="shared" si="17"/>
        <v>41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54"/>
      <c r="AN89" s="15"/>
      <c r="AO89" s="54"/>
      <c r="AP89" s="15"/>
      <c r="AQ89" s="54"/>
      <c r="AR89" s="15"/>
      <c r="AS89" s="54"/>
      <c r="AT89" s="15"/>
      <c r="AU89" s="54"/>
      <c r="AV89" s="15"/>
      <c r="AW89" s="28"/>
      <c r="AX89" s="41"/>
      <c r="AY89" s="41">
        <f t="shared" si="21"/>
        <v>0</v>
      </c>
      <c r="AZ89" s="41">
        <f t="shared" si="22"/>
        <v>0</v>
      </c>
      <c r="BA89" s="41">
        <f t="shared" si="15"/>
        <v>0</v>
      </c>
      <c r="BB89" s="41" t="e">
        <f t="shared" si="20"/>
        <v>#DIV/0!</v>
      </c>
    </row>
    <row r="90" spans="1:54" x14ac:dyDescent="0.25">
      <c r="A90" s="41">
        <f t="shared" si="17"/>
        <v>42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54"/>
      <c r="AN90" s="15"/>
      <c r="AO90" s="54"/>
      <c r="AP90" s="15"/>
      <c r="AQ90" s="54"/>
      <c r="AR90" s="15"/>
      <c r="AS90" s="54"/>
      <c r="AT90" s="15"/>
      <c r="AU90" s="54"/>
      <c r="AV90" s="15"/>
      <c r="AW90" s="24"/>
      <c r="AX90" s="41"/>
      <c r="AY90" s="41"/>
      <c r="AZ90" s="41"/>
      <c r="BA90" s="41"/>
      <c r="BB90" s="41"/>
    </row>
    <row r="91" spans="1:54" x14ac:dyDescent="0.25">
      <c r="A91" s="41">
        <f t="shared" si="17"/>
        <v>43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54"/>
      <c r="AN91" s="15"/>
      <c r="AO91" s="54"/>
      <c r="AP91" s="15"/>
      <c r="AQ91" s="54"/>
      <c r="AR91" s="15"/>
      <c r="AS91" s="54"/>
      <c r="AT91" s="15"/>
      <c r="AU91" s="54"/>
      <c r="AV91" s="15"/>
      <c r="AW91" s="24"/>
      <c r="AX91" s="41"/>
      <c r="AY91" s="41"/>
      <c r="AZ91" s="41"/>
      <c r="BA91" s="41"/>
      <c r="BB91" s="41"/>
    </row>
    <row r="92" spans="1:54" x14ac:dyDescent="0.25">
      <c r="A92" s="41">
        <f t="shared" si="17"/>
        <v>44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54"/>
      <c r="AN92" s="15"/>
      <c r="AO92" s="54"/>
      <c r="AP92" s="15"/>
      <c r="AQ92" s="54"/>
      <c r="AR92" s="15"/>
      <c r="AS92" s="54"/>
      <c r="AT92" s="15"/>
      <c r="AU92" s="54"/>
      <c r="AV92" s="15"/>
      <c r="AW92" s="24"/>
      <c r="AX92" s="41"/>
      <c r="AY92" s="41"/>
      <c r="AZ92" s="41"/>
      <c r="BA92" s="41"/>
      <c r="BB92" s="41"/>
    </row>
    <row r="93" spans="1:54" x14ac:dyDescent="0.25">
      <c r="A93" s="41">
        <f t="shared" si="17"/>
        <v>45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54"/>
      <c r="AN93" s="15"/>
      <c r="AO93" s="54"/>
      <c r="AP93" s="15"/>
      <c r="AQ93" s="54"/>
      <c r="AR93" s="15"/>
      <c r="AS93" s="54"/>
      <c r="AT93" s="15"/>
      <c r="AU93" s="54"/>
      <c r="AV93" s="15"/>
      <c r="AW93" s="24"/>
      <c r="AY93" s="41"/>
      <c r="AZ93" s="41"/>
      <c r="BA93" s="41"/>
      <c r="BB93" s="41"/>
    </row>
    <row r="94" spans="1:54" x14ac:dyDescent="0.25">
      <c r="A94" s="41">
        <f t="shared" si="17"/>
        <v>46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54"/>
      <c r="AN94" s="15"/>
      <c r="AO94" s="54"/>
      <c r="AP94" s="15"/>
      <c r="AQ94" s="54"/>
      <c r="AR94" s="15"/>
      <c r="AS94" s="54"/>
      <c r="AT94" s="15"/>
      <c r="AU94" s="54"/>
      <c r="AV94" s="15"/>
      <c r="AW94" s="24"/>
      <c r="AY94" s="41"/>
      <c r="AZ94" s="41"/>
      <c r="BA94" s="41"/>
      <c r="BB94" s="41"/>
    </row>
    <row r="95" spans="1:54" x14ac:dyDescent="0.25">
      <c r="A95" s="41">
        <f t="shared" si="17"/>
        <v>47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54"/>
      <c r="AN95" s="15"/>
      <c r="AO95" s="54"/>
      <c r="AP95" s="15"/>
      <c r="AQ95" s="54"/>
      <c r="AR95" s="15"/>
      <c r="AS95" s="54"/>
      <c r="AT95" s="15"/>
      <c r="AU95" s="54"/>
      <c r="AV95" s="15"/>
      <c r="AW95" s="24"/>
      <c r="AX95" s="41"/>
      <c r="AY95" s="41"/>
      <c r="AZ95" s="41"/>
      <c r="BA95" s="41"/>
      <c r="BB95" s="41"/>
    </row>
    <row r="96" spans="1:54" x14ac:dyDescent="0.25">
      <c r="A96" s="41">
        <f t="shared" si="17"/>
        <v>48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54"/>
      <c r="AN96" s="15"/>
      <c r="AO96" s="54"/>
      <c r="AP96" s="15"/>
      <c r="AQ96" s="54"/>
      <c r="AR96" s="15"/>
      <c r="AS96" s="54"/>
      <c r="AT96" s="15"/>
      <c r="AU96" s="54"/>
      <c r="AV96" s="15"/>
      <c r="AW96" s="127"/>
      <c r="AX96" s="41"/>
      <c r="AY96" s="41"/>
      <c r="AZ96" s="41"/>
      <c r="BA96" s="41"/>
      <c r="BB96" s="41"/>
    </row>
    <row r="97" spans="1:54" x14ac:dyDescent="0.25">
      <c r="A97" s="41">
        <f t="shared" si="17"/>
        <v>49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54"/>
      <c r="AN97" s="15"/>
      <c r="AO97" s="54"/>
      <c r="AP97" s="15"/>
      <c r="AQ97" s="54"/>
      <c r="AR97" s="15"/>
      <c r="AS97" s="54"/>
      <c r="AT97" s="15"/>
      <c r="AU97" s="54"/>
      <c r="AV97" s="15"/>
      <c r="AW97" s="127"/>
      <c r="AX97" s="41"/>
      <c r="AY97" s="41"/>
      <c r="AZ97" s="41"/>
      <c r="BA97" s="41"/>
      <c r="BB97" s="41"/>
    </row>
    <row r="98" spans="1:54" x14ac:dyDescent="0.25">
      <c r="A98" s="41">
        <f t="shared" si="17"/>
        <v>50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54"/>
      <c r="AN98" s="15"/>
      <c r="AO98" s="54"/>
      <c r="AP98" s="15"/>
      <c r="AQ98" s="54"/>
      <c r="AR98" s="15"/>
      <c r="AS98" s="54"/>
      <c r="AT98" s="15"/>
      <c r="AU98" s="54"/>
      <c r="AV98" s="15"/>
      <c r="AW98" s="24"/>
      <c r="AX98" s="76"/>
      <c r="AY98" s="41"/>
      <c r="AZ98" s="41"/>
      <c r="BA98" s="41"/>
      <c r="BB98" s="41"/>
    </row>
    <row r="99" spans="1:54" x14ac:dyDescent="0.25">
      <c r="A99" s="41">
        <f t="shared" si="17"/>
        <v>51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54"/>
      <c r="AN99" s="15"/>
      <c r="AO99" s="54"/>
      <c r="AP99" s="15"/>
      <c r="AQ99" s="54"/>
      <c r="AR99" s="15"/>
      <c r="AS99" s="54"/>
      <c r="AT99" s="15"/>
      <c r="AU99" s="54"/>
      <c r="AV99" s="15"/>
      <c r="AW99" s="28"/>
      <c r="AX99" s="41"/>
      <c r="AY99" s="41"/>
      <c r="AZ99" s="41"/>
      <c r="BA99" s="41"/>
      <c r="BB99" s="41"/>
    </row>
    <row r="100" spans="1:54" x14ac:dyDescent="0.25">
      <c r="A100" s="41">
        <f t="shared" si="17"/>
        <v>52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54"/>
      <c r="AN100" s="15"/>
      <c r="AO100" s="54"/>
      <c r="AP100" s="15"/>
      <c r="AQ100" s="54"/>
      <c r="AR100" s="15"/>
      <c r="AS100" s="54"/>
      <c r="AT100" s="15"/>
      <c r="AU100" s="54"/>
      <c r="AV100" s="15"/>
      <c r="AW100" s="28"/>
      <c r="AX100" s="76"/>
      <c r="AY100" s="41"/>
      <c r="AZ100" s="41"/>
      <c r="BA100" s="41"/>
      <c r="BB100" s="41"/>
    </row>
    <row r="101" spans="1:54" x14ac:dyDescent="0.25">
      <c r="A101" s="41">
        <f t="shared" si="17"/>
        <v>53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54"/>
      <c r="AN101" s="15"/>
      <c r="AO101" s="54"/>
      <c r="AP101" s="15"/>
      <c r="AQ101" s="54"/>
      <c r="AR101" s="15"/>
      <c r="AS101" s="54"/>
      <c r="AT101" s="15"/>
      <c r="AU101" s="54"/>
      <c r="AV101" s="15"/>
      <c r="AW101" s="127"/>
      <c r="AX101" s="76"/>
      <c r="AY101" s="41"/>
      <c r="AZ101" s="41"/>
      <c r="BA101" s="41"/>
      <c r="BB101" s="41"/>
    </row>
    <row r="102" spans="1:54" x14ac:dyDescent="0.25">
      <c r="A102" s="41">
        <f t="shared" si="17"/>
        <v>54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54"/>
      <c r="AN102" s="15"/>
      <c r="AO102" s="54"/>
      <c r="AP102" s="15"/>
      <c r="AQ102" s="54"/>
      <c r="AR102" s="15"/>
      <c r="AS102" s="54"/>
      <c r="AT102" s="15"/>
      <c r="AU102" s="54"/>
      <c r="AV102" s="15"/>
      <c r="AW102" s="24"/>
      <c r="AX102" s="76"/>
      <c r="AY102" s="41"/>
      <c r="AZ102" s="41"/>
      <c r="BA102" s="41"/>
      <c r="BB102" s="41"/>
    </row>
    <row r="103" spans="1:54" x14ac:dyDescent="0.25">
      <c r="A103" s="41">
        <f t="shared" si="17"/>
        <v>55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54"/>
      <c r="AN103" s="15"/>
      <c r="AO103" s="54"/>
      <c r="AP103" s="15"/>
      <c r="AQ103" s="54"/>
      <c r="AR103" s="15"/>
      <c r="AS103" s="54"/>
      <c r="AT103" s="15"/>
      <c r="AU103" s="54"/>
      <c r="AV103" s="15"/>
      <c r="AW103" s="24"/>
      <c r="AX103" s="76"/>
      <c r="AY103" s="41"/>
      <c r="AZ103" s="41"/>
      <c r="BA103" s="41"/>
      <c r="BB103" s="41"/>
    </row>
    <row r="104" spans="1:54" x14ac:dyDescent="0.25">
      <c r="A104" s="41">
        <f t="shared" si="17"/>
        <v>56</v>
      </c>
      <c r="B104" s="53"/>
      <c r="C104" s="54"/>
      <c r="D104" s="15"/>
      <c r="E104" s="54"/>
      <c r="F104" s="15"/>
      <c r="G104" s="54"/>
      <c r="H104" s="15"/>
      <c r="I104" s="54"/>
      <c r="J104" s="15"/>
      <c r="K104" s="54"/>
      <c r="L104" s="15"/>
      <c r="M104" s="54"/>
      <c r="N104" s="15"/>
      <c r="O104" s="54"/>
      <c r="P104" s="15"/>
      <c r="Q104" s="54"/>
      <c r="R104" s="15"/>
      <c r="S104" s="54"/>
      <c r="T104" s="15"/>
      <c r="U104" s="54"/>
      <c r="V104" s="15"/>
      <c r="W104" s="54"/>
      <c r="X104" s="15"/>
      <c r="Y104" s="54"/>
      <c r="Z104" s="15"/>
      <c r="AA104" s="54"/>
      <c r="AB104" s="15"/>
      <c r="AC104" s="54"/>
      <c r="AD104" s="15"/>
      <c r="AE104" s="54"/>
      <c r="AF104" s="15"/>
      <c r="AG104" s="54"/>
      <c r="AH104" s="15"/>
      <c r="AI104" s="54"/>
      <c r="AJ104" s="15"/>
      <c r="AK104" s="54"/>
      <c r="AL104" s="15"/>
      <c r="AM104" s="54"/>
      <c r="AN104" s="15"/>
      <c r="AO104" s="54"/>
      <c r="AP104" s="15"/>
      <c r="AQ104" s="54"/>
      <c r="AR104" s="15"/>
      <c r="AS104" s="54"/>
      <c r="AT104" s="15"/>
      <c r="AU104" s="54"/>
      <c r="AV104" s="15"/>
      <c r="AW104" s="24"/>
      <c r="AX104" s="76"/>
      <c r="AY104" s="41"/>
      <c r="AZ104" s="41"/>
      <c r="BA104" s="41"/>
      <c r="BB104" s="41"/>
    </row>
    <row r="105" spans="1:54" x14ac:dyDescent="0.25">
      <c r="A105" s="41">
        <f t="shared" si="17"/>
        <v>57</v>
      </c>
      <c r="B105" s="53"/>
      <c r="C105" s="54"/>
      <c r="D105" s="15"/>
      <c r="E105" s="54"/>
      <c r="F105" s="15"/>
      <c r="G105" s="54"/>
      <c r="H105" s="15"/>
      <c r="I105" s="54"/>
      <c r="J105" s="15"/>
      <c r="K105" s="54"/>
      <c r="L105" s="15"/>
      <c r="M105" s="54"/>
      <c r="N105" s="15"/>
      <c r="O105" s="54"/>
      <c r="P105" s="15"/>
      <c r="Q105" s="54"/>
      <c r="R105" s="15"/>
      <c r="S105" s="54"/>
      <c r="T105" s="15"/>
      <c r="U105" s="54"/>
      <c r="V105" s="15"/>
      <c r="W105" s="54"/>
      <c r="X105" s="15"/>
      <c r="Y105" s="54"/>
      <c r="Z105" s="15"/>
      <c r="AA105" s="54"/>
      <c r="AB105" s="15"/>
      <c r="AC105" s="54"/>
      <c r="AD105" s="15"/>
      <c r="AE105" s="54"/>
      <c r="AF105" s="15"/>
      <c r="AG105" s="54"/>
      <c r="AH105" s="15"/>
      <c r="AI105" s="54"/>
      <c r="AJ105" s="15"/>
      <c r="AK105" s="54"/>
      <c r="AL105" s="15"/>
      <c r="AM105" s="54"/>
      <c r="AN105" s="15"/>
      <c r="AO105" s="54"/>
      <c r="AP105" s="15"/>
      <c r="AQ105" s="54"/>
      <c r="AR105" s="15"/>
      <c r="AS105" s="54"/>
      <c r="AT105" s="15"/>
      <c r="AU105" s="54"/>
      <c r="AV105" s="15"/>
      <c r="AW105" s="24"/>
      <c r="AX105" s="41"/>
      <c r="AY105" s="41"/>
      <c r="AZ105" s="41"/>
      <c r="BA105" s="41"/>
      <c r="BB105" s="41"/>
    </row>
    <row r="106" spans="1:54" x14ac:dyDescent="0.25">
      <c r="A106" s="41">
        <f t="shared" si="17"/>
        <v>58</v>
      </c>
      <c r="B106" s="53"/>
      <c r="C106" s="54"/>
      <c r="D106" s="15"/>
      <c r="E106" s="54"/>
      <c r="F106" s="15"/>
      <c r="G106" s="54"/>
      <c r="H106" s="15"/>
      <c r="I106" s="54"/>
      <c r="J106" s="15"/>
      <c r="K106" s="54"/>
      <c r="L106" s="15"/>
      <c r="M106" s="54"/>
      <c r="N106" s="15"/>
      <c r="O106" s="54"/>
      <c r="P106" s="15"/>
      <c r="Q106" s="54"/>
      <c r="R106" s="15"/>
      <c r="S106" s="54"/>
      <c r="T106" s="15"/>
      <c r="U106" s="54"/>
      <c r="V106" s="15"/>
      <c r="W106" s="54"/>
      <c r="X106" s="15"/>
      <c r="Y106" s="54"/>
      <c r="Z106" s="15"/>
      <c r="AA106" s="54"/>
      <c r="AB106" s="15"/>
      <c r="AC106" s="54"/>
      <c r="AD106" s="15"/>
      <c r="AE106" s="54"/>
      <c r="AF106" s="15"/>
      <c r="AG106" s="54"/>
      <c r="AH106" s="15"/>
      <c r="AI106" s="54"/>
      <c r="AJ106" s="15"/>
      <c r="AK106" s="54"/>
      <c r="AL106" s="15"/>
      <c r="AM106" s="54"/>
      <c r="AN106" s="15"/>
      <c r="AO106" s="54"/>
      <c r="AP106" s="15"/>
      <c r="AQ106" s="54"/>
      <c r="AR106" s="15"/>
      <c r="AS106" s="54"/>
      <c r="AT106" s="15"/>
      <c r="AU106" s="54"/>
      <c r="AV106" s="15"/>
      <c r="AW106" s="24"/>
      <c r="AX106" s="41"/>
      <c r="AY106" s="41"/>
      <c r="AZ106" s="41"/>
      <c r="BA106" s="41"/>
      <c r="BB106" s="41"/>
    </row>
    <row r="107" spans="1:54" x14ac:dyDescent="0.25">
      <c r="A107" s="41">
        <f t="shared" si="17"/>
        <v>59</v>
      </c>
      <c r="B107" s="53"/>
      <c r="C107" s="54"/>
      <c r="D107" s="15"/>
      <c r="E107" s="54"/>
      <c r="F107" s="15"/>
      <c r="G107" s="54"/>
      <c r="H107" s="15"/>
      <c r="I107" s="54"/>
      <c r="J107" s="15"/>
      <c r="K107" s="54"/>
      <c r="L107" s="15"/>
      <c r="M107" s="54"/>
      <c r="N107" s="15"/>
      <c r="O107" s="54"/>
      <c r="P107" s="15"/>
      <c r="Q107" s="54"/>
      <c r="R107" s="15"/>
      <c r="S107" s="54"/>
      <c r="T107" s="15"/>
      <c r="U107" s="54"/>
      <c r="V107" s="15"/>
      <c r="W107" s="54"/>
      <c r="X107" s="15"/>
      <c r="Y107" s="54"/>
      <c r="Z107" s="15"/>
      <c r="AA107" s="54"/>
      <c r="AB107" s="15"/>
      <c r="AC107" s="54"/>
      <c r="AD107" s="15"/>
      <c r="AE107" s="54"/>
      <c r="AF107" s="15"/>
      <c r="AG107" s="54"/>
      <c r="AH107" s="15"/>
      <c r="AI107" s="54"/>
      <c r="AJ107" s="15"/>
      <c r="AK107" s="54"/>
      <c r="AL107" s="15"/>
      <c r="AM107" s="54"/>
      <c r="AN107" s="15"/>
      <c r="AO107" s="54"/>
      <c r="AP107" s="15"/>
      <c r="AQ107" s="54"/>
      <c r="AR107" s="15"/>
      <c r="AS107" s="54"/>
      <c r="AT107" s="15"/>
      <c r="AU107" s="54"/>
      <c r="AV107" s="15"/>
      <c r="AW107" s="24"/>
      <c r="AX107" s="41"/>
      <c r="AY107" s="41"/>
      <c r="AZ107" s="41"/>
      <c r="BA107" s="41"/>
      <c r="BB107" s="41"/>
    </row>
    <row r="108" spans="1:54" x14ac:dyDescent="0.25">
      <c r="A108" s="41">
        <f t="shared" si="17"/>
        <v>60</v>
      </c>
      <c r="B108" s="53"/>
      <c r="C108" s="54"/>
      <c r="D108" s="15"/>
      <c r="E108" s="54"/>
      <c r="F108" s="15"/>
      <c r="G108" s="54"/>
      <c r="H108" s="15"/>
      <c r="I108" s="54"/>
      <c r="J108" s="15"/>
      <c r="K108" s="54"/>
      <c r="L108" s="15"/>
      <c r="M108" s="54"/>
      <c r="N108" s="15"/>
      <c r="O108" s="54"/>
      <c r="P108" s="15"/>
      <c r="Q108" s="54"/>
      <c r="R108" s="15"/>
      <c r="S108" s="54"/>
      <c r="T108" s="15"/>
      <c r="U108" s="54"/>
      <c r="V108" s="15"/>
      <c r="W108" s="54"/>
      <c r="X108" s="15"/>
      <c r="Y108" s="54"/>
      <c r="Z108" s="15"/>
      <c r="AA108" s="54"/>
      <c r="AB108" s="15"/>
      <c r="AC108" s="54"/>
      <c r="AD108" s="15"/>
      <c r="AE108" s="54"/>
      <c r="AF108" s="15"/>
      <c r="AG108" s="54"/>
      <c r="AH108" s="15"/>
      <c r="AI108" s="54"/>
      <c r="AJ108" s="15"/>
      <c r="AK108" s="54"/>
      <c r="AL108" s="15"/>
      <c r="AM108" s="54"/>
      <c r="AN108" s="15"/>
      <c r="AO108" s="54"/>
      <c r="AP108" s="15"/>
      <c r="AQ108" s="54"/>
      <c r="AR108" s="15"/>
      <c r="AS108" s="54"/>
      <c r="AT108" s="15"/>
      <c r="AU108" s="54"/>
      <c r="AV108" s="15"/>
      <c r="AW108" s="24"/>
      <c r="AX108" s="76"/>
      <c r="AY108" s="41"/>
      <c r="AZ108" s="41"/>
      <c r="BA108" s="41"/>
      <c r="BB108" s="41"/>
    </row>
    <row r="109" spans="1:54" x14ac:dyDescent="0.25">
      <c r="A109" s="41">
        <f t="shared" si="17"/>
        <v>61</v>
      </c>
      <c r="B109" s="53"/>
      <c r="C109" s="54"/>
      <c r="D109" s="15"/>
      <c r="E109" s="54"/>
      <c r="F109" s="15"/>
      <c r="G109" s="54"/>
      <c r="H109" s="15"/>
      <c r="I109" s="54"/>
      <c r="J109" s="15"/>
      <c r="K109" s="54"/>
      <c r="L109" s="15"/>
      <c r="M109" s="54"/>
      <c r="N109" s="15"/>
      <c r="O109" s="54"/>
      <c r="P109" s="15"/>
      <c r="Q109" s="54"/>
      <c r="R109" s="15"/>
      <c r="S109" s="54"/>
      <c r="T109" s="15"/>
      <c r="U109" s="54"/>
      <c r="V109" s="15"/>
      <c r="W109" s="54"/>
      <c r="X109" s="15"/>
      <c r="Y109" s="54"/>
      <c r="Z109" s="15"/>
      <c r="AA109" s="54"/>
      <c r="AB109" s="15"/>
      <c r="AC109" s="54"/>
      <c r="AD109" s="15"/>
      <c r="AE109" s="54"/>
      <c r="AF109" s="15"/>
      <c r="AG109" s="54"/>
      <c r="AH109" s="15"/>
      <c r="AI109" s="54"/>
      <c r="AJ109" s="15"/>
      <c r="AK109" s="54"/>
      <c r="AL109" s="15"/>
      <c r="AM109" s="54"/>
      <c r="AN109" s="15"/>
      <c r="AO109" s="54"/>
      <c r="AP109" s="15"/>
      <c r="AQ109" s="54"/>
      <c r="AR109" s="15"/>
      <c r="AS109" s="54"/>
      <c r="AT109" s="15"/>
      <c r="AU109" s="54"/>
      <c r="AV109" s="15"/>
      <c r="AW109" s="28"/>
      <c r="AX109" s="76"/>
      <c r="AY109" s="41"/>
      <c r="AZ109" s="41"/>
      <c r="BA109" s="41"/>
      <c r="BB109" s="41"/>
    </row>
    <row r="110" spans="1:54" x14ac:dyDescent="0.25">
      <c r="A110" s="41">
        <f t="shared" si="17"/>
        <v>62</v>
      </c>
      <c r="B110" s="53"/>
      <c r="C110" s="54"/>
      <c r="D110" s="15"/>
      <c r="E110" s="54"/>
      <c r="F110" s="15"/>
      <c r="G110" s="54"/>
      <c r="H110" s="15"/>
      <c r="I110" s="54"/>
      <c r="J110" s="15"/>
      <c r="K110" s="54"/>
      <c r="L110" s="15"/>
      <c r="M110" s="54"/>
      <c r="N110" s="15"/>
      <c r="O110" s="54"/>
      <c r="P110" s="15"/>
      <c r="Q110" s="54"/>
      <c r="R110" s="15"/>
      <c r="S110" s="54"/>
      <c r="T110" s="15"/>
      <c r="U110" s="54"/>
      <c r="V110" s="15"/>
      <c r="W110" s="54"/>
      <c r="X110" s="15"/>
      <c r="Y110" s="54"/>
      <c r="Z110" s="15"/>
      <c r="AA110" s="54"/>
      <c r="AB110" s="15"/>
      <c r="AC110" s="54"/>
      <c r="AD110" s="15"/>
      <c r="AE110" s="54"/>
      <c r="AF110" s="15"/>
      <c r="AG110" s="54"/>
      <c r="AH110" s="15"/>
      <c r="AI110" s="54"/>
      <c r="AJ110" s="15"/>
      <c r="AK110" s="54"/>
      <c r="AL110" s="15"/>
      <c r="AM110" s="54"/>
      <c r="AN110" s="15"/>
      <c r="AO110" s="54"/>
      <c r="AP110" s="15"/>
      <c r="AQ110" s="54"/>
      <c r="AR110" s="15"/>
      <c r="AS110" s="54"/>
      <c r="AT110" s="15"/>
      <c r="AU110" s="54"/>
      <c r="AV110" s="15"/>
      <c r="AW110" s="127"/>
      <c r="AX110" s="76"/>
      <c r="AY110" s="41"/>
      <c r="AZ110" s="41"/>
      <c r="BA110" s="41"/>
      <c r="BB110" s="41"/>
    </row>
    <row r="111" spans="1:54" x14ac:dyDescent="0.25">
      <c r="A111" s="41">
        <f t="shared" si="17"/>
        <v>63</v>
      </c>
      <c r="B111" s="53"/>
      <c r="C111" s="54"/>
      <c r="D111" s="15"/>
      <c r="E111" s="54"/>
      <c r="F111" s="15"/>
      <c r="G111" s="54"/>
      <c r="H111" s="15"/>
      <c r="I111" s="54"/>
      <c r="J111" s="15"/>
      <c r="K111" s="54"/>
      <c r="L111" s="15"/>
      <c r="M111" s="54"/>
      <c r="N111" s="15"/>
      <c r="O111" s="54"/>
      <c r="P111" s="15"/>
      <c r="Q111" s="54"/>
      <c r="R111" s="15"/>
      <c r="S111" s="54"/>
      <c r="T111" s="15"/>
      <c r="U111" s="54"/>
      <c r="V111" s="15"/>
      <c r="W111" s="54"/>
      <c r="X111" s="15"/>
      <c r="Y111" s="54"/>
      <c r="Z111" s="15"/>
      <c r="AA111" s="54"/>
      <c r="AB111" s="15"/>
      <c r="AC111" s="54"/>
      <c r="AD111" s="15"/>
      <c r="AE111" s="54"/>
      <c r="AF111" s="15"/>
      <c r="AG111" s="54"/>
      <c r="AH111" s="15"/>
      <c r="AI111" s="54"/>
      <c r="AJ111" s="15"/>
      <c r="AK111" s="54"/>
      <c r="AL111" s="15"/>
      <c r="AM111" s="54"/>
      <c r="AN111" s="15"/>
      <c r="AO111" s="54"/>
      <c r="AP111" s="15"/>
      <c r="AQ111" s="54"/>
      <c r="AR111" s="15"/>
      <c r="AS111" s="54"/>
      <c r="AT111" s="15"/>
      <c r="AU111" s="54"/>
      <c r="AV111" s="15"/>
      <c r="AW111" s="127"/>
      <c r="AX111" s="76"/>
      <c r="AY111" s="41"/>
      <c r="AZ111" s="41"/>
      <c r="BA111" s="41"/>
      <c r="BB111" s="41"/>
    </row>
    <row r="112" spans="1:54" x14ac:dyDescent="0.25">
      <c r="A112" s="41">
        <f t="shared" si="17"/>
        <v>64</v>
      </c>
      <c r="B112" s="53"/>
      <c r="C112" s="54"/>
      <c r="D112" s="15"/>
      <c r="E112" s="54"/>
      <c r="F112" s="15"/>
      <c r="G112" s="54"/>
      <c r="H112" s="15"/>
      <c r="I112" s="54"/>
      <c r="J112" s="15"/>
      <c r="K112" s="54"/>
      <c r="L112" s="15"/>
      <c r="M112" s="54"/>
      <c r="N112" s="15"/>
      <c r="O112" s="54"/>
      <c r="P112" s="15"/>
      <c r="Q112" s="54"/>
      <c r="R112" s="15"/>
      <c r="S112" s="54"/>
      <c r="T112" s="15"/>
      <c r="U112" s="54"/>
      <c r="V112" s="15"/>
      <c r="W112" s="54"/>
      <c r="X112" s="15"/>
      <c r="Y112" s="54"/>
      <c r="Z112" s="15"/>
      <c r="AA112" s="54"/>
      <c r="AB112" s="15"/>
      <c r="AC112" s="54"/>
      <c r="AD112" s="15"/>
      <c r="AE112" s="54"/>
      <c r="AF112" s="15"/>
      <c r="AG112" s="54"/>
      <c r="AH112" s="15"/>
      <c r="AI112" s="54"/>
      <c r="AJ112" s="15"/>
      <c r="AK112" s="54"/>
      <c r="AL112" s="15"/>
      <c r="AM112" s="54"/>
      <c r="AN112" s="15"/>
      <c r="AO112" s="54"/>
      <c r="AP112" s="15"/>
      <c r="AQ112" s="54"/>
      <c r="AR112" s="15"/>
      <c r="AS112" s="54"/>
      <c r="AT112" s="15"/>
      <c r="AU112" s="54"/>
      <c r="AV112" s="15"/>
      <c r="AW112" s="24"/>
      <c r="AX112" s="41"/>
      <c r="AY112" s="41"/>
      <c r="AZ112" s="41"/>
      <c r="BA112" s="41"/>
      <c r="BB112" s="41"/>
    </row>
    <row r="113" spans="1:54" x14ac:dyDescent="0.25">
      <c r="A113" s="41">
        <f t="shared" si="17"/>
        <v>65</v>
      </c>
      <c r="B113" s="53"/>
      <c r="C113" s="54"/>
      <c r="D113" s="15"/>
      <c r="E113" s="54"/>
      <c r="F113" s="15"/>
      <c r="G113" s="54"/>
      <c r="H113" s="15"/>
      <c r="I113" s="54"/>
      <c r="J113" s="15"/>
      <c r="K113" s="54"/>
      <c r="L113" s="15"/>
      <c r="M113" s="54"/>
      <c r="N113" s="15"/>
      <c r="O113" s="54"/>
      <c r="P113" s="15"/>
      <c r="Q113" s="54"/>
      <c r="R113" s="15"/>
      <c r="S113" s="54"/>
      <c r="T113" s="15"/>
      <c r="U113" s="54"/>
      <c r="V113" s="15"/>
      <c r="W113" s="54"/>
      <c r="X113" s="15"/>
      <c r="Y113" s="54"/>
      <c r="Z113" s="15"/>
      <c r="AA113" s="54"/>
      <c r="AB113" s="15"/>
      <c r="AC113" s="54"/>
      <c r="AD113" s="15"/>
      <c r="AE113" s="54"/>
      <c r="AF113" s="15"/>
      <c r="AG113" s="54"/>
      <c r="AH113" s="15"/>
      <c r="AI113" s="54"/>
      <c r="AJ113" s="15"/>
      <c r="AK113" s="54"/>
      <c r="AL113" s="15"/>
      <c r="AM113" s="54"/>
      <c r="AN113" s="15"/>
      <c r="AO113" s="54"/>
      <c r="AP113" s="15"/>
      <c r="AQ113" s="54"/>
      <c r="AR113" s="15"/>
      <c r="AS113" s="54"/>
      <c r="AT113" s="15"/>
      <c r="AU113" s="54"/>
      <c r="AV113" s="15"/>
      <c r="AW113" s="28"/>
      <c r="AX113" s="41"/>
      <c r="AY113" s="41"/>
      <c r="AZ113" s="41"/>
      <c r="BA113" s="41"/>
      <c r="BB113" s="41"/>
    </row>
    <row r="114" spans="1:54" x14ac:dyDescent="0.25">
      <c r="A114" s="41">
        <f t="shared" si="17"/>
        <v>66</v>
      </c>
      <c r="B114" s="53"/>
      <c r="C114" s="54"/>
      <c r="D114" s="15"/>
      <c r="E114" s="54"/>
      <c r="F114" s="15"/>
      <c r="G114" s="54"/>
      <c r="H114" s="15"/>
      <c r="I114" s="54"/>
      <c r="J114" s="15"/>
      <c r="K114" s="54"/>
      <c r="L114" s="15"/>
      <c r="M114" s="54"/>
      <c r="N114" s="15"/>
      <c r="O114" s="54"/>
      <c r="P114" s="15"/>
      <c r="Q114" s="54"/>
      <c r="R114" s="15"/>
      <c r="S114" s="54"/>
      <c r="T114" s="15"/>
      <c r="U114" s="54"/>
      <c r="V114" s="15"/>
      <c r="W114" s="54"/>
      <c r="X114" s="15"/>
      <c r="Y114" s="54"/>
      <c r="Z114" s="15"/>
      <c r="AA114" s="54"/>
      <c r="AB114" s="15"/>
      <c r="AC114" s="54"/>
      <c r="AD114" s="15"/>
      <c r="AE114" s="54"/>
      <c r="AF114" s="15"/>
      <c r="AG114" s="54"/>
      <c r="AH114" s="15"/>
      <c r="AI114" s="54"/>
      <c r="AJ114" s="15"/>
      <c r="AK114" s="54"/>
      <c r="AL114" s="15"/>
      <c r="AM114" s="54"/>
      <c r="AN114" s="15"/>
      <c r="AO114" s="54"/>
      <c r="AP114" s="15"/>
      <c r="AQ114" s="54"/>
      <c r="AR114" s="15"/>
      <c r="AS114" s="54"/>
      <c r="AT114" s="15"/>
      <c r="AU114" s="54"/>
      <c r="AV114" s="15"/>
      <c r="AW114" s="24"/>
      <c r="AX114" s="41"/>
      <c r="AY114" s="41"/>
      <c r="AZ114" s="41"/>
      <c r="BA114" s="41"/>
      <c r="BB114" s="41"/>
    </row>
    <row r="115" spans="1:54" x14ac:dyDescent="0.25">
      <c r="A115" s="41">
        <f>+A114+1</f>
        <v>67</v>
      </c>
      <c r="B115" s="53"/>
      <c r="C115" s="54"/>
      <c r="D115" s="15"/>
      <c r="E115" s="54"/>
      <c r="F115" s="15"/>
      <c r="G115" s="54"/>
      <c r="H115" s="15"/>
      <c r="I115" s="54"/>
      <c r="J115" s="15"/>
      <c r="K115" s="54"/>
      <c r="L115" s="15"/>
      <c r="M115" s="54"/>
      <c r="N115" s="15"/>
      <c r="O115" s="54"/>
      <c r="P115" s="15"/>
      <c r="Q115" s="54"/>
      <c r="R115" s="15"/>
      <c r="S115" s="54"/>
      <c r="T115" s="15"/>
      <c r="U115" s="54"/>
      <c r="V115" s="15"/>
      <c r="W115" s="54"/>
      <c r="X115" s="15"/>
      <c r="Y115" s="54"/>
      <c r="Z115" s="15"/>
      <c r="AA115" s="54"/>
      <c r="AB115" s="15"/>
      <c r="AC115" s="54"/>
      <c r="AD115" s="15"/>
      <c r="AE115" s="54"/>
      <c r="AF115" s="15"/>
      <c r="AG115" s="54"/>
      <c r="AH115" s="15"/>
      <c r="AI115" s="54"/>
      <c r="AJ115" s="15"/>
      <c r="AK115" s="54"/>
      <c r="AL115" s="15"/>
      <c r="AM115" s="54"/>
      <c r="AN115" s="15"/>
      <c r="AO115" s="54"/>
      <c r="AP115" s="15"/>
      <c r="AQ115" s="54"/>
      <c r="AR115" s="15"/>
      <c r="AS115" s="54"/>
      <c r="AT115" s="15"/>
      <c r="AU115" s="54"/>
      <c r="AV115" s="15"/>
      <c r="AY115" s="41"/>
      <c r="AZ115" s="41"/>
      <c r="BA115" s="41"/>
      <c r="BB115" s="41"/>
    </row>
    <row r="116" spans="1:54" x14ac:dyDescent="0.25">
      <c r="A116" s="41">
        <f>+A115+1</f>
        <v>68</v>
      </c>
      <c r="B116" s="53"/>
      <c r="C116" s="54"/>
      <c r="D116" s="15"/>
      <c r="E116" s="54"/>
      <c r="F116" s="15"/>
      <c r="G116" s="54"/>
      <c r="H116" s="15"/>
      <c r="I116" s="54"/>
      <c r="J116" s="15"/>
      <c r="K116" s="54"/>
      <c r="L116" s="15"/>
      <c r="M116" s="54"/>
      <c r="N116" s="15"/>
      <c r="O116" s="54"/>
      <c r="P116" s="15"/>
      <c r="Q116" s="54"/>
      <c r="R116" s="15"/>
      <c r="S116" s="54"/>
      <c r="T116" s="15"/>
      <c r="U116" s="54"/>
      <c r="V116" s="15"/>
      <c r="W116" s="54"/>
      <c r="X116" s="15"/>
      <c r="Y116" s="54"/>
      <c r="Z116" s="15"/>
      <c r="AA116" s="54"/>
      <c r="AB116" s="15"/>
      <c r="AC116" s="54"/>
      <c r="AD116" s="15"/>
      <c r="AE116" s="54"/>
      <c r="AF116" s="15"/>
      <c r="AG116" s="54"/>
      <c r="AH116" s="15"/>
      <c r="AI116" s="54"/>
      <c r="AJ116" s="15"/>
      <c r="AK116" s="54"/>
      <c r="AL116" s="15"/>
      <c r="AM116" s="54"/>
      <c r="AN116" s="15"/>
      <c r="AO116" s="54"/>
      <c r="AP116" s="15"/>
      <c r="AQ116" s="54"/>
      <c r="AR116" s="15"/>
      <c r="AS116" s="54"/>
      <c r="AT116" s="15"/>
      <c r="AU116" s="54"/>
      <c r="AV116" s="15"/>
      <c r="AY116" s="41"/>
      <c r="AZ116" s="41"/>
      <c r="BA116" s="41"/>
      <c r="BB116" s="41"/>
    </row>
    <row r="117" spans="1:54" x14ac:dyDescent="0.25">
      <c r="A117" s="41">
        <f>+A116+1</f>
        <v>69</v>
      </c>
      <c r="B117" s="53"/>
      <c r="C117" s="54"/>
      <c r="D117" s="15"/>
      <c r="E117" s="54"/>
      <c r="F117" s="15"/>
      <c r="G117" s="54"/>
      <c r="H117" s="15"/>
      <c r="I117" s="54"/>
      <c r="J117" s="15"/>
      <c r="K117" s="54"/>
      <c r="L117" s="15"/>
      <c r="M117" s="54"/>
      <c r="N117" s="15"/>
      <c r="O117" s="54"/>
      <c r="P117" s="15"/>
      <c r="Q117" s="54"/>
      <c r="R117" s="15"/>
      <c r="S117" s="54"/>
      <c r="T117" s="15"/>
      <c r="U117" s="54"/>
      <c r="V117" s="15"/>
      <c r="W117" s="54"/>
      <c r="X117" s="15"/>
      <c r="Y117" s="54"/>
      <c r="Z117" s="15"/>
      <c r="AA117" s="54"/>
      <c r="AB117" s="15"/>
      <c r="AC117" s="54"/>
      <c r="AD117" s="15"/>
      <c r="AE117" s="54"/>
      <c r="AF117" s="15"/>
      <c r="AG117" s="54"/>
      <c r="AH117" s="15"/>
      <c r="AI117" s="54"/>
      <c r="AJ117" s="15"/>
      <c r="AK117" s="54"/>
      <c r="AL117" s="15"/>
      <c r="AM117" s="54"/>
      <c r="AN117" s="15"/>
      <c r="AO117" s="54"/>
      <c r="AP117" s="15"/>
      <c r="AQ117" s="54"/>
      <c r="AR117" s="15"/>
      <c r="AS117" s="54"/>
      <c r="AT117" s="15"/>
      <c r="AU117" s="54"/>
      <c r="AV117" s="15"/>
      <c r="AY117" s="41"/>
      <c r="AZ117" s="41"/>
      <c r="BA117" s="41"/>
      <c r="BB117" s="41"/>
    </row>
    <row r="118" spans="1:54" x14ac:dyDescent="0.25">
      <c r="A118" s="41">
        <f>+A117+1</f>
        <v>70</v>
      </c>
      <c r="B118" s="53"/>
      <c r="C118" s="54"/>
      <c r="D118" s="15"/>
      <c r="E118" s="54"/>
      <c r="F118" s="15"/>
      <c r="G118" s="54"/>
      <c r="H118" s="15"/>
      <c r="I118" s="54"/>
      <c r="J118" s="15"/>
      <c r="K118" s="54"/>
      <c r="L118" s="15"/>
      <c r="M118" s="54"/>
      <c r="N118" s="15"/>
      <c r="O118" s="54"/>
      <c r="P118" s="15"/>
      <c r="Q118" s="54"/>
      <c r="R118" s="15"/>
      <c r="S118" s="54"/>
      <c r="T118" s="15"/>
      <c r="U118" s="54"/>
      <c r="V118" s="15"/>
      <c r="W118" s="54"/>
      <c r="X118" s="15"/>
      <c r="Y118" s="54"/>
      <c r="Z118" s="15"/>
      <c r="AA118" s="54"/>
      <c r="AB118" s="15"/>
      <c r="AC118" s="54"/>
      <c r="AD118" s="15"/>
      <c r="AE118" s="54"/>
      <c r="AF118" s="15"/>
      <c r="AG118" s="54"/>
      <c r="AH118" s="15"/>
      <c r="AI118" s="54"/>
      <c r="AJ118" s="15"/>
      <c r="AK118" s="54"/>
      <c r="AL118" s="15"/>
      <c r="AM118" s="54"/>
      <c r="AN118" s="15"/>
      <c r="AO118" s="54"/>
      <c r="AP118" s="15"/>
      <c r="AQ118" s="54"/>
      <c r="AR118" s="15"/>
      <c r="AS118" s="54"/>
      <c r="AT118" s="15"/>
      <c r="AU118" s="54"/>
      <c r="AV118" s="15"/>
      <c r="AY118" s="41"/>
      <c r="AZ118" s="41"/>
      <c r="BA118" s="41"/>
      <c r="BB118" s="41"/>
    </row>
    <row r="119" spans="1:54" x14ac:dyDescent="0.25">
      <c r="A119" s="41">
        <f>+A118+1</f>
        <v>71</v>
      </c>
      <c r="B119" s="53"/>
      <c r="C119" s="54"/>
      <c r="D119" s="15"/>
      <c r="E119" s="54"/>
      <c r="F119" s="15"/>
      <c r="G119" s="54"/>
      <c r="H119" s="15"/>
      <c r="I119" s="54"/>
      <c r="J119" s="15"/>
      <c r="K119" s="54"/>
      <c r="L119" s="15"/>
      <c r="M119" s="54"/>
      <c r="N119" s="15"/>
      <c r="O119" s="54"/>
      <c r="P119" s="15"/>
      <c r="Q119" s="54"/>
      <c r="R119" s="15"/>
      <c r="S119" s="54"/>
      <c r="T119" s="15"/>
      <c r="U119" s="54"/>
      <c r="V119" s="15"/>
      <c r="W119" s="54"/>
      <c r="X119" s="15"/>
      <c r="Y119" s="54"/>
      <c r="Z119" s="15"/>
      <c r="AA119" s="54"/>
      <c r="AB119" s="15"/>
      <c r="AC119" s="54"/>
      <c r="AD119" s="15"/>
      <c r="AE119" s="54"/>
      <c r="AF119" s="15"/>
      <c r="AG119" s="54"/>
      <c r="AH119" s="15"/>
      <c r="AI119" s="54"/>
      <c r="AJ119" s="15"/>
      <c r="AK119" s="54"/>
      <c r="AL119" s="15"/>
      <c r="AM119" s="54"/>
      <c r="AN119" s="15"/>
      <c r="AO119" s="54"/>
      <c r="AP119" s="15"/>
      <c r="AQ119" s="54"/>
      <c r="AR119" s="15"/>
      <c r="AS119" s="54"/>
      <c r="AT119" s="15"/>
      <c r="AU119" s="54"/>
      <c r="AV119" s="15"/>
      <c r="AY119" s="41"/>
      <c r="AZ119" s="41"/>
      <c r="BA119" s="41"/>
      <c r="BB119" s="41"/>
    </row>
    <row r="120" spans="1:54" x14ac:dyDescent="0.25">
      <c r="AY120" s="41"/>
      <c r="AZ120" s="41"/>
    </row>
    <row r="121" spans="1:54" x14ac:dyDescent="0.25">
      <c r="AY121" s="41"/>
      <c r="AZ121" s="41"/>
    </row>
    <row r="122" spans="1:54" x14ac:dyDescent="0.25">
      <c r="AY122" s="41"/>
      <c r="AZ122" s="41"/>
    </row>
    <row r="123" spans="1:54" x14ac:dyDescent="0.25">
      <c r="AY123" s="41"/>
      <c r="AZ123" s="41"/>
    </row>
    <row r="124" spans="1:54" x14ac:dyDescent="0.25">
      <c r="AY124" s="41"/>
      <c r="AZ124" s="41"/>
    </row>
    <row r="125" spans="1:54" x14ac:dyDescent="0.25">
      <c r="AY125" s="41"/>
      <c r="AZ125" s="41"/>
    </row>
    <row r="126" spans="1:54" x14ac:dyDescent="0.25">
      <c r="AY126" s="41"/>
      <c r="AZ126" s="41"/>
    </row>
    <row r="127" spans="1:54" x14ac:dyDescent="0.25">
      <c r="AY127" s="41"/>
      <c r="AZ127" s="41"/>
    </row>
    <row r="128" spans="1:54" x14ac:dyDescent="0.25">
      <c r="AY128" s="41"/>
      <c r="AZ128" s="41"/>
    </row>
    <row r="129" spans="51:52" x14ac:dyDescent="0.25">
      <c r="AY129" s="41"/>
      <c r="AZ129" s="41"/>
    </row>
    <row r="130" spans="51:52" x14ac:dyDescent="0.25">
      <c r="AY130" s="41"/>
      <c r="AZ130" s="41"/>
    </row>
    <row r="131" spans="51:52" x14ac:dyDescent="0.25">
      <c r="AY131" s="41"/>
      <c r="AZ131" s="41"/>
    </row>
    <row r="132" spans="51:52" x14ac:dyDescent="0.25">
      <c r="AY132" s="41"/>
      <c r="AZ132" s="41"/>
    </row>
    <row r="133" spans="51:52" x14ac:dyDescent="0.25">
      <c r="AY133" s="41"/>
      <c r="AZ133" s="41"/>
    </row>
    <row r="134" spans="51:52" x14ac:dyDescent="0.25">
      <c r="AY134" s="41"/>
      <c r="AZ134" s="41"/>
    </row>
    <row r="135" spans="51:52" x14ac:dyDescent="0.25">
      <c r="AY135" s="41"/>
      <c r="AZ135" s="41"/>
    </row>
    <row r="136" spans="51:52" x14ac:dyDescent="0.25">
      <c r="AY136" s="41"/>
      <c r="AZ136" s="41"/>
    </row>
    <row r="137" spans="51:52" x14ac:dyDescent="0.25">
      <c r="AY137" s="41"/>
      <c r="AZ137" s="41"/>
    </row>
    <row r="138" spans="51:52" x14ac:dyDescent="0.25">
      <c r="AY138" s="41"/>
      <c r="AZ138" s="41"/>
    </row>
    <row r="139" spans="51:52" x14ac:dyDescent="0.25">
      <c r="AY139" s="41"/>
      <c r="AZ139" s="41"/>
    </row>
    <row r="140" spans="51:52" x14ac:dyDescent="0.25">
      <c r="AY140" s="41"/>
      <c r="AZ140" s="41"/>
    </row>
    <row r="141" spans="51:52" x14ac:dyDescent="0.25">
      <c r="AY141" s="41"/>
      <c r="AZ141" s="41"/>
    </row>
    <row r="142" spans="51:52" x14ac:dyDescent="0.25">
      <c r="AY142" s="41"/>
      <c r="AZ142" s="41"/>
    </row>
    <row r="143" spans="51:52" x14ac:dyDescent="0.25">
      <c r="AY143" s="41"/>
      <c r="AZ143" s="41"/>
    </row>
    <row r="144" spans="51:52" x14ac:dyDescent="0.25">
      <c r="AY144" s="41"/>
      <c r="AZ144" s="41"/>
    </row>
    <row r="145" spans="51:52" x14ac:dyDescent="0.25">
      <c r="AY145" s="41"/>
      <c r="AZ145" s="41"/>
    </row>
    <row r="146" spans="51:52" x14ac:dyDescent="0.25">
      <c r="AY146" s="41"/>
      <c r="AZ146" s="41"/>
    </row>
    <row r="147" spans="51:52" x14ac:dyDescent="0.25">
      <c r="AY147" s="41"/>
      <c r="AZ147" s="41"/>
    </row>
    <row r="148" spans="51:52" x14ac:dyDescent="0.25">
      <c r="AY148" s="41"/>
      <c r="AZ148" s="41"/>
    </row>
    <row r="149" spans="51:52" x14ac:dyDescent="0.25">
      <c r="AY149" s="41"/>
      <c r="AZ149" s="41"/>
    </row>
    <row r="150" spans="51:52" x14ac:dyDescent="0.25">
      <c r="AY150" s="41"/>
      <c r="AZ150" s="41"/>
    </row>
    <row r="151" spans="51:52" x14ac:dyDescent="0.25">
      <c r="AY151" s="41"/>
      <c r="AZ151" s="41"/>
    </row>
    <row r="152" spans="51:52" x14ac:dyDescent="0.25">
      <c r="AY152" s="41"/>
      <c r="AZ152" s="41"/>
    </row>
    <row r="153" spans="51:52" x14ac:dyDescent="0.25">
      <c r="AY153" s="41"/>
      <c r="AZ153" s="41"/>
    </row>
    <row r="154" spans="51:52" x14ac:dyDescent="0.25">
      <c r="AY154" s="41"/>
      <c r="AZ154" s="41"/>
    </row>
    <row r="155" spans="51:52" x14ac:dyDescent="0.25">
      <c r="AY155" s="41"/>
      <c r="AZ155" s="41"/>
    </row>
    <row r="156" spans="51:52" x14ac:dyDescent="0.25">
      <c r="AY156" s="41"/>
      <c r="AZ156" s="41"/>
    </row>
    <row r="157" spans="51:52" x14ac:dyDescent="0.25">
      <c r="AY157" s="41"/>
      <c r="AZ157" s="41"/>
    </row>
    <row r="158" spans="51:52" x14ac:dyDescent="0.25">
      <c r="AY158" s="41"/>
      <c r="AZ158" s="41"/>
    </row>
    <row r="159" spans="51:52" x14ac:dyDescent="0.25">
      <c r="AY159" s="41"/>
      <c r="AZ159" s="41"/>
    </row>
    <row r="160" spans="51:52" x14ac:dyDescent="0.25">
      <c r="AY160" s="41"/>
      <c r="AZ160" s="41"/>
    </row>
    <row r="161" spans="51:52" x14ac:dyDescent="0.25">
      <c r="AY161" s="41"/>
      <c r="AZ161" s="41"/>
    </row>
    <row r="162" spans="51:52" x14ac:dyDescent="0.25">
      <c r="AY162" s="41"/>
      <c r="AZ162" s="41"/>
    </row>
    <row r="163" spans="51:52" x14ac:dyDescent="0.25">
      <c r="AY163" s="41"/>
      <c r="AZ163" s="41"/>
    </row>
    <row r="164" spans="51:52" x14ac:dyDescent="0.25">
      <c r="AY164" s="41"/>
      <c r="AZ164" s="41"/>
    </row>
    <row r="165" spans="51:52" x14ac:dyDescent="0.25">
      <c r="AY165" s="41"/>
      <c r="AZ165" s="41"/>
    </row>
    <row r="166" spans="51:52" x14ac:dyDescent="0.25">
      <c r="AY166" s="41"/>
      <c r="AZ166" s="41"/>
    </row>
    <row r="167" spans="51:52" x14ac:dyDescent="0.25">
      <c r="AY167" s="41"/>
      <c r="AZ167" s="41"/>
    </row>
    <row r="168" spans="51:52" x14ac:dyDescent="0.25">
      <c r="AY168" s="41"/>
      <c r="AZ168" s="41"/>
    </row>
    <row r="169" spans="51:52" x14ac:dyDescent="0.25">
      <c r="AY169" s="41"/>
      <c r="AZ169" s="41"/>
    </row>
    <row r="170" spans="51:52" x14ac:dyDescent="0.25">
      <c r="AY170" s="41"/>
      <c r="AZ170" s="41"/>
    </row>
    <row r="171" spans="51:52" x14ac:dyDescent="0.25">
      <c r="AY171" s="41"/>
      <c r="AZ171" s="41"/>
    </row>
    <row r="172" spans="51:52" x14ac:dyDescent="0.25">
      <c r="AY172" s="41"/>
      <c r="AZ172" s="41"/>
    </row>
    <row r="173" spans="51:52" x14ac:dyDescent="0.25">
      <c r="AY173" s="41"/>
      <c r="AZ173" s="41"/>
    </row>
    <row r="174" spans="51:52" x14ac:dyDescent="0.25">
      <c r="AY174" s="41"/>
      <c r="AZ174" s="41"/>
    </row>
    <row r="175" spans="51:52" x14ac:dyDescent="0.25">
      <c r="AY175" s="41"/>
      <c r="AZ175" s="41"/>
    </row>
    <row r="176" spans="51:52" x14ac:dyDescent="0.25">
      <c r="AY176" s="41"/>
      <c r="AZ176" s="41"/>
    </row>
    <row r="177" spans="51:52" x14ac:dyDescent="0.25">
      <c r="AY177" s="41"/>
      <c r="AZ177" s="41"/>
    </row>
    <row r="178" spans="51:52" x14ac:dyDescent="0.25">
      <c r="AY178" s="41"/>
      <c r="AZ178" s="41"/>
    </row>
    <row r="179" spans="51:52" x14ac:dyDescent="0.25">
      <c r="AY179" s="41"/>
      <c r="AZ179" s="41"/>
    </row>
    <row r="180" spans="51:52" x14ac:dyDescent="0.25">
      <c r="AY180" s="41"/>
      <c r="AZ180" s="41"/>
    </row>
    <row r="181" spans="51:52" x14ac:dyDescent="0.25">
      <c r="AY181" s="41"/>
      <c r="AZ181" s="41"/>
    </row>
    <row r="182" spans="51:52" x14ac:dyDescent="0.25">
      <c r="AY182" s="41"/>
      <c r="AZ182" s="41"/>
    </row>
    <row r="183" spans="51:52" x14ac:dyDescent="0.25">
      <c r="AY183" s="41"/>
      <c r="AZ183" s="41"/>
    </row>
    <row r="184" spans="51:52" x14ac:dyDescent="0.25">
      <c r="AY184" s="41"/>
      <c r="AZ184" s="41"/>
    </row>
    <row r="185" spans="51:52" x14ac:dyDescent="0.25">
      <c r="AY185" s="41"/>
      <c r="AZ185" s="41"/>
    </row>
    <row r="186" spans="51:52" x14ac:dyDescent="0.25">
      <c r="AY186" s="41"/>
      <c r="AZ186" s="41"/>
    </row>
    <row r="187" spans="51:52" x14ac:dyDescent="0.25">
      <c r="AY187" s="41"/>
      <c r="AZ187" s="41"/>
    </row>
    <row r="188" spans="51:52" x14ac:dyDescent="0.25">
      <c r="AY188" s="41"/>
      <c r="AZ188" s="41"/>
    </row>
    <row r="189" spans="51:52" x14ac:dyDescent="0.25">
      <c r="AY189" s="41"/>
      <c r="AZ189" s="41"/>
    </row>
    <row r="190" spans="51:52" x14ac:dyDescent="0.25">
      <c r="AY190" s="41"/>
      <c r="AZ190" s="41"/>
    </row>
    <row r="191" spans="51:52" x14ac:dyDescent="0.25">
      <c r="AY191" s="41"/>
      <c r="AZ191" s="41"/>
    </row>
    <row r="192" spans="51:52" x14ac:dyDescent="0.25">
      <c r="AY192" s="41"/>
      <c r="AZ192" s="41"/>
    </row>
    <row r="193" spans="51:52" x14ac:dyDescent="0.25">
      <c r="AY193" s="41"/>
      <c r="AZ193" s="41"/>
    </row>
    <row r="194" spans="51:52" x14ac:dyDescent="0.25">
      <c r="AY194" s="41"/>
      <c r="AZ194" s="41"/>
    </row>
    <row r="195" spans="51:52" x14ac:dyDescent="0.25">
      <c r="AY195" s="41"/>
      <c r="AZ195" s="41"/>
    </row>
    <row r="196" spans="51:52" x14ac:dyDescent="0.25">
      <c r="AY196" s="41"/>
      <c r="AZ196" s="41"/>
    </row>
    <row r="197" spans="51:52" x14ac:dyDescent="0.25">
      <c r="AY197" s="41"/>
      <c r="AZ197" s="41"/>
    </row>
    <row r="198" spans="51:52" x14ac:dyDescent="0.25">
      <c r="AY198" s="41"/>
      <c r="AZ198" s="41"/>
    </row>
    <row r="199" spans="51:52" x14ac:dyDescent="0.25">
      <c r="AY199" s="41"/>
      <c r="AZ199" s="41"/>
    </row>
    <row r="200" spans="51:52" x14ac:dyDescent="0.25">
      <c r="AY200" s="41"/>
      <c r="AZ200" s="41"/>
    </row>
    <row r="201" spans="51:52" x14ac:dyDescent="0.25">
      <c r="AY201" s="41"/>
      <c r="AZ201" s="41"/>
    </row>
    <row r="202" spans="51:52" x14ac:dyDescent="0.25">
      <c r="AY202" s="41"/>
      <c r="AZ202" s="41"/>
    </row>
    <row r="203" spans="51:52" x14ac:dyDescent="0.25">
      <c r="AY203" s="41"/>
      <c r="AZ203" s="41"/>
    </row>
    <row r="204" spans="51:52" x14ac:dyDescent="0.25">
      <c r="AY204" s="41"/>
      <c r="AZ204" s="41"/>
    </row>
    <row r="205" spans="51:52" x14ac:dyDescent="0.25">
      <c r="AY205" s="41"/>
      <c r="AZ205" s="41"/>
    </row>
    <row r="206" spans="51:52" x14ac:dyDescent="0.25">
      <c r="AY206" s="41"/>
      <c r="AZ206" s="41"/>
    </row>
    <row r="207" spans="51:52" x14ac:dyDescent="0.25">
      <c r="AY207" s="41"/>
      <c r="AZ207" s="41"/>
    </row>
    <row r="208" spans="51:52" x14ac:dyDescent="0.25">
      <c r="AY208" s="41"/>
      <c r="AZ208" s="41"/>
    </row>
    <row r="209" spans="51:52" x14ac:dyDescent="0.25">
      <c r="AY209" s="41"/>
      <c r="AZ209" s="41"/>
    </row>
    <row r="210" spans="51:52" x14ac:dyDescent="0.25">
      <c r="AY210" s="41"/>
      <c r="AZ210" s="41"/>
    </row>
    <row r="211" spans="51:52" x14ac:dyDescent="0.25">
      <c r="AY211" s="41"/>
      <c r="AZ211" s="41"/>
    </row>
    <row r="212" spans="51:52" x14ac:dyDescent="0.25">
      <c r="AY212" s="41"/>
      <c r="AZ212" s="41"/>
    </row>
    <row r="213" spans="51:52" x14ac:dyDescent="0.25">
      <c r="AY213" s="41"/>
      <c r="AZ213" s="41"/>
    </row>
    <row r="214" spans="51:52" x14ac:dyDescent="0.25">
      <c r="AY214" s="41"/>
      <c r="AZ214" s="41"/>
    </row>
    <row r="215" spans="51:52" x14ac:dyDescent="0.25">
      <c r="AY215" s="41"/>
      <c r="AZ215" s="41"/>
    </row>
    <row r="216" spans="51:52" x14ac:dyDescent="0.25">
      <c r="AY216" s="41"/>
      <c r="AZ216" s="41"/>
    </row>
    <row r="217" spans="51:52" x14ac:dyDescent="0.25">
      <c r="AY217" s="41"/>
      <c r="AZ217" s="41"/>
    </row>
    <row r="218" spans="51:52" x14ac:dyDescent="0.25">
      <c r="AY218" s="41"/>
      <c r="AZ218" s="41"/>
    </row>
    <row r="219" spans="51:52" x14ac:dyDescent="0.25">
      <c r="AY219" s="41"/>
      <c r="AZ219" s="41"/>
    </row>
    <row r="220" spans="51:52" x14ac:dyDescent="0.25">
      <c r="AY220" s="41"/>
      <c r="AZ220" s="41"/>
    </row>
    <row r="221" spans="51:52" x14ac:dyDescent="0.25">
      <c r="AY221" s="41"/>
      <c r="AZ221" s="41"/>
    </row>
    <row r="222" spans="51:52" x14ac:dyDescent="0.25">
      <c r="AY222" s="41"/>
      <c r="AZ222" s="41"/>
    </row>
    <row r="223" spans="51:52" x14ac:dyDescent="0.25">
      <c r="AY223" s="41"/>
      <c r="AZ223" s="41"/>
    </row>
    <row r="224" spans="51:52" x14ac:dyDescent="0.25">
      <c r="AY224" s="41"/>
      <c r="AZ224" s="41"/>
    </row>
    <row r="225" spans="51:52" x14ac:dyDescent="0.25">
      <c r="AY225" s="41"/>
      <c r="AZ225" s="41"/>
    </row>
    <row r="226" spans="51:52" x14ac:dyDescent="0.25">
      <c r="AY226" s="41"/>
      <c r="AZ226" s="41"/>
    </row>
    <row r="227" spans="51:52" x14ac:dyDescent="0.25">
      <c r="AY227" s="41"/>
      <c r="AZ227" s="41"/>
    </row>
    <row r="228" spans="51:52" x14ac:dyDescent="0.25">
      <c r="AY228" s="41"/>
      <c r="AZ228" s="41"/>
    </row>
    <row r="229" spans="51:52" x14ac:dyDescent="0.25">
      <c r="AY229" s="41"/>
      <c r="AZ229" s="41"/>
    </row>
    <row r="230" spans="51:52" x14ac:dyDescent="0.25">
      <c r="AY230" s="41"/>
      <c r="AZ230" s="41"/>
    </row>
    <row r="231" spans="51:52" x14ac:dyDescent="0.25">
      <c r="AY231" s="41"/>
      <c r="AZ231" s="41"/>
    </row>
    <row r="232" spans="51:52" x14ac:dyDescent="0.25">
      <c r="AY232" s="41"/>
      <c r="AZ232" s="41"/>
    </row>
    <row r="233" spans="51:52" x14ac:dyDescent="0.25">
      <c r="AY233" s="41"/>
      <c r="AZ233" s="41"/>
    </row>
    <row r="234" spans="51:52" x14ac:dyDescent="0.25">
      <c r="AY234" s="41"/>
      <c r="AZ234" s="41"/>
    </row>
    <row r="235" spans="51:52" x14ac:dyDescent="0.25">
      <c r="AY235" s="41"/>
      <c r="AZ235" s="41"/>
    </row>
    <row r="236" spans="51:52" x14ac:dyDescent="0.25">
      <c r="AY236" s="41"/>
      <c r="AZ236" s="41"/>
    </row>
    <row r="237" spans="51:52" x14ac:dyDescent="0.25">
      <c r="AY237" s="41"/>
      <c r="AZ237" s="41"/>
    </row>
    <row r="238" spans="51:52" x14ac:dyDescent="0.25">
      <c r="AY238" s="41"/>
      <c r="AZ238" s="41"/>
    </row>
    <row r="239" spans="51:52" x14ac:dyDescent="0.25">
      <c r="AY239" s="41"/>
      <c r="AZ239" s="41"/>
    </row>
    <row r="240" spans="51:52" x14ac:dyDescent="0.25">
      <c r="AY240" s="41"/>
      <c r="AZ240" s="41"/>
    </row>
    <row r="241" spans="51:52" x14ac:dyDescent="0.25">
      <c r="AY241" s="41"/>
      <c r="AZ241" s="41"/>
    </row>
    <row r="242" spans="51:52" x14ac:dyDescent="0.25">
      <c r="AY242" s="41"/>
      <c r="AZ242" s="41"/>
    </row>
    <row r="243" spans="51:52" x14ac:dyDescent="0.25">
      <c r="AY243" s="41"/>
      <c r="AZ243" s="41"/>
    </row>
    <row r="244" spans="51:52" x14ac:dyDescent="0.25">
      <c r="AY244" s="41"/>
      <c r="AZ244" s="41"/>
    </row>
    <row r="245" spans="51:52" x14ac:dyDescent="0.25">
      <c r="AY245" s="41"/>
      <c r="AZ245" s="41"/>
    </row>
    <row r="246" spans="51:52" x14ac:dyDescent="0.25">
      <c r="AY246" s="41"/>
      <c r="AZ246" s="41"/>
    </row>
    <row r="247" spans="51:52" x14ac:dyDescent="0.25">
      <c r="AY247" s="41"/>
      <c r="AZ247" s="41"/>
    </row>
    <row r="248" spans="51:52" x14ac:dyDescent="0.25">
      <c r="AY248" s="41"/>
      <c r="AZ248" s="41"/>
    </row>
    <row r="249" spans="51:52" x14ac:dyDescent="0.25">
      <c r="AY249" s="41"/>
      <c r="AZ249" s="41"/>
    </row>
    <row r="250" spans="51:52" x14ac:dyDescent="0.25">
      <c r="AY250" s="41"/>
      <c r="AZ250" s="41"/>
    </row>
    <row r="251" spans="51:52" x14ac:dyDescent="0.25">
      <c r="AY251" s="41"/>
      <c r="AZ251" s="41"/>
    </row>
    <row r="252" spans="51:52" x14ac:dyDescent="0.25">
      <c r="AY252" s="41"/>
      <c r="AZ252" s="41"/>
    </row>
    <row r="253" spans="51:52" x14ac:dyDescent="0.25">
      <c r="AY253" s="41"/>
      <c r="AZ253" s="41"/>
    </row>
    <row r="254" spans="51:52" x14ac:dyDescent="0.25">
      <c r="AY254" s="41"/>
      <c r="AZ254" s="41"/>
    </row>
    <row r="255" spans="51:52" x14ac:dyDescent="0.25">
      <c r="AY255" s="41"/>
      <c r="AZ255" s="41"/>
    </row>
    <row r="256" spans="51:52" x14ac:dyDescent="0.25">
      <c r="AY256" s="41"/>
      <c r="AZ256" s="41"/>
    </row>
    <row r="257" spans="51:52" x14ac:dyDescent="0.25">
      <c r="AY257" s="41"/>
      <c r="AZ257" s="41"/>
    </row>
    <row r="258" spans="51:52" x14ac:dyDescent="0.25">
      <c r="AY258" s="41"/>
      <c r="AZ258" s="41"/>
    </row>
    <row r="259" spans="51:52" x14ac:dyDescent="0.25">
      <c r="AY259" s="41"/>
      <c r="AZ259" s="41"/>
    </row>
    <row r="260" spans="51:52" x14ac:dyDescent="0.25">
      <c r="AY260" s="41"/>
      <c r="AZ260" s="41"/>
    </row>
    <row r="261" spans="51:52" x14ac:dyDescent="0.25">
      <c r="AY261" s="41"/>
      <c r="AZ261" s="41"/>
    </row>
    <row r="262" spans="51:52" x14ac:dyDescent="0.25">
      <c r="AY262" s="41"/>
      <c r="AZ262" s="41"/>
    </row>
    <row r="263" spans="51:52" x14ac:dyDescent="0.25">
      <c r="AY263" s="41"/>
      <c r="AZ263" s="41"/>
    </row>
    <row r="264" spans="51:52" x14ac:dyDescent="0.25">
      <c r="AY264" s="41"/>
      <c r="AZ264" s="41"/>
    </row>
    <row r="265" spans="51:52" x14ac:dyDescent="0.25">
      <c r="AY265" s="41"/>
      <c r="AZ265" s="41"/>
    </row>
    <row r="266" spans="51:52" x14ac:dyDescent="0.25">
      <c r="AY266" s="41"/>
      <c r="AZ266" s="41"/>
    </row>
    <row r="267" spans="51:52" x14ac:dyDescent="0.25">
      <c r="AY267" s="41"/>
      <c r="AZ267" s="41"/>
    </row>
    <row r="268" spans="51:52" x14ac:dyDescent="0.25">
      <c r="AY268" s="41"/>
      <c r="AZ268" s="41"/>
    </row>
    <row r="269" spans="51:52" x14ac:dyDescent="0.25">
      <c r="AY269" s="41"/>
      <c r="AZ269" s="41"/>
    </row>
    <row r="270" spans="51:52" x14ac:dyDescent="0.25">
      <c r="AY270" s="41"/>
      <c r="AZ270" s="41"/>
    </row>
    <row r="271" spans="51:52" x14ac:dyDescent="0.25">
      <c r="AY271" s="41"/>
      <c r="AZ271" s="41"/>
    </row>
    <row r="272" spans="51:52" x14ac:dyDescent="0.25">
      <c r="AY272" s="41"/>
      <c r="AZ272" s="41"/>
    </row>
    <row r="273" spans="51:52" x14ac:dyDescent="0.25">
      <c r="AY273" s="41"/>
      <c r="AZ273" s="41"/>
    </row>
    <row r="274" spans="51:52" x14ac:dyDescent="0.25">
      <c r="AY274" s="41"/>
      <c r="AZ274" s="41"/>
    </row>
    <row r="275" spans="51:52" x14ac:dyDescent="0.25">
      <c r="AY275" s="41"/>
      <c r="AZ275" s="41"/>
    </row>
    <row r="276" spans="51:52" x14ac:dyDescent="0.25">
      <c r="AY276" s="41"/>
      <c r="AZ276" s="41"/>
    </row>
    <row r="277" spans="51:52" x14ac:dyDescent="0.25">
      <c r="AY277" s="41"/>
      <c r="AZ277" s="41"/>
    </row>
    <row r="278" spans="51:52" x14ac:dyDescent="0.25">
      <c r="AY278" s="41"/>
      <c r="AZ278" s="41"/>
    </row>
    <row r="279" spans="51:52" x14ac:dyDescent="0.25">
      <c r="AY279" s="41"/>
      <c r="AZ279" s="41"/>
    </row>
    <row r="280" spans="51:52" x14ac:dyDescent="0.25">
      <c r="AY280" s="41"/>
      <c r="AZ280" s="41"/>
    </row>
    <row r="281" spans="51:52" x14ac:dyDescent="0.25">
      <c r="AY281" s="41"/>
      <c r="AZ281" s="41"/>
    </row>
    <row r="282" spans="51:52" x14ac:dyDescent="0.25">
      <c r="AY282" s="41"/>
      <c r="AZ282" s="41"/>
    </row>
    <row r="283" spans="51:52" x14ac:dyDescent="0.25">
      <c r="AY283" s="41"/>
      <c r="AZ283" s="41"/>
    </row>
    <row r="284" spans="51:52" x14ac:dyDescent="0.25">
      <c r="AY284" s="41"/>
      <c r="AZ284" s="41"/>
    </row>
    <row r="285" spans="51:52" x14ac:dyDescent="0.25">
      <c r="AY285" s="41"/>
      <c r="AZ285" s="41"/>
    </row>
    <row r="286" spans="51:52" x14ac:dyDescent="0.25">
      <c r="AY286" s="41"/>
      <c r="AZ286" s="41"/>
    </row>
    <row r="287" spans="51:52" x14ac:dyDescent="0.25">
      <c r="AY287" s="41"/>
      <c r="AZ287" s="41"/>
    </row>
    <row r="288" spans="51:52" x14ac:dyDescent="0.25">
      <c r="AY288" s="41"/>
      <c r="AZ288" s="41"/>
    </row>
    <row r="289" spans="51:52" x14ac:dyDescent="0.25">
      <c r="AY289" s="41"/>
      <c r="AZ289" s="41"/>
    </row>
    <row r="290" spans="51:52" x14ac:dyDescent="0.25">
      <c r="AY290" s="41"/>
      <c r="AZ290" s="41"/>
    </row>
    <row r="291" spans="51:52" x14ac:dyDescent="0.25">
      <c r="AY291" s="41"/>
      <c r="AZ291" s="41"/>
    </row>
    <row r="292" spans="51:52" x14ac:dyDescent="0.25">
      <c r="AY292" s="41"/>
      <c r="AZ292" s="41"/>
    </row>
    <row r="293" spans="51:52" x14ac:dyDescent="0.25">
      <c r="AY293" s="41"/>
      <c r="AZ293" s="41"/>
    </row>
    <row r="294" spans="51:52" x14ac:dyDescent="0.25">
      <c r="AY294" s="41"/>
      <c r="AZ294" s="41"/>
    </row>
    <row r="295" spans="51:52" x14ac:dyDescent="0.25">
      <c r="AY295" s="41"/>
      <c r="AZ295" s="41"/>
    </row>
    <row r="296" spans="51:52" x14ac:dyDescent="0.25">
      <c r="AY296" s="41"/>
      <c r="AZ296" s="41"/>
    </row>
    <row r="297" spans="51:52" x14ac:dyDescent="0.25">
      <c r="AY297" s="41"/>
      <c r="AZ297" s="41"/>
    </row>
    <row r="298" spans="51:52" x14ac:dyDescent="0.25">
      <c r="AY298" s="41"/>
      <c r="AZ298" s="41"/>
    </row>
    <row r="299" spans="51:52" x14ac:dyDescent="0.25">
      <c r="AY299" s="41"/>
      <c r="AZ299" s="41"/>
    </row>
    <row r="300" spans="51:52" x14ac:dyDescent="0.25">
      <c r="AY300" s="41"/>
      <c r="AZ300" s="41"/>
    </row>
    <row r="301" spans="51:52" x14ac:dyDescent="0.25">
      <c r="AY301" s="41"/>
      <c r="AZ301" s="41"/>
    </row>
    <row r="302" spans="51:52" x14ac:dyDescent="0.25">
      <c r="AY302" s="41"/>
      <c r="AZ302" s="41"/>
    </row>
    <row r="303" spans="51:52" x14ac:dyDescent="0.25">
      <c r="AY303" s="41"/>
      <c r="AZ303" s="41"/>
    </row>
    <row r="304" spans="51:52" x14ac:dyDescent="0.25">
      <c r="AY304" s="41"/>
      <c r="AZ304" s="41"/>
    </row>
    <row r="305" spans="51:52" x14ac:dyDescent="0.25">
      <c r="AY305" s="41"/>
      <c r="AZ305" s="41"/>
    </row>
    <row r="306" spans="51:52" x14ac:dyDescent="0.25">
      <c r="AY306" s="41"/>
      <c r="AZ306" s="41"/>
    </row>
    <row r="307" spans="51:52" x14ac:dyDescent="0.25">
      <c r="AY307" s="41"/>
      <c r="AZ307" s="41"/>
    </row>
    <row r="308" spans="51:52" x14ac:dyDescent="0.25">
      <c r="AY308" s="41"/>
      <c r="AZ308" s="41"/>
    </row>
    <row r="309" spans="51:52" x14ac:dyDescent="0.25">
      <c r="AY309" s="41"/>
      <c r="AZ309" s="41"/>
    </row>
    <row r="310" spans="51:52" x14ac:dyDescent="0.25">
      <c r="AY310" s="41"/>
      <c r="AZ310" s="41"/>
    </row>
    <row r="311" spans="51:52" x14ac:dyDescent="0.25">
      <c r="AY311" s="41"/>
      <c r="AZ311" s="41"/>
    </row>
    <row r="312" spans="51:52" x14ac:dyDescent="0.25">
      <c r="AY312" s="41"/>
      <c r="AZ312" s="41"/>
    </row>
    <row r="313" spans="51:52" x14ac:dyDescent="0.25">
      <c r="AY313" s="41"/>
      <c r="AZ313" s="41"/>
    </row>
    <row r="314" spans="51:52" x14ac:dyDescent="0.25">
      <c r="AY314" s="41"/>
      <c r="AZ314" s="41"/>
    </row>
    <row r="315" spans="51:52" x14ac:dyDescent="0.25">
      <c r="AY315" s="41"/>
      <c r="AZ315" s="41"/>
    </row>
    <row r="316" spans="51:52" x14ac:dyDescent="0.25">
      <c r="AY316" s="41"/>
      <c r="AZ316" s="41"/>
    </row>
    <row r="317" spans="51:52" x14ac:dyDescent="0.25">
      <c r="AY317" s="41"/>
      <c r="AZ317" s="41"/>
    </row>
    <row r="318" spans="51:52" x14ac:dyDescent="0.25">
      <c r="AY318" s="41"/>
      <c r="AZ318" s="41"/>
    </row>
    <row r="319" spans="51:52" x14ac:dyDescent="0.25">
      <c r="AY319" s="41"/>
      <c r="AZ319" s="41"/>
    </row>
    <row r="320" spans="51:52" x14ac:dyDescent="0.25">
      <c r="AY320" s="41"/>
      <c r="AZ320" s="41"/>
    </row>
    <row r="321" spans="51:52" x14ac:dyDescent="0.25">
      <c r="AY321" s="41"/>
      <c r="AZ321" s="41"/>
    </row>
    <row r="322" spans="51:52" x14ac:dyDescent="0.25">
      <c r="AY322" s="41"/>
      <c r="AZ322" s="41"/>
    </row>
    <row r="323" spans="51:52" x14ac:dyDescent="0.25">
      <c r="AY323" s="41"/>
      <c r="AZ323" s="41"/>
    </row>
    <row r="324" spans="51:52" x14ac:dyDescent="0.25">
      <c r="AY324" s="41"/>
      <c r="AZ324" s="41"/>
    </row>
    <row r="325" spans="51:52" x14ac:dyDescent="0.25">
      <c r="AY325" s="41"/>
      <c r="AZ325" s="41"/>
    </row>
    <row r="326" spans="51:52" x14ac:dyDescent="0.25">
      <c r="AY326" s="41"/>
      <c r="AZ326" s="41"/>
    </row>
    <row r="327" spans="51:52" x14ac:dyDescent="0.25">
      <c r="AY327" s="41"/>
      <c r="AZ327" s="41"/>
    </row>
    <row r="328" spans="51:52" x14ac:dyDescent="0.25">
      <c r="AY328" s="41"/>
      <c r="AZ328" s="41"/>
    </row>
    <row r="329" spans="51:52" x14ac:dyDescent="0.25">
      <c r="AY329" s="41"/>
      <c r="AZ329" s="41"/>
    </row>
    <row r="330" spans="51:52" x14ac:dyDescent="0.25">
      <c r="AY330" s="41"/>
      <c r="AZ330" s="41"/>
    </row>
    <row r="331" spans="51:52" x14ac:dyDescent="0.25">
      <c r="AY331" s="41"/>
      <c r="AZ331" s="41"/>
    </row>
    <row r="332" spans="51:52" x14ac:dyDescent="0.25">
      <c r="AY332" s="41"/>
      <c r="AZ332" s="41"/>
    </row>
    <row r="333" spans="51:52" x14ac:dyDescent="0.25">
      <c r="AY333" s="41"/>
      <c r="AZ333" s="41"/>
    </row>
    <row r="334" spans="51:52" x14ac:dyDescent="0.25">
      <c r="AY334" s="41"/>
      <c r="AZ334" s="41"/>
    </row>
    <row r="335" spans="51:52" x14ac:dyDescent="0.25">
      <c r="AY335" s="41"/>
      <c r="AZ335" s="41"/>
    </row>
    <row r="336" spans="51:52" x14ac:dyDescent="0.25">
      <c r="AY336" s="41"/>
      <c r="AZ336" s="41"/>
    </row>
    <row r="337" spans="51:52" x14ac:dyDescent="0.25">
      <c r="AY337" s="41"/>
      <c r="AZ337" s="41"/>
    </row>
    <row r="338" spans="51:52" x14ac:dyDescent="0.25">
      <c r="AY338" s="41"/>
      <c r="AZ338" s="41"/>
    </row>
    <row r="339" spans="51:52" x14ac:dyDescent="0.25">
      <c r="AY339" s="41"/>
      <c r="AZ339" s="41"/>
    </row>
    <row r="340" spans="51:52" x14ac:dyDescent="0.25">
      <c r="AY340" s="41"/>
      <c r="AZ340" s="41"/>
    </row>
    <row r="341" spans="51:52" x14ac:dyDescent="0.25">
      <c r="AY341" s="41"/>
      <c r="AZ341" s="41"/>
    </row>
    <row r="342" spans="51:52" x14ac:dyDescent="0.25">
      <c r="AY342" s="41"/>
      <c r="AZ342" s="41"/>
    </row>
    <row r="343" spans="51:52" x14ac:dyDescent="0.25">
      <c r="AY343" s="41"/>
      <c r="AZ343" s="41"/>
    </row>
    <row r="344" spans="51:52" x14ac:dyDescent="0.25">
      <c r="AY344" s="41"/>
      <c r="AZ344" s="41"/>
    </row>
    <row r="345" spans="51:52" x14ac:dyDescent="0.25">
      <c r="AY345" s="41"/>
      <c r="AZ345" s="41"/>
    </row>
    <row r="346" spans="51:52" x14ac:dyDescent="0.25">
      <c r="AY346" s="41"/>
      <c r="AZ346" s="41"/>
    </row>
    <row r="347" spans="51:52" x14ac:dyDescent="0.25">
      <c r="AY347" s="41"/>
      <c r="AZ347" s="41"/>
    </row>
    <row r="348" spans="51:52" x14ac:dyDescent="0.25">
      <c r="AY348" s="41"/>
      <c r="AZ348" s="41"/>
    </row>
    <row r="349" spans="51:52" x14ac:dyDescent="0.25">
      <c r="AY349" s="41"/>
      <c r="AZ349" s="41"/>
    </row>
    <row r="350" spans="51:52" x14ac:dyDescent="0.25">
      <c r="AY350" s="41"/>
      <c r="AZ350" s="41"/>
    </row>
    <row r="351" spans="51:52" x14ac:dyDescent="0.25">
      <c r="AY351" s="41"/>
      <c r="AZ351" s="41"/>
    </row>
    <row r="352" spans="51:52" x14ac:dyDescent="0.25">
      <c r="AY352" s="41"/>
      <c r="AZ352" s="41"/>
    </row>
    <row r="353" spans="51:52" x14ac:dyDescent="0.25">
      <c r="AY353" s="41"/>
      <c r="AZ353" s="41"/>
    </row>
    <row r="354" spans="51:52" x14ac:dyDescent="0.25">
      <c r="AY354" s="41"/>
      <c r="AZ354" s="41"/>
    </row>
    <row r="355" spans="51:52" x14ac:dyDescent="0.25">
      <c r="AY355" s="41"/>
      <c r="AZ355" s="41"/>
    </row>
    <row r="356" spans="51:52" x14ac:dyDescent="0.25">
      <c r="AY356" s="41"/>
      <c r="AZ356" s="41"/>
    </row>
    <row r="357" spans="51:52" x14ac:dyDescent="0.25">
      <c r="AY357" s="41"/>
      <c r="AZ357" s="41"/>
    </row>
    <row r="358" spans="51:52" x14ac:dyDescent="0.25">
      <c r="AY358" s="41"/>
      <c r="AZ358" s="41"/>
    </row>
    <row r="359" spans="51:52" x14ac:dyDescent="0.25">
      <c r="AY359" s="41"/>
      <c r="AZ359" s="41"/>
    </row>
    <row r="360" spans="51:52" x14ac:dyDescent="0.25">
      <c r="AY360" s="41"/>
      <c r="AZ360" s="41"/>
    </row>
    <row r="361" spans="51:52" x14ac:dyDescent="0.25">
      <c r="AY361" s="41"/>
      <c r="AZ361" s="41"/>
    </row>
    <row r="362" spans="51:52" x14ac:dyDescent="0.25">
      <c r="AY362" s="41"/>
      <c r="AZ362" s="41"/>
    </row>
    <row r="363" spans="51:52" x14ac:dyDescent="0.25">
      <c r="AY363" s="41"/>
      <c r="AZ363" s="41"/>
    </row>
    <row r="364" spans="51:52" x14ac:dyDescent="0.25">
      <c r="AY364" s="41"/>
      <c r="AZ364" s="41"/>
    </row>
    <row r="365" spans="51:52" x14ac:dyDescent="0.25">
      <c r="AY365" s="41"/>
      <c r="AZ365" s="41"/>
    </row>
    <row r="366" spans="51:52" x14ac:dyDescent="0.25">
      <c r="AY366" s="41"/>
      <c r="AZ366" s="41"/>
    </row>
    <row r="367" spans="51:52" x14ac:dyDescent="0.25">
      <c r="AY367" s="41"/>
      <c r="AZ367" s="41"/>
    </row>
    <row r="368" spans="51:52" x14ac:dyDescent="0.25">
      <c r="AY368" s="41"/>
      <c r="AZ368" s="41"/>
    </row>
    <row r="369" spans="51:52" x14ac:dyDescent="0.25">
      <c r="AY369" s="41"/>
      <c r="AZ369" s="41"/>
    </row>
    <row r="370" spans="51:52" x14ac:dyDescent="0.25">
      <c r="AY370" s="41"/>
      <c r="AZ370" s="41"/>
    </row>
    <row r="371" spans="51:52" x14ac:dyDescent="0.25">
      <c r="AY371" s="41"/>
      <c r="AZ371" s="41"/>
    </row>
    <row r="372" spans="51:52" x14ac:dyDescent="0.25">
      <c r="AY372" s="41"/>
      <c r="AZ372" s="41"/>
    </row>
    <row r="373" spans="51:52" x14ac:dyDescent="0.25">
      <c r="AY373" s="41"/>
      <c r="AZ373" s="41"/>
    </row>
    <row r="374" spans="51:52" x14ac:dyDescent="0.25">
      <c r="AY374" s="41"/>
      <c r="AZ374" s="41"/>
    </row>
    <row r="375" spans="51:52" x14ac:dyDescent="0.25">
      <c r="AY375" s="41"/>
      <c r="AZ375" s="41"/>
    </row>
    <row r="376" spans="51:52" x14ac:dyDescent="0.25">
      <c r="AY376" s="41"/>
      <c r="AZ376" s="41"/>
    </row>
    <row r="377" spans="51:52" x14ac:dyDescent="0.25">
      <c r="AY377" s="41"/>
      <c r="AZ377" s="41"/>
    </row>
    <row r="378" spans="51:52" x14ac:dyDescent="0.25">
      <c r="AY378" s="41"/>
      <c r="AZ378" s="41"/>
    </row>
    <row r="379" spans="51:52" x14ac:dyDescent="0.25">
      <c r="AY379" s="41"/>
      <c r="AZ379" s="41"/>
    </row>
    <row r="380" spans="51:52" x14ac:dyDescent="0.25">
      <c r="AY380" s="41"/>
      <c r="AZ380" s="41"/>
    </row>
    <row r="381" spans="51:52" x14ac:dyDescent="0.25">
      <c r="AY381" s="41"/>
      <c r="AZ381" s="41"/>
    </row>
    <row r="382" spans="51:52" x14ac:dyDescent="0.25">
      <c r="AY382" s="41"/>
      <c r="AZ382" s="41"/>
    </row>
    <row r="383" spans="51:52" x14ac:dyDescent="0.25">
      <c r="AY383" s="41"/>
      <c r="AZ383" s="41"/>
    </row>
    <row r="384" spans="51:52" x14ac:dyDescent="0.25">
      <c r="AY384" s="41"/>
      <c r="AZ384" s="41"/>
    </row>
    <row r="385" spans="51:52" x14ac:dyDescent="0.25">
      <c r="AY385" s="41"/>
      <c r="AZ385" s="41"/>
    </row>
    <row r="386" spans="51:52" x14ac:dyDescent="0.25">
      <c r="AY386" s="41"/>
      <c r="AZ386" s="41"/>
    </row>
    <row r="387" spans="51:52" x14ac:dyDescent="0.25">
      <c r="AY387" s="41"/>
      <c r="AZ387" s="41"/>
    </row>
    <row r="388" spans="51:52" x14ac:dyDescent="0.25">
      <c r="AY388" s="41"/>
      <c r="AZ388" s="41"/>
    </row>
    <row r="389" spans="51:52" x14ac:dyDescent="0.25">
      <c r="AY389" s="41"/>
      <c r="AZ389" s="41"/>
    </row>
    <row r="390" spans="51:52" x14ac:dyDescent="0.25">
      <c r="AY390" s="41"/>
      <c r="AZ390" s="41"/>
    </row>
    <row r="391" spans="51:52" x14ac:dyDescent="0.25">
      <c r="AY391" s="41"/>
      <c r="AZ391" s="41"/>
    </row>
    <row r="392" spans="51:52" x14ac:dyDescent="0.25">
      <c r="AY392" s="41"/>
      <c r="AZ392" s="41"/>
    </row>
    <row r="393" spans="51:52" x14ac:dyDescent="0.25">
      <c r="AY393" s="41"/>
      <c r="AZ393" s="41"/>
    </row>
    <row r="394" spans="51:52" x14ac:dyDescent="0.25">
      <c r="AY394" s="41"/>
      <c r="AZ394" s="41"/>
    </row>
    <row r="395" spans="51:52" x14ac:dyDescent="0.25">
      <c r="AY395" s="41"/>
      <c r="AZ395" s="41"/>
    </row>
    <row r="396" spans="51:52" x14ac:dyDescent="0.25">
      <c r="AY396" s="41"/>
      <c r="AZ396" s="41"/>
    </row>
    <row r="397" spans="51:52" x14ac:dyDescent="0.25">
      <c r="AY397" s="41"/>
      <c r="AZ397" s="41"/>
    </row>
    <row r="398" spans="51:52" x14ac:dyDescent="0.25">
      <c r="AY398" s="41"/>
      <c r="AZ398" s="41"/>
    </row>
    <row r="399" spans="51:52" x14ac:dyDescent="0.25">
      <c r="AY399" s="41"/>
      <c r="AZ399" s="41"/>
    </row>
    <row r="400" spans="51:52" x14ac:dyDescent="0.25">
      <c r="AY400" s="41"/>
      <c r="AZ400" s="41"/>
    </row>
    <row r="401" spans="51:52" x14ac:dyDescent="0.25">
      <c r="AY401" s="41"/>
      <c r="AZ401" s="41"/>
    </row>
    <row r="402" spans="51:52" x14ac:dyDescent="0.25">
      <c r="AY402" s="41"/>
      <c r="AZ402" s="41"/>
    </row>
    <row r="403" spans="51:52" x14ac:dyDescent="0.25">
      <c r="AY403" s="41"/>
      <c r="AZ403" s="41"/>
    </row>
    <row r="404" spans="51:52" x14ac:dyDescent="0.25">
      <c r="AY404" s="41"/>
      <c r="AZ404" s="41"/>
    </row>
    <row r="405" spans="51:52" x14ac:dyDescent="0.25">
      <c r="AY405" s="41"/>
      <c r="AZ405" s="41"/>
    </row>
    <row r="406" spans="51:52" x14ac:dyDescent="0.25">
      <c r="AY406" s="41"/>
      <c r="AZ406" s="41"/>
    </row>
    <row r="407" spans="51:52" x14ac:dyDescent="0.25">
      <c r="AY407" s="41"/>
      <c r="AZ407" s="41"/>
    </row>
    <row r="408" spans="51:52" x14ac:dyDescent="0.25">
      <c r="AY408" s="41"/>
      <c r="AZ408" s="41"/>
    </row>
    <row r="409" spans="51:52" x14ac:dyDescent="0.25">
      <c r="AY409" s="41"/>
      <c r="AZ409" s="41"/>
    </row>
    <row r="410" spans="51:52" x14ac:dyDescent="0.25">
      <c r="AY410" s="41"/>
      <c r="AZ410" s="41"/>
    </row>
    <row r="411" spans="51:52" x14ac:dyDescent="0.25">
      <c r="AY411" s="41"/>
      <c r="AZ411" s="41"/>
    </row>
    <row r="412" spans="51:52" x14ac:dyDescent="0.25">
      <c r="AY412" s="41"/>
      <c r="AZ412" s="41"/>
    </row>
    <row r="413" spans="51:52" x14ac:dyDescent="0.25">
      <c r="AY413" s="41"/>
      <c r="AZ413" s="41"/>
    </row>
    <row r="414" spans="51:52" x14ac:dyDescent="0.25">
      <c r="AY414" s="41"/>
      <c r="AZ414" s="41"/>
    </row>
    <row r="415" spans="51:52" x14ac:dyDescent="0.25">
      <c r="AY415" s="41"/>
      <c r="AZ415" s="41"/>
    </row>
    <row r="416" spans="51:52" x14ac:dyDescent="0.25">
      <c r="AY416" s="41"/>
      <c r="AZ416" s="41"/>
    </row>
    <row r="417" spans="51:52" x14ac:dyDescent="0.25">
      <c r="AY417" s="41"/>
      <c r="AZ417" s="41"/>
    </row>
    <row r="418" spans="51:52" x14ac:dyDescent="0.25">
      <c r="AY418" s="41"/>
      <c r="AZ418" s="41"/>
    </row>
    <row r="419" spans="51:52" x14ac:dyDescent="0.25">
      <c r="AY419" s="41"/>
      <c r="AZ419" s="41"/>
    </row>
    <row r="420" spans="51:52" x14ac:dyDescent="0.25">
      <c r="AY420" s="41"/>
      <c r="AZ420" s="41"/>
    </row>
    <row r="421" spans="51:52" x14ac:dyDescent="0.25">
      <c r="AY421" s="41"/>
      <c r="AZ421" s="41"/>
    </row>
    <row r="422" spans="51:52" x14ac:dyDescent="0.25">
      <c r="AY422" s="41"/>
      <c r="AZ422" s="41"/>
    </row>
    <row r="423" spans="51:52" x14ac:dyDescent="0.25">
      <c r="AY423" s="41"/>
      <c r="AZ423" s="41"/>
    </row>
    <row r="424" spans="51:52" x14ac:dyDescent="0.25">
      <c r="AY424" s="41"/>
      <c r="AZ424" s="41"/>
    </row>
    <row r="425" spans="51:52" x14ac:dyDescent="0.25">
      <c r="AY425" s="41"/>
      <c r="AZ425" s="41"/>
    </row>
    <row r="426" spans="51:52" x14ac:dyDescent="0.25">
      <c r="AY426" s="41"/>
      <c r="AZ426" s="41"/>
    </row>
    <row r="427" spans="51:52" x14ac:dyDescent="0.25">
      <c r="AY427" s="41"/>
      <c r="AZ427" s="41"/>
    </row>
    <row r="428" spans="51:52" x14ac:dyDescent="0.25">
      <c r="AY428" s="41"/>
      <c r="AZ428" s="41"/>
    </row>
    <row r="429" spans="51:52" x14ac:dyDescent="0.25">
      <c r="AY429" s="41"/>
      <c r="AZ429" s="41"/>
    </row>
    <row r="430" spans="51:52" x14ac:dyDescent="0.25">
      <c r="AY430" s="41"/>
      <c r="AZ430" s="41"/>
    </row>
    <row r="431" spans="51:52" x14ac:dyDescent="0.25">
      <c r="AY431" s="41"/>
      <c r="AZ431" s="41"/>
    </row>
    <row r="432" spans="51:52" x14ac:dyDescent="0.25">
      <c r="AY432" s="41"/>
      <c r="AZ432" s="41"/>
    </row>
    <row r="433" spans="51:52" x14ac:dyDescent="0.25">
      <c r="AY433" s="41"/>
      <c r="AZ433" s="41"/>
    </row>
    <row r="434" spans="51:52" x14ac:dyDescent="0.25">
      <c r="AY434" s="41"/>
      <c r="AZ434" s="41"/>
    </row>
    <row r="435" spans="51:52" x14ac:dyDescent="0.25">
      <c r="AY435" s="41"/>
      <c r="AZ435" s="41"/>
    </row>
    <row r="436" spans="51:52" x14ac:dyDescent="0.25">
      <c r="AY436" s="41"/>
      <c r="AZ436" s="41"/>
    </row>
    <row r="437" spans="51:52" x14ac:dyDescent="0.25">
      <c r="AY437" s="41"/>
      <c r="AZ437" s="41"/>
    </row>
    <row r="438" spans="51:52" x14ac:dyDescent="0.25">
      <c r="AY438" s="41"/>
      <c r="AZ438" s="41"/>
    </row>
    <row r="439" spans="51:52" x14ac:dyDescent="0.25">
      <c r="AY439" s="41"/>
      <c r="AZ439" s="41"/>
    </row>
    <row r="440" spans="51:52" x14ac:dyDescent="0.25">
      <c r="AY440" s="41"/>
      <c r="AZ440" s="41"/>
    </row>
    <row r="441" spans="51:52" x14ac:dyDescent="0.25">
      <c r="AY441" s="41"/>
      <c r="AZ441" s="41"/>
    </row>
    <row r="442" spans="51:52" x14ac:dyDescent="0.25">
      <c r="AY442" s="41"/>
      <c r="AZ442" s="41"/>
    </row>
    <row r="443" spans="51:52" x14ac:dyDescent="0.25">
      <c r="AY443" s="41"/>
      <c r="AZ443" s="41"/>
    </row>
    <row r="444" spans="51:52" x14ac:dyDescent="0.25">
      <c r="AY444" s="41"/>
      <c r="AZ444" s="41"/>
    </row>
    <row r="445" spans="51:52" x14ac:dyDescent="0.25">
      <c r="AY445" s="41"/>
      <c r="AZ445" s="41"/>
    </row>
    <row r="446" spans="51:52" x14ac:dyDescent="0.25">
      <c r="AY446" s="41"/>
      <c r="AZ446" s="41"/>
    </row>
    <row r="447" spans="51:52" x14ac:dyDescent="0.25">
      <c r="AY447" s="41"/>
      <c r="AZ447" s="41"/>
    </row>
    <row r="448" spans="51:52" x14ac:dyDescent="0.25">
      <c r="AY448" s="41"/>
      <c r="AZ448" s="41"/>
    </row>
    <row r="449" spans="51:52" x14ac:dyDescent="0.25">
      <c r="AY449" s="41"/>
      <c r="AZ449" s="41"/>
    </row>
    <row r="450" spans="51:52" x14ac:dyDescent="0.25">
      <c r="AY450" s="41"/>
      <c r="AZ450" s="41"/>
    </row>
    <row r="451" spans="51:52" x14ac:dyDescent="0.25">
      <c r="AY451" s="41"/>
      <c r="AZ451" s="41"/>
    </row>
    <row r="452" spans="51:52" x14ac:dyDescent="0.25">
      <c r="AY452" s="41"/>
      <c r="AZ452" s="41"/>
    </row>
    <row r="453" spans="51:52" x14ac:dyDescent="0.25">
      <c r="AY453" s="41"/>
      <c r="AZ453" s="41"/>
    </row>
    <row r="454" spans="51:52" x14ac:dyDescent="0.25">
      <c r="AY454" s="41"/>
      <c r="AZ454" s="41"/>
    </row>
    <row r="455" spans="51:52" x14ac:dyDescent="0.25">
      <c r="AY455" s="41"/>
      <c r="AZ455" s="41"/>
    </row>
    <row r="456" spans="51:52" x14ac:dyDescent="0.25">
      <c r="AY456" s="41"/>
      <c r="AZ456" s="41"/>
    </row>
    <row r="457" spans="51:52" x14ac:dyDescent="0.25">
      <c r="AY457" s="41"/>
      <c r="AZ457" s="41"/>
    </row>
    <row r="458" spans="51:52" x14ac:dyDescent="0.25">
      <c r="AY458" s="41"/>
      <c r="AZ458" s="41"/>
    </row>
    <row r="459" spans="51:52" x14ac:dyDescent="0.25">
      <c r="AY459" s="41"/>
      <c r="AZ459" s="41"/>
    </row>
    <row r="460" spans="51:52" x14ac:dyDescent="0.25">
      <c r="AY460" s="41"/>
      <c r="AZ460" s="41"/>
    </row>
    <row r="461" spans="51:52" x14ac:dyDescent="0.25">
      <c r="AY461" s="41"/>
      <c r="AZ461" s="41"/>
    </row>
    <row r="462" spans="51:52" x14ac:dyDescent="0.25">
      <c r="AY462" s="41"/>
      <c r="AZ462" s="41"/>
    </row>
    <row r="463" spans="51:52" x14ac:dyDescent="0.25">
      <c r="AY463" s="41"/>
      <c r="AZ463" s="41"/>
    </row>
    <row r="464" spans="51:52" x14ac:dyDescent="0.25">
      <c r="AY464" s="41"/>
      <c r="AZ464" s="41"/>
    </row>
    <row r="465" spans="51:52" x14ac:dyDescent="0.25">
      <c r="AY465" s="41"/>
      <c r="AZ465" s="41"/>
    </row>
    <row r="466" spans="51:52" x14ac:dyDescent="0.25">
      <c r="AY466" s="41"/>
      <c r="AZ466" s="41"/>
    </row>
    <row r="467" spans="51:52" x14ac:dyDescent="0.25">
      <c r="AY467" s="41"/>
      <c r="AZ467" s="41"/>
    </row>
    <row r="468" spans="51:52" x14ac:dyDescent="0.25">
      <c r="AY468" s="41"/>
      <c r="AZ468" s="41"/>
    </row>
    <row r="469" spans="51:52" x14ac:dyDescent="0.25">
      <c r="AY469" s="41"/>
      <c r="AZ469" s="41"/>
    </row>
    <row r="470" spans="51:52" x14ac:dyDescent="0.25">
      <c r="AY470" s="41"/>
      <c r="AZ470" s="41"/>
    </row>
    <row r="471" spans="51:52" x14ac:dyDescent="0.25">
      <c r="AY471" s="41"/>
      <c r="AZ471" s="41"/>
    </row>
    <row r="472" spans="51:52" x14ac:dyDescent="0.25">
      <c r="AY472" s="41"/>
      <c r="AZ472" s="41"/>
    </row>
    <row r="473" spans="51:52" x14ac:dyDescent="0.25">
      <c r="AY473" s="41"/>
      <c r="AZ473" s="41"/>
    </row>
    <row r="474" spans="51:52" x14ac:dyDescent="0.25">
      <c r="AY474" s="41"/>
      <c r="AZ474" s="41"/>
    </row>
    <row r="475" spans="51:52" x14ac:dyDescent="0.25">
      <c r="AY475" s="41"/>
      <c r="AZ475" s="41"/>
    </row>
    <row r="476" spans="51:52" x14ac:dyDescent="0.25">
      <c r="AY476" s="41"/>
      <c r="AZ476" s="41"/>
    </row>
    <row r="477" spans="51:52" x14ac:dyDescent="0.25">
      <c r="AY477" s="41"/>
      <c r="AZ477" s="41"/>
    </row>
    <row r="478" spans="51:52" x14ac:dyDescent="0.25">
      <c r="AY478" s="41"/>
      <c r="AZ478" s="41"/>
    </row>
    <row r="479" spans="51:52" x14ac:dyDescent="0.25">
      <c r="AY479" s="41"/>
      <c r="AZ479" s="41"/>
    </row>
    <row r="480" spans="51:52" x14ac:dyDescent="0.25">
      <c r="AY480" s="41"/>
      <c r="AZ480" s="41"/>
    </row>
    <row r="481" spans="51:52" x14ac:dyDescent="0.25">
      <c r="AY481" s="41"/>
      <c r="AZ481" s="41"/>
    </row>
    <row r="482" spans="51:52" x14ac:dyDescent="0.25">
      <c r="AY482" s="41"/>
      <c r="AZ482" s="41"/>
    </row>
    <row r="483" spans="51:52" x14ac:dyDescent="0.25">
      <c r="AY483" s="41"/>
      <c r="AZ483" s="41"/>
    </row>
    <row r="484" spans="51:52" x14ac:dyDescent="0.25">
      <c r="AY484" s="41"/>
      <c r="AZ484" s="41"/>
    </row>
    <row r="485" spans="51:52" x14ac:dyDescent="0.25">
      <c r="AY485" s="41"/>
      <c r="AZ485" s="41"/>
    </row>
    <row r="486" spans="51:52" x14ac:dyDescent="0.25">
      <c r="AY486" s="41"/>
      <c r="AZ486" s="41"/>
    </row>
    <row r="487" spans="51:52" x14ac:dyDescent="0.25">
      <c r="AY487" s="41"/>
      <c r="AZ487" s="41"/>
    </row>
    <row r="488" spans="51:52" x14ac:dyDescent="0.25">
      <c r="AY488" s="41"/>
      <c r="AZ488" s="41"/>
    </row>
    <row r="489" spans="51:52" x14ac:dyDescent="0.25">
      <c r="AY489" s="41"/>
      <c r="AZ489" s="41"/>
    </row>
    <row r="490" spans="51:52" x14ac:dyDescent="0.25">
      <c r="AY490" s="41"/>
      <c r="AZ490" s="41"/>
    </row>
    <row r="491" spans="51:52" x14ac:dyDescent="0.25">
      <c r="AY491" s="41"/>
      <c r="AZ491" s="41"/>
    </row>
    <row r="492" spans="51:52" x14ac:dyDescent="0.25">
      <c r="AY492" s="41"/>
      <c r="AZ492" s="41"/>
    </row>
    <row r="493" spans="51:52" x14ac:dyDescent="0.25">
      <c r="AY493" s="41"/>
      <c r="AZ493" s="41"/>
    </row>
    <row r="494" spans="51:52" x14ac:dyDescent="0.25">
      <c r="AY494" s="41"/>
      <c r="AZ494" s="41"/>
    </row>
    <row r="495" spans="51:52" x14ac:dyDescent="0.25">
      <c r="AY495" s="41"/>
      <c r="AZ495" s="41"/>
    </row>
    <row r="496" spans="51:52" x14ac:dyDescent="0.25">
      <c r="AY496" s="41"/>
      <c r="AZ496" s="41"/>
    </row>
    <row r="497" spans="51:52" x14ac:dyDescent="0.25">
      <c r="AY497" s="41"/>
      <c r="AZ497" s="41"/>
    </row>
    <row r="498" spans="51:52" x14ac:dyDescent="0.25">
      <c r="AY498" s="41"/>
      <c r="AZ498" s="41"/>
    </row>
    <row r="499" spans="51:52" x14ac:dyDescent="0.25">
      <c r="AY499" s="41"/>
      <c r="AZ499" s="41"/>
    </row>
    <row r="500" spans="51:52" x14ac:dyDescent="0.25">
      <c r="AY500" s="41"/>
      <c r="AZ500" s="41"/>
    </row>
    <row r="501" spans="51:52" x14ac:dyDescent="0.25">
      <c r="AY501" s="41"/>
      <c r="AZ501" s="41"/>
    </row>
    <row r="502" spans="51:52" x14ac:dyDescent="0.25">
      <c r="AY502" s="41"/>
      <c r="AZ502" s="41"/>
    </row>
    <row r="503" spans="51:52" x14ac:dyDescent="0.25">
      <c r="AY503" s="41"/>
      <c r="AZ503" s="41"/>
    </row>
    <row r="504" spans="51:52" x14ac:dyDescent="0.25">
      <c r="AY504" s="41"/>
      <c r="AZ504" s="41"/>
    </row>
    <row r="505" spans="51:52" x14ac:dyDescent="0.25">
      <c r="AY505" s="41"/>
      <c r="AZ505" s="41"/>
    </row>
    <row r="506" spans="51:52" x14ac:dyDescent="0.25">
      <c r="AY506" s="41"/>
      <c r="AZ506" s="41"/>
    </row>
    <row r="507" spans="51:52" x14ac:dyDescent="0.25">
      <c r="AY507" s="41"/>
      <c r="AZ507" s="41"/>
    </row>
    <row r="508" spans="51:52" x14ac:dyDescent="0.25">
      <c r="AY508" s="41"/>
      <c r="AZ508" s="41"/>
    </row>
    <row r="509" spans="51:52" x14ac:dyDescent="0.25">
      <c r="AY509" s="41"/>
      <c r="AZ509" s="41"/>
    </row>
    <row r="510" spans="51:52" x14ac:dyDescent="0.25">
      <c r="AY510" s="41"/>
      <c r="AZ510" s="41"/>
    </row>
    <row r="511" spans="51:52" x14ac:dyDescent="0.25">
      <c r="AY511" s="41"/>
      <c r="AZ511" s="41"/>
    </row>
    <row r="512" spans="51:52" x14ac:dyDescent="0.25">
      <c r="AY512" s="41"/>
      <c r="AZ512" s="41"/>
    </row>
    <row r="513" spans="51:52" x14ac:dyDescent="0.25">
      <c r="AY513" s="41"/>
      <c r="AZ513" s="41"/>
    </row>
    <row r="514" spans="51:52" x14ac:dyDescent="0.25">
      <c r="AY514" s="41"/>
      <c r="AZ514" s="41"/>
    </row>
    <row r="515" spans="51:52" x14ac:dyDescent="0.25">
      <c r="AY515" s="41"/>
      <c r="AZ515" s="41"/>
    </row>
    <row r="516" spans="51:52" x14ac:dyDescent="0.25">
      <c r="AY516" s="41"/>
      <c r="AZ516" s="41"/>
    </row>
    <row r="517" spans="51:52" x14ac:dyDescent="0.25">
      <c r="AY517" s="41"/>
      <c r="AZ517" s="41"/>
    </row>
    <row r="518" spans="51:52" x14ac:dyDescent="0.25">
      <c r="AY518" s="41"/>
      <c r="AZ518" s="41"/>
    </row>
    <row r="519" spans="51:52" x14ac:dyDescent="0.25">
      <c r="AY519" s="41"/>
      <c r="AZ519" s="41"/>
    </row>
    <row r="520" spans="51:52" x14ac:dyDescent="0.25">
      <c r="AY520" s="41"/>
      <c r="AZ520" s="41"/>
    </row>
    <row r="521" spans="51:52" x14ac:dyDescent="0.25">
      <c r="AY521" s="41"/>
      <c r="AZ521" s="41"/>
    </row>
    <row r="522" spans="51:52" x14ac:dyDescent="0.25">
      <c r="AY522" s="41"/>
      <c r="AZ522" s="41"/>
    </row>
    <row r="523" spans="51:52" x14ac:dyDescent="0.25">
      <c r="AY523" s="41"/>
      <c r="AZ523" s="41"/>
    </row>
    <row r="524" spans="51:52" x14ac:dyDescent="0.25">
      <c r="AY524" s="41"/>
      <c r="AZ524" s="41"/>
    </row>
    <row r="525" spans="51:52" x14ac:dyDescent="0.25">
      <c r="AY525" s="41"/>
      <c r="AZ525" s="41"/>
    </row>
    <row r="526" spans="51:52" x14ac:dyDescent="0.25">
      <c r="AY526" s="41"/>
      <c r="AZ526" s="41"/>
    </row>
    <row r="527" spans="51:52" x14ac:dyDescent="0.25">
      <c r="AY527" s="41"/>
      <c r="AZ527" s="41"/>
    </row>
    <row r="528" spans="51:52" x14ac:dyDescent="0.25">
      <c r="AY528" s="41"/>
      <c r="AZ528" s="41"/>
    </row>
    <row r="529" spans="51:52" x14ac:dyDescent="0.25">
      <c r="AY529" s="41"/>
      <c r="AZ529" s="41"/>
    </row>
    <row r="530" spans="51:52" x14ac:dyDescent="0.25">
      <c r="AY530" s="41"/>
      <c r="AZ530" s="41"/>
    </row>
    <row r="531" spans="51:52" x14ac:dyDescent="0.25">
      <c r="AY531" s="41"/>
      <c r="AZ531" s="41"/>
    </row>
    <row r="532" spans="51:52" x14ac:dyDescent="0.25">
      <c r="AY532" s="41"/>
      <c r="AZ532" s="41"/>
    </row>
    <row r="533" spans="51:52" x14ac:dyDescent="0.25">
      <c r="AY533" s="41"/>
      <c r="AZ533" s="41"/>
    </row>
    <row r="534" spans="51:52" x14ac:dyDescent="0.25">
      <c r="AY534" s="41"/>
      <c r="AZ534" s="41"/>
    </row>
    <row r="535" spans="51:52" x14ac:dyDescent="0.25">
      <c r="AY535" s="41"/>
      <c r="AZ535" s="41"/>
    </row>
    <row r="536" spans="51:52" x14ac:dyDescent="0.25">
      <c r="AY536" s="41"/>
      <c r="AZ536" s="41"/>
    </row>
    <row r="537" spans="51:52" x14ac:dyDescent="0.25">
      <c r="AY537" s="41"/>
      <c r="AZ537" s="41"/>
    </row>
    <row r="538" spans="51:52" x14ac:dyDescent="0.25">
      <c r="AY538" s="41"/>
      <c r="AZ538" s="41"/>
    </row>
    <row r="539" spans="51:52" x14ac:dyDescent="0.25">
      <c r="AY539" s="41"/>
      <c r="AZ539" s="41"/>
    </row>
    <row r="540" spans="51:52" x14ac:dyDescent="0.25">
      <c r="AY540" s="41"/>
      <c r="AZ540" s="41"/>
    </row>
    <row r="541" spans="51:52" x14ac:dyDescent="0.25">
      <c r="AY541" s="41"/>
      <c r="AZ541" s="41"/>
    </row>
    <row r="542" spans="51:52" x14ac:dyDescent="0.25">
      <c r="AY542" s="41"/>
      <c r="AZ542" s="41"/>
    </row>
    <row r="543" spans="51:52" x14ac:dyDescent="0.25">
      <c r="AY543" s="41"/>
      <c r="AZ543" s="41"/>
    </row>
    <row r="544" spans="51:52" x14ac:dyDescent="0.25">
      <c r="AY544" s="41"/>
      <c r="AZ544" s="41"/>
    </row>
    <row r="545" spans="51:52" x14ac:dyDescent="0.25">
      <c r="AY545" s="41"/>
      <c r="AZ545" s="41"/>
    </row>
    <row r="546" spans="51:52" x14ac:dyDescent="0.25">
      <c r="AY546" s="41"/>
      <c r="AZ546" s="41"/>
    </row>
    <row r="547" spans="51:52" x14ac:dyDescent="0.25">
      <c r="AY547" s="41"/>
      <c r="AZ547" s="41"/>
    </row>
    <row r="548" spans="51:52" x14ac:dyDescent="0.25">
      <c r="AY548" s="41"/>
      <c r="AZ548" s="41"/>
    </row>
    <row r="549" spans="51:52" x14ac:dyDescent="0.25">
      <c r="AY549" s="41"/>
      <c r="AZ549" s="41"/>
    </row>
    <row r="550" spans="51:52" x14ac:dyDescent="0.25">
      <c r="AY550" s="41"/>
      <c r="AZ550" s="41"/>
    </row>
    <row r="551" spans="51:52" x14ac:dyDescent="0.25">
      <c r="AY551" s="41"/>
      <c r="AZ551" s="41"/>
    </row>
    <row r="552" spans="51:52" x14ac:dyDescent="0.25">
      <c r="AY552" s="41"/>
      <c r="AZ552" s="41"/>
    </row>
    <row r="553" spans="51:52" x14ac:dyDescent="0.25">
      <c r="AY553" s="41"/>
      <c r="AZ553" s="41"/>
    </row>
    <row r="554" spans="51:52" x14ac:dyDescent="0.25">
      <c r="AY554" s="41"/>
      <c r="AZ554" s="41"/>
    </row>
    <row r="555" spans="51:52" x14ac:dyDescent="0.25">
      <c r="AY555" s="41"/>
      <c r="AZ555" s="41"/>
    </row>
    <row r="556" spans="51:52" x14ac:dyDescent="0.25">
      <c r="AY556" s="41"/>
      <c r="AZ556" s="41"/>
    </row>
    <row r="557" spans="51:52" x14ac:dyDescent="0.25">
      <c r="AY557" s="41"/>
      <c r="AZ557" s="41"/>
    </row>
    <row r="558" spans="51:52" x14ac:dyDescent="0.25">
      <c r="AY558" s="41"/>
      <c r="AZ558" s="41"/>
    </row>
    <row r="559" spans="51:52" x14ac:dyDescent="0.25">
      <c r="AY559" s="41"/>
      <c r="AZ559" s="41"/>
    </row>
    <row r="560" spans="51:52" x14ac:dyDescent="0.25">
      <c r="AY560" s="41"/>
      <c r="AZ560" s="41"/>
    </row>
    <row r="561" spans="51:52" x14ac:dyDescent="0.25">
      <c r="AY561" s="41"/>
      <c r="AZ561" s="41"/>
    </row>
    <row r="562" spans="51:52" x14ac:dyDescent="0.25">
      <c r="AY562" s="41"/>
      <c r="AZ562" s="41"/>
    </row>
    <row r="563" spans="51:52" x14ac:dyDescent="0.25">
      <c r="AY563" s="41"/>
      <c r="AZ563" s="41"/>
    </row>
    <row r="564" spans="51:52" x14ac:dyDescent="0.25">
      <c r="AY564" s="41"/>
      <c r="AZ564" s="41"/>
    </row>
    <row r="565" spans="51:52" x14ac:dyDescent="0.25">
      <c r="AY565" s="41"/>
      <c r="AZ565" s="41"/>
    </row>
    <row r="566" spans="51:52" x14ac:dyDescent="0.25">
      <c r="AY566" s="41"/>
      <c r="AZ566" s="41"/>
    </row>
    <row r="567" spans="51:52" x14ac:dyDescent="0.25">
      <c r="AY567" s="41"/>
      <c r="AZ567" s="41"/>
    </row>
    <row r="568" spans="51:52" x14ac:dyDescent="0.25">
      <c r="AY568" s="41"/>
      <c r="AZ568" s="41"/>
    </row>
    <row r="569" spans="51:52" x14ac:dyDescent="0.25">
      <c r="AY569" s="41"/>
      <c r="AZ569" s="41"/>
    </row>
    <row r="570" spans="51:52" x14ac:dyDescent="0.25">
      <c r="AY570" s="41"/>
      <c r="AZ570" s="41"/>
    </row>
    <row r="571" spans="51:52" x14ac:dyDescent="0.25">
      <c r="AY571" s="41"/>
      <c r="AZ571" s="41"/>
    </row>
    <row r="572" spans="51:52" x14ac:dyDescent="0.25">
      <c r="AY572" s="41"/>
      <c r="AZ572" s="41"/>
    </row>
    <row r="573" spans="51:52" x14ac:dyDescent="0.25">
      <c r="AY573" s="41"/>
      <c r="AZ573" s="41"/>
    </row>
    <row r="574" spans="51:52" x14ac:dyDescent="0.25">
      <c r="AY574" s="41"/>
      <c r="AZ574" s="41"/>
    </row>
  </sheetData>
  <sortState xmlns:xlrd2="http://schemas.microsoft.com/office/spreadsheetml/2017/richdata2" ref="B5:G27">
    <sortCondition descending="1" ref="G5"/>
    <sortCondition descending="1" ref="C5"/>
    <sortCondition descending="1" ref="E5"/>
  </sortState>
  <mergeCells count="23">
    <mergeCell ref="K47:L47"/>
    <mergeCell ref="M47:N47"/>
    <mergeCell ref="O47:P47"/>
    <mergeCell ref="Q47:R47"/>
    <mergeCell ref="C47:D47"/>
    <mergeCell ref="E47:F47"/>
    <mergeCell ref="G47:H47"/>
    <mergeCell ref="I47:J47"/>
    <mergeCell ref="AA47:AB47"/>
    <mergeCell ref="AU47:AV47"/>
    <mergeCell ref="S47:T47"/>
    <mergeCell ref="U47:V47"/>
    <mergeCell ref="W47:X47"/>
    <mergeCell ref="Y47:Z47"/>
    <mergeCell ref="AC47:AD47"/>
    <mergeCell ref="AE47:AF47"/>
    <mergeCell ref="AS47:AT47"/>
    <mergeCell ref="AQ47:AR47"/>
    <mergeCell ref="AO47:AP47"/>
    <mergeCell ref="AG47:AH47"/>
    <mergeCell ref="AI47:AJ47"/>
    <mergeCell ref="AK47:AL47"/>
    <mergeCell ref="AM47:AN47"/>
  </mergeCells>
  <phoneticPr fontId="4" type="noConversion"/>
  <pageMargins left="0.75" right="0.75" top="1" bottom="1" header="0" footer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0">
    <pageSetUpPr fitToPage="1"/>
  </sheetPr>
  <dimension ref="A1:CE147"/>
  <sheetViews>
    <sheetView zoomScale="60" zoomScaleNormal="60" workbookViewId="0">
      <pane xSplit="8" ySplit="47" topLeftCell="I48" activePane="bottomRight" state="frozen"/>
      <selection pane="topRight" activeCell="I1" sqref="I1"/>
      <selection pane="bottomLeft" activeCell="A48" sqref="A48"/>
      <selection pane="bottomRight" activeCell="BK79" sqref="BK79:BL79"/>
    </sheetView>
  </sheetViews>
  <sheetFormatPr baseColWidth="10" defaultColWidth="11.54296875" defaultRowHeight="12.5" x14ac:dyDescent="0.25"/>
  <cols>
    <col min="1" max="1" width="5.453125" customWidth="1"/>
    <col min="2" max="2" width="24" customWidth="1"/>
    <col min="3" max="3" width="6" customWidth="1"/>
    <col min="4" max="4" width="7" customWidth="1"/>
    <col min="5" max="5" width="5.7265625" customWidth="1"/>
    <col min="6" max="6" width="5.1796875" customWidth="1"/>
    <col min="7" max="8" width="4.453125" customWidth="1"/>
    <col min="9" max="9" width="5.26953125" customWidth="1"/>
    <col min="10" max="10" width="4.81640625" customWidth="1"/>
    <col min="11" max="11" width="6" bestFit="1" customWidth="1"/>
    <col min="12" max="12" width="5.26953125" customWidth="1"/>
    <col min="13" max="13" width="4.7265625" customWidth="1"/>
    <col min="14" max="14" width="5.453125" customWidth="1"/>
    <col min="15" max="15" width="4.7265625" customWidth="1"/>
    <col min="16" max="16" width="4.81640625" customWidth="1"/>
    <col min="17" max="17" width="5" bestFit="1" customWidth="1"/>
    <col min="18" max="18" width="5.1796875" customWidth="1"/>
    <col min="19" max="19" width="5.26953125" customWidth="1"/>
    <col min="20" max="20" width="4.453125" customWidth="1"/>
    <col min="21" max="21" width="5.26953125" customWidth="1"/>
    <col min="22" max="22" width="4.54296875" customWidth="1"/>
    <col min="23" max="23" width="5.54296875" bestFit="1" customWidth="1"/>
    <col min="24" max="24" width="4.7265625" customWidth="1"/>
    <col min="25" max="25" width="4.54296875" customWidth="1"/>
    <col min="26" max="26" width="4" customWidth="1"/>
    <col min="27" max="27" width="4.453125" customWidth="1"/>
    <col min="28" max="28" width="4.54296875" customWidth="1"/>
    <col min="29" max="29" width="4.453125" customWidth="1"/>
    <col min="30" max="30" width="4.1796875" customWidth="1"/>
    <col min="31" max="31" width="5" customWidth="1"/>
    <col min="32" max="32" width="4.81640625" customWidth="1"/>
    <col min="33" max="33" width="4" customWidth="1"/>
    <col min="34" max="35" width="4.26953125" customWidth="1"/>
    <col min="36" max="36" width="5" customWidth="1"/>
    <col min="37" max="37" width="4.54296875" customWidth="1"/>
    <col min="38" max="38" width="4.453125" customWidth="1"/>
    <col min="39" max="39" width="5.1796875" customWidth="1"/>
    <col min="40" max="40" width="4.1796875" customWidth="1"/>
    <col min="41" max="41" width="3.81640625" customWidth="1"/>
    <col min="42" max="44" width="4.7265625" customWidth="1"/>
    <col min="45" max="45" width="4" customWidth="1"/>
    <col min="46" max="46" width="4.81640625" customWidth="1"/>
    <col min="47" max="47" width="4.453125" customWidth="1"/>
    <col min="48" max="48" width="5" customWidth="1"/>
    <col min="49" max="49" width="4.1796875" customWidth="1"/>
    <col min="50" max="50" width="4.7265625" bestFit="1" customWidth="1"/>
    <col min="51" max="51" width="3.81640625" customWidth="1"/>
    <col min="52" max="53" width="4.54296875" customWidth="1"/>
    <col min="54" max="56" width="4.453125" customWidth="1"/>
    <col min="57" max="57" width="3.453125" customWidth="1"/>
    <col min="58" max="58" width="4" customWidth="1"/>
    <col min="59" max="59" width="3.453125" customWidth="1"/>
    <col min="60" max="60" width="3.81640625" customWidth="1"/>
    <col min="61" max="61" width="4.453125" customWidth="1"/>
    <col min="62" max="62" width="4.1796875" customWidth="1"/>
    <col min="63" max="63" width="11.453125" style="24" customWidth="1"/>
    <col min="64" max="64" width="6.1796875" customWidth="1"/>
    <col min="65" max="69" width="6.1796875" hidden="1" customWidth="1"/>
    <col min="70" max="70" width="0" hidden="1" customWidth="1"/>
    <col min="71" max="78" width="11.54296875" style="16"/>
    <col min="82" max="82" width="11.54296875" style="16"/>
  </cols>
  <sheetData>
    <row r="1" spans="1:65" ht="13" x14ac:dyDescent="0.3">
      <c r="A1" s="5" t="s">
        <v>103</v>
      </c>
      <c r="B1" s="52"/>
    </row>
    <row r="2" spans="1:65" x14ac:dyDescent="0.25">
      <c r="A2" t="s">
        <v>10</v>
      </c>
      <c r="R2" s="30"/>
    </row>
    <row r="3" spans="1:65" ht="13" thickBot="1" x14ac:dyDescent="0.3">
      <c r="A3">
        <f>+GENERAL!B6</f>
        <v>12</v>
      </c>
      <c r="C3" s="41">
        <f>SUM(C5:C15)</f>
        <v>17</v>
      </c>
      <c r="E3" s="41">
        <f>SUM(E5:E12)</f>
        <v>0</v>
      </c>
      <c r="F3" s="41"/>
      <c r="R3" s="30"/>
    </row>
    <row r="4" spans="1:65" ht="14" thickBot="1" x14ac:dyDescent="0.35">
      <c r="A4" s="19"/>
      <c r="B4" s="19"/>
      <c r="C4" s="20" t="s">
        <v>3</v>
      </c>
      <c r="D4" s="273" t="s">
        <v>168</v>
      </c>
      <c r="E4" s="273" t="s">
        <v>2</v>
      </c>
      <c r="F4" s="273" t="s">
        <v>42</v>
      </c>
      <c r="G4" s="22" t="s">
        <v>12</v>
      </c>
      <c r="BM4" s="101"/>
    </row>
    <row r="5" spans="1:65" ht="14" thickBot="1" x14ac:dyDescent="0.35">
      <c r="A5" s="149">
        <v>1</v>
      </c>
      <c r="B5" s="23" t="s">
        <v>1</v>
      </c>
      <c r="C5" s="110">
        <f>+C$43</f>
        <v>5</v>
      </c>
      <c r="D5" s="90">
        <f>+C$44</f>
        <v>10</v>
      </c>
      <c r="E5" s="91">
        <f>+D$43</f>
        <v>0</v>
      </c>
      <c r="F5" s="296">
        <f>+E$44</f>
        <v>24</v>
      </c>
      <c r="G5" s="185">
        <f>+C$29</f>
        <v>80</v>
      </c>
      <c r="H5" s="198">
        <f t="shared" ref="H5:H15" si="0">IF(F5&lt;A$3/2,-1000,1)*800+C5-D5/1000+E5/1000000</f>
        <v>804.99</v>
      </c>
      <c r="Z5" s="125"/>
      <c r="BM5" s="101"/>
    </row>
    <row r="6" spans="1:65" ht="14" thickBot="1" x14ac:dyDescent="0.35">
      <c r="A6" s="149">
        <v>2</v>
      </c>
      <c r="B6" s="23" t="s">
        <v>93</v>
      </c>
      <c r="C6" s="110">
        <f>+AV$43</f>
        <v>2</v>
      </c>
      <c r="D6" s="90">
        <f>+AV$44</f>
        <v>2</v>
      </c>
      <c r="E6" s="96">
        <f>+AW$43</f>
        <v>0</v>
      </c>
      <c r="F6" s="296">
        <f>+AX$44</f>
        <v>6</v>
      </c>
      <c r="G6" s="185">
        <f>+AV$29</f>
        <v>40</v>
      </c>
      <c r="H6" s="198">
        <f t="shared" si="0"/>
        <v>801.99800000000005</v>
      </c>
      <c r="J6" s="24"/>
      <c r="Z6" s="125"/>
      <c r="BM6" s="101"/>
    </row>
    <row r="7" spans="1:65" ht="14" thickBot="1" x14ac:dyDescent="0.35">
      <c r="A7" s="149">
        <v>3</v>
      </c>
      <c r="B7" s="239" t="s">
        <v>239</v>
      </c>
      <c r="C7" s="110">
        <f>+AY$43</f>
        <v>1.5</v>
      </c>
      <c r="D7" s="90">
        <f>+AY$44</f>
        <v>6</v>
      </c>
      <c r="E7" s="96">
        <f>+AZ$43</f>
        <v>0</v>
      </c>
      <c r="F7" s="296">
        <f>+BA$44</f>
        <v>7</v>
      </c>
      <c r="G7" s="185">
        <f>+AY$29</f>
        <v>20</v>
      </c>
      <c r="H7" s="198">
        <f t="shared" si="0"/>
        <v>801.49400000000003</v>
      </c>
      <c r="Z7" s="125"/>
      <c r="BM7" s="101"/>
    </row>
    <row r="8" spans="1:65" ht="14" thickBot="1" x14ac:dyDescent="0.35">
      <c r="A8" s="149">
        <v>4</v>
      </c>
      <c r="B8" s="239" t="s">
        <v>271</v>
      </c>
      <c r="C8" s="110">
        <f>+BE$43</f>
        <v>1</v>
      </c>
      <c r="D8" s="90">
        <f>+BE$44</f>
        <v>3</v>
      </c>
      <c r="E8" s="96">
        <f>+BF$43</f>
        <v>0</v>
      </c>
      <c r="F8" s="296">
        <f>+BG$44</f>
        <v>6</v>
      </c>
      <c r="G8" s="185">
        <f>+BE$29</f>
        <v>10</v>
      </c>
      <c r="H8" s="198">
        <f t="shared" si="0"/>
        <v>800.99699999999996</v>
      </c>
      <c r="Z8" s="125"/>
      <c r="BM8" s="101"/>
    </row>
    <row r="9" spans="1:65" ht="13.5" thickBot="1" x14ac:dyDescent="0.35">
      <c r="A9" s="149">
        <v>5</v>
      </c>
      <c r="B9" s="161" t="s">
        <v>140</v>
      </c>
      <c r="C9" s="110">
        <f>+AP$43</f>
        <v>1</v>
      </c>
      <c r="D9" s="90">
        <f>+AP$44</f>
        <v>6</v>
      </c>
      <c r="E9" s="91">
        <f>+AQ$43</f>
        <v>0</v>
      </c>
      <c r="F9" s="296">
        <f>+AR$44</f>
        <v>10</v>
      </c>
      <c r="G9" s="185">
        <f>+AP$29</f>
        <v>5</v>
      </c>
      <c r="H9" s="198">
        <f t="shared" si="0"/>
        <v>800.99400000000003</v>
      </c>
      <c r="Z9" s="125"/>
    </row>
    <row r="10" spans="1:65" ht="13.5" thickBot="1" x14ac:dyDescent="0.35">
      <c r="A10" s="149">
        <v>6</v>
      </c>
      <c r="B10" s="161" t="s">
        <v>129</v>
      </c>
      <c r="C10" s="110">
        <f>+I$43</f>
        <v>0.5</v>
      </c>
      <c r="D10" s="90">
        <f>+I$44</f>
        <v>5</v>
      </c>
      <c r="E10" s="91">
        <f>+J$43</f>
        <v>0</v>
      </c>
      <c r="F10" s="296">
        <f>+K$44</f>
        <v>7</v>
      </c>
      <c r="G10" s="185">
        <f>+I$29</f>
        <v>0</v>
      </c>
      <c r="H10" s="198">
        <f t="shared" si="0"/>
        <v>800.495</v>
      </c>
      <c r="Z10" s="125"/>
    </row>
    <row r="11" spans="1:65" ht="13.5" thickBot="1" x14ac:dyDescent="0.35">
      <c r="A11" s="149">
        <v>7</v>
      </c>
      <c r="B11" s="23" t="s">
        <v>62</v>
      </c>
      <c r="C11" s="110">
        <f>+AS$43</f>
        <v>0</v>
      </c>
      <c r="D11" s="90">
        <f>+AS$44</f>
        <v>2</v>
      </c>
      <c r="E11" s="91">
        <f>+AT$43</f>
        <v>0</v>
      </c>
      <c r="F11" s="296">
        <f>+AU$44</f>
        <v>8</v>
      </c>
      <c r="G11" s="185">
        <f>+AS$29</f>
        <v>0</v>
      </c>
      <c r="H11" s="198">
        <f t="shared" si="0"/>
        <v>799.99800000000005</v>
      </c>
      <c r="Z11" s="125"/>
    </row>
    <row r="12" spans="1:65" ht="13" thickBot="1" x14ac:dyDescent="0.3">
      <c r="A12" s="149">
        <v>8</v>
      </c>
      <c r="B12" s="161" t="s">
        <v>141</v>
      </c>
      <c r="C12" s="110">
        <f>+L$43</f>
        <v>3</v>
      </c>
      <c r="D12" s="90">
        <f>+L$44</f>
        <v>4</v>
      </c>
      <c r="E12" s="91">
        <f>+M$43</f>
        <v>0</v>
      </c>
      <c r="F12" s="296">
        <f>+N$44</f>
        <v>5</v>
      </c>
      <c r="G12" s="185">
        <f>+L$29</f>
        <v>0</v>
      </c>
      <c r="H12" s="198">
        <f t="shared" si="0"/>
        <v>-799997.00399999996</v>
      </c>
    </row>
    <row r="13" spans="1:65" ht="13" thickBot="1" x14ac:dyDescent="0.3">
      <c r="A13" s="149">
        <v>9</v>
      </c>
      <c r="B13" s="161" t="s">
        <v>139</v>
      </c>
      <c r="C13" s="110">
        <f>+O$43</f>
        <v>2.5</v>
      </c>
      <c r="D13" s="90">
        <f>+O$44</f>
        <v>4</v>
      </c>
      <c r="E13" s="91">
        <f>+P$43</f>
        <v>0</v>
      </c>
      <c r="F13" s="296">
        <f>+Q$44</f>
        <v>5</v>
      </c>
      <c r="G13" s="185">
        <f>+O$29</f>
        <v>0</v>
      </c>
      <c r="H13" s="198">
        <f t="shared" si="0"/>
        <v>-799997.50399999996</v>
      </c>
    </row>
    <row r="14" spans="1:65" ht="13" thickBot="1" x14ac:dyDescent="0.3">
      <c r="A14" s="149">
        <v>10</v>
      </c>
      <c r="B14" s="239" t="s">
        <v>270</v>
      </c>
      <c r="C14" s="110">
        <f>+BB$43</f>
        <v>0.5</v>
      </c>
      <c r="D14" s="90">
        <f>+BB$44</f>
        <v>3</v>
      </c>
      <c r="E14" s="96">
        <f>+BC$43</f>
        <v>0</v>
      </c>
      <c r="F14" s="296">
        <f>+BD$44</f>
        <v>1</v>
      </c>
      <c r="G14" s="185">
        <f>+BB$29</f>
        <v>0</v>
      </c>
      <c r="H14" s="198">
        <f t="shared" si="0"/>
        <v>-799999.50300000003</v>
      </c>
    </row>
    <row r="15" spans="1:65" ht="13.5" thickBot="1" x14ac:dyDescent="0.35">
      <c r="A15" s="149">
        <v>11</v>
      </c>
      <c r="B15" s="161" t="s">
        <v>130</v>
      </c>
      <c r="C15" s="110">
        <f>+R$43</f>
        <v>0</v>
      </c>
      <c r="D15" s="90">
        <f>+R$44</f>
        <v>3</v>
      </c>
      <c r="E15" s="91">
        <f>+S$43</f>
        <v>0</v>
      </c>
      <c r="F15" s="296">
        <f>+T$44</f>
        <v>4</v>
      </c>
      <c r="G15" s="185">
        <f>+R$29</f>
        <v>0</v>
      </c>
      <c r="H15" s="198">
        <f t="shared" si="0"/>
        <v>-800000.00300000003</v>
      </c>
      <c r="AE15" s="43"/>
      <c r="AQ15" s="73"/>
    </row>
    <row r="16" spans="1:65" ht="13" hidden="1" thickBot="1" x14ac:dyDescent="0.3">
      <c r="A16" s="149">
        <v>12</v>
      </c>
      <c r="B16" s="239" t="s">
        <v>209</v>
      </c>
      <c r="C16" s="110">
        <f>+AD$43</f>
        <v>-100000000</v>
      </c>
      <c r="D16" s="90">
        <f>+AD$44</f>
        <v>1</v>
      </c>
      <c r="E16" s="96">
        <f>+AE$43</f>
        <v>0</v>
      </c>
      <c r="F16" s="296">
        <f>+AF$44</f>
        <v>0</v>
      </c>
      <c r="G16" s="185">
        <f>+AD$29</f>
        <v>0</v>
      </c>
      <c r="H16" s="198">
        <f t="shared" ref="H16:H26" si="1">IF(F16&lt;A$3/2,-1000,1)*800+C16-D16/1000+E16/1000000</f>
        <v>-100800000.001</v>
      </c>
    </row>
    <row r="17" spans="1:61" ht="13" hidden="1" thickBot="1" x14ac:dyDescent="0.3">
      <c r="A17" s="149">
        <v>13</v>
      </c>
      <c r="B17" s="161" t="s">
        <v>121</v>
      </c>
      <c r="C17" s="110">
        <f>+BH$43</f>
        <v>-100000000</v>
      </c>
      <c r="D17" s="90">
        <f>+BH$44</f>
        <v>1</v>
      </c>
      <c r="E17" s="96">
        <f>+BI$43</f>
        <v>0</v>
      </c>
      <c r="F17" s="296">
        <f>+BJ$44</f>
        <v>0</v>
      </c>
      <c r="G17" s="185">
        <f>+BH$29</f>
        <v>0</v>
      </c>
      <c r="H17" s="198">
        <f t="shared" si="1"/>
        <v>-100800000.001</v>
      </c>
    </row>
    <row r="18" spans="1:61" ht="13" hidden="1" thickBot="1" x14ac:dyDescent="0.3">
      <c r="A18" s="149">
        <v>14</v>
      </c>
      <c r="B18" s="239" t="s">
        <v>169</v>
      </c>
      <c r="C18" s="110">
        <f>+AJ$43</f>
        <v>-100000000</v>
      </c>
      <c r="D18" s="90">
        <f>+AJ$44</f>
        <v>1</v>
      </c>
      <c r="E18" s="96">
        <f>+AK$43</f>
        <v>0</v>
      </c>
      <c r="F18" s="296">
        <f>+AL$44</f>
        <v>0</v>
      </c>
      <c r="G18" s="185">
        <f>+AJ$29</f>
        <v>0</v>
      </c>
      <c r="H18" s="198">
        <f t="shared" si="1"/>
        <v>-100800000.001</v>
      </c>
    </row>
    <row r="19" spans="1:61" ht="13" hidden="1" thickBot="1" x14ac:dyDescent="0.3">
      <c r="A19" s="149">
        <v>15</v>
      </c>
      <c r="B19" s="239" t="s">
        <v>171</v>
      </c>
      <c r="C19" s="110">
        <f>+AA$43</f>
        <v>-100000000</v>
      </c>
      <c r="D19" s="90">
        <f>+AA$44</f>
        <v>1</v>
      </c>
      <c r="E19" s="96">
        <f>+AB$43</f>
        <v>0</v>
      </c>
      <c r="F19" s="296">
        <f>+AC$44</f>
        <v>0</v>
      </c>
      <c r="G19" s="185">
        <f>+AA$29</f>
        <v>0</v>
      </c>
      <c r="H19" s="198">
        <f t="shared" si="1"/>
        <v>-100800000.001</v>
      </c>
    </row>
    <row r="20" spans="1:61" ht="13" hidden="1" thickBot="1" x14ac:dyDescent="0.3">
      <c r="A20" s="149">
        <v>16</v>
      </c>
      <c r="B20" s="23" t="s">
        <v>156</v>
      </c>
      <c r="C20" s="110">
        <f>+AG$43</f>
        <v>-100000000</v>
      </c>
      <c r="D20" s="90">
        <f>+AG$44</f>
        <v>1</v>
      </c>
      <c r="E20" s="96">
        <f>+AH$43</f>
        <v>0</v>
      </c>
      <c r="F20" s="296">
        <f>+AI$44</f>
        <v>0</v>
      </c>
      <c r="G20" s="185">
        <f>+AG$29</f>
        <v>0</v>
      </c>
      <c r="H20" s="198">
        <f t="shared" si="1"/>
        <v>-100800000.001</v>
      </c>
    </row>
    <row r="21" spans="1:61" ht="13" hidden="1" thickBot="1" x14ac:dyDescent="0.3">
      <c r="A21" s="149">
        <v>17</v>
      </c>
      <c r="B21" s="23" t="s">
        <v>9</v>
      </c>
      <c r="C21" s="110">
        <f>+U$43</f>
        <v>-100000000</v>
      </c>
      <c r="D21" s="90">
        <f>+U$44</f>
        <v>1</v>
      </c>
      <c r="E21" s="96">
        <f>+V$43</f>
        <v>0</v>
      </c>
      <c r="F21" s="296">
        <f>+W$44</f>
        <v>0</v>
      </c>
      <c r="G21" s="185">
        <f>+U$29</f>
        <v>0</v>
      </c>
      <c r="H21" s="198">
        <f t="shared" si="1"/>
        <v>-100800000.001</v>
      </c>
    </row>
    <row r="22" spans="1:61" ht="13" hidden="1" thickBot="1" x14ac:dyDescent="0.3">
      <c r="A22" s="149">
        <v>18</v>
      </c>
      <c r="B22" s="23" t="s">
        <v>6</v>
      </c>
      <c r="C22" s="110">
        <f>+F$43</f>
        <v>-100000000</v>
      </c>
      <c r="D22" s="90">
        <f>+F$44</f>
        <v>1</v>
      </c>
      <c r="E22" s="96">
        <f>+G$43</f>
        <v>0</v>
      </c>
      <c r="F22" s="296">
        <f>+H$44</f>
        <v>0</v>
      </c>
      <c r="G22" s="185">
        <f>+F$29</f>
        <v>0</v>
      </c>
      <c r="H22" s="198">
        <f t="shared" si="1"/>
        <v>-100800000.001</v>
      </c>
    </row>
    <row r="23" spans="1:61" ht="13" hidden="1" thickBot="1" x14ac:dyDescent="0.3">
      <c r="A23" s="149">
        <v>19</v>
      </c>
      <c r="B23" s="23" t="s">
        <v>119</v>
      </c>
      <c r="C23" s="110">
        <f>+AM$43</f>
        <v>-100000000</v>
      </c>
      <c r="D23" s="90">
        <f>+AM$44</f>
        <v>1</v>
      </c>
      <c r="E23" s="96">
        <f>+AN$43</f>
        <v>0</v>
      </c>
      <c r="F23" s="296">
        <f>+AO$44</f>
        <v>0</v>
      </c>
      <c r="G23" s="185">
        <f>+AM$29</f>
        <v>0</v>
      </c>
      <c r="H23" s="198">
        <f t="shared" si="1"/>
        <v>-100800000.001</v>
      </c>
      <c r="AI23" s="61"/>
      <c r="AU23" s="61"/>
    </row>
    <row r="24" spans="1:61" ht="13" hidden="1" thickBot="1" x14ac:dyDescent="0.3">
      <c r="A24" s="149">
        <v>20</v>
      </c>
      <c r="B24" s="23" t="s">
        <v>43</v>
      </c>
      <c r="C24" s="110">
        <f>+X$43</f>
        <v>-100000000</v>
      </c>
      <c r="D24" s="90">
        <f>+X$44</f>
        <v>1</v>
      </c>
      <c r="E24" s="96">
        <f>+Y$43</f>
        <v>0</v>
      </c>
      <c r="F24" s="296">
        <f>+Z$44</f>
        <v>0</v>
      </c>
      <c r="G24" s="185">
        <f>+X$29</f>
        <v>0</v>
      </c>
      <c r="H24" s="198">
        <f t="shared" si="1"/>
        <v>-100800000.001</v>
      </c>
      <c r="AI24" s="61"/>
      <c r="AU24" s="61"/>
    </row>
    <row r="25" spans="1:61" ht="13" hidden="1" thickBot="1" x14ac:dyDescent="0.3">
      <c r="A25" s="149">
        <v>21</v>
      </c>
      <c r="B25" s="161"/>
      <c r="C25" s="110">
        <v>-2000000000000</v>
      </c>
      <c r="D25" s="90"/>
      <c r="E25" s="96"/>
      <c r="F25" s="296"/>
      <c r="G25" s="185"/>
      <c r="H25" s="198">
        <f t="shared" si="1"/>
        <v>-2000000800000</v>
      </c>
      <c r="AI25" s="61"/>
      <c r="AU25" s="61"/>
    </row>
    <row r="26" spans="1:61" ht="13" hidden="1" thickBot="1" x14ac:dyDescent="0.3">
      <c r="A26" s="149">
        <v>22</v>
      </c>
      <c r="B26" s="23"/>
      <c r="C26" s="110">
        <v>-2000000000000</v>
      </c>
      <c r="D26" s="90"/>
      <c r="E26" s="96"/>
      <c r="F26" s="296"/>
      <c r="G26" s="185"/>
      <c r="H26" s="198">
        <f t="shared" si="1"/>
        <v>-2000000800000</v>
      </c>
      <c r="AI26" s="61"/>
      <c r="AU26" s="61"/>
    </row>
    <row r="27" spans="1:61" x14ac:dyDescent="0.25">
      <c r="A27" s="16"/>
      <c r="C27" s="72"/>
      <c r="D27" s="16"/>
      <c r="E27" s="16"/>
      <c r="F27" s="16"/>
      <c r="G27" s="297"/>
      <c r="AL27" s="30" t="s">
        <v>241</v>
      </c>
      <c r="AM27" s="261">
        <f>IF(AO27-AO29=0,0.5,IF(AO27&gt;AO29,1,0))*$A27</f>
        <v>0</v>
      </c>
    </row>
    <row r="28" spans="1:61" x14ac:dyDescent="0.25">
      <c r="A28" s="16"/>
    </row>
    <row r="29" spans="1:61" hidden="1" x14ac:dyDescent="0.25">
      <c r="B29" t="s">
        <v>12</v>
      </c>
      <c r="C29">
        <f>+C30*C31</f>
        <v>80</v>
      </c>
      <c r="D29">
        <f>+D30*D31</f>
        <v>0</v>
      </c>
      <c r="F29">
        <f>+F30*F31</f>
        <v>0</v>
      </c>
      <c r="G29">
        <f>+G30*G31</f>
        <v>0</v>
      </c>
      <c r="I29">
        <f>+I30*I31</f>
        <v>0</v>
      </c>
      <c r="J29">
        <f>+J30*J31</f>
        <v>0</v>
      </c>
      <c r="L29">
        <f>+L30*L31</f>
        <v>0</v>
      </c>
      <c r="M29">
        <f>+M30*M31</f>
        <v>0</v>
      </c>
      <c r="O29">
        <f>+O30*O31</f>
        <v>0</v>
      </c>
      <c r="P29">
        <f>+P30*P31</f>
        <v>0</v>
      </c>
      <c r="R29">
        <f>+R30*R31</f>
        <v>0</v>
      </c>
      <c r="S29">
        <f>+S30*S31</f>
        <v>0</v>
      </c>
      <c r="U29">
        <f>+U30*U31</f>
        <v>0</v>
      </c>
      <c r="V29">
        <f>+V30*V31</f>
        <v>0</v>
      </c>
      <c r="X29">
        <f>+X30*X31</f>
        <v>0</v>
      </c>
      <c r="Y29">
        <f>+Y30*Y31</f>
        <v>0</v>
      </c>
      <c r="AA29">
        <f>+AA30*AA31</f>
        <v>0</v>
      </c>
      <c r="AB29">
        <f>+AB30*AB31</f>
        <v>0</v>
      </c>
      <c r="AD29">
        <f>+AD30*AD31</f>
        <v>0</v>
      </c>
      <c r="AE29">
        <f>+AE30*AE31</f>
        <v>0</v>
      </c>
      <c r="AG29">
        <f>+AG30*AG31</f>
        <v>0</v>
      </c>
      <c r="AH29">
        <f>+AH30*AH31</f>
        <v>0</v>
      </c>
      <c r="AJ29">
        <f>+AJ30*AJ31</f>
        <v>0</v>
      </c>
      <c r="AK29">
        <f>+AK30*AK31</f>
        <v>0</v>
      </c>
      <c r="AM29">
        <f>+AM30*AM31</f>
        <v>0</v>
      </c>
      <c r="AN29">
        <f>+AN30*AN31</f>
        <v>0</v>
      </c>
      <c r="AP29">
        <f>+AP30*AP31</f>
        <v>5</v>
      </c>
      <c r="AQ29">
        <f>+AQ30*AQ31</f>
        <v>0</v>
      </c>
      <c r="AS29">
        <f>+AS30*AS31</f>
        <v>0</v>
      </c>
      <c r="AT29">
        <f>+AT30*AT31</f>
        <v>0</v>
      </c>
      <c r="AV29">
        <f>+AV30*AV31</f>
        <v>40</v>
      </c>
      <c r="AW29">
        <f>+AW30*AW31</f>
        <v>0</v>
      </c>
      <c r="AY29">
        <f>+AY30*AY31</f>
        <v>20</v>
      </c>
      <c r="AZ29">
        <f>+AZ30*AZ31</f>
        <v>0</v>
      </c>
      <c r="BB29">
        <f>+BB30*BB31</f>
        <v>0</v>
      </c>
      <c r="BC29">
        <f>+BC30*BC31</f>
        <v>0</v>
      </c>
      <c r="BE29">
        <f>+BE30*BE31</f>
        <v>10</v>
      </c>
      <c r="BF29">
        <f>+BF30*BF31</f>
        <v>0</v>
      </c>
      <c r="BH29">
        <f>+BH30*BH31</f>
        <v>0</v>
      </c>
      <c r="BI29">
        <f>+BI30*BI31</f>
        <v>0</v>
      </c>
    </row>
    <row r="30" spans="1:61" hidden="1" x14ac:dyDescent="0.25">
      <c r="C30">
        <f>IF($B42&gt;3,1,0)</f>
        <v>1</v>
      </c>
      <c r="D30">
        <f>IF($B42&gt;3,1,0)</f>
        <v>1</v>
      </c>
      <c r="F30">
        <f>IF($B42&gt;3,1,0)</f>
        <v>1</v>
      </c>
      <c r="G30">
        <f>IF($B42&gt;3,1,0)</f>
        <v>1</v>
      </c>
      <c r="I30">
        <f>IF($B42&gt;3,1,0)</f>
        <v>1</v>
      </c>
      <c r="J30">
        <f>IF($B42&gt;3,1,0)</f>
        <v>1</v>
      </c>
      <c r="L30">
        <f>IF($B42&gt;3,1,0)</f>
        <v>1</v>
      </c>
      <c r="M30">
        <f>IF($B42&gt;3,1,0)</f>
        <v>1</v>
      </c>
      <c r="O30">
        <f>IF($B42&gt;3,1,0)</f>
        <v>1</v>
      </c>
      <c r="P30">
        <f>IF($B42&gt;3,1,0)</f>
        <v>1</v>
      </c>
      <c r="R30">
        <f>IF($B42&gt;3,1,0)</f>
        <v>1</v>
      </c>
      <c r="S30">
        <f>IF($B42&gt;3,1,0)</f>
        <v>1</v>
      </c>
      <c r="U30">
        <f>IF($B42&gt;3,1,0)</f>
        <v>1</v>
      </c>
      <c r="V30">
        <f>IF($B42&gt;3,1,0)</f>
        <v>1</v>
      </c>
      <c r="X30">
        <f>IF($B42&gt;3,1,0)</f>
        <v>1</v>
      </c>
      <c r="Y30">
        <f>IF($B42&gt;3,1,0)</f>
        <v>1</v>
      </c>
      <c r="AA30">
        <f>IF($B42&gt;3,1,0)</f>
        <v>1</v>
      </c>
      <c r="AB30">
        <f>IF($B42&gt;3,1,0)</f>
        <v>1</v>
      </c>
      <c r="AD30">
        <f>IF($B42&gt;3,1,0)</f>
        <v>1</v>
      </c>
      <c r="AE30">
        <f>IF($B42&gt;3,1,0)</f>
        <v>1</v>
      </c>
      <c r="AG30">
        <f>IF($B42&gt;3,1,0)</f>
        <v>1</v>
      </c>
      <c r="AH30">
        <f>IF($B42&gt;3,1,0)</f>
        <v>1</v>
      </c>
      <c r="AJ30">
        <f>IF($B42&gt;3,1,0)</f>
        <v>1</v>
      </c>
      <c r="AK30">
        <f>IF($B42&gt;3,1,0)</f>
        <v>1</v>
      </c>
      <c r="AM30">
        <f>IF($B42&gt;3,1,0)</f>
        <v>1</v>
      </c>
      <c r="AN30">
        <f>IF($B42&gt;3,1,0)</f>
        <v>1</v>
      </c>
      <c r="AP30">
        <f>IF($B42&gt;3,1,0)</f>
        <v>1</v>
      </c>
      <c r="AQ30">
        <f>IF($B42&gt;3,1,0)</f>
        <v>1</v>
      </c>
      <c r="AS30">
        <f>IF($B42&gt;3,1,0)</f>
        <v>1</v>
      </c>
      <c r="AT30">
        <f>IF($B42&gt;3,1,0)</f>
        <v>1</v>
      </c>
      <c r="AV30">
        <f>IF($B42&gt;3,1,0)</f>
        <v>1</v>
      </c>
      <c r="AW30">
        <f>IF($B42&gt;3,1,0)</f>
        <v>1</v>
      </c>
      <c r="AY30">
        <f>IF($B42&gt;3,1,0)</f>
        <v>1</v>
      </c>
      <c r="AZ30">
        <f>IF($B42&gt;3,1,0)</f>
        <v>1</v>
      </c>
      <c r="BB30">
        <f>IF($B42&gt;3,1,0)</f>
        <v>1</v>
      </c>
      <c r="BC30">
        <f>IF($B42&gt;3,1,0)</f>
        <v>1</v>
      </c>
      <c r="BE30">
        <f>IF($B42&gt;3,1,0)</f>
        <v>1</v>
      </c>
      <c r="BF30">
        <f>IF($B42&gt;3,1,0)</f>
        <v>1</v>
      </c>
      <c r="BH30">
        <f>IF($B42&gt;3,1,0)</f>
        <v>1</v>
      </c>
      <c r="BI30">
        <f>IF($B42&gt;3,1,0)</f>
        <v>1</v>
      </c>
    </row>
    <row r="31" spans="1:61" hidden="1" x14ac:dyDescent="0.25">
      <c r="C31">
        <f>MAX(C32:C36)</f>
        <v>80</v>
      </c>
      <c r="D31">
        <f>+D43</f>
        <v>0</v>
      </c>
      <c r="F31">
        <f>MAX(F32:F36)</f>
        <v>0</v>
      </c>
      <c r="G31">
        <f>+G43</f>
        <v>0</v>
      </c>
      <c r="I31">
        <f>MAX(I32:I36)</f>
        <v>0</v>
      </c>
      <c r="J31">
        <f>+J43</f>
        <v>0</v>
      </c>
      <c r="L31">
        <f>MAX(L32:L36)</f>
        <v>0</v>
      </c>
      <c r="M31">
        <f>+M43</f>
        <v>0</v>
      </c>
      <c r="O31">
        <f>MAX(O32:O36)</f>
        <v>0</v>
      </c>
      <c r="P31">
        <f>+P43</f>
        <v>0</v>
      </c>
      <c r="R31">
        <f>MAX(R32:R36)</f>
        <v>0</v>
      </c>
      <c r="S31">
        <f>+S43</f>
        <v>0</v>
      </c>
      <c r="U31">
        <f>MAX(U32:U36)</f>
        <v>0</v>
      </c>
      <c r="V31">
        <f>+V43</f>
        <v>0</v>
      </c>
      <c r="X31">
        <f>MAX(X32:X36)</f>
        <v>0</v>
      </c>
      <c r="Y31">
        <f>+Y43</f>
        <v>0</v>
      </c>
      <c r="AA31">
        <f>MAX(AA32:AA36)</f>
        <v>0</v>
      </c>
      <c r="AB31">
        <f>+AB43</f>
        <v>0</v>
      </c>
      <c r="AD31">
        <f>MAX(AD32:AD36)</f>
        <v>0</v>
      </c>
      <c r="AE31">
        <f>+AE43</f>
        <v>0</v>
      </c>
      <c r="AG31">
        <f>MAX(AG32:AG36)</f>
        <v>0</v>
      </c>
      <c r="AH31">
        <f>+AH43</f>
        <v>0</v>
      </c>
      <c r="AJ31">
        <f>MAX(AJ32:AJ36)</f>
        <v>0</v>
      </c>
      <c r="AK31">
        <f>+AK43</f>
        <v>0</v>
      </c>
      <c r="AM31">
        <f>MAX(AM32:AM36)</f>
        <v>0</v>
      </c>
      <c r="AN31">
        <f>+AN43</f>
        <v>0</v>
      </c>
      <c r="AP31">
        <f>MAX(AP32:AP36)</f>
        <v>5</v>
      </c>
      <c r="AQ31">
        <f>+AQ43</f>
        <v>0</v>
      </c>
      <c r="AS31">
        <f>MAX(AS32:AS36)</f>
        <v>0</v>
      </c>
      <c r="AT31">
        <f>+AT43</f>
        <v>0</v>
      </c>
      <c r="AV31">
        <f>MAX(AV32:AV36)</f>
        <v>40</v>
      </c>
      <c r="AW31">
        <f>+AW43</f>
        <v>0</v>
      </c>
      <c r="AY31">
        <f>MAX(AY32:AY36)</f>
        <v>20</v>
      </c>
      <c r="AZ31">
        <f>+AZ43</f>
        <v>0</v>
      </c>
      <c r="BB31">
        <f>MAX(BB32:BB36)</f>
        <v>0</v>
      </c>
      <c r="BC31">
        <f>+BC43</f>
        <v>0</v>
      </c>
      <c r="BE31">
        <f>MAX(BE32:BE36)</f>
        <v>10</v>
      </c>
      <c r="BF31">
        <f>+BF43</f>
        <v>0</v>
      </c>
      <c r="BH31">
        <f>MAX(BH32:BH36)</f>
        <v>0</v>
      </c>
      <c r="BI31">
        <f>+BI43</f>
        <v>0</v>
      </c>
    </row>
    <row r="32" spans="1:61" hidden="1" x14ac:dyDescent="0.25">
      <c r="C32">
        <f>IF(C$37=5,5,0)</f>
        <v>0</v>
      </c>
      <c r="F32">
        <f>IF(F$37=5,5,0)</f>
        <v>0</v>
      </c>
      <c r="I32">
        <f>IF(I$37=5,5,0)</f>
        <v>0</v>
      </c>
      <c r="L32">
        <f>IF(L$37=5,5,0)</f>
        <v>0</v>
      </c>
      <c r="O32">
        <f>IF(O$37=5,5,0)</f>
        <v>0</v>
      </c>
      <c r="R32">
        <f>IF(R$37=5,5,0)</f>
        <v>0</v>
      </c>
      <c r="U32">
        <f>IF(U$37=5,5,0)</f>
        <v>0</v>
      </c>
      <c r="X32">
        <f>IF(X$37=5,5,0)</f>
        <v>0</v>
      </c>
      <c r="AA32">
        <f>IF(AA$37=5,5,0)</f>
        <v>0</v>
      </c>
      <c r="AD32">
        <f>IF(AD$37=5,5,0)</f>
        <v>0</v>
      </c>
      <c r="AG32">
        <f>IF(AG$37=5,5,0)</f>
        <v>0</v>
      </c>
      <c r="AJ32">
        <f>IF(AJ$37=5,5,0)</f>
        <v>0</v>
      </c>
      <c r="AM32">
        <f>IF(AM$37=5,5,0)</f>
        <v>0</v>
      </c>
      <c r="AP32">
        <f>IF(AP$37=5,5,0)</f>
        <v>5</v>
      </c>
      <c r="AS32">
        <f>IF(AS$37=5,5,0)</f>
        <v>0</v>
      </c>
      <c r="AV32">
        <f>IF(AV$37=5,5,0)</f>
        <v>0</v>
      </c>
      <c r="AY32">
        <f>IF(AY$37=5,5,0)</f>
        <v>0</v>
      </c>
      <c r="BB32">
        <f>IF(BB$37=5,5,0)</f>
        <v>0</v>
      </c>
      <c r="BE32">
        <f>IF(BE$37=5,5,0)</f>
        <v>0</v>
      </c>
      <c r="BH32">
        <f>IF(BH$37=5,5,0)</f>
        <v>0</v>
      </c>
    </row>
    <row r="33" spans="1:83" hidden="1" x14ac:dyDescent="0.25">
      <c r="C33">
        <f>IF(C$37=4,10,0)</f>
        <v>0</v>
      </c>
      <c r="F33">
        <f>IF(F$37=4,10,0)</f>
        <v>0</v>
      </c>
      <c r="I33">
        <f>IF(I$37=4,10,0)</f>
        <v>0</v>
      </c>
      <c r="L33">
        <f>IF(L$37=4,10,0)</f>
        <v>0</v>
      </c>
      <c r="O33">
        <f>IF(O$37=4,10,0)</f>
        <v>0</v>
      </c>
      <c r="R33">
        <f>IF(R$37=4,10,0)</f>
        <v>0</v>
      </c>
      <c r="U33">
        <f>IF(U$37=4,10,0)</f>
        <v>0</v>
      </c>
      <c r="X33">
        <f>IF(X$37=4,10,0)</f>
        <v>0</v>
      </c>
      <c r="AA33">
        <f>IF(AA$37=4,10,0)</f>
        <v>0</v>
      </c>
      <c r="AD33">
        <f>IF(AD$37=4,10,0)</f>
        <v>0</v>
      </c>
      <c r="AG33">
        <f>IF(AG$37=4,10,0)</f>
        <v>0</v>
      </c>
      <c r="AJ33">
        <f>IF(AJ$37=4,10,0)</f>
        <v>0</v>
      </c>
      <c r="AM33">
        <f>IF(AM$37=4,10,0)</f>
        <v>0</v>
      </c>
      <c r="AP33">
        <f>IF(AP$37=4,10,0)</f>
        <v>0</v>
      </c>
      <c r="AS33">
        <f>IF(AS$37=4,10,0)</f>
        <v>0</v>
      </c>
      <c r="AV33">
        <f>IF(AV$37=4,10,0)</f>
        <v>0</v>
      </c>
      <c r="AY33">
        <f>IF(AY$37=4,10,0)</f>
        <v>0</v>
      </c>
      <c r="BB33">
        <f>IF(BB$37=4,10,0)</f>
        <v>0</v>
      </c>
      <c r="BE33">
        <f>IF(BE$37=4,10,0)</f>
        <v>10</v>
      </c>
      <c r="BH33">
        <f>IF(BH$37=4,10,0)</f>
        <v>0</v>
      </c>
    </row>
    <row r="34" spans="1:83" hidden="1" x14ac:dyDescent="0.25">
      <c r="C34">
        <f>IF(C$37=3,20,0)</f>
        <v>0</v>
      </c>
      <c r="F34">
        <f>IF(F$37=3,20,0)</f>
        <v>0</v>
      </c>
      <c r="I34">
        <f>IF(I$37=3,20,0)</f>
        <v>0</v>
      </c>
      <c r="L34">
        <f>IF(L$37=3,20,0)</f>
        <v>0</v>
      </c>
      <c r="O34">
        <f>IF(O$37=3,20,0)</f>
        <v>0</v>
      </c>
      <c r="R34">
        <f>IF(R$37=3,20,0)</f>
        <v>0</v>
      </c>
      <c r="U34">
        <f>IF(U$37=3,20,0)</f>
        <v>0</v>
      </c>
      <c r="X34">
        <f>IF(X$37=3,20,0)</f>
        <v>0</v>
      </c>
      <c r="AA34">
        <f>IF(AA$37=3,20,0)</f>
        <v>0</v>
      </c>
      <c r="AD34">
        <f>IF(AD$37=3,20,0)</f>
        <v>0</v>
      </c>
      <c r="AG34">
        <f>IF(AG$37=3,20,0)</f>
        <v>0</v>
      </c>
      <c r="AJ34">
        <f>IF(AJ$37=3,20,0)</f>
        <v>0</v>
      </c>
      <c r="AM34">
        <f>IF(AM$37=3,20,0)</f>
        <v>0</v>
      </c>
      <c r="AP34">
        <f>IF(AP$37=3,20,0)</f>
        <v>0</v>
      </c>
      <c r="AS34">
        <f>IF(AS$37=3,20,0)</f>
        <v>0</v>
      </c>
      <c r="AV34">
        <f>IF(AV$37=3,20,0)</f>
        <v>0</v>
      </c>
      <c r="AY34">
        <f>IF(AY$37=3,20,0)</f>
        <v>20</v>
      </c>
      <c r="BB34">
        <f>IF(BB$37=3,20,0)</f>
        <v>0</v>
      </c>
      <c r="BE34">
        <f>IF(BE$37=3,20,0)</f>
        <v>0</v>
      </c>
      <c r="BH34">
        <f>IF(BH$37=3,20,0)</f>
        <v>0</v>
      </c>
    </row>
    <row r="35" spans="1:83" hidden="1" x14ac:dyDescent="0.25">
      <c r="C35">
        <f>IF(C$37=2,40,0)</f>
        <v>0</v>
      </c>
      <c r="F35">
        <f>IF(F$37=2,40,0)</f>
        <v>0</v>
      </c>
      <c r="I35">
        <f>IF(I$37=2,40,0)</f>
        <v>0</v>
      </c>
      <c r="L35">
        <f>IF(L$37=2,40,0)</f>
        <v>0</v>
      </c>
      <c r="O35">
        <f>IF(O$37=2,40,0)</f>
        <v>0</v>
      </c>
      <c r="R35">
        <f>IF(R$37=2,40,0)</f>
        <v>0</v>
      </c>
      <c r="U35">
        <f>IF(U$37=2,40,0)</f>
        <v>0</v>
      </c>
      <c r="X35">
        <f>IF(X$37=2,40,0)</f>
        <v>0</v>
      </c>
      <c r="AA35">
        <f>IF(AA$37=2,40,0)</f>
        <v>0</v>
      </c>
      <c r="AD35">
        <f>IF(AD$37=2,40,0)</f>
        <v>0</v>
      </c>
      <c r="AG35">
        <f>IF(AG$37=2,40,0)</f>
        <v>0</v>
      </c>
      <c r="AJ35">
        <f>IF(AJ$37=2,40,0)</f>
        <v>0</v>
      </c>
      <c r="AM35">
        <f>IF(AM$37=2,40,0)</f>
        <v>0</v>
      </c>
      <c r="AP35">
        <f>IF(AP$37=2,40,0)</f>
        <v>0</v>
      </c>
      <c r="AS35">
        <f>IF(AS$37=2,40,0)</f>
        <v>0</v>
      </c>
      <c r="AV35">
        <f>IF(AV$37=2,40,0)</f>
        <v>40</v>
      </c>
      <c r="AY35">
        <f>IF(AY$37=2,40,0)</f>
        <v>0</v>
      </c>
      <c r="BB35">
        <f>IF(BB$37=2,40,0)</f>
        <v>0</v>
      </c>
      <c r="BE35">
        <f>IF(BE$37=2,40,0)</f>
        <v>0</v>
      </c>
      <c r="BH35">
        <f>IF(BH$37=2,40,0)</f>
        <v>0</v>
      </c>
    </row>
    <row r="36" spans="1:83" hidden="1" x14ac:dyDescent="0.25">
      <c r="C36">
        <f>IF(C$37=1,80,0)</f>
        <v>80</v>
      </c>
      <c r="F36">
        <f>IF(F$37=1,80,0)</f>
        <v>0</v>
      </c>
      <c r="I36">
        <f>IF(I$37=1,80,0)</f>
        <v>0</v>
      </c>
      <c r="L36">
        <f>IF(L$37=1,80,0)</f>
        <v>0</v>
      </c>
      <c r="O36">
        <f>IF(O$37=1,80,0)</f>
        <v>0</v>
      </c>
      <c r="R36">
        <f>IF(R$37=1,80,0)</f>
        <v>0</v>
      </c>
      <c r="U36">
        <f>IF(U$37=1,80,0)</f>
        <v>0</v>
      </c>
      <c r="X36">
        <f>IF(X$37=1,80,0)</f>
        <v>0</v>
      </c>
      <c r="AA36">
        <f>IF(AA$37=1,80,0)</f>
        <v>0</v>
      </c>
      <c r="AD36">
        <f>IF(AD$37=1,80,0)</f>
        <v>0</v>
      </c>
      <c r="AG36">
        <f>IF(AG$37=1,80,0)</f>
        <v>0</v>
      </c>
      <c r="AJ36">
        <f>IF(AJ$37=1,80,0)</f>
        <v>0</v>
      </c>
      <c r="AM36">
        <f>IF(AM$37=1,80,0)</f>
        <v>0</v>
      </c>
      <c r="AP36">
        <f>IF(AP$37=1,80,0)</f>
        <v>0</v>
      </c>
      <c r="AS36">
        <f>IF(AS$37=1,80,0)</f>
        <v>0</v>
      </c>
      <c r="AV36">
        <f>IF(AV$37=1,80,0)</f>
        <v>0</v>
      </c>
      <c r="AY36">
        <f>IF(AY$37=1,80,0)</f>
        <v>0</v>
      </c>
      <c r="BB36">
        <f>IF(BB$37=1,80,0)</f>
        <v>0</v>
      </c>
      <c r="BE36">
        <f>IF(BE$37=1,80,0)</f>
        <v>0</v>
      </c>
      <c r="BH36">
        <f>IF(BH$37=1,80,0)</f>
        <v>0</v>
      </c>
    </row>
    <row r="37" spans="1:83" hidden="1" x14ac:dyDescent="0.25">
      <c r="C37">
        <f>RANK(C38,$C38:$BI38)*C42</f>
        <v>1</v>
      </c>
      <c r="F37">
        <f>RANK(F38,$C38:$BI38)*F42</f>
        <v>0</v>
      </c>
      <c r="I37">
        <f>RANK(I38,$C38:$BI38)*I42</f>
        <v>6</v>
      </c>
      <c r="L37">
        <f>RANK(L38,$C38:$BI38)*L42</f>
        <v>0</v>
      </c>
      <c r="O37">
        <f>RANK(O38,$C38:$BI38)*O42</f>
        <v>0</v>
      </c>
      <c r="R37">
        <f>RANK(R38,$C38:$BI38)*R42</f>
        <v>0</v>
      </c>
      <c r="U37">
        <f>RANK(U38,$C38:$BI38)*U42</f>
        <v>0</v>
      </c>
      <c r="X37">
        <f>RANK(X38,$C38:$BI38)*X42</f>
        <v>0</v>
      </c>
      <c r="AA37">
        <f>RANK(AA38,$C38:$BI38)*AA42</f>
        <v>0</v>
      </c>
      <c r="AD37">
        <f>RANK(AD38,$C38:$BI38)*AD42</f>
        <v>0</v>
      </c>
      <c r="AG37">
        <f>RANK(AG38,$C38:$BI38)*AG42</f>
        <v>0</v>
      </c>
      <c r="AJ37">
        <f>RANK(AJ38,$C38:$BI38)*AJ42</f>
        <v>0</v>
      </c>
      <c r="AM37">
        <f>RANK(AM38,$C38:$BI38)*AM42</f>
        <v>0</v>
      </c>
      <c r="AP37">
        <f>RANK(AP38,$C38:$BI38)*AP42</f>
        <v>5</v>
      </c>
      <c r="AS37">
        <f>RANK(AS38,$C38:$BI38)*AS42</f>
        <v>7</v>
      </c>
      <c r="AV37">
        <f>RANK(AV38,$C38:$BI38)*AV42</f>
        <v>2</v>
      </c>
      <c r="AY37">
        <f>RANK(AY38,$C38:$BI38)*AY42</f>
        <v>3</v>
      </c>
      <c r="BB37">
        <f>RANK(BB38,$C38:$BI38)*BB42</f>
        <v>0</v>
      </c>
      <c r="BE37">
        <f>RANK(BE38,$C38:$BI38)*BE42</f>
        <v>4</v>
      </c>
      <c r="BH37">
        <f>RANK(BH38,$C38:$BI38)*BH42</f>
        <v>0</v>
      </c>
    </row>
    <row r="38" spans="1:83" hidden="1" x14ac:dyDescent="0.25">
      <c r="C38">
        <f>SUM(C39:C41)</f>
        <v>499005</v>
      </c>
      <c r="F38">
        <f>SUM(F39:F41)</f>
        <v>-1000000100</v>
      </c>
      <c r="I38">
        <f>SUM(I39:I41)</f>
        <v>49500.506999999998</v>
      </c>
      <c r="L38">
        <f>SUM(L39:L41)</f>
        <v>-1000000400</v>
      </c>
      <c r="O38">
        <f>SUM(O39:O41)</f>
        <v>-1000000400</v>
      </c>
      <c r="R38">
        <f>SUM(R39:R41)</f>
        <v>-1000000300</v>
      </c>
      <c r="U38">
        <f>SUM(U39:U41)</f>
        <v>-1000000100</v>
      </c>
      <c r="X38">
        <f>SUM(X39:X41)</f>
        <v>-1000000100</v>
      </c>
      <c r="AA38">
        <f>SUM(AA39:AA41)</f>
        <v>-1000000100</v>
      </c>
      <c r="AD38">
        <f>SUM(AD39:AD41)</f>
        <v>-1000000100</v>
      </c>
      <c r="AG38">
        <f>SUM(AG39:AG41)</f>
        <v>-1000000100</v>
      </c>
      <c r="AJ38">
        <f>SUM(AJ39:AJ41)</f>
        <v>-1000000100</v>
      </c>
      <c r="AM38">
        <f>SUM(AM39:AM41)</f>
        <v>-1000000100</v>
      </c>
      <c r="AP38">
        <f>SUM(AP39:AP41)</f>
        <v>99401.01</v>
      </c>
      <c r="AS38">
        <f>SUM(AS39:AS41)</f>
        <v>-199.99199999999999</v>
      </c>
      <c r="AV38">
        <f>SUM(AV39:AV41)</f>
        <v>199802.00599999999</v>
      </c>
      <c r="AY38">
        <f>SUM(AY39:AY41)</f>
        <v>149401.50700000001</v>
      </c>
      <c r="BB38">
        <f>SUM(BB39:BB41)</f>
        <v>-1000000300</v>
      </c>
      <c r="BE38">
        <f>SUM(BE39:BE41)</f>
        <v>99701.005999999994</v>
      </c>
      <c r="BH38">
        <f>SUM(BH39:BH41)</f>
        <v>-1000000100</v>
      </c>
    </row>
    <row r="39" spans="1:83" hidden="1" x14ac:dyDescent="0.25">
      <c r="C39">
        <f>+D43</f>
        <v>0</v>
      </c>
      <c r="F39">
        <f>+G43</f>
        <v>0</v>
      </c>
      <c r="I39">
        <f>+J43</f>
        <v>0</v>
      </c>
      <c r="L39">
        <f>+M43</f>
        <v>0</v>
      </c>
      <c r="O39">
        <f>+P43</f>
        <v>0</v>
      </c>
      <c r="R39">
        <f>+S43</f>
        <v>0</v>
      </c>
      <c r="U39">
        <f>+V43</f>
        <v>0</v>
      </c>
      <c r="X39">
        <f>+Y43</f>
        <v>0</v>
      </c>
      <c r="AA39">
        <f>+AB43</f>
        <v>0</v>
      </c>
      <c r="AD39">
        <f>+AE43</f>
        <v>0</v>
      </c>
      <c r="AG39">
        <f>+AH43</f>
        <v>0</v>
      </c>
      <c r="AJ39">
        <f>+AK43</f>
        <v>0</v>
      </c>
      <c r="AM39">
        <f>+AN43</f>
        <v>0</v>
      </c>
      <c r="AP39">
        <f>+AQ43</f>
        <v>0</v>
      </c>
      <c r="AS39">
        <f>+AT43</f>
        <v>0</v>
      </c>
      <c r="AV39">
        <f>+AW43</f>
        <v>0</v>
      </c>
      <c r="AY39">
        <f>+AZ43</f>
        <v>0</v>
      </c>
      <c r="BB39">
        <f>+BC43</f>
        <v>0</v>
      </c>
      <c r="BE39">
        <f>+BF43</f>
        <v>0</v>
      </c>
      <c r="BH39">
        <f>+BI43</f>
        <v>0</v>
      </c>
    </row>
    <row r="40" spans="1:83" hidden="1" x14ac:dyDescent="0.25">
      <c r="C40">
        <f>-C44*100</f>
        <v>-1000</v>
      </c>
      <c r="F40">
        <f>-F44*100</f>
        <v>-100</v>
      </c>
      <c r="I40">
        <f>-I44*100</f>
        <v>-500</v>
      </c>
      <c r="L40">
        <f>-L44*100</f>
        <v>-400</v>
      </c>
      <c r="O40">
        <f>-O44*100</f>
        <v>-400</v>
      </c>
      <c r="R40">
        <f>-R44*100</f>
        <v>-300</v>
      </c>
      <c r="U40">
        <f>-U44*100</f>
        <v>-100</v>
      </c>
      <c r="X40">
        <f>-X44*100</f>
        <v>-100</v>
      </c>
      <c r="AA40">
        <f>-AA44*100</f>
        <v>-100</v>
      </c>
      <c r="AD40">
        <f>-AD44*100</f>
        <v>-100</v>
      </c>
      <c r="AG40">
        <f>-AG44*100</f>
        <v>-100</v>
      </c>
      <c r="AJ40">
        <f>-AJ44*100</f>
        <v>-100</v>
      </c>
      <c r="AM40">
        <f>-AM44*100</f>
        <v>-100</v>
      </c>
      <c r="AP40">
        <f>-AP44*100</f>
        <v>-600</v>
      </c>
      <c r="AS40">
        <f>-AS44*100</f>
        <v>-200</v>
      </c>
      <c r="AV40">
        <f>-AV44*100</f>
        <v>-200</v>
      </c>
      <c r="AY40">
        <f>-AY44*100</f>
        <v>-600</v>
      </c>
      <c r="BB40">
        <f>-BB44*100</f>
        <v>-300</v>
      </c>
      <c r="BE40">
        <f>-BE44*100</f>
        <v>-300</v>
      </c>
      <c r="BH40">
        <f>-BH44*100</f>
        <v>-100</v>
      </c>
    </row>
    <row r="41" spans="1:83" hidden="1" x14ac:dyDescent="0.25">
      <c r="C41">
        <f>IF(E44-$A3/2&lt;0,-1000000000,C43*C42*100000+C43)</f>
        <v>500005</v>
      </c>
      <c r="F41">
        <f>IF(H44-$A3/2&lt;0,-1000000000,F43*F42*100000+F43+H44/1000)</f>
        <v>-1000000000</v>
      </c>
      <c r="I41">
        <f>IF(K44-$A3/2&lt;0,-1000000000,I43*I42*100000+I43+K44/1000)</f>
        <v>50000.506999999998</v>
      </c>
      <c r="L41">
        <f>IF(N44-$A3/2&lt;0,-1000000000,L43*L42*100000+L43+N44/1000)</f>
        <v>-1000000000</v>
      </c>
      <c r="O41">
        <f>IF(Q44-$A3/2&lt;0,-1000000000,O43*O42*100000+O43+Q44/1000)</f>
        <v>-1000000000</v>
      </c>
      <c r="R41">
        <f>IF(T44-$A3/2&lt;0,-1000000000,R43*R42*100000+R43+T44/1000)</f>
        <v>-1000000000</v>
      </c>
      <c r="U41">
        <f>IF(W44-$A3/2&lt;0,-1000000000,U43*U42*100000+U43+W44/1000)</f>
        <v>-1000000000</v>
      </c>
      <c r="X41">
        <f>IF(Z44-$A3/2&lt;0,-1000000000,X43*X42*100000+X43+Z44/1000)</f>
        <v>-1000000000</v>
      </c>
      <c r="AA41">
        <f>IF(AC44-$A3/2&lt;0,-1000000000,AA43*AA42*100000+AA43+AC44/1000)</f>
        <v>-1000000000</v>
      </c>
      <c r="AD41">
        <f>IF(AF44-$A3/2&lt;0,-1000000000,AD43*AD42*100000+AD43+AF44/1000)</f>
        <v>-1000000000</v>
      </c>
      <c r="AG41">
        <f>IF(AI44-$A3/2&lt;0,-1000000000,AG43*AG42*100000+AG43+AI44/1000)</f>
        <v>-1000000000</v>
      </c>
      <c r="AJ41">
        <f>IF(AL44-$A3/2&lt;0,-1000000000,AJ43*AJ42*100000+AJ43+AL44/1000)</f>
        <v>-1000000000</v>
      </c>
      <c r="AM41">
        <f>IF(AO44-$A3/2&lt;0,-1000000000,AM43*AM42*100000+AM43+AO44/1000)</f>
        <v>-1000000000</v>
      </c>
      <c r="AP41">
        <f>IF(AR44-$A3/2&lt;0,-1000000000,AP43*AP42*100000+AP43+AR44/1000)</f>
        <v>100001.01</v>
      </c>
      <c r="AS41">
        <f>IF(AU44-$A3/2&lt;0,-1000000000,AS43*AS42*100000+AS43+AU44/1000)</f>
        <v>8.0000000000000002E-3</v>
      </c>
      <c r="AV41">
        <f>IF(AX44-$A3/2&lt;0,-1000000000,AV43*AV42*100000+AV43+AX44/1000)</f>
        <v>200002.00599999999</v>
      </c>
      <c r="AY41">
        <f>IF(BA44-$A3/2&lt;0,-1000000000,AY43*AY42*100000+AY43+BA44/1000)</f>
        <v>150001.50700000001</v>
      </c>
      <c r="BB41">
        <f>IF(BD44-$A3/2&lt;0,-1000000000,BB43*BB42*100000+BB43+BD44/1000)</f>
        <v>-1000000000</v>
      </c>
      <c r="BE41">
        <f>IF(BG44-$A3/2&lt;0,-1000000000,BE43*BE42*100000+BE43+BG44/1000)</f>
        <v>100001.00599999999</v>
      </c>
      <c r="BH41">
        <f>IF(BJ44-$A3/2&lt;0,-1000000000,BH43*BH42*100000+BH43+BJ44/1000)</f>
        <v>-1000000000</v>
      </c>
      <c r="BK41"/>
    </row>
    <row r="42" spans="1:83" ht="13" thickBot="1" x14ac:dyDescent="0.3">
      <c r="A42" t="s">
        <v>13</v>
      </c>
      <c r="B42">
        <f>SUM(C42:BH42)</f>
        <v>7</v>
      </c>
      <c r="C42">
        <f>IF(E44&gt;=$A3/2,1,0)</f>
        <v>1</v>
      </c>
      <c r="F42">
        <f>IF(H44&gt;=$A3/2,1,0)</f>
        <v>0</v>
      </c>
      <c r="I42">
        <f>IF(K44&gt;=$A3/2,1,0)</f>
        <v>1</v>
      </c>
      <c r="L42">
        <f>IF(N44&gt;=$A3/2,1,0)</f>
        <v>0</v>
      </c>
      <c r="O42">
        <f>IF(Q44&gt;=$A3/2,1,0)</f>
        <v>0</v>
      </c>
      <c r="R42">
        <f>IF(T44&gt;=$A3/2,1,0)</f>
        <v>0</v>
      </c>
      <c r="U42">
        <f>IF(W44&gt;=$A3/2,1,0)</f>
        <v>0</v>
      </c>
      <c r="X42">
        <f>IF(Z44&gt;=$A3/2,1,0)</f>
        <v>0</v>
      </c>
      <c r="AA42">
        <f>IF(AC44&gt;=$A3/2,1,0)</f>
        <v>0</v>
      </c>
      <c r="AD42">
        <f>IF(AF44&gt;=$A3/2,1,0)</f>
        <v>0</v>
      </c>
      <c r="AG42">
        <f>IF(AI44&gt;=$A3/2,1,0)</f>
        <v>0</v>
      </c>
      <c r="AJ42">
        <f>IF(AL44&gt;=$A3/2,1,0)</f>
        <v>0</v>
      </c>
      <c r="AM42">
        <f>IF(AO44&gt;=$A3/2,1,0)</f>
        <v>0</v>
      </c>
      <c r="AP42">
        <f>IF(AR44&gt;=$A3/2,1,0)</f>
        <v>1</v>
      </c>
      <c r="AS42">
        <f>IF(AU44&gt;=$A3/2,1,0)</f>
        <v>1</v>
      </c>
      <c r="AV42">
        <f>IF(AX44&gt;=$A3/2,1,0)</f>
        <v>1</v>
      </c>
      <c r="AY42">
        <f>IF(BA44&gt;=$A3/2,1,0)</f>
        <v>1</v>
      </c>
      <c r="BB42">
        <f>IF(BD44&gt;=$A3/2,1,0)</f>
        <v>0</v>
      </c>
      <c r="BE42">
        <f>IF(BG44&gt;=$A3/2,1,0)</f>
        <v>1</v>
      </c>
      <c r="BH42">
        <f>IF(BJ44&gt;=$A3/2,1,0)</f>
        <v>0</v>
      </c>
      <c r="BK42" s="41">
        <f>MAX(BL45:BL147)</f>
        <v>142</v>
      </c>
    </row>
    <row r="43" spans="1:83" ht="13" thickBot="1" x14ac:dyDescent="0.3">
      <c r="C43" s="2">
        <f>IF(SUM(C48:C147)&lt;-1000,-100000000,SUM(C48:C147))</f>
        <v>5</v>
      </c>
      <c r="D43" s="2">
        <f>+D48+D51+D54+D57+D60+D63+D66+D69+D75+D78+D81+D84+D87+D90+D93+D96+D99+D102+D105+D108+D111+D114+D117+D120+D123-D125-D122-D119-D116-D113-D110-D107-D104-D101-D98-D95-D92-D89-D83-D80-D77-D74-+D72-D71-D68-D65-D59-D56-D53-D50-D62-D86</f>
        <v>0</v>
      </c>
      <c r="E43" s="2">
        <f>SUM(D48:D147)/3</f>
        <v>0</v>
      </c>
      <c r="F43" s="2">
        <f>IF(SUM(F48:F147)&lt;-1000,-100000000,SUM(F48:F147))</f>
        <v>-100000000</v>
      </c>
      <c r="G43" s="2">
        <f>+G48+G51+G54+G57+G60+G63+G66+G69+G75+G78+G81+G84+G87+G90+G93+G96+G99+G102+G105+G108+G111+G114+G117+G120+G123-G125-G122-G119-G116-G113-G110-G107-G104-G101-G98-G95-G92-G89-G83-G80-G77-G74-+G72-G71-G68-G65-G59-G56-G53-G50-G62-G86</f>
        <v>0</v>
      </c>
      <c r="H43" s="2">
        <f>SUM(G48:G147)/3</f>
        <v>0</v>
      </c>
      <c r="I43" s="2">
        <f>IF(SUM(I48:I147)&lt;-1000,-100000000,SUM(I48:I147))</f>
        <v>0.5</v>
      </c>
      <c r="J43" s="2">
        <f>+J48+J51+J54+J57+J60+J63+J66+J69+J75+J78+J81+J84+J87+J90+J93+J96+J99+J102+J105+J108+J111+J114+J117+J120+J123-J125-J122-J119-J116-J113-J110-J107-J104-J101-J98-J95-J92-J89-J83-J80-J77-J74-+J72-J71-J68-J65-J59-J56-J53-J50-J62-J86</f>
        <v>0</v>
      </c>
      <c r="K43" s="2">
        <f>SUM(J48:J147)/3</f>
        <v>0</v>
      </c>
      <c r="L43" s="2">
        <f>IF(SUM(L48:L147)&lt;-1000,-100000000,SUM(L48:L147))</f>
        <v>3</v>
      </c>
      <c r="M43" s="2">
        <f>+M48+M51+M54+M57+M60+M63+M66+M69+M75+M78+M81+M84+M87+M90+M93+M96+M99+M102+M105+M108+M111+M114+M117+M120+M123-M125-M122-M119-M116-M113-M110-M107-M104-M101-M98-M95-M92-M89-M83-M80-M77-M74-+M72-M71-M68-M65-M59-M56-M53-M50-M62-M86</f>
        <v>0</v>
      </c>
      <c r="N43" s="2">
        <f>SUM(M48:M147)/3</f>
        <v>0</v>
      </c>
      <c r="O43" s="2">
        <f>IF(SUM(O48:O147)&lt;-1000,-100000000,SUM(O48:O147))</f>
        <v>2.5</v>
      </c>
      <c r="P43" s="2">
        <f>+P48+P51+P54+P57+P60+P63+P66+P69+P75+P78+P81+P84+P87+P90+P93+P96+P99+P102+P105+P108+P111+P114+P117+P120+P123-P125-P122-P119-P116-P113-P110-P107-P104-P101-P98-P95-P92-P89-P83-P80-P77-P74-+P72-P71-P68-P65-P59-P56-P53-P50-P62-P86</f>
        <v>0</v>
      </c>
      <c r="Q43" s="2">
        <f>SUM(P48:P147)/3</f>
        <v>0</v>
      </c>
      <c r="R43" s="2">
        <f>IF(SUM(R48:R147)&lt;-1000,-100000000,SUM(R48:R147))</f>
        <v>0</v>
      </c>
      <c r="S43" s="2">
        <f>+S48+S51+S54+S57+S60+S63+S66+S69+S75+S78+S81+S84+S87+S90+S93+S96+S99+S102+S105+S108+S111+S114+S117+S120+S123-S125-S122-S119-S116-S113-S110-S107-S104-S101-S98-S95-S92-S89-S83-S80-S77-S74-+S72-S71-S68-S65-S59-S56-S53-S50-S62-S86</f>
        <v>0</v>
      </c>
      <c r="T43" s="2">
        <f>SUM(S48:S147)/3</f>
        <v>0</v>
      </c>
      <c r="U43" s="2">
        <f>IF(SUM(U48:U147)&lt;-1000,-100000000,SUM(U48:U147))</f>
        <v>-100000000</v>
      </c>
      <c r="V43" s="2">
        <f>+V48+V51+V54+V57+V60+V63+V66+V69+V75+V78+V81+V84+V87+V90+V93+V96+V99+V102+V105+V108+V111+V114+V117+V120+V123-V125-V122-V119-V116-V113-V110-V107-V104-V101-V98-V95-V92-V89-V83-V80-V77-V74-+V72-V71-V68-V65-V59-V56-V53-V50-V62-V86</f>
        <v>0</v>
      </c>
      <c r="W43" s="2">
        <f>SUM(V48:V147)/3</f>
        <v>0</v>
      </c>
      <c r="X43" s="2">
        <f>IF(SUM(X48:X147)&lt;-1000,-100000000,SUM(X48:X147))</f>
        <v>-100000000</v>
      </c>
      <c r="Y43" s="2">
        <f>+Y48+Y51+Y54+Y57+Y60+Y63+Y66+Y69+Y75+Y78+Y81+Y84+Y87+Y90+Y93+Y96+Y99+Y102+Y105+Y108+Y111+Y114+Y117+Y120+Y123-Y125-Y122-Y119-Y116-Y113-Y110-Y107-Y104-Y101-Y98-Y95-Y92-Y89-Y83-Y80-Y77-Y74-+Y72-Y71-Y68-Y65-Y59-Y56-Y53-Y50-Y62-Y86</f>
        <v>0</v>
      </c>
      <c r="Z43" s="2">
        <f>SUM(Y48:Y147)/3</f>
        <v>0</v>
      </c>
      <c r="AA43" s="2">
        <f>IF(SUM(AA48:AA147)&lt;-1000,-100000000,SUM(AA48:AA147))</f>
        <v>-100000000</v>
      </c>
      <c r="AB43" s="2">
        <f>+AB48+AB51+AB54+AB57+AB60+AB63+AB66+AB69+AB75+AB78+AB81+AB84+AB87+AB90+AB93+AB96+AB99+AB102+AB105+AB108+AB111+AB114+AB117+AB120+AB123-AB125-AB122-AB119-AB116-AB113-AB110-AB107-AB104-AB101-AB98-AB95-AB92-AB89-AB83-AB80-AB77-AB74-+AB72-AB71-AB68-AB65-AB59-AB56-AB53-AB50-AB62-AB86</f>
        <v>0</v>
      </c>
      <c r="AC43" s="2">
        <f>SUM(AB48:AB147)/3</f>
        <v>0</v>
      </c>
      <c r="AD43" s="2">
        <f>IF(SUM(AD48:AD147)&lt;-1000,-100000000,SUM(AD48:AD147))</f>
        <v>-100000000</v>
      </c>
      <c r="AE43" s="2">
        <f>+AE48+AE51+AE54+AE57+AE60+AE63+AE66+AE69+AE75+AE78+AE81+AE84+AE87+AE90+AE93+AE96+AE99+AE102+AE105+AE108+AE111+AE114+AE117+AE120+AE123-AE125-AE122-AE119-AE116-AE113-AE110-AE107-AE104-AE101-AE98-AE95-AE92-AE89-AE83-AE80-AE77-AE74-+AE72-AE71-AE68-AE65-AE59-AE56-AE53-AE50-AE62-AE86</f>
        <v>0</v>
      </c>
      <c r="AF43" s="2">
        <f>SUM(AE48:AE147)/3</f>
        <v>0</v>
      </c>
      <c r="AG43" s="2">
        <f>IF(SUM(AG48:AG147)&lt;-1000,-100000000,SUM(AG48:AG147))</f>
        <v>-100000000</v>
      </c>
      <c r="AH43" s="2">
        <f>+AH48+AH51+AH54+AH57+AH60+AH63+AH66+AH69+AH75+AH78+AH81+AH84+AH87+AH90+AH93+AH96+AH99+AH102+AH105+AH108+AH111+AH114+AH117+AH120+AH123-AH125-AH122-AH119-AH116-AH113-AH110-AH107-AH104-AH101-AH98-AH95-AH92-AH89-AH83-AH80-AH77-AH74-+AH72-AH71-AH68-AH65-AH59-AH56-AH53-AH50-AH62-AH86</f>
        <v>0</v>
      </c>
      <c r="AI43" s="2">
        <f>SUM(AH48:AH147)/3</f>
        <v>0</v>
      </c>
      <c r="AJ43" s="2">
        <f>IF(SUM(AJ48:AJ147)&lt;-1000,-100000000,SUM(AJ48:AJ147))</f>
        <v>-100000000</v>
      </c>
      <c r="AK43" s="2">
        <f>+AK48+AK51+AK54+AK57+AK60+AK63+AK66+AK69+AK75+AK78+AK81+AK84+AK87+AK90+AK93+AK96+AK99+AK102+AK105+AK108+AK111+AK114+AK117+AK120+AK123-AK125-AK122-AK119-AK116-AK113-AK110-AK107-AK104-AK101-AK98-AK95-AK92-AK89-AK83-AK80-AK77-AK74-+AK72-AK71-AK68-AK65-AK59-AK56-AK53-AK50-AK62-AK86</f>
        <v>0</v>
      </c>
      <c r="AL43" s="2">
        <f>SUM(AK48:AK147)/3</f>
        <v>0</v>
      </c>
      <c r="AM43" s="2">
        <f>IF(SUM(AM48:AM147)&lt;-1000,-100000000,SUM(AM48:AM147))</f>
        <v>-100000000</v>
      </c>
      <c r="AN43" s="2">
        <f>+AN48+AN51+AN54+AN57+AN60+AN63+AN66+AN69+AN75+AN78+AN81+AN84+AN87+AN90+AN93+AN96+AN99+AN102+AN105+AN108+AN111+AN114+AN117+AN120+AN123-AN125-AN122-AN119-AN116-AN113-AN110-AN107-AN104-AN101-AN98-AN95-AN92-AN89-AN83-AN80-AN77-AN74-+AN72-AN71-AN68-AN65-AN59-AN56-AN53-AN50-AN62-AN86</f>
        <v>0</v>
      </c>
      <c r="AO43" s="2">
        <f>SUM(AN48:AN147)/3</f>
        <v>0</v>
      </c>
      <c r="AP43" s="2">
        <f>IF(SUM(AP48:AP147)&lt;-1000,-100000000,SUM(AP48:AP147))</f>
        <v>1</v>
      </c>
      <c r="AQ43" s="2">
        <f>+AQ48+AQ51+AQ54+AQ57+AQ60+AQ63+AQ66+AQ69+AQ75+AQ78+AQ81+AQ84+AQ87+AQ90+AQ93+AQ96+AQ99+AQ102+AQ105+AQ108+AQ111+AQ114+AQ117+AQ120+AQ123-AQ125-AQ122-AQ119-AQ116-AQ113-AQ110-AQ107-AQ104-AQ101-AQ98-AQ95-AQ92-AQ89-AQ83-AQ80-AQ77-AQ74-+AQ72-AQ71-AQ68-AQ65-AQ59-AQ56-AQ53-AQ50-AQ62-AQ86</f>
        <v>0</v>
      </c>
      <c r="AR43" s="2">
        <f>SUM(AQ48:AQ147)/3</f>
        <v>0</v>
      </c>
      <c r="AS43" s="2">
        <f>IF(SUM(AS48:AS147)&lt;-1000,-100000000,SUM(AS48:AS147))</f>
        <v>0</v>
      </c>
      <c r="AT43" s="2">
        <f>+AT48+AT51+AT54+AT57+AT60+AT63+AT66+AT69+AT75+AT78+AT81+AT84+AT87+AT90+AT93+AT96+AT99+AT102+AT105+AT108+AT111+AT114+AT117+AT120+AT123-AT125-AT122-AT119-AT116-AT113-AT110-AT107-AT104-AT101-AT98-AT95-AT92-AT89-AT83-AT80-AT77-AT74-+AT72-AT71-AT68-AT65-AT59-AT56-AT53-AT50-AT62-AT86</f>
        <v>0</v>
      </c>
      <c r="AU43" s="2">
        <f>SUM(AT48:AT147)/3</f>
        <v>0</v>
      </c>
      <c r="AV43" s="2">
        <f>IF(SUM(AV48:AV147)&lt;-1000,-100000000,SUM(AV48:AV147))</f>
        <v>2</v>
      </c>
      <c r="AW43" s="2">
        <f>+AW48+AW51+AW54+AW57+AW60+AW63+AW66+AW69+AW75+AW78+AW81+AW84+AW87+AW90+AW93+AW96+AW99+AW102+AW105+AW108+AW111+AW114+AW117+AW120+AW123-AW125-AW122-AW119-AW116-AW113-AW110-AW107-AW104-AW101-AW98-AW95-AW92-AW89-AW83-AW80-AW77-AW74-+AW72-AW71-AW68-AW65-AW59-AW56-AW53-AW50-AW62-AW86</f>
        <v>0</v>
      </c>
      <c r="AX43" s="2">
        <f>SUM(AW48:AW147)/3</f>
        <v>0</v>
      </c>
      <c r="AY43" s="2">
        <f>IF(SUM(AY48:AY147)&lt;-1000,-100000000,SUM(AY48:AY147))</f>
        <v>1.5</v>
      </c>
      <c r="AZ43" s="2">
        <f>+AZ48+AZ51+AZ54+AZ57+AZ60+AZ63+AZ66+AZ69+AZ75+AZ78+AZ81+AZ84+AZ87+AZ90+AZ93+AZ96+AZ99+AZ102+AZ105+AZ108+AZ111+AZ114+AZ117+AZ120+AZ123-AZ125-AZ122-AZ119-AZ116-AZ113-AZ110-AZ107-AZ104-AZ101-AZ98-AZ95-AZ92-AZ89-AZ83-AZ80-AZ77-AZ74-+AZ72-AZ71-AZ68-AZ65-AZ59-AZ56-AZ53-AZ50-AZ62-AZ86</f>
        <v>0</v>
      </c>
      <c r="BA43" s="2">
        <f>SUM(AZ48:AZ147)/3</f>
        <v>0</v>
      </c>
      <c r="BB43" s="2">
        <f>IF(SUM(BB48:BB147)&lt;-1000,-100000000,SUM(BB48:BB147))</f>
        <v>0.5</v>
      </c>
      <c r="BC43" s="2">
        <f>+BC48+BC51+BC54+BC57+BC60+BC63+BC66+BC69+BC75+BC78+BC81+BC84+BC87+BC90+BC93+BC96+BC99+BC102+BC105+BC108+BC111+BC114+BC117+BC120+BC123-BC125-BC122-BC119-BC116-BC113-BC110-BC107-BC104-BC101-BC98-BC95-BC92-BC89-BC83-BC80-BC77-BC74-+BC72-BC71-BC68-BC65-BC59-BC56-BC53-BC50-BC62-BC86</f>
        <v>0</v>
      </c>
      <c r="BD43" s="2">
        <f>SUM(BC48:BC147)/3</f>
        <v>0</v>
      </c>
      <c r="BE43" s="2">
        <f>IF(SUM(BE48:BE147)&lt;-1000,-100000000,SUM(BE48:BE147))</f>
        <v>1</v>
      </c>
      <c r="BF43" s="2">
        <f>+BF48+BF51+BF54+BF57+BF60+BF63+BF66+BF69+BF75+BF78+BF81+BF84+BF87+BF90+BF93+BF96+BF99+BF102+BF105+BF108+BF111+BF114+BF117+BF120+BF123-BF125-BF122-BF119-BF116-BF113-BF110-BF107-BF104-BF101-BF98-BF95-BF92-BF89-BF83-BF80-BF77-BF74-+BF72-BF71-BF68-BF65-BF59-BF56-BF53-BF50-BF62-BF86</f>
        <v>0</v>
      </c>
      <c r="BG43" s="2">
        <f>SUM(BF48:BF147)/3</f>
        <v>0</v>
      </c>
      <c r="BH43" s="2">
        <f>IF(SUM(BH48:BH147)&lt;-1000,-100000000,SUM(BH48:BH147))</f>
        <v>-100000000</v>
      </c>
      <c r="BI43" s="2">
        <f>+BI48+BI51+BI54+BI57+BI60+BI63+BI66+BI69+BI75+BI78+BI81+BI84+BI87+BI90+BI93+BI96+BI99+BI102+BI105+BI108+BI111+BI114+BI117+BI120+BI123-BI125-BI122-BI119-BI116-BI113-BI110-BI107-BI104-BI101-BI98-BI95-BI92-BI89-BI83-BI80-BI77-BI74-+BI72-BI71-BI68-BI65-BI59-BI56-BI53-BI50-BI62-BI86</f>
        <v>0</v>
      </c>
      <c r="BJ43" s="2">
        <f>SUM(BI48:BI147)/3</f>
        <v>0</v>
      </c>
      <c r="BK43" s="25"/>
      <c r="BL43" t="s">
        <v>7</v>
      </c>
    </row>
    <row r="44" spans="1:83" x14ac:dyDescent="0.25">
      <c r="C44" s="2">
        <f>COUNT(C48:C147)</f>
        <v>10</v>
      </c>
      <c r="D44" s="2">
        <f>SUM(D48:D147)</f>
        <v>0</v>
      </c>
      <c r="E44" s="295">
        <v>24</v>
      </c>
      <c r="F44" s="2">
        <f>COUNT(F48:F147)</f>
        <v>1</v>
      </c>
      <c r="G44" s="2">
        <f>SUM(G48:G147)</f>
        <v>0</v>
      </c>
      <c r="H44" s="295">
        <v>0</v>
      </c>
      <c r="I44" s="2">
        <f>COUNT(I48:I147)</f>
        <v>5</v>
      </c>
      <c r="J44" s="2">
        <f>SUM(J48:J147)</f>
        <v>0</v>
      </c>
      <c r="K44" s="295">
        <v>7</v>
      </c>
      <c r="L44" s="2">
        <f>COUNT(L48:L147)</f>
        <v>4</v>
      </c>
      <c r="M44" s="2">
        <f>SUM(M48:M147)</f>
        <v>0</v>
      </c>
      <c r="N44" s="295">
        <v>5</v>
      </c>
      <c r="O44" s="2">
        <f>COUNT(O48:O147)</f>
        <v>4</v>
      </c>
      <c r="P44" s="2">
        <f>SUM(P48:P147)</f>
        <v>0</v>
      </c>
      <c r="Q44" s="295">
        <v>5</v>
      </c>
      <c r="R44" s="2">
        <f>COUNT(R48:R147)</f>
        <v>3</v>
      </c>
      <c r="S44" s="2">
        <f>SUM(S48:S147)</f>
        <v>0</v>
      </c>
      <c r="T44" s="295">
        <v>4</v>
      </c>
      <c r="U44" s="2">
        <f>COUNT(U48:U147)</f>
        <v>1</v>
      </c>
      <c r="V44" s="2">
        <f>SUM(V48:V147)</f>
        <v>0</v>
      </c>
      <c r="W44" s="295">
        <v>0</v>
      </c>
      <c r="X44" s="2">
        <f>COUNT(X48:X147)</f>
        <v>1</v>
      </c>
      <c r="Y44" s="2">
        <f>SUM(Y48:Y147)</f>
        <v>0</v>
      </c>
      <c r="Z44" s="295">
        <v>0</v>
      </c>
      <c r="AA44" s="2">
        <f>COUNT(AA48:AA147)</f>
        <v>1</v>
      </c>
      <c r="AB44" s="2">
        <f>SUM(AB48:AB147)</f>
        <v>0</v>
      </c>
      <c r="AC44" s="295">
        <v>0</v>
      </c>
      <c r="AD44" s="2">
        <f>COUNT(AD48:AD147)</f>
        <v>1</v>
      </c>
      <c r="AE44" s="2">
        <f>SUM(AE48:AE147)</f>
        <v>0</v>
      </c>
      <c r="AF44" s="295">
        <v>0</v>
      </c>
      <c r="AG44" s="2">
        <f>COUNT(AG48:AG147)</f>
        <v>1</v>
      </c>
      <c r="AH44" s="2">
        <f>SUM(AH48:AH147)</f>
        <v>0</v>
      </c>
      <c r="AI44" s="295">
        <v>0</v>
      </c>
      <c r="AJ44" s="2">
        <f>COUNT(AJ48:AJ147)</f>
        <v>1</v>
      </c>
      <c r="AK44" s="2">
        <f>SUM(AK48:AK147)</f>
        <v>0</v>
      </c>
      <c r="AL44" s="295">
        <v>0</v>
      </c>
      <c r="AM44" s="2">
        <f>COUNT(AM48:AM147)</f>
        <v>1</v>
      </c>
      <c r="AN44" s="2">
        <f>SUM(AN48:AN147)</f>
        <v>0</v>
      </c>
      <c r="AO44" s="295">
        <v>0</v>
      </c>
      <c r="AP44" s="2">
        <f>COUNT(AP48:AP147)</f>
        <v>6</v>
      </c>
      <c r="AQ44" s="2">
        <f>SUM(AQ48:AQ147)</f>
        <v>0</v>
      </c>
      <c r="AR44" s="295">
        <v>10</v>
      </c>
      <c r="AS44" s="2">
        <f>COUNT(AS48:AS147)</f>
        <v>2</v>
      </c>
      <c r="AT44" s="2">
        <f>SUM(AT48:AT147)</f>
        <v>0</v>
      </c>
      <c r="AU44" s="295">
        <v>8</v>
      </c>
      <c r="AV44" s="2">
        <f>COUNT(AV48:AV147)</f>
        <v>2</v>
      </c>
      <c r="AW44" s="2">
        <f>SUM(AW48:AW147)</f>
        <v>0</v>
      </c>
      <c r="AX44" s="295">
        <v>6</v>
      </c>
      <c r="AY44" s="2">
        <f>COUNT(AY48:AY147)</f>
        <v>6</v>
      </c>
      <c r="AZ44" s="2">
        <f>SUM(AZ48:AZ147)</f>
        <v>0</v>
      </c>
      <c r="BA44" s="295">
        <v>7</v>
      </c>
      <c r="BB44" s="2">
        <f>COUNT(BB48:BB147)</f>
        <v>3</v>
      </c>
      <c r="BC44" s="2">
        <f>SUM(BC48:BC147)</f>
        <v>0</v>
      </c>
      <c r="BD44" s="295">
        <v>1</v>
      </c>
      <c r="BE44" s="2">
        <f>COUNT(BE48:BE147)</f>
        <v>3</v>
      </c>
      <c r="BF44" s="2">
        <f>SUM(BF48:BF147)</f>
        <v>0</v>
      </c>
      <c r="BG44" s="295">
        <v>6</v>
      </c>
      <c r="BH44" s="2">
        <f>COUNT(BH48:BH147)</f>
        <v>1</v>
      </c>
      <c r="BI44" s="2">
        <f>SUM(BI48:BI147)</f>
        <v>0</v>
      </c>
      <c r="BJ44" s="295">
        <v>0</v>
      </c>
      <c r="BK44" s="26"/>
      <c r="BL44" t="s">
        <v>8</v>
      </c>
    </row>
    <row r="45" spans="1:83" ht="13" thickBot="1" x14ac:dyDescent="0.3">
      <c r="B45" s="9"/>
      <c r="C45" s="9">
        <f>COUNTIF(C48:C67,10)</f>
        <v>0</v>
      </c>
      <c r="D45" s="9"/>
      <c r="E45" s="9"/>
      <c r="F45" s="9">
        <f>COUNTIF(F48:F67,10)</f>
        <v>0</v>
      </c>
      <c r="G45" s="9"/>
      <c r="H45" s="9"/>
      <c r="I45" s="9">
        <f>COUNTIF(I48:I67,10)</f>
        <v>0</v>
      </c>
      <c r="J45" s="9"/>
      <c r="K45" s="9"/>
      <c r="L45" s="9">
        <f>COUNTIF(L48:L67,10)</f>
        <v>0</v>
      </c>
      <c r="M45" s="9"/>
      <c r="N45" s="9"/>
      <c r="O45" s="9">
        <f>COUNTIF(O48:O67,10)</f>
        <v>0</v>
      </c>
      <c r="P45" s="9"/>
      <c r="Q45" s="9"/>
      <c r="R45" s="9">
        <f>COUNTIF(R48:R67,10)</f>
        <v>0</v>
      </c>
      <c r="S45" s="9"/>
      <c r="T45" s="9"/>
      <c r="U45" s="9">
        <f>COUNTIF(U48:U67,10)</f>
        <v>0</v>
      </c>
      <c r="V45" s="9"/>
      <c r="W45" s="9"/>
      <c r="X45" s="9">
        <f>COUNTIF(X48:X67,10)</f>
        <v>0</v>
      </c>
      <c r="Y45" s="9"/>
      <c r="Z45" s="9"/>
      <c r="AA45" s="9"/>
      <c r="AB45" s="9"/>
      <c r="AC45" s="9"/>
      <c r="AD45" s="9"/>
      <c r="AE45" s="9"/>
      <c r="AF45" s="9"/>
      <c r="AG45" s="9">
        <f>COUNTIF(AG48:AG67,10)</f>
        <v>0</v>
      </c>
      <c r="AH45" s="9"/>
      <c r="AI45" s="9"/>
      <c r="AJ45" s="9"/>
      <c r="AK45" s="9"/>
      <c r="AL45" s="9"/>
      <c r="AM45" s="9">
        <f>COUNTIF(AM48:AM67,10)</f>
        <v>0</v>
      </c>
      <c r="AN45" s="9"/>
      <c r="AO45" s="9"/>
      <c r="AP45" s="9">
        <f>COUNTIF(AP48:AP67,10)</f>
        <v>0</v>
      </c>
      <c r="AQ45" s="9"/>
      <c r="AR45" s="9"/>
      <c r="AS45" s="9">
        <f>COUNTIF(AS48:AS67,10)</f>
        <v>0</v>
      </c>
      <c r="AT45" s="9"/>
      <c r="AU45" s="9"/>
      <c r="AV45" s="9">
        <f>COUNTIF(AV48:AV67,10)</f>
        <v>0</v>
      </c>
      <c r="AW45" s="9"/>
      <c r="AX45" s="9"/>
      <c r="AY45" s="9">
        <f>COUNTIF(AY48:AY67,10)</f>
        <v>0</v>
      </c>
      <c r="AZ45" s="9"/>
      <c r="BB45" s="9"/>
      <c r="BC45" s="9"/>
      <c r="BE45" s="9"/>
      <c r="BF45" s="9"/>
      <c r="BH45" s="9"/>
      <c r="BI45" s="9"/>
      <c r="BK45" s="41">
        <f>MAX(BL48:BL147)</f>
        <v>142</v>
      </c>
      <c r="BL45" s="486" t="s">
        <v>211</v>
      </c>
      <c r="BM45" s="487"/>
      <c r="BS45" s="341" t="s">
        <v>212</v>
      </c>
    </row>
    <row r="46" spans="1:83" ht="13" thickBot="1" x14ac:dyDescent="0.3">
      <c r="B46" s="84"/>
      <c r="C46" s="459" t="s">
        <v>1</v>
      </c>
      <c r="D46" s="460"/>
      <c r="E46" s="461"/>
      <c r="F46" s="459" t="s">
        <v>6</v>
      </c>
      <c r="G46" s="460"/>
      <c r="H46" s="461"/>
      <c r="I46" s="474" t="s">
        <v>129</v>
      </c>
      <c r="J46" s="460"/>
      <c r="K46" s="461"/>
      <c r="L46" s="474" t="s">
        <v>141</v>
      </c>
      <c r="M46" s="460"/>
      <c r="N46" s="461"/>
      <c r="O46" s="473" t="s">
        <v>139</v>
      </c>
      <c r="P46" s="462"/>
      <c r="Q46" s="470"/>
      <c r="R46" s="474" t="s">
        <v>130</v>
      </c>
      <c r="S46" s="460"/>
      <c r="T46" s="461"/>
      <c r="U46" s="459" t="s">
        <v>9</v>
      </c>
      <c r="V46" s="460"/>
      <c r="W46" s="461"/>
      <c r="X46" s="459" t="s">
        <v>43</v>
      </c>
      <c r="Y46" s="460"/>
      <c r="Z46" s="461"/>
      <c r="AA46" s="471" t="s">
        <v>171</v>
      </c>
      <c r="AB46" s="460"/>
      <c r="AC46" s="461"/>
      <c r="AD46" s="471" t="s">
        <v>209</v>
      </c>
      <c r="AE46" s="460"/>
      <c r="AF46" s="461"/>
      <c r="AG46" s="459" t="s">
        <v>156</v>
      </c>
      <c r="AH46" s="460"/>
      <c r="AI46" s="461"/>
      <c r="AJ46" s="471" t="s">
        <v>169</v>
      </c>
      <c r="AK46" s="460"/>
      <c r="AL46" s="461"/>
      <c r="AM46" s="459" t="s">
        <v>119</v>
      </c>
      <c r="AN46" s="460"/>
      <c r="AO46" s="461"/>
      <c r="AP46" s="474" t="s">
        <v>140</v>
      </c>
      <c r="AQ46" s="460"/>
      <c r="AR46" s="461"/>
      <c r="AS46" s="459" t="s">
        <v>62</v>
      </c>
      <c r="AT46" s="460"/>
      <c r="AU46" s="461"/>
      <c r="AV46" s="459" t="s">
        <v>93</v>
      </c>
      <c r="AW46" s="460"/>
      <c r="AX46" s="461"/>
      <c r="AY46" s="471" t="s">
        <v>239</v>
      </c>
      <c r="AZ46" s="460"/>
      <c r="BA46" s="461"/>
      <c r="BB46" s="471" t="s">
        <v>270</v>
      </c>
      <c r="BC46" s="460"/>
      <c r="BD46" s="461"/>
      <c r="BE46" s="471" t="s">
        <v>271</v>
      </c>
      <c r="BF46" s="460"/>
      <c r="BG46" s="461"/>
      <c r="BH46" s="474" t="s">
        <v>121</v>
      </c>
      <c r="BI46" s="460"/>
      <c r="BJ46" s="461"/>
      <c r="BK46" s="41">
        <f>COUNT(BK48:BK147)</f>
        <v>32</v>
      </c>
      <c r="BL46" s="86" t="s">
        <v>7</v>
      </c>
      <c r="BM46" s="181" t="s">
        <v>8</v>
      </c>
      <c r="BN46" s="208" t="s">
        <v>47</v>
      </c>
      <c r="BS46" s="16">
        <f>COUNT(BS48:BS147)</f>
        <v>25</v>
      </c>
      <c r="BT46" s="16">
        <f t="shared" ref="BT46:CE46" si="2">COUNT(BT48:BT147)</f>
        <v>8</v>
      </c>
      <c r="BU46" s="16">
        <f t="shared" si="2"/>
        <v>10</v>
      </c>
      <c r="BV46" s="16">
        <f t="shared" si="2"/>
        <v>8</v>
      </c>
      <c r="BW46" s="16">
        <f t="shared" si="2"/>
        <v>5</v>
      </c>
      <c r="BX46" s="16">
        <f t="shared" si="2"/>
        <v>4</v>
      </c>
      <c r="BY46" s="16">
        <f t="shared" si="2"/>
        <v>6</v>
      </c>
      <c r="BZ46" s="16">
        <f t="shared" si="2"/>
        <v>6</v>
      </c>
      <c r="CA46" s="16">
        <f t="shared" si="2"/>
        <v>5</v>
      </c>
      <c r="CB46" s="16">
        <f t="shared" si="2"/>
        <v>0</v>
      </c>
      <c r="CC46" s="16">
        <f t="shared" si="2"/>
        <v>0</v>
      </c>
      <c r="CD46" s="16">
        <f t="shared" si="2"/>
        <v>7</v>
      </c>
      <c r="CE46" s="16">
        <f t="shared" si="2"/>
        <v>1</v>
      </c>
    </row>
    <row r="47" spans="1:83" ht="13" thickBot="1" x14ac:dyDescent="0.3">
      <c r="B47" s="218" t="s">
        <v>68</v>
      </c>
      <c r="C47" s="37" t="s">
        <v>3</v>
      </c>
      <c r="D47" s="77" t="s">
        <v>2</v>
      </c>
      <c r="E47" s="38"/>
      <c r="F47" t="s">
        <v>3</v>
      </c>
      <c r="G47" s="34" t="s">
        <v>2</v>
      </c>
      <c r="I47" s="37" t="s">
        <v>3</v>
      </c>
      <c r="J47" s="77" t="s">
        <v>2</v>
      </c>
      <c r="K47" s="38"/>
      <c r="L47" s="33" t="s">
        <v>3</v>
      </c>
      <c r="M47" s="34" t="s">
        <v>2</v>
      </c>
      <c r="O47" s="37" t="s">
        <v>3</v>
      </c>
      <c r="P47" s="77" t="s">
        <v>2</v>
      </c>
      <c r="Q47" s="38"/>
      <c r="R47" s="37" t="s">
        <v>3</v>
      </c>
      <c r="S47" s="77" t="s">
        <v>2</v>
      </c>
      <c r="T47" s="38"/>
      <c r="U47" s="33" t="s">
        <v>3</v>
      </c>
      <c r="V47" s="34" t="s">
        <v>2</v>
      </c>
      <c r="X47" s="33" t="s">
        <v>3</v>
      </c>
      <c r="Y47" s="34" t="s">
        <v>2</v>
      </c>
      <c r="AA47" s="33" t="s">
        <v>3</v>
      </c>
      <c r="AB47" s="34" t="s">
        <v>2</v>
      </c>
      <c r="AD47" s="33" t="s">
        <v>3</v>
      </c>
      <c r="AE47" s="34" t="s">
        <v>2</v>
      </c>
      <c r="AG47" s="33" t="s">
        <v>3</v>
      </c>
      <c r="AH47" s="34" t="s">
        <v>2</v>
      </c>
      <c r="AJ47" s="33" t="s">
        <v>3</v>
      </c>
      <c r="AK47" s="34" t="s">
        <v>2</v>
      </c>
      <c r="AM47" s="33" t="s">
        <v>3</v>
      </c>
      <c r="AN47" s="34" t="s">
        <v>2</v>
      </c>
      <c r="AP47" s="33" t="s">
        <v>3</v>
      </c>
      <c r="AQ47" s="34" t="s">
        <v>2</v>
      </c>
      <c r="AS47" s="33" t="s">
        <v>3</v>
      </c>
      <c r="AT47" s="34" t="s">
        <v>2</v>
      </c>
      <c r="AV47" s="33" t="s">
        <v>3</v>
      </c>
      <c r="AW47" s="34" t="s">
        <v>2</v>
      </c>
      <c r="AY47" s="33" t="s">
        <v>3</v>
      </c>
      <c r="AZ47" s="34" t="s">
        <v>2</v>
      </c>
      <c r="BB47" s="33" t="s">
        <v>3</v>
      </c>
      <c r="BC47" s="34" t="s">
        <v>2</v>
      </c>
      <c r="BE47" s="37" t="s">
        <v>3</v>
      </c>
      <c r="BF47" s="38" t="s">
        <v>2</v>
      </c>
      <c r="BG47" s="38"/>
      <c r="BH47" s="37" t="s">
        <v>3</v>
      </c>
      <c r="BI47" s="38" t="s">
        <v>2</v>
      </c>
      <c r="BJ47" s="38"/>
      <c r="BK47" s="27" t="s">
        <v>22</v>
      </c>
      <c r="BL47" s="30" t="s">
        <v>23</v>
      </c>
      <c r="BS47" s="158" t="s">
        <v>1</v>
      </c>
      <c r="BT47" s="351" t="s">
        <v>62</v>
      </c>
      <c r="BU47" s="404" t="s">
        <v>140</v>
      </c>
      <c r="BV47" s="404" t="s">
        <v>129</v>
      </c>
      <c r="BW47" s="158" t="s">
        <v>204</v>
      </c>
      <c r="BX47" s="404" t="s">
        <v>130</v>
      </c>
      <c r="BY47" s="351" t="s">
        <v>271</v>
      </c>
      <c r="BZ47" s="158" t="s">
        <v>93</v>
      </c>
      <c r="CA47" s="351" t="s">
        <v>141</v>
      </c>
      <c r="CB47" s="351" t="s">
        <v>209</v>
      </c>
      <c r="CC47" s="351" t="s">
        <v>224</v>
      </c>
      <c r="CD47" s="351" t="s">
        <v>239</v>
      </c>
      <c r="CE47" s="351" t="s">
        <v>270</v>
      </c>
    </row>
    <row r="48" spans="1:83" ht="13" thickBot="1" x14ac:dyDescent="0.3">
      <c r="A48" s="238">
        <f>+C42</f>
        <v>1</v>
      </c>
      <c r="B48" s="488" t="s">
        <v>1</v>
      </c>
      <c r="C48" s="112"/>
      <c r="D48" s="35"/>
      <c r="E48" s="93"/>
      <c r="F48" s="78">
        <v>-10000</v>
      </c>
      <c r="G48" s="35"/>
      <c r="H48" s="79">
        <v>-1</v>
      </c>
      <c r="I48" s="261">
        <f>IF(K48-K50=0,0.5,IF(K48&gt;K50,1,0))*$A48</f>
        <v>0</v>
      </c>
      <c r="J48" s="35"/>
      <c r="K48" s="93">
        <v>2.1</v>
      </c>
      <c r="L48" s="261">
        <f>IF(N48-N50=0,0.5,IF(N48&gt;N50,1,0))*$A48</f>
        <v>1</v>
      </c>
      <c r="M48" s="35"/>
      <c r="N48" s="93">
        <v>2</v>
      </c>
      <c r="O48" s="261">
        <f>IF(Q48-Q50=0,0.5,IF(Q48&gt;Q50,1,0))*$A48</f>
        <v>0</v>
      </c>
      <c r="P48" s="35"/>
      <c r="Q48" s="93">
        <v>1.1000000000000001</v>
      </c>
      <c r="R48" s="261">
        <f>IF(T48-T50=0,0.5,IF(T48&gt;T50,1,0))*$A48</f>
        <v>0</v>
      </c>
      <c r="S48" s="35"/>
      <c r="T48" s="93"/>
      <c r="U48" s="78">
        <v>-10000</v>
      </c>
      <c r="V48" s="35"/>
      <c r="W48" s="79">
        <v>-1</v>
      </c>
      <c r="X48" s="78">
        <v>-10000</v>
      </c>
      <c r="Y48" s="35"/>
      <c r="Z48" s="79">
        <v>-1</v>
      </c>
      <c r="AA48" s="78">
        <v>-10000</v>
      </c>
      <c r="AB48" s="35"/>
      <c r="AC48" s="79">
        <v>-1</v>
      </c>
      <c r="AD48" s="78">
        <v>-10000</v>
      </c>
      <c r="AE48" s="35"/>
      <c r="AF48" s="79">
        <v>-1</v>
      </c>
      <c r="AG48" s="78">
        <v>-10000</v>
      </c>
      <c r="AH48" s="35"/>
      <c r="AI48" s="79">
        <v>-1</v>
      </c>
      <c r="AJ48" s="78">
        <v>-10000</v>
      </c>
      <c r="AK48" s="35"/>
      <c r="AL48" s="79">
        <v>-1</v>
      </c>
      <c r="AM48" s="78">
        <v>-10000</v>
      </c>
      <c r="AN48" s="35"/>
      <c r="AO48" s="79">
        <v>-1</v>
      </c>
      <c r="AP48" s="261">
        <f>IF(AR48-AR50=0,0.5,IF(AR48&gt;AR50,1,0))*$A48</f>
        <v>0</v>
      </c>
      <c r="AQ48" s="35"/>
      <c r="AR48" s="93">
        <v>2.1</v>
      </c>
      <c r="AS48" s="280">
        <f>IF(AU48-AU50=0,0.5,IF(AU48&gt;AU50,1,0))*$A48</f>
        <v>0</v>
      </c>
      <c r="AT48" s="35"/>
      <c r="AU48" s="93">
        <v>1</v>
      </c>
      <c r="AV48" s="261">
        <f>IF(AX48-AX50=0,0.5,IF(AX48&gt;AX50,1,0))*$A48</f>
        <v>1</v>
      </c>
      <c r="AW48" s="35"/>
      <c r="AX48" s="93">
        <v>1</v>
      </c>
      <c r="AY48" s="261">
        <f>IF(BA48-BA50=0,0.5,IF(BA48&gt;BA50,1,0))*$A48</f>
        <v>0</v>
      </c>
      <c r="AZ48" s="35"/>
      <c r="BA48" s="93">
        <v>1</v>
      </c>
      <c r="BB48" s="261">
        <f>IF(BD48-BD50=0,0.5,IF(BD48&gt;BD50,1,0))*$A48</f>
        <v>0</v>
      </c>
      <c r="BC48" s="35"/>
      <c r="BD48" s="93"/>
      <c r="BE48" s="261">
        <f>IF(BG48-BG50=0,0.5,IF(BG48&gt;BG50,1,0))*$A48</f>
        <v>0</v>
      </c>
      <c r="BF48" s="35"/>
      <c r="BG48" s="93">
        <v>2</v>
      </c>
      <c r="BH48" s="78">
        <v>-10000</v>
      </c>
      <c r="BI48" s="35"/>
      <c r="BJ48" s="79">
        <v>-1</v>
      </c>
      <c r="BK48" s="24">
        <v>45568</v>
      </c>
      <c r="BL48" s="194">
        <v>1</v>
      </c>
      <c r="BS48" s="158"/>
      <c r="BT48" s="158"/>
      <c r="BU48" s="158"/>
      <c r="BV48" s="158">
        <v>93</v>
      </c>
      <c r="BW48" s="158"/>
      <c r="BX48" s="158">
        <v>61</v>
      </c>
      <c r="BY48" s="158"/>
      <c r="BZ48" s="158"/>
      <c r="CA48" s="158">
        <v>121</v>
      </c>
      <c r="CB48" s="158"/>
      <c r="CC48" s="349"/>
      <c r="CD48" s="158"/>
      <c r="CE48" s="158"/>
    </row>
    <row r="49" spans="1:83" ht="13" thickBot="1" x14ac:dyDescent="0.3">
      <c r="A49" s="238" t="s">
        <v>166</v>
      </c>
      <c r="B49" s="488"/>
      <c r="C49" s="10"/>
      <c r="D49" s="32"/>
      <c r="E49" s="11"/>
      <c r="F49" s="10"/>
      <c r="G49" s="32"/>
      <c r="H49" s="11"/>
      <c r="I49" s="10"/>
      <c r="J49" s="32"/>
      <c r="K49" s="11">
        <v>1</v>
      </c>
      <c r="L49" s="10"/>
      <c r="M49" s="32"/>
      <c r="N49" s="11"/>
      <c r="O49" s="10"/>
      <c r="P49" s="32"/>
      <c r="Q49" s="11">
        <v>2</v>
      </c>
      <c r="R49" s="10"/>
      <c r="S49" s="32"/>
      <c r="T49" s="11">
        <v>1</v>
      </c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>
        <v>4</v>
      </c>
      <c r="BB49" s="10"/>
      <c r="BC49" s="32"/>
      <c r="BD49" s="11"/>
      <c r="BE49" s="10"/>
      <c r="BF49" s="32"/>
      <c r="BG49" s="11"/>
      <c r="BH49" s="10"/>
      <c r="BI49" s="32"/>
      <c r="BJ49" s="11"/>
      <c r="BK49" s="24">
        <v>45568</v>
      </c>
      <c r="BL49">
        <v>1</v>
      </c>
      <c r="BS49" s="158"/>
      <c r="BT49" s="158"/>
      <c r="BU49" s="158"/>
      <c r="BV49" s="158">
        <v>101</v>
      </c>
      <c r="BW49" s="158"/>
      <c r="BX49" s="158">
        <v>121</v>
      </c>
      <c r="BY49" s="158"/>
      <c r="BZ49" s="158"/>
      <c r="CA49" s="158">
        <v>105</v>
      </c>
      <c r="CB49" s="158"/>
      <c r="CC49" s="349"/>
      <c r="CD49" s="158"/>
      <c r="CE49" s="158"/>
    </row>
    <row r="50" spans="1:83" ht="13" thickBot="1" x14ac:dyDescent="0.3">
      <c r="A50" s="238" t="s">
        <v>167</v>
      </c>
      <c r="B50" s="489"/>
      <c r="C50" s="23"/>
      <c r="D50" s="17"/>
      <c r="E50" s="18"/>
      <c r="F50" s="23"/>
      <c r="G50" s="17"/>
      <c r="H50" s="18"/>
      <c r="I50" s="23"/>
      <c r="J50" s="17"/>
      <c r="K50" s="120">
        <v>3.3</v>
      </c>
      <c r="L50" s="23"/>
      <c r="M50" s="17"/>
      <c r="N50" s="120">
        <v>1</v>
      </c>
      <c r="O50" s="23"/>
      <c r="P50" s="17"/>
      <c r="Q50" s="120">
        <v>2.1</v>
      </c>
      <c r="R50" s="23"/>
      <c r="S50" s="17"/>
      <c r="T50" s="120">
        <v>1</v>
      </c>
      <c r="U50" s="23"/>
      <c r="V50" s="17"/>
      <c r="W50" s="18"/>
      <c r="X50" s="23"/>
      <c r="Y50" s="17"/>
      <c r="Z50" s="18"/>
      <c r="AA50" s="108"/>
      <c r="AB50" s="272"/>
      <c r="AC50" s="18"/>
      <c r="AD50" s="23"/>
      <c r="AE50" s="17"/>
      <c r="AF50" s="18"/>
      <c r="AG50" s="23"/>
      <c r="AH50" s="17"/>
      <c r="AI50" s="18"/>
      <c r="AJ50" s="108"/>
      <c r="AK50" s="272"/>
      <c r="AL50" s="18"/>
      <c r="AM50" s="23"/>
      <c r="AN50" s="17"/>
      <c r="AO50" s="18"/>
      <c r="AP50" s="23"/>
      <c r="AQ50" s="17"/>
      <c r="AR50" s="120">
        <v>7.1</v>
      </c>
      <c r="AS50" s="23"/>
      <c r="AT50" s="17"/>
      <c r="AU50" s="120">
        <v>2</v>
      </c>
      <c r="AV50" s="23"/>
      <c r="AW50" s="17"/>
      <c r="AX50" s="120"/>
      <c r="AY50" s="23"/>
      <c r="AZ50" s="17"/>
      <c r="BA50" s="120">
        <v>2.2000000000000002</v>
      </c>
      <c r="BB50" s="23"/>
      <c r="BC50" s="17"/>
      <c r="BD50" s="120">
        <v>1</v>
      </c>
      <c r="BE50" s="23"/>
      <c r="BF50" s="17"/>
      <c r="BG50" s="120">
        <v>4</v>
      </c>
      <c r="BH50" s="23"/>
      <c r="BI50" s="17"/>
      <c r="BJ50" s="18"/>
      <c r="BK50" s="24">
        <v>45597</v>
      </c>
      <c r="BL50">
        <v>10</v>
      </c>
      <c r="BS50" s="158">
        <v>121</v>
      </c>
      <c r="BT50" s="158"/>
      <c r="BU50" s="158"/>
      <c r="BV50" s="158">
        <v>121</v>
      </c>
      <c r="BW50" s="158"/>
      <c r="BX50" s="158">
        <v>108</v>
      </c>
      <c r="BY50" s="158"/>
      <c r="BZ50" s="158"/>
      <c r="CA50" s="158">
        <v>108</v>
      </c>
      <c r="CB50" s="158"/>
      <c r="CC50" s="349"/>
      <c r="CD50" s="158"/>
      <c r="CE50" s="158"/>
    </row>
    <row r="51" spans="1:83" ht="13" thickBot="1" x14ac:dyDescent="0.3">
      <c r="A51" s="238">
        <f>+F42</f>
        <v>0</v>
      </c>
      <c r="B51" s="489" t="s">
        <v>6</v>
      </c>
      <c r="C51" s="112"/>
      <c r="D51" s="35"/>
      <c r="E51" s="93"/>
      <c r="F51" s="112"/>
      <c r="G51" s="35"/>
      <c r="H51" s="93"/>
      <c r="I51" s="112"/>
      <c r="J51" s="35"/>
      <c r="K51" s="93"/>
      <c r="L51" s="112"/>
      <c r="M51" s="35"/>
      <c r="N51" s="93"/>
      <c r="O51" s="112"/>
      <c r="P51" s="35"/>
      <c r="Q51" s="93"/>
      <c r="R51" s="112"/>
      <c r="S51" s="35"/>
      <c r="T51" s="93"/>
      <c r="U51" s="112"/>
      <c r="V51" s="35"/>
      <c r="W51" s="93"/>
      <c r="X51" s="112"/>
      <c r="Y51" s="35"/>
      <c r="Z51" s="93"/>
      <c r="AA51" s="112"/>
      <c r="AB51" s="35"/>
      <c r="AC51" s="93"/>
      <c r="AD51" s="112"/>
      <c r="AE51" s="35"/>
      <c r="AF51" s="93"/>
      <c r="AG51" s="112"/>
      <c r="AH51" s="35"/>
      <c r="AI51" s="93"/>
      <c r="AJ51" s="112"/>
      <c r="AK51" s="35"/>
      <c r="AL51" s="93"/>
      <c r="AM51" s="112"/>
      <c r="AN51" s="35"/>
      <c r="AO51" s="93"/>
      <c r="AP51" s="112"/>
      <c r="AQ51" s="35"/>
      <c r="AR51" s="93"/>
      <c r="AS51" s="112"/>
      <c r="AT51" s="35"/>
      <c r="AU51" s="93"/>
      <c r="AV51" s="112"/>
      <c r="AW51" s="35"/>
      <c r="AX51" s="93"/>
      <c r="AY51" s="112"/>
      <c r="AZ51" s="35"/>
      <c r="BA51" s="93"/>
      <c r="BB51" s="112"/>
      <c r="BC51" s="35"/>
      <c r="BD51" s="93"/>
      <c r="BE51" s="112"/>
      <c r="BF51" s="35"/>
      <c r="BG51" s="93"/>
      <c r="BH51" s="112"/>
      <c r="BI51" s="35"/>
      <c r="BJ51" s="93"/>
      <c r="BK51" s="24">
        <v>45597</v>
      </c>
      <c r="BL51">
        <v>10</v>
      </c>
      <c r="BS51" s="158">
        <v>108</v>
      </c>
      <c r="BT51" s="158"/>
      <c r="BU51" s="158"/>
      <c r="BV51" s="158">
        <v>121</v>
      </c>
      <c r="BW51" s="158"/>
      <c r="BX51" s="158">
        <v>108</v>
      </c>
      <c r="BY51" s="158"/>
      <c r="BZ51" s="158"/>
      <c r="CA51" s="158">
        <v>121</v>
      </c>
      <c r="CB51" s="158"/>
      <c r="CC51" s="349"/>
      <c r="CD51" s="158"/>
      <c r="CE51" s="158"/>
    </row>
    <row r="52" spans="1:83" ht="13" thickBot="1" x14ac:dyDescent="0.3">
      <c r="A52" s="238" t="s">
        <v>166</v>
      </c>
      <c r="B52" s="489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H52" s="10"/>
      <c r="BI52" s="32"/>
      <c r="BJ52" s="11"/>
      <c r="BK52" s="24">
        <v>45609</v>
      </c>
      <c r="BL52" s="41">
        <v>14</v>
      </c>
      <c r="BS52" s="158"/>
      <c r="BT52" s="158">
        <v>121</v>
      </c>
      <c r="BU52" s="158"/>
      <c r="BV52" s="158"/>
      <c r="BW52" s="158"/>
      <c r="BX52" s="158"/>
      <c r="BY52" s="158"/>
      <c r="BZ52" s="158">
        <v>114</v>
      </c>
      <c r="CA52" s="158"/>
      <c r="CB52" s="158"/>
      <c r="CC52" s="349"/>
      <c r="CD52" s="158"/>
      <c r="CE52" s="158"/>
    </row>
    <row r="53" spans="1:83" ht="13" thickBot="1" x14ac:dyDescent="0.3">
      <c r="A53" s="238" t="s">
        <v>167</v>
      </c>
      <c r="B53" s="489"/>
      <c r="C53" s="108"/>
      <c r="D53" s="272"/>
      <c r="E53" s="120"/>
      <c r="F53" s="108"/>
      <c r="G53" s="272"/>
      <c r="H53" s="120"/>
      <c r="I53" s="108"/>
      <c r="J53" s="272"/>
      <c r="K53" s="120"/>
      <c r="L53" s="108"/>
      <c r="M53" s="272"/>
      <c r="N53" s="120"/>
      <c r="O53" s="23"/>
      <c r="P53" s="272"/>
      <c r="Q53" s="120"/>
      <c r="R53" s="108"/>
      <c r="S53" s="272"/>
      <c r="T53" s="120"/>
      <c r="U53" s="108"/>
      <c r="V53" s="272"/>
      <c r="W53" s="120"/>
      <c r="X53" s="108"/>
      <c r="Y53" s="272"/>
      <c r="Z53" s="120"/>
      <c r="AA53" s="108"/>
      <c r="AB53" s="272"/>
      <c r="AC53" s="120"/>
      <c r="AD53" s="108"/>
      <c r="AE53" s="272"/>
      <c r="AF53" s="120"/>
      <c r="AG53" s="108"/>
      <c r="AH53" s="272"/>
      <c r="AI53" s="120"/>
      <c r="AJ53" s="108"/>
      <c r="AK53" s="272"/>
      <c r="AL53" s="120"/>
      <c r="AM53" s="108"/>
      <c r="AN53" s="272"/>
      <c r="AO53" s="120"/>
      <c r="AP53" s="108"/>
      <c r="AQ53" s="272"/>
      <c r="AR53" s="120"/>
      <c r="AS53" s="108"/>
      <c r="AT53" s="272"/>
      <c r="AU53" s="120"/>
      <c r="AV53" s="108"/>
      <c r="AW53" s="272"/>
      <c r="AX53" s="120"/>
      <c r="AY53" s="108"/>
      <c r="AZ53" s="272"/>
      <c r="BA53" s="120"/>
      <c r="BB53" s="108"/>
      <c r="BC53" s="272"/>
      <c r="BD53" s="120"/>
      <c r="BE53" s="108"/>
      <c r="BF53" s="272"/>
      <c r="BG53" s="120"/>
      <c r="BH53" s="108"/>
      <c r="BI53" s="272"/>
      <c r="BJ53" s="120"/>
      <c r="BK53" s="24">
        <v>45616</v>
      </c>
      <c r="BL53" s="41">
        <v>16</v>
      </c>
      <c r="BS53" s="158"/>
      <c r="BT53" s="158">
        <v>112</v>
      </c>
      <c r="BU53" s="158"/>
      <c r="BV53" s="158"/>
      <c r="BW53" s="158"/>
      <c r="BX53" s="158"/>
      <c r="BY53" s="158"/>
      <c r="BZ53" s="158">
        <v>121</v>
      </c>
      <c r="CA53" s="158"/>
      <c r="CB53" s="158"/>
      <c r="CC53" s="349"/>
      <c r="CD53" s="158"/>
      <c r="CE53" s="158"/>
    </row>
    <row r="54" spans="1:83" ht="13" thickBot="1" x14ac:dyDescent="0.3">
      <c r="A54" s="238">
        <f>+I42</f>
        <v>1</v>
      </c>
      <c r="B54" s="489" t="s">
        <v>129</v>
      </c>
      <c r="C54" s="261">
        <f>IF(E54-E56=0,0.5,IF(E54&gt;E56,1,0))*$A54</f>
        <v>1</v>
      </c>
      <c r="D54" s="35"/>
      <c r="E54" s="93">
        <v>3.3</v>
      </c>
      <c r="F54" s="112"/>
      <c r="G54" s="35"/>
      <c r="H54" s="93"/>
      <c r="I54" s="112"/>
      <c r="J54" s="35"/>
      <c r="K54" s="93"/>
      <c r="L54" s="261">
        <f>IF(N54-N56=0,0.5,IF(N54&gt;N56,1,0))*$A54</f>
        <v>1</v>
      </c>
      <c r="M54" s="35"/>
      <c r="N54" s="93">
        <v>2</v>
      </c>
      <c r="O54" s="261">
        <f>IF(Q54-Q56=0,0.5,IF(Q54&gt;Q56,1,0))*$A54</f>
        <v>1</v>
      </c>
      <c r="P54" s="35"/>
      <c r="Q54" s="93">
        <v>2.2000000000000002</v>
      </c>
      <c r="R54" s="261">
        <f>IF(T54-T56=0,0.5,IF(T54&gt;T56,1,0))*$A54</f>
        <v>0</v>
      </c>
      <c r="S54" s="35"/>
      <c r="T54" s="93">
        <v>1</v>
      </c>
      <c r="U54" s="112"/>
      <c r="V54" s="35"/>
      <c r="W54" s="93"/>
      <c r="X54" s="112"/>
      <c r="Y54" s="35"/>
      <c r="Z54" s="93"/>
      <c r="AA54" s="112"/>
      <c r="AB54" s="35"/>
      <c r="AC54" s="93"/>
      <c r="AD54" s="261"/>
      <c r="AE54" s="35"/>
      <c r="AF54" s="93"/>
      <c r="AG54" s="112"/>
      <c r="AH54" s="35"/>
      <c r="AI54" s="93"/>
      <c r="AJ54" s="112"/>
      <c r="AK54" s="35"/>
      <c r="AL54" s="93"/>
      <c r="AM54" s="112"/>
      <c r="AN54" s="35"/>
      <c r="AO54" s="93"/>
      <c r="AP54" s="261"/>
      <c r="AQ54" s="35"/>
      <c r="AR54" s="263"/>
      <c r="AS54" s="112"/>
      <c r="AT54" s="35"/>
      <c r="AU54" s="93"/>
      <c r="AV54" s="112"/>
      <c r="AW54" s="35"/>
      <c r="AX54" s="93"/>
      <c r="AY54" s="280">
        <f>IF(BA54-BA56=0,0.5,IF(BA54&gt;BA56,1,0))*$A54</f>
        <v>0.5</v>
      </c>
      <c r="AZ54" s="35"/>
      <c r="BA54" s="93"/>
      <c r="BB54" s="112"/>
      <c r="BC54" s="35"/>
      <c r="BD54" s="93"/>
      <c r="BE54" s="112"/>
      <c r="BF54" s="35"/>
      <c r="BG54" s="93"/>
      <c r="BH54" s="112"/>
      <c r="BI54" s="35"/>
      <c r="BJ54" s="93"/>
      <c r="BK54" s="24">
        <v>45616</v>
      </c>
      <c r="BL54" s="41">
        <v>16</v>
      </c>
      <c r="BS54" s="158"/>
      <c r="BT54" s="158">
        <v>115</v>
      </c>
      <c r="BU54" s="158"/>
      <c r="BV54" s="158"/>
      <c r="BW54" s="158"/>
      <c r="BX54" s="158"/>
      <c r="BY54" s="158"/>
      <c r="BZ54" s="158">
        <v>121</v>
      </c>
      <c r="CA54" s="158"/>
      <c r="CB54" s="158"/>
      <c r="CC54" s="349"/>
      <c r="CD54" s="158"/>
      <c r="CE54" s="158"/>
    </row>
    <row r="55" spans="1:83" ht="13" thickBot="1" x14ac:dyDescent="0.3">
      <c r="A55" s="238" t="s">
        <v>166</v>
      </c>
      <c r="B55" s="489"/>
      <c r="C55" s="10"/>
      <c r="D55" s="32"/>
      <c r="E55" s="11">
        <v>1</v>
      </c>
      <c r="F55" s="10"/>
      <c r="G55" s="32"/>
      <c r="H55" s="11"/>
      <c r="I55" s="10"/>
      <c r="J55" s="32"/>
      <c r="K55" s="11"/>
      <c r="L55" s="10"/>
      <c r="M55" s="32"/>
      <c r="N55" s="11">
        <v>1</v>
      </c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>
        <v>2</v>
      </c>
      <c r="BB55" s="10"/>
      <c r="BC55" s="32"/>
      <c r="BD55" s="11"/>
      <c r="BE55" s="10"/>
      <c r="BF55" s="32"/>
      <c r="BG55" s="11"/>
      <c r="BH55" s="10"/>
      <c r="BI55" s="32"/>
      <c r="BJ55" s="11"/>
      <c r="BK55" s="24">
        <v>45620</v>
      </c>
      <c r="BL55" s="41">
        <v>18</v>
      </c>
      <c r="BS55" s="158">
        <v>121</v>
      </c>
      <c r="BT55" s="158"/>
      <c r="BU55" s="158">
        <v>111</v>
      </c>
      <c r="BV55" s="158"/>
      <c r="BW55" s="158"/>
      <c r="BX55" s="158"/>
      <c r="BY55" s="158"/>
      <c r="BZ55" s="158"/>
      <c r="CA55" s="158"/>
      <c r="CB55" s="158"/>
      <c r="CC55" s="349"/>
      <c r="CD55" s="158"/>
      <c r="CE55" s="158"/>
    </row>
    <row r="56" spans="1:83" ht="13" thickBot="1" x14ac:dyDescent="0.3">
      <c r="A56" s="238" t="s">
        <v>167</v>
      </c>
      <c r="B56" s="489"/>
      <c r="C56" s="23"/>
      <c r="D56" s="17"/>
      <c r="E56" s="120">
        <v>2.1</v>
      </c>
      <c r="F56" s="108"/>
      <c r="G56" s="272"/>
      <c r="H56" s="120"/>
      <c r="I56" s="108"/>
      <c r="J56" s="272"/>
      <c r="K56" s="120"/>
      <c r="L56" s="23"/>
      <c r="M56" s="17"/>
      <c r="N56" s="120">
        <v>1</v>
      </c>
      <c r="O56" s="23"/>
      <c r="P56" s="17"/>
      <c r="Q56" s="120"/>
      <c r="R56" s="23"/>
      <c r="S56" s="17"/>
      <c r="T56" s="120">
        <v>3.1</v>
      </c>
      <c r="U56" s="108"/>
      <c r="V56" s="272"/>
      <c r="W56" s="120"/>
      <c r="X56" s="108"/>
      <c r="Y56" s="272"/>
      <c r="Z56" s="120"/>
      <c r="AA56" s="108"/>
      <c r="AB56" s="272"/>
      <c r="AC56" s="120"/>
      <c r="AD56" s="108"/>
      <c r="AE56" s="272"/>
      <c r="AF56" s="120"/>
      <c r="AG56" s="108"/>
      <c r="AH56" s="272"/>
      <c r="AI56" s="120"/>
      <c r="AJ56" s="108"/>
      <c r="AK56" s="272"/>
      <c r="AL56" s="120"/>
      <c r="AM56" s="108"/>
      <c r="AN56" s="272"/>
      <c r="AO56" s="120"/>
      <c r="AP56" s="23"/>
      <c r="AQ56" s="17"/>
      <c r="AR56" s="18"/>
      <c r="AS56" s="108"/>
      <c r="AT56" s="272"/>
      <c r="AU56" s="120"/>
      <c r="AV56" s="108"/>
      <c r="AW56" s="272"/>
      <c r="AX56" s="120"/>
      <c r="AY56" s="23"/>
      <c r="AZ56" s="17"/>
      <c r="BA56" s="120"/>
      <c r="BB56" s="108"/>
      <c r="BC56" s="272"/>
      <c r="BD56" s="120"/>
      <c r="BE56" s="108"/>
      <c r="BF56" s="272"/>
      <c r="BG56" s="120"/>
      <c r="BH56" s="108"/>
      <c r="BI56" s="272"/>
      <c r="BJ56" s="120"/>
      <c r="BK56" s="24">
        <v>45620</v>
      </c>
      <c r="BL56" s="41">
        <v>18</v>
      </c>
      <c r="BS56" s="158">
        <v>121</v>
      </c>
      <c r="BT56" s="158"/>
      <c r="BU56" s="158">
        <v>95</v>
      </c>
      <c r="BV56" s="158"/>
      <c r="BW56" s="158"/>
      <c r="BX56" s="158"/>
      <c r="BY56" s="158"/>
      <c r="BZ56" s="158"/>
      <c r="CA56" s="158"/>
      <c r="CB56" s="158"/>
      <c r="CC56" s="349"/>
      <c r="CD56" s="158"/>
      <c r="CE56" s="158"/>
    </row>
    <row r="57" spans="1:83" ht="13" thickBot="1" x14ac:dyDescent="0.3">
      <c r="A57" s="238">
        <f>+L42</f>
        <v>0</v>
      </c>
      <c r="B57" s="490" t="s">
        <v>141</v>
      </c>
      <c r="C57" s="261">
        <f>IF(E57-E59=0,0.5,IF(E57&gt;E59,1,0))*$A57</f>
        <v>0</v>
      </c>
      <c r="D57" s="35"/>
      <c r="E57" s="93">
        <v>1</v>
      </c>
      <c r="F57" s="112"/>
      <c r="G57" s="35"/>
      <c r="H57" s="93"/>
      <c r="I57" s="261">
        <f>IF(K57-K59=0,0.5,IF(K57&gt;K59,1,0))*$A57</f>
        <v>0</v>
      </c>
      <c r="J57" s="35"/>
      <c r="K57" s="93">
        <v>1</v>
      </c>
      <c r="L57" s="112"/>
      <c r="M57" s="35"/>
      <c r="N57" s="93"/>
      <c r="O57" s="261"/>
      <c r="P57" s="35"/>
      <c r="Q57" s="93"/>
      <c r="R57" s="261">
        <f>IF(T57-T59=0,0.5,IF(T57&gt;T59,1,0))*$A57</f>
        <v>0</v>
      </c>
      <c r="S57" s="35"/>
      <c r="T57" s="93">
        <v>1</v>
      </c>
      <c r="U57" s="112"/>
      <c r="V57" s="35"/>
      <c r="W57" s="93"/>
      <c r="X57" s="112"/>
      <c r="Y57" s="35"/>
      <c r="Z57" s="93"/>
      <c r="AA57" s="112"/>
      <c r="AB57" s="35"/>
      <c r="AC57" s="93"/>
      <c r="AD57" s="112"/>
      <c r="AE57" s="35"/>
      <c r="AF57" s="93"/>
      <c r="AG57" s="112"/>
      <c r="AH57" s="35"/>
      <c r="AI57" s="93"/>
      <c r="AJ57" s="112"/>
      <c r="AK57" s="35"/>
      <c r="AL57" s="93"/>
      <c r="AM57" s="112"/>
      <c r="AN57" s="35"/>
      <c r="AO57" s="93"/>
      <c r="AP57" s="261">
        <f>IF(AR57-AR59=0,0.5,IF(AR57&gt;AR59,1,0))*$A57</f>
        <v>0</v>
      </c>
      <c r="AQ57" s="35"/>
      <c r="AR57" s="93"/>
      <c r="AS57" s="261"/>
      <c r="AT57" s="35"/>
      <c r="AU57" s="93"/>
      <c r="AV57" s="112"/>
      <c r="AW57" s="35"/>
      <c r="AX57" s="93"/>
      <c r="AY57" s="112"/>
      <c r="AZ57" s="35"/>
      <c r="BA57" s="93"/>
      <c r="BB57" s="112"/>
      <c r="BC57" s="35"/>
      <c r="BD57" s="93"/>
      <c r="BE57" s="112"/>
      <c r="BF57" s="35"/>
      <c r="BG57" s="93"/>
      <c r="BH57" s="112"/>
      <c r="BI57" s="35"/>
      <c r="BJ57" s="93"/>
      <c r="BK57" s="24">
        <v>45706</v>
      </c>
      <c r="BL57" s="41">
        <v>58</v>
      </c>
      <c r="BS57" s="158">
        <v>121</v>
      </c>
      <c r="BT57" s="158">
        <v>86</v>
      </c>
      <c r="BU57" s="158"/>
      <c r="BV57" s="158"/>
      <c r="BW57" s="158"/>
      <c r="BX57" s="158"/>
      <c r="BY57" s="158"/>
      <c r="BZ57" s="158"/>
      <c r="CA57" s="158"/>
      <c r="CB57" s="158"/>
      <c r="CC57" s="349"/>
      <c r="CD57" s="158"/>
      <c r="CE57" s="158"/>
    </row>
    <row r="58" spans="1:83" ht="13" thickBot="1" x14ac:dyDescent="0.3">
      <c r="A58" s="238" t="s">
        <v>166</v>
      </c>
      <c r="B58" s="489"/>
      <c r="C58" s="10"/>
      <c r="D58" s="32"/>
      <c r="E58" s="11"/>
      <c r="F58" s="10"/>
      <c r="G58" s="32"/>
      <c r="H58" s="11"/>
      <c r="I58" s="10"/>
      <c r="J58" s="32"/>
      <c r="K58" s="11">
        <v>1</v>
      </c>
      <c r="L58" s="10"/>
      <c r="M58" s="32"/>
      <c r="N58" s="11"/>
      <c r="O58" s="10"/>
      <c r="P58" s="32"/>
      <c r="Q58" s="11"/>
      <c r="R58" s="10"/>
      <c r="S58" s="32"/>
      <c r="T58" s="11">
        <v>1</v>
      </c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10"/>
      <c r="BI58" s="32"/>
      <c r="BJ58" s="11"/>
      <c r="BK58" s="24">
        <v>45767</v>
      </c>
      <c r="BL58" s="41">
        <v>71</v>
      </c>
      <c r="BS58" s="158">
        <v>106</v>
      </c>
      <c r="BT58" s="158"/>
      <c r="BU58" s="158">
        <v>94</v>
      </c>
      <c r="BV58" s="158"/>
      <c r="BW58" s="158"/>
      <c r="BX58" s="158"/>
      <c r="BY58" s="158"/>
      <c r="BZ58" s="158"/>
      <c r="CA58" s="158">
        <v>121</v>
      </c>
      <c r="CB58" s="158"/>
      <c r="CC58" s="349"/>
      <c r="CD58" s="158"/>
      <c r="CE58" s="158"/>
    </row>
    <row r="59" spans="1:83" ht="13" thickBot="1" x14ac:dyDescent="0.3">
      <c r="A59" s="238" t="s">
        <v>167</v>
      </c>
      <c r="B59" s="489"/>
      <c r="C59" s="23"/>
      <c r="D59" s="17"/>
      <c r="E59" s="120">
        <v>2</v>
      </c>
      <c r="F59" s="108"/>
      <c r="G59" s="272"/>
      <c r="H59" s="120"/>
      <c r="I59" s="23"/>
      <c r="J59" s="17"/>
      <c r="K59" s="120">
        <v>2</v>
      </c>
      <c r="L59" s="108"/>
      <c r="M59" s="272"/>
      <c r="N59" s="120"/>
      <c r="O59" s="23"/>
      <c r="P59" s="272"/>
      <c r="Q59" s="120"/>
      <c r="R59" s="23"/>
      <c r="S59" s="17"/>
      <c r="T59" s="120">
        <v>2.1</v>
      </c>
      <c r="U59" s="108"/>
      <c r="V59" s="272"/>
      <c r="W59" s="120"/>
      <c r="X59" s="108"/>
      <c r="Y59" s="272"/>
      <c r="Z59" s="120"/>
      <c r="AA59" s="108"/>
      <c r="AB59" s="272"/>
      <c r="AC59" s="120"/>
      <c r="AD59" s="108"/>
      <c r="AE59" s="272"/>
      <c r="AF59" s="120"/>
      <c r="AG59" s="108"/>
      <c r="AH59" s="272"/>
      <c r="AI59" s="120"/>
      <c r="AJ59" s="108"/>
      <c r="AK59" s="272"/>
      <c r="AL59" s="120"/>
      <c r="AM59" s="108"/>
      <c r="AN59" s="272"/>
      <c r="AO59" s="120"/>
      <c r="AP59" s="23"/>
      <c r="AQ59" s="17"/>
      <c r="AR59" s="120">
        <v>1</v>
      </c>
      <c r="AS59" s="108"/>
      <c r="AT59" s="272"/>
      <c r="AU59" s="120"/>
      <c r="AV59" s="108"/>
      <c r="AW59" s="272"/>
      <c r="AX59" s="120"/>
      <c r="AY59" s="108"/>
      <c r="AZ59" s="272"/>
      <c r="BA59" s="120"/>
      <c r="BB59" s="108"/>
      <c r="BC59" s="272"/>
      <c r="BD59" s="120"/>
      <c r="BE59" s="108"/>
      <c r="BF59" s="272"/>
      <c r="BG59" s="120"/>
      <c r="BH59" s="108"/>
      <c r="BI59" s="272"/>
      <c r="BJ59" s="120"/>
      <c r="BK59" s="24">
        <v>45784</v>
      </c>
      <c r="BL59" s="394">
        <v>75</v>
      </c>
      <c r="BS59" s="158"/>
      <c r="BT59" s="158">
        <v>121</v>
      </c>
      <c r="BU59" s="158"/>
      <c r="BV59" s="158"/>
      <c r="BW59" s="158"/>
      <c r="BX59" s="158"/>
      <c r="BY59" s="158"/>
      <c r="BZ59" s="389">
        <v>84</v>
      </c>
      <c r="CA59" s="158"/>
      <c r="CB59" s="158"/>
      <c r="CC59" s="349"/>
      <c r="CD59" s="158"/>
      <c r="CE59" s="158"/>
    </row>
    <row r="60" spans="1:83" ht="13" thickBot="1" x14ac:dyDescent="0.3">
      <c r="A60" s="238">
        <f>+O42</f>
        <v>0</v>
      </c>
      <c r="B60" s="489" t="s">
        <v>139</v>
      </c>
      <c r="C60" s="261">
        <f>IF(E60-E62=0,0.5,IF(E60&gt;E62,1,0))*$A60</f>
        <v>0</v>
      </c>
      <c r="D60" s="35"/>
      <c r="E60" s="93">
        <v>2.1</v>
      </c>
      <c r="F60" s="112"/>
      <c r="G60" s="35"/>
      <c r="H60" s="93"/>
      <c r="I60" s="261">
        <f>IF(K60-K62=0,0.5,IF(K60&gt;K62,1,0))*$A60</f>
        <v>0</v>
      </c>
      <c r="J60" s="35"/>
      <c r="K60" s="93"/>
      <c r="L60" s="261"/>
      <c r="M60" s="35"/>
      <c r="N60" s="93"/>
      <c r="O60" s="112"/>
      <c r="P60" s="35"/>
      <c r="Q60" s="93"/>
      <c r="R60" s="261"/>
      <c r="S60" s="35"/>
      <c r="T60" s="93"/>
      <c r="U60" s="112"/>
      <c r="V60" s="35"/>
      <c r="W60" s="93"/>
      <c r="X60" s="112"/>
      <c r="Y60" s="35"/>
      <c r="Z60" s="93"/>
      <c r="AA60" s="112"/>
      <c r="AB60" s="35"/>
      <c r="AC60" s="93"/>
      <c r="AD60" s="112"/>
      <c r="AE60" s="35"/>
      <c r="AF60" s="93"/>
      <c r="AG60" s="112"/>
      <c r="AH60" s="35"/>
      <c r="AI60" s="93"/>
      <c r="AJ60" s="112"/>
      <c r="AK60" s="35"/>
      <c r="AL60" s="93"/>
      <c r="AM60" s="112"/>
      <c r="AN60" s="35"/>
      <c r="AO60" s="93"/>
      <c r="AP60" s="261">
        <f>IF(AR60-AR62=0,0.5,IF(AR60&gt;AR62,1,0))*$A60</f>
        <v>0</v>
      </c>
      <c r="AQ60" s="35"/>
      <c r="AR60" s="93"/>
      <c r="AS60" s="112"/>
      <c r="AT60" s="35"/>
      <c r="AU60" s="93"/>
      <c r="AV60" s="112"/>
      <c r="AW60" s="35"/>
      <c r="AX60" s="93"/>
      <c r="AY60" s="261">
        <f>IF(BA60-BA62=0,0.5,IF(BA60&gt;BA62,1,0))*$A60</f>
        <v>0</v>
      </c>
      <c r="AZ60" s="35"/>
      <c r="BA60" s="93">
        <v>2.1</v>
      </c>
      <c r="BB60" s="112"/>
      <c r="BC60" s="35"/>
      <c r="BD60" s="93"/>
      <c r="BE60" s="112"/>
      <c r="BF60" s="35"/>
      <c r="BG60" s="93"/>
      <c r="BH60" s="112"/>
      <c r="BI60" s="35"/>
      <c r="BJ60" s="93"/>
      <c r="BK60" s="24">
        <v>45785</v>
      </c>
      <c r="BL60" s="41">
        <v>76</v>
      </c>
      <c r="BS60" s="158">
        <v>121</v>
      </c>
      <c r="BT60" s="158"/>
      <c r="BU60" s="158">
        <v>112</v>
      </c>
      <c r="BV60" s="158"/>
      <c r="BW60" s="158"/>
      <c r="BX60" s="158"/>
      <c r="BY60" s="158"/>
      <c r="BZ60" s="158"/>
      <c r="CA60" s="158"/>
      <c r="CB60" s="158"/>
      <c r="CC60" s="349"/>
      <c r="CD60" s="158"/>
      <c r="CE60" s="158"/>
    </row>
    <row r="61" spans="1:83" ht="13" thickBot="1" x14ac:dyDescent="0.3">
      <c r="A61" s="238" t="s">
        <v>166</v>
      </c>
      <c r="B61" s="489"/>
      <c r="C61" s="10"/>
      <c r="D61" s="32"/>
      <c r="E61" s="11">
        <v>2</v>
      </c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>
        <v>2</v>
      </c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10"/>
      <c r="BI61" s="32"/>
      <c r="BJ61" s="11"/>
      <c r="BK61" s="28">
        <v>45786</v>
      </c>
      <c r="BL61" s="41">
        <v>77</v>
      </c>
      <c r="BS61" s="158">
        <v>61</v>
      </c>
      <c r="BT61" s="158"/>
      <c r="BU61" s="158">
        <v>49</v>
      </c>
      <c r="BV61" s="158"/>
      <c r="BW61" s="158"/>
      <c r="BX61" s="158"/>
      <c r="BY61" s="158">
        <v>56</v>
      </c>
      <c r="BZ61" s="158"/>
      <c r="CA61" s="158"/>
      <c r="CB61" s="158"/>
      <c r="CC61" s="349"/>
      <c r="CD61" s="158"/>
      <c r="CE61" s="158"/>
    </row>
    <row r="62" spans="1:83" ht="13" thickBot="1" x14ac:dyDescent="0.3">
      <c r="A62" s="238" t="s">
        <v>167</v>
      </c>
      <c r="B62" s="489"/>
      <c r="C62" s="23"/>
      <c r="D62" s="17"/>
      <c r="E62" s="120">
        <v>1.1000000000000001</v>
      </c>
      <c r="F62" s="108"/>
      <c r="G62" s="272"/>
      <c r="H62" s="120"/>
      <c r="I62" s="23"/>
      <c r="J62" s="17"/>
      <c r="K62" s="120">
        <v>2.2000000000000002</v>
      </c>
      <c r="L62" s="108"/>
      <c r="M62" s="272"/>
      <c r="N62" s="120"/>
      <c r="O62" s="23"/>
      <c r="P62" s="272"/>
      <c r="Q62" s="120"/>
      <c r="R62" s="108"/>
      <c r="S62" s="272"/>
      <c r="T62" s="120"/>
      <c r="U62" s="108"/>
      <c r="V62" s="272"/>
      <c r="W62" s="120"/>
      <c r="X62" s="108"/>
      <c r="Y62" s="272"/>
      <c r="Z62" s="120"/>
      <c r="AA62" s="108"/>
      <c r="AB62" s="272"/>
      <c r="AC62" s="120"/>
      <c r="AD62" s="108"/>
      <c r="AE62" s="272"/>
      <c r="AF62" s="120"/>
      <c r="AG62" s="108"/>
      <c r="AH62" s="272"/>
      <c r="AI62" s="120"/>
      <c r="AJ62" s="108"/>
      <c r="AK62" s="272"/>
      <c r="AL62" s="120"/>
      <c r="AM62" s="108"/>
      <c r="AN62" s="272"/>
      <c r="AO62" s="120"/>
      <c r="AP62" s="23"/>
      <c r="AQ62" s="17"/>
      <c r="AR62" s="120"/>
      <c r="AS62" s="108"/>
      <c r="AT62" s="272"/>
      <c r="AU62" s="120"/>
      <c r="AV62" s="108"/>
      <c r="AW62" s="272"/>
      <c r="AX62" s="120"/>
      <c r="AY62" s="23"/>
      <c r="AZ62" s="17"/>
      <c r="BA62" s="120">
        <v>3.3</v>
      </c>
      <c r="BB62" s="108"/>
      <c r="BC62" s="272"/>
      <c r="BD62" s="120"/>
      <c r="BE62" s="108"/>
      <c r="BF62" s="272"/>
      <c r="BG62" s="120"/>
      <c r="BH62" s="108"/>
      <c r="BI62" s="272"/>
      <c r="BJ62" s="120"/>
      <c r="BK62" s="28">
        <v>45800</v>
      </c>
      <c r="BL62" s="41">
        <v>80</v>
      </c>
      <c r="BS62" s="158">
        <v>121</v>
      </c>
      <c r="BT62" s="158"/>
      <c r="BU62" s="158"/>
      <c r="BV62" s="158"/>
      <c r="BW62" s="158"/>
      <c r="BX62" s="158"/>
      <c r="BY62" s="158">
        <v>114</v>
      </c>
      <c r="BZ62" s="158"/>
      <c r="CA62" s="158"/>
      <c r="CB62" s="158"/>
      <c r="CC62" s="349"/>
      <c r="CD62" s="158"/>
      <c r="CE62" s="158"/>
    </row>
    <row r="63" spans="1:83" ht="13" thickBot="1" x14ac:dyDescent="0.3">
      <c r="A63" s="238">
        <f>+R42</f>
        <v>0</v>
      </c>
      <c r="B63" s="490" t="s">
        <v>130</v>
      </c>
      <c r="C63" s="261">
        <f>IF(E63-E65=0,0.5,IF(E63&gt;E65,1,0))*$A63</f>
        <v>0</v>
      </c>
      <c r="D63" s="35"/>
      <c r="E63" s="93">
        <v>1</v>
      </c>
      <c r="F63" s="112"/>
      <c r="G63" s="35"/>
      <c r="H63" s="93"/>
      <c r="I63" s="261">
        <f>IF(K63-K65=0,0.5,IF(K63&gt;K65,1,0))*$A63</f>
        <v>0</v>
      </c>
      <c r="J63" s="35"/>
      <c r="K63" s="93">
        <v>3.1</v>
      </c>
      <c r="L63" s="261">
        <f>IF(N63-N65=0,0.5,IF(N63&gt;N65,1,0))*$A63</f>
        <v>0</v>
      </c>
      <c r="M63" s="35"/>
      <c r="N63" s="93">
        <v>2.1</v>
      </c>
      <c r="O63" s="261"/>
      <c r="P63" s="35"/>
      <c r="Q63" s="93"/>
      <c r="R63" s="112"/>
      <c r="S63" s="35"/>
      <c r="T63" s="93"/>
      <c r="U63" s="112"/>
      <c r="V63" s="35"/>
      <c r="W63" s="93"/>
      <c r="X63" s="112"/>
      <c r="Y63" s="35"/>
      <c r="Z63" s="93"/>
      <c r="AA63" s="112"/>
      <c r="AB63" s="35"/>
      <c r="AC63" s="93"/>
      <c r="AD63" s="261"/>
      <c r="AE63" s="35"/>
      <c r="AF63" s="93"/>
      <c r="AG63" s="112"/>
      <c r="AH63" s="35"/>
      <c r="AI63" s="93"/>
      <c r="AJ63" s="112"/>
      <c r="AK63" s="35"/>
      <c r="AL63" s="93"/>
      <c r="AM63" s="112"/>
      <c r="AN63" s="35"/>
      <c r="AO63" s="93"/>
      <c r="AP63" s="261"/>
      <c r="AQ63" s="35"/>
      <c r="AR63" s="263"/>
      <c r="AS63" s="112"/>
      <c r="AT63" s="35"/>
      <c r="AU63" s="93"/>
      <c r="AV63" s="112"/>
      <c r="AW63" s="35"/>
      <c r="AX63" s="93"/>
      <c r="AY63" s="280"/>
      <c r="AZ63" s="262"/>
      <c r="BA63" s="93"/>
      <c r="BB63" s="112"/>
      <c r="BC63" s="35"/>
      <c r="BD63" s="93"/>
      <c r="BE63" s="112"/>
      <c r="BF63" s="35"/>
      <c r="BG63" s="93"/>
      <c r="BH63" s="112"/>
      <c r="BI63" s="35"/>
      <c r="BJ63" s="93"/>
      <c r="BK63" s="28">
        <v>45800</v>
      </c>
      <c r="BL63" s="41">
        <v>80</v>
      </c>
      <c r="BS63" s="158">
        <v>121</v>
      </c>
      <c r="BT63" s="158"/>
      <c r="BU63" s="158"/>
      <c r="BV63" s="158"/>
      <c r="BW63" s="158"/>
      <c r="BX63" s="158"/>
      <c r="BY63" s="158">
        <v>114</v>
      </c>
      <c r="BZ63" s="158"/>
      <c r="CA63" s="158"/>
      <c r="CB63" s="158"/>
      <c r="CC63" s="349"/>
      <c r="CD63" s="158"/>
      <c r="CE63" s="158"/>
    </row>
    <row r="64" spans="1:83" ht="13" thickBot="1" x14ac:dyDescent="0.3">
      <c r="A64" s="238" t="s">
        <v>166</v>
      </c>
      <c r="B64" s="489"/>
      <c r="C64" s="10"/>
      <c r="D64" s="32"/>
      <c r="E64" s="11">
        <v>1</v>
      </c>
      <c r="F64" s="10"/>
      <c r="G64" s="32"/>
      <c r="H64" s="11"/>
      <c r="I64" s="10"/>
      <c r="J64" s="32"/>
      <c r="K64" s="11"/>
      <c r="L64" s="10"/>
      <c r="M64" s="32"/>
      <c r="N64" s="11">
        <v>1</v>
      </c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10"/>
      <c r="BI64" s="32"/>
      <c r="BJ64" s="11"/>
      <c r="BK64" s="28">
        <v>45800</v>
      </c>
      <c r="BL64" s="41">
        <v>80</v>
      </c>
      <c r="BS64" s="158">
        <v>119</v>
      </c>
      <c r="BT64" s="158"/>
      <c r="BU64" s="158"/>
      <c r="BV64" s="158"/>
      <c r="BW64" s="158"/>
      <c r="BX64" s="158"/>
      <c r="BY64" s="158">
        <v>121</v>
      </c>
      <c r="BZ64" s="158"/>
      <c r="CA64" s="158"/>
      <c r="CB64" s="158"/>
      <c r="CC64" s="349"/>
      <c r="CD64" s="158"/>
      <c r="CE64" s="158"/>
    </row>
    <row r="65" spans="1:83" ht="13" thickBot="1" x14ac:dyDescent="0.3">
      <c r="A65" s="238" t="s">
        <v>167</v>
      </c>
      <c r="B65" s="489"/>
      <c r="C65" s="23"/>
      <c r="D65" s="17"/>
      <c r="E65" s="120"/>
      <c r="F65" s="108"/>
      <c r="G65" s="272"/>
      <c r="H65" s="120"/>
      <c r="I65" s="23"/>
      <c r="J65" s="17"/>
      <c r="K65" s="120">
        <v>1</v>
      </c>
      <c r="L65" s="23"/>
      <c r="M65" s="17"/>
      <c r="N65" s="120">
        <v>1</v>
      </c>
      <c r="O65" s="23"/>
      <c r="P65" s="17"/>
      <c r="Q65" s="120"/>
      <c r="R65" s="108"/>
      <c r="S65" s="272"/>
      <c r="T65" s="120"/>
      <c r="U65" s="108"/>
      <c r="V65" s="272"/>
      <c r="W65" s="120"/>
      <c r="X65" s="108"/>
      <c r="Y65" s="272"/>
      <c r="Z65" s="120"/>
      <c r="AA65" s="108"/>
      <c r="AB65" s="272"/>
      <c r="AC65" s="120"/>
      <c r="AD65" s="108"/>
      <c r="AE65" s="272"/>
      <c r="AF65" s="120"/>
      <c r="AG65" s="108"/>
      <c r="AH65" s="272"/>
      <c r="AI65" s="120"/>
      <c r="AJ65" s="108"/>
      <c r="AK65" s="272"/>
      <c r="AL65" s="120"/>
      <c r="AM65" s="108"/>
      <c r="AN65" s="272"/>
      <c r="AO65" s="120"/>
      <c r="AP65" s="23"/>
      <c r="AQ65" s="17"/>
      <c r="AR65" s="18"/>
      <c r="AS65" s="108"/>
      <c r="AT65" s="272"/>
      <c r="AU65" s="120"/>
      <c r="AV65" s="108"/>
      <c r="AW65" s="272"/>
      <c r="AX65" s="120"/>
      <c r="AY65" s="23"/>
      <c r="AZ65" s="17"/>
      <c r="BA65" s="120"/>
      <c r="BB65" s="108"/>
      <c r="BC65" s="272"/>
      <c r="BD65" s="120"/>
      <c r="BE65" s="108"/>
      <c r="BF65" s="272"/>
      <c r="BG65" s="120"/>
      <c r="BH65" s="108"/>
      <c r="BI65" s="272"/>
      <c r="BJ65" s="120"/>
      <c r="BK65" s="28">
        <v>45806</v>
      </c>
      <c r="BL65" s="41">
        <v>86</v>
      </c>
      <c r="BS65" s="158">
        <v>121</v>
      </c>
      <c r="BT65" s="158"/>
      <c r="BU65" s="158">
        <v>109</v>
      </c>
      <c r="BV65" s="158"/>
      <c r="BW65" s="158"/>
      <c r="BX65" s="158"/>
      <c r="BY65" s="158"/>
      <c r="BZ65" s="158"/>
      <c r="CA65" s="158"/>
      <c r="CB65" s="158"/>
      <c r="CC65" s="349"/>
      <c r="CD65" s="158"/>
      <c r="CE65" s="158"/>
    </row>
    <row r="66" spans="1:83" ht="13" thickBot="1" x14ac:dyDescent="0.3">
      <c r="A66" s="238">
        <f>+U42</f>
        <v>0</v>
      </c>
      <c r="B66" s="489" t="s">
        <v>9</v>
      </c>
      <c r="C66" s="112"/>
      <c r="D66" s="35"/>
      <c r="E66" s="93"/>
      <c r="F66" s="112"/>
      <c r="G66" s="35"/>
      <c r="H66" s="93"/>
      <c r="I66" s="112"/>
      <c r="J66" s="35"/>
      <c r="K66" s="93"/>
      <c r="L66" s="112"/>
      <c r="M66" s="35"/>
      <c r="N66" s="93"/>
      <c r="O66" s="112"/>
      <c r="P66" s="35"/>
      <c r="Q66" s="93"/>
      <c r="R66" s="112"/>
      <c r="S66" s="35"/>
      <c r="T66" s="93"/>
      <c r="U66" s="112"/>
      <c r="V66" s="35"/>
      <c r="W66" s="93"/>
      <c r="X66" s="112"/>
      <c r="Y66" s="35"/>
      <c r="Z66" s="93"/>
      <c r="AA66" s="112"/>
      <c r="AB66" s="35"/>
      <c r="AC66" s="93"/>
      <c r="AD66" s="112"/>
      <c r="AE66" s="35"/>
      <c r="AF66" s="93"/>
      <c r="AG66" s="112"/>
      <c r="AH66" s="35"/>
      <c r="AI66" s="93"/>
      <c r="AJ66" s="112"/>
      <c r="AK66" s="35"/>
      <c r="AL66" s="93"/>
      <c r="AM66" s="112"/>
      <c r="AN66" s="35"/>
      <c r="AO66" s="93"/>
      <c r="AP66" s="112"/>
      <c r="AQ66" s="35"/>
      <c r="AR66" s="93"/>
      <c r="AS66" s="112"/>
      <c r="AT66" s="35"/>
      <c r="AU66" s="93"/>
      <c r="AV66" s="112"/>
      <c r="AW66" s="35"/>
      <c r="AX66" s="93"/>
      <c r="AY66" s="112"/>
      <c r="AZ66" s="35"/>
      <c r="BA66" s="93"/>
      <c r="BB66" s="112"/>
      <c r="BC66" s="35"/>
      <c r="BD66" s="93"/>
      <c r="BE66" s="112"/>
      <c r="BF66" s="35"/>
      <c r="BG66" s="93"/>
      <c r="BH66" s="112"/>
      <c r="BI66" s="35"/>
      <c r="BJ66" s="93"/>
      <c r="BK66" s="28">
        <v>45807</v>
      </c>
      <c r="BL66" s="41">
        <v>88</v>
      </c>
      <c r="BS66" s="158">
        <v>37</v>
      </c>
      <c r="BT66" s="158"/>
      <c r="BU66" s="158">
        <v>61</v>
      </c>
      <c r="BV66" s="158"/>
      <c r="BW66" s="158"/>
      <c r="BX66" s="158"/>
      <c r="BY66" s="158"/>
      <c r="BZ66" s="158"/>
      <c r="CA66" s="158"/>
      <c r="CB66" s="158"/>
      <c r="CC66" s="349"/>
      <c r="CD66" s="158">
        <v>57</v>
      </c>
      <c r="CE66" s="158"/>
    </row>
    <row r="67" spans="1:83" ht="13" thickBot="1" x14ac:dyDescent="0.3">
      <c r="A67" s="238" t="s">
        <v>166</v>
      </c>
      <c r="B67" s="489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H67" s="10"/>
      <c r="BI67" s="32"/>
      <c r="BJ67" s="11"/>
      <c r="BK67" s="28">
        <v>45807</v>
      </c>
      <c r="BL67" s="394">
        <v>88</v>
      </c>
      <c r="BS67" s="389">
        <v>81</v>
      </c>
      <c r="BT67" s="158"/>
      <c r="BU67" s="158">
        <v>121</v>
      </c>
      <c r="BV67" s="158"/>
      <c r="BW67" s="158">
        <v>121</v>
      </c>
      <c r="BX67" s="158"/>
      <c r="BY67" s="158"/>
      <c r="BZ67" s="158"/>
      <c r="CA67" s="158"/>
      <c r="CB67" s="158"/>
      <c r="CC67" s="349"/>
      <c r="CD67" s="158">
        <v>81</v>
      </c>
      <c r="CE67" s="158"/>
    </row>
    <row r="68" spans="1:83" ht="13" thickBot="1" x14ac:dyDescent="0.3">
      <c r="A68" s="238" t="s">
        <v>167</v>
      </c>
      <c r="B68" s="489"/>
      <c r="C68" s="108"/>
      <c r="D68" s="272"/>
      <c r="E68" s="120"/>
      <c r="F68" s="108"/>
      <c r="G68" s="272"/>
      <c r="H68" s="120"/>
      <c r="I68" s="108"/>
      <c r="J68" s="272"/>
      <c r="K68" s="120"/>
      <c r="L68" s="108"/>
      <c r="M68" s="272"/>
      <c r="N68" s="120"/>
      <c r="O68" s="23"/>
      <c r="P68" s="272"/>
      <c r="Q68" s="120"/>
      <c r="R68" s="108"/>
      <c r="S68" s="272"/>
      <c r="T68" s="120"/>
      <c r="U68" s="108"/>
      <c r="V68" s="272"/>
      <c r="W68" s="120"/>
      <c r="X68" s="108"/>
      <c r="Y68" s="272"/>
      <c r="Z68" s="120"/>
      <c r="AA68" s="108"/>
      <c r="AB68" s="272"/>
      <c r="AC68" s="120"/>
      <c r="AD68" s="108"/>
      <c r="AE68" s="272"/>
      <c r="AF68" s="120"/>
      <c r="AG68" s="108"/>
      <c r="AH68" s="272"/>
      <c r="AI68" s="120"/>
      <c r="AJ68" s="108"/>
      <c r="AK68" s="272"/>
      <c r="AL68" s="120"/>
      <c r="AM68" s="108"/>
      <c r="AN68" s="272"/>
      <c r="AO68" s="120"/>
      <c r="AP68" s="108"/>
      <c r="AQ68" s="272"/>
      <c r="AR68" s="120"/>
      <c r="AS68" s="108"/>
      <c r="AT68" s="272"/>
      <c r="AU68" s="120"/>
      <c r="AV68" s="108"/>
      <c r="AW68" s="272"/>
      <c r="AX68" s="120"/>
      <c r="AY68" s="108"/>
      <c r="AZ68" s="272"/>
      <c r="BA68" s="120"/>
      <c r="BB68" s="108"/>
      <c r="BC68" s="272"/>
      <c r="BD68" s="120"/>
      <c r="BE68" s="108"/>
      <c r="BF68" s="272"/>
      <c r="BG68" s="120"/>
      <c r="BH68" s="108"/>
      <c r="BI68" s="272"/>
      <c r="BJ68" s="120"/>
      <c r="BK68" s="28">
        <v>45807</v>
      </c>
      <c r="BL68" s="394">
        <v>88</v>
      </c>
      <c r="BS68" s="158">
        <v>121</v>
      </c>
      <c r="BT68" s="158"/>
      <c r="BU68" s="389">
        <v>82</v>
      </c>
      <c r="BV68" s="158"/>
      <c r="BW68" s="389">
        <v>82</v>
      </c>
      <c r="BX68" s="158"/>
      <c r="BY68" s="158"/>
      <c r="BZ68" s="158"/>
      <c r="CA68" s="158"/>
      <c r="CB68" s="158"/>
      <c r="CC68" s="349"/>
      <c r="CD68" s="158">
        <v>121</v>
      </c>
      <c r="CE68" s="158"/>
    </row>
    <row r="69" spans="1:83" ht="13" thickBot="1" x14ac:dyDescent="0.3">
      <c r="A69" s="238">
        <f>+X42</f>
        <v>0</v>
      </c>
      <c r="B69" s="489" t="s">
        <v>43</v>
      </c>
      <c r="C69" s="112"/>
      <c r="D69" s="35"/>
      <c r="E69" s="93"/>
      <c r="F69" s="112"/>
      <c r="G69" s="35"/>
      <c r="H69" s="93"/>
      <c r="I69" s="112"/>
      <c r="J69" s="35"/>
      <c r="K69" s="93"/>
      <c r="L69" s="112"/>
      <c r="M69" s="35"/>
      <c r="N69" s="93"/>
      <c r="O69" s="112"/>
      <c r="P69" s="35"/>
      <c r="Q69" s="93"/>
      <c r="R69" s="112"/>
      <c r="S69" s="35"/>
      <c r="T69" s="93"/>
      <c r="U69" s="112"/>
      <c r="V69" s="35"/>
      <c r="W69" s="93"/>
      <c r="X69" s="112"/>
      <c r="Y69" s="35"/>
      <c r="Z69" s="93"/>
      <c r="AA69" s="112"/>
      <c r="AB69" s="35"/>
      <c r="AC69" s="93"/>
      <c r="AD69" s="112"/>
      <c r="AE69" s="35"/>
      <c r="AF69" s="93"/>
      <c r="AG69" s="112"/>
      <c r="AH69" s="35"/>
      <c r="AI69" s="93"/>
      <c r="AJ69" s="112"/>
      <c r="AK69" s="35"/>
      <c r="AL69" s="93"/>
      <c r="AM69" s="112"/>
      <c r="AN69" s="35"/>
      <c r="AO69" s="93"/>
      <c r="AP69" s="112"/>
      <c r="AQ69" s="35"/>
      <c r="AR69" s="93"/>
      <c r="AS69" s="112"/>
      <c r="AT69" s="35"/>
      <c r="AU69" s="93"/>
      <c r="AV69" s="112"/>
      <c r="AW69" s="35"/>
      <c r="AX69" s="93"/>
      <c r="AY69" s="112"/>
      <c r="AZ69" s="35"/>
      <c r="BA69" s="93"/>
      <c r="BB69" s="112"/>
      <c r="BC69" s="35"/>
      <c r="BD69" s="93"/>
      <c r="BE69" s="112"/>
      <c r="BF69" s="35"/>
      <c r="BG69" s="93"/>
      <c r="BH69" s="112"/>
      <c r="BI69" s="35"/>
      <c r="BJ69" s="93"/>
      <c r="BK69" s="28">
        <v>45808</v>
      </c>
      <c r="BL69" s="41">
        <v>90</v>
      </c>
      <c r="BS69" s="158"/>
      <c r="BT69" s="158">
        <v>97</v>
      </c>
      <c r="BU69" s="158"/>
      <c r="BV69" s="158"/>
      <c r="BW69" s="158"/>
      <c r="BX69" s="158"/>
      <c r="BY69" s="158"/>
      <c r="BZ69" s="158">
        <v>121</v>
      </c>
      <c r="CA69" s="158"/>
      <c r="CB69" s="158"/>
      <c r="CC69" s="349"/>
      <c r="CD69" s="158"/>
      <c r="CE69" s="158"/>
    </row>
    <row r="70" spans="1:83" ht="13" thickBot="1" x14ac:dyDescent="0.3">
      <c r="A70" s="238" t="s">
        <v>166</v>
      </c>
      <c r="B70" s="489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10"/>
      <c r="BI70" s="32"/>
      <c r="BJ70" s="11"/>
      <c r="BK70" s="24">
        <v>45821</v>
      </c>
      <c r="BL70" s="41">
        <v>95</v>
      </c>
      <c r="BS70" s="158">
        <v>121</v>
      </c>
      <c r="BT70" s="158"/>
      <c r="BU70" s="158">
        <v>101</v>
      </c>
      <c r="BV70" s="158"/>
      <c r="BW70" s="158"/>
      <c r="BX70" s="158"/>
      <c r="BZ70" s="158"/>
      <c r="CA70" s="158"/>
      <c r="CB70" s="158"/>
      <c r="CC70" s="349"/>
      <c r="CD70" s="158">
        <v>121</v>
      </c>
      <c r="CE70" s="158">
        <v>101</v>
      </c>
    </row>
    <row r="71" spans="1:83" ht="13" thickBot="1" x14ac:dyDescent="0.3">
      <c r="A71" s="238" t="s">
        <v>167</v>
      </c>
      <c r="B71" s="489"/>
      <c r="C71" s="108"/>
      <c r="D71" s="272"/>
      <c r="E71" s="120"/>
      <c r="F71" s="108"/>
      <c r="G71" s="272"/>
      <c r="H71" s="120"/>
      <c r="I71" s="108"/>
      <c r="J71" s="272"/>
      <c r="K71" s="120"/>
      <c r="L71" s="108"/>
      <c r="M71" s="272"/>
      <c r="N71" s="120"/>
      <c r="O71" s="23"/>
      <c r="P71" s="272"/>
      <c r="Q71" s="120"/>
      <c r="R71" s="108"/>
      <c r="S71" s="272"/>
      <c r="T71" s="120"/>
      <c r="U71" s="108"/>
      <c r="V71" s="272"/>
      <c r="W71" s="120"/>
      <c r="X71" s="108"/>
      <c r="Y71" s="272"/>
      <c r="Z71" s="120"/>
      <c r="AA71" s="108"/>
      <c r="AB71" s="272"/>
      <c r="AC71" s="120"/>
      <c r="AD71" s="108"/>
      <c r="AE71" s="272"/>
      <c r="AF71" s="120"/>
      <c r="AG71" s="108"/>
      <c r="AH71" s="272"/>
      <c r="AI71" s="120"/>
      <c r="AJ71" s="108"/>
      <c r="AK71" s="272"/>
      <c r="AL71" s="120"/>
      <c r="AM71" s="108"/>
      <c r="AN71" s="272"/>
      <c r="AO71" s="120"/>
      <c r="AP71" s="108"/>
      <c r="AQ71" s="272"/>
      <c r="AR71" s="120"/>
      <c r="AS71" s="108"/>
      <c r="AT71" s="272"/>
      <c r="AU71" s="120"/>
      <c r="AV71" s="108"/>
      <c r="AW71" s="272"/>
      <c r="AX71" s="120"/>
      <c r="AY71" s="108"/>
      <c r="AZ71" s="272"/>
      <c r="BA71" s="120"/>
      <c r="BB71" s="108"/>
      <c r="BC71" s="272"/>
      <c r="BD71" s="120"/>
      <c r="BE71" s="108"/>
      <c r="BF71" s="272"/>
      <c r="BG71" s="120"/>
      <c r="BH71" s="108"/>
      <c r="BI71" s="272"/>
      <c r="BJ71" s="120"/>
      <c r="BK71" s="24">
        <v>45835</v>
      </c>
      <c r="BL71" s="41">
        <v>102</v>
      </c>
      <c r="BS71" s="158">
        <v>114</v>
      </c>
      <c r="BT71" s="158"/>
      <c r="BU71" s="158"/>
      <c r="BV71" s="158"/>
      <c r="BW71" s="158"/>
      <c r="BX71" s="158"/>
      <c r="BY71" s="158">
        <v>121</v>
      </c>
      <c r="BZ71" s="158"/>
      <c r="CA71" s="158"/>
      <c r="CB71" s="158"/>
      <c r="CC71" s="349"/>
      <c r="CD71" s="158"/>
      <c r="CE71" s="158"/>
    </row>
    <row r="72" spans="1:83" ht="13" thickBot="1" x14ac:dyDescent="0.3">
      <c r="A72" s="238">
        <f>+AA42</f>
        <v>0</v>
      </c>
      <c r="B72" s="491" t="s">
        <v>171</v>
      </c>
      <c r="C72" s="112"/>
      <c r="D72" s="35"/>
      <c r="E72" s="93"/>
      <c r="F72" s="112"/>
      <c r="G72" s="35"/>
      <c r="H72" s="93"/>
      <c r="I72" s="112"/>
      <c r="J72" s="35"/>
      <c r="K72" s="93"/>
      <c r="L72" s="112"/>
      <c r="M72" s="35"/>
      <c r="N72" s="93"/>
      <c r="O72" s="112"/>
      <c r="P72" s="35"/>
      <c r="Q72" s="93"/>
      <c r="R72" s="112"/>
      <c r="S72" s="35"/>
      <c r="T72" s="93"/>
      <c r="U72" s="112"/>
      <c r="V72" s="35"/>
      <c r="W72" s="93"/>
      <c r="X72" s="112"/>
      <c r="Y72" s="35"/>
      <c r="Z72" s="93"/>
      <c r="AA72" s="112"/>
      <c r="AB72" s="35"/>
      <c r="AC72" s="93"/>
      <c r="AD72" s="112"/>
      <c r="AE72" s="35"/>
      <c r="AF72" s="93"/>
      <c r="AG72" s="112"/>
      <c r="AH72" s="35"/>
      <c r="AI72" s="93"/>
      <c r="AJ72" s="112"/>
      <c r="AK72" s="35"/>
      <c r="AL72" s="93"/>
      <c r="AM72" s="112"/>
      <c r="AN72" s="35"/>
      <c r="AO72" s="93"/>
      <c r="AP72" s="112"/>
      <c r="AQ72" s="35"/>
      <c r="AR72" s="93"/>
      <c r="AS72" s="112"/>
      <c r="AT72" s="35"/>
      <c r="AU72" s="93"/>
      <c r="AV72" s="112"/>
      <c r="AW72" s="35"/>
      <c r="AX72" s="93"/>
      <c r="AY72" s="112"/>
      <c r="AZ72" s="35"/>
      <c r="BA72" s="93"/>
      <c r="BB72" s="112"/>
      <c r="BC72" s="35"/>
      <c r="BD72" s="93"/>
      <c r="BE72" s="112"/>
      <c r="BF72" s="35"/>
      <c r="BG72" s="93"/>
      <c r="BH72" s="112"/>
      <c r="BI72" s="35"/>
      <c r="BJ72" s="93"/>
      <c r="BK72" s="24">
        <v>45835</v>
      </c>
      <c r="BL72" s="41">
        <v>102</v>
      </c>
      <c r="BS72" s="158">
        <v>121</v>
      </c>
      <c r="BT72" s="158"/>
      <c r="BU72" s="158"/>
      <c r="BV72" s="158"/>
      <c r="BW72" s="158"/>
      <c r="BX72" s="158"/>
      <c r="BY72" s="158">
        <v>93</v>
      </c>
      <c r="BZ72" s="158"/>
      <c r="CA72" s="158"/>
      <c r="CB72" s="158"/>
      <c r="CC72" s="349"/>
      <c r="CD72" s="158"/>
      <c r="CE72" s="158"/>
    </row>
    <row r="73" spans="1:83" ht="13" thickBot="1" x14ac:dyDescent="0.3">
      <c r="A73" s="238" t="s">
        <v>166</v>
      </c>
      <c r="B73" s="489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H73" s="10"/>
      <c r="BI73" s="32"/>
      <c r="BJ73" s="11"/>
      <c r="BK73" s="24">
        <v>45889</v>
      </c>
      <c r="BL73" s="41">
        <v>126</v>
      </c>
      <c r="BS73" s="158">
        <v>121</v>
      </c>
      <c r="BT73" s="158"/>
      <c r="BU73" s="158"/>
      <c r="BV73" s="389">
        <v>87</v>
      </c>
      <c r="BW73" s="158"/>
      <c r="BX73" s="158"/>
      <c r="BY73" s="158"/>
      <c r="BZ73" s="158"/>
      <c r="CA73" s="158"/>
      <c r="CB73" s="158"/>
      <c r="CC73" s="349"/>
      <c r="CD73" s="158"/>
      <c r="CE73" s="158"/>
    </row>
    <row r="74" spans="1:83" ht="13" thickBot="1" x14ac:dyDescent="0.3">
      <c r="A74" s="238" t="s">
        <v>167</v>
      </c>
      <c r="B74" s="489"/>
      <c r="C74" s="108"/>
      <c r="D74" s="272"/>
      <c r="E74" s="120"/>
      <c r="F74" s="108"/>
      <c r="G74" s="272"/>
      <c r="H74" s="120"/>
      <c r="I74" s="108"/>
      <c r="J74" s="272"/>
      <c r="K74" s="120"/>
      <c r="L74" s="108"/>
      <c r="M74" s="272"/>
      <c r="N74" s="120"/>
      <c r="O74" s="23"/>
      <c r="P74" s="272"/>
      <c r="Q74" s="120"/>
      <c r="R74" s="108"/>
      <c r="S74" s="272"/>
      <c r="T74" s="120"/>
      <c r="U74" s="108"/>
      <c r="V74" s="272"/>
      <c r="W74" s="120"/>
      <c r="X74" s="108"/>
      <c r="Y74" s="272"/>
      <c r="Z74" s="120"/>
      <c r="AA74" s="108"/>
      <c r="AB74" s="272"/>
      <c r="AC74" s="120"/>
      <c r="AD74" s="108"/>
      <c r="AE74" s="272"/>
      <c r="AF74" s="120"/>
      <c r="AG74" s="108"/>
      <c r="AH74" s="272"/>
      <c r="AI74" s="120"/>
      <c r="AJ74" s="108"/>
      <c r="AK74" s="272"/>
      <c r="AL74" s="120"/>
      <c r="AM74" s="108"/>
      <c r="AN74" s="272"/>
      <c r="AO74" s="120"/>
      <c r="AP74" s="108"/>
      <c r="AQ74" s="272"/>
      <c r="AR74" s="120"/>
      <c r="AS74" s="108"/>
      <c r="AT74" s="272"/>
      <c r="AU74" s="120"/>
      <c r="AV74" s="108"/>
      <c r="AW74" s="272"/>
      <c r="AX74" s="120"/>
      <c r="AY74" s="108"/>
      <c r="AZ74" s="272"/>
      <c r="BA74" s="120"/>
      <c r="BB74" s="108"/>
      <c r="BC74" s="272"/>
      <c r="BD74" s="120"/>
      <c r="BE74" s="108"/>
      <c r="BF74" s="272"/>
      <c r="BG74" s="120"/>
      <c r="BH74" s="108"/>
      <c r="BI74" s="272"/>
      <c r="BJ74" s="120"/>
      <c r="BK74" s="24">
        <v>45890</v>
      </c>
      <c r="BL74" s="41">
        <v>127</v>
      </c>
      <c r="BS74" s="158">
        <v>100</v>
      </c>
      <c r="BT74" s="158">
        <v>114</v>
      </c>
      <c r="BU74" s="158"/>
      <c r="BV74" s="158"/>
      <c r="BW74" s="158"/>
      <c r="BX74" s="158"/>
      <c r="BY74" s="158"/>
      <c r="BZ74" s="158">
        <v>121</v>
      </c>
      <c r="CA74" s="158"/>
      <c r="CB74" s="158"/>
      <c r="CC74" s="349"/>
      <c r="CD74" s="158"/>
      <c r="CE74" s="158"/>
    </row>
    <row r="75" spans="1:83" ht="13" thickBot="1" x14ac:dyDescent="0.3">
      <c r="A75" s="238">
        <f>+AD42</f>
        <v>0</v>
      </c>
      <c r="B75" s="491" t="s">
        <v>209</v>
      </c>
      <c r="C75" s="261"/>
      <c r="D75" s="35"/>
      <c r="E75" s="93"/>
      <c r="F75" s="112"/>
      <c r="G75" s="35"/>
      <c r="H75" s="93"/>
      <c r="I75" s="261"/>
      <c r="J75" s="35"/>
      <c r="K75" s="93"/>
      <c r="L75" s="112"/>
      <c r="M75" s="35"/>
      <c r="N75" s="93"/>
      <c r="O75" s="112"/>
      <c r="P75" s="35"/>
      <c r="Q75" s="93"/>
      <c r="R75" s="261"/>
      <c r="S75" s="35"/>
      <c r="T75" s="93"/>
      <c r="U75" s="112"/>
      <c r="V75" s="35"/>
      <c r="W75" s="93"/>
      <c r="X75" s="112"/>
      <c r="Y75" s="35"/>
      <c r="Z75" s="93"/>
      <c r="AA75" s="112"/>
      <c r="AB75" s="35"/>
      <c r="AC75" s="93"/>
      <c r="AD75" s="112"/>
      <c r="AE75" s="35"/>
      <c r="AF75" s="93"/>
      <c r="AG75" s="112"/>
      <c r="AH75" s="35"/>
      <c r="AI75" s="93"/>
      <c r="AJ75" s="112"/>
      <c r="AK75" s="35"/>
      <c r="AL75" s="93"/>
      <c r="AM75" s="112"/>
      <c r="AN75" s="35"/>
      <c r="AO75" s="93"/>
      <c r="AP75" s="112"/>
      <c r="AQ75" s="35"/>
      <c r="AR75" s="93"/>
      <c r="AS75" s="261"/>
      <c r="AT75" s="35"/>
      <c r="AU75" s="93"/>
      <c r="AV75" s="112"/>
      <c r="AW75" s="35"/>
      <c r="AX75" s="93"/>
      <c r="AY75" s="112"/>
      <c r="AZ75" s="35"/>
      <c r="BA75" s="93"/>
      <c r="BB75" s="112"/>
      <c r="BC75" s="35"/>
      <c r="BD75" s="93"/>
      <c r="BE75" s="112"/>
      <c r="BF75" s="35"/>
      <c r="BG75" s="93"/>
      <c r="BH75" s="112"/>
      <c r="BI75" s="35"/>
      <c r="BJ75" s="93"/>
      <c r="BK75" s="24">
        <v>45896</v>
      </c>
      <c r="BL75" s="41">
        <v>128</v>
      </c>
      <c r="BS75" s="158">
        <v>121</v>
      </c>
      <c r="BT75" s="158">
        <v>115</v>
      </c>
      <c r="BU75" s="158"/>
      <c r="BV75" s="158"/>
      <c r="BW75" s="158"/>
      <c r="BX75" s="158"/>
      <c r="BY75" s="158"/>
      <c r="BZ75" s="158"/>
      <c r="CA75" s="158"/>
      <c r="CB75" s="158"/>
      <c r="CC75" s="349"/>
      <c r="CD75" s="158"/>
      <c r="CE75" s="158"/>
    </row>
    <row r="76" spans="1:83" ht="13" thickBot="1" x14ac:dyDescent="0.3">
      <c r="A76" s="238" t="s">
        <v>166</v>
      </c>
      <c r="B76" s="489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  <c r="BH76" s="10"/>
      <c r="BI76" s="32"/>
      <c r="BJ76" s="11"/>
      <c r="BK76" s="24">
        <v>45912</v>
      </c>
      <c r="BL76" s="41">
        <v>135</v>
      </c>
      <c r="BS76" s="158">
        <v>121</v>
      </c>
      <c r="BT76" s="158"/>
      <c r="BU76" s="158"/>
      <c r="BV76" s="389">
        <v>65</v>
      </c>
      <c r="BW76" s="158">
        <v>121</v>
      </c>
      <c r="BX76" s="158"/>
      <c r="BY76" s="158"/>
      <c r="BZ76" s="158"/>
      <c r="CA76" s="158"/>
      <c r="CB76" s="158"/>
      <c r="CC76" s="349"/>
      <c r="CD76" s="389">
        <v>65</v>
      </c>
      <c r="CE76" s="158"/>
    </row>
    <row r="77" spans="1:83" ht="13" thickBot="1" x14ac:dyDescent="0.3">
      <c r="A77" s="238" t="s">
        <v>167</v>
      </c>
      <c r="B77" s="489"/>
      <c r="C77" s="23"/>
      <c r="D77" s="17"/>
      <c r="E77" s="120"/>
      <c r="F77" s="108"/>
      <c r="G77" s="272"/>
      <c r="H77" s="120"/>
      <c r="I77" s="108"/>
      <c r="J77" s="272"/>
      <c r="K77" s="120"/>
      <c r="L77" s="108"/>
      <c r="M77" s="272"/>
      <c r="N77" s="120"/>
      <c r="O77" s="23"/>
      <c r="P77" s="272"/>
      <c r="Q77" s="120"/>
      <c r="R77" s="108"/>
      <c r="S77" s="272"/>
      <c r="T77" s="120"/>
      <c r="U77" s="108"/>
      <c r="V77" s="272"/>
      <c r="W77" s="120"/>
      <c r="X77" s="108"/>
      <c r="Y77" s="272"/>
      <c r="Z77" s="120"/>
      <c r="AA77" s="108"/>
      <c r="AB77" s="272"/>
      <c r="AC77" s="120"/>
      <c r="AD77" s="108"/>
      <c r="AE77" s="272"/>
      <c r="AF77" s="120"/>
      <c r="AG77" s="108"/>
      <c r="AH77" s="272"/>
      <c r="AI77" s="120"/>
      <c r="AJ77" s="108"/>
      <c r="AK77" s="272"/>
      <c r="AL77" s="120"/>
      <c r="AM77" s="108"/>
      <c r="AN77" s="272"/>
      <c r="AO77" s="120"/>
      <c r="AP77" s="108"/>
      <c r="AQ77" s="272"/>
      <c r="AR77" s="120"/>
      <c r="AS77" s="23"/>
      <c r="AT77" s="17"/>
      <c r="AU77" s="120"/>
      <c r="AV77" s="108"/>
      <c r="AW77" s="272"/>
      <c r="AX77" s="120"/>
      <c r="AY77" s="108"/>
      <c r="AZ77" s="272"/>
      <c r="BA77" s="120"/>
      <c r="BB77" s="108"/>
      <c r="BC77" s="272"/>
      <c r="BD77" s="120"/>
      <c r="BE77" s="108"/>
      <c r="BF77" s="272"/>
      <c r="BG77" s="120"/>
      <c r="BH77" s="108"/>
      <c r="BI77" s="272"/>
      <c r="BJ77" s="120"/>
      <c r="BK77" s="24">
        <v>45912</v>
      </c>
      <c r="BL77" s="41">
        <v>135</v>
      </c>
      <c r="BS77" s="158">
        <v>121</v>
      </c>
      <c r="BT77" s="158"/>
      <c r="BU77" s="158"/>
      <c r="BV77" s="389">
        <v>85</v>
      </c>
      <c r="BW77" s="158">
        <v>121</v>
      </c>
      <c r="BX77" s="158"/>
      <c r="BY77" s="158"/>
      <c r="BZ77" s="158"/>
      <c r="CA77" s="158"/>
      <c r="CB77" s="158"/>
      <c r="CC77" s="349"/>
      <c r="CD77" s="389">
        <v>85</v>
      </c>
      <c r="CE77" s="158"/>
    </row>
    <row r="78" spans="1:83" ht="13" thickBot="1" x14ac:dyDescent="0.3">
      <c r="A78" s="238">
        <f>+AG42</f>
        <v>0</v>
      </c>
      <c r="B78" s="489" t="s">
        <v>156</v>
      </c>
      <c r="C78" s="112"/>
      <c r="D78" s="35"/>
      <c r="E78" s="93"/>
      <c r="F78" s="112"/>
      <c r="G78" s="35"/>
      <c r="H78" s="93"/>
      <c r="I78" s="112"/>
      <c r="J78" s="35"/>
      <c r="K78" s="93"/>
      <c r="L78" s="112"/>
      <c r="M78" s="35"/>
      <c r="N78" s="93"/>
      <c r="O78" s="112"/>
      <c r="P78" s="35"/>
      <c r="Q78" s="93"/>
      <c r="R78" s="112"/>
      <c r="S78" s="35"/>
      <c r="T78" s="93"/>
      <c r="U78" s="112"/>
      <c r="V78" s="35"/>
      <c r="W78" s="93"/>
      <c r="X78" s="112"/>
      <c r="Y78" s="35"/>
      <c r="Z78" s="93"/>
      <c r="AA78" s="112"/>
      <c r="AB78" s="35"/>
      <c r="AC78" s="93"/>
      <c r="AD78" s="112"/>
      <c r="AE78" s="35"/>
      <c r="AF78" s="93"/>
      <c r="AG78" s="112"/>
      <c r="AH78" s="35"/>
      <c r="AI78" s="93"/>
      <c r="AJ78" s="112"/>
      <c r="AK78" s="35"/>
      <c r="AL78" s="93"/>
      <c r="AM78" s="112"/>
      <c r="AN78" s="35"/>
      <c r="AO78" s="93"/>
      <c r="AP78" s="112"/>
      <c r="AQ78" s="35"/>
      <c r="AR78" s="93"/>
      <c r="AS78" s="261"/>
      <c r="AT78" s="262"/>
      <c r="AU78" s="93"/>
      <c r="AV78" s="261"/>
      <c r="AW78" s="262"/>
      <c r="AX78" s="93"/>
      <c r="AY78" s="112"/>
      <c r="AZ78" s="35"/>
      <c r="BA78" s="93"/>
      <c r="BB78" s="112"/>
      <c r="BC78" s="35"/>
      <c r="BD78" s="93"/>
      <c r="BE78" s="112"/>
      <c r="BF78" s="35"/>
      <c r="BG78" s="93"/>
      <c r="BH78" s="112"/>
      <c r="BI78" s="35"/>
      <c r="BJ78" s="93"/>
      <c r="BK78" s="24">
        <v>45926</v>
      </c>
      <c r="BL78" s="41">
        <v>142</v>
      </c>
      <c r="BS78" s="158">
        <v>120</v>
      </c>
      <c r="BT78" s="158"/>
      <c r="BU78" s="158"/>
      <c r="BV78" s="158"/>
      <c r="BW78" s="158">
        <v>117</v>
      </c>
      <c r="BX78" s="158"/>
      <c r="BY78" s="158"/>
      <c r="BZ78" s="158"/>
      <c r="CA78" s="158"/>
      <c r="CB78" s="158"/>
      <c r="CC78" s="349"/>
      <c r="CD78" s="158">
        <v>120</v>
      </c>
      <c r="CE78" s="158"/>
    </row>
    <row r="79" spans="1:83" ht="13" thickBot="1" x14ac:dyDescent="0.3">
      <c r="A79" s="238" t="s">
        <v>166</v>
      </c>
      <c r="B79" s="489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  <c r="BH79" s="10"/>
      <c r="BI79" s="32"/>
      <c r="BJ79" s="11"/>
      <c r="BK79" s="24">
        <v>45926</v>
      </c>
      <c r="BL79" s="41">
        <v>142</v>
      </c>
      <c r="BS79" s="457">
        <v>78</v>
      </c>
      <c r="BT79" s="158"/>
      <c r="BU79" s="158"/>
      <c r="BV79" s="158">
        <v>121</v>
      </c>
      <c r="BW79" s="158"/>
      <c r="BX79" s="158"/>
      <c r="BY79" s="158"/>
      <c r="BZ79" s="158"/>
      <c r="CA79" s="158"/>
      <c r="CB79" s="158"/>
      <c r="CC79" s="349"/>
      <c r="CD79" s="158"/>
      <c r="CE79" s="158"/>
    </row>
    <row r="80" spans="1:83" ht="13" thickBot="1" x14ac:dyDescent="0.3">
      <c r="A80" s="238" t="s">
        <v>167</v>
      </c>
      <c r="B80" s="489"/>
      <c r="C80" s="108"/>
      <c r="D80" s="272"/>
      <c r="E80" s="120"/>
      <c r="F80" s="108"/>
      <c r="G80" s="272"/>
      <c r="H80" s="120"/>
      <c r="I80" s="108"/>
      <c r="J80" s="272"/>
      <c r="K80" s="120"/>
      <c r="L80" s="108"/>
      <c r="M80" s="272"/>
      <c r="N80" s="120"/>
      <c r="O80" s="23"/>
      <c r="P80" s="272"/>
      <c r="Q80" s="120"/>
      <c r="R80" s="108"/>
      <c r="S80" s="272"/>
      <c r="T80" s="120"/>
      <c r="U80" s="108"/>
      <c r="V80" s="272"/>
      <c r="W80" s="120"/>
      <c r="X80" s="108"/>
      <c r="Y80" s="272"/>
      <c r="Z80" s="120"/>
      <c r="AA80" s="108"/>
      <c r="AB80" s="272"/>
      <c r="AC80" s="120"/>
      <c r="AD80" s="108"/>
      <c r="AE80" s="272"/>
      <c r="AF80" s="120"/>
      <c r="AG80" s="108"/>
      <c r="AH80" s="272"/>
      <c r="AI80" s="120"/>
      <c r="AJ80" s="108"/>
      <c r="AK80" s="272"/>
      <c r="AL80" s="120"/>
      <c r="AM80" s="108"/>
      <c r="AN80" s="272"/>
      <c r="AO80" s="120"/>
      <c r="AP80" s="108"/>
      <c r="AQ80" s="272"/>
      <c r="AR80" s="120"/>
      <c r="AS80" s="23"/>
      <c r="AT80" s="17"/>
      <c r="AU80" s="120"/>
      <c r="AV80" s="23"/>
      <c r="AW80" s="17"/>
      <c r="AX80" s="120"/>
      <c r="AY80" s="108"/>
      <c r="AZ80" s="272"/>
      <c r="BA80" s="120"/>
      <c r="BB80" s="108"/>
      <c r="BC80" s="272"/>
      <c r="BD80" s="120"/>
      <c r="BE80" s="108"/>
      <c r="BF80" s="272"/>
      <c r="BG80" s="120"/>
      <c r="BH80" s="108"/>
      <c r="BI80" s="272"/>
      <c r="BJ80" s="120"/>
      <c r="BL80" s="41"/>
      <c r="BS80" s="330"/>
      <c r="BT80" s="158"/>
      <c r="BU80" s="158"/>
      <c r="BV80" s="158"/>
      <c r="BW80" s="158"/>
      <c r="BX80" s="158"/>
      <c r="BY80" s="158"/>
      <c r="BZ80" s="158"/>
      <c r="CA80" s="158"/>
      <c r="CB80" s="158"/>
      <c r="CC80" s="349"/>
      <c r="CD80" s="158"/>
      <c r="CE80" s="158"/>
    </row>
    <row r="81" spans="1:83" ht="13" thickBot="1" x14ac:dyDescent="0.3">
      <c r="A81" s="238">
        <f>+AJ42</f>
        <v>0</v>
      </c>
      <c r="B81" s="491" t="s">
        <v>169</v>
      </c>
      <c r="C81" s="112"/>
      <c r="D81" s="35"/>
      <c r="E81" s="93"/>
      <c r="F81" s="112"/>
      <c r="G81" s="35"/>
      <c r="H81" s="93"/>
      <c r="I81" s="112"/>
      <c r="J81" s="35"/>
      <c r="K81" s="93"/>
      <c r="L81" s="112"/>
      <c r="M81" s="35"/>
      <c r="N81" s="93"/>
      <c r="O81" s="112"/>
      <c r="P81" s="35"/>
      <c r="Q81" s="93"/>
      <c r="R81" s="112"/>
      <c r="S81" s="35"/>
      <c r="T81" s="93"/>
      <c r="U81" s="112"/>
      <c r="V81" s="35"/>
      <c r="W81" s="93"/>
      <c r="X81" s="112"/>
      <c r="Y81" s="35"/>
      <c r="Z81" s="93"/>
      <c r="AA81" s="112"/>
      <c r="AB81" s="35"/>
      <c r="AC81" s="93"/>
      <c r="AD81" s="112"/>
      <c r="AE81" s="35"/>
      <c r="AF81" s="93"/>
      <c r="AG81" s="112"/>
      <c r="AH81" s="35"/>
      <c r="AI81" s="93"/>
      <c r="AJ81" s="112"/>
      <c r="AK81" s="35"/>
      <c r="AL81" s="93"/>
      <c r="AM81" s="112"/>
      <c r="AN81" s="35"/>
      <c r="AO81" s="93"/>
      <c r="AP81" s="112"/>
      <c r="AQ81" s="35"/>
      <c r="AR81" s="93"/>
      <c r="AS81" s="112"/>
      <c r="AT81" s="35"/>
      <c r="AU81" s="93"/>
      <c r="AV81" s="112"/>
      <c r="AW81" s="35"/>
      <c r="AX81" s="93"/>
      <c r="AY81" s="112"/>
      <c r="AZ81" s="35"/>
      <c r="BA81" s="93"/>
      <c r="BB81" s="112"/>
      <c r="BC81" s="35"/>
      <c r="BD81" s="93"/>
      <c r="BE81" s="112"/>
      <c r="BF81" s="35"/>
      <c r="BG81" s="93"/>
      <c r="BH81" s="112"/>
      <c r="BI81" s="35"/>
      <c r="BJ81" s="93"/>
      <c r="BL81" s="41"/>
      <c r="BS81" s="330"/>
      <c r="BT81" s="158"/>
      <c r="BU81" s="158"/>
      <c r="BV81" s="158"/>
      <c r="BW81" s="158"/>
      <c r="BX81" s="158"/>
      <c r="BY81" s="158"/>
      <c r="BZ81" s="158"/>
      <c r="CA81" s="158"/>
      <c r="CB81" s="158"/>
      <c r="CC81" s="349"/>
      <c r="CD81" s="158"/>
      <c r="CE81" s="158"/>
    </row>
    <row r="82" spans="1:83" ht="13" thickBot="1" x14ac:dyDescent="0.3">
      <c r="A82" s="238" t="s">
        <v>166</v>
      </c>
      <c r="B82" s="489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H82" s="10"/>
      <c r="BI82" s="32"/>
      <c r="BJ82" s="11"/>
      <c r="BL82" s="41"/>
      <c r="BS82" s="330"/>
      <c r="BT82" s="158"/>
      <c r="BU82" s="158"/>
      <c r="BV82" s="158"/>
      <c r="BW82" s="158"/>
      <c r="BX82" s="158"/>
      <c r="BY82" s="158"/>
      <c r="BZ82" s="158"/>
      <c r="CA82" s="158"/>
      <c r="CB82" s="158"/>
      <c r="CC82" s="349"/>
      <c r="CD82" s="158"/>
      <c r="CE82" s="158"/>
    </row>
    <row r="83" spans="1:83" ht="13" thickBot="1" x14ac:dyDescent="0.3">
      <c r="A83" s="238" t="s">
        <v>167</v>
      </c>
      <c r="B83" s="489"/>
      <c r="C83" s="108"/>
      <c r="D83" s="272"/>
      <c r="E83" s="120"/>
      <c r="F83" s="108"/>
      <c r="G83" s="272"/>
      <c r="H83" s="120"/>
      <c r="I83" s="108"/>
      <c r="J83" s="272"/>
      <c r="K83" s="120"/>
      <c r="L83" s="108"/>
      <c r="M83" s="272"/>
      <c r="N83" s="120"/>
      <c r="O83" s="23"/>
      <c r="P83" s="272"/>
      <c r="Q83" s="120"/>
      <c r="R83" s="108"/>
      <c r="S83" s="272"/>
      <c r="T83" s="120"/>
      <c r="U83" s="108"/>
      <c r="V83" s="272"/>
      <c r="W83" s="120"/>
      <c r="X83" s="108"/>
      <c r="Y83" s="272"/>
      <c r="Z83" s="120"/>
      <c r="AA83" s="108"/>
      <c r="AB83" s="272"/>
      <c r="AC83" s="120"/>
      <c r="AD83" s="108"/>
      <c r="AE83" s="272"/>
      <c r="AF83" s="120"/>
      <c r="AG83" s="108"/>
      <c r="AH83" s="272"/>
      <c r="AI83" s="120"/>
      <c r="AJ83" s="108"/>
      <c r="AK83" s="272"/>
      <c r="AL83" s="120"/>
      <c r="AM83" s="108"/>
      <c r="AN83" s="272"/>
      <c r="AO83" s="120"/>
      <c r="AP83" s="108"/>
      <c r="AQ83" s="272"/>
      <c r="AR83" s="120"/>
      <c r="AS83" s="108"/>
      <c r="AT83" s="272"/>
      <c r="AU83" s="120"/>
      <c r="AV83" s="108"/>
      <c r="AW83" s="272"/>
      <c r="AX83" s="120"/>
      <c r="AY83" s="108"/>
      <c r="AZ83" s="272"/>
      <c r="BA83" s="120"/>
      <c r="BB83" s="108"/>
      <c r="BC83" s="272"/>
      <c r="BD83" s="120"/>
      <c r="BE83" s="108"/>
      <c r="BF83" s="272"/>
      <c r="BG83" s="120"/>
      <c r="BH83" s="108"/>
      <c r="BI83" s="272"/>
      <c r="BJ83" s="120"/>
      <c r="BL83" s="41"/>
      <c r="BS83" s="330"/>
      <c r="BT83" s="158"/>
      <c r="BU83" s="158"/>
      <c r="BV83" s="158"/>
      <c r="BW83" s="158"/>
      <c r="BX83" s="158"/>
      <c r="BY83" s="158"/>
      <c r="BZ83" s="158"/>
      <c r="CA83" s="158"/>
      <c r="CB83" s="158"/>
      <c r="CC83" s="349"/>
      <c r="CD83" s="158"/>
      <c r="CE83" s="158"/>
    </row>
    <row r="84" spans="1:83" ht="13" thickBot="1" x14ac:dyDescent="0.3">
      <c r="A84" s="238">
        <f>+AM42</f>
        <v>0</v>
      </c>
      <c r="B84" s="489" t="s">
        <v>119</v>
      </c>
      <c r="C84" s="112"/>
      <c r="D84" s="35"/>
      <c r="E84" s="93"/>
      <c r="F84" s="112"/>
      <c r="G84" s="35"/>
      <c r="H84" s="93"/>
      <c r="I84" s="112"/>
      <c r="J84" s="35"/>
      <c r="K84" s="93"/>
      <c r="L84" s="112"/>
      <c r="M84" s="35"/>
      <c r="N84" s="93"/>
      <c r="O84" s="112"/>
      <c r="P84" s="35"/>
      <c r="Q84" s="93"/>
      <c r="R84" s="112"/>
      <c r="S84" s="35"/>
      <c r="T84" s="93"/>
      <c r="U84" s="112"/>
      <c r="V84" s="35"/>
      <c r="W84" s="93"/>
      <c r="X84" s="112"/>
      <c r="Y84" s="35"/>
      <c r="Z84" s="93"/>
      <c r="AA84" s="112"/>
      <c r="AB84" s="35"/>
      <c r="AC84" s="93"/>
      <c r="AD84" s="112"/>
      <c r="AE84" s="35"/>
      <c r="AF84" s="93"/>
      <c r="AG84" s="112"/>
      <c r="AH84" s="35"/>
      <c r="AI84" s="93"/>
      <c r="AJ84" s="112"/>
      <c r="AK84" s="35"/>
      <c r="AL84" s="93"/>
      <c r="AM84" s="112"/>
      <c r="AN84" s="35"/>
      <c r="AO84" s="93"/>
      <c r="AP84" s="112"/>
      <c r="AQ84" s="35"/>
      <c r="AR84" s="93"/>
      <c r="AS84" s="112"/>
      <c r="AT84" s="35"/>
      <c r="AU84" s="93"/>
      <c r="AV84" s="112"/>
      <c r="AW84" s="35"/>
      <c r="AX84" s="93"/>
      <c r="AY84" s="112"/>
      <c r="AZ84" s="35"/>
      <c r="BA84" s="93"/>
      <c r="BB84" s="112"/>
      <c r="BC84" s="35"/>
      <c r="BD84" s="93"/>
      <c r="BE84" s="112"/>
      <c r="BF84" s="35"/>
      <c r="BG84" s="93"/>
      <c r="BH84" s="112"/>
      <c r="BI84" s="35"/>
      <c r="BJ84" s="93"/>
      <c r="BL84" s="41"/>
      <c r="BS84" s="330"/>
      <c r="BT84" s="158"/>
      <c r="BU84" s="158"/>
      <c r="BV84" s="158"/>
      <c r="BW84" s="158"/>
      <c r="BX84" s="158"/>
      <c r="BY84" s="158"/>
      <c r="BZ84" s="158"/>
      <c r="CA84" s="158"/>
      <c r="CB84" s="158"/>
      <c r="CC84" s="349"/>
      <c r="CD84" s="158"/>
      <c r="CE84" s="158"/>
    </row>
    <row r="85" spans="1:83" ht="13" thickBot="1" x14ac:dyDescent="0.3">
      <c r="A85" s="238" t="s">
        <v>166</v>
      </c>
      <c r="B85" s="489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H85" s="10"/>
      <c r="BI85" s="32"/>
      <c r="BJ85" s="11"/>
      <c r="BL85" s="41"/>
      <c r="BS85" s="330"/>
      <c r="BT85" s="158"/>
      <c r="BU85" s="158"/>
      <c r="BV85" s="158"/>
      <c r="BW85" s="158"/>
      <c r="BX85" s="158"/>
      <c r="BY85" s="158"/>
      <c r="BZ85" s="158"/>
      <c r="CA85" s="158"/>
      <c r="CB85" s="158"/>
      <c r="CC85" s="349"/>
      <c r="CD85" s="158"/>
      <c r="CE85" s="158"/>
    </row>
    <row r="86" spans="1:83" ht="13" thickBot="1" x14ac:dyDescent="0.3">
      <c r="A86" s="238" t="s">
        <v>167</v>
      </c>
      <c r="B86" s="489"/>
      <c r="C86" s="108"/>
      <c r="D86" s="272"/>
      <c r="E86" s="120"/>
      <c r="F86" s="108"/>
      <c r="G86" s="272"/>
      <c r="H86" s="120"/>
      <c r="I86" s="108"/>
      <c r="J86" s="272"/>
      <c r="K86" s="120"/>
      <c r="L86" s="108"/>
      <c r="M86" s="272"/>
      <c r="N86" s="120"/>
      <c r="O86" s="23"/>
      <c r="P86" s="272"/>
      <c r="Q86" s="120"/>
      <c r="R86" s="108"/>
      <c r="S86" s="272"/>
      <c r="T86" s="120"/>
      <c r="U86" s="108"/>
      <c r="V86" s="272"/>
      <c r="W86" s="120"/>
      <c r="X86" s="108"/>
      <c r="Y86" s="272"/>
      <c r="Z86" s="120"/>
      <c r="AA86" s="108"/>
      <c r="AB86" s="272"/>
      <c r="AC86" s="120"/>
      <c r="AD86" s="108"/>
      <c r="AE86" s="272"/>
      <c r="AF86" s="120"/>
      <c r="AG86" s="108"/>
      <c r="AH86" s="272"/>
      <c r="AI86" s="120"/>
      <c r="AJ86" s="108"/>
      <c r="AK86" s="272"/>
      <c r="AL86" s="120"/>
      <c r="AM86" s="108"/>
      <c r="AN86" s="272"/>
      <c r="AO86" s="120"/>
      <c r="AP86" s="108"/>
      <c r="AQ86" s="272"/>
      <c r="AR86" s="120"/>
      <c r="AS86" s="108"/>
      <c r="AT86" s="272"/>
      <c r="AU86" s="120"/>
      <c r="AV86" s="108"/>
      <c r="AW86" s="272"/>
      <c r="AX86" s="120"/>
      <c r="AY86" s="108"/>
      <c r="AZ86" s="272"/>
      <c r="BA86" s="120"/>
      <c r="BB86" s="108"/>
      <c r="BC86" s="272"/>
      <c r="BD86" s="120"/>
      <c r="BE86" s="108"/>
      <c r="BF86" s="272"/>
      <c r="BG86" s="120"/>
      <c r="BH86" s="108"/>
      <c r="BI86" s="272"/>
      <c r="BJ86" s="120"/>
      <c r="BK86" s="212"/>
      <c r="BL86" s="213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349"/>
      <c r="CD86" s="158"/>
      <c r="CE86" s="158"/>
    </row>
    <row r="87" spans="1:83" ht="13" thickBot="1" x14ac:dyDescent="0.3">
      <c r="A87" s="238">
        <f>+AP42</f>
        <v>1</v>
      </c>
      <c r="B87" s="490" t="s">
        <v>140</v>
      </c>
      <c r="C87" s="261">
        <f>IF(E87-E89=0,0.5,IF(E87&gt;E89,1,0))*$A87</f>
        <v>1</v>
      </c>
      <c r="D87" s="35"/>
      <c r="E87" s="93">
        <v>7.1</v>
      </c>
      <c r="F87" s="112"/>
      <c r="G87" s="35"/>
      <c r="H87" s="93"/>
      <c r="I87" s="261"/>
      <c r="J87" s="35"/>
      <c r="K87" s="93"/>
      <c r="L87" s="261">
        <f>IF(N87-N89=0,0.5,IF(N87&gt;N89,1,0))*$A87</f>
        <v>1</v>
      </c>
      <c r="M87" s="35"/>
      <c r="N87" s="93">
        <v>1</v>
      </c>
      <c r="O87" s="261">
        <f>IF(Q87-Q89=0,0.5,IF(Q87&gt;Q89,1,0))*$A87</f>
        <v>0.5</v>
      </c>
      <c r="P87" s="35"/>
      <c r="Q87" s="93"/>
      <c r="R87" s="261"/>
      <c r="S87" s="35"/>
      <c r="T87" s="93"/>
      <c r="U87" s="112"/>
      <c r="V87" s="35"/>
      <c r="W87" s="93"/>
      <c r="X87" s="112"/>
      <c r="Y87" s="35"/>
      <c r="Z87" s="93"/>
      <c r="AA87" s="112"/>
      <c r="AB87" s="35"/>
      <c r="AC87" s="93"/>
      <c r="AD87" s="112"/>
      <c r="AE87" s="35"/>
      <c r="AF87" s="93"/>
      <c r="AG87" s="112"/>
      <c r="AH87" s="35"/>
      <c r="AI87" s="93"/>
      <c r="AJ87" s="112"/>
      <c r="AK87" s="35"/>
      <c r="AL87" s="93"/>
      <c r="AM87" s="112"/>
      <c r="AN87" s="35"/>
      <c r="AO87" s="93"/>
      <c r="AP87" s="112"/>
      <c r="AQ87" s="35"/>
      <c r="AR87" s="93"/>
      <c r="AS87" s="112"/>
      <c r="AT87" s="35"/>
      <c r="AU87" s="93"/>
      <c r="AV87" s="112"/>
      <c r="AW87" s="35"/>
      <c r="AX87" s="93"/>
      <c r="AY87" s="261">
        <f>IF(BA87-BA89=0,0.5,IF(BA87&gt;BA89,1,0))*$A87</f>
        <v>0</v>
      </c>
      <c r="AZ87" s="35"/>
      <c r="BA87" s="93">
        <v>1.1000000000000001</v>
      </c>
      <c r="BB87" s="261">
        <f>IF(BD87-BD89=0,0.5,IF(BD87&gt;BD89,1,0))*$A87</f>
        <v>0.5</v>
      </c>
      <c r="BC87" s="35"/>
      <c r="BD87" s="93"/>
      <c r="BE87" s="261">
        <f>IF(BG87-BG89=0,0.5,IF(BG87&gt;BG89,1,0))*$A87</f>
        <v>1</v>
      </c>
      <c r="BF87" s="35"/>
      <c r="BG87" s="93">
        <v>1</v>
      </c>
      <c r="BH87" s="112"/>
      <c r="BI87" s="35"/>
      <c r="BJ87" s="93"/>
      <c r="BK87" s="212"/>
      <c r="BL87" s="213"/>
      <c r="BS87" s="158"/>
      <c r="BT87" s="158"/>
      <c r="BU87" s="158"/>
      <c r="BV87" s="158"/>
      <c r="BW87" s="158"/>
      <c r="BX87" s="158"/>
      <c r="BY87" s="158"/>
      <c r="BZ87" s="158"/>
      <c r="CA87" s="158"/>
      <c r="CB87" s="158"/>
      <c r="CC87" s="349"/>
      <c r="CD87" s="158"/>
      <c r="CE87" s="158"/>
    </row>
    <row r="88" spans="1:83" ht="13" thickBot="1" x14ac:dyDescent="0.3">
      <c r="A88" s="238" t="s">
        <v>166</v>
      </c>
      <c r="B88" s="489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>
        <v>2</v>
      </c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>
        <v>1</v>
      </c>
      <c r="BE88" s="10"/>
      <c r="BF88" s="32"/>
      <c r="BG88" s="11"/>
      <c r="BH88" s="10"/>
      <c r="BI88" s="32"/>
      <c r="BJ88" s="11"/>
      <c r="BK88" s="333"/>
      <c r="BL88" s="41"/>
      <c r="BS88" s="158"/>
      <c r="BT88" s="158"/>
      <c r="BU88" s="158"/>
      <c r="BV88" s="158"/>
      <c r="BW88" s="158"/>
      <c r="BX88" s="158"/>
      <c r="BY88" s="158"/>
      <c r="BZ88" s="158"/>
      <c r="CA88" s="158"/>
      <c r="CB88" s="158"/>
      <c r="CC88" s="349"/>
      <c r="CD88" s="158"/>
      <c r="CE88" s="158"/>
    </row>
    <row r="89" spans="1:83" ht="13" thickBot="1" x14ac:dyDescent="0.3">
      <c r="A89" s="238" t="s">
        <v>167</v>
      </c>
      <c r="B89" s="489"/>
      <c r="C89" s="23"/>
      <c r="D89" s="17"/>
      <c r="E89" s="120">
        <v>2.1</v>
      </c>
      <c r="F89" s="108"/>
      <c r="G89" s="272"/>
      <c r="H89" s="120"/>
      <c r="I89" s="108"/>
      <c r="J89" s="272"/>
      <c r="K89" s="120"/>
      <c r="L89" s="23"/>
      <c r="M89" s="17"/>
      <c r="N89" s="120"/>
      <c r="O89" s="23"/>
      <c r="P89" s="17"/>
      <c r="Q89" s="120"/>
      <c r="R89" s="23"/>
      <c r="S89" s="17"/>
      <c r="T89" s="120"/>
      <c r="U89" s="108"/>
      <c r="V89" s="272"/>
      <c r="W89" s="120"/>
      <c r="X89" s="108"/>
      <c r="Y89" s="272"/>
      <c r="Z89" s="120"/>
      <c r="AA89" s="108"/>
      <c r="AB89" s="272"/>
      <c r="AC89" s="120"/>
      <c r="AD89" s="108"/>
      <c r="AE89" s="272"/>
      <c r="AF89" s="120"/>
      <c r="AG89" s="108"/>
      <c r="AH89" s="272"/>
      <c r="AI89" s="120"/>
      <c r="AJ89" s="108"/>
      <c r="AK89" s="272"/>
      <c r="AL89" s="120"/>
      <c r="AM89" s="108"/>
      <c r="AN89" s="272"/>
      <c r="AO89" s="120"/>
      <c r="AP89" s="108"/>
      <c r="AQ89" s="272"/>
      <c r="AR89" s="120"/>
      <c r="AS89" s="108"/>
      <c r="AT89" s="272"/>
      <c r="AU89" s="120"/>
      <c r="AV89" s="108"/>
      <c r="AW89" s="272"/>
      <c r="AX89" s="120"/>
      <c r="AY89" s="23"/>
      <c r="AZ89" s="17"/>
      <c r="BA89" s="120">
        <v>2.1</v>
      </c>
      <c r="BB89" s="23"/>
      <c r="BC89" s="17"/>
      <c r="BD89" s="120"/>
      <c r="BE89" s="23"/>
      <c r="BF89" s="17"/>
      <c r="BG89" s="120"/>
      <c r="BH89" s="108"/>
      <c r="BI89" s="272"/>
      <c r="BJ89" s="120"/>
      <c r="BL89" s="41"/>
      <c r="BS89" s="158"/>
      <c r="BT89" s="158"/>
      <c r="BU89" s="158"/>
      <c r="BV89" s="158"/>
      <c r="BW89" s="158"/>
      <c r="BX89" s="158"/>
      <c r="BY89" s="158"/>
      <c r="BZ89" s="158"/>
      <c r="CA89" s="158"/>
      <c r="CB89" s="158"/>
      <c r="CC89" s="349"/>
      <c r="CD89" s="158"/>
      <c r="CE89" s="158"/>
    </row>
    <row r="90" spans="1:83" ht="13" thickBot="1" x14ac:dyDescent="0.3">
      <c r="A90" s="238">
        <f>+AS42</f>
        <v>1</v>
      </c>
      <c r="B90" s="489" t="s">
        <v>62</v>
      </c>
      <c r="C90" s="261">
        <f>IF(E90-E92=0,0.5,IF(E90&gt;E92,1,0))*$A90</f>
        <v>1</v>
      </c>
      <c r="D90" s="35"/>
      <c r="E90" s="93">
        <v>2</v>
      </c>
      <c r="F90" s="112"/>
      <c r="G90" s="35"/>
      <c r="H90" s="93"/>
      <c r="I90" s="112"/>
      <c r="J90" s="35"/>
      <c r="K90" s="93"/>
      <c r="L90" s="261"/>
      <c r="M90" s="35"/>
      <c r="N90" s="93"/>
      <c r="O90" s="112"/>
      <c r="P90" s="35"/>
      <c r="Q90" s="93"/>
      <c r="R90" s="112"/>
      <c r="S90" s="35"/>
      <c r="T90" s="93"/>
      <c r="U90" s="112"/>
      <c r="V90" s="35"/>
      <c r="W90" s="93"/>
      <c r="X90" s="112"/>
      <c r="Y90" s="35"/>
      <c r="Z90" s="93"/>
      <c r="AA90" s="112"/>
      <c r="AB90" s="35"/>
      <c r="AC90" s="93"/>
      <c r="AD90" s="261"/>
      <c r="AE90" s="35"/>
      <c r="AF90" s="93"/>
      <c r="AG90" s="261"/>
      <c r="AH90" s="262"/>
      <c r="AI90" s="93"/>
      <c r="AJ90" s="112"/>
      <c r="AK90" s="35"/>
      <c r="AL90" s="93"/>
      <c r="AM90" s="112"/>
      <c r="AN90" s="35"/>
      <c r="AO90" s="93"/>
      <c r="AP90" s="112"/>
      <c r="AQ90" s="35"/>
      <c r="AR90" s="93"/>
      <c r="AS90" s="112"/>
      <c r="AT90" s="35"/>
      <c r="AU90" s="93"/>
      <c r="AV90" s="261">
        <f>IF(AX90-AX92=0,0.5,IF(AX90&gt;AX92,1,0))*$A90</f>
        <v>1</v>
      </c>
      <c r="AW90" s="35"/>
      <c r="AX90" s="93">
        <v>4</v>
      </c>
      <c r="AY90" s="261"/>
      <c r="AZ90" s="35"/>
      <c r="BA90" s="93"/>
      <c r="BB90" s="112"/>
      <c r="BC90" s="35"/>
      <c r="BD90" s="93"/>
      <c r="BE90" s="261"/>
      <c r="BF90" s="348"/>
      <c r="BG90" s="93"/>
      <c r="BH90" s="112"/>
      <c r="BI90" s="35"/>
      <c r="BJ90" s="93"/>
      <c r="BL90" s="41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349"/>
      <c r="CD90" s="158"/>
      <c r="CE90" s="158"/>
    </row>
    <row r="91" spans="1:83" ht="13" thickBot="1" x14ac:dyDescent="0.3">
      <c r="A91" s="238" t="s">
        <v>166</v>
      </c>
      <c r="B91" s="489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H91" s="10"/>
      <c r="BI91" s="32"/>
      <c r="BJ91" s="11"/>
      <c r="BL91" s="41"/>
      <c r="BS91" s="158"/>
      <c r="BT91" s="158"/>
      <c r="BU91" s="158"/>
      <c r="BV91" s="158"/>
      <c r="BW91" s="158"/>
      <c r="BX91" s="158"/>
      <c r="BY91" s="158"/>
      <c r="BZ91" s="158"/>
      <c r="CA91" s="158"/>
      <c r="CB91" s="158"/>
      <c r="CC91" s="349"/>
      <c r="CD91" s="158"/>
      <c r="CE91" s="158"/>
    </row>
    <row r="92" spans="1:83" ht="13" thickBot="1" x14ac:dyDescent="0.3">
      <c r="A92" s="238" t="s">
        <v>167</v>
      </c>
      <c r="B92" s="489"/>
      <c r="C92" s="23"/>
      <c r="D92" s="17"/>
      <c r="E92" s="120">
        <v>1</v>
      </c>
      <c r="F92" s="108"/>
      <c r="G92" s="272"/>
      <c r="H92" s="120"/>
      <c r="I92" s="108"/>
      <c r="J92" s="272"/>
      <c r="K92" s="120"/>
      <c r="L92" s="23"/>
      <c r="M92" s="17"/>
      <c r="N92" s="120"/>
      <c r="O92" s="23"/>
      <c r="P92" s="272"/>
      <c r="Q92" s="120"/>
      <c r="R92" s="108"/>
      <c r="S92" s="272"/>
      <c r="T92" s="120"/>
      <c r="U92" s="108"/>
      <c r="V92" s="272"/>
      <c r="W92" s="120"/>
      <c r="X92" s="108"/>
      <c r="Y92" s="272"/>
      <c r="Z92" s="120"/>
      <c r="AA92" s="108"/>
      <c r="AB92" s="272"/>
      <c r="AC92" s="120"/>
      <c r="AD92" s="23"/>
      <c r="AE92" s="17"/>
      <c r="AF92" s="120"/>
      <c r="AG92" s="23"/>
      <c r="AH92" s="17"/>
      <c r="AI92" s="120"/>
      <c r="AJ92" s="108"/>
      <c r="AK92" s="272"/>
      <c r="AL92" s="120"/>
      <c r="AM92" s="108"/>
      <c r="AN92" s="272"/>
      <c r="AO92" s="120"/>
      <c r="AP92" s="108"/>
      <c r="AQ92" s="272"/>
      <c r="AR92" s="120"/>
      <c r="AS92" s="108"/>
      <c r="AT92" s="272"/>
      <c r="AU92" s="120"/>
      <c r="AV92" s="23"/>
      <c r="AW92" s="17"/>
      <c r="AX92" s="120">
        <v>2.1</v>
      </c>
      <c r="AY92" s="23"/>
      <c r="AZ92" s="17"/>
      <c r="BA92" s="120"/>
      <c r="BB92" s="108"/>
      <c r="BC92" s="272"/>
      <c r="BD92" s="120"/>
      <c r="BE92" s="108"/>
      <c r="BF92" s="272"/>
      <c r="BG92" s="120"/>
      <c r="BH92" s="108"/>
      <c r="BI92" s="272"/>
      <c r="BJ92" s="120"/>
      <c r="BL92" s="41"/>
      <c r="BS92" s="158"/>
      <c r="BT92" s="158"/>
      <c r="BU92" s="158"/>
      <c r="BV92" s="158"/>
      <c r="BW92" s="158"/>
      <c r="BX92" s="158"/>
      <c r="BY92" s="158"/>
      <c r="BZ92" s="158"/>
      <c r="CA92" s="158"/>
      <c r="CB92" s="158"/>
      <c r="CC92" s="349"/>
      <c r="CD92" s="158"/>
      <c r="CE92" s="158"/>
    </row>
    <row r="93" spans="1:83" ht="13" thickBot="1" x14ac:dyDescent="0.3">
      <c r="A93" s="238">
        <f>+AV42</f>
        <v>1</v>
      </c>
      <c r="B93" s="489" t="s">
        <v>93</v>
      </c>
      <c r="C93" s="261">
        <f>IF(E93-E95=0,0.5,IF(E93&gt;E95,1,0))*$A93</f>
        <v>0</v>
      </c>
      <c r="D93" s="35"/>
      <c r="E93" s="93"/>
      <c r="F93" s="112"/>
      <c r="G93" s="35"/>
      <c r="H93" s="93"/>
      <c r="I93" s="112"/>
      <c r="J93" s="35"/>
      <c r="K93" s="93"/>
      <c r="L93" s="112"/>
      <c r="M93" s="35"/>
      <c r="N93" s="93"/>
      <c r="O93" s="112"/>
      <c r="P93" s="35"/>
      <c r="Q93" s="93"/>
      <c r="R93" s="112"/>
      <c r="S93" s="35"/>
      <c r="T93" s="93"/>
      <c r="U93" s="112"/>
      <c r="V93" s="35"/>
      <c r="W93" s="93"/>
      <c r="X93" s="112"/>
      <c r="Y93" s="35"/>
      <c r="Z93" s="93"/>
      <c r="AA93" s="112"/>
      <c r="AB93" s="35"/>
      <c r="AC93" s="93"/>
      <c r="AD93" s="112"/>
      <c r="AE93" s="35"/>
      <c r="AF93" s="93"/>
      <c r="AG93" s="261"/>
      <c r="AH93" s="262"/>
      <c r="AI93" s="93"/>
      <c r="AJ93" s="112"/>
      <c r="AK93" s="35"/>
      <c r="AL93" s="93"/>
      <c r="AM93" s="112"/>
      <c r="AN93" s="35"/>
      <c r="AO93" s="93"/>
      <c r="AP93" s="112"/>
      <c r="AQ93" s="35"/>
      <c r="AR93" s="93"/>
      <c r="AS93" s="261">
        <f>IF(AU93-AU95=0,0.5,IF(AU93&gt;AU95,1,0))*$A93</f>
        <v>0</v>
      </c>
      <c r="AT93" s="35"/>
      <c r="AU93" s="93">
        <v>2.1</v>
      </c>
      <c r="AV93" s="112"/>
      <c r="AW93" s="35"/>
      <c r="AX93" s="93"/>
      <c r="AY93" s="261"/>
      <c r="AZ93" s="35"/>
      <c r="BA93" s="93"/>
      <c r="BB93" s="112"/>
      <c r="BC93" s="35"/>
      <c r="BD93" s="93"/>
      <c r="BE93" s="261"/>
      <c r="BF93" s="35"/>
      <c r="BG93" s="93"/>
      <c r="BH93" s="112"/>
      <c r="BI93" s="35"/>
      <c r="BJ93" s="93"/>
      <c r="BL93" s="41"/>
      <c r="BS93" s="158"/>
      <c r="BT93" s="158"/>
      <c r="BU93" s="158"/>
      <c r="BV93" s="158"/>
      <c r="BW93" s="158"/>
      <c r="BX93" s="158"/>
      <c r="BY93" s="158"/>
      <c r="BZ93" s="158"/>
      <c r="CA93" s="158"/>
      <c r="CB93" s="158"/>
      <c r="CC93" s="349"/>
      <c r="CD93" s="158"/>
      <c r="CE93" s="158"/>
    </row>
    <row r="94" spans="1:83" ht="13" thickBot="1" x14ac:dyDescent="0.3">
      <c r="A94" s="238" t="s">
        <v>166</v>
      </c>
      <c r="B94" s="489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H94" s="10"/>
      <c r="BI94" s="32"/>
      <c r="BJ94" s="11"/>
      <c r="BL94" s="41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349"/>
      <c r="CD94" s="158"/>
      <c r="CE94" s="158"/>
    </row>
    <row r="95" spans="1:83" ht="13" thickBot="1" x14ac:dyDescent="0.3">
      <c r="A95" s="238" t="s">
        <v>167</v>
      </c>
      <c r="B95" s="489"/>
      <c r="C95" s="23"/>
      <c r="D95" s="17"/>
      <c r="E95" s="120">
        <v>1</v>
      </c>
      <c r="F95" s="108"/>
      <c r="G95" s="272"/>
      <c r="H95" s="120"/>
      <c r="I95" s="108"/>
      <c r="J95" s="272"/>
      <c r="K95" s="120"/>
      <c r="L95" s="108"/>
      <c r="M95" s="272"/>
      <c r="N95" s="120"/>
      <c r="O95" s="23"/>
      <c r="P95" s="272"/>
      <c r="Q95" s="120"/>
      <c r="R95" s="108"/>
      <c r="S95" s="272"/>
      <c r="T95" s="120"/>
      <c r="U95" s="108"/>
      <c r="V95" s="272"/>
      <c r="W95" s="120"/>
      <c r="X95" s="108"/>
      <c r="Y95" s="272"/>
      <c r="Z95" s="120"/>
      <c r="AA95" s="108"/>
      <c r="AB95" s="272"/>
      <c r="AC95" s="120"/>
      <c r="AD95" s="108"/>
      <c r="AE95" s="272"/>
      <c r="AF95" s="120"/>
      <c r="AG95" s="23"/>
      <c r="AH95" s="17"/>
      <c r="AI95" s="120"/>
      <c r="AJ95" s="108"/>
      <c r="AK95" s="272"/>
      <c r="AL95" s="120"/>
      <c r="AM95" s="108"/>
      <c r="AN95" s="272"/>
      <c r="AO95" s="120"/>
      <c r="AP95" s="108"/>
      <c r="AQ95" s="272"/>
      <c r="AR95" s="120"/>
      <c r="AS95" s="23"/>
      <c r="AT95" s="17"/>
      <c r="AU95" s="120">
        <v>4</v>
      </c>
      <c r="AV95" s="108"/>
      <c r="AW95" s="272"/>
      <c r="AX95" s="120"/>
      <c r="AY95" s="23"/>
      <c r="AZ95" s="17"/>
      <c r="BA95" s="120"/>
      <c r="BB95" s="108"/>
      <c r="BC95" s="272"/>
      <c r="BD95" s="120"/>
      <c r="BE95" s="108"/>
      <c r="BF95" s="272"/>
      <c r="BG95" s="120"/>
      <c r="BH95" s="108"/>
      <c r="BI95" s="272"/>
      <c r="BJ95" s="120"/>
      <c r="BL95" s="41"/>
      <c r="BS95" s="158"/>
      <c r="BT95" s="158"/>
      <c r="BU95" s="158"/>
      <c r="BV95" s="158"/>
      <c r="BW95" s="158"/>
      <c r="BX95" s="158"/>
      <c r="BY95" s="158"/>
      <c r="BZ95" s="158"/>
      <c r="CA95" s="158"/>
      <c r="CB95" s="158"/>
      <c r="CC95" s="349"/>
      <c r="CD95" s="158"/>
      <c r="CE95" s="158"/>
    </row>
    <row r="96" spans="1:83" ht="13" thickBot="1" x14ac:dyDescent="0.3">
      <c r="A96" s="238">
        <f>+AY42</f>
        <v>1</v>
      </c>
      <c r="B96" s="491" t="s">
        <v>239</v>
      </c>
      <c r="C96" s="261">
        <f>IF(E96-E98=0,0.5,IF(E96&gt;E98,1,0))*$A96</f>
        <v>1</v>
      </c>
      <c r="D96" s="35"/>
      <c r="E96" s="93">
        <v>2.2000000000000002</v>
      </c>
      <c r="F96" s="112"/>
      <c r="G96" s="35"/>
      <c r="H96" s="93"/>
      <c r="I96" s="261">
        <f>IF(K96-K98=0,0.5,IF(K96&gt;K98,1,0))*$A96</f>
        <v>0.5</v>
      </c>
      <c r="J96" s="35"/>
      <c r="K96" s="93"/>
      <c r="L96" s="112"/>
      <c r="M96" s="35"/>
      <c r="N96" s="93"/>
      <c r="O96" s="261">
        <f>IF(Q96-Q98=0,0.5,IF(Q96&gt;Q98,1,0))*$A96</f>
        <v>1</v>
      </c>
      <c r="P96" s="35"/>
      <c r="Q96" s="93">
        <v>3.3</v>
      </c>
      <c r="R96" s="112"/>
      <c r="S96" s="35"/>
      <c r="T96" s="93"/>
      <c r="U96" s="112"/>
      <c r="V96" s="35"/>
      <c r="W96" s="93"/>
      <c r="X96" s="112"/>
      <c r="Y96" s="35"/>
      <c r="Z96" s="93"/>
      <c r="AA96" s="112"/>
      <c r="AB96" s="35"/>
      <c r="AC96" s="93"/>
      <c r="AD96" s="112"/>
      <c r="AE96" s="35"/>
      <c r="AF96" s="93"/>
      <c r="AG96" s="112"/>
      <c r="AH96" s="35"/>
      <c r="AI96" s="93"/>
      <c r="AJ96" s="112"/>
      <c r="AK96" s="35"/>
      <c r="AL96" s="93"/>
      <c r="AM96" s="112"/>
      <c r="AN96" s="35"/>
      <c r="AO96" s="93"/>
      <c r="AP96" s="261">
        <f>IF(AR96-AR98=0,0.5,IF(AR96&gt;AR98,1,0))*$A96</f>
        <v>1</v>
      </c>
      <c r="AQ96" s="35"/>
      <c r="AR96" s="93">
        <v>2.1</v>
      </c>
      <c r="AS96" s="261"/>
      <c r="AT96" s="35"/>
      <c r="AU96" s="93"/>
      <c r="AV96" s="261"/>
      <c r="AW96" s="35"/>
      <c r="AX96" s="93"/>
      <c r="AY96" s="112"/>
      <c r="AZ96" s="35"/>
      <c r="BA96" s="93"/>
      <c r="BB96" s="261">
        <f>IF(BD96-BD98=0,0.5,IF(BD96&gt;BD98,1,0))*$A96</f>
        <v>0</v>
      </c>
      <c r="BC96" s="35"/>
      <c r="BD96" s="93"/>
      <c r="BE96" s="261">
        <f>IF(BG96-BG98=0,0.5,IF(BG96&gt;BG98,1,0))*$A96</f>
        <v>0</v>
      </c>
      <c r="BF96" s="35"/>
      <c r="BG96" s="93">
        <v>0</v>
      </c>
      <c r="BH96" s="112"/>
      <c r="BI96" s="35"/>
      <c r="BJ96" s="93"/>
      <c r="BL96" s="41"/>
      <c r="BS96" s="158"/>
      <c r="BT96" s="158"/>
      <c r="BU96" s="158"/>
      <c r="BV96" s="158"/>
      <c r="BW96" s="158"/>
      <c r="BX96" s="158"/>
      <c r="BY96" s="158"/>
      <c r="BZ96" s="158"/>
      <c r="CA96" s="158"/>
      <c r="CB96" s="158"/>
      <c r="CC96" s="349"/>
      <c r="CD96" s="158"/>
      <c r="CE96" s="158"/>
    </row>
    <row r="97" spans="1:83" ht="13" thickBot="1" x14ac:dyDescent="0.3">
      <c r="A97" s="238" t="s">
        <v>166</v>
      </c>
      <c r="B97" s="489"/>
      <c r="C97" s="10"/>
      <c r="D97" s="32"/>
      <c r="E97" s="11">
        <v>4</v>
      </c>
      <c r="F97" s="10"/>
      <c r="G97" s="32"/>
      <c r="H97" s="11"/>
      <c r="I97" s="10"/>
      <c r="J97" s="32"/>
      <c r="K97" s="11">
        <v>2</v>
      </c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10"/>
      <c r="BI97" s="32"/>
      <c r="BJ97" s="11"/>
      <c r="BL97" s="41"/>
      <c r="BS97" s="158"/>
      <c r="BT97" s="158"/>
      <c r="BU97" s="158"/>
      <c r="BV97" s="158"/>
      <c r="BW97" s="158"/>
      <c r="BX97" s="158"/>
      <c r="BY97" s="158"/>
      <c r="BZ97" s="158"/>
      <c r="CA97" s="158"/>
      <c r="CB97" s="158"/>
      <c r="CC97" s="349"/>
      <c r="CD97" s="158"/>
      <c r="CE97" s="158"/>
    </row>
    <row r="98" spans="1:83" ht="13" thickBot="1" x14ac:dyDescent="0.3">
      <c r="A98" s="238" t="s">
        <v>167</v>
      </c>
      <c r="B98" s="489"/>
      <c r="C98" s="23"/>
      <c r="D98" s="17"/>
      <c r="E98" s="120">
        <v>1</v>
      </c>
      <c r="F98" s="108"/>
      <c r="G98" s="272"/>
      <c r="H98" s="120"/>
      <c r="I98" s="23"/>
      <c r="J98" s="17"/>
      <c r="K98" s="120"/>
      <c r="L98" s="108"/>
      <c r="M98" s="272"/>
      <c r="N98" s="120"/>
      <c r="O98" s="23"/>
      <c r="P98" s="17"/>
      <c r="Q98" s="120">
        <v>2.1</v>
      </c>
      <c r="R98" s="108"/>
      <c r="S98" s="272"/>
      <c r="T98" s="120"/>
      <c r="U98" s="108"/>
      <c r="V98" s="272"/>
      <c r="W98" s="120"/>
      <c r="X98" s="108"/>
      <c r="Y98" s="272"/>
      <c r="Z98" s="120"/>
      <c r="AA98" s="108"/>
      <c r="AB98" s="272"/>
      <c r="AC98" s="120"/>
      <c r="AD98" s="108"/>
      <c r="AE98" s="272"/>
      <c r="AF98" s="120"/>
      <c r="AG98" s="108"/>
      <c r="AH98" s="272"/>
      <c r="AI98" s="120"/>
      <c r="AJ98" s="108"/>
      <c r="AK98" s="272"/>
      <c r="AL98" s="120"/>
      <c r="AM98" s="108"/>
      <c r="AN98" s="272"/>
      <c r="AO98" s="120"/>
      <c r="AP98" s="23"/>
      <c r="AQ98" s="17"/>
      <c r="AR98" s="120">
        <v>1.1000000000000001</v>
      </c>
      <c r="AS98" s="23"/>
      <c r="AT98" s="17"/>
      <c r="AU98" s="120"/>
      <c r="AV98" s="23"/>
      <c r="AW98" s="17"/>
      <c r="AX98" s="120"/>
      <c r="AY98" s="108"/>
      <c r="AZ98" s="272"/>
      <c r="BA98" s="120"/>
      <c r="BB98" s="23"/>
      <c r="BC98" s="17"/>
      <c r="BD98" s="120">
        <v>1</v>
      </c>
      <c r="BE98" s="23"/>
      <c r="BF98" s="17"/>
      <c r="BG98" s="120">
        <v>1</v>
      </c>
      <c r="BH98" s="108"/>
      <c r="BI98" s="272"/>
      <c r="BJ98" s="120"/>
      <c r="BL98" s="41"/>
      <c r="BS98" s="158"/>
      <c r="BT98" s="158"/>
      <c r="BU98" s="158"/>
      <c r="BV98" s="158"/>
      <c r="BW98" s="158"/>
      <c r="BX98" s="158"/>
      <c r="BY98" s="158"/>
      <c r="BZ98" s="158"/>
      <c r="CA98" s="158"/>
      <c r="CB98" s="158"/>
      <c r="CC98" s="349"/>
      <c r="CD98" s="158"/>
      <c r="CE98" s="158"/>
    </row>
    <row r="99" spans="1:83" ht="13" thickBot="1" x14ac:dyDescent="0.3">
      <c r="A99" s="238">
        <f>+BB42</f>
        <v>0</v>
      </c>
      <c r="B99" s="491" t="s">
        <v>270</v>
      </c>
      <c r="C99" s="261">
        <f>IF(E99-E101=0,0.5,IF(E99&gt;E101,1,0))*$A99</f>
        <v>0</v>
      </c>
      <c r="D99" s="35"/>
      <c r="E99" s="93">
        <v>1</v>
      </c>
      <c r="F99" s="112"/>
      <c r="G99" s="35"/>
      <c r="H99" s="93"/>
      <c r="I99" s="112"/>
      <c r="J99" s="35"/>
      <c r="K99" s="93"/>
      <c r="L99" s="112"/>
      <c r="M99" s="35"/>
      <c r="N99" s="93"/>
      <c r="O99" s="112"/>
      <c r="P99" s="35"/>
      <c r="Q99" s="93"/>
      <c r="R99" s="112"/>
      <c r="S99" s="35"/>
      <c r="T99" s="93"/>
      <c r="U99" s="112"/>
      <c r="V99" s="35"/>
      <c r="W99" s="93"/>
      <c r="X99" s="112"/>
      <c r="Y99" s="35"/>
      <c r="Z99" s="93"/>
      <c r="AA99" s="112"/>
      <c r="AB99" s="35"/>
      <c r="AC99" s="93"/>
      <c r="AD99" s="112"/>
      <c r="AE99" s="35"/>
      <c r="AF99" s="93"/>
      <c r="AG99" s="112"/>
      <c r="AH99" s="35"/>
      <c r="AI99" s="93"/>
      <c r="AJ99" s="112"/>
      <c r="AK99" s="35"/>
      <c r="AL99" s="93"/>
      <c r="AM99" s="112"/>
      <c r="AN99" s="35"/>
      <c r="AO99" s="93"/>
      <c r="AP99" s="261">
        <f>IF(AR99-AR101=0,0.5,IF(AR99&gt;AR101,1,0))*$A99</f>
        <v>0</v>
      </c>
      <c r="AQ99" s="35"/>
      <c r="AR99" s="93"/>
      <c r="AS99" s="112"/>
      <c r="AT99" s="35"/>
      <c r="AU99" s="93"/>
      <c r="AV99" s="112"/>
      <c r="AW99" s="35"/>
      <c r="AX99" s="93"/>
      <c r="AY99" s="261">
        <f>IF(BA99-BA101=0,0.5,IF(BA99&gt;BA101,1,0))*$A99</f>
        <v>0</v>
      </c>
      <c r="AZ99" s="35"/>
      <c r="BA99" s="93">
        <v>1</v>
      </c>
      <c r="BB99" s="112"/>
      <c r="BC99" s="35"/>
      <c r="BD99" s="93"/>
      <c r="BE99" s="261"/>
      <c r="BF99" s="35"/>
      <c r="BG99" s="93"/>
      <c r="BH99" s="112"/>
      <c r="BI99" s="35"/>
      <c r="BJ99" s="93"/>
      <c r="BL99" s="41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349"/>
      <c r="CD99" s="158"/>
      <c r="CE99" s="158"/>
    </row>
    <row r="100" spans="1:83" ht="13" thickBot="1" x14ac:dyDescent="0.3">
      <c r="A100" s="238" t="s">
        <v>166</v>
      </c>
      <c r="B100" s="489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>
        <v>1</v>
      </c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10"/>
      <c r="BI100" s="32"/>
      <c r="BJ100" s="11"/>
      <c r="BK100" s="28"/>
      <c r="BL100" s="41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349"/>
      <c r="CD100" s="158"/>
      <c r="CE100" s="158"/>
    </row>
    <row r="101" spans="1:83" ht="13" thickBot="1" x14ac:dyDescent="0.3">
      <c r="A101" s="238" t="s">
        <v>167</v>
      </c>
      <c r="B101" s="489"/>
      <c r="C101" s="23"/>
      <c r="D101" s="17"/>
      <c r="E101" s="120"/>
      <c r="F101" s="108"/>
      <c r="G101" s="272"/>
      <c r="H101" s="120"/>
      <c r="I101" s="108"/>
      <c r="J101" s="272"/>
      <c r="K101" s="120"/>
      <c r="L101" s="108"/>
      <c r="M101" s="272"/>
      <c r="N101" s="120"/>
      <c r="O101" s="23"/>
      <c r="P101" s="272"/>
      <c r="Q101" s="120"/>
      <c r="R101" s="108"/>
      <c r="S101" s="272"/>
      <c r="T101" s="120"/>
      <c r="U101" s="108"/>
      <c r="V101" s="272"/>
      <c r="W101" s="120"/>
      <c r="X101" s="108"/>
      <c r="Y101" s="272"/>
      <c r="Z101" s="120"/>
      <c r="AA101" s="108"/>
      <c r="AB101" s="272"/>
      <c r="AC101" s="120"/>
      <c r="AD101" s="108"/>
      <c r="AE101" s="272"/>
      <c r="AF101" s="120"/>
      <c r="AG101" s="108"/>
      <c r="AH101" s="272"/>
      <c r="AI101" s="120"/>
      <c r="AJ101" s="108"/>
      <c r="AK101" s="272"/>
      <c r="AL101" s="120"/>
      <c r="AM101" s="108"/>
      <c r="AN101" s="272"/>
      <c r="AO101" s="120"/>
      <c r="AP101" s="23"/>
      <c r="AQ101" s="17"/>
      <c r="AR101" s="120"/>
      <c r="AS101" s="108"/>
      <c r="AT101" s="272"/>
      <c r="AU101" s="120"/>
      <c r="AV101" s="108"/>
      <c r="AW101" s="272"/>
      <c r="AX101" s="120"/>
      <c r="AY101" s="23"/>
      <c r="AZ101" s="17"/>
      <c r="BA101" s="120"/>
      <c r="BB101" s="108"/>
      <c r="BC101" s="272"/>
      <c r="BD101" s="120"/>
      <c r="BE101" s="23"/>
      <c r="BF101" s="17"/>
      <c r="BG101" s="120"/>
      <c r="BH101" s="108"/>
      <c r="BI101" s="272"/>
      <c r="BJ101" s="120"/>
      <c r="BK101" s="28"/>
      <c r="BL101" s="41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349"/>
      <c r="CD101" s="158"/>
      <c r="CE101" s="158"/>
    </row>
    <row r="102" spans="1:83" ht="13" thickBot="1" x14ac:dyDescent="0.3">
      <c r="A102" s="238">
        <f>+BE42</f>
        <v>1</v>
      </c>
      <c r="B102" s="491" t="s">
        <v>271</v>
      </c>
      <c r="C102" s="261">
        <f>IF(E102-E104=0,0.5,IF(E102&gt;E104,1,0))*$A102</f>
        <v>1</v>
      </c>
      <c r="D102" s="35"/>
      <c r="E102" s="93">
        <v>4</v>
      </c>
      <c r="F102" s="112"/>
      <c r="G102" s="35"/>
      <c r="H102" s="93"/>
      <c r="I102" s="112"/>
      <c r="J102" s="35"/>
      <c r="K102" s="93"/>
      <c r="L102" s="112"/>
      <c r="M102" s="35"/>
      <c r="N102" s="93"/>
      <c r="O102" s="112"/>
      <c r="P102" s="35"/>
      <c r="Q102" s="93"/>
      <c r="R102" s="112"/>
      <c r="S102" s="35"/>
      <c r="T102" s="93"/>
      <c r="U102" s="112"/>
      <c r="V102" s="35"/>
      <c r="W102" s="93"/>
      <c r="X102" s="112"/>
      <c r="Y102" s="35"/>
      <c r="Z102" s="93"/>
      <c r="AA102" s="112"/>
      <c r="AB102" s="35"/>
      <c r="AC102" s="93"/>
      <c r="AD102" s="112"/>
      <c r="AE102" s="35"/>
      <c r="AF102" s="93"/>
      <c r="AG102" s="112"/>
      <c r="AH102" s="35"/>
      <c r="AI102" s="93"/>
      <c r="AJ102" s="112"/>
      <c r="AK102" s="35"/>
      <c r="AL102" s="93"/>
      <c r="AM102" s="112"/>
      <c r="AN102" s="35"/>
      <c r="AO102" s="93"/>
      <c r="AP102" s="261">
        <f>IF(AR102-AR104=0,0.5,IF(AR102&gt;AR104,1,0))*$A102</f>
        <v>0</v>
      </c>
      <c r="AQ102" s="35"/>
      <c r="AR102" s="93"/>
      <c r="AS102" s="261"/>
      <c r="AT102" s="35"/>
      <c r="AU102" s="93"/>
      <c r="AV102" s="261"/>
      <c r="AW102" s="35"/>
      <c r="AX102" s="93"/>
      <c r="AY102" s="261">
        <f>IF(BA102-BA104=0,0.5,IF(BA102&gt;BA104,1,0))*$A102</f>
        <v>1</v>
      </c>
      <c r="AZ102" s="35"/>
      <c r="BA102" s="93">
        <v>1</v>
      </c>
      <c r="BB102" s="261"/>
      <c r="BC102" s="35"/>
      <c r="BD102" s="93"/>
      <c r="BE102" s="112"/>
      <c r="BF102" s="35"/>
      <c r="BG102" s="93"/>
      <c r="BH102" s="112"/>
      <c r="BI102" s="35"/>
      <c r="BJ102" s="93"/>
      <c r="BK102" s="28"/>
      <c r="BL102" s="41"/>
      <c r="BS102" s="158"/>
      <c r="BT102" s="158"/>
      <c r="BU102" s="158"/>
      <c r="BV102" s="158"/>
      <c r="BW102" s="158"/>
      <c r="BX102" s="158"/>
      <c r="BY102" s="158"/>
      <c r="BZ102" s="158"/>
      <c r="CA102" s="158"/>
      <c r="CB102" s="158"/>
      <c r="CC102" s="349"/>
      <c r="CD102" s="158"/>
      <c r="CE102" s="158"/>
    </row>
    <row r="103" spans="1:83" ht="13" thickBot="1" x14ac:dyDescent="0.3">
      <c r="A103" s="238" t="s">
        <v>166</v>
      </c>
      <c r="B103" s="489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10"/>
      <c r="BI103" s="32"/>
      <c r="BJ103" s="11"/>
      <c r="BK103" s="28"/>
      <c r="BL103" s="41"/>
      <c r="BS103" s="158"/>
      <c r="BT103" s="158"/>
      <c r="BU103" s="158"/>
      <c r="BV103" s="158"/>
      <c r="BW103" s="158"/>
      <c r="BX103" s="158"/>
      <c r="BY103" s="158"/>
      <c r="BZ103" s="158"/>
      <c r="CA103" s="158"/>
      <c r="CB103" s="158"/>
      <c r="CC103" s="349"/>
      <c r="CD103" s="158"/>
      <c r="CE103" s="158"/>
    </row>
    <row r="104" spans="1:83" ht="13" thickBot="1" x14ac:dyDescent="0.3">
      <c r="A104" s="238" t="s">
        <v>167</v>
      </c>
      <c r="B104" s="489"/>
      <c r="C104" s="23"/>
      <c r="D104" s="17"/>
      <c r="E104" s="120">
        <v>2</v>
      </c>
      <c r="F104" s="108"/>
      <c r="G104" s="272"/>
      <c r="H104" s="120"/>
      <c r="I104" s="108"/>
      <c r="J104" s="272"/>
      <c r="K104" s="120"/>
      <c r="L104" s="108"/>
      <c r="M104" s="272"/>
      <c r="N104" s="120"/>
      <c r="O104" s="23"/>
      <c r="P104" s="272"/>
      <c r="Q104" s="120"/>
      <c r="R104" s="108"/>
      <c r="S104" s="272"/>
      <c r="T104" s="120"/>
      <c r="U104" s="108"/>
      <c r="V104" s="272"/>
      <c r="W104" s="120"/>
      <c r="X104" s="108"/>
      <c r="Y104" s="272"/>
      <c r="Z104" s="120"/>
      <c r="AA104" s="108"/>
      <c r="AB104" s="272"/>
      <c r="AC104" s="120"/>
      <c r="AD104" s="108"/>
      <c r="AE104" s="272"/>
      <c r="AF104" s="120"/>
      <c r="AG104" s="108"/>
      <c r="AH104" s="272"/>
      <c r="AI104" s="120"/>
      <c r="AJ104" s="108"/>
      <c r="AK104" s="272"/>
      <c r="AL104" s="120"/>
      <c r="AM104" s="108"/>
      <c r="AN104" s="272"/>
      <c r="AO104" s="120"/>
      <c r="AP104" s="23"/>
      <c r="AQ104" s="17"/>
      <c r="AR104" s="120">
        <v>1</v>
      </c>
      <c r="AS104" s="23"/>
      <c r="AT104" s="17"/>
      <c r="AU104" s="120"/>
      <c r="AV104" s="23"/>
      <c r="AW104" s="17"/>
      <c r="AX104" s="120"/>
      <c r="AY104" s="23"/>
      <c r="AZ104" s="17"/>
      <c r="BA104" s="120"/>
      <c r="BB104" s="23"/>
      <c r="BC104" s="17"/>
      <c r="BD104" s="120"/>
      <c r="BE104" s="108"/>
      <c r="BF104" s="272"/>
      <c r="BG104" s="120"/>
      <c r="BH104" s="108"/>
      <c r="BI104" s="272"/>
      <c r="BJ104" s="120"/>
      <c r="BK104" s="28"/>
      <c r="BL104" s="41"/>
      <c r="BS104" s="158"/>
      <c r="BT104" s="158"/>
      <c r="BU104" s="158"/>
      <c r="BV104" s="158"/>
      <c r="BW104" s="158"/>
      <c r="BX104" s="158"/>
      <c r="BY104" s="158"/>
      <c r="BZ104" s="158"/>
      <c r="CA104" s="158"/>
      <c r="CB104" s="158"/>
      <c r="CC104" s="349"/>
      <c r="CD104" s="158"/>
      <c r="CE104" s="158"/>
    </row>
    <row r="105" spans="1:83" ht="13" thickBot="1" x14ac:dyDescent="0.3">
      <c r="A105" s="238">
        <f>+BH42</f>
        <v>0</v>
      </c>
      <c r="B105" s="490" t="s">
        <v>121</v>
      </c>
      <c r="C105" s="261"/>
      <c r="D105" s="35"/>
      <c r="E105" s="93"/>
      <c r="F105" s="112"/>
      <c r="G105" s="35"/>
      <c r="H105" s="93"/>
      <c r="I105" s="112"/>
      <c r="J105" s="35"/>
      <c r="K105" s="93"/>
      <c r="L105" s="112"/>
      <c r="M105" s="35"/>
      <c r="N105" s="93"/>
      <c r="O105" s="112"/>
      <c r="P105" s="35"/>
      <c r="Q105" s="93"/>
      <c r="R105" s="112"/>
      <c r="S105" s="35"/>
      <c r="T105" s="93"/>
      <c r="U105" s="112"/>
      <c r="V105" s="35"/>
      <c r="W105" s="93"/>
      <c r="X105" s="112"/>
      <c r="Y105" s="35"/>
      <c r="Z105" s="93"/>
      <c r="AA105" s="261"/>
      <c r="AB105" s="35"/>
      <c r="AC105" s="93"/>
      <c r="AD105" s="261"/>
      <c r="AE105" s="35"/>
      <c r="AF105" s="93"/>
      <c r="AG105" s="112"/>
      <c r="AH105" s="35"/>
      <c r="AI105" s="93"/>
      <c r="AJ105" s="261"/>
      <c r="AK105" s="35"/>
      <c r="AL105" s="93"/>
      <c r="AM105" s="112"/>
      <c r="AN105" s="35"/>
      <c r="AO105" s="93"/>
      <c r="AP105" s="112"/>
      <c r="AQ105" s="35"/>
      <c r="AR105" s="93"/>
      <c r="AS105" s="112"/>
      <c r="AT105" s="35"/>
      <c r="AU105" s="93"/>
      <c r="AV105" s="112"/>
      <c r="AW105" s="35"/>
      <c r="AX105" s="93"/>
      <c r="AY105" s="112"/>
      <c r="AZ105" s="35"/>
      <c r="BA105" s="93"/>
      <c r="BB105" s="112"/>
      <c r="BC105" s="35"/>
      <c r="BD105" s="93"/>
      <c r="BE105" s="112"/>
      <c r="BF105" s="35"/>
      <c r="BG105" s="93"/>
      <c r="BH105" s="112"/>
      <c r="BI105" s="35"/>
      <c r="BJ105" s="93"/>
      <c r="BK105" s="28"/>
      <c r="BL105" s="41"/>
      <c r="BS105" s="158"/>
      <c r="BT105" s="158"/>
      <c r="BU105" s="158"/>
      <c r="BV105" s="158"/>
      <c r="BW105" s="158"/>
      <c r="BX105" s="158"/>
      <c r="BY105" s="158"/>
      <c r="BZ105" s="158"/>
      <c r="CA105" s="158"/>
      <c r="CB105" s="158"/>
      <c r="CC105" s="349"/>
      <c r="CD105" s="158"/>
      <c r="CE105" s="158"/>
    </row>
    <row r="106" spans="1:83" ht="13" thickBot="1" x14ac:dyDescent="0.3">
      <c r="A106" s="238" t="s">
        <v>166</v>
      </c>
      <c r="B106" s="489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10"/>
      <c r="BI106" s="32"/>
      <c r="BJ106" s="11"/>
      <c r="BK106" s="28"/>
      <c r="BL106" s="41"/>
      <c r="BS106" s="158"/>
      <c r="BT106" s="158"/>
      <c r="BU106" s="158"/>
      <c r="BV106" s="158"/>
      <c r="BW106" s="158"/>
      <c r="BX106" s="158"/>
      <c r="BY106" s="158"/>
      <c r="BZ106" s="158"/>
      <c r="CA106" s="158"/>
      <c r="CB106" s="158"/>
      <c r="CC106" s="349"/>
      <c r="CD106" s="158"/>
      <c r="CE106" s="158"/>
    </row>
    <row r="107" spans="1:83" ht="13" thickBot="1" x14ac:dyDescent="0.3">
      <c r="A107" s="238" t="s">
        <v>167</v>
      </c>
      <c r="B107" s="489"/>
      <c r="C107" s="108"/>
      <c r="D107" s="272"/>
      <c r="E107" s="120"/>
      <c r="F107" s="108"/>
      <c r="G107" s="272"/>
      <c r="H107" s="120"/>
      <c r="I107" s="108"/>
      <c r="J107" s="272"/>
      <c r="K107" s="120"/>
      <c r="L107" s="108"/>
      <c r="M107" s="272"/>
      <c r="N107" s="120"/>
      <c r="O107" s="23"/>
      <c r="P107" s="272"/>
      <c r="Q107" s="120"/>
      <c r="R107" s="108"/>
      <c r="S107" s="272"/>
      <c r="T107" s="120"/>
      <c r="U107" s="108"/>
      <c r="V107" s="272"/>
      <c r="W107" s="120"/>
      <c r="X107" s="108"/>
      <c r="Y107" s="272"/>
      <c r="Z107" s="120"/>
      <c r="AA107" s="108"/>
      <c r="AB107" s="272"/>
      <c r="AC107" s="120"/>
      <c r="AD107" s="108"/>
      <c r="AE107" s="272"/>
      <c r="AF107" s="120"/>
      <c r="AG107" s="108"/>
      <c r="AH107" s="272"/>
      <c r="AI107" s="120"/>
      <c r="AJ107" s="108"/>
      <c r="AK107" s="272"/>
      <c r="AL107" s="120"/>
      <c r="AM107" s="108"/>
      <c r="AN107" s="272"/>
      <c r="AO107" s="120"/>
      <c r="AP107" s="108"/>
      <c r="AQ107" s="272"/>
      <c r="AR107" s="120"/>
      <c r="AS107" s="108"/>
      <c r="AT107" s="272"/>
      <c r="AU107" s="120"/>
      <c r="AV107" s="108"/>
      <c r="AW107" s="272"/>
      <c r="AX107" s="120"/>
      <c r="AY107" s="108"/>
      <c r="AZ107" s="272"/>
      <c r="BA107" s="120"/>
      <c r="BB107" s="108"/>
      <c r="BC107" s="272"/>
      <c r="BD107" s="120"/>
      <c r="BE107" s="108"/>
      <c r="BF107" s="272"/>
      <c r="BG107" s="120"/>
      <c r="BH107" s="108"/>
      <c r="BI107" s="272"/>
      <c r="BJ107" s="120"/>
      <c r="BL107" s="41"/>
      <c r="BS107" s="158"/>
      <c r="BT107" s="158"/>
      <c r="BU107" s="158"/>
      <c r="BV107" s="158"/>
      <c r="BW107" s="158"/>
      <c r="BX107" s="158"/>
      <c r="BY107" s="158"/>
      <c r="BZ107" s="158"/>
      <c r="CA107" s="158"/>
      <c r="CB107" s="158"/>
      <c r="CC107" s="349"/>
      <c r="CD107" s="158"/>
      <c r="CE107" s="158"/>
    </row>
    <row r="108" spans="1:83" ht="13" thickBot="1" x14ac:dyDescent="0.3">
      <c r="A108" s="238" t="s">
        <v>165</v>
      </c>
      <c r="B108" s="489" t="s">
        <v>52</v>
      </c>
      <c r="C108" s="261"/>
      <c r="D108" s="35"/>
      <c r="E108" s="93"/>
      <c r="F108" s="112"/>
      <c r="G108" s="35"/>
      <c r="H108" s="93"/>
      <c r="I108" s="261"/>
      <c r="J108" s="35"/>
      <c r="K108" s="93"/>
      <c r="L108" s="112"/>
      <c r="M108" s="35"/>
      <c r="N108" s="93"/>
      <c r="O108" s="112"/>
      <c r="P108" s="35"/>
      <c r="Q108" s="93"/>
      <c r="R108" s="261"/>
      <c r="S108" s="35"/>
      <c r="T108" s="93"/>
      <c r="U108" s="112"/>
      <c r="V108" s="35"/>
      <c r="W108" s="93"/>
      <c r="X108" s="112"/>
      <c r="Y108" s="35"/>
      <c r="Z108" s="93"/>
      <c r="AA108" s="261"/>
      <c r="AB108" s="35"/>
      <c r="AC108" s="93"/>
      <c r="AD108" s="261"/>
      <c r="AE108" s="35"/>
      <c r="AF108" s="93"/>
      <c r="AG108" s="112"/>
      <c r="AH108" s="35"/>
      <c r="AI108" s="93"/>
      <c r="AJ108" s="112"/>
      <c r="AK108" s="35"/>
      <c r="AL108" s="93"/>
      <c r="AM108" s="112"/>
      <c r="AN108" s="35"/>
      <c r="AO108" s="93"/>
      <c r="AP108" s="112"/>
      <c r="AQ108" s="35"/>
      <c r="AR108" s="93"/>
      <c r="AS108" s="112"/>
      <c r="AT108" s="35"/>
      <c r="AU108" s="93"/>
      <c r="AV108" s="112"/>
      <c r="AW108" s="35"/>
      <c r="AX108" s="93"/>
      <c r="AY108" s="112"/>
      <c r="AZ108" s="35"/>
      <c r="BA108" s="93"/>
      <c r="BB108" s="112"/>
      <c r="BC108" s="35"/>
      <c r="BD108" s="93"/>
      <c r="BE108" s="112"/>
      <c r="BF108" s="35"/>
      <c r="BG108" s="93"/>
      <c r="BH108" s="112"/>
      <c r="BI108" s="35"/>
      <c r="BJ108" s="93"/>
      <c r="BL108" s="41"/>
      <c r="BS108" s="158"/>
      <c r="BT108" s="158"/>
      <c r="BU108" s="158"/>
      <c r="BV108" s="158"/>
      <c r="BW108" s="158"/>
      <c r="BX108" s="158"/>
      <c r="BY108" s="158"/>
      <c r="BZ108" s="158"/>
      <c r="CA108" s="158"/>
      <c r="CB108" s="158"/>
      <c r="CC108" s="349"/>
      <c r="CD108" s="158"/>
      <c r="CE108" s="158"/>
    </row>
    <row r="109" spans="1:83" ht="13" thickBot="1" x14ac:dyDescent="0.3">
      <c r="A109" s="238" t="s">
        <v>166</v>
      </c>
      <c r="B109" s="489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10"/>
      <c r="BI109" s="32"/>
      <c r="BJ109" s="11"/>
      <c r="BL109" s="41"/>
      <c r="BS109" s="158"/>
      <c r="BT109" s="158"/>
      <c r="BU109" s="158"/>
      <c r="BV109" s="158"/>
      <c r="BW109" s="158"/>
      <c r="BX109" s="158"/>
      <c r="BY109" s="158"/>
      <c r="BZ109" s="158"/>
      <c r="CA109" s="158"/>
      <c r="CB109" s="158"/>
      <c r="CC109" s="349"/>
      <c r="CD109" s="158"/>
      <c r="CE109" s="158"/>
    </row>
    <row r="110" spans="1:83" ht="13" thickBot="1" x14ac:dyDescent="0.3">
      <c r="A110" s="238" t="s">
        <v>167</v>
      </c>
      <c r="B110" s="489"/>
      <c r="C110" s="108"/>
      <c r="D110" s="272"/>
      <c r="E110" s="120"/>
      <c r="F110" s="108"/>
      <c r="G110" s="272"/>
      <c r="H110" s="120"/>
      <c r="I110" s="108"/>
      <c r="J110" s="272"/>
      <c r="K110" s="120"/>
      <c r="L110" s="108"/>
      <c r="M110" s="272"/>
      <c r="N110" s="120"/>
      <c r="O110" s="23"/>
      <c r="P110" s="272"/>
      <c r="Q110" s="120"/>
      <c r="R110" s="108"/>
      <c r="S110" s="272"/>
      <c r="T110" s="120"/>
      <c r="U110" s="108"/>
      <c r="V110" s="272"/>
      <c r="W110" s="120"/>
      <c r="X110" s="108"/>
      <c r="Y110" s="272"/>
      <c r="Z110" s="120"/>
      <c r="AA110" s="108"/>
      <c r="AB110" s="272"/>
      <c r="AC110" s="120"/>
      <c r="AD110" s="108"/>
      <c r="AE110" s="272"/>
      <c r="AF110" s="120"/>
      <c r="AG110" s="108"/>
      <c r="AH110" s="272"/>
      <c r="AI110" s="120"/>
      <c r="AJ110" s="108"/>
      <c r="AK110" s="272"/>
      <c r="AL110" s="120"/>
      <c r="AM110" s="108"/>
      <c r="AN110" s="272"/>
      <c r="AO110" s="120"/>
      <c r="AP110" s="108"/>
      <c r="AQ110" s="272"/>
      <c r="AR110" s="120"/>
      <c r="AS110" s="108"/>
      <c r="AT110" s="272"/>
      <c r="AU110" s="120"/>
      <c r="AV110" s="108"/>
      <c r="AW110" s="272"/>
      <c r="AX110" s="120"/>
      <c r="AY110" s="108"/>
      <c r="AZ110" s="272"/>
      <c r="BA110" s="120"/>
      <c r="BB110" s="108"/>
      <c r="BC110" s="272"/>
      <c r="BD110" s="120"/>
      <c r="BE110" s="108"/>
      <c r="BF110" s="272"/>
      <c r="BG110" s="120"/>
      <c r="BH110" s="108"/>
      <c r="BI110" s="272"/>
      <c r="BJ110" s="120"/>
      <c r="BL110" s="41"/>
      <c r="BS110" s="158"/>
      <c r="BT110" s="158"/>
      <c r="BU110" s="158"/>
      <c r="BV110" s="158"/>
      <c r="BW110" s="158"/>
      <c r="BX110" s="158"/>
      <c r="BY110" s="158"/>
      <c r="BZ110" s="158"/>
      <c r="CA110" s="158"/>
      <c r="CB110" s="158"/>
      <c r="CC110" s="349"/>
      <c r="CD110" s="158"/>
      <c r="CE110" s="158"/>
    </row>
    <row r="111" spans="1:83" ht="13" thickBot="1" x14ac:dyDescent="0.3">
      <c r="A111" s="238" t="s">
        <v>165</v>
      </c>
      <c r="B111" s="489" t="s">
        <v>169</v>
      </c>
      <c r="C111" s="261"/>
      <c r="D111" s="35"/>
      <c r="E111" s="93"/>
      <c r="F111" s="112"/>
      <c r="G111" s="35"/>
      <c r="H111" s="93"/>
      <c r="I111" s="112"/>
      <c r="J111" s="35"/>
      <c r="K111" s="93"/>
      <c r="L111" s="112"/>
      <c r="M111" s="35"/>
      <c r="N111" s="93"/>
      <c r="O111" s="112"/>
      <c r="P111" s="35"/>
      <c r="Q111" s="93"/>
      <c r="R111" s="112"/>
      <c r="S111" s="35"/>
      <c r="T111" s="93"/>
      <c r="U111" s="112"/>
      <c r="V111" s="35"/>
      <c r="W111" s="93"/>
      <c r="X111" s="112"/>
      <c r="Y111" s="35"/>
      <c r="Z111" s="93"/>
      <c r="AA111" s="261"/>
      <c r="AB111" s="35"/>
      <c r="AC111" s="93"/>
      <c r="AD111" s="261"/>
      <c r="AE111" s="35"/>
      <c r="AF111" s="93"/>
      <c r="AG111" s="112"/>
      <c r="AH111" s="35"/>
      <c r="AI111" s="93"/>
      <c r="AJ111" s="112"/>
      <c r="AK111" s="35"/>
      <c r="AL111" s="93"/>
      <c r="AM111" s="112"/>
      <c r="AN111" s="35"/>
      <c r="AO111" s="93"/>
      <c r="AP111" s="112"/>
      <c r="AQ111" s="35"/>
      <c r="AR111" s="93"/>
      <c r="AS111" s="112"/>
      <c r="AT111" s="35"/>
      <c r="AU111" s="93"/>
      <c r="AV111" s="112"/>
      <c r="AW111" s="35"/>
      <c r="AX111" s="93"/>
      <c r="AY111" s="112"/>
      <c r="AZ111" s="35"/>
      <c r="BA111" s="93"/>
      <c r="BB111" s="112"/>
      <c r="BC111" s="35"/>
      <c r="BD111" s="93"/>
      <c r="BE111" s="112"/>
      <c r="BF111" s="35"/>
      <c r="BG111" s="93"/>
      <c r="BH111" s="261"/>
      <c r="BI111" s="262"/>
      <c r="BJ111" s="93"/>
      <c r="BL111" s="41"/>
      <c r="BS111" s="158"/>
      <c r="BT111" s="158"/>
      <c r="BU111" s="158"/>
      <c r="BV111" s="158"/>
      <c r="BW111" s="158"/>
      <c r="BX111" s="158"/>
      <c r="BY111" s="158"/>
      <c r="BZ111" s="158"/>
      <c r="CA111" s="158"/>
      <c r="CB111" s="158"/>
      <c r="CC111" s="349"/>
      <c r="CD111" s="158"/>
      <c r="CE111" s="158"/>
    </row>
    <row r="112" spans="1:83" s="209" customFormat="1" ht="13" thickBot="1" x14ac:dyDescent="0.3">
      <c r="A112" s="238" t="s">
        <v>166</v>
      </c>
      <c r="B112" s="489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10"/>
      <c r="BI112" s="32"/>
      <c r="BJ112" s="11"/>
      <c r="BK112" s="24"/>
      <c r="BL112" s="41"/>
      <c r="BM112"/>
      <c r="BN112"/>
      <c r="BO112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350"/>
      <c r="CD112" s="216"/>
      <c r="CE112" s="216"/>
    </row>
    <row r="113" spans="1:83" ht="13" thickBot="1" x14ac:dyDescent="0.3">
      <c r="A113" s="238" t="s">
        <v>167</v>
      </c>
      <c r="B113" s="489"/>
      <c r="C113" s="108"/>
      <c r="D113" s="272"/>
      <c r="E113" s="120"/>
      <c r="F113" s="108"/>
      <c r="G113" s="272"/>
      <c r="H113" s="120"/>
      <c r="I113" s="108"/>
      <c r="J113" s="272"/>
      <c r="K113" s="120"/>
      <c r="L113" s="108"/>
      <c r="M113" s="272"/>
      <c r="N113" s="120"/>
      <c r="O113" s="23"/>
      <c r="P113" s="272"/>
      <c r="Q113" s="120"/>
      <c r="R113" s="108"/>
      <c r="S113" s="272"/>
      <c r="T113" s="120"/>
      <c r="U113" s="108"/>
      <c r="V113" s="272"/>
      <c r="W113" s="120"/>
      <c r="X113" s="108"/>
      <c r="Y113" s="272"/>
      <c r="Z113" s="120"/>
      <c r="AA113" s="108"/>
      <c r="AB113" s="272"/>
      <c r="AC113" s="120"/>
      <c r="AD113" s="108"/>
      <c r="AE113" s="272"/>
      <c r="AF113" s="120"/>
      <c r="AG113" s="108"/>
      <c r="AH113" s="272"/>
      <c r="AI113" s="120"/>
      <c r="AJ113" s="108"/>
      <c r="AK113" s="272"/>
      <c r="AL113" s="120"/>
      <c r="AM113" s="108"/>
      <c r="AN113" s="272"/>
      <c r="AO113" s="120"/>
      <c r="AP113" s="108"/>
      <c r="AQ113" s="272"/>
      <c r="AR113" s="120"/>
      <c r="AS113" s="108"/>
      <c r="AT113" s="272"/>
      <c r="AU113" s="120"/>
      <c r="AV113" s="108"/>
      <c r="AW113" s="272"/>
      <c r="AX113" s="120"/>
      <c r="AY113" s="108"/>
      <c r="AZ113" s="272"/>
      <c r="BA113" s="120"/>
      <c r="BB113" s="108"/>
      <c r="BC113" s="272"/>
      <c r="BD113" s="120"/>
      <c r="BE113" s="108"/>
      <c r="BF113" s="272"/>
      <c r="BG113" s="120"/>
      <c r="BH113" s="23"/>
      <c r="BI113" s="17"/>
      <c r="BJ113" s="18"/>
      <c r="BL113" s="41"/>
      <c r="BS113" s="158"/>
      <c r="BT113" s="158"/>
      <c r="BU113" s="158"/>
      <c r="BV113" s="158"/>
      <c r="BW113" s="158"/>
      <c r="BX113" s="158"/>
      <c r="BY113" s="158"/>
      <c r="BZ113" s="158"/>
      <c r="CA113" s="158"/>
      <c r="CB113" s="158"/>
      <c r="CC113" s="349"/>
      <c r="CD113" s="158"/>
      <c r="CE113" s="158"/>
    </row>
    <row r="114" spans="1:83" ht="13" thickBot="1" x14ac:dyDescent="0.3">
      <c r="A114" s="238" t="s">
        <v>165</v>
      </c>
      <c r="B114" s="491"/>
      <c r="C114" s="261"/>
      <c r="D114" s="35"/>
      <c r="E114" s="93"/>
      <c r="F114" s="112"/>
      <c r="G114" s="35"/>
      <c r="H114" s="93"/>
      <c r="I114" s="112"/>
      <c r="J114" s="35"/>
      <c r="K114" s="93"/>
      <c r="L114" s="112"/>
      <c r="M114" s="35"/>
      <c r="N114" s="93"/>
      <c r="O114" s="112"/>
      <c r="P114" s="35"/>
      <c r="Q114" s="93"/>
      <c r="R114" s="112"/>
      <c r="S114" s="35"/>
      <c r="T114" s="93"/>
      <c r="U114" s="112"/>
      <c r="V114" s="35"/>
      <c r="W114" s="93"/>
      <c r="X114" s="112"/>
      <c r="Y114" s="35"/>
      <c r="Z114" s="93"/>
      <c r="AA114" s="112"/>
      <c r="AB114" s="35"/>
      <c r="AC114" s="93"/>
      <c r="AD114" s="112"/>
      <c r="AE114" s="35"/>
      <c r="AF114" s="93"/>
      <c r="AG114" s="112"/>
      <c r="AH114" s="35"/>
      <c r="AI114" s="93"/>
      <c r="AJ114" s="261"/>
      <c r="AK114" s="35"/>
      <c r="AL114" s="93"/>
      <c r="AM114" s="112"/>
      <c r="AN114" s="35"/>
      <c r="AO114" s="93"/>
      <c r="AP114" s="112"/>
      <c r="AQ114" s="35"/>
      <c r="AR114" s="93"/>
      <c r="AS114" s="112"/>
      <c r="AT114" s="35"/>
      <c r="AU114" s="93"/>
      <c r="AV114" s="112"/>
      <c r="AW114" s="35"/>
      <c r="AX114" s="93"/>
      <c r="AY114" s="112"/>
      <c r="AZ114" s="35"/>
      <c r="BA114" s="93"/>
      <c r="BB114" s="112"/>
      <c r="BC114" s="35"/>
      <c r="BD114" s="93"/>
      <c r="BE114" s="112"/>
      <c r="BF114" s="35"/>
      <c r="BG114" s="93"/>
      <c r="BH114" s="280"/>
      <c r="BI114" s="262"/>
      <c r="BJ114" s="93"/>
      <c r="BK114" s="28"/>
      <c r="BL114" s="41"/>
      <c r="BS114" s="158"/>
      <c r="BT114" s="158"/>
      <c r="BU114" s="158"/>
      <c r="BV114" s="158"/>
      <c r="BW114" s="158"/>
      <c r="BX114" s="158"/>
      <c r="BY114" s="158"/>
      <c r="BZ114" s="158"/>
      <c r="CA114" s="158"/>
      <c r="CB114" s="158"/>
      <c r="CC114" s="349"/>
      <c r="CD114" s="158"/>
      <c r="CE114" s="158"/>
    </row>
    <row r="115" spans="1:83" ht="13" thickBot="1" x14ac:dyDescent="0.3">
      <c r="A115" s="238" t="s">
        <v>166</v>
      </c>
      <c r="B115" s="489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10"/>
      <c r="BI115" s="32"/>
      <c r="BJ115" s="11"/>
      <c r="BK115" s="28"/>
      <c r="BL115" s="41"/>
      <c r="BS115" s="158"/>
      <c r="BT115" s="158"/>
      <c r="BU115" s="158"/>
      <c r="BV115" s="158"/>
      <c r="BW115" s="158"/>
      <c r="BX115" s="158"/>
      <c r="BY115" s="158"/>
      <c r="BZ115" s="158"/>
      <c r="CA115" s="158"/>
      <c r="CB115" s="158"/>
      <c r="CC115" s="349"/>
      <c r="CD115" s="158"/>
      <c r="CE115" s="158"/>
    </row>
    <row r="116" spans="1:83" ht="13" thickBot="1" x14ac:dyDescent="0.3">
      <c r="A116" s="238" t="s">
        <v>167</v>
      </c>
      <c r="B116" s="489"/>
      <c r="C116" s="108"/>
      <c r="D116" s="272"/>
      <c r="E116" s="120"/>
      <c r="F116" s="108"/>
      <c r="G116" s="272"/>
      <c r="H116" s="120"/>
      <c r="I116" s="108"/>
      <c r="J116" s="272"/>
      <c r="K116" s="120"/>
      <c r="L116" s="108"/>
      <c r="M116" s="272"/>
      <c r="N116" s="120"/>
      <c r="O116" s="23"/>
      <c r="P116" s="272"/>
      <c r="Q116" s="120"/>
      <c r="R116" s="108"/>
      <c r="S116" s="272"/>
      <c r="T116" s="120"/>
      <c r="U116" s="108"/>
      <c r="V116" s="272"/>
      <c r="W116" s="120"/>
      <c r="X116" s="108"/>
      <c r="Y116" s="272"/>
      <c r="Z116" s="120"/>
      <c r="AA116" s="108"/>
      <c r="AB116" s="272"/>
      <c r="AC116" s="120"/>
      <c r="AD116" s="108"/>
      <c r="AE116" s="272"/>
      <c r="AF116" s="120"/>
      <c r="AG116" s="108"/>
      <c r="AH116" s="272"/>
      <c r="AI116" s="120"/>
      <c r="AJ116" s="108"/>
      <c r="AK116" s="272"/>
      <c r="AL116" s="120"/>
      <c r="AM116" s="108"/>
      <c r="AN116" s="272"/>
      <c r="AO116" s="120"/>
      <c r="AP116" s="108"/>
      <c r="AQ116" s="272"/>
      <c r="AR116" s="120"/>
      <c r="AS116" s="108"/>
      <c r="AT116" s="272"/>
      <c r="AU116" s="120"/>
      <c r="AV116" s="108"/>
      <c r="AW116" s="272"/>
      <c r="AX116" s="120"/>
      <c r="AY116" s="108"/>
      <c r="AZ116" s="272"/>
      <c r="BA116" s="120"/>
      <c r="BB116" s="108"/>
      <c r="BC116" s="272"/>
      <c r="BD116" s="120"/>
      <c r="BE116" s="108"/>
      <c r="BF116" s="272"/>
      <c r="BG116" s="120"/>
      <c r="BH116" s="23"/>
      <c r="BI116" s="17"/>
      <c r="BJ116" s="18"/>
      <c r="BK116" s="28"/>
      <c r="BL116" s="41"/>
      <c r="BS116" s="158"/>
      <c r="BT116" s="158"/>
      <c r="BU116" s="158"/>
      <c r="BV116" s="158"/>
      <c r="BW116" s="158"/>
      <c r="BX116" s="158"/>
      <c r="BY116" s="158"/>
      <c r="BZ116" s="158"/>
      <c r="CA116" s="158"/>
      <c r="CB116" s="158"/>
      <c r="CC116" s="349"/>
      <c r="CD116" s="158"/>
      <c r="CE116" s="158"/>
    </row>
    <row r="117" spans="1:83" ht="13" thickBot="1" x14ac:dyDescent="0.3">
      <c r="A117" s="238" t="s">
        <v>165</v>
      </c>
      <c r="B117" s="492"/>
      <c r="C117" s="112"/>
      <c r="D117" s="35"/>
      <c r="E117" s="93"/>
      <c r="F117" s="112"/>
      <c r="G117" s="35"/>
      <c r="H117" s="93"/>
      <c r="I117" s="112"/>
      <c r="J117" s="35"/>
      <c r="K117" s="93"/>
      <c r="L117" s="112"/>
      <c r="M117" s="35"/>
      <c r="N117" s="93"/>
      <c r="O117" s="112"/>
      <c r="P117" s="35"/>
      <c r="Q117" s="93"/>
      <c r="R117" s="112"/>
      <c r="S117" s="35"/>
      <c r="T117" s="93"/>
      <c r="U117" s="112"/>
      <c r="V117" s="35"/>
      <c r="W117" s="93"/>
      <c r="X117" s="112"/>
      <c r="Y117" s="35"/>
      <c r="Z117" s="93"/>
      <c r="AA117" s="112"/>
      <c r="AB117" s="35"/>
      <c r="AC117" s="93"/>
      <c r="AD117" s="112"/>
      <c r="AE117" s="35"/>
      <c r="AF117" s="93"/>
      <c r="AG117" s="112"/>
      <c r="AH117" s="35"/>
      <c r="AI117" s="93"/>
      <c r="AJ117" s="112"/>
      <c r="AK117" s="35"/>
      <c r="AL117" s="93"/>
      <c r="AM117" s="112"/>
      <c r="AN117" s="35"/>
      <c r="AO117" s="93"/>
      <c r="AP117" s="112"/>
      <c r="AQ117" s="35"/>
      <c r="AR117" s="93"/>
      <c r="AS117" s="112"/>
      <c r="AT117" s="35"/>
      <c r="AU117" s="93"/>
      <c r="AV117" s="112"/>
      <c r="AW117" s="35"/>
      <c r="AX117" s="93"/>
      <c r="AY117" s="112"/>
      <c r="AZ117" s="35"/>
      <c r="BA117" s="93"/>
      <c r="BB117" s="112"/>
      <c r="BC117" s="35"/>
      <c r="BD117" s="93"/>
      <c r="BE117" s="112"/>
      <c r="BF117" s="35"/>
      <c r="BG117" s="93"/>
      <c r="BH117" s="112"/>
      <c r="BI117" s="35"/>
      <c r="BJ117" s="93"/>
      <c r="BK117" s="28"/>
      <c r="BL117" s="41"/>
      <c r="BS117" s="158"/>
      <c r="BT117" s="158"/>
      <c r="BU117" s="158"/>
      <c r="BV117" s="158"/>
      <c r="BW117" s="158"/>
      <c r="BX117" s="158"/>
      <c r="BY117" s="158"/>
      <c r="BZ117" s="158"/>
      <c r="CA117" s="158"/>
      <c r="CB117" s="158"/>
      <c r="CC117" s="349"/>
      <c r="CD117" s="158"/>
      <c r="CE117" s="158"/>
    </row>
    <row r="118" spans="1:83" ht="13" thickBot="1" x14ac:dyDescent="0.3">
      <c r="A118" s="238" t="s">
        <v>166</v>
      </c>
      <c r="B118" s="493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10"/>
      <c r="BI118" s="32"/>
      <c r="BJ118" s="11"/>
      <c r="BK118" s="28"/>
      <c r="BL118" s="41"/>
      <c r="BS118" s="158"/>
      <c r="BT118" s="158"/>
      <c r="BU118" s="158"/>
      <c r="BV118" s="158"/>
      <c r="BW118" s="158"/>
      <c r="BX118" s="158"/>
      <c r="BY118" s="158"/>
      <c r="BZ118" s="158"/>
      <c r="CA118" s="158"/>
      <c r="CB118" s="158"/>
      <c r="CC118" s="349"/>
      <c r="CD118" s="158"/>
      <c r="CE118" s="158"/>
    </row>
    <row r="119" spans="1:83" ht="13" thickBot="1" x14ac:dyDescent="0.3">
      <c r="A119" s="238" t="s">
        <v>167</v>
      </c>
      <c r="B119" s="493"/>
      <c r="C119" s="108"/>
      <c r="D119" s="272"/>
      <c r="E119" s="120"/>
      <c r="F119" s="108"/>
      <c r="G119" s="272"/>
      <c r="H119" s="120"/>
      <c r="I119" s="108"/>
      <c r="J119" s="272"/>
      <c r="K119" s="120"/>
      <c r="L119" s="108"/>
      <c r="M119" s="272"/>
      <c r="N119" s="120"/>
      <c r="O119" s="23"/>
      <c r="P119" s="272"/>
      <c r="Q119" s="120"/>
      <c r="R119" s="108"/>
      <c r="S119" s="272"/>
      <c r="T119" s="120"/>
      <c r="U119" s="108"/>
      <c r="V119" s="272"/>
      <c r="W119" s="120"/>
      <c r="X119" s="108"/>
      <c r="Y119" s="272"/>
      <c r="Z119" s="120"/>
      <c r="AA119" s="108"/>
      <c r="AB119" s="272"/>
      <c r="AC119" s="120"/>
      <c r="AD119" s="108"/>
      <c r="AE119" s="272"/>
      <c r="AF119" s="120"/>
      <c r="AG119" s="108"/>
      <c r="AH119" s="272"/>
      <c r="AI119" s="120"/>
      <c r="AJ119" s="108"/>
      <c r="AK119" s="272"/>
      <c r="AL119" s="120"/>
      <c r="AM119" s="108"/>
      <c r="AN119" s="272"/>
      <c r="AO119" s="120"/>
      <c r="AP119" s="108"/>
      <c r="AQ119" s="272"/>
      <c r="AR119" s="120"/>
      <c r="AS119" s="108"/>
      <c r="AT119" s="272"/>
      <c r="AU119" s="120"/>
      <c r="AV119" s="108"/>
      <c r="AW119" s="272"/>
      <c r="AX119" s="120"/>
      <c r="AY119" s="108"/>
      <c r="AZ119" s="272"/>
      <c r="BA119" s="120"/>
      <c r="BB119" s="108"/>
      <c r="BC119" s="272"/>
      <c r="BD119" s="120"/>
      <c r="BE119" s="108"/>
      <c r="BF119" s="272"/>
      <c r="BG119" s="120"/>
      <c r="BH119" s="108"/>
      <c r="BI119" s="272"/>
      <c r="BJ119" s="120"/>
      <c r="BK119" s="28"/>
      <c r="BL119" s="41"/>
      <c r="BS119" s="158"/>
      <c r="BT119" s="158"/>
      <c r="BU119" s="158"/>
      <c r="BV119" s="158"/>
      <c r="BW119" s="158"/>
      <c r="BX119" s="158"/>
      <c r="BY119" s="158"/>
      <c r="BZ119" s="158"/>
      <c r="CA119" s="158"/>
      <c r="CB119" s="158"/>
      <c r="CC119" s="349"/>
      <c r="CD119" s="158"/>
      <c r="CE119" s="158"/>
    </row>
    <row r="120" spans="1:83" ht="13" thickBot="1" x14ac:dyDescent="0.3">
      <c r="A120" s="238" t="s">
        <v>165</v>
      </c>
      <c r="B120" s="492"/>
      <c r="C120" s="112"/>
      <c r="D120" s="35"/>
      <c r="E120" s="93"/>
      <c r="F120" s="112"/>
      <c r="G120" s="35"/>
      <c r="H120" s="93"/>
      <c r="I120" s="112"/>
      <c r="J120" s="35"/>
      <c r="K120" s="93"/>
      <c r="L120" s="112"/>
      <c r="M120" s="35"/>
      <c r="N120" s="93"/>
      <c r="O120" s="112"/>
      <c r="P120" s="35"/>
      <c r="Q120" s="93"/>
      <c r="R120" s="112"/>
      <c r="S120" s="35"/>
      <c r="T120" s="93"/>
      <c r="U120" s="112"/>
      <c r="V120" s="35"/>
      <c r="W120" s="93"/>
      <c r="X120" s="112"/>
      <c r="Y120" s="35"/>
      <c r="Z120" s="93"/>
      <c r="AA120" s="112"/>
      <c r="AB120" s="35"/>
      <c r="AC120" s="93"/>
      <c r="AD120" s="112"/>
      <c r="AE120" s="35"/>
      <c r="AF120" s="93"/>
      <c r="AG120" s="112"/>
      <c r="AH120" s="35"/>
      <c r="AI120" s="93"/>
      <c r="AJ120" s="112"/>
      <c r="AK120" s="35"/>
      <c r="AL120" s="93"/>
      <c r="AM120" s="112"/>
      <c r="AN120" s="35"/>
      <c r="AO120" s="93"/>
      <c r="AP120" s="112"/>
      <c r="AQ120" s="35"/>
      <c r="AR120" s="93"/>
      <c r="AS120" s="112"/>
      <c r="AT120" s="35"/>
      <c r="AU120" s="93"/>
      <c r="AV120" s="112"/>
      <c r="AW120" s="35"/>
      <c r="AX120" s="93"/>
      <c r="AY120" s="112"/>
      <c r="AZ120" s="35"/>
      <c r="BA120" s="93"/>
      <c r="BB120" s="112"/>
      <c r="BC120" s="35"/>
      <c r="BD120" s="93"/>
      <c r="BE120" s="112"/>
      <c r="BF120" s="35"/>
      <c r="BG120" s="93"/>
      <c r="BH120" s="112"/>
      <c r="BI120" s="35"/>
      <c r="BJ120" s="93"/>
      <c r="BK120" s="28"/>
      <c r="BL120" s="41"/>
      <c r="BS120" s="158"/>
      <c r="BT120" s="158"/>
      <c r="BU120" s="158"/>
      <c r="BV120" s="158"/>
      <c r="BW120" s="158"/>
      <c r="BX120" s="158"/>
      <c r="BY120" s="158"/>
      <c r="BZ120" s="158"/>
      <c r="CA120" s="158"/>
      <c r="CB120" s="158"/>
      <c r="CC120" s="349"/>
      <c r="CD120" s="158"/>
      <c r="CE120" s="158"/>
    </row>
    <row r="121" spans="1:83" ht="13" thickBot="1" x14ac:dyDescent="0.3">
      <c r="A121" s="238" t="s">
        <v>166</v>
      </c>
      <c r="B121" s="493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H121" s="10"/>
      <c r="BI121" s="32"/>
      <c r="BJ121" s="11"/>
      <c r="BK121" s="28"/>
      <c r="BL121" s="41"/>
      <c r="BS121" s="158"/>
      <c r="BT121" s="158"/>
      <c r="BU121" s="158"/>
      <c r="BV121" s="158"/>
      <c r="BW121" s="158"/>
      <c r="BX121" s="158"/>
      <c r="BY121" s="158"/>
      <c r="BZ121" s="158"/>
      <c r="CA121" s="158"/>
      <c r="CB121" s="158"/>
      <c r="CC121" s="349"/>
      <c r="CD121" s="158"/>
      <c r="CE121" s="158"/>
    </row>
    <row r="122" spans="1:83" ht="13" thickBot="1" x14ac:dyDescent="0.3">
      <c r="A122" s="238" t="s">
        <v>167</v>
      </c>
      <c r="B122" s="493"/>
      <c r="C122" s="108"/>
      <c r="D122" s="272"/>
      <c r="E122" s="120"/>
      <c r="F122" s="108"/>
      <c r="G122" s="272"/>
      <c r="H122" s="120"/>
      <c r="I122" s="108"/>
      <c r="J122" s="272"/>
      <c r="K122" s="120"/>
      <c r="L122" s="108"/>
      <c r="M122" s="272"/>
      <c r="N122" s="120"/>
      <c r="O122" s="23"/>
      <c r="P122" s="272"/>
      <c r="Q122" s="120"/>
      <c r="R122" s="108"/>
      <c r="S122" s="272"/>
      <c r="T122" s="120"/>
      <c r="U122" s="108"/>
      <c r="V122" s="272"/>
      <c r="W122" s="120"/>
      <c r="X122" s="108"/>
      <c r="Y122" s="272"/>
      <c r="Z122" s="120"/>
      <c r="AA122" s="108"/>
      <c r="AB122" s="272"/>
      <c r="AC122" s="120"/>
      <c r="AD122" s="108"/>
      <c r="AE122" s="272"/>
      <c r="AF122" s="120"/>
      <c r="AG122" s="108"/>
      <c r="AH122" s="272"/>
      <c r="AI122" s="120"/>
      <c r="AJ122" s="108"/>
      <c r="AK122" s="272"/>
      <c r="AL122" s="120"/>
      <c r="AM122" s="108"/>
      <c r="AN122" s="272"/>
      <c r="AO122" s="120"/>
      <c r="AP122" s="108"/>
      <c r="AQ122" s="272"/>
      <c r="AR122" s="120"/>
      <c r="AS122" s="108"/>
      <c r="AT122" s="272"/>
      <c r="AU122" s="120"/>
      <c r="AV122" s="108"/>
      <c r="AW122" s="272"/>
      <c r="AX122" s="120"/>
      <c r="AY122" s="108"/>
      <c r="AZ122" s="272"/>
      <c r="BA122" s="120"/>
      <c r="BB122" s="108"/>
      <c r="BC122" s="272"/>
      <c r="BD122" s="120"/>
      <c r="BE122" s="108"/>
      <c r="BF122" s="272"/>
      <c r="BG122" s="120"/>
      <c r="BH122" s="108"/>
      <c r="BI122" s="272"/>
      <c r="BJ122" s="120"/>
      <c r="BL122" s="41"/>
      <c r="BS122" s="158"/>
      <c r="BT122" s="158"/>
      <c r="BU122" s="158"/>
      <c r="BV122" s="158"/>
      <c r="BW122" s="158"/>
      <c r="BX122" s="158"/>
      <c r="BY122" s="158"/>
      <c r="BZ122" s="158"/>
      <c r="CA122" s="158"/>
      <c r="CB122" s="158"/>
      <c r="CC122" s="349"/>
      <c r="CD122" s="158"/>
      <c r="CE122" s="158"/>
    </row>
    <row r="123" spans="1:83" ht="13" thickBot="1" x14ac:dyDescent="0.3">
      <c r="A123" s="238" t="s">
        <v>165</v>
      </c>
      <c r="B123" s="492"/>
      <c r="C123" s="112"/>
      <c r="D123" s="35"/>
      <c r="E123" s="93"/>
      <c r="F123" s="112"/>
      <c r="G123" s="35"/>
      <c r="H123" s="93"/>
      <c r="I123" s="112"/>
      <c r="J123" s="35"/>
      <c r="K123" s="93"/>
      <c r="L123" s="112"/>
      <c r="M123" s="35"/>
      <c r="N123" s="93"/>
      <c r="O123" s="112"/>
      <c r="P123" s="35"/>
      <c r="Q123" s="93"/>
      <c r="R123" s="112"/>
      <c r="S123" s="35"/>
      <c r="T123" s="93"/>
      <c r="U123" s="112"/>
      <c r="V123" s="35"/>
      <c r="W123" s="93"/>
      <c r="X123" s="112"/>
      <c r="Y123" s="35"/>
      <c r="Z123" s="93"/>
      <c r="AA123" s="112"/>
      <c r="AB123" s="35"/>
      <c r="AC123" s="93"/>
      <c r="AD123" s="112"/>
      <c r="AE123" s="35"/>
      <c r="AF123" s="93"/>
      <c r="AG123" s="112"/>
      <c r="AH123" s="35"/>
      <c r="AI123" s="93"/>
      <c r="AJ123" s="112"/>
      <c r="AK123" s="35"/>
      <c r="AL123" s="93"/>
      <c r="AM123" s="112"/>
      <c r="AN123" s="35"/>
      <c r="AO123" s="93"/>
      <c r="AP123" s="112"/>
      <c r="AQ123" s="35"/>
      <c r="AR123" s="93"/>
      <c r="AS123" s="112"/>
      <c r="AT123" s="35"/>
      <c r="AU123" s="93"/>
      <c r="AV123" s="112"/>
      <c r="AW123" s="35"/>
      <c r="AX123" s="93"/>
      <c r="AY123" s="112"/>
      <c r="AZ123" s="35"/>
      <c r="BA123" s="93"/>
      <c r="BB123" s="112"/>
      <c r="BC123" s="35"/>
      <c r="BD123" s="93"/>
      <c r="BE123" s="112"/>
      <c r="BF123" s="35"/>
      <c r="BG123" s="93"/>
      <c r="BH123" s="112"/>
      <c r="BI123" s="35"/>
      <c r="BJ123" s="93"/>
      <c r="BL123" s="41"/>
      <c r="BS123" s="158"/>
      <c r="BT123" s="158"/>
      <c r="BU123" s="158"/>
      <c r="BV123" s="158"/>
      <c r="BW123" s="158"/>
      <c r="BX123" s="158"/>
      <c r="BY123" s="158"/>
      <c r="BZ123" s="158"/>
      <c r="CA123" s="158"/>
      <c r="CB123" s="158"/>
      <c r="CC123" s="349"/>
      <c r="CD123" s="158"/>
      <c r="CE123" s="158"/>
    </row>
    <row r="124" spans="1:83" ht="13" thickBot="1" x14ac:dyDescent="0.3">
      <c r="A124" s="238" t="s">
        <v>166</v>
      </c>
      <c r="B124" s="493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H124" s="10"/>
      <c r="BI124" s="32"/>
      <c r="BJ124" s="11"/>
      <c r="BL124" s="41"/>
      <c r="BS124" s="158"/>
      <c r="BT124" s="158"/>
      <c r="BU124" s="158"/>
      <c r="BV124" s="158"/>
      <c r="BW124" s="158"/>
      <c r="BX124" s="158"/>
      <c r="BY124" s="158"/>
      <c r="BZ124" s="158"/>
      <c r="CA124" s="158"/>
      <c r="CB124" s="158"/>
      <c r="CC124" s="350"/>
      <c r="CD124" s="158"/>
      <c r="CE124" s="158"/>
    </row>
    <row r="125" spans="1:83" s="214" customFormat="1" ht="13" thickBot="1" x14ac:dyDescent="0.3">
      <c r="A125" s="238" t="s">
        <v>167</v>
      </c>
      <c r="B125" s="493"/>
      <c r="C125" s="108"/>
      <c r="D125" s="272"/>
      <c r="E125" s="120"/>
      <c r="F125" s="108"/>
      <c r="G125" s="272"/>
      <c r="H125" s="120"/>
      <c r="I125" s="108"/>
      <c r="J125" s="272"/>
      <c r="K125" s="120"/>
      <c r="L125" s="108"/>
      <c r="M125" s="272"/>
      <c r="N125" s="120"/>
      <c r="O125" s="23"/>
      <c r="P125" s="272"/>
      <c r="Q125" s="120"/>
      <c r="R125" s="108"/>
      <c r="S125" s="272"/>
      <c r="T125" s="120"/>
      <c r="U125" s="108"/>
      <c r="V125" s="272"/>
      <c r="W125" s="120"/>
      <c r="X125" s="108"/>
      <c r="Y125" s="272"/>
      <c r="Z125" s="120"/>
      <c r="AA125" s="108"/>
      <c r="AB125" s="272"/>
      <c r="AC125" s="120"/>
      <c r="AD125" s="108"/>
      <c r="AE125" s="272"/>
      <c r="AF125" s="120"/>
      <c r="AG125" s="108"/>
      <c r="AH125" s="272"/>
      <c r="AI125" s="120"/>
      <c r="AJ125" s="108"/>
      <c r="AK125" s="272"/>
      <c r="AL125" s="120"/>
      <c r="AM125" s="108"/>
      <c r="AN125" s="272"/>
      <c r="AO125" s="120"/>
      <c r="AP125" s="108"/>
      <c r="AQ125" s="272"/>
      <c r="AR125" s="120"/>
      <c r="AS125" s="108"/>
      <c r="AT125" s="272"/>
      <c r="AU125" s="120"/>
      <c r="AV125" s="108"/>
      <c r="AW125" s="272"/>
      <c r="AX125" s="120"/>
      <c r="AY125" s="108"/>
      <c r="AZ125" s="272"/>
      <c r="BA125" s="120"/>
      <c r="BB125" s="108"/>
      <c r="BC125" s="272"/>
      <c r="BD125" s="120"/>
      <c r="BE125" s="108"/>
      <c r="BF125" s="272"/>
      <c r="BG125" s="120"/>
      <c r="BH125" s="108"/>
      <c r="BI125" s="272"/>
      <c r="BJ125" s="120"/>
      <c r="BK125" s="24"/>
      <c r="BL125" s="69"/>
      <c r="BM125"/>
      <c r="BN125"/>
      <c r="BO125"/>
      <c r="BP125"/>
      <c r="BQ125"/>
      <c r="BR125"/>
      <c r="BS125" s="158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350"/>
      <c r="CD125" s="216"/>
      <c r="CE125" s="216"/>
    </row>
    <row r="126" spans="1:83" x14ac:dyDescent="0.25">
      <c r="B126" s="271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215"/>
      <c r="AQ126" s="216"/>
      <c r="AR126" s="217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H126" s="10"/>
      <c r="BI126" s="32"/>
      <c r="BJ126" s="11"/>
      <c r="BL126" s="41"/>
      <c r="BS126" s="158"/>
      <c r="BT126" s="158"/>
      <c r="BU126" s="158"/>
      <c r="BV126" s="158"/>
      <c r="BW126" s="158"/>
      <c r="BX126" s="158"/>
      <c r="BY126" s="158"/>
      <c r="BZ126" s="158"/>
      <c r="CA126" s="158"/>
      <c r="CB126" s="158"/>
      <c r="CC126" s="349"/>
      <c r="CD126" s="158"/>
      <c r="CE126" s="158"/>
    </row>
    <row r="127" spans="1:83" x14ac:dyDescent="0.25">
      <c r="B127" s="271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H127" s="10"/>
      <c r="BI127" s="32"/>
      <c r="BJ127" s="11"/>
      <c r="BL127" s="41"/>
      <c r="BS127" s="158"/>
      <c r="BT127" s="158"/>
      <c r="BU127" s="158"/>
      <c r="BV127" s="158"/>
      <c r="BW127" s="158"/>
      <c r="BX127" s="158"/>
      <c r="BY127" s="158"/>
      <c r="BZ127" s="158"/>
      <c r="CA127" s="158"/>
      <c r="CB127" s="158"/>
      <c r="CC127" s="349"/>
      <c r="CD127" s="158"/>
      <c r="CE127" s="158"/>
    </row>
    <row r="128" spans="1:83" x14ac:dyDescent="0.25">
      <c r="B128" s="271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H128" s="10"/>
      <c r="BI128" s="32"/>
      <c r="BJ128" s="11"/>
      <c r="BL128" s="41"/>
      <c r="BS128" s="158"/>
      <c r="BT128" s="158"/>
      <c r="BU128" s="158"/>
      <c r="BV128" s="158"/>
      <c r="BW128" s="158"/>
      <c r="BX128" s="158"/>
      <c r="BY128" s="158"/>
      <c r="BZ128" s="158"/>
      <c r="CA128" s="158"/>
      <c r="CB128" s="158"/>
      <c r="CC128" s="349"/>
      <c r="CD128" s="158"/>
      <c r="CE128" s="158"/>
    </row>
    <row r="129" spans="2:83" x14ac:dyDescent="0.25">
      <c r="B129" s="271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H129" s="10"/>
      <c r="BI129" s="32"/>
      <c r="BJ129" s="11"/>
      <c r="BK129" s="333"/>
      <c r="BL129" s="41"/>
      <c r="BS129" s="158"/>
      <c r="BT129" s="158"/>
      <c r="BU129" s="158"/>
      <c r="BV129" s="158"/>
      <c r="BW129" s="158"/>
      <c r="BX129" s="158"/>
      <c r="BY129" s="158"/>
      <c r="BZ129" s="158"/>
      <c r="CA129" s="158"/>
      <c r="CB129" s="158"/>
      <c r="CC129" s="349"/>
      <c r="CD129" s="158"/>
      <c r="CE129" s="158"/>
    </row>
    <row r="130" spans="2:83" x14ac:dyDescent="0.25">
      <c r="B130" s="271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H130" s="10"/>
      <c r="BI130" s="32"/>
      <c r="BJ130" s="11"/>
      <c r="BK130" s="333"/>
      <c r="BL130" s="41"/>
      <c r="BS130" s="158"/>
      <c r="BT130" s="158"/>
      <c r="BU130" s="158"/>
      <c r="BV130" s="158"/>
      <c r="BW130" s="158"/>
      <c r="BX130" s="158"/>
      <c r="BY130" s="158"/>
      <c r="BZ130" s="158"/>
      <c r="CA130" s="158"/>
      <c r="CB130" s="158"/>
      <c r="CC130" s="349"/>
      <c r="CD130" s="158"/>
      <c r="CE130" s="158"/>
    </row>
    <row r="131" spans="2:83" x14ac:dyDescent="0.25">
      <c r="B131" s="271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H131" s="10"/>
      <c r="BI131" s="32"/>
      <c r="BJ131" s="11"/>
      <c r="BK131" s="333"/>
      <c r="BL131" s="41"/>
      <c r="BS131" s="158"/>
      <c r="BT131" s="158"/>
      <c r="BU131" s="158"/>
      <c r="BV131" s="158"/>
      <c r="BW131" s="158"/>
      <c r="BX131" s="158"/>
      <c r="BY131" s="158"/>
      <c r="BZ131" s="158"/>
      <c r="CA131" s="158"/>
      <c r="CB131" s="158"/>
      <c r="CC131" s="349"/>
      <c r="CD131" s="158"/>
      <c r="CE131" s="158"/>
    </row>
    <row r="132" spans="2:83" x14ac:dyDescent="0.25">
      <c r="B132" s="271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H132" s="10"/>
      <c r="BI132" s="32"/>
      <c r="BJ132" s="11"/>
      <c r="BL132" s="41"/>
      <c r="BS132" s="158"/>
      <c r="BT132" s="158"/>
      <c r="BU132" s="158"/>
      <c r="BV132" s="158"/>
      <c r="BW132" s="158"/>
      <c r="BX132" s="158"/>
      <c r="BY132" s="158"/>
      <c r="BZ132" s="158"/>
      <c r="CA132" s="158"/>
      <c r="CB132" s="158"/>
      <c r="CC132" s="349"/>
      <c r="CD132" s="158"/>
      <c r="CE132" s="158"/>
    </row>
    <row r="133" spans="2:83" x14ac:dyDescent="0.25">
      <c r="B133" s="271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H133" s="10"/>
      <c r="BI133" s="32"/>
      <c r="BJ133" s="11"/>
      <c r="BK133" s="28"/>
      <c r="BL133" s="41"/>
      <c r="BS133" s="158"/>
      <c r="BT133" s="158"/>
      <c r="BU133" s="158"/>
      <c r="BV133" s="158"/>
      <c r="BW133" s="158"/>
      <c r="BX133" s="158"/>
      <c r="BY133" s="158"/>
      <c r="BZ133" s="158"/>
      <c r="CA133" s="158"/>
      <c r="CB133" s="158"/>
      <c r="CC133" s="349"/>
      <c r="CD133" s="158"/>
      <c r="CE133" s="158"/>
    </row>
    <row r="134" spans="2:83" x14ac:dyDescent="0.25">
      <c r="B134" s="271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B134" s="10"/>
      <c r="BC134" s="32"/>
      <c r="BD134" s="11"/>
      <c r="BE134" s="10"/>
      <c r="BF134" s="32"/>
      <c r="BG134" s="11"/>
      <c r="BH134" s="10"/>
      <c r="BI134" s="32"/>
      <c r="BJ134" s="11"/>
      <c r="BK134" s="28"/>
      <c r="BL134" s="41"/>
      <c r="BS134" s="158"/>
      <c r="BT134" s="158"/>
      <c r="BU134" s="158"/>
      <c r="BV134" s="158"/>
      <c r="BW134" s="158"/>
      <c r="BX134" s="158"/>
      <c r="BY134" s="158"/>
      <c r="BZ134" s="158"/>
      <c r="CA134" s="158"/>
      <c r="CB134" s="158"/>
      <c r="CC134" s="349"/>
      <c r="CD134" s="158"/>
      <c r="CE134" s="158"/>
    </row>
    <row r="135" spans="2:83" x14ac:dyDescent="0.25">
      <c r="B135" s="271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H135" s="10"/>
      <c r="BI135" s="32"/>
      <c r="BJ135" s="11"/>
      <c r="BL135" s="41"/>
      <c r="BS135" s="158"/>
      <c r="BT135" s="158"/>
      <c r="BU135" s="158"/>
      <c r="BV135" s="158"/>
      <c r="BW135" s="158"/>
      <c r="BX135" s="158"/>
      <c r="BY135" s="158"/>
      <c r="BZ135" s="158"/>
      <c r="CA135" s="158"/>
      <c r="CB135" s="158"/>
      <c r="CC135" s="349"/>
      <c r="CD135" s="158"/>
      <c r="CE135" s="158"/>
    </row>
    <row r="136" spans="2:83" x14ac:dyDescent="0.25">
      <c r="B136" s="271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10"/>
      <c r="BI136" s="32"/>
      <c r="BJ136" s="11"/>
      <c r="BL136" s="41"/>
      <c r="BS136" s="158"/>
      <c r="BT136" s="158"/>
      <c r="BU136" s="158"/>
      <c r="BV136" s="158"/>
      <c r="BW136" s="158"/>
      <c r="BX136" s="158"/>
      <c r="BY136" s="158"/>
      <c r="BZ136" s="158"/>
      <c r="CA136" s="158"/>
      <c r="CB136" s="158"/>
      <c r="CC136" s="349"/>
      <c r="CD136" s="158"/>
      <c r="CE136" s="158"/>
    </row>
    <row r="137" spans="2:83" x14ac:dyDescent="0.25">
      <c r="B137" s="271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94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94"/>
      <c r="AZ137" s="32"/>
      <c r="BA137" s="11"/>
      <c r="BB137" s="10"/>
      <c r="BC137" s="32"/>
      <c r="BD137" s="11"/>
      <c r="BE137" s="10"/>
      <c r="BF137" s="32"/>
      <c r="BG137" s="11"/>
      <c r="BH137" s="10"/>
      <c r="BI137" s="32"/>
      <c r="BJ137" s="11"/>
      <c r="BL137" s="76"/>
      <c r="BS137" s="158"/>
      <c r="BT137" s="158"/>
      <c r="BU137" s="158"/>
      <c r="BV137" s="158"/>
      <c r="BW137" s="158"/>
      <c r="BX137" s="158"/>
      <c r="BY137" s="158"/>
      <c r="BZ137" s="158"/>
      <c r="CA137" s="158"/>
      <c r="CB137" s="158"/>
      <c r="CC137" s="349"/>
      <c r="CD137" s="158"/>
      <c r="CE137" s="158"/>
    </row>
    <row r="138" spans="2:83" x14ac:dyDescent="0.25">
      <c r="B138" s="271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10"/>
      <c r="BI138" s="32"/>
      <c r="BJ138" s="11"/>
      <c r="BL138" s="76"/>
      <c r="BS138" s="158"/>
      <c r="BT138" s="158"/>
      <c r="BU138" s="158"/>
      <c r="BV138" s="158"/>
      <c r="BW138" s="158"/>
      <c r="BX138" s="158"/>
      <c r="BY138" s="158"/>
      <c r="BZ138" s="158"/>
      <c r="CA138" s="158"/>
      <c r="CB138" s="158"/>
      <c r="CC138" s="349"/>
      <c r="CD138" s="158"/>
      <c r="CE138" s="158"/>
    </row>
    <row r="139" spans="2:83" x14ac:dyDescent="0.25">
      <c r="B139" s="271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H139" s="10"/>
      <c r="BI139" s="32"/>
      <c r="BJ139" s="11"/>
      <c r="BL139" s="76"/>
      <c r="BS139" s="158"/>
      <c r="BT139" s="158"/>
      <c r="BU139" s="158"/>
      <c r="BV139" s="158"/>
      <c r="BW139" s="158"/>
      <c r="BX139" s="158"/>
      <c r="BY139" s="158"/>
      <c r="BZ139" s="158"/>
      <c r="CA139" s="158"/>
      <c r="CB139" s="158"/>
      <c r="CC139" s="349"/>
      <c r="CD139" s="158"/>
      <c r="CE139" s="158"/>
    </row>
    <row r="140" spans="2:83" x14ac:dyDescent="0.25">
      <c r="B140" s="271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10"/>
      <c r="BI140" s="32"/>
      <c r="BJ140" s="11"/>
      <c r="BK140" s="28"/>
      <c r="BL140" s="76"/>
      <c r="BS140" s="158"/>
      <c r="BT140" s="158"/>
      <c r="BU140" s="158"/>
      <c r="BV140" s="158"/>
      <c r="BW140" s="158"/>
      <c r="BX140" s="158"/>
      <c r="BY140" s="158"/>
      <c r="BZ140" s="158"/>
      <c r="CA140" s="158"/>
      <c r="CB140" s="158"/>
      <c r="CC140" s="349"/>
      <c r="CD140" s="158"/>
      <c r="CE140" s="158"/>
    </row>
    <row r="141" spans="2:83" x14ac:dyDescent="0.25">
      <c r="B141" s="271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10"/>
      <c r="BI141" s="32"/>
      <c r="BJ141" s="11"/>
      <c r="BL141" s="76"/>
      <c r="BS141" s="158"/>
      <c r="BT141" s="158"/>
      <c r="BU141" s="158"/>
      <c r="BV141" s="158"/>
      <c r="BW141" s="158"/>
      <c r="BX141" s="158"/>
      <c r="BY141" s="158"/>
      <c r="BZ141" s="158"/>
      <c r="CA141" s="158"/>
      <c r="CB141" s="158"/>
      <c r="CC141" s="349"/>
      <c r="CD141" s="158"/>
      <c r="CE141" s="158"/>
    </row>
    <row r="142" spans="2:83" x14ac:dyDescent="0.25">
      <c r="B142" s="271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10"/>
      <c r="BI142" s="32"/>
      <c r="BJ142" s="11"/>
      <c r="BL142" s="76"/>
      <c r="BS142" s="158"/>
      <c r="BT142" s="158"/>
      <c r="BU142" s="158"/>
      <c r="BV142" s="158"/>
      <c r="BW142" s="158"/>
      <c r="BX142" s="158"/>
      <c r="BY142" s="158"/>
      <c r="BZ142" s="158"/>
      <c r="CA142" s="158"/>
      <c r="CB142" s="158"/>
      <c r="CC142" s="349"/>
      <c r="CD142" s="158"/>
      <c r="CE142" s="158"/>
    </row>
    <row r="143" spans="2:83" x14ac:dyDescent="0.25">
      <c r="B143" s="271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B143" s="10"/>
      <c r="BC143" s="32"/>
      <c r="BD143" s="11"/>
      <c r="BE143" s="10"/>
      <c r="BF143" s="32"/>
      <c r="BG143" s="11"/>
      <c r="BH143" s="10"/>
      <c r="BI143" s="32"/>
      <c r="BJ143" s="11"/>
      <c r="BL143" s="76"/>
      <c r="BS143" s="158"/>
      <c r="BT143" s="158"/>
      <c r="BU143" s="158"/>
      <c r="BV143" s="158"/>
      <c r="BW143" s="158"/>
      <c r="BX143" s="158"/>
      <c r="BY143" s="158"/>
      <c r="BZ143" s="158"/>
      <c r="CA143" s="158"/>
      <c r="CB143" s="158"/>
      <c r="CC143" s="349"/>
      <c r="CD143" s="158"/>
      <c r="CE143" s="158"/>
    </row>
    <row r="144" spans="2:83" x14ac:dyDescent="0.25">
      <c r="B144" s="271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H144" s="10"/>
      <c r="BI144" s="32"/>
      <c r="BJ144" s="11"/>
      <c r="BK144" s="28"/>
      <c r="BL144" s="41"/>
      <c r="BS144" s="158"/>
      <c r="BT144" s="158"/>
      <c r="BU144" s="158"/>
      <c r="BV144" s="158"/>
      <c r="BW144" s="158"/>
      <c r="BX144" s="158"/>
      <c r="BY144" s="158"/>
      <c r="BZ144" s="158"/>
      <c r="CA144" s="158"/>
      <c r="CB144" s="158"/>
      <c r="CC144" s="349"/>
      <c r="CD144" s="158"/>
      <c r="CE144" s="158"/>
    </row>
    <row r="145" spans="2:83" x14ac:dyDescent="0.25">
      <c r="B145" s="271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H145" s="10"/>
      <c r="BI145" s="32"/>
      <c r="BJ145" s="11"/>
      <c r="BK145" s="28"/>
      <c r="BL145" s="41"/>
      <c r="BS145" s="158"/>
      <c r="BT145" s="158"/>
      <c r="BU145" s="158"/>
      <c r="BV145" s="158"/>
      <c r="BW145" s="158"/>
      <c r="BX145" s="158"/>
      <c r="BY145" s="158"/>
      <c r="BZ145" s="158"/>
      <c r="CA145" s="158"/>
      <c r="CB145" s="158"/>
      <c r="CC145" s="349"/>
      <c r="CD145" s="158"/>
      <c r="CE145" s="158"/>
    </row>
    <row r="146" spans="2:83" x14ac:dyDescent="0.25">
      <c r="B146" s="271"/>
      <c r="C146" s="12"/>
      <c r="D146" s="36"/>
      <c r="E146" s="13"/>
      <c r="F146" s="12"/>
      <c r="G146" s="36"/>
      <c r="H146" s="13"/>
      <c r="I146" s="12"/>
      <c r="J146" s="36"/>
      <c r="K146" s="13"/>
      <c r="L146" s="12"/>
      <c r="M146" s="36"/>
      <c r="N146" s="13"/>
      <c r="O146" s="12"/>
      <c r="P146" s="36"/>
      <c r="Q146" s="13"/>
      <c r="R146" s="10"/>
      <c r="S146" s="32"/>
      <c r="T146" s="11"/>
      <c r="U146" s="12"/>
      <c r="V146" s="36"/>
      <c r="W146" s="13"/>
      <c r="X146" s="12"/>
      <c r="Y146" s="36"/>
      <c r="Z146" s="13"/>
      <c r="AA146" s="12"/>
      <c r="AB146" s="36"/>
      <c r="AC146" s="13"/>
      <c r="AD146" s="12"/>
      <c r="AE146" s="36"/>
      <c r="AF146" s="13"/>
      <c r="AG146" s="12"/>
      <c r="AH146" s="36"/>
      <c r="AI146" s="13"/>
      <c r="AJ146" s="12"/>
      <c r="AK146" s="36"/>
      <c r="AL146" s="13"/>
      <c r="AM146" s="12"/>
      <c r="AN146" s="36"/>
      <c r="AO146" s="13"/>
      <c r="AP146" s="10"/>
      <c r="AQ146" s="32"/>
      <c r="AR146" s="11"/>
      <c r="AS146" s="12"/>
      <c r="AT146" s="36"/>
      <c r="AU146" s="13"/>
      <c r="AV146" s="10"/>
      <c r="AW146" s="32"/>
      <c r="AX146" s="11"/>
      <c r="AY146" s="12"/>
      <c r="AZ146" s="36"/>
      <c r="BA146" s="13"/>
      <c r="BB146" s="12"/>
      <c r="BC146" s="36"/>
      <c r="BD146" s="13"/>
      <c r="BE146" s="12"/>
      <c r="BF146" s="36"/>
      <c r="BG146" s="13"/>
      <c r="BH146" s="12"/>
      <c r="BI146" s="36"/>
      <c r="BJ146" s="13"/>
      <c r="BK146" s="28"/>
      <c r="BL146" s="41"/>
      <c r="BS146" s="158"/>
      <c r="BT146" s="158"/>
      <c r="BU146" s="158"/>
      <c r="BV146" s="158"/>
      <c r="BW146" s="158"/>
      <c r="BX146" s="158"/>
      <c r="BY146" s="158"/>
      <c r="BZ146" s="158"/>
      <c r="CA146" s="158"/>
      <c r="CB146" s="158"/>
      <c r="CC146" s="349"/>
      <c r="CD146" s="158"/>
      <c r="CE146" s="158"/>
    </row>
    <row r="147" spans="2:83" x14ac:dyDescent="0.25"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H147" s="10"/>
      <c r="BI147" s="32"/>
      <c r="BJ147" s="11"/>
      <c r="BK147" s="28"/>
      <c r="BL147" s="41"/>
      <c r="BS147" s="158"/>
      <c r="BT147" s="158"/>
      <c r="BU147" s="158"/>
      <c r="BV147" s="158"/>
      <c r="BW147" s="158"/>
      <c r="BX147" s="158"/>
      <c r="BY147" s="158"/>
      <c r="BZ147" s="158"/>
      <c r="CA147" s="158"/>
      <c r="CB147" s="158"/>
      <c r="CC147" s="349"/>
      <c r="CD147" s="158"/>
      <c r="CE147" s="158"/>
    </row>
  </sheetData>
  <sortState xmlns:xlrd2="http://schemas.microsoft.com/office/spreadsheetml/2017/richdata2" ref="B5:H15">
    <sortCondition descending="1" ref="H5:H26"/>
    <sortCondition descending="1" ref="C5:C26"/>
    <sortCondition ref="D5:D26"/>
    <sortCondition descending="1" ref="E5:E26"/>
    <sortCondition descending="1" ref="F5:F26"/>
  </sortState>
  <mergeCells count="47">
    <mergeCell ref="B120:B122"/>
    <mergeCell ref="B123:B125"/>
    <mergeCell ref="B108:B110"/>
    <mergeCell ref="B111:B113"/>
    <mergeCell ref="B114:B116"/>
    <mergeCell ref="B117:B119"/>
    <mergeCell ref="B93:B95"/>
    <mergeCell ref="B96:B98"/>
    <mergeCell ref="B99:B101"/>
    <mergeCell ref="B102:B104"/>
    <mergeCell ref="B105:B107"/>
    <mergeCell ref="B78:B80"/>
    <mergeCell ref="B81:B83"/>
    <mergeCell ref="B84:B86"/>
    <mergeCell ref="B87:B89"/>
    <mergeCell ref="B90:B92"/>
    <mergeCell ref="B63:B65"/>
    <mergeCell ref="B66:B68"/>
    <mergeCell ref="B69:B71"/>
    <mergeCell ref="B72:B74"/>
    <mergeCell ref="B75:B77"/>
    <mergeCell ref="B48:B50"/>
    <mergeCell ref="B51:B53"/>
    <mergeCell ref="B54:B56"/>
    <mergeCell ref="B57:B59"/>
    <mergeCell ref="B60:B62"/>
    <mergeCell ref="AJ46:AL46"/>
    <mergeCell ref="C46:E46"/>
    <mergeCell ref="F46:H46"/>
    <mergeCell ref="I46:K46"/>
    <mergeCell ref="L46:N46"/>
    <mergeCell ref="O46:Q46"/>
    <mergeCell ref="R46:T46"/>
    <mergeCell ref="U46:W46"/>
    <mergeCell ref="X46:Z46"/>
    <mergeCell ref="AA46:AC46"/>
    <mergeCell ref="AD46:AF46"/>
    <mergeCell ref="AG46:AI46"/>
    <mergeCell ref="BL45:BM45"/>
    <mergeCell ref="BH46:BJ46"/>
    <mergeCell ref="AM46:AO46"/>
    <mergeCell ref="AP46:AR46"/>
    <mergeCell ref="AS46:AU46"/>
    <mergeCell ref="AV46:AX46"/>
    <mergeCell ref="AY46:BA46"/>
    <mergeCell ref="BB46:BD46"/>
    <mergeCell ref="BE46:BG46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1">
    <pageSetUpPr fitToPage="1"/>
  </sheetPr>
  <dimension ref="A1:BG264"/>
  <sheetViews>
    <sheetView workbookViewId="0">
      <selection activeCell="D9" sqref="D9"/>
    </sheetView>
  </sheetViews>
  <sheetFormatPr baseColWidth="10" defaultColWidth="11.54296875" defaultRowHeight="12.5" x14ac:dyDescent="0.25"/>
  <cols>
    <col min="1" max="1" width="5" customWidth="1"/>
    <col min="3" max="3" width="6" customWidth="1"/>
    <col min="4" max="4" width="7.453125" bestFit="1" customWidth="1"/>
    <col min="5" max="5" width="7.1796875" customWidth="1"/>
    <col min="6" max="6" width="4.26953125" customWidth="1"/>
    <col min="7" max="7" width="6.7265625" customWidth="1"/>
    <col min="8" max="8" width="6.453125" customWidth="1"/>
    <col min="9" max="9" width="5.26953125" customWidth="1"/>
    <col min="10" max="10" width="7.453125" customWidth="1"/>
    <col min="11" max="11" width="3.81640625" customWidth="1"/>
    <col min="12" max="12" width="6.54296875" customWidth="1"/>
    <col min="13" max="14" width="6.81640625" customWidth="1"/>
    <col min="15" max="15" width="4.7265625" customWidth="1"/>
    <col min="16" max="16" width="6.1796875" customWidth="1"/>
    <col min="17" max="17" width="6.26953125" customWidth="1"/>
    <col min="18" max="18" width="5.26953125" customWidth="1"/>
    <col min="19" max="19" width="7" bestFit="1" customWidth="1"/>
    <col min="20" max="20" width="6.81640625" customWidth="1"/>
    <col min="21" max="21" width="5.26953125" customWidth="1"/>
    <col min="22" max="22" width="5.81640625" customWidth="1"/>
    <col min="23" max="23" width="3.81640625" customWidth="1"/>
    <col min="24" max="24" width="4.7265625" customWidth="1"/>
    <col min="25" max="25" width="7.7265625" customWidth="1"/>
    <col min="26" max="26" width="6.7265625" customWidth="1"/>
    <col min="27" max="27" width="4.453125" customWidth="1"/>
    <col min="28" max="28" width="6.7265625" customWidth="1"/>
    <col min="29" max="29" width="7.26953125" customWidth="1"/>
    <col min="30" max="30" width="3.453125" customWidth="1"/>
    <col min="31" max="31" width="6.453125" customWidth="1"/>
    <col min="32" max="32" width="6" customWidth="1"/>
    <col min="33" max="33" width="5.1796875" customWidth="1"/>
    <col min="34" max="34" width="7.1796875" customWidth="1"/>
    <col min="35" max="35" width="6.7265625" customWidth="1"/>
    <col min="36" max="40" width="3.453125" customWidth="1"/>
    <col min="41" max="41" width="2.81640625" customWidth="1"/>
    <col min="42" max="42" width="5" customWidth="1"/>
    <col min="43" max="43" width="7.81640625" customWidth="1"/>
    <col min="44" max="44" width="3.453125" customWidth="1"/>
    <col min="45" max="45" width="4" customWidth="1"/>
    <col min="46" max="46" width="5.81640625" customWidth="1"/>
    <col min="47" max="51" width="3.453125" customWidth="1"/>
    <col min="52" max="52" width="6.453125" customWidth="1"/>
    <col min="53" max="53" width="3.453125" customWidth="1"/>
    <col min="54" max="54" width="11.453125" style="24" customWidth="1"/>
  </cols>
  <sheetData>
    <row r="1" spans="1:55" ht="13" x14ac:dyDescent="0.3">
      <c r="A1" s="5" t="s">
        <v>116</v>
      </c>
      <c r="B1" s="52"/>
    </row>
    <row r="2" spans="1:55" ht="13" x14ac:dyDescent="0.3">
      <c r="A2" t="s">
        <v>10</v>
      </c>
      <c r="U2" s="125"/>
    </row>
    <row r="3" spans="1:55" ht="13.5" thickBot="1" x14ac:dyDescent="0.35">
      <c r="A3">
        <f>+GENERAL!B6</f>
        <v>12</v>
      </c>
      <c r="C3" s="41">
        <f>SUM(C5:C11)</f>
        <v>0</v>
      </c>
      <c r="U3" s="125"/>
    </row>
    <row r="4" spans="1:55" ht="13.5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O4" s="125"/>
      <c r="U4" s="125"/>
    </row>
    <row r="5" spans="1:55" ht="13.5" thickBot="1" x14ac:dyDescent="0.35">
      <c r="A5" s="149">
        <v>1</v>
      </c>
      <c r="B5" s="23" t="s">
        <v>43</v>
      </c>
      <c r="C5" s="47">
        <f>+X$38</f>
        <v>80</v>
      </c>
      <c r="D5" s="48">
        <f>+X$39</f>
        <v>1967.2916666666667</v>
      </c>
      <c r="E5" s="45">
        <f>+Y$38</f>
        <v>24</v>
      </c>
      <c r="F5" s="18">
        <f>+X$24</f>
        <v>80</v>
      </c>
      <c r="G5" s="198">
        <f t="shared" ref="G5:G21" si="0">IF(E5&lt;A$3/2,-1,1)*800+C5+D5/10000</f>
        <v>880.19672916666661</v>
      </c>
      <c r="H5" s="30"/>
      <c r="O5" s="125"/>
      <c r="U5" s="125"/>
    </row>
    <row r="6" spans="1:55" ht="13.5" thickBot="1" x14ac:dyDescent="0.35">
      <c r="A6" s="149">
        <v>2</v>
      </c>
      <c r="B6" s="23" t="s">
        <v>255</v>
      </c>
      <c r="C6" s="47">
        <f>+O$38</f>
        <v>40</v>
      </c>
      <c r="D6" s="48">
        <f>+O$39</f>
        <v>2465</v>
      </c>
      <c r="E6" s="45">
        <f>+P$38</f>
        <v>6</v>
      </c>
      <c r="F6" s="18">
        <f>+O$24</f>
        <v>40</v>
      </c>
      <c r="G6" s="198">
        <f t="shared" si="0"/>
        <v>840.24649999999997</v>
      </c>
      <c r="H6" s="30"/>
      <c r="O6" s="125"/>
      <c r="U6" s="125"/>
    </row>
    <row r="7" spans="1:55" ht="13.5" thickBot="1" x14ac:dyDescent="0.35">
      <c r="A7" s="149">
        <v>3</v>
      </c>
      <c r="B7" s="239" t="s">
        <v>269</v>
      </c>
      <c r="C7" s="47">
        <f>+R$38</f>
        <v>10</v>
      </c>
      <c r="D7" s="48">
        <f>+R$39</f>
        <v>620</v>
      </c>
      <c r="E7" s="45">
        <f>+S$38</f>
        <v>13</v>
      </c>
      <c r="F7" s="18">
        <f>+R$24</f>
        <v>20</v>
      </c>
      <c r="G7" s="198">
        <f t="shared" si="0"/>
        <v>810.06200000000001</v>
      </c>
      <c r="H7" s="30"/>
      <c r="O7" s="125"/>
      <c r="U7" s="125"/>
    </row>
    <row r="8" spans="1:55" ht="13.5" thickBot="1" x14ac:dyDescent="0.35">
      <c r="A8" s="149">
        <v>4</v>
      </c>
      <c r="B8" s="23" t="s">
        <v>219</v>
      </c>
      <c r="C8" s="47">
        <f>+C$38</f>
        <v>0</v>
      </c>
      <c r="D8" s="48">
        <f>+C$39</f>
        <v>-975.83333333333337</v>
      </c>
      <c r="E8" s="46">
        <f>+D$38</f>
        <v>12</v>
      </c>
      <c r="F8" s="18">
        <f>+C$24</f>
        <v>10</v>
      </c>
      <c r="G8" s="198">
        <f t="shared" si="0"/>
        <v>799.90241666666668</v>
      </c>
      <c r="H8" s="30"/>
      <c r="O8" s="125"/>
      <c r="U8" s="125"/>
    </row>
    <row r="9" spans="1:55" ht="13.5" thickBot="1" x14ac:dyDescent="0.35">
      <c r="A9" s="149">
        <v>5</v>
      </c>
      <c r="B9" s="239" t="s">
        <v>191</v>
      </c>
      <c r="C9" s="47">
        <f>+AA$38</f>
        <v>-10</v>
      </c>
      <c r="D9" s="48">
        <f>+AA$39</f>
        <v>210</v>
      </c>
      <c r="E9" s="45">
        <f>+AB$38</f>
        <v>17</v>
      </c>
      <c r="F9" s="18">
        <f>+AA$24</f>
        <v>5</v>
      </c>
      <c r="G9" s="198">
        <f t="shared" si="0"/>
        <v>790.02099999999996</v>
      </c>
      <c r="H9" s="30"/>
      <c r="U9" s="125"/>
    </row>
    <row r="10" spans="1:55" ht="13.5" thickBot="1" x14ac:dyDescent="0.35">
      <c r="A10" s="149">
        <v>6</v>
      </c>
      <c r="B10" s="23" t="s">
        <v>218</v>
      </c>
      <c r="C10" s="47">
        <f>+AG$38</f>
        <v>-50</v>
      </c>
      <c r="D10" s="48">
        <f>+AG$39</f>
        <v>-2291.3636363636365</v>
      </c>
      <c r="E10" s="45">
        <f>+AH$38</f>
        <v>11</v>
      </c>
      <c r="F10" s="18">
        <f>+AG$24</f>
        <v>0</v>
      </c>
      <c r="G10" s="198">
        <f t="shared" si="0"/>
        <v>749.77086363636363</v>
      </c>
      <c r="H10" s="30"/>
      <c r="U10" s="125"/>
      <c r="BC10" s="352" t="s">
        <v>225</v>
      </c>
    </row>
    <row r="11" spans="1:55" ht="13" thickBot="1" x14ac:dyDescent="0.3">
      <c r="A11" s="149">
        <v>7</v>
      </c>
      <c r="B11" s="239" t="s">
        <v>221</v>
      </c>
      <c r="C11" s="47">
        <f>+F$38</f>
        <v>-70</v>
      </c>
      <c r="D11" s="48">
        <f>+F$39</f>
        <v>-1418.0434782608695</v>
      </c>
      <c r="E11" s="45">
        <f>+G$38</f>
        <v>23</v>
      </c>
      <c r="F11" s="18">
        <f>+F$24</f>
        <v>0</v>
      </c>
      <c r="G11" s="198">
        <f t="shared" si="0"/>
        <v>729.85819565217389</v>
      </c>
      <c r="H11" s="30"/>
      <c r="BC11" s="353"/>
    </row>
    <row r="12" spans="1:55" ht="13" thickBot="1" x14ac:dyDescent="0.3">
      <c r="A12" s="149">
        <v>8</v>
      </c>
      <c r="B12" s="239" t="s">
        <v>268</v>
      </c>
      <c r="C12" s="47">
        <f>+AD$38</f>
        <v>0</v>
      </c>
      <c r="D12" s="48">
        <f>+AD$39</f>
        <v>-2052.5</v>
      </c>
      <c r="E12" s="45">
        <f>+AE$38</f>
        <v>2</v>
      </c>
      <c r="F12" s="18">
        <f>+AD$24</f>
        <v>0</v>
      </c>
      <c r="G12" s="198">
        <f t="shared" si="0"/>
        <v>-800.20524999999998</v>
      </c>
      <c r="H12" s="30"/>
      <c r="BC12" s="353"/>
    </row>
    <row r="13" spans="1:55" ht="13" hidden="1" thickBot="1" x14ac:dyDescent="0.3">
      <c r="A13" s="149">
        <v>9</v>
      </c>
      <c r="B13" s="23" t="s">
        <v>195</v>
      </c>
      <c r="C13" s="47">
        <f>+L$38</f>
        <v>-100000000</v>
      </c>
      <c r="D13" s="48">
        <f>+L$39</f>
        <v>2</v>
      </c>
      <c r="E13" s="45">
        <f>+M$38</f>
        <v>1</v>
      </c>
      <c r="F13" s="18">
        <f>+L$24</f>
        <v>0</v>
      </c>
      <c r="G13" s="198">
        <f t="shared" si="0"/>
        <v>-100000799.9998</v>
      </c>
      <c r="H13" s="30"/>
      <c r="BC13" s="353"/>
    </row>
    <row r="14" spans="1:55" ht="13" hidden="1" thickBot="1" x14ac:dyDescent="0.3">
      <c r="A14" s="149">
        <v>10</v>
      </c>
      <c r="B14" s="23" t="s">
        <v>1</v>
      </c>
      <c r="C14" s="47">
        <f>+I$38</f>
        <v>-100000000</v>
      </c>
      <c r="D14" s="48">
        <f>+I$39</f>
        <v>2</v>
      </c>
      <c r="E14" s="45">
        <f>+J$38</f>
        <v>1</v>
      </c>
      <c r="F14" s="18">
        <f>+I$24</f>
        <v>0</v>
      </c>
      <c r="G14" s="198">
        <f t="shared" si="0"/>
        <v>-100000799.9998</v>
      </c>
      <c r="H14" s="30"/>
      <c r="BC14" s="353"/>
    </row>
    <row r="15" spans="1:55" ht="13.5" hidden="1" thickBot="1" x14ac:dyDescent="0.35">
      <c r="A15" s="149">
        <v>11</v>
      </c>
      <c r="B15" s="23" t="s">
        <v>9</v>
      </c>
      <c r="C15" s="47">
        <f>+U$38</f>
        <v>-100000000</v>
      </c>
      <c r="D15" s="48">
        <f>+U$39</f>
        <v>2</v>
      </c>
      <c r="E15" s="45">
        <f>+V$38</f>
        <v>1</v>
      </c>
      <c r="F15" s="18">
        <f>+U$24</f>
        <v>0</v>
      </c>
      <c r="G15" s="198">
        <f t="shared" si="0"/>
        <v>-100000799.9998</v>
      </c>
      <c r="AE15" s="43"/>
      <c r="BC15" s="353"/>
    </row>
    <row r="16" spans="1:55" ht="13" hidden="1" thickBot="1" x14ac:dyDescent="0.3">
      <c r="A16" s="149">
        <v>12</v>
      </c>
      <c r="B16" s="23" t="s">
        <v>93</v>
      </c>
      <c r="C16" s="47">
        <f>+AY$38</f>
        <v>-100000000</v>
      </c>
      <c r="D16" s="48">
        <f>+AY$39</f>
        <v>2</v>
      </c>
      <c r="E16" s="45">
        <f>+AZ$38</f>
        <v>1</v>
      </c>
      <c r="F16" s="18">
        <f>+AY$24</f>
        <v>0</v>
      </c>
      <c r="G16" s="198">
        <f t="shared" si="0"/>
        <v>-100000799.9998</v>
      </c>
      <c r="BC16" s="353"/>
    </row>
    <row r="17" spans="1:55" ht="13" hidden="1" thickBot="1" x14ac:dyDescent="0.3">
      <c r="A17" s="149">
        <v>13</v>
      </c>
      <c r="B17" s="23" t="s">
        <v>35</v>
      </c>
      <c r="C17" s="47">
        <f>+AP$38</f>
        <v>-100000000</v>
      </c>
      <c r="D17" s="48">
        <f>+AP$39</f>
        <v>2</v>
      </c>
      <c r="E17" s="45">
        <f>+AQ$38</f>
        <v>1</v>
      </c>
      <c r="F17" s="18">
        <f>+AP$24</f>
        <v>0</v>
      </c>
      <c r="G17" s="198">
        <f t="shared" si="0"/>
        <v>-100000799.9998</v>
      </c>
      <c r="BC17" s="353"/>
    </row>
    <row r="18" spans="1:55" ht="13" hidden="1" thickBot="1" x14ac:dyDescent="0.3">
      <c r="A18" s="149">
        <v>14</v>
      </c>
      <c r="B18" s="23" t="s">
        <v>62</v>
      </c>
      <c r="C18" s="47">
        <f>+AS$38</f>
        <v>-100000000</v>
      </c>
      <c r="D18" s="48">
        <f>+AS$39</f>
        <v>2</v>
      </c>
      <c r="E18" s="46">
        <f>+AT$38</f>
        <v>1</v>
      </c>
      <c r="F18" s="18">
        <f>+AS$24</f>
        <v>0</v>
      </c>
      <c r="G18" s="198">
        <f t="shared" si="0"/>
        <v>-100000799.9998</v>
      </c>
      <c r="P18" s="62"/>
      <c r="BC18" s="353"/>
    </row>
    <row r="19" spans="1:55" ht="13" hidden="1" thickBot="1" x14ac:dyDescent="0.3">
      <c r="A19" s="149">
        <v>15</v>
      </c>
      <c r="B19" s="23" t="s">
        <v>76</v>
      </c>
      <c r="C19" s="47">
        <f>+AJ$38</f>
        <v>-100000000</v>
      </c>
      <c r="D19" s="48">
        <f>+AJ$39</f>
        <v>2</v>
      </c>
      <c r="E19" s="45">
        <f>+AK$38</f>
        <v>1</v>
      </c>
      <c r="F19" s="18">
        <f>+AJ$24</f>
        <v>0</v>
      </c>
      <c r="G19" s="198">
        <f t="shared" si="0"/>
        <v>-100000799.9998</v>
      </c>
      <c r="P19" s="62"/>
      <c r="AI19" s="61"/>
      <c r="AJ19" s="61"/>
      <c r="AK19" s="61"/>
      <c r="AL19" s="61"/>
      <c r="AM19" s="61"/>
      <c r="AN19" s="61"/>
      <c r="AO19" s="61"/>
      <c r="BC19" s="353"/>
    </row>
    <row r="20" spans="1:55" ht="13" hidden="1" thickBot="1" x14ac:dyDescent="0.3">
      <c r="A20" s="149">
        <v>16</v>
      </c>
      <c r="B20" s="23" t="s">
        <v>96</v>
      </c>
      <c r="C20" s="47">
        <f>+AM$38</f>
        <v>-100000000</v>
      </c>
      <c r="D20" s="48">
        <f>+AM$39</f>
        <v>2</v>
      </c>
      <c r="E20" s="45">
        <f>+AN$38</f>
        <v>1</v>
      </c>
      <c r="F20" s="18">
        <f>+AM$24</f>
        <v>0</v>
      </c>
      <c r="G20" s="198">
        <f t="shared" si="0"/>
        <v>-100000799.9998</v>
      </c>
      <c r="P20" s="62"/>
      <c r="AI20" s="61"/>
      <c r="AJ20" s="61"/>
      <c r="AK20" s="61"/>
      <c r="AL20" s="61"/>
      <c r="AM20" s="61"/>
      <c r="AN20" s="61"/>
      <c r="AO20" s="61"/>
      <c r="BC20" s="353"/>
    </row>
    <row r="21" spans="1:55" ht="13" hidden="1" thickBot="1" x14ac:dyDescent="0.3">
      <c r="A21" s="149">
        <v>17</v>
      </c>
      <c r="B21" s="23" t="s">
        <v>93</v>
      </c>
      <c r="C21" s="47">
        <f>+AV$38</f>
        <v>-100000000</v>
      </c>
      <c r="D21" s="48">
        <f>+AV$39</f>
        <v>2</v>
      </c>
      <c r="E21" s="46">
        <f>+AW$38</f>
        <v>1</v>
      </c>
      <c r="F21" s="18">
        <f>+AV$24</f>
        <v>0</v>
      </c>
      <c r="G21" s="198">
        <f t="shared" si="0"/>
        <v>-100000799.9998</v>
      </c>
      <c r="P21" s="62"/>
      <c r="AI21" s="61"/>
      <c r="AJ21" s="61"/>
      <c r="AK21" s="61"/>
      <c r="AL21" s="61"/>
      <c r="AM21" s="61"/>
      <c r="AN21" s="61"/>
      <c r="AO21" s="61"/>
      <c r="BC21" s="353"/>
    </row>
    <row r="22" spans="1:55" x14ac:dyDescent="0.25">
      <c r="A22" s="16"/>
      <c r="C22" s="41"/>
      <c r="D22" s="41"/>
      <c r="G22" s="198"/>
      <c r="P22" s="104"/>
      <c r="BC22" s="352" t="s">
        <v>226</v>
      </c>
    </row>
    <row r="23" spans="1:55" x14ac:dyDescent="0.25">
      <c r="A23" s="16"/>
      <c r="BC23" s="352" t="s">
        <v>227</v>
      </c>
    </row>
    <row r="24" spans="1:55" ht="12.75" hidden="1" customHeight="1" x14ac:dyDescent="0.25">
      <c r="B24" t="s">
        <v>12</v>
      </c>
      <c r="C24">
        <f>+C25*C26</f>
        <v>10</v>
      </c>
      <c r="D24">
        <f>+D25*D26</f>
        <v>12</v>
      </c>
      <c r="F24">
        <f>+F25*F26</f>
        <v>0</v>
      </c>
      <c r="G24">
        <f>+G25*G26</f>
        <v>23</v>
      </c>
      <c r="I24">
        <f>+I25*I26</f>
        <v>0</v>
      </c>
      <c r="J24">
        <f>+J25*J26</f>
        <v>1</v>
      </c>
      <c r="L24">
        <f>+L25*L26</f>
        <v>0</v>
      </c>
      <c r="M24">
        <f>+M25*M26</f>
        <v>1</v>
      </c>
      <c r="O24">
        <f>+O25*O26</f>
        <v>40</v>
      </c>
      <c r="P24">
        <f>+P25*P26</f>
        <v>6</v>
      </c>
      <c r="R24">
        <f>+R25*R26</f>
        <v>20</v>
      </c>
      <c r="S24">
        <f>+S25*S26</f>
        <v>13</v>
      </c>
      <c r="U24">
        <f>+U25*U26</f>
        <v>0</v>
      </c>
      <c r="V24">
        <f>+V25*V26</f>
        <v>1</v>
      </c>
      <c r="X24">
        <f>+X25*X26</f>
        <v>80</v>
      </c>
      <c r="Y24">
        <f>+Y25*Y26</f>
        <v>24</v>
      </c>
      <c r="AA24">
        <f>+AA25*AA26</f>
        <v>5</v>
      </c>
      <c r="AB24">
        <f>+AB25*AB26</f>
        <v>17</v>
      </c>
      <c r="AD24">
        <f>+AD25*AD26</f>
        <v>0</v>
      </c>
      <c r="AE24">
        <f>+AE25*AE26</f>
        <v>2</v>
      </c>
      <c r="AG24">
        <f>+AG25*AG26</f>
        <v>0</v>
      </c>
      <c r="AH24">
        <f>+AH25*AH26</f>
        <v>11</v>
      </c>
      <c r="AJ24">
        <f>+AJ25*AJ26</f>
        <v>0</v>
      </c>
      <c r="AK24">
        <f>+AK25*AK26</f>
        <v>1</v>
      </c>
      <c r="AM24">
        <f>+AM25*AM26</f>
        <v>0</v>
      </c>
      <c r="AN24">
        <f>+AN25*AN26</f>
        <v>1</v>
      </c>
      <c r="AP24">
        <f>+AP25*AP26</f>
        <v>0</v>
      </c>
      <c r="AQ24">
        <f>+AQ25*AQ26</f>
        <v>1</v>
      </c>
      <c r="AS24">
        <f>+AS25*AS26</f>
        <v>0</v>
      </c>
      <c r="AT24">
        <f>+AT25*AT26</f>
        <v>1</v>
      </c>
      <c r="AV24">
        <f>+AV25*AV26</f>
        <v>0</v>
      </c>
      <c r="AW24">
        <f>+AW25*AW26</f>
        <v>1</v>
      </c>
      <c r="AY24">
        <f>+AY25*AY26</f>
        <v>0</v>
      </c>
      <c r="AZ24">
        <f>+AZ25*AZ26</f>
        <v>1</v>
      </c>
      <c r="BC24" s="353"/>
    </row>
    <row r="25" spans="1:55" ht="12.75" hidden="1" customHeight="1" x14ac:dyDescent="0.25">
      <c r="C25">
        <f>IF($B37&gt;3,1,0)</f>
        <v>1</v>
      </c>
      <c r="D25">
        <f t="shared" ref="D25:AZ25" si="1">IF($B37&gt;3,1,0)</f>
        <v>1</v>
      </c>
      <c r="F25">
        <f t="shared" si="1"/>
        <v>1</v>
      </c>
      <c r="G25">
        <f t="shared" si="1"/>
        <v>1</v>
      </c>
      <c r="I25">
        <f>IF($B37&gt;3,1,0)</f>
        <v>1</v>
      </c>
      <c r="J25">
        <f t="shared" si="1"/>
        <v>1</v>
      </c>
      <c r="L25">
        <f t="shared" si="1"/>
        <v>1</v>
      </c>
      <c r="M25">
        <f t="shared" si="1"/>
        <v>1</v>
      </c>
      <c r="O25">
        <f t="shared" si="1"/>
        <v>1</v>
      </c>
      <c r="P25">
        <f t="shared" si="1"/>
        <v>1</v>
      </c>
      <c r="R25">
        <f t="shared" si="1"/>
        <v>1</v>
      </c>
      <c r="S25">
        <f t="shared" si="1"/>
        <v>1</v>
      </c>
      <c r="U25">
        <f t="shared" si="1"/>
        <v>1</v>
      </c>
      <c r="V25">
        <f t="shared" si="1"/>
        <v>1</v>
      </c>
      <c r="X25">
        <f t="shared" si="1"/>
        <v>1</v>
      </c>
      <c r="Y25">
        <f t="shared" si="1"/>
        <v>1</v>
      </c>
      <c r="AA25">
        <f t="shared" si="1"/>
        <v>1</v>
      </c>
      <c r="AB25">
        <f t="shared" si="1"/>
        <v>1</v>
      </c>
      <c r="AD25">
        <f t="shared" si="1"/>
        <v>1</v>
      </c>
      <c r="AE25">
        <f t="shared" si="1"/>
        <v>1</v>
      </c>
      <c r="AG25">
        <f t="shared" si="1"/>
        <v>1</v>
      </c>
      <c r="AH25">
        <f t="shared" si="1"/>
        <v>1</v>
      </c>
      <c r="AJ25">
        <f>IF($B37&gt;3,1,0)</f>
        <v>1</v>
      </c>
      <c r="AK25">
        <f>IF($B37&gt;3,1,0)</f>
        <v>1</v>
      </c>
      <c r="AM25">
        <f>IF($B37&gt;3,1,0)</f>
        <v>1</v>
      </c>
      <c r="AN25">
        <f>IF($B37&gt;3,1,0)</f>
        <v>1</v>
      </c>
      <c r="AP25">
        <f t="shared" si="1"/>
        <v>1</v>
      </c>
      <c r="AQ25">
        <f t="shared" si="1"/>
        <v>1</v>
      </c>
      <c r="AS25">
        <f>IF($B37&gt;3,1,0)</f>
        <v>1</v>
      </c>
      <c r="AT25">
        <f>IF($B37&gt;3,1,0)</f>
        <v>1</v>
      </c>
      <c r="AV25">
        <f>IF($B37&gt;3,1,0)</f>
        <v>1</v>
      </c>
      <c r="AW25">
        <f>IF($B37&gt;3,1,0)</f>
        <v>1</v>
      </c>
      <c r="AY25">
        <f t="shared" si="1"/>
        <v>1</v>
      </c>
      <c r="AZ25">
        <f t="shared" si="1"/>
        <v>1</v>
      </c>
      <c r="BC25" s="353"/>
    </row>
    <row r="26" spans="1:55" ht="12.75" hidden="1" customHeight="1" x14ac:dyDescent="0.25">
      <c r="C26">
        <f>MAX(C27:C31)</f>
        <v>10</v>
      </c>
      <c r="D26">
        <f>+D38</f>
        <v>12</v>
      </c>
      <c r="F26">
        <f>MAX(F27:F31)</f>
        <v>0</v>
      </c>
      <c r="G26">
        <f>+G38</f>
        <v>23</v>
      </c>
      <c r="I26">
        <f>MAX(I27:I31)</f>
        <v>0</v>
      </c>
      <c r="J26">
        <f>+J38</f>
        <v>1</v>
      </c>
      <c r="L26">
        <f>MAX(L27:L31)</f>
        <v>0</v>
      </c>
      <c r="M26">
        <f>+M38</f>
        <v>1</v>
      </c>
      <c r="O26">
        <f>MAX(O27:O31)</f>
        <v>40</v>
      </c>
      <c r="P26">
        <f>+P38</f>
        <v>6</v>
      </c>
      <c r="R26">
        <f>MAX(R27:R31)</f>
        <v>20</v>
      </c>
      <c r="S26">
        <f>+S38</f>
        <v>13</v>
      </c>
      <c r="U26">
        <f>MAX(U27:U31)</f>
        <v>0</v>
      </c>
      <c r="V26">
        <f>+V38</f>
        <v>1</v>
      </c>
      <c r="X26">
        <f>MAX(X27:X31)</f>
        <v>80</v>
      </c>
      <c r="Y26">
        <f>+Y38</f>
        <v>24</v>
      </c>
      <c r="AA26">
        <f>MAX(AA27:AA31)</f>
        <v>5</v>
      </c>
      <c r="AB26">
        <f>+AB38</f>
        <v>17</v>
      </c>
      <c r="AD26">
        <f>MAX(AD27:AD31)</f>
        <v>0</v>
      </c>
      <c r="AE26">
        <f>+AE38</f>
        <v>2</v>
      </c>
      <c r="AG26">
        <f>MAX(AG27:AG31)</f>
        <v>0</v>
      </c>
      <c r="AH26">
        <f>+AH38</f>
        <v>11</v>
      </c>
      <c r="AJ26">
        <f>MAX(AJ27:AJ31)</f>
        <v>0</v>
      </c>
      <c r="AK26">
        <f>+AK38</f>
        <v>1</v>
      </c>
      <c r="AM26">
        <f>MAX(AM27:AM31)</f>
        <v>0</v>
      </c>
      <c r="AN26">
        <f>+AN38</f>
        <v>1</v>
      </c>
      <c r="AP26">
        <f>MAX(AP27:AP31)</f>
        <v>0</v>
      </c>
      <c r="AQ26">
        <f>+AQ38</f>
        <v>1</v>
      </c>
      <c r="AS26">
        <f>MAX(AS27:AS31)</f>
        <v>0</v>
      </c>
      <c r="AT26">
        <f>+AT38</f>
        <v>1</v>
      </c>
      <c r="AV26">
        <f>MAX(AV27:AV31)</f>
        <v>0</v>
      </c>
      <c r="AW26">
        <f>+AW38</f>
        <v>1</v>
      </c>
      <c r="AY26">
        <f>MAX(AY27:AY31)</f>
        <v>0</v>
      </c>
      <c r="AZ26">
        <f>+AZ38</f>
        <v>1</v>
      </c>
      <c r="BC26" s="353"/>
    </row>
    <row r="27" spans="1:55" ht="12.75" hidden="1" customHeight="1" x14ac:dyDescent="0.25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5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Y27">
        <f>IF(AY$32=5,5,0)</f>
        <v>0</v>
      </c>
      <c r="BC27" s="353"/>
    </row>
    <row r="28" spans="1:55" ht="12.75" hidden="1" customHeight="1" x14ac:dyDescent="0.25">
      <c r="C28">
        <f>IF(C$32=4,10,0)</f>
        <v>10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Y28">
        <f>IF(AY$32=4,10,0)</f>
        <v>0</v>
      </c>
      <c r="BC28" s="353"/>
    </row>
    <row r="29" spans="1:55" ht="12.75" hidden="1" customHeight="1" x14ac:dyDescent="0.25">
      <c r="C29">
        <f>IF(C$32=3,20,0)</f>
        <v>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20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  <c r="AY29">
        <f>IF(AY$32=3,20,0)</f>
        <v>0</v>
      </c>
      <c r="BC29" s="353"/>
    </row>
    <row r="30" spans="1:55" ht="12.75" hidden="1" customHeight="1" x14ac:dyDescent="0.25">
      <c r="C30">
        <f>IF(C$32=2,40,0)</f>
        <v>0</v>
      </c>
      <c r="F30">
        <f>IF(F$32=2,40,0)</f>
        <v>0</v>
      </c>
      <c r="I30">
        <f>IF(I$32=2,40,0)</f>
        <v>0</v>
      </c>
      <c r="L30">
        <f>IF(L$32=2,40,0)</f>
        <v>0</v>
      </c>
      <c r="O30">
        <f>IF(O$32=2,40,0)</f>
        <v>40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Y30">
        <f>IF(AY$32=2,40,0)</f>
        <v>0</v>
      </c>
      <c r="BC30" s="353"/>
    </row>
    <row r="31" spans="1:55" ht="12.75" hidden="1" customHeight="1" x14ac:dyDescent="0.25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80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Y31">
        <f>IF(AY$32=1,80,0)</f>
        <v>0</v>
      </c>
      <c r="BC31" s="353"/>
    </row>
    <row r="32" spans="1:55" ht="12.75" hidden="1" customHeight="1" x14ac:dyDescent="0.25">
      <c r="C32">
        <f>RANK(C33,$C33:$AZ33)*C37</f>
        <v>4</v>
      </c>
      <c r="F32">
        <f>RANK(F33,$C33:$AZ33)*F37</f>
        <v>7</v>
      </c>
      <c r="I32">
        <f>RANK(I33,$C33:$AZ33)*I37</f>
        <v>0</v>
      </c>
      <c r="L32">
        <f>RANK(L33,$C33:$AZ33)*L37</f>
        <v>0</v>
      </c>
      <c r="O32">
        <f>RANK(O33,$C33:$AZ33)*O37</f>
        <v>2</v>
      </c>
      <c r="R32">
        <f>RANK(R33,$C33:$AZ33)*R37</f>
        <v>3</v>
      </c>
      <c r="U32">
        <f>RANK(U33,$C33:$AZ33)*U37</f>
        <v>0</v>
      </c>
      <c r="X32">
        <f>RANK(X33,$C33:$AZ33)*X37</f>
        <v>1</v>
      </c>
      <c r="AA32">
        <f>RANK(AA33,$C33:$AZ33)*AA37</f>
        <v>5</v>
      </c>
      <c r="AD32">
        <f>RANK(AD33,$C33:$AZ33)*AD37</f>
        <v>0</v>
      </c>
      <c r="AG32">
        <f>RANK(AG33,$C33:$AZ33)*AG37</f>
        <v>6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>
        <f>RANK(AV33,$C33:$AZ33)*AV37</f>
        <v>0</v>
      </c>
      <c r="AY32">
        <f>RANK(AY33,$C33:$AZ33)*AY37</f>
        <v>0</v>
      </c>
      <c r="BC32" s="353"/>
    </row>
    <row r="33" spans="1:59" ht="12.75" hidden="1" customHeight="1" x14ac:dyDescent="0.25">
      <c r="C33">
        <f>SUM(C34:C36)</f>
        <v>-975.71333333333337</v>
      </c>
      <c r="F33">
        <f>SUM(F34:F36)</f>
        <v>-7001487.8134782612</v>
      </c>
      <c r="I33">
        <f>SUM(I34:I36)</f>
        <v>-99999997.989999995</v>
      </c>
      <c r="L33">
        <f>SUM(L34:L36)</f>
        <v>-99999997.989999995</v>
      </c>
      <c r="O33">
        <f>SUM(O34:O36)</f>
        <v>4002505.06</v>
      </c>
      <c r="R33">
        <f>SUM(R34:R36)</f>
        <v>1000630.13</v>
      </c>
      <c r="U33">
        <f>SUM(U34:U36)</f>
        <v>-99999997.989999995</v>
      </c>
      <c r="X33">
        <f>SUM(X34:X36)</f>
        <v>8002047.5316666663</v>
      </c>
      <c r="AA33">
        <f>SUM(AA34:AA36)</f>
        <v>-999799.83</v>
      </c>
      <c r="AD33">
        <f>SUM(AD34:AD36)</f>
        <v>-100002052.48</v>
      </c>
      <c r="AG33">
        <f>SUM(AG34:AG36)</f>
        <v>-5002341.2536363639</v>
      </c>
      <c r="AJ33">
        <f>SUM(AJ34:AJ36)</f>
        <v>-99999997.989999995</v>
      </c>
      <c r="AM33">
        <f>SUM(AM34:AM36)</f>
        <v>-99999997.989999995</v>
      </c>
      <c r="AP33">
        <f>SUM(AP34:AP36)</f>
        <v>-99999997.989999995</v>
      </c>
      <c r="AS33">
        <f>SUM(AS34:AS36)</f>
        <v>-99999997.989999995</v>
      </c>
      <c r="AV33">
        <f>SUM(AV34:AV36)</f>
        <v>-100000199</v>
      </c>
      <c r="AY33">
        <f>SUM(AY34:AY36)</f>
        <v>-99999997.989999995</v>
      </c>
      <c r="BC33" s="353"/>
    </row>
    <row r="34" spans="1:59" ht="12.75" hidden="1" customHeight="1" x14ac:dyDescent="0.25">
      <c r="C34">
        <f>+D38/100</f>
        <v>0.12</v>
      </c>
      <c r="F34">
        <f>+G38/100</f>
        <v>0.23</v>
      </c>
      <c r="I34">
        <f>+J38/100</f>
        <v>0.01</v>
      </c>
      <c r="L34">
        <f>+M38/100</f>
        <v>0.01</v>
      </c>
      <c r="O34">
        <f>+P38/100</f>
        <v>0.06</v>
      </c>
      <c r="R34">
        <f>+S38/100</f>
        <v>0.13</v>
      </c>
      <c r="U34">
        <f>+V38/100</f>
        <v>0.01</v>
      </c>
      <c r="X34">
        <f>+Y38/100</f>
        <v>0.24</v>
      </c>
      <c r="AA34">
        <f>+AB38/100</f>
        <v>0.17</v>
      </c>
      <c r="AD34">
        <f>+AE38/100</f>
        <v>0.02</v>
      </c>
      <c r="AG34">
        <f>+AH38/100</f>
        <v>0.11</v>
      </c>
      <c r="AJ34">
        <f>+AK38/100</f>
        <v>0.01</v>
      </c>
      <c r="AM34">
        <f>+AN38/100</f>
        <v>0.01</v>
      </c>
      <c r="AP34">
        <f>+AQ38/100</f>
        <v>0.01</v>
      </c>
      <c r="AS34">
        <f>+AT38/100</f>
        <v>0.01</v>
      </c>
      <c r="AV34">
        <f>+AW38</f>
        <v>1</v>
      </c>
      <c r="AY34">
        <f>+AZ38/100</f>
        <v>0.01</v>
      </c>
      <c r="BC34" s="353"/>
    </row>
    <row r="35" spans="1:59" ht="12.75" hidden="1" customHeight="1" x14ac:dyDescent="0.25">
      <c r="C35">
        <f>C39</f>
        <v>-975.83333333333337</v>
      </c>
      <c r="F35">
        <f>F39</f>
        <v>-1418.0434782608695</v>
      </c>
      <c r="I35">
        <f>I39</f>
        <v>2</v>
      </c>
      <c r="L35">
        <f>L39</f>
        <v>2</v>
      </c>
      <c r="O35">
        <f>O39</f>
        <v>2465</v>
      </c>
      <c r="R35">
        <f>R39</f>
        <v>620</v>
      </c>
      <c r="U35">
        <f>U39</f>
        <v>2</v>
      </c>
      <c r="X35">
        <f>X39</f>
        <v>1967.2916666666667</v>
      </c>
      <c r="AA35">
        <f>AA39</f>
        <v>210</v>
      </c>
      <c r="AD35">
        <f>AD39</f>
        <v>-2052.5</v>
      </c>
      <c r="AG35">
        <f>AG39</f>
        <v>-2291.3636363636365</v>
      </c>
      <c r="AJ35">
        <f>AJ39</f>
        <v>2</v>
      </c>
      <c r="AM35">
        <f>AM39</f>
        <v>2</v>
      </c>
      <c r="AP35">
        <f>AP39</f>
        <v>2</v>
      </c>
      <c r="AS35">
        <f>AS39</f>
        <v>2</v>
      </c>
      <c r="AV35">
        <f>-AV39*100</f>
        <v>-200</v>
      </c>
      <c r="AY35">
        <f>AY39</f>
        <v>2</v>
      </c>
      <c r="BC35" s="353"/>
    </row>
    <row r="36" spans="1:59" ht="12.75" hidden="1" customHeight="1" x14ac:dyDescent="0.25">
      <c r="C36">
        <f>IF(D38-$A3/2&lt;0,-100000000,C38*C37*100000+C38)</f>
        <v>0</v>
      </c>
      <c r="F36">
        <f>IF(G38-$A3/2&lt;0,-100000000,F38*F37*100000+F38)</f>
        <v>-7000070</v>
      </c>
      <c r="I36">
        <f>IF(J38-$A3/2&lt;0,-100000000,I38*I37*100000+I38)</f>
        <v>-100000000</v>
      </c>
      <c r="L36">
        <f>IF(M38-$A3/2&lt;0,-100000000,L38*L37*100000+L38)</f>
        <v>-100000000</v>
      </c>
      <c r="O36">
        <f>IF(P38-$A3/2&lt;0,-100000000,O38*O37*100000+O38)</f>
        <v>4000040</v>
      </c>
      <c r="R36">
        <f>IF(S38-$A3/2&lt;0,-100000000,R38*R37*100000+R38)</f>
        <v>1000010</v>
      </c>
      <c r="U36">
        <f>IF(V38-$A3/2&lt;0,-100000000,U38*U37*100000+U38)</f>
        <v>-100000000</v>
      </c>
      <c r="X36">
        <f>IF(Y38-$A3/2&lt;0,-100000000,X38*X37*100000+X38)</f>
        <v>8000080</v>
      </c>
      <c r="AA36">
        <f>IF(AB38-$A3/2&lt;0,-100000000,AA38*AA37*100000+AA38)</f>
        <v>-1000010</v>
      </c>
      <c r="AD36">
        <f>IF(AE38-$A3/2&lt;0,-100000000,AD38*AD37*100000+AD38)</f>
        <v>-100000000</v>
      </c>
      <c r="AG36">
        <f>IF(AH38-$A3/2&lt;0,-100000000,AG38*AG37*100000+AG38)</f>
        <v>-5000050</v>
      </c>
      <c r="AJ36">
        <f>IF(AK38-$A3/2&lt;0,-100000000,AJ38*AJ37*100000+AJ38)</f>
        <v>-100000000</v>
      </c>
      <c r="AM36">
        <f>IF(AN38-$A3/2&lt;0,-100000000,AM38*AM37*100000+AM38)</f>
        <v>-100000000</v>
      </c>
      <c r="AP36">
        <f>IF(AQ38-$A3/2&lt;0,-100000000,AP38*AP37*100000+AP38)</f>
        <v>-100000000</v>
      </c>
      <c r="AS36">
        <f>IF(AT38-$A3/2&lt;0,-100000000,AS38*AS37*100000+AS38)</f>
        <v>-100000000</v>
      </c>
      <c r="AV36">
        <f>IF(AW38-$A3/2&lt;0,-100000000,AV38*AV37*100000+AV38)</f>
        <v>-100000000</v>
      </c>
      <c r="AY36">
        <f>IF(AZ38-$A3/2&lt;0,-100000000,AY38*AY37*100000+AY38)</f>
        <v>-100000000</v>
      </c>
      <c r="BC36" s="353"/>
    </row>
    <row r="37" spans="1:59" x14ac:dyDescent="0.25">
      <c r="A37" t="s">
        <v>13</v>
      </c>
      <c r="B37">
        <f>SUM(C37:BE37)</f>
        <v>7</v>
      </c>
      <c r="C37">
        <f>IF(D38&gt;=$A3/2,1,0)</f>
        <v>1</v>
      </c>
      <c r="F37">
        <f>IF(G38&gt;=$A3/2,1,0)</f>
        <v>1</v>
      </c>
      <c r="I37">
        <f>IF(J38&gt;=$A3/2,1,0)</f>
        <v>0</v>
      </c>
      <c r="L37">
        <f>IF(M38&gt;=$A3/2,1,0)</f>
        <v>0</v>
      </c>
      <c r="O37">
        <f>IF(P38&gt;=$A3/2,1,0)</f>
        <v>1</v>
      </c>
      <c r="R37">
        <f>IF(S38&gt;=$A3/2,1,0)</f>
        <v>1</v>
      </c>
      <c r="U37">
        <f>IF(V38&gt;=$A3/2,1,0)</f>
        <v>0</v>
      </c>
      <c r="X37">
        <f>IF(Y38&gt;=$A3/2,1,0)</f>
        <v>1</v>
      </c>
      <c r="AA37">
        <f>IF(AB38&gt;=$A3/2,1,0)</f>
        <v>1</v>
      </c>
      <c r="AD37">
        <f>IF(AE38&gt;=$A3/2,1,0)</f>
        <v>0</v>
      </c>
      <c r="AG37">
        <f>IF(AH38&gt;=$A3/2,1,0)</f>
        <v>1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Y37">
        <f>IF(AZ38&gt;=$A3/2,1,0)</f>
        <v>0</v>
      </c>
      <c r="BC37" s="352" t="s">
        <v>228</v>
      </c>
    </row>
    <row r="38" spans="1:59" ht="13.5" hidden="1" customHeight="1" thickBot="1" x14ac:dyDescent="0.3">
      <c r="C38" s="2">
        <f>IF(SUM(C43:C241)&lt;-1000,-100000000,SUM(C43:C241))</f>
        <v>0</v>
      </c>
      <c r="D38" s="2">
        <f>COUNT(D43:D241)</f>
        <v>12</v>
      </c>
      <c r="E38" s="2"/>
      <c r="F38" s="2">
        <f>IF(SUM(F43:F241)&lt;-1000,-100000000,SUM(F43:F241))</f>
        <v>-70</v>
      </c>
      <c r="G38" s="2">
        <f>COUNT(G43:G241)</f>
        <v>23</v>
      </c>
      <c r="H38" s="2"/>
      <c r="I38" s="2">
        <f>IF(SUM(I43:I241)&lt;-1000,-100000000,SUM(I43:I241))</f>
        <v>-100000000</v>
      </c>
      <c r="J38" s="2">
        <f>COUNT(J43:J241)</f>
        <v>1</v>
      </c>
      <c r="K38" s="2"/>
      <c r="L38" s="2">
        <f>IF(SUM(L43:L241)&lt;-1000,-100000000,SUM(L43:L241))</f>
        <v>-100000000</v>
      </c>
      <c r="M38" s="2">
        <f>COUNT(M43:M241)</f>
        <v>1</v>
      </c>
      <c r="N38" s="2"/>
      <c r="O38" s="2">
        <f>IF(SUM(O43:O241)&lt;-1000,-100000000,SUM(O43:O241))</f>
        <v>40</v>
      </c>
      <c r="P38" s="2">
        <f>COUNT(P43:P241)</f>
        <v>6</v>
      </c>
      <c r="Q38" s="2"/>
      <c r="R38" s="2">
        <f>IF(SUM(R43:R241)&lt;-1000,-100000000,SUM(R43:R241))</f>
        <v>10</v>
      </c>
      <c r="S38" s="2">
        <f>COUNT(S43:S241)</f>
        <v>13</v>
      </c>
      <c r="T38" s="2"/>
      <c r="U38" s="2">
        <f>IF(SUM(U43:U241)&lt;-1000,-100000000,SUM(U43:U241))</f>
        <v>-100000000</v>
      </c>
      <c r="V38" s="2">
        <f>COUNT(V43:V241)</f>
        <v>1</v>
      </c>
      <c r="W38" s="2"/>
      <c r="X38" s="2">
        <f>IF(SUM(X43:X241)&lt;-1000,-100000000,SUM(X43:X241))</f>
        <v>80</v>
      </c>
      <c r="Y38" s="2">
        <f>COUNT(Y43:Y241)</f>
        <v>24</v>
      </c>
      <c r="Z38" s="2"/>
      <c r="AA38" s="2">
        <f>IF(SUM(AA43:AA241)&lt;-1000,-100000000,SUM(AA43:AA241))</f>
        <v>-10</v>
      </c>
      <c r="AB38" s="2">
        <f>COUNT(AB43:AB241)</f>
        <v>17</v>
      </c>
      <c r="AC38" s="2"/>
      <c r="AD38" s="2">
        <f>IF(SUM(AD43:AD241)&lt;-1000,-100000000,SUM(AD43:AD241))</f>
        <v>0</v>
      </c>
      <c r="AE38" s="2">
        <f>COUNT(AE43:AE241)</f>
        <v>2</v>
      </c>
      <c r="AF38" s="2"/>
      <c r="AG38" s="2">
        <f>IF(SUM(AG43:AG241)&lt;-1000,-100000000,SUM(AG43:AG241))</f>
        <v>-50</v>
      </c>
      <c r="AH38" s="2">
        <f>COUNT(AH43:AH241)</f>
        <v>11</v>
      </c>
      <c r="AI38" s="2"/>
      <c r="AJ38" s="2">
        <f>IF(SUM(AJ43:AJ241)&lt;-1000,-100000000,SUM(AJ43:AJ241))</f>
        <v>-100000000</v>
      </c>
      <c r="AK38" s="2">
        <f>COUNT(AK43:AK241)</f>
        <v>1</v>
      </c>
      <c r="AL38" s="2"/>
      <c r="AM38" s="2">
        <f>IF(SUM(AM43:AM241)&lt;-1000,-100000000,SUM(AM43:AM241))</f>
        <v>-100000000</v>
      </c>
      <c r="AN38" s="2">
        <f>COUNT(AN43:AN241)</f>
        <v>1</v>
      </c>
      <c r="AO38" s="2"/>
      <c r="AP38" s="2">
        <f>IF(SUM(AP43:AP241)&lt;-1000,-100000000,SUM(AP43:AP241))</f>
        <v>-100000000</v>
      </c>
      <c r="AQ38" s="2">
        <f>COUNT(AQ43:AQ241)</f>
        <v>1</v>
      </c>
      <c r="AR38" s="2"/>
      <c r="AS38" s="2">
        <f>IF(SUM(AS43:AS241)&lt;-1000,-100000000,SUM(AS43:AS241))</f>
        <v>-100000000</v>
      </c>
      <c r="AT38" s="2">
        <f>COUNT(AT43:AT241)</f>
        <v>1</v>
      </c>
      <c r="AU38" s="2"/>
      <c r="AV38" s="2">
        <f>IF(SUM(AV43:AV241)&lt;-1000,-100000000,SUM(AV43:AV241))</f>
        <v>-100000000</v>
      </c>
      <c r="AW38" s="2">
        <f>COUNT(AW43:AW241)</f>
        <v>1</v>
      </c>
      <c r="AX38" s="2"/>
      <c r="AY38" s="2">
        <f>IF(SUM(AY43:AY241)&lt;-1000,-100000000,SUM(AY43:AY241))</f>
        <v>-100000000</v>
      </c>
      <c r="AZ38" s="2">
        <f>COUNT(AZ43:AZ241)</f>
        <v>1</v>
      </c>
      <c r="BA38" s="2"/>
      <c r="BB38" s="25"/>
      <c r="BC38" t="s">
        <v>7</v>
      </c>
    </row>
    <row r="39" spans="1:59" ht="12.75" hidden="1" customHeight="1" x14ac:dyDescent="0.25">
      <c r="C39" s="2">
        <f>+(D39-E39)/D38</f>
        <v>-975.83333333333337</v>
      </c>
      <c r="D39" s="2">
        <f>SUM(D43:D156)</f>
        <v>143300</v>
      </c>
      <c r="E39" s="2">
        <f>SUM(E43:E156)</f>
        <v>155010</v>
      </c>
      <c r="F39" s="2">
        <f>+(G39-H39)/G38</f>
        <v>-1418.0434782608695</v>
      </c>
      <c r="G39" s="2">
        <f>SUM(G43:G156)</f>
        <v>274480</v>
      </c>
      <c r="H39" s="2">
        <f>SUM(H43:H156)</f>
        <v>307095</v>
      </c>
      <c r="I39" s="2">
        <f>+(J39-K39)/J38</f>
        <v>2</v>
      </c>
      <c r="J39" s="2">
        <f>SUM(J43:J156)</f>
        <v>1</v>
      </c>
      <c r="K39" s="2">
        <f>SUM(K43:K156)</f>
        <v>-1</v>
      </c>
      <c r="L39" s="2">
        <f>+(M39-N39)/M38</f>
        <v>2</v>
      </c>
      <c r="M39" s="2">
        <f>SUM(M43:M156)</f>
        <v>1</v>
      </c>
      <c r="N39" s="2">
        <f>SUM(N43:N156)</f>
        <v>-1</v>
      </c>
      <c r="O39" s="2">
        <f>+(P39-Q39)/P38</f>
        <v>2465</v>
      </c>
      <c r="P39" s="2">
        <f>SUM(P43:P156)</f>
        <v>77425</v>
      </c>
      <c r="Q39" s="2">
        <f>SUM(Q43:Q156)</f>
        <v>62635</v>
      </c>
      <c r="R39" s="2">
        <f>+(S39-T39)/S38</f>
        <v>620</v>
      </c>
      <c r="S39" s="2">
        <f>SUM(S43:S156)</f>
        <v>157825</v>
      </c>
      <c r="T39" s="2">
        <f>SUM(T43:T156)</f>
        <v>149765</v>
      </c>
      <c r="U39" s="2">
        <f>+(V39-W39)/V38</f>
        <v>2</v>
      </c>
      <c r="V39" s="2">
        <f>SUM(V43:V156)</f>
        <v>1</v>
      </c>
      <c r="W39" s="2">
        <f>SUM(W43:W156)</f>
        <v>-1</v>
      </c>
      <c r="X39" s="2">
        <f>+(Y39-Z39)/Y38</f>
        <v>1967.2916666666667</v>
      </c>
      <c r="Y39" s="2">
        <f>SUM(Y43:Y156)</f>
        <v>318585</v>
      </c>
      <c r="Z39" s="2">
        <f>SUM(Z43:Z156)</f>
        <v>271370</v>
      </c>
      <c r="AA39" s="2">
        <f>+(AB39-AC39)/AB38</f>
        <v>210</v>
      </c>
      <c r="AB39" s="2">
        <f>SUM(AB43:AB156)</f>
        <v>220225</v>
      </c>
      <c r="AC39" s="2">
        <f>SUM(AC43:AC156)</f>
        <v>216655</v>
      </c>
      <c r="AD39" s="2">
        <f>+(AE39-AF39)/AE38</f>
        <v>-2052.5</v>
      </c>
      <c r="AE39" s="2">
        <f>SUM(AE43:AE156)</f>
        <v>22935</v>
      </c>
      <c r="AF39" s="2">
        <f>SUM(AF43:AF156)</f>
        <v>27040</v>
      </c>
      <c r="AG39" s="2">
        <f>+(AH39-AI39)/AH38</f>
        <v>-2291.3636363636365</v>
      </c>
      <c r="AH39" s="2">
        <f>SUM(AH43:AH156)</f>
        <v>119650</v>
      </c>
      <c r="AI39" s="2">
        <f>SUM(AI43:AI156)</f>
        <v>144855</v>
      </c>
      <c r="AJ39" s="2">
        <f>+(AK39-AL39)/AK38</f>
        <v>2</v>
      </c>
      <c r="AK39" s="2">
        <f>SUM(AK43:AK156)</f>
        <v>1</v>
      </c>
      <c r="AL39" s="2">
        <f>SUM(AL43:AL156)</f>
        <v>-1</v>
      </c>
      <c r="AM39" s="2">
        <f>+(AN39-AO39)/AN38</f>
        <v>2</v>
      </c>
      <c r="AN39" s="2">
        <f>SUM(AN43:AN156)</f>
        <v>1</v>
      </c>
      <c r="AO39" s="2">
        <f>SUM(AO43:AO156)</f>
        <v>-1</v>
      </c>
      <c r="AP39" s="2">
        <f>+(AQ39-AR39)/AQ38</f>
        <v>2</v>
      </c>
      <c r="AQ39" s="2">
        <f>SUM(AQ43:AQ156)</f>
        <v>1</v>
      </c>
      <c r="AR39" s="2">
        <f>SUM(AR43:AR156)</f>
        <v>-1</v>
      </c>
      <c r="AS39" s="2">
        <f>+(AT39-AU39)/AT38</f>
        <v>2</v>
      </c>
      <c r="AT39" s="2">
        <f>SUM(AT43:AT156)</f>
        <v>1</v>
      </c>
      <c r="AU39" s="2">
        <f>SUM(AU43:AU156)</f>
        <v>-1</v>
      </c>
      <c r="AV39" s="2">
        <f>+(AW39-AX39)/AW38</f>
        <v>2</v>
      </c>
      <c r="AW39" s="2">
        <f>SUM(AW43:AW156)</f>
        <v>1</v>
      </c>
      <c r="AX39" s="2">
        <f>SUM(AX43:AX156)</f>
        <v>-1</v>
      </c>
      <c r="AY39" s="2">
        <f>+(AZ39-BA39)/AZ38</f>
        <v>2</v>
      </c>
      <c r="AZ39" s="2">
        <f>SUM(AZ43:AZ156)</f>
        <v>1</v>
      </c>
      <c r="BA39" s="2">
        <f>SUM(BA43:BA156)</f>
        <v>-1</v>
      </c>
      <c r="BB39" s="26"/>
      <c r="BC39" t="s">
        <v>8</v>
      </c>
    </row>
    <row r="40" spans="1:59" ht="13" thickBot="1" x14ac:dyDescent="0.3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B40" s="41">
        <f>MAX(BC43:BC102)</f>
        <v>73</v>
      </c>
    </row>
    <row r="41" spans="1:59" ht="13" thickBot="1" x14ac:dyDescent="0.3">
      <c r="B41" s="327" t="s">
        <v>68</v>
      </c>
      <c r="C41" s="459" t="s">
        <v>219</v>
      </c>
      <c r="D41" s="460"/>
      <c r="E41" s="461"/>
      <c r="F41" s="471" t="s">
        <v>221</v>
      </c>
      <c r="G41" s="460"/>
      <c r="H41" s="461"/>
      <c r="I41" s="459" t="s">
        <v>1</v>
      </c>
      <c r="J41" s="460"/>
      <c r="K41" s="461"/>
      <c r="L41" s="471" t="s">
        <v>195</v>
      </c>
      <c r="M41" s="460"/>
      <c r="N41" s="461"/>
      <c r="O41" s="459" t="s">
        <v>255</v>
      </c>
      <c r="P41" s="460"/>
      <c r="Q41" s="461"/>
      <c r="R41" s="471" t="s">
        <v>269</v>
      </c>
      <c r="S41" s="460"/>
      <c r="T41" s="461"/>
      <c r="U41" s="459" t="s">
        <v>9</v>
      </c>
      <c r="V41" s="460"/>
      <c r="W41" s="461"/>
      <c r="X41" s="459" t="s">
        <v>43</v>
      </c>
      <c r="Y41" s="460"/>
      <c r="Z41" s="461"/>
      <c r="AA41" s="471" t="s">
        <v>191</v>
      </c>
      <c r="AB41" s="460"/>
      <c r="AC41" s="461"/>
      <c r="AD41" s="469" t="s">
        <v>268</v>
      </c>
      <c r="AE41" s="462"/>
      <c r="AF41" s="470"/>
      <c r="AG41" s="459" t="s">
        <v>218</v>
      </c>
      <c r="AH41" s="460"/>
      <c r="AI41" s="461"/>
      <c r="AJ41" s="459" t="s">
        <v>76</v>
      </c>
      <c r="AK41" s="460"/>
      <c r="AL41" s="461"/>
      <c r="AM41" s="459" t="s">
        <v>96</v>
      </c>
      <c r="AN41" s="460"/>
      <c r="AO41" s="461"/>
      <c r="AP41" s="459" t="s">
        <v>35</v>
      </c>
      <c r="AQ41" s="460"/>
      <c r="AR41" s="461"/>
      <c r="AS41" s="473" t="s">
        <v>62</v>
      </c>
      <c r="AT41" s="462"/>
      <c r="AU41" s="470"/>
      <c r="AV41" s="459" t="s">
        <v>63</v>
      </c>
      <c r="AW41" s="460"/>
      <c r="AX41" s="461"/>
      <c r="AY41" s="459" t="s">
        <v>93</v>
      </c>
      <c r="AZ41" s="460"/>
      <c r="BA41" s="461"/>
      <c r="BB41" s="41">
        <f>COUNT(BB43:BB156)</f>
        <v>26</v>
      </c>
      <c r="BC41" s="86" t="s">
        <v>7</v>
      </c>
      <c r="BD41" s="85" t="s">
        <v>8</v>
      </c>
      <c r="BE41" s="87" t="s">
        <v>47</v>
      </c>
    </row>
    <row r="42" spans="1:59" ht="13" thickBot="1" x14ac:dyDescent="0.3">
      <c r="A42" s="328" t="s">
        <v>198</v>
      </c>
      <c r="B42" s="37"/>
      <c r="C42" s="37" t="s">
        <v>3</v>
      </c>
      <c r="D42" s="77" t="s">
        <v>2</v>
      </c>
      <c r="E42" s="38"/>
      <c r="F42" s="37" t="s">
        <v>3</v>
      </c>
      <c r="G42" s="77" t="s">
        <v>2</v>
      </c>
      <c r="H42" s="38"/>
      <c r="I42" s="37" t="s">
        <v>3</v>
      </c>
      <c r="J42" s="77" t="s">
        <v>2</v>
      </c>
      <c r="K42" s="38"/>
      <c r="L42" s="37" t="s">
        <v>3</v>
      </c>
      <c r="M42" s="77" t="s">
        <v>2</v>
      </c>
      <c r="N42" s="38"/>
      <c r="O42" s="37" t="s">
        <v>3</v>
      </c>
      <c r="P42" s="38" t="s">
        <v>2</v>
      </c>
      <c r="Q42" s="77"/>
      <c r="R42" s="37" t="s">
        <v>3</v>
      </c>
      <c r="S42" s="77" t="s">
        <v>2</v>
      </c>
      <c r="T42" s="38"/>
      <c r="U42" s="37" t="s">
        <v>3</v>
      </c>
      <c r="V42" s="77" t="s">
        <v>2</v>
      </c>
      <c r="W42" s="38"/>
      <c r="X42" s="37" t="s">
        <v>3</v>
      </c>
      <c r="Y42" s="77" t="s">
        <v>2</v>
      </c>
      <c r="Z42" s="38"/>
      <c r="AA42" s="37" t="s">
        <v>3</v>
      </c>
      <c r="AB42" s="77" t="s">
        <v>2</v>
      </c>
      <c r="AC42" s="77"/>
      <c r="AD42" s="19" t="s">
        <v>3</v>
      </c>
      <c r="AE42" s="21" t="s">
        <v>2</v>
      </c>
      <c r="AF42" s="22"/>
      <c r="AG42" s="19" t="s">
        <v>3</v>
      </c>
      <c r="AH42" s="21" t="s">
        <v>2</v>
      </c>
      <c r="AI42" s="22"/>
      <c r="AJ42" s="37" t="s">
        <v>3</v>
      </c>
      <c r="AK42" s="38" t="s">
        <v>2</v>
      </c>
      <c r="AL42" s="77"/>
      <c r="AM42" s="37" t="s">
        <v>3</v>
      </c>
      <c r="AN42" s="38" t="s">
        <v>2</v>
      </c>
      <c r="AO42" s="77"/>
      <c r="AP42" s="37" t="s">
        <v>3</v>
      </c>
      <c r="AQ42" s="77" t="s">
        <v>2</v>
      </c>
      <c r="AR42" s="38"/>
      <c r="AS42" s="37" t="s">
        <v>3</v>
      </c>
      <c r="AT42" s="77" t="s">
        <v>2</v>
      </c>
      <c r="AU42" s="38"/>
      <c r="AV42" s="77" t="s">
        <v>3</v>
      </c>
      <c r="AW42" s="38" t="s">
        <v>2</v>
      </c>
      <c r="AX42" s="77"/>
      <c r="AY42" s="37" t="s">
        <v>3</v>
      </c>
      <c r="AZ42" s="77" t="s">
        <v>2</v>
      </c>
      <c r="BA42" s="38"/>
      <c r="BB42" s="27" t="s">
        <v>22</v>
      </c>
      <c r="BC42" s="30" t="s">
        <v>23</v>
      </c>
    </row>
    <row r="43" spans="1:59" x14ac:dyDescent="0.25">
      <c r="A43">
        <v>1</v>
      </c>
      <c r="B43" s="324"/>
      <c r="C43" s="366"/>
      <c r="D43" s="152"/>
      <c r="E43" s="367"/>
      <c r="F43" s="366">
        <v>-10</v>
      </c>
      <c r="G43" s="152">
        <v>5950</v>
      </c>
      <c r="H43" s="367">
        <v>15000</v>
      </c>
      <c r="I43" s="151">
        <v>-10000</v>
      </c>
      <c r="J43" s="152">
        <v>1</v>
      </c>
      <c r="K43" s="153">
        <v>-1</v>
      </c>
      <c r="L43" s="151">
        <v>-10000</v>
      </c>
      <c r="M43" s="152">
        <v>1</v>
      </c>
      <c r="N43" s="153">
        <v>-1</v>
      </c>
      <c r="O43" s="366"/>
      <c r="P43" s="152"/>
      <c r="Q43" s="367"/>
      <c r="R43" s="366">
        <v>10</v>
      </c>
      <c r="S43" s="152">
        <v>15000</v>
      </c>
      <c r="T43" s="367">
        <v>5950</v>
      </c>
      <c r="U43" s="151">
        <v>-10000</v>
      </c>
      <c r="V43" s="152">
        <v>1</v>
      </c>
      <c r="W43" s="153">
        <v>-1</v>
      </c>
      <c r="X43" s="366">
        <v>10</v>
      </c>
      <c r="Y43" s="152">
        <v>15000</v>
      </c>
      <c r="Z43" s="367">
        <v>5950</v>
      </c>
      <c r="AA43" s="366"/>
      <c r="AB43" s="152"/>
      <c r="AC43" s="367"/>
      <c r="AD43" s="154"/>
      <c r="AE43" s="155"/>
      <c r="AF43" s="156"/>
      <c r="AG43" s="366">
        <v>-10</v>
      </c>
      <c r="AH43" s="152">
        <v>5950</v>
      </c>
      <c r="AI43" s="367">
        <v>15000</v>
      </c>
      <c r="AJ43" s="151">
        <v>-10000</v>
      </c>
      <c r="AK43" s="152">
        <v>1</v>
      </c>
      <c r="AL43" s="153">
        <v>-1</v>
      </c>
      <c r="AM43" s="151">
        <v>-10000</v>
      </c>
      <c r="AN43" s="152">
        <v>1</v>
      </c>
      <c r="AO43" s="153">
        <v>-1</v>
      </c>
      <c r="AP43" s="151">
        <v>-10000</v>
      </c>
      <c r="AQ43" s="152">
        <v>1</v>
      </c>
      <c r="AR43" s="153">
        <v>-1</v>
      </c>
      <c r="AS43" s="151">
        <v>-10000</v>
      </c>
      <c r="AT43" s="152">
        <v>1</v>
      </c>
      <c r="AU43" s="153">
        <v>-1</v>
      </c>
      <c r="AV43" s="151">
        <v>-10000</v>
      </c>
      <c r="AW43" s="152">
        <v>1</v>
      </c>
      <c r="AX43" s="153">
        <v>-1</v>
      </c>
      <c r="AY43" s="151">
        <v>-10000</v>
      </c>
      <c r="AZ43" s="152">
        <v>1</v>
      </c>
      <c r="BA43" s="153">
        <v>-1</v>
      </c>
      <c r="BB43" s="212">
        <v>45661</v>
      </c>
      <c r="BC43" s="213">
        <v>31</v>
      </c>
      <c r="BD43">
        <f t="shared" ref="BD43:BD65" si="2">+AY43+AP43+AG43+AD43+AA43+X43+U43+R43+O43+L43+I43+F43+C43+AJ43+AM43+AS43+AV43</f>
        <v>-90000</v>
      </c>
      <c r="BE43">
        <f t="shared" ref="BE43:BE66" si="3">COUNT(C43:BA43)/3</f>
        <v>13</v>
      </c>
      <c r="BF43">
        <f t="shared" ref="BF43:BF66" si="4">+BD43/BE43</f>
        <v>-6923.0769230769229</v>
      </c>
      <c r="BG43">
        <f>+X43+C43</f>
        <v>10</v>
      </c>
    </row>
    <row r="44" spans="1:59" x14ac:dyDescent="0.25">
      <c r="A44">
        <f>+A43+1</f>
        <v>2</v>
      </c>
      <c r="B44" s="150"/>
      <c r="C44" s="157"/>
      <c r="D44" s="158"/>
      <c r="E44" s="159"/>
      <c r="F44" s="157">
        <v>10</v>
      </c>
      <c r="G44" s="158">
        <v>15000</v>
      </c>
      <c r="H44" s="159">
        <v>13440</v>
      </c>
      <c r="I44" s="157"/>
      <c r="J44" s="158"/>
      <c r="K44" s="159"/>
      <c r="L44" s="157"/>
      <c r="M44" s="158"/>
      <c r="N44" s="159"/>
      <c r="O44" s="157"/>
      <c r="P44" s="158"/>
      <c r="Q44" s="159"/>
      <c r="R44" s="157"/>
      <c r="S44" s="158"/>
      <c r="T44" s="159"/>
      <c r="U44" s="157"/>
      <c r="V44" s="158"/>
      <c r="W44" s="159"/>
      <c r="X44" s="157">
        <v>10</v>
      </c>
      <c r="Y44" s="158">
        <v>15000</v>
      </c>
      <c r="Z44" s="159">
        <v>13440</v>
      </c>
      <c r="AA44" s="157">
        <v>-10</v>
      </c>
      <c r="AB44" s="158">
        <v>13440</v>
      </c>
      <c r="AC44" s="159">
        <v>15000</v>
      </c>
      <c r="AD44" s="157"/>
      <c r="AE44" s="158"/>
      <c r="AF44" s="159"/>
      <c r="AG44" s="157">
        <v>-10</v>
      </c>
      <c r="AH44" s="158">
        <v>13440</v>
      </c>
      <c r="AI44" s="159">
        <v>15000</v>
      </c>
      <c r="AJ44" s="157"/>
      <c r="AK44" s="158"/>
      <c r="AL44" s="159"/>
      <c r="AM44" s="157"/>
      <c r="AN44" s="158"/>
      <c r="AO44" s="159"/>
      <c r="AP44" s="157"/>
      <c r="AQ44" s="158"/>
      <c r="AR44" s="159"/>
      <c r="AS44" s="157"/>
      <c r="AT44" s="158"/>
      <c r="AU44" s="159"/>
      <c r="AV44" s="10"/>
      <c r="AW44" s="32"/>
      <c r="AX44" s="11"/>
      <c r="AY44" s="157"/>
      <c r="AZ44" s="158"/>
      <c r="BA44" s="159"/>
      <c r="BB44" s="212">
        <v>45667</v>
      </c>
      <c r="BC44" s="387">
        <v>36</v>
      </c>
      <c r="BD44">
        <f t="shared" si="2"/>
        <v>0</v>
      </c>
      <c r="BE44">
        <f t="shared" si="3"/>
        <v>4</v>
      </c>
      <c r="BF44">
        <f t="shared" si="4"/>
        <v>0</v>
      </c>
      <c r="BG44">
        <f t="shared" ref="BG44:BG79" si="5">+X44+C44</f>
        <v>10</v>
      </c>
    </row>
    <row r="45" spans="1:59" x14ac:dyDescent="0.25">
      <c r="A45">
        <f t="shared" ref="A45:A108" si="6">+A44+1</f>
        <v>3</v>
      </c>
      <c r="B45" s="324"/>
      <c r="C45" s="157"/>
      <c r="D45" s="158"/>
      <c r="E45" s="159"/>
      <c r="F45" s="157">
        <v>-10</v>
      </c>
      <c r="G45" s="158">
        <v>5645</v>
      </c>
      <c r="H45" s="159">
        <v>15000</v>
      </c>
      <c r="I45" s="157"/>
      <c r="J45" s="158"/>
      <c r="K45" s="159"/>
      <c r="L45" s="157"/>
      <c r="M45" s="158"/>
      <c r="N45" s="158"/>
      <c r="O45" s="157"/>
      <c r="P45" s="158"/>
      <c r="Q45" s="159"/>
      <c r="R45" s="157">
        <v>10</v>
      </c>
      <c r="S45" s="158">
        <v>15000</v>
      </c>
      <c r="T45" s="159">
        <v>5645</v>
      </c>
      <c r="U45" s="157"/>
      <c r="V45" s="158"/>
      <c r="W45" s="159"/>
      <c r="X45" s="157">
        <v>10</v>
      </c>
      <c r="Y45" s="158">
        <v>15000</v>
      </c>
      <c r="Z45" s="159">
        <v>5645</v>
      </c>
      <c r="AA45" s="157"/>
      <c r="AB45" s="158"/>
      <c r="AC45" s="159"/>
      <c r="AD45" s="157"/>
      <c r="AE45" s="158"/>
      <c r="AF45" s="159"/>
      <c r="AG45" s="157">
        <v>-10</v>
      </c>
      <c r="AH45" s="158">
        <v>5645</v>
      </c>
      <c r="AI45" s="159">
        <v>15000</v>
      </c>
      <c r="AJ45" s="157"/>
      <c r="AK45" s="158"/>
      <c r="AL45" s="159"/>
      <c r="AM45" s="157"/>
      <c r="AN45" s="158"/>
      <c r="AO45" s="159"/>
      <c r="AP45" s="157"/>
      <c r="AQ45" s="158"/>
      <c r="AR45" s="159"/>
      <c r="AS45" s="157"/>
      <c r="AT45" s="158"/>
      <c r="AU45" s="159"/>
      <c r="AV45" s="10"/>
      <c r="AW45" s="32"/>
      <c r="AX45" s="11"/>
      <c r="AY45" s="157"/>
      <c r="AZ45" s="158"/>
      <c r="BA45" s="159"/>
      <c r="BB45" s="24">
        <v>45671</v>
      </c>
      <c r="BC45" s="41">
        <v>37</v>
      </c>
      <c r="BD45">
        <f t="shared" si="2"/>
        <v>0</v>
      </c>
      <c r="BE45">
        <f t="shared" si="3"/>
        <v>4</v>
      </c>
      <c r="BF45">
        <f t="shared" si="4"/>
        <v>0</v>
      </c>
      <c r="BG45">
        <f t="shared" si="5"/>
        <v>10</v>
      </c>
    </row>
    <row r="46" spans="1:59" x14ac:dyDescent="0.25">
      <c r="A46">
        <f t="shared" si="6"/>
        <v>4</v>
      </c>
      <c r="B46" s="324"/>
      <c r="C46" s="157"/>
      <c r="D46" s="158"/>
      <c r="E46" s="159"/>
      <c r="F46" s="157">
        <v>-10</v>
      </c>
      <c r="G46" s="158">
        <v>9025</v>
      </c>
      <c r="H46" s="159">
        <v>15000</v>
      </c>
      <c r="I46" s="157"/>
      <c r="J46" s="158"/>
      <c r="K46" s="159"/>
      <c r="L46" s="157"/>
      <c r="M46" s="158"/>
      <c r="N46" s="158"/>
      <c r="O46" s="157"/>
      <c r="P46" s="158"/>
      <c r="Q46" s="159"/>
      <c r="R46" s="157">
        <v>10</v>
      </c>
      <c r="S46" s="158">
        <v>15000</v>
      </c>
      <c r="T46" s="159">
        <v>9025</v>
      </c>
      <c r="U46" s="157"/>
      <c r="V46" s="158"/>
      <c r="W46" s="159"/>
      <c r="X46" s="157">
        <v>10</v>
      </c>
      <c r="Y46" s="158">
        <v>15000</v>
      </c>
      <c r="Z46" s="159">
        <v>9025</v>
      </c>
      <c r="AA46" s="157"/>
      <c r="AB46" s="158"/>
      <c r="AC46" s="159"/>
      <c r="AD46" s="157"/>
      <c r="AE46" s="158"/>
      <c r="AF46" s="159"/>
      <c r="AG46" s="157">
        <v>-10</v>
      </c>
      <c r="AH46" s="158">
        <v>9025</v>
      </c>
      <c r="AI46" s="159">
        <v>15000</v>
      </c>
      <c r="AJ46" s="157"/>
      <c r="AK46" s="158"/>
      <c r="AL46" s="159"/>
      <c r="AM46" s="157"/>
      <c r="AN46" s="158"/>
      <c r="AO46" s="159"/>
      <c r="AP46" s="157"/>
      <c r="AQ46" s="158"/>
      <c r="AR46" s="159"/>
      <c r="AS46" s="157"/>
      <c r="AT46" s="158"/>
      <c r="AU46" s="159"/>
      <c r="AV46" s="10"/>
      <c r="AW46" s="32"/>
      <c r="AX46" s="11"/>
      <c r="AY46" s="157"/>
      <c r="AZ46" s="158"/>
      <c r="BA46" s="159"/>
      <c r="BB46" s="24">
        <v>45671</v>
      </c>
      <c r="BC46" s="41">
        <v>37</v>
      </c>
      <c r="BD46">
        <f t="shared" si="2"/>
        <v>0</v>
      </c>
      <c r="BE46">
        <f t="shared" si="3"/>
        <v>4</v>
      </c>
      <c r="BF46">
        <f t="shared" si="4"/>
        <v>0</v>
      </c>
      <c r="BG46">
        <f t="shared" si="5"/>
        <v>10</v>
      </c>
    </row>
    <row r="47" spans="1:59" x14ac:dyDescent="0.25">
      <c r="A47">
        <f t="shared" si="6"/>
        <v>5</v>
      </c>
      <c r="B47" s="324"/>
      <c r="C47" s="157"/>
      <c r="D47" s="158"/>
      <c r="E47" s="159"/>
      <c r="F47" s="157">
        <v>-10</v>
      </c>
      <c r="G47" s="158">
        <v>6750</v>
      </c>
      <c r="H47" s="159">
        <v>16430</v>
      </c>
      <c r="I47" s="157"/>
      <c r="J47" s="158"/>
      <c r="K47" s="159"/>
      <c r="L47" s="157"/>
      <c r="M47" s="158"/>
      <c r="N47" s="159"/>
      <c r="O47" s="157">
        <v>10</v>
      </c>
      <c r="P47" s="158">
        <v>16430</v>
      </c>
      <c r="Q47" s="159">
        <v>6750</v>
      </c>
      <c r="R47" s="157"/>
      <c r="S47" s="158"/>
      <c r="T47" s="159"/>
      <c r="U47" s="157"/>
      <c r="V47" s="158"/>
      <c r="W47" s="159"/>
      <c r="X47" s="157">
        <v>10</v>
      </c>
      <c r="Y47" s="158">
        <v>16430</v>
      </c>
      <c r="Z47" s="159">
        <v>6750</v>
      </c>
      <c r="AA47" s="157">
        <v>-10</v>
      </c>
      <c r="AB47" s="158">
        <v>6750</v>
      </c>
      <c r="AC47" s="159">
        <v>16430</v>
      </c>
      <c r="AD47" s="157"/>
      <c r="AE47" s="158"/>
      <c r="AF47" s="159"/>
      <c r="AG47" s="157"/>
      <c r="AH47" s="158"/>
      <c r="AI47" s="159"/>
      <c r="AJ47" s="157"/>
      <c r="AK47" s="158"/>
      <c r="AL47" s="159"/>
      <c r="AM47" s="157"/>
      <c r="AN47" s="158"/>
      <c r="AO47" s="159"/>
      <c r="AP47" s="157"/>
      <c r="AQ47" s="158"/>
      <c r="AR47" s="159"/>
      <c r="AS47" s="157"/>
      <c r="AT47" s="158"/>
      <c r="AU47" s="159"/>
      <c r="AV47" s="10"/>
      <c r="AW47" s="32"/>
      <c r="AX47" s="11"/>
      <c r="AY47" s="10"/>
      <c r="AZ47" s="32"/>
      <c r="BA47" s="11"/>
      <c r="BB47" s="24">
        <v>45674</v>
      </c>
      <c r="BC47" s="41">
        <v>39</v>
      </c>
      <c r="BD47">
        <f t="shared" si="2"/>
        <v>0</v>
      </c>
      <c r="BE47">
        <f t="shared" si="3"/>
        <v>4</v>
      </c>
      <c r="BF47">
        <f t="shared" si="4"/>
        <v>0</v>
      </c>
      <c r="BG47">
        <f t="shared" si="5"/>
        <v>10</v>
      </c>
    </row>
    <row r="48" spans="1:59" x14ac:dyDescent="0.25">
      <c r="A48">
        <f t="shared" si="6"/>
        <v>6</v>
      </c>
      <c r="B48" s="324"/>
      <c r="C48" s="154"/>
      <c r="D48" s="155"/>
      <c r="E48" s="156"/>
      <c r="F48" s="154">
        <v>-10</v>
      </c>
      <c r="G48" s="155">
        <v>12215</v>
      </c>
      <c r="H48" s="156">
        <v>15645</v>
      </c>
      <c r="I48" s="154"/>
      <c r="J48" s="155"/>
      <c r="K48" s="156"/>
      <c r="L48" s="154"/>
      <c r="M48" s="155"/>
      <c r="N48" s="156"/>
      <c r="O48" s="154"/>
      <c r="P48" s="155"/>
      <c r="Q48" s="156"/>
      <c r="R48" s="154"/>
      <c r="S48" s="155"/>
      <c r="T48" s="156"/>
      <c r="U48" s="154"/>
      <c r="V48" s="155"/>
      <c r="W48" s="156"/>
      <c r="X48" s="154">
        <v>10</v>
      </c>
      <c r="Y48" s="155">
        <v>15645</v>
      </c>
      <c r="Z48" s="156">
        <v>12215</v>
      </c>
      <c r="AA48" s="154">
        <v>10</v>
      </c>
      <c r="AB48" s="155">
        <v>15645</v>
      </c>
      <c r="AC48" s="156">
        <v>12215</v>
      </c>
      <c r="AD48" s="154"/>
      <c r="AE48" s="155"/>
      <c r="AF48" s="156"/>
      <c r="AG48" s="154">
        <v>-10</v>
      </c>
      <c r="AH48" s="155">
        <v>12215</v>
      </c>
      <c r="AI48" s="156">
        <v>15645</v>
      </c>
      <c r="AJ48" s="154"/>
      <c r="AK48" s="155"/>
      <c r="AL48" s="156"/>
      <c r="AM48" s="154"/>
      <c r="AN48" s="155"/>
      <c r="AO48" s="156"/>
      <c r="AP48" s="154"/>
      <c r="AQ48" s="155"/>
      <c r="AR48" s="156"/>
      <c r="AS48" s="154"/>
      <c r="AT48" s="155"/>
      <c r="AU48" s="156"/>
      <c r="AV48" s="12"/>
      <c r="AW48" s="36"/>
      <c r="AX48" s="13"/>
      <c r="AY48" s="12"/>
      <c r="AZ48" s="36"/>
      <c r="BA48" s="13"/>
      <c r="BB48" s="24">
        <v>45681</v>
      </c>
      <c r="BC48" s="41">
        <v>41</v>
      </c>
      <c r="BD48">
        <f t="shared" si="2"/>
        <v>0</v>
      </c>
      <c r="BE48">
        <f t="shared" si="3"/>
        <v>4</v>
      </c>
      <c r="BF48">
        <f t="shared" si="4"/>
        <v>0</v>
      </c>
      <c r="BG48">
        <f t="shared" si="5"/>
        <v>10</v>
      </c>
    </row>
    <row r="49" spans="1:59" x14ac:dyDescent="0.25">
      <c r="A49">
        <f t="shared" si="6"/>
        <v>7</v>
      </c>
      <c r="B49" s="324"/>
      <c r="C49" s="157"/>
      <c r="D49" s="158"/>
      <c r="E49" s="159"/>
      <c r="F49" s="154">
        <v>10</v>
      </c>
      <c r="G49" s="158">
        <v>15000</v>
      </c>
      <c r="H49" s="159">
        <v>13825</v>
      </c>
      <c r="I49" s="157"/>
      <c r="J49" s="158"/>
      <c r="K49" s="159"/>
      <c r="L49" s="157"/>
      <c r="M49" s="158"/>
      <c r="N49" s="159"/>
      <c r="O49" s="157"/>
      <c r="P49" s="158"/>
      <c r="Q49" s="159"/>
      <c r="R49" s="157"/>
      <c r="S49" s="158"/>
      <c r="T49" s="159"/>
      <c r="U49" s="157"/>
      <c r="V49" s="158"/>
      <c r="W49" s="159"/>
      <c r="X49" s="157">
        <v>-10</v>
      </c>
      <c r="Y49" s="158">
        <v>13825</v>
      </c>
      <c r="Z49" s="159">
        <v>15000</v>
      </c>
      <c r="AA49" s="157">
        <v>-10</v>
      </c>
      <c r="AB49" s="158">
        <v>13825</v>
      </c>
      <c r="AC49" s="159">
        <v>15000</v>
      </c>
      <c r="AD49" s="157"/>
      <c r="AE49" s="158"/>
      <c r="AF49" s="159"/>
      <c r="AG49" s="154">
        <v>10</v>
      </c>
      <c r="AH49" s="158">
        <v>15000</v>
      </c>
      <c r="AI49" s="159">
        <v>13825</v>
      </c>
      <c r="AJ49" s="157"/>
      <c r="AK49" s="158"/>
      <c r="AL49" s="159"/>
      <c r="AM49" s="157"/>
      <c r="AN49" s="158"/>
      <c r="AO49" s="159"/>
      <c r="AP49" s="157"/>
      <c r="AQ49" s="158"/>
      <c r="AR49" s="159"/>
      <c r="AS49" s="157"/>
      <c r="AT49" s="158"/>
      <c r="AU49" s="159"/>
      <c r="AV49" s="10"/>
      <c r="AW49" s="32"/>
      <c r="AX49" s="11"/>
      <c r="AY49" s="10"/>
      <c r="AZ49" s="32"/>
      <c r="BA49" s="11"/>
      <c r="BB49" s="24">
        <v>45681</v>
      </c>
      <c r="BC49" s="41">
        <v>41</v>
      </c>
      <c r="BD49">
        <f t="shared" si="2"/>
        <v>0</v>
      </c>
      <c r="BE49">
        <f t="shared" si="3"/>
        <v>4</v>
      </c>
      <c r="BF49">
        <f t="shared" si="4"/>
        <v>0</v>
      </c>
      <c r="BG49">
        <f t="shared" si="5"/>
        <v>-10</v>
      </c>
    </row>
    <row r="50" spans="1:59" x14ac:dyDescent="0.25">
      <c r="A50">
        <f t="shared" si="6"/>
        <v>8</v>
      </c>
      <c r="B50" s="324"/>
      <c r="C50" s="157">
        <v>-10</v>
      </c>
      <c r="D50" s="158">
        <v>14070</v>
      </c>
      <c r="E50" s="159">
        <v>16205</v>
      </c>
      <c r="F50" s="157">
        <v>-10</v>
      </c>
      <c r="G50" s="158">
        <v>14070</v>
      </c>
      <c r="H50" s="159">
        <v>16205</v>
      </c>
      <c r="I50" s="157"/>
      <c r="J50" s="158"/>
      <c r="K50" s="159"/>
      <c r="L50" s="157"/>
      <c r="M50" s="158"/>
      <c r="N50" s="159"/>
      <c r="O50" s="157"/>
      <c r="P50" s="158"/>
      <c r="Q50" s="159"/>
      <c r="R50" s="157">
        <v>10</v>
      </c>
      <c r="S50" s="158">
        <v>16205</v>
      </c>
      <c r="T50" s="159">
        <v>14070</v>
      </c>
      <c r="U50" s="157"/>
      <c r="V50" s="158"/>
      <c r="W50" s="159"/>
      <c r="X50" s="157">
        <v>10</v>
      </c>
      <c r="Y50" s="158">
        <v>16205</v>
      </c>
      <c r="Z50" s="159">
        <v>14070</v>
      </c>
      <c r="AA50" s="157"/>
      <c r="AB50" s="158"/>
      <c r="AC50" s="159"/>
      <c r="AD50" s="157"/>
      <c r="AE50" s="158"/>
      <c r="AF50" s="159"/>
      <c r="AG50" s="157"/>
      <c r="AH50" s="158"/>
      <c r="AI50" s="159"/>
      <c r="AJ50" s="157"/>
      <c r="AK50" s="158"/>
      <c r="AL50" s="159"/>
      <c r="AM50" s="157"/>
      <c r="AN50" s="158"/>
      <c r="AO50" s="159"/>
      <c r="AP50" s="157"/>
      <c r="AQ50" s="158"/>
      <c r="AR50" s="159"/>
      <c r="AS50" s="157"/>
      <c r="AT50" s="158"/>
      <c r="AU50" s="159"/>
      <c r="AV50" s="10"/>
      <c r="AW50" s="32"/>
      <c r="AX50" s="11"/>
      <c r="AY50" s="10"/>
      <c r="AZ50" s="32"/>
      <c r="BA50" s="11"/>
      <c r="BB50" s="24">
        <v>45685</v>
      </c>
      <c r="BC50" s="41">
        <v>43</v>
      </c>
      <c r="BD50">
        <f t="shared" si="2"/>
        <v>0</v>
      </c>
      <c r="BE50">
        <f t="shared" si="3"/>
        <v>4</v>
      </c>
      <c r="BF50">
        <f t="shared" si="4"/>
        <v>0</v>
      </c>
      <c r="BG50">
        <f t="shared" si="5"/>
        <v>0</v>
      </c>
    </row>
    <row r="51" spans="1:59" x14ac:dyDescent="0.25">
      <c r="A51">
        <f t="shared" si="6"/>
        <v>9</v>
      </c>
      <c r="B51" s="324"/>
      <c r="C51" s="157">
        <v>-10</v>
      </c>
      <c r="D51" s="158">
        <v>12220</v>
      </c>
      <c r="E51" s="159">
        <v>16715</v>
      </c>
      <c r="F51" s="157">
        <v>10</v>
      </c>
      <c r="G51" s="158">
        <v>16715</v>
      </c>
      <c r="H51" s="159">
        <v>12220</v>
      </c>
      <c r="I51" s="157"/>
      <c r="J51" s="158"/>
      <c r="K51" s="159"/>
      <c r="L51" s="157"/>
      <c r="M51" s="158"/>
      <c r="N51" s="159"/>
      <c r="O51" s="157"/>
      <c r="P51" s="158"/>
      <c r="Q51" s="159"/>
      <c r="R51" s="157"/>
      <c r="S51" s="158"/>
      <c r="T51" s="159"/>
      <c r="U51" s="157"/>
      <c r="V51" s="158"/>
      <c r="W51" s="159"/>
      <c r="X51" s="157">
        <v>-10</v>
      </c>
      <c r="Y51" s="158">
        <v>12220</v>
      </c>
      <c r="Z51" s="159">
        <v>16715</v>
      </c>
      <c r="AA51" s="157">
        <v>10</v>
      </c>
      <c r="AB51" s="158">
        <v>16715</v>
      </c>
      <c r="AC51" s="159">
        <v>12220</v>
      </c>
      <c r="AD51" s="157"/>
      <c r="AE51" s="158"/>
      <c r="AF51" s="159"/>
      <c r="AG51" s="157"/>
      <c r="AH51" s="158"/>
      <c r="AI51" s="159"/>
      <c r="AJ51" s="157"/>
      <c r="AK51" s="158"/>
      <c r="AL51" s="159"/>
      <c r="AM51" s="157"/>
      <c r="AN51" s="158"/>
      <c r="AO51" s="159"/>
      <c r="AP51" s="157"/>
      <c r="AQ51" s="158"/>
      <c r="AR51" s="159"/>
      <c r="AS51" s="157"/>
      <c r="AT51" s="158"/>
      <c r="AU51" s="159"/>
      <c r="AV51" s="10"/>
      <c r="AW51" s="32"/>
      <c r="AX51" s="11"/>
      <c r="AY51" s="10"/>
      <c r="AZ51" s="32"/>
      <c r="BA51" s="11"/>
      <c r="BB51" s="24">
        <v>45685</v>
      </c>
      <c r="BC51" s="41">
        <v>43</v>
      </c>
      <c r="BD51">
        <f t="shared" si="2"/>
        <v>0</v>
      </c>
      <c r="BE51">
        <f t="shared" si="3"/>
        <v>4</v>
      </c>
      <c r="BF51">
        <f t="shared" si="4"/>
        <v>0</v>
      </c>
      <c r="BG51">
        <f t="shared" si="5"/>
        <v>-20</v>
      </c>
    </row>
    <row r="52" spans="1:59" x14ac:dyDescent="0.25">
      <c r="A52">
        <f t="shared" si="6"/>
        <v>10</v>
      </c>
      <c r="B52" s="324"/>
      <c r="C52" s="157">
        <v>10</v>
      </c>
      <c r="D52" s="158">
        <v>15925</v>
      </c>
      <c r="E52" s="159">
        <v>14905</v>
      </c>
      <c r="F52" s="157">
        <v>-10</v>
      </c>
      <c r="G52" s="158">
        <v>14905</v>
      </c>
      <c r="H52" s="159">
        <v>15925</v>
      </c>
      <c r="I52" s="157"/>
      <c r="J52" s="158"/>
      <c r="K52" s="159"/>
      <c r="L52" s="157"/>
      <c r="M52" s="158"/>
      <c r="N52" s="159"/>
      <c r="O52" s="157"/>
      <c r="P52" s="158"/>
      <c r="Q52" s="159"/>
      <c r="R52" s="157"/>
      <c r="S52" s="158"/>
      <c r="T52" s="159"/>
      <c r="U52" s="157"/>
      <c r="V52" s="158"/>
      <c r="W52" s="159"/>
      <c r="X52" s="157">
        <v>10</v>
      </c>
      <c r="Y52" s="158">
        <v>15925</v>
      </c>
      <c r="Z52" s="159">
        <v>14905</v>
      </c>
      <c r="AA52" s="157">
        <v>-10</v>
      </c>
      <c r="AB52" s="158">
        <v>14905</v>
      </c>
      <c r="AC52" s="159">
        <v>15925</v>
      </c>
      <c r="AD52" s="157"/>
      <c r="AE52" s="158"/>
      <c r="AF52" s="159"/>
      <c r="AG52" s="157"/>
      <c r="AH52" s="158"/>
      <c r="AI52" s="159"/>
      <c r="AJ52" s="157"/>
      <c r="AK52" s="158"/>
      <c r="AL52" s="159"/>
      <c r="AM52" s="157"/>
      <c r="AN52" s="158"/>
      <c r="AO52" s="159"/>
      <c r="AP52" s="157"/>
      <c r="AQ52" s="158"/>
      <c r="AR52" s="159"/>
      <c r="AS52" s="157"/>
      <c r="AT52" s="158"/>
      <c r="AU52" s="159"/>
      <c r="AV52" s="10"/>
      <c r="AW52" s="32"/>
      <c r="AX52" s="11"/>
      <c r="AY52" s="10"/>
      <c r="AZ52" s="32"/>
      <c r="BA52" s="11"/>
      <c r="BB52" s="24">
        <v>45685</v>
      </c>
      <c r="BC52" s="41">
        <v>43</v>
      </c>
      <c r="BD52">
        <f t="shared" si="2"/>
        <v>0</v>
      </c>
      <c r="BE52">
        <f t="shared" si="3"/>
        <v>4</v>
      </c>
      <c r="BF52">
        <f t="shared" si="4"/>
        <v>0</v>
      </c>
      <c r="BG52">
        <f t="shared" si="5"/>
        <v>20</v>
      </c>
    </row>
    <row r="53" spans="1:59" x14ac:dyDescent="0.25">
      <c r="A53">
        <f t="shared" si="6"/>
        <v>11</v>
      </c>
      <c r="B53" s="324"/>
      <c r="C53" s="157">
        <v>10</v>
      </c>
      <c r="D53" s="158">
        <v>12025</v>
      </c>
      <c r="E53" s="159">
        <v>8890</v>
      </c>
      <c r="F53" s="157">
        <v>-10</v>
      </c>
      <c r="G53" s="158">
        <v>8890</v>
      </c>
      <c r="H53" s="159">
        <v>12025</v>
      </c>
      <c r="I53" s="157"/>
      <c r="J53" s="158"/>
      <c r="K53" s="159"/>
      <c r="L53" s="157"/>
      <c r="M53" s="158"/>
      <c r="N53" s="159"/>
      <c r="O53" s="157"/>
      <c r="P53" s="158"/>
      <c r="Q53" s="159"/>
      <c r="R53" s="157">
        <v>-10</v>
      </c>
      <c r="S53" s="158">
        <v>8890</v>
      </c>
      <c r="T53" s="159">
        <v>12025</v>
      </c>
      <c r="U53" s="157"/>
      <c r="V53" s="158"/>
      <c r="W53" s="159"/>
      <c r="X53" s="157">
        <v>10</v>
      </c>
      <c r="Y53" s="158">
        <v>12025</v>
      </c>
      <c r="Z53" s="159">
        <v>8890</v>
      </c>
      <c r="AA53" s="157"/>
      <c r="AB53" s="158"/>
      <c r="AC53" s="159"/>
      <c r="AD53" s="157"/>
      <c r="AE53" s="158"/>
      <c r="AF53" s="159"/>
      <c r="AG53" s="157"/>
      <c r="AH53" s="158"/>
      <c r="AI53" s="159"/>
      <c r="AJ53" s="157"/>
      <c r="AK53" s="158"/>
      <c r="AL53" s="159"/>
      <c r="AM53" s="157"/>
      <c r="AN53" s="158"/>
      <c r="AO53" s="159"/>
      <c r="AP53" s="157"/>
      <c r="AQ53" s="158"/>
      <c r="AR53" s="159"/>
      <c r="AS53" s="157"/>
      <c r="AT53" s="158"/>
      <c r="AU53" s="159"/>
      <c r="AV53" s="10"/>
      <c r="AW53" s="32"/>
      <c r="AX53" s="11"/>
      <c r="AY53" s="10"/>
      <c r="AZ53" s="32"/>
      <c r="BA53" s="11"/>
      <c r="BB53" s="24">
        <v>45687</v>
      </c>
      <c r="BC53" s="41">
        <v>45</v>
      </c>
      <c r="BD53">
        <f t="shared" si="2"/>
        <v>0</v>
      </c>
      <c r="BE53">
        <f t="shared" si="3"/>
        <v>4</v>
      </c>
      <c r="BF53">
        <f t="shared" si="4"/>
        <v>0</v>
      </c>
      <c r="BG53">
        <f t="shared" si="5"/>
        <v>20</v>
      </c>
    </row>
    <row r="54" spans="1:59" x14ac:dyDescent="0.25">
      <c r="A54">
        <f t="shared" si="6"/>
        <v>12</v>
      </c>
      <c r="B54" s="324"/>
      <c r="C54" s="157">
        <v>10</v>
      </c>
      <c r="D54" s="158">
        <v>13170</v>
      </c>
      <c r="E54" s="159">
        <v>11580</v>
      </c>
      <c r="F54" s="157">
        <v>-10</v>
      </c>
      <c r="G54" s="158">
        <v>11580</v>
      </c>
      <c r="H54" s="159">
        <v>13170</v>
      </c>
      <c r="I54" s="157"/>
      <c r="J54" s="158"/>
      <c r="K54" s="159"/>
      <c r="L54" s="157"/>
      <c r="M54" s="158"/>
      <c r="N54" s="159"/>
      <c r="O54" s="157"/>
      <c r="P54" s="158"/>
      <c r="Q54" s="159"/>
      <c r="R54" s="157">
        <v>-10</v>
      </c>
      <c r="S54" s="158">
        <v>11580</v>
      </c>
      <c r="T54" s="159">
        <v>13170</v>
      </c>
      <c r="U54" s="157"/>
      <c r="V54" s="158"/>
      <c r="W54" s="159"/>
      <c r="X54" s="157">
        <v>10</v>
      </c>
      <c r="Y54" s="158">
        <v>13170</v>
      </c>
      <c r="Z54" s="159">
        <v>11580</v>
      </c>
      <c r="AA54" s="157"/>
      <c r="AB54" s="158"/>
      <c r="AC54" s="159"/>
      <c r="AD54" s="157"/>
      <c r="AE54" s="158"/>
      <c r="AF54" s="159"/>
      <c r="AG54" s="157"/>
      <c r="AH54" s="158"/>
      <c r="AI54" s="159"/>
      <c r="AJ54" s="157"/>
      <c r="AK54" s="158"/>
      <c r="AL54" s="159"/>
      <c r="AM54" s="157"/>
      <c r="AN54" s="158"/>
      <c r="AO54" s="159"/>
      <c r="AP54" s="157"/>
      <c r="AQ54" s="158"/>
      <c r="AR54" s="159"/>
      <c r="AS54" s="157"/>
      <c r="AT54" s="158"/>
      <c r="AU54" s="159"/>
      <c r="AV54" s="10"/>
      <c r="AW54" s="32"/>
      <c r="AX54" s="11"/>
      <c r="AY54" s="10"/>
      <c r="AZ54" s="32"/>
      <c r="BA54" s="11"/>
      <c r="BB54" s="24">
        <v>45687</v>
      </c>
      <c r="BC54" s="41">
        <v>45</v>
      </c>
      <c r="BD54">
        <f t="shared" si="2"/>
        <v>0</v>
      </c>
      <c r="BE54">
        <f t="shared" si="3"/>
        <v>4</v>
      </c>
      <c r="BF54">
        <f t="shared" si="4"/>
        <v>0</v>
      </c>
      <c r="BG54">
        <f t="shared" si="5"/>
        <v>20</v>
      </c>
    </row>
    <row r="55" spans="1:59" x14ac:dyDescent="0.25">
      <c r="A55">
        <f t="shared" si="6"/>
        <v>13</v>
      </c>
      <c r="B55" s="324"/>
      <c r="C55" s="157"/>
      <c r="D55" s="158"/>
      <c r="E55" s="159"/>
      <c r="F55" s="157">
        <v>10</v>
      </c>
      <c r="G55" s="158">
        <v>14230</v>
      </c>
      <c r="H55" s="159">
        <v>9975</v>
      </c>
      <c r="I55" s="157"/>
      <c r="J55" s="158"/>
      <c r="K55" s="159"/>
      <c r="L55" s="157"/>
      <c r="M55" s="158"/>
      <c r="N55" s="159"/>
      <c r="O55" s="157">
        <v>-10</v>
      </c>
      <c r="P55" s="158">
        <v>9975</v>
      </c>
      <c r="Q55" s="159">
        <v>14230</v>
      </c>
      <c r="R55" s="157"/>
      <c r="S55" s="158"/>
      <c r="T55" s="159"/>
      <c r="U55" s="157"/>
      <c r="V55" s="158"/>
      <c r="W55" s="159"/>
      <c r="X55" s="157">
        <v>10</v>
      </c>
      <c r="Y55" s="158">
        <v>14230</v>
      </c>
      <c r="Z55" s="159">
        <v>9975</v>
      </c>
      <c r="AA55" s="157">
        <v>-10</v>
      </c>
      <c r="AB55" s="158">
        <v>9975</v>
      </c>
      <c r="AC55" s="159">
        <v>14230</v>
      </c>
      <c r="AD55" s="157"/>
      <c r="AE55" s="158"/>
      <c r="AF55" s="159"/>
      <c r="AG55" s="157"/>
      <c r="AH55" s="158"/>
      <c r="AI55" s="159"/>
      <c r="AJ55" s="157"/>
      <c r="AK55" s="158"/>
      <c r="AL55" s="159"/>
      <c r="AM55" s="157"/>
      <c r="AN55" s="158"/>
      <c r="AO55" s="159"/>
      <c r="AP55" s="157"/>
      <c r="AQ55" s="158"/>
      <c r="AR55" s="159"/>
      <c r="AS55" s="157"/>
      <c r="AT55" s="158"/>
      <c r="AU55" s="159"/>
      <c r="AV55" s="10"/>
      <c r="AW55" s="32"/>
      <c r="AX55" s="11"/>
      <c r="AY55" s="10"/>
      <c r="AZ55" s="32"/>
      <c r="BA55" s="11"/>
      <c r="BB55" s="24">
        <v>45688</v>
      </c>
      <c r="BC55" s="41">
        <v>48</v>
      </c>
      <c r="BD55">
        <f t="shared" si="2"/>
        <v>0</v>
      </c>
      <c r="BE55">
        <f t="shared" si="3"/>
        <v>4</v>
      </c>
      <c r="BF55">
        <f t="shared" si="4"/>
        <v>0</v>
      </c>
      <c r="BG55">
        <f t="shared" si="5"/>
        <v>10</v>
      </c>
    </row>
    <row r="56" spans="1:59" x14ac:dyDescent="0.25">
      <c r="A56">
        <f t="shared" si="6"/>
        <v>14</v>
      </c>
      <c r="B56" s="324"/>
      <c r="C56" s="157"/>
      <c r="D56" s="158"/>
      <c r="E56" s="159"/>
      <c r="F56" s="157">
        <v>-10</v>
      </c>
      <c r="G56" s="158">
        <v>10030</v>
      </c>
      <c r="H56" s="159">
        <v>15565</v>
      </c>
      <c r="I56" s="157"/>
      <c r="J56" s="158"/>
      <c r="K56" s="159"/>
      <c r="L56" s="157"/>
      <c r="M56" s="158"/>
      <c r="N56" s="159"/>
      <c r="O56" s="157">
        <v>10</v>
      </c>
      <c r="P56" s="158">
        <v>15565</v>
      </c>
      <c r="Q56" s="159">
        <v>10030</v>
      </c>
      <c r="R56" s="157"/>
      <c r="S56" s="158"/>
      <c r="T56" s="159"/>
      <c r="U56" s="157"/>
      <c r="V56" s="158"/>
      <c r="W56" s="159"/>
      <c r="X56" s="157">
        <v>-10</v>
      </c>
      <c r="Y56" s="158">
        <v>10030</v>
      </c>
      <c r="Z56" s="159">
        <v>15565</v>
      </c>
      <c r="AA56" s="157">
        <v>10</v>
      </c>
      <c r="AB56" s="158">
        <v>15565</v>
      </c>
      <c r="AC56" s="159">
        <v>10030</v>
      </c>
      <c r="AD56" s="157"/>
      <c r="AE56" s="158"/>
      <c r="AF56" s="159"/>
      <c r="AG56" s="157"/>
      <c r="AH56" s="158"/>
      <c r="AI56" s="159"/>
      <c r="AJ56" s="157"/>
      <c r="AK56" s="158"/>
      <c r="AL56" s="159"/>
      <c r="AM56" s="157"/>
      <c r="AN56" s="158"/>
      <c r="AO56" s="159"/>
      <c r="AP56" s="157"/>
      <c r="AQ56" s="158"/>
      <c r="AR56" s="159"/>
      <c r="AS56" s="157"/>
      <c r="AT56" s="158"/>
      <c r="AU56" s="159"/>
      <c r="AV56" s="10"/>
      <c r="AW56" s="32"/>
      <c r="AX56" s="11"/>
      <c r="AY56" s="10"/>
      <c r="AZ56" s="32"/>
      <c r="BA56" s="11"/>
      <c r="BB56" s="24">
        <v>45688</v>
      </c>
      <c r="BC56" s="41">
        <v>48</v>
      </c>
      <c r="BD56">
        <f t="shared" si="2"/>
        <v>0</v>
      </c>
      <c r="BE56">
        <f t="shared" si="3"/>
        <v>4</v>
      </c>
      <c r="BF56">
        <f t="shared" si="4"/>
        <v>0</v>
      </c>
      <c r="BG56">
        <f t="shared" si="5"/>
        <v>-10</v>
      </c>
    </row>
    <row r="57" spans="1:59" x14ac:dyDescent="0.25">
      <c r="A57">
        <f t="shared" si="6"/>
        <v>15</v>
      </c>
      <c r="B57" s="324"/>
      <c r="C57" s="157"/>
      <c r="D57" s="158"/>
      <c r="E57" s="159"/>
      <c r="F57" s="157">
        <v>-10</v>
      </c>
      <c r="G57" s="158">
        <v>11210</v>
      </c>
      <c r="H57" s="159">
        <v>12200</v>
      </c>
      <c r="I57" s="157"/>
      <c r="J57" s="158"/>
      <c r="K57" s="159"/>
      <c r="L57" s="157"/>
      <c r="M57" s="158"/>
      <c r="N57" s="159"/>
      <c r="O57" s="157">
        <v>10</v>
      </c>
      <c r="P57" s="158">
        <v>12200</v>
      </c>
      <c r="Q57" s="159">
        <v>11210</v>
      </c>
      <c r="R57" s="157"/>
      <c r="S57" s="158"/>
      <c r="T57" s="159"/>
      <c r="U57" s="157"/>
      <c r="V57" s="158"/>
      <c r="W57" s="159"/>
      <c r="X57" s="157">
        <v>-10</v>
      </c>
      <c r="Y57" s="158">
        <v>11210</v>
      </c>
      <c r="Z57" s="159">
        <v>12200</v>
      </c>
      <c r="AA57" s="157">
        <v>10</v>
      </c>
      <c r="AB57" s="158">
        <v>12200</v>
      </c>
      <c r="AC57" s="159">
        <v>11210</v>
      </c>
      <c r="AD57" s="157"/>
      <c r="AE57" s="158"/>
      <c r="AF57" s="159"/>
      <c r="AG57" s="157"/>
      <c r="AH57" s="158"/>
      <c r="AI57" s="159"/>
      <c r="AJ57" s="157"/>
      <c r="AK57" s="158"/>
      <c r="AL57" s="159"/>
      <c r="AM57" s="157"/>
      <c r="AN57" s="158"/>
      <c r="AO57" s="159"/>
      <c r="AP57" s="157"/>
      <c r="AQ57" s="158"/>
      <c r="AR57" s="159"/>
      <c r="AS57" s="157"/>
      <c r="AT57" s="158"/>
      <c r="AU57" s="159"/>
      <c r="AV57" s="10"/>
      <c r="AW57" s="32"/>
      <c r="AX57" s="11"/>
      <c r="AY57" s="10"/>
      <c r="AZ57" s="32"/>
      <c r="BA57" s="11"/>
      <c r="BB57" s="24">
        <v>45688</v>
      </c>
      <c r="BC57" s="41">
        <v>48</v>
      </c>
      <c r="BD57">
        <f t="shared" si="2"/>
        <v>0</v>
      </c>
      <c r="BE57">
        <f t="shared" si="3"/>
        <v>4</v>
      </c>
      <c r="BF57">
        <f t="shared" si="4"/>
        <v>0</v>
      </c>
      <c r="BG57">
        <f t="shared" si="5"/>
        <v>-10</v>
      </c>
    </row>
    <row r="58" spans="1:59" x14ac:dyDescent="0.25">
      <c r="A58">
        <f t="shared" si="6"/>
        <v>16</v>
      </c>
      <c r="B58" s="324"/>
      <c r="C58" s="157"/>
      <c r="D58" s="158"/>
      <c r="E58" s="159"/>
      <c r="F58" s="157">
        <v>10</v>
      </c>
      <c r="G58" s="158">
        <v>14175</v>
      </c>
      <c r="H58" s="159">
        <v>8665</v>
      </c>
      <c r="I58" s="157"/>
      <c r="J58" s="158"/>
      <c r="K58" s="159"/>
      <c r="L58" s="157"/>
      <c r="M58" s="158"/>
      <c r="N58" s="159"/>
      <c r="O58" s="157"/>
      <c r="P58" s="158"/>
      <c r="Q58" s="159"/>
      <c r="R58" s="157">
        <v>-10</v>
      </c>
      <c r="S58" s="158">
        <v>8665</v>
      </c>
      <c r="T58" s="159">
        <v>14175</v>
      </c>
      <c r="U58" s="157"/>
      <c r="V58" s="158"/>
      <c r="W58" s="159"/>
      <c r="X58" s="157">
        <v>10</v>
      </c>
      <c r="Y58" s="158">
        <v>14175</v>
      </c>
      <c r="Z58" s="159">
        <v>8665</v>
      </c>
      <c r="AA58" s="157"/>
      <c r="AB58" s="158"/>
      <c r="AC58" s="159"/>
      <c r="AD58" s="157"/>
      <c r="AE58" s="158"/>
      <c r="AF58" s="159"/>
      <c r="AG58" s="157">
        <v>-10</v>
      </c>
      <c r="AH58" s="158">
        <v>8665</v>
      </c>
      <c r="AI58" s="159">
        <v>14175</v>
      </c>
      <c r="AJ58" s="157"/>
      <c r="AK58" s="158"/>
      <c r="AL58" s="159"/>
      <c r="AM58" s="157"/>
      <c r="AN58" s="158"/>
      <c r="AO58" s="159"/>
      <c r="AP58" s="157"/>
      <c r="AQ58" s="158"/>
      <c r="AR58" s="159"/>
      <c r="AS58" s="157"/>
      <c r="AT58" s="158"/>
      <c r="AU58" s="159"/>
      <c r="AV58" s="10"/>
      <c r="AW58" s="32"/>
      <c r="AX58" s="11"/>
      <c r="AY58" s="10"/>
      <c r="AZ58" s="32"/>
      <c r="BA58" s="11"/>
      <c r="BB58" s="24">
        <v>45695</v>
      </c>
      <c r="BC58" s="41">
        <v>52</v>
      </c>
      <c r="BD58">
        <f t="shared" si="2"/>
        <v>0</v>
      </c>
      <c r="BE58">
        <f t="shared" si="3"/>
        <v>4</v>
      </c>
      <c r="BF58">
        <f t="shared" si="4"/>
        <v>0</v>
      </c>
      <c r="BG58">
        <f t="shared" si="5"/>
        <v>10</v>
      </c>
    </row>
    <row r="59" spans="1:59" x14ac:dyDescent="0.25">
      <c r="A59">
        <f t="shared" si="6"/>
        <v>17</v>
      </c>
      <c r="B59" s="324"/>
      <c r="C59" s="157"/>
      <c r="D59" s="158"/>
      <c r="E59" s="159"/>
      <c r="F59" s="157">
        <v>10</v>
      </c>
      <c r="G59" s="158">
        <v>13845</v>
      </c>
      <c r="H59" s="159">
        <v>10120</v>
      </c>
      <c r="I59" s="157"/>
      <c r="J59" s="158"/>
      <c r="K59" s="159"/>
      <c r="L59" s="157"/>
      <c r="M59" s="158"/>
      <c r="N59" s="159"/>
      <c r="O59" s="157"/>
      <c r="P59" s="158"/>
      <c r="Q59" s="159"/>
      <c r="R59" s="157">
        <v>-10</v>
      </c>
      <c r="S59" s="158">
        <v>10120</v>
      </c>
      <c r="T59" s="159">
        <v>13845</v>
      </c>
      <c r="U59" s="157"/>
      <c r="V59" s="158"/>
      <c r="W59" s="159"/>
      <c r="X59" s="157">
        <v>10</v>
      </c>
      <c r="Y59" s="158">
        <v>13845</v>
      </c>
      <c r="Z59" s="159">
        <v>10120</v>
      </c>
      <c r="AA59" s="157"/>
      <c r="AB59" s="158"/>
      <c r="AC59" s="159"/>
      <c r="AD59" s="157"/>
      <c r="AE59" s="158"/>
      <c r="AF59" s="159"/>
      <c r="AG59" s="157">
        <v>-10</v>
      </c>
      <c r="AH59" s="158">
        <v>10120</v>
      </c>
      <c r="AI59" s="159">
        <v>13845</v>
      </c>
      <c r="AJ59" s="157"/>
      <c r="AK59" s="158"/>
      <c r="AL59" s="159"/>
      <c r="AM59" s="157"/>
      <c r="AN59" s="158"/>
      <c r="AO59" s="159"/>
      <c r="AP59" s="157"/>
      <c r="AQ59" s="158"/>
      <c r="AR59" s="159"/>
      <c r="AS59" s="157"/>
      <c r="AT59" s="158"/>
      <c r="AU59" s="159"/>
      <c r="AV59" s="10"/>
      <c r="AW59" s="32"/>
      <c r="AX59" s="11"/>
      <c r="AY59" s="10"/>
      <c r="AZ59" s="32"/>
      <c r="BA59" s="11"/>
      <c r="BB59" s="24">
        <v>45695</v>
      </c>
      <c r="BC59" s="41">
        <v>52</v>
      </c>
      <c r="BD59">
        <f t="shared" si="2"/>
        <v>0</v>
      </c>
      <c r="BE59">
        <f t="shared" si="3"/>
        <v>4</v>
      </c>
      <c r="BF59">
        <f t="shared" si="4"/>
        <v>0</v>
      </c>
      <c r="BG59">
        <f t="shared" si="5"/>
        <v>10</v>
      </c>
    </row>
    <row r="60" spans="1:59" x14ac:dyDescent="0.25">
      <c r="A60">
        <f t="shared" si="6"/>
        <v>18</v>
      </c>
      <c r="B60" s="324"/>
      <c r="C60" s="157">
        <v>-10</v>
      </c>
      <c r="D60" s="158">
        <v>12850</v>
      </c>
      <c r="E60" s="159">
        <v>15000</v>
      </c>
      <c r="F60" s="157">
        <v>-10</v>
      </c>
      <c r="G60" s="158">
        <v>12850</v>
      </c>
      <c r="H60" s="159">
        <v>15000</v>
      </c>
      <c r="I60" s="157"/>
      <c r="J60" s="158"/>
      <c r="K60" s="159"/>
      <c r="L60" s="157"/>
      <c r="M60" s="158"/>
      <c r="N60" s="159"/>
      <c r="O60" s="157"/>
      <c r="P60" s="158"/>
      <c r="Q60" s="159"/>
      <c r="R60" s="157">
        <v>10</v>
      </c>
      <c r="S60" s="158">
        <v>15000</v>
      </c>
      <c r="T60" s="159">
        <v>12850</v>
      </c>
      <c r="U60" s="157"/>
      <c r="V60" s="158"/>
      <c r="W60" s="159"/>
      <c r="X60" s="157"/>
      <c r="Y60" s="158"/>
      <c r="Z60" s="159"/>
      <c r="AA60" s="157">
        <v>10</v>
      </c>
      <c r="AB60" s="158">
        <v>15000</v>
      </c>
      <c r="AC60" s="159">
        <v>12850</v>
      </c>
      <c r="AD60" s="157"/>
      <c r="AE60" s="158"/>
      <c r="AF60" s="159"/>
      <c r="AG60" s="157"/>
      <c r="AH60" s="158"/>
      <c r="AI60" s="159"/>
      <c r="AJ60" s="157"/>
      <c r="AK60" s="158"/>
      <c r="AL60" s="159"/>
      <c r="AM60" s="157"/>
      <c r="AN60" s="158"/>
      <c r="AO60" s="159"/>
      <c r="AP60" s="157"/>
      <c r="AQ60" s="158"/>
      <c r="AR60" s="159"/>
      <c r="AS60" s="157"/>
      <c r="AT60" s="158"/>
      <c r="AU60" s="159"/>
      <c r="AV60" s="10"/>
      <c r="AW60" s="32"/>
      <c r="AX60" s="11"/>
      <c r="AY60" s="10"/>
      <c r="AZ60" s="32"/>
      <c r="BA60" s="11"/>
      <c r="BB60" s="28">
        <v>45697</v>
      </c>
      <c r="BC60" s="41">
        <v>55</v>
      </c>
      <c r="BD60">
        <f t="shared" si="2"/>
        <v>0</v>
      </c>
      <c r="BE60">
        <f t="shared" si="3"/>
        <v>4</v>
      </c>
      <c r="BF60">
        <f t="shared" si="4"/>
        <v>0</v>
      </c>
      <c r="BG60">
        <f t="shared" si="5"/>
        <v>-10</v>
      </c>
    </row>
    <row r="61" spans="1:59" x14ac:dyDescent="0.25">
      <c r="A61">
        <f t="shared" si="6"/>
        <v>19</v>
      </c>
      <c r="B61" s="324"/>
      <c r="C61" s="157">
        <v>-10</v>
      </c>
      <c r="D61" s="158">
        <v>9420</v>
      </c>
      <c r="E61" s="159">
        <v>15000</v>
      </c>
      <c r="F61" s="157">
        <v>-10</v>
      </c>
      <c r="G61" s="158">
        <v>9420</v>
      </c>
      <c r="H61" s="159">
        <v>15000</v>
      </c>
      <c r="I61" s="157"/>
      <c r="J61" s="158"/>
      <c r="K61" s="159"/>
      <c r="L61" s="157"/>
      <c r="M61" s="158"/>
      <c r="N61" s="159"/>
      <c r="O61" s="157"/>
      <c r="P61" s="158"/>
      <c r="Q61" s="159"/>
      <c r="R61" s="157">
        <v>10</v>
      </c>
      <c r="S61" s="158">
        <v>15000</v>
      </c>
      <c r="T61" s="159">
        <v>9420</v>
      </c>
      <c r="U61" s="157"/>
      <c r="V61" s="158"/>
      <c r="W61" s="159"/>
      <c r="X61" s="157"/>
      <c r="Y61" s="158"/>
      <c r="Z61" s="159"/>
      <c r="AA61" s="157">
        <v>10</v>
      </c>
      <c r="AB61" s="158">
        <v>15000</v>
      </c>
      <c r="AC61" s="159">
        <v>9420</v>
      </c>
      <c r="AD61" s="157"/>
      <c r="AE61" s="158"/>
      <c r="AF61" s="159"/>
      <c r="AG61" s="157"/>
      <c r="AH61" s="158"/>
      <c r="AI61" s="159"/>
      <c r="AJ61" s="157"/>
      <c r="AK61" s="158"/>
      <c r="AL61" s="159"/>
      <c r="AM61" s="157"/>
      <c r="AN61" s="158"/>
      <c r="AO61" s="159"/>
      <c r="AP61" s="157"/>
      <c r="AQ61" s="158"/>
      <c r="AR61" s="159"/>
      <c r="AS61" s="157"/>
      <c r="AT61" s="158"/>
      <c r="AU61" s="159"/>
      <c r="AV61" s="10"/>
      <c r="AW61" s="32"/>
      <c r="AX61" s="11"/>
      <c r="AY61" s="10"/>
      <c r="AZ61" s="32"/>
      <c r="BA61" s="11"/>
      <c r="BB61" s="24">
        <v>45697</v>
      </c>
      <c r="BC61" s="41">
        <v>55</v>
      </c>
      <c r="BD61">
        <f t="shared" si="2"/>
        <v>0</v>
      </c>
      <c r="BE61">
        <f t="shared" si="3"/>
        <v>4</v>
      </c>
      <c r="BF61">
        <f t="shared" si="4"/>
        <v>0</v>
      </c>
      <c r="BG61">
        <f t="shared" si="5"/>
        <v>-10</v>
      </c>
    </row>
    <row r="62" spans="1:59" x14ac:dyDescent="0.25">
      <c r="A62">
        <f t="shared" si="6"/>
        <v>20</v>
      </c>
      <c r="B62" s="324"/>
      <c r="C62" s="157"/>
      <c r="D62" s="158"/>
      <c r="E62" s="159"/>
      <c r="F62" s="157">
        <v>-10</v>
      </c>
      <c r="G62" s="158">
        <v>11795</v>
      </c>
      <c r="H62" s="159">
        <v>11815</v>
      </c>
      <c r="I62" s="157"/>
      <c r="J62" s="158"/>
      <c r="K62" s="159"/>
      <c r="L62" s="157"/>
      <c r="M62" s="158"/>
      <c r="N62" s="159"/>
      <c r="O62" s="157"/>
      <c r="P62" s="158"/>
      <c r="Q62" s="159"/>
      <c r="R62" s="157">
        <v>10</v>
      </c>
      <c r="S62" s="158">
        <v>11815</v>
      </c>
      <c r="T62" s="159">
        <v>11795</v>
      </c>
      <c r="U62" s="157"/>
      <c r="V62" s="158"/>
      <c r="W62" s="159"/>
      <c r="X62" s="157">
        <v>10</v>
      </c>
      <c r="Y62" s="158">
        <v>11815</v>
      </c>
      <c r="Z62" s="159">
        <v>11795</v>
      </c>
      <c r="AA62" s="157">
        <v>-10</v>
      </c>
      <c r="AB62" s="158">
        <v>11795</v>
      </c>
      <c r="AC62" s="159">
        <v>11815</v>
      </c>
      <c r="AD62" s="157">
        <v>10</v>
      </c>
      <c r="AE62" s="158">
        <v>11815</v>
      </c>
      <c r="AF62" s="159">
        <v>11795</v>
      </c>
      <c r="AG62" s="157">
        <v>-10</v>
      </c>
      <c r="AH62" s="158">
        <v>11795</v>
      </c>
      <c r="AI62" s="159">
        <v>11815</v>
      </c>
      <c r="AJ62" s="157"/>
      <c r="AK62" s="158"/>
      <c r="AL62" s="159"/>
      <c r="AM62" s="157"/>
      <c r="AN62" s="158"/>
      <c r="AO62" s="159"/>
      <c r="AP62" s="157"/>
      <c r="AQ62" s="158"/>
      <c r="AR62" s="159"/>
      <c r="AS62" s="157"/>
      <c r="AT62" s="158"/>
      <c r="AU62" s="159"/>
      <c r="AV62" s="10"/>
      <c r="AW62" s="32"/>
      <c r="AX62" s="11"/>
      <c r="AY62" s="10"/>
      <c r="AZ62" s="32"/>
      <c r="BA62" s="11"/>
      <c r="BB62" s="28">
        <v>45725</v>
      </c>
      <c r="BC62" s="41">
        <v>62</v>
      </c>
      <c r="BD62">
        <f t="shared" si="2"/>
        <v>0</v>
      </c>
      <c r="BE62">
        <f t="shared" si="3"/>
        <v>6</v>
      </c>
      <c r="BF62">
        <f t="shared" si="4"/>
        <v>0</v>
      </c>
      <c r="BG62">
        <f t="shared" si="5"/>
        <v>10</v>
      </c>
    </row>
    <row r="63" spans="1:59" x14ac:dyDescent="0.25">
      <c r="A63">
        <f t="shared" si="6"/>
        <v>21</v>
      </c>
      <c r="B63" s="324"/>
      <c r="C63" s="157"/>
      <c r="D63" s="158"/>
      <c r="E63" s="159"/>
      <c r="F63" s="157">
        <v>10</v>
      </c>
      <c r="G63" s="158">
        <v>15245</v>
      </c>
      <c r="H63" s="159">
        <v>11120</v>
      </c>
      <c r="I63" s="157"/>
      <c r="J63" s="158"/>
      <c r="K63" s="159"/>
      <c r="L63" s="157"/>
      <c r="M63" s="158"/>
      <c r="N63" s="159"/>
      <c r="O63" s="157"/>
      <c r="P63" s="158"/>
      <c r="Q63" s="159"/>
      <c r="R63" s="157">
        <v>-10</v>
      </c>
      <c r="S63" s="158">
        <v>11120</v>
      </c>
      <c r="T63" s="159">
        <v>15245</v>
      </c>
      <c r="U63" s="157"/>
      <c r="V63" s="158"/>
      <c r="W63" s="159"/>
      <c r="X63" s="157">
        <v>-10</v>
      </c>
      <c r="Y63" s="158">
        <v>11120</v>
      </c>
      <c r="Z63" s="159">
        <v>15245</v>
      </c>
      <c r="AA63" s="157">
        <v>10</v>
      </c>
      <c r="AB63" s="158">
        <v>15245</v>
      </c>
      <c r="AC63" s="159">
        <v>11120</v>
      </c>
      <c r="AD63" s="157">
        <v>-10</v>
      </c>
      <c r="AE63" s="158">
        <v>11120</v>
      </c>
      <c r="AF63" s="159">
        <v>15245</v>
      </c>
      <c r="AG63" s="157">
        <v>10</v>
      </c>
      <c r="AH63" s="158">
        <v>15245</v>
      </c>
      <c r="AI63" s="159">
        <v>11120</v>
      </c>
      <c r="AJ63" s="157"/>
      <c r="AK63" s="158"/>
      <c r="AL63" s="159"/>
      <c r="AM63" s="157"/>
      <c r="AN63" s="158"/>
      <c r="AO63" s="159"/>
      <c r="AP63" s="157"/>
      <c r="AQ63" s="158"/>
      <c r="AR63" s="159"/>
      <c r="AS63" s="157"/>
      <c r="AT63" s="158"/>
      <c r="AU63" s="159"/>
      <c r="AV63" s="10"/>
      <c r="AW63" s="32"/>
      <c r="AX63" s="11"/>
      <c r="AY63" s="10"/>
      <c r="AZ63" s="32"/>
      <c r="BA63" s="11"/>
      <c r="BB63" s="28">
        <v>45725</v>
      </c>
      <c r="BC63" s="41">
        <v>62</v>
      </c>
      <c r="BD63">
        <f t="shared" si="2"/>
        <v>0</v>
      </c>
      <c r="BE63">
        <f t="shared" si="3"/>
        <v>6</v>
      </c>
      <c r="BF63">
        <f t="shared" si="4"/>
        <v>0</v>
      </c>
      <c r="BG63">
        <f t="shared" si="5"/>
        <v>-10</v>
      </c>
    </row>
    <row r="64" spans="1:59" x14ac:dyDescent="0.25">
      <c r="A64">
        <f t="shared" si="6"/>
        <v>22</v>
      </c>
      <c r="B64" s="324"/>
      <c r="C64" s="157">
        <v>10</v>
      </c>
      <c r="D64" s="158">
        <v>14975</v>
      </c>
      <c r="E64" s="159">
        <v>9035</v>
      </c>
      <c r="F64" s="157">
        <v>10</v>
      </c>
      <c r="G64" s="158">
        <v>14975</v>
      </c>
      <c r="H64" s="159">
        <v>9035</v>
      </c>
      <c r="I64" s="157"/>
      <c r="J64" s="158"/>
      <c r="K64" s="159"/>
      <c r="L64" s="157"/>
      <c r="M64" s="158"/>
      <c r="N64" s="159"/>
      <c r="O64" s="157"/>
      <c r="P64" s="158"/>
      <c r="Q64" s="159"/>
      <c r="R64" s="157"/>
      <c r="S64" s="158"/>
      <c r="T64" s="159"/>
      <c r="U64" s="157"/>
      <c r="V64" s="158"/>
      <c r="W64" s="159"/>
      <c r="X64" s="157">
        <v>-10</v>
      </c>
      <c r="Y64" s="158">
        <v>9035</v>
      </c>
      <c r="Z64" s="159">
        <v>14975</v>
      </c>
      <c r="AA64" s="157">
        <v>-10</v>
      </c>
      <c r="AB64" s="158">
        <v>9035</v>
      </c>
      <c r="AC64" s="159">
        <v>14975</v>
      </c>
      <c r="AD64" s="157"/>
      <c r="AE64" s="158"/>
      <c r="AF64" s="159"/>
      <c r="AG64" s="157"/>
      <c r="AH64" s="158"/>
      <c r="AI64" s="159"/>
      <c r="AJ64" s="157"/>
      <c r="AK64" s="158"/>
      <c r="AL64" s="159"/>
      <c r="AM64" s="157"/>
      <c r="AN64" s="158"/>
      <c r="AO64" s="159"/>
      <c r="AP64" s="157"/>
      <c r="AQ64" s="158"/>
      <c r="AR64" s="159"/>
      <c r="AS64" s="157"/>
      <c r="AT64" s="158"/>
      <c r="AU64" s="159"/>
      <c r="AV64" s="10"/>
      <c r="AW64" s="32"/>
      <c r="AX64" s="11"/>
      <c r="AY64" s="10"/>
      <c r="AZ64" s="32"/>
      <c r="BA64" s="11"/>
      <c r="BB64" s="24">
        <v>45739</v>
      </c>
      <c r="BC64" s="41">
        <v>65</v>
      </c>
      <c r="BD64">
        <f t="shared" si="2"/>
        <v>0</v>
      </c>
      <c r="BE64">
        <f t="shared" si="3"/>
        <v>4</v>
      </c>
      <c r="BF64">
        <f t="shared" si="4"/>
        <v>0</v>
      </c>
      <c r="BG64">
        <f t="shared" si="5"/>
        <v>0</v>
      </c>
    </row>
    <row r="65" spans="1:59" x14ac:dyDescent="0.25">
      <c r="A65">
        <f t="shared" si="6"/>
        <v>23</v>
      </c>
      <c r="B65" s="324"/>
      <c r="C65" s="154">
        <v>-10</v>
      </c>
      <c r="D65" s="155">
        <v>10960</v>
      </c>
      <c r="E65" s="156">
        <v>14715</v>
      </c>
      <c r="F65" s="154">
        <v>-10</v>
      </c>
      <c r="G65" s="155">
        <v>10960</v>
      </c>
      <c r="H65" s="156">
        <v>14715</v>
      </c>
      <c r="I65" s="154"/>
      <c r="J65" s="155"/>
      <c r="K65" s="156"/>
      <c r="L65" s="157"/>
      <c r="M65" s="158"/>
      <c r="N65" s="159"/>
      <c r="O65" s="154"/>
      <c r="P65" s="155"/>
      <c r="Q65" s="156"/>
      <c r="R65" s="154"/>
      <c r="S65" s="155"/>
      <c r="T65" s="156"/>
      <c r="U65" s="154"/>
      <c r="V65" s="155"/>
      <c r="W65" s="156"/>
      <c r="X65" s="157">
        <v>10</v>
      </c>
      <c r="Y65" s="158">
        <v>14715</v>
      </c>
      <c r="Z65" s="159">
        <v>10960</v>
      </c>
      <c r="AA65" s="154">
        <v>10</v>
      </c>
      <c r="AB65" s="155">
        <v>14715</v>
      </c>
      <c r="AC65" s="156">
        <v>10960</v>
      </c>
      <c r="AD65" s="157"/>
      <c r="AE65" s="158"/>
      <c r="AF65" s="159"/>
      <c r="AG65" s="154"/>
      <c r="AH65" s="155"/>
      <c r="AI65" s="156"/>
      <c r="AJ65" s="157"/>
      <c r="AK65" s="158"/>
      <c r="AL65" s="159"/>
      <c r="AM65" s="154"/>
      <c r="AN65" s="155"/>
      <c r="AO65" s="156"/>
      <c r="AP65" s="154"/>
      <c r="AQ65" s="155"/>
      <c r="AR65" s="156"/>
      <c r="AS65" s="154"/>
      <c r="AT65" s="155"/>
      <c r="AU65" s="156"/>
      <c r="AV65" s="12"/>
      <c r="AW65" s="36"/>
      <c r="AX65" s="13"/>
      <c r="AY65" s="12"/>
      <c r="AZ65" s="36"/>
      <c r="BA65" s="13"/>
      <c r="BB65" s="24">
        <v>45739</v>
      </c>
      <c r="BC65" s="41">
        <v>65</v>
      </c>
      <c r="BD65">
        <f t="shared" si="2"/>
        <v>0</v>
      </c>
      <c r="BE65">
        <f t="shared" si="3"/>
        <v>4</v>
      </c>
      <c r="BF65">
        <f t="shared" si="4"/>
        <v>0</v>
      </c>
      <c r="BG65">
        <f t="shared" si="5"/>
        <v>0</v>
      </c>
    </row>
    <row r="66" spans="1:59" x14ac:dyDescent="0.25">
      <c r="A66">
        <f t="shared" si="6"/>
        <v>24</v>
      </c>
      <c r="B66" s="324"/>
      <c r="C66" s="157">
        <v>10</v>
      </c>
      <c r="D66" s="158">
        <v>12200</v>
      </c>
      <c r="E66" s="159">
        <v>11755</v>
      </c>
      <c r="F66" s="157"/>
      <c r="G66" s="158"/>
      <c r="H66" s="159"/>
      <c r="I66" s="157"/>
      <c r="J66" s="158"/>
      <c r="K66" s="159"/>
      <c r="L66" s="157"/>
      <c r="M66" s="158"/>
      <c r="N66" s="159"/>
      <c r="O66" s="157">
        <v>10</v>
      </c>
      <c r="P66" s="158">
        <v>12200</v>
      </c>
      <c r="Q66" s="159">
        <v>11755</v>
      </c>
      <c r="R66" s="157"/>
      <c r="S66" s="158"/>
      <c r="T66" s="159"/>
      <c r="U66" s="157"/>
      <c r="V66" s="158"/>
      <c r="W66" s="159"/>
      <c r="X66" s="157">
        <v>-10</v>
      </c>
      <c r="Y66" s="158">
        <v>11755</v>
      </c>
      <c r="Z66" s="159">
        <v>12200</v>
      </c>
      <c r="AA66" s="157">
        <v>-10</v>
      </c>
      <c r="AB66" s="158">
        <v>11755</v>
      </c>
      <c r="AC66" s="159">
        <v>12200</v>
      </c>
      <c r="AD66" s="157"/>
      <c r="AE66" s="158"/>
      <c r="AF66" s="159"/>
      <c r="AG66" s="157"/>
      <c r="AH66" s="158"/>
      <c r="AI66" s="159"/>
      <c r="AJ66" s="157"/>
      <c r="AK66" s="158"/>
      <c r="AL66" s="159"/>
      <c r="AM66" s="157"/>
      <c r="AN66" s="158"/>
      <c r="AO66" s="159"/>
      <c r="AP66" s="157"/>
      <c r="AQ66" s="158"/>
      <c r="AR66" s="159"/>
      <c r="AS66" s="157"/>
      <c r="AT66" s="158"/>
      <c r="AU66" s="159"/>
      <c r="AV66" s="10"/>
      <c r="AW66" s="32"/>
      <c r="AX66" s="11"/>
      <c r="AY66" s="10"/>
      <c r="AZ66" s="32"/>
      <c r="BA66" s="11"/>
      <c r="BB66" s="24">
        <v>45749</v>
      </c>
      <c r="BC66" s="41">
        <v>69</v>
      </c>
      <c r="BD66">
        <f>+AY66+AP66+AG66+AD66+AA66+X66+U66+R66+O66+L66+I66+F66+C66+AJ66+AM66+AS66+AV66</f>
        <v>0</v>
      </c>
      <c r="BE66">
        <f t="shared" si="3"/>
        <v>4</v>
      </c>
      <c r="BF66">
        <f t="shared" si="4"/>
        <v>0</v>
      </c>
      <c r="BG66">
        <f t="shared" si="5"/>
        <v>0</v>
      </c>
    </row>
    <row r="67" spans="1:59" x14ac:dyDescent="0.25">
      <c r="A67">
        <f t="shared" si="6"/>
        <v>25</v>
      </c>
      <c r="B67" s="324"/>
      <c r="C67" s="157">
        <v>10</v>
      </c>
      <c r="D67" s="158">
        <v>11055</v>
      </c>
      <c r="E67" s="159">
        <v>8660</v>
      </c>
      <c r="F67" s="157"/>
      <c r="G67" s="158"/>
      <c r="H67" s="159"/>
      <c r="I67" s="157"/>
      <c r="J67" s="158"/>
      <c r="K67" s="159"/>
      <c r="L67" s="157"/>
      <c r="M67" s="330"/>
      <c r="N67" s="159"/>
      <c r="O67" s="157">
        <v>10</v>
      </c>
      <c r="P67" s="158">
        <v>11055</v>
      </c>
      <c r="Q67" s="159">
        <v>8660</v>
      </c>
      <c r="R67" s="157"/>
      <c r="S67" s="158"/>
      <c r="T67" s="159"/>
      <c r="U67" s="157"/>
      <c r="V67" s="158"/>
      <c r="W67" s="159"/>
      <c r="X67" s="157">
        <v>-10</v>
      </c>
      <c r="Y67" s="158">
        <v>8660</v>
      </c>
      <c r="Z67" s="159">
        <v>11055</v>
      </c>
      <c r="AA67" s="157">
        <v>-10</v>
      </c>
      <c r="AB67" s="158">
        <v>8660</v>
      </c>
      <c r="AC67" s="159">
        <v>11055</v>
      </c>
      <c r="AD67" s="157"/>
      <c r="AE67" s="158"/>
      <c r="AF67" s="159"/>
      <c r="AG67" s="157"/>
      <c r="AH67" s="158"/>
      <c r="AI67" s="159"/>
      <c r="AJ67" s="157"/>
      <c r="AK67" s="158"/>
      <c r="AL67" s="159"/>
      <c r="AM67" s="157"/>
      <c r="AN67" s="158"/>
      <c r="AO67" s="159"/>
      <c r="AP67" s="157"/>
      <c r="AQ67" s="158"/>
      <c r="AR67" s="159"/>
      <c r="AS67" s="157"/>
      <c r="AT67" s="158"/>
      <c r="AU67" s="159"/>
      <c r="AV67" s="10"/>
      <c r="AW67" s="32"/>
      <c r="AX67" s="11"/>
      <c r="AY67" s="10"/>
      <c r="AZ67" s="32"/>
      <c r="BA67" s="11"/>
      <c r="BB67" s="24">
        <v>45749</v>
      </c>
      <c r="BC67" s="41">
        <v>69</v>
      </c>
      <c r="BD67">
        <f>+AY67+AP67+AG67+AD67+AA67+X67+U67+R67+O67+L67+I67+F67+C67+AJ67+AM67+AS67+AV67</f>
        <v>0</v>
      </c>
      <c r="BE67">
        <f>COUNT(C67:BA67)/3</f>
        <v>4</v>
      </c>
      <c r="BF67">
        <f>+BD67/BE67</f>
        <v>0</v>
      </c>
      <c r="BG67">
        <f t="shared" si="5"/>
        <v>0</v>
      </c>
    </row>
    <row r="68" spans="1:59" x14ac:dyDescent="0.25">
      <c r="A68">
        <f t="shared" si="6"/>
        <v>26</v>
      </c>
      <c r="B68" s="324"/>
      <c r="C68" s="157">
        <v>-10</v>
      </c>
      <c r="D68" s="158">
        <v>4430</v>
      </c>
      <c r="E68" s="159">
        <v>12550</v>
      </c>
      <c r="F68" s="157"/>
      <c r="G68" s="158"/>
      <c r="H68" s="159"/>
      <c r="I68" s="157"/>
      <c r="J68" s="158"/>
      <c r="K68" s="159"/>
      <c r="L68" s="157"/>
      <c r="M68" s="330"/>
      <c r="N68" s="159"/>
      <c r="O68" s="157"/>
      <c r="P68" s="158"/>
      <c r="Q68" s="159"/>
      <c r="R68" s="157">
        <v>-10</v>
      </c>
      <c r="S68" s="158">
        <v>4430</v>
      </c>
      <c r="T68" s="159">
        <v>12550</v>
      </c>
      <c r="U68" s="157"/>
      <c r="V68" s="158"/>
      <c r="W68" s="159"/>
      <c r="X68" s="157">
        <v>10</v>
      </c>
      <c r="Y68" s="158">
        <v>12550</v>
      </c>
      <c r="Z68" s="159">
        <v>4430</v>
      </c>
      <c r="AA68" s="157"/>
      <c r="AB68" s="158"/>
      <c r="AC68" s="159"/>
      <c r="AD68" s="157"/>
      <c r="AE68" s="158"/>
      <c r="AF68" s="159"/>
      <c r="AG68" s="157">
        <v>10</v>
      </c>
      <c r="AH68" s="158">
        <v>12550</v>
      </c>
      <c r="AI68" s="159">
        <v>4430</v>
      </c>
      <c r="AJ68" s="157"/>
      <c r="AK68" s="158"/>
      <c r="AL68" s="159"/>
      <c r="AM68" s="157"/>
      <c r="AN68" s="158"/>
      <c r="AO68" s="159"/>
      <c r="AP68" s="157"/>
      <c r="AQ68" s="158"/>
      <c r="AR68" s="159"/>
      <c r="AS68" s="157"/>
      <c r="AT68" s="158"/>
      <c r="AU68" s="159"/>
      <c r="AV68" s="10"/>
      <c r="AW68" s="32"/>
      <c r="AX68" s="11"/>
      <c r="AY68" s="10"/>
      <c r="AZ68" s="32"/>
      <c r="BA68" s="11"/>
      <c r="BB68" s="24">
        <v>45773</v>
      </c>
      <c r="BC68" s="41">
        <v>73</v>
      </c>
      <c r="BD68">
        <f>+AY68+AP68+AG68+AD68+AA68+X68+U68+R68+O68+L68+I68+F68+C68+AJ68+AM68+AS68+AV68</f>
        <v>0</v>
      </c>
      <c r="BE68">
        <f>COUNT(C68:BA68)/3</f>
        <v>4</v>
      </c>
      <c r="BF68">
        <f>+BD68/BE68</f>
        <v>0</v>
      </c>
      <c r="BG68">
        <f t="shared" si="5"/>
        <v>0</v>
      </c>
    </row>
    <row r="69" spans="1:59" x14ac:dyDescent="0.25">
      <c r="A69">
        <f t="shared" si="6"/>
        <v>27</v>
      </c>
      <c r="B69" s="324"/>
      <c r="C69" s="157"/>
      <c r="D69" s="158"/>
      <c r="E69" s="159"/>
      <c r="F69" s="157"/>
      <c r="G69" s="158"/>
      <c r="H69" s="159"/>
      <c r="I69" s="157"/>
      <c r="J69" s="158"/>
      <c r="K69" s="159"/>
      <c r="L69" s="157"/>
      <c r="M69" s="158"/>
      <c r="N69" s="159"/>
      <c r="O69" s="157"/>
      <c r="P69" s="158"/>
      <c r="Q69" s="159"/>
      <c r="R69" s="157"/>
      <c r="S69" s="158"/>
      <c r="T69" s="159"/>
      <c r="U69" s="157"/>
      <c r="V69" s="158"/>
      <c r="W69" s="159"/>
      <c r="X69" s="157"/>
      <c r="Y69" s="158"/>
      <c r="Z69" s="159"/>
      <c r="AA69" s="157"/>
      <c r="AB69" s="158"/>
      <c r="AC69" s="159"/>
      <c r="AD69" s="157"/>
      <c r="AE69" s="158"/>
      <c r="AF69" s="159"/>
      <c r="AG69" s="157"/>
      <c r="AH69" s="158"/>
      <c r="AI69" s="159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C69" s="41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  <c r="BG69">
        <f t="shared" si="5"/>
        <v>0</v>
      </c>
    </row>
    <row r="70" spans="1:59" x14ac:dyDescent="0.25">
      <c r="A70">
        <f t="shared" si="6"/>
        <v>28</v>
      </c>
      <c r="B70" s="324"/>
      <c r="C70" s="157"/>
      <c r="D70" s="158"/>
      <c r="E70" s="159"/>
      <c r="F70" s="157"/>
      <c r="G70" s="158"/>
      <c r="H70" s="159"/>
      <c r="I70" s="157"/>
      <c r="J70" s="158"/>
      <c r="K70" s="159"/>
      <c r="L70" s="157"/>
      <c r="M70" s="158"/>
      <c r="N70" s="159"/>
      <c r="O70" s="157"/>
      <c r="P70" s="158"/>
      <c r="Q70" s="159"/>
      <c r="R70" s="157"/>
      <c r="S70" s="158"/>
      <c r="T70" s="159"/>
      <c r="U70" s="157"/>
      <c r="V70" s="158"/>
      <c r="W70" s="159"/>
      <c r="X70" s="157"/>
      <c r="Y70" s="158"/>
      <c r="Z70" s="159"/>
      <c r="AA70" s="157"/>
      <c r="AB70" s="158"/>
      <c r="AC70" s="159"/>
      <c r="AD70" s="157"/>
      <c r="AE70" s="158"/>
      <c r="AF70" s="159"/>
      <c r="AG70" s="157"/>
      <c r="AH70" s="158"/>
      <c r="AI70" s="159"/>
      <c r="AJ70" s="157"/>
      <c r="AK70" s="158"/>
      <c r="AL70" s="159"/>
      <c r="AM70" s="157"/>
      <c r="AN70" s="158"/>
      <c r="AO70" s="159"/>
      <c r="AP70" s="157"/>
      <c r="AQ70" s="158"/>
      <c r="AR70" s="159"/>
      <c r="AS70" s="157"/>
      <c r="AT70" s="158"/>
      <c r="AU70" s="159"/>
      <c r="AV70" s="10"/>
      <c r="AW70" s="32"/>
      <c r="AX70" s="11"/>
      <c r="AY70" s="10"/>
      <c r="AZ70" s="32"/>
      <c r="BA70" s="11"/>
      <c r="BC70" s="41"/>
      <c r="BD70">
        <f t="shared" ref="BD70:BD86" si="7">+AY70+AP70+AG70+AD70+AA70+X70+U70+R70+O70+L70+I70+F70+C70+AJ70+AM70+AS70+AV70</f>
        <v>0</v>
      </c>
      <c r="BE70">
        <f t="shared" ref="BE70:BE86" si="8">COUNT(C70:BA70)/3</f>
        <v>0</v>
      </c>
      <c r="BF70" t="e">
        <f t="shared" ref="BF70:BF86" si="9">+BD70/BE70</f>
        <v>#DIV/0!</v>
      </c>
      <c r="BG70">
        <f t="shared" si="5"/>
        <v>0</v>
      </c>
    </row>
    <row r="71" spans="1:59" x14ac:dyDescent="0.25">
      <c r="A71">
        <f t="shared" si="6"/>
        <v>29</v>
      </c>
      <c r="B71" s="324"/>
      <c r="C71" s="157"/>
      <c r="D71" s="158"/>
      <c r="E71" s="159"/>
      <c r="F71" s="157"/>
      <c r="G71" s="158"/>
      <c r="H71" s="159"/>
      <c r="I71" s="157"/>
      <c r="J71" s="158"/>
      <c r="K71" s="159"/>
      <c r="L71" s="157"/>
      <c r="M71" s="158"/>
      <c r="N71" s="159"/>
      <c r="O71" s="157"/>
      <c r="P71" s="158"/>
      <c r="Q71" s="159"/>
      <c r="R71" s="157"/>
      <c r="S71" s="158"/>
      <c r="T71" s="159"/>
      <c r="U71" s="157"/>
      <c r="V71" s="158"/>
      <c r="W71" s="159"/>
      <c r="X71" s="157"/>
      <c r="Y71" s="158"/>
      <c r="Z71" s="159"/>
      <c r="AA71" s="157"/>
      <c r="AB71" s="158"/>
      <c r="AC71" s="159"/>
      <c r="AD71" s="157"/>
      <c r="AE71" s="158"/>
      <c r="AF71" s="159"/>
      <c r="AG71" s="157"/>
      <c r="AH71" s="158"/>
      <c r="AI71" s="159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C71" s="41"/>
      <c r="BD71">
        <f t="shared" si="7"/>
        <v>0</v>
      </c>
      <c r="BE71">
        <f t="shared" si="8"/>
        <v>0</v>
      </c>
      <c r="BF71" t="e">
        <f t="shared" si="9"/>
        <v>#DIV/0!</v>
      </c>
      <c r="BG71">
        <f t="shared" si="5"/>
        <v>0</v>
      </c>
    </row>
    <row r="72" spans="1:59" x14ac:dyDescent="0.25">
      <c r="A72">
        <f t="shared" si="6"/>
        <v>30</v>
      </c>
      <c r="B72" s="324"/>
      <c r="C72" s="154"/>
      <c r="D72" s="155"/>
      <c r="E72" s="156"/>
      <c r="F72" s="154"/>
      <c r="G72" s="155"/>
      <c r="H72" s="156"/>
      <c r="I72" s="154"/>
      <c r="J72" s="155"/>
      <c r="K72" s="156"/>
      <c r="L72" s="154"/>
      <c r="M72" s="155"/>
      <c r="N72" s="156"/>
      <c r="O72" s="154"/>
      <c r="P72" s="155"/>
      <c r="Q72" s="156"/>
      <c r="R72" s="154"/>
      <c r="S72" s="155"/>
      <c r="T72" s="156"/>
      <c r="U72" s="154"/>
      <c r="V72" s="155"/>
      <c r="W72" s="156"/>
      <c r="X72" s="154"/>
      <c r="Y72" s="155"/>
      <c r="Z72" s="156"/>
      <c r="AA72" s="154"/>
      <c r="AB72" s="155"/>
      <c r="AC72" s="156"/>
      <c r="AD72" s="157"/>
      <c r="AE72" s="158"/>
      <c r="AF72" s="159"/>
      <c r="AG72" s="154"/>
      <c r="AH72" s="155"/>
      <c r="AI72" s="156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C72" s="41"/>
      <c r="BD72">
        <f t="shared" si="7"/>
        <v>0</v>
      </c>
      <c r="BE72">
        <f t="shared" si="8"/>
        <v>0</v>
      </c>
      <c r="BF72" t="e">
        <f t="shared" si="9"/>
        <v>#DIV/0!</v>
      </c>
      <c r="BG72">
        <f t="shared" si="5"/>
        <v>0</v>
      </c>
    </row>
    <row r="73" spans="1:59" x14ac:dyDescent="0.25">
      <c r="A73">
        <f t="shared" si="6"/>
        <v>31</v>
      </c>
      <c r="B73" s="324"/>
      <c r="C73" s="157"/>
      <c r="D73" s="158"/>
      <c r="E73" s="159"/>
      <c r="F73" s="157"/>
      <c r="G73" s="158"/>
      <c r="H73" s="159"/>
      <c r="I73" s="157"/>
      <c r="J73" s="158"/>
      <c r="K73" s="159"/>
      <c r="L73" s="157"/>
      <c r="M73" s="158"/>
      <c r="N73" s="159"/>
      <c r="O73" s="157"/>
      <c r="P73" s="158"/>
      <c r="Q73" s="159"/>
      <c r="R73" s="157"/>
      <c r="S73" s="158"/>
      <c r="T73" s="159"/>
      <c r="U73" s="157"/>
      <c r="V73" s="158"/>
      <c r="W73" s="159"/>
      <c r="X73" s="157"/>
      <c r="Y73" s="158"/>
      <c r="Z73" s="159"/>
      <c r="AA73" s="157"/>
      <c r="AB73" s="158"/>
      <c r="AC73" s="159"/>
      <c r="AD73" s="157"/>
      <c r="AE73" s="158"/>
      <c r="AF73" s="159"/>
      <c r="AG73" s="157"/>
      <c r="AH73" s="158"/>
      <c r="AI73" s="159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28"/>
      <c r="BC73" s="41"/>
      <c r="BD73">
        <f t="shared" si="7"/>
        <v>0</v>
      </c>
      <c r="BE73">
        <f t="shared" si="8"/>
        <v>0</v>
      </c>
      <c r="BF73" t="e">
        <f t="shared" si="9"/>
        <v>#DIV/0!</v>
      </c>
      <c r="BG73">
        <f t="shared" si="5"/>
        <v>0</v>
      </c>
    </row>
    <row r="74" spans="1:59" x14ac:dyDescent="0.25">
      <c r="A74">
        <f t="shared" si="6"/>
        <v>32</v>
      </c>
      <c r="B74" s="324"/>
      <c r="C74" s="157"/>
      <c r="D74" s="158"/>
      <c r="E74" s="159"/>
      <c r="F74" s="157"/>
      <c r="G74" s="158"/>
      <c r="H74" s="159"/>
      <c r="I74" s="157"/>
      <c r="J74" s="158"/>
      <c r="K74" s="159"/>
      <c r="L74" s="157"/>
      <c r="M74" s="158"/>
      <c r="N74" s="159"/>
      <c r="O74" s="157"/>
      <c r="P74" s="158"/>
      <c r="Q74" s="159"/>
      <c r="R74" s="157"/>
      <c r="S74" s="158"/>
      <c r="T74" s="159"/>
      <c r="U74" s="157"/>
      <c r="V74" s="158"/>
      <c r="W74" s="159"/>
      <c r="X74" s="157"/>
      <c r="Y74" s="158"/>
      <c r="Z74" s="159"/>
      <c r="AA74" s="157"/>
      <c r="AB74" s="158"/>
      <c r="AC74" s="159"/>
      <c r="AD74" s="157"/>
      <c r="AE74" s="158"/>
      <c r="AF74" s="159"/>
      <c r="AG74" s="157"/>
      <c r="AH74" s="158"/>
      <c r="AI74" s="159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28"/>
      <c r="BC74" s="41"/>
      <c r="BD74">
        <f t="shared" si="7"/>
        <v>0</v>
      </c>
      <c r="BE74">
        <f t="shared" si="8"/>
        <v>0</v>
      </c>
      <c r="BF74" t="e">
        <f t="shared" si="9"/>
        <v>#DIV/0!</v>
      </c>
      <c r="BG74">
        <f t="shared" si="5"/>
        <v>0</v>
      </c>
    </row>
    <row r="75" spans="1:59" x14ac:dyDescent="0.25">
      <c r="A75">
        <f t="shared" si="6"/>
        <v>33</v>
      </c>
      <c r="B75" s="324"/>
      <c r="C75" s="157"/>
      <c r="D75" s="158"/>
      <c r="E75" s="159"/>
      <c r="F75" s="157"/>
      <c r="G75" s="158"/>
      <c r="H75" s="159"/>
      <c r="I75" s="157"/>
      <c r="J75" s="158"/>
      <c r="K75" s="159"/>
      <c r="L75" s="157"/>
      <c r="M75" s="158"/>
      <c r="N75" s="159"/>
      <c r="O75" s="157"/>
      <c r="P75" s="158"/>
      <c r="Q75" s="159"/>
      <c r="R75" s="157"/>
      <c r="S75" s="158"/>
      <c r="T75" s="159"/>
      <c r="U75" s="157"/>
      <c r="V75" s="158"/>
      <c r="W75" s="159"/>
      <c r="X75" s="157"/>
      <c r="Y75" s="158"/>
      <c r="Z75" s="159"/>
      <c r="AA75" s="157"/>
      <c r="AB75" s="158"/>
      <c r="AC75" s="159"/>
      <c r="AD75" s="157"/>
      <c r="AE75" s="158"/>
      <c r="AF75" s="159"/>
      <c r="AG75" s="157"/>
      <c r="AH75" s="158"/>
      <c r="AI75" s="159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28"/>
      <c r="BC75" s="41"/>
      <c r="BD75">
        <f t="shared" si="7"/>
        <v>0</v>
      </c>
      <c r="BE75">
        <f t="shared" si="8"/>
        <v>0</v>
      </c>
      <c r="BF75" t="e">
        <f t="shared" si="9"/>
        <v>#DIV/0!</v>
      </c>
      <c r="BG75">
        <f t="shared" si="5"/>
        <v>0</v>
      </c>
    </row>
    <row r="76" spans="1:59" x14ac:dyDescent="0.25">
      <c r="A76">
        <f t="shared" si="6"/>
        <v>34</v>
      </c>
      <c r="B76" s="324"/>
      <c r="C76" s="157"/>
      <c r="D76" s="32"/>
      <c r="E76" s="11"/>
      <c r="F76" s="10"/>
      <c r="G76" s="32"/>
      <c r="H76" s="11"/>
      <c r="I76" s="10"/>
      <c r="J76" s="32"/>
      <c r="K76" s="11"/>
      <c r="L76" s="157"/>
      <c r="M76" s="158"/>
      <c r="N76" s="159"/>
      <c r="O76" s="10"/>
      <c r="P76" s="32"/>
      <c r="Q76" s="11"/>
      <c r="R76" s="10"/>
      <c r="S76" s="32"/>
      <c r="T76" s="11"/>
      <c r="U76" s="10"/>
      <c r="V76" s="32"/>
      <c r="W76" s="11"/>
      <c r="X76" s="157"/>
      <c r="Y76" s="158"/>
      <c r="Z76" s="159"/>
      <c r="AA76" s="157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28"/>
      <c r="BC76" s="41"/>
      <c r="BD76">
        <f t="shared" si="7"/>
        <v>0</v>
      </c>
      <c r="BE76">
        <f t="shared" si="8"/>
        <v>0</v>
      </c>
      <c r="BF76" t="e">
        <f t="shared" si="9"/>
        <v>#DIV/0!</v>
      </c>
      <c r="BG76">
        <f t="shared" si="5"/>
        <v>0</v>
      </c>
    </row>
    <row r="77" spans="1:59" x14ac:dyDescent="0.25">
      <c r="A77">
        <f t="shared" si="6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57"/>
      <c r="Y77" s="158"/>
      <c r="Z77" s="159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C77" s="41"/>
      <c r="BD77">
        <f t="shared" si="7"/>
        <v>0</v>
      </c>
      <c r="BE77">
        <f t="shared" si="8"/>
        <v>0</v>
      </c>
      <c r="BF77" t="e">
        <f t="shared" si="9"/>
        <v>#DIV/0!</v>
      </c>
      <c r="BG77">
        <f t="shared" si="5"/>
        <v>0</v>
      </c>
    </row>
    <row r="78" spans="1:59" x14ac:dyDescent="0.25">
      <c r="A78">
        <f t="shared" si="6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54"/>
      <c r="Y78" s="155"/>
      <c r="Z78" s="156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C78" s="41"/>
      <c r="BD78">
        <f t="shared" si="7"/>
        <v>0</v>
      </c>
      <c r="BE78">
        <f t="shared" si="8"/>
        <v>0</v>
      </c>
      <c r="BF78" t="e">
        <f t="shared" si="9"/>
        <v>#DIV/0!</v>
      </c>
      <c r="BG78">
        <f t="shared" si="5"/>
        <v>0</v>
      </c>
    </row>
    <row r="79" spans="1:59" x14ac:dyDescent="0.25">
      <c r="A79">
        <f t="shared" si="6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57"/>
      <c r="Y79" s="158"/>
      <c r="Z79" s="159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C79" s="41"/>
      <c r="BD79">
        <f t="shared" si="7"/>
        <v>0</v>
      </c>
      <c r="BE79">
        <f t="shared" si="8"/>
        <v>0</v>
      </c>
      <c r="BF79" t="e">
        <f t="shared" si="9"/>
        <v>#DIV/0!</v>
      </c>
      <c r="BG79">
        <f t="shared" si="5"/>
        <v>0</v>
      </c>
    </row>
    <row r="80" spans="1:59" x14ac:dyDescent="0.25">
      <c r="A80">
        <f t="shared" si="6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57"/>
      <c r="Y80" s="158"/>
      <c r="Z80" s="159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C80" s="41"/>
      <c r="BD80">
        <f t="shared" si="7"/>
        <v>0</v>
      </c>
      <c r="BE80">
        <f t="shared" si="8"/>
        <v>0</v>
      </c>
      <c r="BF80" t="e">
        <f t="shared" si="9"/>
        <v>#DIV/0!</v>
      </c>
    </row>
    <row r="81" spans="1:58" x14ac:dyDescent="0.25">
      <c r="A81">
        <f t="shared" si="6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57"/>
      <c r="Y81" s="158"/>
      <c r="Z81" s="159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C81" s="41"/>
      <c r="BD81">
        <f t="shared" si="7"/>
        <v>0</v>
      </c>
      <c r="BE81">
        <f t="shared" si="8"/>
        <v>0</v>
      </c>
      <c r="BF81" t="e">
        <f t="shared" si="9"/>
        <v>#DIV/0!</v>
      </c>
    </row>
    <row r="82" spans="1:58" x14ac:dyDescent="0.25">
      <c r="A82">
        <f t="shared" si="6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C82" s="41"/>
      <c r="BD82">
        <f t="shared" si="7"/>
        <v>0</v>
      </c>
      <c r="BE82">
        <f t="shared" si="8"/>
        <v>0</v>
      </c>
      <c r="BF82" t="e">
        <f t="shared" si="9"/>
        <v>#DIV/0!</v>
      </c>
    </row>
    <row r="83" spans="1:58" x14ac:dyDescent="0.25">
      <c r="A83">
        <f t="shared" si="6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C83" s="41"/>
      <c r="BD83">
        <f t="shared" si="7"/>
        <v>0</v>
      </c>
      <c r="BE83">
        <f t="shared" si="8"/>
        <v>0</v>
      </c>
      <c r="BF83" t="e">
        <f t="shared" si="9"/>
        <v>#DIV/0!</v>
      </c>
    </row>
    <row r="84" spans="1:58" x14ac:dyDescent="0.25">
      <c r="A84">
        <f t="shared" si="6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C84" s="76"/>
      <c r="BD84">
        <f t="shared" si="7"/>
        <v>0</v>
      </c>
      <c r="BE84">
        <f t="shared" si="8"/>
        <v>0</v>
      </c>
      <c r="BF84" t="e">
        <f t="shared" si="9"/>
        <v>#DIV/0!</v>
      </c>
    </row>
    <row r="85" spans="1:58" x14ac:dyDescent="0.25">
      <c r="A85">
        <f t="shared" si="6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C85" s="41"/>
      <c r="BD85">
        <f t="shared" si="7"/>
        <v>0</v>
      </c>
      <c r="BE85">
        <f t="shared" si="8"/>
        <v>0</v>
      </c>
      <c r="BF85" t="e">
        <f t="shared" si="9"/>
        <v>#DIV/0!</v>
      </c>
    </row>
    <row r="86" spans="1:58" x14ac:dyDescent="0.25">
      <c r="A86">
        <f t="shared" si="6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C86" s="41"/>
      <c r="BD86">
        <f t="shared" si="7"/>
        <v>0</v>
      </c>
      <c r="BE86">
        <f t="shared" si="8"/>
        <v>0</v>
      </c>
      <c r="BF86" t="e">
        <f t="shared" si="9"/>
        <v>#DIV/0!</v>
      </c>
    </row>
    <row r="87" spans="1:58" x14ac:dyDescent="0.25">
      <c r="A87">
        <f t="shared" si="6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C87" s="41"/>
    </row>
    <row r="88" spans="1:58" x14ac:dyDescent="0.25">
      <c r="A88">
        <f>+A87+1</f>
        <v>46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C88" s="41"/>
    </row>
    <row r="89" spans="1:58" x14ac:dyDescent="0.25">
      <c r="A89">
        <f t="shared" si="6"/>
        <v>47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C89" s="41"/>
    </row>
    <row r="90" spans="1:58" x14ac:dyDescent="0.25">
      <c r="A90">
        <f t="shared" si="6"/>
        <v>48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C90" s="41"/>
    </row>
    <row r="91" spans="1:58" x14ac:dyDescent="0.25">
      <c r="A91">
        <f t="shared" si="6"/>
        <v>49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C91" s="41"/>
    </row>
    <row r="92" spans="1:58" x14ac:dyDescent="0.25">
      <c r="A92">
        <f t="shared" si="6"/>
        <v>50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C92" s="41"/>
    </row>
    <row r="93" spans="1:58" x14ac:dyDescent="0.25">
      <c r="A93">
        <f t="shared" si="6"/>
        <v>51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C93" s="41"/>
    </row>
    <row r="94" spans="1:58" x14ac:dyDescent="0.25">
      <c r="A94">
        <f t="shared" si="6"/>
        <v>52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28"/>
      <c r="BC94" s="41"/>
    </row>
    <row r="95" spans="1:58" x14ac:dyDescent="0.25">
      <c r="A95">
        <f t="shared" si="6"/>
        <v>53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28"/>
      <c r="BC95" s="41"/>
    </row>
    <row r="96" spans="1:58" x14ac:dyDescent="0.25">
      <c r="A96">
        <f t="shared" si="6"/>
        <v>54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28"/>
      <c r="BC96" s="41"/>
    </row>
    <row r="97" spans="1:55" x14ac:dyDescent="0.25">
      <c r="A97">
        <f t="shared" si="6"/>
        <v>55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28"/>
      <c r="BC97" s="41"/>
    </row>
    <row r="98" spans="1:55" x14ac:dyDescent="0.25">
      <c r="A98">
        <f t="shared" si="6"/>
        <v>56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C98" s="41"/>
    </row>
    <row r="99" spans="1:55" x14ac:dyDescent="0.25">
      <c r="A99">
        <f t="shared" si="6"/>
        <v>57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C99" s="41"/>
    </row>
    <row r="100" spans="1:55" x14ac:dyDescent="0.25">
      <c r="A100">
        <f t="shared" si="6"/>
        <v>58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C100" s="41"/>
    </row>
    <row r="101" spans="1:55" x14ac:dyDescent="0.25">
      <c r="A101">
        <f t="shared" si="6"/>
        <v>59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C101" s="41"/>
    </row>
    <row r="102" spans="1:55" x14ac:dyDescent="0.25">
      <c r="A102">
        <f t="shared" si="6"/>
        <v>60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C102" s="41"/>
    </row>
    <row r="103" spans="1:55" x14ac:dyDescent="0.25">
      <c r="A103">
        <f t="shared" si="6"/>
        <v>61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C103" s="41"/>
    </row>
    <row r="104" spans="1:55" x14ac:dyDescent="0.25">
      <c r="A104">
        <f t="shared" si="6"/>
        <v>62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C104" s="41"/>
    </row>
    <row r="105" spans="1:55" x14ac:dyDescent="0.25">
      <c r="A105">
        <f t="shared" si="6"/>
        <v>63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C105" s="41"/>
    </row>
    <row r="106" spans="1:55" x14ac:dyDescent="0.25">
      <c r="A106">
        <f t="shared" si="6"/>
        <v>64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C106" s="41"/>
    </row>
    <row r="107" spans="1:55" x14ac:dyDescent="0.25">
      <c r="A107">
        <f t="shared" si="6"/>
        <v>65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27"/>
      <c r="BC107" s="76"/>
    </row>
    <row r="108" spans="1:55" x14ac:dyDescent="0.25">
      <c r="A108">
        <f t="shared" si="6"/>
        <v>66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28"/>
      <c r="BC108" s="41"/>
    </row>
    <row r="109" spans="1:55" x14ac:dyDescent="0.25">
      <c r="A109">
        <f t="shared" ref="A109:A156" si="10">+A108+1</f>
        <v>67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28"/>
      <c r="BC109" s="41"/>
    </row>
    <row r="110" spans="1:55" x14ac:dyDescent="0.25">
      <c r="A110">
        <f t="shared" si="10"/>
        <v>68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C110" s="41"/>
    </row>
    <row r="111" spans="1:55" x14ac:dyDescent="0.25">
      <c r="A111">
        <f t="shared" si="10"/>
        <v>69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C111" s="41"/>
    </row>
    <row r="112" spans="1:55" x14ac:dyDescent="0.25">
      <c r="A112">
        <f t="shared" si="10"/>
        <v>70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C112" s="41"/>
    </row>
    <row r="113" spans="1:55" x14ac:dyDescent="0.25">
      <c r="A113">
        <f t="shared" si="10"/>
        <v>71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C113" s="41"/>
    </row>
    <row r="114" spans="1:55" x14ac:dyDescent="0.25">
      <c r="A114">
        <f t="shared" si="10"/>
        <v>72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C114" s="41"/>
    </row>
    <row r="115" spans="1:55" x14ac:dyDescent="0.25">
      <c r="A115">
        <f t="shared" si="10"/>
        <v>73</v>
      </c>
      <c r="B115" s="6"/>
      <c r="C115" s="12"/>
      <c r="D115" s="36"/>
      <c r="E115" s="13"/>
      <c r="F115" s="12"/>
      <c r="G115" s="36"/>
      <c r="H115" s="13"/>
      <c r="I115" s="12"/>
      <c r="J115" s="36"/>
      <c r="K115" s="13"/>
      <c r="L115" s="12"/>
      <c r="M115" s="36"/>
      <c r="N115" s="13"/>
      <c r="O115" s="12"/>
      <c r="P115" s="36"/>
      <c r="Q115" s="13"/>
      <c r="R115" s="12"/>
      <c r="S115" s="36"/>
      <c r="T115" s="13"/>
      <c r="U115" s="12"/>
      <c r="V115" s="36"/>
      <c r="W115" s="13"/>
      <c r="X115" s="12"/>
      <c r="Y115" s="36"/>
      <c r="Z115" s="13"/>
      <c r="AA115" s="12"/>
      <c r="AB115" s="36"/>
      <c r="AC115" s="13"/>
      <c r="AD115" s="12"/>
      <c r="AE115" s="36"/>
      <c r="AF115" s="13"/>
      <c r="AG115" s="12"/>
      <c r="AH115" s="36"/>
      <c r="AI115" s="13"/>
      <c r="AJ115" s="12"/>
      <c r="AK115" s="36"/>
      <c r="AL115" s="13"/>
      <c r="AM115" s="12"/>
      <c r="AN115" s="36"/>
      <c r="AO115" s="13"/>
      <c r="AP115" s="12"/>
      <c r="AQ115" s="36"/>
      <c r="AR115" s="13"/>
      <c r="AS115" s="12"/>
      <c r="AT115" s="36"/>
      <c r="AU115" s="13"/>
      <c r="AV115" s="12"/>
      <c r="AW115" s="36"/>
      <c r="AX115" s="13"/>
      <c r="AY115" s="12"/>
      <c r="AZ115" s="36"/>
      <c r="BA115" s="13"/>
      <c r="BC115" s="41"/>
    </row>
    <row r="116" spans="1:55" x14ac:dyDescent="0.25">
      <c r="A116">
        <f t="shared" si="10"/>
        <v>74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C116" s="41"/>
    </row>
    <row r="117" spans="1:55" x14ac:dyDescent="0.25">
      <c r="A117">
        <f t="shared" si="10"/>
        <v>75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C117" s="41"/>
    </row>
    <row r="118" spans="1:55" x14ac:dyDescent="0.25">
      <c r="A118">
        <f t="shared" si="10"/>
        <v>76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C118" s="41"/>
    </row>
    <row r="119" spans="1:55" x14ac:dyDescent="0.25">
      <c r="A119">
        <f t="shared" si="10"/>
        <v>77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C119" s="41"/>
    </row>
    <row r="120" spans="1:55" x14ac:dyDescent="0.25">
      <c r="A120">
        <f t="shared" si="10"/>
        <v>78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C120" s="41"/>
    </row>
    <row r="121" spans="1:55" x14ac:dyDescent="0.25">
      <c r="A121">
        <f t="shared" si="10"/>
        <v>79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C121" s="41"/>
    </row>
    <row r="122" spans="1:55" x14ac:dyDescent="0.25">
      <c r="A122">
        <f t="shared" si="10"/>
        <v>80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C122" s="41"/>
    </row>
    <row r="123" spans="1:55" x14ac:dyDescent="0.25">
      <c r="A123">
        <f t="shared" si="10"/>
        <v>81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C123" s="41"/>
    </row>
    <row r="124" spans="1:55" x14ac:dyDescent="0.25">
      <c r="A124">
        <f t="shared" si="10"/>
        <v>82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C124" s="41"/>
    </row>
    <row r="125" spans="1:55" x14ac:dyDescent="0.25">
      <c r="A125">
        <f t="shared" si="10"/>
        <v>83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C125" s="41"/>
    </row>
    <row r="126" spans="1:55" x14ac:dyDescent="0.25">
      <c r="A126">
        <f t="shared" si="10"/>
        <v>84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C126" s="41"/>
    </row>
    <row r="127" spans="1:55" x14ac:dyDescent="0.25">
      <c r="A127">
        <f t="shared" si="10"/>
        <v>85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C127" s="41"/>
    </row>
    <row r="128" spans="1:55" x14ac:dyDescent="0.25">
      <c r="A128">
        <f t="shared" si="10"/>
        <v>86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C128" s="41"/>
    </row>
    <row r="129" spans="1:55" x14ac:dyDescent="0.25">
      <c r="A129">
        <f t="shared" si="10"/>
        <v>87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C129" s="41"/>
    </row>
    <row r="130" spans="1:55" x14ac:dyDescent="0.25">
      <c r="A130">
        <f t="shared" si="10"/>
        <v>88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C130" s="41"/>
    </row>
    <row r="131" spans="1:55" x14ac:dyDescent="0.25">
      <c r="A131">
        <f t="shared" si="10"/>
        <v>89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C131" s="41"/>
    </row>
    <row r="132" spans="1:55" x14ac:dyDescent="0.25">
      <c r="A132">
        <f t="shared" si="10"/>
        <v>90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C132" s="41"/>
    </row>
    <row r="133" spans="1:55" x14ac:dyDescent="0.25">
      <c r="A133">
        <f t="shared" si="10"/>
        <v>91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C133" s="41"/>
    </row>
    <row r="134" spans="1:55" x14ac:dyDescent="0.25">
      <c r="A134">
        <f t="shared" si="10"/>
        <v>92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C134" s="41"/>
    </row>
    <row r="135" spans="1:55" x14ac:dyDescent="0.25">
      <c r="A135">
        <f t="shared" si="10"/>
        <v>93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C135" s="41"/>
    </row>
    <row r="136" spans="1:55" x14ac:dyDescent="0.25">
      <c r="A136">
        <f t="shared" si="10"/>
        <v>94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C136" s="41"/>
    </row>
    <row r="137" spans="1:55" x14ac:dyDescent="0.25">
      <c r="A137">
        <f t="shared" si="10"/>
        <v>95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C137" s="41"/>
    </row>
    <row r="138" spans="1:55" x14ac:dyDescent="0.25">
      <c r="A138">
        <f t="shared" si="10"/>
        <v>96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C138" s="41"/>
    </row>
    <row r="139" spans="1:55" x14ac:dyDescent="0.25">
      <c r="A139">
        <f t="shared" si="10"/>
        <v>97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C139" s="41"/>
    </row>
    <row r="140" spans="1:55" x14ac:dyDescent="0.25">
      <c r="A140">
        <f t="shared" si="10"/>
        <v>98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C140" s="41"/>
    </row>
    <row r="141" spans="1:55" x14ac:dyDescent="0.25">
      <c r="A141">
        <f t="shared" si="10"/>
        <v>99</v>
      </c>
      <c r="B141" s="6"/>
      <c r="C141" s="12"/>
      <c r="D141" s="36"/>
      <c r="E141" s="13"/>
      <c r="F141" s="12"/>
      <c r="G141" s="36"/>
      <c r="H141" s="13"/>
      <c r="I141" s="12"/>
      <c r="J141" s="36"/>
      <c r="K141" s="13"/>
      <c r="L141" s="12"/>
      <c r="M141" s="36"/>
      <c r="N141" s="13"/>
      <c r="O141" s="12"/>
      <c r="P141" s="36"/>
      <c r="Q141" s="13"/>
      <c r="R141" s="12"/>
      <c r="S141" s="36"/>
      <c r="T141" s="13"/>
      <c r="U141" s="12"/>
      <c r="V141" s="36"/>
      <c r="W141" s="13"/>
      <c r="X141" s="12"/>
      <c r="Y141" s="36"/>
      <c r="Z141" s="13"/>
      <c r="AA141" s="12"/>
      <c r="AB141" s="36"/>
      <c r="AC141" s="13"/>
      <c r="AD141" s="12"/>
      <c r="AE141" s="36"/>
      <c r="AF141" s="13"/>
      <c r="AG141" s="12"/>
      <c r="AH141" s="36"/>
      <c r="AI141" s="13"/>
      <c r="AJ141" s="12"/>
      <c r="AK141" s="36"/>
      <c r="AL141" s="13"/>
      <c r="AM141" s="12"/>
      <c r="AN141" s="36"/>
      <c r="AO141" s="13"/>
      <c r="AP141" s="12"/>
      <c r="AQ141" s="36"/>
      <c r="AR141" s="13"/>
      <c r="AS141" s="12"/>
      <c r="AT141" s="36"/>
      <c r="AU141" s="13"/>
      <c r="AV141" s="12"/>
      <c r="AW141" s="36"/>
      <c r="AX141" s="13"/>
      <c r="AY141" s="12"/>
      <c r="AZ141" s="36"/>
      <c r="BA141" s="13"/>
      <c r="BC141" s="41"/>
    </row>
    <row r="142" spans="1:55" x14ac:dyDescent="0.25">
      <c r="A142">
        <f t="shared" si="10"/>
        <v>100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C142" s="41"/>
    </row>
    <row r="143" spans="1:55" x14ac:dyDescent="0.25">
      <c r="A143">
        <f t="shared" si="10"/>
        <v>101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C143" s="41"/>
    </row>
    <row r="144" spans="1:55" x14ac:dyDescent="0.25">
      <c r="A144">
        <f t="shared" si="10"/>
        <v>102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C144" s="41"/>
    </row>
    <row r="145" spans="1:55" x14ac:dyDescent="0.25">
      <c r="A145">
        <f t="shared" si="10"/>
        <v>103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C145" s="41"/>
    </row>
    <row r="146" spans="1:55" x14ac:dyDescent="0.25">
      <c r="A146">
        <f t="shared" si="10"/>
        <v>104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C146" s="41"/>
    </row>
    <row r="147" spans="1:55" x14ac:dyDescent="0.25">
      <c r="A147">
        <f t="shared" si="10"/>
        <v>105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C147" s="41"/>
    </row>
    <row r="148" spans="1:55" x14ac:dyDescent="0.25">
      <c r="A148">
        <f t="shared" si="10"/>
        <v>106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C148" s="41"/>
    </row>
    <row r="149" spans="1:55" x14ac:dyDescent="0.25">
      <c r="A149">
        <f t="shared" si="10"/>
        <v>107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C149" s="41"/>
    </row>
    <row r="150" spans="1:55" x14ac:dyDescent="0.25">
      <c r="A150">
        <f t="shared" si="10"/>
        <v>108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C150" s="41"/>
    </row>
    <row r="151" spans="1:55" x14ac:dyDescent="0.25">
      <c r="A151">
        <f t="shared" si="10"/>
        <v>109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</row>
    <row r="152" spans="1:55" x14ac:dyDescent="0.25">
      <c r="A152">
        <f t="shared" si="10"/>
        <v>110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</row>
    <row r="153" spans="1:55" x14ac:dyDescent="0.25">
      <c r="A153">
        <f t="shared" si="10"/>
        <v>111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</row>
    <row r="154" spans="1:55" x14ac:dyDescent="0.25">
      <c r="A154">
        <f t="shared" si="10"/>
        <v>112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</row>
    <row r="155" spans="1:55" x14ac:dyDescent="0.25">
      <c r="A155">
        <f t="shared" si="10"/>
        <v>113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</row>
    <row r="156" spans="1:55" x14ac:dyDescent="0.25">
      <c r="A156">
        <f t="shared" si="10"/>
        <v>114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</row>
    <row r="242" spans="1:55" x14ac:dyDescent="0.25">
      <c r="A242">
        <v>12</v>
      </c>
      <c r="B242" s="324" t="s">
        <v>194</v>
      </c>
      <c r="C242" s="157"/>
      <c r="D242" s="158"/>
      <c r="E242" s="159"/>
      <c r="F242" s="157"/>
      <c r="G242" s="158"/>
      <c r="H242" s="159"/>
      <c r="I242" s="157"/>
      <c r="J242" s="158"/>
      <c r="K242" s="159"/>
      <c r="L242" s="157"/>
      <c r="M242" s="158"/>
      <c r="N242" s="159"/>
      <c r="O242" s="157"/>
      <c r="P242" s="158"/>
      <c r="Q242" s="159"/>
      <c r="R242" s="157"/>
      <c r="S242" s="158"/>
      <c r="T242" s="159"/>
      <c r="U242" s="157"/>
      <c r="V242" s="158"/>
      <c r="W242" s="159"/>
      <c r="X242" s="157"/>
      <c r="Y242" s="158"/>
      <c r="Z242" s="159"/>
      <c r="AA242" s="157"/>
      <c r="AB242" s="158"/>
      <c r="AC242" s="159"/>
      <c r="AD242" s="157"/>
      <c r="AE242" s="158"/>
      <c r="AF242" s="159"/>
      <c r="AG242" s="157"/>
      <c r="AH242" s="158"/>
      <c r="AI242" s="159"/>
      <c r="AJ242" s="157"/>
      <c r="AK242" s="158"/>
      <c r="AL242" s="159"/>
      <c r="AM242" s="157"/>
      <c r="AN242" s="158"/>
      <c r="AO242" s="159"/>
      <c r="AP242" s="157"/>
      <c r="AQ242" s="158"/>
      <c r="AR242" s="159"/>
      <c r="AS242" s="157"/>
      <c r="AT242" s="158"/>
      <c r="AU242" s="159"/>
      <c r="AV242" s="10"/>
      <c r="AW242" s="32"/>
      <c r="AX242" s="11"/>
      <c r="AY242" s="10"/>
      <c r="AZ242" s="32"/>
      <c r="BA242" s="11"/>
      <c r="BC242" s="41"/>
    </row>
    <row r="243" spans="1:55" x14ac:dyDescent="0.25">
      <c r="A243">
        <f t="shared" ref="A243:A264" si="11">+A242+1</f>
        <v>13</v>
      </c>
      <c r="B243" s="324" t="s">
        <v>194</v>
      </c>
      <c r="C243" s="157"/>
      <c r="D243" s="158"/>
      <c r="E243" s="159"/>
      <c r="F243" s="157"/>
      <c r="G243" s="158"/>
      <c r="H243" s="159"/>
      <c r="I243" s="157"/>
      <c r="J243" s="158"/>
      <c r="K243" s="159"/>
      <c r="L243" s="157"/>
      <c r="M243" s="158"/>
      <c r="N243" s="159"/>
      <c r="O243" s="157"/>
      <c r="P243" s="158"/>
      <c r="Q243" s="159"/>
      <c r="R243" s="157"/>
      <c r="S243" s="158"/>
      <c r="T243" s="159"/>
      <c r="U243" s="157"/>
      <c r="V243" s="158"/>
      <c r="W243" s="159"/>
      <c r="X243" s="157"/>
      <c r="Y243" s="158"/>
      <c r="Z243" s="159"/>
      <c r="AA243" s="157"/>
      <c r="AB243" s="158"/>
      <c r="AC243" s="159"/>
      <c r="AD243" s="157"/>
      <c r="AE243" s="158"/>
      <c r="AF243" s="159"/>
      <c r="AG243" s="157"/>
      <c r="AH243" s="158"/>
      <c r="AI243" s="159"/>
      <c r="AJ243" s="157"/>
      <c r="AK243" s="158"/>
      <c r="AL243" s="159"/>
      <c r="AM243" s="157"/>
      <c r="AN243" s="158"/>
      <c r="AO243" s="159"/>
      <c r="AP243" s="157"/>
      <c r="AQ243" s="158"/>
      <c r="AR243" s="159"/>
      <c r="AS243" s="157"/>
      <c r="AT243" s="158"/>
      <c r="AU243" s="159"/>
      <c r="AV243" s="10"/>
      <c r="AW243" s="32"/>
      <c r="AX243" s="11"/>
      <c r="AY243" s="10"/>
      <c r="AZ243" s="32"/>
      <c r="BA243" s="11"/>
      <c r="BC243" s="41"/>
    </row>
    <row r="244" spans="1:55" x14ac:dyDescent="0.25">
      <c r="A244">
        <f t="shared" si="11"/>
        <v>14</v>
      </c>
      <c r="B244" s="324" t="s">
        <v>194</v>
      </c>
      <c r="C244" s="157"/>
      <c r="D244" s="158"/>
      <c r="E244" s="159"/>
      <c r="F244" s="157"/>
      <c r="G244" s="158"/>
      <c r="H244" s="159"/>
      <c r="I244" s="157"/>
      <c r="J244" s="158"/>
      <c r="K244" s="159"/>
      <c r="L244" s="157"/>
      <c r="M244" s="158"/>
      <c r="N244" s="159"/>
      <c r="O244" s="157"/>
      <c r="P244" s="158"/>
      <c r="Q244" s="159"/>
      <c r="R244" s="157"/>
      <c r="S244" s="158"/>
      <c r="T244" s="159"/>
      <c r="U244" s="157"/>
      <c r="V244" s="158"/>
      <c r="W244" s="159"/>
      <c r="X244" s="157"/>
      <c r="Y244" s="158"/>
      <c r="Z244" s="159"/>
      <c r="AA244" s="157"/>
      <c r="AB244" s="158"/>
      <c r="AC244" s="159"/>
      <c r="AD244" s="157"/>
      <c r="AE244" s="158"/>
      <c r="AF244" s="159"/>
      <c r="AG244" s="157"/>
      <c r="AH244" s="158"/>
      <c r="AI244" s="159"/>
      <c r="AJ244" s="157"/>
      <c r="AK244" s="158"/>
      <c r="AL244" s="159"/>
      <c r="AM244" s="157"/>
      <c r="AN244" s="158"/>
      <c r="AO244" s="159"/>
      <c r="AP244" s="157"/>
      <c r="AQ244" s="158"/>
      <c r="AR244" s="159"/>
      <c r="AS244" s="157"/>
      <c r="AT244" s="158"/>
      <c r="AU244" s="159"/>
      <c r="AV244" s="10"/>
      <c r="AW244" s="32"/>
      <c r="AX244" s="11"/>
      <c r="AY244" s="10"/>
      <c r="AZ244" s="32"/>
      <c r="BA244" s="11"/>
      <c r="BC244" s="41"/>
    </row>
    <row r="245" spans="1:55" x14ac:dyDescent="0.25">
      <c r="A245">
        <f t="shared" si="11"/>
        <v>15</v>
      </c>
      <c r="B245" s="324" t="s">
        <v>194</v>
      </c>
      <c r="C245" s="157"/>
      <c r="D245" s="158"/>
      <c r="E245" s="159"/>
      <c r="F245" s="157"/>
      <c r="G245" s="158"/>
      <c r="H245" s="159"/>
      <c r="I245" s="157"/>
      <c r="J245" s="158"/>
      <c r="K245" s="159"/>
      <c r="L245" s="157"/>
      <c r="M245" s="158"/>
      <c r="N245" s="159"/>
      <c r="O245" s="157"/>
      <c r="P245" s="158"/>
      <c r="Q245" s="159"/>
      <c r="R245" s="157"/>
      <c r="S245" s="158"/>
      <c r="T245" s="159"/>
      <c r="U245" s="157"/>
      <c r="V245" s="158"/>
      <c r="W245" s="159"/>
      <c r="X245" s="157"/>
      <c r="Y245" s="158"/>
      <c r="Z245" s="159"/>
      <c r="AA245" s="157"/>
      <c r="AB245" s="158"/>
      <c r="AC245" s="159"/>
      <c r="AD245" s="157"/>
      <c r="AE245" s="158"/>
      <c r="AF245" s="159"/>
      <c r="AG245" s="157"/>
      <c r="AH245" s="158"/>
      <c r="AI245" s="159"/>
      <c r="AJ245" s="157"/>
      <c r="AK245" s="158"/>
      <c r="AL245" s="159"/>
      <c r="AM245" s="157"/>
      <c r="AN245" s="158"/>
      <c r="AO245" s="159"/>
      <c r="AP245" s="157"/>
      <c r="AQ245" s="158"/>
      <c r="AR245" s="159"/>
      <c r="AS245" s="157"/>
      <c r="AT245" s="158"/>
      <c r="AU245" s="159"/>
      <c r="AV245" s="10"/>
      <c r="AW245" s="32"/>
      <c r="AX245" s="11"/>
      <c r="AY245" s="10"/>
      <c r="AZ245" s="32"/>
      <c r="BA245" s="11"/>
      <c r="BC245" s="41"/>
    </row>
    <row r="246" spans="1:55" x14ac:dyDescent="0.25">
      <c r="A246">
        <f t="shared" si="11"/>
        <v>16</v>
      </c>
      <c r="B246" s="324" t="s">
        <v>194</v>
      </c>
      <c r="C246" s="157"/>
      <c r="D246" s="158"/>
      <c r="E246" s="159"/>
      <c r="F246" s="157"/>
      <c r="G246" s="158"/>
      <c r="H246" s="159"/>
      <c r="I246" s="157"/>
      <c r="J246" s="158"/>
      <c r="K246" s="159"/>
      <c r="L246" s="157"/>
      <c r="M246" s="158"/>
      <c r="N246" s="159"/>
      <c r="O246" s="157"/>
      <c r="P246" s="158"/>
      <c r="Q246" s="159"/>
      <c r="R246" s="157"/>
      <c r="S246" s="158"/>
      <c r="T246" s="159"/>
      <c r="U246" s="157"/>
      <c r="V246" s="158"/>
      <c r="W246" s="159"/>
      <c r="X246" s="157"/>
      <c r="Y246" s="158"/>
      <c r="Z246" s="159"/>
      <c r="AA246" s="157"/>
      <c r="AB246" s="158"/>
      <c r="AC246" s="159"/>
      <c r="AD246" s="157"/>
      <c r="AE246" s="158"/>
      <c r="AF246" s="159"/>
      <c r="AG246" s="157"/>
      <c r="AH246" s="158"/>
      <c r="AI246" s="159"/>
      <c r="AJ246" s="157"/>
      <c r="AK246" s="158"/>
      <c r="AL246" s="159"/>
      <c r="AM246" s="157"/>
      <c r="AN246" s="158"/>
      <c r="AO246" s="159"/>
      <c r="AP246" s="157"/>
      <c r="AQ246" s="158"/>
      <c r="AR246" s="159"/>
      <c r="AS246" s="157"/>
      <c r="AT246" s="158"/>
      <c r="AU246" s="159"/>
      <c r="AV246" s="10"/>
      <c r="AW246" s="32"/>
      <c r="AX246" s="11"/>
      <c r="AY246" s="10"/>
      <c r="AZ246" s="32"/>
      <c r="BA246" s="11"/>
      <c r="BC246" s="41"/>
    </row>
    <row r="247" spans="1:55" x14ac:dyDescent="0.25">
      <c r="A247">
        <f t="shared" si="11"/>
        <v>17</v>
      </c>
      <c r="B247" s="324" t="s">
        <v>194</v>
      </c>
      <c r="C247" s="157"/>
      <c r="D247" s="158"/>
      <c r="E247" s="159"/>
      <c r="F247" s="157"/>
      <c r="G247" s="158"/>
      <c r="H247" s="159"/>
      <c r="I247" s="157"/>
      <c r="J247" s="158"/>
      <c r="K247" s="159"/>
      <c r="L247" s="157"/>
      <c r="M247" s="158"/>
      <c r="N247" s="159"/>
      <c r="O247" s="157"/>
      <c r="P247" s="158"/>
      <c r="Q247" s="159"/>
      <c r="R247" s="157"/>
      <c r="S247" s="158"/>
      <c r="T247" s="159"/>
      <c r="U247" s="157"/>
      <c r="V247" s="158"/>
      <c r="W247" s="159"/>
      <c r="X247" s="157"/>
      <c r="Y247" s="158"/>
      <c r="Z247" s="159"/>
      <c r="AA247" s="157"/>
      <c r="AB247" s="158"/>
      <c r="AC247" s="159"/>
      <c r="AD247" s="157"/>
      <c r="AE247" s="158"/>
      <c r="AF247" s="159"/>
      <c r="AG247" s="157"/>
      <c r="AH247" s="158"/>
      <c r="AI247" s="159"/>
      <c r="AJ247" s="157"/>
      <c r="AK247" s="158"/>
      <c r="AL247" s="159"/>
      <c r="AM247" s="157"/>
      <c r="AN247" s="158"/>
      <c r="AO247" s="159"/>
      <c r="AP247" s="157"/>
      <c r="AQ247" s="158"/>
      <c r="AR247" s="159"/>
      <c r="AS247" s="157"/>
      <c r="AT247" s="158"/>
      <c r="AU247" s="159"/>
      <c r="AV247" s="10"/>
      <c r="AW247" s="32"/>
      <c r="AX247" s="11"/>
      <c r="AY247" s="10"/>
      <c r="AZ247" s="32"/>
      <c r="BA247" s="11"/>
      <c r="BC247" s="41"/>
    </row>
    <row r="248" spans="1:55" x14ac:dyDescent="0.25">
      <c r="A248">
        <f t="shared" si="11"/>
        <v>18</v>
      </c>
      <c r="B248" s="324" t="s">
        <v>194</v>
      </c>
      <c r="C248" s="157"/>
      <c r="D248" s="158"/>
      <c r="E248" s="159"/>
      <c r="F248" s="157"/>
      <c r="G248" s="158"/>
      <c r="H248" s="159"/>
      <c r="I248" s="157"/>
      <c r="J248" s="158"/>
      <c r="K248" s="159"/>
      <c r="L248" s="157"/>
      <c r="M248" s="158"/>
      <c r="N248" s="159"/>
      <c r="O248" s="157"/>
      <c r="P248" s="158"/>
      <c r="Q248" s="159"/>
      <c r="R248" s="157"/>
      <c r="S248" s="158"/>
      <c r="T248" s="159"/>
      <c r="U248" s="157"/>
      <c r="V248" s="158"/>
      <c r="W248" s="159"/>
      <c r="X248" s="157"/>
      <c r="Y248" s="158"/>
      <c r="Z248" s="159"/>
      <c r="AA248" s="157"/>
      <c r="AB248" s="158"/>
      <c r="AC248" s="159"/>
      <c r="AD248" s="157"/>
      <c r="AE248" s="158"/>
      <c r="AF248" s="159"/>
      <c r="AG248" s="157"/>
      <c r="AH248" s="158"/>
      <c r="AI248" s="159"/>
      <c r="AJ248" s="157"/>
      <c r="AK248" s="158"/>
      <c r="AL248" s="159"/>
      <c r="AM248" s="157"/>
      <c r="AN248" s="158"/>
      <c r="AO248" s="159"/>
      <c r="AP248" s="157"/>
      <c r="AQ248" s="158"/>
      <c r="AR248" s="159"/>
      <c r="AS248" s="157"/>
      <c r="AT248" s="158"/>
      <c r="AU248" s="159"/>
      <c r="AV248" s="10"/>
      <c r="AW248" s="32"/>
      <c r="AX248" s="11"/>
      <c r="AY248" s="10"/>
      <c r="AZ248" s="32"/>
      <c r="BA248" s="11"/>
      <c r="BB248" s="28"/>
      <c r="BC248" s="41"/>
    </row>
    <row r="249" spans="1:55" x14ac:dyDescent="0.25">
      <c r="A249">
        <f t="shared" si="11"/>
        <v>19</v>
      </c>
      <c r="B249" s="324" t="s">
        <v>194</v>
      </c>
      <c r="C249" s="157"/>
      <c r="D249" s="158"/>
      <c r="E249" s="159"/>
      <c r="F249" s="157"/>
      <c r="G249" s="158"/>
      <c r="H249" s="159"/>
      <c r="I249" s="157"/>
      <c r="J249" s="158"/>
      <c r="K249" s="159"/>
      <c r="L249" s="157"/>
      <c r="M249" s="158"/>
      <c r="N249" s="159"/>
      <c r="O249" s="157"/>
      <c r="P249" s="158"/>
      <c r="Q249" s="159"/>
      <c r="R249" s="157"/>
      <c r="S249" s="158"/>
      <c r="T249" s="159"/>
      <c r="U249" s="157"/>
      <c r="V249" s="158"/>
      <c r="W249" s="159"/>
      <c r="X249" s="157"/>
      <c r="Y249" s="158"/>
      <c r="Z249" s="159"/>
      <c r="AA249" s="157"/>
      <c r="AB249" s="158"/>
      <c r="AC249" s="159"/>
      <c r="AD249" s="157"/>
      <c r="AE249" s="158"/>
      <c r="AF249" s="159"/>
      <c r="AG249" s="157"/>
      <c r="AH249" s="158"/>
      <c r="AI249" s="159"/>
      <c r="AJ249" s="157"/>
      <c r="AK249" s="158"/>
      <c r="AL249" s="159"/>
      <c r="AM249" s="157"/>
      <c r="AN249" s="158"/>
      <c r="AO249" s="159"/>
      <c r="AP249" s="157"/>
      <c r="AQ249" s="158"/>
      <c r="AR249" s="159"/>
      <c r="AS249" s="157"/>
      <c r="AT249" s="158"/>
      <c r="AU249" s="159"/>
      <c r="AV249" s="10"/>
      <c r="AW249" s="32"/>
      <c r="AX249" s="11"/>
      <c r="AY249" s="10"/>
      <c r="AZ249" s="32"/>
      <c r="BA249" s="11"/>
      <c r="BC249" s="41"/>
    </row>
    <row r="250" spans="1:55" x14ac:dyDescent="0.25">
      <c r="A250">
        <f t="shared" si="11"/>
        <v>20</v>
      </c>
      <c r="B250" s="324" t="s">
        <v>194</v>
      </c>
      <c r="C250" s="157"/>
      <c r="D250" s="158"/>
      <c r="E250" s="159"/>
      <c r="F250" s="157"/>
      <c r="G250" s="158"/>
      <c r="H250" s="159"/>
      <c r="I250" s="157"/>
      <c r="J250" s="158"/>
      <c r="K250" s="159"/>
      <c r="L250" s="157"/>
      <c r="M250" s="158"/>
      <c r="N250" s="159"/>
      <c r="O250" s="157"/>
      <c r="P250" s="158"/>
      <c r="Q250" s="159"/>
      <c r="R250" s="157"/>
      <c r="S250" s="158"/>
      <c r="T250" s="159"/>
      <c r="U250" s="157"/>
      <c r="V250" s="158"/>
      <c r="W250" s="159"/>
      <c r="X250" s="157"/>
      <c r="Y250" s="158"/>
      <c r="Z250" s="159"/>
      <c r="AA250" s="157"/>
      <c r="AB250" s="158"/>
      <c r="AC250" s="159"/>
      <c r="AD250" s="157"/>
      <c r="AE250" s="158"/>
      <c r="AF250" s="159"/>
      <c r="AG250" s="157"/>
      <c r="AH250" s="158"/>
      <c r="AI250" s="159"/>
      <c r="AJ250" s="157"/>
      <c r="AK250" s="158"/>
      <c r="AL250" s="159"/>
      <c r="AM250" s="157"/>
      <c r="AN250" s="158"/>
      <c r="AO250" s="159"/>
      <c r="AP250" s="157"/>
      <c r="AQ250" s="158"/>
      <c r="AR250" s="159"/>
      <c r="AS250" s="157"/>
      <c r="AT250" s="158"/>
      <c r="AU250" s="159"/>
      <c r="AV250" s="10"/>
      <c r="AW250" s="32"/>
      <c r="AX250" s="11"/>
      <c r="AY250" s="10"/>
      <c r="AZ250" s="32"/>
      <c r="BA250" s="11"/>
      <c r="BC250" s="41"/>
    </row>
    <row r="251" spans="1:55" x14ac:dyDescent="0.25">
      <c r="A251">
        <f t="shared" si="11"/>
        <v>21</v>
      </c>
      <c r="B251" s="324" t="s">
        <v>194</v>
      </c>
      <c r="C251" s="157"/>
      <c r="D251" s="158"/>
      <c r="E251" s="159"/>
      <c r="F251" s="157"/>
      <c r="G251" s="158"/>
      <c r="H251" s="159"/>
      <c r="I251" s="157"/>
      <c r="J251" s="158"/>
      <c r="K251" s="159"/>
      <c r="L251" s="157"/>
      <c r="M251" s="158"/>
      <c r="N251" s="159"/>
      <c r="O251" s="157"/>
      <c r="P251" s="158"/>
      <c r="Q251" s="159"/>
      <c r="R251" s="157"/>
      <c r="S251" s="158"/>
      <c r="T251" s="159"/>
      <c r="U251" s="157"/>
      <c r="V251" s="158"/>
      <c r="W251" s="159"/>
      <c r="X251" s="157"/>
      <c r="Y251" s="158"/>
      <c r="Z251" s="159"/>
      <c r="AA251" s="157"/>
      <c r="AB251" s="158"/>
      <c r="AC251" s="159"/>
      <c r="AD251" s="157"/>
      <c r="AE251" s="158"/>
      <c r="AF251" s="159"/>
      <c r="AG251" s="157"/>
      <c r="AH251" s="158"/>
      <c r="AI251" s="159"/>
      <c r="AJ251" s="157"/>
      <c r="AK251" s="158"/>
      <c r="AL251" s="159"/>
      <c r="AM251" s="157"/>
      <c r="AN251" s="158"/>
      <c r="AO251" s="159"/>
      <c r="AP251" s="157"/>
      <c r="AQ251" s="158"/>
      <c r="AR251" s="159"/>
      <c r="AS251" s="157"/>
      <c r="AT251" s="158"/>
      <c r="AU251" s="159"/>
      <c r="AV251" s="10"/>
      <c r="AW251" s="32"/>
      <c r="AX251" s="11"/>
      <c r="AY251" s="10"/>
      <c r="AZ251" s="32"/>
      <c r="BA251" s="11"/>
      <c r="BC251" s="41"/>
    </row>
    <row r="252" spans="1:55" x14ac:dyDescent="0.25">
      <c r="A252">
        <f t="shared" si="11"/>
        <v>22</v>
      </c>
      <c r="B252" s="324" t="s">
        <v>194</v>
      </c>
      <c r="C252" s="157"/>
      <c r="D252" s="158"/>
      <c r="E252" s="159"/>
      <c r="F252" s="157"/>
      <c r="G252" s="158"/>
      <c r="H252" s="159"/>
      <c r="I252" s="157"/>
      <c r="J252" s="158"/>
      <c r="K252" s="159"/>
      <c r="L252" s="157"/>
      <c r="M252" s="158"/>
      <c r="N252" s="159"/>
      <c r="O252" s="157"/>
      <c r="P252" s="158"/>
      <c r="Q252" s="159"/>
      <c r="R252" s="157"/>
      <c r="S252" s="158"/>
      <c r="T252" s="159"/>
      <c r="U252" s="157"/>
      <c r="V252" s="158"/>
      <c r="W252" s="159"/>
      <c r="X252" s="157"/>
      <c r="Y252" s="158"/>
      <c r="Z252" s="159"/>
      <c r="AA252" s="157"/>
      <c r="AB252" s="158"/>
      <c r="AC252" s="159"/>
      <c r="AD252" s="157"/>
      <c r="AE252" s="158"/>
      <c r="AF252" s="159"/>
      <c r="AG252" s="157"/>
      <c r="AH252" s="158"/>
      <c r="AI252" s="159"/>
      <c r="AJ252" s="157"/>
      <c r="AK252" s="158"/>
      <c r="AL252" s="159"/>
      <c r="AM252" s="157"/>
      <c r="AN252" s="158"/>
      <c r="AO252" s="159"/>
      <c r="AP252" s="157"/>
      <c r="AQ252" s="158"/>
      <c r="AR252" s="159"/>
      <c r="AS252" s="157"/>
      <c r="AT252" s="158"/>
      <c r="AU252" s="159"/>
      <c r="AV252" s="10"/>
      <c r="AW252" s="32"/>
      <c r="AX252" s="11"/>
      <c r="AY252" s="10"/>
      <c r="AZ252" s="32"/>
      <c r="BA252" s="11"/>
      <c r="BC252" s="41"/>
    </row>
    <row r="253" spans="1:55" x14ac:dyDescent="0.25">
      <c r="A253">
        <f t="shared" si="11"/>
        <v>23</v>
      </c>
      <c r="B253" s="324" t="s">
        <v>194</v>
      </c>
      <c r="C253" s="154"/>
      <c r="D253" s="155"/>
      <c r="E253" s="156"/>
      <c r="F253" s="154"/>
      <c r="G253" s="155"/>
      <c r="H253" s="156"/>
      <c r="I253" s="154"/>
      <c r="J253" s="155"/>
      <c r="K253" s="156"/>
      <c r="L253" s="154"/>
      <c r="M253" s="155"/>
      <c r="N253" s="156"/>
      <c r="O253" s="154"/>
      <c r="P253" s="155"/>
      <c r="Q253" s="156"/>
      <c r="R253" s="154"/>
      <c r="S253" s="155"/>
      <c r="T253" s="156"/>
      <c r="U253" s="154"/>
      <c r="V253" s="155"/>
      <c r="W253" s="156"/>
      <c r="X253" s="154"/>
      <c r="Y253" s="155"/>
      <c r="Z253" s="156"/>
      <c r="AA253" s="154"/>
      <c r="AB253" s="155"/>
      <c r="AC253" s="156"/>
      <c r="AD253" s="157"/>
      <c r="AE253" s="158"/>
      <c r="AF253" s="159"/>
      <c r="AG253" s="154"/>
      <c r="AH253" s="155"/>
      <c r="AI253" s="156"/>
      <c r="AJ253" s="157"/>
      <c r="AK253" s="158"/>
      <c r="AL253" s="159"/>
      <c r="AM253" s="154"/>
      <c r="AN253" s="155"/>
      <c r="AO253" s="156"/>
      <c r="AP253" s="154"/>
      <c r="AQ253" s="155"/>
      <c r="AR253" s="156"/>
      <c r="AS253" s="154"/>
      <c r="AT253" s="155"/>
      <c r="AU253" s="156"/>
      <c r="AV253" s="12"/>
      <c r="AW253" s="36"/>
      <c r="AX253" s="13"/>
      <c r="AY253" s="12"/>
      <c r="AZ253" s="36"/>
      <c r="BA253" s="13"/>
      <c r="BC253" s="41"/>
    </row>
    <row r="254" spans="1:55" x14ac:dyDescent="0.25">
      <c r="A254">
        <f t="shared" si="11"/>
        <v>24</v>
      </c>
      <c r="B254" s="324" t="s">
        <v>194</v>
      </c>
      <c r="C254" s="157"/>
      <c r="D254" s="158"/>
      <c r="E254" s="159"/>
      <c r="F254" s="157"/>
      <c r="G254" s="158"/>
      <c r="H254" s="159"/>
      <c r="I254" s="157"/>
      <c r="J254" s="158"/>
      <c r="K254" s="159"/>
      <c r="L254" s="157"/>
      <c r="M254" s="158"/>
      <c r="N254" s="159"/>
      <c r="O254" s="157"/>
      <c r="P254" s="158"/>
      <c r="Q254" s="159"/>
      <c r="R254" s="157"/>
      <c r="S254" s="158"/>
      <c r="T254" s="159"/>
      <c r="U254" s="157"/>
      <c r="V254" s="158"/>
      <c r="W254" s="159"/>
      <c r="X254" s="157"/>
      <c r="Y254" s="158"/>
      <c r="Z254" s="159"/>
      <c r="AA254" s="157"/>
      <c r="AB254" s="158"/>
      <c r="AC254" s="159"/>
      <c r="AD254" s="157"/>
      <c r="AE254" s="158"/>
      <c r="AF254" s="159"/>
      <c r="AG254" s="157"/>
      <c r="AH254" s="158"/>
      <c r="AI254" s="159"/>
      <c r="AJ254" s="157"/>
      <c r="AK254" s="158"/>
      <c r="AL254" s="159"/>
      <c r="AM254" s="157"/>
      <c r="AN254" s="158"/>
      <c r="AO254" s="159"/>
      <c r="AP254" s="157"/>
      <c r="AQ254" s="158"/>
      <c r="AR254" s="159"/>
      <c r="AS254" s="157"/>
      <c r="AT254" s="158"/>
      <c r="AU254" s="159"/>
      <c r="AV254" s="10"/>
      <c r="AW254" s="32"/>
      <c r="AX254" s="11"/>
      <c r="AY254" s="10"/>
      <c r="AZ254" s="32"/>
      <c r="BA254" s="11"/>
      <c r="BC254" s="41"/>
    </row>
    <row r="255" spans="1:55" x14ac:dyDescent="0.25">
      <c r="A255">
        <f t="shared" si="11"/>
        <v>25</v>
      </c>
      <c r="B255" s="324" t="s">
        <v>194</v>
      </c>
      <c r="C255" s="157"/>
      <c r="D255" s="158"/>
      <c r="E255" s="159"/>
      <c r="F255" s="157"/>
      <c r="G255" s="158"/>
      <c r="H255" s="159"/>
      <c r="I255" s="157"/>
      <c r="J255" s="158"/>
      <c r="K255" s="159"/>
      <c r="L255" s="157"/>
      <c r="M255" s="158"/>
      <c r="N255" s="159"/>
      <c r="O255" s="157"/>
      <c r="P255" s="158"/>
      <c r="Q255" s="159"/>
      <c r="R255" s="157"/>
      <c r="S255" s="158"/>
      <c r="T255" s="159"/>
      <c r="U255" s="157"/>
      <c r="V255" s="158"/>
      <c r="W255" s="159"/>
      <c r="X255" s="157"/>
      <c r="Y255" s="158"/>
      <c r="Z255" s="159"/>
      <c r="AA255" s="157"/>
      <c r="AB255" s="158"/>
      <c r="AC255" s="159"/>
      <c r="AD255" s="157"/>
      <c r="AE255" s="158"/>
      <c r="AF255" s="159"/>
      <c r="AG255" s="157"/>
      <c r="AH255" s="158"/>
      <c r="AI255" s="159"/>
      <c r="AJ255" s="157"/>
      <c r="AK255" s="158"/>
      <c r="AL255" s="159"/>
      <c r="AM255" s="157"/>
      <c r="AN255" s="158"/>
      <c r="AO255" s="159"/>
      <c r="AP255" s="157"/>
      <c r="AQ255" s="158"/>
      <c r="AR255" s="159"/>
      <c r="AS255" s="157"/>
      <c r="AT255" s="158"/>
      <c r="AU255" s="159"/>
      <c r="AV255" s="10"/>
      <c r="AW255" s="32"/>
      <c r="AX255" s="11"/>
      <c r="AY255" s="10"/>
      <c r="AZ255" s="32"/>
      <c r="BA255" s="11"/>
      <c r="BC255" s="41"/>
    </row>
    <row r="256" spans="1:55" x14ac:dyDescent="0.25">
      <c r="A256">
        <f t="shared" si="11"/>
        <v>26</v>
      </c>
      <c r="B256" s="324" t="s">
        <v>194</v>
      </c>
      <c r="C256" s="157"/>
      <c r="D256" s="158"/>
      <c r="E256" s="159"/>
      <c r="F256" s="157"/>
      <c r="G256" s="158"/>
      <c r="H256" s="159"/>
      <c r="I256" s="157"/>
      <c r="J256" s="158"/>
      <c r="K256" s="159"/>
      <c r="L256" s="157"/>
      <c r="M256" s="158"/>
      <c r="N256" s="159"/>
      <c r="O256" s="157"/>
      <c r="P256" s="158"/>
      <c r="Q256" s="159"/>
      <c r="R256" s="157"/>
      <c r="S256" s="158"/>
      <c r="T256" s="159"/>
      <c r="U256" s="157"/>
      <c r="V256" s="158"/>
      <c r="W256" s="159"/>
      <c r="X256" s="157"/>
      <c r="Y256" s="158"/>
      <c r="Z256" s="159"/>
      <c r="AA256" s="157"/>
      <c r="AB256" s="158"/>
      <c r="AC256" s="159"/>
      <c r="AD256" s="157"/>
      <c r="AE256" s="158"/>
      <c r="AF256" s="159"/>
      <c r="AG256" s="157"/>
      <c r="AH256" s="158"/>
      <c r="AI256" s="159"/>
      <c r="AJ256" s="157"/>
      <c r="AK256" s="158"/>
      <c r="AL256" s="159"/>
      <c r="AM256" s="157"/>
      <c r="AN256" s="158"/>
      <c r="AO256" s="159"/>
      <c r="AP256" s="157"/>
      <c r="AQ256" s="158"/>
      <c r="AR256" s="159"/>
      <c r="AS256" s="157"/>
      <c r="AT256" s="158"/>
      <c r="AU256" s="159"/>
      <c r="AV256" s="10"/>
      <c r="AW256" s="32"/>
      <c r="AX256" s="11"/>
      <c r="AY256" s="10"/>
      <c r="AZ256" s="32"/>
      <c r="BA256" s="11"/>
      <c r="BC256" s="41"/>
    </row>
    <row r="257" spans="1:55" x14ac:dyDescent="0.25">
      <c r="A257">
        <f t="shared" si="11"/>
        <v>27</v>
      </c>
      <c r="B257" s="324" t="s">
        <v>194</v>
      </c>
      <c r="C257" s="157"/>
      <c r="D257" s="158"/>
      <c r="E257" s="159"/>
      <c r="F257" s="157"/>
      <c r="G257" s="158"/>
      <c r="H257" s="159"/>
      <c r="I257" s="157"/>
      <c r="J257" s="158"/>
      <c r="K257" s="159"/>
      <c r="L257" s="157"/>
      <c r="M257" s="158"/>
      <c r="N257" s="159"/>
      <c r="O257" s="157"/>
      <c r="P257" s="158"/>
      <c r="Q257" s="159"/>
      <c r="R257" s="157"/>
      <c r="S257" s="158"/>
      <c r="T257" s="159"/>
      <c r="U257" s="157"/>
      <c r="V257" s="158"/>
      <c r="W257" s="159"/>
      <c r="X257" s="157"/>
      <c r="Y257" s="158"/>
      <c r="Z257" s="159"/>
      <c r="AA257" s="157"/>
      <c r="AB257" s="158"/>
      <c r="AC257" s="159"/>
      <c r="AD257" s="157"/>
      <c r="AE257" s="158"/>
      <c r="AF257" s="159"/>
      <c r="AG257" s="157"/>
      <c r="AH257" s="158"/>
      <c r="AI257" s="159"/>
      <c r="AJ257" s="10"/>
      <c r="AK257" s="32"/>
      <c r="AL257" s="11"/>
      <c r="AM257" s="10"/>
      <c r="AN257" s="32"/>
      <c r="AO257" s="11"/>
      <c r="AP257" s="10"/>
      <c r="AQ257" s="32"/>
      <c r="AR257" s="11"/>
      <c r="AS257" s="10"/>
      <c r="AT257" s="32"/>
      <c r="AU257" s="11"/>
      <c r="AV257" s="10"/>
      <c r="AW257" s="32"/>
      <c r="AX257" s="11"/>
      <c r="AY257" s="10"/>
      <c r="AZ257" s="32"/>
      <c r="BA257" s="11"/>
      <c r="BC257" s="41"/>
    </row>
    <row r="258" spans="1:55" x14ac:dyDescent="0.25">
      <c r="A258">
        <f t="shared" si="11"/>
        <v>28</v>
      </c>
      <c r="B258" s="324" t="s">
        <v>194</v>
      </c>
      <c r="C258" s="157"/>
      <c r="D258" s="158"/>
      <c r="E258" s="159"/>
      <c r="F258" s="157"/>
      <c r="G258" s="158"/>
      <c r="H258" s="159"/>
      <c r="I258" s="157"/>
      <c r="J258" s="158"/>
      <c r="K258" s="159"/>
      <c r="L258" s="157"/>
      <c r="M258" s="158"/>
      <c r="N258" s="159"/>
      <c r="O258" s="157"/>
      <c r="P258" s="158"/>
      <c r="Q258" s="159"/>
      <c r="R258" s="157"/>
      <c r="S258" s="158"/>
      <c r="T258" s="159"/>
      <c r="U258" s="157"/>
      <c r="V258" s="158"/>
      <c r="W258" s="159"/>
      <c r="X258" s="157"/>
      <c r="Y258" s="158"/>
      <c r="Z258" s="159"/>
      <c r="AA258" s="157"/>
      <c r="AB258" s="158"/>
      <c r="AC258" s="159"/>
      <c r="AD258" s="157"/>
      <c r="AE258" s="158"/>
      <c r="AF258" s="159"/>
      <c r="AG258" s="157"/>
      <c r="AH258" s="158"/>
      <c r="AI258" s="159"/>
      <c r="AJ258" s="157"/>
      <c r="AK258" s="158"/>
      <c r="AL258" s="159"/>
      <c r="AM258" s="157"/>
      <c r="AN258" s="158"/>
      <c r="AO258" s="159"/>
      <c r="AP258" s="157"/>
      <c r="AQ258" s="158"/>
      <c r="AR258" s="159"/>
      <c r="AS258" s="157"/>
      <c r="AT258" s="158"/>
      <c r="AU258" s="159"/>
      <c r="AV258" s="10"/>
      <c r="AW258" s="32"/>
      <c r="AX258" s="11"/>
      <c r="AY258" s="10"/>
      <c r="AZ258" s="32"/>
      <c r="BA258" s="11"/>
      <c r="BC258" s="41"/>
    </row>
    <row r="259" spans="1:55" x14ac:dyDescent="0.25">
      <c r="A259">
        <f t="shared" si="11"/>
        <v>29</v>
      </c>
      <c r="B259" s="324" t="s">
        <v>194</v>
      </c>
      <c r="C259" s="157"/>
      <c r="D259" s="158"/>
      <c r="E259" s="159"/>
      <c r="F259" s="157"/>
      <c r="G259" s="158"/>
      <c r="H259" s="159"/>
      <c r="I259" s="157"/>
      <c r="J259" s="158"/>
      <c r="K259" s="159"/>
      <c r="L259" s="157"/>
      <c r="M259" s="158"/>
      <c r="N259" s="159"/>
      <c r="O259" s="157"/>
      <c r="P259" s="158"/>
      <c r="Q259" s="159"/>
      <c r="R259" s="157"/>
      <c r="S259" s="158"/>
      <c r="T259" s="159"/>
      <c r="U259" s="157"/>
      <c r="V259" s="158"/>
      <c r="W259" s="159"/>
      <c r="X259" s="157"/>
      <c r="Y259" s="158"/>
      <c r="Z259" s="159"/>
      <c r="AA259" s="157"/>
      <c r="AB259" s="158"/>
      <c r="AC259" s="159"/>
      <c r="AD259" s="157"/>
      <c r="AE259" s="158"/>
      <c r="AF259" s="159"/>
      <c r="AG259" s="157"/>
      <c r="AH259" s="158"/>
      <c r="AI259" s="159"/>
      <c r="AJ259" s="10"/>
      <c r="AK259" s="32"/>
      <c r="AL259" s="11"/>
      <c r="AM259" s="10"/>
      <c r="AN259" s="32"/>
      <c r="AO259" s="11"/>
      <c r="AP259" s="10"/>
      <c r="AQ259" s="32"/>
      <c r="AR259" s="11"/>
      <c r="AS259" s="10"/>
      <c r="AT259" s="32"/>
      <c r="AU259" s="11"/>
      <c r="AV259" s="10"/>
      <c r="AW259" s="32"/>
      <c r="AX259" s="11"/>
      <c r="AY259" s="10"/>
      <c r="AZ259" s="32"/>
      <c r="BA259" s="11"/>
      <c r="BC259" s="41"/>
    </row>
    <row r="260" spans="1:55" x14ac:dyDescent="0.25">
      <c r="A260">
        <f t="shared" si="11"/>
        <v>30</v>
      </c>
      <c r="B260" s="324" t="s">
        <v>194</v>
      </c>
      <c r="C260" s="154"/>
      <c r="D260" s="155"/>
      <c r="E260" s="156"/>
      <c r="F260" s="154"/>
      <c r="G260" s="155"/>
      <c r="H260" s="156"/>
      <c r="I260" s="154"/>
      <c r="J260" s="155"/>
      <c r="K260" s="156"/>
      <c r="L260" s="154"/>
      <c r="M260" s="155"/>
      <c r="N260" s="156"/>
      <c r="O260" s="154"/>
      <c r="P260" s="155"/>
      <c r="Q260" s="156"/>
      <c r="R260" s="154"/>
      <c r="S260" s="155"/>
      <c r="T260" s="156"/>
      <c r="U260" s="154"/>
      <c r="V260" s="155"/>
      <c r="W260" s="156"/>
      <c r="X260" s="154"/>
      <c r="Y260" s="155"/>
      <c r="Z260" s="156"/>
      <c r="AA260" s="154"/>
      <c r="AB260" s="155"/>
      <c r="AC260" s="156"/>
      <c r="AD260" s="157"/>
      <c r="AE260" s="158"/>
      <c r="AF260" s="159"/>
      <c r="AG260" s="154"/>
      <c r="AH260" s="155"/>
      <c r="AI260" s="156"/>
      <c r="AJ260" s="10"/>
      <c r="AK260" s="32"/>
      <c r="AL260" s="11"/>
      <c r="AM260" s="10"/>
      <c r="AN260" s="32"/>
      <c r="AO260" s="11"/>
      <c r="AP260" s="10"/>
      <c r="AQ260" s="32"/>
      <c r="AR260" s="11"/>
      <c r="AS260" s="10"/>
      <c r="AT260" s="32"/>
      <c r="AU260" s="11"/>
      <c r="AV260" s="10"/>
      <c r="AW260" s="32"/>
      <c r="AX260" s="11"/>
      <c r="AY260" s="10"/>
      <c r="AZ260" s="32"/>
      <c r="BA260" s="11"/>
      <c r="BC260" s="41"/>
    </row>
    <row r="261" spans="1:55" x14ac:dyDescent="0.25">
      <c r="A261">
        <f t="shared" si="11"/>
        <v>31</v>
      </c>
      <c r="B261" s="324" t="s">
        <v>194</v>
      </c>
      <c r="C261" s="157"/>
      <c r="D261" s="158"/>
      <c r="E261" s="159"/>
      <c r="F261" s="157"/>
      <c r="G261" s="158"/>
      <c r="H261" s="159"/>
      <c r="I261" s="157"/>
      <c r="J261" s="158"/>
      <c r="K261" s="159"/>
      <c r="L261" s="157"/>
      <c r="M261" s="158"/>
      <c r="N261" s="159"/>
      <c r="O261" s="157"/>
      <c r="P261" s="158"/>
      <c r="Q261" s="159"/>
      <c r="R261" s="157"/>
      <c r="S261" s="158"/>
      <c r="T261" s="159"/>
      <c r="U261" s="157"/>
      <c r="V261" s="158"/>
      <c r="W261" s="159"/>
      <c r="X261" s="157"/>
      <c r="Y261" s="158"/>
      <c r="Z261" s="159"/>
      <c r="AA261" s="157"/>
      <c r="AB261" s="158"/>
      <c r="AC261" s="159"/>
      <c r="AD261" s="157"/>
      <c r="AE261" s="158"/>
      <c r="AF261" s="159"/>
      <c r="AG261" s="157"/>
      <c r="AH261" s="158"/>
      <c r="AI261" s="159"/>
      <c r="AJ261" s="10"/>
      <c r="AK261" s="32"/>
      <c r="AL261" s="11"/>
      <c r="AM261" s="10"/>
      <c r="AN261" s="32"/>
      <c r="AO261" s="11"/>
      <c r="AP261" s="10"/>
      <c r="AQ261" s="32"/>
      <c r="AR261" s="11"/>
      <c r="AS261" s="10"/>
      <c r="AT261" s="32"/>
      <c r="AU261" s="11"/>
      <c r="AV261" s="10"/>
      <c r="AW261" s="32"/>
      <c r="AX261" s="11"/>
      <c r="AY261" s="10"/>
      <c r="AZ261" s="32"/>
      <c r="BA261" s="11"/>
      <c r="BB261" s="28"/>
      <c r="BC261" s="41"/>
    </row>
    <row r="262" spans="1:55" x14ac:dyDescent="0.25">
      <c r="A262">
        <f t="shared" si="11"/>
        <v>32</v>
      </c>
      <c r="B262" s="324" t="s">
        <v>194</v>
      </c>
      <c r="C262" s="157"/>
      <c r="D262" s="158"/>
      <c r="E262" s="159"/>
      <c r="F262" s="157"/>
      <c r="G262" s="158"/>
      <c r="H262" s="159"/>
      <c r="I262" s="157"/>
      <c r="J262" s="158"/>
      <c r="K262" s="159"/>
      <c r="L262" s="157"/>
      <c r="M262" s="158"/>
      <c r="N262" s="159"/>
      <c r="O262" s="157"/>
      <c r="P262" s="158"/>
      <c r="Q262" s="159"/>
      <c r="R262" s="157"/>
      <c r="S262" s="158"/>
      <c r="T262" s="159"/>
      <c r="U262" s="157"/>
      <c r="V262" s="158"/>
      <c r="W262" s="159"/>
      <c r="X262" s="157"/>
      <c r="Y262" s="158"/>
      <c r="Z262" s="159"/>
      <c r="AA262" s="157"/>
      <c r="AB262" s="158"/>
      <c r="AC262" s="159"/>
      <c r="AD262" s="157"/>
      <c r="AE262" s="158"/>
      <c r="AF262" s="159"/>
      <c r="AG262" s="157"/>
      <c r="AH262" s="158"/>
      <c r="AI262" s="159"/>
      <c r="AJ262" s="10"/>
      <c r="AK262" s="32"/>
      <c r="AL262" s="11"/>
      <c r="AM262" s="10"/>
      <c r="AN262" s="32"/>
      <c r="AO262" s="11"/>
      <c r="AP262" s="10"/>
      <c r="AQ262" s="32"/>
      <c r="AR262" s="11"/>
      <c r="AS262" s="10"/>
      <c r="AT262" s="32"/>
      <c r="AU262" s="11"/>
      <c r="AV262" s="10"/>
      <c r="AW262" s="32"/>
      <c r="AX262" s="11"/>
      <c r="AY262" s="10"/>
      <c r="AZ262" s="32"/>
      <c r="BA262" s="11"/>
      <c r="BB262" s="28"/>
      <c r="BC262" s="41"/>
    </row>
    <row r="263" spans="1:55" x14ac:dyDescent="0.25">
      <c r="A263">
        <f t="shared" si="11"/>
        <v>33</v>
      </c>
      <c r="B263" s="324" t="s">
        <v>194</v>
      </c>
      <c r="C263" s="157"/>
      <c r="D263" s="158"/>
      <c r="E263" s="159"/>
      <c r="F263" s="157"/>
      <c r="G263" s="158"/>
      <c r="H263" s="159"/>
      <c r="I263" s="157"/>
      <c r="J263" s="158"/>
      <c r="K263" s="159"/>
      <c r="L263" s="157"/>
      <c r="M263" s="158"/>
      <c r="N263" s="159"/>
      <c r="O263" s="157"/>
      <c r="P263" s="158"/>
      <c r="Q263" s="159"/>
      <c r="R263" s="157"/>
      <c r="S263" s="158"/>
      <c r="T263" s="159"/>
      <c r="U263" s="157"/>
      <c r="V263" s="158"/>
      <c r="W263" s="159"/>
      <c r="X263" s="157"/>
      <c r="Y263" s="158"/>
      <c r="Z263" s="159"/>
      <c r="AA263" s="157"/>
      <c r="AB263" s="158"/>
      <c r="AC263" s="159"/>
      <c r="AD263" s="157"/>
      <c r="AE263" s="158"/>
      <c r="AF263" s="159"/>
      <c r="AG263" s="157"/>
      <c r="AH263" s="158"/>
      <c r="AI263" s="159"/>
      <c r="AJ263" s="10"/>
      <c r="AK263" s="32"/>
      <c r="AL263" s="11"/>
      <c r="AM263" s="10"/>
      <c r="AN263" s="32"/>
      <c r="AO263" s="11"/>
      <c r="AP263" s="10"/>
      <c r="AQ263" s="32"/>
      <c r="AR263" s="11"/>
      <c r="AS263" s="10"/>
      <c r="AT263" s="32"/>
      <c r="AU263" s="11"/>
      <c r="AV263" s="10"/>
      <c r="AW263" s="32"/>
      <c r="AX263" s="11"/>
      <c r="AY263" s="10"/>
      <c r="AZ263" s="32"/>
      <c r="BA263" s="11"/>
      <c r="BB263" s="28"/>
      <c r="BC263" s="41"/>
    </row>
    <row r="264" spans="1:55" x14ac:dyDescent="0.25">
      <c r="A264">
        <f t="shared" si="11"/>
        <v>34</v>
      </c>
      <c r="B264" s="324" t="s">
        <v>194</v>
      </c>
      <c r="C264" s="157"/>
      <c r="D264" s="32"/>
      <c r="E264" s="11"/>
      <c r="F264" s="10"/>
      <c r="G264" s="32"/>
      <c r="H264" s="11"/>
      <c r="I264" s="10"/>
      <c r="J264" s="32"/>
      <c r="K264" s="11"/>
      <c r="L264" s="157"/>
      <c r="M264" s="158"/>
      <c r="N264" s="159"/>
      <c r="O264" s="10"/>
      <c r="P264" s="32"/>
      <c r="Q264" s="11"/>
      <c r="R264" s="10"/>
      <c r="S264" s="32"/>
      <c r="T264" s="11"/>
      <c r="U264" s="10"/>
      <c r="V264" s="32"/>
      <c r="W264" s="11"/>
      <c r="X264" s="157"/>
      <c r="Y264" s="158"/>
      <c r="Z264" s="159"/>
      <c r="AA264" s="157"/>
      <c r="AB264" s="32"/>
      <c r="AC264" s="11"/>
      <c r="AD264" s="10"/>
      <c r="AE264" s="32"/>
      <c r="AF264" s="11"/>
      <c r="AG264" s="10"/>
      <c r="AH264" s="32"/>
      <c r="AI264" s="11"/>
      <c r="AJ264" s="10"/>
      <c r="AK264" s="32"/>
      <c r="AL264" s="11"/>
      <c r="AM264" s="10"/>
      <c r="AN264" s="32"/>
      <c r="AO264" s="11"/>
      <c r="AP264" s="10"/>
      <c r="AQ264" s="32"/>
      <c r="AR264" s="11"/>
      <c r="AS264" s="10"/>
      <c r="AT264" s="32"/>
      <c r="AU264" s="11"/>
      <c r="AV264" s="10"/>
      <c r="AW264" s="32"/>
      <c r="AX264" s="11"/>
      <c r="AY264" s="10"/>
      <c r="AZ264" s="32"/>
      <c r="BA264" s="11"/>
      <c r="BB264" s="28"/>
      <c r="BC264" s="41"/>
    </row>
  </sheetData>
  <sortState xmlns:xlrd2="http://schemas.microsoft.com/office/spreadsheetml/2017/richdata2" ref="B5:G22">
    <sortCondition descending="1" ref="G5:G22"/>
    <sortCondition descending="1" ref="D5:D22"/>
    <sortCondition descending="1" ref="F5:F22"/>
  </sortState>
  <mergeCells count="17">
    <mergeCell ref="AM41:AO41"/>
    <mergeCell ref="AP41:AR41"/>
    <mergeCell ref="AS41:AU41"/>
    <mergeCell ref="AV41:AX41"/>
    <mergeCell ref="AY41:BA41"/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9"/>
  <dimension ref="A1:AR112"/>
  <sheetViews>
    <sheetView zoomScale="70" zoomScaleNormal="70" workbookViewId="0">
      <selection activeCell="K15" sqref="K15"/>
    </sheetView>
  </sheetViews>
  <sheetFormatPr baseColWidth="10" defaultColWidth="11.54296875" defaultRowHeight="12.5" x14ac:dyDescent="0.25"/>
  <cols>
    <col min="1" max="1" width="5" customWidth="1"/>
    <col min="3" max="4" width="5.26953125" customWidth="1"/>
    <col min="5" max="5" width="4.26953125" customWidth="1"/>
    <col min="6" max="6" width="3.453125" customWidth="1"/>
    <col min="7" max="7" width="4.453125" customWidth="1"/>
    <col min="8" max="8" width="4" customWidth="1"/>
    <col min="9" max="9" width="4.26953125" customWidth="1"/>
    <col min="10" max="10" width="4" customWidth="1"/>
    <col min="11" max="11" width="4.7265625" customWidth="1"/>
    <col min="12" max="12" width="4.26953125" customWidth="1"/>
    <col min="13" max="13" width="3.7265625" customWidth="1"/>
    <col min="14" max="14" width="5.7265625" customWidth="1"/>
    <col min="15" max="15" width="4.54296875" customWidth="1"/>
    <col min="16" max="16" width="5.7265625" customWidth="1"/>
    <col min="17" max="17" width="3.453125" customWidth="1"/>
    <col min="18" max="18" width="5.81640625" bestFit="1" customWidth="1"/>
    <col min="19" max="19" width="4.1796875" customWidth="1"/>
    <col min="20" max="20" width="5.81640625" customWidth="1"/>
    <col min="21" max="21" width="4.54296875" customWidth="1"/>
    <col min="22" max="22" width="5.81640625" customWidth="1"/>
    <col min="23" max="23" width="4.1796875" customWidth="1"/>
    <col min="24" max="24" width="5.81640625" customWidth="1"/>
    <col min="25" max="25" width="4.453125" customWidth="1"/>
    <col min="26" max="26" width="5.81640625" bestFit="1" customWidth="1"/>
    <col min="27" max="36" width="4.1796875" customWidth="1"/>
    <col min="37" max="37" width="3.453125" customWidth="1"/>
    <col min="38" max="38" width="5.7265625" customWidth="1"/>
    <col min="39" max="39" width="11.453125" style="24" customWidth="1"/>
  </cols>
  <sheetData>
    <row r="1" spans="1:7" ht="13" x14ac:dyDescent="0.3">
      <c r="A1" s="5" t="s">
        <v>83</v>
      </c>
    </row>
    <row r="2" spans="1:7" x14ac:dyDescent="0.25">
      <c r="A2" t="s">
        <v>10</v>
      </c>
      <c r="C2" s="69"/>
      <c r="D2" s="69"/>
      <c r="E2" s="30"/>
    </row>
    <row r="3" spans="1:7" ht="13" thickBot="1" x14ac:dyDescent="0.3">
      <c r="A3">
        <f>+GENERAL!B6</f>
        <v>12</v>
      </c>
      <c r="C3" s="41">
        <f>SUM(C5:C17)</f>
        <v>0</v>
      </c>
    </row>
    <row r="4" spans="1:7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7" ht="13" thickBot="1" x14ac:dyDescent="0.3">
      <c r="A5" s="149">
        <v>1</v>
      </c>
      <c r="B5" s="239" t="s">
        <v>129</v>
      </c>
      <c r="C5" s="47">
        <f>+S$39</f>
        <v>41</v>
      </c>
      <c r="D5" s="48">
        <f>+T$40</f>
        <v>48</v>
      </c>
      <c r="E5" s="45">
        <f>+T$39</f>
        <v>11</v>
      </c>
      <c r="F5" s="18">
        <f>+S$25</f>
        <v>80</v>
      </c>
      <c r="G5" s="207">
        <f t="shared" ref="G5:G17" si="0">IF(E5&lt;A$3/2,-1,1)*8000+C5*100+D5+E5/100</f>
        <v>12148.11</v>
      </c>
    </row>
    <row r="6" spans="1:7" ht="13" thickBot="1" x14ac:dyDescent="0.3">
      <c r="A6" s="149">
        <v>2</v>
      </c>
      <c r="B6" s="23" t="s">
        <v>1</v>
      </c>
      <c r="C6" s="44">
        <f>+G$39</f>
        <v>30.5</v>
      </c>
      <c r="D6" s="48">
        <f>+H$40</f>
        <v>24</v>
      </c>
      <c r="E6" s="45">
        <f>+H$39</f>
        <v>25</v>
      </c>
      <c r="F6" s="18">
        <f>+G$25</f>
        <v>40</v>
      </c>
      <c r="G6" s="207">
        <f t="shared" si="0"/>
        <v>11074.25</v>
      </c>
    </row>
    <row r="7" spans="1:7" ht="13" thickBot="1" x14ac:dyDescent="0.3">
      <c r="A7" s="149">
        <v>3</v>
      </c>
      <c r="B7" s="239" t="s">
        <v>239</v>
      </c>
      <c r="C7" s="47">
        <f>+I$39</f>
        <v>10</v>
      </c>
      <c r="D7" s="48">
        <f>+J$40</f>
        <v>20</v>
      </c>
      <c r="E7" s="45">
        <f>+J$39</f>
        <v>12</v>
      </c>
      <c r="F7" s="18">
        <f>+I$25</f>
        <v>20</v>
      </c>
      <c r="G7" s="207">
        <f t="shared" si="0"/>
        <v>9020.1200000000008</v>
      </c>
    </row>
    <row r="8" spans="1:7" ht="13" thickBot="1" x14ac:dyDescent="0.3">
      <c r="A8" s="149">
        <v>4</v>
      </c>
      <c r="B8" s="239" t="s">
        <v>140</v>
      </c>
      <c r="C8" s="47">
        <f>+U$39</f>
        <v>1</v>
      </c>
      <c r="D8" s="48">
        <f>+V$40</f>
        <v>-4</v>
      </c>
      <c r="E8" s="45">
        <f>+V$39</f>
        <v>22</v>
      </c>
      <c r="F8" s="18">
        <f>+U$25</f>
        <v>10</v>
      </c>
      <c r="G8" s="207">
        <f t="shared" si="0"/>
        <v>8096.22</v>
      </c>
    </row>
    <row r="9" spans="1:7" ht="13" thickBot="1" x14ac:dyDescent="0.3">
      <c r="A9" s="149">
        <v>5</v>
      </c>
      <c r="B9" s="239" t="s">
        <v>271</v>
      </c>
      <c r="C9" s="47">
        <f>+K$39</f>
        <v>-2.5</v>
      </c>
      <c r="D9" s="59">
        <f>+L$40</f>
        <v>-8</v>
      </c>
      <c r="E9" s="46">
        <f>+L$39</f>
        <v>7</v>
      </c>
      <c r="F9" s="18">
        <f>+K$25</f>
        <v>5</v>
      </c>
      <c r="G9" s="207">
        <f t="shared" si="0"/>
        <v>7742.07</v>
      </c>
    </row>
    <row r="10" spans="1:7" ht="13" thickBot="1" x14ac:dyDescent="0.3">
      <c r="A10" s="149">
        <v>6</v>
      </c>
      <c r="B10" s="239" t="s">
        <v>141</v>
      </c>
      <c r="C10" s="47">
        <f>+AA$39</f>
        <v>-44</v>
      </c>
      <c r="D10" s="48">
        <f>+AB$40</f>
        <v>-40</v>
      </c>
      <c r="E10" s="45">
        <f>+AB$39</f>
        <v>10</v>
      </c>
      <c r="F10" s="18">
        <f>+AA$25</f>
        <v>0</v>
      </c>
      <c r="G10" s="207">
        <f t="shared" si="0"/>
        <v>3560.1</v>
      </c>
    </row>
    <row r="11" spans="1:7" ht="13" thickBot="1" x14ac:dyDescent="0.3">
      <c r="A11" s="149">
        <v>7</v>
      </c>
      <c r="B11" s="239" t="s">
        <v>220</v>
      </c>
      <c r="C11" s="47">
        <f>+W$39</f>
        <v>5</v>
      </c>
      <c r="D11" s="48">
        <f>+X$40</f>
        <v>-4</v>
      </c>
      <c r="E11" s="45">
        <f>+X$39</f>
        <v>4</v>
      </c>
      <c r="F11" s="18">
        <f>+W$25</f>
        <v>0</v>
      </c>
      <c r="G11" s="207">
        <f t="shared" si="0"/>
        <v>-7503.96</v>
      </c>
    </row>
    <row r="12" spans="1:7" ht="13" thickBot="1" x14ac:dyDescent="0.3">
      <c r="A12" s="149">
        <v>8</v>
      </c>
      <c r="B12" s="239" t="s">
        <v>288</v>
      </c>
      <c r="C12" s="47">
        <f>+Q$39</f>
        <v>4</v>
      </c>
      <c r="D12" s="48">
        <f>+R$40</f>
        <v>-4</v>
      </c>
      <c r="E12" s="45">
        <f>+R$39</f>
        <v>1</v>
      </c>
      <c r="F12" s="18">
        <f>+Q$25</f>
        <v>0</v>
      </c>
      <c r="G12" s="207">
        <f t="shared" si="0"/>
        <v>-7603.99</v>
      </c>
    </row>
    <row r="13" spans="1:7" ht="13" thickBot="1" x14ac:dyDescent="0.3">
      <c r="A13" s="149">
        <v>9</v>
      </c>
      <c r="B13" s="239" t="s">
        <v>254</v>
      </c>
      <c r="C13" s="47">
        <f>+AI$39</f>
        <v>-4</v>
      </c>
      <c r="D13" s="48">
        <f>+AJ$40</f>
        <v>-4</v>
      </c>
      <c r="E13" s="45">
        <f>+AJ$39</f>
        <v>1</v>
      </c>
      <c r="F13" s="18">
        <f>+AI$25</f>
        <v>0</v>
      </c>
      <c r="G13" s="207">
        <f t="shared" si="0"/>
        <v>-8403.99</v>
      </c>
    </row>
    <row r="14" spans="1:7" ht="13" thickBot="1" x14ac:dyDescent="0.3">
      <c r="A14" s="149">
        <v>10</v>
      </c>
      <c r="B14" s="239" t="s">
        <v>130</v>
      </c>
      <c r="C14" s="47">
        <f>+AC$39</f>
        <v>-5</v>
      </c>
      <c r="D14" s="48">
        <f>+AD$40</f>
        <v>-4</v>
      </c>
      <c r="E14" s="45">
        <f>+AD$39</f>
        <v>1</v>
      </c>
      <c r="F14" s="18">
        <f>+AC$25</f>
        <v>0</v>
      </c>
      <c r="G14" s="207">
        <f t="shared" si="0"/>
        <v>-8503.99</v>
      </c>
    </row>
    <row r="15" spans="1:7" ht="13" thickBot="1" x14ac:dyDescent="0.3">
      <c r="A15" s="149">
        <v>11</v>
      </c>
      <c r="B15" s="239" t="s">
        <v>267</v>
      </c>
      <c r="C15" s="47">
        <f>+E$39</f>
        <v>-5</v>
      </c>
      <c r="D15" s="48">
        <f>+F$40</f>
        <v>-8</v>
      </c>
      <c r="E15" s="45">
        <f>+F$39</f>
        <v>2</v>
      </c>
      <c r="F15" s="18">
        <f>+E$25</f>
        <v>0</v>
      </c>
      <c r="G15" s="207">
        <f t="shared" si="0"/>
        <v>-8507.98</v>
      </c>
    </row>
    <row r="16" spans="1:7" ht="13" thickBot="1" x14ac:dyDescent="0.3">
      <c r="A16" s="149">
        <v>12</v>
      </c>
      <c r="B16" s="239" t="s">
        <v>251</v>
      </c>
      <c r="C16" s="47">
        <f>+AK$39</f>
        <v>-5</v>
      </c>
      <c r="D16" s="48">
        <f>+AL$40</f>
        <v>-12</v>
      </c>
      <c r="E16" s="45">
        <f>+AL$39</f>
        <v>3</v>
      </c>
      <c r="F16" s="18">
        <f>+AK$25</f>
        <v>0</v>
      </c>
      <c r="G16" s="207">
        <f t="shared" si="0"/>
        <v>-8511.9699999999993</v>
      </c>
    </row>
    <row r="17" spans="1:38" ht="13" thickBot="1" x14ac:dyDescent="0.3">
      <c r="A17" s="149">
        <v>13</v>
      </c>
      <c r="B17" s="239" t="s">
        <v>270</v>
      </c>
      <c r="C17" s="47">
        <f>+Y$39</f>
        <v>-26</v>
      </c>
      <c r="D17" s="48">
        <f>+Z$40</f>
        <v>-12</v>
      </c>
      <c r="E17" s="45">
        <f>+Z$39</f>
        <v>3</v>
      </c>
      <c r="F17" s="18">
        <f>+Y$25</f>
        <v>0</v>
      </c>
      <c r="G17" s="207">
        <f t="shared" si="0"/>
        <v>-10611.97</v>
      </c>
    </row>
    <row r="18" spans="1:38" ht="13" hidden="1" thickBot="1" x14ac:dyDescent="0.3">
      <c r="A18" s="149">
        <v>14</v>
      </c>
      <c r="B18" s="161" t="s">
        <v>122</v>
      </c>
      <c r="C18" s="47">
        <f>+AE$39</f>
        <v>-100000000</v>
      </c>
      <c r="D18" s="48">
        <f>+AF$40</f>
        <v>0</v>
      </c>
      <c r="E18" s="45">
        <f>+AF$39</f>
        <v>0</v>
      </c>
      <c r="F18" s="18">
        <f>+AE$25</f>
        <v>0</v>
      </c>
      <c r="G18" s="207">
        <f t="shared" ref="G18:G22" si="1">IF(E18&lt;A$3/2,-1,1)*8000+C18*100+D18+E18/100</f>
        <v>-10000008000</v>
      </c>
    </row>
    <row r="19" spans="1:38" ht="13" hidden="1" thickBot="1" x14ac:dyDescent="0.3">
      <c r="A19" s="149">
        <v>15</v>
      </c>
      <c r="B19" s="23" t="s">
        <v>9</v>
      </c>
      <c r="C19" s="47">
        <f>+O$39</f>
        <v>-100000000</v>
      </c>
      <c r="D19" s="48">
        <f>+P$40</f>
        <v>0</v>
      </c>
      <c r="E19" s="45">
        <f>+P$39</f>
        <v>0</v>
      </c>
      <c r="F19" s="18">
        <f>+O$25</f>
        <v>0</v>
      </c>
      <c r="G19" s="207">
        <f t="shared" si="1"/>
        <v>-10000008000</v>
      </c>
    </row>
    <row r="20" spans="1:38" ht="13" hidden="1" thickBot="1" x14ac:dyDescent="0.3">
      <c r="A20" s="149">
        <v>16</v>
      </c>
      <c r="B20" s="23" t="s">
        <v>62</v>
      </c>
      <c r="C20" s="47">
        <f>+AG$39</f>
        <v>-100000000</v>
      </c>
      <c r="D20" s="48">
        <f>+AH$40</f>
        <v>0</v>
      </c>
      <c r="E20" s="45">
        <f>+AH$39</f>
        <v>0</v>
      </c>
      <c r="F20" s="18">
        <f>+AG$25</f>
        <v>0</v>
      </c>
      <c r="G20" s="207">
        <f t="shared" si="1"/>
        <v>-10000008000</v>
      </c>
    </row>
    <row r="21" spans="1:38" ht="13" hidden="1" thickBot="1" x14ac:dyDescent="0.3">
      <c r="A21" s="149">
        <v>17</v>
      </c>
      <c r="B21" s="23" t="s">
        <v>93</v>
      </c>
      <c r="C21" s="47">
        <f>+C$39</f>
        <v>-100000000</v>
      </c>
      <c r="D21" s="48">
        <f>+D$40</f>
        <v>0</v>
      </c>
      <c r="E21" s="45">
        <f>+D$39</f>
        <v>0</v>
      </c>
      <c r="F21" s="18">
        <f>+C$25</f>
        <v>0</v>
      </c>
      <c r="G21" s="207">
        <f t="shared" si="1"/>
        <v>-10000008000</v>
      </c>
    </row>
    <row r="22" spans="1:38" ht="13" hidden="1" thickBot="1" x14ac:dyDescent="0.3">
      <c r="A22" s="149">
        <v>18</v>
      </c>
      <c r="B22" s="23" t="s">
        <v>6</v>
      </c>
      <c r="C22" s="47">
        <f>+M$39</f>
        <v>-100000000</v>
      </c>
      <c r="D22" s="48">
        <f>+N$40</f>
        <v>0</v>
      </c>
      <c r="E22" s="45">
        <f>+N$39</f>
        <v>0</v>
      </c>
      <c r="F22" s="18">
        <f>+M$25</f>
        <v>0</v>
      </c>
      <c r="G22" s="207">
        <f t="shared" si="1"/>
        <v>-10000008000</v>
      </c>
    </row>
    <row r="23" spans="1:38" x14ac:dyDescent="0.25">
      <c r="A23" s="16"/>
      <c r="G23" s="207"/>
    </row>
    <row r="24" spans="1:38" x14ac:dyDescent="0.25">
      <c r="A24" s="16"/>
    </row>
    <row r="25" spans="1:38" ht="13.5" hidden="1" customHeight="1" x14ac:dyDescent="0.25">
      <c r="B25" t="s">
        <v>12</v>
      </c>
      <c r="C25">
        <f>+C26*C27</f>
        <v>0</v>
      </c>
      <c r="D25">
        <f t="shared" ref="D25:AL25" si="2">+D26*D27</f>
        <v>0</v>
      </c>
      <c r="E25">
        <f t="shared" si="2"/>
        <v>0</v>
      </c>
      <c r="F25">
        <f t="shared" si="2"/>
        <v>2</v>
      </c>
      <c r="G25">
        <f t="shared" si="2"/>
        <v>40</v>
      </c>
      <c r="H25">
        <f t="shared" si="2"/>
        <v>25</v>
      </c>
      <c r="I25">
        <f t="shared" si="2"/>
        <v>20</v>
      </c>
      <c r="J25">
        <f t="shared" si="2"/>
        <v>12</v>
      </c>
      <c r="K25">
        <f t="shared" si="2"/>
        <v>5</v>
      </c>
      <c r="L25">
        <f t="shared" si="2"/>
        <v>7</v>
      </c>
      <c r="M25">
        <f t="shared" si="2"/>
        <v>0</v>
      </c>
      <c r="N25">
        <f t="shared" si="2"/>
        <v>0</v>
      </c>
      <c r="O25">
        <f t="shared" si="2"/>
        <v>0</v>
      </c>
      <c r="P25">
        <f t="shared" si="2"/>
        <v>0</v>
      </c>
      <c r="Q25">
        <f t="shared" si="2"/>
        <v>0</v>
      </c>
      <c r="R25">
        <f t="shared" si="2"/>
        <v>1</v>
      </c>
      <c r="S25">
        <f t="shared" si="2"/>
        <v>80</v>
      </c>
      <c r="T25">
        <f t="shared" si="2"/>
        <v>11</v>
      </c>
      <c r="U25">
        <f t="shared" si="2"/>
        <v>10</v>
      </c>
      <c r="V25">
        <f t="shared" si="2"/>
        <v>22</v>
      </c>
      <c r="W25">
        <f t="shared" si="2"/>
        <v>0</v>
      </c>
      <c r="X25">
        <f t="shared" si="2"/>
        <v>4</v>
      </c>
      <c r="Y25">
        <f t="shared" si="2"/>
        <v>0</v>
      </c>
      <c r="Z25">
        <f t="shared" si="2"/>
        <v>3</v>
      </c>
      <c r="AA25">
        <f t="shared" si="2"/>
        <v>0</v>
      </c>
      <c r="AB25">
        <f t="shared" si="2"/>
        <v>10</v>
      </c>
      <c r="AC25">
        <f t="shared" si="2"/>
        <v>0</v>
      </c>
      <c r="AD25">
        <f t="shared" si="2"/>
        <v>1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1</v>
      </c>
      <c r="AK25">
        <f t="shared" si="2"/>
        <v>0</v>
      </c>
      <c r="AL25">
        <f t="shared" si="2"/>
        <v>3</v>
      </c>
    </row>
    <row r="26" spans="1:38" ht="13.5" hidden="1" customHeight="1" x14ac:dyDescent="0.25">
      <c r="C26">
        <f>IF($B38&gt;3,1,0)</f>
        <v>1</v>
      </c>
      <c r="D26">
        <f t="shared" ref="D26:AL26" si="3">IF($B38&gt;3,1,0)</f>
        <v>1</v>
      </c>
      <c r="E26">
        <f t="shared" si="3"/>
        <v>1</v>
      </c>
      <c r="F26">
        <f t="shared" si="3"/>
        <v>1</v>
      </c>
      <c r="G26">
        <f t="shared" si="3"/>
        <v>1</v>
      </c>
      <c r="H26">
        <f t="shared" si="3"/>
        <v>1</v>
      </c>
      <c r="I26">
        <f t="shared" si="3"/>
        <v>1</v>
      </c>
      <c r="J26">
        <f t="shared" si="3"/>
        <v>1</v>
      </c>
      <c r="K26">
        <f t="shared" si="3"/>
        <v>1</v>
      </c>
      <c r="L26">
        <f t="shared" si="3"/>
        <v>1</v>
      </c>
      <c r="M26">
        <f t="shared" si="3"/>
        <v>1</v>
      </c>
      <c r="N26">
        <f t="shared" si="3"/>
        <v>1</v>
      </c>
      <c r="O26">
        <f t="shared" si="3"/>
        <v>1</v>
      </c>
      <c r="P26">
        <f t="shared" si="3"/>
        <v>1</v>
      </c>
      <c r="Q26">
        <f t="shared" si="3"/>
        <v>1</v>
      </c>
      <c r="R26">
        <f t="shared" si="3"/>
        <v>1</v>
      </c>
      <c r="S26">
        <f t="shared" si="3"/>
        <v>1</v>
      </c>
      <c r="T26">
        <f t="shared" si="3"/>
        <v>1</v>
      </c>
      <c r="U26">
        <f t="shared" si="3"/>
        <v>1</v>
      </c>
      <c r="V26">
        <f t="shared" si="3"/>
        <v>1</v>
      </c>
      <c r="W26">
        <f t="shared" si="3"/>
        <v>1</v>
      </c>
      <c r="X26">
        <f t="shared" si="3"/>
        <v>1</v>
      </c>
      <c r="Y26">
        <f t="shared" si="3"/>
        <v>1</v>
      </c>
      <c r="Z26">
        <f t="shared" si="3"/>
        <v>1</v>
      </c>
      <c r="AA26">
        <f t="shared" si="3"/>
        <v>1</v>
      </c>
      <c r="AB26">
        <f t="shared" si="3"/>
        <v>1</v>
      </c>
      <c r="AC26">
        <f t="shared" si="3"/>
        <v>1</v>
      </c>
      <c r="AD26">
        <f t="shared" si="3"/>
        <v>1</v>
      </c>
      <c r="AE26">
        <f t="shared" si="3"/>
        <v>1</v>
      </c>
      <c r="AF26">
        <f t="shared" si="3"/>
        <v>1</v>
      </c>
      <c r="AG26">
        <f t="shared" si="3"/>
        <v>1</v>
      </c>
      <c r="AH26">
        <f t="shared" si="3"/>
        <v>1</v>
      </c>
      <c r="AI26">
        <f t="shared" si="3"/>
        <v>1</v>
      </c>
      <c r="AJ26">
        <f t="shared" si="3"/>
        <v>1</v>
      </c>
      <c r="AK26">
        <f t="shared" si="3"/>
        <v>1</v>
      </c>
      <c r="AL26">
        <f t="shared" si="3"/>
        <v>1</v>
      </c>
    </row>
    <row r="27" spans="1:38" ht="13.5" hidden="1" customHeight="1" x14ac:dyDescent="0.25">
      <c r="C27">
        <f>MAX(C28:C32)</f>
        <v>0</v>
      </c>
      <c r="D27">
        <f>+D39</f>
        <v>0</v>
      </c>
      <c r="E27">
        <f>MAX(E28:E32)</f>
        <v>0</v>
      </c>
      <c r="F27">
        <f>+F39</f>
        <v>2</v>
      </c>
      <c r="G27">
        <f>MAX(G28:G32)</f>
        <v>40</v>
      </c>
      <c r="H27">
        <f>+H39</f>
        <v>25</v>
      </c>
      <c r="I27">
        <f>MAX(I28:I32)</f>
        <v>20</v>
      </c>
      <c r="J27">
        <f>+J39</f>
        <v>12</v>
      </c>
      <c r="K27">
        <f>MAX(K28:K32)</f>
        <v>5</v>
      </c>
      <c r="L27">
        <f>+L39</f>
        <v>7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1</v>
      </c>
      <c r="S27">
        <f>MAX(S28:S32)</f>
        <v>80</v>
      </c>
      <c r="T27">
        <f>+T39</f>
        <v>11</v>
      </c>
      <c r="U27">
        <f>MAX(U28:U32)</f>
        <v>10</v>
      </c>
      <c r="V27">
        <f>+V39</f>
        <v>22</v>
      </c>
      <c r="W27">
        <f>MAX(W28:W32)</f>
        <v>0</v>
      </c>
      <c r="X27">
        <f>+X39</f>
        <v>4</v>
      </c>
      <c r="Y27">
        <f>MAX(Y28:Y32)</f>
        <v>0</v>
      </c>
      <c r="Z27">
        <f>+Z39</f>
        <v>3</v>
      </c>
      <c r="AA27">
        <f>MAX(AA28:AA32)</f>
        <v>0</v>
      </c>
      <c r="AB27">
        <f>+AB39</f>
        <v>10</v>
      </c>
      <c r="AC27">
        <f>MAX(AC28:AC32)</f>
        <v>0</v>
      </c>
      <c r="AD27">
        <f>+AD39</f>
        <v>1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1</v>
      </c>
      <c r="AK27">
        <f>MAX(AK28:AK32)</f>
        <v>0</v>
      </c>
      <c r="AL27">
        <f>+AL39</f>
        <v>3</v>
      </c>
    </row>
    <row r="28" spans="1:38" ht="13.5" hidden="1" customHeight="1" x14ac:dyDescent="0.25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5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</row>
    <row r="29" spans="1:38" ht="13.5" hidden="1" customHeight="1" x14ac:dyDescent="0.25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10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</row>
    <row r="30" spans="1:38" ht="13.5" hidden="1" customHeight="1" x14ac:dyDescent="0.25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20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</row>
    <row r="31" spans="1:38" ht="13.5" hidden="1" customHeight="1" x14ac:dyDescent="0.25">
      <c r="C31">
        <f>IF(C$33=2,40,0)</f>
        <v>0</v>
      </c>
      <c r="E31">
        <f>IF(E$33=2,40,0)</f>
        <v>0</v>
      </c>
      <c r="G31">
        <f>IF(G$33=2,40,0)</f>
        <v>40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</row>
    <row r="32" spans="1:38" ht="13.5" hidden="1" customHeight="1" x14ac:dyDescent="0.25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80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</row>
    <row r="33" spans="1:44" ht="13.5" hidden="1" customHeight="1" x14ac:dyDescent="0.25">
      <c r="C33">
        <f>RANK(C34,$C34:$AX34)*C38</f>
        <v>0</v>
      </c>
      <c r="E33">
        <f>RANK(E34,$C34:$AX34)*E38</f>
        <v>0</v>
      </c>
      <c r="G33">
        <f>RANK(G34,$C34:$AX34)*G38</f>
        <v>2</v>
      </c>
      <c r="I33">
        <f>RANK(I34,$C34:$AX34)*I38</f>
        <v>3</v>
      </c>
      <c r="K33">
        <f>RANK(K34,$C34:$AX34)*K38</f>
        <v>5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1</v>
      </c>
      <c r="U33">
        <f>RANK(U34,$C34:$AX34)*U38</f>
        <v>4</v>
      </c>
      <c r="W33">
        <f>RANK(W34,$C34:$AX34)*W38</f>
        <v>0</v>
      </c>
      <c r="Y33">
        <f>RANK(Y34,$C34:$AX34)*Y38</f>
        <v>0</v>
      </c>
      <c r="AA33">
        <f>RANK(AA34,$C34:$AX34)*AA38</f>
        <v>6</v>
      </c>
      <c r="AC33">
        <f>RANK(AC34,$C34:$AX34)*AC38</f>
        <v>0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</row>
    <row r="34" spans="1:44" ht="13.5" hidden="1" customHeight="1" x14ac:dyDescent="0.25">
      <c r="C34">
        <f>SUM(C35:C37)</f>
        <v>-101000000</v>
      </c>
      <c r="E34">
        <f>SUM(E35:E37)</f>
        <v>-1000083</v>
      </c>
      <c r="G34">
        <f>SUM(G35:G37)</f>
        <v>305295.5</v>
      </c>
      <c r="I34">
        <f>SUM(I35:I37)</f>
        <v>100222</v>
      </c>
      <c r="K34">
        <f>SUM(K35:K37)</f>
        <v>-25075.5</v>
      </c>
      <c r="M34">
        <f>SUM(M35:M37)</f>
        <v>-101000000</v>
      </c>
      <c r="O34">
        <f>SUM(O35:O37)</f>
        <v>-101000000</v>
      </c>
      <c r="Q34">
        <f>SUM(Q35:Q37)</f>
        <v>-1000035</v>
      </c>
      <c r="S34">
        <f>SUM(S35:S37)</f>
        <v>410532</v>
      </c>
      <c r="U34">
        <f>SUM(U35:U37)</f>
        <v>9983</v>
      </c>
      <c r="W34">
        <f>SUM(W35:W37)</f>
        <v>-1000031</v>
      </c>
      <c r="Y34">
        <f>SUM(Y35:Y37)</f>
        <v>-1000143</v>
      </c>
      <c r="AA34">
        <f>SUM(AA35:AA37)</f>
        <v>-440434</v>
      </c>
      <c r="AC34">
        <f>SUM(AC35:AC37)</f>
        <v>-1000044</v>
      </c>
      <c r="AE34">
        <f>SUM(AE35:AE37)</f>
        <v>-101000000</v>
      </c>
      <c r="AG34">
        <f>SUM(AG35:AG37)</f>
        <v>-101000000</v>
      </c>
      <c r="AI34">
        <f>SUM(AI35:AI37)</f>
        <v>-1000043</v>
      </c>
      <c r="AK34">
        <f>SUM(AK35:AK37)</f>
        <v>-1000122</v>
      </c>
    </row>
    <row r="35" spans="1:44" ht="13.5" hidden="1" customHeight="1" x14ac:dyDescent="0.25">
      <c r="C35">
        <f>+D39</f>
        <v>0</v>
      </c>
      <c r="E35">
        <f>+F39</f>
        <v>2</v>
      </c>
      <c r="G35">
        <f>+H39</f>
        <v>25</v>
      </c>
      <c r="I35">
        <f>+J39</f>
        <v>12</v>
      </c>
      <c r="K35">
        <f>+L39</f>
        <v>7</v>
      </c>
      <c r="M35">
        <f>+N39</f>
        <v>0</v>
      </c>
      <c r="O35">
        <f>+P39</f>
        <v>0</v>
      </c>
      <c r="Q35">
        <f>+R39</f>
        <v>1</v>
      </c>
      <c r="S35">
        <f>+T39</f>
        <v>11</v>
      </c>
      <c r="U35">
        <f>+V39</f>
        <v>22</v>
      </c>
      <c r="W35">
        <f>+X39</f>
        <v>4</v>
      </c>
      <c r="Y35">
        <f>+Z39</f>
        <v>3</v>
      </c>
      <c r="AA35">
        <f>+AB39</f>
        <v>10</v>
      </c>
      <c r="AC35">
        <f>+AD39</f>
        <v>1</v>
      </c>
      <c r="AE35">
        <f>+AF39</f>
        <v>0</v>
      </c>
      <c r="AG35">
        <f>+AH39</f>
        <v>0</v>
      </c>
      <c r="AI35">
        <f>+AJ39</f>
        <v>1</v>
      </c>
      <c r="AK35">
        <f>+AL39</f>
        <v>3</v>
      </c>
    </row>
    <row r="36" spans="1:44" ht="13.5" hidden="1" customHeight="1" x14ac:dyDescent="0.25">
      <c r="C36">
        <f>D40*10</f>
        <v>0</v>
      </c>
      <c r="E36">
        <f>F40*10</f>
        <v>-80</v>
      </c>
      <c r="G36">
        <f>H40*10</f>
        <v>240</v>
      </c>
      <c r="I36">
        <f>J40*10</f>
        <v>200</v>
      </c>
      <c r="K36">
        <f>L40*10</f>
        <v>-80</v>
      </c>
      <c r="M36">
        <f>N40*10</f>
        <v>0</v>
      </c>
      <c r="O36">
        <f>P40*10</f>
        <v>0</v>
      </c>
      <c r="Q36">
        <f>R40*10</f>
        <v>-40</v>
      </c>
      <c r="S36">
        <f>T40*10</f>
        <v>480</v>
      </c>
      <c r="U36">
        <f>V40*10</f>
        <v>-40</v>
      </c>
      <c r="W36">
        <f>X40*10</f>
        <v>-40</v>
      </c>
      <c r="Y36">
        <f>Z40*10</f>
        <v>-120</v>
      </c>
      <c r="AA36">
        <f>AB40*10</f>
        <v>-400</v>
      </c>
      <c r="AC36">
        <f>AD40*10</f>
        <v>-40</v>
      </c>
      <c r="AE36">
        <f>AF40*10</f>
        <v>0</v>
      </c>
      <c r="AG36">
        <f>AH40*10</f>
        <v>0</v>
      </c>
      <c r="AI36">
        <f>AJ40*10</f>
        <v>-40</v>
      </c>
      <c r="AK36">
        <f>AL40*10</f>
        <v>-120</v>
      </c>
    </row>
    <row r="37" spans="1:44" ht="13.5" hidden="1" customHeight="1" x14ac:dyDescent="0.25">
      <c r="C37">
        <f>IF(C38=1,C39*C38*10000+C39,-1000000+C39)</f>
        <v>-101000000</v>
      </c>
      <c r="E37">
        <f>IF(E38=1,E39*E38*10000+E39,-1000000+E39)</f>
        <v>-1000005</v>
      </c>
      <c r="G37">
        <f>IF(G38=1,G39*G38*10000+G39,-1000000+G39)</f>
        <v>305030.5</v>
      </c>
      <c r="I37">
        <f>IF(I38=1,I39*I38*10000+I39,-1000000+I39)</f>
        <v>100010</v>
      </c>
      <c r="K37">
        <f>IF(K38=1,K39*K38*10000+K39,-1000000+K39)</f>
        <v>-25002.5</v>
      </c>
      <c r="M37">
        <f>IF(M38=1,M39*M38*10000+M39,-1000000+M39)</f>
        <v>-101000000</v>
      </c>
      <c r="O37">
        <f>IF(O38=1,O39*O38*10000+O39,-1000000+O39)</f>
        <v>-101000000</v>
      </c>
      <c r="Q37">
        <f>IF(Q38=1,Q39*Q38*10000+Q39,-1000000+Q39)</f>
        <v>-999996</v>
      </c>
      <c r="S37">
        <f>IF(S38=1,S39*S38*10000+S39,-1000000+S39)</f>
        <v>410041</v>
      </c>
      <c r="U37">
        <f>IF(U38=1,U39*U38*10000+U39,-1000000+U39)</f>
        <v>10001</v>
      </c>
      <c r="W37">
        <f>IF(W38=1,W39*W38*10000+W39,-1000000+W39)</f>
        <v>-999995</v>
      </c>
      <c r="Y37">
        <f>IF(Y38=1,Y39*Y38*10000+Y39,-1000000+Y39)</f>
        <v>-1000026</v>
      </c>
      <c r="AA37">
        <f>IF(AA38=1,AA39*AA38*10000+AA39,-1000000+AA39)</f>
        <v>-440044</v>
      </c>
      <c r="AC37">
        <f>IF(AC38=1,AC39*AC38*10000+AC39,-1000000+AC39)</f>
        <v>-1000005</v>
      </c>
      <c r="AE37">
        <f>IF(AE38=1,AE39*AE38*10000+AE39,-1000000+AE39)</f>
        <v>-101000000</v>
      </c>
      <c r="AG37">
        <f>IF(AG38=1,AG39*AG38*10000+AG39,-1000000+AG39)</f>
        <v>-101000000</v>
      </c>
      <c r="AI37">
        <f>IF(AI38=1,AI39*AI38*10000+AI39,-1000000+AI39)</f>
        <v>-1000004</v>
      </c>
      <c r="AK37">
        <f>IF(AK38=1,AK39*AK38*10000+AK39,-1000000+AK39)</f>
        <v>-1000005</v>
      </c>
      <c r="AM37"/>
    </row>
    <row r="38" spans="1:44" ht="13.5" customHeight="1" x14ac:dyDescent="0.25">
      <c r="A38" t="s">
        <v>13</v>
      </c>
      <c r="B38">
        <f>SUM(C38:AK38)</f>
        <v>6</v>
      </c>
      <c r="C38">
        <f>IF(D39&gt;=$A3/2,1,0)</f>
        <v>0</v>
      </c>
      <c r="E38">
        <f>IF(F39&gt;=$A3/2,1,0)</f>
        <v>0</v>
      </c>
      <c r="G38">
        <f>IF(H39&gt;=$A3/2,1,0)</f>
        <v>1</v>
      </c>
      <c r="I38">
        <f>IF(J39&gt;=$A3/2,1,0)</f>
        <v>1</v>
      </c>
      <c r="K38">
        <f>IF(L39&gt;=$A3/2,1,0)</f>
        <v>1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1</v>
      </c>
      <c r="U38">
        <f>IF(V39&gt;=$A3/2,1,0)</f>
        <v>1</v>
      </c>
      <c r="W38">
        <f>IF(X39&gt;=$A3/2,1,0)</f>
        <v>0</v>
      </c>
      <c r="Y38">
        <f>IF(Z39&gt;=$A3/2,1,0)</f>
        <v>0</v>
      </c>
      <c r="AA38">
        <f>IF(AB39&gt;=$A3/2,1,0)</f>
        <v>1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</row>
    <row r="39" spans="1:44" ht="13" hidden="1" thickBot="1" x14ac:dyDescent="0.3">
      <c r="C39" s="2">
        <f>IF(SUM(C44:C209)&lt;-1000,-100000000,SUM(C44:C209))</f>
        <v>-100000000</v>
      </c>
      <c r="D39" s="2">
        <f>COUNT(D44:D209)</f>
        <v>0</v>
      </c>
      <c r="E39" s="2">
        <f>IF(SUM(E44:E209)&lt;-1000,-100000000,SUM(E44:E209))</f>
        <v>-5</v>
      </c>
      <c r="F39" s="2">
        <f>COUNT(F44:F209)</f>
        <v>2</v>
      </c>
      <c r="G39" s="2">
        <f>IF(SUM(G44:G209)&lt;-1000,-100000000,SUM(G44:G209))</f>
        <v>30.5</v>
      </c>
      <c r="H39" s="2">
        <f>COUNT(H44:H209)</f>
        <v>25</v>
      </c>
      <c r="I39" s="2">
        <f>IF(SUM(I44:I209)&lt;-1000,-100000000,SUM(I44:I209))</f>
        <v>10</v>
      </c>
      <c r="J39" s="2">
        <f>COUNT(J44:J209)</f>
        <v>12</v>
      </c>
      <c r="K39" s="2">
        <f>IF(SUM(K44:K209)&lt;-1000,-100000000,SUM(K44:K209))</f>
        <v>-2.5</v>
      </c>
      <c r="L39" s="2">
        <f>COUNT(L44:L209)</f>
        <v>7</v>
      </c>
      <c r="M39" s="2">
        <f>IF(SUM(M44:M209)&lt;-1000,-100000000,SUM(M44:M209))</f>
        <v>-100000000</v>
      </c>
      <c r="N39" s="2">
        <f>COUNT(N44:N209)</f>
        <v>0</v>
      </c>
      <c r="O39" s="2">
        <f>IF(SUM(O44:O209)&lt;-1000,-100000000,SUM(O44:O209))</f>
        <v>-100000000</v>
      </c>
      <c r="P39" s="2">
        <f>COUNT(P44:P209)</f>
        <v>0</v>
      </c>
      <c r="Q39" s="2">
        <f>IF(SUM(Q44:Q209)&lt;-1000,-100000000,SUM(Q44:Q209))</f>
        <v>4</v>
      </c>
      <c r="R39" s="2">
        <f>COUNT(R44:R209)</f>
        <v>1</v>
      </c>
      <c r="S39" s="2">
        <f>IF(SUM(S44:S209)&lt;-1000,-100000000,SUM(S44:S209))</f>
        <v>41</v>
      </c>
      <c r="T39" s="2">
        <f>COUNT(T44:T209)</f>
        <v>11</v>
      </c>
      <c r="U39" s="2">
        <f>IF(SUM(U44:U209)&lt;-1000,-100000000,SUM(U44:U209))</f>
        <v>1</v>
      </c>
      <c r="V39" s="2">
        <f>COUNT(V44:V209)</f>
        <v>22</v>
      </c>
      <c r="W39" s="2">
        <f>IF(SUM(W44:W209)&lt;-1000,-100000000,SUM(W44:W209))</f>
        <v>5</v>
      </c>
      <c r="X39" s="2">
        <f>COUNT(X44:X209)</f>
        <v>4</v>
      </c>
      <c r="Y39" s="2">
        <f>IF(SUM(Y44:Y209)&lt;-1000,-100000000,SUM(Y44:Y209))</f>
        <v>-26</v>
      </c>
      <c r="Z39" s="2">
        <f>COUNT(Z44:Z209)</f>
        <v>3</v>
      </c>
      <c r="AA39" s="2">
        <f>IF(SUM(AA44:AA209)&lt;-1000,-100000000,SUM(AA44:AA209))</f>
        <v>-44</v>
      </c>
      <c r="AB39" s="2">
        <f>COUNT(AB44:AB209)</f>
        <v>10</v>
      </c>
      <c r="AC39" s="2">
        <f>IF(SUM(AC44:AC209)&lt;-1000,-100000000,SUM(AC44:AC209))</f>
        <v>-5</v>
      </c>
      <c r="AD39" s="2">
        <f>COUNT(AD44:AD209)</f>
        <v>1</v>
      </c>
      <c r="AE39" s="2">
        <f>IF(SUM(AE44:AE209)&lt;-1000,-100000000,SUM(AE44:AE209))</f>
        <v>-100000000</v>
      </c>
      <c r="AF39" s="2">
        <f>COUNT(AF44:AF209)</f>
        <v>0</v>
      </c>
      <c r="AG39" s="2">
        <f>IF(SUM(AG44:AG209)&lt;-1000,-100000000,SUM(AG44:AG209))</f>
        <v>-100000000</v>
      </c>
      <c r="AH39" s="2">
        <f>COUNT(AH44:AH209)</f>
        <v>0</v>
      </c>
      <c r="AI39" s="2">
        <f>IF(SUM(AI44:AI209)&lt;-1000,-100000000,SUM(AI44:AI209))</f>
        <v>-4</v>
      </c>
      <c r="AJ39" s="2">
        <f>COUNT(AJ44:AJ209)</f>
        <v>1</v>
      </c>
      <c r="AK39" s="2">
        <f>IF(SUM(AK44:AK209)&lt;-1000,-100000000,SUM(AK44:AK209))</f>
        <v>-5</v>
      </c>
      <c r="AL39" s="2">
        <f>COUNT(AL44:AL209)</f>
        <v>3</v>
      </c>
    </row>
    <row r="40" spans="1:44" hidden="1" x14ac:dyDescent="0.25">
      <c r="C40" s="2">
        <f t="shared" ref="C40:AL40" si="4">SUM(C44:C103)</f>
        <v>-100000000</v>
      </c>
      <c r="D40" s="2">
        <f t="shared" si="4"/>
        <v>0</v>
      </c>
      <c r="E40" s="2">
        <f t="shared" si="4"/>
        <v>-5</v>
      </c>
      <c r="F40" s="2">
        <f t="shared" si="4"/>
        <v>-8</v>
      </c>
      <c r="G40" s="2">
        <f t="shared" si="4"/>
        <v>30.5</v>
      </c>
      <c r="H40" s="2">
        <f t="shared" si="4"/>
        <v>24</v>
      </c>
      <c r="I40" s="2">
        <f t="shared" si="4"/>
        <v>10</v>
      </c>
      <c r="J40" s="2">
        <f t="shared" si="4"/>
        <v>20</v>
      </c>
      <c r="K40" s="2">
        <f t="shared" si="4"/>
        <v>-2.5</v>
      </c>
      <c r="L40" s="2">
        <f t="shared" si="4"/>
        <v>-8</v>
      </c>
      <c r="M40" s="2">
        <f t="shared" si="4"/>
        <v>-100000000</v>
      </c>
      <c r="N40" s="2">
        <f t="shared" si="4"/>
        <v>0</v>
      </c>
      <c r="O40" s="2">
        <f t="shared" si="4"/>
        <v>-100000000</v>
      </c>
      <c r="P40" s="2">
        <f t="shared" si="4"/>
        <v>0</v>
      </c>
      <c r="Q40" s="2">
        <f t="shared" si="4"/>
        <v>4</v>
      </c>
      <c r="R40" s="2">
        <f t="shared" si="4"/>
        <v>-4</v>
      </c>
      <c r="S40" s="2">
        <f t="shared" si="4"/>
        <v>41</v>
      </c>
      <c r="T40" s="2">
        <f t="shared" si="4"/>
        <v>48</v>
      </c>
      <c r="U40" s="2">
        <f t="shared" si="4"/>
        <v>1</v>
      </c>
      <c r="V40" s="2">
        <f t="shared" si="4"/>
        <v>-4</v>
      </c>
      <c r="W40" s="2">
        <f t="shared" si="4"/>
        <v>5</v>
      </c>
      <c r="X40" s="2">
        <f t="shared" si="4"/>
        <v>-4</v>
      </c>
      <c r="Y40" s="2">
        <f t="shared" si="4"/>
        <v>-26</v>
      </c>
      <c r="Z40" s="2">
        <f t="shared" si="4"/>
        <v>-12</v>
      </c>
      <c r="AA40" s="2">
        <f t="shared" si="4"/>
        <v>-44</v>
      </c>
      <c r="AB40" s="2">
        <f t="shared" si="4"/>
        <v>-40</v>
      </c>
      <c r="AC40" s="2">
        <f t="shared" si="4"/>
        <v>-5</v>
      </c>
      <c r="AD40" s="2">
        <f t="shared" si="4"/>
        <v>-4</v>
      </c>
      <c r="AE40" s="2">
        <f t="shared" si="4"/>
        <v>-100000000</v>
      </c>
      <c r="AF40" s="2">
        <f t="shared" si="4"/>
        <v>0</v>
      </c>
      <c r="AG40" s="2">
        <f t="shared" si="4"/>
        <v>-100000000</v>
      </c>
      <c r="AH40" s="2">
        <f t="shared" si="4"/>
        <v>0</v>
      </c>
      <c r="AI40" s="2">
        <f t="shared" si="4"/>
        <v>-4</v>
      </c>
      <c r="AJ40" s="2">
        <f t="shared" si="4"/>
        <v>-4</v>
      </c>
      <c r="AK40" s="2">
        <f t="shared" si="4"/>
        <v>-5</v>
      </c>
      <c r="AL40" s="2">
        <f t="shared" si="4"/>
        <v>-12</v>
      </c>
    </row>
    <row r="41" spans="1:44" ht="13" thickBot="1" x14ac:dyDescent="0.3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41">
        <f>MAX(AN44:AN103)</f>
        <v>142</v>
      </c>
    </row>
    <row r="42" spans="1:44" x14ac:dyDescent="0.25">
      <c r="B42" s="84" t="s">
        <v>0</v>
      </c>
      <c r="C42" s="473" t="s">
        <v>93</v>
      </c>
      <c r="D42" s="470"/>
      <c r="E42" s="469" t="s">
        <v>267</v>
      </c>
      <c r="F42" s="470"/>
      <c r="G42" s="473" t="s">
        <v>1</v>
      </c>
      <c r="H42" s="470"/>
      <c r="I42" s="469" t="s">
        <v>239</v>
      </c>
      <c r="J42" s="470"/>
      <c r="K42" s="469" t="s">
        <v>271</v>
      </c>
      <c r="L42" s="470"/>
      <c r="M42" s="473" t="s">
        <v>6</v>
      </c>
      <c r="N42" s="470"/>
      <c r="O42" s="473" t="s">
        <v>9</v>
      </c>
      <c r="P42" s="470"/>
      <c r="Q42" s="469" t="s">
        <v>288</v>
      </c>
      <c r="R42" s="470"/>
      <c r="S42" s="469" t="s">
        <v>129</v>
      </c>
      <c r="T42" s="470"/>
      <c r="U42" s="469" t="s">
        <v>140</v>
      </c>
      <c r="V42" s="470"/>
      <c r="W42" s="469" t="s">
        <v>220</v>
      </c>
      <c r="X42" s="470"/>
      <c r="Y42" s="469" t="s">
        <v>270</v>
      </c>
      <c r="Z42" s="470"/>
      <c r="AA42" s="469" t="s">
        <v>141</v>
      </c>
      <c r="AB42" s="470"/>
      <c r="AC42" s="469" t="s">
        <v>130</v>
      </c>
      <c r="AD42" s="470"/>
      <c r="AE42" s="477" t="s">
        <v>122</v>
      </c>
      <c r="AF42" s="470"/>
      <c r="AG42" s="473" t="s">
        <v>62</v>
      </c>
      <c r="AH42" s="470"/>
      <c r="AI42" s="473" t="s">
        <v>254</v>
      </c>
      <c r="AJ42" s="470"/>
      <c r="AK42" s="469" t="s">
        <v>251</v>
      </c>
      <c r="AL42" s="470"/>
      <c r="AM42" s="41">
        <f>COUNT(AM44:AM124)</f>
        <v>25</v>
      </c>
      <c r="AN42" s="86" t="s">
        <v>7</v>
      </c>
      <c r="AO42" s="85" t="s">
        <v>8</v>
      </c>
      <c r="AP42" s="87" t="s">
        <v>47</v>
      </c>
    </row>
    <row r="43" spans="1:44" ht="13" thickBot="1" x14ac:dyDescent="0.3">
      <c r="B43" s="1"/>
      <c r="C43" s="3" t="s">
        <v>3</v>
      </c>
      <c r="D43" s="4" t="s">
        <v>2</v>
      </c>
      <c r="E43" s="3" t="s">
        <v>3</v>
      </c>
      <c r="F43" s="4" t="s">
        <v>2</v>
      </c>
      <c r="G43" s="3" t="s">
        <v>3</v>
      </c>
      <c r="H43" s="4" t="s">
        <v>2</v>
      </c>
      <c r="I43" s="3" t="s">
        <v>3</v>
      </c>
      <c r="J43" s="4" t="s">
        <v>2</v>
      </c>
      <c r="K43" s="3" t="s">
        <v>3</v>
      </c>
      <c r="L43" s="4" t="s">
        <v>2</v>
      </c>
      <c r="M43" s="3" t="s">
        <v>3</v>
      </c>
      <c r="N43" s="4" t="s">
        <v>2</v>
      </c>
      <c r="O43" s="3" t="s">
        <v>3</v>
      </c>
      <c r="P43" s="4" t="s">
        <v>2</v>
      </c>
      <c r="Q43" s="3" t="s">
        <v>3</v>
      </c>
      <c r="R43" s="4" t="s">
        <v>2</v>
      </c>
      <c r="S43" s="3" t="s">
        <v>3</v>
      </c>
      <c r="T43" s="4" t="s">
        <v>2</v>
      </c>
      <c r="U43" s="3" t="s">
        <v>3</v>
      </c>
      <c r="V43" s="4" t="s">
        <v>2</v>
      </c>
      <c r="W43" s="3" t="s">
        <v>3</v>
      </c>
      <c r="X43" s="4" t="s">
        <v>2</v>
      </c>
      <c r="Y43" s="3" t="s">
        <v>3</v>
      </c>
      <c r="Z43" s="4" t="s">
        <v>2</v>
      </c>
      <c r="AA43" s="3" t="s">
        <v>3</v>
      </c>
      <c r="AB43" s="4" t="s">
        <v>2</v>
      </c>
      <c r="AC43" s="3" t="s">
        <v>3</v>
      </c>
      <c r="AD43" s="4" t="s">
        <v>2</v>
      </c>
      <c r="AE43" s="3" t="s">
        <v>3</v>
      </c>
      <c r="AF43" s="4" t="s">
        <v>2</v>
      </c>
      <c r="AG43" s="3" t="s">
        <v>3</v>
      </c>
      <c r="AH43" s="4" t="s">
        <v>2</v>
      </c>
      <c r="AI43" s="3" t="s">
        <v>3</v>
      </c>
      <c r="AJ43" s="4" t="s">
        <v>2</v>
      </c>
      <c r="AK43" s="3" t="s">
        <v>3</v>
      </c>
      <c r="AL43" s="4" t="s">
        <v>2</v>
      </c>
      <c r="AM43" s="27" t="s">
        <v>22</v>
      </c>
      <c r="AN43" s="27" t="s">
        <v>16</v>
      </c>
    </row>
    <row r="44" spans="1:44" x14ac:dyDescent="0.25">
      <c r="A44">
        <v>1</v>
      </c>
      <c r="B44" s="6"/>
      <c r="C44" s="168">
        <v>-100000000</v>
      </c>
      <c r="D44" s="11"/>
      <c r="E44" s="10"/>
      <c r="F44" s="11"/>
      <c r="G44" s="10">
        <v>0</v>
      </c>
      <c r="H44" s="11">
        <v>-4</v>
      </c>
      <c r="I44" s="241"/>
      <c r="J44" s="11"/>
      <c r="K44" s="10"/>
      <c r="L44" s="11"/>
      <c r="M44" s="168">
        <v>-100000000</v>
      </c>
      <c r="N44" s="11"/>
      <c r="O44" s="168">
        <v>-100000000</v>
      </c>
      <c r="P44" s="11"/>
      <c r="Q44" s="10"/>
      <c r="R44" s="11"/>
      <c r="S44" s="10">
        <v>10</v>
      </c>
      <c r="T44" s="11">
        <v>16</v>
      </c>
      <c r="U44" s="10">
        <v>-10</v>
      </c>
      <c r="V44" s="11">
        <v>-4</v>
      </c>
      <c r="W44" s="10"/>
      <c r="X44" s="11"/>
      <c r="Y44" s="241"/>
      <c r="Z44" s="11"/>
      <c r="AA44" s="10">
        <v>5</v>
      </c>
      <c r="AB44" s="11">
        <v>-4</v>
      </c>
      <c r="AC44" s="10">
        <v>-5</v>
      </c>
      <c r="AD44" s="11">
        <v>-4</v>
      </c>
      <c r="AE44" s="168">
        <v>-100000000</v>
      </c>
      <c r="AF44" s="11"/>
      <c r="AG44" s="168">
        <v>-100000000</v>
      </c>
      <c r="AH44" s="11"/>
      <c r="AI44" s="10"/>
      <c r="AJ44" s="11"/>
      <c r="AK44" s="10"/>
      <c r="AL44" s="11"/>
      <c r="AM44" s="28">
        <v>45575</v>
      </c>
      <c r="AN44" s="41">
        <v>5</v>
      </c>
      <c r="AO44" s="41">
        <f t="shared" ref="AO44:AP46" si="5">+C44+E44+G44+I44++K44++M44+O44+Q44+S44+U44+W44+Y44+AK44+AA44+AC44+AE44+AG44+AI44</f>
        <v>-500000000</v>
      </c>
      <c r="AP44" s="41">
        <f t="shared" si="5"/>
        <v>0</v>
      </c>
      <c r="AQ44">
        <f t="shared" ref="AQ44:AQ49" si="6">COUNT(C44:AL44)/2</f>
        <v>7.5</v>
      </c>
      <c r="AR44">
        <f t="shared" ref="AR44:AR49" si="7">+AO44/AQ44</f>
        <v>-66666666.666666664</v>
      </c>
    </row>
    <row r="45" spans="1:44" s="41" customFormat="1" x14ac:dyDescent="0.25">
      <c r="A45" s="41">
        <f>+A44+1</f>
        <v>2</v>
      </c>
      <c r="B45" s="53"/>
      <c r="C45" s="54"/>
      <c r="D45" s="15"/>
      <c r="E45" s="54"/>
      <c r="F45" s="15"/>
      <c r="G45" s="10">
        <v>-10</v>
      </c>
      <c r="H45" s="11">
        <v>-4</v>
      </c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>
        <v>10</v>
      </c>
      <c r="T45" s="15">
        <v>12</v>
      </c>
      <c r="U45" s="54">
        <v>4</v>
      </c>
      <c r="V45" s="15">
        <v>-4</v>
      </c>
      <c r="W45" s="54"/>
      <c r="X45" s="55"/>
      <c r="Y45" s="54"/>
      <c r="Z45" s="55"/>
      <c r="AA45" s="54">
        <v>-4</v>
      </c>
      <c r="AB45" s="15">
        <v>-4</v>
      </c>
      <c r="AC45" s="54"/>
      <c r="AD45" s="55"/>
      <c r="AE45" s="54"/>
      <c r="AF45" s="15"/>
      <c r="AG45" s="54"/>
      <c r="AH45" s="55"/>
      <c r="AI45" s="54"/>
      <c r="AJ45" s="55"/>
      <c r="AK45" s="54"/>
      <c r="AL45" s="55"/>
      <c r="AM45" s="24">
        <v>45659</v>
      </c>
      <c r="AN45" s="41">
        <v>30</v>
      </c>
      <c r="AO45" s="41">
        <f t="shared" si="5"/>
        <v>0</v>
      </c>
      <c r="AP45" s="41">
        <f t="shared" si="5"/>
        <v>0</v>
      </c>
      <c r="AQ45" s="41">
        <f t="shared" si="6"/>
        <v>4</v>
      </c>
      <c r="AR45" s="41">
        <f t="shared" si="7"/>
        <v>0</v>
      </c>
    </row>
    <row r="46" spans="1:44" s="41" customFormat="1" x14ac:dyDescent="0.25">
      <c r="A46" s="41">
        <f t="shared" ref="A46:A103" si="8">+A45+1</f>
        <v>3</v>
      </c>
      <c r="B46" s="53"/>
      <c r="C46" s="54"/>
      <c r="D46" s="15"/>
      <c r="E46" s="54">
        <v>5</v>
      </c>
      <c r="F46" s="15">
        <v>-4</v>
      </c>
      <c r="G46" s="94">
        <v>-2.5</v>
      </c>
      <c r="H46" s="55">
        <v>-4</v>
      </c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>
        <v>10</v>
      </c>
      <c r="T46" s="15">
        <v>16</v>
      </c>
      <c r="U46" s="94">
        <v>-2.5</v>
      </c>
      <c r="V46" s="55">
        <v>-4</v>
      </c>
      <c r="W46" s="54"/>
      <c r="X46" s="15"/>
      <c r="Y46" s="54"/>
      <c r="Z46" s="15"/>
      <c r="AA46" s="54">
        <v>-10</v>
      </c>
      <c r="AB46" s="55">
        <v>-4</v>
      </c>
      <c r="AC46" s="54"/>
      <c r="AD46" s="55"/>
      <c r="AE46" s="54"/>
      <c r="AF46" s="15"/>
      <c r="AG46" s="54"/>
      <c r="AH46" s="55"/>
      <c r="AI46" s="54"/>
      <c r="AJ46" s="55"/>
      <c r="AK46" s="54"/>
      <c r="AL46" s="55"/>
      <c r="AM46" s="24">
        <v>45701</v>
      </c>
      <c r="AN46" s="41">
        <v>56</v>
      </c>
      <c r="AO46" s="41">
        <f t="shared" si="5"/>
        <v>0</v>
      </c>
      <c r="AP46" s="41">
        <f t="shared" si="5"/>
        <v>0</v>
      </c>
      <c r="AQ46" s="41">
        <f t="shared" si="6"/>
        <v>5</v>
      </c>
      <c r="AR46" s="41">
        <f t="shared" si="7"/>
        <v>0</v>
      </c>
    </row>
    <row r="47" spans="1:44" s="41" customFormat="1" x14ac:dyDescent="0.25">
      <c r="A47" s="41">
        <f t="shared" si="8"/>
        <v>4</v>
      </c>
      <c r="B47" s="53"/>
      <c r="C47" s="54"/>
      <c r="D47" s="15"/>
      <c r="E47" s="56">
        <v>-10</v>
      </c>
      <c r="F47" s="14">
        <v>-4</v>
      </c>
      <c r="G47" s="54">
        <v>4</v>
      </c>
      <c r="H47" s="55">
        <v>-4</v>
      </c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10"/>
      <c r="T47" s="11"/>
      <c r="U47" s="56">
        <v>10</v>
      </c>
      <c r="V47" s="14">
        <v>12</v>
      </c>
      <c r="W47" s="56"/>
      <c r="X47" s="14"/>
      <c r="Y47" s="56"/>
      <c r="Z47" s="14"/>
      <c r="AA47" s="56"/>
      <c r="AB47" s="57"/>
      <c r="AC47" s="56"/>
      <c r="AD47" s="57"/>
      <c r="AE47" s="56"/>
      <c r="AF47" s="14"/>
      <c r="AG47" s="56"/>
      <c r="AH47" s="57"/>
      <c r="AI47" s="56">
        <v>-4</v>
      </c>
      <c r="AJ47" s="57">
        <v>-4</v>
      </c>
      <c r="AK47" s="56"/>
      <c r="AL47" s="57"/>
      <c r="AM47" s="24">
        <v>45702</v>
      </c>
      <c r="AN47" s="41">
        <v>57</v>
      </c>
      <c r="AO47" s="41">
        <f t="shared" ref="AO47:AP49" si="9">+C47+E47+G47+I47++K47++M47+O47+Q47+S47+U47+W47+Y47+AK47+AA47+AC47+AE47+AG47+AI47</f>
        <v>0</v>
      </c>
      <c r="AP47" s="41">
        <f t="shared" si="9"/>
        <v>0</v>
      </c>
      <c r="AQ47" s="41">
        <f t="shared" si="6"/>
        <v>4</v>
      </c>
      <c r="AR47" s="41">
        <f t="shared" si="7"/>
        <v>0</v>
      </c>
    </row>
    <row r="48" spans="1:44" s="41" customFormat="1" x14ac:dyDescent="0.25">
      <c r="A48" s="41">
        <f t="shared" si="8"/>
        <v>5</v>
      </c>
      <c r="B48" s="53"/>
      <c r="C48" s="54"/>
      <c r="D48" s="15"/>
      <c r="E48" s="54"/>
      <c r="F48" s="15"/>
      <c r="G48" s="54">
        <v>10</v>
      </c>
      <c r="H48" s="55">
        <v>12</v>
      </c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>
        <v>4</v>
      </c>
      <c r="T48" s="15">
        <v>-4</v>
      </c>
      <c r="U48" s="54">
        <v>-10</v>
      </c>
      <c r="V48" s="15">
        <v>-4</v>
      </c>
      <c r="W48" s="54"/>
      <c r="X48" s="15"/>
      <c r="Y48" s="54"/>
      <c r="Z48" s="15"/>
      <c r="AA48" s="54">
        <v>-4</v>
      </c>
      <c r="AB48" s="55">
        <v>-10</v>
      </c>
      <c r="AC48" s="54"/>
      <c r="AD48" s="55"/>
      <c r="AE48" s="54"/>
      <c r="AF48" s="15"/>
      <c r="AG48" s="54"/>
      <c r="AH48" s="55"/>
      <c r="AI48" s="54"/>
      <c r="AJ48" s="55"/>
      <c r="AK48" s="54"/>
      <c r="AL48" s="55"/>
      <c r="AM48" s="24">
        <v>45715</v>
      </c>
      <c r="AN48" s="41">
        <v>61</v>
      </c>
      <c r="AO48" s="41">
        <f t="shared" si="9"/>
        <v>0</v>
      </c>
      <c r="AP48" s="41">
        <f t="shared" si="9"/>
        <v>-6</v>
      </c>
      <c r="AQ48" s="41">
        <f t="shared" si="6"/>
        <v>4</v>
      </c>
      <c r="AR48" s="41">
        <f t="shared" si="7"/>
        <v>0</v>
      </c>
    </row>
    <row r="49" spans="1:44" s="41" customFormat="1" x14ac:dyDescent="0.25">
      <c r="A49" s="41">
        <f t="shared" si="8"/>
        <v>6</v>
      </c>
      <c r="B49" s="58"/>
      <c r="C49" s="56"/>
      <c r="D49" s="14"/>
      <c r="E49" s="56"/>
      <c r="F49" s="14"/>
      <c r="G49" s="56">
        <v>0</v>
      </c>
      <c r="H49" s="57">
        <v>-4</v>
      </c>
      <c r="I49" s="56"/>
      <c r="J49" s="14"/>
      <c r="K49" s="56">
        <v>10</v>
      </c>
      <c r="L49" s="14">
        <v>8</v>
      </c>
      <c r="M49" s="56"/>
      <c r="N49" s="57"/>
      <c r="O49" s="56"/>
      <c r="P49" s="57"/>
      <c r="Q49" s="56"/>
      <c r="R49" s="14"/>
      <c r="S49" s="56"/>
      <c r="T49" s="14"/>
      <c r="U49" s="56">
        <v>-10</v>
      </c>
      <c r="V49" s="14">
        <v>-4</v>
      </c>
      <c r="W49" s="56"/>
      <c r="X49" s="14"/>
      <c r="Y49" s="56"/>
      <c r="Z49" s="14"/>
      <c r="AA49" s="56"/>
      <c r="AB49" s="57"/>
      <c r="AC49" s="56"/>
      <c r="AD49" s="57"/>
      <c r="AE49" s="56"/>
      <c r="AF49" s="57"/>
      <c r="AG49" s="56"/>
      <c r="AH49" s="57"/>
      <c r="AI49" s="56"/>
      <c r="AJ49" s="57"/>
      <c r="AK49" s="56"/>
      <c r="AL49" s="57"/>
      <c r="AM49" s="28">
        <v>45786</v>
      </c>
      <c r="AN49" s="41">
        <v>77</v>
      </c>
      <c r="AO49" s="41">
        <f t="shared" si="9"/>
        <v>0</v>
      </c>
      <c r="AP49" s="41">
        <f t="shared" si="9"/>
        <v>0</v>
      </c>
      <c r="AQ49" s="41">
        <f t="shared" si="6"/>
        <v>3</v>
      </c>
      <c r="AR49" s="41">
        <f t="shared" si="7"/>
        <v>0</v>
      </c>
    </row>
    <row r="50" spans="1:44" s="41" customFormat="1" x14ac:dyDescent="0.25">
      <c r="A50" s="41">
        <f t="shared" si="8"/>
        <v>7</v>
      </c>
      <c r="B50" s="53"/>
      <c r="C50" s="54"/>
      <c r="D50" s="15"/>
      <c r="E50" s="54"/>
      <c r="F50" s="15"/>
      <c r="G50" s="54">
        <v>-10</v>
      </c>
      <c r="H50" s="55">
        <v>-4</v>
      </c>
      <c r="I50" s="54"/>
      <c r="J50" s="15"/>
      <c r="K50" s="54">
        <v>0</v>
      </c>
      <c r="L50" s="15">
        <v>-4</v>
      </c>
      <c r="M50" s="54"/>
      <c r="N50" s="55"/>
      <c r="O50" s="54"/>
      <c r="P50" s="55"/>
      <c r="Q50" s="54"/>
      <c r="R50" s="15"/>
      <c r="S50" s="54"/>
      <c r="T50" s="15"/>
      <c r="U50" s="54">
        <v>10</v>
      </c>
      <c r="V50" s="15">
        <v>8</v>
      </c>
      <c r="W50" s="54"/>
      <c r="X50" s="15"/>
      <c r="Y50" s="54"/>
      <c r="Z50" s="15"/>
      <c r="AA50" s="54"/>
      <c r="AB50" s="55"/>
      <c r="AC50" s="54"/>
      <c r="AD50" s="55"/>
      <c r="AE50" s="54"/>
      <c r="AF50" s="15"/>
      <c r="AG50" s="54"/>
      <c r="AH50" s="55"/>
      <c r="AI50" s="54"/>
      <c r="AJ50" s="55"/>
      <c r="AK50" s="54"/>
      <c r="AL50" s="55"/>
      <c r="AM50" s="28">
        <v>45786</v>
      </c>
      <c r="AN50" s="41">
        <v>77</v>
      </c>
      <c r="AO50" s="41">
        <f t="shared" ref="AO50:AO57" si="10">+C50+E50+G50+I50++K50++M50+O50+Q50+S50+U50+W50+Y50+AK50+AA50+AC50+AE50+AG50+AI50</f>
        <v>0</v>
      </c>
      <c r="AP50" s="41">
        <f t="shared" ref="AP50:AP57" si="11">+D50+F50+H50+J50++L50++N50+P50+R50+T50+V50+X50+Z50+AL50+AB50+AD50+AF50+AH50+AJ50</f>
        <v>0</v>
      </c>
      <c r="AQ50" s="41">
        <f t="shared" ref="AQ50:AQ57" si="12">COUNT(C50:AL50)/2</f>
        <v>3</v>
      </c>
      <c r="AR50" s="41">
        <f t="shared" ref="AR50:AR57" si="13">+AO50/AQ50</f>
        <v>0</v>
      </c>
    </row>
    <row r="51" spans="1:44" s="41" customFormat="1" x14ac:dyDescent="0.25">
      <c r="A51" s="41">
        <f t="shared" si="8"/>
        <v>8</v>
      </c>
      <c r="B51" s="53"/>
      <c r="C51" s="54"/>
      <c r="D51" s="15"/>
      <c r="E51" s="54"/>
      <c r="F51" s="15"/>
      <c r="G51" s="94">
        <v>-4</v>
      </c>
      <c r="H51" s="55">
        <v>-4</v>
      </c>
      <c r="I51" s="54"/>
      <c r="J51" s="15"/>
      <c r="K51" s="54">
        <v>4</v>
      </c>
      <c r="L51" s="15">
        <v>-4</v>
      </c>
      <c r="M51" s="54"/>
      <c r="N51" s="15"/>
      <c r="O51" s="54"/>
      <c r="P51" s="55"/>
      <c r="Q51" s="54"/>
      <c r="R51" s="15"/>
      <c r="S51" s="54"/>
      <c r="T51" s="15"/>
      <c r="U51" s="54">
        <v>10</v>
      </c>
      <c r="V51" s="15">
        <v>12</v>
      </c>
      <c r="W51" s="54"/>
      <c r="X51" s="15"/>
      <c r="Y51" s="54"/>
      <c r="Z51" s="15"/>
      <c r="AA51" s="54">
        <v>-10</v>
      </c>
      <c r="AB51" s="55">
        <v>-14</v>
      </c>
      <c r="AC51" s="54"/>
      <c r="AD51" s="55"/>
      <c r="AE51" s="54"/>
      <c r="AF51" s="15"/>
      <c r="AG51" s="54"/>
      <c r="AH51" s="55"/>
      <c r="AI51" s="54"/>
      <c r="AJ51" s="55"/>
      <c r="AK51" s="54"/>
      <c r="AL51" s="55"/>
      <c r="AM51" s="24">
        <v>45792</v>
      </c>
      <c r="AN51" s="41">
        <v>78</v>
      </c>
      <c r="AO51" s="41">
        <f t="shared" si="10"/>
        <v>0</v>
      </c>
      <c r="AP51" s="41">
        <f t="shared" si="11"/>
        <v>-10</v>
      </c>
      <c r="AQ51" s="41">
        <f t="shared" si="12"/>
        <v>4</v>
      </c>
      <c r="AR51" s="41">
        <f t="shared" si="13"/>
        <v>0</v>
      </c>
    </row>
    <row r="52" spans="1:44" s="41" customFormat="1" x14ac:dyDescent="0.25">
      <c r="A52" s="41">
        <f t="shared" si="8"/>
        <v>9</v>
      </c>
      <c r="B52" s="53"/>
      <c r="C52" s="54"/>
      <c r="D52" s="15"/>
      <c r="E52" s="54"/>
      <c r="F52" s="15"/>
      <c r="G52" s="54">
        <v>0</v>
      </c>
      <c r="H52" s="55">
        <v>-4</v>
      </c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>
        <v>10</v>
      </c>
      <c r="V52" s="15">
        <v>8</v>
      </c>
      <c r="W52" s="54"/>
      <c r="X52" s="15"/>
      <c r="Y52" s="54"/>
      <c r="Z52" s="15"/>
      <c r="AA52" s="54">
        <v>-10</v>
      </c>
      <c r="AB52" s="55">
        <v>-4</v>
      </c>
      <c r="AC52" s="54"/>
      <c r="AD52" s="55"/>
      <c r="AE52" s="54"/>
      <c r="AF52" s="15"/>
      <c r="AG52" s="54"/>
      <c r="AH52" s="55"/>
      <c r="AI52" s="54"/>
      <c r="AJ52" s="55"/>
      <c r="AK52" s="54"/>
      <c r="AL52" s="55"/>
      <c r="AM52" s="28">
        <v>45799</v>
      </c>
      <c r="AN52">
        <v>79</v>
      </c>
      <c r="AO52" s="41">
        <f t="shared" si="10"/>
        <v>0</v>
      </c>
      <c r="AP52" s="41">
        <f t="shared" si="11"/>
        <v>0</v>
      </c>
      <c r="AQ52" s="41">
        <f t="shared" si="12"/>
        <v>3</v>
      </c>
      <c r="AR52" s="41">
        <f t="shared" si="13"/>
        <v>0</v>
      </c>
    </row>
    <row r="53" spans="1:44" s="41" customFormat="1" x14ac:dyDescent="0.25">
      <c r="A53" s="41">
        <f t="shared" si="8"/>
        <v>10</v>
      </c>
      <c r="B53" s="53"/>
      <c r="C53" s="54"/>
      <c r="D53" s="15"/>
      <c r="E53" s="54"/>
      <c r="F53" s="15"/>
      <c r="G53" s="94">
        <v>0</v>
      </c>
      <c r="H53" s="15">
        <v>-4</v>
      </c>
      <c r="I53" s="54"/>
      <c r="J53" s="15"/>
      <c r="K53" s="54">
        <v>-10</v>
      </c>
      <c r="L53" s="15">
        <v>4</v>
      </c>
      <c r="M53" s="54"/>
      <c r="N53" s="55"/>
      <c r="O53" s="54"/>
      <c r="P53" s="55"/>
      <c r="Q53" s="54"/>
      <c r="R53" s="15"/>
      <c r="S53" s="54"/>
      <c r="T53" s="15"/>
      <c r="U53" s="54">
        <v>10</v>
      </c>
      <c r="V53" s="15">
        <v>8</v>
      </c>
      <c r="W53" s="54"/>
      <c r="X53" s="15"/>
      <c r="Y53" s="54"/>
      <c r="Z53" s="15"/>
      <c r="AA53" s="54"/>
      <c r="AB53" s="55"/>
      <c r="AC53" s="54"/>
      <c r="AD53" s="55"/>
      <c r="AE53" s="54"/>
      <c r="AF53" s="15"/>
      <c r="AG53" s="54"/>
      <c r="AH53" s="55"/>
      <c r="AI53" s="54"/>
      <c r="AJ53" s="55"/>
      <c r="AK53" s="54"/>
      <c r="AL53" s="55"/>
      <c r="AM53" s="28">
        <v>45813</v>
      </c>
      <c r="AN53" s="41">
        <v>91</v>
      </c>
      <c r="AO53" s="41">
        <f t="shared" si="10"/>
        <v>0</v>
      </c>
      <c r="AP53" s="41">
        <f t="shared" si="11"/>
        <v>8</v>
      </c>
      <c r="AQ53" s="41">
        <f t="shared" si="12"/>
        <v>3</v>
      </c>
      <c r="AR53" s="41">
        <f t="shared" si="13"/>
        <v>0</v>
      </c>
    </row>
    <row r="54" spans="1:44" s="41" customFormat="1" x14ac:dyDescent="0.25">
      <c r="A54" s="41">
        <f t="shared" si="8"/>
        <v>11</v>
      </c>
      <c r="B54" s="53"/>
      <c r="C54" s="54"/>
      <c r="D54" s="15"/>
      <c r="E54" s="54"/>
      <c r="F54" s="15"/>
      <c r="G54" s="54">
        <v>0</v>
      </c>
      <c r="H54" s="55">
        <v>-4</v>
      </c>
      <c r="I54" s="54">
        <v>10</v>
      </c>
      <c r="J54" s="15">
        <v>12</v>
      </c>
      <c r="K54" s="54"/>
      <c r="L54" s="15"/>
      <c r="M54" s="54"/>
      <c r="N54" s="55"/>
      <c r="O54" s="54"/>
      <c r="P54" s="55"/>
      <c r="Q54" s="54"/>
      <c r="R54" s="15"/>
      <c r="S54" s="54"/>
      <c r="T54" s="15"/>
      <c r="U54" s="54">
        <v>0</v>
      </c>
      <c r="V54" s="15">
        <v>-4</v>
      </c>
      <c r="W54" s="54"/>
      <c r="X54" s="15"/>
      <c r="Y54" s="54">
        <v>-10</v>
      </c>
      <c r="Z54" s="15">
        <v>-4</v>
      </c>
      <c r="AA54" s="54"/>
      <c r="AB54" s="55"/>
      <c r="AC54" s="54"/>
      <c r="AD54" s="55"/>
      <c r="AE54" s="54"/>
      <c r="AF54" s="15"/>
      <c r="AG54" s="54"/>
      <c r="AH54" s="55"/>
      <c r="AI54" s="54"/>
      <c r="AJ54" s="55"/>
      <c r="AK54" s="54"/>
      <c r="AL54" s="55"/>
      <c r="AM54" s="24">
        <v>45821</v>
      </c>
      <c r="AN54">
        <v>95</v>
      </c>
      <c r="AO54" s="41">
        <f t="shared" si="10"/>
        <v>0</v>
      </c>
      <c r="AP54" s="41">
        <f t="shared" si="11"/>
        <v>0</v>
      </c>
      <c r="AQ54" s="41">
        <f t="shared" si="12"/>
        <v>4</v>
      </c>
      <c r="AR54" s="41">
        <f t="shared" si="13"/>
        <v>0</v>
      </c>
    </row>
    <row r="55" spans="1:44" s="41" customFormat="1" x14ac:dyDescent="0.25">
      <c r="A55" s="41">
        <f t="shared" si="8"/>
        <v>12</v>
      </c>
      <c r="B55" s="53"/>
      <c r="C55" s="54"/>
      <c r="D55" s="15"/>
      <c r="E55" s="54"/>
      <c r="F55" s="15"/>
      <c r="G55" s="54">
        <v>-4</v>
      </c>
      <c r="H55" s="55">
        <v>-4</v>
      </c>
      <c r="I55" s="54">
        <v>4</v>
      </c>
      <c r="J55" s="15">
        <v>-4</v>
      </c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>
        <v>10</v>
      </c>
      <c r="V55" s="15">
        <v>12</v>
      </c>
      <c r="W55" s="54"/>
      <c r="X55" s="15"/>
      <c r="Y55" s="54">
        <v>-10</v>
      </c>
      <c r="Z55" s="15">
        <v>-4</v>
      </c>
      <c r="AA55" s="54"/>
      <c r="AB55" s="55"/>
      <c r="AC55" s="54"/>
      <c r="AD55" s="55"/>
      <c r="AE55" s="54"/>
      <c r="AF55" s="15"/>
      <c r="AG55" s="54"/>
      <c r="AH55" s="55"/>
      <c r="AI55" s="54"/>
      <c r="AJ55" s="55"/>
      <c r="AK55" s="54"/>
      <c r="AL55" s="55"/>
      <c r="AM55" s="24">
        <v>45821</v>
      </c>
      <c r="AN55">
        <v>95</v>
      </c>
      <c r="AO55" s="41">
        <f t="shared" si="10"/>
        <v>0</v>
      </c>
      <c r="AP55" s="41">
        <f t="shared" si="11"/>
        <v>0</v>
      </c>
      <c r="AQ55" s="41">
        <f t="shared" si="12"/>
        <v>4</v>
      </c>
      <c r="AR55" s="41">
        <f t="shared" si="13"/>
        <v>0</v>
      </c>
    </row>
    <row r="56" spans="1:44" s="41" customFormat="1" x14ac:dyDescent="0.25">
      <c r="A56" s="41">
        <f t="shared" si="8"/>
        <v>13</v>
      </c>
      <c r="B56" s="53"/>
      <c r="C56" s="54"/>
      <c r="D56" s="15"/>
      <c r="E56" s="54"/>
      <c r="F56" s="15"/>
      <c r="G56" s="54">
        <v>-10</v>
      </c>
      <c r="H56" s="15">
        <v>-4</v>
      </c>
      <c r="I56" s="54">
        <v>10</v>
      </c>
      <c r="J56" s="15">
        <v>8</v>
      </c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>
        <v>0</v>
      </c>
      <c r="V56" s="15">
        <v>-4</v>
      </c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54"/>
      <c r="AL56" s="15"/>
      <c r="AM56" s="24">
        <v>45826</v>
      </c>
      <c r="AN56">
        <v>96</v>
      </c>
      <c r="AO56" s="41">
        <f t="shared" si="10"/>
        <v>0</v>
      </c>
      <c r="AP56" s="41">
        <f t="shared" si="11"/>
        <v>0</v>
      </c>
      <c r="AQ56" s="41">
        <f t="shared" si="12"/>
        <v>3</v>
      </c>
      <c r="AR56" s="41">
        <f t="shared" si="13"/>
        <v>0</v>
      </c>
    </row>
    <row r="57" spans="1:44" s="41" customFormat="1" x14ac:dyDescent="0.25">
      <c r="A57" s="41">
        <f t="shared" si="8"/>
        <v>14</v>
      </c>
      <c r="B57" s="53"/>
      <c r="C57" s="56"/>
      <c r="D57" s="14"/>
      <c r="E57" s="56"/>
      <c r="F57" s="14"/>
      <c r="G57" s="56">
        <v>10</v>
      </c>
      <c r="H57" s="14">
        <v>16</v>
      </c>
      <c r="I57" s="56">
        <v>-10</v>
      </c>
      <c r="J57" s="14">
        <v>-4</v>
      </c>
      <c r="K57" s="56"/>
      <c r="L57" s="14"/>
      <c r="M57" s="56"/>
      <c r="N57" s="14"/>
      <c r="O57" s="56"/>
      <c r="P57" s="14"/>
      <c r="Q57" s="56"/>
      <c r="R57" s="14"/>
      <c r="S57" s="56">
        <v>5</v>
      </c>
      <c r="T57" s="14">
        <v>-4</v>
      </c>
      <c r="U57" s="56">
        <v>0</v>
      </c>
      <c r="V57" s="14">
        <v>-4</v>
      </c>
      <c r="W57" s="56"/>
      <c r="X57" s="14"/>
      <c r="Y57" s="56"/>
      <c r="Z57" s="14"/>
      <c r="AA57" s="56">
        <v>-5</v>
      </c>
      <c r="AB57" s="14">
        <v>-4</v>
      </c>
      <c r="AC57" s="56"/>
      <c r="AD57" s="14"/>
      <c r="AE57" s="56"/>
      <c r="AF57" s="14"/>
      <c r="AG57" s="56"/>
      <c r="AH57" s="14"/>
      <c r="AI57" s="56"/>
      <c r="AJ57" s="14"/>
      <c r="AK57" s="56"/>
      <c r="AL57" s="14"/>
      <c r="AM57" s="24">
        <v>45834</v>
      </c>
      <c r="AN57">
        <v>101</v>
      </c>
      <c r="AO57" s="41">
        <f t="shared" si="10"/>
        <v>0</v>
      </c>
      <c r="AP57" s="41">
        <f t="shared" si="11"/>
        <v>0</v>
      </c>
      <c r="AQ57" s="41">
        <f t="shared" si="12"/>
        <v>5</v>
      </c>
      <c r="AR57" s="41">
        <f t="shared" si="13"/>
        <v>0</v>
      </c>
    </row>
    <row r="58" spans="1:44" s="41" customFormat="1" x14ac:dyDescent="0.25">
      <c r="A58" s="41">
        <f t="shared" si="8"/>
        <v>15</v>
      </c>
      <c r="B58" s="53"/>
      <c r="C58" s="54"/>
      <c r="D58" s="15"/>
      <c r="E58" s="54"/>
      <c r="F58" s="15"/>
      <c r="G58" s="54">
        <v>10</v>
      </c>
      <c r="H58" s="15">
        <v>12</v>
      </c>
      <c r="I58" s="54"/>
      <c r="J58" s="15"/>
      <c r="K58" s="54">
        <v>-4</v>
      </c>
      <c r="L58" s="15">
        <v>-4</v>
      </c>
      <c r="M58" s="54"/>
      <c r="N58" s="15"/>
      <c r="O58" s="54"/>
      <c r="P58" s="15"/>
      <c r="Q58" s="54"/>
      <c r="R58" s="15"/>
      <c r="S58" s="54">
        <v>4</v>
      </c>
      <c r="T58" s="15">
        <v>-4</v>
      </c>
      <c r="U58" s="54">
        <v>-10</v>
      </c>
      <c r="V58" s="15">
        <v>-4</v>
      </c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54"/>
      <c r="AL58" s="15"/>
      <c r="AM58" s="24">
        <v>45856</v>
      </c>
      <c r="AN58">
        <v>111</v>
      </c>
      <c r="AO58" s="41">
        <f t="shared" ref="AO58:AO65" si="14">+C58+E58+G58+I58++K58++M58+O58+Q58+S58+U58+W58+Y58+AK58+AA58+AC58+AE58+AG58+AI58</f>
        <v>0</v>
      </c>
      <c r="AP58" s="41">
        <f t="shared" ref="AP58:AP65" si="15">+D58+F58+H58+J58++L58++N58+P58+R58+T58+V58+X58+Z58+AL58+AB58+AD58+AF58+AH58+AJ58</f>
        <v>0</v>
      </c>
      <c r="AQ58" s="41">
        <f t="shared" ref="AQ58:AQ65" si="16">COUNT(C58:AL58)/2</f>
        <v>4</v>
      </c>
      <c r="AR58" s="41">
        <f t="shared" ref="AR58:AR65" si="17">+AO58/AQ58</f>
        <v>0</v>
      </c>
    </row>
    <row r="59" spans="1:44" s="41" customFormat="1" x14ac:dyDescent="0.25">
      <c r="A59" s="41">
        <f t="shared" si="8"/>
        <v>16</v>
      </c>
      <c r="B59" s="53"/>
      <c r="C59" s="54"/>
      <c r="D59" s="15"/>
      <c r="E59" s="54"/>
      <c r="F59" s="15"/>
      <c r="G59" s="54">
        <v>10</v>
      </c>
      <c r="H59" s="15">
        <v>16</v>
      </c>
      <c r="I59" s="54">
        <v>-10</v>
      </c>
      <c r="J59" s="15">
        <v>-4</v>
      </c>
      <c r="K59" s="94">
        <v>-2.5</v>
      </c>
      <c r="L59" s="15">
        <v>-4</v>
      </c>
      <c r="M59" s="54"/>
      <c r="N59" s="15"/>
      <c r="O59" s="54"/>
      <c r="P59" s="15"/>
      <c r="Q59" s="54"/>
      <c r="R59" s="15"/>
      <c r="S59" s="54"/>
      <c r="T59" s="15"/>
      <c r="U59" s="94">
        <v>-2.5</v>
      </c>
      <c r="V59" s="15">
        <v>-4</v>
      </c>
      <c r="W59" s="54">
        <v>5</v>
      </c>
      <c r="X59" s="15">
        <v>-4</v>
      </c>
      <c r="Y59" s="54"/>
      <c r="Z59" s="15"/>
      <c r="AA59" s="54"/>
      <c r="AB59" s="15"/>
      <c r="AC59" s="54"/>
      <c r="AD59" s="15"/>
      <c r="AE59" s="54"/>
      <c r="AF59" s="15"/>
      <c r="AG59" s="54"/>
      <c r="AH59" s="15"/>
      <c r="AI59" s="54"/>
      <c r="AJ59" s="15"/>
      <c r="AK59" s="54"/>
      <c r="AL59" s="15"/>
      <c r="AM59" s="24">
        <v>45861</v>
      </c>
      <c r="AN59" s="41">
        <v>113</v>
      </c>
      <c r="AO59" s="41">
        <f t="shared" si="14"/>
        <v>0</v>
      </c>
      <c r="AP59" s="41">
        <f t="shared" si="15"/>
        <v>0</v>
      </c>
      <c r="AQ59" s="41">
        <f t="shared" si="16"/>
        <v>5</v>
      </c>
      <c r="AR59" s="41">
        <f t="shared" si="17"/>
        <v>0</v>
      </c>
    </row>
    <row r="60" spans="1:44" s="41" customFormat="1" x14ac:dyDescent="0.25">
      <c r="A60" s="41">
        <f t="shared" si="8"/>
        <v>17</v>
      </c>
      <c r="B60" s="53"/>
      <c r="C60" s="54"/>
      <c r="D60" s="15"/>
      <c r="E60" s="54"/>
      <c r="F60" s="15"/>
      <c r="G60" s="54">
        <v>5</v>
      </c>
      <c r="H60" s="15">
        <v>-4</v>
      </c>
      <c r="I60" s="54">
        <v>10</v>
      </c>
      <c r="J60" s="15">
        <v>16</v>
      </c>
      <c r="K60" s="54">
        <v>0</v>
      </c>
      <c r="L60" s="15">
        <v>-4</v>
      </c>
      <c r="M60" s="54"/>
      <c r="N60" s="15"/>
      <c r="O60" s="54"/>
      <c r="P60" s="15"/>
      <c r="Q60" s="54"/>
      <c r="R60" s="15"/>
      <c r="S60" s="54"/>
      <c r="T60" s="15"/>
      <c r="U60" s="54">
        <v>-10</v>
      </c>
      <c r="V60" s="15">
        <v>-4</v>
      </c>
      <c r="W60" s="54">
        <v>-5</v>
      </c>
      <c r="X60" s="15">
        <v>-4</v>
      </c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54"/>
      <c r="AL60" s="15"/>
      <c r="AM60" s="24">
        <v>45861</v>
      </c>
      <c r="AN60">
        <v>113</v>
      </c>
      <c r="AO60" s="41">
        <f t="shared" si="14"/>
        <v>0</v>
      </c>
      <c r="AP60" s="41">
        <f t="shared" si="15"/>
        <v>0</v>
      </c>
      <c r="AQ60" s="41">
        <f t="shared" si="16"/>
        <v>5</v>
      </c>
      <c r="AR60" s="41">
        <f t="shared" si="17"/>
        <v>0</v>
      </c>
    </row>
    <row r="61" spans="1:44" s="41" customFormat="1" x14ac:dyDescent="0.25">
      <c r="A61" s="41">
        <f t="shared" si="8"/>
        <v>18</v>
      </c>
      <c r="B61" s="53"/>
      <c r="C61" s="56"/>
      <c r="D61" s="14"/>
      <c r="E61" s="56"/>
      <c r="F61" s="14"/>
      <c r="G61" s="56">
        <v>4</v>
      </c>
      <c r="H61" s="14">
        <v>-4</v>
      </c>
      <c r="I61" s="56"/>
      <c r="J61" s="14"/>
      <c r="K61" s="56"/>
      <c r="L61" s="14"/>
      <c r="M61" s="56"/>
      <c r="N61" s="14"/>
      <c r="O61" s="56"/>
      <c r="P61" s="14"/>
      <c r="Q61" s="56"/>
      <c r="R61" s="14"/>
      <c r="S61" s="56"/>
      <c r="T61" s="14"/>
      <c r="U61" s="56">
        <v>-4</v>
      </c>
      <c r="V61" s="14">
        <v>-4</v>
      </c>
      <c r="W61" s="56"/>
      <c r="X61" s="14"/>
      <c r="Y61" s="56"/>
      <c r="Z61" s="14"/>
      <c r="AA61" s="56">
        <v>10</v>
      </c>
      <c r="AB61" s="14">
        <v>12</v>
      </c>
      <c r="AC61" s="56"/>
      <c r="AD61" s="14"/>
      <c r="AE61" s="56"/>
      <c r="AF61" s="14"/>
      <c r="AG61" s="56"/>
      <c r="AH61" s="14"/>
      <c r="AI61" s="56"/>
      <c r="AJ61" s="14"/>
      <c r="AK61" s="56">
        <v>-10</v>
      </c>
      <c r="AL61" s="14">
        <v>-4</v>
      </c>
      <c r="AM61" s="24">
        <v>45867</v>
      </c>
      <c r="AN61">
        <v>115</v>
      </c>
      <c r="AO61" s="41">
        <f t="shared" si="14"/>
        <v>0</v>
      </c>
      <c r="AP61" s="41">
        <f t="shared" si="15"/>
        <v>0</v>
      </c>
      <c r="AQ61" s="41">
        <f t="shared" si="16"/>
        <v>4</v>
      </c>
      <c r="AR61" s="41">
        <f t="shared" si="17"/>
        <v>0</v>
      </c>
    </row>
    <row r="62" spans="1:44" s="41" customFormat="1" x14ac:dyDescent="0.25">
      <c r="A62" s="41">
        <f t="shared" si="8"/>
        <v>19</v>
      </c>
      <c r="B62" s="53"/>
      <c r="C62" s="54"/>
      <c r="D62" s="15"/>
      <c r="E62" s="54"/>
      <c r="F62" s="15"/>
      <c r="G62" s="54">
        <v>10</v>
      </c>
      <c r="H62" s="15">
        <v>24</v>
      </c>
      <c r="I62" s="54">
        <v>6</v>
      </c>
      <c r="J62" s="15">
        <v>-4</v>
      </c>
      <c r="K62" s="54"/>
      <c r="L62" s="15"/>
      <c r="M62" s="54"/>
      <c r="N62" s="15"/>
      <c r="O62" s="54"/>
      <c r="P62" s="15"/>
      <c r="Q62" s="54"/>
      <c r="R62" s="15"/>
      <c r="S62" s="54">
        <v>-2</v>
      </c>
      <c r="T62" s="15">
        <v>-4</v>
      </c>
      <c r="U62" s="54">
        <v>2</v>
      </c>
      <c r="V62" s="15">
        <v>-4</v>
      </c>
      <c r="W62" s="54"/>
      <c r="X62" s="15"/>
      <c r="Y62" s="54">
        <v>-6</v>
      </c>
      <c r="Z62" s="15">
        <v>-4</v>
      </c>
      <c r="AA62" s="54">
        <v>-10</v>
      </c>
      <c r="AB62" s="15">
        <v>-4</v>
      </c>
      <c r="AC62" s="54"/>
      <c r="AD62" s="15"/>
      <c r="AE62" s="54"/>
      <c r="AF62" s="15"/>
      <c r="AG62" s="54"/>
      <c r="AH62" s="15"/>
      <c r="AI62" s="54"/>
      <c r="AJ62" s="15"/>
      <c r="AK62" s="54">
        <v>0</v>
      </c>
      <c r="AL62" s="15">
        <v>-4</v>
      </c>
      <c r="AM62" s="24">
        <v>45869</v>
      </c>
      <c r="AN62">
        <v>116</v>
      </c>
      <c r="AO62" s="41">
        <f t="shared" si="14"/>
        <v>0</v>
      </c>
      <c r="AP62" s="41">
        <f t="shared" si="15"/>
        <v>0</v>
      </c>
      <c r="AQ62" s="41">
        <f t="shared" si="16"/>
        <v>7</v>
      </c>
      <c r="AR62" s="41">
        <f t="shared" si="17"/>
        <v>0</v>
      </c>
    </row>
    <row r="63" spans="1:44" s="41" customFormat="1" x14ac:dyDescent="0.25">
      <c r="A63" s="41">
        <f t="shared" si="8"/>
        <v>20</v>
      </c>
      <c r="B63" s="53"/>
      <c r="C63" s="54"/>
      <c r="D63" s="15"/>
      <c r="E63" s="54"/>
      <c r="F63" s="15"/>
      <c r="G63" s="54">
        <v>-2</v>
      </c>
      <c r="H63" s="15">
        <v>-4</v>
      </c>
      <c r="I63" s="54">
        <v>-10</v>
      </c>
      <c r="J63" s="15">
        <v>-4</v>
      </c>
      <c r="K63" s="54"/>
      <c r="L63" s="15"/>
      <c r="M63" s="54"/>
      <c r="N63" s="15"/>
      <c r="O63" s="54"/>
      <c r="P63" s="15"/>
      <c r="Q63" s="54">
        <v>4</v>
      </c>
      <c r="R63" s="15">
        <v>-4</v>
      </c>
      <c r="S63" s="54">
        <v>10</v>
      </c>
      <c r="T63" s="15">
        <v>20</v>
      </c>
      <c r="U63" s="54">
        <v>4</v>
      </c>
      <c r="V63" s="15">
        <v>-4</v>
      </c>
      <c r="W63" s="54"/>
      <c r="X63" s="15"/>
      <c r="Y63" s="54"/>
      <c r="Z63" s="15"/>
      <c r="AA63" s="54">
        <v>-6</v>
      </c>
      <c r="AB63" s="15">
        <v>-4</v>
      </c>
      <c r="AC63" s="54"/>
      <c r="AD63" s="15"/>
      <c r="AE63" s="54"/>
      <c r="AF63" s="15"/>
      <c r="AG63" s="54"/>
      <c r="AH63" s="15"/>
      <c r="AI63" s="54"/>
      <c r="AJ63" s="15"/>
      <c r="AK63" s="54"/>
      <c r="AL63" s="15"/>
      <c r="AM63" s="24">
        <v>45882</v>
      </c>
      <c r="AN63">
        <v>123</v>
      </c>
      <c r="AO63" s="41">
        <f t="shared" si="14"/>
        <v>0</v>
      </c>
      <c r="AP63" s="41">
        <f t="shared" si="15"/>
        <v>0</v>
      </c>
      <c r="AQ63" s="41">
        <f t="shared" si="16"/>
        <v>6</v>
      </c>
      <c r="AR63" s="41">
        <f t="shared" si="17"/>
        <v>0</v>
      </c>
    </row>
    <row r="64" spans="1:44" s="41" customFormat="1" x14ac:dyDescent="0.25">
      <c r="A64" s="41">
        <f t="shared" si="8"/>
        <v>21</v>
      </c>
      <c r="B64" s="53"/>
      <c r="C64" s="54"/>
      <c r="D64" s="15"/>
      <c r="E64" s="54"/>
      <c r="F64" s="15"/>
      <c r="G64" s="54">
        <v>0</v>
      </c>
      <c r="H64" s="15">
        <v>-4</v>
      </c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>
        <v>-10</v>
      </c>
      <c r="V64" s="15">
        <v>-4</v>
      </c>
      <c r="W64" s="54">
        <v>10</v>
      </c>
      <c r="X64" s="15">
        <v>8</v>
      </c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54"/>
      <c r="AL64" s="15"/>
      <c r="AM64" s="24">
        <v>45910</v>
      </c>
      <c r="AN64" s="41">
        <v>134</v>
      </c>
      <c r="AO64" s="41">
        <f t="shared" si="14"/>
        <v>0</v>
      </c>
      <c r="AP64" s="41">
        <f t="shared" si="15"/>
        <v>0</v>
      </c>
      <c r="AQ64" s="41">
        <f t="shared" si="16"/>
        <v>3</v>
      </c>
      <c r="AR64" s="41">
        <f t="shared" si="17"/>
        <v>0</v>
      </c>
    </row>
    <row r="65" spans="1:44" s="41" customFormat="1" x14ac:dyDescent="0.25">
      <c r="A65" s="41">
        <f t="shared" si="8"/>
        <v>22</v>
      </c>
      <c r="B65" s="53"/>
      <c r="C65" s="54"/>
      <c r="D65" s="15"/>
      <c r="E65" s="54"/>
      <c r="F65" s="15"/>
      <c r="G65" s="54">
        <v>-10</v>
      </c>
      <c r="H65" s="15">
        <v>-4</v>
      </c>
      <c r="I65" s="54">
        <v>10</v>
      </c>
      <c r="J65" s="15">
        <v>16</v>
      </c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>
        <v>0</v>
      </c>
      <c r="V65" s="15">
        <v>-4</v>
      </c>
      <c r="W65" s="54">
        <v>-5</v>
      </c>
      <c r="X65" s="15">
        <v>-4</v>
      </c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54">
        <v>5</v>
      </c>
      <c r="AL65" s="15">
        <v>-4</v>
      </c>
      <c r="AM65" s="24">
        <v>19</v>
      </c>
      <c r="AN65" s="41">
        <v>139</v>
      </c>
      <c r="AO65" s="41">
        <f t="shared" si="14"/>
        <v>0</v>
      </c>
      <c r="AP65" s="41">
        <f t="shared" si="15"/>
        <v>0</v>
      </c>
      <c r="AQ65" s="41">
        <f t="shared" si="16"/>
        <v>5</v>
      </c>
      <c r="AR65" s="41">
        <f t="shared" si="17"/>
        <v>0</v>
      </c>
    </row>
    <row r="66" spans="1:44" s="41" customFormat="1" x14ac:dyDescent="0.25">
      <c r="A66" s="41">
        <f t="shared" si="8"/>
        <v>23</v>
      </c>
      <c r="B66" s="53"/>
      <c r="C66" s="54"/>
      <c r="D66" s="15"/>
      <c r="E66" s="54"/>
      <c r="F66" s="15"/>
      <c r="G66" s="54">
        <v>10</v>
      </c>
      <c r="H66" s="15">
        <v>8</v>
      </c>
      <c r="I66" s="54">
        <v>0</v>
      </c>
      <c r="J66" s="15">
        <v>-4</v>
      </c>
      <c r="K66" s="54"/>
      <c r="L66" s="15"/>
      <c r="M66" s="54"/>
      <c r="N66" s="15"/>
      <c r="O66" s="54"/>
      <c r="P66" s="15"/>
      <c r="Q66" s="54"/>
      <c r="R66" s="15"/>
      <c r="S66" s="54">
        <v>-10</v>
      </c>
      <c r="T66" s="15">
        <v>-4</v>
      </c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54"/>
      <c r="AL66" s="15"/>
      <c r="AM66" s="24">
        <v>45926</v>
      </c>
      <c r="AN66" s="41">
        <v>142</v>
      </c>
      <c r="AO66" s="41">
        <f t="shared" ref="AO66:AO71" si="18">+C66+E66+G66+I66++K66++M66+O66+Q66+S66+U66+W66+Y66+AK66+AA66+AC66+AE66+AG66+AI66</f>
        <v>0</v>
      </c>
      <c r="AP66" s="41">
        <f t="shared" ref="AP66:AP71" si="19">+D66+F66+H66+J66++L66++N66+P66+R66+T66+V66+X66+Z66+AL66+AB66+AD66+AF66+AH66+AJ66</f>
        <v>0</v>
      </c>
      <c r="AQ66" s="41">
        <f t="shared" ref="AQ66:AQ71" si="20">COUNT(C66:AL66)/2</f>
        <v>3</v>
      </c>
      <c r="AR66" s="41">
        <f t="shared" ref="AR66:AR71" si="21">+AO66/AQ66</f>
        <v>0</v>
      </c>
    </row>
    <row r="67" spans="1:44" s="41" customFormat="1" x14ac:dyDescent="0.25">
      <c r="A67" s="41">
        <f t="shared" si="8"/>
        <v>24</v>
      </c>
      <c r="B67" s="53"/>
      <c r="C67" s="54"/>
      <c r="D67" s="15"/>
      <c r="E67" s="54"/>
      <c r="F67" s="15"/>
      <c r="G67" s="54">
        <v>10</v>
      </c>
      <c r="H67" s="15">
        <v>8</v>
      </c>
      <c r="I67" s="54">
        <v>0</v>
      </c>
      <c r="J67" s="15">
        <v>-4</v>
      </c>
      <c r="K67" s="54"/>
      <c r="L67" s="15"/>
      <c r="M67" s="54"/>
      <c r="N67" s="15"/>
      <c r="O67" s="54"/>
      <c r="P67" s="15"/>
      <c r="Q67" s="54"/>
      <c r="R67" s="15"/>
      <c r="S67" s="54">
        <v>-10</v>
      </c>
      <c r="T67" s="15">
        <v>-4</v>
      </c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54"/>
      <c r="AL67" s="15"/>
      <c r="AM67" s="24">
        <v>45926</v>
      </c>
      <c r="AN67">
        <v>142</v>
      </c>
      <c r="AO67" s="41">
        <f t="shared" si="18"/>
        <v>0</v>
      </c>
      <c r="AP67" s="41">
        <f t="shared" si="19"/>
        <v>0</v>
      </c>
      <c r="AQ67" s="41">
        <f t="shared" si="20"/>
        <v>3</v>
      </c>
      <c r="AR67" s="41">
        <f t="shared" si="21"/>
        <v>0</v>
      </c>
    </row>
    <row r="68" spans="1:44" s="41" customFormat="1" x14ac:dyDescent="0.25">
      <c r="A68" s="41">
        <f t="shared" si="8"/>
        <v>25</v>
      </c>
      <c r="B68" s="53"/>
      <c r="C68" s="54"/>
      <c r="D68" s="15"/>
      <c r="E68" s="54"/>
      <c r="F68" s="15"/>
      <c r="G68" s="54">
        <v>0</v>
      </c>
      <c r="H68" s="15">
        <v>-4</v>
      </c>
      <c r="I68" s="54">
        <v>-10</v>
      </c>
      <c r="J68" s="15">
        <v>-4</v>
      </c>
      <c r="K68" s="54"/>
      <c r="L68" s="15"/>
      <c r="M68" s="54"/>
      <c r="N68" s="15"/>
      <c r="O68" s="54"/>
      <c r="P68" s="15"/>
      <c r="Q68" s="54"/>
      <c r="R68" s="15"/>
      <c r="S68" s="54">
        <v>10</v>
      </c>
      <c r="T68" s="15">
        <v>8</v>
      </c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54"/>
      <c r="AL68" s="15"/>
      <c r="AM68" s="24">
        <v>45926</v>
      </c>
      <c r="AN68">
        <v>142</v>
      </c>
      <c r="AO68" s="41">
        <f t="shared" si="18"/>
        <v>0</v>
      </c>
      <c r="AP68" s="41">
        <f t="shared" si="19"/>
        <v>0</v>
      </c>
      <c r="AQ68" s="41">
        <f t="shared" si="20"/>
        <v>3</v>
      </c>
      <c r="AR68" s="41">
        <f t="shared" si="21"/>
        <v>0</v>
      </c>
    </row>
    <row r="69" spans="1:44" s="41" customFormat="1" x14ac:dyDescent="0.25">
      <c r="A69" s="41">
        <f t="shared" si="8"/>
        <v>26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54"/>
      <c r="AL69" s="15"/>
      <c r="AM69" s="24"/>
      <c r="AN69"/>
      <c r="AO69" s="41">
        <f t="shared" si="18"/>
        <v>0</v>
      </c>
      <c r="AP69" s="41">
        <f t="shared" si="19"/>
        <v>0</v>
      </c>
      <c r="AQ69" s="41">
        <f t="shared" si="20"/>
        <v>0</v>
      </c>
      <c r="AR69" s="41" t="e">
        <f t="shared" si="21"/>
        <v>#DIV/0!</v>
      </c>
    </row>
    <row r="70" spans="1:44" s="41" customFormat="1" x14ac:dyDescent="0.25">
      <c r="A70" s="41">
        <f t="shared" si="8"/>
        <v>27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54"/>
      <c r="AL70" s="15"/>
      <c r="AM70" s="28"/>
      <c r="AN70" s="76"/>
      <c r="AO70" s="41">
        <f t="shared" si="18"/>
        <v>0</v>
      </c>
      <c r="AP70" s="41">
        <f t="shared" si="19"/>
        <v>0</v>
      </c>
      <c r="AQ70" s="41">
        <f t="shared" si="20"/>
        <v>0</v>
      </c>
      <c r="AR70" s="41" t="e">
        <f t="shared" si="21"/>
        <v>#DIV/0!</v>
      </c>
    </row>
    <row r="71" spans="1:44" s="41" customFormat="1" x14ac:dyDescent="0.25">
      <c r="A71" s="41">
        <f t="shared" si="8"/>
        <v>28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54"/>
      <c r="AL71" s="15"/>
      <c r="AM71" s="24"/>
      <c r="AN71" s="76"/>
      <c r="AO71" s="41">
        <f t="shared" si="18"/>
        <v>0</v>
      </c>
      <c r="AP71" s="41">
        <f t="shared" si="19"/>
        <v>0</v>
      </c>
      <c r="AQ71" s="41">
        <f t="shared" si="20"/>
        <v>0</v>
      </c>
      <c r="AR71" s="41" t="e">
        <f t="shared" si="21"/>
        <v>#DIV/0!</v>
      </c>
    </row>
    <row r="72" spans="1:44" s="41" customFormat="1" x14ac:dyDescent="0.25">
      <c r="A72" s="41">
        <f t="shared" si="8"/>
        <v>29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54"/>
      <c r="AL72" s="15"/>
      <c r="AM72" s="24"/>
      <c r="AN72" s="76"/>
    </row>
    <row r="73" spans="1:44" s="41" customFormat="1" x14ac:dyDescent="0.25">
      <c r="A73" s="41">
        <f t="shared" si="8"/>
        <v>30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54"/>
      <c r="AL73" s="15"/>
      <c r="AM73" s="24"/>
      <c r="AN73" s="76"/>
    </row>
    <row r="74" spans="1:44" s="41" customFormat="1" x14ac:dyDescent="0.25">
      <c r="A74" s="41">
        <f t="shared" si="8"/>
        <v>31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54"/>
      <c r="AL74" s="15"/>
      <c r="AM74" s="24"/>
      <c r="AN74" s="76"/>
    </row>
    <row r="75" spans="1:44" s="41" customFormat="1" x14ac:dyDescent="0.25">
      <c r="A75" s="41">
        <f t="shared" si="8"/>
        <v>32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54"/>
      <c r="AL75" s="15"/>
      <c r="AM75" s="24"/>
    </row>
    <row r="76" spans="1:44" s="41" customFormat="1" x14ac:dyDescent="0.25">
      <c r="A76" s="41">
        <f t="shared" si="8"/>
        <v>33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54"/>
      <c r="AL76" s="15"/>
      <c r="AM76" s="24"/>
    </row>
    <row r="77" spans="1:44" s="41" customFormat="1" x14ac:dyDescent="0.25">
      <c r="A77" s="41">
        <f t="shared" si="8"/>
        <v>34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54"/>
      <c r="AL77" s="15"/>
      <c r="AM77" s="24"/>
    </row>
    <row r="78" spans="1:44" s="41" customFormat="1" x14ac:dyDescent="0.25">
      <c r="A78" s="41">
        <f t="shared" si="8"/>
        <v>35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54"/>
      <c r="AL78" s="15"/>
      <c r="AM78" s="24"/>
    </row>
    <row r="79" spans="1:44" s="41" customFormat="1" x14ac:dyDescent="0.25">
      <c r="A79" s="41">
        <f t="shared" si="8"/>
        <v>36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28"/>
    </row>
    <row r="80" spans="1:44" s="41" customFormat="1" x14ac:dyDescent="0.25">
      <c r="A80" s="41">
        <f t="shared" si="8"/>
        <v>37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28"/>
    </row>
    <row r="81" spans="1:40" s="41" customFormat="1" x14ac:dyDescent="0.25">
      <c r="A81" s="41">
        <f t="shared" si="8"/>
        <v>38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28"/>
    </row>
    <row r="82" spans="1:40" s="41" customFormat="1" x14ac:dyDescent="0.25">
      <c r="A82" s="41">
        <f t="shared" si="8"/>
        <v>39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28"/>
    </row>
    <row r="83" spans="1:40" s="41" customFormat="1" x14ac:dyDescent="0.25">
      <c r="A83" s="41">
        <f t="shared" si="8"/>
        <v>40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54"/>
      <c r="AL83" s="15"/>
      <c r="AM83" s="24"/>
    </row>
    <row r="84" spans="1:40" s="41" customFormat="1" x14ac:dyDescent="0.25">
      <c r="A84" s="41">
        <f t="shared" si="8"/>
        <v>41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54"/>
      <c r="AL84" s="15"/>
      <c r="AM84" s="24"/>
    </row>
    <row r="85" spans="1:40" s="41" customFormat="1" x14ac:dyDescent="0.25">
      <c r="A85" s="41">
        <f t="shared" si="8"/>
        <v>42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24"/>
    </row>
    <row r="86" spans="1:40" s="41" customFormat="1" x14ac:dyDescent="0.25">
      <c r="A86" s="41">
        <f t="shared" si="8"/>
        <v>43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24"/>
    </row>
    <row r="87" spans="1:40" s="41" customFormat="1" x14ac:dyDescent="0.25">
      <c r="A87" s="41">
        <f t="shared" si="8"/>
        <v>44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28"/>
    </row>
    <row r="88" spans="1:40" s="41" customFormat="1" x14ac:dyDescent="0.25">
      <c r="A88" s="41">
        <f t="shared" si="8"/>
        <v>45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24"/>
    </row>
    <row r="89" spans="1:40" s="41" customFormat="1" x14ac:dyDescent="0.25">
      <c r="A89" s="41">
        <f t="shared" si="8"/>
        <v>46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24"/>
      <c r="AN89" s="76"/>
    </row>
    <row r="90" spans="1:40" s="41" customFormat="1" x14ac:dyDescent="0.25">
      <c r="A90" s="41">
        <f t="shared" si="8"/>
        <v>47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24"/>
      <c r="AN90" s="76"/>
    </row>
    <row r="91" spans="1:40" s="41" customFormat="1" x14ac:dyDescent="0.25">
      <c r="A91" s="41">
        <f t="shared" si="8"/>
        <v>48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28"/>
    </row>
    <row r="92" spans="1:40" s="41" customFormat="1" x14ac:dyDescent="0.25">
      <c r="A92" s="41">
        <f t="shared" si="8"/>
        <v>49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24"/>
    </row>
    <row r="93" spans="1:40" s="41" customFormat="1" x14ac:dyDescent="0.25">
      <c r="A93" s="41">
        <f t="shared" si="8"/>
        <v>50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28"/>
    </row>
    <row r="94" spans="1:40" s="41" customFormat="1" x14ac:dyDescent="0.25">
      <c r="A94" s="41">
        <f t="shared" si="8"/>
        <v>51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28"/>
    </row>
    <row r="95" spans="1:40" s="41" customFormat="1" x14ac:dyDescent="0.25">
      <c r="A95" s="41">
        <f t="shared" si="8"/>
        <v>52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24"/>
    </row>
    <row r="96" spans="1:40" s="41" customFormat="1" x14ac:dyDescent="0.25">
      <c r="A96" s="41">
        <f t="shared" si="8"/>
        <v>53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24"/>
    </row>
    <row r="97" spans="1:40" s="41" customFormat="1" x14ac:dyDescent="0.25">
      <c r="A97" s="41">
        <f t="shared" si="8"/>
        <v>54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24"/>
    </row>
    <row r="98" spans="1:40" s="41" customFormat="1" x14ac:dyDescent="0.25">
      <c r="A98" s="41">
        <f t="shared" si="8"/>
        <v>55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24"/>
      <c r="AN98"/>
    </row>
    <row r="99" spans="1:40" s="41" customFormat="1" x14ac:dyDescent="0.25">
      <c r="A99" s="41">
        <f t="shared" si="8"/>
        <v>56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24"/>
      <c r="AN99"/>
    </row>
    <row r="100" spans="1:40" s="41" customFormat="1" x14ac:dyDescent="0.25">
      <c r="A100" s="41">
        <f t="shared" si="8"/>
        <v>57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24"/>
      <c r="AN100"/>
    </row>
    <row r="101" spans="1:40" s="41" customFormat="1" x14ac:dyDescent="0.25">
      <c r="A101" s="41">
        <f t="shared" si="8"/>
        <v>58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24"/>
      <c r="AN101"/>
    </row>
    <row r="102" spans="1:40" s="41" customFormat="1" x14ac:dyDescent="0.25">
      <c r="A102" s="41">
        <f t="shared" si="8"/>
        <v>59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24"/>
      <c r="AN102"/>
    </row>
    <row r="103" spans="1:40" s="41" customFormat="1" x14ac:dyDescent="0.25">
      <c r="A103" s="41">
        <f t="shared" si="8"/>
        <v>60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24"/>
      <c r="AN103"/>
    </row>
    <row r="104" spans="1:40" s="41" customFormat="1" x14ac:dyDescent="0.25"/>
    <row r="105" spans="1:40" s="41" customFormat="1" x14ac:dyDescent="0.25"/>
    <row r="106" spans="1:40" s="41" customFormat="1" x14ac:dyDescent="0.25"/>
    <row r="107" spans="1:40" s="41" customFormat="1" x14ac:dyDescent="0.25"/>
    <row r="108" spans="1:40" s="41" customFormat="1" x14ac:dyDescent="0.25"/>
    <row r="109" spans="1:40" s="41" customFormat="1" x14ac:dyDescent="0.25"/>
    <row r="110" spans="1:40" s="41" customFormat="1" x14ac:dyDescent="0.25"/>
    <row r="111" spans="1:40" s="41" customFormat="1" x14ac:dyDescent="0.25"/>
    <row r="112" spans="1:40" s="41" customFormat="1" x14ac:dyDescent="0.25"/>
  </sheetData>
  <sortState xmlns:xlrd2="http://schemas.microsoft.com/office/spreadsheetml/2017/richdata2" ref="B5:G17">
    <sortCondition descending="1" ref="G5:G22"/>
    <sortCondition ref="C5:C22"/>
    <sortCondition ref="E5:E22"/>
  </sortState>
  <mergeCells count="18">
    <mergeCell ref="C42:D42"/>
    <mergeCell ref="E42:F42"/>
    <mergeCell ref="G42:H42"/>
    <mergeCell ref="I42:J42"/>
    <mergeCell ref="S42:T42"/>
    <mergeCell ref="W42:X42"/>
    <mergeCell ref="Y42:Z42"/>
    <mergeCell ref="K42:L42"/>
    <mergeCell ref="M42:N42"/>
    <mergeCell ref="O42:P42"/>
    <mergeCell ref="Q42:R42"/>
    <mergeCell ref="U42:V42"/>
    <mergeCell ref="AI42:AJ42"/>
    <mergeCell ref="AK42:AL42"/>
    <mergeCell ref="AA42:AB42"/>
    <mergeCell ref="AC42:AD42"/>
    <mergeCell ref="AE42:AF42"/>
    <mergeCell ref="AG42:AH42"/>
  </mergeCells>
  <phoneticPr fontId="4" type="noConversion"/>
  <pageMargins left="0.75" right="0.75" top="1" bottom="1" header="0" footer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6">
    <pageSetUpPr fitToPage="1"/>
  </sheetPr>
  <dimension ref="A1:BE217"/>
  <sheetViews>
    <sheetView zoomScale="70" zoomScaleNormal="70" workbookViewId="0">
      <selection activeCell="AO67" sqref="AO67:AP67"/>
    </sheetView>
  </sheetViews>
  <sheetFormatPr baseColWidth="10" defaultColWidth="11.54296875" defaultRowHeight="12.5" x14ac:dyDescent="0.25"/>
  <cols>
    <col min="1" max="1" width="5.54296875" customWidth="1"/>
    <col min="2" max="2" width="10.7265625" customWidth="1"/>
    <col min="3" max="3" width="5.54296875" customWidth="1"/>
    <col min="4" max="4" width="5.26953125" customWidth="1"/>
    <col min="5" max="5" width="4.453125" customWidth="1"/>
    <col min="6" max="7" width="4.54296875" customWidth="1"/>
    <col min="8" max="8" width="4.81640625" customWidth="1"/>
    <col min="9" max="24" width="3.81640625" customWidth="1"/>
    <col min="25" max="25" width="3.54296875" customWidth="1"/>
    <col min="26" max="26" width="4.453125" customWidth="1"/>
    <col min="27" max="35" width="3.81640625" customWidth="1"/>
    <col min="36" max="36" width="4.54296875" customWidth="1"/>
    <col min="37" max="37" width="3.81640625" customWidth="1"/>
    <col min="38" max="38" width="4.7265625" customWidth="1"/>
    <col min="39" max="40" width="3.81640625" customWidth="1"/>
    <col min="41" max="41" width="11.453125" style="24" customWidth="1"/>
    <col min="45" max="45" width="8.453125" customWidth="1"/>
  </cols>
  <sheetData>
    <row r="1" spans="1:45" ht="13" x14ac:dyDescent="0.3">
      <c r="A1" s="5" t="s">
        <v>91</v>
      </c>
    </row>
    <row r="2" spans="1:45" x14ac:dyDescent="0.25">
      <c r="A2" t="s">
        <v>10</v>
      </c>
    </row>
    <row r="3" spans="1:45" ht="13" thickBot="1" x14ac:dyDescent="0.3">
      <c r="A3">
        <f>+GENERAL!B6</f>
        <v>12</v>
      </c>
      <c r="C3" s="41">
        <f>SUM(C5:C11)</f>
        <v>13</v>
      </c>
      <c r="E3" s="41">
        <f>SUM(E5:E13)</f>
        <v>0</v>
      </c>
      <c r="F3" s="41"/>
    </row>
    <row r="4" spans="1:45" ht="13" thickBot="1" x14ac:dyDescent="0.3">
      <c r="A4" s="19"/>
      <c r="B4" s="19"/>
      <c r="C4" s="20" t="s">
        <v>3</v>
      </c>
      <c r="D4" s="273" t="s">
        <v>168</v>
      </c>
      <c r="E4" s="273" t="s">
        <v>2</v>
      </c>
      <c r="F4" s="273" t="s">
        <v>42</v>
      </c>
      <c r="G4" s="22" t="s">
        <v>12</v>
      </c>
      <c r="P4" s="65"/>
      <c r="T4" s="238"/>
      <c r="X4" s="238"/>
      <c r="Z4" s="65"/>
      <c r="AB4" s="238"/>
      <c r="AD4" s="238"/>
      <c r="AH4" s="65"/>
      <c r="AJ4" s="238"/>
      <c r="AO4"/>
      <c r="AP4" s="65"/>
    </row>
    <row r="5" spans="1:45" ht="13" thickBot="1" x14ac:dyDescent="0.3">
      <c r="A5" s="149">
        <v>1</v>
      </c>
      <c r="B5" s="23" t="s">
        <v>1</v>
      </c>
      <c r="C5" s="110">
        <f>+G$41</f>
        <v>3</v>
      </c>
      <c r="D5" s="90">
        <f>+H$42</f>
        <v>8</v>
      </c>
      <c r="E5" s="91">
        <f>+H$41</f>
        <v>10</v>
      </c>
      <c r="F5" s="293">
        <f>+G$42</f>
        <v>18</v>
      </c>
      <c r="G5" s="18">
        <f>+G$27</f>
        <v>80</v>
      </c>
      <c r="H5" s="198">
        <f>C5*1000+1000000*G$40-D5+E5/1000+F5/1000000</f>
        <v>1002992.010018</v>
      </c>
      <c r="I5" s="198">
        <f t="shared" ref="I5:I23" si="0">IF(G5&lt;B$3/2,-1,1)*80+D5/1000</f>
        <v>80.007999999999996</v>
      </c>
      <c r="AO5"/>
    </row>
    <row r="6" spans="1:45" ht="13" thickBot="1" x14ac:dyDescent="0.3">
      <c r="A6" s="149">
        <v>2</v>
      </c>
      <c r="B6" s="161" t="s">
        <v>140</v>
      </c>
      <c r="C6" s="110">
        <f>+U$41</f>
        <v>2</v>
      </c>
      <c r="D6" s="90">
        <f>+V$42</f>
        <v>5</v>
      </c>
      <c r="E6" s="91">
        <f>+V$41</f>
        <v>2</v>
      </c>
      <c r="F6" s="293">
        <f>+U$42</f>
        <v>13</v>
      </c>
      <c r="G6" s="18">
        <f>+U$27</f>
        <v>40</v>
      </c>
      <c r="H6" s="198">
        <f>C6*1000+1000000*U$40-D6+E6/1000+F6/1000000</f>
        <v>1001995.002013</v>
      </c>
      <c r="I6" s="198">
        <f t="shared" si="0"/>
        <v>80.004999999999995</v>
      </c>
      <c r="J6" s="41"/>
      <c r="K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</row>
    <row r="7" spans="1:45" ht="13" thickBot="1" x14ac:dyDescent="0.3">
      <c r="A7" s="149">
        <v>3</v>
      </c>
      <c r="B7" s="161" t="s">
        <v>129</v>
      </c>
      <c r="C7" s="110">
        <f>+AK$41</f>
        <v>1</v>
      </c>
      <c r="D7" s="90">
        <f>+AL$42</f>
        <v>5</v>
      </c>
      <c r="E7" s="96">
        <f>+AL$41</f>
        <v>-5</v>
      </c>
      <c r="F7" s="293">
        <f>+AK$42</f>
        <v>8</v>
      </c>
      <c r="G7" s="18">
        <f>+AK$27</f>
        <v>20</v>
      </c>
      <c r="H7" s="198">
        <f>C7*1000+1000000*AK$40-D7+E7/1000+F7/1000000</f>
        <v>1000994.9950079999</v>
      </c>
      <c r="I7" s="198">
        <f t="shared" si="0"/>
        <v>80.004999999999995</v>
      </c>
      <c r="J7" s="41"/>
      <c r="K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</row>
    <row r="8" spans="1:45" ht="13" thickBot="1" x14ac:dyDescent="0.3">
      <c r="A8" s="149">
        <v>4</v>
      </c>
      <c r="B8" s="161" t="s">
        <v>141</v>
      </c>
      <c r="C8" s="110">
        <f>+AC$41</f>
        <v>0</v>
      </c>
      <c r="D8" s="90">
        <f>+AD$42</f>
        <v>5</v>
      </c>
      <c r="E8" s="96">
        <f>+AD$41</f>
        <v>-12</v>
      </c>
      <c r="F8" s="293">
        <f>+AC$42</f>
        <v>8</v>
      </c>
      <c r="G8" s="18">
        <f>+AC$27</f>
        <v>10</v>
      </c>
      <c r="H8" s="198">
        <f>C8*1000+1000000*AC$40-D8+E8/1000+F8/1000000</f>
        <v>999994.98800799996</v>
      </c>
      <c r="I8" s="198">
        <f t="shared" si="0"/>
        <v>80.004999999999995</v>
      </c>
      <c r="J8" s="41"/>
      <c r="K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</row>
    <row r="9" spans="1:45" ht="13" thickBot="1" x14ac:dyDescent="0.3">
      <c r="A9" s="149">
        <v>5</v>
      </c>
      <c r="B9" s="239" t="s">
        <v>239</v>
      </c>
      <c r="C9" s="110">
        <f>+O$41</f>
        <v>3</v>
      </c>
      <c r="D9" s="90">
        <f>+P$42</f>
        <v>4</v>
      </c>
      <c r="E9" s="96">
        <f>+P$41</f>
        <v>5</v>
      </c>
      <c r="F9" s="293">
        <f>+O$42</f>
        <v>4</v>
      </c>
      <c r="G9" s="203">
        <f>+O$27</f>
        <v>0</v>
      </c>
      <c r="H9" s="198">
        <f>C9*1000+1000000*O$40-D9+E9/1000+F9/1000000</f>
        <v>2996.0050040000001</v>
      </c>
      <c r="I9" s="198">
        <f t="shared" si="0"/>
        <v>80.004000000000005</v>
      </c>
      <c r="J9" s="41"/>
      <c r="K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</row>
    <row r="10" spans="1:45" ht="13.5" customHeight="1" thickBot="1" x14ac:dyDescent="0.3">
      <c r="A10" s="149">
        <v>6</v>
      </c>
      <c r="B10" s="239" t="s">
        <v>46</v>
      </c>
      <c r="C10" s="110">
        <f>+Y$41</f>
        <v>3</v>
      </c>
      <c r="D10" s="90">
        <f>+Z$42</f>
        <v>4</v>
      </c>
      <c r="E10" s="96">
        <f>+Z$41</f>
        <v>2</v>
      </c>
      <c r="F10" s="293">
        <f>+Y$42</f>
        <v>5</v>
      </c>
      <c r="G10" s="18">
        <f>+Y$27</f>
        <v>0</v>
      </c>
      <c r="H10" s="198">
        <f>C10*1000+1000000*Y$40-D10+E10/1000+F10/1000000</f>
        <v>2996.0020049999998</v>
      </c>
      <c r="I10" s="198">
        <f t="shared" si="0"/>
        <v>80.004000000000005</v>
      </c>
      <c r="J10" s="41"/>
    </row>
    <row r="11" spans="1:45" ht="13.5" customHeight="1" thickBot="1" x14ac:dyDescent="0.3">
      <c r="A11" s="149">
        <v>7</v>
      </c>
      <c r="B11" s="23" t="s">
        <v>62</v>
      </c>
      <c r="C11" s="110">
        <f>+AI$41</f>
        <v>1</v>
      </c>
      <c r="D11" s="90">
        <f>+AJ$42</f>
        <v>2</v>
      </c>
      <c r="E11" s="96">
        <f>+AJ$41</f>
        <v>0</v>
      </c>
      <c r="F11" s="293">
        <f>+AI$42</f>
        <v>2</v>
      </c>
      <c r="G11" s="18">
        <f>+AI$27</f>
        <v>0</v>
      </c>
      <c r="H11" s="198">
        <f>C11*1000+1000000*AI$40-D11+E11/1000+F11/1000000</f>
        <v>998.00000199999999</v>
      </c>
      <c r="I11" s="198">
        <f t="shared" si="0"/>
        <v>80.001999999999995</v>
      </c>
      <c r="J11" s="41"/>
    </row>
    <row r="12" spans="1:45" ht="13.5" customHeight="1" thickBot="1" x14ac:dyDescent="0.3">
      <c r="A12" s="149">
        <v>8</v>
      </c>
      <c r="B12" s="239" t="s">
        <v>271</v>
      </c>
      <c r="C12" s="89">
        <f>+I$41</f>
        <v>0</v>
      </c>
      <c r="D12" s="90">
        <f>+J$42</f>
        <v>1</v>
      </c>
      <c r="E12" s="96">
        <f>+J$41</f>
        <v>-2</v>
      </c>
      <c r="F12" s="293">
        <f>+I$42</f>
        <v>2</v>
      </c>
      <c r="G12" s="18">
        <f>+I$27</f>
        <v>0</v>
      </c>
      <c r="H12" s="198">
        <f>C12*1000+1000000*I$40-D12+E12/1000+F12/1000000</f>
        <v>-1.0019979999999999</v>
      </c>
      <c r="I12" s="198">
        <f t="shared" si="0"/>
        <v>80.001000000000005</v>
      </c>
      <c r="J12" s="41"/>
    </row>
    <row r="13" spans="1:45" ht="13.5" customHeight="1" thickBot="1" x14ac:dyDescent="0.3">
      <c r="A13" s="149">
        <v>9</v>
      </c>
      <c r="B13" s="23" t="s">
        <v>93</v>
      </c>
      <c r="C13" s="110">
        <f>+AG$41</f>
        <v>0</v>
      </c>
      <c r="D13" s="90">
        <f>+AH$42</f>
        <v>2</v>
      </c>
      <c r="E13" s="96">
        <f>+AH$41</f>
        <v>0</v>
      </c>
      <c r="F13" s="293">
        <f>+AG$42</f>
        <v>2</v>
      </c>
      <c r="G13" s="18">
        <f>+AG$27</f>
        <v>0</v>
      </c>
      <c r="H13" s="198">
        <f>C13*1000+1000000*AG$40-D13+E13/1000+F13/1000000</f>
        <v>-1.9999979999999999</v>
      </c>
      <c r="I13" s="198">
        <f t="shared" si="0"/>
        <v>80.001999999999995</v>
      </c>
      <c r="J13" s="41"/>
    </row>
    <row r="14" spans="1:45" ht="13.5" hidden="1" customHeight="1" thickBot="1" x14ac:dyDescent="0.3">
      <c r="A14" s="149">
        <v>10</v>
      </c>
      <c r="B14" s="239" t="s">
        <v>139</v>
      </c>
      <c r="C14" s="110">
        <f>+W$41</f>
        <v>-100000000</v>
      </c>
      <c r="D14" s="90">
        <f>+X$42</f>
        <v>1</v>
      </c>
      <c r="E14" s="96">
        <f>+X$41</f>
        <v>0</v>
      </c>
      <c r="F14" s="293">
        <f>+W$42</f>
        <v>0</v>
      </c>
      <c r="G14" s="203">
        <f>+W$27</f>
        <v>0</v>
      </c>
      <c r="H14" s="198">
        <f>C14*1000+1000000*W$40-D14+E14/1000+F14/1000000</f>
        <v>-100000000001</v>
      </c>
      <c r="I14" s="198">
        <f t="shared" si="0"/>
        <v>80.001000000000005</v>
      </c>
      <c r="J14" s="41"/>
    </row>
    <row r="15" spans="1:45" ht="13.5" hidden="1" customHeight="1" thickBot="1" x14ac:dyDescent="0.3">
      <c r="A15" s="149">
        <v>10</v>
      </c>
      <c r="B15" s="23" t="s">
        <v>43</v>
      </c>
      <c r="C15" s="110">
        <f>+AM$41</f>
        <v>-100000000</v>
      </c>
      <c r="D15" s="90">
        <f>+AN$42</f>
        <v>1</v>
      </c>
      <c r="E15" s="96">
        <f>+AN$41</f>
        <v>0</v>
      </c>
      <c r="F15" s="293">
        <f>+AM$42</f>
        <v>0</v>
      </c>
      <c r="G15" s="18">
        <f>+AM$27</f>
        <v>0</v>
      </c>
      <c r="H15" s="198">
        <f>C15*1000+1000000*AM$40-D15+E15/1000+F15/1000000</f>
        <v>-100000000001</v>
      </c>
      <c r="I15" s="198">
        <f t="shared" si="0"/>
        <v>80.001000000000005</v>
      </c>
      <c r="J15" s="41"/>
    </row>
    <row r="16" spans="1:45" ht="13.5" hidden="1" customHeight="1" thickBot="1" x14ac:dyDescent="0.3">
      <c r="A16" s="149">
        <v>12</v>
      </c>
      <c r="B16" s="23" t="s">
        <v>119</v>
      </c>
      <c r="C16" s="110">
        <f>+AA$41</f>
        <v>-100000000</v>
      </c>
      <c r="D16" s="90">
        <f>+AB$42</f>
        <v>1</v>
      </c>
      <c r="E16" s="96">
        <f>+AB$41</f>
        <v>0</v>
      </c>
      <c r="F16" s="293">
        <f>+AA$42</f>
        <v>0</v>
      </c>
      <c r="G16" s="18">
        <f>+AA$27</f>
        <v>0</v>
      </c>
      <c r="H16" s="198">
        <f>C16*1000+1000000*AA$40-D16+E16/1000+F16/1000000</f>
        <v>-100000000001</v>
      </c>
      <c r="I16" s="198">
        <f t="shared" si="0"/>
        <v>80.001000000000005</v>
      </c>
      <c r="J16" s="41"/>
    </row>
    <row r="17" spans="1:40" ht="13.5" hidden="1" customHeight="1" thickBot="1" x14ac:dyDescent="0.3">
      <c r="A17" s="149">
        <v>13</v>
      </c>
      <c r="B17" s="23" t="s">
        <v>9</v>
      </c>
      <c r="C17" s="89">
        <f>+C$41</f>
        <v>-100000000</v>
      </c>
      <c r="D17" s="90">
        <f>+D$42</f>
        <v>1</v>
      </c>
      <c r="E17" s="96">
        <f>+D$41</f>
        <v>0</v>
      </c>
      <c r="F17" s="293">
        <f>+C$42</f>
        <v>0</v>
      </c>
      <c r="G17" s="18">
        <f>+C$27</f>
        <v>0</v>
      </c>
      <c r="H17" s="198">
        <f>C17*1000+1000000*C$40-D17+E17/1000+F17/1000000</f>
        <v>-100000000001</v>
      </c>
      <c r="I17" s="198">
        <f t="shared" si="0"/>
        <v>80.001000000000005</v>
      </c>
    </row>
    <row r="18" spans="1:40" ht="13.5" hidden="1" customHeight="1" thickBot="1" x14ac:dyDescent="0.3">
      <c r="A18" s="149">
        <v>14</v>
      </c>
      <c r="B18" s="23" t="s">
        <v>6</v>
      </c>
      <c r="C18" s="110">
        <f>+M$41</f>
        <v>-100000000</v>
      </c>
      <c r="D18" s="90">
        <f>+N$42</f>
        <v>1</v>
      </c>
      <c r="E18" s="96">
        <f>+N$41</f>
        <v>0</v>
      </c>
      <c r="F18" s="293">
        <f>+M$42</f>
        <v>0</v>
      </c>
      <c r="G18" s="18">
        <f>+M$27</f>
        <v>0</v>
      </c>
      <c r="H18" s="198">
        <f>C18*1000+1000000*M$40-D18+E18/1000+F18/1000000</f>
        <v>-100000000001</v>
      </c>
      <c r="I18" s="198">
        <f t="shared" si="0"/>
        <v>80.001000000000005</v>
      </c>
      <c r="J18" s="41"/>
    </row>
    <row r="19" spans="1:40" ht="13.5" hidden="1" customHeight="1" thickBot="1" x14ac:dyDescent="0.3">
      <c r="A19" s="149">
        <v>15</v>
      </c>
      <c r="B19" s="239" t="s">
        <v>155</v>
      </c>
      <c r="C19" s="110">
        <f>+S$41</f>
        <v>-100000000</v>
      </c>
      <c r="D19" s="90">
        <f>+T$42</f>
        <v>1</v>
      </c>
      <c r="E19" s="96">
        <f>+T$41</f>
        <v>0</v>
      </c>
      <c r="F19" s="293">
        <f>+S$42</f>
        <v>0</v>
      </c>
      <c r="G19" s="18">
        <f>+S$27</f>
        <v>0</v>
      </c>
      <c r="H19" s="198">
        <f>C19*1000+1000000*S$40-D19+E19/1000+F19/1000000</f>
        <v>-100000000001</v>
      </c>
      <c r="I19" s="198">
        <f t="shared" si="0"/>
        <v>80.001000000000005</v>
      </c>
      <c r="J19" s="41"/>
    </row>
    <row r="20" spans="1:40" ht="13.5" hidden="1" customHeight="1" thickBot="1" x14ac:dyDescent="0.3">
      <c r="A20" s="149">
        <v>16</v>
      </c>
      <c r="B20" s="239" t="s">
        <v>152</v>
      </c>
      <c r="C20" s="89">
        <f>+AE$41</f>
        <v>-100000000</v>
      </c>
      <c r="D20" s="90">
        <f>+AF$42</f>
        <v>1</v>
      </c>
      <c r="E20" s="96">
        <f>+AF$41</f>
        <v>0</v>
      </c>
      <c r="F20" s="293">
        <f>+AE$42</f>
        <v>0</v>
      </c>
      <c r="G20" s="18">
        <f>+AE$27</f>
        <v>0</v>
      </c>
      <c r="H20" s="198">
        <f>C20*1000+1000000*AE$40-D20+E20/1000+F20/1000000</f>
        <v>-100000000001</v>
      </c>
      <c r="I20" s="198">
        <f t="shared" si="0"/>
        <v>80.001000000000005</v>
      </c>
      <c r="J20" s="41"/>
    </row>
    <row r="21" spans="1:40" ht="13.5" hidden="1" customHeight="1" thickBot="1" x14ac:dyDescent="0.3">
      <c r="A21" s="149">
        <v>17</v>
      </c>
      <c r="B21" s="219" t="s">
        <v>142</v>
      </c>
      <c r="C21" s="89">
        <f>+Q$41</f>
        <v>-100000000</v>
      </c>
      <c r="D21" s="90">
        <f>+R$42</f>
        <v>1</v>
      </c>
      <c r="E21" s="96">
        <f>+R$41</f>
        <v>0</v>
      </c>
      <c r="F21" s="293">
        <f>+Q$42</f>
        <v>0</v>
      </c>
      <c r="G21" s="18">
        <f>+Q$27</f>
        <v>0</v>
      </c>
      <c r="H21" s="198">
        <f>C21*1000+1000000*Q$40-D21+E21/1000+F21/1000000</f>
        <v>-100000000001</v>
      </c>
      <c r="I21" s="198">
        <f t="shared" si="0"/>
        <v>80.001000000000005</v>
      </c>
      <c r="J21" s="41"/>
    </row>
    <row r="22" spans="1:40" ht="13" hidden="1" thickBot="1" x14ac:dyDescent="0.3">
      <c r="A22" s="149">
        <v>18</v>
      </c>
      <c r="B22" s="161" t="s">
        <v>144</v>
      </c>
      <c r="C22" s="89">
        <f>+K$41</f>
        <v>-100000000</v>
      </c>
      <c r="D22" s="90">
        <f>+L$42</f>
        <v>1</v>
      </c>
      <c r="E22" s="96">
        <f>+L$41</f>
        <v>0</v>
      </c>
      <c r="F22" s="293">
        <f>+K$42</f>
        <v>0</v>
      </c>
      <c r="G22" s="18">
        <f>+K$27</f>
        <v>0</v>
      </c>
      <c r="H22" s="198">
        <f>C22*1000+1000000*K$40-D22+E22/1000+F22/1000000</f>
        <v>-100000000001</v>
      </c>
      <c r="I22" s="198">
        <f t="shared" si="0"/>
        <v>80.001000000000005</v>
      </c>
      <c r="J22" s="41"/>
    </row>
    <row r="23" spans="1:40" ht="13" hidden="1" thickBot="1" x14ac:dyDescent="0.3">
      <c r="A23" s="149">
        <v>19</v>
      </c>
      <c r="B23" s="23" t="s">
        <v>135</v>
      </c>
      <c r="C23" s="89">
        <f>+E$41</f>
        <v>-100000000</v>
      </c>
      <c r="D23" s="90">
        <f>+F$42</f>
        <v>1</v>
      </c>
      <c r="E23" s="96">
        <f>+F$41</f>
        <v>0</v>
      </c>
      <c r="F23" s="293">
        <f>+E$42</f>
        <v>0</v>
      </c>
      <c r="G23" s="18">
        <f>+E$27</f>
        <v>0</v>
      </c>
      <c r="H23" s="198">
        <f>C23*1000+1000000*E$40-D23+E23/1000+F23/1000000</f>
        <v>-100000000001</v>
      </c>
      <c r="I23" s="198">
        <f t="shared" si="0"/>
        <v>80.001000000000005</v>
      </c>
      <c r="J23" s="41"/>
    </row>
    <row r="24" spans="1:40" ht="13" thickBot="1" x14ac:dyDescent="0.3">
      <c r="A24" s="16"/>
      <c r="C24" s="16"/>
      <c r="D24" s="92"/>
      <c r="E24" s="16"/>
      <c r="F24" s="16"/>
      <c r="H24" s="198"/>
      <c r="J24" s="41"/>
    </row>
    <row r="25" spans="1:40" x14ac:dyDescent="0.25">
      <c r="A25" s="16"/>
      <c r="T25" s="30" t="s">
        <v>241</v>
      </c>
      <c r="U25" s="280">
        <f>IF(V25-V26=0,0.5,IF(V25&gt;V26,1,0))*$A25</f>
        <v>0</v>
      </c>
    </row>
    <row r="27" spans="1:40" ht="12.75" hidden="1" customHeight="1" x14ac:dyDescent="0.25">
      <c r="B27" t="s">
        <v>12</v>
      </c>
      <c r="C27">
        <f>+C28*C29</f>
        <v>0</v>
      </c>
      <c r="D27">
        <f t="shared" ref="D27:AN27" si="1">+D28*D29</f>
        <v>0</v>
      </c>
      <c r="E27">
        <f t="shared" si="1"/>
        <v>0</v>
      </c>
      <c r="F27">
        <f t="shared" si="1"/>
        <v>0</v>
      </c>
      <c r="G27">
        <f t="shared" si="1"/>
        <v>80</v>
      </c>
      <c r="H27">
        <f t="shared" si="1"/>
        <v>18</v>
      </c>
      <c r="I27">
        <f t="shared" si="1"/>
        <v>0</v>
      </c>
      <c r="J27">
        <f t="shared" si="1"/>
        <v>2</v>
      </c>
      <c r="K27">
        <f t="shared" si="1"/>
        <v>0</v>
      </c>
      <c r="L27">
        <f t="shared" si="1"/>
        <v>0</v>
      </c>
      <c r="M27">
        <f t="shared" si="1"/>
        <v>0</v>
      </c>
      <c r="N27">
        <f t="shared" si="1"/>
        <v>0</v>
      </c>
      <c r="O27">
        <f t="shared" si="1"/>
        <v>0</v>
      </c>
      <c r="P27">
        <f t="shared" si="1"/>
        <v>4</v>
      </c>
      <c r="Q27">
        <f t="shared" si="1"/>
        <v>0</v>
      </c>
      <c r="R27">
        <f t="shared" si="1"/>
        <v>0</v>
      </c>
      <c r="S27">
        <f t="shared" si="1"/>
        <v>0</v>
      </c>
      <c r="T27">
        <f t="shared" si="1"/>
        <v>0</v>
      </c>
      <c r="U27">
        <f t="shared" si="1"/>
        <v>40</v>
      </c>
      <c r="V27">
        <f t="shared" si="1"/>
        <v>13</v>
      </c>
      <c r="W27">
        <f t="shared" si="1"/>
        <v>0</v>
      </c>
      <c r="X27">
        <f t="shared" si="1"/>
        <v>0</v>
      </c>
      <c r="Y27">
        <f t="shared" si="1"/>
        <v>0</v>
      </c>
      <c r="Z27">
        <f t="shared" si="1"/>
        <v>5</v>
      </c>
      <c r="AA27">
        <f t="shared" si="1"/>
        <v>0</v>
      </c>
      <c r="AB27">
        <f t="shared" si="1"/>
        <v>0</v>
      </c>
      <c r="AC27">
        <f t="shared" si="1"/>
        <v>10</v>
      </c>
      <c r="AD27">
        <f t="shared" si="1"/>
        <v>8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2</v>
      </c>
      <c r="AI27">
        <f t="shared" si="1"/>
        <v>0</v>
      </c>
      <c r="AJ27">
        <f t="shared" si="1"/>
        <v>2</v>
      </c>
      <c r="AK27">
        <f t="shared" si="1"/>
        <v>20</v>
      </c>
      <c r="AL27">
        <f t="shared" si="1"/>
        <v>8</v>
      </c>
      <c r="AM27">
        <f t="shared" si="1"/>
        <v>0</v>
      </c>
      <c r="AN27">
        <f t="shared" si="1"/>
        <v>0</v>
      </c>
    </row>
    <row r="28" spans="1:40" ht="12.75" hidden="1" customHeight="1" x14ac:dyDescent="0.25">
      <c r="C28">
        <f>IF($B40&gt;3,1,0)</f>
        <v>1</v>
      </c>
      <c r="D28">
        <f>IF($B40&gt;3,1,0)</f>
        <v>1</v>
      </c>
      <c r="E28">
        <f t="shared" ref="E28:AN28" si="2">IF($B40&gt;3,1,0)</f>
        <v>1</v>
      </c>
      <c r="F28">
        <f t="shared" si="2"/>
        <v>1</v>
      </c>
      <c r="G28">
        <f t="shared" si="2"/>
        <v>1</v>
      </c>
      <c r="H28">
        <f t="shared" si="2"/>
        <v>1</v>
      </c>
      <c r="I28">
        <f t="shared" si="2"/>
        <v>1</v>
      </c>
      <c r="J28">
        <f t="shared" si="2"/>
        <v>1</v>
      </c>
      <c r="K28">
        <f t="shared" si="2"/>
        <v>1</v>
      </c>
      <c r="L28">
        <f t="shared" si="2"/>
        <v>1</v>
      </c>
      <c r="M28">
        <f t="shared" si="2"/>
        <v>1</v>
      </c>
      <c r="N28">
        <f t="shared" si="2"/>
        <v>1</v>
      </c>
      <c r="O28">
        <f t="shared" si="2"/>
        <v>1</v>
      </c>
      <c r="P28">
        <f t="shared" si="2"/>
        <v>1</v>
      </c>
      <c r="Q28">
        <f t="shared" si="2"/>
        <v>1</v>
      </c>
      <c r="R28">
        <f t="shared" si="2"/>
        <v>1</v>
      </c>
      <c r="S28">
        <f t="shared" si="2"/>
        <v>1</v>
      </c>
      <c r="T28">
        <f t="shared" si="2"/>
        <v>1</v>
      </c>
      <c r="U28">
        <f t="shared" si="2"/>
        <v>1</v>
      </c>
      <c r="V28">
        <f t="shared" si="2"/>
        <v>1</v>
      </c>
      <c r="W28">
        <f t="shared" si="2"/>
        <v>1</v>
      </c>
      <c r="X28">
        <f t="shared" si="2"/>
        <v>1</v>
      </c>
      <c r="Y28">
        <f t="shared" si="2"/>
        <v>1</v>
      </c>
      <c r="Z28">
        <f t="shared" si="2"/>
        <v>1</v>
      </c>
      <c r="AA28">
        <f t="shared" si="2"/>
        <v>1</v>
      </c>
      <c r="AB28">
        <f t="shared" si="2"/>
        <v>1</v>
      </c>
      <c r="AC28">
        <f t="shared" si="2"/>
        <v>1</v>
      </c>
      <c r="AD28">
        <f t="shared" si="2"/>
        <v>1</v>
      </c>
      <c r="AE28">
        <f t="shared" si="2"/>
        <v>1</v>
      </c>
      <c r="AF28">
        <f t="shared" si="2"/>
        <v>1</v>
      </c>
      <c r="AG28">
        <f t="shared" si="2"/>
        <v>1</v>
      </c>
      <c r="AH28">
        <f t="shared" si="2"/>
        <v>1</v>
      </c>
      <c r="AI28">
        <f t="shared" si="2"/>
        <v>1</v>
      </c>
      <c r="AJ28">
        <f t="shared" si="2"/>
        <v>1</v>
      </c>
      <c r="AK28">
        <f t="shared" si="2"/>
        <v>1</v>
      </c>
      <c r="AL28">
        <f t="shared" si="2"/>
        <v>1</v>
      </c>
      <c r="AM28">
        <f t="shared" si="2"/>
        <v>1</v>
      </c>
      <c r="AN28">
        <f t="shared" si="2"/>
        <v>1</v>
      </c>
    </row>
    <row r="29" spans="1:40" ht="12.75" hidden="1" customHeight="1" x14ac:dyDescent="0.25">
      <c r="C29">
        <f>MAX(C30:C34)</f>
        <v>0</v>
      </c>
      <c r="D29">
        <f>+C42</f>
        <v>0</v>
      </c>
      <c r="E29">
        <f>MAX(E30:E34)</f>
        <v>0</v>
      </c>
      <c r="F29">
        <f>+E42</f>
        <v>0</v>
      </c>
      <c r="G29">
        <f>MAX(G30:G34)</f>
        <v>80</v>
      </c>
      <c r="H29">
        <f>+G42</f>
        <v>18</v>
      </c>
      <c r="I29">
        <f>MAX(I30:I34)</f>
        <v>0</v>
      </c>
      <c r="J29">
        <f>+I42</f>
        <v>2</v>
      </c>
      <c r="K29">
        <f>MAX(K30:K34)</f>
        <v>0</v>
      </c>
      <c r="L29">
        <f>+K42</f>
        <v>0</v>
      </c>
      <c r="M29">
        <f>MAX(M30:M34)</f>
        <v>0</v>
      </c>
      <c r="N29">
        <f>+M42</f>
        <v>0</v>
      </c>
      <c r="O29">
        <f>MAX(O30:O34)</f>
        <v>0</v>
      </c>
      <c r="P29">
        <f>+O42</f>
        <v>4</v>
      </c>
      <c r="Q29">
        <f>MAX(Q30:Q34)</f>
        <v>0</v>
      </c>
      <c r="R29">
        <f>+Q42</f>
        <v>0</v>
      </c>
      <c r="S29">
        <f>MAX(S30:S34)</f>
        <v>0</v>
      </c>
      <c r="T29">
        <f>+S42</f>
        <v>0</v>
      </c>
      <c r="U29">
        <f>MAX(U30:U34)</f>
        <v>40</v>
      </c>
      <c r="V29">
        <f>+U42</f>
        <v>13</v>
      </c>
      <c r="W29">
        <f>MAX(W30:W34)</f>
        <v>0</v>
      </c>
      <c r="X29">
        <f>+W42</f>
        <v>0</v>
      </c>
      <c r="Y29">
        <f>MAX(Y30:Y34)</f>
        <v>0</v>
      </c>
      <c r="Z29">
        <f>+Y42</f>
        <v>5</v>
      </c>
      <c r="AA29">
        <f>MAX(AA30:AA34)</f>
        <v>0</v>
      </c>
      <c r="AB29">
        <f>+AA42</f>
        <v>0</v>
      </c>
      <c r="AC29">
        <f>MAX(AC30:AC34)</f>
        <v>10</v>
      </c>
      <c r="AD29">
        <f>+AC42</f>
        <v>8</v>
      </c>
      <c r="AE29">
        <f>MAX(AE30:AE34)</f>
        <v>0</v>
      </c>
      <c r="AF29">
        <f>+AE42</f>
        <v>0</v>
      </c>
      <c r="AG29">
        <f>MAX(AG30:AG34)</f>
        <v>0</v>
      </c>
      <c r="AH29">
        <f>+AG42</f>
        <v>2</v>
      </c>
      <c r="AI29">
        <f>MAX(AI30:AI34)</f>
        <v>0</v>
      </c>
      <c r="AJ29">
        <f>+AI42</f>
        <v>2</v>
      </c>
      <c r="AK29">
        <f>MAX(AK30:AK34)</f>
        <v>20</v>
      </c>
      <c r="AL29">
        <f>+AK42</f>
        <v>8</v>
      </c>
      <c r="AM29">
        <f>MAX(AM30:AM34)</f>
        <v>0</v>
      </c>
      <c r="AN29">
        <f>+AM42</f>
        <v>0</v>
      </c>
    </row>
    <row r="30" spans="1:40" ht="12.75" hidden="1" customHeight="1" x14ac:dyDescent="0.25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0</v>
      </c>
      <c r="W30">
        <f>IF(W$35=5,5,0)</f>
        <v>0</v>
      </c>
      <c r="Y30">
        <f>IF(Y$35=5,5,0)</f>
        <v>0</v>
      </c>
      <c r="AA30">
        <f>IF(AA$35=5,5,0)</f>
        <v>0</v>
      </c>
      <c r="AC30">
        <f>IF(AC$35=5,5,0)</f>
        <v>0</v>
      </c>
      <c r="AE30">
        <f>IF(AE$35=5,5,0)</f>
        <v>0</v>
      </c>
      <c r="AG30">
        <f>IF(AG$35=5,5,0)</f>
        <v>0</v>
      </c>
      <c r="AI30">
        <f>IF(AI$35=5,5,0)</f>
        <v>0</v>
      </c>
      <c r="AK30">
        <f>IF(AK$35=5,5,0)</f>
        <v>0</v>
      </c>
      <c r="AM30">
        <f>IF(AM$35=5,5,0)</f>
        <v>0</v>
      </c>
    </row>
    <row r="31" spans="1:40" ht="12.75" hidden="1" customHeight="1" x14ac:dyDescent="0.25">
      <c r="C31">
        <f>IF(C$35=4,10,0)</f>
        <v>0</v>
      </c>
      <c r="E31">
        <f>IF(E$35=4,10,0)</f>
        <v>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0</v>
      </c>
      <c r="W31">
        <f>IF(W$35=4,10,0)</f>
        <v>0</v>
      </c>
      <c r="Y31">
        <f>IF(Y$35=4,10,0)</f>
        <v>0</v>
      </c>
      <c r="AA31">
        <f>IF(AA$35=4,10,0)</f>
        <v>0</v>
      </c>
      <c r="AC31">
        <f>IF(AC$35=4,10,0)</f>
        <v>10</v>
      </c>
      <c r="AE31">
        <f>IF(AE$35=4,10,0)</f>
        <v>0</v>
      </c>
      <c r="AG31">
        <f>IF(AG$35=4,10,0)</f>
        <v>0</v>
      </c>
      <c r="AI31">
        <f>IF(AI$35=4,10,0)</f>
        <v>0</v>
      </c>
      <c r="AK31">
        <f>IF(AK$35=4,10,0)</f>
        <v>0</v>
      </c>
      <c r="AM31">
        <f>IF(AM$35=4,10,0)</f>
        <v>0</v>
      </c>
    </row>
    <row r="32" spans="1:40" ht="12.75" hidden="1" customHeight="1" x14ac:dyDescent="0.25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0</v>
      </c>
      <c r="Y32">
        <f>IF(Y$35=3,20,0)</f>
        <v>0</v>
      </c>
      <c r="AA32">
        <f>IF(AA$35=3,20,0)</f>
        <v>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K32">
        <f>IF(AK$35=3,20,0)</f>
        <v>20</v>
      </c>
      <c r="AM32">
        <f>IF(AM$35=3,20,0)</f>
        <v>0</v>
      </c>
    </row>
    <row r="33" spans="1:56" ht="12.75" hidden="1" customHeight="1" x14ac:dyDescent="0.25">
      <c r="C33">
        <f>IF(C$35=2,40,0)</f>
        <v>0</v>
      </c>
      <c r="E33">
        <f>IF(E$35=2,40,0)</f>
        <v>0</v>
      </c>
      <c r="G33">
        <f>IF(G$35=2,40,0)</f>
        <v>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40</v>
      </c>
      <c r="W33">
        <f>IF(W$35=2,40,0)</f>
        <v>0</v>
      </c>
      <c r="Y33">
        <f>IF(Y$35=2,40,0)</f>
        <v>0</v>
      </c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0</v>
      </c>
      <c r="AK33">
        <f>IF(AK$35=2,40,0)</f>
        <v>0</v>
      </c>
      <c r="AM33">
        <f>IF(AM$35=2,40,0)</f>
        <v>0</v>
      </c>
    </row>
    <row r="34" spans="1:56" ht="12.75" hidden="1" customHeight="1" x14ac:dyDescent="0.25">
      <c r="C34">
        <f>IF(C$35=1,80,0)</f>
        <v>0</v>
      </c>
      <c r="E34">
        <f>IF(E$35=1,80,0)</f>
        <v>0</v>
      </c>
      <c r="G34">
        <f>IF(G$35=1,80,0)</f>
        <v>80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0</v>
      </c>
      <c r="W34">
        <f>IF(W$35=1,80,0)</f>
        <v>0</v>
      </c>
      <c r="Y34">
        <f>IF(Y$35=1,80,0)</f>
        <v>0</v>
      </c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K34">
        <f>IF(AK$35=1,80,0)</f>
        <v>0</v>
      </c>
      <c r="AM34">
        <f>IF(AM$35=1,80,0)</f>
        <v>0</v>
      </c>
    </row>
    <row r="35" spans="1:56" ht="12.75" hidden="1" customHeight="1" x14ac:dyDescent="0.25">
      <c r="C35">
        <f>RANK(C36,$C36:$BI36)*C40</f>
        <v>0</v>
      </c>
      <c r="E35">
        <f>RANK(E36,$C36:$BI36)*E40</f>
        <v>0</v>
      </c>
      <c r="G35">
        <f>RANK(G36,$C36:$BI36)*G40</f>
        <v>1</v>
      </c>
      <c r="I35">
        <f>RANK(I36,$C36:$BI36)*I40</f>
        <v>0</v>
      </c>
      <c r="K35">
        <f>RANK(K36,$C36:$BI36)*K40</f>
        <v>0</v>
      </c>
      <c r="M35">
        <f>RANK(M36,$C36:$BI36)*M40</f>
        <v>0</v>
      </c>
      <c r="O35">
        <f>RANK(O36,$C36:$BI36)*O40</f>
        <v>0</v>
      </c>
      <c r="Q35">
        <f>RANK(Q36,$C36:$BI36)*Q40</f>
        <v>0</v>
      </c>
      <c r="S35">
        <f>RANK(S36,$C36:$BI36)*S40</f>
        <v>0</v>
      </c>
      <c r="U35">
        <f>RANK(U36,$C36:$BI36)*U40</f>
        <v>2</v>
      </c>
      <c r="W35">
        <f>RANK(W36,$C36:$BI36)*W40</f>
        <v>0</v>
      </c>
      <c r="Y35">
        <f>RANK(Y36,$C36:$BI36)*Y40</f>
        <v>0</v>
      </c>
      <c r="AA35">
        <f>RANK(AA36,$C36:$BI36)*AA40</f>
        <v>0</v>
      </c>
      <c r="AC35">
        <f>RANK(AC36,$C36:$BI36)*AC40</f>
        <v>4</v>
      </c>
      <c r="AE35">
        <f>RANK(AE36,$C36:$BI36)*AE40</f>
        <v>0</v>
      </c>
      <c r="AG35">
        <f>RANK(AG36,$C36:$BI36)*AG40</f>
        <v>0</v>
      </c>
      <c r="AI35">
        <f>RANK(AI36,$C36:$BI36)*AI40</f>
        <v>0</v>
      </c>
      <c r="AK35">
        <f>RANK(AK36,$C36:$BI36)*AK40</f>
        <v>3</v>
      </c>
      <c r="AM35">
        <f>RANK(AM36,$C36:$BI36)*AM40</f>
        <v>0</v>
      </c>
    </row>
    <row r="36" spans="1:56" ht="12.75" hidden="1" customHeight="1" x14ac:dyDescent="0.25">
      <c r="C36">
        <f>SUM(C37:C39)+C42/1000</f>
        <v>-101000100</v>
      </c>
      <c r="E36">
        <f>SUM(E37:E39)+E42/1000</f>
        <v>-101000100</v>
      </c>
      <c r="G36">
        <f>SUM(G37:G39)+G42/1000</f>
        <v>2999213.0180000002</v>
      </c>
      <c r="I36">
        <f>SUM(I37:I39)+I42/1000</f>
        <v>-1000101.998</v>
      </c>
      <c r="K36">
        <f>SUM(K37:K39)+K42/1000</f>
        <v>-101000100</v>
      </c>
      <c r="M36">
        <f>SUM(M37:M39)+M42/1000</f>
        <v>-101000100</v>
      </c>
      <c r="O36">
        <f>SUM(O37:O39)+O42/1000</f>
        <v>-1000391.996</v>
      </c>
      <c r="Q36">
        <f>SUM(Q37:Q39)+Q42/1000</f>
        <v>-101000100</v>
      </c>
      <c r="S36">
        <f>SUM(S37:S39)+S42/1000</f>
        <v>-101000100</v>
      </c>
      <c r="U36">
        <f>SUM(U37:U39)+U42/1000</f>
        <v>1999504.013</v>
      </c>
      <c r="W36">
        <f>SUM(W37:W39)+W42/1000</f>
        <v>-101000100</v>
      </c>
      <c r="Y36">
        <f>SUM(Y37:Y39)+Y42/1000</f>
        <v>-1000394.995</v>
      </c>
      <c r="AA36">
        <f>SUM(AA37:AA39)+AA42/1000</f>
        <v>-101000100</v>
      </c>
      <c r="AC36">
        <f>SUM(AC37:AC39)+AC42/1000</f>
        <v>-511.99200000000002</v>
      </c>
      <c r="AE36">
        <f>SUM(AE37:AE39)+AE42/1000</f>
        <v>-101000100</v>
      </c>
      <c r="AG36">
        <f>SUM(AG37:AG39)+AG42/1000</f>
        <v>-1000199.998</v>
      </c>
      <c r="AI36">
        <f>SUM(AI37:AI39)+AI42/1000</f>
        <v>-1000198.998</v>
      </c>
      <c r="AK36">
        <f>SUM(AK37:AK39)+AK42/1000</f>
        <v>999496.00800000003</v>
      </c>
      <c r="AM36">
        <f>SUM(AM37:AM39)+AM42/1000</f>
        <v>-101000100</v>
      </c>
    </row>
    <row r="37" spans="1:56" ht="12.75" hidden="1" customHeight="1" x14ac:dyDescent="0.25">
      <c r="C37" s="41">
        <f>+D41</f>
        <v>0</v>
      </c>
      <c r="E37" s="41">
        <f>+F41</f>
        <v>0</v>
      </c>
      <c r="G37" s="41">
        <f>+H41</f>
        <v>10</v>
      </c>
      <c r="I37" s="41">
        <f>+J41</f>
        <v>-2</v>
      </c>
      <c r="K37" s="41">
        <f>+L41</f>
        <v>0</v>
      </c>
      <c r="M37" s="41">
        <f>+N41</f>
        <v>0</v>
      </c>
      <c r="O37" s="41">
        <f>+P41</f>
        <v>5</v>
      </c>
      <c r="Q37" s="41">
        <f>+R41</f>
        <v>0</v>
      </c>
      <c r="S37" s="41">
        <f>+T41</f>
        <v>0</v>
      </c>
      <c r="U37" s="41">
        <f>+V41</f>
        <v>2</v>
      </c>
      <c r="W37" s="41">
        <f>+X41</f>
        <v>0</v>
      </c>
      <c r="Y37" s="41">
        <f>+Z41</f>
        <v>2</v>
      </c>
      <c r="AA37" s="41">
        <f>+AB41</f>
        <v>0</v>
      </c>
      <c r="AC37" s="41">
        <f>+AD41</f>
        <v>-12</v>
      </c>
      <c r="AE37" s="41">
        <f>+AF41</f>
        <v>0</v>
      </c>
      <c r="AG37" s="41">
        <f>+AH41</f>
        <v>0</v>
      </c>
      <c r="AI37" s="41">
        <f>+AJ41</f>
        <v>0</v>
      </c>
      <c r="AK37" s="41">
        <f>+AL41</f>
        <v>-5</v>
      </c>
      <c r="AM37" s="41">
        <f>+AN41</f>
        <v>0</v>
      </c>
    </row>
    <row r="38" spans="1:56" ht="12.75" hidden="1" customHeight="1" x14ac:dyDescent="0.25">
      <c r="C38">
        <f>-D42*100</f>
        <v>-100</v>
      </c>
      <c r="E38">
        <f>-F42*100</f>
        <v>-100</v>
      </c>
      <c r="G38">
        <f>-H42*100</f>
        <v>-800</v>
      </c>
      <c r="I38">
        <f>-J42*100</f>
        <v>-100</v>
      </c>
      <c r="K38">
        <f>-L42*100</f>
        <v>-100</v>
      </c>
      <c r="M38">
        <f>-N42*100</f>
        <v>-100</v>
      </c>
      <c r="O38">
        <f>-P42*100</f>
        <v>-400</v>
      </c>
      <c r="Q38">
        <f>-R42*100</f>
        <v>-100</v>
      </c>
      <c r="S38">
        <f>-T42*100</f>
        <v>-100</v>
      </c>
      <c r="U38">
        <f>-V42*100</f>
        <v>-500</v>
      </c>
      <c r="W38">
        <f>-X42*100</f>
        <v>-100</v>
      </c>
      <c r="Y38">
        <f>-Z42*100</f>
        <v>-400</v>
      </c>
      <c r="AA38">
        <f>-AB42*100</f>
        <v>-100</v>
      </c>
      <c r="AC38">
        <f>-AD42*100</f>
        <v>-500</v>
      </c>
      <c r="AE38">
        <f>-AF42*100</f>
        <v>-100</v>
      </c>
      <c r="AG38">
        <f>-AH42*100</f>
        <v>-200</v>
      </c>
      <c r="AI38">
        <f>-AJ42*100</f>
        <v>-200</v>
      </c>
      <c r="AK38">
        <f>-AL42*100</f>
        <v>-500</v>
      </c>
      <c r="AM38">
        <f>-AN42*100</f>
        <v>-100</v>
      </c>
    </row>
    <row r="39" spans="1:56" ht="12.75" hidden="1" customHeight="1" x14ac:dyDescent="0.25">
      <c r="C39">
        <f>IF(C40=1,C41*C40*1000000+C41,-1000000+C41)</f>
        <v>-101000000</v>
      </c>
      <c r="E39">
        <f>IF(E40=1,E41*E40*1000000+E41,-1000000+E41)</f>
        <v>-101000000</v>
      </c>
      <c r="G39">
        <f>IF(G40=1,G41*G40*1000000+G41,-1000000+G41)</f>
        <v>3000003</v>
      </c>
      <c r="I39">
        <f>IF(I40=1,I41*I40*1000000+I41,-1000000+I41)</f>
        <v>-1000000</v>
      </c>
      <c r="K39">
        <f>IF(K40=1,K41*K40*1000000+K41,-1000000+K41)</f>
        <v>-101000000</v>
      </c>
      <c r="M39">
        <f>IF(M40=1,M41*M40*1000000+M41,-1000000+M41)</f>
        <v>-101000000</v>
      </c>
      <c r="O39">
        <f>IF(O40=1,O41*O40*1000000+O41,-1000000+O41)</f>
        <v>-999997</v>
      </c>
      <c r="Q39">
        <f>IF(Q40=1,Q41*Q40*1000000+Q41,-1000000+Q41)</f>
        <v>-101000000</v>
      </c>
      <c r="S39">
        <f>IF(S40=1,S41*S40*1000000+S41,-1000000+S41)</f>
        <v>-101000000</v>
      </c>
      <c r="U39">
        <f>IF(U40=1,U41*U40*1000000+U41,-1000000+U41)</f>
        <v>2000002</v>
      </c>
      <c r="W39">
        <f>IF(W40=1,W41*W40*1000000+W41,-1000000+W41)</f>
        <v>-101000000</v>
      </c>
      <c r="Y39">
        <f>IF(Y40=1,Y41*Y40*1000000+Y41,-1000000+Y41)</f>
        <v>-999997</v>
      </c>
      <c r="AA39">
        <f>IF(AA40=1,AA41*AA40*1000000+AA41,-1000000+AA41)</f>
        <v>-101000000</v>
      </c>
      <c r="AC39">
        <f>IF(AC40=1,AC41*AC40*1000000+AC41,-1000000+AC41)</f>
        <v>0</v>
      </c>
      <c r="AE39">
        <f>IF(AE40=1,AE41*AE40*1000000+AE41,-1000000+AE41)</f>
        <v>-101000000</v>
      </c>
      <c r="AG39">
        <f>IF(AG40=1,AG41*AG40*1000000+AG41,-1000000+AG41)</f>
        <v>-1000000</v>
      </c>
      <c r="AI39">
        <f>IF(AI40=1,AI41*AI40*1000000+AI41,-1000000+AI41)</f>
        <v>-999999</v>
      </c>
      <c r="AK39">
        <f>IF(AK40=1,AK41*AK40*1000000+AK41,-1000000+AK41)</f>
        <v>1000001</v>
      </c>
      <c r="AM39">
        <f>IF(AM40=1,AM41*AM40*1000000+AM41,-1000000+AM41)</f>
        <v>-101000000</v>
      </c>
    </row>
    <row r="40" spans="1:56" ht="13.5" customHeight="1" thickBot="1" x14ac:dyDescent="0.3">
      <c r="A40" t="s">
        <v>13</v>
      </c>
      <c r="B40">
        <f>SUM(C40:AM40)</f>
        <v>4</v>
      </c>
      <c r="C40">
        <f>IF(C42&gt;=$A3/2,1,0)</f>
        <v>0</v>
      </c>
      <c r="E40">
        <f>IF(E42&gt;=$A3/2,1,0)</f>
        <v>0</v>
      </c>
      <c r="G40">
        <f>IF(G42&gt;=$A3/2,1,0)</f>
        <v>1</v>
      </c>
      <c r="I40">
        <f>IF(I42&gt;=$A3/2,1,0)</f>
        <v>0</v>
      </c>
      <c r="K40">
        <f>IF(K42&gt;=$A3/2,1,0)</f>
        <v>0</v>
      </c>
      <c r="M40">
        <f>IF(M42&gt;=$A3/2,1,0)</f>
        <v>0</v>
      </c>
      <c r="O40">
        <f>IF(O42&gt;=$A3/2,1,0)</f>
        <v>0</v>
      </c>
      <c r="Q40">
        <f>IF(Q42&gt;=$A3/2,1,0)</f>
        <v>0</v>
      </c>
      <c r="S40">
        <f>IF(S42&gt;=$A3/2,1,0)</f>
        <v>0</v>
      </c>
      <c r="U40">
        <f>IF(U42&gt;=$A3/2,1,0)</f>
        <v>1</v>
      </c>
      <c r="W40">
        <f>IF(W42&gt;=$A3/2,1,0)</f>
        <v>0</v>
      </c>
      <c r="Y40">
        <f>IF(Y42&gt;=$A3/2,1,0)</f>
        <v>0</v>
      </c>
      <c r="AA40">
        <f>IF(AA42&gt;=$A3/2,1,0)</f>
        <v>0</v>
      </c>
      <c r="AC40">
        <f>IF(AC42&gt;=$A3/2,1,0)</f>
        <v>1</v>
      </c>
      <c r="AE40">
        <f>IF(AE42&gt;=$A3/2,1,0)</f>
        <v>0</v>
      </c>
      <c r="AG40">
        <f>IF(AG42&gt;=$A3/2,1,0)</f>
        <v>0</v>
      </c>
      <c r="AI40">
        <f>IF(AI42&gt;=$A3/2,1,0)</f>
        <v>0</v>
      </c>
      <c r="AK40">
        <f>IF(AK42&gt;=$A3/2,1,0)</f>
        <v>1</v>
      </c>
      <c r="AM40">
        <f>IF(AM42&gt;=$A3/2,1,0)</f>
        <v>0</v>
      </c>
    </row>
    <row r="41" spans="1:56" ht="13.5" customHeight="1" thickBot="1" x14ac:dyDescent="0.3">
      <c r="C41" s="2">
        <f>IF(SUM(C46:C303)&lt;-1000,-100000000,SUM(C46:C303))</f>
        <v>-100000000</v>
      </c>
      <c r="D41" s="279">
        <f>+D46+D48+D50+D52+D54+D56+D58+D60+D62+D64+D66+D68+D70+D72+D74+D76+D78+D80+D82+D84+D86+D88+D90-D91-D89-D87-D85-D83-D79-D77-D75-D73-D71-D69-D67-D61-D59-D57-D55-D53-D51-D49-D47-D63-D65-D81</f>
        <v>0</v>
      </c>
      <c r="E41" s="2">
        <f>IF(SUM(E46:E303)&lt;-1000,-100000000,SUM(E46:E303))</f>
        <v>-100000000</v>
      </c>
      <c r="F41" s="279">
        <f>+F46+F48+F50+F52+F54+F56+F58+F60+F62+F64+F66+F68+F70+F72+F74+F76+F78+F80+F82+F84+F86+F88+F90-F91-F89-F87-F85-F83-F79-F77-F75-F73-F71-F69-F67-F61-F59-F57-F55-F53-F51-F49-F47-F63-F65-F81</f>
        <v>0</v>
      </c>
      <c r="G41" s="2">
        <f>IF(SUM(G46:G303)&lt;-1000,-100000000,SUM(G46:G303))</f>
        <v>3</v>
      </c>
      <c r="H41" s="279">
        <f>+H46+H48+H50+H52+H54+H56+H58+H60+H62+H64+H66+H68+H70+H72+H74+H76+H78+H80+H82+H84+H86+H88+H90-H91-H89-H87-H85-H83-H79-H77-H75-H73-H71-H69-H67-H61-H59-H57-H55-H53-H51-H49-H47-H63-H65-H81</f>
        <v>10</v>
      </c>
      <c r="I41" s="2">
        <f>IF(SUM(I46:I303)&lt;-1000,-100000000,SUM(I46:I303))</f>
        <v>0</v>
      </c>
      <c r="J41" s="279">
        <f>+J46+J48+J50+J52+J54+J56+J58+J60+J62+J64+J66+J68+J70+J72+J74+J76+J78+J80+J82+J84+J86+J88+J90-J91-J89-J87-J85-J83-J79-J77-J75-J73-J71-J69-J67-J61-J59-J57-J55-J53-J51-J49-J47-J63-J65-J81</f>
        <v>-2</v>
      </c>
      <c r="K41" s="2">
        <f>IF(SUM(K46:K303)&lt;-1000,-100000000,SUM(K46:K303))</f>
        <v>-100000000</v>
      </c>
      <c r="L41" s="279">
        <f>+L46+L48+L50+L52+L54+L56+L58+L60+L62+L64+L66+L68+L70+L72+L74+L76+L78+L80+L82+L84+L86+L88+L90-L91-L89-L87-L85-L83-L79-L77-L75-L73-L71-L69-L67-L61-L59-L57-L55-L53-L51-L49-L47-L63-L65-L81</f>
        <v>0</v>
      </c>
      <c r="M41" s="2">
        <f>IF(SUM(M46:M303)&lt;-1000,-100000000,SUM(M46:M303))</f>
        <v>-100000000</v>
      </c>
      <c r="N41" s="279">
        <f>+N46+N48+N50+N52+N54+N56+N58+N60+N62+N64+N66+N68+N70+N72+N74+N76+N78+N80+N82+N84+N86+N88+N90-N91-N89-N87-N85-N83-N79-N77-N75-N73-N71-N69-N67-N61-N59-N57-N55-N53-N51-N49-N47-N63-N65-N81</f>
        <v>0</v>
      </c>
      <c r="O41" s="2">
        <f>IF(SUM(O46:O303)&lt;-1000,-100000000,SUM(O46:O303))</f>
        <v>3</v>
      </c>
      <c r="P41" s="279">
        <f>+P46+P48+P50+P52+P54+P56+P58+P60+P62+P64+P66+P68+P70+P72+P74+P76+P78+P80+P82+P84+P86+P88+P90-P91-P89-P87-P85-P83-P79-P77-P75-P73-P71-P69-P67-P61-P59-P57-P55-P53-P51-P49-P47-P63-P65-P81</f>
        <v>5</v>
      </c>
      <c r="Q41" s="2">
        <f>IF(SUM(Q46:Q303)&lt;-1000,-100000000,SUM(Q46:Q303))</f>
        <v>-100000000</v>
      </c>
      <c r="R41" s="279">
        <f>+R46+R48+R50+R52+R54+R56+R58+R60+R62+R64+R66+R68+R70+R72+R74+R76+R78+R80+R82+R84+R86+R88+R90-R91-R89-R87-R85-R83-R79-R77-R75-R73-R71-R69-R67-R61-R59-R57-R55-R53-R51-R49-R47-R63-R65-R81</f>
        <v>0</v>
      </c>
      <c r="S41" s="2">
        <f>IF(SUM(S46:S303)&lt;-1000,-100000000,SUM(S46:S303))</f>
        <v>-100000000</v>
      </c>
      <c r="T41" s="279">
        <f>+T46+T48+T50+T52+T54+T56+T58+T60+T62+T64+T66+T68+T70+T72+T74+T76+T78+T80+T82+T84+T86+T88+T90-T91-T89-T87-T85-T83-T79-T77-T75-T73-T71-T69-T67-T61-T59-T57-T55-T53-T51-T49-T47-T63-T65-T81</f>
        <v>0</v>
      </c>
      <c r="U41" s="305">
        <f>IF(SUM(U46:U303)&lt;-1000,-100000000,SUM(U46:U303))</f>
        <v>2</v>
      </c>
      <c r="V41" s="279">
        <f>+V46+V48+V50+V52+V54+V56+V58+V60+V62+V64+V66+V68+V70+V72+V74+V76+V78+V80+V82+V84+V86+V88+V90-V91-V89-V87-V85-V83-V79-V77-V75-V73-V71-V69-V67-V61-V59-V57-V55-V53-V51-V49-V47-V63-V65-V81</f>
        <v>2</v>
      </c>
      <c r="W41" s="2">
        <f>IF(SUM(W46:W303)&lt;-1000,-100000000,SUM(W46:W303))</f>
        <v>-100000000</v>
      </c>
      <c r="X41" s="279">
        <f>+X46+X48+X50+X52+X54+X56+X58+X60+X62+X64+X66+X68+X70+X72+X74+X76+X78+X80+X82+X84+X86+X88+X90-X91-X89-X87-X85-X83-X79-X77-X75-X73-X71-X69-X67-X61-X59-X57-X55-X53-X51-X49-X47-X63-X65-X81</f>
        <v>0</v>
      </c>
      <c r="Y41" s="2">
        <f>IF(SUM(Y46:Y303)&lt;-1000,-100000000,SUM(Y46:Y303))</f>
        <v>3</v>
      </c>
      <c r="Z41" s="279">
        <f>+Z46+Z48+Z50+Z52+Z54+Z56+Z58+Z60+Z62+Z64+Z66+Z68+Z70+Z72+Z74+Z76+Z78+Z80+Z82+Z84+Z86+Z88+Z90-Z91-Z89-Z87-Z85-Z83-Z79-Z77-Z75-Z73-Z71-Z69-Z67-Z61-Z59-Z57-Z55-Z53-Z51-Z49-Z47-Z63-Z65-Z81</f>
        <v>2</v>
      </c>
      <c r="AA41" s="2">
        <f>IF(SUM(AA46:AA303)&lt;-1000,-100000000,SUM(AA46:AA303))</f>
        <v>-100000000</v>
      </c>
      <c r="AB41" s="279">
        <f>+AB46+AB48+AB50+AB52+AB54+AB56+AB58+AB60+AB62+AB64+AB66+AB68+AB70+AB72+AB74+AB76+AB78+AB80+AB82+AB84+AB86+AB88+AB90-AB91-AB89-AB87-AB85-AB83-AB79-AB77-AB75-AB73-AB71-AB69-AB67-AB61-AB59-AB57-AB55-AB53-AB51-AB49-AB47-AB63-AB65-AB81</f>
        <v>0</v>
      </c>
      <c r="AC41" s="2">
        <f>IF(SUM(AC46:AC303)&lt;-1000,-100000000,SUM(AC46:AC303))</f>
        <v>0</v>
      </c>
      <c r="AD41" s="279">
        <f>+AD46+AD48+AD50+AD52+AD54+AD56+AD58+AD60+AD62+AD64+AD66+AD68+AD70+AD72+AD74+AD76+AD78+AD80+AD82+AD84+AD86+AD88+AD90-AD91-AD89-AD87-AD85-AD83-AD79-AD77-AD75-AD73-AD71-AD69-AD67-AD61-AD59-AD57-AD55-AD53-AD51-AD49-AD47-AD63-AD65-AD81</f>
        <v>-12</v>
      </c>
      <c r="AE41" s="2">
        <f>IF(SUM(AE46:AE303)&lt;-1000,-100000000,SUM(AE46:AE303))</f>
        <v>-100000000</v>
      </c>
      <c r="AF41" s="279">
        <f>+AF46+AF48+AF50+AF52+AF54+AF56+AF58+AF60+AF62+AF64+AF66+AF68+AF70+AF72+AF74+AF76+AF78+AF80+AF82+AF84+AF86+AF88+AF90-AF91-AF89-AF87-AF85-AF83-AF79-AF77-AF75-AF73-AF71-AF69-AF67-AF61-AF59-AF57-AF55-AF53-AF51-AF49-AF47-AF63-AF65-AF81</f>
        <v>0</v>
      </c>
      <c r="AG41" s="2">
        <f>IF(SUM(AG46:AG303)&lt;-1000,-100000000,SUM(AG46:AG303))</f>
        <v>0</v>
      </c>
      <c r="AH41" s="279">
        <f>+AH46+AH48+AH50+AH52+AH54+AH56+AH58+AH60+AH62+AH64+AH66+AH68+AH70+AH72+AH74+AH76+AH78+AH80+AH82+AH84+AH86+AH88+AH90-AH91-AH89-AH87-AH85-AH83-AH79-AH77-AH75-AH73-AH71-AH69-AH67-AH61-AH59-AH57-AH55-AH53-AH51-AH49-AH47-AH63-AH65-AH81</f>
        <v>0</v>
      </c>
      <c r="AI41" s="2">
        <f>IF(SUM(AI46:AI303)&lt;-1000,-100000000,SUM(AI46:AI303))</f>
        <v>1</v>
      </c>
      <c r="AJ41" s="279">
        <f>+AJ46+AJ48+AJ50+AJ52+AJ54+AJ56+AJ58+AJ60+AJ62+AJ64+AJ66+AJ68+AJ70+AJ72+AJ74+AJ76+AJ78+AJ80+AJ82+AJ84+AJ86+AJ88+AJ90-AJ91-AJ89-AJ87-AJ85-AJ83-AJ79-AJ77-AJ75-AJ73-AJ71-AJ69-AJ67-AJ61-AJ59-AJ57-AJ55-AJ53-AJ51-AJ49-AJ47-AJ63-AJ65-AJ81</f>
        <v>0</v>
      </c>
      <c r="AK41" s="2">
        <f>IF(SUM(AK46:AK303)&lt;-1000,-100000000,SUM(AK46:AK303))</f>
        <v>1</v>
      </c>
      <c r="AL41" s="279">
        <f>+AL46+AL48+AL50+AL52+AL54+AL56+AL58+AL60+AL62+AL64+AL66+AL68+AL70+AL72+AL74+AL76+AL78+AL80+AL82+AL84+AL86+AL88+AL90-AL91-AL89-AL87-AL85-AL83-AL79-AL77-AL75-AL73-AL71-AL69-AL67-AL61-AL59-AL57-AL55-AL53-AL51-AL49-AL47-AL63-AL65-AL81</f>
        <v>-5</v>
      </c>
      <c r="AM41" s="2">
        <f>IF(SUM(AM46:AM303)&lt;-1000,-100000000,SUM(AM46:AM303))</f>
        <v>-100000000</v>
      </c>
      <c r="AN41" s="279">
        <f>+AN46+AN48+AN50+AN52+AN54+AN56+AN58+AN60+AN62+AN64+AN66+AN68+AN70+AN72+AN74+AN76+AN78+AN80+AN82+AN84+AN86+AN88+AN90-AN91-AN89-AN87-AN85-AN83-AN79-AN77-AN75-AN73-AN71-AN69-AN67-AN61-AN59-AN57-AN55-AN53-AN51-AN49-AN47-AN63-AN65-AN81</f>
        <v>0</v>
      </c>
    </row>
    <row r="42" spans="1:56" ht="12.75" customHeight="1" thickBot="1" x14ac:dyDescent="0.3">
      <c r="C42" s="318">
        <v>0</v>
      </c>
      <c r="D42" s="274">
        <f>COUNT(C46:C91)</f>
        <v>1</v>
      </c>
      <c r="E42" s="318">
        <v>0</v>
      </c>
      <c r="F42" s="274">
        <f>COUNT(E46:E91)</f>
        <v>1</v>
      </c>
      <c r="G42" s="318">
        <v>18</v>
      </c>
      <c r="H42" s="274">
        <f>COUNT(G46:G91)</f>
        <v>8</v>
      </c>
      <c r="I42" s="318">
        <v>2</v>
      </c>
      <c r="J42" s="274">
        <f>COUNT(I46:I91)</f>
        <v>1</v>
      </c>
      <c r="K42" s="318">
        <v>0</v>
      </c>
      <c r="L42" s="274">
        <f>COUNT(K46:K91)</f>
        <v>1</v>
      </c>
      <c r="M42" s="318">
        <v>0</v>
      </c>
      <c r="N42" s="274">
        <f>COUNT(M46:M91)</f>
        <v>1</v>
      </c>
      <c r="O42" s="318">
        <v>4</v>
      </c>
      <c r="P42" s="274">
        <f>COUNT(O46:O91)</f>
        <v>4</v>
      </c>
      <c r="Q42" s="318">
        <v>0</v>
      </c>
      <c r="R42" s="274">
        <f>COUNT(Q46:Q91)</f>
        <v>1</v>
      </c>
      <c r="S42" s="318">
        <v>0</v>
      </c>
      <c r="T42" s="274">
        <f>COUNT(S46:S91)</f>
        <v>1</v>
      </c>
      <c r="U42" s="318">
        <v>13</v>
      </c>
      <c r="V42" s="274">
        <f>COUNT(U46:U91)</f>
        <v>5</v>
      </c>
      <c r="W42" s="318">
        <v>0</v>
      </c>
      <c r="X42" s="274">
        <f>COUNT(W46:W91)</f>
        <v>1</v>
      </c>
      <c r="Y42" s="318">
        <v>5</v>
      </c>
      <c r="Z42" s="274">
        <f>COUNT(Y46:Y91)</f>
        <v>4</v>
      </c>
      <c r="AA42" s="318">
        <v>0</v>
      </c>
      <c r="AB42" s="274">
        <f>COUNT(AA46:AA91)</f>
        <v>1</v>
      </c>
      <c r="AC42" s="318">
        <v>8</v>
      </c>
      <c r="AD42" s="274">
        <f>COUNT(AC46:AC91)</f>
        <v>5</v>
      </c>
      <c r="AE42" s="318">
        <v>0</v>
      </c>
      <c r="AF42" s="274">
        <f>COUNT(AE46:AE91)</f>
        <v>1</v>
      </c>
      <c r="AG42" s="318">
        <v>2</v>
      </c>
      <c r="AH42" s="274">
        <f>COUNT(AG46:AG91)</f>
        <v>2</v>
      </c>
      <c r="AI42" s="318">
        <v>2</v>
      </c>
      <c r="AJ42" s="274">
        <f>COUNT(AI46:AI91)</f>
        <v>2</v>
      </c>
      <c r="AK42" s="318">
        <v>8</v>
      </c>
      <c r="AL42" s="274">
        <f>COUNT(AK46:AK91)</f>
        <v>5</v>
      </c>
      <c r="AM42" s="318">
        <v>0</v>
      </c>
      <c r="AN42" s="274">
        <f>COUNT(AM46:AM91)</f>
        <v>1</v>
      </c>
    </row>
    <row r="43" spans="1:56" ht="13" thickBot="1" x14ac:dyDescent="0.3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41">
        <f>MAX(AP46:AP200)</f>
        <v>142</v>
      </c>
      <c r="AQ43" s="41">
        <f>SUM(AQ49:AQ103)</f>
        <v>13</v>
      </c>
    </row>
    <row r="44" spans="1:56" ht="13" x14ac:dyDescent="0.3">
      <c r="B44" s="84" t="s">
        <v>0</v>
      </c>
      <c r="C44" s="473" t="s">
        <v>9</v>
      </c>
      <c r="D44" s="470"/>
      <c r="E44" s="473" t="s">
        <v>135</v>
      </c>
      <c r="F44" s="470"/>
      <c r="G44" s="473" t="s">
        <v>1</v>
      </c>
      <c r="H44" s="470"/>
      <c r="I44" s="469" t="s">
        <v>271</v>
      </c>
      <c r="J44" s="470"/>
      <c r="K44" s="477" t="s">
        <v>144</v>
      </c>
      <c r="L44" s="470"/>
      <c r="M44" s="473" t="s">
        <v>6</v>
      </c>
      <c r="N44" s="470"/>
      <c r="O44" s="469" t="s">
        <v>239</v>
      </c>
      <c r="P44" s="470"/>
      <c r="Q44" s="497" t="s">
        <v>142</v>
      </c>
      <c r="R44" s="498"/>
      <c r="S44" s="469" t="s">
        <v>155</v>
      </c>
      <c r="T44" s="470"/>
      <c r="U44" s="477" t="s">
        <v>140</v>
      </c>
      <c r="V44" s="470"/>
      <c r="W44" s="469" t="s">
        <v>139</v>
      </c>
      <c r="X44" s="470"/>
      <c r="Y44" s="469" t="s">
        <v>46</v>
      </c>
      <c r="Z44" s="470"/>
      <c r="AA44" s="473" t="s">
        <v>119</v>
      </c>
      <c r="AB44" s="470"/>
      <c r="AC44" s="477" t="s">
        <v>141</v>
      </c>
      <c r="AD44" s="470"/>
      <c r="AE44" s="469" t="s">
        <v>152</v>
      </c>
      <c r="AF44" s="470"/>
      <c r="AG44" s="473" t="s">
        <v>93</v>
      </c>
      <c r="AH44" s="470"/>
      <c r="AI44" s="473" t="s">
        <v>62</v>
      </c>
      <c r="AJ44" s="470"/>
      <c r="AK44" s="477" t="s">
        <v>129</v>
      </c>
      <c r="AL44" s="470"/>
      <c r="AM44" s="473" t="s">
        <v>43</v>
      </c>
      <c r="AN44" s="470"/>
      <c r="AO44" s="41">
        <f>COUNT(AO46:AO218)</f>
        <v>22</v>
      </c>
      <c r="AP44" s="177" t="s">
        <v>7</v>
      </c>
      <c r="AQ44" s="178" t="s">
        <v>8</v>
      </c>
      <c r="AR44" s="87" t="s">
        <v>47</v>
      </c>
      <c r="AU44" s="405">
        <f>COUNT(AU46:AU196)</f>
        <v>18</v>
      </c>
      <c r="AV44" s="405">
        <f t="shared" ref="AV44:BD44" si="3">COUNT(AV46:AV196)</f>
        <v>8</v>
      </c>
      <c r="AW44" s="405">
        <f t="shared" si="3"/>
        <v>13</v>
      </c>
      <c r="AX44" s="405">
        <f t="shared" si="3"/>
        <v>8</v>
      </c>
      <c r="AY44" s="405">
        <f t="shared" si="3"/>
        <v>2</v>
      </c>
      <c r="AZ44" s="405">
        <f t="shared" si="3"/>
        <v>5</v>
      </c>
      <c r="BA44" s="405">
        <f t="shared" si="3"/>
        <v>0</v>
      </c>
      <c r="BB44" s="405">
        <f t="shared" si="3"/>
        <v>2</v>
      </c>
      <c r="BC44" s="405">
        <f t="shared" si="3"/>
        <v>4</v>
      </c>
      <c r="BD44" s="405">
        <f t="shared" si="3"/>
        <v>2</v>
      </c>
    </row>
    <row r="45" spans="1:56" ht="13" thickBot="1" x14ac:dyDescent="0.3">
      <c r="B45" s="1"/>
      <c r="C45" s="3" t="s">
        <v>3</v>
      </c>
      <c r="D45" s="4" t="s">
        <v>2</v>
      </c>
      <c r="E45" s="3" t="s">
        <v>3</v>
      </c>
      <c r="F45" s="4" t="s">
        <v>2</v>
      </c>
      <c r="G45" s="3" t="s">
        <v>3</v>
      </c>
      <c r="H45" s="4" t="s">
        <v>2</v>
      </c>
      <c r="I45" s="3" t="s">
        <v>3</v>
      </c>
      <c r="J45" s="4" t="s">
        <v>2</v>
      </c>
      <c r="K45" s="3" t="s">
        <v>3</v>
      </c>
      <c r="L45" s="4" t="s">
        <v>2</v>
      </c>
      <c r="M45" s="3" t="s">
        <v>3</v>
      </c>
      <c r="N45" s="4" t="s">
        <v>2</v>
      </c>
      <c r="O45" s="3" t="s">
        <v>3</v>
      </c>
      <c r="P45" s="4" t="s">
        <v>2</v>
      </c>
      <c r="Q45" s="3" t="s">
        <v>3</v>
      </c>
      <c r="R45" s="4" t="s">
        <v>2</v>
      </c>
      <c r="S45" s="3" t="s">
        <v>3</v>
      </c>
      <c r="T45" s="4" t="s">
        <v>2</v>
      </c>
      <c r="U45" s="3" t="s">
        <v>3</v>
      </c>
      <c r="V45" s="4" t="s">
        <v>2</v>
      </c>
      <c r="W45" s="3" t="s">
        <v>3</v>
      </c>
      <c r="X45" s="4" t="s">
        <v>2</v>
      </c>
      <c r="Y45" s="3" t="s">
        <v>3</v>
      </c>
      <c r="Z45" s="4" t="s">
        <v>2</v>
      </c>
      <c r="AA45" s="3" t="s">
        <v>3</v>
      </c>
      <c r="AB45" s="4" t="s">
        <v>2</v>
      </c>
      <c r="AC45" s="3" t="s">
        <v>3</v>
      </c>
      <c r="AD45" s="4" t="s">
        <v>2</v>
      </c>
      <c r="AE45" s="3" t="s">
        <v>3</v>
      </c>
      <c r="AF45" s="4" t="s">
        <v>2</v>
      </c>
      <c r="AG45" s="3" t="s">
        <v>3</v>
      </c>
      <c r="AH45" s="4" t="s">
        <v>2</v>
      </c>
      <c r="AI45" s="3" t="s">
        <v>3</v>
      </c>
      <c r="AJ45" s="4" t="s">
        <v>2</v>
      </c>
      <c r="AK45" s="3" t="s">
        <v>3</v>
      </c>
      <c r="AL45" s="4" t="s">
        <v>2</v>
      </c>
      <c r="AM45" s="3" t="s">
        <v>3</v>
      </c>
      <c r="AN45" s="4" t="s">
        <v>2</v>
      </c>
      <c r="AO45" s="27" t="s">
        <v>22</v>
      </c>
      <c r="AP45" s="30" t="s">
        <v>23</v>
      </c>
      <c r="AU45" s="158" t="s">
        <v>1</v>
      </c>
      <c r="AV45" s="404" t="s">
        <v>141</v>
      </c>
      <c r="AW45" s="404" t="s">
        <v>140</v>
      </c>
      <c r="AX45" s="404" t="s">
        <v>129</v>
      </c>
      <c r="AY45" s="158" t="s">
        <v>62</v>
      </c>
      <c r="AZ45" s="404" t="s">
        <v>130</v>
      </c>
      <c r="BA45" s="351" t="s">
        <v>204</v>
      </c>
      <c r="BB45" s="351" t="s">
        <v>271</v>
      </c>
      <c r="BC45" s="351" t="s">
        <v>239</v>
      </c>
      <c r="BD45" s="158" t="s">
        <v>93</v>
      </c>
    </row>
    <row r="46" spans="1:56" ht="13" thickBot="1" x14ac:dyDescent="0.3">
      <c r="A46" s="281">
        <f>+C40</f>
        <v>0</v>
      </c>
      <c r="B46" s="475" t="s">
        <v>9</v>
      </c>
      <c r="C46" s="287">
        <v>-10000000</v>
      </c>
      <c r="D46" s="288"/>
      <c r="E46" s="287">
        <v>-10000000</v>
      </c>
      <c r="F46" s="288"/>
      <c r="G46" s="280"/>
      <c r="H46" s="288"/>
      <c r="I46" s="289"/>
      <c r="J46" s="288"/>
      <c r="K46" s="287">
        <v>-10000000</v>
      </c>
      <c r="L46" s="275"/>
      <c r="M46" s="287">
        <v>-10000000</v>
      </c>
      <c r="N46" s="288"/>
      <c r="O46" s="289"/>
      <c r="P46" s="275"/>
      <c r="Q46" s="287">
        <v>-10000000</v>
      </c>
      <c r="R46" s="275"/>
      <c r="S46" s="287">
        <v>-10000000</v>
      </c>
      <c r="T46" s="275"/>
      <c r="U46" s="289"/>
      <c r="V46" s="288"/>
      <c r="W46" s="287">
        <v>-10000000</v>
      </c>
      <c r="X46" s="288"/>
      <c r="Y46" s="289"/>
      <c r="Z46" s="288"/>
      <c r="AA46" s="287">
        <v>-10000000</v>
      </c>
      <c r="AB46" s="288"/>
      <c r="AC46" s="289"/>
      <c r="AD46" s="275"/>
      <c r="AE46" s="287">
        <v>-10000000</v>
      </c>
      <c r="AF46" s="288"/>
      <c r="AG46" s="289"/>
      <c r="AH46" s="275"/>
      <c r="AI46" s="289"/>
      <c r="AJ46" s="275"/>
      <c r="AK46" s="289"/>
      <c r="AL46" s="275"/>
      <c r="AM46" s="287">
        <v>-10000000</v>
      </c>
      <c r="AN46" s="275"/>
      <c r="AO46" s="24">
        <v>45568</v>
      </c>
      <c r="AP46" s="41">
        <v>1</v>
      </c>
      <c r="AQ46" s="41">
        <f t="shared" ref="AQ46:AR61" si="4">+C46+E46+G46+I46++K46++M46+O46+Q46+S46+U46+W46+AK46+AM46+Y46+AC46+AE46+AG46+AI46+AA46</f>
        <v>-100000000</v>
      </c>
      <c r="AR46" s="71">
        <f t="shared" si="4"/>
        <v>0</v>
      </c>
      <c r="AS46">
        <f t="shared" ref="AS46:AS64" si="5">COUNT(C46:AN46)/2</f>
        <v>5</v>
      </c>
      <c r="AT46" s="225">
        <v>-10000000</v>
      </c>
      <c r="AU46" s="158"/>
      <c r="AV46" s="158">
        <v>3</v>
      </c>
      <c r="AW46" s="158"/>
      <c r="AX46" s="158">
        <v>8</v>
      </c>
      <c r="AY46" s="158"/>
      <c r="AZ46" s="158">
        <v>9</v>
      </c>
      <c r="BA46" s="158"/>
      <c r="BB46" s="158"/>
      <c r="BC46" s="158"/>
      <c r="BD46" s="158"/>
    </row>
    <row r="47" spans="1:56" ht="13" thickBot="1" x14ac:dyDescent="0.3">
      <c r="A47" s="281" t="s">
        <v>167</v>
      </c>
      <c r="B47" s="475"/>
      <c r="C47" s="290"/>
      <c r="D47" s="291"/>
      <c r="E47" s="290"/>
      <c r="F47" s="291"/>
      <c r="G47" s="292"/>
      <c r="H47" s="276"/>
      <c r="I47" s="290"/>
      <c r="J47" s="291"/>
      <c r="K47" s="290"/>
      <c r="L47" s="291"/>
      <c r="M47" s="292"/>
      <c r="N47" s="276"/>
      <c r="O47" s="290"/>
      <c r="P47" s="291"/>
      <c r="Q47" s="290"/>
      <c r="R47" s="291"/>
      <c r="S47" s="290"/>
      <c r="T47" s="291"/>
      <c r="U47" s="292"/>
      <c r="V47" s="276"/>
      <c r="W47" s="290"/>
      <c r="X47" s="291"/>
      <c r="Y47" s="290"/>
      <c r="Z47" s="291"/>
      <c r="AA47" s="290"/>
      <c r="AB47" s="291"/>
      <c r="AC47" s="290"/>
      <c r="AD47" s="291"/>
      <c r="AE47" s="292"/>
      <c r="AF47" s="276"/>
      <c r="AG47" s="290"/>
      <c r="AH47" s="291"/>
      <c r="AI47" s="290"/>
      <c r="AJ47" s="291"/>
      <c r="AK47" s="292"/>
      <c r="AL47" s="276"/>
      <c r="AM47" s="292"/>
      <c r="AN47" s="276"/>
      <c r="AO47" s="24">
        <v>45589</v>
      </c>
      <c r="AP47" s="69">
        <v>8</v>
      </c>
      <c r="AQ47" s="41">
        <f t="shared" si="4"/>
        <v>0</v>
      </c>
      <c r="AR47" s="71">
        <f t="shared" si="4"/>
        <v>0</v>
      </c>
      <c r="AS47">
        <f t="shared" si="5"/>
        <v>0</v>
      </c>
      <c r="AT47" t="e">
        <f t="shared" ref="AT47:AT67" si="6">+AR47/AS47</f>
        <v>#DIV/0!</v>
      </c>
      <c r="AU47" s="158"/>
      <c r="AV47" s="158">
        <v>5</v>
      </c>
      <c r="AW47" s="158">
        <v>14</v>
      </c>
      <c r="AX47" s="158">
        <v>9</v>
      </c>
      <c r="AY47" s="158"/>
      <c r="AZ47" s="158">
        <v>1</v>
      </c>
      <c r="BA47" s="158"/>
      <c r="BB47" s="158"/>
      <c r="BC47" s="158"/>
      <c r="BD47" s="158"/>
    </row>
    <row r="48" spans="1:56" ht="13" thickBot="1" x14ac:dyDescent="0.3">
      <c r="A48" s="281">
        <f>+E40</f>
        <v>0</v>
      </c>
      <c r="B48" s="475" t="s">
        <v>135</v>
      </c>
      <c r="C48" s="289"/>
      <c r="D48" s="275"/>
      <c r="E48" s="289"/>
      <c r="F48" s="275"/>
      <c r="G48" s="289"/>
      <c r="H48" s="275"/>
      <c r="I48" s="289"/>
      <c r="J48" s="275"/>
      <c r="K48" s="289"/>
      <c r="L48" s="275"/>
      <c r="M48" s="289"/>
      <c r="N48" s="275"/>
      <c r="O48" s="289"/>
      <c r="P48" s="275"/>
      <c r="Q48" s="289"/>
      <c r="R48" s="275"/>
      <c r="S48" s="289"/>
      <c r="T48" s="275"/>
      <c r="U48" s="289"/>
      <c r="V48" s="275"/>
      <c r="W48" s="289"/>
      <c r="X48" s="275"/>
      <c r="Y48" s="289"/>
      <c r="Z48" s="275"/>
      <c r="AA48" s="289"/>
      <c r="AB48" s="275"/>
      <c r="AC48" s="289"/>
      <c r="AD48" s="275"/>
      <c r="AE48" s="289"/>
      <c r="AF48" s="275"/>
      <c r="AG48" s="289"/>
      <c r="AH48" s="275"/>
      <c r="AI48" s="289"/>
      <c r="AJ48" s="275"/>
      <c r="AK48" s="289"/>
      <c r="AL48" s="275"/>
      <c r="AM48" s="289"/>
      <c r="AN48" s="275"/>
      <c r="AO48" s="24">
        <v>45596</v>
      </c>
      <c r="AP48" s="69">
        <v>9</v>
      </c>
      <c r="AQ48" s="41">
        <f t="shared" si="4"/>
        <v>0</v>
      </c>
      <c r="AR48" s="71">
        <f t="shared" si="4"/>
        <v>0</v>
      </c>
      <c r="AS48">
        <f t="shared" si="5"/>
        <v>0</v>
      </c>
      <c r="AT48" t="e">
        <f t="shared" si="6"/>
        <v>#DIV/0!</v>
      </c>
      <c r="AU48" s="158">
        <v>3</v>
      </c>
      <c r="AV48" s="158"/>
      <c r="AW48" s="158">
        <v>9</v>
      </c>
      <c r="AX48" s="158"/>
      <c r="AY48" s="158"/>
      <c r="AZ48" s="158">
        <v>9</v>
      </c>
      <c r="BA48" s="158"/>
      <c r="BB48" s="158"/>
      <c r="BC48" s="158"/>
      <c r="BD48" s="158"/>
    </row>
    <row r="49" spans="1:57" ht="13" thickBot="1" x14ac:dyDescent="0.3">
      <c r="A49" s="281" t="s">
        <v>167</v>
      </c>
      <c r="B49" s="475"/>
      <c r="C49" s="292"/>
      <c r="D49" s="276"/>
      <c r="E49" s="292"/>
      <c r="F49" s="276"/>
      <c r="G49" s="292"/>
      <c r="H49" s="276"/>
      <c r="I49" s="292"/>
      <c r="J49" s="276"/>
      <c r="K49" s="292"/>
      <c r="L49" s="276"/>
      <c r="M49" s="292"/>
      <c r="N49" s="276"/>
      <c r="O49" s="292"/>
      <c r="P49" s="276"/>
      <c r="Q49" s="292"/>
      <c r="R49" s="276"/>
      <c r="S49" s="292"/>
      <c r="T49" s="276"/>
      <c r="U49" s="292"/>
      <c r="V49" s="276"/>
      <c r="W49" s="292"/>
      <c r="X49" s="276"/>
      <c r="Y49" s="292"/>
      <c r="Z49" s="276"/>
      <c r="AA49" s="292"/>
      <c r="AB49" s="276"/>
      <c r="AC49" s="292"/>
      <c r="AD49" s="276"/>
      <c r="AE49" s="292"/>
      <c r="AF49" s="276"/>
      <c r="AG49" s="292"/>
      <c r="AH49" s="276"/>
      <c r="AI49" s="292"/>
      <c r="AJ49" s="276"/>
      <c r="AK49" s="292"/>
      <c r="AL49" s="276"/>
      <c r="AM49" s="292"/>
      <c r="AN49" s="276"/>
      <c r="AO49" s="24">
        <v>45610</v>
      </c>
      <c r="AP49" s="41">
        <v>15</v>
      </c>
      <c r="AQ49" s="41">
        <f t="shared" si="4"/>
        <v>0</v>
      </c>
      <c r="AR49" s="71">
        <f t="shared" si="4"/>
        <v>0</v>
      </c>
      <c r="AS49">
        <f t="shared" si="5"/>
        <v>0</v>
      </c>
      <c r="AT49" t="e">
        <f t="shared" si="6"/>
        <v>#DIV/0!</v>
      </c>
      <c r="AU49" s="158">
        <v>14</v>
      </c>
      <c r="AV49" s="158"/>
      <c r="AW49" s="158">
        <v>11</v>
      </c>
      <c r="AX49" s="158">
        <v>11</v>
      </c>
      <c r="AY49" s="158"/>
      <c r="AZ49" s="158">
        <v>14</v>
      </c>
      <c r="BA49" s="158"/>
      <c r="BB49" s="158"/>
      <c r="BC49" s="158"/>
      <c r="BD49" s="158"/>
    </row>
    <row r="50" spans="1:57" ht="13" thickBot="1" x14ac:dyDescent="0.3">
      <c r="A50" s="281">
        <f>+G40</f>
        <v>1</v>
      </c>
      <c r="B50" s="475" t="s">
        <v>1</v>
      </c>
      <c r="C50" s="280"/>
      <c r="D50" s="275"/>
      <c r="E50" s="289"/>
      <c r="F50" s="275"/>
      <c r="G50" s="289"/>
      <c r="H50" s="275"/>
      <c r="I50" s="280">
        <f>IF(J50-J51=0,0.5,IF(J50&gt;J51,1,0))*$A50</f>
        <v>0</v>
      </c>
      <c r="J50" s="275"/>
      <c r="K50" s="289"/>
      <c r="L50" s="275"/>
      <c r="M50" s="280"/>
      <c r="N50" s="275"/>
      <c r="O50" s="280">
        <v>0</v>
      </c>
      <c r="P50" s="275">
        <v>2.5</v>
      </c>
      <c r="Q50" s="289"/>
      <c r="R50" s="275"/>
      <c r="S50" s="280"/>
      <c r="T50" s="275"/>
      <c r="U50" s="280">
        <f>IF(V50-V51=0,0.5,IF(V50&gt;V51,1,0))*$A50</f>
        <v>0</v>
      </c>
      <c r="V50" s="275">
        <v>4.5</v>
      </c>
      <c r="W50" s="280"/>
      <c r="X50" s="275"/>
      <c r="Y50" s="280">
        <f>IF(Z50-Z51=0,0.5,IF(Z50&gt;Z51,1,0))*$A50</f>
        <v>0.5</v>
      </c>
      <c r="Z50" s="275">
        <v>1.5</v>
      </c>
      <c r="AA50" s="289"/>
      <c r="AB50" s="275"/>
      <c r="AC50" s="280">
        <f>IF(AD50-AD51=0,0.5,IF(AD50&gt;AD51,1,0))*$A50</f>
        <v>0</v>
      </c>
      <c r="AD50" s="275">
        <v>1</v>
      </c>
      <c r="AE50" s="289"/>
      <c r="AF50" s="275"/>
      <c r="AG50" s="280">
        <f>IF(AH50-AH51=0,0.5,IF(AH50&gt;AH51,1,0))*$A50</f>
        <v>0</v>
      </c>
      <c r="AH50" s="275"/>
      <c r="AI50" s="280">
        <f>IF(AJ50-AJ51=0,0.5,IF(AJ50&gt;AJ51,1,0))*$A50</f>
        <v>1</v>
      </c>
      <c r="AJ50" s="275">
        <v>1</v>
      </c>
      <c r="AK50" s="280">
        <f>IF(AL50-AL51=0,0.5,IF(AL50&gt;AL51,1,0))*$A50</f>
        <v>0</v>
      </c>
      <c r="AL50" s="300">
        <v>1</v>
      </c>
      <c r="AM50" s="280"/>
      <c r="AN50" s="275"/>
      <c r="AO50" s="24">
        <v>45666</v>
      </c>
      <c r="AP50" s="213">
        <v>34</v>
      </c>
      <c r="AQ50" s="41">
        <f t="shared" si="4"/>
        <v>1.5</v>
      </c>
      <c r="AR50" s="71">
        <f t="shared" si="4"/>
        <v>11.5</v>
      </c>
      <c r="AS50">
        <f t="shared" si="5"/>
        <v>7</v>
      </c>
      <c r="AT50">
        <f t="shared" si="6"/>
        <v>1.6428571428571428</v>
      </c>
      <c r="AU50" s="158">
        <v>7</v>
      </c>
      <c r="AV50" s="158">
        <v>5</v>
      </c>
      <c r="AW50" s="158">
        <v>7</v>
      </c>
      <c r="AX50" s="158">
        <v>5</v>
      </c>
      <c r="AY50" s="158"/>
      <c r="AZ50" s="158"/>
      <c r="BA50" s="158"/>
      <c r="BB50" s="158"/>
      <c r="BC50" s="158"/>
      <c r="BD50" s="158"/>
    </row>
    <row r="51" spans="1:57" ht="13" thickBot="1" x14ac:dyDescent="0.3">
      <c r="A51" s="281" t="s">
        <v>167</v>
      </c>
      <c r="B51" s="475"/>
      <c r="C51" s="292"/>
      <c r="D51" s="276"/>
      <c r="E51" s="292"/>
      <c r="F51" s="276"/>
      <c r="G51" s="292"/>
      <c r="H51" s="276"/>
      <c r="I51" s="363"/>
      <c r="J51" s="113">
        <v>2</v>
      </c>
      <c r="K51" s="292"/>
      <c r="L51" s="276"/>
      <c r="M51" s="292"/>
      <c r="N51" s="276"/>
      <c r="O51" s="292"/>
      <c r="P51" s="276">
        <v>1.5</v>
      </c>
      <c r="Q51" s="292"/>
      <c r="R51" s="276"/>
      <c r="S51" s="292"/>
      <c r="T51" s="276"/>
      <c r="U51" s="292"/>
      <c r="V51" s="276">
        <v>6.5</v>
      </c>
      <c r="W51" s="292"/>
      <c r="X51" s="276"/>
      <c r="Y51" s="292"/>
      <c r="Z51" s="276">
        <v>1.5</v>
      </c>
      <c r="AA51" s="292"/>
      <c r="AB51" s="276"/>
      <c r="AC51" s="363"/>
      <c r="AD51" s="113">
        <v>4</v>
      </c>
      <c r="AE51" s="292"/>
      <c r="AF51" s="276"/>
      <c r="AG51" s="363"/>
      <c r="AH51" s="113">
        <v>1</v>
      </c>
      <c r="AI51" s="363"/>
      <c r="AJ51" s="113"/>
      <c r="AK51" s="363"/>
      <c r="AL51" s="113">
        <v>5</v>
      </c>
      <c r="AM51" s="292"/>
      <c r="AN51" s="276"/>
      <c r="AO51" s="24">
        <v>45673</v>
      </c>
      <c r="AP51" s="41">
        <v>38</v>
      </c>
      <c r="AQ51" s="41">
        <f t="shared" si="4"/>
        <v>0</v>
      </c>
      <c r="AR51" s="71">
        <f t="shared" si="4"/>
        <v>21.5</v>
      </c>
      <c r="AS51">
        <f t="shared" si="5"/>
        <v>3.5</v>
      </c>
      <c r="AT51">
        <f t="shared" si="6"/>
        <v>6.1428571428571432</v>
      </c>
      <c r="AU51" s="158">
        <v>7</v>
      </c>
      <c r="AV51" s="158">
        <v>5</v>
      </c>
      <c r="AW51" s="158">
        <v>10</v>
      </c>
      <c r="AX51" s="158"/>
      <c r="AY51" s="158"/>
      <c r="AZ51" s="158"/>
      <c r="BA51" s="158"/>
      <c r="BB51" s="158"/>
      <c r="BC51" s="158"/>
      <c r="BD51" s="158"/>
    </row>
    <row r="52" spans="1:57" ht="13" thickBot="1" x14ac:dyDescent="0.3">
      <c r="A52" s="281">
        <f>+I40</f>
        <v>0</v>
      </c>
      <c r="B52" s="495" t="s">
        <v>271</v>
      </c>
      <c r="C52" s="289"/>
      <c r="D52" s="275"/>
      <c r="E52" s="289"/>
      <c r="F52" s="275"/>
      <c r="G52" s="280">
        <f>IF(H52-H53=0,0.5,IF(H52&gt;H53,1,0))*$A52</f>
        <v>0</v>
      </c>
      <c r="H52" s="275">
        <v>2</v>
      </c>
      <c r="I52" s="289"/>
      <c r="J52" s="275"/>
      <c r="K52" s="289"/>
      <c r="L52" s="275"/>
      <c r="M52" s="289"/>
      <c r="N52" s="275"/>
      <c r="O52" s="289"/>
      <c r="P52" s="275"/>
      <c r="Q52" s="289"/>
      <c r="R52" s="275"/>
      <c r="S52" s="280"/>
      <c r="T52" s="275"/>
      <c r="U52" s="289"/>
      <c r="V52" s="275"/>
      <c r="W52" s="280"/>
      <c r="X52" s="275"/>
      <c r="Y52" s="280"/>
      <c r="Z52" s="275"/>
      <c r="AA52" s="289"/>
      <c r="AB52" s="275"/>
      <c r="AC52" s="289"/>
      <c r="AD52" s="275"/>
      <c r="AE52" s="280"/>
      <c r="AF52" s="275"/>
      <c r="AG52" s="289"/>
      <c r="AH52" s="275"/>
      <c r="AI52" s="289"/>
      <c r="AJ52" s="275"/>
      <c r="AK52" s="289"/>
      <c r="AL52" s="275"/>
      <c r="AM52" s="289"/>
      <c r="AN52" s="275"/>
      <c r="AO52" s="24">
        <v>45686</v>
      </c>
      <c r="AP52" s="41">
        <v>44</v>
      </c>
      <c r="AQ52" s="41">
        <f t="shared" si="4"/>
        <v>0</v>
      </c>
      <c r="AR52" s="71">
        <f t="shared" si="4"/>
        <v>2</v>
      </c>
      <c r="AS52">
        <f t="shared" si="5"/>
        <v>1</v>
      </c>
      <c r="AT52">
        <f t="shared" si="6"/>
        <v>2</v>
      </c>
      <c r="AU52" s="389">
        <v>12</v>
      </c>
      <c r="AV52" s="158"/>
      <c r="AW52" s="158"/>
      <c r="AX52" s="158"/>
      <c r="AY52" s="158">
        <v>17</v>
      </c>
      <c r="AZ52" s="158"/>
      <c r="BA52" s="158"/>
      <c r="BB52" s="158"/>
      <c r="BC52" s="158"/>
      <c r="BD52" s="158"/>
      <c r="BE52" s="335" t="s">
        <v>261</v>
      </c>
    </row>
    <row r="53" spans="1:57" ht="13" thickBot="1" x14ac:dyDescent="0.3">
      <c r="A53" s="281" t="s">
        <v>167</v>
      </c>
      <c r="B53" s="475"/>
      <c r="C53" s="292"/>
      <c r="D53" s="276"/>
      <c r="E53" s="292"/>
      <c r="F53" s="276"/>
      <c r="G53" s="363"/>
      <c r="H53" s="113"/>
      <c r="I53" s="292"/>
      <c r="J53" s="276"/>
      <c r="K53" s="292"/>
      <c r="L53" s="276"/>
      <c r="M53" s="292"/>
      <c r="N53" s="276"/>
      <c r="O53" s="292"/>
      <c r="P53" s="276"/>
      <c r="Q53" s="292"/>
      <c r="R53" s="276"/>
      <c r="S53" s="292"/>
      <c r="T53" s="276"/>
      <c r="U53" s="292"/>
      <c r="V53" s="276"/>
      <c r="W53" s="292"/>
      <c r="X53" s="276"/>
      <c r="Y53" s="292"/>
      <c r="Z53" s="276"/>
      <c r="AA53" s="292"/>
      <c r="AB53" s="276"/>
      <c r="AC53" s="292"/>
      <c r="AD53" s="276"/>
      <c r="AE53" s="292"/>
      <c r="AF53" s="276"/>
      <c r="AG53" s="292"/>
      <c r="AH53" s="276"/>
      <c r="AI53" s="292"/>
      <c r="AJ53" s="276"/>
      <c r="AK53" s="292"/>
      <c r="AL53" s="276"/>
      <c r="AM53" s="292"/>
      <c r="AN53" s="276"/>
      <c r="AO53" s="24">
        <v>45688</v>
      </c>
      <c r="AP53" s="41">
        <v>49</v>
      </c>
      <c r="AQ53" s="41">
        <f t="shared" si="4"/>
        <v>0</v>
      </c>
      <c r="AR53" s="71">
        <f t="shared" si="4"/>
        <v>0</v>
      </c>
      <c r="AS53">
        <f t="shared" si="5"/>
        <v>0</v>
      </c>
      <c r="AT53" t="e">
        <f t="shared" si="6"/>
        <v>#DIV/0!</v>
      </c>
      <c r="AU53" s="158">
        <v>9</v>
      </c>
      <c r="AV53" s="158"/>
      <c r="AW53" s="158">
        <v>4</v>
      </c>
      <c r="AX53" s="158"/>
      <c r="AY53" s="158"/>
      <c r="AZ53" s="158">
        <v>7</v>
      </c>
      <c r="BA53" s="158"/>
      <c r="BB53" s="158"/>
      <c r="BC53" s="158"/>
      <c r="BD53" s="158"/>
    </row>
    <row r="54" spans="1:57" ht="13" thickBot="1" x14ac:dyDescent="0.3">
      <c r="A54" s="281">
        <f>+K40</f>
        <v>0</v>
      </c>
      <c r="B54" s="494" t="s">
        <v>144</v>
      </c>
      <c r="C54" s="289"/>
      <c r="D54" s="275"/>
      <c r="E54" s="289"/>
      <c r="F54" s="275"/>
      <c r="G54" s="289"/>
      <c r="H54" s="275"/>
      <c r="I54" s="289"/>
      <c r="J54" s="275"/>
      <c r="K54" s="289"/>
      <c r="L54" s="275"/>
      <c r="M54" s="289"/>
      <c r="N54" s="275"/>
      <c r="O54" s="289"/>
      <c r="P54" s="275"/>
      <c r="Q54" s="289"/>
      <c r="R54" s="275"/>
      <c r="S54" s="289"/>
      <c r="T54" s="275"/>
      <c r="U54" s="289"/>
      <c r="V54" s="275"/>
      <c r="W54" s="289"/>
      <c r="X54" s="275"/>
      <c r="Y54" s="289"/>
      <c r="Z54" s="275"/>
      <c r="AA54" s="289"/>
      <c r="AB54" s="275"/>
      <c r="AC54" s="289"/>
      <c r="AD54" s="275"/>
      <c r="AE54" s="289"/>
      <c r="AF54" s="275"/>
      <c r="AG54" s="289"/>
      <c r="AH54" s="275"/>
      <c r="AI54" s="289"/>
      <c r="AJ54" s="275"/>
      <c r="AK54" s="289"/>
      <c r="AL54" s="275"/>
      <c r="AM54" s="289"/>
      <c r="AN54" s="275"/>
      <c r="AO54" s="24">
        <v>45736</v>
      </c>
      <c r="AP54" s="41">
        <v>64</v>
      </c>
      <c r="AQ54" s="41">
        <f t="shared" si="4"/>
        <v>0</v>
      </c>
      <c r="AR54" s="71">
        <f t="shared" si="4"/>
        <v>0</v>
      </c>
      <c r="AS54">
        <f t="shared" si="5"/>
        <v>0</v>
      </c>
      <c r="AT54" t="e">
        <f t="shared" si="6"/>
        <v>#DIV/0!</v>
      </c>
      <c r="AU54" s="158">
        <v>12</v>
      </c>
      <c r="AV54" s="158"/>
      <c r="AW54" s="158">
        <v>10</v>
      </c>
      <c r="AX54" s="158"/>
      <c r="AY54" s="158"/>
      <c r="AZ54" s="158"/>
      <c r="BA54" s="158"/>
      <c r="BB54" s="158"/>
      <c r="BC54" s="158"/>
      <c r="BD54" s="158"/>
    </row>
    <row r="55" spans="1:57" s="209" customFormat="1" ht="13" thickBot="1" x14ac:dyDescent="0.3">
      <c r="A55" s="281" t="s">
        <v>167</v>
      </c>
      <c r="B55" s="475"/>
      <c r="C55" s="292"/>
      <c r="D55" s="276"/>
      <c r="E55" s="292"/>
      <c r="F55" s="276"/>
      <c r="G55" s="292"/>
      <c r="H55" s="276"/>
      <c r="I55" s="292"/>
      <c r="J55" s="276"/>
      <c r="K55" s="292"/>
      <c r="L55" s="276"/>
      <c r="M55" s="292"/>
      <c r="N55" s="276"/>
      <c r="O55" s="292"/>
      <c r="P55" s="276"/>
      <c r="Q55" s="292"/>
      <c r="R55" s="276"/>
      <c r="S55" s="292"/>
      <c r="T55" s="276"/>
      <c r="U55" s="292"/>
      <c r="V55" s="276"/>
      <c r="W55" s="292"/>
      <c r="X55" s="276"/>
      <c r="Y55" s="292"/>
      <c r="Z55" s="276"/>
      <c r="AA55" s="292"/>
      <c r="AB55" s="276"/>
      <c r="AC55" s="292"/>
      <c r="AD55" s="276"/>
      <c r="AE55" s="292"/>
      <c r="AF55" s="276"/>
      <c r="AG55" s="292"/>
      <c r="AH55" s="276"/>
      <c r="AI55" s="292"/>
      <c r="AJ55" s="276"/>
      <c r="AK55" s="292"/>
      <c r="AL55" s="276"/>
      <c r="AM55" s="292"/>
      <c r="AN55" s="276"/>
      <c r="AO55" s="212">
        <v>45736</v>
      </c>
      <c r="AP55" s="213">
        <v>64</v>
      </c>
      <c r="AQ55" s="41">
        <f t="shared" si="4"/>
        <v>0</v>
      </c>
      <c r="AR55" s="71">
        <f t="shared" si="4"/>
        <v>0</v>
      </c>
      <c r="AS55" s="209">
        <f t="shared" si="5"/>
        <v>0</v>
      </c>
      <c r="AT55" t="e">
        <f t="shared" si="6"/>
        <v>#DIV/0!</v>
      </c>
      <c r="AU55" s="158">
        <v>14</v>
      </c>
      <c r="AV55" s="158"/>
      <c r="AW55" s="158">
        <v>12</v>
      </c>
      <c r="AX55" s="158">
        <v>7</v>
      </c>
      <c r="AY55" s="158"/>
      <c r="AZ55" s="158"/>
      <c r="BA55" s="158"/>
      <c r="BB55" s="158"/>
      <c r="BC55" s="158"/>
      <c r="BD55" s="158"/>
    </row>
    <row r="56" spans="1:57" ht="13" thickBot="1" x14ac:dyDescent="0.3">
      <c r="A56" s="281">
        <f>+M40</f>
        <v>0</v>
      </c>
      <c r="B56" s="475" t="s">
        <v>6</v>
      </c>
      <c r="C56" s="280"/>
      <c r="D56" s="275"/>
      <c r="E56" s="289"/>
      <c r="F56" s="275"/>
      <c r="G56" s="280"/>
      <c r="H56" s="275"/>
      <c r="I56" s="289"/>
      <c r="J56" s="275"/>
      <c r="K56" s="289"/>
      <c r="L56" s="275"/>
      <c r="M56" s="289"/>
      <c r="N56" s="275"/>
      <c r="O56" s="280"/>
      <c r="P56" s="275"/>
      <c r="Q56" s="289"/>
      <c r="R56" s="275"/>
      <c r="S56" s="280"/>
      <c r="T56" s="275"/>
      <c r="U56" s="289"/>
      <c r="V56" s="275"/>
      <c r="W56" s="289"/>
      <c r="X56" s="275"/>
      <c r="Y56" s="289"/>
      <c r="Z56" s="275"/>
      <c r="AA56" s="289"/>
      <c r="AB56" s="275"/>
      <c r="AC56" s="289"/>
      <c r="AD56" s="275"/>
      <c r="AE56" s="289"/>
      <c r="AF56" s="275"/>
      <c r="AG56" s="289"/>
      <c r="AH56" s="275"/>
      <c r="AI56" s="280"/>
      <c r="AJ56" s="275"/>
      <c r="AK56" s="280"/>
      <c r="AL56" s="275"/>
      <c r="AM56" s="280"/>
      <c r="AN56" s="275"/>
      <c r="AO56" s="212">
        <v>45743</v>
      </c>
      <c r="AP56" s="213">
        <v>66</v>
      </c>
      <c r="AQ56" s="41">
        <f>+C56+E56+G56+I56++K56++M56+O56+Q56+S56+U56+W56+AK56+AM56+Y56+AC56+AE56+AG56+AI56+AA56</f>
        <v>0</v>
      </c>
      <c r="AR56" s="71">
        <f t="shared" si="4"/>
        <v>0</v>
      </c>
      <c r="AS56">
        <f t="shared" si="5"/>
        <v>0</v>
      </c>
      <c r="AT56" t="e">
        <f t="shared" si="6"/>
        <v>#DIV/0!</v>
      </c>
      <c r="AU56" s="158"/>
      <c r="AV56" s="158">
        <v>24</v>
      </c>
      <c r="AW56" s="158">
        <v>34</v>
      </c>
      <c r="AX56" s="158"/>
      <c r="AY56" s="158"/>
      <c r="AZ56" s="158"/>
      <c r="BA56" s="158"/>
      <c r="BB56" s="158"/>
      <c r="BC56" s="158"/>
      <c r="BD56" s="158"/>
    </row>
    <row r="57" spans="1:57" ht="13" thickBot="1" x14ac:dyDescent="0.3">
      <c r="A57" s="281" t="s">
        <v>167</v>
      </c>
      <c r="B57" s="475"/>
      <c r="C57" s="292"/>
      <c r="D57" s="276"/>
      <c r="E57" s="292"/>
      <c r="F57" s="276"/>
      <c r="G57" s="292"/>
      <c r="H57" s="276"/>
      <c r="I57" s="292"/>
      <c r="J57" s="276"/>
      <c r="K57" s="292"/>
      <c r="L57" s="276"/>
      <c r="M57" s="292"/>
      <c r="N57" s="276"/>
      <c r="O57" s="292"/>
      <c r="P57" s="276"/>
      <c r="Q57" s="292"/>
      <c r="R57" s="276"/>
      <c r="S57" s="292"/>
      <c r="T57" s="276"/>
      <c r="U57" s="292"/>
      <c r="V57" s="276"/>
      <c r="W57" s="292"/>
      <c r="X57" s="276"/>
      <c r="Y57" s="292"/>
      <c r="Z57" s="276"/>
      <c r="AA57" s="292"/>
      <c r="AB57" s="276"/>
      <c r="AC57" s="292"/>
      <c r="AD57" s="276"/>
      <c r="AE57" s="292"/>
      <c r="AF57" s="276"/>
      <c r="AG57" s="292"/>
      <c r="AH57" s="276"/>
      <c r="AI57" s="292"/>
      <c r="AJ57" s="276"/>
      <c r="AK57" s="292"/>
      <c r="AL57" s="276"/>
      <c r="AM57" s="292"/>
      <c r="AN57" s="276"/>
      <c r="AO57" s="24">
        <v>45786</v>
      </c>
      <c r="AP57" s="41">
        <v>77</v>
      </c>
      <c r="AQ57" s="41">
        <f t="shared" si="4"/>
        <v>0</v>
      </c>
      <c r="AR57" s="71">
        <f t="shared" si="4"/>
        <v>0</v>
      </c>
      <c r="AS57">
        <f t="shared" si="5"/>
        <v>0</v>
      </c>
      <c r="AT57" t="e">
        <f t="shared" si="6"/>
        <v>#DIV/0!</v>
      </c>
      <c r="AU57" s="158">
        <v>10</v>
      </c>
      <c r="AV57" s="158"/>
      <c r="AW57" s="158"/>
      <c r="AX57" s="158"/>
      <c r="AY57" s="158"/>
      <c r="AZ57" s="158"/>
      <c r="BA57" s="158"/>
      <c r="BB57" s="158">
        <v>5</v>
      </c>
      <c r="BC57" s="158"/>
      <c r="BD57" s="158"/>
    </row>
    <row r="58" spans="1:57" ht="13" thickBot="1" x14ac:dyDescent="0.3">
      <c r="A58" s="281">
        <f>+O40</f>
        <v>0</v>
      </c>
      <c r="B58" s="495" t="s">
        <v>239</v>
      </c>
      <c r="C58" s="289"/>
      <c r="D58" s="275"/>
      <c r="E58" s="289"/>
      <c r="F58" s="275"/>
      <c r="G58" s="280">
        <v>0</v>
      </c>
      <c r="H58" s="275">
        <v>1.5</v>
      </c>
      <c r="I58" s="289"/>
      <c r="J58" s="275"/>
      <c r="K58" s="289"/>
      <c r="L58" s="275"/>
      <c r="M58" s="280"/>
      <c r="N58" s="275"/>
      <c r="O58" s="289"/>
      <c r="P58" s="275"/>
      <c r="Q58" s="289"/>
      <c r="R58" s="275"/>
      <c r="S58" s="280"/>
      <c r="T58" s="275"/>
      <c r="U58" s="280">
        <f>IF(V58-V59=0,0.5,IF(V58&gt;V59,1,0))*$A58</f>
        <v>0</v>
      </c>
      <c r="V58" s="275"/>
      <c r="W58" s="289"/>
      <c r="X58" s="275"/>
      <c r="Y58" s="289"/>
      <c r="Z58" s="275"/>
      <c r="AA58" s="289"/>
      <c r="AB58" s="275"/>
      <c r="AC58" s="280">
        <f>IF(AD58-AD59=0,0.5,IF(AD58&gt;AD59,1,0))*$A58</f>
        <v>0</v>
      </c>
      <c r="AD58" s="275"/>
      <c r="AE58" s="289"/>
      <c r="AF58" s="275"/>
      <c r="AG58" s="289"/>
      <c r="AH58" s="275"/>
      <c r="AI58" s="280"/>
      <c r="AJ58" s="275"/>
      <c r="AK58" s="280">
        <f>IF(AL58-AL59=0,0.5,IF(AL58&gt;AL59,1,0))*$A58</f>
        <v>0</v>
      </c>
      <c r="AL58" s="275"/>
      <c r="AM58" s="289"/>
      <c r="AN58" s="275"/>
      <c r="AO58" s="24">
        <v>45799</v>
      </c>
      <c r="AP58" s="213">
        <v>79</v>
      </c>
      <c r="AQ58" s="41">
        <f t="shared" si="4"/>
        <v>0</v>
      </c>
      <c r="AR58" s="71">
        <f t="shared" si="4"/>
        <v>1.5</v>
      </c>
      <c r="AS58">
        <f t="shared" si="5"/>
        <v>2.5</v>
      </c>
      <c r="AT58">
        <f t="shared" si="6"/>
        <v>0.6</v>
      </c>
      <c r="AU58" s="158">
        <v>19</v>
      </c>
      <c r="AV58" s="158">
        <v>19</v>
      </c>
      <c r="AW58" s="158">
        <v>11</v>
      </c>
      <c r="AX58" s="158"/>
      <c r="AY58" s="158"/>
      <c r="AZ58" s="158"/>
      <c r="BA58" s="158"/>
      <c r="BB58" s="158"/>
      <c r="BC58" s="158">
        <v>11</v>
      </c>
      <c r="BD58" s="158"/>
    </row>
    <row r="59" spans="1:57" ht="13" thickBot="1" x14ac:dyDescent="0.3">
      <c r="A59" s="281" t="s">
        <v>167</v>
      </c>
      <c r="B59" s="475"/>
      <c r="C59" s="292"/>
      <c r="D59" s="276"/>
      <c r="E59" s="292"/>
      <c r="F59" s="276"/>
      <c r="G59" s="292"/>
      <c r="H59" s="276">
        <v>2.5</v>
      </c>
      <c r="I59" s="292"/>
      <c r="J59" s="276"/>
      <c r="K59" s="292"/>
      <c r="L59" s="276"/>
      <c r="M59" s="292"/>
      <c r="N59" s="276"/>
      <c r="O59" s="292"/>
      <c r="P59" s="276"/>
      <c r="Q59" s="292"/>
      <c r="R59" s="276"/>
      <c r="S59" s="292"/>
      <c r="T59" s="276"/>
      <c r="U59" s="363"/>
      <c r="V59" s="113">
        <v>2</v>
      </c>
      <c r="W59" s="292"/>
      <c r="X59" s="276"/>
      <c r="Y59" s="292"/>
      <c r="Z59" s="276"/>
      <c r="AA59" s="292"/>
      <c r="AB59" s="276"/>
      <c r="AC59" s="363"/>
      <c r="AD59" s="113">
        <v>1</v>
      </c>
      <c r="AE59" s="292"/>
      <c r="AF59" s="276"/>
      <c r="AG59" s="292"/>
      <c r="AH59" s="276"/>
      <c r="AI59" s="292"/>
      <c r="AJ59" s="276"/>
      <c r="AK59" s="363"/>
      <c r="AL59" s="113">
        <v>1</v>
      </c>
      <c r="AM59" s="292"/>
      <c r="AN59" s="276"/>
      <c r="AO59" s="24">
        <v>45799</v>
      </c>
      <c r="AP59" s="213">
        <v>79</v>
      </c>
      <c r="AQ59" s="41">
        <f t="shared" si="4"/>
        <v>0</v>
      </c>
      <c r="AR59" s="71">
        <f t="shared" si="4"/>
        <v>6.5</v>
      </c>
      <c r="AS59">
        <f t="shared" si="5"/>
        <v>2</v>
      </c>
      <c r="AT59">
        <f t="shared" si="6"/>
        <v>3.25</v>
      </c>
      <c r="AU59" s="158">
        <v>19</v>
      </c>
      <c r="AV59" s="158">
        <v>9</v>
      </c>
      <c r="AW59" s="158">
        <v>11</v>
      </c>
      <c r="AX59" s="158"/>
      <c r="AY59" s="158"/>
      <c r="AZ59" s="158"/>
      <c r="BA59" s="158"/>
      <c r="BB59" s="158"/>
      <c r="BC59" s="158"/>
      <c r="BD59" s="158"/>
    </row>
    <row r="60" spans="1:57" ht="13" thickBot="1" x14ac:dyDescent="0.3">
      <c r="A60" s="281">
        <f>+Q40</f>
        <v>0</v>
      </c>
      <c r="B60" s="496" t="s">
        <v>142</v>
      </c>
      <c r="C60" s="289"/>
      <c r="D60" s="275"/>
      <c r="E60" s="289"/>
      <c r="F60" s="275"/>
      <c r="G60" s="289"/>
      <c r="H60" s="275"/>
      <c r="I60" s="289"/>
      <c r="J60" s="275"/>
      <c r="K60" s="289"/>
      <c r="L60" s="275"/>
      <c r="M60" s="289"/>
      <c r="N60" s="275"/>
      <c r="O60" s="289"/>
      <c r="P60" s="275"/>
      <c r="Q60" s="289"/>
      <c r="R60" s="275"/>
      <c r="S60" s="289"/>
      <c r="T60" s="275"/>
      <c r="U60" s="289"/>
      <c r="V60" s="275"/>
      <c r="W60" s="289"/>
      <c r="X60" s="275"/>
      <c r="Y60" s="289"/>
      <c r="Z60" s="275"/>
      <c r="AA60" s="289"/>
      <c r="AB60" s="275"/>
      <c r="AC60" s="289"/>
      <c r="AD60" s="275"/>
      <c r="AE60" s="289"/>
      <c r="AF60" s="275"/>
      <c r="AG60" s="289"/>
      <c r="AH60" s="275"/>
      <c r="AI60" s="289"/>
      <c r="AJ60" s="275"/>
      <c r="AK60" s="289"/>
      <c r="AL60" s="275"/>
      <c r="AM60" s="289"/>
      <c r="AN60" s="275"/>
      <c r="AO60" s="24">
        <v>45835</v>
      </c>
      <c r="AP60" s="213">
        <v>102</v>
      </c>
      <c r="AQ60" s="41">
        <f t="shared" si="4"/>
        <v>0</v>
      </c>
      <c r="AR60" s="71">
        <f t="shared" si="4"/>
        <v>0</v>
      </c>
      <c r="AS60">
        <f t="shared" si="5"/>
        <v>0</v>
      </c>
      <c r="AT60" t="e">
        <f t="shared" si="6"/>
        <v>#DIV/0!</v>
      </c>
      <c r="AU60" s="158">
        <v>16</v>
      </c>
      <c r="AV60" s="158"/>
      <c r="AW60" s="158"/>
      <c r="AX60" s="158"/>
      <c r="AY60" s="158"/>
      <c r="AZ60" s="158"/>
      <c r="BA60" s="158"/>
      <c r="BB60" s="158">
        <v>7</v>
      </c>
      <c r="BC60" s="158"/>
      <c r="BD60" s="158"/>
    </row>
    <row r="61" spans="1:57" ht="13" thickBot="1" x14ac:dyDescent="0.3">
      <c r="A61" s="281" t="s">
        <v>167</v>
      </c>
      <c r="B61" s="496"/>
      <c r="C61" s="292"/>
      <c r="D61" s="276"/>
      <c r="E61" s="292"/>
      <c r="F61" s="276"/>
      <c r="G61" s="292"/>
      <c r="H61" s="276"/>
      <c r="I61" s="292"/>
      <c r="J61" s="276"/>
      <c r="K61" s="292"/>
      <c r="L61" s="276"/>
      <c r="M61" s="292"/>
      <c r="N61" s="276"/>
      <c r="O61" s="292"/>
      <c r="P61" s="276"/>
      <c r="Q61" s="292"/>
      <c r="R61" s="276"/>
      <c r="S61" s="292"/>
      <c r="T61" s="276"/>
      <c r="U61" s="292"/>
      <c r="V61" s="276"/>
      <c r="W61" s="292"/>
      <c r="X61" s="276"/>
      <c r="Y61" s="292"/>
      <c r="Z61" s="276"/>
      <c r="AA61" s="292"/>
      <c r="AB61" s="276"/>
      <c r="AC61" s="292"/>
      <c r="AD61" s="276"/>
      <c r="AE61" s="292"/>
      <c r="AF61" s="276"/>
      <c r="AG61" s="292"/>
      <c r="AH61" s="276"/>
      <c r="AI61" s="292"/>
      <c r="AJ61" s="276"/>
      <c r="AK61" s="292"/>
      <c r="AL61" s="276"/>
      <c r="AM61" s="292"/>
      <c r="AN61" s="276"/>
      <c r="AO61" s="24">
        <v>45841</v>
      </c>
      <c r="AP61" s="41">
        <v>103</v>
      </c>
      <c r="AQ61" s="41">
        <f t="shared" si="4"/>
        <v>0</v>
      </c>
      <c r="AR61" s="71">
        <f t="shared" si="4"/>
        <v>0</v>
      </c>
      <c r="AS61">
        <f t="shared" si="5"/>
        <v>0</v>
      </c>
      <c r="AT61" t="e">
        <f t="shared" si="6"/>
        <v>#DIV/0!</v>
      </c>
      <c r="AU61" s="158">
        <v>12</v>
      </c>
      <c r="AV61" s="158"/>
      <c r="AW61" s="158"/>
      <c r="AX61" s="158">
        <v>2</v>
      </c>
      <c r="AY61" s="158"/>
      <c r="AZ61" s="158"/>
      <c r="BA61" s="158"/>
      <c r="BB61" s="158"/>
      <c r="BC61" s="158"/>
      <c r="BD61" s="158"/>
    </row>
    <row r="62" spans="1:57" ht="13" thickBot="1" x14ac:dyDescent="0.3">
      <c r="A62" s="281">
        <f>+S40</f>
        <v>0</v>
      </c>
      <c r="B62" s="495" t="s">
        <v>155</v>
      </c>
      <c r="C62" s="289"/>
      <c r="D62" s="275"/>
      <c r="E62" s="289"/>
      <c r="F62" s="275"/>
      <c r="G62" s="280"/>
      <c r="H62" s="275"/>
      <c r="I62" s="280"/>
      <c r="J62" s="275"/>
      <c r="K62" s="289"/>
      <c r="L62" s="275"/>
      <c r="M62" s="280"/>
      <c r="N62" s="275"/>
      <c r="O62" s="280"/>
      <c r="P62" s="275"/>
      <c r="Q62" s="289"/>
      <c r="R62" s="275"/>
      <c r="S62" s="289"/>
      <c r="T62" s="275"/>
      <c r="U62" s="289"/>
      <c r="V62" s="275"/>
      <c r="W62" s="280"/>
      <c r="X62" s="275"/>
      <c r="Y62" s="280"/>
      <c r="Z62" s="275"/>
      <c r="AA62" s="289"/>
      <c r="AB62" s="275"/>
      <c r="AC62" s="289"/>
      <c r="AD62" s="275"/>
      <c r="AE62" s="280"/>
      <c r="AF62" s="275"/>
      <c r="AG62" s="289"/>
      <c r="AH62" s="275"/>
      <c r="AI62" s="280"/>
      <c r="AJ62" s="275"/>
      <c r="AK62" s="289"/>
      <c r="AL62" s="275"/>
      <c r="AM62" s="289"/>
      <c r="AN62" s="275"/>
      <c r="AO62" s="28">
        <v>45846</v>
      </c>
      <c r="AP62" s="41">
        <v>104</v>
      </c>
      <c r="AQ62" s="41">
        <f t="shared" ref="AQ62:AR77" si="7">+C62+E62+G62+I62++K62++M62+O62+Q62+S62+U62+W62+AK62+AM62+Y62+AC62+AE62+AG62+AI62+AA62</f>
        <v>0</v>
      </c>
      <c r="AR62" s="71">
        <f t="shared" si="7"/>
        <v>0</v>
      </c>
      <c r="AS62">
        <f t="shared" si="5"/>
        <v>0</v>
      </c>
      <c r="AT62" t="e">
        <f t="shared" si="6"/>
        <v>#DIV/0!</v>
      </c>
      <c r="AU62" s="158"/>
      <c r="AV62" s="158"/>
      <c r="AW62" s="158"/>
      <c r="AX62" s="158"/>
      <c r="AY62" s="158">
        <v>5</v>
      </c>
      <c r="AZ62" s="158"/>
      <c r="BA62" s="158"/>
      <c r="BB62" s="158"/>
      <c r="BC62" s="158"/>
      <c r="BD62" s="158">
        <v>15</v>
      </c>
    </row>
    <row r="63" spans="1:57" ht="13" thickBot="1" x14ac:dyDescent="0.3">
      <c r="A63" s="281" t="s">
        <v>167</v>
      </c>
      <c r="B63" s="475"/>
      <c r="C63" s="292"/>
      <c r="D63" s="276"/>
      <c r="E63" s="292"/>
      <c r="F63" s="276"/>
      <c r="G63" s="292"/>
      <c r="H63" s="276"/>
      <c r="I63" s="292"/>
      <c r="J63" s="276"/>
      <c r="K63" s="292"/>
      <c r="L63" s="276"/>
      <c r="M63" s="292"/>
      <c r="N63" s="276"/>
      <c r="O63" s="292"/>
      <c r="P63" s="276"/>
      <c r="Q63" s="292"/>
      <c r="R63" s="276"/>
      <c r="S63" s="292"/>
      <c r="T63" s="276"/>
      <c r="U63" s="292"/>
      <c r="V63" s="276"/>
      <c r="W63" s="292"/>
      <c r="X63" s="276"/>
      <c r="Y63" s="292"/>
      <c r="Z63" s="276"/>
      <c r="AA63" s="292"/>
      <c r="AB63" s="276"/>
      <c r="AC63" s="292"/>
      <c r="AD63" s="276"/>
      <c r="AE63" s="292"/>
      <c r="AF63" s="276"/>
      <c r="AG63" s="292"/>
      <c r="AH63" s="276"/>
      <c r="AI63" s="292"/>
      <c r="AJ63" s="276"/>
      <c r="AK63" s="292"/>
      <c r="AL63" s="276"/>
      <c r="AM63" s="292"/>
      <c r="AN63" s="276"/>
      <c r="AO63" s="28">
        <v>45846</v>
      </c>
      <c r="AP63" s="41">
        <v>104</v>
      </c>
      <c r="AQ63" s="41">
        <f t="shared" si="7"/>
        <v>0</v>
      </c>
      <c r="AR63" s="71">
        <f t="shared" si="7"/>
        <v>0</v>
      </c>
      <c r="AS63">
        <f t="shared" si="5"/>
        <v>0</v>
      </c>
      <c r="AT63" t="e">
        <f t="shared" si="6"/>
        <v>#DIV/0!</v>
      </c>
      <c r="AU63" s="158">
        <v>12</v>
      </c>
      <c r="AV63" s="158"/>
      <c r="AW63" s="158"/>
      <c r="AX63" s="158"/>
      <c r="AY63" s="158"/>
      <c r="AZ63" s="158"/>
      <c r="BA63" s="158"/>
      <c r="BB63" s="158"/>
      <c r="BC63" s="158"/>
      <c r="BD63" s="158">
        <v>11</v>
      </c>
    </row>
    <row r="64" spans="1:57" ht="13" thickBot="1" x14ac:dyDescent="0.3">
      <c r="A64" s="281">
        <f>+U40</f>
        <v>1</v>
      </c>
      <c r="B64" s="494" t="s">
        <v>140</v>
      </c>
      <c r="C64" s="289"/>
      <c r="D64" s="275"/>
      <c r="E64" s="289"/>
      <c r="F64" s="275"/>
      <c r="G64" s="280">
        <f>IF(H64-H65=0,0.5,IF(H64&gt;H65,1,0))*$A64</f>
        <v>1</v>
      </c>
      <c r="H64" s="275">
        <v>6.5</v>
      </c>
      <c r="I64" s="289"/>
      <c r="J64" s="275"/>
      <c r="K64" s="289"/>
      <c r="L64" s="275"/>
      <c r="M64" s="289"/>
      <c r="N64" s="275"/>
      <c r="O64" s="280">
        <f>IF(P64-P65=0,0.5,IF(P64&gt;P65,1,0))*$A64</f>
        <v>1</v>
      </c>
      <c r="P64" s="275">
        <v>2</v>
      </c>
      <c r="Q64" s="289"/>
      <c r="R64" s="275"/>
      <c r="S64" s="289"/>
      <c r="T64" s="275"/>
      <c r="U64" s="289"/>
      <c r="V64" s="275"/>
      <c r="W64" s="280"/>
      <c r="X64" s="275"/>
      <c r="Y64" s="280">
        <f>IF(Z64-Z65=0,0.5,IF(Z64&gt;Z65,1,0))*$A64</f>
        <v>1</v>
      </c>
      <c r="Z64" s="275">
        <v>2.5</v>
      </c>
      <c r="AA64" s="280"/>
      <c r="AB64" s="275"/>
      <c r="AC64" s="280">
        <f>IF(AD64-AD65=0,0.5,IF(AD64&gt;AD65,1,0))*$A64</f>
        <v>0</v>
      </c>
      <c r="AD64" s="275">
        <v>1</v>
      </c>
      <c r="AE64" s="289"/>
      <c r="AF64" s="275"/>
      <c r="AG64" s="280"/>
      <c r="AH64" s="275"/>
      <c r="AI64" s="289"/>
      <c r="AJ64" s="275"/>
      <c r="AK64" s="280">
        <f>IF(AL64-AL65=0,0.5,IF(AL64&gt;AL65,1,0))*$A64</f>
        <v>0</v>
      </c>
      <c r="AL64" s="275">
        <v>1.5</v>
      </c>
      <c r="AM64" s="280"/>
      <c r="AN64" s="275"/>
      <c r="AO64" s="24">
        <v>45904</v>
      </c>
      <c r="AP64" s="41">
        <v>131</v>
      </c>
      <c r="AQ64" s="41">
        <f t="shared" si="7"/>
        <v>3</v>
      </c>
      <c r="AR64" s="71">
        <f t="shared" si="7"/>
        <v>13.5</v>
      </c>
      <c r="AS64">
        <f t="shared" si="5"/>
        <v>5</v>
      </c>
      <c r="AT64">
        <f t="shared" si="6"/>
        <v>2.7</v>
      </c>
      <c r="AU64" s="158">
        <v>3</v>
      </c>
      <c r="AV64" s="158">
        <v>8</v>
      </c>
      <c r="AW64" s="158">
        <v>8</v>
      </c>
      <c r="AX64" s="158">
        <v>9</v>
      </c>
      <c r="AY64" s="158"/>
      <c r="AZ64" s="158"/>
      <c r="BA64" s="158"/>
      <c r="BB64" s="158"/>
      <c r="BC64" s="158"/>
      <c r="BD64" s="158"/>
    </row>
    <row r="65" spans="1:56" ht="13" thickBot="1" x14ac:dyDescent="0.3">
      <c r="A65" s="281" t="s">
        <v>167</v>
      </c>
      <c r="B65" s="475"/>
      <c r="C65" s="292"/>
      <c r="D65" s="276"/>
      <c r="E65" s="292"/>
      <c r="F65" s="276"/>
      <c r="G65" s="363"/>
      <c r="H65" s="276">
        <v>4.5</v>
      </c>
      <c r="I65" s="292"/>
      <c r="J65" s="276"/>
      <c r="K65" s="292"/>
      <c r="L65" s="276"/>
      <c r="M65" s="292"/>
      <c r="N65" s="276"/>
      <c r="O65" s="363"/>
      <c r="P65" s="113"/>
      <c r="Q65" s="292"/>
      <c r="R65" s="276"/>
      <c r="S65" s="292"/>
      <c r="T65" s="276"/>
      <c r="U65" s="292"/>
      <c r="V65" s="276"/>
      <c r="W65" s="292"/>
      <c r="X65" s="276"/>
      <c r="Y65" s="363"/>
      <c r="Z65" s="276">
        <v>1.5</v>
      </c>
      <c r="AA65" s="292"/>
      <c r="AB65" s="276"/>
      <c r="AC65" s="363"/>
      <c r="AD65" s="276">
        <v>6</v>
      </c>
      <c r="AE65" s="292"/>
      <c r="AF65" s="276"/>
      <c r="AG65" s="292"/>
      <c r="AH65" s="276"/>
      <c r="AI65" s="292"/>
      <c r="AJ65" s="276"/>
      <c r="AK65" s="363"/>
      <c r="AL65" s="276">
        <v>3.5</v>
      </c>
      <c r="AM65" s="292"/>
      <c r="AN65" s="276"/>
      <c r="AO65" s="24">
        <v>45912</v>
      </c>
      <c r="AP65" s="41">
        <v>135</v>
      </c>
      <c r="AQ65" s="41">
        <f t="shared" si="7"/>
        <v>0</v>
      </c>
      <c r="AR65" s="71">
        <f>+D65+F65+H65+J65++L65++N65+P65+R65+T65+V65+X65+AL65+AN65+Z65+AD65+AF65+AH65+AJ65+AB65</f>
        <v>15.5</v>
      </c>
      <c r="AS65">
        <f>COUNT(C65:AN65)/2</f>
        <v>2</v>
      </c>
      <c r="AT65">
        <f t="shared" si="6"/>
        <v>7.75</v>
      </c>
      <c r="AU65" s="158">
        <v>7</v>
      </c>
      <c r="AV65" s="158"/>
      <c r="AW65" s="158"/>
      <c r="AX65" s="158">
        <v>5</v>
      </c>
      <c r="AY65" s="158"/>
      <c r="AZ65" s="158"/>
      <c r="BA65" s="158"/>
      <c r="BB65" s="158"/>
      <c r="BC65" s="158">
        <v>9</v>
      </c>
      <c r="BD65" s="158"/>
    </row>
    <row r="66" spans="1:56" ht="13" thickBot="1" x14ac:dyDescent="0.3">
      <c r="A66" s="281">
        <f>+W40</f>
        <v>0</v>
      </c>
      <c r="B66" s="495" t="s">
        <v>139</v>
      </c>
      <c r="C66" s="289"/>
      <c r="D66" s="275"/>
      <c r="E66" s="289"/>
      <c r="F66" s="275"/>
      <c r="G66" s="280"/>
      <c r="H66" s="275"/>
      <c r="I66" s="280"/>
      <c r="J66" s="275"/>
      <c r="K66" s="289"/>
      <c r="L66" s="275"/>
      <c r="M66" s="289"/>
      <c r="N66" s="275"/>
      <c r="O66" s="289"/>
      <c r="P66" s="275"/>
      <c r="Q66" s="289"/>
      <c r="R66" s="275"/>
      <c r="S66" s="280"/>
      <c r="T66" s="275"/>
      <c r="U66" s="280"/>
      <c r="V66" s="275"/>
      <c r="W66" s="289"/>
      <c r="X66" s="275"/>
      <c r="Y66" s="280"/>
      <c r="Z66" s="275"/>
      <c r="AA66" s="289"/>
      <c r="AB66" s="275"/>
      <c r="AC66" s="280"/>
      <c r="AD66" s="275"/>
      <c r="AE66" s="280"/>
      <c r="AF66" s="275"/>
      <c r="AG66" s="289"/>
      <c r="AH66" s="275"/>
      <c r="AI66" s="289"/>
      <c r="AJ66" s="275"/>
      <c r="AK66" s="280"/>
      <c r="AL66" s="275"/>
      <c r="AM66" s="289"/>
      <c r="AN66" s="275"/>
      <c r="AO66" s="24">
        <v>19</v>
      </c>
      <c r="AP66" s="41">
        <v>139</v>
      </c>
      <c r="AQ66" s="41">
        <f t="shared" si="7"/>
        <v>0</v>
      </c>
      <c r="AR66" s="71">
        <f>+D66+F66+H66+J66++L66++N66+P66+R66+T66+V66+X66+AL66+AN66+Z66+AD66+AF66+AH66+AJ66+AB66</f>
        <v>0</v>
      </c>
      <c r="AS66">
        <f>COUNT(C66:AN66)/2</f>
        <v>0</v>
      </c>
      <c r="AT66" t="e">
        <f t="shared" si="6"/>
        <v>#DIV/0!</v>
      </c>
      <c r="AU66" s="158">
        <v>19</v>
      </c>
      <c r="AV66" s="158"/>
      <c r="AW66" s="158">
        <v>3</v>
      </c>
      <c r="AX66" s="158"/>
      <c r="AY66" s="158"/>
      <c r="AZ66" s="158"/>
      <c r="BA66" s="158"/>
      <c r="BB66" s="158"/>
      <c r="BC66" s="158">
        <v>10</v>
      </c>
      <c r="BD66" s="158"/>
    </row>
    <row r="67" spans="1:56" ht="13" thickBot="1" x14ac:dyDescent="0.3">
      <c r="A67" s="281" t="s">
        <v>167</v>
      </c>
      <c r="B67" s="475"/>
      <c r="C67" s="292"/>
      <c r="D67" s="276"/>
      <c r="E67" s="292"/>
      <c r="F67" s="276"/>
      <c r="G67" s="292"/>
      <c r="H67" s="276"/>
      <c r="I67" s="292"/>
      <c r="J67" s="276"/>
      <c r="K67" s="292"/>
      <c r="L67" s="276"/>
      <c r="M67" s="292"/>
      <c r="N67" s="276"/>
      <c r="O67" s="292"/>
      <c r="P67" s="276"/>
      <c r="Q67" s="292"/>
      <c r="R67" s="276"/>
      <c r="S67" s="292"/>
      <c r="T67" s="276"/>
      <c r="U67" s="292"/>
      <c r="V67" s="276"/>
      <c r="W67" s="292"/>
      <c r="X67" s="276"/>
      <c r="Y67" s="292"/>
      <c r="Z67" s="276"/>
      <c r="AA67" s="292"/>
      <c r="AB67" s="276"/>
      <c r="AC67" s="292"/>
      <c r="AD67" s="276"/>
      <c r="AE67" s="292"/>
      <c r="AF67" s="276"/>
      <c r="AG67" s="292"/>
      <c r="AH67" s="276"/>
      <c r="AI67" s="292"/>
      <c r="AJ67" s="276"/>
      <c r="AK67" s="292"/>
      <c r="AL67" s="276"/>
      <c r="AM67" s="292"/>
      <c r="AN67" s="276"/>
      <c r="AO67" s="333">
        <v>45926</v>
      </c>
      <c r="AP67" s="41">
        <v>142</v>
      </c>
      <c r="AQ67" s="41">
        <f t="shared" si="7"/>
        <v>0</v>
      </c>
      <c r="AR67" s="71">
        <f>+D67+F67+H67+J67++L67++N67+P67+R67+T67+V67+X67+AL67+AN67+Z67+AD67+AF67+AH67+AJ67+AB67</f>
        <v>0</v>
      </c>
      <c r="AS67">
        <f>COUNT(C67:AN67)/2</f>
        <v>0</v>
      </c>
      <c r="AT67" t="e">
        <f t="shared" si="6"/>
        <v>#DIV/0!</v>
      </c>
      <c r="AU67" s="158">
        <v>9</v>
      </c>
      <c r="AV67" s="158"/>
      <c r="AW67" s="158"/>
      <c r="AX67" s="158"/>
      <c r="AY67" s="158"/>
      <c r="AZ67" s="158"/>
      <c r="BA67" s="158"/>
      <c r="BB67" s="158"/>
      <c r="BC67" s="158">
        <v>13</v>
      </c>
      <c r="BD67" s="158"/>
    </row>
    <row r="68" spans="1:56" ht="13" thickBot="1" x14ac:dyDescent="0.3">
      <c r="A68" s="281">
        <f>+Y40</f>
        <v>0</v>
      </c>
      <c r="B68" s="495" t="s">
        <v>46</v>
      </c>
      <c r="C68" s="289"/>
      <c r="D68" s="275"/>
      <c r="E68" s="289"/>
      <c r="F68" s="275"/>
      <c r="G68" s="280">
        <f>IF(H68-H69=0,0.5,IF(H68&gt;H69,1,0))*$A68</f>
        <v>0</v>
      </c>
      <c r="H68" s="275">
        <v>1.5</v>
      </c>
      <c r="I68" s="280"/>
      <c r="J68" s="275"/>
      <c r="K68" s="289"/>
      <c r="L68" s="275"/>
      <c r="M68" s="289"/>
      <c r="N68" s="275"/>
      <c r="O68" s="289"/>
      <c r="P68" s="275"/>
      <c r="Q68" s="289"/>
      <c r="R68" s="275"/>
      <c r="S68" s="280"/>
      <c r="T68" s="275"/>
      <c r="U68" s="280">
        <f>IF(V68-V69=0,0.5,IF(V68&gt;V69,1,0))*$A68</f>
        <v>0</v>
      </c>
      <c r="V68" s="275">
        <v>1.5</v>
      </c>
      <c r="W68" s="280"/>
      <c r="X68" s="275"/>
      <c r="Y68" s="289"/>
      <c r="Z68" s="275"/>
      <c r="AA68" s="289"/>
      <c r="AB68" s="275"/>
      <c r="AC68" s="280">
        <f>IF(AD68-AD69=0,0.5,IF(AD68&gt;AD69,1,0))*$A68</f>
        <v>0</v>
      </c>
      <c r="AD68" s="275">
        <v>1</v>
      </c>
      <c r="AE68" s="280"/>
      <c r="AF68" s="275"/>
      <c r="AG68" s="289"/>
      <c r="AH68" s="275"/>
      <c r="AI68" s="289"/>
      <c r="AJ68" s="275"/>
      <c r="AK68" s="280">
        <f>IF(AL68-AL69=0,0.5,IF(AL68&gt;AL69,1,0))*$A68</f>
        <v>0</v>
      </c>
      <c r="AL68" s="275">
        <v>1</v>
      </c>
      <c r="AM68" s="289"/>
      <c r="AN68" s="275"/>
      <c r="AP68" s="41"/>
      <c r="AQ68" s="41">
        <f t="shared" si="7"/>
        <v>0</v>
      </c>
      <c r="AR68" s="71">
        <f>+D68+F68+H68+J68++L68++N68+P68+R68+T68+V68+X68+AL68+AN68+Z68+AD68+AF68+AH68+AJ68+AB68</f>
        <v>5</v>
      </c>
      <c r="AS68">
        <f>COUNT(C68:AN68)/2</f>
        <v>4</v>
      </c>
      <c r="AT68">
        <f>+AR68/AS68</f>
        <v>1.25</v>
      </c>
      <c r="AU68" s="32"/>
      <c r="AV68" s="158"/>
      <c r="AW68" s="158"/>
      <c r="AX68" s="158"/>
      <c r="AY68" s="158"/>
      <c r="AZ68" s="158"/>
      <c r="BA68" s="158"/>
      <c r="BB68" s="158"/>
      <c r="BC68" s="158"/>
      <c r="BD68" s="158"/>
    </row>
    <row r="69" spans="1:56" ht="13" thickBot="1" x14ac:dyDescent="0.3">
      <c r="A69" s="281" t="s">
        <v>167</v>
      </c>
      <c r="B69" s="475"/>
      <c r="C69" s="292"/>
      <c r="D69" s="276"/>
      <c r="E69" s="292"/>
      <c r="F69" s="276"/>
      <c r="G69" s="363"/>
      <c r="H69" s="276">
        <v>1.5</v>
      </c>
      <c r="I69" s="292"/>
      <c r="J69" s="276"/>
      <c r="K69" s="292"/>
      <c r="L69" s="276"/>
      <c r="M69" s="292"/>
      <c r="N69" s="276"/>
      <c r="O69" s="292"/>
      <c r="P69" s="276"/>
      <c r="Q69" s="292"/>
      <c r="R69" s="276"/>
      <c r="S69" s="292"/>
      <c r="T69" s="276"/>
      <c r="U69" s="292"/>
      <c r="V69" s="276">
        <v>2.5</v>
      </c>
      <c r="W69" s="292"/>
      <c r="X69" s="276"/>
      <c r="Y69" s="292"/>
      <c r="Z69" s="276"/>
      <c r="AA69" s="292"/>
      <c r="AB69" s="276"/>
      <c r="AC69" s="292"/>
      <c r="AD69" s="113">
        <v>1</v>
      </c>
      <c r="AE69" s="363"/>
      <c r="AF69" s="113"/>
      <c r="AG69" s="363"/>
      <c r="AH69" s="113"/>
      <c r="AI69" s="363"/>
      <c r="AJ69" s="113"/>
      <c r="AK69" s="363"/>
      <c r="AL69" s="113">
        <v>2</v>
      </c>
      <c r="AM69" s="292"/>
      <c r="AN69" s="276"/>
      <c r="AO69" s="28"/>
      <c r="AP69" s="41"/>
      <c r="AQ69" s="41">
        <f t="shared" si="7"/>
        <v>0</v>
      </c>
      <c r="AR69" s="71">
        <f t="shared" si="7"/>
        <v>7</v>
      </c>
      <c r="AS69">
        <f t="shared" ref="AS69:AS132" si="8">COUNT(C69:AN69)/2</f>
        <v>2</v>
      </c>
      <c r="AT69">
        <f t="shared" ref="AT69:AT132" si="9">+AR69/AS69</f>
        <v>3.5</v>
      </c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</row>
    <row r="70" spans="1:56" ht="13" thickBot="1" x14ac:dyDescent="0.3">
      <c r="A70" s="281">
        <f>+AA40</f>
        <v>0</v>
      </c>
      <c r="B70" s="475" t="s">
        <v>119</v>
      </c>
      <c r="C70" s="280"/>
      <c r="D70" s="275"/>
      <c r="E70" s="289"/>
      <c r="F70" s="275"/>
      <c r="G70" s="289"/>
      <c r="H70" s="275"/>
      <c r="I70" s="289"/>
      <c r="J70" s="275"/>
      <c r="K70" s="289"/>
      <c r="L70" s="275"/>
      <c r="M70" s="289"/>
      <c r="N70" s="275"/>
      <c r="O70" s="289"/>
      <c r="P70" s="275"/>
      <c r="Q70" s="289"/>
      <c r="R70" s="275"/>
      <c r="S70" s="289"/>
      <c r="T70" s="275"/>
      <c r="U70" s="280"/>
      <c r="V70" s="275"/>
      <c r="W70" s="289"/>
      <c r="X70" s="275"/>
      <c r="Y70" s="289"/>
      <c r="Z70" s="275"/>
      <c r="AA70" s="289"/>
      <c r="AB70" s="275"/>
      <c r="AC70" s="280"/>
      <c r="AD70" s="275"/>
      <c r="AE70" s="280"/>
      <c r="AF70" s="275"/>
      <c r="AG70" s="280"/>
      <c r="AH70" s="275"/>
      <c r="AI70" s="280"/>
      <c r="AJ70" s="275"/>
      <c r="AK70" s="280"/>
      <c r="AL70" s="275"/>
      <c r="AM70" s="280"/>
      <c r="AN70" s="275"/>
      <c r="AO70" s="28"/>
      <c r="AP70" s="41"/>
      <c r="AQ70" s="41">
        <f t="shared" si="7"/>
        <v>0</v>
      </c>
      <c r="AR70" s="71">
        <f t="shared" si="7"/>
        <v>0</v>
      </c>
      <c r="AS70">
        <f t="shared" si="8"/>
        <v>0</v>
      </c>
      <c r="AT70" t="e">
        <f t="shared" si="9"/>
        <v>#DIV/0!</v>
      </c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</row>
    <row r="71" spans="1:56" ht="13" thickBot="1" x14ac:dyDescent="0.3">
      <c r="A71" s="281" t="s">
        <v>167</v>
      </c>
      <c r="B71" s="475"/>
      <c r="C71" s="292"/>
      <c r="D71" s="276"/>
      <c r="E71" s="292"/>
      <c r="F71" s="276"/>
      <c r="G71" s="292"/>
      <c r="H71" s="276"/>
      <c r="I71" s="292"/>
      <c r="J71" s="276"/>
      <c r="K71" s="292"/>
      <c r="L71" s="276"/>
      <c r="M71" s="292"/>
      <c r="N71" s="276"/>
      <c r="O71" s="292"/>
      <c r="P71" s="276"/>
      <c r="Q71" s="292"/>
      <c r="R71" s="276"/>
      <c r="S71" s="292"/>
      <c r="T71" s="276"/>
      <c r="U71" s="292"/>
      <c r="V71" s="276"/>
      <c r="W71" s="292"/>
      <c r="X71" s="276"/>
      <c r="Y71" s="292"/>
      <c r="Z71" s="276"/>
      <c r="AA71" s="292"/>
      <c r="AB71" s="276"/>
      <c r="AC71" s="292"/>
      <c r="AD71" s="276"/>
      <c r="AE71" s="292"/>
      <c r="AF71" s="276"/>
      <c r="AG71" s="292"/>
      <c r="AH71" s="276"/>
      <c r="AI71" s="292"/>
      <c r="AJ71" s="276"/>
      <c r="AK71" s="292"/>
      <c r="AL71" s="276"/>
      <c r="AM71" s="292"/>
      <c r="AN71" s="276"/>
      <c r="AO71" s="28"/>
      <c r="AP71" s="41"/>
      <c r="AQ71" s="41">
        <f t="shared" si="7"/>
        <v>0</v>
      </c>
      <c r="AR71" s="71">
        <f t="shared" si="7"/>
        <v>0</v>
      </c>
      <c r="AS71">
        <f t="shared" si="8"/>
        <v>0</v>
      </c>
      <c r="AT71" t="e">
        <f t="shared" si="9"/>
        <v>#DIV/0!</v>
      </c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</row>
    <row r="72" spans="1:56" ht="13" thickBot="1" x14ac:dyDescent="0.3">
      <c r="A72" s="281">
        <f>+AC40</f>
        <v>1</v>
      </c>
      <c r="B72" s="494" t="s">
        <v>141</v>
      </c>
      <c r="C72" s="289"/>
      <c r="D72" s="275"/>
      <c r="E72" s="289"/>
      <c r="F72" s="275"/>
      <c r="G72" s="280">
        <f>IF(H72-H73=0,0.5,IF(H72&gt;H73,1,0))*$A72</f>
        <v>1</v>
      </c>
      <c r="H72" s="275">
        <v>4</v>
      </c>
      <c r="I72" s="289"/>
      <c r="J72" s="275"/>
      <c r="K72" s="289"/>
      <c r="L72" s="275"/>
      <c r="M72" s="289"/>
      <c r="N72" s="275"/>
      <c r="O72" s="280">
        <f>IF(P72-P73=0,0.5,IF(P72&gt;P73,1,0))*$A72</f>
        <v>1</v>
      </c>
      <c r="P72" s="275">
        <v>1</v>
      </c>
      <c r="Q72" s="289"/>
      <c r="R72" s="275"/>
      <c r="S72" s="289"/>
      <c r="T72" s="275"/>
      <c r="U72" s="280">
        <f>IF(V72-V73=0,0.5,IF(V72&gt;V73,1,0))*$A72</f>
        <v>1</v>
      </c>
      <c r="V72" s="275">
        <v>6</v>
      </c>
      <c r="W72" s="280"/>
      <c r="X72" s="275"/>
      <c r="Y72" s="280">
        <f>IF(Z72-Z73=0,0.5,IF(Z72&gt;Z73,1,0))*$A72</f>
        <v>0.5</v>
      </c>
      <c r="Z72" s="275">
        <v>1</v>
      </c>
      <c r="AA72" s="280"/>
      <c r="AB72" s="275"/>
      <c r="AC72" s="289"/>
      <c r="AD72" s="275"/>
      <c r="AE72" s="289"/>
      <c r="AF72" s="275"/>
      <c r="AG72" s="280"/>
      <c r="AH72" s="275"/>
      <c r="AI72" s="280"/>
      <c r="AJ72" s="275"/>
      <c r="AK72" s="280">
        <f>IF(AL72-AL73=0,0.5,IF(AL72&gt;AL73,1,0))*$A72</f>
        <v>1</v>
      </c>
      <c r="AL72" s="275">
        <v>3.5</v>
      </c>
      <c r="AM72" s="289"/>
      <c r="AN72" s="275"/>
      <c r="AO72" s="28"/>
      <c r="AP72" s="41"/>
      <c r="AQ72" s="41">
        <f t="shared" si="7"/>
        <v>4.5</v>
      </c>
      <c r="AR72" s="71">
        <f t="shared" si="7"/>
        <v>15.5</v>
      </c>
      <c r="AS72">
        <f t="shared" si="8"/>
        <v>5</v>
      </c>
      <c r="AT72">
        <f t="shared" si="9"/>
        <v>3.1</v>
      </c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</row>
    <row r="73" spans="1:56" ht="13" thickBot="1" x14ac:dyDescent="0.3">
      <c r="A73" s="281" t="s">
        <v>167</v>
      </c>
      <c r="B73" s="475"/>
      <c r="C73" s="292"/>
      <c r="D73" s="276"/>
      <c r="E73" s="292"/>
      <c r="F73" s="276"/>
      <c r="G73" s="292"/>
      <c r="H73" s="276">
        <v>1</v>
      </c>
      <c r="I73" s="292"/>
      <c r="J73" s="276"/>
      <c r="K73" s="292"/>
      <c r="L73" s="276"/>
      <c r="M73" s="292"/>
      <c r="N73" s="276"/>
      <c r="O73" s="363"/>
      <c r="P73" s="113"/>
      <c r="Q73" s="292"/>
      <c r="R73" s="276"/>
      <c r="S73" s="292"/>
      <c r="T73" s="276"/>
      <c r="U73" s="292"/>
      <c r="V73" s="276">
        <v>1</v>
      </c>
      <c r="W73" s="292"/>
      <c r="X73" s="276"/>
      <c r="Y73" s="292"/>
      <c r="Z73" s="276">
        <v>1</v>
      </c>
      <c r="AA73" s="292"/>
      <c r="AB73" s="276"/>
      <c r="AC73" s="292"/>
      <c r="AD73" s="276"/>
      <c r="AE73" s="292"/>
      <c r="AF73" s="276"/>
      <c r="AG73" s="292"/>
      <c r="AH73" s="276"/>
      <c r="AI73" s="292"/>
      <c r="AJ73" s="276"/>
      <c r="AK73" s="292"/>
      <c r="AL73" s="276">
        <v>0.5</v>
      </c>
      <c r="AM73" s="292"/>
      <c r="AN73" s="276"/>
      <c r="AO73" s="28"/>
      <c r="AP73" s="41"/>
      <c r="AQ73" s="41">
        <f t="shared" si="7"/>
        <v>0</v>
      </c>
      <c r="AR73" s="71">
        <f t="shared" si="7"/>
        <v>3.5</v>
      </c>
      <c r="AS73">
        <f t="shared" si="8"/>
        <v>2</v>
      </c>
      <c r="AT73">
        <f t="shared" si="9"/>
        <v>1.75</v>
      </c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</row>
    <row r="74" spans="1:56" ht="13" thickBot="1" x14ac:dyDescent="0.3">
      <c r="A74" s="281">
        <f>+AE40</f>
        <v>0</v>
      </c>
      <c r="B74" s="495" t="s">
        <v>152</v>
      </c>
      <c r="C74" s="280"/>
      <c r="D74" s="275"/>
      <c r="E74" s="289"/>
      <c r="F74" s="275"/>
      <c r="G74" s="289"/>
      <c r="H74" s="275"/>
      <c r="I74" s="280"/>
      <c r="J74" s="275"/>
      <c r="K74" s="289"/>
      <c r="L74" s="275"/>
      <c r="M74" s="289"/>
      <c r="N74" s="275"/>
      <c r="O74" s="289"/>
      <c r="P74" s="275"/>
      <c r="Q74" s="289"/>
      <c r="R74" s="275"/>
      <c r="S74" s="280"/>
      <c r="T74" s="275"/>
      <c r="U74" s="289"/>
      <c r="V74" s="275"/>
      <c r="W74" s="280"/>
      <c r="X74" s="275"/>
      <c r="Y74" s="280"/>
      <c r="Z74" s="275"/>
      <c r="AA74" s="280"/>
      <c r="AB74" s="275"/>
      <c r="AC74" s="289"/>
      <c r="AD74" s="275"/>
      <c r="AE74" s="289"/>
      <c r="AF74" s="275"/>
      <c r="AG74" s="289"/>
      <c r="AH74" s="275"/>
      <c r="AI74" s="289"/>
      <c r="AJ74" s="275"/>
      <c r="AK74" s="289"/>
      <c r="AL74" s="275"/>
      <c r="AM74" s="289"/>
      <c r="AN74" s="275"/>
      <c r="AQ74" s="41">
        <f t="shared" si="7"/>
        <v>0</v>
      </c>
      <c r="AR74" s="71">
        <f t="shared" si="7"/>
        <v>0</v>
      </c>
      <c r="AS74">
        <f t="shared" si="8"/>
        <v>0</v>
      </c>
      <c r="AT74" t="e">
        <f t="shared" si="9"/>
        <v>#DIV/0!</v>
      </c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</row>
    <row r="75" spans="1:56" ht="13" thickBot="1" x14ac:dyDescent="0.3">
      <c r="A75" s="281" t="s">
        <v>167</v>
      </c>
      <c r="B75" s="475"/>
      <c r="C75" s="292"/>
      <c r="D75" s="276"/>
      <c r="E75" s="292"/>
      <c r="F75" s="276"/>
      <c r="G75" s="292"/>
      <c r="H75" s="276"/>
      <c r="I75" s="292"/>
      <c r="J75" s="276"/>
      <c r="K75" s="292"/>
      <c r="L75" s="276"/>
      <c r="M75" s="292"/>
      <c r="N75" s="276"/>
      <c r="O75" s="292"/>
      <c r="P75" s="276"/>
      <c r="Q75" s="292"/>
      <c r="R75" s="276"/>
      <c r="S75" s="292"/>
      <c r="T75" s="276"/>
      <c r="U75" s="292"/>
      <c r="V75" s="276"/>
      <c r="W75" s="292"/>
      <c r="X75" s="276"/>
      <c r="Y75" s="292"/>
      <c r="Z75" s="276"/>
      <c r="AA75" s="292"/>
      <c r="AB75" s="276"/>
      <c r="AC75" s="292"/>
      <c r="AD75" s="276"/>
      <c r="AE75" s="292"/>
      <c r="AF75" s="276"/>
      <c r="AG75" s="292"/>
      <c r="AH75" s="276"/>
      <c r="AI75" s="292"/>
      <c r="AJ75" s="276"/>
      <c r="AK75" s="292"/>
      <c r="AL75" s="276"/>
      <c r="AM75" s="292"/>
      <c r="AN75" s="276"/>
      <c r="AO75" s="28"/>
      <c r="AP75" s="41"/>
      <c r="AQ75" s="41">
        <f t="shared" si="7"/>
        <v>0</v>
      </c>
      <c r="AR75" s="71">
        <f t="shared" si="7"/>
        <v>0</v>
      </c>
      <c r="AS75">
        <f t="shared" si="8"/>
        <v>0</v>
      </c>
      <c r="AT75" t="e">
        <f t="shared" si="9"/>
        <v>#DIV/0!</v>
      </c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</row>
    <row r="76" spans="1:56" ht="13" thickBot="1" x14ac:dyDescent="0.3">
      <c r="A76" s="281">
        <f>+AG40</f>
        <v>0</v>
      </c>
      <c r="B76" s="475" t="s">
        <v>93</v>
      </c>
      <c r="C76" s="289"/>
      <c r="D76" s="275"/>
      <c r="E76" s="289"/>
      <c r="F76" s="275"/>
      <c r="G76" s="280">
        <f>IF(H76-H77=0,0.5,IF(H76&gt;H77,1,0))*$A76</f>
        <v>0</v>
      </c>
      <c r="H76" s="275">
        <v>1</v>
      </c>
      <c r="I76" s="289"/>
      <c r="J76" s="275"/>
      <c r="K76" s="289"/>
      <c r="L76" s="275"/>
      <c r="M76" s="289"/>
      <c r="N76" s="275"/>
      <c r="O76" s="289"/>
      <c r="P76" s="275"/>
      <c r="Q76" s="289"/>
      <c r="R76" s="275"/>
      <c r="S76" s="289"/>
      <c r="T76" s="275"/>
      <c r="U76" s="280"/>
      <c r="V76" s="275"/>
      <c r="W76" s="289"/>
      <c r="X76" s="275"/>
      <c r="Y76" s="289"/>
      <c r="Z76" s="275"/>
      <c r="AA76" s="280"/>
      <c r="AB76" s="275"/>
      <c r="AC76" s="280"/>
      <c r="AD76" s="275"/>
      <c r="AE76" s="289"/>
      <c r="AF76" s="275"/>
      <c r="AG76" s="289"/>
      <c r="AH76" s="275"/>
      <c r="AI76" s="280">
        <f>IF(AJ76-AJ77=0,0.5,IF(AJ76&gt;AJ77,1,0))*$A76</f>
        <v>0</v>
      </c>
      <c r="AJ76" s="275"/>
      <c r="AK76" s="280"/>
      <c r="AL76" s="275"/>
      <c r="AM76" s="280"/>
      <c r="AN76" s="275"/>
      <c r="AP76" s="41"/>
      <c r="AQ76" s="41">
        <f t="shared" si="7"/>
        <v>0</v>
      </c>
      <c r="AR76" s="71">
        <f t="shared" si="7"/>
        <v>1</v>
      </c>
      <c r="AS76">
        <f t="shared" si="8"/>
        <v>1.5</v>
      </c>
      <c r="AT76">
        <f t="shared" si="9"/>
        <v>0.66666666666666663</v>
      </c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</row>
    <row r="77" spans="1:56" ht="13" thickBot="1" x14ac:dyDescent="0.3">
      <c r="A77" s="281" t="s">
        <v>167</v>
      </c>
      <c r="B77" s="475"/>
      <c r="C77" s="292"/>
      <c r="D77" s="276"/>
      <c r="E77" s="292"/>
      <c r="F77" s="276"/>
      <c r="G77" s="363"/>
      <c r="H77" s="113"/>
      <c r="I77" s="292"/>
      <c r="J77" s="276"/>
      <c r="K77" s="292"/>
      <c r="L77" s="276"/>
      <c r="M77" s="292"/>
      <c r="N77" s="276"/>
      <c r="O77" s="292"/>
      <c r="P77" s="276"/>
      <c r="Q77" s="292"/>
      <c r="R77" s="276"/>
      <c r="S77" s="292"/>
      <c r="T77" s="276"/>
      <c r="U77" s="292"/>
      <c r="V77" s="276"/>
      <c r="W77" s="292"/>
      <c r="X77" s="276"/>
      <c r="Y77" s="292"/>
      <c r="Z77" s="276"/>
      <c r="AA77" s="292"/>
      <c r="AB77" s="276"/>
      <c r="AC77" s="292"/>
      <c r="AD77" s="276"/>
      <c r="AE77" s="292"/>
      <c r="AF77" s="276"/>
      <c r="AG77" s="292"/>
      <c r="AH77" s="276"/>
      <c r="AI77" s="292"/>
      <c r="AJ77" s="276">
        <v>1</v>
      </c>
      <c r="AK77" s="292"/>
      <c r="AL77" s="276"/>
      <c r="AM77" s="292"/>
      <c r="AN77" s="276"/>
      <c r="AP77" s="41"/>
      <c r="AQ77" s="41">
        <f t="shared" si="7"/>
        <v>0</v>
      </c>
      <c r="AR77" s="71">
        <f t="shared" si="7"/>
        <v>1</v>
      </c>
      <c r="AS77">
        <f t="shared" si="8"/>
        <v>0.5</v>
      </c>
      <c r="AT77">
        <f t="shared" si="9"/>
        <v>2</v>
      </c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</row>
    <row r="78" spans="1:56" ht="13" thickBot="1" x14ac:dyDescent="0.3">
      <c r="A78" s="281">
        <f>+AI40</f>
        <v>0</v>
      </c>
      <c r="B78" s="475" t="s">
        <v>62</v>
      </c>
      <c r="C78" s="289"/>
      <c r="D78" s="275"/>
      <c r="E78" s="289"/>
      <c r="F78" s="275"/>
      <c r="G78" s="280">
        <f>IF(H78-H79=0,0.5,IF(H78&gt;H79,1,0))*$A78</f>
        <v>0</v>
      </c>
      <c r="H78" s="275"/>
      <c r="I78" s="289"/>
      <c r="J78" s="275"/>
      <c r="K78" s="289"/>
      <c r="L78" s="275"/>
      <c r="M78" s="280"/>
      <c r="N78" s="275"/>
      <c r="O78" s="280"/>
      <c r="P78" s="275"/>
      <c r="Q78" s="289"/>
      <c r="R78" s="275"/>
      <c r="S78" s="280"/>
      <c r="T78" s="275"/>
      <c r="U78" s="289"/>
      <c r="V78" s="275"/>
      <c r="W78" s="289"/>
      <c r="X78" s="275"/>
      <c r="Y78" s="289"/>
      <c r="Z78" s="275"/>
      <c r="AA78" s="280"/>
      <c r="AB78" s="275"/>
      <c r="AC78" s="280"/>
      <c r="AD78" s="275"/>
      <c r="AE78" s="289"/>
      <c r="AF78" s="275"/>
      <c r="AG78" s="280">
        <f>IF(AH78-AH79=0,0.5,IF(AH78&gt;AH79,1,0))*$A78</f>
        <v>0</v>
      </c>
      <c r="AH78" s="275">
        <v>1</v>
      </c>
      <c r="AI78" s="289"/>
      <c r="AJ78" s="275"/>
      <c r="AK78" s="289"/>
      <c r="AL78" s="275"/>
      <c r="AM78" s="289"/>
      <c r="AN78" s="275"/>
      <c r="AP78" s="41"/>
      <c r="AQ78" s="41">
        <f t="shared" ref="AQ78:AR96" si="10">+C78+E78+G78+I78++K78++M78+O78+Q78+S78+U78+W78+AK78+AM78+Y78+AC78+AE78+AG78+AI78+AA78</f>
        <v>0</v>
      </c>
      <c r="AR78" s="71">
        <f t="shared" si="10"/>
        <v>1</v>
      </c>
      <c r="AS78">
        <f t="shared" si="8"/>
        <v>1.5</v>
      </c>
      <c r="AT78">
        <f t="shared" si="9"/>
        <v>0.66666666666666663</v>
      </c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</row>
    <row r="79" spans="1:56" ht="13" thickBot="1" x14ac:dyDescent="0.3">
      <c r="A79" s="281" t="s">
        <v>167</v>
      </c>
      <c r="B79" s="475"/>
      <c r="C79" s="292"/>
      <c r="D79" s="276"/>
      <c r="E79" s="292"/>
      <c r="F79" s="276"/>
      <c r="G79" s="363"/>
      <c r="H79" s="113">
        <v>1</v>
      </c>
      <c r="I79" s="292"/>
      <c r="J79" s="276"/>
      <c r="K79" s="292"/>
      <c r="L79" s="276"/>
      <c r="M79" s="292"/>
      <c r="N79" s="276"/>
      <c r="O79" s="292"/>
      <c r="P79" s="276"/>
      <c r="Q79" s="292"/>
      <c r="R79" s="276"/>
      <c r="S79" s="292"/>
      <c r="T79" s="276"/>
      <c r="U79" s="292"/>
      <c r="V79" s="276"/>
      <c r="W79" s="292"/>
      <c r="X79" s="276"/>
      <c r="Y79" s="292"/>
      <c r="Z79" s="276"/>
      <c r="AA79" s="292"/>
      <c r="AB79" s="276"/>
      <c r="AC79" s="292"/>
      <c r="AD79" s="276"/>
      <c r="AE79" s="292"/>
      <c r="AF79" s="276"/>
      <c r="AG79" s="292"/>
      <c r="AH79" s="276"/>
      <c r="AI79" s="292"/>
      <c r="AJ79" s="276"/>
      <c r="AK79" s="292"/>
      <c r="AL79" s="276"/>
      <c r="AM79" s="292"/>
      <c r="AN79" s="276"/>
      <c r="AP79" s="41"/>
      <c r="AQ79" s="41">
        <f t="shared" si="10"/>
        <v>0</v>
      </c>
      <c r="AR79" s="71">
        <f t="shared" si="10"/>
        <v>1</v>
      </c>
      <c r="AS79">
        <f t="shared" si="8"/>
        <v>0.5</v>
      </c>
      <c r="AT79">
        <f t="shared" si="9"/>
        <v>2</v>
      </c>
      <c r="AU79" s="158"/>
      <c r="AV79" s="158"/>
      <c r="AW79" s="158"/>
      <c r="AX79" s="158"/>
      <c r="AY79" s="158"/>
      <c r="AZ79" s="158"/>
      <c r="BA79" s="158"/>
      <c r="BB79" s="158"/>
      <c r="BC79" s="158"/>
      <c r="BD79" s="158"/>
    </row>
    <row r="80" spans="1:56" ht="13" thickBot="1" x14ac:dyDescent="0.3">
      <c r="A80" s="281">
        <f>+AK40</f>
        <v>1</v>
      </c>
      <c r="B80" s="494" t="s">
        <v>129</v>
      </c>
      <c r="C80" s="280"/>
      <c r="D80" s="275"/>
      <c r="E80" s="289"/>
      <c r="F80" s="275"/>
      <c r="G80" s="280">
        <f>IF(H80-H81=0,0.5,IF(H80&gt;H81,1,0))*$A80</f>
        <v>1</v>
      </c>
      <c r="H80" s="275">
        <v>5</v>
      </c>
      <c r="I80" s="289"/>
      <c r="J80" s="275"/>
      <c r="K80" s="289"/>
      <c r="L80" s="275"/>
      <c r="M80" s="280"/>
      <c r="N80" s="275"/>
      <c r="O80" s="280">
        <f>IF(P80-P81=0,0.5,IF(P80&gt;P81,1,0))*$A80</f>
        <v>1</v>
      </c>
      <c r="P80" s="275">
        <v>1</v>
      </c>
      <c r="Q80" s="289"/>
      <c r="R80" s="275"/>
      <c r="S80" s="289"/>
      <c r="T80" s="275"/>
      <c r="U80" s="280">
        <f>IF(V80-V81=0,0.5,IF(V80&gt;V81,1,0))*$A80</f>
        <v>1</v>
      </c>
      <c r="V80" s="275">
        <v>3.5</v>
      </c>
      <c r="W80" s="280"/>
      <c r="X80" s="275"/>
      <c r="Y80" s="280">
        <f>IF(Z80-Z81=0,0.5,IF(Z80&gt;Z81,1,0))*$A80</f>
        <v>1</v>
      </c>
      <c r="Z80" s="275">
        <v>2</v>
      </c>
      <c r="AA80" s="280"/>
      <c r="AB80" s="275"/>
      <c r="AC80" s="280">
        <f>IF(AD80-AD81=0,0.5,IF(AD80&gt;AD81,1,0))*$A80</f>
        <v>0</v>
      </c>
      <c r="AD80" s="275">
        <v>0.5</v>
      </c>
      <c r="AE80" s="289"/>
      <c r="AF80" s="275"/>
      <c r="AG80" s="280"/>
      <c r="AH80" s="275"/>
      <c r="AI80" s="289"/>
      <c r="AJ80" s="275"/>
      <c r="AK80" s="280"/>
      <c r="AL80" s="275"/>
      <c r="AM80" s="280"/>
      <c r="AN80" s="275"/>
      <c r="AO80" s="28"/>
      <c r="AP80" s="41"/>
      <c r="AQ80" s="41">
        <f t="shared" si="10"/>
        <v>4</v>
      </c>
      <c r="AR80" s="71">
        <f t="shared" si="10"/>
        <v>12</v>
      </c>
      <c r="AS80">
        <f t="shared" si="8"/>
        <v>5</v>
      </c>
      <c r="AT80">
        <f t="shared" si="9"/>
        <v>2.4</v>
      </c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</row>
    <row r="81" spans="1:56" ht="13" thickBot="1" x14ac:dyDescent="0.3">
      <c r="A81" s="281" t="s">
        <v>167</v>
      </c>
      <c r="B81" s="475"/>
      <c r="C81" s="292"/>
      <c r="D81" s="276"/>
      <c r="E81" s="292"/>
      <c r="F81" s="276"/>
      <c r="G81" s="292"/>
      <c r="H81" s="276">
        <v>1</v>
      </c>
      <c r="I81" s="292"/>
      <c r="J81" s="276"/>
      <c r="K81" s="292"/>
      <c r="L81" s="276"/>
      <c r="M81" s="292"/>
      <c r="N81" s="276"/>
      <c r="O81" s="292"/>
      <c r="P81" s="276"/>
      <c r="Q81" s="292"/>
      <c r="R81" s="276"/>
      <c r="S81" s="292"/>
      <c r="T81" s="276"/>
      <c r="U81" s="292"/>
      <c r="V81" s="276">
        <v>1.5</v>
      </c>
      <c r="W81" s="292"/>
      <c r="X81" s="276"/>
      <c r="Y81" s="292"/>
      <c r="Z81" s="276">
        <v>1</v>
      </c>
      <c r="AA81" s="292"/>
      <c r="AB81" s="276"/>
      <c r="AC81" s="292"/>
      <c r="AD81" s="276">
        <v>3.5</v>
      </c>
      <c r="AE81" s="292"/>
      <c r="AF81" s="276"/>
      <c r="AG81" s="292"/>
      <c r="AH81" s="276"/>
      <c r="AI81" s="292"/>
      <c r="AJ81" s="276"/>
      <c r="AK81" s="292"/>
      <c r="AL81" s="276"/>
      <c r="AM81" s="292"/>
      <c r="AN81" s="276"/>
      <c r="AO81" s="28"/>
      <c r="AP81" s="41"/>
      <c r="AQ81" s="41">
        <f t="shared" si="10"/>
        <v>0</v>
      </c>
      <c r="AR81" s="71">
        <f t="shared" si="10"/>
        <v>7</v>
      </c>
      <c r="AS81">
        <f t="shared" si="8"/>
        <v>2</v>
      </c>
      <c r="AT81">
        <f t="shared" si="9"/>
        <v>3.5</v>
      </c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</row>
    <row r="82" spans="1:56" ht="13" thickBot="1" x14ac:dyDescent="0.3">
      <c r="A82" s="281">
        <f>+AM40</f>
        <v>0</v>
      </c>
      <c r="B82" s="475" t="s">
        <v>43</v>
      </c>
      <c r="C82" s="280"/>
      <c r="D82" s="275"/>
      <c r="E82" s="289"/>
      <c r="F82" s="275"/>
      <c r="G82" s="280"/>
      <c r="H82" s="275"/>
      <c r="I82" s="289"/>
      <c r="J82" s="275"/>
      <c r="K82" s="289"/>
      <c r="L82" s="275"/>
      <c r="M82" s="280"/>
      <c r="N82" s="275"/>
      <c r="O82" s="289"/>
      <c r="P82" s="275"/>
      <c r="Q82" s="289"/>
      <c r="R82" s="275"/>
      <c r="S82" s="289"/>
      <c r="T82" s="275"/>
      <c r="U82" s="280"/>
      <c r="V82" s="275"/>
      <c r="W82" s="289"/>
      <c r="X82" s="275"/>
      <c r="Y82" s="289"/>
      <c r="Z82" s="275"/>
      <c r="AA82" s="280"/>
      <c r="AB82" s="275"/>
      <c r="AC82" s="289"/>
      <c r="AD82" s="275"/>
      <c r="AE82" s="289"/>
      <c r="AF82" s="275"/>
      <c r="AG82" s="280"/>
      <c r="AH82" s="275"/>
      <c r="AI82" s="289"/>
      <c r="AJ82" s="275"/>
      <c r="AK82" s="280"/>
      <c r="AL82" s="275"/>
      <c r="AM82" s="289"/>
      <c r="AN82" s="275"/>
      <c r="AO82" s="28"/>
      <c r="AP82" s="41"/>
      <c r="AQ82" s="41">
        <f t="shared" si="10"/>
        <v>0</v>
      </c>
      <c r="AR82" s="71">
        <f t="shared" si="10"/>
        <v>0</v>
      </c>
      <c r="AS82">
        <f t="shared" si="8"/>
        <v>0</v>
      </c>
      <c r="AT82" t="e">
        <f t="shared" si="9"/>
        <v>#DIV/0!</v>
      </c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</row>
    <row r="83" spans="1:56" ht="13" thickBot="1" x14ac:dyDescent="0.3">
      <c r="A83" s="281" t="s">
        <v>167</v>
      </c>
      <c r="B83" s="489"/>
      <c r="C83" s="292"/>
      <c r="D83" s="276"/>
      <c r="E83" s="292"/>
      <c r="F83" s="276"/>
      <c r="G83" s="292"/>
      <c r="H83" s="276"/>
      <c r="I83" s="292"/>
      <c r="J83" s="276"/>
      <c r="K83" s="292"/>
      <c r="L83" s="276"/>
      <c r="M83" s="292"/>
      <c r="N83" s="276"/>
      <c r="O83" s="292"/>
      <c r="P83" s="276"/>
      <c r="Q83" s="292"/>
      <c r="R83" s="276"/>
      <c r="S83" s="292"/>
      <c r="T83" s="276"/>
      <c r="U83" s="292"/>
      <c r="V83" s="276"/>
      <c r="W83" s="292"/>
      <c r="X83" s="276"/>
      <c r="Y83" s="292"/>
      <c r="Z83" s="276"/>
      <c r="AA83" s="292"/>
      <c r="AB83" s="276"/>
      <c r="AC83" s="292"/>
      <c r="AD83" s="276"/>
      <c r="AE83" s="292"/>
      <c r="AF83" s="276"/>
      <c r="AG83" s="292"/>
      <c r="AH83" s="276"/>
      <c r="AI83" s="292"/>
      <c r="AJ83" s="276"/>
      <c r="AK83" s="292"/>
      <c r="AL83" s="276"/>
      <c r="AM83" s="292"/>
      <c r="AN83" s="276"/>
      <c r="AO83" s="28"/>
      <c r="AP83" s="41"/>
      <c r="AQ83" s="41">
        <f t="shared" si="10"/>
        <v>0</v>
      </c>
      <c r="AR83" s="71">
        <f t="shared" si="10"/>
        <v>0</v>
      </c>
      <c r="AS83">
        <f t="shared" si="8"/>
        <v>0</v>
      </c>
      <c r="AT83" t="e">
        <f t="shared" si="9"/>
        <v>#DIV/0!</v>
      </c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</row>
    <row r="84" spans="1:56" ht="13" thickBot="1" x14ac:dyDescent="0.3">
      <c r="A84" s="281" t="s">
        <v>165</v>
      </c>
      <c r="B84" s="475"/>
      <c r="C84" s="289"/>
      <c r="D84" s="275"/>
      <c r="E84" s="289"/>
      <c r="F84" s="275"/>
      <c r="G84" s="289"/>
      <c r="H84" s="275"/>
      <c r="I84" s="289"/>
      <c r="J84" s="275"/>
      <c r="K84" s="289"/>
      <c r="L84" s="275"/>
      <c r="M84" s="289"/>
      <c r="N84" s="275"/>
      <c r="O84" s="289"/>
      <c r="P84" s="275"/>
      <c r="Q84" s="289"/>
      <c r="R84" s="275"/>
      <c r="S84" s="289"/>
      <c r="T84" s="275"/>
      <c r="U84" s="289"/>
      <c r="V84" s="275"/>
      <c r="W84" s="289"/>
      <c r="X84" s="275"/>
      <c r="Y84" s="289"/>
      <c r="Z84" s="275"/>
      <c r="AA84" s="289"/>
      <c r="AB84" s="275"/>
      <c r="AC84" s="289"/>
      <c r="AD84" s="275"/>
      <c r="AE84" s="289"/>
      <c r="AF84" s="275"/>
      <c r="AG84" s="289"/>
      <c r="AH84" s="275"/>
      <c r="AI84" s="289"/>
      <c r="AJ84" s="275"/>
      <c r="AK84" s="289"/>
      <c r="AL84" s="275"/>
      <c r="AM84" s="289"/>
      <c r="AN84" s="275"/>
      <c r="AP84" s="41"/>
      <c r="AQ84" s="41">
        <f t="shared" si="10"/>
        <v>0</v>
      </c>
      <c r="AR84" s="71">
        <f t="shared" si="10"/>
        <v>0</v>
      </c>
      <c r="AS84">
        <f t="shared" si="8"/>
        <v>0</v>
      </c>
      <c r="AT84" t="e">
        <f t="shared" si="9"/>
        <v>#DIV/0!</v>
      </c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</row>
    <row r="85" spans="1:56" ht="13" thickBot="1" x14ac:dyDescent="0.3">
      <c r="A85" s="281" t="s">
        <v>167</v>
      </c>
      <c r="B85" s="475"/>
      <c r="C85" s="292"/>
      <c r="D85" s="276"/>
      <c r="E85" s="292"/>
      <c r="F85" s="276"/>
      <c r="G85" s="292"/>
      <c r="H85" s="276"/>
      <c r="I85" s="292"/>
      <c r="J85" s="276"/>
      <c r="K85" s="292"/>
      <c r="L85" s="276"/>
      <c r="M85" s="292"/>
      <c r="N85" s="276"/>
      <c r="O85" s="292"/>
      <c r="P85" s="276"/>
      <c r="Q85" s="292"/>
      <c r="R85" s="276"/>
      <c r="S85" s="292"/>
      <c r="T85" s="276"/>
      <c r="U85" s="292"/>
      <c r="V85" s="276"/>
      <c r="W85" s="292"/>
      <c r="X85" s="276"/>
      <c r="Y85" s="292"/>
      <c r="Z85" s="276"/>
      <c r="AA85" s="292"/>
      <c r="AB85" s="276"/>
      <c r="AC85" s="292"/>
      <c r="AD85" s="276"/>
      <c r="AE85" s="292"/>
      <c r="AF85" s="276"/>
      <c r="AG85" s="292"/>
      <c r="AH85" s="276"/>
      <c r="AI85" s="292"/>
      <c r="AJ85" s="276"/>
      <c r="AK85" s="292"/>
      <c r="AL85" s="276"/>
      <c r="AM85" s="292"/>
      <c r="AN85" s="276"/>
      <c r="AP85" s="41"/>
      <c r="AQ85" s="41">
        <f t="shared" si="10"/>
        <v>0</v>
      </c>
      <c r="AR85" s="71">
        <f t="shared" si="10"/>
        <v>0</v>
      </c>
      <c r="AS85">
        <f t="shared" si="8"/>
        <v>0</v>
      </c>
      <c r="AT85" t="e">
        <f t="shared" si="9"/>
        <v>#DIV/0!</v>
      </c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</row>
    <row r="86" spans="1:56" ht="13" thickBot="1" x14ac:dyDescent="0.3">
      <c r="A86" s="281" t="s">
        <v>165</v>
      </c>
      <c r="B86" s="475"/>
      <c r="C86" s="289"/>
      <c r="D86" s="275"/>
      <c r="E86" s="289"/>
      <c r="F86" s="275"/>
      <c r="G86" s="289"/>
      <c r="H86" s="275"/>
      <c r="I86" s="289"/>
      <c r="J86" s="275"/>
      <c r="K86" s="289"/>
      <c r="L86" s="275"/>
      <c r="M86" s="289"/>
      <c r="N86" s="275"/>
      <c r="O86" s="289"/>
      <c r="P86" s="275"/>
      <c r="Q86" s="289"/>
      <c r="R86" s="275"/>
      <c r="S86" s="289"/>
      <c r="T86" s="275"/>
      <c r="U86" s="289"/>
      <c r="V86" s="275"/>
      <c r="W86" s="289"/>
      <c r="X86" s="275"/>
      <c r="Y86" s="289"/>
      <c r="Z86" s="275"/>
      <c r="AA86" s="289"/>
      <c r="AB86" s="275"/>
      <c r="AC86" s="289"/>
      <c r="AD86" s="275"/>
      <c r="AE86" s="289"/>
      <c r="AF86" s="275"/>
      <c r="AG86" s="289"/>
      <c r="AH86" s="275"/>
      <c r="AI86" s="289"/>
      <c r="AJ86" s="275"/>
      <c r="AK86" s="289"/>
      <c r="AL86" s="275"/>
      <c r="AM86" s="289"/>
      <c r="AN86" s="275"/>
      <c r="AP86" s="41"/>
      <c r="AQ86" s="41">
        <f t="shared" si="10"/>
        <v>0</v>
      </c>
      <c r="AR86" s="71">
        <f t="shared" si="10"/>
        <v>0</v>
      </c>
      <c r="AS86">
        <f t="shared" si="8"/>
        <v>0</v>
      </c>
      <c r="AT86" t="e">
        <f t="shared" si="9"/>
        <v>#DIV/0!</v>
      </c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</row>
    <row r="87" spans="1:56" ht="13" thickBot="1" x14ac:dyDescent="0.3">
      <c r="A87" s="281" t="s">
        <v>167</v>
      </c>
      <c r="B87" s="475"/>
      <c r="C87" s="292"/>
      <c r="D87" s="276"/>
      <c r="E87" s="292"/>
      <c r="F87" s="276"/>
      <c r="G87" s="292"/>
      <c r="H87" s="276"/>
      <c r="I87" s="292"/>
      <c r="J87" s="276"/>
      <c r="K87" s="292"/>
      <c r="L87" s="276"/>
      <c r="M87" s="292"/>
      <c r="N87" s="276"/>
      <c r="O87" s="292"/>
      <c r="P87" s="276"/>
      <c r="Q87" s="292"/>
      <c r="R87" s="276"/>
      <c r="S87" s="292"/>
      <c r="T87" s="276"/>
      <c r="U87" s="292"/>
      <c r="V87" s="276"/>
      <c r="W87" s="292"/>
      <c r="X87" s="276"/>
      <c r="Y87" s="292"/>
      <c r="Z87" s="276"/>
      <c r="AA87" s="292"/>
      <c r="AB87" s="276"/>
      <c r="AC87" s="292"/>
      <c r="AD87" s="276"/>
      <c r="AE87" s="292"/>
      <c r="AF87" s="276"/>
      <c r="AG87" s="292"/>
      <c r="AH87" s="276"/>
      <c r="AI87" s="292"/>
      <c r="AJ87" s="276"/>
      <c r="AK87" s="292"/>
      <c r="AL87" s="276"/>
      <c r="AM87" s="292"/>
      <c r="AN87" s="276"/>
      <c r="AP87" s="41"/>
      <c r="AQ87" s="41">
        <f t="shared" si="10"/>
        <v>0</v>
      </c>
      <c r="AR87" s="71">
        <f t="shared" si="10"/>
        <v>0</v>
      </c>
      <c r="AS87">
        <f t="shared" si="8"/>
        <v>0</v>
      </c>
      <c r="AT87" t="e">
        <f t="shared" si="9"/>
        <v>#DIV/0!</v>
      </c>
      <c r="AU87" s="158"/>
      <c r="AV87" s="158"/>
      <c r="AW87" s="158"/>
      <c r="AX87" s="158"/>
      <c r="AY87" s="158"/>
      <c r="AZ87" s="158"/>
      <c r="BA87" s="158"/>
      <c r="BB87" s="158"/>
      <c r="BC87" s="158"/>
      <c r="BD87" s="158"/>
    </row>
    <row r="88" spans="1:56" ht="13" thickBot="1" x14ac:dyDescent="0.3">
      <c r="A88" s="281" t="s">
        <v>165</v>
      </c>
      <c r="B88" s="494"/>
      <c r="C88" s="289"/>
      <c r="D88" s="275"/>
      <c r="E88" s="289"/>
      <c r="F88" s="275"/>
      <c r="G88" s="289"/>
      <c r="H88" s="275"/>
      <c r="I88" s="289"/>
      <c r="J88" s="275"/>
      <c r="K88" s="289"/>
      <c r="L88" s="275"/>
      <c r="M88" s="289"/>
      <c r="N88" s="275"/>
      <c r="O88" s="289"/>
      <c r="P88" s="275"/>
      <c r="Q88" s="289"/>
      <c r="R88" s="275"/>
      <c r="S88" s="289"/>
      <c r="T88" s="275"/>
      <c r="U88" s="289"/>
      <c r="V88" s="275"/>
      <c r="W88" s="289"/>
      <c r="X88" s="275"/>
      <c r="Y88" s="289"/>
      <c r="Z88" s="275"/>
      <c r="AA88" s="289"/>
      <c r="AB88" s="275"/>
      <c r="AC88" s="289"/>
      <c r="AD88" s="275"/>
      <c r="AE88" s="289"/>
      <c r="AF88" s="275"/>
      <c r="AG88" s="289"/>
      <c r="AH88" s="275"/>
      <c r="AI88" s="289"/>
      <c r="AJ88" s="275"/>
      <c r="AK88" s="289"/>
      <c r="AL88" s="275"/>
      <c r="AM88" s="289"/>
      <c r="AN88" s="275"/>
      <c r="AP88" s="76"/>
      <c r="AQ88" s="41">
        <f t="shared" si="10"/>
        <v>0</v>
      </c>
      <c r="AR88" s="71">
        <f t="shared" si="10"/>
        <v>0</v>
      </c>
      <c r="AS88">
        <f t="shared" si="8"/>
        <v>0</v>
      </c>
      <c r="AT88" t="e">
        <f t="shared" si="9"/>
        <v>#DIV/0!</v>
      </c>
      <c r="AU88" s="32"/>
      <c r="AV88" s="32"/>
      <c r="AW88" s="32"/>
      <c r="AX88" s="32"/>
      <c r="AY88" s="32"/>
      <c r="AZ88" s="32"/>
      <c r="BA88" s="32"/>
      <c r="BB88" s="32"/>
      <c r="BC88" s="32"/>
      <c r="BD88" s="32"/>
    </row>
    <row r="89" spans="1:56" ht="13" thickBot="1" x14ac:dyDescent="0.3">
      <c r="A89" s="281" t="s">
        <v>167</v>
      </c>
      <c r="B89" s="475"/>
      <c r="C89" s="292"/>
      <c r="D89" s="276"/>
      <c r="E89" s="292"/>
      <c r="F89" s="276"/>
      <c r="G89" s="292"/>
      <c r="H89" s="276"/>
      <c r="I89" s="292"/>
      <c r="J89" s="276"/>
      <c r="K89" s="292"/>
      <c r="L89" s="276"/>
      <c r="M89" s="292"/>
      <c r="N89" s="276"/>
      <c r="O89" s="292"/>
      <c r="P89" s="276"/>
      <c r="Q89" s="292"/>
      <c r="R89" s="276"/>
      <c r="S89" s="292"/>
      <c r="T89" s="276"/>
      <c r="U89" s="292"/>
      <c r="V89" s="276"/>
      <c r="W89" s="292"/>
      <c r="X89" s="276"/>
      <c r="Y89" s="292"/>
      <c r="Z89" s="276"/>
      <c r="AA89" s="292"/>
      <c r="AB89" s="276"/>
      <c r="AC89" s="292"/>
      <c r="AD89" s="276"/>
      <c r="AE89" s="292"/>
      <c r="AF89" s="276"/>
      <c r="AG89" s="292"/>
      <c r="AH89" s="276"/>
      <c r="AI89" s="292"/>
      <c r="AJ89" s="276"/>
      <c r="AK89" s="292"/>
      <c r="AL89" s="276"/>
      <c r="AM89" s="292"/>
      <c r="AN89" s="276"/>
      <c r="AP89" s="41"/>
      <c r="AQ89" s="41">
        <f t="shared" si="10"/>
        <v>0</v>
      </c>
      <c r="AR89" s="71">
        <f t="shared" si="10"/>
        <v>0</v>
      </c>
      <c r="AS89">
        <f t="shared" si="8"/>
        <v>0</v>
      </c>
      <c r="AT89" t="e">
        <f t="shared" si="9"/>
        <v>#DIV/0!</v>
      </c>
      <c r="AU89" s="32"/>
      <c r="AV89" s="32"/>
      <c r="AW89" s="32"/>
      <c r="AX89" s="32"/>
      <c r="AY89" s="32"/>
      <c r="AZ89" s="32"/>
      <c r="BA89" s="32"/>
      <c r="BB89" s="32"/>
      <c r="BC89" s="32"/>
      <c r="BD89" s="32"/>
    </row>
    <row r="90" spans="1:56" ht="13" thickBot="1" x14ac:dyDescent="0.3">
      <c r="A90" s="281" t="s">
        <v>165</v>
      </c>
      <c r="B90" s="475"/>
      <c r="C90" s="289"/>
      <c r="D90" s="275"/>
      <c r="E90" s="289"/>
      <c r="F90" s="275"/>
      <c r="G90" s="289"/>
      <c r="H90" s="275"/>
      <c r="I90" s="289"/>
      <c r="J90" s="275"/>
      <c r="K90" s="289"/>
      <c r="L90" s="275"/>
      <c r="M90" s="289"/>
      <c r="N90" s="275"/>
      <c r="O90" s="289"/>
      <c r="P90" s="275"/>
      <c r="Q90" s="289"/>
      <c r="R90" s="275"/>
      <c r="S90" s="289"/>
      <c r="T90" s="275"/>
      <c r="U90" s="289"/>
      <c r="V90" s="275"/>
      <c r="W90" s="289"/>
      <c r="X90" s="275"/>
      <c r="Y90" s="289"/>
      <c r="Z90" s="275"/>
      <c r="AA90" s="289"/>
      <c r="AB90" s="275"/>
      <c r="AC90" s="289"/>
      <c r="AD90" s="275"/>
      <c r="AE90" s="289"/>
      <c r="AF90" s="275"/>
      <c r="AG90" s="289"/>
      <c r="AH90" s="275"/>
      <c r="AI90" s="289"/>
      <c r="AJ90" s="275"/>
      <c r="AK90" s="289"/>
      <c r="AL90" s="275"/>
      <c r="AM90" s="289"/>
      <c r="AN90" s="275"/>
      <c r="AO90" s="28"/>
      <c r="AP90" s="41"/>
      <c r="AQ90" s="41">
        <f t="shared" si="10"/>
        <v>0</v>
      </c>
      <c r="AR90" s="71">
        <f t="shared" si="10"/>
        <v>0</v>
      </c>
      <c r="AS90">
        <f t="shared" si="8"/>
        <v>0</v>
      </c>
      <c r="AT90" t="e">
        <f t="shared" si="9"/>
        <v>#DIV/0!</v>
      </c>
      <c r="AU90" s="32"/>
      <c r="AV90" s="32"/>
      <c r="AW90" s="32"/>
      <c r="AX90" s="32"/>
      <c r="AY90" s="32"/>
      <c r="AZ90" s="32"/>
      <c r="BA90" s="32"/>
      <c r="BB90" s="32"/>
      <c r="BC90" s="32"/>
      <c r="BD90" s="32"/>
    </row>
    <row r="91" spans="1:56" ht="13" thickBot="1" x14ac:dyDescent="0.3">
      <c r="A91" s="281" t="s">
        <v>167</v>
      </c>
      <c r="B91" s="489"/>
      <c r="C91" s="292"/>
      <c r="D91" s="276"/>
      <c r="E91" s="292"/>
      <c r="F91" s="276"/>
      <c r="G91" s="292"/>
      <c r="H91" s="276"/>
      <c r="I91" s="292"/>
      <c r="J91" s="276"/>
      <c r="K91" s="292"/>
      <c r="L91" s="276"/>
      <c r="M91" s="292"/>
      <c r="N91" s="276"/>
      <c r="O91" s="292"/>
      <c r="P91" s="276"/>
      <c r="Q91" s="292"/>
      <c r="R91" s="276"/>
      <c r="S91" s="292"/>
      <c r="T91" s="276"/>
      <c r="U91" s="292"/>
      <c r="V91" s="276"/>
      <c r="W91" s="292"/>
      <c r="X91" s="276"/>
      <c r="Y91" s="292"/>
      <c r="Z91" s="276"/>
      <c r="AA91" s="292"/>
      <c r="AB91" s="276"/>
      <c r="AC91" s="292"/>
      <c r="AD91" s="276"/>
      <c r="AE91" s="292"/>
      <c r="AF91" s="276"/>
      <c r="AG91" s="292"/>
      <c r="AH91" s="276"/>
      <c r="AI91" s="292"/>
      <c r="AJ91" s="276"/>
      <c r="AK91" s="292"/>
      <c r="AL91" s="276"/>
      <c r="AM91" s="292"/>
      <c r="AN91" s="276"/>
      <c r="AP91" s="41"/>
      <c r="AQ91" s="41">
        <f t="shared" si="10"/>
        <v>0</v>
      </c>
      <c r="AR91" s="71">
        <f t="shared" si="10"/>
        <v>0</v>
      </c>
      <c r="AS91">
        <f t="shared" si="8"/>
        <v>0</v>
      </c>
      <c r="AT91" t="e">
        <f t="shared" si="9"/>
        <v>#DIV/0!</v>
      </c>
      <c r="AU91" s="32"/>
      <c r="AV91" s="32"/>
      <c r="AW91" s="32"/>
      <c r="AX91" s="32"/>
      <c r="AY91" s="32"/>
      <c r="AZ91" s="32"/>
      <c r="BA91" s="32"/>
      <c r="BB91" s="32"/>
      <c r="BC91" s="32"/>
      <c r="BD91" s="32"/>
    </row>
    <row r="92" spans="1:56" x14ac:dyDescent="0.25">
      <c r="A92" t="e">
        <f t="shared" ref="A92:A155" si="11">+A91+1</f>
        <v>#VALUE!</v>
      </c>
      <c r="B92" s="271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54"/>
      <c r="AN92" s="15"/>
      <c r="AQ92" s="41">
        <f t="shared" si="10"/>
        <v>0</v>
      </c>
      <c r="AR92" s="71">
        <f t="shared" si="10"/>
        <v>0</v>
      </c>
      <c r="AS92">
        <f t="shared" si="8"/>
        <v>0</v>
      </c>
      <c r="AT92" t="e">
        <f t="shared" si="9"/>
        <v>#DIV/0!</v>
      </c>
      <c r="AU92" s="32"/>
      <c r="AV92" s="32"/>
      <c r="AW92" s="32"/>
      <c r="AX92" s="32"/>
      <c r="AY92" s="32"/>
      <c r="AZ92" s="32"/>
      <c r="BA92" s="32"/>
      <c r="BB92" s="32"/>
      <c r="BC92" s="32"/>
      <c r="BD92" s="32"/>
    </row>
    <row r="93" spans="1:56" x14ac:dyDescent="0.25">
      <c r="A93" t="e">
        <f t="shared" si="11"/>
        <v>#VALUE!</v>
      </c>
      <c r="B93" s="271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54"/>
      <c r="AN93" s="15"/>
      <c r="AP93" s="41"/>
      <c r="AQ93" s="41">
        <f t="shared" si="10"/>
        <v>0</v>
      </c>
      <c r="AR93" s="71">
        <f t="shared" si="10"/>
        <v>0</v>
      </c>
      <c r="AS93">
        <f t="shared" si="8"/>
        <v>0</v>
      </c>
      <c r="AT93" t="e">
        <f t="shared" si="9"/>
        <v>#DIV/0!</v>
      </c>
      <c r="AU93" s="32"/>
      <c r="AV93" s="32"/>
      <c r="AW93" s="32"/>
      <c r="AX93" s="32"/>
      <c r="AY93" s="32"/>
      <c r="AZ93" s="32"/>
      <c r="BA93" s="32"/>
      <c r="BB93" s="32"/>
      <c r="BC93" s="32"/>
      <c r="BD93" s="32"/>
    </row>
    <row r="94" spans="1:56" x14ac:dyDescent="0.25">
      <c r="A94" t="e">
        <f t="shared" si="11"/>
        <v>#VALUE!</v>
      </c>
      <c r="B94" s="271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54"/>
      <c r="AN94" s="15"/>
      <c r="AP94" s="41"/>
      <c r="AQ94" s="41">
        <f t="shared" si="10"/>
        <v>0</v>
      </c>
      <c r="AR94" s="71">
        <f t="shared" si="10"/>
        <v>0</v>
      </c>
      <c r="AS94">
        <f t="shared" si="8"/>
        <v>0</v>
      </c>
      <c r="AT94" t="e">
        <f t="shared" si="9"/>
        <v>#DIV/0!</v>
      </c>
      <c r="AU94" s="32"/>
      <c r="AV94" s="32"/>
      <c r="AW94" s="32"/>
      <c r="AX94" s="32"/>
      <c r="AY94" s="32"/>
      <c r="AZ94" s="32"/>
      <c r="BA94" s="32"/>
      <c r="BB94" s="32"/>
      <c r="BC94" s="32"/>
      <c r="BD94" s="32"/>
    </row>
    <row r="95" spans="1:56" x14ac:dyDescent="0.25">
      <c r="A95" t="e">
        <f t="shared" si="11"/>
        <v>#VALUE!</v>
      </c>
      <c r="B95" s="271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54"/>
      <c r="AN95" s="15"/>
      <c r="AO95" s="28"/>
      <c r="AP95" s="41"/>
      <c r="AQ95" s="41">
        <f t="shared" si="10"/>
        <v>0</v>
      </c>
      <c r="AR95" s="71">
        <f t="shared" si="10"/>
        <v>0</v>
      </c>
      <c r="AS95">
        <f t="shared" si="8"/>
        <v>0</v>
      </c>
      <c r="AT95" t="e">
        <f t="shared" si="9"/>
        <v>#DIV/0!</v>
      </c>
      <c r="AU95" s="32"/>
      <c r="AV95" s="32"/>
      <c r="AW95" s="32"/>
      <c r="AX95" s="32"/>
      <c r="AY95" s="32"/>
      <c r="AZ95" s="32"/>
      <c r="BA95" s="32"/>
      <c r="BB95" s="32"/>
      <c r="BC95" s="32"/>
      <c r="BD95" s="32"/>
    </row>
    <row r="96" spans="1:56" x14ac:dyDescent="0.25">
      <c r="A96" t="e">
        <f t="shared" si="11"/>
        <v>#VALUE!</v>
      </c>
      <c r="B96" s="271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54"/>
      <c r="AN96" s="15"/>
      <c r="AO96" s="28"/>
      <c r="AP96" s="41"/>
      <c r="AQ96" s="41">
        <f t="shared" si="10"/>
        <v>0</v>
      </c>
      <c r="AR96" s="71">
        <f t="shared" si="10"/>
        <v>0</v>
      </c>
      <c r="AS96">
        <f t="shared" si="8"/>
        <v>0</v>
      </c>
      <c r="AT96" t="e">
        <f t="shared" si="9"/>
        <v>#DIV/0!</v>
      </c>
      <c r="AU96" s="32"/>
      <c r="AV96" s="32"/>
      <c r="AW96" s="32"/>
      <c r="AX96" s="32"/>
      <c r="AY96" s="32"/>
      <c r="AZ96" s="32"/>
      <c r="BA96" s="32"/>
      <c r="BB96" s="32"/>
      <c r="BC96" s="32"/>
      <c r="BD96" s="32"/>
    </row>
    <row r="97" spans="1:56" x14ac:dyDescent="0.25">
      <c r="A97" t="e">
        <f t="shared" si="11"/>
        <v>#VALUE!</v>
      </c>
      <c r="B97" s="271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54"/>
      <c r="AN97" s="15"/>
      <c r="AP97" s="41"/>
      <c r="AQ97" s="41">
        <f t="shared" ref="AQ97:AR112" si="12">+C97+E97+G97+I97++K97++M97+O97+Q97+S97+U97+W97+AK97+AM97+Y97+AC97+AE97+AG97+AI97+AA97</f>
        <v>0</v>
      </c>
      <c r="AR97" s="71">
        <f t="shared" si="12"/>
        <v>0</v>
      </c>
      <c r="AS97">
        <f t="shared" si="8"/>
        <v>0</v>
      </c>
      <c r="AT97" t="e">
        <f t="shared" si="9"/>
        <v>#DIV/0!</v>
      </c>
      <c r="AU97" s="32"/>
      <c r="AV97" s="32"/>
      <c r="AW97" s="32"/>
      <c r="AX97" s="32"/>
      <c r="AY97" s="32"/>
      <c r="AZ97" s="32"/>
      <c r="BA97" s="32"/>
      <c r="BB97" s="32"/>
      <c r="BC97" s="32"/>
      <c r="BD97" s="32"/>
    </row>
    <row r="98" spans="1:56" x14ac:dyDescent="0.25">
      <c r="A98" t="e">
        <f t="shared" si="11"/>
        <v>#VALUE!</v>
      </c>
      <c r="B98" s="271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54"/>
      <c r="AN98" s="15"/>
      <c r="AP98" s="41"/>
      <c r="AQ98" s="41">
        <f t="shared" si="12"/>
        <v>0</v>
      </c>
      <c r="AR98" s="71">
        <f t="shared" si="12"/>
        <v>0</v>
      </c>
      <c r="AS98">
        <f t="shared" si="8"/>
        <v>0</v>
      </c>
      <c r="AT98" t="e">
        <f t="shared" si="9"/>
        <v>#DIV/0!</v>
      </c>
      <c r="AU98" s="32"/>
      <c r="AV98" s="32"/>
      <c r="AW98" s="32"/>
      <c r="AX98" s="32"/>
      <c r="AY98" s="32"/>
      <c r="AZ98" s="32"/>
      <c r="BA98" s="32"/>
      <c r="BB98" s="32"/>
      <c r="BC98" s="32"/>
      <c r="BD98" s="32"/>
    </row>
    <row r="99" spans="1:56" x14ac:dyDescent="0.25">
      <c r="A99" t="e">
        <f t="shared" si="11"/>
        <v>#VALUE!</v>
      </c>
      <c r="B99" s="271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54"/>
      <c r="AN99" s="15"/>
      <c r="AP99" s="41"/>
      <c r="AQ99" s="41">
        <f t="shared" si="12"/>
        <v>0</v>
      </c>
      <c r="AR99" s="71">
        <f t="shared" si="12"/>
        <v>0</v>
      </c>
      <c r="AS99">
        <f t="shared" si="8"/>
        <v>0</v>
      </c>
      <c r="AT99" t="e">
        <f t="shared" si="9"/>
        <v>#DIV/0!</v>
      </c>
      <c r="AU99" s="32"/>
      <c r="AV99" s="32"/>
      <c r="AW99" s="32"/>
      <c r="AX99" s="32"/>
      <c r="AY99" s="32"/>
      <c r="AZ99" s="32"/>
      <c r="BA99" s="32"/>
      <c r="BB99" s="32"/>
      <c r="BC99" s="32"/>
      <c r="BD99" s="32"/>
    </row>
    <row r="100" spans="1:56" x14ac:dyDescent="0.25">
      <c r="A100" t="e">
        <f t="shared" si="11"/>
        <v>#VALUE!</v>
      </c>
      <c r="B100" s="271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54"/>
      <c r="AN100" s="15"/>
      <c r="AP100" s="41"/>
      <c r="AQ100" s="41">
        <f t="shared" si="12"/>
        <v>0</v>
      </c>
      <c r="AR100" s="71">
        <f t="shared" si="12"/>
        <v>0</v>
      </c>
      <c r="AS100">
        <f t="shared" si="8"/>
        <v>0</v>
      </c>
      <c r="AT100" t="e">
        <f t="shared" si="9"/>
        <v>#DIV/0!</v>
      </c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</row>
    <row r="101" spans="1:56" x14ac:dyDescent="0.25">
      <c r="A101" t="e">
        <f t="shared" si="11"/>
        <v>#VALUE!</v>
      </c>
      <c r="B101" s="227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54"/>
      <c r="AN101" s="15"/>
      <c r="AP101" s="41"/>
      <c r="AQ101" s="41">
        <f t="shared" si="12"/>
        <v>0</v>
      </c>
      <c r="AR101" s="71">
        <f t="shared" si="12"/>
        <v>0</v>
      </c>
      <c r="AS101">
        <f t="shared" si="8"/>
        <v>0</v>
      </c>
      <c r="AT101" t="e">
        <f t="shared" si="9"/>
        <v>#DIV/0!</v>
      </c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</row>
    <row r="102" spans="1:56" x14ac:dyDescent="0.25">
      <c r="A102" t="e">
        <f t="shared" si="11"/>
        <v>#VALUE!</v>
      </c>
      <c r="B102" s="271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54"/>
      <c r="AN102" s="15"/>
      <c r="AP102" s="76"/>
      <c r="AQ102" s="41">
        <f t="shared" si="12"/>
        <v>0</v>
      </c>
      <c r="AR102" s="71">
        <f t="shared" si="12"/>
        <v>0</v>
      </c>
      <c r="AS102">
        <f t="shared" si="8"/>
        <v>0</v>
      </c>
      <c r="AT102" t="e">
        <f t="shared" si="9"/>
        <v>#DIV/0!</v>
      </c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</row>
    <row r="103" spans="1:56" x14ac:dyDescent="0.25">
      <c r="A103" t="e">
        <f t="shared" si="11"/>
        <v>#VALUE!</v>
      </c>
      <c r="B103" s="271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54"/>
      <c r="AN103" s="15"/>
      <c r="AQ103" s="41">
        <f t="shared" si="12"/>
        <v>0</v>
      </c>
      <c r="AR103" s="71">
        <f t="shared" si="12"/>
        <v>0</v>
      </c>
      <c r="AS103">
        <f t="shared" si="8"/>
        <v>0</v>
      </c>
      <c r="AT103" t="e">
        <f t="shared" si="9"/>
        <v>#DIV/0!</v>
      </c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</row>
    <row r="104" spans="1:56" x14ac:dyDescent="0.25">
      <c r="A104" t="e">
        <f t="shared" si="11"/>
        <v>#VALUE!</v>
      </c>
      <c r="B104" s="227"/>
      <c r="C104" s="54"/>
      <c r="D104" s="15"/>
      <c r="E104" s="54"/>
      <c r="F104" s="15"/>
      <c r="G104" s="54"/>
      <c r="H104" s="15"/>
      <c r="I104" s="54"/>
      <c r="J104" s="15"/>
      <c r="K104" s="54"/>
      <c r="L104" s="15"/>
      <c r="M104" s="54"/>
      <c r="N104" s="15"/>
      <c r="O104" s="54"/>
      <c r="P104" s="15"/>
      <c r="Q104" s="54"/>
      <c r="R104" s="15"/>
      <c r="S104" s="54"/>
      <c r="T104" s="15"/>
      <c r="U104" s="54"/>
      <c r="V104" s="15"/>
      <c r="W104" s="54"/>
      <c r="X104" s="15"/>
      <c r="Y104" s="54"/>
      <c r="Z104" s="15"/>
      <c r="AA104" s="54"/>
      <c r="AB104" s="15"/>
      <c r="AC104" s="54"/>
      <c r="AD104" s="15"/>
      <c r="AE104" s="54"/>
      <c r="AF104" s="15"/>
      <c r="AG104" s="54"/>
      <c r="AH104" s="15"/>
      <c r="AI104" s="54"/>
      <c r="AJ104" s="15"/>
      <c r="AK104" s="54"/>
      <c r="AL104" s="15"/>
      <c r="AM104" s="54"/>
      <c r="AN104" s="15"/>
      <c r="AP104" s="306"/>
      <c r="AQ104" s="41">
        <f t="shared" si="12"/>
        <v>0</v>
      </c>
      <c r="AR104" s="71">
        <f t="shared" si="12"/>
        <v>0</v>
      </c>
      <c r="AS104">
        <f t="shared" si="8"/>
        <v>0</v>
      </c>
      <c r="AT104" t="e">
        <f t="shared" si="9"/>
        <v>#DIV/0!</v>
      </c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</row>
    <row r="105" spans="1:56" x14ac:dyDescent="0.25">
      <c r="A105" t="e">
        <f t="shared" si="11"/>
        <v>#VALUE!</v>
      </c>
      <c r="B105" s="271"/>
      <c r="C105" s="54"/>
      <c r="D105" s="15"/>
      <c r="E105" s="54"/>
      <c r="F105" s="15"/>
      <c r="G105" s="54"/>
      <c r="H105" s="15"/>
      <c r="I105" s="54"/>
      <c r="J105" s="15"/>
      <c r="K105" s="54"/>
      <c r="L105" s="15"/>
      <c r="M105" s="54"/>
      <c r="N105" s="15"/>
      <c r="O105" s="54"/>
      <c r="P105" s="15"/>
      <c r="Q105" s="54"/>
      <c r="R105" s="15"/>
      <c r="S105" s="54"/>
      <c r="T105" s="15"/>
      <c r="U105" s="54"/>
      <c r="V105" s="15"/>
      <c r="W105" s="54"/>
      <c r="X105" s="15"/>
      <c r="Y105" s="54"/>
      <c r="Z105" s="15"/>
      <c r="AA105" s="54"/>
      <c r="AB105" s="15"/>
      <c r="AC105" s="54"/>
      <c r="AD105" s="15"/>
      <c r="AE105" s="54"/>
      <c r="AF105" s="15"/>
      <c r="AG105" s="54"/>
      <c r="AH105" s="15"/>
      <c r="AI105" s="54"/>
      <c r="AJ105" s="15"/>
      <c r="AK105" s="54"/>
      <c r="AL105" s="15"/>
      <c r="AM105" s="54"/>
      <c r="AN105" s="15"/>
      <c r="AP105" s="69"/>
      <c r="AQ105" s="41">
        <f t="shared" si="12"/>
        <v>0</v>
      </c>
      <c r="AR105" s="71">
        <f t="shared" si="12"/>
        <v>0</v>
      </c>
      <c r="AS105">
        <f t="shared" si="8"/>
        <v>0</v>
      </c>
      <c r="AT105" t="e">
        <f t="shared" si="9"/>
        <v>#DIV/0!</v>
      </c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</row>
    <row r="106" spans="1:56" x14ac:dyDescent="0.25">
      <c r="A106" t="e">
        <f t="shared" si="11"/>
        <v>#VALUE!</v>
      </c>
      <c r="B106" s="271"/>
      <c r="C106" s="54"/>
      <c r="D106" s="15"/>
      <c r="E106" s="54"/>
      <c r="F106" s="15"/>
      <c r="G106" s="54"/>
      <c r="H106" s="15"/>
      <c r="I106" s="54"/>
      <c r="J106" s="15"/>
      <c r="K106" s="54"/>
      <c r="L106" s="15"/>
      <c r="M106" s="54"/>
      <c r="N106" s="15"/>
      <c r="O106" s="54"/>
      <c r="P106" s="15"/>
      <c r="Q106" s="54"/>
      <c r="R106" s="15"/>
      <c r="S106" s="54"/>
      <c r="T106" s="15"/>
      <c r="U106" s="54"/>
      <c r="V106" s="15"/>
      <c r="W106" s="54"/>
      <c r="X106" s="15"/>
      <c r="Y106" s="54"/>
      <c r="Z106" s="15"/>
      <c r="AA106" s="54"/>
      <c r="AB106" s="15"/>
      <c r="AC106" s="54"/>
      <c r="AD106" s="15"/>
      <c r="AE106" s="54"/>
      <c r="AF106" s="15"/>
      <c r="AG106" s="54"/>
      <c r="AH106" s="15"/>
      <c r="AI106" s="54"/>
      <c r="AJ106" s="15"/>
      <c r="AK106" s="54"/>
      <c r="AL106" s="15"/>
      <c r="AM106" s="54"/>
      <c r="AN106" s="15"/>
      <c r="AQ106" s="41">
        <f t="shared" si="12"/>
        <v>0</v>
      </c>
      <c r="AR106" s="71">
        <f t="shared" si="12"/>
        <v>0</v>
      </c>
      <c r="AS106">
        <f t="shared" si="8"/>
        <v>0</v>
      </c>
      <c r="AT106" t="e">
        <f t="shared" si="9"/>
        <v>#DIV/0!</v>
      </c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</row>
    <row r="107" spans="1:56" x14ac:dyDescent="0.25">
      <c r="A107" t="e">
        <f t="shared" si="11"/>
        <v>#VALUE!</v>
      </c>
      <c r="B107" s="271"/>
      <c r="C107" s="54"/>
      <c r="D107" s="15"/>
      <c r="E107" s="54"/>
      <c r="F107" s="15"/>
      <c r="G107" s="54"/>
      <c r="H107" s="15"/>
      <c r="I107" s="54"/>
      <c r="J107" s="15"/>
      <c r="K107" s="54"/>
      <c r="L107" s="15"/>
      <c r="M107" s="54"/>
      <c r="N107" s="15"/>
      <c r="O107" s="54"/>
      <c r="P107" s="15"/>
      <c r="Q107" s="54"/>
      <c r="R107" s="15"/>
      <c r="S107" s="54"/>
      <c r="T107" s="15"/>
      <c r="U107" s="54"/>
      <c r="V107" s="15"/>
      <c r="W107" s="54"/>
      <c r="X107" s="15"/>
      <c r="Y107" s="54"/>
      <c r="Z107" s="15"/>
      <c r="AA107" s="54"/>
      <c r="AB107" s="15"/>
      <c r="AC107" s="54"/>
      <c r="AD107" s="15"/>
      <c r="AE107" s="54"/>
      <c r="AF107" s="15"/>
      <c r="AG107" s="54"/>
      <c r="AH107" s="15"/>
      <c r="AI107" s="54"/>
      <c r="AJ107" s="15"/>
      <c r="AK107" s="54"/>
      <c r="AL107" s="15"/>
      <c r="AM107" s="54"/>
      <c r="AN107" s="15"/>
      <c r="AQ107" s="41">
        <f t="shared" si="12"/>
        <v>0</v>
      </c>
      <c r="AR107" s="71">
        <f t="shared" si="12"/>
        <v>0</v>
      </c>
      <c r="AS107">
        <f t="shared" si="8"/>
        <v>0</v>
      </c>
      <c r="AT107" t="e">
        <f t="shared" si="9"/>
        <v>#DIV/0!</v>
      </c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</row>
    <row r="108" spans="1:56" x14ac:dyDescent="0.25">
      <c r="A108" t="e">
        <f t="shared" si="11"/>
        <v>#VALUE!</v>
      </c>
      <c r="B108" s="271"/>
      <c r="C108" s="54"/>
      <c r="D108" s="15"/>
      <c r="E108" s="54"/>
      <c r="F108" s="15"/>
      <c r="G108" s="54"/>
      <c r="H108" s="15"/>
      <c r="I108" s="54"/>
      <c r="J108" s="15"/>
      <c r="K108" s="54"/>
      <c r="L108" s="15"/>
      <c r="M108" s="54"/>
      <c r="N108" s="15"/>
      <c r="O108" s="54"/>
      <c r="P108" s="15"/>
      <c r="Q108" s="54"/>
      <c r="R108" s="15"/>
      <c r="S108" s="54"/>
      <c r="T108" s="15"/>
      <c r="U108" s="54"/>
      <c r="V108" s="15"/>
      <c r="W108" s="54"/>
      <c r="X108" s="15"/>
      <c r="Y108" s="54"/>
      <c r="Z108" s="15"/>
      <c r="AA108" s="54"/>
      <c r="AB108" s="15"/>
      <c r="AC108" s="54"/>
      <c r="AD108" s="15"/>
      <c r="AE108" s="54"/>
      <c r="AF108" s="15"/>
      <c r="AG108" s="54"/>
      <c r="AH108" s="15"/>
      <c r="AI108" s="54"/>
      <c r="AJ108" s="15"/>
      <c r="AK108" s="54"/>
      <c r="AL108" s="15"/>
      <c r="AM108" s="54"/>
      <c r="AN108" s="15"/>
      <c r="AQ108" s="41">
        <f t="shared" si="12"/>
        <v>0</v>
      </c>
      <c r="AR108" s="71">
        <f t="shared" si="12"/>
        <v>0</v>
      </c>
      <c r="AS108">
        <f t="shared" si="8"/>
        <v>0</v>
      </c>
      <c r="AT108" t="e">
        <f t="shared" si="9"/>
        <v>#DIV/0!</v>
      </c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</row>
    <row r="109" spans="1:56" x14ac:dyDescent="0.25">
      <c r="A109" t="e">
        <f t="shared" si="11"/>
        <v>#VALUE!</v>
      </c>
      <c r="B109" s="271"/>
      <c r="C109" s="54"/>
      <c r="D109" s="15"/>
      <c r="E109" s="54"/>
      <c r="F109" s="15"/>
      <c r="G109" s="54"/>
      <c r="H109" s="15"/>
      <c r="I109" s="54"/>
      <c r="J109" s="15"/>
      <c r="K109" s="54"/>
      <c r="L109" s="15"/>
      <c r="M109" s="54"/>
      <c r="N109" s="15"/>
      <c r="O109" s="54"/>
      <c r="P109" s="15"/>
      <c r="Q109" s="54"/>
      <c r="R109" s="15"/>
      <c r="S109" s="54"/>
      <c r="T109" s="15"/>
      <c r="U109" s="54"/>
      <c r="V109" s="15"/>
      <c r="W109" s="54"/>
      <c r="X109" s="15"/>
      <c r="Y109" s="54"/>
      <c r="Z109" s="15"/>
      <c r="AA109" s="54"/>
      <c r="AB109" s="15"/>
      <c r="AC109" s="54"/>
      <c r="AD109" s="15"/>
      <c r="AE109" s="54"/>
      <c r="AF109" s="15"/>
      <c r="AG109" s="54"/>
      <c r="AH109" s="15"/>
      <c r="AI109" s="54"/>
      <c r="AJ109" s="15"/>
      <c r="AK109" s="54"/>
      <c r="AL109" s="15"/>
      <c r="AM109" s="54"/>
      <c r="AN109" s="15"/>
      <c r="AQ109" s="41">
        <f t="shared" si="12"/>
        <v>0</v>
      </c>
      <c r="AR109" s="71">
        <f t="shared" si="12"/>
        <v>0</v>
      </c>
      <c r="AS109">
        <f t="shared" si="8"/>
        <v>0</v>
      </c>
      <c r="AT109" t="e">
        <f t="shared" si="9"/>
        <v>#DIV/0!</v>
      </c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</row>
    <row r="110" spans="1:56" x14ac:dyDescent="0.25">
      <c r="A110" t="e">
        <f t="shared" si="11"/>
        <v>#VALUE!</v>
      </c>
      <c r="B110" s="271"/>
      <c r="C110" s="54"/>
      <c r="D110" s="15"/>
      <c r="E110" s="54"/>
      <c r="F110" s="15"/>
      <c r="G110" s="54"/>
      <c r="H110" s="15"/>
      <c r="I110" s="54"/>
      <c r="J110" s="15"/>
      <c r="K110" s="54"/>
      <c r="L110" s="15"/>
      <c r="M110" s="54"/>
      <c r="N110" s="15"/>
      <c r="O110" s="54"/>
      <c r="P110" s="15"/>
      <c r="Q110" s="54"/>
      <c r="R110" s="15"/>
      <c r="S110" s="54"/>
      <c r="T110" s="15"/>
      <c r="U110" s="54"/>
      <c r="V110" s="15"/>
      <c r="W110" s="54"/>
      <c r="X110" s="15"/>
      <c r="Y110" s="54"/>
      <c r="Z110" s="15"/>
      <c r="AA110" s="54"/>
      <c r="AB110" s="15"/>
      <c r="AC110" s="54"/>
      <c r="AD110" s="15"/>
      <c r="AE110" s="54"/>
      <c r="AF110" s="15"/>
      <c r="AG110" s="54"/>
      <c r="AH110" s="15"/>
      <c r="AI110" s="54"/>
      <c r="AJ110" s="15"/>
      <c r="AK110" s="54"/>
      <c r="AL110" s="15"/>
      <c r="AM110" s="54"/>
      <c r="AN110" s="15"/>
      <c r="AQ110" s="41">
        <f t="shared" si="12"/>
        <v>0</v>
      </c>
      <c r="AR110" s="71">
        <f t="shared" si="12"/>
        <v>0</v>
      </c>
      <c r="AS110">
        <f t="shared" si="8"/>
        <v>0</v>
      </c>
      <c r="AT110" t="e">
        <f t="shared" si="9"/>
        <v>#DIV/0!</v>
      </c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</row>
    <row r="111" spans="1:56" x14ac:dyDescent="0.25">
      <c r="A111" t="e">
        <f t="shared" si="11"/>
        <v>#VALUE!</v>
      </c>
      <c r="B111" s="271"/>
      <c r="C111" s="54"/>
      <c r="D111" s="15"/>
      <c r="E111" s="54"/>
      <c r="F111" s="15"/>
      <c r="G111" s="54"/>
      <c r="H111" s="15"/>
      <c r="I111" s="54"/>
      <c r="J111" s="15"/>
      <c r="K111" s="54"/>
      <c r="L111" s="15"/>
      <c r="M111" s="54"/>
      <c r="N111" s="15"/>
      <c r="O111" s="54"/>
      <c r="P111" s="15"/>
      <c r="Q111" s="54"/>
      <c r="R111" s="15"/>
      <c r="S111" s="54"/>
      <c r="T111" s="15"/>
      <c r="U111" s="54"/>
      <c r="V111" s="15"/>
      <c r="W111" s="54"/>
      <c r="X111" s="15"/>
      <c r="Y111" s="54"/>
      <c r="Z111" s="15"/>
      <c r="AA111" s="54"/>
      <c r="AB111" s="15"/>
      <c r="AC111" s="54"/>
      <c r="AD111" s="15"/>
      <c r="AE111" s="54"/>
      <c r="AF111" s="15"/>
      <c r="AG111" s="54"/>
      <c r="AH111" s="15"/>
      <c r="AI111" s="54"/>
      <c r="AJ111" s="15"/>
      <c r="AK111" s="54"/>
      <c r="AL111" s="15"/>
      <c r="AM111" s="54"/>
      <c r="AN111" s="15"/>
      <c r="AQ111" s="41">
        <f t="shared" si="12"/>
        <v>0</v>
      </c>
      <c r="AR111" s="71">
        <f t="shared" si="12"/>
        <v>0</v>
      </c>
      <c r="AS111">
        <f t="shared" si="8"/>
        <v>0</v>
      </c>
      <c r="AT111" t="e">
        <f t="shared" si="9"/>
        <v>#DIV/0!</v>
      </c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</row>
    <row r="112" spans="1:56" x14ac:dyDescent="0.25">
      <c r="A112" t="e">
        <f t="shared" si="11"/>
        <v>#VALUE!</v>
      </c>
      <c r="B112" s="271"/>
      <c r="C112" s="54"/>
      <c r="D112" s="15"/>
      <c r="E112" s="54"/>
      <c r="F112" s="15"/>
      <c r="G112" s="54"/>
      <c r="H112" s="15"/>
      <c r="I112" s="54"/>
      <c r="J112" s="15"/>
      <c r="K112" s="54"/>
      <c r="L112" s="15"/>
      <c r="M112" s="54"/>
      <c r="N112" s="15"/>
      <c r="O112" s="54"/>
      <c r="P112" s="15"/>
      <c r="Q112" s="54"/>
      <c r="R112" s="15"/>
      <c r="S112" s="54"/>
      <c r="T112" s="15"/>
      <c r="U112" s="54"/>
      <c r="V112" s="15"/>
      <c r="W112" s="54"/>
      <c r="X112" s="15"/>
      <c r="Y112" s="54"/>
      <c r="Z112" s="15"/>
      <c r="AA112" s="54"/>
      <c r="AB112" s="15"/>
      <c r="AC112" s="54"/>
      <c r="AD112" s="15"/>
      <c r="AE112" s="54"/>
      <c r="AF112" s="15"/>
      <c r="AG112" s="54"/>
      <c r="AH112" s="15"/>
      <c r="AI112" s="54"/>
      <c r="AJ112" s="15"/>
      <c r="AK112" s="54"/>
      <c r="AL112" s="15"/>
      <c r="AM112" s="54"/>
      <c r="AN112" s="15"/>
      <c r="AQ112" s="41">
        <f t="shared" si="12"/>
        <v>0</v>
      </c>
      <c r="AR112" s="71">
        <f t="shared" si="12"/>
        <v>0</v>
      </c>
      <c r="AS112">
        <f t="shared" si="8"/>
        <v>0</v>
      </c>
      <c r="AT112" t="e">
        <f t="shared" si="9"/>
        <v>#DIV/0!</v>
      </c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</row>
    <row r="113" spans="1:56" x14ac:dyDescent="0.25">
      <c r="A113" t="e">
        <f t="shared" si="11"/>
        <v>#VALUE!</v>
      </c>
      <c r="B113" s="271"/>
      <c r="C113" s="54"/>
      <c r="D113" s="15"/>
      <c r="E113" s="54"/>
      <c r="F113" s="15"/>
      <c r="G113" s="54"/>
      <c r="H113" s="15"/>
      <c r="I113" s="54"/>
      <c r="J113" s="15"/>
      <c r="K113" s="54"/>
      <c r="L113" s="15"/>
      <c r="M113" s="54"/>
      <c r="N113" s="15"/>
      <c r="O113" s="54"/>
      <c r="P113" s="15"/>
      <c r="Q113" s="54"/>
      <c r="R113" s="15"/>
      <c r="S113" s="54"/>
      <c r="T113" s="15"/>
      <c r="U113" s="54"/>
      <c r="V113" s="15"/>
      <c r="W113" s="54"/>
      <c r="X113" s="15"/>
      <c r="Y113" s="54"/>
      <c r="Z113" s="15"/>
      <c r="AA113" s="54"/>
      <c r="AB113" s="15"/>
      <c r="AC113" s="54"/>
      <c r="AD113" s="15"/>
      <c r="AE113" s="54"/>
      <c r="AF113" s="15"/>
      <c r="AG113" s="54"/>
      <c r="AH113" s="15"/>
      <c r="AI113" s="54"/>
      <c r="AJ113" s="15"/>
      <c r="AK113" s="54"/>
      <c r="AL113" s="15"/>
      <c r="AM113" s="54"/>
      <c r="AN113" s="15"/>
      <c r="AQ113" s="41">
        <f t="shared" ref="AQ113:AR176" si="13">+C113+E113+G113+I113++K113++M113+O113+Q113+S113+U113+W113+AK113+AM113+Y113+AC113+AE113+AG113+AI113+AA113</f>
        <v>0</v>
      </c>
      <c r="AR113" s="71">
        <f t="shared" si="13"/>
        <v>0</v>
      </c>
      <c r="AS113">
        <f t="shared" si="8"/>
        <v>0</v>
      </c>
      <c r="AT113" t="e">
        <f t="shared" si="9"/>
        <v>#DIV/0!</v>
      </c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</row>
    <row r="114" spans="1:56" x14ac:dyDescent="0.25">
      <c r="A114" t="e">
        <f t="shared" si="11"/>
        <v>#VALUE!</v>
      </c>
      <c r="B114" s="271"/>
      <c r="C114" s="54"/>
      <c r="D114" s="15"/>
      <c r="E114" s="54"/>
      <c r="F114" s="15"/>
      <c r="G114" s="54"/>
      <c r="H114" s="15"/>
      <c r="I114" s="54"/>
      <c r="J114" s="15"/>
      <c r="K114" s="54"/>
      <c r="L114" s="15"/>
      <c r="M114" s="54"/>
      <c r="N114" s="15"/>
      <c r="O114" s="54"/>
      <c r="P114" s="15"/>
      <c r="Q114" s="54"/>
      <c r="R114" s="15"/>
      <c r="S114" s="54"/>
      <c r="T114" s="15"/>
      <c r="U114" s="54"/>
      <c r="V114" s="15"/>
      <c r="W114" s="54"/>
      <c r="X114" s="15"/>
      <c r="Y114" s="54"/>
      <c r="Z114" s="15"/>
      <c r="AA114" s="54"/>
      <c r="AB114" s="15"/>
      <c r="AC114" s="54"/>
      <c r="AD114" s="15"/>
      <c r="AE114" s="54"/>
      <c r="AF114" s="15"/>
      <c r="AG114" s="54"/>
      <c r="AH114" s="15"/>
      <c r="AI114" s="54"/>
      <c r="AJ114" s="15"/>
      <c r="AK114" s="54"/>
      <c r="AL114" s="15"/>
      <c r="AM114" s="54"/>
      <c r="AN114" s="15"/>
      <c r="AQ114" s="41">
        <f t="shared" si="13"/>
        <v>0</v>
      </c>
      <c r="AR114" s="71">
        <f t="shared" si="13"/>
        <v>0</v>
      </c>
      <c r="AS114">
        <f t="shared" si="8"/>
        <v>0</v>
      </c>
      <c r="AT114" t="e">
        <f t="shared" si="9"/>
        <v>#DIV/0!</v>
      </c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</row>
    <row r="115" spans="1:56" x14ac:dyDescent="0.25">
      <c r="A115" t="e">
        <f t="shared" si="11"/>
        <v>#VALUE!</v>
      </c>
      <c r="B115" s="271"/>
      <c r="C115" s="54"/>
      <c r="D115" s="15"/>
      <c r="E115" s="54"/>
      <c r="F115" s="15"/>
      <c r="G115" s="54"/>
      <c r="H115" s="15"/>
      <c r="I115" s="54"/>
      <c r="J115" s="15"/>
      <c r="K115" s="54"/>
      <c r="L115" s="15"/>
      <c r="M115" s="54"/>
      <c r="N115" s="15"/>
      <c r="O115" s="54"/>
      <c r="P115" s="15"/>
      <c r="Q115" s="54"/>
      <c r="R115" s="15"/>
      <c r="S115" s="54"/>
      <c r="T115" s="15"/>
      <c r="U115" s="54"/>
      <c r="V115" s="15"/>
      <c r="W115" s="54"/>
      <c r="X115" s="15"/>
      <c r="Y115" s="54"/>
      <c r="Z115" s="15"/>
      <c r="AA115" s="54"/>
      <c r="AB115" s="15"/>
      <c r="AC115" s="54"/>
      <c r="AD115" s="15"/>
      <c r="AE115" s="54"/>
      <c r="AF115" s="15"/>
      <c r="AG115" s="54"/>
      <c r="AH115" s="15"/>
      <c r="AI115" s="54"/>
      <c r="AJ115" s="15"/>
      <c r="AK115" s="54"/>
      <c r="AL115" s="15"/>
      <c r="AM115" s="54"/>
      <c r="AN115" s="15"/>
      <c r="AQ115" s="41">
        <f t="shared" si="13"/>
        <v>0</v>
      </c>
      <c r="AR115" s="71">
        <f t="shared" si="13"/>
        <v>0</v>
      </c>
      <c r="AS115">
        <f t="shared" si="8"/>
        <v>0</v>
      </c>
      <c r="AT115" t="e">
        <f t="shared" si="9"/>
        <v>#DIV/0!</v>
      </c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</row>
    <row r="116" spans="1:56" x14ac:dyDescent="0.25">
      <c r="A116" t="e">
        <f t="shared" si="11"/>
        <v>#VALUE!</v>
      </c>
      <c r="B116" s="271"/>
      <c r="C116" s="54"/>
      <c r="D116" s="15"/>
      <c r="E116" s="54"/>
      <c r="F116" s="15"/>
      <c r="G116" s="54"/>
      <c r="H116" s="15"/>
      <c r="I116" s="54"/>
      <c r="J116" s="15"/>
      <c r="K116" s="54"/>
      <c r="L116" s="15"/>
      <c r="M116" s="54"/>
      <c r="N116" s="15"/>
      <c r="O116" s="54"/>
      <c r="P116" s="15"/>
      <c r="Q116" s="54"/>
      <c r="R116" s="15"/>
      <c r="S116" s="54"/>
      <c r="T116" s="15"/>
      <c r="U116" s="54"/>
      <c r="V116" s="15"/>
      <c r="W116" s="54"/>
      <c r="X116" s="15"/>
      <c r="Y116" s="54"/>
      <c r="Z116" s="15"/>
      <c r="AA116" s="54"/>
      <c r="AB116" s="15"/>
      <c r="AC116" s="54"/>
      <c r="AD116" s="15"/>
      <c r="AE116" s="54"/>
      <c r="AF116" s="15"/>
      <c r="AG116" s="54"/>
      <c r="AH116" s="15"/>
      <c r="AI116" s="54"/>
      <c r="AJ116" s="15"/>
      <c r="AK116" s="54"/>
      <c r="AL116" s="15"/>
      <c r="AM116" s="54"/>
      <c r="AN116" s="15"/>
      <c r="AQ116" s="41">
        <f t="shared" si="13"/>
        <v>0</v>
      </c>
      <c r="AR116" s="71">
        <f t="shared" si="13"/>
        <v>0</v>
      </c>
      <c r="AS116">
        <f t="shared" si="8"/>
        <v>0</v>
      </c>
      <c r="AT116" t="e">
        <f t="shared" si="9"/>
        <v>#DIV/0!</v>
      </c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</row>
    <row r="117" spans="1:56" x14ac:dyDescent="0.25">
      <c r="A117" t="e">
        <f t="shared" si="11"/>
        <v>#VALUE!</v>
      </c>
      <c r="B117" s="271"/>
      <c r="C117" s="54"/>
      <c r="D117" s="15"/>
      <c r="E117" s="54"/>
      <c r="F117" s="15"/>
      <c r="G117" s="54"/>
      <c r="H117" s="15"/>
      <c r="I117" s="54"/>
      <c r="J117" s="15"/>
      <c r="K117" s="54"/>
      <c r="L117" s="15"/>
      <c r="M117" s="54"/>
      <c r="N117" s="15"/>
      <c r="O117" s="54"/>
      <c r="P117" s="15"/>
      <c r="Q117" s="54"/>
      <c r="R117" s="15"/>
      <c r="S117" s="54"/>
      <c r="T117" s="15"/>
      <c r="U117" s="54"/>
      <c r="V117" s="15"/>
      <c r="W117" s="54"/>
      <c r="X117" s="15"/>
      <c r="Y117" s="54"/>
      <c r="Z117" s="15"/>
      <c r="AA117" s="54"/>
      <c r="AB117" s="15"/>
      <c r="AC117" s="54"/>
      <c r="AD117" s="15"/>
      <c r="AE117" s="54"/>
      <c r="AF117" s="15"/>
      <c r="AG117" s="54"/>
      <c r="AH117" s="15"/>
      <c r="AI117" s="54"/>
      <c r="AJ117" s="15"/>
      <c r="AK117" s="54"/>
      <c r="AL117" s="15"/>
      <c r="AM117" s="54"/>
      <c r="AN117" s="15"/>
      <c r="AQ117" s="41">
        <f t="shared" si="13"/>
        <v>0</v>
      </c>
      <c r="AR117" s="71">
        <f t="shared" si="13"/>
        <v>0</v>
      </c>
      <c r="AS117">
        <f t="shared" si="8"/>
        <v>0</v>
      </c>
      <c r="AT117" t="e">
        <f t="shared" si="9"/>
        <v>#DIV/0!</v>
      </c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</row>
    <row r="118" spans="1:56" x14ac:dyDescent="0.25">
      <c r="A118" t="e">
        <f t="shared" si="11"/>
        <v>#VALUE!</v>
      </c>
      <c r="B118" s="271"/>
      <c r="C118" s="54"/>
      <c r="D118" s="15"/>
      <c r="E118" s="54"/>
      <c r="F118" s="15"/>
      <c r="G118" s="54"/>
      <c r="H118" s="15"/>
      <c r="I118" s="54"/>
      <c r="J118" s="15"/>
      <c r="K118" s="54"/>
      <c r="L118" s="15"/>
      <c r="M118" s="54"/>
      <c r="N118" s="15"/>
      <c r="O118" s="54"/>
      <c r="P118" s="15"/>
      <c r="Q118" s="54"/>
      <c r="R118" s="15"/>
      <c r="S118" s="54"/>
      <c r="T118" s="15"/>
      <c r="U118" s="54"/>
      <c r="V118" s="15"/>
      <c r="W118" s="54"/>
      <c r="X118" s="15"/>
      <c r="Y118" s="54"/>
      <c r="Z118" s="15"/>
      <c r="AA118" s="54"/>
      <c r="AB118" s="15"/>
      <c r="AC118" s="54"/>
      <c r="AD118" s="15"/>
      <c r="AE118" s="54"/>
      <c r="AF118" s="15"/>
      <c r="AG118" s="54"/>
      <c r="AH118" s="15"/>
      <c r="AI118" s="54"/>
      <c r="AJ118" s="15"/>
      <c r="AK118" s="54"/>
      <c r="AL118" s="15"/>
      <c r="AM118" s="54"/>
      <c r="AN118" s="15"/>
      <c r="AQ118" s="41">
        <f t="shared" si="13"/>
        <v>0</v>
      </c>
      <c r="AR118" s="71">
        <f t="shared" si="13"/>
        <v>0</v>
      </c>
      <c r="AS118">
        <f t="shared" si="8"/>
        <v>0</v>
      </c>
      <c r="AT118" t="e">
        <f t="shared" si="9"/>
        <v>#DIV/0!</v>
      </c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</row>
    <row r="119" spans="1:56" x14ac:dyDescent="0.25">
      <c r="A119" t="e">
        <f t="shared" si="11"/>
        <v>#VALUE!</v>
      </c>
      <c r="B119" s="271"/>
      <c r="C119" s="54"/>
      <c r="D119" s="15"/>
      <c r="E119" s="54"/>
      <c r="F119" s="15"/>
      <c r="G119" s="54"/>
      <c r="H119" s="15"/>
      <c r="I119" s="54"/>
      <c r="J119" s="15"/>
      <c r="K119" s="54"/>
      <c r="L119" s="15"/>
      <c r="M119" s="54"/>
      <c r="N119" s="15"/>
      <c r="O119" s="54"/>
      <c r="P119" s="15"/>
      <c r="Q119" s="54"/>
      <c r="R119" s="15"/>
      <c r="S119" s="54"/>
      <c r="T119" s="15"/>
      <c r="U119" s="54"/>
      <c r="V119" s="15"/>
      <c r="W119" s="54"/>
      <c r="X119" s="15"/>
      <c r="Y119" s="54"/>
      <c r="Z119" s="15"/>
      <c r="AA119" s="54"/>
      <c r="AB119" s="15"/>
      <c r="AC119" s="54"/>
      <c r="AD119" s="15"/>
      <c r="AE119" s="54"/>
      <c r="AF119" s="15"/>
      <c r="AG119" s="54"/>
      <c r="AH119" s="15"/>
      <c r="AI119" s="54"/>
      <c r="AJ119" s="15"/>
      <c r="AK119" s="54"/>
      <c r="AL119" s="15"/>
      <c r="AM119" s="54"/>
      <c r="AN119" s="15"/>
      <c r="AQ119" s="41">
        <f t="shared" si="13"/>
        <v>0</v>
      </c>
      <c r="AR119" s="71">
        <f t="shared" si="13"/>
        <v>0</v>
      </c>
      <c r="AS119">
        <f t="shared" si="8"/>
        <v>0</v>
      </c>
      <c r="AT119" t="e">
        <f t="shared" si="9"/>
        <v>#DIV/0!</v>
      </c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</row>
    <row r="120" spans="1:56" x14ac:dyDescent="0.25">
      <c r="A120" t="e">
        <f t="shared" si="11"/>
        <v>#VALUE!</v>
      </c>
      <c r="B120" s="271"/>
      <c r="C120" s="54"/>
      <c r="D120" s="15"/>
      <c r="E120" s="54"/>
      <c r="F120" s="15"/>
      <c r="G120" s="54"/>
      <c r="H120" s="15"/>
      <c r="I120" s="54"/>
      <c r="J120" s="15"/>
      <c r="K120" s="54"/>
      <c r="L120" s="15"/>
      <c r="M120" s="54"/>
      <c r="N120" s="15"/>
      <c r="O120" s="54"/>
      <c r="P120" s="15"/>
      <c r="Q120" s="54"/>
      <c r="R120" s="15"/>
      <c r="S120" s="54"/>
      <c r="T120" s="15"/>
      <c r="U120" s="54"/>
      <c r="V120" s="15"/>
      <c r="W120" s="54"/>
      <c r="X120" s="15"/>
      <c r="Y120" s="54"/>
      <c r="Z120" s="15"/>
      <c r="AA120" s="54"/>
      <c r="AB120" s="15"/>
      <c r="AC120" s="54"/>
      <c r="AD120" s="15"/>
      <c r="AE120" s="54"/>
      <c r="AF120" s="15"/>
      <c r="AG120" s="54"/>
      <c r="AH120" s="15"/>
      <c r="AI120" s="54"/>
      <c r="AJ120" s="15"/>
      <c r="AK120" s="54"/>
      <c r="AL120" s="15"/>
      <c r="AM120" s="54"/>
      <c r="AN120" s="15"/>
      <c r="AQ120" s="41">
        <f t="shared" si="13"/>
        <v>0</v>
      </c>
      <c r="AR120" s="71">
        <f t="shared" si="13"/>
        <v>0</v>
      </c>
      <c r="AS120">
        <f t="shared" si="8"/>
        <v>0</v>
      </c>
      <c r="AT120" t="e">
        <f t="shared" si="9"/>
        <v>#DIV/0!</v>
      </c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</row>
    <row r="121" spans="1:56" x14ac:dyDescent="0.25">
      <c r="A121" t="e">
        <f t="shared" si="11"/>
        <v>#VALUE!</v>
      </c>
      <c r="B121" s="271"/>
      <c r="C121" s="54"/>
      <c r="D121" s="15"/>
      <c r="E121" s="54"/>
      <c r="F121" s="15"/>
      <c r="G121" s="54"/>
      <c r="H121" s="15"/>
      <c r="I121" s="54"/>
      <c r="J121" s="15"/>
      <c r="K121" s="54"/>
      <c r="L121" s="15"/>
      <c r="M121" s="54"/>
      <c r="N121" s="15"/>
      <c r="O121" s="54"/>
      <c r="P121" s="15"/>
      <c r="Q121" s="54"/>
      <c r="R121" s="15"/>
      <c r="S121" s="54"/>
      <c r="T121" s="15"/>
      <c r="U121" s="54"/>
      <c r="V121" s="15"/>
      <c r="W121" s="54"/>
      <c r="X121" s="15"/>
      <c r="Y121" s="54"/>
      <c r="Z121" s="15"/>
      <c r="AA121" s="54"/>
      <c r="AB121" s="15"/>
      <c r="AC121" s="54"/>
      <c r="AD121" s="15"/>
      <c r="AE121" s="54"/>
      <c r="AF121" s="15"/>
      <c r="AG121" s="54"/>
      <c r="AH121" s="15"/>
      <c r="AI121" s="54"/>
      <c r="AJ121" s="15"/>
      <c r="AK121" s="54"/>
      <c r="AL121" s="15"/>
      <c r="AM121" s="54"/>
      <c r="AN121" s="15"/>
      <c r="AQ121" s="41">
        <f t="shared" si="13"/>
        <v>0</v>
      </c>
      <c r="AR121" s="71">
        <f t="shared" si="13"/>
        <v>0</v>
      </c>
      <c r="AS121">
        <f t="shared" si="8"/>
        <v>0</v>
      </c>
      <c r="AT121" t="e">
        <f t="shared" si="9"/>
        <v>#DIV/0!</v>
      </c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</row>
    <row r="122" spans="1:56" x14ac:dyDescent="0.25">
      <c r="A122" t="e">
        <f t="shared" si="11"/>
        <v>#VALUE!</v>
      </c>
      <c r="B122" s="271"/>
      <c r="C122" s="54"/>
      <c r="D122" s="15"/>
      <c r="E122" s="54"/>
      <c r="F122" s="15"/>
      <c r="G122" s="54"/>
      <c r="H122" s="15"/>
      <c r="I122" s="54"/>
      <c r="J122" s="15"/>
      <c r="K122" s="54"/>
      <c r="L122" s="15"/>
      <c r="M122" s="54"/>
      <c r="N122" s="15"/>
      <c r="O122" s="54"/>
      <c r="P122" s="15"/>
      <c r="Q122" s="54"/>
      <c r="R122" s="15"/>
      <c r="S122" s="54"/>
      <c r="T122" s="15"/>
      <c r="U122" s="54"/>
      <c r="V122" s="15"/>
      <c r="W122" s="54"/>
      <c r="X122" s="15"/>
      <c r="Y122" s="54"/>
      <c r="Z122" s="15"/>
      <c r="AA122" s="54"/>
      <c r="AB122" s="15"/>
      <c r="AC122" s="54"/>
      <c r="AD122" s="15"/>
      <c r="AE122" s="54"/>
      <c r="AF122" s="15"/>
      <c r="AG122" s="54"/>
      <c r="AH122" s="15"/>
      <c r="AI122" s="54"/>
      <c r="AJ122" s="15"/>
      <c r="AK122" s="54"/>
      <c r="AL122" s="15"/>
      <c r="AM122" s="54"/>
      <c r="AN122" s="15"/>
      <c r="AQ122" s="41">
        <f t="shared" si="13"/>
        <v>0</v>
      </c>
      <c r="AR122" s="71">
        <f t="shared" si="13"/>
        <v>0</v>
      </c>
      <c r="AS122">
        <f t="shared" si="8"/>
        <v>0</v>
      </c>
      <c r="AT122" t="e">
        <f t="shared" si="9"/>
        <v>#DIV/0!</v>
      </c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</row>
    <row r="123" spans="1:56" x14ac:dyDescent="0.25">
      <c r="A123" t="e">
        <f t="shared" si="11"/>
        <v>#VALUE!</v>
      </c>
      <c r="B123" s="271"/>
      <c r="C123" s="54"/>
      <c r="D123" s="15"/>
      <c r="E123" s="54"/>
      <c r="F123" s="15"/>
      <c r="G123" s="54"/>
      <c r="H123" s="15"/>
      <c r="I123" s="54"/>
      <c r="J123" s="15"/>
      <c r="K123" s="54"/>
      <c r="L123" s="15"/>
      <c r="M123" s="54"/>
      <c r="N123" s="15"/>
      <c r="O123" s="54"/>
      <c r="P123" s="15"/>
      <c r="Q123" s="54"/>
      <c r="R123" s="15"/>
      <c r="S123" s="54"/>
      <c r="T123" s="15"/>
      <c r="U123" s="54"/>
      <c r="V123" s="15"/>
      <c r="W123" s="54"/>
      <c r="X123" s="15"/>
      <c r="Y123" s="54"/>
      <c r="Z123" s="15"/>
      <c r="AA123" s="54"/>
      <c r="AB123" s="15"/>
      <c r="AC123" s="54"/>
      <c r="AD123" s="15"/>
      <c r="AE123" s="54"/>
      <c r="AF123" s="15"/>
      <c r="AG123" s="54"/>
      <c r="AH123" s="15"/>
      <c r="AI123" s="54"/>
      <c r="AJ123" s="15"/>
      <c r="AK123" s="54"/>
      <c r="AL123" s="15"/>
      <c r="AM123" s="54"/>
      <c r="AN123" s="15"/>
      <c r="AQ123" s="41">
        <f t="shared" si="13"/>
        <v>0</v>
      </c>
      <c r="AR123" s="71">
        <f t="shared" si="13"/>
        <v>0</v>
      </c>
      <c r="AS123">
        <f t="shared" si="8"/>
        <v>0</v>
      </c>
      <c r="AT123" t="e">
        <f t="shared" si="9"/>
        <v>#DIV/0!</v>
      </c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</row>
    <row r="124" spans="1:56" x14ac:dyDescent="0.25">
      <c r="A124" t="e">
        <f t="shared" si="11"/>
        <v>#VALUE!</v>
      </c>
      <c r="B124" s="271"/>
      <c r="C124" s="54"/>
      <c r="D124" s="15"/>
      <c r="E124" s="54"/>
      <c r="F124" s="15"/>
      <c r="G124" s="54"/>
      <c r="H124" s="15"/>
      <c r="I124" s="54"/>
      <c r="J124" s="15"/>
      <c r="K124" s="54"/>
      <c r="L124" s="15"/>
      <c r="M124" s="54"/>
      <c r="N124" s="15"/>
      <c r="O124" s="54"/>
      <c r="P124" s="15"/>
      <c r="Q124" s="54"/>
      <c r="R124" s="15"/>
      <c r="S124" s="54"/>
      <c r="T124" s="15"/>
      <c r="U124" s="54"/>
      <c r="V124" s="15"/>
      <c r="W124" s="54"/>
      <c r="X124" s="15"/>
      <c r="Y124" s="54"/>
      <c r="Z124" s="15"/>
      <c r="AA124" s="54"/>
      <c r="AB124" s="15"/>
      <c r="AC124" s="54"/>
      <c r="AD124" s="15"/>
      <c r="AE124" s="54"/>
      <c r="AF124" s="15"/>
      <c r="AG124" s="54"/>
      <c r="AH124" s="15"/>
      <c r="AI124" s="54"/>
      <c r="AJ124" s="15"/>
      <c r="AK124" s="54"/>
      <c r="AL124" s="15"/>
      <c r="AM124" s="54"/>
      <c r="AN124" s="15"/>
      <c r="AQ124" s="41">
        <f t="shared" si="13"/>
        <v>0</v>
      </c>
      <c r="AR124" s="71">
        <f t="shared" si="13"/>
        <v>0</v>
      </c>
      <c r="AS124">
        <f t="shared" si="8"/>
        <v>0</v>
      </c>
      <c r="AT124" t="e">
        <f t="shared" si="9"/>
        <v>#DIV/0!</v>
      </c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</row>
    <row r="125" spans="1:56" x14ac:dyDescent="0.25">
      <c r="A125" t="e">
        <f t="shared" si="11"/>
        <v>#VALUE!</v>
      </c>
      <c r="B125" s="271"/>
      <c r="C125" s="54"/>
      <c r="D125" s="15"/>
      <c r="E125" s="54"/>
      <c r="F125" s="15"/>
      <c r="G125" s="54"/>
      <c r="H125" s="15"/>
      <c r="I125" s="54"/>
      <c r="J125" s="15"/>
      <c r="K125" s="54"/>
      <c r="L125" s="15"/>
      <c r="M125" s="54"/>
      <c r="N125" s="15"/>
      <c r="O125" s="54"/>
      <c r="P125" s="15"/>
      <c r="Q125" s="54"/>
      <c r="R125" s="15"/>
      <c r="S125" s="54"/>
      <c r="T125" s="15"/>
      <c r="U125" s="54"/>
      <c r="V125" s="15"/>
      <c r="W125" s="54"/>
      <c r="X125" s="15"/>
      <c r="Y125" s="54"/>
      <c r="Z125" s="15"/>
      <c r="AA125" s="54"/>
      <c r="AB125" s="15"/>
      <c r="AC125" s="54"/>
      <c r="AD125" s="15"/>
      <c r="AE125" s="54"/>
      <c r="AF125" s="15"/>
      <c r="AG125" s="54"/>
      <c r="AH125" s="15"/>
      <c r="AI125" s="54"/>
      <c r="AJ125" s="15"/>
      <c r="AK125" s="54"/>
      <c r="AL125" s="15"/>
      <c r="AM125" s="54"/>
      <c r="AN125" s="15"/>
      <c r="AQ125" s="41">
        <f t="shared" si="13"/>
        <v>0</v>
      </c>
      <c r="AR125" s="71">
        <f t="shared" si="13"/>
        <v>0</v>
      </c>
      <c r="AS125">
        <f t="shared" si="8"/>
        <v>0</v>
      </c>
      <c r="AT125" t="e">
        <f t="shared" si="9"/>
        <v>#DIV/0!</v>
      </c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</row>
    <row r="126" spans="1:56" x14ac:dyDescent="0.25">
      <c r="A126" t="e">
        <f t="shared" si="11"/>
        <v>#VALUE!</v>
      </c>
      <c r="B126" s="271"/>
      <c r="C126" s="54"/>
      <c r="D126" s="15"/>
      <c r="E126" s="54"/>
      <c r="F126" s="15"/>
      <c r="G126" s="54"/>
      <c r="H126" s="15"/>
      <c r="I126" s="54"/>
      <c r="J126" s="15"/>
      <c r="K126" s="54"/>
      <c r="L126" s="15"/>
      <c r="M126" s="54"/>
      <c r="N126" s="15"/>
      <c r="O126" s="54"/>
      <c r="P126" s="15"/>
      <c r="Q126" s="54"/>
      <c r="R126" s="15"/>
      <c r="S126" s="54"/>
      <c r="T126" s="15"/>
      <c r="U126" s="54"/>
      <c r="V126" s="15"/>
      <c r="W126" s="54"/>
      <c r="X126" s="15"/>
      <c r="Y126" s="54"/>
      <c r="Z126" s="15"/>
      <c r="AA126" s="54"/>
      <c r="AB126" s="15"/>
      <c r="AC126" s="54"/>
      <c r="AD126" s="15"/>
      <c r="AE126" s="54"/>
      <c r="AF126" s="15"/>
      <c r="AG126" s="54"/>
      <c r="AH126" s="15"/>
      <c r="AI126" s="54"/>
      <c r="AJ126" s="15"/>
      <c r="AK126" s="54"/>
      <c r="AL126" s="15"/>
      <c r="AM126" s="54"/>
      <c r="AN126" s="15"/>
      <c r="AQ126" s="41">
        <f t="shared" si="13"/>
        <v>0</v>
      </c>
      <c r="AR126" s="71">
        <f t="shared" si="13"/>
        <v>0</v>
      </c>
      <c r="AS126">
        <f t="shared" si="8"/>
        <v>0</v>
      </c>
      <c r="AT126" t="e">
        <f t="shared" si="9"/>
        <v>#DIV/0!</v>
      </c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</row>
    <row r="127" spans="1:56" x14ac:dyDescent="0.25">
      <c r="A127" t="e">
        <f t="shared" si="11"/>
        <v>#VALUE!</v>
      </c>
      <c r="B127" s="271"/>
      <c r="C127" s="54"/>
      <c r="D127" s="15"/>
      <c r="E127" s="54"/>
      <c r="F127" s="15"/>
      <c r="G127" s="54"/>
      <c r="H127" s="15"/>
      <c r="I127" s="54"/>
      <c r="J127" s="15"/>
      <c r="K127" s="54"/>
      <c r="L127" s="15"/>
      <c r="M127" s="54"/>
      <c r="N127" s="15"/>
      <c r="O127" s="54"/>
      <c r="P127" s="15"/>
      <c r="Q127" s="54"/>
      <c r="R127" s="15"/>
      <c r="S127" s="54"/>
      <c r="T127" s="15"/>
      <c r="U127" s="54"/>
      <c r="V127" s="15"/>
      <c r="W127" s="54"/>
      <c r="X127" s="15"/>
      <c r="Y127" s="54"/>
      <c r="Z127" s="15"/>
      <c r="AA127" s="54"/>
      <c r="AB127" s="15"/>
      <c r="AC127" s="54"/>
      <c r="AD127" s="15"/>
      <c r="AE127" s="54"/>
      <c r="AF127" s="15"/>
      <c r="AG127" s="54"/>
      <c r="AH127" s="15"/>
      <c r="AI127" s="54"/>
      <c r="AJ127" s="15"/>
      <c r="AK127" s="54"/>
      <c r="AL127" s="15"/>
      <c r="AM127" s="54"/>
      <c r="AN127" s="15"/>
      <c r="AQ127" s="41">
        <f t="shared" si="13"/>
        <v>0</v>
      </c>
      <c r="AR127" s="71">
        <f t="shared" si="13"/>
        <v>0</v>
      </c>
      <c r="AS127">
        <f t="shared" si="8"/>
        <v>0</v>
      </c>
      <c r="AT127" t="e">
        <f t="shared" si="9"/>
        <v>#DIV/0!</v>
      </c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</row>
    <row r="128" spans="1:56" x14ac:dyDescent="0.25">
      <c r="A128" t="e">
        <f t="shared" si="11"/>
        <v>#VALUE!</v>
      </c>
      <c r="B128" s="271"/>
      <c r="C128" s="54"/>
      <c r="D128" s="15"/>
      <c r="E128" s="54"/>
      <c r="F128" s="15"/>
      <c r="G128" s="54"/>
      <c r="H128" s="15"/>
      <c r="I128" s="54"/>
      <c r="J128" s="15"/>
      <c r="K128" s="54"/>
      <c r="L128" s="15"/>
      <c r="M128" s="54"/>
      <c r="N128" s="15"/>
      <c r="O128" s="54"/>
      <c r="P128" s="15"/>
      <c r="Q128" s="54"/>
      <c r="R128" s="15"/>
      <c r="S128" s="54"/>
      <c r="T128" s="15"/>
      <c r="U128" s="54"/>
      <c r="V128" s="15"/>
      <c r="W128" s="54"/>
      <c r="X128" s="15"/>
      <c r="Y128" s="54"/>
      <c r="Z128" s="15"/>
      <c r="AA128" s="54"/>
      <c r="AB128" s="15"/>
      <c r="AC128" s="54"/>
      <c r="AD128" s="15"/>
      <c r="AE128" s="54"/>
      <c r="AF128" s="15"/>
      <c r="AG128" s="54"/>
      <c r="AH128" s="15"/>
      <c r="AI128" s="54"/>
      <c r="AJ128" s="15"/>
      <c r="AK128" s="54"/>
      <c r="AL128" s="15"/>
      <c r="AM128" s="54"/>
      <c r="AN128" s="15"/>
      <c r="AQ128" s="41">
        <f t="shared" si="13"/>
        <v>0</v>
      </c>
      <c r="AR128" s="71">
        <f t="shared" si="13"/>
        <v>0</v>
      </c>
      <c r="AS128">
        <f t="shared" si="8"/>
        <v>0</v>
      </c>
      <c r="AT128" t="e">
        <f t="shared" si="9"/>
        <v>#DIV/0!</v>
      </c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</row>
    <row r="129" spans="1:56" x14ac:dyDescent="0.25">
      <c r="A129" t="e">
        <f t="shared" si="11"/>
        <v>#VALUE!</v>
      </c>
      <c r="B129" s="271"/>
      <c r="C129" s="54"/>
      <c r="D129" s="15"/>
      <c r="E129" s="54"/>
      <c r="F129" s="15"/>
      <c r="G129" s="54"/>
      <c r="H129" s="15"/>
      <c r="I129" s="54"/>
      <c r="J129" s="15"/>
      <c r="K129" s="54"/>
      <c r="L129" s="15"/>
      <c r="M129" s="54"/>
      <c r="N129" s="15"/>
      <c r="O129" s="54"/>
      <c r="P129" s="15"/>
      <c r="Q129" s="54"/>
      <c r="R129" s="15"/>
      <c r="S129" s="54"/>
      <c r="T129" s="15"/>
      <c r="U129" s="54"/>
      <c r="V129" s="15"/>
      <c r="W129" s="54"/>
      <c r="X129" s="15"/>
      <c r="Y129" s="54"/>
      <c r="Z129" s="15"/>
      <c r="AA129" s="54"/>
      <c r="AB129" s="15"/>
      <c r="AC129" s="54"/>
      <c r="AD129" s="15"/>
      <c r="AE129" s="54"/>
      <c r="AF129" s="15"/>
      <c r="AG129" s="54"/>
      <c r="AH129" s="15"/>
      <c r="AI129" s="54"/>
      <c r="AJ129" s="15"/>
      <c r="AK129" s="54"/>
      <c r="AL129" s="15"/>
      <c r="AM129" s="54"/>
      <c r="AN129" s="15"/>
      <c r="AQ129" s="41">
        <f t="shared" si="13"/>
        <v>0</v>
      </c>
      <c r="AR129" s="71">
        <f t="shared" si="13"/>
        <v>0</v>
      </c>
      <c r="AS129">
        <f t="shared" si="8"/>
        <v>0</v>
      </c>
      <c r="AT129" t="e">
        <f t="shared" si="9"/>
        <v>#DIV/0!</v>
      </c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</row>
    <row r="130" spans="1:56" x14ac:dyDescent="0.25">
      <c r="A130" t="e">
        <f t="shared" si="11"/>
        <v>#VALUE!</v>
      </c>
      <c r="B130" s="227"/>
      <c r="C130" s="54"/>
      <c r="D130" s="15"/>
      <c r="E130" s="54"/>
      <c r="F130" s="15"/>
      <c r="G130" s="54"/>
      <c r="H130" s="15"/>
      <c r="I130" s="54"/>
      <c r="J130" s="15"/>
      <c r="K130" s="54"/>
      <c r="L130" s="15"/>
      <c r="M130" s="54"/>
      <c r="N130" s="15"/>
      <c r="O130" s="54"/>
      <c r="P130" s="15"/>
      <c r="Q130" s="54"/>
      <c r="R130" s="15"/>
      <c r="S130" s="54"/>
      <c r="T130" s="15"/>
      <c r="U130" s="54"/>
      <c r="V130" s="15"/>
      <c r="W130" s="54"/>
      <c r="X130" s="15"/>
      <c r="Y130" s="54"/>
      <c r="Z130" s="15"/>
      <c r="AA130" s="54"/>
      <c r="AB130" s="15"/>
      <c r="AC130" s="54"/>
      <c r="AD130" s="15"/>
      <c r="AE130" s="54"/>
      <c r="AF130" s="15"/>
      <c r="AG130" s="54"/>
      <c r="AH130" s="15"/>
      <c r="AI130" s="54"/>
      <c r="AJ130" s="15"/>
      <c r="AK130" s="54"/>
      <c r="AL130" s="15"/>
      <c r="AM130" s="54"/>
      <c r="AN130" s="15"/>
      <c r="AQ130" s="41">
        <f t="shared" si="13"/>
        <v>0</v>
      </c>
      <c r="AR130" s="71">
        <f t="shared" si="13"/>
        <v>0</v>
      </c>
      <c r="AS130">
        <f t="shared" si="8"/>
        <v>0</v>
      </c>
      <c r="AT130" t="e">
        <f t="shared" si="9"/>
        <v>#DIV/0!</v>
      </c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</row>
    <row r="131" spans="1:56" x14ac:dyDescent="0.25">
      <c r="A131" t="e">
        <f t="shared" si="11"/>
        <v>#VALUE!</v>
      </c>
      <c r="B131" s="271"/>
      <c r="C131" s="54"/>
      <c r="D131" s="15"/>
      <c r="E131" s="54"/>
      <c r="F131" s="15"/>
      <c r="G131" s="54"/>
      <c r="H131" s="15"/>
      <c r="I131" s="54"/>
      <c r="J131" s="15"/>
      <c r="K131" s="54"/>
      <c r="L131" s="15"/>
      <c r="M131" s="54"/>
      <c r="N131" s="15"/>
      <c r="O131" s="54"/>
      <c r="P131" s="15"/>
      <c r="Q131" s="54"/>
      <c r="R131" s="15"/>
      <c r="S131" s="54"/>
      <c r="T131" s="15"/>
      <c r="U131" s="54"/>
      <c r="V131" s="15"/>
      <c r="W131" s="54"/>
      <c r="X131" s="15"/>
      <c r="Y131" s="54"/>
      <c r="Z131" s="15"/>
      <c r="AA131" s="54"/>
      <c r="AB131" s="15"/>
      <c r="AC131" s="54"/>
      <c r="AD131" s="15"/>
      <c r="AE131" s="54"/>
      <c r="AF131" s="15"/>
      <c r="AG131" s="54"/>
      <c r="AH131" s="15"/>
      <c r="AI131" s="54"/>
      <c r="AJ131" s="15"/>
      <c r="AK131" s="54"/>
      <c r="AL131" s="15"/>
      <c r="AM131" s="54"/>
      <c r="AN131" s="15"/>
      <c r="AQ131" s="41">
        <f t="shared" si="13"/>
        <v>0</v>
      </c>
      <c r="AR131" s="71">
        <f t="shared" si="13"/>
        <v>0</v>
      </c>
      <c r="AS131">
        <f t="shared" si="8"/>
        <v>0</v>
      </c>
      <c r="AT131" t="e">
        <f t="shared" si="9"/>
        <v>#DIV/0!</v>
      </c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</row>
    <row r="132" spans="1:56" x14ac:dyDescent="0.25">
      <c r="A132" t="e">
        <f t="shared" si="11"/>
        <v>#VALUE!</v>
      </c>
      <c r="B132" s="271"/>
      <c r="C132" s="54"/>
      <c r="D132" s="15"/>
      <c r="E132" s="54"/>
      <c r="F132" s="15"/>
      <c r="G132" s="54"/>
      <c r="H132" s="15"/>
      <c r="I132" s="54"/>
      <c r="J132" s="15"/>
      <c r="K132" s="54"/>
      <c r="L132" s="15"/>
      <c r="M132" s="54"/>
      <c r="N132" s="15"/>
      <c r="O132" s="54"/>
      <c r="P132" s="15"/>
      <c r="Q132" s="54"/>
      <c r="R132" s="15"/>
      <c r="S132" s="54"/>
      <c r="T132" s="15"/>
      <c r="U132" s="54"/>
      <c r="V132" s="15"/>
      <c r="W132" s="54"/>
      <c r="X132" s="15"/>
      <c r="Y132" s="54"/>
      <c r="Z132" s="15"/>
      <c r="AA132" s="54"/>
      <c r="AB132" s="15"/>
      <c r="AC132" s="54"/>
      <c r="AD132" s="15"/>
      <c r="AE132" s="54"/>
      <c r="AF132" s="15"/>
      <c r="AG132" s="54"/>
      <c r="AH132" s="15"/>
      <c r="AI132" s="54"/>
      <c r="AJ132" s="15"/>
      <c r="AK132" s="54"/>
      <c r="AL132" s="15"/>
      <c r="AM132" s="54"/>
      <c r="AN132" s="15"/>
      <c r="AQ132" s="41">
        <f t="shared" si="13"/>
        <v>0</v>
      </c>
      <c r="AR132" s="71">
        <f t="shared" si="13"/>
        <v>0</v>
      </c>
      <c r="AS132">
        <f t="shared" si="8"/>
        <v>0</v>
      </c>
      <c r="AT132" t="e">
        <f t="shared" si="9"/>
        <v>#DIV/0!</v>
      </c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</row>
    <row r="133" spans="1:56" x14ac:dyDescent="0.25">
      <c r="A133" t="e">
        <f t="shared" si="11"/>
        <v>#VALUE!</v>
      </c>
      <c r="B133" s="271"/>
      <c r="C133" s="54"/>
      <c r="D133" s="15"/>
      <c r="E133" s="54"/>
      <c r="F133" s="15"/>
      <c r="G133" s="54"/>
      <c r="H133" s="15"/>
      <c r="I133" s="54"/>
      <c r="J133" s="15"/>
      <c r="K133" s="54"/>
      <c r="L133" s="15"/>
      <c r="M133" s="54"/>
      <c r="N133" s="15"/>
      <c r="O133" s="54"/>
      <c r="P133" s="15"/>
      <c r="Q133" s="54"/>
      <c r="R133" s="15"/>
      <c r="S133" s="54"/>
      <c r="T133" s="15"/>
      <c r="U133" s="54"/>
      <c r="V133" s="15"/>
      <c r="W133" s="54"/>
      <c r="X133" s="15"/>
      <c r="Y133" s="54"/>
      <c r="Z133" s="15"/>
      <c r="AA133" s="54"/>
      <c r="AB133" s="15"/>
      <c r="AC133" s="54"/>
      <c r="AD133" s="15"/>
      <c r="AE133" s="54"/>
      <c r="AF133" s="15"/>
      <c r="AG133" s="54"/>
      <c r="AH133" s="15"/>
      <c r="AI133" s="54"/>
      <c r="AJ133" s="15"/>
      <c r="AK133" s="54"/>
      <c r="AL133" s="15"/>
      <c r="AM133" s="54"/>
      <c r="AN133" s="15"/>
      <c r="AQ133" s="41">
        <f t="shared" si="13"/>
        <v>0</v>
      </c>
      <c r="AR133" s="71">
        <f t="shared" si="13"/>
        <v>0</v>
      </c>
      <c r="AS133">
        <f t="shared" ref="AS133:AS196" si="14">COUNT(C133:AN133)/2</f>
        <v>0</v>
      </c>
      <c r="AT133" t="e">
        <f t="shared" ref="AT133:AT196" si="15">+AR133/AS133</f>
        <v>#DIV/0!</v>
      </c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</row>
    <row r="134" spans="1:56" x14ac:dyDescent="0.25">
      <c r="A134" t="e">
        <f t="shared" si="11"/>
        <v>#VALUE!</v>
      </c>
      <c r="B134" s="271"/>
      <c r="C134" s="54"/>
      <c r="D134" s="15"/>
      <c r="E134" s="54"/>
      <c r="F134" s="15"/>
      <c r="G134" s="54"/>
      <c r="H134" s="15"/>
      <c r="I134" s="54"/>
      <c r="J134" s="15"/>
      <c r="K134" s="54"/>
      <c r="L134" s="15"/>
      <c r="M134" s="54"/>
      <c r="N134" s="15"/>
      <c r="O134" s="54"/>
      <c r="P134" s="15"/>
      <c r="Q134" s="54"/>
      <c r="R134" s="15"/>
      <c r="S134" s="54"/>
      <c r="T134" s="15"/>
      <c r="U134" s="54"/>
      <c r="V134" s="15"/>
      <c r="W134" s="54"/>
      <c r="X134" s="15"/>
      <c r="Y134" s="54"/>
      <c r="Z134" s="15"/>
      <c r="AA134" s="54"/>
      <c r="AB134" s="15"/>
      <c r="AC134" s="54"/>
      <c r="AD134" s="15"/>
      <c r="AE134" s="54"/>
      <c r="AF134" s="15"/>
      <c r="AG134" s="54"/>
      <c r="AH134" s="15"/>
      <c r="AI134" s="54"/>
      <c r="AJ134" s="15"/>
      <c r="AK134" s="54"/>
      <c r="AL134" s="15"/>
      <c r="AM134" s="54"/>
      <c r="AN134" s="15"/>
      <c r="AQ134" s="41">
        <f t="shared" si="13"/>
        <v>0</v>
      </c>
      <c r="AR134" s="71">
        <f t="shared" si="13"/>
        <v>0</v>
      </c>
      <c r="AS134">
        <f t="shared" si="14"/>
        <v>0</v>
      </c>
      <c r="AT134" t="e">
        <f t="shared" si="15"/>
        <v>#DIV/0!</v>
      </c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</row>
    <row r="135" spans="1:56" x14ac:dyDescent="0.25">
      <c r="A135" t="e">
        <f t="shared" si="11"/>
        <v>#VALUE!</v>
      </c>
      <c r="B135" s="271"/>
      <c r="C135" s="54"/>
      <c r="D135" s="15"/>
      <c r="E135" s="54"/>
      <c r="F135" s="15"/>
      <c r="G135" s="54"/>
      <c r="H135" s="15"/>
      <c r="I135" s="54"/>
      <c r="J135" s="15"/>
      <c r="K135" s="54"/>
      <c r="L135" s="15"/>
      <c r="M135" s="54"/>
      <c r="N135" s="15"/>
      <c r="O135" s="54"/>
      <c r="P135" s="15"/>
      <c r="Q135" s="54"/>
      <c r="R135" s="15"/>
      <c r="S135" s="54"/>
      <c r="T135" s="15"/>
      <c r="U135" s="54"/>
      <c r="V135" s="15"/>
      <c r="W135" s="54"/>
      <c r="X135" s="15"/>
      <c r="Y135" s="54"/>
      <c r="Z135" s="15"/>
      <c r="AA135" s="54"/>
      <c r="AB135" s="15"/>
      <c r="AC135" s="54"/>
      <c r="AD135" s="15"/>
      <c r="AE135" s="54"/>
      <c r="AF135" s="15"/>
      <c r="AG135" s="54"/>
      <c r="AH135" s="15"/>
      <c r="AI135" s="54"/>
      <c r="AJ135" s="15"/>
      <c r="AK135" s="54"/>
      <c r="AL135" s="15"/>
      <c r="AM135" s="54"/>
      <c r="AN135" s="15"/>
      <c r="AQ135" s="41">
        <f t="shared" si="13"/>
        <v>0</v>
      </c>
      <c r="AR135" s="71">
        <f t="shared" si="13"/>
        <v>0</v>
      </c>
      <c r="AS135">
        <f t="shared" si="14"/>
        <v>0</v>
      </c>
      <c r="AT135" t="e">
        <f t="shared" si="15"/>
        <v>#DIV/0!</v>
      </c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</row>
    <row r="136" spans="1:56" x14ac:dyDescent="0.25">
      <c r="A136" t="e">
        <f t="shared" si="11"/>
        <v>#VALUE!</v>
      </c>
      <c r="B136" s="6"/>
      <c r="C136" s="54"/>
      <c r="D136" s="15"/>
      <c r="E136" s="54"/>
      <c r="F136" s="15"/>
      <c r="G136" s="54"/>
      <c r="H136" s="15"/>
      <c r="I136" s="54"/>
      <c r="J136" s="15"/>
      <c r="K136" s="54"/>
      <c r="L136" s="15"/>
      <c r="M136" s="54"/>
      <c r="N136" s="15"/>
      <c r="O136" s="54"/>
      <c r="P136" s="15"/>
      <c r="Q136" s="54"/>
      <c r="R136" s="15"/>
      <c r="S136" s="54"/>
      <c r="T136" s="15"/>
      <c r="U136" s="54"/>
      <c r="V136" s="15"/>
      <c r="W136" s="54"/>
      <c r="X136" s="15"/>
      <c r="Y136" s="54"/>
      <c r="Z136" s="15"/>
      <c r="AA136" s="54"/>
      <c r="AB136" s="15"/>
      <c r="AC136" s="54"/>
      <c r="AD136" s="15"/>
      <c r="AE136" s="54"/>
      <c r="AF136" s="15"/>
      <c r="AG136" s="54"/>
      <c r="AH136" s="15"/>
      <c r="AI136" s="54"/>
      <c r="AJ136" s="15"/>
      <c r="AK136" s="54"/>
      <c r="AL136" s="15"/>
      <c r="AM136" s="54"/>
      <c r="AN136" s="15"/>
      <c r="AQ136" s="41">
        <f t="shared" si="13"/>
        <v>0</v>
      </c>
      <c r="AR136" s="71">
        <f t="shared" si="13"/>
        <v>0</v>
      </c>
      <c r="AS136">
        <f t="shared" si="14"/>
        <v>0</v>
      </c>
      <c r="AT136" t="e">
        <f t="shared" si="15"/>
        <v>#DIV/0!</v>
      </c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</row>
    <row r="137" spans="1:56" x14ac:dyDescent="0.25">
      <c r="A137" t="e">
        <f t="shared" si="11"/>
        <v>#VALUE!</v>
      </c>
      <c r="B137" s="6"/>
      <c r="C137" s="54"/>
      <c r="D137" s="15"/>
      <c r="E137" s="54"/>
      <c r="F137" s="15"/>
      <c r="G137" s="54"/>
      <c r="H137" s="15"/>
      <c r="I137" s="54"/>
      <c r="J137" s="15"/>
      <c r="K137" s="54"/>
      <c r="L137" s="15"/>
      <c r="M137" s="54"/>
      <c r="N137" s="15"/>
      <c r="O137" s="54"/>
      <c r="P137" s="15"/>
      <c r="Q137" s="54"/>
      <c r="R137" s="15"/>
      <c r="S137" s="54"/>
      <c r="T137" s="15"/>
      <c r="U137" s="54"/>
      <c r="V137" s="15"/>
      <c r="W137" s="54"/>
      <c r="X137" s="15"/>
      <c r="Y137" s="54"/>
      <c r="Z137" s="15"/>
      <c r="AA137" s="54"/>
      <c r="AB137" s="15"/>
      <c r="AC137" s="54"/>
      <c r="AD137" s="15"/>
      <c r="AE137" s="54"/>
      <c r="AF137" s="15"/>
      <c r="AG137" s="54"/>
      <c r="AH137" s="15"/>
      <c r="AI137" s="54"/>
      <c r="AJ137" s="15"/>
      <c r="AK137" s="54"/>
      <c r="AL137" s="15"/>
      <c r="AM137" s="54"/>
      <c r="AN137" s="15"/>
      <c r="AQ137" s="41">
        <f t="shared" si="13"/>
        <v>0</v>
      </c>
      <c r="AR137" s="71">
        <f t="shared" si="13"/>
        <v>0</v>
      </c>
      <c r="AS137">
        <f t="shared" si="14"/>
        <v>0</v>
      </c>
      <c r="AT137" t="e">
        <f t="shared" si="15"/>
        <v>#DIV/0!</v>
      </c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</row>
    <row r="138" spans="1:56" x14ac:dyDescent="0.25">
      <c r="A138" t="e">
        <f t="shared" si="11"/>
        <v>#VALUE!</v>
      </c>
      <c r="B138" s="6"/>
      <c r="C138" s="54"/>
      <c r="D138" s="15"/>
      <c r="E138" s="54"/>
      <c r="F138" s="15"/>
      <c r="G138" s="54"/>
      <c r="H138" s="15"/>
      <c r="I138" s="54"/>
      <c r="J138" s="15"/>
      <c r="K138" s="54"/>
      <c r="L138" s="15"/>
      <c r="M138" s="54"/>
      <c r="N138" s="15"/>
      <c r="O138" s="54"/>
      <c r="P138" s="15"/>
      <c r="Q138" s="54"/>
      <c r="R138" s="15"/>
      <c r="S138" s="54"/>
      <c r="T138" s="15"/>
      <c r="U138" s="54"/>
      <c r="V138" s="15"/>
      <c r="W138" s="54"/>
      <c r="X138" s="15"/>
      <c r="Y138" s="54"/>
      <c r="Z138" s="15"/>
      <c r="AA138" s="54"/>
      <c r="AB138" s="15"/>
      <c r="AC138" s="54"/>
      <c r="AD138" s="15"/>
      <c r="AE138" s="54"/>
      <c r="AF138" s="15"/>
      <c r="AG138" s="54"/>
      <c r="AH138" s="15"/>
      <c r="AI138" s="54"/>
      <c r="AJ138" s="15"/>
      <c r="AK138" s="54"/>
      <c r="AL138" s="15"/>
      <c r="AM138" s="54"/>
      <c r="AN138" s="15"/>
      <c r="AQ138" s="41">
        <f t="shared" si="13"/>
        <v>0</v>
      </c>
      <c r="AR138" s="71">
        <f t="shared" si="13"/>
        <v>0</v>
      </c>
      <c r="AS138">
        <f t="shared" si="14"/>
        <v>0</v>
      </c>
      <c r="AT138" t="e">
        <f t="shared" si="15"/>
        <v>#DIV/0!</v>
      </c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</row>
    <row r="139" spans="1:56" x14ac:dyDescent="0.25">
      <c r="A139" t="e">
        <f t="shared" si="11"/>
        <v>#VALUE!</v>
      </c>
      <c r="B139" s="6"/>
      <c r="C139" s="54"/>
      <c r="D139" s="15"/>
      <c r="E139" s="54"/>
      <c r="F139" s="15"/>
      <c r="G139" s="54"/>
      <c r="H139" s="15"/>
      <c r="I139" s="54"/>
      <c r="J139" s="15"/>
      <c r="K139" s="54"/>
      <c r="L139" s="15"/>
      <c r="M139" s="54"/>
      <c r="N139" s="15"/>
      <c r="O139" s="54"/>
      <c r="P139" s="15"/>
      <c r="Q139" s="54"/>
      <c r="R139" s="15"/>
      <c r="S139" s="54"/>
      <c r="T139" s="15"/>
      <c r="U139" s="54"/>
      <c r="V139" s="15"/>
      <c r="W139" s="54"/>
      <c r="X139" s="15"/>
      <c r="Y139" s="54"/>
      <c r="Z139" s="15"/>
      <c r="AA139" s="54"/>
      <c r="AB139" s="15"/>
      <c r="AC139" s="54"/>
      <c r="AD139" s="15"/>
      <c r="AE139" s="54"/>
      <c r="AF139" s="15"/>
      <c r="AG139" s="54"/>
      <c r="AH139" s="15"/>
      <c r="AI139" s="54"/>
      <c r="AJ139" s="15"/>
      <c r="AK139" s="54"/>
      <c r="AL139" s="15"/>
      <c r="AM139" s="54"/>
      <c r="AN139" s="15"/>
      <c r="AQ139" s="41">
        <f t="shared" si="13"/>
        <v>0</v>
      </c>
      <c r="AR139" s="71">
        <f t="shared" si="13"/>
        <v>0</v>
      </c>
      <c r="AS139">
        <f t="shared" si="14"/>
        <v>0</v>
      </c>
      <c r="AT139" t="e">
        <f t="shared" si="15"/>
        <v>#DIV/0!</v>
      </c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</row>
    <row r="140" spans="1:56" x14ac:dyDescent="0.25">
      <c r="A140" t="e">
        <f t="shared" si="11"/>
        <v>#VALUE!</v>
      </c>
      <c r="B140" s="6"/>
      <c r="C140" s="54"/>
      <c r="D140" s="15"/>
      <c r="E140" s="54"/>
      <c r="F140" s="15"/>
      <c r="G140" s="54"/>
      <c r="H140" s="15"/>
      <c r="I140" s="54"/>
      <c r="J140" s="15"/>
      <c r="K140" s="54"/>
      <c r="L140" s="15"/>
      <c r="M140" s="54"/>
      <c r="N140" s="15"/>
      <c r="O140" s="54"/>
      <c r="P140" s="15"/>
      <c r="Q140" s="54"/>
      <c r="R140" s="15"/>
      <c r="S140" s="54"/>
      <c r="T140" s="15"/>
      <c r="U140" s="54"/>
      <c r="V140" s="15"/>
      <c r="W140" s="54"/>
      <c r="X140" s="15"/>
      <c r="Y140" s="54"/>
      <c r="Z140" s="15"/>
      <c r="AA140" s="54"/>
      <c r="AB140" s="15"/>
      <c r="AC140" s="54"/>
      <c r="AD140" s="15"/>
      <c r="AE140" s="54"/>
      <c r="AF140" s="15"/>
      <c r="AG140" s="54"/>
      <c r="AH140" s="15"/>
      <c r="AI140" s="54"/>
      <c r="AJ140" s="15"/>
      <c r="AK140" s="54"/>
      <c r="AL140" s="15"/>
      <c r="AM140" s="54"/>
      <c r="AN140" s="15"/>
      <c r="AQ140" s="41">
        <f t="shared" si="13"/>
        <v>0</v>
      </c>
      <c r="AR140" s="71">
        <f t="shared" si="13"/>
        <v>0</v>
      </c>
      <c r="AS140">
        <f t="shared" si="14"/>
        <v>0</v>
      </c>
      <c r="AT140" t="e">
        <f t="shared" si="15"/>
        <v>#DIV/0!</v>
      </c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</row>
    <row r="141" spans="1:56" x14ac:dyDescent="0.25">
      <c r="A141" t="e">
        <f t="shared" si="11"/>
        <v>#VALUE!</v>
      </c>
      <c r="B141" s="6"/>
      <c r="C141" s="54"/>
      <c r="D141" s="15"/>
      <c r="E141" s="54"/>
      <c r="F141" s="15"/>
      <c r="G141" s="54"/>
      <c r="H141" s="15"/>
      <c r="I141" s="54"/>
      <c r="J141" s="15"/>
      <c r="K141" s="54"/>
      <c r="L141" s="15"/>
      <c r="M141" s="54"/>
      <c r="N141" s="15"/>
      <c r="O141" s="54"/>
      <c r="P141" s="15"/>
      <c r="Q141" s="54"/>
      <c r="R141" s="15"/>
      <c r="S141" s="54"/>
      <c r="T141" s="15"/>
      <c r="U141" s="54"/>
      <c r="V141" s="15"/>
      <c r="W141" s="54"/>
      <c r="X141" s="15"/>
      <c r="Y141" s="54"/>
      <c r="Z141" s="15"/>
      <c r="AA141" s="54"/>
      <c r="AB141" s="15"/>
      <c r="AC141" s="54"/>
      <c r="AD141" s="15"/>
      <c r="AE141" s="54"/>
      <c r="AF141" s="15"/>
      <c r="AG141" s="54"/>
      <c r="AH141" s="15"/>
      <c r="AI141" s="54"/>
      <c r="AJ141" s="15"/>
      <c r="AK141" s="54"/>
      <c r="AL141" s="15"/>
      <c r="AM141" s="54"/>
      <c r="AN141" s="15"/>
      <c r="AQ141" s="41">
        <f t="shared" si="13"/>
        <v>0</v>
      </c>
      <c r="AR141" s="71">
        <f t="shared" si="13"/>
        <v>0</v>
      </c>
      <c r="AS141">
        <f t="shared" si="14"/>
        <v>0</v>
      </c>
      <c r="AT141" t="e">
        <f t="shared" si="15"/>
        <v>#DIV/0!</v>
      </c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</row>
    <row r="142" spans="1:56" x14ac:dyDescent="0.25">
      <c r="A142" t="e">
        <f t="shared" si="11"/>
        <v>#VALUE!</v>
      </c>
      <c r="B142" s="6"/>
      <c r="C142" s="54"/>
      <c r="D142" s="15"/>
      <c r="E142" s="54"/>
      <c r="F142" s="15"/>
      <c r="G142" s="54"/>
      <c r="H142" s="15"/>
      <c r="I142" s="54"/>
      <c r="J142" s="15"/>
      <c r="K142" s="54"/>
      <c r="L142" s="15"/>
      <c r="M142" s="54"/>
      <c r="N142" s="15"/>
      <c r="O142" s="54"/>
      <c r="P142" s="15"/>
      <c r="Q142" s="54"/>
      <c r="R142" s="15"/>
      <c r="S142" s="54"/>
      <c r="T142" s="15"/>
      <c r="U142" s="54"/>
      <c r="V142" s="15"/>
      <c r="W142" s="54"/>
      <c r="X142" s="15"/>
      <c r="Y142" s="54"/>
      <c r="Z142" s="15"/>
      <c r="AA142" s="54"/>
      <c r="AB142" s="15"/>
      <c r="AC142" s="54"/>
      <c r="AD142" s="15"/>
      <c r="AE142" s="54"/>
      <c r="AF142" s="15"/>
      <c r="AG142" s="54"/>
      <c r="AH142" s="15"/>
      <c r="AI142" s="54"/>
      <c r="AJ142" s="15"/>
      <c r="AK142" s="54"/>
      <c r="AL142" s="15"/>
      <c r="AM142" s="54"/>
      <c r="AN142" s="15"/>
      <c r="AQ142" s="41">
        <f t="shared" si="13"/>
        <v>0</v>
      </c>
      <c r="AR142" s="71">
        <f t="shared" si="13"/>
        <v>0</v>
      </c>
      <c r="AS142">
        <f t="shared" si="14"/>
        <v>0</v>
      </c>
      <c r="AT142" t="e">
        <f t="shared" si="15"/>
        <v>#DIV/0!</v>
      </c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</row>
    <row r="143" spans="1:56" x14ac:dyDescent="0.25">
      <c r="A143" t="e">
        <f t="shared" si="11"/>
        <v>#VALUE!</v>
      </c>
      <c r="B143" s="6"/>
      <c r="C143" s="54"/>
      <c r="D143" s="15"/>
      <c r="E143" s="54"/>
      <c r="F143" s="15"/>
      <c r="G143" s="54"/>
      <c r="H143" s="15"/>
      <c r="I143" s="54"/>
      <c r="J143" s="15"/>
      <c r="K143" s="54"/>
      <c r="L143" s="15"/>
      <c r="M143" s="54"/>
      <c r="N143" s="15"/>
      <c r="O143" s="54"/>
      <c r="P143" s="15"/>
      <c r="Q143" s="54"/>
      <c r="R143" s="15"/>
      <c r="S143" s="54"/>
      <c r="T143" s="15"/>
      <c r="U143" s="54"/>
      <c r="V143" s="15"/>
      <c r="W143" s="54"/>
      <c r="X143" s="15"/>
      <c r="Y143" s="54"/>
      <c r="Z143" s="15"/>
      <c r="AA143" s="54"/>
      <c r="AB143" s="15"/>
      <c r="AC143" s="54"/>
      <c r="AD143" s="15"/>
      <c r="AE143" s="54"/>
      <c r="AF143" s="15"/>
      <c r="AG143" s="54"/>
      <c r="AH143" s="15"/>
      <c r="AI143" s="54"/>
      <c r="AJ143" s="15"/>
      <c r="AK143" s="54"/>
      <c r="AL143" s="15"/>
      <c r="AM143" s="54"/>
      <c r="AN143" s="15"/>
      <c r="AQ143" s="41">
        <f t="shared" si="13"/>
        <v>0</v>
      </c>
      <c r="AR143" s="71">
        <f t="shared" si="13"/>
        <v>0</v>
      </c>
      <c r="AS143">
        <f t="shared" si="14"/>
        <v>0</v>
      </c>
      <c r="AT143" t="e">
        <f t="shared" si="15"/>
        <v>#DIV/0!</v>
      </c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</row>
    <row r="144" spans="1:56" x14ac:dyDescent="0.25">
      <c r="A144" t="e">
        <f t="shared" si="11"/>
        <v>#VALUE!</v>
      </c>
      <c r="B144" s="6"/>
      <c r="C144" s="54"/>
      <c r="D144" s="15"/>
      <c r="E144" s="54"/>
      <c r="F144" s="15"/>
      <c r="G144" s="54"/>
      <c r="H144" s="15"/>
      <c r="I144" s="54"/>
      <c r="J144" s="15"/>
      <c r="K144" s="54"/>
      <c r="L144" s="15"/>
      <c r="M144" s="54"/>
      <c r="N144" s="15"/>
      <c r="O144" s="54"/>
      <c r="P144" s="15"/>
      <c r="Q144" s="54"/>
      <c r="R144" s="15"/>
      <c r="S144" s="54"/>
      <c r="T144" s="15"/>
      <c r="U144" s="54"/>
      <c r="V144" s="15"/>
      <c r="W144" s="54"/>
      <c r="X144" s="15"/>
      <c r="Y144" s="54"/>
      <c r="Z144" s="15"/>
      <c r="AA144" s="54"/>
      <c r="AB144" s="15"/>
      <c r="AC144" s="54"/>
      <c r="AD144" s="15"/>
      <c r="AE144" s="54"/>
      <c r="AF144" s="15"/>
      <c r="AG144" s="54"/>
      <c r="AH144" s="15"/>
      <c r="AI144" s="54"/>
      <c r="AJ144" s="15"/>
      <c r="AK144" s="54"/>
      <c r="AL144" s="15"/>
      <c r="AM144" s="54"/>
      <c r="AN144" s="15"/>
      <c r="AQ144" s="41">
        <f t="shared" si="13"/>
        <v>0</v>
      </c>
      <c r="AR144" s="71">
        <f t="shared" si="13"/>
        <v>0</v>
      </c>
      <c r="AS144">
        <f t="shared" si="14"/>
        <v>0</v>
      </c>
      <c r="AT144" t="e">
        <f t="shared" si="15"/>
        <v>#DIV/0!</v>
      </c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</row>
    <row r="145" spans="1:56" x14ac:dyDescent="0.25">
      <c r="A145" t="e">
        <f t="shared" si="11"/>
        <v>#VALUE!</v>
      </c>
      <c r="B145" s="6"/>
      <c r="C145" s="54"/>
      <c r="D145" s="15"/>
      <c r="E145" s="54"/>
      <c r="F145" s="15"/>
      <c r="G145" s="54"/>
      <c r="H145" s="15"/>
      <c r="I145" s="54"/>
      <c r="J145" s="15"/>
      <c r="K145" s="54"/>
      <c r="L145" s="15"/>
      <c r="M145" s="54"/>
      <c r="N145" s="15"/>
      <c r="O145" s="54"/>
      <c r="P145" s="15"/>
      <c r="Q145" s="54"/>
      <c r="R145" s="15"/>
      <c r="S145" s="54"/>
      <c r="T145" s="15"/>
      <c r="U145" s="54"/>
      <c r="V145" s="15"/>
      <c r="W145" s="54"/>
      <c r="X145" s="15"/>
      <c r="Y145" s="54"/>
      <c r="Z145" s="15"/>
      <c r="AA145" s="54"/>
      <c r="AB145" s="15"/>
      <c r="AC145" s="54"/>
      <c r="AD145" s="15"/>
      <c r="AE145" s="54"/>
      <c r="AF145" s="15"/>
      <c r="AG145" s="54"/>
      <c r="AH145" s="15"/>
      <c r="AI145" s="54"/>
      <c r="AJ145" s="15"/>
      <c r="AK145" s="54"/>
      <c r="AL145" s="15"/>
      <c r="AM145" s="54"/>
      <c r="AN145" s="15"/>
      <c r="AQ145" s="41">
        <f t="shared" si="13"/>
        <v>0</v>
      </c>
      <c r="AR145" s="71">
        <f t="shared" si="13"/>
        <v>0</v>
      </c>
      <c r="AS145">
        <f t="shared" si="14"/>
        <v>0</v>
      </c>
      <c r="AT145" t="e">
        <f t="shared" si="15"/>
        <v>#DIV/0!</v>
      </c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</row>
    <row r="146" spans="1:56" x14ac:dyDescent="0.25">
      <c r="A146" t="e">
        <f t="shared" si="11"/>
        <v>#VALUE!</v>
      </c>
      <c r="B146" s="6"/>
      <c r="C146" s="54"/>
      <c r="D146" s="15"/>
      <c r="E146" s="54"/>
      <c r="F146" s="15"/>
      <c r="G146" s="54"/>
      <c r="H146" s="15"/>
      <c r="I146" s="54"/>
      <c r="J146" s="15"/>
      <c r="K146" s="54"/>
      <c r="L146" s="15"/>
      <c r="M146" s="54"/>
      <c r="N146" s="15"/>
      <c r="O146" s="54"/>
      <c r="P146" s="15"/>
      <c r="Q146" s="54"/>
      <c r="R146" s="15"/>
      <c r="S146" s="54"/>
      <c r="T146" s="15"/>
      <c r="U146" s="54"/>
      <c r="V146" s="15"/>
      <c r="W146" s="54"/>
      <c r="X146" s="15"/>
      <c r="Y146" s="54"/>
      <c r="Z146" s="15"/>
      <c r="AA146" s="54"/>
      <c r="AB146" s="15"/>
      <c r="AC146" s="54"/>
      <c r="AD146" s="15"/>
      <c r="AE146" s="54"/>
      <c r="AF146" s="15"/>
      <c r="AG146" s="54"/>
      <c r="AH146" s="15"/>
      <c r="AI146" s="54"/>
      <c r="AJ146" s="15"/>
      <c r="AK146" s="54"/>
      <c r="AL146" s="15"/>
      <c r="AM146" s="54"/>
      <c r="AN146" s="15"/>
      <c r="AQ146" s="41">
        <f t="shared" si="13"/>
        <v>0</v>
      </c>
      <c r="AR146" s="71">
        <f t="shared" si="13"/>
        <v>0</v>
      </c>
      <c r="AS146">
        <f t="shared" si="14"/>
        <v>0</v>
      </c>
      <c r="AT146" t="e">
        <f t="shared" si="15"/>
        <v>#DIV/0!</v>
      </c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</row>
    <row r="147" spans="1:56" x14ac:dyDescent="0.25">
      <c r="A147" t="e">
        <f t="shared" si="11"/>
        <v>#VALUE!</v>
      </c>
      <c r="B147" s="6"/>
      <c r="C147" s="54"/>
      <c r="D147" s="15"/>
      <c r="E147" s="54"/>
      <c r="F147" s="15"/>
      <c r="G147" s="54"/>
      <c r="H147" s="15"/>
      <c r="I147" s="54"/>
      <c r="J147" s="15"/>
      <c r="K147" s="54"/>
      <c r="L147" s="15"/>
      <c r="M147" s="54"/>
      <c r="N147" s="15"/>
      <c r="O147" s="54"/>
      <c r="P147" s="15"/>
      <c r="Q147" s="54"/>
      <c r="R147" s="15"/>
      <c r="S147" s="54"/>
      <c r="T147" s="15"/>
      <c r="U147" s="54"/>
      <c r="V147" s="15"/>
      <c r="W147" s="54"/>
      <c r="X147" s="15"/>
      <c r="Y147" s="54"/>
      <c r="Z147" s="15"/>
      <c r="AA147" s="54"/>
      <c r="AB147" s="15"/>
      <c r="AC147" s="54"/>
      <c r="AD147" s="15"/>
      <c r="AE147" s="54"/>
      <c r="AF147" s="15"/>
      <c r="AG147" s="54"/>
      <c r="AH147" s="15"/>
      <c r="AI147" s="54"/>
      <c r="AJ147" s="15"/>
      <c r="AK147" s="54"/>
      <c r="AL147" s="15"/>
      <c r="AM147" s="54"/>
      <c r="AN147" s="15"/>
      <c r="AQ147" s="41">
        <f t="shared" si="13"/>
        <v>0</v>
      </c>
      <c r="AR147" s="71">
        <f t="shared" si="13"/>
        <v>0</v>
      </c>
      <c r="AS147">
        <f t="shared" si="14"/>
        <v>0</v>
      </c>
      <c r="AT147" t="e">
        <f t="shared" si="15"/>
        <v>#DIV/0!</v>
      </c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</row>
    <row r="148" spans="1:56" x14ac:dyDescent="0.25">
      <c r="A148" t="e">
        <f t="shared" si="11"/>
        <v>#VALUE!</v>
      </c>
      <c r="B148" s="6"/>
      <c r="C148" s="54"/>
      <c r="D148" s="15"/>
      <c r="E148" s="54"/>
      <c r="F148" s="15"/>
      <c r="G148" s="54"/>
      <c r="H148" s="15"/>
      <c r="I148" s="54"/>
      <c r="J148" s="15"/>
      <c r="K148" s="54"/>
      <c r="L148" s="15"/>
      <c r="M148" s="54"/>
      <c r="N148" s="15"/>
      <c r="O148" s="54"/>
      <c r="P148" s="15"/>
      <c r="Q148" s="54"/>
      <c r="R148" s="15"/>
      <c r="S148" s="54"/>
      <c r="T148" s="15"/>
      <c r="U148" s="54"/>
      <c r="V148" s="15"/>
      <c r="W148" s="54"/>
      <c r="X148" s="15"/>
      <c r="Y148" s="54"/>
      <c r="Z148" s="15"/>
      <c r="AA148" s="54"/>
      <c r="AB148" s="15"/>
      <c r="AC148" s="54"/>
      <c r="AD148" s="15"/>
      <c r="AE148" s="54"/>
      <c r="AF148" s="15"/>
      <c r="AG148" s="54"/>
      <c r="AH148" s="15"/>
      <c r="AI148" s="54"/>
      <c r="AJ148" s="15"/>
      <c r="AK148" s="54"/>
      <c r="AL148" s="15"/>
      <c r="AM148" s="54"/>
      <c r="AN148" s="15"/>
      <c r="AQ148" s="41">
        <f t="shared" si="13"/>
        <v>0</v>
      </c>
      <c r="AR148" s="71">
        <f t="shared" si="13"/>
        <v>0</v>
      </c>
      <c r="AS148">
        <f t="shared" si="14"/>
        <v>0</v>
      </c>
      <c r="AT148" t="e">
        <f t="shared" si="15"/>
        <v>#DIV/0!</v>
      </c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</row>
    <row r="149" spans="1:56" x14ac:dyDescent="0.25">
      <c r="A149" t="e">
        <f t="shared" si="11"/>
        <v>#VALUE!</v>
      </c>
      <c r="B149" s="6"/>
      <c r="C149" s="54"/>
      <c r="D149" s="15"/>
      <c r="E149" s="54"/>
      <c r="F149" s="15"/>
      <c r="G149" s="54"/>
      <c r="H149" s="15"/>
      <c r="I149" s="54"/>
      <c r="J149" s="15"/>
      <c r="K149" s="54"/>
      <c r="L149" s="15"/>
      <c r="M149" s="54"/>
      <c r="N149" s="15"/>
      <c r="O149" s="54"/>
      <c r="P149" s="15"/>
      <c r="Q149" s="54"/>
      <c r="R149" s="15"/>
      <c r="S149" s="54"/>
      <c r="T149" s="15"/>
      <c r="U149" s="54"/>
      <c r="V149" s="15"/>
      <c r="W149" s="54"/>
      <c r="X149" s="15"/>
      <c r="Y149" s="54"/>
      <c r="Z149" s="15"/>
      <c r="AA149" s="54"/>
      <c r="AB149" s="15"/>
      <c r="AC149" s="54"/>
      <c r="AD149" s="15"/>
      <c r="AE149" s="54"/>
      <c r="AF149" s="15"/>
      <c r="AG149" s="54"/>
      <c r="AH149" s="15"/>
      <c r="AI149" s="54"/>
      <c r="AJ149" s="15"/>
      <c r="AK149" s="54"/>
      <c r="AL149" s="15"/>
      <c r="AM149" s="54"/>
      <c r="AN149" s="15"/>
      <c r="AQ149" s="41">
        <f t="shared" si="13"/>
        <v>0</v>
      </c>
      <c r="AR149" s="71">
        <f t="shared" si="13"/>
        <v>0</v>
      </c>
      <c r="AS149">
        <f t="shared" si="14"/>
        <v>0</v>
      </c>
      <c r="AT149" t="e">
        <f t="shared" si="15"/>
        <v>#DIV/0!</v>
      </c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</row>
    <row r="150" spans="1:56" x14ac:dyDescent="0.25">
      <c r="A150" t="e">
        <f t="shared" si="11"/>
        <v>#VALUE!</v>
      </c>
      <c r="B150" s="6"/>
      <c r="C150" s="54"/>
      <c r="D150" s="15"/>
      <c r="E150" s="54"/>
      <c r="F150" s="15"/>
      <c r="G150" s="54"/>
      <c r="H150" s="15"/>
      <c r="I150" s="54"/>
      <c r="J150" s="15"/>
      <c r="K150" s="54"/>
      <c r="L150" s="15"/>
      <c r="M150" s="54"/>
      <c r="N150" s="15"/>
      <c r="O150" s="54"/>
      <c r="P150" s="15"/>
      <c r="Q150" s="54"/>
      <c r="R150" s="15"/>
      <c r="S150" s="54"/>
      <c r="T150" s="15"/>
      <c r="U150" s="54"/>
      <c r="V150" s="15"/>
      <c r="W150" s="54"/>
      <c r="X150" s="15"/>
      <c r="Y150" s="54"/>
      <c r="Z150" s="15"/>
      <c r="AA150" s="54"/>
      <c r="AB150" s="15"/>
      <c r="AC150" s="54"/>
      <c r="AD150" s="15"/>
      <c r="AE150" s="54"/>
      <c r="AF150" s="15"/>
      <c r="AG150" s="54"/>
      <c r="AH150" s="15"/>
      <c r="AI150" s="54"/>
      <c r="AJ150" s="15"/>
      <c r="AK150" s="54"/>
      <c r="AL150" s="15"/>
      <c r="AM150" s="54"/>
      <c r="AN150" s="15"/>
      <c r="AQ150" s="41">
        <f t="shared" si="13"/>
        <v>0</v>
      </c>
      <c r="AR150" s="71">
        <f t="shared" si="13"/>
        <v>0</v>
      </c>
      <c r="AS150">
        <f t="shared" si="14"/>
        <v>0</v>
      </c>
      <c r="AT150" t="e">
        <f t="shared" si="15"/>
        <v>#DIV/0!</v>
      </c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</row>
    <row r="151" spans="1:56" x14ac:dyDescent="0.25">
      <c r="A151" t="e">
        <f t="shared" si="11"/>
        <v>#VALUE!</v>
      </c>
      <c r="B151" s="6"/>
      <c r="C151" s="54"/>
      <c r="D151" s="15"/>
      <c r="E151" s="54"/>
      <c r="F151" s="15"/>
      <c r="G151" s="54"/>
      <c r="H151" s="15"/>
      <c r="I151" s="54"/>
      <c r="J151" s="15"/>
      <c r="K151" s="54"/>
      <c r="L151" s="15"/>
      <c r="M151" s="54"/>
      <c r="N151" s="15"/>
      <c r="O151" s="54"/>
      <c r="P151" s="15"/>
      <c r="Q151" s="54"/>
      <c r="R151" s="15"/>
      <c r="S151" s="54"/>
      <c r="T151" s="15"/>
      <c r="U151" s="54"/>
      <c r="V151" s="15"/>
      <c r="W151" s="54"/>
      <c r="X151" s="15"/>
      <c r="Y151" s="54"/>
      <c r="Z151" s="15"/>
      <c r="AA151" s="54"/>
      <c r="AB151" s="15"/>
      <c r="AC151" s="54"/>
      <c r="AD151" s="15"/>
      <c r="AE151" s="54"/>
      <c r="AF151" s="15"/>
      <c r="AG151" s="54"/>
      <c r="AH151" s="15"/>
      <c r="AI151" s="54"/>
      <c r="AJ151" s="15"/>
      <c r="AK151" s="54"/>
      <c r="AL151" s="15"/>
      <c r="AM151" s="54"/>
      <c r="AN151" s="15"/>
      <c r="AQ151" s="41">
        <f t="shared" si="13"/>
        <v>0</v>
      </c>
      <c r="AR151" s="71">
        <f t="shared" si="13"/>
        <v>0</v>
      </c>
      <c r="AS151">
        <f t="shared" si="14"/>
        <v>0</v>
      </c>
      <c r="AT151" t="e">
        <f t="shared" si="15"/>
        <v>#DIV/0!</v>
      </c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</row>
    <row r="152" spans="1:56" x14ac:dyDescent="0.25">
      <c r="A152" t="e">
        <f t="shared" si="11"/>
        <v>#VALUE!</v>
      </c>
      <c r="B152" s="6"/>
      <c r="C152" s="54"/>
      <c r="D152" s="15"/>
      <c r="E152" s="54"/>
      <c r="F152" s="15"/>
      <c r="G152" s="54"/>
      <c r="H152" s="15"/>
      <c r="I152" s="54"/>
      <c r="J152" s="15"/>
      <c r="K152" s="54"/>
      <c r="L152" s="15"/>
      <c r="M152" s="54"/>
      <c r="N152" s="15"/>
      <c r="O152" s="54"/>
      <c r="P152" s="15"/>
      <c r="Q152" s="54"/>
      <c r="R152" s="15"/>
      <c r="S152" s="54"/>
      <c r="T152" s="15"/>
      <c r="U152" s="54"/>
      <c r="V152" s="15"/>
      <c r="W152" s="54"/>
      <c r="X152" s="15"/>
      <c r="Y152" s="54"/>
      <c r="Z152" s="15"/>
      <c r="AA152" s="54"/>
      <c r="AB152" s="15"/>
      <c r="AC152" s="54"/>
      <c r="AD152" s="15"/>
      <c r="AE152" s="54"/>
      <c r="AF152" s="15"/>
      <c r="AG152" s="54"/>
      <c r="AH152" s="15"/>
      <c r="AI152" s="54"/>
      <c r="AJ152" s="15"/>
      <c r="AK152" s="54"/>
      <c r="AL152" s="15"/>
      <c r="AM152" s="54"/>
      <c r="AN152" s="15"/>
      <c r="AQ152" s="41">
        <f t="shared" si="13"/>
        <v>0</v>
      </c>
      <c r="AR152" s="71">
        <f t="shared" si="13"/>
        <v>0</v>
      </c>
      <c r="AS152">
        <f t="shared" si="14"/>
        <v>0</v>
      </c>
      <c r="AT152" t="e">
        <f t="shared" si="15"/>
        <v>#DIV/0!</v>
      </c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</row>
    <row r="153" spans="1:56" x14ac:dyDescent="0.25">
      <c r="A153" t="e">
        <f t="shared" si="11"/>
        <v>#VALUE!</v>
      </c>
      <c r="B153" s="6"/>
      <c r="C153" s="54"/>
      <c r="D153" s="15"/>
      <c r="E153" s="54"/>
      <c r="F153" s="15"/>
      <c r="G153" s="54"/>
      <c r="H153" s="15"/>
      <c r="I153" s="54"/>
      <c r="J153" s="15"/>
      <c r="K153" s="54"/>
      <c r="L153" s="15"/>
      <c r="M153" s="54"/>
      <c r="N153" s="15"/>
      <c r="O153" s="54"/>
      <c r="P153" s="15"/>
      <c r="Q153" s="54"/>
      <c r="R153" s="15"/>
      <c r="S153" s="54"/>
      <c r="T153" s="15"/>
      <c r="U153" s="54"/>
      <c r="V153" s="15"/>
      <c r="W153" s="54"/>
      <c r="X153" s="15"/>
      <c r="Y153" s="54"/>
      <c r="Z153" s="15"/>
      <c r="AA153" s="54"/>
      <c r="AB153" s="15"/>
      <c r="AC153" s="54"/>
      <c r="AD153" s="15"/>
      <c r="AE153" s="54"/>
      <c r="AF153" s="15"/>
      <c r="AG153" s="54"/>
      <c r="AH153" s="15"/>
      <c r="AI153" s="54"/>
      <c r="AJ153" s="15"/>
      <c r="AK153" s="54"/>
      <c r="AL153" s="15"/>
      <c r="AM153" s="54"/>
      <c r="AN153" s="15"/>
      <c r="AQ153" s="41">
        <f t="shared" si="13"/>
        <v>0</v>
      </c>
      <c r="AR153" s="71">
        <f t="shared" si="13"/>
        <v>0</v>
      </c>
      <c r="AS153">
        <f t="shared" si="14"/>
        <v>0</v>
      </c>
      <c r="AT153" t="e">
        <f t="shared" si="15"/>
        <v>#DIV/0!</v>
      </c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</row>
    <row r="154" spans="1:56" x14ac:dyDescent="0.25">
      <c r="A154" t="e">
        <f t="shared" si="11"/>
        <v>#VALUE!</v>
      </c>
      <c r="B154" s="6"/>
      <c r="C154" s="54"/>
      <c r="D154" s="15"/>
      <c r="E154" s="54"/>
      <c r="F154" s="15"/>
      <c r="G154" s="54"/>
      <c r="H154" s="15"/>
      <c r="I154" s="54"/>
      <c r="J154" s="15"/>
      <c r="K154" s="54"/>
      <c r="L154" s="15"/>
      <c r="M154" s="54"/>
      <c r="N154" s="15"/>
      <c r="O154" s="54"/>
      <c r="P154" s="15"/>
      <c r="Q154" s="54"/>
      <c r="R154" s="15"/>
      <c r="S154" s="54"/>
      <c r="T154" s="15"/>
      <c r="U154" s="54"/>
      <c r="V154" s="15"/>
      <c r="W154" s="54"/>
      <c r="X154" s="15"/>
      <c r="Y154" s="54"/>
      <c r="Z154" s="15"/>
      <c r="AA154" s="54"/>
      <c r="AB154" s="15"/>
      <c r="AC154" s="54"/>
      <c r="AD154" s="15"/>
      <c r="AE154" s="54"/>
      <c r="AF154" s="15"/>
      <c r="AG154" s="54"/>
      <c r="AH154" s="15"/>
      <c r="AI154" s="54"/>
      <c r="AJ154" s="15"/>
      <c r="AK154" s="54"/>
      <c r="AL154" s="15"/>
      <c r="AM154" s="54"/>
      <c r="AN154" s="15"/>
      <c r="AQ154" s="41">
        <f t="shared" si="13"/>
        <v>0</v>
      </c>
      <c r="AR154" s="71">
        <f t="shared" si="13"/>
        <v>0</v>
      </c>
      <c r="AS154">
        <f t="shared" si="14"/>
        <v>0</v>
      </c>
      <c r="AT154" t="e">
        <f t="shared" si="15"/>
        <v>#DIV/0!</v>
      </c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</row>
    <row r="155" spans="1:56" x14ac:dyDescent="0.25">
      <c r="A155" t="e">
        <f t="shared" si="11"/>
        <v>#VALUE!</v>
      </c>
      <c r="B155" s="6"/>
      <c r="C155" s="54"/>
      <c r="D155" s="15"/>
      <c r="E155" s="54"/>
      <c r="F155" s="15"/>
      <c r="G155" s="54"/>
      <c r="H155" s="15"/>
      <c r="I155" s="54"/>
      <c r="J155" s="15"/>
      <c r="K155" s="54"/>
      <c r="L155" s="15"/>
      <c r="M155" s="54"/>
      <c r="N155" s="15"/>
      <c r="O155" s="54"/>
      <c r="P155" s="15"/>
      <c r="Q155" s="54"/>
      <c r="R155" s="15"/>
      <c r="S155" s="54"/>
      <c r="T155" s="15"/>
      <c r="U155" s="54"/>
      <c r="V155" s="15"/>
      <c r="W155" s="54"/>
      <c r="X155" s="15"/>
      <c r="Y155" s="54"/>
      <c r="Z155" s="15"/>
      <c r="AA155" s="54"/>
      <c r="AB155" s="15"/>
      <c r="AC155" s="54"/>
      <c r="AD155" s="15"/>
      <c r="AE155" s="54"/>
      <c r="AF155" s="15"/>
      <c r="AG155" s="54"/>
      <c r="AH155" s="15"/>
      <c r="AI155" s="54"/>
      <c r="AJ155" s="15"/>
      <c r="AK155" s="54"/>
      <c r="AL155" s="15"/>
      <c r="AM155" s="54"/>
      <c r="AN155" s="15"/>
      <c r="AQ155" s="41">
        <f t="shared" si="13"/>
        <v>0</v>
      </c>
      <c r="AR155" s="71">
        <f t="shared" si="13"/>
        <v>0</v>
      </c>
      <c r="AS155">
        <f t="shared" si="14"/>
        <v>0</v>
      </c>
      <c r="AT155" t="e">
        <f t="shared" si="15"/>
        <v>#DIV/0!</v>
      </c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</row>
    <row r="156" spans="1:56" x14ac:dyDescent="0.25">
      <c r="A156" t="e">
        <f t="shared" ref="A156:A200" si="16">+A155+1</f>
        <v>#VALUE!</v>
      </c>
      <c r="B156" s="6"/>
      <c r="C156" s="54"/>
      <c r="D156" s="15"/>
      <c r="E156" s="54"/>
      <c r="F156" s="15"/>
      <c r="G156" s="54"/>
      <c r="H156" s="15"/>
      <c r="I156" s="54"/>
      <c r="J156" s="15"/>
      <c r="K156" s="54"/>
      <c r="L156" s="15"/>
      <c r="M156" s="54"/>
      <c r="N156" s="15"/>
      <c r="O156" s="54"/>
      <c r="P156" s="15"/>
      <c r="Q156" s="54"/>
      <c r="R156" s="15"/>
      <c r="S156" s="54"/>
      <c r="T156" s="15"/>
      <c r="U156" s="54"/>
      <c r="V156" s="15"/>
      <c r="W156" s="54"/>
      <c r="X156" s="15"/>
      <c r="Y156" s="54"/>
      <c r="Z156" s="15"/>
      <c r="AA156" s="54"/>
      <c r="AB156" s="15"/>
      <c r="AC156" s="54"/>
      <c r="AD156" s="15"/>
      <c r="AE156" s="54"/>
      <c r="AF156" s="15"/>
      <c r="AG156" s="54"/>
      <c r="AH156" s="15"/>
      <c r="AI156" s="54"/>
      <c r="AJ156" s="15"/>
      <c r="AK156" s="54"/>
      <c r="AL156" s="15"/>
      <c r="AM156" s="54"/>
      <c r="AN156" s="15"/>
      <c r="AQ156" s="41">
        <f t="shared" si="13"/>
        <v>0</v>
      </c>
      <c r="AR156" s="71">
        <f t="shared" si="13"/>
        <v>0</v>
      </c>
      <c r="AS156">
        <f t="shared" si="14"/>
        <v>0</v>
      </c>
      <c r="AT156" t="e">
        <f t="shared" si="15"/>
        <v>#DIV/0!</v>
      </c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</row>
    <row r="157" spans="1:56" x14ac:dyDescent="0.25">
      <c r="A157" t="e">
        <f t="shared" si="16"/>
        <v>#VALUE!</v>
      </c>
      <c r="B157" s="6"/>
      <c r="C157" s="54"/>
      <c r="D157" s="15"/>
      <c r="E157" s="54"/>
      <c r="F157" s="15"/>
      <c r="G157" s="54"/>
      <c r="H157" s="15"/>
      <c r="I157" s="54"/>
      <c r="J157" s="15"/>
      <c r="K157" s="54"/>
      <c r="L157" s="15"/>
      <c r="M157" s="54"/>
      <c r="N157" s="15"/>
      <c r="O157" s="54"/>
      <c r="P157" s="15"/>
      <c r="Q157" s="54"/>
      <c r="R157" s="15"/>
      <c r="S157" s="54"/>
      <c r="T157" s="15"/>
      <c r="U157" s="54"/>
      <c r="V157" s="15"/>
      <c r="W157" s="54"/>
      <c r="X157" s="15"/>
      <c r="Y157" s="54"/>
      <c r="Z157" s="15"/>
      <c r="AA157" s="54"/>
      <c r="AB157" s="15"/>
      <c r="AC157" s="54"/>
      <c r="AD157" s="15"/>
      <c r="AE157" s="54"/>
      <c r="AF157" s="15"/>
      <c r="AG157" s="54"/>
      <c r="AH157" s="15"/>
      <c r="AI157" s="54"/>
      <c r="AJ157" s="15"/>
      <c r="AK157" s="54"/>
      <c r="AL157" s="15"/>
      <c r="AM157" s="54"/>
      <c r="AN157" s="15"/>
      <c r="AQ157" s="41">
        <f t="shared" si="13"/>
        <v>0</v>
      </c>
      <c r="AR157" s="71">
        <f t="shared" si="13"/>
        <v>0</v>
      </c>
      <c r="AS157">
        <f t="shared" si="14"/>
        <v>0</v>
      </c>
      <c r="AT157" t="e">
        <f t="shared" si="15"/>
        <v>#DIV/0!</v>
      </c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</row>
    <row r="158" spans="1:56" x14ac:dyDescent="0.25">
      <c r="A158" t="e">
        <f t="shared" si="16"/>
        <v>#VALUE!</v>
      </c>
      <c r="B158" s="6"/>
      <c r="C158" s="54"/>
      <c r="D158" s="15"/>
      <c r="E158" s="54"/>
      <c r="F158" s="15"/>
      <c r="G158" s="54"/>
      <c r="H158" s="15"/>
      <c r="I158" s="54"/>
      <c r="J158" s="15"/>
      <c r="K158" s="54"/>
      <c r="L158" s="15"/>
      <c r="M158" s="54"/>
      <c r="N158" s="15"/>
      <c r="O158" s="54"/>
      <c r="P158" s="15"/>
      <c r="Q158" s="54"/>
      <c r="R158" s="15"/>
      <c r="S158" s="54"/>
      <c r="T158" s="15"/>
      <c r="U158" s="54"/>
      <c r="V158" s="15"/>
      <c r="W158" s="54"/>
      <c r="X158" s="15"/>
      <c r="Y158" s="54"/>
      <c r="Z158" s="15"/>
      <c r="AA158" s="54"/>
      <c r="AB158" s="15"/>
      <c r="AC158" s="54"/>
      <c r="AD158" s="15"/>
      <c r="AE158" s="54"/>
      <c r="AF158" s="15"/>
      <c r="AG158" s="54"/>
      <c r="AH158" s="15"/>
      <c r="AI158" s="54"/>
      <c r="AJ158" s="15"/>
      <c r="AK158" s="54"/>
      <c r="AL158" s="15"/>
      <c r="AM158" s="54"/>
      <c r="AN158" s="15"/>
      <c r="AQ158" s="41">
        <f t="shared" si="13"/>
        <v>0</v>
      </c>
      <c r="AR158" s="71">
        <f t="shared" si="13"/>
        <v>0</v>
      </c>
      <c r="AS158">
        <f t="shared" si="14"/>
        <v>0</v>
      </c>
      <c r="AT158" t="e">
        <f t="shared" si="15"/>
        <v>#DIV/0!</v>
      </c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</row>
    <row r="159" spans="1:56" x14ac:dyDescent="0.25">
      <c r="A159" t="e">
        <f t="shared" si="16"/>
        <v>#VALUE!</v>
      </c>
      <c r="B159" s="6"/>
      <c r="C159" s="54"/>
      <c r="D159" s="15"/>
      <c r="E159" s="54"/>
      <c r="F159" s="15"/>
      <c r="G159" s="54"/>
      <c r="H159" s="15"/>
      <c r="I159" s="54"/>
      <c r="J159" s="15"/>
      <c r="K159" s="54"/>
      <c r="L159" s="15"/>
      <c r="M159" s="54"/>
      <c r="N159" s="15"/>
      <c r="O159" s="54"/>
      <c r="P159" s="15"/>
      <c r="Q159" s="54"/>
      <c r="R159" s="15"/>
      <c r="S159" s="54"/>
      <c r="T159" s="15"/>
      <c r="U159" s="54"/>
      <c r="V159" s="15"/>
      <c r="W159" s="54"/>
      <c r="X159" s="15"/>
      <c r="Y159" s="54"/>
      <c r="Z159" s="15"/>
      <c r="AA159" s="54"/>
      <c r="AB159" s="15"/>
      <c r="AC159" s="54"/>
      <c r="AD159" s="15"/>
      <c r="AE159" s="54"/>
      <c r="AF159" s="15"/>
      <c r="AG159" s="54"/>
      <c r="AH159" s="15"/>
      <c r="AI159" s="54"/>
      <c r="AJ159" s="15"/>
      <c r="AK159" s="54"/>
      <c r="AL159" s="15"/>
      <c r="AM159" s="54"/>
      <c r="AN159" s="15"/>
      <c r="AQ159" s="41">
        <f t="shared" si="13"/>
        <v>0</v>
      </c>
      <c r="AR159" s="71">
        <f t="shared" si="13"/>
        <v>0</v>
      </c>
      <c r="AS159">
        <f t="shared" si="14"/>
        <v>0</v>
      </c>
      <c r="AT159" t="e">
        <f t="shared" si="15"/>
        <v>#DIV/0!</v>
      </c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</row>
    <row r="160" spans="1:56" x14ac:dyDescent="0.25">
      <c r="A160" t="e">
        <f t="shared" si="16"/>
        <v>#VALUE!</v>
      </c>
      <c r="B160" s="6"/>
      <c r="C160" s="54"/>
      <c r="D160" s="15"/>
      <c r="E160" s="54"/>
      <c r="F160" s="15"/>
      <c r="G160" s="54"/>
      <c r="H160" s="15"/>
      <c r="I160" s="54"/>
      <c r="J160" s="15"/>
      <c r="K160" s="54"/>
      <c r="L160" s="15"/>
      <c r="M160" s="54"/>
      <c r="N160" s="15"/>
      <c r="O160" s="54"/>
      <c r="P160" s="15"/>
      <c r="Q160" s="54"/>
      <c r="R160" s="15"/>
      <c r="S160" s="54"/>
      <c r="T160" s="15"/>
      <c r="U160" s="54"/>
      <c r="V160" s="15"/>
      <c r="W160" s="54"/>
      <c r="X160" s="15"/>
      <c r="Y160" s="54"/>
      <c r="Z160" s="15"/>
      <c r="AA160" s="54"/>
      <c r="AB160" s="15"/>
      <c r="AC160" s="54"/>
      <c r="AD160" s="15"/>
      <c r="AE160" s="54"/>
      <c r="AF160" s="15"/>
      <c r="AG160" s="54"/>
      <c r="AH160" s="15"/>
      <c r="AI160" s="54"/>
      <c r="AJ160" s="15"/>
      <c r="AK160" s="54"/>
      <c r="AL160" s="15"/>
      <c r="AM160" s="54"/>
      <c r="AN160" s="15"/>
      <c r="AQ160" s="41">
        <f t="shared" si="13"/>
        <v>0</v>
      </c>
      <c r="AR160" s="71">
        <f t="shared" si="13"/>
        <v>0</v>
      </c>
      <c r="AS160">
        <f t="shared" si="14"/>
        <v>0</v>
      </c>
      <c r="AT160" t="e">
        <f t="shared" si="15"/>
        <v>#DIV/0!</v>
      </c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</row>
    <row r="161" spans="1:56" x14ac:dyDescent="0.25">
      <c r="A161" t="e">
        <f t="shared" si="16"/>
        <v>#VALUE!</v>
      </c>
      <c r="B161" s="6"/>
      <c r="C161" s="54"/>
      <c r="D161" s="15"/>
      <c r="E161" s="54"/>
      <c r="F161" s="15"/>
      <c r="G161" s="54"/>
      <c r="H161" s="15"/>
      <c r="I161" s="54"/>
      <c r="J161" s="15"/>
      <c r="K161" s="54"/>
      <c r="L161" s="15"/>
      <c r="M161" s="54"/>
      <c r="N161" s="15"/>
      <c r="O161" s="54"/>
      <c r="P161" s="15"/>
      <c r="Q161" s="54"/>
      <c r="R161" s="15"/>
      <c r="S161" s="54"/>
      <c r="T161" s="15"/>
      <c r="U161" s="54"/>
      <c r="V161" s="15"/>
      <c r="W161" s="54"/>
      <c r="X161" s="15"/>
      <c r="Y161" s="54"/>
      <c r="Z161" s="15"/>
      <c r="AA161" s="54"/>
      <c r="AB161" s="15"/>
      <c r="AC161" s="54"/>
      <c r="AD161" s="15"/>
      <c r="AE161" s="54"/>
      <c r="AF161" s="15"/>
      <c r="AG161" s="54"/>
      <c r="AH161" s="15"/>
      <c r="AI161" s="54"/>
      <c r="AJ161" s="15"/>
      <c r="AK161" s="54"/>
      <c r="AL161" s="15"/>
      <c r="AM161" s="54"/>
      <c r="AN161" s="15"/>
      <c r="AQ161" s="41">
        <f t="shared" si="13"/>
        <v>0</v>
      </c>
      <c r="AR161" s="71">
        <f t="shared" si="13"/>
        <v>0</v>
      </c>
      <c r="AS161">
        <f t="shared" si="14"/>
        <v>0</v>
      </c>
      <c r="AT161" t="e">
        <f t="shared" si="15"/>
        <v>#DIV/0!</v>
      </c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</row>
    <row r="162" spans="1:56" x14ac:dyDescent="0.25">
      <c r="A162" t="e">
        <f t="shared" si="16"/>
        <v>#VALUE!</v>
      </c>
      <c r="B162" s="6"/>
      <c r="C162" s="54"/>
      <c r="D162" s="15"/>
      <c r="E162" s="54"/>
      <c r="F162" s="15"/>
      <c r="G162" s="54"/>
      <c r="H162" s="15"/>
      <c r="I162" s="54"/>
      <c r="J162" s="15"/>
      <c r="K162" s="54"/>
      <c r="L162" s="15"/>
      <c r="M162" s="54"/>
      <c r="N162" s="15"/>
      <c r="O162" s="54"/>
      <c r="P162" s="15"/>
      <c r="Q162" s="54"/>
      <c r="R162" s="15"/>
      <c r="S162" s="54"/>
      <c r="T162" s="15"/>
      <c r="U162" s="54"/>
      <c r="V162" s="15"/>
      <c r="W162" s="54"/>
      <c r="X162" s="15"/>
      <c r="Y162" s="54"/>
      <c r="Z162" s="15"/>
      <c r="AA162" s="54"/>
      <c r="AB162" s="15"/>
      <c r="AC162" s="54"/>
      <c r="AD162" s="15"/>
      <c r="AE162" s="54"/>
      <c r="AF162" s="15"/>
      <c r="AG162" s="54"/>
      <c r="AH162" s="15"/>
      <c r="AI162" s="54"/>
      <c r="AJ162" s="15"/>
      <c r="AK162" s="54"/>
      <c r="AL162" s="15"/>
      <c r="AM162" s="54"/>
      <c r="AN162" s="15"/>
      <c r="AQ162" s="41">
        <f t="shared" si="13"/>
        <v>0</v>
      </c>
      <c r="AR162" s="71">
        <f t="shared" si="13"/>
        <v>0</v>
      </c>
      <c r="AS162">
        <f t="shared" si="14"/>
        <v>0</v>
      </c>
      <c r="AT162" t="e">
        <f t="shared" si="15"/>
        <v>#DIV/0!</v>
      </c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</row>
    <row r="163" spans="1:56" x14ac:dyDescent="0.25">
      <c r="A163" t="e">
        <f t="shared" si="16"/>
        <v>#VALUE!</v>
      </c>
      <c r="B163" s="6"/>
      <c r="C163" s="54"/>
      <c r="D163" s="15"/>
      <c r="E163" s="54"/>
      <c r="F163" s="15"/>
      <c r="G163" s="54"/>
      <c r="H163" s="15"/>
      <c r="I163" s="54"/>
      <c r="J163" s="15"/>
      <c r="K163" s="54"/>
      <c r="L163" s="15"/>
      <c r="M163" s="54"/>
      <c r="N163" s="15"/>
      <c r="O163" s="54"/>
      <c r="P163" s="15"/>
      <c r="Q163" s="54"/>
      <c r="R163" s="15"/>
      <c r="S163" s="54"/>
      <c r="T163" s="15"/>
      <c r="U163" s="54"/>
      <c r="V163" s="15"/>
      <c r="W163" s="54"/>
      <c r="X163" s="15"/>
      <c r="Y163" s="54"/>
      <c r="Z163" s="15"/>
      <c r="AA163" s="54"/>
      <c r="AB163" s="15"/>
      <c r="AC163" s="54"/>
      <c r="AD163" s="15"/>
      <c r="AE163" s="54"/>
      <c r="AF163" s="15"/>
      <c r="AG163" s="54"/>
      <c r="AH163" s="15"/>
      <c r="AI163" s="54"/>
      <c r="AJ163" s="15"/>
      <c r="AK163" s="54"/>
      <c r="AL163" s="15"/>
      <c r="AM163" s="54"/>
      <c r="AN163" s="15"/>
      <c r="AQ163" s="41">
        <f t="shared" si="13"/>
        <v>0</v>
      </c>
      <c r="AR163" s="71">
        <f t="shared" si="13"/>
        <v>0</v>
      </c>
      <c r="AS163">
        <f t="shared" si="14"/>
        <v>0</v>
      </c>
      <c r="AT163" t="e">
        <f t="shared" si="15"/>
        <v>#DIV/0!</v>
      </c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</row>
    <row r="164" spans="1:56" x14ac:dyDescent="0.25">
      <c r="A164" t="e">
        <f t="shared" si="16"/>
        <v>#VALUE!</v>
      </c>
      <c r="B164" s="6"/>
      <c r="C164" s="54"/>
      <c r="D164" s="15"/>
      <c r="E164" s="54"/>
      <c r="F164" s="15"/>
      <c r="G164" s="54"/>
      <c r="H164" s="15"/>
      <c r="I164" s="54"/>
      <c r="J164" s="15"/>
      <c r="K164" s="54"/>
      <c r="L164" s="15"/>
      <c r="M164" s="54"/>
      <c r="N164" s="15"/>
      <c r="O164" s="54"/>
      <c r="P164" s="15"/>
      <c r="Q164" s="54"/>
      <c r="R164" s="15"/>
      <c r="S164" s="54"/>
      <c r="T164" s="15"/>
      <c r="U164" s="54"/>
      <c r="V164" s="15"/>
      <c r="W164" s="54"/>
      <c r="X164" s="15"/>
      <c r="Y164" s="54"/>
      <c r="Z164" s="15"/>
      <c r="AA164" s="54"/>
      <c r="AB164" s="15"/>
      <c r="AC164" s="54"/>
      <c r="AD164" s="15"/>
      <c r="AE164" s="54"/>
      <c r="AF164" s="15"/>
      <c r="AG164" s="54"/>
      <c r="AH164" s="15"/>
      <c r="AI164" s="54"/>
      <c r="AJ164" s="15"/>
      <c r="AK164" s="54"/>
      <c r="AL164" s="15"/>
      <c r="AM164" s="54"/>
      <c r="AN164" s="15"/>
      <c r="AQ164" s="41">
        <f t="shared" si="13"/>
        <v>0</v>
      </c>
      <c r="AR164" s="71">
        <f t="shared" si="13"/>
        <v>0</v>
      </c>
      <c r="AS164">
        <f t="shared" si="14"/>
        <v>0</v>
      </c>
      <c r="AT164" t="e">
        <f t="shared" si="15"/>
        <v>#DIV/0!</v>
      </c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</row>
    <row r="165" spans="1:56" x14ac:dyDescent="0.25">
      <c r="A165" t="e">
        <f t="shared" si="16"/>
        <v>#VALUE!</v>
      </c>
      <c r="B165" s="6"/>
      <c r="C165" s="54"/>
      <c r="D165" s="15"/>
      <c r="E165" s="54"/>
      <c r="F165" s="15"/>
      <c r="G165" s="54"/>
      <c r="H165" s="15"/>
      <c r="I165" s="54"/>
      <c r="J165" s="15"/>
      <c r="K165" s="54"/>
      <c r="L165" s="15"/>
      <c r="M165" s="54"/>
      <c r="N165" s="15"/>
      <c r="O165" s="54"/>
      <c r="P165" s="15"/>
      <c r="Q165" s="54"/>
      <c r="R165" s="15"/>
      <c r="S165" s="54"/>
      <c r="T165" s="15"/>
      <c r="U165" s="54"/>
      <c r="V165" s="15"/>
      <c r="W165" s="54"/>
      <c r="X165" s="15"/>
      <c r="Y165" s="54"/>
      <c r="Z165" s="15"/>
      <c r="AA165" s="54"/>
      <c r="AB165" s="15"/>
      <c r="AC165" s="54"/>
      <c r="AD165" s="15"/>
      <c r="AE165" s="54"/>
      <c r="AF165" s="15"/>
      <c r="AG165" s="54"/>
      <c r="AH165" s="15"/>
      <c r="AI165" s="54"/>
      <c r="AJ165" s="15"/>
      <c r="AK165" s="54"/>
      <c r="AL165" s="15"/>
      <c r="AM165" s="54"/>
      <c r="AN165" s="15"/>
      <c r="AQ165" s="41">
        <f t="shared" si="13"/>
        <v>0</v>
      </c>
      <c r="AR165" s="71">
        <f t="shared" si="13"/>
        <v>0</v>
      </c>
      <c r="AS165">
        <f t="shared" si="14"/>
        <v>0</v>
      </c>
      <c r="AT165" t="e">
        <f t="shared" si="15"/>
        <v>#DIV/0!</v>
      </c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</row>
    <row r="166" spans="1:56" x14ac:dyDescent="0.25">
      <c r="A166" t="e">
        <f t="shared" si="16"/>
        <v>#VALUE!</v>
      </c>
      <c r="B166" s="6"/>
      <c r="C166" s="54"/>
      <c r="D166" s="15"/>
      <c r="E166" s="54"/>
      <c r="F166" s="15"/>
      <c r="G166" s="54"/>
      <c r="H166" s="15"/>
      <c r="I166" s="54"/>
      <c r="J166" s="15"/>
      <c r="K166" s="54"/>
      <c r="L166" s="15"/>
      <c r="M166" s="54"/>
      <c r="N166" s="15"/>
      <c r="O166" s="54"/>
      <c r="P166" s="15"/>
      <c r="Q166" s="54"/>
      <c r="R166" s="15"/>
      <c r="S166" s="54"/>
      <c r="T166" s="15"/>
      <c r="U166" s="54"/>
      <c r="V166" s="15"/>
      <c r="W166" s="54"/>
      <c r="X166" s="15"/>
      <c r="Y166" s="54"/>
      <c r="Z166" s="15"/>
      <c r="AA166" s="54"/>
      <c r="AB166" s="15"/>
      <c r="AC166" s="54"/>
      <c r="AD166" s="15"/>
      <c r="AE166" s="54"/>
      <c r="AF166" s="15"/>
      <c r="AG166" s="54"/>
      <c r="AH166" s="15"/>
      <c r="AI166" s="54"/>
      <c r="AJ166" s="15"/>
      <c r="AK166" s="54"/>
      <c r="AL166" s="15"/>
      <c r="AM166" s="54"/>
      <c r="AN166" s="15"/>
      <c r="AQ166" s="41">
        <f t="shared" si="13"/>
        <v>0</v>
      </c>
      <c r="AR166" s="71">
        <f t="shared" si="13"/>
        <v>0</v>
      </c>
      <c r="AS166">
        <f t="shared" si="14"/>
        <v>0</v>
      </c>
      <c r="AT166" t="e">
        <f t="shared" si="15"/>
        <v>#DIV/0!</v>
      </c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</row>
    <row r="167" spans="1:56" x14ac:dyDescent="0.25">
      <c r="A167" t="e">
        <f t="shared" si="16"/>
        <v>#VALUE!</v>
      </c>
      <c r="B167" s="6"/>
      <c r="C167" s="54"/>
      <c r="D167" s="15"/>
      <c r="E167" s="54"/>
      <c r="F167" s="15"/>
      <c r="G167" s="54"/>
      <c r="H167" s="15"/>
      <c r="I167" s="54"/>
      <c r="J167" s="15"/>
      <c r="K167" s="54"/>
      <c r="L167" s="15"/>
      <c r="M167" s="54"/>
      <c r="N167" s="15"/>
      <c r="O167" s="54"/>
      <c r="P167" s="15"/>
      <c r="Q167" s="54"/>
      <c r="R167" s="15"/>
      <c r="S167" s="54"/>
      <c r="T167" s="15"/>
      <c r="U167" s="54"/>
      <c r="V167" s="15"/>
      <c r="W167" s="54"/>
      <c r="X167" s="15"/>
      <c r="Y167" s="54"/>
      <c r="Z167" s="15"/>
      <c r="AA167" s="54"/>
      <c r="AB167" s="15"/>
      <c r="AC167" s="54"/>
      <c r="AD167" s="15"/>
      <c r="AE167" s="54"/>
      <c r="AF167" s="15"/>
      <c r="AG167" s="54"/>
      <c r="AH167" s="15"/>
      <c r="AI167" s="54"/>
      <c r="AJ167" s="15"/>
      <c r="AK167" s="54"/>
      <c r="AL167" s="15"/>
      <c r="AM167" s="54"/>
      <c r="AN167" s="15"/>
      <c r="AQ167" s="41">
        <f t="shared" si="13"/>
        <v>0</v>
      </c>
      <c r="AR167" s="71">
        <f t="shared" si="13"/>
        <v>0</v>
      </c>
      <c r="AS167">
        <f t="shared" si="14"/>
        <v>0</v>
      </c>
      <c r="AT167" t="e">
        <f t="shared" si="15"/>
        <v>#DIV/0!</v>
      </c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</row>
    <row r="168" spans="1:56" x14ac:dyDescent="0.25">
      <c r="A168" t="e">
        <f t="shared" si="16"/>
        <v>#VALUE!</v>
      </c>
      <c r="B168" s="6"/>
      <c r="C168" s="54"/>
      <c r="D168" s="15"/>
      <c r="E168" s="54"/>
      <c r="F168" s="15"/>
      <c r="G168" s="54"/>
      <c r="H168" s="15"/>
      <c r="I168" s="54"/>
      <c r="J168" s="15"/>
      <c r="K168" s="54"/>
      <c r="L168" s="15"/>
      <c r="M168" s="54"/>
      <c r="N168" s="15"/>
      <c r="O168" s="54"/>
      <c r="P168" s="15"/>
      <c r="Q168" s="54"/>
      <c r="R168" s="15"/>
      <c r="S168" s="54"/>
      <c r="T168" s="15"/>
      <c r="U168" s="54"/>
      <c r="V168" s="15"/>
      <c r="W168" s="54"/>
      <c r="X168" s="15"/>
      <c r="Y168" s="54"/>
      <c r="Z168" s="15"/>
      <c r="AA168" s="54"/>
      <c r="AB168" s="15"/>
      <c r="AC168" s="54"/>
      <c r="AD168" s="15"/>
      <c r="AE168" s="54"/>
      <c r="AF168" s="15"/>
      <c r="AG168" s="54"/>
      <c r="AH168" s="15"/>
      <c r="AI168" s="54"/>
      <c r="AJ168" s="15"/>
      <c r="AK168" s="54"/>
      <c r="AL168" s="15"/>
      <c r="AM168" s="54"/>
      <c r="AN168" s="15"/>
      <c r="AQ168" s="41">
        <f t="shared" si="13"/>
        <v>0</v>
      </c>
      <c r="AR168" s="71">
        <f t="shared" si="13"/>
        <v>0</v>
      </c>
      <c r="AS168">
        <f t="shared" si="14"/>
        <v>0</v>
      </c>
      <c r="AT168" t="e">
        <f t="shared" si="15"/>
        <v>#DIV/0!</v>
      </c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</row>
    <row r="169" spans="1:56" x14ac:dyDescent="0.25">
      <c r="A169" t="e">
        <f t="shared" si="16"/>
        <v>#VALUE!</v>
      </c>
      <c r="B169" s="6"/>
      <c r="C169" s="54"/>
      <c r="D169" s="15"/>
      <c r="E169" s="54"/>
      <c r="F169" s="15"/>
      <c r="G169" s="54"/>
      <c r="H169" s="15"/>
      <c r="I169" s="54"/>
      <c r="J169" s="15"/>
      <c r="K169" s="54"/>
      <c r="L169" s="15"/>
      <c r="M169" s="54"/>
      <c r="N169" s="15"/>
      <c r="O169" s="54"/>
      <c r="P169" s="15"/>
      <c r="Q169" s="54"/>
      <c r="R169" s="15"/>
      <c r="S169" s="54"/>
      <c r="T169" s="15"/>
      <c r="U169" s="54"/>
      <c r="V169" s="15"/>
      <c r="W169" s="54"/>
      <c r="X169" s="15"/>
      <c r="Y169" s="54"/>
      <c r="Z169" s="15"/>
      <c r="AA169" s="54"/>
      <c r="AB169" s="15"/>
      <c r="AC169" s="54"/>
      <c r="AD169" s="15"/>
      <c r="AE169" s="54"/>
      <c r="AF169" s="15"/>
      <c r="AG169" s="54"/>
      <c r="AH169" s="15"/>
      <c r="AI169" s="54"/>
      <c r="AJ169" s="15"/>
      <c r="AK169" s="54"/>
      <c r="AL169" s="15"/>
      <c r="AM169" s="54"/>
      <c r="AN169" s="15"/>
      <c r="AQ169" s="41">
        <f t="shared" si="13"/>
        <v>0</v>
      </c>
      <c r="AR169" s="71">
        <f t="shared" si="13"/>
        <v>0</v>
      </c>
      <c r="AS169">
        <f t="shared" si="14"/>
        <v>0</v>
      </c>
      <c r="AT169" t="e">
        <f t="shared" si="15"/>
        <v>#DIV/0!</v>
      </c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</row>
    <row r="170" spans="1:56" x14ac:dyDescent="0.25">
      <c r="A170" t="e">
        <f t="shared" si="16"/>
        <v>#VALUE!</v>
      </c>
      <c r="B170" s="6"/>
      <c r="C170" s="54"/>
      <c r="D170" s="15"/>
      <c r="E170" s="54"/>
      <c r="F170" s="15"/>
      <c r="G170" s="54"/>
      <c r="H170" s="15"/>
      <c r="I170" s="54"/>
      <c r="J170" s="15"/>
      <c r="K170" s="54"/>
      <c r="L170" s="15"/>
      <c r="M170" s="54"/>
      <c r="N170" s="15"/>
      <c r="O170" s="54"/>
      <c r="P170" s="15"/>
      <c r="Q170" s="54"/>
      <c r="R170" s="15"/>
      <c r="S170" s="54"/>
      <c r="T170" s="15"/>
      <c r="U170" s="54"/>
      <c r="V170" s="15"/>
      <c r="W170" s="54"/>
      <c r="X170" s="15"/>
      <c r="Y170" s="54"/>
      <c r="Z170" s="15"/>
      <c r="AA170" s="54"/>
      <c r="AB170" s="15"/>
      <c r="AC170" s="54"/>
      <c r="AD170" s="15"/>
      <c r="AE170" s="54"/>
      <c r="AF170" s="15"/>
      <c r="AG170" s="54"/>
      <c r="AH170" s="15"/>
      <c r="AI170" s="54"/>
      <c r="AJ170" s="15"/>
      <c r="AK170" s="54"/>
      <c r="AL170" s="15"/>
      <c r="AM170" s="54"/>
      <c r="AN170" s="15"/>
      <c r="AQ170" s="41">
        <f t="shared" si="13"/>
        <v>0</v>
      </c>
      <c r="AR170" s="71">
        <f t="shared" si="13"/>
        <v>0</v>
      </c>
      <c r="AS170">
        <f t="shared" si="14"/>
        <v>0</v>
      </c>
      <c r="AT170" t="e">
        <f t="shared" si="15"/>
        <v>#DIV/0!</v>
      </c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</row>
    <row r="171" spans="1:56" x14ac:dyDescent="0.25">
      <c r="A171" t="e">
        <f t="shared" si="16"/>
        <v>#VALUE!</v>
      </c>
      <c r="B171" s="6"/>
      <c r="C171" s="54"/>
      <c r="D171" s="15"/>
      <c r="E171" s="54"/>
      <c r="F171" s="15"/>
      <c r="G171" s="54"/>
      <c r="H171" s="15"/>
      <c r="I171" s="54"/>
      <c r="J171" s="15"/>
      <c r="K171" s="54"/>
      <c r="L171" s="15"/>
      <c r="M171" s="54"/>
      <c r="N171" s="15"/>
      <c r="O171" s="54"/>
      <c r="P171" s="15"/>
      <c r="Q171" s="54"/>
      <c r="R171" s="15"/>
      <c r="S171" s="54"/>
      <c r="T171" s="15"/>
      <c r="U171" s="54"/>
      <c r="V171" s="15"/>
      <c r="W171" s="54"/>
      <c r="X171" s="15"/>
      <c r="Y171" s="54"/>
      <c r="Z171" s="15"/>
      <c r="AA171" s="54"/>
      <c r="AB171" s="15"/>
      <c r="AC171" s="54"/>
      <c r="AD171" s="15"/>
      <c r="AE171" s="54"/>
      <c r="AF171" s="15"/>
      <c r="AG171" s="54"/>
      <c r="AH171" s="15"/>
      <c r="AI171" s="54"/>
      <c r="AJ171" s="15"/>
      <c r="AK171" s="54"/>
      <c r="AL171" s="15"/>
      <c r="AM171" s="54"/>
      <c r="AN171" s="15"/>
      <c r="AQ171" s="41">
        <f t="shared" si="13"/>
        <v>0</v>
      </c>
      <c r="AR171" s="71">
        <f t="shared" si="13"/>
        <v>0</v>
      </c>
      <c r="AS171">
        <f t="shared" si="14"/>
        <v>0</v>
      </c>
      <c r="AT171" t="e">
        <f t="shared" si="15"/>
        <v>#DIV/0!</v>
      </c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</row>
    <row r="172" spans="1:56" x14ac:dyDescent="0.25">
      <c r="A172" t="e">
        <f t="shared" si="16"/>
        <v>#VALUE!</v>
      </c>
      <c r="B172" s="6"/>
      <c r="C172" s="54"/>
      <c r="D172" s="15"/>
      <c r="E172" s="54"/>
      <c r="F172" s="15"/>
      <c r="G172" s="54"/>
      <c r="H172" s="15"/>
      <c r="I172" s="54"/>
      <c r="J172" s="15"/>
      <c r="K172" s="54"/>
      <c r="L172" s="15"/>
      <c r="M172" s="54"/>
      <c r="N172" s="15"/>
      <c r="O172" s="54"/>
      <c r="P172" s="15"/>
      <c r="Q172" s="54"/>
      <c r="R172" s="15"/>
      <c r="S172" s="54"/>
      <c r="T172" s="15"/>
      <c r="U172" s="54"/>
      <c r="V172" s="15"/>
      <c r="W172" s="54"/>
      <c r="X172" s="15"/>
      <c r="Y172" s="54"/>
      <c r="Z172" s="15"/>
      <c r="AA172" s="54"/>
      <c r="AB172" s="15"/>
      <c r="AC172" s="54"/>
      <c r="AD172" s="15"/>
      <c r="AE172" s="54"/>
      <c r="AF172" s="15"/>
      <c r="AG172" s="54"/>
      <c r="AH172" s="15"/>
      <c r="AI172" s="54"/>
      <c r="AJ172" s="15"/>
      <c r="AK172" s="54"/>
      <c r="AL172" s="15"/>
      <c r="AM172" s="54"/>
      <c r="AN172" s="15"/>
      <c r="AQ172" s="41">
        <f t="shared" si="13"/>
        <v>0</v>
      </c>
      <c r="AR172" s="71">
        <f t="shared" si="13"/>
        <v>0</v>
      </c>
      <c r="AS172">
        <f t="shared" si="14"/>
        <v>0</v>
      </c>
      <c r="AT172" t="e">
        <f t="shared" si="15"/>
        <v>#DIV/0!</v>
      </c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</row>
    <row r="173" spans="1:56" x14ac:dyDescent="0.25">
      <c r="A173" t="e">
        <f t="shared" si="16"/>
        <v>#VALUE!</v>
      </c>
      <c r="B173" s="6"/>
      <c r="C173" s="54"/>
      <c r="D173" s="15"/>
      <c r="E173" s="54"/>
      <c r="F173" s="15"/>
      <c r="G173" s="54"/>
      <c r="H173" s="15"/>
      <c r="I173" s="54"/>
      <c r="J173" s="15"/>
      <c r="K173" s="54"/>
      <c r="L173" s="15"/>
      <c r="M173" s="54"/>
      <c r="N173" s="15"/>
      <c r="O173" s="54"/>
      <c r="P173" s="15"/>
      <c r="Q173" s="54"/>
      <c r="R173" s="15"/>
      <c r="S173" s="54"/>
      <c r="T173" s="15"/>
      <c r="U173" s="54"/>
      <c r="V173" s="15"/>
      <c r="W173" s="54"/>
      <c r="X173" s="15"/>
      <c r="Y173" s="54"/>
      <c r="Z173" s="15"/>
      <c r="AA173" s="54"/>
      <c r="AB173" s="15"/>
      <c r="AC173" s="54"/>
      <c r="AD173" s="15"/>
      <c r="AE173" s="54"/>
      <c r="AF173" s="15"/>
      <c r="AG173" s="54"/>
      <c r="AH173" s="15"/>
      <c r="AI173" s="54"/>
      <c r="AJ173" s="15"/>
      <c r="AK173" s="54"/>
      <c r="AL173" s="15"/>
      <c r="AM173" s="54"/>
      <c r="AN173" s="15"/>
      <c r="AQ173" s="41">
        <f t="shared" si="13"/>
        <v>0</v>
      </c>
      <c r="AR173" s="71">
        <f t="shared" si="13"/>
        <v>0</v>
      </c>
      <c r="AS173">
        <f t="shared" si="14"/>
        <v>0</v>
      </c>
      <c r="AT173" t="e">
        <f t="shared" si="15"/>
        <v>#DIV/0!</v>
      </c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</row>
    <row r="174" spans="1:56" x14ac:dyDescent="0.25">
      <c r="A174" t="e">
        <f t="shared" si="16"/>
        <v>#VALUE!</v>
      </c>
      <c r="B174" s="6"/>
      <c r="C174" s="54"/>
      <c r="D174" s="15"/>
      <c r="E174" s="54"/>
      <c r="F174" s="15"/>
      <c r="G174" s="54"/>
      <c r="H174" s="15"/>
      <c r="I174" s="54"/>
      <c r="J174" s="15"/>
      <c r="K174" s="54"/>
      <c r="L174" s="15"/>
      <c r="M174" s="54"/>
      <c r="N174" s="15"/>
      <c r="O174" s="54"/>
      <c r="P174" s="15"/>
      <c r="Q174" s="54"/>
      <c r="R174" s="15"/>
      <c r="S174" s="54"/>
      <c r="T174" s="15"/>
      <c r="U174" s="54"/>
      <c r="V174" s="15"/>
      <c r="W174" s="54"/>
      <c r="X174" s="15"/>
      <c r="Y174" s="54"/>
      <c r="Z174" s="15"/>
      <c r="AA174" s="54"/>
      <c r="AB174" s="15"/>
      <c r="AC174" s="54"/>
      <c r="AD174" s="15"/>
      <c r="AE174" s="54"/>
      <c r="AF174" s="15"/>
      <c r="AG174" s="54"/>
      <c r="AH174" s="15"/>
      <c r="AI174" s="54"/>
      <c r="AJ174" s="15"/>
      <c r="AK174" s="54"/>
      <c r="AL174" s="15"/>
      <c r="AM174" s="54"/>
      <c r="AN174" s="15"/>
      <c r="AQ174" s="41">
        <f t="shared" si="13"/>
        <v>0</v>
      </c>
      <c r="AR174" s="71">
        <f t="shared" si="13"/>
        <v>0</v>
      </c>
      <c r="AS174">
        <f t="shared" si="14"/>
        <v>0</v>
      </c>
      <c r="AT174" t="e">
        <f t="shared" si="15"/>
        <v>#DIV/0!</v>
      </c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</row>
    <row r="175" spans="1:56" x14ac:dyDescent="0.25">
      <c r="A175" t="e">
        <f t="shared" si="16"/>
        <v>#VALUE!</v>
      </c>
      <c r="B175" s="6"/>
      <c r="C175" s="54"/>
      <c r="D175" s="15"/>
      <c r="E175" s="54"/>
      <c r="F175" s="15"/>
      <c r="G175" s="54"/>
      <c r="H175" s="15"/>
      <c r="I175" s="54"/>
      <c r="J175" s="15"/>
      <c r="K175" s="54"/>
      <c r="L175" s="15"/>
      <c r="M175" s="54"/>
      <c r="N175" s="15"/>
      <c r="O175" s="54"/>
      <c r="P175" s="15"/>
      <c r="Q175" s="54"/>
      <c r="R175" s="15"/>
      <c r="S175" s="54"/>
      <c r="T175" s="15"/>
      <c r="U175" s="54"/>
      <c r="V175" s="15"/>
      <c r="W175" s="54"/>
      <c r="X175" s="15"/>
      <c r="Y175" s="54"/>
      <c r="Z175" s="15"/>
      <c r="AA175" s="54"/>
      <c r="AB175" s="15"/>
      <c r="AC175" s="54"/>
      <c r="AD175" s="15"/>
      <c r="AE175" s="54"/>
      <c r="AF175" s="15"/>
      <c r="AG175" s="54"/>
      <c r="AH175" s="15"/>
      <c r="AI175" s="54"/>
      <c r="AJ175" s="15"/>
      <c r="AK175" s="54"/>
      <c r="AL175" s="15"/>
      <c r="AM175" s="54"/>
      <c r="AN175" s="15"/>
      <c r="AQ175" s="41">
        <f t="shared" si="13"/>
        <v>0</v>
      </c>
      <c r="AR175" s="71">
        <f t="shared" si="13"/>
        <v>0</v>
      </c>
      <c r="AS175">
        <f t="shared" si="14"/>
        <v>0</v>
      </c>
      <c r="AT175" t="e">
        <f t="shared" si="15"/>
        <v>#DIV/0!</v>
      </c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</row>
    <row r="176" spans="1:56" x14ac:dyDescent="0.25">
      <c r="A176" t="e">
        <f t="shared" si="16"/>
        <v>#VALUE!</v>
      </c>
      <c r="B176" s="6"/>
      <c r="C176" s="54"/>
      <c r="D176" s="15"/>
      <c r="E176" s="54"/>
      <c r="F176" s="15"/>
      <c r="G176" s="54"/>
      <c r="H176" s="15"/>
      <c r="I176" s="54"/>
      <c r="J176" s="15"/>
      <c r="K176" s="54"/>
      <c r="L176" s="15"/>
      <c r="M176" s="54"/>
      <c r="N176" s="15"/>
      <c r="O176" s="54"/>
      <c r="P176" s="15"/>
      <c r="Q176" s="54"/>
      <c r="R176" s="15"/>
      <c r="S176" s="54"/>
      <c r="T176" s="15"/>
      <c r="U176" s="54"/>
      <c r="V176" s="15"/>
      <c r="W176" s="54"/>
      <c r="X176" s="15"/>
      <c r="Y176" s="54"/>
      <c r="Z176" s="15"/>
      <c r="AA176" s="54"/>
      <c r="AB176" s="15"/>
      <c r="AC176" s="54"/>
      <c r="AD176" s="15"/>
      <c r="AE176" s="54"/>
      <c r="AF176" s="15"/>
      <c r="AG176" s="54"/>
      <c r="AH176" s="15"/>
      <c r="AI176" s="54"/>
      <c r="AJ176" s="15"/>
      <c r="AK176" s="54"/>
      <c r="AL176" s="15"/>
      <c r="AM176" s="54"/>
      <c r="AN176" s="15"/>
      <c r="AQ176" s="41">
        <f t="shared" si="13"/>
        <v>0</v>
      </c>
      <c r="AR176" s="71">
        <f t="shared" si="13"/>
        <v>0</v>
      </c>
      <c r="AS176">
        <f t="shared" si="14"/>
        <v>0</v>
      </c>
      <c r="AT176" t="e">
        <f t="shared" si="15"/>
        <v>#DIV/0!</v>
      </c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</row>
    <row r="177" spans="1:56" x14ac:dyDescent="0.25">
      <c r="A177" t="e">
        <f t="shared" si="16"/>
        <v>#VALUE!</v>
      </c>
      <c r="B177" s="6"/>
      <c r="C177" s="54"/>
      <c r="D177" s="15"/>
      <c r="E177" s="54"/>
      <c r="F177" s="15"/>
      <c r="G177" s="54"/>
      <c r="H177" s="15"/>
      <c r="I177" s="54"/>
      <c r="J177" s="15"/>
      <c r="K177" s="54"/>
      <c r="L177" s="15"/>
      <c r="M177" s="54"/>
      <c r="N177" s="15"/>
      <c r="O177" s="54"/>
      <c r="P177" s="15"/>
      <c r="Q177" s="54"/>
      <c r="R177" s="15"/>
      <c r="S177" s="54"/>
      <c r="T177" s="15"/>
      <c r="U177" s="54"/>
      <c r="V177" s="15"/>
      <c r="W177" s="54"/>
      <c r="X177" s="15"/>
      <c r="Y177" s="54"/>
      <c r="Z177" s="15"/>
      <c r="AA177" s="54"/>
      <c r="AB177" s="15"/>
      <c r="AC177" s="54"/>
      <c r="AD177" s="15"/>
      <c r="AE177" s="54"/>
      <c r="AF177" s="15"/>
      <c r="AG177" s="54"/>
      <c r="AH177" s="15"/>
      <c r="AI177" s="54"/>
      <c r="AJ177" s="15"/>
      <c r="AK177" s="54"/>
      <c r="AL177" s="15"/>
      <c r="AM177" s="54"/>
      <c r="AN177" s="15"/>
      <c r="AQ177" s="41">
        <f t="shared" ref="AQ177:AR200" si="17">+C177+E177+G177+I177++K177++M177+O177+Q177+S177+U177+W177+AK177+AM177+Y177+AC177+AE177+AG177+AI177+AA177</f>
        <v>0</v>
      </c>
      <c r="AR177" s="71">
        <f t="shared" si="17"/>
        <v>0</v>
      </c>
      <c r="AS177">
        <f t="shared" si="14"/>
        <v>0</v>
      </c>
      <c r="AT177" t="e">
        <f t="shared" si="15"/>
        <v>#DIV/0!</v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</row>
    <row r="178" spans="1:56" x14ac:dyDescent="0.25">
      <c r="A178" t="e">
        <f t="shared" si="16"/>
        <v>#VALUE!</v>
      </c>
      <c r="B178" s="6"/>
      <c r="C178" s="54"/>
      <c r="D178" s="15"/>
      <c r="E178" s="54"/>
      <c r="F178" s="15"/>
      <c r="G178" s="54"/>
      <c r="H178" s="15"/>
      <c r="I178" s="54"/>
      <c r="J178" s="15"/>
      <c r="K178" s="54"/>
      <c r="L178" s="15"/>
      <c r="M178" s="54"/>
      <c r="N178" s="15"/>
      <c r="O178" s="54"/>
      <c r="P178" s="15"/>
      <c r="Q178" s="54"/>
      <c r="R178" s="15"/>
      <c r="S178" s="54"/>
      <c r="T178" s="15"/>
      <c r="U178" s="54"/>
      <c r="V178" s="15"/>
      <c r="W178" s="54"/>
      <c r="X178" s="15"/>
      <c r="Y178" s="54"/>
      <c r="Z178" s="15"/>
      <c r="AA178" s="54"/>
      <c r="AB178" s="15"/>
      <c r="AC178" s="54"/>
      <c r="AD178" s="15"/>
      <c r="AE178" s="54"/>
      <c r="AF178" s="15"/>
      <c r="AG178" s="54"/>
      <c r="AH178" s="15"/>
      <c r="AI178" s="54"/>
      <c r="AJ178" s="15"/>
      <c r="AK178" s="54"/>
      <c r="AL178" s="15"/>
      <c r="AM178" s="54"/>
      <c r="AN178" s="15"/>
      <c r="AQ178" s="41">
        <f t="shared" si="17"/>
        <v>0</v>
      </c>
      <c r="AR178" s="71">
        <f t="shared" si="17"/>
        <v>0</v>
      </c>
      <c r="AS178">
        <f t="shared" si="14"/>
        <v>0</v>
      </c>
      <c r="AT178" t="e">
        <f t="shared" si="15"/>
        <v>#DIV/0!</v>
      </c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</row>
    <row r="179" spans="1:56" x14ac:dyDescent="0.25">
      <c r="A179" t="e">
        <f t="shared" si="16"/>
        <v>#VALUE!</v>
      </c>
      <c r="B179" s="6"/>
      <c r="C179" s="54"/>
      <c r="D179" s="15"/>
      <c r="E179" s="54"/>
      <c r="F179" s="15"/>
      <c r="G179" s="54"/>
      <c r="H179" s="15"/>
      <c r="I179" s="54"/>
      <c r="J179" s="15"/>
      <c r="K179" s="54"/>
      <c r="L179" s="15"/>
      <c r="M179" s="54"/>
      <c r="N179" s="15"/>
      <c r="O179" s="54"/>
      <c r="P179" s="15"/>
      <c r="Q179" s="54"/>
      <c r="R179" s="15"/>
      <c r="S179" s="54"/>
      <c r="T179" s="15"/>
      <c r="U179" s="54"/>
      <c r="V179" s="15"/>
      <c r="W179" s="54"/>
      <c r="X179" s="15"/>
      <c r="Y179" s="54"/>
      <c r="Z179" s="15"/>
      <c r="AA179" s="54"/>
      <c r="AB179" s="15"/>
      <c r="AC179" s="54"/>
      <c r="AD179" s="15"/>
      <c r="AE179" s="54"/>
      <c r="AF179" s="15"/>
      <c r="AG179" s="54"/>
      <c r="AH179" s="15"/>
      <c r="AI179" s="54"/>
      <c r="AJ179" s="15"/>
      <c r="AK179" s="54"/>
      <c r="AL179" s="15"/>
      <c r="AM179" s="54"/>
      <c r="AN179" s="15"/>
      <c r="AQ179" s="41">
        <f t="shared" si="17"/>
        <v>0</v>
      </c>
      <c r="AR179" s="71">
        <f t="shared" si="17"/>
        <v>0</v>
      </c>
      <c r="AS179">
        <f t="shared" si="14"/>
        <v>0</v>
      </c>
      <c r="AT179" t="e">
        <f t="shared" si="15"/>
        <v>#DIV/0!</v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</row>
    <row r="180" spans="1:56" x14ac:dyDescent="0.25">
      <c r="A180" t="e">
        <f t="shared" si="16"/>
        <v>#VALUE!</v>
      </c>
      <c r="B180" s="6"/>
      <c r="C180" s="54"/>
      <c r="D180" s="15"/>
      <c r="E180" s="54"/>
      <c r="F180" s="15"/>
      <c r="G180" s="54"/>
      <c r="H180" s="15"/>
      <c r="I180" s="54"/>
      <c r="J180" s="15"/>
      <c r="K180" s="54"/>
      <c r="L180" s="15"/>
      <c r="M180" s="54"/>
      <c r="N180" s="15"/>
      <c r="O180" s="54"/>
      <c r="P180" s="15"/>
      <c r="Q180" s="54"/>
      <c r="R180" s="15"/>
      <c r="S180" s="54"/>
      <c r="T180" s="15"/>
      <c r="U180" s="54"/>
      <c r="V180" s="15"/>
      <c r="W180" s="54"/>
      <c r="X180" s="15"/>
      <c r="Y180" s="54"/>
      <c r="Z180" s="15"/>
      <c r="AA180" s="54"/>
      <c r="AB180" s="15"/>
      <c r="AC180" s="54"/>
      <c r="AD180" s="15"/>
      <c r="AE180" s="54"/>
      <c r="AF180" s="15"/>
      <c r="AG180" s="54"/>
      <c r="AH180" s="15"/>
      <c r="AI180" s="54"/>
      <c r="AJ180" s="15"/>
      <c r="AK180" s="54"/>
      <c r="AL180" s="15"/>
      <c r="AM180" s="54"/>
      <c r="AN180" s="15"/>
      <c r="AQ180" s="41">
        <f t="shared" si="17"/>
        <v>0</v>
      </c>
      <c r="AR180" s="71">
        <f t="shared" si="17"/>
        <v>0</v>
      </c>
      <c r="AS180">
        <f t="shared" si="14"/>
        <v>0</v>
      </c>
      <c r="AT180" t="e">
        <f t="shared" si="15"/>
        <v>#DIV/0!</v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</row>
    <row r="181" spans="1:56" x14ac:dyDescent="0.25">
      <c r="A181" t="e">
        <f t="shared" si="16"/>
        <v>#VALUE!</v>
      </c>
      <c r="B181" s="6"/>
      <c r="C181" s="54"/>
      <c r="D181" s="15"/>
      <c r="E181" s="54"/>
      <c r="F181" s="15"/>
      <c r="G181" s="54"/>
      <c r="H181" s="15"/>
      <c r="I181" s="54"/>
      <c r="J181" s="15"/>
      <c r="K181" s="54"/>
      <c r="L181" s="15"/>
      <c r="M181" s="54"/>
      <c r="N181" s="15"/>
      <c r="O181" s="54"/>
      <c r="P181" s="15"/>
      <c r="Q181" s="54"/>
      <c r="R181" s="15"/>
      <c r="S181" s="54"/>
      <c r="T181" s="15"/>
      <c r="U181" s="54"/>
      <c r="V181" s="15"/>
      <c r="W181" s="54"/>
      <c r="X181" s="15"/>
      <c r="Y181" s="54"/>
      <c r="Z181" s="15"/>
      <c r="AA181" s="54"/>
      <c r="AB181" s="15"/>
      <c r="AC181" s="54"/>
      <c r="AD181" s="15"/>
      <c r="AE181" s="54"/>
      <c r="AF181" s="15"/>
      <c r="AG181" s="54"/>
      <c r="AH181" s="15"/>
      <c r="AI181" s="54"/>
      <c r="AJ181" s="15"/>
      <c r="AK181" s="54"/>
      <c r="AL181" s="15"/>
      <c r="AM181" s="54"/>
      <c r="AN181" s="15"/>
      <c r="AQ181" s="41">
        <f t="shared" si="17"/>
        <v>0</v>
      </c>
      <c r="AR181" s="71">
        <f t="shared" si="17"/>
        <v>0</v>
      </c>
      <c r="AS181">
        <f t="shared" si="14"/>
        <v>0</v>
      </c>
      <c r="AT181" t="e">
        <f t="shared" si="15"/>
        <v>#DIV/0!</v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</row>
    <row r="182" spans="1:56" x14ac:dyDescent="0.25">
      <c r="A182" t="e">
        <f t="shared" si="16"/>
        <v>#VALUE!</v>
      </c>
      <c r="B182" s="6"/>
      <c r="C182" s="54"/>
      <c r="D182" s="15"/>
      <c r="E182" s="54"/>
      <c r="F182" s="15"/>
      <c r="G182" s="54"/>
      <c r="H182" s="15"/>
      <c r="I182" s="54"/>
      <c r="J182" s="15"/>
      <c r="K182" s="54"/>
      <c r="L182" s="15"/>
      <c r="M182" s="54"/>
      <c r="N182" s="15"/>
      <c r="O182" s="54"/>
      <c r="P182" s="15"/>
      <c r="Q182" s="54"/>
      <c r="R182" s="15"/>
      <c r="S182" s="54"/>
      <c r="T182" s="15"/>
      <c r="U182" s="54"/>
      <c r="V182" s="15"/>
      <c r="W182" s="54"/>
      <c r="X182" s="15"/>
      <c r="Y182" s="54"/>
      <c r="Z182" s="15"/>
      <c r="AA182" s="54"/>
      <c r="AB182" s="15"/>
      <c r="AC182" s="54"/>
      <c r="AD182" s="15"/>
      <c r="AE182" s="54"/>
      <c r="AF182" s="15"/>
      <c r="AG182" s="54"/>
      <c r="AH182" s="15"/>
      <c r="AI182" s="54"/>
      <c r="AJ182" s="15"/>
      <c r="AK182" s="54"/>
      <c r="AL182" s="15"/>
      <c r="AM182" s="54"/>
      <c r="AN182" s="15"/>
      <c r="AQ182" s="41">
        <f t="shared" si="17"/>
        <v>0</v>
      </c>
      <c r="AR182" s="71">
        <f t="shared" si="17"/>
        <v>0</v>
      </c>
      <c r="AS182">
        <f t="shared" si="14"/>
        <v>0</v>
      </c>
      <c r="AT182" t="e">
        <f t="shared" si="15"/>
        <v>#DIV/0!</v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</row>
    <row r="183" spans="1:56" x14ac:dyDescent="0.25">
      <c r="A183" t="e">
        <f t="shared" si="16"/>
        <v>#VALUE!</v>
      </c>
      <c r="B183" s="6"/>
      <c r="C183" s="54"/>
      <c r="D183" s="15"/>
      <c r="E183" s="54"/>
      <c r="F183" s="15"/>
      <c r="G183" s="54"/>
      <c r="H183" s="15"/>
      <c r="I183" s="54"/>
      <c r="J183" s="15"/>
      <c r="K183" s="54"/>
      <c r="L183" s="15"/>
      <c r="M183" s="54"/>
      <c r="N183" s="15"/>
      <c r="O183" s="54"/>
      <c r="P183" s="15"/>
      <c r="Q183" s="54"/>
      <c r="R183" s="15"/>
      <c r="S183" s="54"/>
      <c r="T183" s="15"/>
      <c r="U183" s="54"/>
      <c r="V183" s="15"/>
      <c r="W183" s="54"/>
      <c r="X183" s="15"/>
      <c r="Y183" s="54"/>
      <c r="Z183" s="15"/>
      <c r="AA183" s="54"/>
      <c r="AB183" s="15"/>
      <c r="AC183" s="54"/>
      <c r="AD183" s="15"/>
      <c r="AE183" s="54"/>
      <c r="AF183" s="15"/>
      <c r="AG183" s="54"/>
      <c r="AH183" s="15"/>
      <c r="AI183" s="54"/>
      <c r="AJ183" s="15"/>
      <c r="AK183" s="54"/>
      <c r="AL183" s="15"/>
      <c r="AM183" s="54"/>
      <c r="AN183" s="15"/>
      <c r="AQ183" s="41">
        <f t="shared" si="17"/>
        <v>0</v>
      </c>
      <c r="AR183" s="71">
        <f t="shared" si="17"/>
        <v>0</v>
      </c>
      <c r="AS183">
        <f t="shared" si="14"/>
        <v>0</v>
      </c>
      <c r="AT183" t="e">
        <f t="shared" si="15"/>
        <v>#DIV/0!</v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</row>
    <row r="184" spans="1:56" x14ac:dyDescent="0.25">
      <c r="A184" t="e">
        <f t="shared" si="16"/>
        <v>#VALUE!</v>
      </c>
      <c r="B184" s="6"/>
      <c r="C184" s="54"/>
      <c r="D184" s="15"/>
      <c r="E184" s="54"/>
      <c r="F184" s="15"/>
      <c r="G184" s="54"/>
      <c r="H184" s="15"/>
      <c r="I184" s="54"/>
      <c r="J184" s="15"/>
      <c r="K184" s="54"/>
      <c r="L184" s="15"/>
      <c r="M184" s="54"/>
      <c r="N184" s="15"/>
      <c r="O184" s="54"/>
      <c r="P184" s="15"/>
      <c r="Q184" s="54"/>
      <c r="R184" s="15"/>
      <c r="S184" s="54"/>
      <c r="T184" s="15"/>
      <c r="U184" s="54"/>
      <c r="V184" s="15"/>
      <c r="W184" s="54"/>
      <c r="X184" s="15"/>
      <c r="Y184" s="54"/>
      <c r="Z184" s="15"/>
      <c r="AA184" s="54"/>
      <c r="AB184" s="15"/>
      <c r="AC184" s="54"/>
      <c r="AD184" s="15"/>
      <c r="AE184" s="54"/>
      <c r="AF184" s="15"/>
      <c r="AG184" s="54"/>
      <c r="AH184" s="15"/>
      <c r="AI184" s="54"/>
      <c r="AJ184" s="15"/>
      <c r="AK184" s="54"/>
      <c r="AL184" s="15"/>
      <c r="AM184" s="54"/>
      <c r="AN184" s="15"/>
      <c r="AQ184" s="41">
        <f t="shared" si="17"/>
        <v>0</v>
      </c>
      <c r="AR184" s="71">
        <f t="shared" si="17"/>
        <v>0</v>
      </c>
      <c r="AS184">
        <f t="shared" si="14"/>
        <v>0</v>
      </c>
      <c r="AT184" t="e">
        <f t="shared" si="15"/>
        <v>#DIV/0!</v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</row>
    <row r="185" spans="1:56" x14ac:dyDescent="0.25">
      <c r="A185" t="e">
        <f t="shared" si="16"/>
        <v>#VALUE!</v>
      </c>
      <c r="B185" s="6"/>
      <c r="C185" s="54"/>
      <c r="D185" s="15"/>
      <c r="E185" s="54"/>
      <c r="F185" s="15"/>
      <c r="G185" s="54"/>
      <c r="H185" s="15"/>
      <c r="I185" s="54"/>
      <c r="J185" s="15"/>
      <c r="K185" s="54"/>
      <c r="L185" s="15"/>
      <c r="M185" s="54"/>
      <c r="N185" s="15"/>
      <c r="O185" s="54"/>
      <c r="P185" s="15"/>
      <c r="Q185" s="54"/>
      <c r="R185" s="15"/>
      <c r="S185" s="54"/>
      <c r="T185" s="15"/>
      <c r="U185" s="54"/>
      <c r="V185" s="15"/>
      <c r="W185" s="54"/>
      <c r="X185" s="15"/>
      <c r="Y185" s="54"/>
      <c r="Z185" s="15"/>
      <c r="AA185" s="54"/>
      <c r="AB185" s="15"/>
      <c r="AC185" s="54"/>
      <c r="AD185" s="15"/>
      <c r="AE185" s="54"/>
      <c r="AF185" s="15"/>
      <c r="AG185" s="54"/>
      <c r="AH185" s="15"/>
      <c r="AI185" s="54"/>
      <c r="AJ185" s="15"/>
      <c r="AK185" s="54"/>
      <c r="AL185" s="15"/>
      <c r="AM185" s="54"/>
      <c r="AN185" s="15"/>
      <c r="AQ185" s="41">
        <f t="shared" si="17"/>
        <v>0</v>
      </c>
      <c r="AR185" s="71">
        <f t="shared" si="17"/>
        <v>0</v>
      </c>
      <c r="AS185">
        <f t="shared" si="14"/>
        <v>0</v>
      </c>
      <c r="AT185" t="e">
        <f t="shared" si="15"/>
        <v>#DIV/0!</v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</row>
    <row r="186" spans="1:56" x14ac:dyDescent="0.25">
      <c r="A186" t="e">
        <f t="shared" si="16"/>
        <v>#VALUE!</v>
      </c>
      <c r="B186" s="6"/>
      <c r="C186" s="54"/>
      <c r="D186" s="15"/>
      <c r="E186" s="54"/>
      <c r="F186" s="15"/>
      <c r="G186" s="54"/>
      <c r="H186" s="15"/>
      <c r="I186" s="54"/>
      <c r="J186" s="15"/>
      <c r="K186" s="54"/>
      <c r="L186" s="15"/>
      <c r="M186" s="54"/>
      <c r="N186" s="15"/>
      <c r="O186" s="54"/>
      <c r="P186" s="15"/>
      <c r="Q186" s="54"/>
      <c r="R186" s="15"/>
      <c r="S186" s="54"/>
      <c r="T186" s="15"/>
      <c r="U186" s="54"/>
      <c r="V186" s="15"/>
      <c r="W186" s="54"/>
      <c r="X186" s="15"/>
      <c r="Y186" s="54"/>
      <c r="Z186" s="15"/>
      <c r="AA186" s="54"/>
      <c r="AB186" s="15"/>
      <c r="AC186" s="54"/>
      <c r="AD186" s="15"/>
      <c r="AE186" s="54"/>
      <c r="AF186" s="15"/>
      <c r="AG186" s="54"/>
      <c r="AH186" s="15"/>
      <c r="AI186" s="54"/>
      <c r="AJ186" s="15"/>
      <c r="AK186" s="54"/>
      <c r="AL186" s="15"/>
      <c r="AM186" s="54"/>
      <c r="AN186" s="15"/>
      <c r="AQ186" s="41">
        <f t="shared" si="17"/>
        <v>0</v>
      </c>
      <c r="AR186" s="71">
        <f t="shared" si="17"/>
        <v>0</v>
      </c>
      <c r="AS186">
        <f t="shared" si="14"/>
        <v>0</v>
      </c>
      <c r="AT186" t="e">
        <f t="shared" si="15"/>
        <v>#DIV/0!</v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</row>
    <row r="187" spans="1:56" x14ac:dyDescent="0.25">
      <c r="A187" t="e">
        <f t="shared" si="16"/>
        <v>#VALUE!</v>
      </c>
      <c r="B187" s="6"/>
      <c r="C187" s="54"/>
      <c r="D187" s="15"/>
      <c r="E187" s="54"/>
      <c r="F187" s="15"/>
      <c r="G187" s="54"/>
      <c r="H187" s="15"/>
      <c r="I187" s="54"/>
      <c r="J187" s="15"/>
      <c r="K187" s="54"/>
      <c r="L187" s="15"/>
      <c r="M187" s="54"/>
      <c r="N187" s="15"/>
      <c r="O187" s="54"/>
      <c r="P187" s="15"/>
      <c r="Q187" s="54"/>
      <c r="R187" s="15"/>
      <c r="S187" s="54"/>
      <c r="T187" s="15"/>
      <c r="U187" s="54"/>
      <c r="V187" s="15"/>
      <c r="W187" s="54"/>
      <c r="X187" s="15"/>
      <c r="Y187" s="54"/>
      <c r="Z187" s="15"/>
      <c r="AA187" s="54"/>
      <c r="AB187" s="15"/>
      <c r="AC187" s="54"/>
      <c r="AD187" s="15"/>
      <c r="AE187" s="54"/>
      <c r="AF187" s="15"/>
      <c r="AG187" s="54"/>
      <c r="AH187" s="15"/>
      <c r="AI187" s="54"/>
      <c r="AJ187" s="15"/>
      <c r="AK187" s="54"/>
      <c r="AL187" s="15"/>
      <c r="AM187" s="54"/>
      <c r="AN187" s="15"/>
      <c r="AQ187" s="41">
        <f t="shared" si="17"/>
        <v>0</v>
      </c>
      <c r="AR187" s="71">
        <f t="shared" si="17"/>
        <v>0</v>
      </c>
      <c r="AS187">
        <f t="shared" si="14"/>
        <v>0</v>
      </c>
      <c r="AT187" t="e">
        <f t="shared" si="15"/>
        <v>#DIV/0!</v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</row>
    <row r="188" spans="1:56" x14ac:dyDescent="0.25">
      <c r="A188" t="e">
        <f t="shared" si="16"/>
        <v>#VALUE!</v>
      </c>
      <c r="B188" s="6"/>
      <c r="C188" s="54"/>
      <c r="D188" s="15"/>
      <c r="E188" s="54"/>
      <c r="F188" s="15"/>
      <c r="G188" s="54"/>
      <c r="H188" s="15"/>
      <c r="I188" s="54"/>
      <c r="J188" s="15"/>
      <c r="K188" s="54"/>
      <c r="L188" s="15"/>
      <c r="M188" s="54"/>
      <c r="N188" s="15"/>
      <c r="O188" s="54"/>
      <c r="P188" s="15"/>
      <c r="Q188" s="54"/>
      <c r="R188" s="15"/>
      <c r="S188" s="54"/>
      <c r="T188" s="15"/>
      <c r="U188" s="54"/>
      <c r="V188" s="15"/>
      <c r="W188" s="54"/>
      <c r="X188" s="15"/>
      <c r="Y188" s="54"/>
      <c r="Z188" s="15"/>
      <c r="AA188" s="54"/>
      <c r="AB188" s="15"/>
      <c r="AC188" s="54"/>
      <c r="AD188" s="15"/>
      <c r="AE188" s="54"/>
      <c r="AF188" s="15"/>
      <c r="AG188" s="54"/>
      <c r="AH188" s="15"/>
      <c r="AI188" s="54"/>
      <c r="AJ188" s="15"/>
      <c r="AK188" s="54"/>
      <c r="AL188" s="15"/>
      <c r="AM188" s="54"/>
      <c r="AN188" s="15"/>
      <c r="AQ188" s="41">
        <f t="shared" si="17"/>
        <v>0</v>
      </c>
      <c r="AR188" s="71">
        <f t="shared" si="17"/>
        <v>0</v>
      </c>
      <c r="AS188">
        <f t="shared" si="14"/>
        <v>0</v>
      </c>
      <c r="AT188" t="e">
        <f t="shared" si="15"/>
        <v>#DIV/0!</v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</row>
    <row r="189" spans="1:56" x14ac:dyDescent="0.25">
      <c r="A189" t="e">
        <f t="shared" si="16"/>
        <v>#VALUE!</v>
      </c>
      <c r="B189" s="6"/>
      <c r="C189" s="54"/>
      <c r="D189" s="15"/>
      <c r="E189" s="54"/>
      <c r="F189" s="15"/>
      <c r="G189" s="54"/>
      <c r="H189" s="15"/>
      <c r="I189" s="54"/>
      <c r="J189" s="15"/>
      <c r="K189" s="54"/>
      <c r="L189" s="15"/>
      <c r="M189" s="54"/>
      <c r="N189" s="15"/>
      <c r="O189" s="54"/>
      <c r="P189" s="15"/>
      <c r="Q189" s="54"/>
      <c r="R189" s="15"/>
      <c r="S189" s="54"/>
      <c r="T189" s="15"/>
      <c r="U189" s="54"/>
      <c r="V189" s="15"/>
      <c r="W189" s="54"/>
      <c r="X189" s="15"/>
      <c r="Y189" s="54"/>
      <c r="Z189" s="15"/>
      <c r="AA189" s="54"/>
      <c r="AB189" s="15"/>
      <c r="AC189" s="54"/>
      <c r="AD189" s="15"/>
      <c r="AE189" s="54"/>
      <c r="AF189" s="15"/>
      <c r="AG189" s="54"/>
      <c r="AH189" s="15"/>
      <c r="AI189" s="54"/>
      <c r="AJ189" s="15"/>
      <c r="AK189" s="54"/>
      <c r="AL189" s="15"/>
      <c r="AM189" s="54"/>
      <c r="AN189" s="15"/>
      <c r="AQ189" s="41">
        <f t="shared" si="17"/>
        <v>0</v>
      </c>
      <c r="AR189" s="71">
        <f t="shared" si="17"/>
        <v>0</v>
      </c>
      <c r="AS189">
        <f t="shared" si="14"/>
        <v>0</v>
      </c>
      <c r="AT189" t="e">
        <f t="shared" si="15"/>
        <v>#DIV/0!</v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</row>
    <row r="190" spans="1:56" x14ac:dyDescent="0.25">
      <c r="A190" t="e">
        <f t="shared" si="16"/>
        <v>#VALUE!</v>
      </c>
      <c r="B190" s="6"/>
      <c r="C190" s="54"/>
      <c r="D190" s="15"/>
      <c r="E190" s="54"/>
      <c r="F190" s="15"/>
      <c r="G190" s="54"/>
      <c r="H190" s="15"/>
      <c r="I190" s="54"/>
      <c r="J190" s="15"/>
      <c r="K190" s="54"/>
      <c r="L190" s="15"/>
      <c r="M190" s="54"/>
      <c r="N190" s="15"/>
      <c r="O190" s="54"/>
      <c r="P190" s="15"/>
      <c r="Q190" s="54"/>
      <c r="R190" s="15"/>
      <c r="S190" s="54"/>
      <c r="T190" s="15"/>
      <c r="U190" s="54"/>
      <c r="V190" s="15"/>
      <c r="W190" s="54"/>
      <c r="X190" s="15"/>
      <c r="Y190" s="54"/>
      <c r="Z190" s="15"/>
      <c r="AA190" s="54"/>
      <c r="AB190" s="15"/>
      <c r="AC190" s="54"/>
      <c r="AD190" s="15"/>
      <c r="AE190" s="54"/>
      <c r="AF190" s="15"/>
      <c r="AG190" s="54"/>
      <c r="AH190" s="15"/>
      <c r="AI190" s="54"/>
      <c r="AJ190" s="15"/>
      <c r="AK190" s="54"/>
      <c r="AL190" s="15"/>
      <c r="AM190" s="54"/>
      <c r="AN190" s="15"/>
      <c r="AQ190" s="41">
        <f t="shared" si="17"/>
        <v>0</v>
      </c>
      <c r="AR190" s="71">
        <f t="shared" si="17"/>
        <v>0</v>
      </c>
      <c r="AS190">
        <f t="shared" si="14"/>
        <v>0</v>
      </c>
      <c r="AT190" t="e">
        <f t="shared" si="15"/>
        <v>#DIV/0!</v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</row>
    <row r="191" spans="1:56" x14ac:dyDescent="0.25">
      <c r="A191" t="e">
        <f t="shared" si="16"/>
        <v>#VALUE!</v>
      </c>
      <c r="B191" s="6"/>
      <c r="C191" s="54"/>
      <c r="D191" s="15"/>
      <c r="E191" s="54"/>
      <c r="F191" s="15"/>
      <c r="G191" s="54"/>
      <c r="H191" s="15"/>
      <c r="I191" s="54"/>
      <c r="J191" s="15"/>
      <c r="K191" s="54"/>
      <c r="L191" s="15"/>
      <c r="M191" s="54"/>
      <c r="N191" s="15"/>
      <c r="O191" s="54"/>
      <c r="P191" s="15"/>
      <c r="Q191" s="54"/>
      <c r="R191" s="15"/>
      <c r="S191" s="54"/>
      <c r="T191" s="15"/>
      <c r="U191" s="54"/>
      <c r="V191" s="15"/>
      <c r="W191" s="54"/>
      <c r="X191" s="15"/>
      <c r="Y191" s="54"/>
      <c r="Z191" s="15"/>
      <c r="AA191" s="54"/>
      <c r="AB191" s="15"/>
      <c r="AC191" s="54"/>
      <c r="AD191" s="15"/>
      <c r="AE191" s="54"/>
      <c r="AF191" s="15"/>
      <c r="AG191" s="54"/>
      <c r="AH191" s="15"/>
      <c r="AI191" s="54"/>
      <c r="AJ191" s="15"/>
      <c r="AK191" s="54"/>
      <c r="AL191" s="15"/>
      <c r="AM191" s="54"/>
      <c r="AN191" s="15"/>
      <c r="AQ191" s="41">
        <f t="shared" si="17"/>
        <v>0</v>
      </c>
      <c r="AR191" s="71">
        <f t="shared" si="17"/>
        <v>0</v>
      </c>
      <c r="AS191">
        <f t="shared" si="14"/>
        <v>0</v>
      </c>
      <c r="AT191" t="e">
        <f t="shared" si="15"/>
        <v>#DIV/0!</v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</row>
    <row r="192" spans="1:56" x14ac:dyDescent="0.25">
      <c r="A192" t="e">
        <f t="shared" si="16"/>
        <v>#VALUE!</v>
      </c>
      <c r="B192" s="6"/>
      <c r="C192" s="54"/>
      <c r="D192" s="15"/>
      <c r="E192" s="54"/>
      <c r="F192" s="15"/>
      <c r="G192" s="54"/>
      <c r="H192" s="15"/>
      <c r="I192" s="54"/>
      <c r="J192" s="15"/>
      <c r="K192" s="54"/>
      <c r="L192" s="15"/>
      <c r="M192" s="54"/>
      <c r="N192" s="15"/>
      <c r="O192" s="54"/>
      <c r="P192" s="15"/>
      <c r="Q192" s="54"/>
      <c r="R192" s="15"/>
      <c r="S192" s="54"/>
      <c r="T192" s="15"/>
      <c r="U192" s="54"/>
      <c r="V192" s="15"/>
      <c r="W192" s="54"/>
      <c r="X192" s="15"/>
      <c r="Y192" s="54"/>
      <c r="Z192" s="15"/>
      <c r="AA192" s="54"/>
      <c r="AB192" s="15"/>
      <c r="AC192" s="54"/>
      <c r="AD192" s="15"/>
      <c r="AE192" s="54"/>
      <c r="AF192" s="15"/>
      <c r="AG192" s="54"/>
      <c r="AH192" s="15"/>
      <c r="AI192" s="54"/>
      <c r="AJ192" s="15"/>
      <c r="AK192" s="54"/>
      <c r="AL192" s="15"/>
      <c r="AM192" s="54"/>
      <c r="AN192" s="15"/>
      <c r="AQ192" s="41">
        <f t="shared" si="17"/>
        <v>0</v>
      </c>
      <c r="AR192" s="71">
        <f t="shared" si="17"/>
        <v>0</v>
      </c>
      <c r="AS192">
        <f t="shared" si="14"/>
        <v>0</v>
      </c>
      <c r="AT192" t="e">
        <f t="shared" si="15"/>
        <v>#DIV/0!</v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</row>
    <row r="193" spans="1:56" x14ac:dyDescent="0.25">
      <c r="A193" t="e">
        <f t="shared" si="16"/>
        <v>#VALUE!</v>
      </c>
      <c r="B193" s="6"/>
      <c r="C193" s="54"/>
      <c r="D193" s="15"/>
      <c r="E193" s="54"/>
      <c r="F193" s="15"/>
      <c r="G193" s="54"/>
      <c r="H193" s="15"/>
      <c r="I193" s="54"/>
      <c r="J193" s="15"/>
      <c r="K193" s="54"/>
      <c r="L193" s="15"/>
      <c r="M193" s="54"/>
      <c r="N193" s="15"/>
      <c r="O193" s="54"/>
      <c r="P193" s="15"/>
      <c r="Q193" s="54"/>
      <c r="R193" s="15"/>
      <c r="S193" s="54"/>
      <c r="T193" s="15"/>
      <c r="U193" s="54"/>
      <c r="V193" s="15"/>
      <c r="W193" s="54"/>
      <c r="X193" s="15"/>
      <c r="Y193" s="54"/>
      <c r="Z193" s="15"/>
      <c r="AA193" s="54"/>
      <c r="AB193" s="15"/>
      <c r="AC193" s="54"/>
      <c r="AD193" s="15"/>
      <c r="AE193" s="54"/>
      <c r="AF193" s="15"/>
      <c r="AG193" s="54"/>
      <c r="AH193" s="15"/>
      <c r="AI193" s="54"/>
      <c r="AJ193" s="15"/>
      <c r="AK193" s="54"/>
      <c r="AL193" s="15"/>
      <c r="AM193" s="54"/>
      <c r="AN193" s="15"/>
      <c r="AQ193" s="41">
        <f t="shared" si="17"/>
        <v>0</v>
      </c>
      <c r="AR193" s="71">
        <f t="shared" si="17"/>
        <v>0</v>
      </c>
      <c r="AS193">
        <f t="shared" si="14"/>
        <v>0</v>
      </c>
      <c r="AT193" t="e">
        <f t="shared" si="15"/>
        <v>#DIV/0!</v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</row>
    <row r="194" spans="1:56" x14ac:dyDescent="0.25">
      <c r="A194" t="e">
        <f t="shared" si="16"/>
        <v>#VALUE!</v>
      </c>
      <c r="B194" s="6"/>
      <c r="C194" s="54"/>
      <c r="D194" s="15"/>
      <c r="E194" s="54"/>
      <c r="F194" s="15"/>
      <c r="G194" s="54"/>
      <c r="H194" s="15"/>
      <c r="I194" s="54"/>
      <c r="J194" s="15"/>
      <c r="K194" s="54"/>
      <c r="L194" s="15"/>
      <c r="M194" s="54"/>
      <c r="N194" s="15"/>
      <c r="O194" s="54"/>
      <c r="P194" s="15"/>
      <c r="Q194" s="54"/>
      <c r="R194" s="15"/>
      <c r="S194" s="54"/>
      <c r="T194" s="15"/>
      <c r="U194" s="54"/>
      <c r="V194" s="15"/>
      <c r="W194" s="54"/>
      <c r="X194" s="15"/>
      <c r="Y194" s="54"/>
      <c r="Z194" s="15"/>
      <c r="AA194" s="54"/>
      <c r="AB194" s="15"/>
      <c r="AC194" s="54"/>
      <c r="AD194" s="15"/>
      <c r="AE194" s="54"/>
      <c r="AF194" s="15"/>
      <c r="AG194" s="54"/>
      <c r="AH194" s="15"/>
      <c r="AI194" s="54"/>
      <c r="AJ194" s="15"/>
      <c r="AK194" s="54"/>
      <c r="AL194" s="15"/>
      <c r="AM194" s="54"/>
      <c r="AN194" s="15"/>
      <c r="AQ194" s="41">
        <f t="shared" si="17"/>
        <v>0</v>
      </c>
      <c r="AR194" s="71">
        <f t="shared" si="17"/>
        <v>0</v>
      </c>
      <c r="AS194">
        <f t="shared" si="14"/>
        <v>0</v>
      </c>
      <c r="AT194" t="e">
        <f t="shared" si="15"/>
        <v>#DIV/0!</v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</row>
    <row r="195" spans="1:56" x14ac:dyDescent="0.25">
      <c r="A195" t="e">
        <f t="shared" si="16"/>
        <v>#VALUE!</v>
      </c>
      <c r="B195" s="6"/>
      <c r="C195" s="54"/>
      <c r="D195" s="15"/>
      <c r="E195" s="54"/>
      <c r="F195" s="15"/>
      <c r="G195" s="54"/>
      <c r="H195" s="15"/>
      <c r="I195" s="54"/>
      <c r="J195" s="15"/>
      <c r="K195" s="54"/>
      <c r="L195" s="15"/>
      <c r="M195" s="54"/>
      <c r="N195" s="15"/>
      <c r="O195" s="54"/>
      <c r="P195" s="15"/>
      <c r="Q195" s="54"/>
      <c r="R195" s="15"/>
      <c r="S195" s="54"/>
      <c r="T195" s="15"/>
      <c r="U195" s="54"/>
      <c r="V195" s="15"/>
      <c r="W195" s="54"/>
      <c r="X195" s="15"/>
      <c r="Y195" s="54"/>
      <c r="Z195" s="15"/>
      <c r="AA195" s="54"/>
      <c r="AB195" s="15"/>
      <c r="AC195" s="54"/>
      <c r="AD195" s="15"/>
      <c r="AE195" s="54"/>
      <c r="AF195" s="15"/>
      <c r="AG195" s="54"/>
      <c r="AH195" s="15"/>
      <c r="AI195" s="54"/>
      <c r="AJ195" s="15"/>
      <c r="AK195" s="54"/>
      <c r="AL195" s="15"/>
      <c r="AM195" s="54"/>
      <c r="AN195" s="15"/>
      <c r="AQ195" s="41">
        <f t="shared" si="17"/>
        <v>0</v>
      </c>
      <c r="AR195" s="71">
        <f t="shared" si="17"/>
        <v>0</v>
      </c>
      <c r="AS195">
        <f t="shared" si="14"/>
        <v>0</v>
      </c>
      <c r="AT195" t="e">
        <f t="shared" si="15"/>
        <v>#DIV/0!</v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</row>
    <row r="196" spans="1:56" x14ac:dyDescent="0.25">
      <c r="A196" t="e">
        <f t="shared" si="16"/>
        <v>#VALUE!</v>
      </c>
      <c r="B196" s="6"/>
      <c r="C196" s="54"/>
      <c r="D196" s="15"/>
      <c r="E196" s="54"/>
      <c r="F196" s="15"/>
      <c r="G196" s="54"/>
      <c r="H196" s="15"/>
      <c r="I196" s="54"/>
      <c r="J196" s="15"/>
      <c r="K196" s="54"/>
      <c r="L196" s="15"/>
      <c r="M196" s="54"/>
      <c r="N196" s="15"/>
      <c r="O196" s="54"/>
      <c r="P196" s="15"/>
      <c r="Q196" s="54"/>
      <c r="R196" s="15"/>
      <c r="S196" s="54"/>
      <c r="T196" s="15"/>
      <c r="U196" s="54"/>
      <c r="V196" s="15"/>
      <c r="W196" s="54"/>
      <c r="X196" s="15"/>
      <c r="Y196" s="54"/>
      <c r="Z196" s="15"/>
      <c r="AA196" s="54"/>
      <c r="AB196" s="15"/>
      <c r="AC196" s="54"/>
      <c r="AD196" s="15"/>
      <c r="AE196" s="54"/>
      <c r="AF196" s="15"/>
      <c r="AG196" s="54"/>
      <c r="AH196" s="15"/>
      <c r="AI196" s="54"/>
      <c r="AJ196" s="15"/>
      <c r="AK196" s="54"/>
      <c r="AL196" s="15"/>
      <c r="AM196" s="54"/>
      <c r="AN196" s="15"/>
      <c r="AQ196" s="41">
        <f t="shared" si="17"/>
        <v>0</v>
      </c>
      <c r="AR196" s="71">
        <f t="shared" si="17"/>
        <v>0</v>
      </c>
      <c r="AS196">
        <f t="shared" si="14"/>
        <v>0</v>
      </c>
      <c r="AT196" t="e">
        <f t="shared" si="15"/>
        <v>#DIV/0!</v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</row>
    <row r="197" spans="1:56" x14ac:dyDescent="0.25">
      <c r="A197" t="e">
        <f t="shared" si="16"/>
        <v>#VALUE!</v>
      </c>
      <c r="B197" s="6"/>
      <c r="C197" s="54"/>
      <c r="D197" s="15"/>
      <c r="E197" s="54"/>
      <c r="F197" s="15"/>
      <c r="G197" s="54"/>
      <c r="H197" s="15"/>
      <c r="I197" s="54"/>
      <c r="J197" s="15"/>
      <c r="K197" s="54"/>
      <c r="L197" s="15"/>
      <c r="M197" s="54"/>
      <c r="N197" s="15"/>
      <c r="O197" s="54"/>
      <c r="P197" s="15"/>
      <c r="Q197" s="54"/>
      <c r="R197" s="15"/>
      <c r="S197" s="54"/>
      <c r="T197" s="15"/>
      <c r="U197" s="54"/>
      <c r="V197" s="15"/>
      <c r="W197" s="54"/>
      <c r="X197" s="15"/>
      <c r="Y197" s="54"/>
      <c r="Z197" s="15"/>
      <c r="AA197" s="54"/>
      <c r="AB197" s="15"/>
      <c r="AC197" s="54"/>
      <c r="AD197" s="15"/>
      <c r="AE197" s="54"/>
      <c r="AF197" s="15"/>
      <c r="AG197" s="54"/>
      <c r="AH197" s="15"/>
      <c r="AI197" s="54"/>
      <c r="AJ197" s="15"/>
      <c r="AK197" s="54"/>
      <c r="AL197" s="15"/>
      <c r="AM197" s="54"/>
      <c r="AN197" s="15"/>
      <c r="AQ197" s="41">
        <f t="shared" si="17"/>
        <v>0</v>
      </c>
      <c r="AR197" s="71">
        <f t="shared" si="17"/>
        <v>0</v>
      </c>
      <c r="AS197">
        <f>COUNT(C197:AN197)/2</f>
        <v>0</v>
      </c>
      <c r="AT197" t="e">
        <f>+AR197/AS197</f>
        <v>#DIV/0!</v>
      </c>
    </row>
    <row r="198" spans="1:56" x14ac:dyDescent="0.25">
      <c r="A198" t="e">
        <f t="shared" si="16"/>
        <v>#VALUE!</v>
      </c>
      <c r="B198" s="6"/>
      <c r="C198" s="54"/>
      <c r="D198" s="15"/>
      <c r="E198" s="54"/>
      <c r="F198" s="15"/>
      <c r="G198" s="54"/>
      <c r="H198" s="15"/>
      <c r="I198" s="54"/>
      <c r="J198" s="15"/>
      <c r="K198" s="54"/>
      <c r="L198" s="15"/>
      <c r="M198" s="54"/>
      <c r="N198" s="15"/>
      <c r="O198" s="54"/>
      <c r="P198" s="15"/>
      <c r="Q198" s="54"/>
      <c r="R198" s="15"/>
      <c r="S198" s="54"/>
      <c r="T198" s="15"/>
      <c r="U198" s="54"/>
      <c r="V198" s="15"/>
      <c r="W198" s="54"/>
      <c r="X198" s="15"/>
      <c r="Y198" s="54"/>
      <c r="Z198" s="15"/>
      <c r="AA198" s="54"/>
      <c r="AB198" s="15"/>
      <c r="AC198" s="54"/>
      <c r="AD198" s="15"/>
      <c r="AE198" s="54"/>
      <c r="AF198" s="15"/>
      <c r="AG198" s="54"/>
      <c r="AH198" s="15"/>
      <c r="AI198" s="54"/>
      <c r="AJ198" s="15"/>
      <c r="AK198" s="54"/>
      <c r="AL198" s="15"/>
      <c r="AM198" s="54"/>
      <c r="AN198" s="15"/>
      <c r="AQ198" s="41">
        <f t="shared" si="17"/>
        <v>0</v>
      </c>
      <c r="AR198" s="71">
        <f t="shared" si="17"/>
        <v>0</v>
      </c>
      <c r="AS198">
        <f>COUNT(C198:AN198)/2</f>
        <v>0</v>
      </c>
      <c r="AT198" t="e">
        <f>+AR198/AS198</f>
        <v>#DIV/0!</v>
      </c>
    </row>
    <row r="199" spans="1:56" x14ac:dyDescent="0.25">
      <c r="A199" t="e">
        <f t="shared" si="16"/>
        <v>#VALUE!</v>
      </c>
      <c r="B199" s="6"/>
      <c r="C199" s="54"/>
      <c r="D199" s="15"/>
      <c r="E199" s="54"/>
      <c r="F199" s="15"/>
      <c r="G199" s="54"/>
      <c r="H199" s="15"/>
      <c r="I199" s="54"/>
      <c r="J199" s="15"/>
      <c r="K199" s="54"/>
      <c r="L199" s="15"/>
      <c r="M199" s="54"/>
      <c r="N199" s="15"/>
      <c r="O199" s="54"/>
      <c r="P199" s="15"/>
      <c r="Q199" s="54"/>
      <c r="R199" s="15"/>
      <c r="S199" s="54"/>
      <c r="T199" s="15"/>
      <c r="U199" s="54"/>
      <c r="V199" s="15"/>
      <c r="W199" s="54"/>
      <c r="X199" s="15"/>
      <c r="Y199" s="54"/>
      <c r="Z199" s="15"/>
      <c r="AA199" s="54"/>
      <c r="AB199" s="15"/>
      <c r="AC199" s="54"/>
      <c r="AD199" s="15"/>
      <c r="AE199" s="54"/>
      <c r="AF199" s="15"/>
      <c r="AG199" s="54"/>
      <c r="AH199" s="15"/>
      <c r="AI199" s="54"/>
      <c r="AJ199" s="15"/>
      <c r="AK199" s="54"/>
      <c r="AL199" s="15"/>
      <c r="AM199" s="54"/>
      <c r="AN199" s="15"/>
      <c r="AQ199" s="41">
        <f t="shared" si="17"/>
        <v>0</v>
      </c>
      <c r="AR199" s="71">
        <f t="shared" si="17"/>
        <v>0</v>
      </c>
      <c r="AS199">
        <f>COUNT(C199:AN199)/2</f>
        <v>0</v>
      </c>
      <c r="AT199" t="e">
        <f>+AR199/AS199</f>
        <v>#DIV/0!</v>
      </c>
    </row>
    <row r="200" spans="1:56" x14ac:dyDescent="0.25">
      <c r="A200" t="e">
        <f t="shared" si="16"/>
        <v>#VALUE!</v>
      </c>
      <c r="B200" s="6"/>
      <c r="C200" s="54"/>
      <c r="D200" s="15"/>
      <c r="E200" s="54"/>
      <c r="F200" s="15"/>
      <c r="G200" s="54"/>
      <c r="H200" s="15"/>
      <c r="I200" s="54"/>
      <c r="J200" s="15"/>
      <c r="K200" s="54"/>
      <c r="L200" s="15"/>
      <c r="M200" s="54"/>
      <c r="N200" s="15"/>
      <c r="O200" s="54"/>
      <c r="P200" s="15"/>
      <c r="Q200" s="54"/>
      <c r="R200" s="15"/>
      <c r="S200" s="54"/>
      <c r="T200" s="15"/>
      <c r="U200" s="54"/>
      <c r="V200" s="15"/>
      <c r="W200" s="54"/>
      <c r="X200" s="15"/>
      <c r="Y200" s="54"/>
      <c r="Z200" s="15"/>
      <c r="AA200" s="54"/>
      <c r="AB200" s="15"/>
      <c r="AC200" s="54"/>
      <c r="AD200" s="15"/>
      <c r="AE200" s="54"/>
      <c r="AF200" s="15"/>
      <c r="AG200" s="54"/>
      <c r="AH200" s="15"/>
      <c r="AI200" s="54"/>
      <c r="AJ200" s="15"/>
      <c r="AK200" s="54"/>
      <c r="AL200" s="15"/>
      <c r="AM200" s="54"/>
      <c r="AN200" s="15"/>
      <c r="AQ200" s="41">
        <f t="shared" si="17"/>
        <v>0</v>
      </c>
      <c r="AR200" s="71">
        <f t="shared" si="17"/>
        <v>0</v>
      </c>
      <c r="AS200">
        <f>COUNT(C200:AN200)/2</f>
        <v>0</v>
      </c>
      <c r="AT200" t="e">
        <f>+AR200/AS200</f>
        <v>#DIV/0!</v>
      </c>
    </row>
    <row r="212" spans="3:42" x14ac:dyDescent="0.25">
      <c r="AO212" s="27"/>
      <c r="AP212" s="277"/>
    </row>
    <row r="213" spans="3:42" x14ac:dyDescent="0.25">
      <c r="AO213" s="27"/>
      <c r="AP213" s="30"/>
    </row>
    <row r="214" spans="3:42" x14ac:dyDescent="0.25"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P214" s="41"/>
    </row>
    <row r="215" spans="3:42" x14ac:dyDescent="0.25"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P215" s="41"/>
    </row>
    <row r="216" spans="3:42" x14ac:dyDescent="0.25"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P216" s="41"/>
    </row>
    <row r="217" spans="3:42" x14ac:dyDescent="0.25"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P217" s="41"/>
    </row>
  </sheetData>
  <sortState xmlns:xlrd2="http://schemas.microsoft.com/office/spreadsheetml/2017/richdata2" ref="B5:H13">
    <sortCondition descending="1" ref="H5:H23"/>
    <sortCondition descending="1" ref="C5:C23"/>
    <sortCondition ref="D5:D23"/>
  </sortState>
  <mergeCells count="42">
    <mergeCell ref="C44:D44"/>
    <mergeCell ref="E44:F44"/>
    <mergeCell ref="G44:H44"/>
    <mergeCell ref="I44:J44"/>
    <mergeCell ref="S44:T44"/>
    <mergeCell ref="W44:X44"/>
    <mergeCell ref="Y44:Z44"/>
    <mergeCell ref="K44:L44"/>
    <mergeCell ref="M44:N44"/>
    <mergeCell ref="O44:P44"/>
    <mergeCell ref="Q44:R44"/>
    <mergeCell ref="U44:V44"/>
    <mergeCell ref="AI44:AJ44"/>
    <mergeCell ref="AK44:AL44"/>
    <mergeCell ref="AM44:AN44"/>
    <mergeCell ref="AA44:AB44"/>
    <mergeCell ref="AC44:AD44"/>
    <mergeCell ref="AE44:AF44"/>
    <mergeCell ref="AG44:AH44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86:B87"/>
    <mergeCell ref="B88:B89"/>
    <mergeCell ref="B90:B91"/>
    <mergeCell ref="B76:B77"/>
    <mergeCell ref="B78:B79"/>
    <mergeCell ref="B80:B81"/>
    <mergeCell ref="B82:B83"/>
    <mergeCell ref="B84:B85"/>
  </mergeCells>
  <phoneticPr fontId="4" type="noConversion"/>
  <pageMargins left="0.74803149606299213" right="0.74803149606299213" top="0.98425196850393704" bottom="0.98425196850393704" header="0" footer="0"/>
  <pageSetup paperSize="9" scale="60" orientation="landscape" horizontalDpi="4294967293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4485F-501A-496A-B744-BB24C605E025}">
  <sheetPr codeName="Hoja15"/>
  <dimension ref="A1:BC200"/>
  <sheetViews>
    <sheetView workbookViewId="0"/>
  </sheetViews>
  <sheetFormatPr baseColWidth="10" defaultRowHeight="12.5" x14ac:dyDescent="0.25"/>
  <cols>
    <col min="1" max="1" width="5.1796875" customWidth="1"/>
    <col min="2" max="2" width="8.453125" customWidth="1"/>
    <col min="3" max="40" width="5.1796875" customWidth="1"/>
  </cols>
  <sheetData>
    <row r="1" spans="1:45" ht="13" x14ac:dyDescent="0.3">
      <c r="A1" s="5" t="s">
        <v>57</v>
      </c>
      <c r="AO1" s="24"/>
    </row>
    <row r="2" spans="1:45" x14ac:dyDescent="0.25">
      <c r="A2" t="s">
        <v>10</v>
      </c>
      <c r="AO2" s="24"/>
    </row>
    <row r="3" spans="1:45" ht="13" thickBot="1" x14ac:dyDescent="0.3">
      <c r="A3">
        <f>+GENERAL!B6</f>
        <v>12</v>
      </c>
      <c r="C3" s="41">
        <f>SUM(C5:C8)</f>
        <v>2.5</v>
      </c>
      <c r="E3" s="41">
        <f>SUM(E5:E9)</f>
        <v>-1</v>
      </c>
      <c r="F3" s="41"/>
      <c r="AO3" s="24"/>
    </row>
    <row r="4" spans="1:45" ht="13" thickBot="1" x14ac:dyDescent="0.3">
      <c r="A4" s="19"/>
      <c r="B4" s="19"/>
      <c r="C4" s="20" t="s">
        <v>3</v>
      </c>
      <c r="D4" s="273" t="s">
        <v>168</v>
      </c>
      <c r="E4" s="273" t="s">
        <v>2</v>
      </c>
      <c r="F4" s="273" t="s">
        <v>42</v>
      </c>
      <c r="G4" s="22" t="s">
        <v>12</v>
      </c>
      <c r="P4" s="65"/>
      <c r="T4" s="238"/>
      <c r="X4" s="238"/>
      <c r="Z4" s="65"/>
      <c r="AB4" s="238"/>
      <c r="AD4" s="238"/>
      <c r="AH4" s="65"/>
      <c r="AJ4" s="238"/>
      <c r="AP4" s="65"/>
    </row>
    <row r="5" spans="1:45" ht="13" thickBot="1" x14ac:dyDescent="0.3">
      <c r="A5" s="149">
        <v>1</v>
      </c>
      <c r="B5" s="239" t="s">
        <v>46</v>
      </c>
      <c r="C5" s="110">
        <f>+Y$41</f>
        <v>0</v>
      </c>
      <c r="D5" s="90">
        <f>+Z$42</f>
        <v>2</v>
      </c>
      <c r="E5" s="96">
        <f>+Z$41</f>
        <v>-2</v>
      </c>
      <c r="F5" s="293">
        <f>+Y$42</f>
        <v>1</v>
      </c>
      <c r="G5" s="18">
        <f>+Y$27</f>
        <v>0</v>
      </c>
      <c r="H5" s="198">
        <f>C5*1000+1000000*U$40-D5+E5/1000+F5/1000000</f>
        <v>999997.99800100003</v>
      </c>
      <c r="I5" s="198">
        <f t="shared" ref="I5:I23" si="0">IF(G5&lt;B$3/2,-1,1)*80+D5/1000</f>
        <v>80.001999999999995</v>
      </c>
    </row>
    <row r="6" spans="1:45" ht="13" thickBot="1" x14ac:dyDescent="0.3">
      <c r="A6" s="149">
        <v>2</v>
      </c>
      <c r="B6" s="239" t="s">
        <v>254</v>
      </c>
      <c r="C6" s="110">
        <f>+Q$41</f>
        <v>1</v>
      </c>
      <c r="D6" s="90">
        <f>+R$42</f>
        <v>2</v>
      </c>
      <c r="E6" s="96">
        <f>+R$41</f>
        <v>0</v>
      </c>
      <c r="F6" s="293">
        <f>+Q$42</f>
        <v>2</v>
      </c>
      <c r="G6" s="18">
        <f>+Q$27</f>
        <v>0</v>
      </c>
      <c r="H6" s="198">
        <f>C6*1000+1000000*K$40-D6+E6/1000+F6/1000000</f>
        <v>998.00000199999999</v>
      </c>
      <c r="I6" s="198">
        <f t="shared" si="0"/>
        <v>80.001999999999995</v>
      </c>
      <c r="J6" s="41"/>
      <c r="K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</row>
    <row r="7" spans="1:45" ht="13" thickBot="1" x14ac:dyDescent="0.3">
      <c r="A7" s="149">
        <v>3</v>
      </c>
      <c r="B7" s="161" t="s">
        <v>140</v>
      </c>
      <c r="C7" s="110">
        <f>+U$41</f>
        <v>1</v>
      </c>
      <c r="D7" s="90">
        <f>+V$42</f>
        <v>4</v>
      </c>
      <c r="E7" s="91">
        <f>+V$41</f>
        <v>2</v>
      </c>
      <c r="F7" s="293">
        <f>+U$42</f>
        <v>14</v>
      </c>
      <c r="G7" s="18">
        <f>+U$27</f>
        <v>0</v>
      </c>
      <c r="H7" s="198">
        <f>C7*1000+1000000*Q$40-D7+E7/1000+F7/1000000</f>
        <v>996.00201399999992</v>
      </c>
      <c r="I7" s="198">
        <f t="shared" si="0"/>
        <v>80.004000000000005</v>
      </c>
      <c r="J7" s="41"/>
      <c r="K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</row>
    <row r="8" spans="1:45" ht="13" thickBot="1" x14ac:dyDescent="0.3">
      <c r="A8" s="149">
        <v>4</v>
      </c>
      <c r="B8" s="161" t="s">
        <v>141</v>
      </c>
      <c r="C8" s="110">
        <f>+AC$41</f>
        <v>0.5</v>
      </c>
      <c r="D8" s="90">
        <f>+AD$42</f>
        <v>1</v>
      </c>
      <c r="E8" s="96">
        <f>+AD$41</f>
        <v>0</v>
      </c>
      <c r="F8" s="293">
        <f>+AC$42</f>
        <v>2</v>
      </c>
      <c r="G8" s="18">
        <f>+AC$27</f>
        <v>0</v>
      </c>
      <c r="H8" s="198">
        <f>C8*1000+1000000*Y$40-D8+E8/1000+F8/1000000</f>
        <v>499.00000199999999</v>
      </c>
      <c r="I8" s="198">
        <f t="shared" si="0"/>
        <v>80.001000000000005</v>
      </c>
      <c r="J8" s="41"/>
      <c r="K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</row>
    <row r="9" spans="1:45" ht="13" thickBot="1" x14ac:dyDescent="0.3">
      <c r="A9" s="149">
        <v>5</v>
      </c>
      <c r="B9" s="23" t="s">
        <v>62</v>
      </c>
      <c r="C9" s="110">
        <f>+AI$41</f>
        <v>0</v>
      </c>
      <c r="D9" s="90">
        <f>+AJ$42</f>
        <v>1</v>
      </c>
      <c r="E9" s="96">
        <f>+AJ$41</f>
        <v>-1</v>
      </c>
      <c r="F9" s="293">
        <f>+AI$42</f>
        <v>1</v>
      </c>
      <c r="G9" s="18">
        <f>+AI$27</f>
        <v>0</v>
      </c>
      <c r="H9" s="198">
        <f>C9*1000+1000000*AE$40-D9+E9/1000+F9/1000000</f>
        <v>-1.000999</v>
      </c>
      <c r="I9" s="198">
        <f t="shared" si="0"/>
        <v>80.001000000000005</v>
      </c>
      <c r="J9" s="41"/>
      <c r="K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</row>
    <row r="10" spans="1:45" ht="13" thickBot="1" x14ac:dyDescent="0.3">
      <c r="A10" s="149">
        <v>6</v>
      </c>
      <c r="B10" s="23" t="s">
        <v>1</v>
      </c>
      <c r="C10" s="110">
        <f>+G$41</f>
        <v>0</v>
      </c>
      <c r="D10" s="90">
        <f>+H$42</f>
        <v>4</v>
      </c>
      <c r="E10" s="91">
        <f>+H$41</f>
        <v>1</v>
      </c>
      <c r="F10" s="293">
        <f>+G$42</f>
        <v>13</v>
      </c>
      <c r="G10" s="18">
        <f>+G$27</f>
        <v>0</v>
      </c>
      <c r="H10" s="198">
        <f>C10*1000+1000000*E$40-D10+E10/1000+F10/1000000</f>
        <v>-3.9989870000000001</v>
      </c>
      <c r="I10" s="198">
        <f t="shared" si="0"/>
        <v>80.004000000000005</v>
      </c>
      <c r="J10" s="41"/>
      <c r="AO10" s="24"/>
    </row>
    <row r="11" spans="1:45" ht="13" hidden="1" thickBot="1" x14ac:dyDescent="0.3">
      <c r="A11" s="149">
        <v>7</v>
      </c>
      <c r="B11" s="161" t="s">
        <v>129</v>
      </c>
      <c r="C11" s="110">
        <f>+AK$41</f>
        <v>-100000000</v>
      </c>
      <c r="D11" s="90">
        <f>+AL$42</f>
        <v>1</v>
      </c>
      <c r="E11" s="96">
        <f>+AL$41</f>
        <v>0</v>
      </c>
      <c r="F11" s="293">
        <f>+AK$42</f>
        <v>0</v>
      </c>
      <c r="G11" s="18">
        <f>+AK$27</f>
        <v>0</v>
      </c>
      <c r="H11" s="198">
        <f>C11*1000+1000000*G$40-D11+E11/1000+F11/1000000</f>
        <v>-99999000001</v>
      </c>
      <c r="I11" s="198">
        <f t="shared" si="0"/>
        <v>80.001000000000005</v>
      </c>
      <c r="J11" s="41"/>
      <c r="AO11" s="24"/>
    </row>
    <row r="12" spans="1:45" ht="13" hidden="1" thickBot="1" x14ac:dyDescent="0.3">
      <c r="A12" s="149">
        <v>8</v>
      </c>
      <c r="B12" s="23" t="s">
        <v>93</v>
      </c>
      <c r="C12" s="110">
        <f>+AG$41</f>
        <v>-100000000</v>
      </c>
      <c r="D12" s="90">
        <f>+AH$42</f>
        <v>1</v>
      </c>
      <c r="E12" s="96">
        <f>+AH$41</f>
        <v>0</v>
      </c>
      <c r="F12" s="293">
        <f>+AG$42</f>
        <v>0</v>
      </c>
      <c r="G12" s="18">
        <f>+AG$27</f>
        <v>0</v>
      </c>
      <c r="H12" s="198">
        <f>C12*1000+1000000*AK$40-D12+E12/1000+F12/1000000</f>
        <v>-100000000001</v>
      </c>
      <c r="I12" s="198">
        <f t="shared" si="0"/>
        <v>80.001000000000005</v>
      </c>
      <c r="J12" s="41"/>
      <c r="AO12" s="24"/>
    </row>
    <row r="13" spans="1:45" ht="13" hidden="1" thickBot="1" x14ac:dyDescent="0.3">
      <c r="A13" s="149">
        <v>9</v>
      </c>
      <c r="B13" s="239" t="s">
        <v>139</v>
      </c>
      <c r="C13" s="110">
        <f>+W$41</f>
        <v>-100000000</v>
      </c>
      <c r="D13" s="90">
        <f>+X$42</f>
        <v>1</v>
      </c>
      <c r="E13" s="96">
        <f>+X$41</f>
        <v>0</v>
      </c>
      <c r="F13" s="293">
        <f>+W$42</f>
        <v>0</v>
      </c>
      <c r="G13" s="203">
        <f>+W$27</f>
        <v>0</v>
      </c>
      <c r="H13" s="198">
        <f>C13*1000+1000000*AC$40-D13+E13/1000+F13/1000000</f>
        <v>-100000000001</v>
      </c>
      <c r="I13" s="198">
        <f t="shared" si="0"/>
        <v>80.001000000000005</v>
      </c>
      <c r="J13" s="41"/>
      <c r="AO13" s="24"/>
    </row>
    <row r="14" spans="1:45" ht="13" hidden="1" thickBot="1" x14ac:dyDescent="0.3">
      <c r="A14" s="149">
        <v>10</v>
      </c>
      <c r="B14" s="23" t="s">
        <v>43</v>
      </c>
      <c r="C14" s="110">
        <f>+AM$41</f>
        <v>-100000000</v>
      </c>
      <c r="D14" s="90">
        <f>+AN$42</f>
        <v>1</v>
      </c>
      <c r="E14" s="96">
        <f>+AN$41</f>
        <v>0</v>
      </c>
      <c r="F14" s="293">
        <f>+AM$42</f>
        <v>0</v>
      </c>
      <c r="G14" s="18">
        <f>+AM$27</f>
        <v>0</v>
      </c>
      <c r="H14" s="198">
        <f>C14*1000+1000000*AG$40-D14+E14/1000+F14/1000000</f>
        <v>-100000000001</v>
      </c>
      <c r="I14" s="198">
        <f t="shared" si="0"/>
        <v>80.001000000000005</v>
      </c>
      <c r="J14" s="41"/>
      <c r="AO14" s="24"/>
    </row>
    <row r="15" spans="1:45" ht="13" hidden="1" thickBot="1" x14ac:dyDescent="0.3">
      <c r="A15" s="149">
        <v>10</v>
      </c>
      <c r="B15" s="23" t="s">
        <v>119</v>
      </c>
      <c r="C15" s="110">
        <f>+AA$41</f>
        <v>-100000000</v>
      </c>
      <c r="D15" s="90">
        <f>+AB$42</f>
        <v>1</v>
      </c>
      <c r="E15" s="96">
        <f>+AB$41</f>
        <v>0</v>
      </c>
      <c r="F15" s="293">
        <f>+AA$42</f>
        <v>0</v>
      </c>
      <c r="G15" s="18">
        <f>+AA$27</f>
        <v>0</v>
      </c>
      <c r="H15" s="198">
        <f>C15*1000+1000000*AI$40-D15+E15/1000+F15/1000000</f>
        <v>-100000000001</v>
      </c>
      <c r="I15" s="198">
        <f t="shared" si="0"/>
        <v>80.001000000000005</v>
      </c>
      <c r="J15" s="41"/>
      <c r="AO15" s="24"/>
    </row>
    <row r="16" spans="1:45" ht="13" hidden="1" thickBot="1" x14ac:dyDescent="0.3">
      <c r="A16" s="149">
        <v>12</v>
      </c>
      <c r="B16" s="23" t="s">
        <v>9</v>
      </c>
      <c r="C16" s="89">
        <f>+C$41</f>
        <v>-100000000</v>
      </c>
      <c r="D16" s="90">
        <f>+D$42</f>
        <v>1</v>
      </c>
      <c r="E16" s="96">
        <f>+D$41</f>
        <v>0</v>
      </c>
      <c r="F16" s="293">
        <f>+C$42</f>
        <v>0</v>
      </c>
      <c r="G16" s="18">
        <f>+C$27</f>
        <v>0</v>
      </c>
      <c r="H16" s="198">
        <f>C16*1000+1000000*W$40-D16+E16/1000+F16/1000000</f>
        <v>-100000000001</v>
      </c>
      <c r="I16" s="198">
        <f t="shared" si="0"/>
        <v>80.001000000000005</v>
      </c>
      <c r="J16" s="41"/>
      <c r="AO16" s="24"/>
    </row>
    <row r="17" spans="1:41" ht="13" hidden="1" thickBot="1" x14ac:dyDescent="0.3">
      <c r="A17" s="149">
        <v>13</v>
      </c>
      <c r="B17" s="239" t="s">
        <v>54</v>
      </c>
      <c r="C17" s="89">
        <f>+I$41</f>
        <v>-100000000</v>
      </c>
      <c r="D17" s="90">
        <f>+J$42</f>
        <v>1</v>
      </c>
      <c r="E17" s="96">
        <f>+J$41</f>
        <v>0</v>
      </c>
      <c r="F17" s="293">
        <f>+I$42</f>
        <v>0</v>
      </c>
      <c r="G17" s="18">
        <f>+I$27</f>
        <v>0</v>
      </c>
      <c r="H17" s="198">
        <f>C17*1000+1000000*AM$40-D17+E17/1000+F17/1000000</f>
        <v>-100000000001</v>
      </c>
      <c r="I17" s="198">
        <f t="shared" si="0"/>
        <v>80.001000000000005</v>
      </c>
      <c r="AO17" s="24"/>
    </row>
    <row r="18" spans="1:41" ht="13" hidden="1" thickBot="1" x14ac:dyDescent="0.3">
      <c r="A18" s="149">
        <v>14</v>
      </c>
      <c r="B18" s="23" t="s">
        <v>6</v>
      </c>
      <c r="C18" s="110">
        <f>+M$41</f>
        <v>-100000000</v>
      </c>
      <c r="D18" s="90">
        <f>+N$42</f>
        <v>1</v>
      </c>
      <c r="E18" s="96">
        <f>+N$41</f>
        <v>0</v>
      </c>
      <c r="F18" s="293">
        <f>+M$42</f>
        <v>0</v>
      </c>
      <c r="G18" s="18">
        <f>+M$27</f>
        <v>0</v>
      </c>
      <c r="H18" s="198">
        <f>C18*1000+1000000*AA$40-D18+E18/1000+F18/1000000</f>
        <v>-100000000001</v>
      </c>
      <c r="I18" s="198">
        <f t="shared" si="0"/>
        <v>80.001000000000005</v>
      </c>
      <c r="J18" s="41"/>
      <c r="AO18" s="24"/>
    </row>
    <row r="19" spans="1:41" ht="13" hidden="1" thickBot="1" x14ac:dyDescent="0.3">
      <c r="A19" s="149">
        <v>15</v>
      </c>
      <c r="B19" s="239" t="s">
        <v>155</v>
      </c>
      <c r="C19" s="110">
        <f>+S$41</f>
        <v>-100000000</v>
      </c>
      <c r="D19" s="90">
        <f>+T$42</f>
        <v>1</v>
      </c>
      <c r="E19" s="96">
        <f>+T$41</f>
        <v>0</v>
      </c>
      <c r="F19" s="293">
        <f>+S$42</f>
        <v>0</v>
      </c>
      <c r="G19" s="18">
        <f>+S$27</f>
        <v>0</v>
      </c>
      <c r="H19" s="198">
        <f>C19*1000+1000000*C$40-D19+E19/1000+F19/1000000</f>
        <v>-100000000001</v>
      </c>
      <c r="I19" s="198">
        <f t="shared" si="0"/>
        <v>80.001000000000005</v>
      </c>
      <c r="J19" s="41"/>
      <c r="AO19" s="24"/>
    </row>
    <row r="20" spans="1:41" ht="13" hidden="1" thickBot="1" x14ac:dyDescent="0.3">
      <c r="A20" s="149">
        <v>16</v>
      </c>
      <c r="B20" s="239" t="s">
        <v>164</v>
      </c>
      <c r="C20" s="110">
        <f>+O$41</f>
        <v>-100000000</v>
      </c>
      <c r="D20" s="90">
        <f>+P$42</f>
        <v>1</v>
      </c>
      <c r="E20" s="96">
        <f>+P$41</f>
        <v>0</v>
      </c>
      <c r="F20" s="293">
        <f>+O$42</f>
        <v>0</v>
      </c>
      <c r="G20" s="203">
        <f>+O$27</f>
        <v>0</v>
      </c>
      <c r="H20" s="198">
        <f>C20*1000+1000000*I$40-D20+E20/1000+F20/1000000</f>
        <v>-100000000001</v>
      </c>
      <c r="I20" s="198">
        <f t="shared" si="0"/>
        <v>80.001000000000005</v>
      </c>
      <c r="J20" s="41"/>
      <c r="AO20" s="24"/>
    </row>
    <row r="21" spans="1:41" ht="13" hidden="1" thickBot="1" x14ac:dyDescent="0.3">
      <c r="A21" s="149">
        <v>17</v>
      </c>
      <c r="B21" s="239" t="s">
        <v>152</v>
      </c>
      <c r="C21" s="89">
        <f>+AE$41</f>
        <v>-100000000</v>
      </c>
      <c r="D21" s="90">
        <f>+AF$42</f>
        <v>1</v>
      </c>
      <c r="E21" s="96">
        <f>+AF$41</f>
        <v>0</v>
      </c>
      <c r="F21" s="293">
        <f>+AE$42</f>
        <v>0</v>
      </c>
      <c r="G21" s="18">
        <f>+AE$27</f>
        <v>0</v>
      </c>
      <c r="H21" s="198">
        <f>C21*1000+1000000*M$40-D21+E21/1000+F21/1000000</f>
        <v>-100000000001</v>
      </c>
      <c r="I21" s="198">
        <f t="shared" si="0"/>
        <v>80.001000000000005</v>
      </c>
      <c r="J21" s="41"/>
      <c r="AO21" s="24"/>
    </row>
    <row r="22" spans="1:41" ht="13" hidden="1" thickBot="1" x14ac:dyDescent="0.3">
      <c r="A22" s="149">
        <v>18</v>
      </c>
      <c r="B22" s="161" t="s">
        <v>144</v>
      </c>
      <c r="C22" s="89">
        <f>+K$41</f>
        <v>-100000000</v>
      </c>
      <c r="D22" s="90">
        <f>+L$42</f>
        <v>1</v>
      </c>
      <c r="E22" s="96">
        <f>+L$41</f>
        <v>0</v>
      </c>
      <c r="F22" s="293">
        <f>+K$42</f>
        <v>0</v>
      </c>
      <c r="G22" s="18">
        <f>+K$27</f>
        <v>0</v>
      </c>
      <c r="H22" s="198">
        <f>C22*1000+1000000*S$40-D22+E22/1000+F22/1000000</f>
        <v>-100000000001</v>
      </c>
      <c r="I22" s="198">
        <f t="shared" si="0"/>
        <v>80.001000000000005</v>
      </c>
      <c r="J22" s="41"/>
      <c r="AO22" s="24"/>
    </row>
    <row r="23" spans="1:41" ht="13" hidden="1" thickBot="1" x14ac:dyDescent="0.3">
      <c r="A23" s="149">
        <v>19</v>
      </c>
      <c r="B23" s="23" t="s">
        <v>135</v>
      </c>
      <c r="C23" s="89">
        <f>+E$41</f>
        <v>-100000000</v>
      </c>
      <c r="D23" s="90">
        <f>+F$42</f>
        <v>1</v>
      </c>
      <c r="E23" s="96">
        <f>+F$41</f>
        <v>0</v>
      </c>
      <c r="F23" s="293">
        <f>+E$42</f>
        <v>0</v>
      </c>
      <c r="G23" s="18">
        <f>+E$27</f>
        <v>0</v>
      </c>
      <c r="H23" s="198">
        <f>C23*1000+1000000*O$40-D23+E23/1000+F23/1000000</f>
        <v>-100000000001</v>
      </c>
      <c r="I23" s="198">
        <f t="shared" si="0"/>
        <v>80.001000000000005</v>
      </c>
      <c r="J23" s="41"/>
      <c r="AO23" s="24"/>
    </row>
    <row r="24" spans="1:41" x14ac:dyDescent="0.25">
      <c r="A24" s="16"/>
      <c r="C24" s="16"/>
      <c r="D24" s="92"/>
      <c r="E24" s="16"/>
      <c r="F24" s="16"/>
      <c r="H24" s="198"/>
      <c r="J24" s="41"/>
      <c r="AO24" s="24"/>
    </row>
    <row r="25" spans="1:41" hidden="1" x14ac:dyDescent="0.25">
      <c r="A25" s="16"/>
      <c r="T25" s="30" t="s">
        <v>241</v>
      </c>
      <c r="U25" s="280">
        <f>IF(V25-V26=0,0.5,IF(V25&gt;V26,1,0))*$A25</f>
        <v>0</v>
      </c>
      <c r="AO25" s="24"/>
    </row>
    <row r="26" spans="1:41" hidden="1" x14ac:dyDescent="0.25">
      <c r="AO26" s="24"/>
    </row>
    <row r="27" spans="1:41" hidden="1" x14ac:dyDescent="0.25">
      <c r="B27" t="s">
        <v>12</v>
      </c>
      <c r="C27">
        <f>+C28*C29</f>
        <v>0</v>
      </c>
      <c r="D27">
        <f t="shared" ref="D27:AN27" si="1">+D28*D29</f>
        <v>0</v>
      </c>
      <c r="E27">
        <f t="shared" si="1"/>
        <v>0</v>
      </c>
      <c r="F27">
        <f t="shared" si="1"/>
        <v>0</v>
      </c>
      <c r="G27">
        <f t="shared" si="1"/>
        <v>0</v>
      </c>
      <c r="H27">
        <f t="shared" si="1"/>
        <v>0</v>
      </c>
      <c r="I27">
        <f t="shared" si="1"/>
        <v>0</v>
      </c>
      <c r="J27">
        <f t="shared" si="1"/>
        <v>0</v>
      </c>
      <c r="K27">
        <f t="shared" si="1"/>
        <v>0</v>
      </c>
      <c r="L27">
        <f t="shared" si="1"/>
        <v>0</v>
      </c>
      <c r="M27">
        <f t="shared" si="1"/>
        <v>0</v>
      </c>
      <c r="N27">
        <f t="shared" si="1"/>
        <v>0</v>
      </c>
      <c r="O27">
        <f t="shared" si="1"/>
        <v>0</v>
      </c>
      <c r="P27">
        <f t="shared" si="1"/>
        <v>0</v>
      </c>
      <c r="Q27">
        <f t="shared" si="1"/>
        <v>0</v>
      </c>
      <c r="R27">
        <f t="shared" si="1"/>
        <v>0</v>
      </c>
      <c r="S27">
        <f t="shared" si="1"/>
        <v>0</v>
      </c>
      <c r="T27">
        <f t="shared" si="1"/>
        <v>0</v>
      </c>
      <c r="U27">
        <f t="shared" si="1"/>
        <v>0</v>
      </c>
      <c r="V27">
        <f t="shared" si="1"/>
        <v>0</v>
      </c>
      <c r="W27">
        <f t="shared" si="1"/>
        <v>0</v>
      </c>
      <c r="X27">
        <f t="shared" si="1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>
        <f t="shared" si="1"/>
        <v>0</v>
      </c>
      <c r="AK27">
        <f t="shared" si="1"/>
        <v>0</v>
      </c>
      <c r="AL27">
        <f t="shared" si="1"/>
        <v>0</v>
      </c>
      <c r="AM27">
        <f t="shared" si="1"/>
        <v>0</v>
      </c>
      <c r="AN27">
        <f t="shared" si="1"/>
        <v>0</v>
      </c>
      <c r="AO27" s="24"/>
    </row>
    <row r="28" spans="1:41" hidden="1" x14ac:dyDescent="0.25">
      <c r="C28">
        <f>IF($B40&gt;3,1,0)</f>
        <v>0</v>
      </c>
      <c r="D28">
        <f>IF($B40&gt;3,1,0)</f>
        <v>0</v>
      </c>
      <c r="E28">
        <f t="shared" ref="E28:AN28" si="2">IF($B40&gt;3,1,0)</f>
        <v>0</v>
      </c>
      <c r="F28">
        <f t="shared" si="2"/>
        <v>0</v>
      </c>
      <c r="G28">
        <f t="shared" si="2"/>
        <v>0</v>
      </c>
      <c r="H28">
        <f t="shared" si="2"/>
        <v>0</v>
      </c>
      <c r="I28">
        <f t="shared" si="2"/>
        <v>0</v>
      </c>
      <c r="J28">
        <f t="shared" si="2"/>
        <v>0</v>
      </c>
      <c r="K28">
        <f t="shared" si="2"/>
        <v>0</v>
      </c>
      <c r="L28">
        <f t="shared" si="2"/>
        <v>0</v>
      </c>
      <c r="M28">
        <f t="shared" si="2"/>
        <v>0</v>
      </c>
      <c r="N28">
        <f t="shared" si="2"/>
        <v>0</v>
      </c>
      <c r="O28">
        <f t="shared" si="2"/>
        <v>0</v>
      </c>
      <c r="P28">
        <f t="shared" si="2"/>
        <v>0</v>
      </c>
      <c r="Q28">
        <f t="shared" si="2"/>
        <v>0</v>
      </c>
      <c r="R28">
        <f t="shared" si="2"/>
        <v>0</v>
      </c>
      <c r="S28">
        <f t="shared" si="2"/>
        <v>0</v>
      </c>
      <c r="T28">
        <f t="shared" si="2"/>
        <v>0</v>
      </c>
      <c r="U28">
        <f t="shared" si="2"/>
        <v>0</v>
      </c>
      <c r="V28">
        <f t="shared" si="2"/>
        <v>0</v>
      </c>
      <c r="W28">
        <f t="shared" si="2"/>
        <v>0</v>
      </c>
      <c r="X28">
        <f t="shared" si="2"/>
        <v>0</v>
      </c>
      <c r="Y28">
        <f t="shared" si="2"/>
        <v>0</v>
      </c>
      <c r="Z28">
        <f t="shared" si="2"/>
        <v>0</v>
      </c>
      <c r="AA28">
        <f t="shared" si="2"/>
        <v>0</v>
      </c>
      <c r="AB28">
        <f t="shared" si="2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L28">
        <f t="shared" si="2"/>
        <v>0</v>
      </c>
      <c r="AM28">
        <f t="shared" si="2"/>
        <v>0</v>
      </c>
      <c r="AN28">
        <f t="shared" si="2"/>
        <v>0</v>
      </c>
      <c r="AO28" s="24"/>
    </row>
    <row r="29" spans="1:41" hidden="1" x14ac:dyDescent="0.25">
      <c r="C29">
        <f>MAX(C30:C34)</f>
        <v>0</v>
      </c>
      <c r="D29">
        <f>+C42</f>
        <v>0</v>
      </c>
      <c r="E29">
        <f>MAX(E30:E34)</f>
        <v>0</v>
      </c>
      <c r="F29">
        <f>+E42</f>
        <v>0</v>
      </c>
      <c r="G29">
        <f>MAX(G30:G34)</f>
        <v>40</v>
      </c>
      <c r="H29">
        <f>+G42</f>
        <v>13</v>
      </c>
      <c r="I29">
        <f>MAX(I30:I34)</f>
        <v>0</v>
      </c>
      <c r="J29">
        <f>+I42</f>
        <v>0</v>
      </c>
      <c r="K29">
        <f>MAX(K30:K34)</f>
        <v>0</v>
      </c>
      <c r="L29">
        <f>+K42</f>
        <v>0</v>
      </c>
      <c r="M29">
        <f>MAX(M30:M34)</f>
        <v>0</v>
      </c>
      <c r="N29">
        <f>+M42</f>
        <v>0</v>
      </c>
      <c r="O29">
        <f>MAX(O30:O34)</f>
        <v>0</v>
      </c>
      <c r="P29">
        <f>+O42</f>
        <v>0</v>
      </c>
      <c r="Q29">
        <f>MAX(Q30:Q34)</f>
        <v>0</v>
      </c>
      <c r="R29">
        <f>+Q42</f>
        <v>2</v>
      </c>
      <c r="S29">
        <f>MAX(S30:S34)</f>
        <v>0</v>
      </c>
      <c r="T29">
        <f>+S42</f>
        <v>0</v>
      </c>
      <c r="U29">
        <f>MAX(U30:U34)</f>
        <v>80</v>
      </c>
      <c r="V29">
        <f>+U42</f>
        <v>14</v>
      </c>
      <c r="W29">
        <f>MAX(W30:W34)</f>
        <v>0</v>
      </c>
      <c r="X29">
        <f>+W42</f>
        <v>0</v>
      </c>
      <c r="Y29">
        <f>MAX(Y30:Y34)</f>
        <v>0</v>
      </c>
      <c r="Z29">
        <f>+Y42</f>
        <v>1</v>
      </c>
      <c r="AA29">
        <f>MAX(AA30:AA34)</f>
        <v>0</v>
      </c>
      <c r="AB29">
        <f>+AA42</f>
        <v>0</v>
      </c>
      <c r="AC29">
        <f>MAX(AC30:AC34)</f>
        <v>0</v>
      </c>
      <c r="AD29">
        <f>+AC42</f>
        <v>2</v>
      </c>
      <c r="AE29">
        <f>MAX(AE30:AE34)</f>
        <v>0</v>
      </c>
      <c r="AF29">
        <f>+AE42</f>
        <v>0</v>
      </c>
      <c r="AG29">
        <f>MAX(AG30:AG34)</f>
        <v>0</v>
      </c>
      <c r="AH29">
        <f>+AG42</f>
        <v>0</v>
      </c>
      <c r="AI29">
        <f>MAX(AI30:AI34)</f>
        <v>0</v>
      </c>
      <c r="AJ29">
        <f>+AI42</f>
        <v>1</v>
      </c>
      <c r="AK29">
        <f>MAX(AK30:AK34)</f>
        <v>0</v>
      </c>
      <c r="AL29">
        <f>+AK42</f>
        <v>0</v>
      </c>
      <c r="AM29">
        <f>MAX(AM30:AM34)</f>
        <v>0</v>
      </c>
      <c r="AN29">
        <f>+AM42</f>
        <v>0</v>
      </c>
      <c r="AO29" s="24"/>
    </row>
    <row r="30" spans="1:41" hidden="1" x14ac:dyDescent="0.25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0</v>
      </c>
      <c r="W30">
        <f>IF(W$35=5,5,0)</f>
        <v>0</v>
      </c>
      <c r="Y30">
        <f>IF(Y$35=5,5,0)</f>
        <v>0</v>
      </c>
      <c r="AA30">
        <f>IF(AA$35=5,5,0)</f>
        <v>0</v>
      </c>
      <c r="AC30">
        <f>IF(AC$35=5,5,0)</f>
        <v>0</v>
      </c>
      <c r="AE30">
        <f>IF(AE$35=5,5,0)</f>
        <v>0</v>
      </c>
      <c r="AG30">
        <f>IF(AG$35=5,5,0)</f>
        <v>0</v>
      </c>
      <c r="AI30">
        <f>IF(AI$35=5,5,0)</f>
        <v>0</v>
      </c>
      <c r="AK30">
        <f>IF(AK$35=5,5,0)</f>
        <v>0</v>
      </c>
      <c r="AM30">
        <f>IF(AM$35=5,5,0)</f>
        <v>0</v>
      </c>
      <c r="AO30" s="24"/>
    </row>
    <row r="31" spans="1:41" hidden="1" x14ac:dyDescent="0.25">
      <c r="C31">
        <f>IF(C$35=4,10,0)</f>
        <v>0</v>
      </c>
      <c r="E31">
        <f>IF(E$35=4,10,0)</f>
        <v>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0</v>
      </c>
      <c r="W31">
        <f>IF(W$35=4,10,0)</f>
        <v>0</v>
      </c>
      <c r="Y31">
        <f>IF(Y$35=4,10,0)</f>
        <v>0</v>
      </c>
      <c r="AA31">
        <f>IF(AA$35=4,10,0)</f>
        <v>0</v>
      </c>
      <c r="AC31">
        <f>IF(AC$35=4,10,0)</f>
        <v>0</v>
      </c>
      <c r="AE31">
        <f>IF(AE$35=4,10,0)</f>
        <v>0</v>
      </c>
      <c r="AG31">
        <f>IF(AG$35=4,10,0)</f>
        <v>0</v>
      </c>
      <c r="AI31">
        <f>IF(AI$35=4,10,0)</f>
        <v>0</v>
      </c>
      <c r="AK31">
        <f>IF(AK$35=4,10,0)</f>
        <v>0</v>
      </c>
      <c r="AM31">
        <f>IF(AM$35=4,10,0)</f>
        <v>0</v>
      </c>
      <c r="AO31" s="24"/>
    </row>
    <row r="32" spans="1:41" hidden="1" x14ac:dyDescent="0.25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0</v>
      </c>
      <c r="Y32">
        <f>IF(Y$35=3,20,0)</f>
        <v>0</v>
      </c>
      <c r="AA32">
        <f>IF(AA$35=3,20,0)</f>
        <v>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K32">
        <f>IF(AK$35=3,20,0)</f>
        <v>0</v>
      </c>
      <c r="AM32">
        <f>IF(AM$35=3,20,0)</f>
        <v>0</v>
      </c>
      <c r="AO32" s="24"/>
    </row>
    <row r="33" spans="1:55" hidden="1" x14ac:dyDescent="0.25">
      <c r="C33">
        <f>IF(C$35=2,40,0)</f>
        <v>0</v>
      </c>
      <c r="E33">
        <f>IF(E$35=2,40,0)</f>
        <v>0</v>
      </c>
      <c r="G33">
        <f>IF(G$35=2,40,0)</f>
        <v>40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0</v>
      </c>
      <c r="W33">
        <f>IF(W$35=2,40,0)</f>
        <v>0</v>
      </c>
      <c r="Y33">
        <f>IF(Y$35=2,40,0)</f>
        <v>0</v>
      </c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0</v>
      </c>
      <c r="AK33">
        <f>IF(AK$35=2,40,0)</f>
        <v>0</v>
      </c>
      <c r="AM33">
        <f>IF(AM$35=2,40,0)</f>
        <v>0</v>
      </c>
      <c r="AO33" s="24"/>
    </row>
    <row r="34" spans="1:55" hidden="1" x14ac:dyDescent="0.25">
      <c r="C34">
        <f>IF(C$35=1,80,0)</f>
        <v>0</v>
      </c>
      <c r="E34">
        <f>IF(E$35=1,80,0)</f>
        <v>0</v>
      </c>
      <c r="G34">
        <f>IF(G$35=1,80,0)</f>
        <v>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80</v>
      </c>
      <c r="W34">
        <f>IF(W$35=1,80,0)</f>
        <v>0</v>
      </c>
      <c r="Y34">
        <f>IF(Y$35=1,80,0)</f>
        <v>0</v>
      </c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K34">
        <f>IF(AK$35=1,80,0)</f>
        <v>0</v>
      </c>
      <c r="AM34">
        <f>IF(AM$35=1,80,0)</f>
        <v>0</v>
      </c>
      <c r="AO34" s="24"/>
    </row>
    <row r="35" spans="1:55" hidden="1" x14ac:dyDescent="0.25">
      <c r="C35">
        <f>RANK(C36,$C36:$BG36)*C40</f>
        <v>0</v>
      </c>
      <c r="E35">
        <f>RANK(E36,$C36:$BG36)*E40</f>
        <v>0</v>
      </c>
      <c r="G35">
        <f>RANK(G36,$C36:$BG36)*G40</f>
        <v>2</v>
      </c>
      <c r="I35">
        <f>RANK(I36,$C36:$BG36)*I40</f>
        <v>0</v>
      </c>
      <c r="K35">
        <f>RANK(K36,$C36:$BG36)*K40</f>
        <v>0</v>
      </c>
      <c r="M35">
        <f>RANK(M36,$C36:$BG36)*M40</f>
        <v>0</v>
      </c>
      <c r="O35">
        <f>RANK(O36,$C36:$BG36)*O40</f>
        <v>0</v>
      </c>
      <c r="Q35">
        <f>RANK(Q36,$C36:$BG36)*Q40</f>
        <v>0</v>
      </c>
      <c r="S35">
        <f>RANK(S36,$C36:$BG36)*S40</f>
        <v>0</v>
      </c>
      <c r="U35">
        <f>RANK(U36,$C36:$BG36)*U40</f>
        <v>1</v>
      </c>
      <c r="W35">
        <f>RANK(W36,$C36:$BG36)*W40</f>
        <v>0</v>
      </c>
      <c r="Y35">
        <f>RANK(Y36,$C36:$BG36)*Y40</f>
        <v>0</v>
      </c>
      <c r="AA35">
        <f>RANK(AA36,$C36:$BG36)*AA40</f>
        <v>0</v>
      </c>
      <c r="AC35">
        <f>RANK(AC36,$C36:$BG36)*AC40</f>
        <v>0</v>
      </c>
      <c r="AE35">
        <f>RANK(AE36,$C36:$BG36)*AE40</f>
        <v>0</v>
      </c>
      <c r="AG35">
        <f>RANK(AG36,$C36:$BG36)*AG40</f>
        <v>0</v>
      </c>
      <c r="AI35">
        <f>RANK(AI36,$C36:$BG36)*AI40</f>
        <v>0</v>
      </c>
      <c r="AK35">
        <f>RANK(AK36,$C36:$BG36)*AK40</f>
        <v>0</v>
      </c>
      <c r="AM35">
        <f>RANK(AM36,$C36:$BG36)*AM40</f>
        <v>0</v>
      </c>
      <c r="AO35" s="24"/>
    </row>
    <row r="36" spans="1:55" hidden="1" x14ac:dyDescent="0.25">
      <c r="C36">
        <f>SUM(C37:C39)+C42/1000</f>
        <v>-101000100</v>
      </c>
      <c r="E36">
        <f>SUM(E37:E39)+E42/1000</f>
        <v>-101000100</v>
      </c>
      <c r="G36">
        <f>SUM(G37:G39)+G42/1000</f>
        <v>-398.98700000000002</v>
      </c>
      <c r="I36">
        <f>SUM(I37:I39)+I42/1000</f>
        <v>-101000100</v>
      </c>
      <c r="K36">
        <f>SUM(K37:K39)+K42/1000</f>
        <v>-101000100</v>
      </c>
      <c r="M36">
        <f>SUM(M37:M39)+M42/1000</f>
        <v>-101000100</v>
      </c>
      <c r="O36">
        <f>SUM(O37:O39)+O42/1000</f>
        <v>-101000100</v>
      </c>
      <c r="Q36">
        <f>SUM(Q37:Q39)+Q42/1000</f>
        <v>-1000198.998</v>
      </c>
      <c r="S36">
        <f>SUM(S37:S39)+S42/1000</f>
        <v>-101000100</v>
      </c>
      <c r="U36">
        <f>SUM(U37:U39)+U42/1000</f>
        <v>999603.01399999997</v>
      </c>
      <c r="W36">
        <f>SUM(W37:W39)+W42/1000</f>
        <v>-101000100</v>
      </c>
      <c r="Y36">
        <f>SUM(Y37:Y39)+Y42/1000</f>
        <v>-1000201.999</v>
      </c>
      <c r="AA36">
        <f>SUM(AA37:AA39)+AA42/1000</f>
        <v>-101000100</v>
      </c>
      <c r="AC36">
        <f>SUM(AC37:AC39)+AC42/1000</f>
        <v>-1000099.498</v>
      </c>
      <c r="AE36">
        <f>SUM(AE37:AE39)+AE42/1000</f>
        <v>-101000100</v>
      </c>
      <c r="AG36">
        <f>SUM(AG37:AG39)+AG42/1000</f>
        <v>-101000100</v>
      </c>
      <c r="AI36">
        <f>SUM(AI37:AI39)+AI42/1000</f>
        <v>-1000100.999</v>
      </c>
      <c r="AK36">
        <f>SUM(AK37:AK39)+AK42/1000</f>
        <v>-101000100</v>
      </c>
      <c r="AM36">
        <f>SUM(AM37:AM39)+AM42/1000</f>
        <v>-101000100</v>
      </c>
      <c r="AO36" s="24"/>
    </row>
    <row r="37" spans="1:55" hidden="1" x14ac:dyDescent="0.25">
      <c r="C37" s="41">
        <f>+D41</f>
        <v>0</v>
      </c>
      <c r="E37" s="41">
        <f>+F41</f>
        <v>0</v>
      </c>
      <c r="G37" s="41">
        <f>+H41</f>
        <v>1</v>
      </c>
      <c r="I37" s="41">
        <f>+J41</f>
        <v>0</v>
      </c>
      <c r="K37" s="41">
        <f>+L41</f>
        <v>0</v>
      </c>
      <c r="M37" s="41">
        <f>+N41</f>
        <v>0</v>
      </c>
      <c r="O37" s="41">
        <f>+P41</f>
        <v>0</v>
      </c>
      <c r="Q37" s="41">
        <f>+R41</f>
        <v>0</v>
      </c>
      <c r="S37" s="41">
        <f>+T41</f>
        <v>0</v>
      </c>
      <c r="U37" s="41">
        <f>+V41</f>
        <v>2</v>
      </c>
      <c r="W37" s="41">
        <f>+X41</f>
        <v>0</v>
      </c>
      <c r="Y37" s="41">
        <f>+Z41</f>
        <v>-2</v>
      </c>
      <c r="AA37" s="41">
        <f>+AB41</f>
        <v>0</v>
      </c>
      <c r="AC37" s="41">
        <f>+AD41</f>
        <v>0</v>
      </c>
      <c r="AE37" s="41">
        <f>+AF41</f>
        <v>0</v>
      </c>
      <c r="AG37" s="41">
        <f>+AH41</f>
        <v>0</v>
      </c>
      <c r="AI37" s="41">
        <f>+AJ41</f>
        <v>-1</v>
      </c>
      <c r="AK37" s="41">
        <f>+AL41</f>
        <v>0</v>
      </c>
      <c r="AM37" s="41">
        <f>+AN41</f>
        <v>0</v>
      </c>
      <c r="AO37" s="24"/>
    </row>
    <row r="38" spans="1:55" hidden="1" x14ac:dyDescent="0.25">
      <c r="C38">
        <f>-D42*100</f>
        <v>-100</v>
      </c>
      <c r="E38">
        <f>-F42*100</f>
        <v>-100</v>
      </c>
      <c r="G38">
        <f>-H42*100</f>
        <v>-400</v>
      </c>
      <c r="I38">
        <f>-J42*100</f>
        <v>-100</v>
      </c>
      <c r="K38">
        <f>-L42*100</f>
        <v>-100</v>
      </c>
      <c r="M38">
        <f>-N42*100</f>
        <v>-100</v>
      </c>
      <c r="O38">
        <f>-P42*100</f>
        <v>-100</v>
      </c>
      <c r="Q38">
        <f>-R42*100</f>
        <v>-200</v>
      </c>
      <c r="S38">
        <f>-T42*100</f>
        <v>-100</v>
      </c>
      <c r="U38">
        <f>-V42*100</f>
        <v>-400</v>
      </c>
      <c r="W38">
        <f>-X42*100</f>
        <v>-100</v>
      </c>
      <c r="Y38">
        <f>-Z42*100</f>
        <v>-200</v>
      </c>
      <c r="AA38">
        <f>-AB42*100</f>
        <v>-100</v>
      </c>
      <c r="AC38">
        <f>-AD42*100</f>
        <v>-100</v>
      </c>
      <c r="AE38">
        <f>-AF42*100</f>
        <v>-100</v>
      </c>
      <c r="AG38">
        <f>-AH42*100</f>
        <v>-100</v>
      </c>
      <c r="AI38">
        <f>-AJ42*100</f>
        <v>-100</v>
      </c>
      <c r="AK38">
        <f>-AL42*100</f>
        <v>-100</v>
      </c>
      <c r="AM38">
        <f>-AN42*100</f>
        <v>-100</v>
      </c>
      <c r="AO38" s="24"/>
    </row>
    <row r="39" spans="1:55" hidden="1" x14ac:dyDescent="0.25">
      <c r="C39">
        <f>IF(C40=1,C41*C40*1000000+C41,-1000000+C41)</f>
        <v>-101000000</v>
      </c>
      <c r="E39">
        <f>IF(E40=1,E41*E40*1000000+E41,-1000000+E41)</f>
        <v>-101000000</v>
      </c>
      <c r="G39">
        <f>IF(G40=1,G41*G40*1000000+G41,-1000000+G41)</f>
        <v>0</v>
      </c>
      <c r="I39">
        <f>IF(I40=1,I41*I40*1000000+I41,-1000000+I41)</f>
        <v>-101000000</v>
      </c>
      <c r="K39">
        <f>IF(K40=1,K41*K40*1000000+K41,-1000000+K41)</f>
        <v>-101000000</v>
      </c>
      <c r="M39">
        <f>IF(M40=1,M41*M40*1000000+M41,-1000000+M41)</f>
        <v>-101000000</v>
      </c>
      <c r="O39">
        <f>IF(O40=1,O41*O40*1000000+O41,-1000000+O41)</f>
        <v>-101000000</v>
      </c>
      <c r="Q39">
        <f>IF(Q40=1,Q41*Q40*1000000+Q41,-1000000+Q41)</f>
        <v>-999999</v>
      </c>
      <c r="S39">
        <f>IF(S40=1,S41*S40*1000000+S41,-1000000+S41)</f>
        <v>-101000000</v>
      </c>
      <c r="U39">
        <f>IF(U40=1,U41*U40*1000000+U41,-1000000+U41)</f>
        <v>1000001</v>
      </c>
      <c r="W39">
        <f>IF(W40=1,W41*W40*1000000+W41,-1000000+W41)</f>
        <v>-101000000</v>
      </c>
      <c r="Y39">
        <f>IF(Y40=1,Y41*Y40*1000000+Y41,-1000000+Y41)</f>
        <v>-1000000</v>
      </c>
      <c r="AA39">
        <f>IF(AA40=1,AA41*AA40*1000000+AA41,-1000000+AA41)</f>
        <v>-101000000</v>
      </c>
      <c r="AC39">
        <f>IF(AC40=1,AC41*AC40*1000000+AC41,-1000000+AC41)</f>
        <v>-999999.5</v>
      </c>
      <c r="AE39">
        <f>IF(AE40=1,AE41*AE40*1000000+AE41,-1000000+AE41)</f>
        <v>-101000000</v>
      </c>
      <c r="AG39">
        <f>IF(AG40=1,AG41*AG40*1000000+AG41,-1000000+AG41)</f>
        <v>-101000000</v>
      </c>
      <c r="AI39">
        <f>IF(AI40=1,AI41*AI40*1000000+AI41,-1000000+AI41)</f>
        <v>-1000000</v>
      </c>
      <c r="AK39">
        <f>IF(AK40=1,AK41*AK40*1000000+AK41,-1000000+AK41)</f>
        <v>-101000000</v>
      </c>
      <c r="AM39">
        <f>IF(AM40=1,AM41*AM40*1000000+AM41,-1000000+AM41)</f>
        <v>-101000000</v>
      </c>
      <c r="AO39" s="24"/>
    </row>
    <row r="40" spans="1:55" ht="13" thickBot="1" x14ac:dyDescent="0.3">
      <c r="A40" t="s">
        <v>13</v>
      </c>
      <c r="B40">
        <f>SUM(C40:AM40)</f>
        <v>2</v>
      </c>
      <c r="C40">
        <f>IF(C42&gt;=$A3/2,1,0)</f>
        <v>0</v>
      </c>
      <c r="E40">
        <f>IF(E42&gt;=$A3/2,1,0)</f>
        <v>0</v>
      </c>
      <c r="G40">
        <f>IF(G42&gt;=$A3/2,1,0)</f>
        <v>1</v>
      </c>
      <c r="I40">
        <f>IF(I42&gt;=$A3/2,1,0)</f>
        <v>0</v>
      </c>
      <c r="K40">
        <f>IF(K42&gt;=$A3/2,1,0)</f>
        <v>0</v>
      </c>
      <c r="M40">
        <f>IF(M42&gt;=$A3/2,1,0)</f>
        <v>0</v>
      </c>
      <c r="O40">
        <f>IF(O42&gt;=$A3/2,1,0)</f>
        <v>0</v>
      </c>
      <c r="Q40">
        <f>IF(Q42&gt;=$A3/2,1,0)</f>
        <v>0</v>
      </c>
      <c r="S40">
        <f>IF(S42&gt;=$A3/2,1,0)</f>
        <v>0</v>
      </c>
      <c r="U40">
        <f>IF(U42&gt;=$A3/2,1,0)</f>
        <v>1</v>
      </c>
      <c r="W40">
        <f>IF(W42&gt;=$A3/2,1,0)</f>
        <v>0</v>
      </c>
      <c r="Y40">
        <f>IF(Y42&gt;=$A3/2,1,0)</f>
        <v>0</v>
      </c>
      <c r="AA40">
        <f>IF(AA42&gt;=$A3/2,1,0)</f>
        <v>0</v>
      </c>
      <c r="AC40">
        <f>IF(AC42&gt;=$A3/2,1,0)</f>
        <v>0</v>
      </c>
      <c r="AE40">
        <f>IF(AE42&gt;=$A3/2,1,0)</f>
        <v>0</v>
      </c>
      <c r="AG40">
        <f>IF(AG42&gt;=$A3/2,1,0)</f>
        <v>0</v>
      </c>
      <c r="AI40">
        <f>IF(AI42&gt;=$A3/2,1,0)</f>
        <v>0</v>
      </c>
      <c r="AK40">
        <f>IF(AK42&gt;=$A3/2,1,0)</f>
        <v>0</v>
      </c>
      <c r="AM40">
        <f>IF(AM42&gt;=$A3/2,1,0)</f>
        <v>0</v>
      </c>
      <c r="AO40" s="24"/>
    </row>
    <row r="41" spans="1:55" ht="13" thickBot="1" x14ac:dyDescent="0.3">
      <c r="C41" s="2">
        <f>IF(SUM(C46:C303)&lt;-1000,-100000000,SUM(C46:C303))</f>
        <v>-100000000</v>
      </c>
      <c r="D41" s="279">
        <f>+D46+D48+D50+D52+D54+D56+D58+D60+D62+D64+D66+D68+D70+D72+D74+D76+D78+D80+D82+D84+D86+D88+D90-D91-D89-D87-D85-D83-D79-D77-D75-D73-D71-D69-D67-D61-D59-D57-D55-D53-D51-D49-D47-D63-D65-D81</f>
        <v>0</v>
      </c>
      <c r="E41" s="2">
        <f>IF(SUM(E46:E303)&lt;-1000,-100000000,SUM(E46:E303))</f>
        <v>-100000000</v>
      </c>
      <c r="F41" s="279">
        <f>+F46+F48+F50+F52+F54+F56+F58+F60+F62+F64+F66+F68+F70+F72+F74+F76+F78+F80+F82+F84+F86+F88+F90-F91-F89-F87-F85-F83-F79-F77-F75-F73-F71-F69-F67-F61-F59-F57-F55-F53-F51-F49-F47-F63-F65-F81</f>
        <v>0</v>
      </c>
      <c r="G41" s="2">
        <f>IF(SUM(G46:G303)&lt;-1000,-100000000,SUM(G46:G303))</f>
        <v>0</v>
      </c>
      <c r="H41" s="279">
        <f>+H46+H48+H50+H52+H54+H56+H58+H60+H62+H64+H66+H68+H70+H72+H74+H76+H78+H80+H82+H84+H86+H88+H90-H91-H89-H87-H85-H83-H79-H77-H75-H73-H71-H69-H67-H61-H59-H57-H55-H53-H51-H49-H47-H63-H65-H81</f>
        <v>1</v>
      </c>
      <c r="I41" s="2">
        <f>IF(SUM(I46:I303)&lt;-1000,-100000000,SUM(I46:I303))</f>
        <v>-100000000</v>
      </c>
      <c r="J41" s="279">
        <f>+J46+J48+J50+J52+J54+J56+J58+J60+J62+J64+J66+J68+J70+J72+J74+J76+J78+J80+J82+J84+J86+J88+J90-J91-J89-J87-J85-J83-J79-J77-J75-J73-J71-J69-J67-J61-J59-J57-J55-J53-J51-J49-J47-J63-J65-J81</f>
        <v>0</v>
      </c>
      <c r="K41" s="2">
        <f>IF(SUM(K46:K303)&lt;-1000,-100000000,SUM(K46:K303))</f>
        <v>-100000000</v>
      </c>
      <c r="L41" s="279">
        <f>+L46+L48+L50+L52+L54+L56+L58+L60+L62+L64+L66+L68+L70+L72+L74+L76+L78+L80+L82+L84+L86+L88+L90-L91-L89-L87-L85-L83-L79-L77-L75-L73-L71-L69-L67-L61-L59-L57-L55-L53-L51-L49-L47-L63-L65-L81</f>
        <v>0</v>
      </c>
      <c r="M41" s="2">
        <f>IF(SUM(M46:M303)&lt;-1000,-100000000,SUM(M46:M303))</f>
        <v>-100000000</v>
      </c>
      <c r="N41" s="279">
        <f>+N46+N48+N50+N52+N54+N56+N58+N60+N62+N64+N66+N68+N70+N72+N74+N76+N78+N80+N82+N84+N86+N88+N90-N91-N89-N87-N85-N83-N79-N77-N75-N73-N71-N69-N67-N61-N59-N57-N55-N53-N51-N49-N47-N63-N65-N81</f>
        <v>0</v>
      </c>
      <c r="O41" s="2">
        <f>IF(SUM(O46:O303)&lt;-1000,-100000000,SUM(O46:O303))</f>
        <v>-100000000</v>
      </c>
      <c r="P41" s="279">
        <f>+P46+P48+P50+P52+P54+P56+P58+P60+P62+P64+P66+P68+P70+P72+P74+P76+P78+P80+P82+P84+P86+P88+P90-P91-P89-P87-P85-P83-P79-P77-P75-P73-P71-P69-P67-P61-P59-P57-P55-P53-P51-P49-P47-P63-P65-P81</f>
        <v>0</v>
      </c>
      <c r="Q41" s="2">
        <f>IF(SUM(Q46:Q303)&lt;-1000,-100000000,SUM(Q46:Q303))</f>
        <v>1</v>
      </c>
      <c r="R41" s="279">
        <f>+R46+R48+R50+R52+R54+R56+R58+R60+R62+R64+R66+R68+R70+R72+R74+R76+R78+R80+R82+R84+R86+R88+R90-R91-R89-R87-R85-R83-R79-R77-R75-R73-R71-R69-R67-R61-R59-R57-R55-R53-R51-R49-R47-R63-R65-R81</f>
        <v>0</v>
      </c>
      <c r="S41" s="2">
        <f>IF(SUM(S46:S303)&lt;-1000,-100000000,SUM(S46:S303))</f>
        <v>-100000000</v>
      </c>
      <c r="T41" s="279">
        <f>+T46+T48+T50+T52+T54+T56+T58+T60+T62+T64+T66+T68+T70+T72+T74+T76+T78+T80+T82+T84+T86+T88+T90-T91-T89-T87-T85-T83-T79-T77-T75-T73-T71-T69-T67-T61-T59-T57-T55-T53-T51-T49-T47-T63-T65-T81</f>
        <v>0</v>
      </c>
      <c r="U41" s="305">
        <f>IF(SUM(U46:U303)&lt;-1000,-100000000,SUM(U46:U303))</f>
        <v>1</v>
      </c>
      <c r="V41" s="279">
        <f>+V46+V48+V50+V52+V54+V56+V58+V60+V62+V64+V66+V68+V70+V72+V74+V76+V78+V80+V82+V84+V86+V88+V90-V91-V89-V87-V85-V83-V79-V77-V75-V73-V71-V69-V67-V61-V59-V57-V55-V53-V51-V49-V47-V63-V65-V81</f>
        <v>2</v>
      </c>
      <c r="W41" s="2">
        <f>IF(SUM(W46:W303)&lt;-1000,-100000000,SUM(W46:W303))</f>
        <v>-100000000</v>
      </c>
      <c r="X41" s="279">
        <f>+X46+X48+X50+X52+X54+X56+X58+X60+X62+X64+X66+X68+X70+X72+X74+X76+X78+X80+X82+X84+X86+X88+X90-X91-X89-X87-X85-X83-X79-X77-X75-X73-X71-X69-X67-X61-X59-X57-X55-X53-X51-X49-X47-X63-X65-X81</f>
        <v>0</v>
      </c>
      <c r="Y41" s="2">
        <f>IF(SUM(Y46:Y303)&lt;-1000,-100000000,SUM(Y46:Y303))</f>
        <v>0</v>
      </c>
      <c r="Z41" s="279">
        <f>+Z46+Z48+Z50+Z52+Z54+Z56+Z58+Z60+Z62+Z64+Z66+Z68+Z70+Z72+Z74+Z76+Z78+Z80+Z82+Z84+Z86+Z88+Z90-Z91-Z89-Z87-Z85-Z83-Z79-Z77-Z75-Z73-Z71-Z69-Z67-Z61-Z59-Z57-Z55-Z53-Z51-Z49-Z47-Z63-Z65-Z81</f>
        <v>-2</v>
      </c>
      <c r="AA41" s="2">
        <f>IF(SUM(AA46:AA303)&lt;-1000,-100000000,SUM(AA46:AA303))</f>
        <v>-100000000</v>
      </c>
      <c r="AB41" s="279">
        <f>+AB46+AB48+AB50+AB52+AB54+AB56+AB58+AB60+AB62+AB64+AB66+AB68+AB70+AB72+AB74+AB76+AB78+AB80+AB82+AB84+AB86+AB88+AB90-AB91-AB89-AB87-AB85-AB83-AB79-AB77-AB75-AB73-AB71-AB69-AB67-AB61-AB59-AB57-AB55-AB53-AB51-AB49-AB47-AB63-AB65-AB81</f>
        <v>0</v>
      </c>
      <c r="AC41" s="2">
        <f>IF(SUM(AC46:AC303)&lt;-1000,-100000000,SUM(AC46:AC303))</f>
        <v>0.5</v>
      </c>
      <c r="AD41" s="279">
        <f>+AD46+AD48+AD50+AD52+AD54+AD56+AD58+AD60+AD62+AD64+AD66+AD68+AD70+AD72+AD74+AD76+AD78+AD80+AD82+AD84+AD86+AD88+AD90-AD91-AD89-AD87-AD85-AD83-AD79-AD77-AD75-AD73-AD71-AD69-AD67-AD61-AD59-AD57-AD55-AD53-AD51-AD49-AD47-AD63-AD65-AD81</f>
        <v>0</v>
      </c>
      <c r="AE41" s="2">
        <f>IF(SUM(AE46:AE303)&lt;-1000,-100000000,SUM(AE46:AE303))</f>
        <v>-100000000</v>
      </c>
      <c r="AF41" s="279">
        <f>+AF46+AF48+AF50+AF52+AF54+AF56+AF58+AF60+AF62+AF64+AF66+AF68+AF70+AF72+AF74+AF76+AF78+AF80+AF82+AF84+AF86+AF88+AF90-AF91-AF89-AF87-AF85-AF83-AF79-AF77-AF75-AF73-AF71-AF69-AF67-AF61-AF59-AF57-AF55-AF53-AF51-AF49-AF47-AF63-AF65-AF81</f>
        <v>0</v>
      </c>
      <c r="AG41" s="2">
        <f>IF(SUM(AG46:AG303)&lt;-1000,-100000000,SUM(AG46:AG303))</f>
        <v>-100000000</v>
      </c>
      <c r="AH41" s="279">
        <f>+AH46+AH48+AH50+AH52+AH54+AH56+AH58+AH60+AH62+AH64+AH66+AH68+AH70+AH72+AH74+AH76+AH78+AH80+AH82+AH84+AH86+AH88+AH90-AH91-AH89-AH87-AH85-AH83-AH79-AH77-AH75-AH73-AH71-AH69-AH67-AH61-AH59-AH57-AH55-AH53-AH51-AH49-AH47-AH63-AH65-AH81</f>
        <v>0</v>
      </c>
      <c r="AI41" s="2">
        <f>IF(SUM(AI46:AI303)&lt;-1000,-100000000,SUM(AI46:AI303))</f>
        <v>0</v>
      </c>
      <c r="AJ41" s="279">
        <f>+AJ46+AJ48+AJ50+AJ52+AJ54+AJ56+AJ58+AJ60+AJ62+AJ64+AJ66+AJ68+AJ70+AJ72+AJ74+AJ76+AJ78+AJ80+AJ82+AJ84+AJ86+AJ88+AJ90-AJ91-AJ89-AJ87-AJ85-AJ83-AJ79-AJ77-AJ75-AJ73-AJ71-AJ69-AJ67-AJ61-AJ59-AJ57-AJ55-AJ53-AJ51-AJ49-AJ47-AJ63-AJ65-AJ81</f>
        <v>-1</v>
      </c>
      <c r="AK41" s="2">
        <f>IF(SUM(AK46:AK303)&lt;-1000,-100000000,SUM(AK46:AK303))</f>
        <v>-100000000</v>
      </c>
      <c r="AL41" s="279">
        <f>+AL46+AL48+AL50+AL52+AL54+AL56+AL58+AL60+AL62+AL64+AL66+AL68+AL70+AL72+AL74+AL76+AL78+AL80+AL82+AL84+AL86+AL88+AL90-AL91-AL89-AL87-AL85-AL83-AL79-AL77-AL75-AL73-AL71-AL69-AL67-AL61-AL59-AL57-AL55-AL53-AL51-AL49-AL47-AL63-AL65-AL81</f>
        <v>0</v>
      </c>
      <c r="AM41" s="2">
        <f>IF(SUM(AM46:AM303)&lt;-1000,-100000000,SUM(AM46:AM303))</f>
        <v>-100000000</v>
      </c>
      <c r="AN41" s="279">
        <f>+AN46+AN48+AN50+AN52+AN54+AN56+AN58+AN60+AN62+AN64+AN66+AN68+AN70+AN72+AN74+AN76+AN78+AN80+AN82+AN84+AN86+AN88+AN90-AN91-AN89-AN87-AN85-AN83-AN79-AN77-AN75-AN73-AN71-AN69-AN67-AN61-AN59-AN57-AN55-AN53-AN51-AN49-AN47-AN63-AN65-AN81</f>
        <v>0</v>
      </c>
      <c r="AO41" s="24"/>
    </row>
    <row r="42" spans="1:55" ht="13" thickBot="1" x14ac:dyDescent="0.3">
      <c r="C42" s="318">
        <v>0</v>
      </c>
      <c r="D42" s="274">
        <f>COUNT(C46:C91)</f>
        <v>1</v>
      </c>
      <c r="E42" s="318">
        <v>0</v>
      </c>
      <c r="F42" s="274">
        <f>COUNT(E46:E91)</f>
        <v>1</v>
      </c>
      <c r="G42" s="318">
        <v>13</v>
      </c>
      <c r="H42" s="274">
        <f>COUNT(G46:G91)</f>
        <v>4</v>
      </c>
      <c r="I42" s="318">
        <v>0</v>
      </c>
      <c r="J42" s="274">
        <f>COUNT(I46:I91)</f>
        <v>1</v>
      </c>
      <c r="K42" s="318">
        <v>0</v>
      </c>
      <c r="L42" s="274">
        <f>COUNT(K46:K91)</f>
        <v>1</v>
      </c>
      <c r="M42" s="318">
        <v>0</v>
      </c>
      <c r="N42" s="274">
        <f>COUNT(M46:M91)</f>
        <v>1</v>
      </c>
      <c r="O42" s="318">
        <v>0</v>
      </c>
      <c r="P42" s="274">
        <f>COUNT(O46:O91)</f>
        <v>1</v>
      </c>
      <c r="Q42" s="318">
        <v>2</v>
      </c>
      <c r="R42" s="274">
        <f>COUNT(Q46:Q91)</f>
        <v>2</v>
      </c>
      <c r="S42" s="318">
        <v>0</v>
      </c>
      <c r="T42" s="274">
        <f>COUNT(S46:S91)</f>
        <v>1</v>
      </c>
      <c r="U42" s="318">
        <v>14</v>
      </c>
      <c r="V42" s="274">
        <f>COUNT(U46:U91)</f>
        <v>4</v>
      </c>
      <c r="W42" s="318">
        <v>0</v>
      </c>
      <c r="X42" s="274">
        <f>COUNT(W46:W91)</f>
        <v>1</v>
      </c>
      <c r="Y42" s="318">
        <v>1</v>
      </c>
      <c r="Z42" s="274">
        <f>COUNT(Y46:Y91)</f>
        <v>2</v>
      </c>
      <c r="AA42" s="318">
        <v>0</v>
      </c>
      <c r="AB42" s="274">
        <f>COUNT(AA46:AA91)</f>
        <v>1</v>
      </c>
      <c r="AC42" s="318">
        <v>2</v>
      </c>
      <c r="AD42" s="274">
        <f>COUNT(AC46:AC91)</f>
        <v>1</v>
      </c>
      <c r="AE42" s="318">
        <v>0</v>
      </c>
      <c r="AF42" s="274">
        <f>COUNT(AE46:AE91)</f>
        <v>1</v>
      </c>
      <c r="AG42" s="318">
        <v>0</v>
      </c>
      <c r="AH42" s="274">
        <f>COUNT(AG46:AG91)</f>
        <v>1</v>
      </c>
      <c r="AI42" s="318">
        <v>1</v>
      </c>
      <c r="AJ42" s="274">
        <f>COUNT(AI46:AI91)</f>
        <v>1</v>
      </c>
      <c r="AK42" s="318">
        <v>0</v>
      </c>
      <c r="AL42" s="274">
        <f>COUNT(AK46:AK91)</f>
        <v>1</v>
      </c>
      <c r="AM42" s="318">
        <v>0</v>
      </c>
      <c r="AN42" s="274">
        <f>COUNT(AM46:AM91)</f>
        <v>1</v>
      </c>
      <c r="AO42" s="24"/>
    </row>
    <row r="43" spans="1:55" ht="13" thickBot="1" x14ac:dyDescent="0.3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41">
        <f>MAX(AP46:AP200)</f>
        <v>103</v>
      </c>
      <c r="AQ43" s="41">
        <f>SUM(AQ49:AQ103)</f>
        <v>2.5</v>
      </c>
    </row>
    <row r="44" spans="1:55" ht="13" x14ac:dyDescent="0.3">
      <c r="B44" s="84" t="s">
        <v>0</v>
      </c>
      <c r="C44" s="473" t="s">
        <v>9</v>
      </c>
      <c r="D44" s="470"/>
      <c r="E44" s="473" t="s">
        <v>135</v>
      </c>
      <c r="F44" s="470"/>
      <c r="G44" s="473" t="s">
        <v>1</v>
      </c>
      <c r="H44" s="470"/>
      <c r="I44" s="469" t="s">
        <v>54</v>
      </c>
      <c r="J44" s="470"/>
      <c r="K44" s="477" t="s">
        <v>144</v>
      </c>
      <c r="L44" s="470"/>
      <c r="M44" s="473" t="s">
        <v>6</v>
      </c>
      <c r="N44" s="470"/>
      <c r="O44" s="469" t="s">
        <v>164</v>
      </c>
      <c r="P44" s="470"/>
      <c r="Q44" s="469" t="s">
        <v>254</v>
      </c>
      <c r="R44" s="470"/>
      <c r="S44" s="469" t="s">
        <v>155</v>
      </c>
      <c r="T44" s="470"/>
      <c r="U44" s="477" t="s">
        <v>140</v>
      </c>
      <c r="V44" s="470"/>
      <c r="W44" s="469" t="s">
        <v>139</v>
      </c>
      <c r="X44" s="470"/>
      <c r="Y44" s="469" t="s">
        <v>46</v>
      </c>
      <c r="Z44" s="470"/>
      <c r="AA44" s="473" t="s">
        <v>119</v>
      </c>
      <c r="AB44" s="470"/>
      <c r="AC44" s="477" t="s">
        <v>141</v>
      </c>
      <c r="AD44" s="470"/>
      <c r="AE44" s="469" t="s">
        <v>152</v>
      </c>
      <c r="AF44" s="470"/>
      <c r="AG44" s="473" t="s">
        <v>93</v>
      </c>
      <c r="AH44" s="470"/>
      <c r="AI44" s="473" t="s">
        <v>62</v>
      </c>
      <c r="AJ44" s="470"/>
      <c r="AK44" s="477" t="s">
        <v>129</v>
      </c>
      <c r="AL44" s="470"/>
      <c r="AM44" s="473" t="s">
        <v>43</v>
      </c>
      <c r="AN44" s="470"/>
      <c r="AO44" s="41">
        <f>COUNT(AO46:AO218)</f>
        <v>16</v>
      </c>
      <c r="AP44" s="177" t="s">
        <v>7</v>
      </c>
      <c r="AQ44" s="178" t="s">
        <v>8</v>
      </c>
      <c r="AR44" s="87" t="s">
        <v>47</v>
      </c>
      <c r="AU44" s="405">
        <f>COUNT(AU46:AU196)</f>
        <v>13</v>
      </c>
      <c r="AV44" s="405">
        <f t="shared" ref="AV44:BB44" si="3">COUNT(AV46:AV196)</f>
        <v>2</v>
      </c>
      <c r="AW44" s="405">
        <f t="shared" si="3"/>
        <v>14</v>
      </c>
      <c r="AX44" s="405">
        <f t="shared" si="3"/>
        <v>0</v>
      </c>
      <c r="AY44" s="405">
        <f t="shared" si="3"/>
        <v>1</v>
      </c>
      <c r="AZ44" s="405">
        <f t="shared" si="3"/>
        <v>1</v>
      </c>
      <c r="BA44" s="405">
        <f t="shared" si="3"/>
        <v>2</v>
      </c>
      <c r="BB44" s="405">
        <f t="shared" si="3"/>
        <v>0</v>
      </c>
    </row>
    <row r="45" spans="1:55" ht="13" thickBot="1" x14ac:dyDescent="0.3">
      <c r="B45" s="1"/>
      <c r="C45" s="3" t="s">
        <v>3</v>
      </c>
      <c r="D45" s="4" t="s">
        <v>2</v>
      </c>
      <c r="E45" s="3" t="s">
        <v>3</v>
      </c>
      <c r="F45" s="4" t="s">
        <v>2</v>
      </c>
      <c r="G45" s="3" t="s">
        <v>3</v>
      </c>
      <c r="H45" s="4" t="s">
        <v>2</v>
      </c>
      <c r="I45" s="3" t="s">
        <v>3</v>
      </c>
      <c r="J45" s="4" t="s">
        <v>2</v>
      </c>
      <c r="K45" s="3" t="s">
        <v>3</v>
      </c>
      <c r="L45" s="4" t="s">
        <v>2</v>
      </c>
      <c r="M45" s="3" t="s">
        <v>3</v>
      </c>
      <c r="N45" s="4" t="s">
        <v>2</v>
      </c>
      <c r="O45" s="3" t="s">
        <v>3</v>
      </c>
      <c r="P45" s="4" t="s">
        <v>2</v>
      </c>
      <c r="Q45" s="3" t="s">
        <v>3</v>
      </c>
      <c r="R45" s="4" t="s">
        <v>2</v>
      </c>
      <c r="S45" s="3" t="s">
        <v>3</v>
      </c>
      <c r="T45" s="4" t="s">
        <v>2</v>
      </c>
      <c r="U45" s="3" t="s">
        <v>3</v>
      </c>
      <c r="V45" s="4" t="s">
        <v>2</v>
      </c>
      <c r="W45" s="3" t="s">
        <v>3</v>
      </c>
      <c r="X45" s="4" t="s">
        <v>2</v>
      </c>
      <c r="Y45" s="3" t="s">
        <v>3</v>
      </c>
      <c r="Z45" s="4" t="s">
        <v>2</v>
      </c>
      <c r="AA45" s="3" t="s">
        <v>3</v>
      </c>
      <c r="AB45" s="4" t="s">
        <v>2</v>
      </c>
      <c r="AC45" s="3" t="s">
        <v>3</v>
      </c>
      <c r="AD45" s="4" t="s">
        <v>2</v>
      </c>
      <c r="AE45" s="3" t="s">
        <v>3</v>
      </c>
      <c r="AF45" s="4" t="s">
        <v>2</v>
      </c>
      <c r="AG45" s="3" t="s">
        <v>3</v>
      </c>
      <c r="AH45" s="4" t="s">
        <v>2</v>
      </c>
      <c r="AI45" s="3" t="s">
        <v>3</v>
      </c>
      <c r="AJ45" s="4" t="s">
        <v>2</v>
      </c>
      <c r="AK45" s="3" t="s">
        <v>3</v>
      </c>
      <c r="AL45" s="4" t="s">
        <v>2</v>
      </c>
      <c r="AM45" s="3" t="s">
        <v>3</v>
      </c>
      <c r="AN45" s="4" t="s">
        <v>2</v>
      </c>
      <c r="AO45" s="27" t="s">
        <v>22</v>
      </c>
      <c r="AP45" s="30" t="s">
        <v>23</v>
      </c>
      <c r="AU45" s="158" t="s">
        <v>1</v>
      </c>
      <c r="AV45" s="404" t="s">
        <v>141</v>
      </c>
      <c r="AW45" s="404" t="s">
        <v>140</v>
      </c>
      <c r="AX45" s="404" t="s">
        <v>129</v>
      </c>
      <c r="AY45" s="158" t="s">
        <v>62</v>
      </c>
      <c r="AZ45" s="404" t="s">
        <v>130</v>
      </c>
      <c r="BA45" s="351" t="s">
        <v>254</v>
      </c>
      <c r="BB45" s="158" t="s">
        <v>93</v>
      </c>
    </row>
    <row r="46" spans="1:55" ht="13" thickBot="1" x14ac:dyDescent="0.3">
      <c r="A46" s="281">
        <f>+C40</f>
        <v>0</v>
      </c>
      <c r="B46" s="475" t="s">
        <v>9</v>
      </c>
      <c r="C46" s="287">
        <v>-10000000</v>
      </c>
      <c r="D46" s="288"/>
      <c r="E46" s="287">
        <v>-10000000</v>
      </c>
      <c r="F46" s="288"/>
      <c r="G46" s="280"/>
      <c r="H46" s="288"/>
      <c r="I46" s="287">
        <v>-10000000</v>
      </c>
      <c r="J46" s="288"/>
      <c r="K46" s="287">
        <v>-10000000</v>
      </c>
      <c r="L46" s="275"/>
      <c r="M46" s="287">
        <v>-10000000</v>
      </c>
      <c r="N46" s="288"/>
      <c r="O46" s="287">
        <v>-10000000</v>
      </c>
      <c r="P46" s="275"/>
      <c r="Q46" s="289"/>
      <c r="R46" s="275"/>
      <c r="S46" s="287">
        <v>-10000000</v>
      </c>
      <c r="T46" s="275"/>
      <c r="U46" s="289"/>
      <c r="V46" s="288"/>
      <c r="W46" s="287">
        <v>-10000000</v>
      </c>
      <c r="X46" s="288"/>
      <c r="Y46" s="289"/>
      <c r="Z46" s="288"/>
      <c r="AA46" s="287">
        <v>-10000000</v>
      </c>
      <c r="AB46" s="288"/>
      <c r="AC46" s="289"/>
      <c r="AD46" s="275"/>
      <c r="AE46" s="287">
        <v>-10000000</v>
      </c>
      <c r="AF46" s="288"/>
      <c r="AG46" s="287">
        <v>-10000000</v>
      </c>
      <c r="AH46" s="275"/>
      <c r="AI46" s="289"/>
      <c r="AJ46" s="275"/>
      <c r="AK46" s="287">
        <v>-10000000</v>
      </c>
      <c r="AL46" s="275"/>
      <c r="AM46" s="287">
        <v>-10000000</v>
      </c>
      <c r="AN46" s="275"/>
      <c r="AO46" s="28">
        <v>45680</v>
      </c>
      <c r="AP46" s="41">
        <v>40</v>
      </c>
      <c r="AQ46" s="41">
        <f t="shared" ref="AQ46:AR61" si="4">+C46+E46+G46+I46++K46++M46+O46+Q46+S46+U46+W46+AK46+AM46+Y46+AC46+AE46+AG46+AI46+AA46</f>
        <v>-130000000</v>
      </c>
      <c r="AR46" s="71">
        <f t="shared" si="4"/>
        <v>0</v>
      </c>
      <c r="AS46">
        <f t="shared" ref="AS46:AS64" si="5">COUNT(C46:AN46)/2</f>
        <v>6.5</v>
      </c>
      <c r="AT46" s="54"/>
      <c r="AU46" s="158">
        <v>86</v>
      </c>
      <c r="AV46" s="158"/>
      <c r="AW46" s="158">
        <v>62</v>
      </c>
      <c r="AX46" s="158"/>
      <c r="AY46" s="158"/>
      <c r="AZ46" s="158"/>
      <c r="BA46" s="158">
        <v>0</v>
      </c>
      <c r="BB46" s="158"/>
      <c r="BC46" s="238" t="s">
        <v>262</v>
      </c>
    </row>
    <row r="47" spans="1:55" ht="13" thickBot="1" x14ac:dyDescent="0.3">
      <c r="A47" s="281" t="s">
        <v>167</v>
      </c>
      <c r="B47" s="475"/>
      <c r="C47" s="290"/>
      <c r="D47" s="291"/>
      <c r="E47" s="290"/>
      <c r="F47" s="291"/>
      <c r="G47" s="292"/>
      <c r="H47" s="276"/>
      <c r="I47" s="290"/>
      <c r="J47" s="291"/>
      <c r="K47" s="290"/>
      <c r="L47" s="291"/>
      <c r="M47" s="292"/>
      <c r="N47" s="276"/>
      <c r="O47" s="290"/>
      <c r="P47" s="291"/>
      <c r="Q47" s="290"/>
      <c r="R47" s="291"/>
      <c r="S47" s="290"/>
      <c r="T47" s="291"/>
      <c r="U47" s="292"/>
      <c r="V47" s="276"/>
      <c r="W47" s="290"/>
      <c r="X47" s="291"/>
      <c r="Y47" s="290"/>
      <c r="Z47" s="291"/>
      <c r="AA47" s="290"/>
      <c r="AB47" s="291"/>
      <c r="AC47" s="290"/>
      <c r="AD47" s="291"/>
      <c r="AE47" s="292"/>
      <c r="AF47" s="276"/>
      <c r="AG47" s="290"/>
      <c r="AH47" s="291"/>
      <c r="AI47" s="290"/>
      <c r="AJ47" s="291"/>
      <c r="AK47" s="292"/>
      <c r="AL47" s="276"/>
      <c r="AM47" s="292"/>
      <c r="AN47" s="276"/>
      <c r="AO47" s="28">
        <v>45680</v>
      </c>
      <c r="AP47" s="41">
        <v>40</v>
      </c>
      <c r="AQ47" s="41">
        <f t="shared" si="4"/>
        <v>0</v>
      </c>
      <c r="AR47" s="71">
        <f t="shared" si="4"/>
        <v>0</v>
      </c>
      <c r="AS47">
        <f t="shared" si="5"/>
        <v>0</v>
      </c>
      <c r="AU47" s="158">
        <v>62</v>
      </c>
      <c r="AV47" s="158"/>
      <c r="AW47" s="158">
        <v>37</v>
      </c>
      <c r="AX47" s="158"/>
      <c r="AY47" s="158"/>
      <c r="AZ47" s="158"/>
      <c r="BA47" s="158">
        <v>121</v>
      </c>
      <c r="BB47" s="158"/>
      <c r="BC47" s="238" t="s">
        <v>262</v>
      </c>
    </row>
    <row r="48" spans="1:55" ht="13" thickBot="1" x14ac:dyDescent="0.3">
      <c r="A48" s="281">
        <f>+E40</f>
        <v>0</v>
      </c>
      <c r="B48" s="475" t="s">
        <v>135</v>
      </c>
      <c r="C48" s="289"/>
      <c r="D48" s="275"/>
      <c r="E48" s="289"/>
      <c r="F48" s="275"/>
      <c r="G48" s="289"/>
      <c r="H48" s="275"/>
      <c r="I48" s="289"/>
      <c r="J48" s="275"/>
      <c r="K48" s="289"/>
      <c r="L48" s="275"/>
      <c r="M48" s="289"/>
      <c r="N48" s="275"/>
      <c r="O48" s="289"/>
      <c r="P48" s="275"/>
      <c r="Q48" s="289"/>
      <c r="R48" s="275"/>
      <c r="S48" s="289"/>
      <c r="T48" s="275"/>
      <c r="U48" s="289"/>
      <c r="V48" s="275"/>
      <c r="W48" s="289"/>
      <c r="X48" s="275"/>
      <c r="Y48" s="289"/>
      <c r="Z48" s="275"/>
      <c r="AA48" s="289"/>
      <c r="AB48" s="275"/>
      <c r="AC48" s="289"/>
      <c r="AD48" s="275"/>
      <c r="AE48" s="289"/>
      <c r="AF48" s="275"/>
      <c r="AG48" s="289"/>
      <c r="AH48" s="275"/>
      <c r="AI48" s="289"/>
      <c r="AJ48" s="275"/>
      <c r="AK48" s="289"/>
      <c r="AL48" s="275"/>
      <c r="AM48" s="289"/>
      <c r="AN48" s="275"/>
      <c r="AO48" s="24">
        <v>45683</v>
      </c>
      <c r="AP48" s="69">
        <v>42</v>
      </c>
      <c r="AQ48" s="41">
        <f t="shared" si="4"/>
        <v>0</v>
      </c>
      <c r="AR48" s="71">
        <f t="shared" si="4"/>
        <v>0</v>
      </c>
      <c r="AS48">
        <f t="shared" si="5"/>
        <v>0</v>
      </c>
      <c r="AU48" s="158">
        <v>85</v>
      </c>
      <c r="AV48" s="158"/>
      <c r="AW48" s="158">
        <v>22</v>
      </c>
      <c r="AX48" s="158"/>
      <c r="AY48" s="158"/>
      <c r="AZ48" s="158"/>
      <c r="BA48" s="158"/>
      <c r="BB48" s="158"/>
      <c r="BC48" s="238" t="s">
        <v>263</v>
      </c>
    </row>
    <row r="49" spans="1:55" ht="13" thickBot="1" x14ac:dyDescent="0.3">
      <c r="A49" s="281" t="s">
        <v>167</v>
      </c>
      <c r="B49" s="475"/>
      <c r="C49" s="292"/>
      <c r="D49" s="276"/>
      <c r="E49" s="292"/>
      <c r="F49" s="276"/>
      <c r="G49" s="292"/>
      <c r="H49" s="276"/>
      <c r="I49" s="292"/>
      <c r="J49" s="276"/>
      <c r="K49" s="292"/>
      <c r="L49" s="276"/>
      <c r="M49" s="292"/>
      <c r="N49" s="276"/>
      <c r="O49" s="292"/>
      <c r="P49" s="276"/>
      <c r="Q49" s="292"/>
      <c r="R49" s="276"/>
      <c r="S49" s="292"/>
      <c r="T49" s="276"/>
      <c r="U49" s="292"/>
      <c r="V49" s="276"/>
      <c r="W49" s="292"/>
      <c r="X49" s="276"/>
      <c r="Y49" s="292"/>
      <c r="Z49" s="276"/>
      <c r="AA49" s="292"/>
      <c r="AB49" s="276"/>
      <c r="AC49" s="292"/>
      <c r="AD49" s="276"/>
      <c r="AE49" s="292"/>
      <c r="AF49" s="276"/>
      <c r="AG49" s="292"/>
      <c r="AH49" s="276"/>
      <c r="AI49" s="292"/>
      <c r="AJ49" s="276"/>
      <c r="AK49" s="292"/>
      <c r="AL49" s="276"/>
      <c r="AM49" s="292"/>
      <c r="AN49" s="276"/>
      <c r="AO49" s="24">
        <v>45683</v>
      </c>
      <c r="AP49" s="41">
        <v>42</v>
      </c>
      <c r="AQ49" s="41">
        <f t="shared" si="4"/>
        <v>0</v>
      </c>
      <c r="AR49" s="71">
        <f t="shared" si="4"/>
        <v>0</v>
      </c>
      <c r="AS49">
        <f t="shared" si="5"/>
        <v>0</v>
      </c>
      <c r="AU49" s="158">
        <v>73</v>
      </c>
      <c r="AV49" s="158"/>
      <c r="AW49" s="158">
        <v>4</v>
      </c>
      <c r="AX49" s="158"/>
      <c r="AY49" s="158"/>
      <c r="AZ49" s="158"/>
      <c r="BA49" s="158"/>
      <c r="BB49" s="158"/>
      <c r="BC49" s="238" t="s">
        <v>263</v>
      </c>
    </row>
    <row r="50" spans="1:55" ht="13" thickBot="1" x14ac:dyDescent="0.3">
      <c r="A50" s="281">
        <f>+G40</f>
        <v>1</v>
      </c>
      <c r="B50" s="475" t="s">
        <v>1</v>
      </c>
      <c r="C50" s="280"/>
      <c r="D50" s="275"/>
      <c r="E50" s="289"/>
      <c r="F50" s="275"/>
      <c r="G50" s="289"/>
      <c r="H50" s="275"/>
      <c r="I50" s="289"/>
      <c r="J50" s="275"/>
      <c r="K50" s="289"/>
      <c r="L50" s="275"/>
      <c r="M50" s="280"/>
      <c r="N50" s="275"/>
      <c r="O50" s="280"/>
      <c r="P50" s="275"/>
      <c r="Q50" s="280">
        <f>IF(R50-R51=0,0.5,IF(R50&gt;R51,1,0))*$A50</f>
        <v>0.5</v>
      </c>
      <c r="R50" s="275">
        <v>1</v>
      </c>
      <c r="S50" s="280"/>
      <c r="T50" s="275"/>
      <c r="U50" s="280">
        <f>IF(V50-V51=0,0.5,IF(V50&gt;V51,1,0))*$A50</f>
        <v>1</v>
      </c>
      <c r="V50" s="275">
        <v>7</v>
      </c>
      <c r="W50" s="280"/>
      <c r="X50" s="275"/>
      <c r="Y50" s="280">
        <f>IF(Z50-Z51=0,0.5,IF(Z50&gt;Z51,1,0))*$A50</f>
        <v>0</v>
      </c>
      <c r="Z50" s="275"/>
      <c r="AA50" s="289"/>
      <c r="AB50" s="275"/>
      <c r="AC50" s="280"/>
      <c r="AD50" s="275"/>
      <c r="AE50" s="289"/>
      <c r="AF50" s="275"/>
      <c r="AG50" s="289"/>
      <c r="AH50" s="275"/>
      <c r="AI50" s="280">
        <f>IF(AJ50-AJ51=0,0.5,IF(AJ50&gt;AJ51,1,0))*$A50</f>
        <v>0</v>
      </c>
      <c r="AJ50" s="275"/>
      <c r="AK50" s="280"/>
      <c r="AL50" s="275"/>
      <c r="AM50" s="280"/>
      <c r="AN50" s="275"/>
      <c r="AO50" s="24">
        <v>45683</v>
      </c>
      <c r="AP50" s="213">
        <v>42</v>
      </c>
      <c r="AQ50" s="41">
        <f t="shared" si="4"/>
        <v>1.5</v>
      </c>
      <c r="AR50" s="71">
        <f t="shared" si="4"/>
        <v>8</v>
      </c>
      <c r="AS50">
        <f t="shared" si="5"/>
        <v>3</v>
      </c>
      <c r="AU50" s="158">
        <v>74</v>
      </c>
      <c r="AV50" s="158"/>
      <c r="AW50" s="158">
        <v>59</v>
      </c>
      <c r="AX50" s="158"/>
      <c r="AY50" s="158"/>
      <c r="AZ50" s="158"/>
      <c r="BA50" s="158"/>
      <c r="BB50" s="158"/>
      <c r="BC50" s="238" t="s">
        <v>263</v>
      </c>
    </row>
    <row r="51" spans="1:55" ht="13" thickBot="1" x14ac:dyDescent="0.3">
      <c r="A51" s="281" t="s">
        <v>167</v>
      </c>
      <c r="B51" s="475"/>
      <c r="C51" s="292"/>
      <c r="D51" s="276"/>
      <c r="E51" s="292"/>
      <c r="F51" s="276"/>
      <c r="G51" s="292"/>
      <c r="H51" s="276"/>
      <c r="I51" s="292"/>
      <c r="J51" s="276"/>
      <c r="K51" s="292"/>
      <c r="L51" s="276"/>
      <c r="M51" s="292"/>
      <c r="N51" s="276"/>
      <c r="O51" s="292"/>
      <c r="P51" s="276"/>
      <c r="Q51" s="292"/>
      <c r="R51" s="276">
        <v>1</v>
      </c>
      <c r="S51" s="292"/>
      <c r="T51" s="276"/>
      <c r="U51" s="292"/>
      <c r="V51" s="276">
        <v>6</v>
      </c>
      <c r="W51" s="292"/>
      <c r="X51" s="276"/>
      <c r="Y51" s="363"/>
      <c r="Z51" s="113">
        <v>1</v>
      </c>
      <c r="AA51" s="292"/>
      <c r="AB51" s="276"/>
      <c r="AC51" s="363"/>
      <c r="AD51" s="113"/>
      <c r="AE51" s="292"/>
      <c r="AF51" s="276"/>
      <c r="AG51" s="292"/>
      <c r="AH51" s="276"/>
      <c r="AI51" s="363"/>
      <c r="AJ51" s="113">
        <v>1</v>
      </c>
      <c r="AK51" s="363"/>
      <c r="AL51" s="113"/>
      <c r="AM51" s="292"/>
      <c r="AN51" s="276"/>
      <c r="AO51" s="24">
        <v>45686</v>
      </c>
      <c r="AP51" s="41">
        <v>44</v>
      </c>
      <c r="AQ51" s="41">
        <f t="shared" si="4"/>
        <v>0</v>
      </c>
      <c r="AR51" s="71">
        <f t="shared" si="4"/>
        <v>9</v>
      </c>
      <c r="AS51">
        <f t="shared" si="5"/>
        <v>2</v>
      </c>
      <c r="AU51" s="158">
        <v>61</v>
      </c>
      <c r="AV51" s="158"/>
      <c r="AW51" s="158"/>
      <c r="AX51" s="158"/>
      <c r="AY51" s="158">
        <v>97</v>
      </c>
      <c r="AZ51" s="158"/>
      <c r="BA51" s="158"/>
      <c r="BB51" s="158"/>
      <c r="BC51" s="238" t="s">
        <v>264</v>
      </c>
    </row>
    <row r="52" spans="1:55" ht="13" thickBot="1" x14ac:dyDescent="0.3">
      <c r="A52" s="281">
        <f>+I40</f>
        <v>0</v>
      </c>
      <c r="B52" s="495" t="s">
        <v>54</v>
      </c>
      <c r="C52" s="289"/>
      <c r="D52" s="275"/>
      <c r="E52" s="289"/>
      <c r="F52" s="275"/>
      <c r="G52" s="289"/>
      <c r="H52" s="275"/>
      <c r="I52" s="289"/>
      <c r="J52" s="275"/>
      <c r="K52" s="289"/>
      <c r="L52" s="275"/>
      <c r="M52" s="289"/>
      <c r="N52" s="275"/>
      <c r="O52" s="289"/>
      <c r="P52" s="275"/>
      <c r="Q52" s="289"/>
      <c r="R52" s="275"/>
      <c r="S52" s="280"/>
      <c r="T52" s="275"/>
      <c r="U52" s="289"/>
      <c r="V52" s="275"/>
      <c r="W52" s="280"/>
      <c r="X52" s="275"/>
      <c r="Y52" s="280"/>
      <c r="Z52" s="275"/>
      <c r="AA52" s="289"/>
      <c r="AB52" s="275"/>
      <c r="AC52" s="289"/>
      <c r="AD52" s="275"/>
      <c r="AE52" s="280"/>
      <c r="AF52" s="275"/>
      <c r="AG52" s="289"/>
      <c r="AH52" s="275"/>
      <c r="AI52" s="289"/>
      <c r="AJ52" s="275"/>
      <c r="AK52" s="289"/>
      <c r="AL52" s="275"/>
      <c r="AM52" s="289"/>
      <c r="AN52" s="275"/>
      <c r="AO52" s="24">
        <v>45688</v>
      </c>
      <c r="AP52" s="41">
        <v>49</v>
      </c>
      <c r="AQ52" s="41">
        <f t="shared" si="4"/>
        <v>0</v>
      </c>
      <c r="AR52" s="71">
        <f t="shared" si="4"/>
        <v>0</v>
      </c>
      <c r="AS52">
        <f t="shared" si="5"/>
        <v>0</v>
      </c>
      <c r="AU52" s="158">
        <v>96</v>
      </c>
      <c r="AV52" s="158"/>
      <c r="AW52" s="158">
        <v>13</v>
      </c>
      <c r="AX52" s="158"/>
      <c r="AY52" s="158"/>
      <c r="AZ52" s="158">
        <v>112</v>
      </c>
      <c r="BA52" s="158"/>
      <c r="BB52" s="158"/>
      <c r="BC52" s="238" t="s">
        <v>264</v>
      </c>
    </row>
    <row r="53" spans="1:55" ht="13" thickBot="1" x14ac:dyDescent="0.3">
      <c r="A53" s="281" t="s">
        <v>167</v>
      </c>
      <c r="B53" s="475"/>
      <c r="C53" s="292"/>
      <c r="D53" s="276"/>
      <c r="E53" s="292"/>
      <c r="F53" s="276"/>
      <c r="G53" s="292"/>
      <c r="H53" s="276"/>
      <c r="I53" s="292"/>
      <c r="J53" s="276"/>
      <c r="K53" s="292"/>
      <c r="L53" s="276"/>
      <c r="M53" s="292"/>
      <c r="N53" s="276"/>
      <c r="O53" s="292"/>
      <c r="P53" s="276"/>
      <c r="Q53" s="292"/>
      <c r="R53" s="276"/>
      <c r="S53" s="292"/>
      <c r="T53" s="276"/>
      <c r="U53" s="292"/>
      <c r="V53" s="276"/>
      <c r="W53" s="292"/>
      <c r="X53" s="276"/>
      <c r="Y53" s="292"/>
      <c r="Z53" s="276"/>
      <c r="AA53" s="292"/>
      <c r="AB53" s="276"/>
      <c r="AC53" s="292"/>
      <c r="AD53" s="276"/>
      <c r="AE53" s="292"/>
      <c r="AF53" s="276"/>
      <c r="AG53" s="292"/>
      <c r="AH53" s="276"/>
      <c r="AI53" s="292"/>
      <c r="AJ53" s="276"/>
      <c r="AK53" s="292"/>
      <c r="AL53" s="276"/>
      <c r="AM53" s="292"/>
      <c r="AN53" s="276"/>
      <c r="AO53" s="24">
        <v>45695</v>
      </c>
      <c r="AP53" s="41">
        <v>53</v>
      </c>
      <c r="AQ53" s="41">
        <f t="shared" si="4"/>
        <v>0</v>
      </c>
      <c r="AR53" s="71">
        <f t="shared" si="4"/>
        <v>0</v>
      </c>
      <c r="AS53">
        <f t="shared" si="5"/>
        <v>0</v>
      </c>
      <c r="AU53" s="158">
        <v>14</v>
      </c>
      <c r="AV53" s="158"/>
      <c r="AW53" s="158">
        <v>101</v>
      </c>
      <c r="AX53" s="158"/>
      <c r="AY53" s="158"/>
      <c r="AZ53" s="158"/>
      <c r="BA53" s="158"/>
      <c r="BB53" s="158"/>
    </row>
    <row r="54" spans="1:55" ht="13" thickBot="1" x14ac:dyDescent="0.3">
      <c r="A54" s="281">
        <f>+K40</f>
        <v>0</v>
      </c>
      <c r="B54" s="494" t="s">
        <v>144</v>
      </c>
      <c r="C54" s="289"/>
      <c r="D54" s="275"/>
      <c r="E54" s="289"/>
      <c r="F54" s="275"/>
      <c r="G54" s="289"/>
      <c r="H54" s="275"/>
      <c r="I54" s="289"/>
      <c r="J54" s="275"/>
      <c r="K54" s="289"/>
      <c r="L54" s="275"/>
      <c r="M54" s="289"/>
      <c r="N54" s="275"/>
      <c r="O54" s="289"/>
      <c r="P54" s="275"/>
      <c r="Q54" s="289"/>
      <c r="R54" s="275"/>
      <c r="S54" s="289"/>
      <c r="T54" s="275"/>
      <c r="U54" s="289"/>
      <c r="V54" s="275"/>
      <c r="W54" s="289"/>
      <c r="X54" s="275"/>
      <c r="Y54" s="289"/>
      <c r="Z54" s="275"/>
      <c r="AA54" s="289"/>
      <c r="AB54" s="275"/>
      <c r="AC54" s="289"/>
      <c r="AD54" s="275"/>
      <c r="AE54" s="289"/>
      <c r="AF54" s="275"/>
      <c r="AG54" s="289"/>
      <c r="AH54" s="275"/>
      <c r="AI54" s="289"/>
      <c r="AJ54" s="275"/>
      <c r="AK54" s="289"/>
      <c r="AL54" s="275"/>
      <c r="AM54" s="289"/>
      <c r="AN54" s="275"/>
      <c r="AO54" s="24">
        <v>45695</v>
      </c>
      <c r="AP54" s="41">
        <v>53</v>
      </c>
      <c r="AQ54" s="41">
        <f t="shared" si="4"/>
        <v>0</v>
      </c>
      <c r="AR54" s="71">
        <f t="shared" si="4"/>
        <v>0</v>
      </c>
      <c r="AS54">
        <f t="shared" si="5"/>
        <v>0</v>
      </c>
      <c r="AU54" s="158">
        <v>-13</v>
      </c>
      <c r="AV54" s="158"/>
      <c r="AW54" s="158">
        <v>106</v>
      </c>
      <c r="AX54" s="158"/>
      <c r="AY54" s="158"/>
      <c r="AZ54" s="158"/>
      <c r="BA54" s="158"/>
      <c r="BB54" s="158"/>
    </row>
    <row r="55" spans="1:55" ht="13" thickBot="1" x14ac:dyDescent="0.3">
      <c r="A55" s="281" t="s">
        <v>167</v>
      </c>
      <c r="B55" s="475"/>
      <c r="C55" s="292"/>
      <c r="D55" s="276"/>
      <c r="E55" s="292"/>
      <c r="F55" s="276"/>
      <c r="G55" s="292"/>
      <c r="H55" s="276"/>
      <c r="I55" s="292"/>
      <c r="J55" s="276"/>
      <c r="K55" s="292"/>
      <c r="L55" s="276"/>
      <c r="M55" s="292"/>
      <c r="N55" s="276"/>
      <c r="O55" s="292"/>
      <c r="P55" s="276"/>
      <c r="Q55" s="292"/>
      <c r="R55" s="276"/>
      <c r="S55" s="292"/>
      <c r="T55" s="276"/>
      <c r="U55" s="292"/>
      <c r="V55" s="276"/>
      <c r="W55" s="292"/>
      <c r="X55" s="276"/>
      <c r="Y55" s="292"/>
      <c r="Z55" s="276"/>
      <c r="AA55" s="292"/>
      <c r="AB55" s="276"/>
      <c r="AC55" s="292"/>
      <c r="AD55" s="276"/>
      <c r="AE55" s="292"/>
      <c r="AF55" s="276"/>
      <c r="AG55" s="292"/>
      <c r="AH55" s="276"/>
      <c r="AI55" s="292"/>
      <c r="AJ55" s="276"/>
      <c r="AK55" s="292"/>
      <c r="AL55" s="276"/>
      <c r="AM55" s="292"/>
      <c r="AN55" s="276"/>
      <c r="AO55" s="212">
        <v>45736</v>
      </c>
      <c r="AP55" s="213">
        <v>64</v>
      </c>
      <c r="AQ55" s="41">
        <f t="shared" si="4"/>
        <v>0</v>
      </c>
      <c r="AR55" s="71">
        <f t="shared" si="4"/>
        <v>0</v>
      </c>
      <c r="AS55" s="209">
        <f t="shared" si="5"/>
        <v>0</v>
      </c>
      <c r="AU55" s="158">
        <v>42</v>
      </c>
      <c r="AV55" s="158"/>
      <c r="AW55" s="158">
        <v>100</v>
      </c>
      <c r="AX55" s="158"/>
      <c r="AY55" s="158"/>
      <c r="AZ55" s="158"/>
      <c r="BA55" s="158"/>
      <c r="BB55" s="158"/>
    </row>
    <row r="56" spans="1:55" ht="13" thickBot="1" x14ac:dyDescent="0.3">
      <c r="A56" s="281">
        <f>+M40</f>
        <v>0</v>
      </c>
      <c r="B56" s="475" t="s">
        <v>6</v>
      </c>
      <c r="C56" s="280"/>
      <c r="D56" s="275"/>
      <c r="E56" s="289"/>
      <c r="F56" s="275"/>
      <c r="G56" s="280"/>
      <c r="H56" s="275"/>
      <c r="I56" s="289"/>
      <c r="J56" s="275"/>
      <c r="K56" s="289"/>
      <c r="L56" s="275"/>
      <c r="M56" s="289"/>
      <c r="N56" s="275"/>
      <c r="O56" s="280"/>
      <c r="P56" s="275"/>
      <c r="Q56" s="289"/>
      <c r="R56" s="275"/>
      <c r="S56" s="280"/>
      <c r="T56" s="275"/>
      <c r="U56" s="289"/>
      <c r="V56" s="275"/>
      <c r="W56" s="289"/>
      <c r="X56" s="275"/>
      <c r="Y56" s="289"/>
      <c r="Z56" s="275"/>
      <c r="AA56" s="289"/>
      <c r="AB56" s="275"/>
      <c r="AC56" s="289"/>
      <c r="AD56" s="275"/>
      <c r="AE56" s="289"/>
      <c r="AF56" s="275"/>
      <c r="AG56" s="289"/>
      <c r="AH56" s="275"/>
      <c r="AI56" s="280"/>
      <c r="AJ56" s="275"/>
      <c r="AK56" s="280"/>
      <c r="AL56" s="275"/>
      <c r="AM56" s="280"/>
      <c r="AN56" s="275"/>
      <c r="AO56" s="212">
        <v>45743</v>
      </c>
      <c r="AP56" s="213">
        <v>66</v>
      </c>
      <c r="AQ56" s="41">
        <f>+C56+E56+G56+I56++K56++M56+O56+Q56+S56+U56+W56+AK56+AM56+Y56+AC56+AE56+AG56+AI56+AA56</f>
        <v>0</v>
      </c>
      <c r="AR56" s="71">
        <f t="shared" si="4"/>
        <v>0</v>
      </c>
      <c r="AS56">
        <f t="shared" si="5"/>
        <v>0</v>
      </c>
      <c r="AU56" s="158"/>
      <c r="AV56" s="158">
        <v>73</v>
      </c>
      <c r="AW56" s="158">
        <v>-3</v>
      </c>
      <c r="AX56" s="158"/>
      <c r="AY56" s="158"/>
      <c r="AZ56" s="158"/>
      <c r="BA56" s="158"/>
      <c r="BB56" s="158"/>
    </row>
    <row r="57" spans="1:55" ht="13" thickBot="1" x14ac:dyDescent="0.3">
      <c r="A57" s="281" t="s">
        <v>167</v>
      </c>
      <c r="B57" s="475"/>
      <c r="C57" s="292"/>
      <c r="D57" s="276"/>
      <c r="E57" s="292"/>
      <c r="F57" s="276"/>
      <c r="G57" s="292"/>
      <c r="H57" s="276"/>
      <c r="I57" s="292"/>
      <c r="J57" s="276"/>
      <c r="K57" s="292"/>
      <c r="L57" s="276"/>
      <c r="M57" s="292"/>
      <c r="N57" s="276"/>
      <c r="O57" s="292"/>
      <c r="P57" s="276"/>
      <c r="Q57" s="292"/>
      <c r="R57" s="276"/>
      <c r="S57" s="292"/>
      <c r="T57" s="276"/>
      <c r="U57" s="292"/>
      <c r="V57" s="276"/>
      <c r="W57" s="292"/>
      <c r="X57" s="276"/>
      <c r="Y57" s="292"/>
      <c r="Z57" s="276"/>
      <c r="AA57" s="292"/>
      <c r="AB57" s="276"/>
      <c r="AC57" s="292"/>
      <c r="AD57" s="276"/>
      <c r="AE57" s="292"/>
      <c r="AF57" s="276"/>
      <c r="AG57" s="292"/>
      <c r="AH57" s="276"/>
      <c r="AI57" s="292"/>
      <c r="AJ57" s="276"/>
      <c r="AK57" s="292"/>
      <c r="AL57" s="276"/>
      <c r="AM57" s="292"/>
      <c r="AN57" s="276"/>
      <c r="AO57" s="24">
        <v>45743</v>
      </c>
      <c r="AP57" s="41">
        <v>66</v>
      </c>
      <c r="AQ57" s="41">
        <f t="shared" si="4"/>
        <v>0</v>
      </c>
      <c r="AR57" s="71">
        <f t="shared" si="4"/>
        <v>0</v>
      </c>
      <c r="AS57">
        <f t="shared" si="5"/>
        <v>0</v>
      </c>
      <c r="AU57" s="158"/>
      <c r="AV57" s="158">
        <v>-14</v>
      </c>
      <c r="AW57" s="158">
        <v>79</v>
      </c>
      <c r="AX57" s="158"/>
      <c r="AY57" s="158"/>
      <c r="AZ57" s="158"/>
      <c r="BA57" s="158"/>
      <c r="BB57" s="158"/>
    </row>
    <row r="58" spans="1:55" ht="13" thickBot="1" x14ac:dyDescent="0.3">
      <c r="A58" s="281">
        <f>+O40</f>
        <v>0</v>
      </c>
      <c r="B58" s="495" t="s">
        <v>164</v>
      </c>
      <c r="C58" s="289"/>
      <c r="D58" s="275"/>
      <c r="E58" s="289"/>
      <c r="F58" s="275"/>
      <c r="G58" s="280"/>
      <c r="H58" s="275"/>
      <c r="I58" s="289"/>
      <c r="J58" s="275"/>
      <c r="K58" s="289"/>
      <c r="L58" s="275"/>
      <c r="M58" s="280"/>
      <c r="N58" s="275"/>
      <c r="O58" s="289"/>
      <c r="P58" s="275"/>
      <c r="Q58" s="289"/>
      <c r="R58" s="275"/>
      <c r="S58" s="280"/>
      <c r="T58" s="275"/>
      <c r="U58" s="289"/>
      <c r="V58" s="275"/>
      <c r="W58" s="289"/>
      <c r="X58" s="275"/>
      <c r="Y58" s="289"/>
      <c r="Z58" s="275"/>
      <c r="AA58" s="289"/>
      <c r="AB58" s="275"/>
      <c r="AC58" s="289"/>
      <c r="AD58" s="275"/>
      <c r="AE58" s="289"/>
      <c r="AF58" s="275"/>
      <c r="AG58" s="289"/>
      <c r="AH58" s="275"/>
      <c r="AI58" s="280"/>
      <c r="AJ58" s="275"/>
      <c r="AK58" s="289"/>
      <c r="AL58" s="275"/>
      <c r="AM58" s="289"/>
      <c r="AN58" s="275"/>
      <c r="AO58" s="24">
        <v>45827</v>
      </c>
      <c r="AP58" s="69">
        <v>97</v>
      </c>
      <c r="AQ58" s="41">
        <f t="shared" si="4"/>
        <v>0</v>
      </c>
      <c r="AR58" s="71">
        <f t="shared" si="4"/>
        <v>0</v>
      </c>
      <c r="AS58">
        <f t="shared" si="5"/>
        <v>0</v>
      </c>
      <c r="AU58" s="158">
        <v>73</v>
      </c>
      <c r="AV58" s="158"/>
      <c r="AW58" s="158">
        <v>14</v>
      </c>
      <c r="AX58" s="158"/>
      <c r="AY58" s="158"/>
      <c r="AZ58" s="158"/>
      <c r="BA58" s="158"/>
      <c r="BB58" s="158"/>
    </row>
    <row r="59" spans="1:55" ht="13" thickBot="1" x14ac:dyDescent="0.3">
      <c r="A59" s="281" t="s">
        <v>167</v>
      </c>
      <c r="B59" s="475"/>
      <c r="C59" s="292"/>
      <c r="D59" s="276"/>
      <c r="E59" s="292"/>
      <c r="F59" s="276"/>
      <c r="G59" s="292"/>
      <c r="H59" s="276"/>
      <c r="I59" s="292"/>
      <c r="J59" s="276"/>
      <c r="K59" s="292"/>
      <c r="L59" s="276"/>
      <c r="M59" s="292"/>
      <c r="N59" s="276"/>
      <c r="O59" s="292"/>
      <c r="P59" s="276"/>
      <c r="Q59" s="292"/>
      <c r="R59" s="276"/>
      <c r="S59" s="292"/>
      <c r="T59" s="276"/>
      <c r="U59" s="292"/>
      <c r="V59" s="276"/>
      <c r="W59" s="292"/>
      <c r="X59" s="276"/>
      <c r="Y59" s="292"/>
      <c r="Z59" s="276"/>
      <c r="AA59" s="292"/>
      <c r="AB59" s="276"/>
      <c r="AC59" s="292"/>
      <c r="AD59" s="276"/>
      <c r="AE59" s="292"/>
      <c r="AF59" s="276"/>
      <c r="AG59" s="292"/>
      <c r="AH59" s="276"/>
      <c r="AI59" s="292"/>
      <c r="AJ59" s="276"/>
      <c r="AK59" s="292"/>
      <c r="AL59" s="276"/>
      <c r="AM59" s="292"/>
      <c r="AN59" s="276"/>
      <c r="AO59" s="24">
        <v>45841</v>
      </c>
      <c r="AP59" s="41">
        <v>103</v>
      </c>
      <c r="AQ59" s="41">
        <f t="shared" si="4"/>
        <v>0</v>
      </c>
      <c r="AR59" s="71">
        <f t="shared" si="4"/>
        <v>0</v>
      </c>
      <c r="AS59">
        <f t="shared" si="5"/>
        <v>0</v>
      </c>
      <c r="AU59" s="158">
        <v>50</v>
      </c>
      <c r="AV59" s="158"/>
      <c r="AW59" s="406">
        <v>70</v>
      </c>
      <c r="AX59" s="158"/>
      <c r="AY59" s="158"/>
      <c r="AZ59" s="158"/>
      <c r="BA59" s="158"/>
      <c r="BB59" s="158"/>
    </row>
    <row r="60" spans="1:55" ht="13" thickBot="1" x14ac:dyDescent="0.3">
      <c r="A60" s="281">
        <f>+Q40</f>
        <v>0</v>
      </c>
      <c r="B60" s="495" t="s">
        <v>254</v>
      </c>
      <c r="C60" s="289"/>
      <c r="D60" s="275"/>
      <c r="E60" s="289"/>
      <c r="F60" s="275"/>
      <c r="G60" s="280">
        <f>IF(H60-H61=0,0.5,IF(H60&gt;H61,1,0))*$A60</f>
        <v>0</v>
      </c>
      <c r="H60" s="275">
        <v>1</v>
      </c>
      <c r="I60" s="289"/>
      <c r="J60" s="275"/>
      <c r="K60" s="289"/>
      <c r="L60" s="275"/>
      <c r="M60" s="289"/>
      <c r="N60" s="275"/>
      <c r="O60" s="289"/>
      <c r="P60" s="275"/>
      <c r="Q60" s="289"/>
      <c r="R60" s="275"/>
      <c r="S60" s="289"/>
      <c r="T60" s="275"/>
      <c r="U60" s="280">
        <f>IF(V60-V61=0,0.5,IF(V60&gt;V61,1,0))*$A60</f>
        <v>0</v>
      </c>
      <c r="V60" s="275">
        <v>1</v>
      </c>
      <c r="W60" s="289"/>
      <c r="X60" s="275"/>
      <c r="Y60" s="289"/>
      <c r="Z60" s="275"/>
      <c r="AA60" s="289"/>
      <c r="AB60" s="275"/>
      <c r="AC60" s="289"/>
      <c r="AD60" s="275"/>
      <c r="AE60" s="289"/>
      <c r="AF60" s="275"/>
      <c r="AG60" s="289"/>
      <c r="AH60" s="275"/>
      <c r="AI60" s="289"/>
      <c r="AJ60" s="275"/>
      <c r="AK60" s="289"/>
      <c r="AL60" s="275"/>
      <c r="AM60" s="289"/>
      <c r="AN60" s="275"/>
      <c r="AO60" s="24">
        <v>45841</v>
      </c>
      <c r="AP60" s="213">
        <v>103</v>
      </c>
      <c r="AQ60" s="41">
        <f t="shared" si="4"/>
        <v>0</v>
      </c>
      <c r="AR60" s="71">
        <f t="shared" si="4"/>
        <v>2</v>
      </c>
      <c r="AS60">
        <f t="shared" si="5"/>
        <v>2</v>
      </c>
      <c r="AU60" s="158">
        <v>3</v>
      </c>
      <c r="AV60" s="158"/>
      <c r="AW60" s="158">
        <v>76</v>
      </c>
      <c r="AX60" s="158"/>
      <c r="AY60" s="158"/>
      <c r="AZ60" s="158"/>
      <c r="BA60" s="158"/>
      <c r="BB60" s="158"/>
    </row>
    <row r="61" spans="1:55" ht="13" thickBot="1" x14ac:dyDescent="0.3">
      <c r="A61" s="281" t="s">
        <v>167</v>
      </c>
      <c r="B61" s="475"/>
      <c r="C61" s="292"/>
      <c r="D61" s="276"/>
      <c r="E61" s="292"/>
      <c r="F61" s="276"/>
      <c r="G61" s="363"/>
      <c r="H61" s="276">
        <v>1</v>
      </c>
      <c r="I61" s="292"/>
      <c r="J61" s="276"/>
      <c r="K61" s="292"/>
      <c r="L61" s="276"/>
      <c r="M61" s="292"/>
      <c r="N61" s="276"/>
      <c r="O61" s="292"/>
      <c r="P61" s="276"/>
      <c r="Q61" s="292"/>
      <c r="R61" s="276"/>
      <c r="S61" s="292"/>
      <c r="T61" s="276"/>
      <c r="U61" s="363"/>
      <c r="V61" s="276">
        <v>1</v>
      </c>
      <c r="W61" s="292"/>
      <c r="X61" s="276"/>
      <c r="Y61" s="292"/>
      <c r="Z61" s="276"/>
      <c r="AA61" s="292"/>
      <c r="AB61" s="276"/>
      <c r="AC61" s="292"/>
      <c r="AD61" s="276"/>
      <c r="AE61" s="292"/>
      <c r="AF61" s="276"/>
      <c r="AG61" s="292"/>
      <c r="AH61" s="276"/>
      <c r="AI61" s="292"/>
      <c r="AJ61" s="276"/>
      <c r="AK61" s="292"/>
      <c r="AL61" s="276"/>
      <c r="AM61" s="292"/>
      <c r="AN61" s="276"/>
      <c r="AO61" s="24">
        <v>45841</v>
      </c>
      <c r="AP61" s="41">
        <v>103</v>
      </c>
      <c r="AQ61" s="41">
        <f t="shared" si="4"/>
        <v>0</v>
      </c>
      <c r="AR61" s="71">
        <f t="shared" si="4"/>
        <v>2</v>
      </c>
      <c r="AS61">
        <f t="shared" si="5"/>
        <v>1</v>
      </c>
      <c r="AU61" s="158"/>
      <c r="AV61" s="158"/>
      <c r="AW61" s="158"/>
      <c r="AX61" s="158"/>
      <c r="AY61" s="158"/>
      <c r="AZ61" s="158"/>
      <c r="BA61" s="158"/>
      <c r="BB61" s="158"/>
    </row>
    <row r="62" spans="1:55" ht="13" thickBot="1" x14ac:dyDescent="0.3">
      <c r="A62" s="281">
        <f>+S40</f>
        <v>0</v>
      </c>
      <c r="B62" s="495" t="s">
        <v>155</v>
      </c>
      <c r="C62" s="289"/>
      <c r="D62" s="275"/>
      <c r="E62" s="289"/>
      <c r="F62" s="275"/>
      <c r="G62" s="280"/>
      <c r="H62" s="275"/>
      <c r="I62" s="280"/>
      <c r="J62" s="275"/>
      <c r="K62" s="289"/>
      <c r="L62" s="275"/>
      <c r="M62" s="280"/>
      <c r="N62" s="275"/>
      <c r="O62" s="280"/>
      <c r="P62" s="275"/>
      <c r="Q62" s="289"/>
      <c r="R62" s="275"/>
      <c r="S62" s="289"/>
      <c r="T62" s="275"/>
      <c r="U62" s="289"/>
      <c r="V62" s="275"/>
      <c r="W62" s="280"/>
      <c r="X62" s="275"/>
      <c r="Y62" s="280"/>
      <c r="Z62" s="275"/>
      <c r="AA62" s="289"/>
      <c r="AB62" s="275"/>
      <c r="AC62" s="289"/>
      <c r="AD62" s="275"/>
      <c r="AE62" s="280"/>
      <c r="AF62" s="275"/>
      <c r="AG62" s="289"/>
      <c r="AH62" s="275"/>
      <c r="AI62" s="280"/>
      <c r="AJ62" s="275"/>
      <c r="AK62" s="289"/>
      <c r="AL62" s="275"/>
      <c r="AM62" s="289"/>
      <c r="AN62" s="275"/>
      <c r="AO62" s="28"/>
      <c r="AP62" s="41"/>
      <c r="AQ62" s="41">
        <f>+C62+E62+G62+I62++K62++M62+O62+Q62+S62+U62+W62+AK62+AM62+Y62+AC62+AE62+AG62+AI62+AA62</f>
        <v>0</v>
      </c>
      <c r="AR62" s="71">
        <f>+D62+F62+H62+J62++L62++N62+P62+R62+T62+V62+X62+AL62+AN62+Z62+AD62+AF62+AH62+AJ62+AB62</f>
        <v>0</v>
      </c>
      <c r="AS62">
        <f t="shared" si="5"/>
        <v>0</v>
      </c>
      <c r="AU62" s="158"/>
      <c r="AV62" s="158"/>
      <c r="AW62" s="158"/>
      <c r="AX62" s="158"/>
      <c r="AY62" s="158"/>
      <c r="AZ62" s="158"/>
      <c r="BA62" s="158"/>
      <c r="BB62" s="158"/>
    </row>
    <row r="63" spans="1:55" ht="13" thickBot="1" x14ac:dyDescent="0.3">
      <c r="A63" s="281" t="s">
        <v>167</v>
      </c>
      <c r="B63" s="475"/>
      <c r="C63" s="292"/>
      <c r="D63" s="276"/>
      <c r="E63" s="292"/>
      <c r="F63" s="276"/>
      <c r="G63" s="292"/>
      <c r="H63" s="276"/>
      <c r="I63" s="292"/>
      <c r="J63" s="276"/>
      <c r="K63" s="292"/>
      <c r="L63" s="276"/>
      <c r="M63" s="292"/>
      <c r="N63" s="276"/>
      <c r="O63" s="292"/>
      <c r="P63" s="276"/>
      <c r="Q63" s="292"/>
      <c r="R63" s="276"/>
      <c r="S63" s="292"/>
      <c r="T63" s="276"/>
      <c r="U63" s="292"/>
      <c r="V63" s="276"/>
      <c r="W63" s="292"/>
      <c r="X63" s="276"/>
      <c r="Y63" s="292"/>
      <c r="Z63" s="276"/>
      <c r="AA63" s="292"/>
      <c r="AB63" s="276"/>
      <c r="AC63" s="292"/>
      <c r="AD63" s="276"/>
      <c r="AE63" s="292"/>
      <c r="AF63" s="276"/>
      <c r="AG63" s="292"/>
      <c r="AH63" s="276"/>
      <c r="AI63" s="292"/>
      <c r="AJ63" s="276"/>
      <c r="AK63" s="292"/>
      <c r="AL63" s="276"/>
      <c r="AM63" s="292"/>
      <c r="AN63" s="276"/>
      <c r="AO63" s="24"/>
      <c r="AP63" s="76"/>
      <c r="AQ63" s="41">
        <f>+C63+E63+G63+I63++K63++M63+O63+Q63+S63+U63+W63+AK63+AM63+Y63+AC63+AE63+AG63+AI63+AA63</f>
        <v>0</v>
      </c>
      <c r="AR63" s="71">
        <f>+D63+F63+H63+J63++L63++N63+P63+R63+T63+V63+X63+AL63+AN63+Z63+AD63+AF63+AH63+AJ63+AB63</f>
        <v>0</v>
      </c>
      <c r="AS63">
        <f t="shared" si="5"/>
        <v>0</v>
      </c>
      <c r="AU63" s="158"/>
      <c r="AV63" s="158"/>
      <c r="AW63" s="158"/>
      <c r="AX63" s="158"/>
      <c r="AY63" s="158"/>
      <c r="AZ63" s="158"/>
      <c r="BA63" s="158"/>
      <c r="BB63" s="158"/>
    </row>
    <row r="64" spans="1:55" ht="13" thickBot="1" x14ac:dyDescent="0.3">
      <c r="A64" s="281">
        <f>+U40</f>
        <v>1</v>
      </c>
      <c r="B64" s="494" t="s">
        <v>140</v>
      </c>
      <c r="C64" s="289"/>
      <c r="D64" s="275"/>
      <c r="E64" s="289"/>
      <c r="F64" s="275"/>
      <c r="G64" s="280">
        <f>IF(H64-H65=0,0.5,IF(H64&gt;H65,1,0))*$A64</f>
        <v>0</v>
      </c>
      <c r="H64" s="275">
        <v>6</v>
      </c>
      <c r="I64" s="289"/>
      <c r="J64" s="275"/>
      <c r="K64" s="289"/>
      <c r="L64" s="275"/>
      <c r="M64" s="289"/>
      <c r="N64" s="275"/>
      <c r="O64" s="289"/>
      <c r="P64" s="275"/>
      <c r="Q64" s="280">
        <f>IF(R64-R65=0,0.5,IF(R64&gt;R65,1,0))*$A64</f>
        <v>0.5</v>
      </c>
      <c r="R64" s="275">
        <v>1</v>
      </c>
      <c r="S64" s="289"/>
      <c r="T64" s="275"/>
      <c r="U64" s="289"/>
      <c r="V64" s="275"/>
      <c r="W64" s="280"/>
      <c r="X64" s="275"/>
      <c r="Y64" s="280">
        <f>IF(Z64-Z65=0,0.5,IF(Z64&gt;Z65,1,0))*$A64</f>
        <v>0</v>
      </c>
      <c r="Z64" s="275"/>
      <c r="AA64" s="280"/>
      <c r="AB64" s="275"/>
      <c r="AC64" s="280">
        <f>IF(AD64-AD65=0,0.5,IF(AD64&gt;AD65,1,0))*$A64</f>
        <v>0.5</v>
      </c>
      <c r="AD64" s="275">
        <v>1</v>
      </c>
      <c r="AE64" s="289"/>
      <c r="AF64" s="275"/>
      <c r="AG64" s="280"/>
      <c r="AH64" s="275"/>
      <c r="AI64" s="289"/>
      <c r="AJ64" s="275"/>
      <c r="AK64" s="289"/>
      <c r="AL64" s="275"/>
      <c r="AM64" s="280"/>
      <c r="AN64" s="275"/>
      <c r="AO64" s="24"/>
      <c r="AP64" s="41"/>
      <c r="AQ64" s="41">
        <f t="shared" ref="AQ64:AR77" si="6">+C64+E64+G64+I64++K64++M64+O64+Q64+S64+U64+W64+AK64+AM64+Y64+AC64+AE64+AG64+AI64+AA64</f>
        <v>1</v>
      </c>
      <c r="AR64" s="71">
        <f t="shared" si="6"/>
        <v>8</v>
      </c>
      <c r="AS64">
        <f t="shared" si="5"/>
        <v>3.5</v>
      </c>
      <c r="AU64" s="158"/>
      <c r="AV64" s="158"/>
      <c r="AW64" s="158"/>
      <c r="AX64" s="158"/>
      <c r="AY64" s="158"/>
      <c r="AZ64" s="158"/>
      <c r="BA64" s="158"/>
      <c r="BB64" s="158"/>
    </row>
    <row r="65" spans="1:54" ht="13" thickBot="1" x14ac:dyDescent="0.3">
      <c r="A65" s="281" t="s">
        <v>167</v>
      </c>
      <c r="B65" s="475"/>
      <c r="C65" s="292"/>
      <c r="D65" s="276"/>
      <c r="E65" s="292"/>
      <c r="F65" s="276"/>
      <c r="G65" s="363"/>
      <c r="H65" s="276">
        <v>7</v>
      </c>
      <c r="I65" s="292"/>
      <c r="J65" s="276"/>
      <c r="K65" s="292"/>
      <c r="L65" s="276"/>
      <c r="M65" s="292"/>
      <c r="N65" s="276"/>
      <c r="O65" s="292"/>
      <c r="P65" s="276"/>
      <c r="Q65" s="363"/>
      <c r="R65" s="276">
        <v>1</v>
      </c>
      <c r="S65" s="292"/>
      <c r="T65" s="276"/>
      <c r="U65" s="292"/>
      <c r="V65" s="276"/>
      <c r="W65" s="292"/>
      <c r="X65" s="276"/>
      <c r="Y65" s="363"/>
      <c r="Z65" s="113">
        <v>1</v>
      </c>
      <c r="AA65" s="292"/>
      <c r="AB65" s="276"/>
      <c r="AC65" s="363"/>
      <c r="AD65" s="113">
        <v>1</v>
      </c>
      <c r="AE65" s="292"/>
      <c r="AF65" s="276"/>
      <c r="AG65" s="292"/>
      <c r="AH65" s="276"/>
      <c r="AI65" s="292"/>
      <c r="AJ65" s="276"/>
      <c r="AK65" s="292"/>
      <c r="AL65" s="276"/>
      <c r="AM65" s="292"/>
      <c r="AN65" s="276"/>
      <c r="AO65" s="24"/>
      <c r="AP65" s="41"/>
      <c r="AQ65" s="41">
        <f t="shared" si="6"/>
        <v>0</v>
      </c>
      <c r="AR65" s="71">
        <f>+D65+F65+H65+J65++L65++N65+P65+R65+T65+V65+X65+AL65+AN65+Z65+AD65+AF65+AH65+AJ65+AB65</f>
        <v>10</v>
      </c>
      <c r="AS65">
        <f>COUNT(C65:AN65)/2</f>
        <v>2</v>
      </c>
      <c r="AU65" s="158"/>
      <c r="AV65" s="158"/>
      <c r="AW65" s="158"/>
      <c r="AX65" s="158"/>
      <c r="AY65" s="158"/>
      <c r="AZ65" s="158"/>
      <c r="BA65" s="158"/>
      <c r="BB65" s="158"/>
    </row>
    <row r="66" spans="1:54" ht="13" thickBot="1" x14ac:dyDescent="0.3">
      <c r="A66" s="281">
        <f>+W40</f>
        <v>0</v>
      </c>
      <c r="B66" s="495" t="s">
        <v>139</v>
      </c>
      <c r="C66" s="289"/>
      <c r="D66" s="275"/>
      <c r="E66" s="289"/>
      <c r="F66" s="275"/>
      <c r="G66" s="280"/>
      <c r="H66" s="275"/>
      <c r="I66" s="280"/>
      <c r="J66" s="275"/>
      <c r="K66" s="289"/>
      <c r="L66" s="275"/>
      <c r="M66" s="289"/>
      <c r="N66" s="275"/>
      <c r="O66" s="289"/>
      <c r="P66" s="275"/>
      <c r="Q66" s="289"/>
      <c r="R66" s="275"/>
      <c r="S66" s="280"/>
      <c r="T66" s="275"/>
      <c r="U66" s="280"/>
      <c r="V66" s="275"/>
      <c r="W66" s="289"/>
      <c r="X66" s="275"/>
      <c r="Y66" s="280"/>
      <c r="Z66" s="275"/>
      <c r="AA66" s="289"/>
      <c r="AB66" s="275"/>
      <c r="AC66" s="280"/>
      <c r="AD66" s="275"/>
      <c r="AE66" s="280"/>
      <c r="AF66" s="275"/>
      <c r="AG66" s="289"/>
      <c r="AH66" s="275"/>
      <c r="AI66" s="289"/>
      <c r="AJ66" s="275"/>
      <c r="AK66" s="280"/>
      <c r="AL66" s="275"/>
      <c r="AM66" s="289"/>
      <c r="AN66" s="275"/>
      <c r="AO66" s="24"/>
      <c r="AP66" s="41"/>
      <c r="AQ66" s="41">
        <f t="shared" si="6"/>
        <v>0</v>
      </c>
      <c r="AR66" s="71">
        <f>+D66+F66+H66+J66++L66++N66+P66+R66+T66+V66+X66+AL66+AN66+Z66+AD66+AF66+AH66+AJ66+AB66</f>
        <v>0</v>
      </c>
      <c r="AS66">
        <f>COUNT(C66:AN66)/2</f>
        <v>0</v>
      </c>
      <c r="AU66" s="158"/>
      <c r="AV66" s="158"/>
      <c r="AW66" s="158"/>
      <c r="AX66" s="158"/>
      <c r="AY66" s="158"/>
      <c r="AZ66" s="158"/>
      <c r="BA66" s="158"/>
      <c r="BB66" s="158"/>
    </row>
    <row r="67" spans="1:54" ht="13" thickBot="1" x14ac:dyDescent="0.3">
      <c r="A67" s="281" t="s">
        <v>167</v>
      </c>
      <c r="B67" s="475"/>
      <c r="C67" s="292"/>
      <c r="D67" s="276"/>
      <c r="E67" s="292"/>
      <c r="F67" s="276"/>
      <c r="G67" s="292"/>
      <c r="H67" s="276"/>
      <c r="I67" s="292"/>
      <c r="J67" s="276"/>
      <c r="K67" s="292"/>
      <c r="L67" s="276"/>
      <c r="M67" s="292"/>
      <c r="N67" s="276"/>
      <c r="O67" s="292"/>
      <c r="P67" s="276"/>
      <c r="Q67" s="292"/>
      <c r="R67" s="276"/>
      <c r="S67" s="292"/>
      <c r="T67" s="276"/>
      <c r="U67" s="292"/>
      <c r="V67" s="276"/>
      <c r="W67" s="292"/>
      <c r="X67" s="276"/>
      <c r="Y67" s="292"/>
      <c r="Z67" s="276"/>
      <c r="AA67" s="292"/>
      <c r="AB67" s="276"/>
      <c r="AC67" s="292"/>
      <c r="AD67" s="276"/>
      <c r="AE67" s="292"/>
      <c r="AF67" s="276"/>
      <c r="AG67" s="292"/>
      <c r="AH67" s="276"/>
      <c r="AI67" s="292"/>
      <c r="AJ67" s="276"/>
      <c r="AK67" s="292"/>
      <c r="AL67" s="276"/>
      <c r="AM67" s="292"/>
      <c r="AN67" s="276"/>
      <c r="AO67" s="333"/>
      <c r="AP67" s="41"/>
      <c r="AQ67" s="41">
        <f t="shared" si="6"/>
        <v>0</v>
      </c>
      <c r="AR67" s="71">
        <f>+D67+F67+H67+J67++L67++N67+P67+R67+T67+V67+X67+AL67+AN67+Z67+AD67+AF67+AH67+AJ67+AB67</f>
        <v>0</v>
      </c>
      <c r="AS67">
        <f>COUNT(C67:AN67)/2</f>
        <v>0</v>
      </c>
      <c r="AU67" s="158"/>
      <c r="AV67" s="158"/>
      <c r="AW67" s="158"/>
      <c r="AX67" s="158"/>
      <c r="AY67" s="158"/>
      <c r="AZ67" s="158"/>
      <c r="BA67" s="158"/>
      <c r="BB67" s="158"/>
    </row>
    <row r="68" spans="1:54" ht="13" thickBot="1" x14ac:dyDescent="0.3">
      <c r="A68" s="281">
        <f>+Y40</f>
        <v>0</v>
      </c>
      <c r="B68" s="495" t="s">
        <v>46</v>
      </c>
      <c r="C68" s="289"/>
      <c r="D68" s="275"/>
      <c r="E68" s="289"/>
      <c r="F68" s="275"/>
      <c r="G68" s="280">
        <f>IF(H68-H69=0,0.5,IF(H68&gt;H69,1,0))*$A68</f>
        <v>0</v>
      </c>
      <c r="H68" s="275">
        <v>1</v>
      </c>
      <c r="I68" s="280"/>
      <c r="J68" s="275"/>
      <c r="K68" s="289"/>
      <c r="L68" s="275"/>
      <c r="M68" s="289"/>
      <c r="N68" s="275"/>
      <c r="O68" s="289"/>
      <c r="P68" s="275"/>
      <c r="Q68" s="289"/>
      <c r="R68" s="275"/>
      <c r="S68" s="280"/>
      <c r="T68" s="275"/>
      <c r="U68" s="280">
        <f>IF(V68-V69=0,0.5,IF(V68&gt;V69,1,0))*$A68</f>
        <v>0</v>
      </c>
      <c r="V68" s="275">
        <v>1</v>
      </c>
      <c r="W68" s="280"/>
      <c r="X68" s="275"/>
      <c r="Y68" s="289"/>
      <c r="Z68" s="275"/>
      <c r="AA68" s="289"/>
      <c r="AB68" s="275"/>
      <c r="AC68" s="280"/>
      <c r="AD68" s="275"/>
      <c r="AE68" s="280"/>
      <c r="AF68" s="275"/>
      <c r="AG68" s="289"/>
      <c r="AH68" s="275"/>
      <c r="AI68" s="289"/>
      <c r="AJ68" s="275"/>
      <c r="AK68" s="280"/>
      <c r="AL68" s="275"/>
      <c r="AM68" s="289"/>
      <c r="AN68" s="275"/>
      <c r="AO68" s="24"/>
      <c r="AP68" s="41"/>
      <c r="AQ68" s="41">
        <f t="shared" si="6"/>
        <v>0</v>
      </c>
      <c r="AR68" s="71">
        <f>+D68+F68+H68+J68++L68++N68+P68+R68+T68+V68+X68+AL68+AN68+Z68+AD68+AF68+AH68+AJ68+AB68</f>
        <v>2</v>
      </c>
      <c r="AS68">
        <f>COUNT(C68:AN68)/2</f>
        <v>2</v>
      </c>
      <c r="AU68" s="32"/>
      <c r="AV68" s="158"/>
      <c r="AW68" s="158"/>
      <c r="AX68" s="158"/>
      <c r="AY68" s="158"/>
      <c r="AZ68" s="158"/>
      <c r="BA68" s="158"/>
      <c r="BB68" s="158"/>
    </row>
    <row r="69" spans="1:54" ht="13" thickBot="1" x14ac:dyDescent="0.3">
      <c r="A69" s="281" t="s">
        <v>167</v>
      </c>
      <c r="B69" s="475"/>
      <c r="C69" s="292"/>
      <c r="D69" s="276"/>
      <c r="E69" s="292"/>
      <c r="F69" s="276"/>
      <c r="G69" s="363"/>
      <c r="H69" s="276"/>
      <c r="I69" s="292"/>
      <c r="J69" s="276"/>
      <c r="K69" s="292"/>
      <c r="L69" s="276"/>
      <c r="M69" s="292"/>
      <c r="N69" s="276"/>
      <c r="O69" s="292"/>
      <c r="P69" s="276"/>
      <c r="Q69" s="292"/>
      <c r="R69" s="276"/>
      <c r="S69" s="292"/>
      <c r="T69" s="276"/>
      <c r="U69" s="363"/>
      <c r="V69" s="276"/>
      <c r="W69" s="292"/>
      <c r="X69" s="276"/>
      <c r="Y69" s="292"/>
      <c r="Z69" s="276"/>
      <c r="AA69" s="292"/>
      <c r="AB69" s="276"/>
      <c r="AC69" s="292"/>
      <c r="AD69" s="113"/>
      <c r="AE69" s="363"/>
      <c r="AF69" s="113"/>
      <c r="AG69" s="363"/>
      <c r="AH69" s="113"/>
      <c r="AI69" s="363"/>
      <c r="AJ69" s="113"/>
      <c r="AK69" s="363"/>
      <c r="AL69" s="113"/>
      <c r="AM69" s="292"/>
      <c r="AN69" s="276"/>
      <c r="AO69" s="28"/>
      <c r="AP69" s="41"/>
      <c r="AQ69" s="41">
        <f t="shared" si="6"/>
        <v>0</v>
      </c>
      <c r="AR69" s="71">
        <f t="shared" si="6"/>
        <v>0</v>
      </c>
      <c r="AS69">
        <f t="shared" ref="AS69:AS132" si="7">COUNT(C69:AN69)/2</f>
        <v>0</v>
      </c>
      <c r="AU69" s="158"/>
      <c r="AV69" s="158"/>
      <c r="AW69" s="158"/>
      <c r="AX69" s="158"/>
      <c r="AY69" s="158"/>
      <c r="AZ69" s="158"/>
      <c r="BA69" s="158"/>
      <c r="BB69" s="158"/>
    </row>
    <row r="70" spans="1:54" ht="13" thickBot="1" x14ac:dyDescent="0.3">
      <c r="A70" s="281">
        <f>+AA40</f>
        <v>0</v>
      </c>
      <c r="B70" s="475" t="s">
        <v>119</v>
      </c>
      <c r="C70" s="280"/>
      <c r="D70" s="275"/>
      <c r="E70" s="289"/>
      <c r="F70" s="275"/>
      <c r="G70" s="289"/>
      <c r="H70" s="275"/>
      <c r="I70" s="289"/>
      <c r="J70" s="275"/>
      <c r="K70" s="289"/>
      <c r="L70" s="275"/>
      <c r="M70" s="289"/>
      <c r="N70" s="275"/>
      <c r="O70" s="289"/>
      <c r="P70" s="275"/>
      <c r="Q70" s="289"/>
      <c r="R70" s="275"/>
      <c r="S70" s="289"/>
      <c r="T70" s="275"/>
      <c r="U70" s="280"/>
      <c r="V70" s="275"/>
      <c r="W70" s="289"/>
      <c r="X70" s="275"/>
      <c r="Y70" s="289"/>
      <c r="Z70" s="275"/>
      <c r="AA70" s="289"/>
      <c r="AB70" s="275"/>
      <c r="AC70" s="280"/>
      <c r="AD70" s="275"/>
      <c r="AE70" s="280"/>
      <c r="AF70" s="275"/>
      <c r="AG70" s="280"/>
      <c r="AH70" s="275"/>
      <c r="AI70" s="280"/>
      <c r="AJ70" s="275"/>
      <c r="AK70" s="280"/>
      <c r="AL70" s="275"/>
      <c r="AM70" s="280"/>
      <c r="AN70" s="275"/>
      <c r="AO70" s="28"/>
      <c r="AP70" s="41"/>
      <c r="AQ70" s="41">
        <f t="shared" si="6"/>
        <v>0</v>
      </c>
      <c r="AR70" s="71">
        <f t="shared" si="6"/>
        <v>0</v>
      </c>
      <c r="AS70">
        <f t="shared" si="7"/>
        <v>0</v>
      </c>
      <c r="AU70" s="158"/>
      <c r="AV70" s="158"/>
      <c r="AW70" s="158"/>
      <c r="AX70" s="158"/>
      <c r="AY70" s="158"/>
      <c r="AZ70" s="158"/>
      <c r="BA70" s="158"/>
      <c r="BB70" s="158"/>
    </row>
    <row r="71" spans="1:54" ht="13" thickBot="1" x14ac:dyDescent="0.3">
      <c r="A71" s="281" t="s">
        <v>167</v>
      </c>
      <c r="B71" s="475"/>
      <c r="C71" s="292"/>
      <c r="D71" s="276"/>
      <c r="E71" s="292"/>
      <c r="F71" s="276"/>
      <c r="G71" s="292"/>
      <c r="H71" s="276"/>
      <c r="I71" s="292"/>
      <c r="J71" s="276"/>
      <c r="K71" s="292"/>
      <c r="L71" s="276"/>
      <c r="M71" s="292"/>
      <c r="N71" s="276"/>
      <c r="O71" s="292"/>
      <c r="P71" s="276"/>
      <c r="Q71" s="292"/>
      <c r="R71" s="276"/>
      <c r="S71" s="292"/>
      <c r="T71" s="276"/>
      <c r="U71" s="292"/>
      <c r="V71" s="276"/>
      <c r="W71" s="292"/>
      <c r="X71" s="276"/>
      <c r="Y71" s="292"/>
      <c r="Z71" s="276"/>
      <c r="AA71" s="292"/>
      <c r="AB71" s="276"/>
      <c r="AC71" s="292"/>
      <c r="AD71" s="276"/>
      <c r="AE71" s="292"/>
      <c r="AF71" s="276"/>
      <c r="AG71" s="292"/>
      <c r="AH71" s="276"/>
      <c r="AI71" s="292"/>
      <c r="AJ71" s="276"/>
      <c r="AK71" s="292"/>
      <c r="AL71" s="276"/>
      <c r="AM71" s="292"/>
      <c r="AN71" s="276"/>
      <c r="AO71" s="28"/>
      <c r="AP71" s="41"/>
      <c r="AQ71" s="41">
        <f t="shared" si="6"/>
        <v>0</v>
      </c>
      <c r="AR71" s="71">
        <f t="shared" si="6"/>
        <v>0</v>
      </c>
      <c r="AS71">
        <f t="shared" si="7"/>
        <v>0</v>
      </c>
      <c r="AU71" s="158"/>
      <c r="AV71" s="158"/>
      <c r="AW71" s="158"/>
      <c r="AX71" s="158"/>
      <c r="AY71" s="158"/>
      <c r="AZ71" s="158"/>
      <c r="BA71" s="158"/>
      <c r="BB71" s="158"/>
    </row>
    <row r="72" spans="1:54" ht="13" thickBot="1" x14ac:dyDescent="0.3">
      <c r="A72" s="281">
        <f>+AC40</f>
        <v>0</v>
      </c>
      <c r="B72" s="494" t="s">
        <v>141</v>
      </c>
      <c r="C72" s="289"/>
      <c r="D72" s="275"/>
      <c r="E72" s="289"/>
      <c r="F72" s="275"/>
      <c r="G72" s="280"/>
      <c r="H72" s="275"/>
      <c r="I72" s="289"/>
      <c r="J72" s="275"/>
      <c r="K72" s="289"/>
      <c r="L72" s="275"/>
      <c r="M72" s="289"/>
      <c r="N72" s="275"/>
      <c r="O72" s="289"/>
      <c r="P72" s="275"/>
      <c r="Q72" s="289"/>
      <c r="R72" s="275"/>
      <c r="S72" s="289"/>
      <c r="T72" s="275"/>
      <c r="U72" s="280">
        <f>IF(V72-V73=0,0.5,IF(V72&gt;V73,1,0))*$A72</f>
        <v>0</v>
      </c>
      <c r="V72" s="275">
        <v>1</v>
      </c>
      <c r="W72" s="280"/>
      <c r="X72" s="275"/>
      <c r="Y72" s="280"/>
      <c r="Z72" s="275"/>
      <c r="AA72" s="280"/>
      <c r="AB72" s="275"/>
      <c r="AC72" s="289"/>
      <c r="AD72" s="275"/>
      <c r="AE72" s="289"/>
      <c r="AF72" s="275"/>
      <c r="AG72" s="280"/>
      <c r="AH72" s="275"/>
      <c r="AI72" s="280"/>
      <c r="AJ72" s="275"/>
      <c r="AK72" s="280"/>
      <c r="AL72" s="275"/>
      <c r="AM72" s="289"/>
      <c r="AN72" s="275"/>
      <c r="AO72" s="28"/>
      <c r="AP72" s="41"/>
      <c r="AQ72" s="41">
        <f t="shared" si="6"/>
        <v>0</v>
      </c>
      <c r="AR72" s="71">
        <f t="shared" si="6"/>
        <v>1</v>
      </c>
      <c r="AS72">
        <f t="shared" si="7"/>
        <v>1</v>
      </c>
      <c r="AU72" s="158"/>
      <c r="AV72" s="158"/>
      <c r="AW72" s="158"/>
      <c r="AX72" s="158"/>
      <c r="AY72" s="158"/>
      <c r="AZ72" s="158"/>
      <c r="BA72" s="158"/>
      <c r="BB72" s="158"/>
    </row>
    <row r="73" spans="1:54" ht="13" thickBot="1" x14ac:dyDescent="0.3">
      <c r="A73" s="281" t="s">
        <v>167</v>
      </c>
      <c r="B73" s="475"/>
      <c r="C73" s="292"/>
      <c r="D73" s="276"/>
      <c r="E73" s="292"/>
      <c r="F73" s="276"/>
      <c r="G73" s="292"/>
      <c r="H73" s="276"/>
      <c r="I73" s="292"/>
      <c r="J73" s="276"/>
      <c r="K73" s="292"/>
      <c r="L73" s="276"/>
      <c r="M73" s="292"/>
      <c r="N73" s="276"/>
      <c r="O73" s="292"/>
      <c r="P73" s="276"/>
      <c r="Q73" s="292"/>
      <c r="R73" s="276"/>
      <c r="S73" s="292"/>
      <c r="T73" s="276"/>
      <c r="U73" s="363"/>
      <c r="V73" s="113">
        <v>1</v>
      </c>
      <c r="W73" s="292"/>
      <c r="X73" s="276"/>
      <c r="Y73" s="292"/>
      <c r="Z73" s="276"/>
      <c r="AA73" s="292"/>
      <c r="AB73" s="276"/>
      <c r="AC73" s="292"/>
      <c r="AD73" s="276"/>
      <c r="AE73" s="292"/>
      <c r="AF73" s="276"/>
      <c r="AG73" s="292"/>
      <c r="AH73" s="276"/>
      <c r="AI73" s="292"/>
      <c r="AJ73" s="276"/>
      <c r="AK73" s="292"/>
      <c r="AL73" s="276"/>
      <c r="AM73" s="292"/>
      <c r="AN73" s="276"/>
      <c r="AO73" s="28"/>
      <c r="AP73" s="41"/>
      <c r="AQ73" s="41">
        <f t="shared" si="6"/>
        <v>0</v>
      </c>
      <c r="AR73" s="71">
        <f t="shared" si="6"/>
        <v>1</v>
      </c>
      <c r="AS73">
        <f t="shared" si="7"/>
        <v>0.5</v>
      </c>
      <c r="AU73" s="158"/>
      <c r="AV73" s="158"/>
      <c r="AW73" s="158"/>
      <c r="AX73" s="158"/>
      <c r="AY73" s="158"/>
      <c r="AZ73" s="158"/>
      <c r="BA73" s="158"/>
      <c r="BB73" s="158"/>
    </row>
    <row r="74" spans="1:54" ht="13" thickBot="1" x14ac:dyDescent="0.3">
      <c r="A74" s="281">
        <f>+AE40</f>
        <v>0</v>
      </c>
      <c r="B74" s="495" t="s">
        <v>152</v>
      </c>
      <c r="C74" s="280"/>
      <c r="D74" s="275"/>
      <c r="E74" s="289"/>
      <c r="F74" s="275"/>
      <c r="G74" s="289"/>
      <c r="H74" s="275"/>
      <c r="I74" s="280"/>
      <c r="J74" s="275"/>
      <c r="K74" s="289"/>
      <c r="L74" s="275"/>
      <c r="M74" s="289"/>
      <c r="N74" s="275"/>
      <c r="O74" s="289"/>
      <c r="P74" s="275"/>
      <c r="Q74" s="289"/>
      <c r="R74" s="275"/>
      <c r="S74" s="280"/>
      <c r="T74" s="275"/>
      <c r="U74" s="289"/>
      <c r="V74" s="275"/>
      <c r="W74" s="280"/>
      <c r="X74" s="275"/>
      <c r="Y74" s="280"/>
      <c r="Z74" s="275"/>
      <c r="AA74" s="280"/>
      <c r="AB74" s="275"/>
      <c r="AC74" s="289"/>
      <c r="AD74" s="275"/>
      <c r="AE74" s="289"/>
      <c r="AF74" s="275"/>
      <c r="AG74" s="289"/>
      <c r="AH74" s="275"/>
      <c r="AI74" s="289"/>
      <c r="AJ74" s="275"/>
      <c r="AK74" s="289"/>
      <c r="AL74" s="275"/>
      <c r="AM74" s="289"/>
      <c r="AN74" s="275"/>
      <c r="AO74" s="24"/>
      <c r="AQ74" s="41">
        <f t="shared" si="6"/>
        <v>0</v>
      </c>
      <c r="AR74" s="71">
        <f t="shared" si="6"/>
        <v>0</v>
      </c>
      <c r="AS74">
        <f t="shared" si="7"/>
        <v>0</v>
      </c>
      <c r="AU74" s="158"/>
      <c r="AV74" s="158"/>
      <c r="AW74" s="158"/>
      <c r="AX74" s="158"/>
      <c r="AY74" s="158"/>
      <c r="AZ74" s="158"/>
      <c r="BA74" s="158"/>
      <c r="BB74" s="158"/>
    </row>
    <row r="75" spans="1:54" ht="13" thickBot="1" x14ac:dyDescent="0.3">
      <c r="A75" s="281" t="s">
        <v>167</v>
      </c>
      <c r="B75" s="475"/>
      <c r="C75" s="292"/>
      <c r="D75" s="276"/>
      <c r="E75" s="292"/>
      <c r="F75" s="276"/>
      <c r="G75" s="292"/>
      <c r="H75" s="276"/>
      <c r="I75" s="292"/>
      <c r="J75" s="276"/>
      <c r="K75" s="292"/>
      <c r="L75" s="276"/>
      <c r="M75" s="292"/>
      <c r="N75" s="276"/>
      <c r="O75" s="292"/>
      <c r="P75" s="276"/>
      <c r="Q75" s="292"/>
      <c r="R75" s="276"/>
      <c r="S75" s="292"/>
      <c r="T75" s="276"/>
      <c r="U75" s="292"/>
      <c r="V75" s="276"/>
      <c r="W75" s="292"/>
      <c r="X75" s="276"/>
      <c r="Y75" s="292"/>
      <c r="Z75" s="276"/>
      <c r="AA75" s="292"/>
      <c r="AB75" s="276"/>
      <c r="AC75" s="292"/>
      <c r="AD75" s="276"/>
      <c r="AE75" s="292"/>
      <c r="AF75" s="276"/>
      <c r="AG75" s="292"/>
      <c r="AH75" s="276"/>
      <c r="AI75" s="292"/>
      <c r="AJ75" s="276"/>
      <c r="AK75" s="292"/>
      <c r="AL75" s="276"/>
      <c r="AM75" s="292"/>
      <c r="AN75" s="276"/>
      <c r="AO75" s="28"/>
      <c r="AP75" s="41"/>
      <c r="AQ75" s="41">
        <f t="shared" si="6"/>
        <v>0</v>
      </c>
      <c r="AR75" s="71">
        <f t="shared" si="6"/>
        <v>0</v>
      </c>
      <c r="AS75">
        <f t="shared" si="7"/>
        <v>0</v>
      </c>
      <c r="AU75" s="158"/>
      <c r="AV75" s="158"/>
      <c r="AW75" s="158"/>
      <c r="AX75" s="158"/>
      <c r="AY75" s="158"/>
      <c r="AZ75" s="158"/>
      <c r="BA75" s="158"/>
      <c r="BB75" s="158"/>
    </row>
    <row r="76" spans="1:54" ht="13" thickBot="1" x14ac:dyDescent="0.3">
      <c r="A76" s="281">
        <f>+AG40</f>
        <v>0</v>
      </c>
      <c r="B76" s="475" t="s">
        <v>93</v>
      </c>
      <c r="C76" s="289"/>
      <c r="D76" s="275"/>
      <c r="E76" s="289"/>
      <c r="F76" s="275"/>
      <c r="G76" s="289"/>
      <c r="H76" s="275"/>
      <c r="I76" s="289"/>
      <c r="J76" s="275"/>
      <c r="K76" s="289"/>
      <c r="L76" s="275"/>
      <c r="M76" s="289"/>
      <c r="N76" s="275"/>
      <c r="O76" s="289"/>
      <c r="P76" s="275"/>
      <c r="Q76" s="289"/>
      <c r="R76" s="275"/>
      <c r="S76" s="289"/>
      <c r="T76" s="275"/>
      <c r="U76" s="280"/>
      <c r="V76" s="275"/>
      <c r="W76" s="289"/>
      <c r="X76" s="275"/>
      <c r="Y76" s="289"/>
      <c r="Z76" s="275"/>
      <c r="AA76" s="280"/>
      <c r="AB76" s="275"/>
      <c r="AC76" s="280"/>
      <c r="AD76" s="275"/>
      <c r="AE76" s="289"/>
      <c r="AF76" s="275"/>
      <c r="AG76" s="289"/>
      <c r="AH76" s="275"/>
      <c r="AI76" s="280"/>
      <c r="AJ76" s="275"/>
      <c r="AK76" s="280"/>
      <c r="AL76" s="275"/>
      <c r="AM76" s="280"/>
      <c r="AN76" s="275"/>
      <c r="AO76" s="24"/>
      <c r="AP76" s="41"/>
      <c r="AQ76" s="41">
        <f t="shared" si="6"/>
        <v>0</v>
      </c>
      <c r="AR76" s="71">
        <f t="shared" si="6"/>
        <v>0</v>
      </c>
      <c r="AS76">
        <f t="shared" si="7"/>
        <v>0</v>
      </c>
      <c r="AU76" s="158"/>
      <c r="AV76" s="158"/>
      <c r="AW76" s="158"/>
      <c r="AX76" s="158"/>
      <c r="AY76" s="158"/>
      <c r="AZ76" s="158"/>
      <c r="BA76" s="158"/>
      <c r="BB76" s="158"/>
    </row>
    <row r="77" spans="1:54" ht="13" thickBot="1" x14ac:dyDescent="0.3">
      <c r="A77" s="281" t="s">
        <v>167</v>
      </c>
      <c r="B77" s="475"/>
      <c r="C77" s="292"/>
      <c r="D77" s="276"/>
      <c r="E77" s="292"/>
      <c r="F77" s="276"/>
      <c r="G77" s="292"/>
      <c r="H77" s="276"/>
      <c r="I77" s="292"/>
      <c r="J77" s="276"/>
      <c r="K77" s="292"/>
      <c r="L77" s="276"/>
      <c r="M77" s="292"/>
      <c r="N77" s="276"/>
      <c r="O77" s="292"/>
      <c r="P77" s="276"/>
      <c r="Q77" s="292"/>
      <c r="R77" s="276"/>
      <c r="S77" s="292"/>
      <c r="T77" s="276"/>
      <c r="U77" s="292"/>
      <c r="V77" s="276"/>
      <c r="W77" s="292"/>
      <c r="X77" s="276"/>
      <c r="Y77" s="292"/>
      <c r="Z77" s="276"/>
      <c r="AA77" s="292"/>
      <c r="AB77" s="276"/>
      <c r="AC77" s="292"/>
      <c r="AD77" s="276"/>
      <c r="AE77" s="292"/>
      <c r="AF77" s="276"/>
      <c r="AG77" s="292"/>
      <c r="AH77" s="276"/>
      <c r="AI77" s="292"/>
      <c r="AJ77" s="276"/>
      <c r="AK77" s="292"/>
      <c r="AL77" s="276"/>
      <c r="AM77" s="292"/>
      <c r="AN77" s="276"/>
      <c r="AO77" s="24"/>
      <c r="AP77" s="41"/>
      <c r="AQ77" s="41">
        <f t="shared" si="6"/>
        <v>0</v>
      </c>
      <c r="AR77" s="71">
        <f t="shared" si="6"/>
        <v>0</v>
      </c>
      <c r="AS77">
        <f t="shared" si="7"/>
        <v>0</v>
      </c>
      <c r="AU77" s="158"/>
      <c r="AV77" s="158"/>
      <c r="AW77" s="158"/>
      <c r="AX77" s="158"/>
      <c r="AY77" s="158"/>
      <c r="AZ77" s="158"/>
      <c r="BA77" s="158"/>
      <c r="BB77" s="158"/>
    </row>
    <row r="78" spans="1:54" ht="13" thickBot="1" x14ac:dyDescent="0.3">
      <c r="A78" s="281">
        <f>+AI40</f>
        <v>0</v>
      </c>
      <c r="B78" s="475" t="s">
        <v>62</v>
      </c>
      <c r="C78" s="289"/>
      <c r="D78" s="275"/>
      <c r="E78" s="289"/>
      <c r="F78" s="275"/>
      <c r="G78" s="280">
        <f>IF(H78-H79=0,0.5,IF(H78&gt;H79,1,0))*$A78</f>
        <v>0</v>
      </c>
      <c r="H78" s="275">
        <v>1</v>
      </c>
      <c r="I78" s="289"/>
      <c r="J78" s="275"/>
      <c r="K78" s="289"/>
      <c r="L78" s="275"/>
      <c r="M78" s="280"/>
      <c r="N78" s="275"/>
      <c r="O78" s="280"/>
      <c r="P78" s="275"/>
      <c r="Q78" s="289"/>
      <c r="R78" s="275"/>
      <c r="S78" s="280"/>
      <c r="T78" s="275"/>
      <c r="U78" s="289"/>
      <c r="V78" s="275"/>
      <c r="W78" s="289"/>
      <c r="X78" s="275"/>
      <c r="Y78" s="289"/>
      <c r="Z78" s="275"/>
      <c r="AA78" s="280"/>
      <c r="AB78" s="275"/>
      <c r="AC78" s="280"/>
      <c r="AD78" s="275"/>
      <c r="AE78" s="289"/>
      <c r="AF78" s="275"/>
      <c r="AG78" s="280"/>
      <c r="AH78" s="275"/>
      <c r="AI78" s="289"/>
      <c r="AJ78" s="275"/>
      <c r="AK78" s="289"/>
      <c r="AL78" s="275"/>
      <c r="AM78" s="289"/>
      <c r="AN78" s="275"/>
      <c r="AO78" s="24"/>
      <c r="AP78" s="41"/>
      <c r="AQ78" s="41">
        <f t="shared" ref="AQ78:AR96" si="8">+C78+E78+G78+I78++K78++M78+O78+Q78+S78+U78+W78+AK78+AM78+Y78+AC78+AE78+AG78+AI78+AA78</f>
        <v>0</v>
      </c>
      <c r="AR78" s="71">
        <f t="shared" si="8"/>
        <v>1</v>
      </c>
      <c r="AS78">
        <f t="shared" si="7"/>
        <v>1</v>
      </c>
      <c r="AU78" s="158"/>
      <c r="AV78" s="158"/>
      <c r="AW78" s="158"/>
      <c r="AX78" s="158"/>
      <c r="AY78" s="158"/>
      <c r="AZ78" s="158"/>
      <c r="BA78" s="158"/>
      <c r="BB78" s="158"/>
    </row>
    <row r="79" spans="1:54" ht="13" thickBot="1" x14ac:dyDescent="0.3">
      <c r="A79" s="281" t="s">
        <v>167</v>
      </c>
      <c r="B79" s="475"/>
      <c r="C79" s="292"/>
      <c r="D79" s="276"/>
      <c r="E79" s="292"/>
      <c r="F79" s="276"/>
      <c r="G79" s="292"/>
      <c r="H79" s="276"/>
      <c r="I79" s="292"/>
      <c r="J79" s="276"/>
      <c r="K79" s="292"/>
      <c r="L79" s="276"/>
      <c r="M79" s="292"/>
      <c r="N79" s="276"/>
      <c r="O79" s="292"/>
      <c r="P79" s="276"/>
      <c r="Q79" s="292"/>
      <c r="R79" s="276"/>
      <c r="S79" s="292"/>
      <c r="T79" s="276"/>
      <c r="U79" s="292"/>
      <c r="V79" s="276"/>
      <c r="W79" s="292"/>
      <c r="X79" s="276"/>
      <c r="Y79" s="292"/>
      <c r="Z79" s="276"/>
      <c r="AA79" s="292"/>
      <c r="AB79" s="276"/>
      <c r="AC79" s="292"/>
      <c r="AD79" s="276"/>
      <c r="AE79" s="292"/>
      <c r="AF79" s="276"/>
      <c r="AG79" s="292"/>
      <c r="AH79" s="276"/>
      <c r="AI79" s="292"/>
      <c r="AJ79" s="276"/>
      <c r="AK79" s="292"/>
      <c r="AL79" s="276"/>
      <c r="AM79" s="292"/>
      <c r="AN79" s="276"/>
      <c r="AO79" s="24"/>
      <c r="AP79" s="41"/>
      <c r="AQ79" s="41">
        <f t="shared" si="8"/>
        <v>0</v>
      </c>
      <c r="AR79" s="71">
        <f t="shared" si="8"/>
        <v>0</v>
      </c>
      <c r="AS79">
        <f t="shared" si="7"/>
        <v>0</v>
      </c>
      <c r="AU79" s="158"/>
      <c r="AV79" s="158"/>
      <c r="AW79" s="158"/>
      <c r="AX79" s="158"/>
      <c r="AY79" s="158"/>
      <c r="AZ79" s="158"/>
      <c r="BA79" s="158"/>
      <c r="BB79" s="158"/>
    </row>
    <row r="80" spans="1:54" ht="13" thickBot="1" x14ac:dyDescent="0.3">
      <c r="A80" s="281">
        <f>+AK40</f>
        <v>0</v>
      </c>
      <c r="B80" s="494" t="s">
        <v>129</v>
      </c>
      <c r="C80" s="280"/>
      <c r="D80" s="275"/>
      <c r="E80" s="289"/>
      <c r="F80" s="275"/>
      <c r="G80" s="280"/>
      <c r="H80" s="275"/>
      <c r="I80" s="289"/>
      <c r="J80" s="275"/>
      <c r="K80" s="289"/>
      <c r="L80" s="275"/>
      <c r="M80" s="280"/>
      <c r="N80" s="275"/>
      <c r="O80" s="289"/>
      <c r="P80" s="275"/>
      <c r="Q80" s="289"/>
      <c r="R80" s="275"/>
      <c r="S80" s="289"/>
      <c r="T80" s="275"/>
      <c r="U80" s="280"/>
      <c r="V80" s="275"/>
      <c r="W80" s="280"/>
      <c r="X80" s="275"/>
      <c r="Y80" s="280"/>
      <c r="Z80" s="275"/>
      <c r="AA80" s="280"/>
      <c r="AB80" s="275"/>
      <c r="AC80" s="280"/>
      <c r="AD80" s="275"/>
      <c r="AE80" s="289"/>
      <c r="AF80" s="275"/>
      <c r="AG80" s="280"/>
      <c r="AH80" s="275"/>
      <c r="AI80" s="289"/>
      <c r="AJ80" s="275"/>
      <c r="AK80" s="280"/>
      <c r="AL80" s="275"/>
      <c r="AM80" s="280"/>
      <c r="AN80" s="275"/>
      <c r="AO80" s="28"/>
      <c r="AP80" s="41"/>
      <c r="AQ80" s="41">
        <f t="shared" si="8"/>
        <v>0</v>
      </c>
      <c r="AR80" s="71">
        <f t="shared" si="8"/>
        <v>0</v>
      </c>
      <c r="AS80">
        <f t="shared" si="7"/>
        <v>0</v>
      </c>
      <c r="AU80" s="158"/>
      <c r="AV80" s="158"/>
      <c r="AW80" s="158"/>
      <c r="AX80" s="158"/>
      <c r="AY80" s="158"/>
      <c r="AZ80" s="158"/>
      <c r="BA80" s="158"/>
      <c r="BB80" s="158"/>
    </row>
    <row r="81" spans="1:54" ht="13" thickBot="1" x14ac:dyDescent="0.3">
      <c r="A81" s="281" t="s">
        <v>167</v>
      </c>
      <c r="B81" s="475"/>
      <c r="C81" s="292"/>
      <c r="D81" s="276"/>
      <c r="E81" s="292"/>
      <c r="F81" s="276"/>
      <c r="G81" s="292"/>
      <c r="H81" s="276"/>
      <c r="I81" s="292"/>
      <c r="J81" s="276"/>
      <c r="K81" s="292"/>
      <c r="L81" s="276"/>
      <c r="M81" s="292"/>
      <c r="N81" s="276"/>
      <c r="O81" s="292"/>
      <c r="P81" s="276"/>
      <c r="Q81" s="292"/>
      <c r="R81" s="276"/>
      <c r="S81" s="292"/>
      <c r="T81" s="276"/>
      <c r="U81" s="292"/>
      <c r="V81" s="276"/>
      <c r="W81" s="292"/>
      <c r="X81" s="276"/>
      <c r="Y81" s="292"/>
      <c r="Z81" s="276"/>
      <c r="AA81" s="292"/>
      <c r="AB81" s="276"/>
      <c r="AC81" s="292"/>
      <c r="AD81" s="276"/>
      <c r="AE81" s="292"/>
      <c r="AF81" s="276"/>
      <c r="AG81" s="292"/>
      <c r="AH81" s="276"/>
      <c r="AI81" s="292"/>
      <c r="AJ81" s="276"/>
      <c r="AK81" s="292"/>
      <c r="AL81" s="276"/>
      <c r="AM81" s="292"/>
      <c r="AN81" s="276"/>
      <c r="AO81" s="28"/>
      <c r="AP81" s="41"/>
      <c r="AQ81" s="41">
        <f t="shared" si="8"/>
        <v>0</v>
      </c>
      <c r="AR81" s="71">
        <f t="shared" si="8"/>
        <v>0</v>
      </c>
      <c r="AS81">
        <f t="shared" si="7"/>
        <v>0</v>
      </c>
      <c r="AU81" s="158"/>
      <c r="AV81" s="158"/>
      <c r="AW81" s="158"/>
      <c r="AX81" s="158"/>
      <c r="AY81" s="158"/>
      <c r="AZ81" s="158"/>
      <c r="BA81" s="158"/>
      <c r="BB81" s="158"/>
    </row>
    <row r="82" spans="1:54" ht="13" thickBot="1" x14ac:dyDescent="0.3">
      <c r="A82" s="281">
        <f>+AM40</f>
        <v>0</v>
      </c>
      <c r="B82" s="475" t="s">
        <v>43</v>
      </c>
      <c r="C82" s="280"/>
      <c r="D82" s="275"/>
      <c r="E82" s="289"/>
      <c r="F82" s="275"/>
      <c r="G82" s="280"/>
      <c r="H82" s="275"/>
      <c r="I82" s="289"/>
      <c r="J82" s="275"/>
      <c r="K82" s="289"/>
      <c r="L82" s="275"/>
      <c r="M82" s="280"/>
      <c r="N82" s="275"/>
      <c r="O82" s="289"/>
      <c r="P82" s="275"/>
      <c r="Q82" s="289"/>
      <c r="R82" s="275"/>
      <c r="S82" s="289"/>
      <c r="T82" s="275"/>
      <c r="U82" s="280"/>
      <c r="V82" s="275"/>
      <c r="W82" s="289"/>
      <c r="X82" s="275"/>
      <c r="Y82" s="289"/>
      <c r="Z82" s="275"/>
      <c r="AA82" s="280"/>
      <c r="AB82" s="275"/>
      <c r="AC82" s="289"/>
      <c r="AD82" s="275"/>
      <c r="AE82" s="289"/>
      <c r="AF82" s="275"/>
      <c r="AG82" s="280"/>
      <c r="AH82" s="275"/>
      <c r="AI82" s="289"/>
      <c r="AJ82" s="275"/>
      <c r="AK82" s="280"/>
      <c r="AL82" s="275"/>
      <c r="AM82" s="289"/>
      <c r="AN82" s="275"/>
      <c r="AO82" s="28"/>
      <c r="AP82" s="41"/>
      <c r="AQ82" s="41">
        <f t="shared" si="8"/>
        <v>0</v>
      </c>
      <c r="AR82" s="71">
        <f t="shared" si="8"/>
        <v>0</v>
      </c>
      <c r="AS82">
        <f t="shared" si="7"/>
        <v>0</v>
      </c>
      <c r="AU82" s="158"/>
      <c r="AV82" s="158"/>
      <c r="AW82" s="158"/>
      <c r="AX82" s="158"/>
      <c r="AY82" s="158"/>
      <c r="AZ82" s="158"/>
      <c r="BA82" s="158"/>
      <c r="BB82" s="158"/>
    </row>
    <row r="83" spans="1:54" ht="13" thickBot="1" x14ac:dyDescent="0.3">
      <c r="A83" s="281" t="s">
        <v>167</v>
      </c>
      <c r="B83" s="489"/>
      <c r="C83" s="292"/>
      <c r="D83" s="276"/>
      <c r="E83" s="292"/>
      <c r="F83" s="276"/>
      <c r="G83" s="292"/>
      <c r="H83" s="276"/>
      <c r="I83" s="292"/>
      <c r="J83" s="276"/>
      <c r="K83" s="292"/>
      <c r="L83" s="276"/>
      <c r="M83" s="292"/>
      <c r="N83" s="276"/>
      <c r="O83" s="292"/>
      <c r="P83" s="276"/>
      <c r="Q83" s="292"/>
      <c r="R83" s="276"/>
      <c r="S83" s="292"/>
      <c r="T83" s="276"/>
      <c r="U83" s="292"/>
      <c r="V83" s="276"/>
      <c r="W83" s="292"/>
      <c r="X83" s="276"/>
      <c r="Y83" s="292"/>
      <c r="Z83" s="276"/>
      <c r="AA83" s="292"/>
      <c r="AB83" s="276"/>
      <c r="AC83" s="292"/>
      <c r="AD83" s="276"/>
      <c r="AE83" s="292"/>
      <c r="AF83" s="276"/>
      <c r="AG83" s="292"/>
      <c r="AH83" s="276"/>
      <c r="AI83" s="292"/>
      <c r="AJ83" s="276"/>
      <c r="AK83" s="292"/>
      <c r="AL83" s="276"/>
      <c r="AM83" s="292"/>
      <c r="AN83" s="276"/>
      <c r="AO83" s="28"/>
      <c r="AP83" s="41"/>
      <c r="AQ83" s="41">
        <f t="shared" si="8"/>
        <v>0</v>
      </c>
      <c r="AR83" s="71">
        <f t="shared" si="8"/>
        <v>0</v>
      </c>
      <c r="AS83">
        <f t="shared" si="7"/>
        <v>0</v>
      </c>
      <c r="AU83" s="158"/>
      <c r="AV83" s="158"/>
      <c r="AW83" s="158"/>
      <c r="AX83" s="158"/>
      <c r="AY83" s="158"/>
      <c r="AZ83" s="158"/>
      <c r="BA83" s="158"/>
      <c r="BB83" s="158"/>
    </row>
    <row r="84" spans="1:54" ht="13" thickBot="1" x14ac:dyDescent="0.3">
      <c r="A84" s="281" t="s">
        <v>165</v>
      </c>
      <c r="B84" s="475"/>
      <c r="C84" s="289"/>
      <c r="D84" s="275"/>
      <c r="E84" s="289"/>
      <c r="F84" s="275"/>
      <c r="G84" s="289"/>
      <c r="H84" s="275"/>
      <c r="I84" s="289"/>
      <c r="J84" s="275"/>
      <c r="K84" s="289"/>
      <c r="L84" s="275"/>
      <c r="M84" s="289"/>
      <c r="N84" s="275"/>
      <c r="O84" s="289"/>
      <c r="P84" s="275"/>
      <c r="Q84" s="289"/>
      <c r="R84" s="275"/>
      <c r="S84" s="289"/>
      <c r="T84" s="275"/>
      <c r="U84" s="289"/>
      <c r="V84" s="275"/>
      <c r="W84" s="289"/>
      <c r="X84" s="275"/>
      <c r="Y84" s="289"/>
      <c r="Z84" s="275"/>
      <c r="AA84" s="289"/>
      <c r="AB84" s="275"/>
      <c r="AC84" s="289"/>
      <c r="AD84" s="275"/>
      <c r="AE84" s="289"/>
      <c r="AF84" s="275"/>
      <c r="AG84" s="289"/>
      <c r="AH84" s="275"/>
      <c r="AI84" s="289"/>
      <c r="AJ84" s="275"/>
      <c r="AK84" s="289"/>
      <c r="AL84" s="275"/>
      <c r="AM84" s="289"/>
      <c r="AN84" s="275"/>
      <c r="AO84" s="24"/>
      <c r="AP84" s="41"/>
      <c r="AQ84" s="41">
        <f t="shared" si="8"/>
        <v>0</v>
      </c>
      <c r="AR84" s="71">
        <f t="shared" si="8"/>
        <v>0</v>
      </c>
      <c r="AS84">
        <f t="shared" si="7"/>
        <v>0</v>
      </c>
      <c r="AU84" s="158"/>
      <c r="AV84" s="158"/>
      <c r="AW84" s="158"/>
      <c r="AX84" s="158"/>
      <c r="AY84" s="158"/>
      <c r="AZ84" s="158"/>
      <c r="BA84" s="158"/>
      <c r="BB84" s="158"/>
    </row>
    <row r="85" spans="1:54" ht="13" thickBot="1" x14ac:dyDescent="0.3">
      <c r="A85" s="281" t="s">
        <v>167</v>
      </c>
      <c r="B85" s="475"/>
      <c r="C85" s="292"/>
      <c r="D85" s="276"/>
      <c r="E85" s="292"/>
      <c r="F85" s="276"/>
      <c r="G85" s="292"/>
      <c r="H85" s="276"/>
      <c r="I85" s="292"/>
      <c r="J85" s="276"/>
      <c r="K85" s="292"/>
      <c r="L85" s="276"/>
      <c r="M85" s="292"/>
      <c r="N85" s="276"/>
      <c r="O85" s="292"/>
      <c r="P85" s="276"/>
      <c r="Q85" s="292"/>
      <c r="R85" s="276"/>
      <c r="S85" s="292"/>
      <c r="T85" s="276"/>
      <c r="U85" s="292"/>
      <c r="V85" s="276"/>
      <c r="W85" s="292"/>
      <c r="X85" s="276"/>
      <c r="Y85" s="292"/>
      <c r="Z85" s="276"/>
      <c r="AA85" s="292"/>
      <c r="AB85" s="276"/>
      <c r="AC85" s="292"/>
      <c r="AD85" s="276"/>
      <c r="AE85" s="292"/>
      <c r="AF85" s="276"/>
      <c r="AG85" s="292"/>
      <c r="AH85" s="276"/>
      <c r="AI85" s="292"/>
      <c r="AJ85" s="276"/>
      <c r="AK85" s="292"/>
      <c r="AL85" s="276"/>
      <c r="AM85" s="292"/>
      <c r="AN85" s="276"/>
      <c r="AO85" s="24"/>
      <c r="AP85" s="41"/>
      <c r="AQ85" s="41">
        <f t="shared" si="8"/>
        <v>0</v>
      </c>
      <c r="AR85" s="71">
        <f t="shared" si="8"/>
        <v>0</v>
      </c>
      <c r="AS85">
        <f t="shared" si="7"/>
        <v>0</v>
      </c>
      <c r="AU85" s="158"/>
      <c r="AV85" s="158"/>
      <c r="AW85" s="158"/>
      <c r="AX85" s="158"/>
      <c r="AY85" s="158"/>
      <c r="AZ85" s="158"/>
      <c r="BA85" s="158"/>
      <c r="BB85" s="158"/>
    </row>
    <row r="86" spans="1:54" ht="13" thickBot="1" x14ac:dyDescent="0.3">
      <c r="A86" s="281" t="s">
        <v>165</v>
      </c>
      <c r="B86" s="475"/>
      <c r="C86" s="289"/>
      <c r="D86" s="275"/>
      <c r="E86" s="289"/>
      <c r="F86" s="275"/>
      <c r="G86" s="289"/>
      <c r="H86" s="275"/>
      <c r="I86" s="289"/>
      <c r="J86" s="275"/>
      <c r="K86" s="289"/>
      <c r="L86" s="275"/>
      <c r="M86" s="289"/>
      <c r="N86" s="275"/>
      <c r="O86" s="289"/>
      <c r="P86" s="275"/>
      <c r="Q86" s="289"/>
      <c r="R86" s="275"/>
      <c r="S86" s="289"/>
      <c r="T86" s="275"/>
      <c r="U86" s="289"/>
      <c r="V86" s="275"/>
      <c r="W86" s="289"/>
      <c r="X86" s="275"/>
      <c r="Y86" s="289"/>
      <c r="Z86" s="275"/>
      <c r="AA86" s="289"/>
      <c r="AB86" s="275"/>
      <c r="AC86" s="289"/>
      <c r="AD86" s="275"/>
      <c r="AE86" s="289"/>
      <c r="AF86" s="275"/>
      <c r="AG86" s="289"/>
      <c r="AH86" s="275"/>
      <c r="AI86" s="289"/>
      <c r="AJ86" s="275"/>
      <c r="AK86" s="289"/>
      <c r="AL86" s="275"/>
      <c r="AM86" s="289"/>
      <c r="AN86" s="275"/>
      <c r="AO86" s="24"/>
      <c r="AP86" s="41"/>
      <c r="AQ86" s="41">
        <f t="shared" si="8"/>
        <v>0</v>
      </c>
      <c r="AR86" s="71">
        <f t="shared" si="8"/>
        <v>0</v>
      </c>
      <c r="AS86">
        <f t="shared" si="7"/>
        <v>0</v>
      </c>
      <c r="AU86" s="158"/>
      <c r="AV86" s="158"/>
      <c r="AW86" s="158"/>
      <c r="AX86" s="158"/>
      <c r="AY86" s="158"/>
      <c r="AZ86" s="158"/>
      <c r="BA86" s="158"/>
      <c r="BB86" s="158"/>
    </row>
    <row r="87" spans="1:54" ht="13" thickBot="1" x14ac:dyDescent="0.3">
      <c r="A87" s="281" t="s">
        <v>167</v>
      </c>
      <c r="B87" s="475"/>
      <c r="C87" s="292"/>
      <c r="D87" s="276"/>
      <c r="E87" s="292"/>
      <c r="F87" s="276"/>
      <c r="G87" s="292"/>
      <c r="H87" s="276"/>
      <c r="I87" s="292"/>
      <c r="J87" s="276"/>
      <c r="K87" s="292"/>
      <c r="L87" s="276"/>
      <c r="M87" s="292"/>
      <c r="N87" s="276"/>
      <c r="O87" s="292"/>
      <c r="P87" s="276"/>
      <c r="Q87" s="292"/>
      <c r="R87" s="276"/>
      <c r="S87" s="292"/>
      <c r="T87" s="276"/>
      <c r="U87" s="292"/>
      <c r="V87" s="276"/>
      <c r="W87" s="292"/>
      <c r="X87" s="276"/>
      <c r="Y87" s="292"/>
      <c r="Z87" s="276"/>
      <c r="AA87" s="292"/>
      <c r="AB87" s="276"/>
      <c r="AC87" s="292"/>
      <c r="AD87" s="276"/>
      <c r="AE87" s="292"/>
      <c r="AF87" s="276"/>
      <c r="AG87" s="292"/>
      <c r="AH87" s="276"/>
      <c r="AI87" s="292"/>
      <c r="AJ87" s="276"/>
      <c r="AK87" s="292"/>
      <c r="AL87" s="276"/>
      <c r="AM87" s="292"/>
      <c r="AN87" s="276"/>
      <c r="AO87" s="24"/>
      <c r="AP87" s="41"/>
      <c r="AQ87" s="41">
        <f t="shared" si="8"/>
        <v>0</v>
      </c>
      <c r="AR87" s="71">
        <f t="shared" si="8"/>
        <v>0</v>
      </c>
      <c r="AS87">
        <f t="shared" si="7"/>
        <v>0</v>
      </c>
      <c r="AU87" s="158"/>
      <c r="AV87" s="158"/>
      <c r="AW87" s="158"/>
      <c r="AX87" s="158"/>
      <c r="AY87" s="158"/>
      <c r="AZ87" s="158"/>
      <c r="BA87" s="158"/>
      <c r="BB87" s="158"/>
    </row>
    <row r="88" spans="1:54" ht="13" thickBot="1" x14ac:dyDescent="0.3">
      <c r="A88" s="281" t="s">
        <v>165</v>
      </c>
      <c r="B88" s="494"/>
      <c r="C88" s="289"/>
      <c r="D88" s="275"/>
      <c r="E88" s="289"/>
      <c r="F88" s="275"/>
      <c r="G88" s="289"/>
      <c r="H88" s="275"/>
      <c r="I88" s="289"/>
      <c r="J88" s="275"/>
      <c r="K88" s="289"/>
      <c r="L88" s="275"/>
      <c r="M88" s="289"/>
      <c r="N88" s="275"/>
      <c r="O88" s="289"/>
      <c r="P88" s="275"/>
      <c r="Q88" s="289"/>
      <c r="R88" s="275"/>
      <c r="S88" s="289"/>
      <c r="T88" s="275"/>
      <c r="U88" s="289"/>
      <c r="V88" s="275"/>
      <c r="W88" s="289"/>
      <c r="X88" s="275"/>
      <c r="Y88" s="289"/>
      <c r="Z88" s="275"/>
      <c r="AA88" s="289"/>
      <c r="AB88" s="275"/>
      <c r="AC88" s="289"/>
      <c r="AD88" s="275"/>
      <c r="AE88" s="289"/>
      <c r="AF88" s="275"/>
      <c r="AG88" s="289"/>
      <c r="AH88" s="275"/>
      <c r="AI88" s="289"/>
      <c r="AJ88" s="275"/>
      <c r="AK88" s="289"/>
      <c r="AL88" s="275"/>
      <c r="AM88" s="289"/>
      <c r="AN88" s="275"/>
      <c r="AO88" s="24"/>
      <c r="AP88" s="76"/>
      <c r="AQ88" s="41">
        <f t="shared" si="8"/>
        <v>0</v>
      </c>
      <c r="AR88" s="71">
        <f t="shared" si="8"/>
        <v>0</v>
      </c>
      <c r="AS88">
        <f t="shared" si="7"/>
        <v>0</v>
      </c>
      <c r="AU88" s="32"/>
      <c r="AV88" s="32"/>
      <c r="AW88" s="32"/>
      <c r="AX88" s="32"/>
      <c r="AY88" s="32"/>
      <c r="AZ88" s="32"/>
      <c r="BA88" s="32"/>
      <c r="BB88" s="32"/>
    </row>
    <row r="89" spans="1:54" ht="13" thickBot="1" x14ac:dyDescent="0.3">
      <c r="A89" s="281" t="s">
        <v>167</v>
      </c>
      <c r="B89" s="475"/>
      <c r="C89" s="292"/>
      <c r="D89" s="276"/>
      <c r="E89" s="292"/>
      <c r="F89" s="276"/>
      <c r="G89" s="292"/>
      <c r="H89" s="276"/>
      <c r="I89" s="292"/>
      <c r="J89" s="276"/>
      <c r="K89" s="292"/>
      <c r="L89" s="276"/>
      <c r="M89" s="292"/>
      <c r="N89" s="276"/>
      <c r="O89" s="292"/>
      <c r="P89" s="276"/>
      <c r="Q89" s="292"/>
      <c r="R89" s="276"/>
      <c r="S89" s="292"/>
      <c r="T89" s="276"/>
      <c r="U89" s="292"/>
      <c r="V89" s="276"/>
      <c r="W89" s="292"/>
      <c r="X89" s="276"/>
      <c r="Y89" s="292"/>
      <c r="Z89" s="276"/>
      <c r="AA89" s="292"/>
      <c r="AB89" s="276"/>
      <c r="AC89" s="292"/>
      <c r="AD89" s="276"/>
      <c r="AE89" s="292"/>
      <c r="AF89" s="276"/>
      <c r="AG89" s="292"/>
      <c r="AH89" s="276"/>
      <c r="AI89" s="292"/>
      <c r="AJ89" s="276"/>
      <c r="AK89" s="292"/>
      <c r="AL89" s="276"/>
      <c r="AM89" s="292"/>
      <c r="AN89" s="276"/>
      <c r="AO89" s="24"/>
      <c r="AP89" s="41"/>
      <c r="AQ89" s="41">
        <f t="shared" si="8"/>
        <v>0</v>
      </c>
      <c r="AR89" s="71">
        <f t="shared" si="8"/>
        <v>0</v>
      </c>
      <c r="AS89">
        <f t="shared" si="7"/>
        <v>0</v>
      </c>
      <c r="AU89" s="32"/>
      <c r="AV89" s="32"/>
      <c r="AW89" s="32"/>
      <c r="AX89" s="32"/>
      <c r="AY89" s="32"/>
      <c r="AZ89" s="32"/>
      <c r="BA89" s="32"/>
      <c r="BB89" s="32"/>
    </row>
    <row r="90" spans="1:54" ht="13" thickBot="1" x14ac:dyDescent="0.3">
      <c r="A90" s="281" t="s">
        <v>165</v>
      </c>
      <c r="B90" s="475"/>
      <c r="C90" s="289"/>
      <c r="D90" s="275"/>
      <c r="E90" s="289"/>
      <c r="F90" s="275"/>
      <c r="G90" s="289"/>
      <c r="H90" s="275"/>
      <c r="I90" s="289"/>
      <c r="J90" s="275"/>
      <c r="K90" s="289"/>
      <c r="L90" s="275"/>
      <c r="M90" s="289"/>
      <c r="N90" s="275"/>
      <c r="O90" s="289"/>
      <c r="P90" s="275"/>
      <c r="Q90" s="289"/>
      <c r="R90" s="275"/>
      <c r="S90" s="289"/>
      <c r="T90" s="275"/>
      <c r="U90" s="289"/>
      <c r="V90" s="275"/>
      <c r="W90" s="289"/>
      <c r="X90" s="275"/>
      <c r="Y90" s="289"/>
      <c r="Z90" s="275"/>
      <c r="AA90" s="289"/>
      <c r="AB90" s="275"/>
      <c r="AC90" s="289"/>
      <c r="AD90" s="275"/>
      <c r="AE90" s="289"/>
      <c r="AF90" s="275"/>
      <c r="AG90" s="289"/>
      <c r="AH90" s="275"/>
      <c r="AI90" s="289"/>
      <c r="AJ90" s="275"/>
      <c r="AK90" s="289"/>
      <c r="AL90" s="275"/>
      <c r="AM90" s="289"/>
      <c r="AN90" s="275"/>
      <c r="AO90" s="28"/>
      <c r="AP90" s="41"/>
      <c r="AQ90" s="41">
        <f t="shared" si="8"/>
        <v>0</v>
      </c>
      <c r="AR90" s="71">
        <f t="shared" si="8"/>
        <v>0</v>
      </c>
      <c r="AS90">
        <f t="shared" si="7"/>
        <v>0</v>
      </c>
      <c r="AU90" s="32"/>
      <c r="AV90" s="32"/>
      <c r="AW90" s="32"/>
      <c r="AX90" s="32"/>
      <c r="AY90" s="32"/>
      <c r="AZ90" s="32"/>
      <c r="BA90" s="32"/>
      <c r="BB90" s="32"/>
    </row>
    <row r="91" spans="1:54" ht="13" thickBot="1" x14ac:dyDescent="0.3">
      <c r="A91" s="281" t="s">
        <v>167</v>
      </c>
      <c r="B91" s="489"/>
      <c r="C91" s="292"/>
      <c r="D91" s="276"/>
      <c r="E91" s="292"/>
      <c r="F91" s="276"/>
      <c r="G91" s="292"/>
      <c r="H91" s="276"/>
      <c r="I91" s="292"/>
      <c r="J91" s="276"/>
      <c r="K91" s="292"/>
      <c r="L91" s="276"/>
      <c r="M91" s="292"/>
      <c r="N91" s="276"/>
      <c r="O91" s="292"/>
      <c r="P91" s="276"/>
      <c r="Q91" s="292"/>
      <c r="R91" s="276"/>
      <c r="S91" s="292"/>
      <c r="T91" s="276"/>
      <c r="U91" s="292"/>
      <c r="V91" s="276"/>
      <c r="W91" s="292"/>
      <c r="X91" s="276"/>
      <c r="Y91" s="292"/>
      <c r="Z91" s="276"/>
      <c r="AA91" s="292"/>
      <c r="AB91" s="276"/>
      <c r="AC91" s="292"/>
      <c r="AD91" s="276"/>
      <c r="AE91" s="292"/>
      <c r="AF91" s="276"/>
      <c r="AG91" s="292"/>
      <c r="AH91" s="276"/>
      <c r="AI91" s="292"/>
      <c r="AJ91" s="276"/>
      <c r="AK91" s="292"/>
      <c r="AL91" s="276"/>
      <c r="AM91" s="292"/>
      <c r="AN91" s="276"/>
      <c r="AO91" s="24"/>
      <c r="AP91" s="41"/>
      <c r="AQ91" s="41">
        <f t="shared" si="8"/>
        <v>0</v>
      </c>
      <c r="AR91" s="71">
        <f t="shared" si="8"/>
        <v>0</v>
      </c>
      <c r="AS91">
        <f t="shared" si="7"/>
        <v>0</v>
      </c>
      <c r="AU91" s="32"/>
      <c r="AV91" s="32"/>
      <c r="AW91" s="32"/>
      <c r="AX91" s="32"/>
      <c r="AY91" s="32"/>
      <c r="AZ91" s="32"/>
      <c r="BA91" s="32"/>
      <c r="BB91" s="32"/>
    </row>
    <row r="92" spans="1:54" x14ac:dyDescent="0.25">
      <c r="A92" t="e">
        <f t="shared" ref="A92:A155" si="9">+A91+1</f>
        <v>#VALUE!</v>
      </c>
      <c r="B92" s="271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54"/>
      <c r="AN92" s="15"/>
      <c r="AO92" s="24"/>
      <c r="AQ92" s="41">
        <f t="shared" si="8"/>
        <v>0</v>
      </c>
      <c r="AR92" s="71">
        <f t="shared" si="8"/>
        <v>0</v>
      </c>
      <c r="AS92">
        <f t="shared" si="7"/>
        <v>0</v>
      </c>
      <c r="AU92" s="32"/>
      <c r="AV92" s="32"/>
      <c r="AW92" s="32"/>
      <c r="AX92" s="32"/>
      <c r="AY92" s="32"/>
      <c r="AZ92" s="32"/>
      <c r="BA92" s="32"/>
      <c r="BB92" s="32"/>
    </row>
    <row r="93" spans="1:54" x14ac:dyDescent="0.25">
      <c r="A93" t="e">
        <f t="shared" si="9"/>
        <v>#VALUE!</v>
      </c>
      <c r="B93" s="271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54"/>
      <c r="AN93" s="15"/>
      <c r="AO93" s="24"/>
      <c r="AP93" s="41"/>
      <c r="AQ93" s="41">
        <f t="shared" si="8"/>
        <v>0</v>
      </c>
      <c r="AR93" s="71">
        <f t="shared" si="8"/>
        <v>0</v>
      </c>
      <c r="AS93">
        <f t="shared" si="7"/>
        <v>0</v>
      </c>
      <c r="AU93" s="32"/>
      <c r="AV93" s="32"/>
      <c r="AW93" s="32"/>
      <c r="AX93" s="32"/>
      <c r="AY93" s="32"/>
      <c r="AZ93" s="32"/>
      <c r="BA93" s="32"/>
      <c r="BB93" s="32"/>
    </row>
    <row r="94" spans="1:54" x14ac:dyDescent="0.25">
      <c r="A94" t="e">
        <f t="shared" si="9"/>
        <v>#VALUE!</v>
      </c>
      <c r="B94" s="271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54"/>
      <c r="AN94" s="15"/>
      <c r="AO94" s="24"/>
      <c r="AP94" s="41"/>
      <c r="AQ94" s="41">
        <f t="shared" si="8"/>
        <v>0</v>
      </c>
      <c r="AR94" s="71">
        <f t="shared" si="8"/>
        <v>0</v>
      </c>
      <c r="AS94">
        <f t="shared" si="7"/>
        <v>0</v>
      </c>
      <c r="AU94" s="32"/>
      <c r="AV94" s="32"/>
      <c r="AW94" s="32"/>
      <c r="AX94" s="32"/>
      <c r="AY94" s="32"/>
      <c r="AZ94" s="32"/>
      <c r="BA94" s="32"/>
      <c r="BB94" s="32"/>
    </row>
    <row r="95" spans="1:54" x14ac:dyDescent="0.25">
      <c r="A95" t="e">
        <f t="shared" si="9"/>
        <v>#VALUE!</v>
      </c>
      <c r="B95" s="271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54"/>
      <c r="AN95" s="15"/>
      <c r="AO95" s="28"/>
      <c r="AP95" s="41"/>
      <c r="AQ95" s="41">
        <f t="shared" si="8"/>
        <v>0</v>
      </c>
      <c r="AR95" s="71">
        <f t="shared" si="8"/>
        <v>0</v>
      </c>
      <c r="AS95">
        <f t="shared" si="7"/>
        <v>0</v>
      </c>
      <c r="AU95" s="32"/>
      <c r="AV95" s="32"/>
      <c r="AW95" s="32"/>
      <c r="AX95" s="32"/>
      <c r="AY95" s="32"/>
      <c r="AZ95" s="32"/>
      <c r="BA95" s="32"/>
      <c r="BB95" s="32"/>
    </row>
    <row r="96" spans="1:54" x14ac:dyDescent="0.25">
      <c r="A96" t="e">
        <f t="shared" si="9"/>
        <v>#VALUE!</v>
      </c>
      <c r="B96" s="271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54"/>
      <c r="AN96" s="15"/>
      <c r="AO96" s="28"/>
      <c r="AP96" s="41"/>
      <c r="AQ96" s="41">
        <f t="shared" si="8"/>
        <v>0</v>
      </c>
      <c r="AR96" s="71">
        <f t="shared" si="8"/>
        <v>0</v>
      </c>
      <c r="AS96">
        <f t="shared" si="7"/>
        <v>0</v>
      </c>
      <c r="AU96" s="32"/>
      <c r="AV96" s="32"/>
      <c r="AW96" s="32"/>
      <c r="AX96" s="32"/>
      <c r="AY96" s="32"/>
      <c r="AZ96" s="32"/>
      <c r="BA96" s="32"/>
      <c r="BB96" s="32"/>
    </row>
    <row r="97" spans="1:54" x14ac:dyDescent="0.25">
      <c r="A97" t="e">
        <f t="shared" si="9"/>
        <v>#VALUE!</v>
      </c>
      <c r="B97" s="271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54"/>
      <c r="AN97" s="15"/>
      <c r="AO97" s="24"/>
      <c r="AP97" s="41"/>
      <c r="AQ97" s="41">
        <f t="shared" ref="AQ97:AR112" si="10">+C97+E97+G97+I97++K97++M97+O97+Q97+S97+U97+W97+AK97+AM97+Y97+AC97+AE97+AG97+AI97+AA97</f>
        <v>0</v>
      </c>
      <c r="AR97" s="71">
        <f t="shared" si="10"/>
        <v>0</v>
      </c>
      <c r="AS97">
        <f t="shared" si="7"/>
        <v>0</v>
      </c>
      <c r="AU97" s="32"/>
      <c r="AV97" s="32"/>
      <c r="AW97" s="32"/>
      <c r="AX97" s="32"/>
      <c r="AY97" s="32"/>
      <c r="AZ97" s="32"/>
      <c r="BA97" s="32"/>
      <c r="BB97" s="32"/>
    </row>
    <row r="98" spans="1:54" x14ac:dyDescent="0.25">
      <c r="A98" t="e">
        <f t="shared" si="9"/>
        <v>#VALUE!</v>
      </c>
      <c r="B98" s="271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54"/>
      <c r="AN98" s="15"/>
      <c r="AO98" s="24"/>
      <c r="AP98" s="41"/>
      <c r="AQ98" s="41">
        <f t="shared" si="10"/>
        <v>0</v>
      </c>
      <c r="AR98" s="71">
        <f t="shared" si="10"/>
        <v>0</v>
      </c>
      <c r="AS98">
        <f t="shared" si="7"/>
        <v>0</v>
      </c>
      <c r="AU98" s="32"/>
      <c r="AV98" s="32"/>
      <c r="AW98" s="32"/>
      <c r="AX98" s="32"/>
      <c r="AY98" s="32"/>
      <c r="AZ98" s="32"/>
      <c r="BA98" s="32"/>
      <c r="BB98" s="32"/>
    </row>
    <row r="99" spans="1:54" x14ac:dyDescent="0.25">
      <c r="A99" t="e">
        <f t="shared" si="9"/>
        <v>#VALUE!</v>
      </c>
      <c r="B99" s="271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54"/>
      <c r="AN99" s="15"/>
      <c r="AO99" s="24"/>
      <c r="AP99" s="41"/>
      <c r="AQ99" s="41">
        <f t="shared" si="10"/>
        <v>0</v>
      </c>
      <c r="AR99" s="71">
        <f t="shared" si="10"/>
        <v>0</v>
      </c>
      <c r="AS99">
        <f t="shared" si="7"/>
        <v>0</v>
      </c>
      <c r="AU99" s="32"/>
      <c r="AV99" s="32"/>
      <c r="AW99" s="32"/>
      <c r="AX99" s="32"/>
      <c r="AY99" s="32"/>
      <c r="AZ99" s="32"/>
      <c r="BA99" s="32"/>
      <c r="BB99" s="32"/>
    </row>
    <row r="100" spans="1:54" x14ac:dyDescent="0.25">
      <c r="A100" t="e">
        <f t="shared" si="9"/>
        <v>#VALUE!</v>
      </c>
      <c r="B100" s="271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54"/>
      <c r="AN100" s="15"/>
      <c r="AO100" s="24"/>
      <c r="AP100" s="41"/>
      <c r="AQ100" s="41">
        <f t="shared" si="10"/>
        <v>0</v>
      </c>
      <c r="AR100" s="71">
        <f t="shared" si="10"/>
        <v>0</v>
      </c>
      <c r="AS100">
        <f t="shared" si="7"/>
        <v>0</v>
      </c>
      <c r="AU100" s="32"/>
      <c r="AV100" s="32"/>
      <c r="AW100" s="32"/>
      <c r="AX100" s="32"/>
      <c r="AY100" s="32"/>
      <c r="AZ100" s="32"/>
      <c r="BA100" s="32"/>
      <c r="BB100" s="32"/>
    </row>
    <row r="101" spans="1:54" x14ac:dyDescent="0.25">
      <c r="A101" t="e">
        <f t="shared" si="9"/>
        <v>#VALUE!</v>
      </c>
      <c r="B101" s="227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54"/>
      <c r="AN101" s="15"/>
      <c r="AO101" s="24"/>
      <c r="AP101" s="41"/>
      <c r="AQ101" s="41">
        <f t="shared" si="10"/>
        <v>0</v>
      </c>
      <c r="AR101" s="71">
        <f t="shared" si="10"/>
        <v>0</v>
      </c>
      <c r="AS101">
        <f t="shared" si="7"/>
        <v>0</v>
      </c>
      <c r="AU101" s="32"/>
      <c r="AV101" s="32"/>
      <c r="AW101" s="32"/>
      <c r="AX101" s="32"/>
      <c r="AY101" s="32"/>
      <c r="AZ101" s="32"/>
      <c r="BA101" s="32"/>
      <c r="BB101" s="32"/>
    </row>
    <row r="102" spans="1:54" x14ac:dyDescent="0.25">
      <c r="A102" t="e">
        <f t="shared" si="9"/>
        <v>#VALUE!</v>
      </c>
      <c r="B102" s="271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54"/>
      <c r="AN102" s="15"/>
      <c r="AO102" s="24"/>
      <c r="AP102" s="76"/>
      <c r="AQ102" s="41">
        <f t="shared" si="10"/>
        <v>0</v>
      </c>
      <c r="AR102" s="71">
        <f t="shared" si="10"/>
        <v>0</v>
      </c>
      <c r="AS102">
        <f t="shared" si="7"/>
        <v>0</v>
      </c>
      <c r="AU102" s="32"/>
      <c r="AV102" s="32"/>
      <c r="AW102" s="32"/>
      <c r="AX102" s="32"/>
      <c r="AY102" s="32"/>
      <c r="AZ102" s="32"/>
      <c r="BA102" s="32"/>
      <c r="BB102" s="32"/>
    </row>
    <row r="103" spans="1:54" x14ac:dyDescent="0.25">
      <c r="A103" t="e">
        <f t="shared" si="9"/>
        <v>#VALUE!</v>
      </c>
      <c r="B103" s="271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54"/>
      <c r="AN103" s="15"/>
      <c r="AO103" s="24"/>
      <c r="AQ103" s="41">
        <f t="shared" si="10"/>
        <v>0</v>
      </c>
      <c r="AR103" s="71">
        <f t="shared" si="10"/>
        <v>0</v>
      </c>
      <c r="AS103">
        <f t="shared" si="7"/>
        <v>0</v>
      </c>
      <c r="AU103" s="32"/>
      <c r="AV103" s="32"/>
      <c r="AW103" s="32"/>
      <c r="AX103" s="32"/>
      <c r="AY103" s="32"/>
      <c r="AZ103" s="32"/>
      <c r="BA103" s="32"/>
      <c r="BB103" s="32"/>
    </row>
    <row r="104" spans="1:54" x14ac:dyDescent="0.25">
      <c r="A104" t="e">
        <f t="shared" si="9"/>
        <v>#VALUE!</v>
      </c>
      <c r="B104" s="227"/>
      <c r="C104" s="54"/>
      <c r="D104" s="15"/>
      <c r="E104" s="54"/>
      <c r="F104" s="15"/>
      <c r="G104" s="54"/>
      <c r="H104" s="15"/>
      <c r="I104" s="54"/>
      <c r="J104" s="15"/>
      <c r="K104" s="54"/>
      <c r="L104" s="15"/>
      <c r="M104" s="54"/>
      <c r="N104" s="15"/>
      <c r="O104" s="54"/>
      <c r="P104" s="15"/>
      <c r="Q104" s="54"/>
      <c r="R104" s="15"/>
      <c r="S104" s="54"/>
      <c r="T104" s="15"/>
      <c r="U104" s="54"/>
      <c r="V104" s="15"/>
      <c r="W104" s="54"/>
      <c r="X104" s="15"/>
      <c r="Y104" s="54"/>
      <c r="Z104" s="15"/>
      <c r="AA104" s="54"/>
      <c r="AB104" s="15"/>
      <c r="AC104" s="54"/>
      <c r="AD104" s="15"/>
      <c r="AE104" s="54"/>
      <c r="AF104" s="15"/>
      <c r="AG104" s="54"/>
      <c r="AH104" s="15"/>
      <c r="AI104" s="54"/>
      <c r="AJ104" s="15"/>
      <c r="AK104" s="54"/>
      <c r="AL104" s="15"/>
      <c r="AM104" s="54"/>
      <c r="AN104" s="15"/>
      <c r="AO104" s="24"/>
      <c r="AP104" s="306"/>
      <c r="AQ104" s="41">
        <f t="shared" si="10"/>
        <v>0</v>
      </c>
      <c r="AR104" s="71">
        <f t="shared" si="10"/>
        <v>0</v>
      </c>
      <c r="AS104">
        <f t="shared" si="7"/>
        <v>0</v>
      </c>
      <c r="AU104" s="32"/>
      <c r="AV104" s="32"/>
      <c r="AW104" s="32"/>
      <c r="AX104" s="32"/>
      <c r="AY104" s="32"/>
      <c r="AZ104" s="32"/>
      <c r="BA104" s="32"/>
      <c r="BB104" s="32"/>
    </row>
    <row r="105" spans="1:54" x14ac:dyDescent="0.25">
      <c r="A105" t="e">
        <f t="shared" si="9"/>
        <v>#VALUE!</v>
      </c>
      <c r="B105" s="271"/>
      <c r="C105" s="54"/>
      <c r="D105" s="15"/>
      <c r="E105" s="54"/>
      <c r="F105" s="15"/>
      <c r="G105" s="54"/>
      <c r="H105" s="15"/>
      <c r="I105" s="54"/>
      <c r="J105" s="15"/>
      <c r="K105" s="54"/>
      <c r="L105" s="15"/>
      <c r="M105" s="54"/>
      <c r="N105" s="15"/>
      <c r="O105" s="54"/>
      <c r="P105" s="15"/>
      <c r="Q105" s="54"/>
      <c r="R105" s="15"/>
      <c r="S105" s="54"/>
      <c r="T105" s="15"/>
      <c r="U105" s="54"/>
      <c r="V105" s="15"/>
      <c r="W105" s="54"/>
      <c r="X105" s="15"/>
      <c r="Y105" s="54"/>
      <c r="Z105" s="15"/>
      <c r="AA105" s="54"/>
      <c r="AB105" s="15"/>
      <c r="AC105" s="54"/>
      <c r="AD105" s="15"/>
      <c r="AE105" s="54"/>
      <c r="AF105" s="15"/>
      <c r="AG105" s="54"/>
      <c r="AH105" s="15"/>
      <c r="AI105" s="54"/>
      <c r="AJ105" s="15"/>
      <c r="AK105" s="54"/>
      <c r="AL105" s="15"/>
      <c r="AM105" s="54"/>
      <c r="AN105" s="15"/>
      <c r="AO105" s="24"/>
      <c r="AP105" s="69"/>
      <c r="AQ105" s="41">
        <f t="shared" si="10"/>
        <v>0</v>
      </c>
      <c r="AR105" s="71">
        <f t="shared" si="10"/>
        <v>0</v>
      </c>
      <c r="AS105">
        <f t="shared" si="7"/>
        <v>0</v>
      </c>
      <c r="AU105" s="32"/>
      <c r="AV105" s="32"/>
      <c r="AW105" s="32"/>
      <c r="AX105" s="32"/>
      <c r="AY105" s="32"/>
      <c r="AZ105" s="32"/>
      <c r="BA105" s="32"/>
      <c r="BB105" s="32"/>
    </row>
    <row r="106" spans="1:54" x14ac:dyDescent="0.25">
      <c r="A106" t="e">
        <f t="shared" si="9"/>
        <v>#VALUE!</v>
      </c>
      <c r="B106" s="271"/>
      <c r="C106" s="54"/>
      <c r="D106" s="15"/>
      <c r="E106" s="54"/>
      <c r="F106" s="15"/>
      <c r="G106" s="54"/>
      <c r="H106" s="15"/>
      <c r="I106" s="54"/>
      <c r="J106" s="15"/>
      <c r="K106" s="54"/>
      <c r="L106" s="15"/>
      <c r="M106" s="54"/>
      <c r="N106" s="15"/>
      <c r="O106" s="54"/>
      <c r="P106" s="15"/>
      <c r="Q106" s="54"/>
      <c r="R106" s="15"/>
      <c r="S106" s="54"/>
      <c r="T106" s="15"/>
      <c r="U106" s="54"/>
      <c r="V106" s="15"/>
      <c r="W106" s="54"/>
      <c r="X106" s="15"/>
      <c r="Y106" s="54"/>
      <c r="Z106" s="15"/>
      <c r="AA106" s="54"/>
      <c r="AB106" s="15"/>
      <c r="AC106" s="54"/>
      <c r="AD106" s="15"/>
      <c r="AE106" s="54"/>
      <c r="AF106" s="15"/>
      <c r="AG106" s="54"/>
      <c r="AH106" s="15"/>
      <c r="AI106" s="54"/>
      <c r="AJ106" s="15"/>
      <c r="AK106" s="54"/>
      <c r="AL106" s="15"/>
      <c r="AM106" s="54"/>
      <c r="AN106" s="15"/>
      <c r="AO106" s="24"/>
      <c r="AQ106" s="41">
        <f t="shared" si="10"/>
        <v>0</v>
      </c>
      <c r="AR106" s="71">
        <f t="shared" si="10"/>
        <v>0</v>
      </c>
      <c r="AS106">
        <f t="shared" si="7"/>
        <v>0</v>
      </c>
      <c r="AU106" s="32"/>
      <c r="AV106" s="32"/>
      <c r="AW106" s="32"/>
      <c r="AX106" s="32"/>
      <c r="AY106" s="32"/>
      <c r="AZ106" s="32"/>
      <c r="BA106" s="32"/>
      <c r="BB106" s="32"/>
    </row>
    <row r="107" spans="1:54" x14ac:dyDescent="0.25">
      <c r="A107" t="e">
        <f t="shared" si="9"/>
        <v>#VALUE!</v>
      </c>
      <c r="B107" s="271"/>
      <c r="C107" s="54"/>
      <c r="D107" s="15"/>
      <c r="E107" s="54"/>
      <c r="F107" s="15"/>
      <c r="G107" s="54"/>
      <c r="H107" s="15"/>
      <c r="I107" s="54"/>
      <c r="J107" s="15"/>
      <c r="K107" s="54"/>
      <c r="L107" s="15"/>
      <c r="M107" s="54"/>
      <c r="N107" s="15"/>
      <c r="O107" s="54"/>
      <c r="P107" s="15"/>
      <c r="Q107" s="54"/>
      <c r="R107" s="15"/>
      <c r="S107" s="54"/>
      <c r="T107" s="15"/>
      <c r="U107" s="54"/>
      <c r="V107" s="15"/>
      <c r="W107" s="54"/>
      <c r="X107" s="15"/>
      <c r="Y107" s="54"/>
      <c r="Z107" s="15"/>
      <c r="AA107" s="54"/>
      <c r="AB107" s="15"/>
      <c r="AC107" s="54"/>
      <c r="AD107" s="15"/>
      <c r="AE107" s="54"/>
      <c r="AF107" s="15"/>
      <c r="AG107" s="54"/>
      <c r="AH107" s="15"/>
      <c r="AI107" s="54"/>
      <c r="AJ107" s="15"/>
      <c r="AK107" s="54"/>
      <c r="AL107" s="15"/>
      <c r="AM107" s="54"/>
      <c r="AN107" s="15"/>
      <c r="AO107" s="24"/>
      <c r="AQ107" s="41">
        <f t="shared" si="10"/>
        <v>0</v>
      </c>
      <c r="AR107" s="71">
        <f t="shared" si="10"/>
        <v>0</v>
      </c>
      <c r="AS107">
        <f t="shared" si="7"/>
        <v>0</v>
      </c>
      <c r="AU107" s="32"/>
      <c r="AV107" s="32"/>
      <c r="AW107" s="32"/>
      <c r="AX107" s="32"/>
      <c r="AY107" s="32"/>
      <c r="AZ107" s="32"/>
      <c r="BA107" s="32"/>
      <c r="BB107" s="32"/>
    </row>
    <row r="108" spans="1:54" x14ac:dyDescent="0.25">
      <c r="A108" t="e">
        <f t="shared" si="9"/>
        <v>#VALUE!</v>
      </c>
      <c r="B108" s="271"/>
      <c r="C108" s="54"/>
      <c r="D108" s="15"/>
      <c r="E108" s="54"/>
      <c r="F108" s="15"/>
      <c r="G108" s="54"/>
      <c r="H108" s="15"/>
      <c r="I108" s="54"/>
      <c r="J108" s="15"/>
      <c r="K108" s="54"/>
      <c r="L108" s="15"/>
      <c r="M108" s="54"/>
      <c r="N108" s="15"/>
      <c r="O108" s="54"/>
      <c r="P108" s="15"/>
      <c r="Q108" s="54"/>
      <c r="R108" s="15"/>
      <c r="S108" s="54"/>
      <c r="T108" s="15"/>
      <c r="U108" s="54"/>
      <c r="V108" s="15"/>
      <c r="W108" s="54"/>
      <c r="X108" s="15"/>
      <c r="Y108" s="54"/>
      <c r="Z108" s="15"/>
      <c r="AA108" s="54"/>
      <c r="AB108" s="15"/>
      <c r="AC108" s="54"/>
      <c r="AD108" s="15"/>
      <c r="AE108" s="54"/>
      <c r="AF108" s="15"/>
      <c r="AG108" s="54"/>
      <c r="AH108" s="15"/>
      <c r="AI108" s="54"/>
      <c r="AJ108" s="15"/>
      <c r="AK108" s="54"/>
      <c r="AL108" s="15"/>
      <c r="AM108" s="54"/>
      <c r="AN108" s="15"/>
      <c r="AO108" s="24"/>
      <c r="AQ108" s="41">
        <f t="shared" si="10"/>
        <v>0</v>
      </c>
      <c r="AR108" s="71">
        <f t="shared" si="10"/>
        <v>0</v>
      </c>
      <c r="AS108">
        <f t="shared" si="7"/>
        <v>0</v>
      </c>
      <c r="AU108" s="32"/>
      <c r="AV108" s="32"/>
      <c r="AW108" s="32"/>
      <c r="AX108" s="32"/>
      <c r="AY108" s="32"/>
      <c r="AZ108" s="32"/>
      <c r="BA108" s="32"/>
      <c r="BB108" s="32"/>
    </row>
    <row r="109" spans="1:54" x14ac:dyDescent="0.25">
      <c r="A109" t="e">
        <f t="shared" si="9"/>
        <v>#VALUE!</v>
      </c>
      <c r="B109" s="271"/>
      <c r="C109" s="54"/>
      <c r="D109" s="15"/>
      <c r="E109" s="54"/>
      <c r="F109" s="15"/>
      <c r="G109" s="54"/>
      <c r="H109" s="15"/>
      <c r="I109" s="54"/>
      <c r="J109" s="15"/>
      <c r="K109" s="54"/>
      <c r="L109" s="15"/>
      <c r="M109" s="54"/>
      <c r="N109" s="15"/>
      <c r="O109" s="54"/>
      <c r="P109" s="15"/>
      <c r="Q109" s="54"/>
      <c r="R109" s="15"/>
      <c r="S109" s="54"/>
      <c r="T109" s="15"/>
      <c r="U109" s="54"/>
      <c r="V109" s="15"/>
      <c r="W109" s="54"/>
      <c r="X109" s="15"/>
      <c r="Y109" s="54"/>
      <c r="Z109" s="15"/>
      <c r="AA109" s="54"/>
      <c r="AB109" s="15"/>
      <c r="AC109" s="54"/>
      <c r="AD109" s="15"/>
      <c r="AE109" s="54"/>
      <c r="AF109" s="15"/>
      <c r="AG109" s="54"/>
      <c r="AH109" s="15"/>
      <c r="AI109" s="54"/>
      <c r="AJ109" s="15"/>
      <c r="AK109" s="54"/>
      <c r="AL109" s="15"/>
      <c r="AM109" s="54"/>
      <c r="AN109" s="15"/>
      <c r="AO109" s="24"/>
      <c r="AQ109" s="41">
        <f t="shared" si="10"/>
        <v>0</v>
      </c>
      <c r="AR109" s="71">
        <f t="shared" si="10"/>
        <v>0</v>
      </c>
      <c r="AS109">
        <f t="shared" si="7"/>
        <v>0</v>
      </c>
      <c r="AU109" s="32"/>
      <c r="AV109" s="32"/>
      <c r="AW109" s="32"/>
      <c r="AX109" s="32"/>
      <c r="AY109" s="32"/>
      <c r="AZ109" s="32"/>
      <c r="BA109" s="32"/>
      <c r="BB109" s="32"/>
    </row>
    <row r="110" spans="1:54" x14ac:dyDescent="0.25">
      <c r="A110" t="e">
        <f t="shared" si="9"/>
        <v>#VALUE!</v>
      </c>
      <c r="B110" s="271"/>
      <c r="C110" s="54"/>
      <c r="D110" s="15"/>
      <c r="E110" s="54"/>
      <c r="F110" s="15"/>
      <c r="G110" s="54"/>
      <c r="H110" s="15"/>
      <c r="I110" s="54"/>
      <c r="J110" s="15"/>
      <c r="K110" s="54"/>
      <c r="L110" s="15"/>
      <c r="M110" s="54"/>
      <c r="N110" s="15"/>
      <c r="O110" s="54"/>
      <c r="P110" s="15"/>
      <c r="Q110" s="54"/>
      <c r="R110" s="15"/>
      <c r="S110" s="54"/>
      <c r="T110" s="15"/>
      <c r="U110" s="54"/>
      <c r="V110" s="15"/>
      <c r="W110" s="54"/>
      <c r="X110" s="15"/>
      <c r="Y110" s="54"/>
      <c r="Z110" s="15"/>
      <c r="AA110" s="54"/>
      <c r="AB110" s="15"/>
      <c r="AC110" s="54"/>
      <c r="AD110" s="15"/>
      <c r="AE110" s="54"/>
      <c r="AF110" s="15"/>
      <c r="AG110" s="54"/>
      <c r="AH110" s="15"/>
      <c r="AI110" s="54"/>
      <c r="AJ110" s="15"/>
      <c r="AK110" s="54"/>
      <c r="AL110" s="15"/>
      <c r="AM110" s="54"/>
      <c r="AN110" s="15"/>
      <c r="AO110" s="24"/>
      <c r="AQ110" s="41">
        <f t="shared" si="10"/>
        <v>0</v>
      </c>
      <c r="AR110" s="71">
        <f t="shared" si="10"/>
        <v>0</v>
      </c>
      <c r="AS110">
        <f t="shared" si="7"/>
        <v>0</v>
      </c>
      <c r="AU110" s="32"/>
      <c r="AV110" s="32"/>
      <c r="AW110" s="32"/>
      <c r="AX110" s="32"/>
      <c r="AY110" s="32"/>
      <c r="AZ110" s="32"/>
      <c r="BA110" s="32"/>
      <c r="BB110" s="32"/>
    </row>
    <row r="111" spans="1:54" x14ac:dyDescent="0.25">
      <c r="A111" t="e">
        <f t="shared" si="9"/>
        <v>#VALUE!</v>
      </c>
      <c r="B111" s="271"/>
      <c r="C111" s="54"/>
      <c r="D111" s="15"/>
      <c r="E111" s="54"/>
      <c r="F111" s="15"/>
      <c r="G111" s="54"/>
      <c r="H111" s="15"/>
      <c r="I111" s="54"/>
      <c r="J111" s="15"/>
      <c r="K111" s="54"/>
      <c r="L111" s="15"/>
      <c r="M111" s="54"/>
      <c r="N111" s="15"/>
      <c r="O111" s="54"/>
      <c r="P111" s="15"/>
      <c r="Q111" s="54"/>
      <c r="R111" s="15"/>
      <c r="S111" s="54"/>
      <c r="T111" s="15"/>
      <c r="U111" s="54"/>
      <c r="V111" s="15"/>
      <c r="W111" s="54"/>
      <c r="X111" s="15"/>
      <c r="Y111" s="54"/>
      <c r="Z111" s="15"/>
      <c r="AA111" s="54"/>
      <c r="AB111" s="15"/>
      <c r="AC111" s="54"/>
      <c r="AD111" s="15"/>
      <c r="AE111" s="54"/>
      <c r="AF111" s="15"/>
      <c r="AG111" s="54"/>
      <c r="AH111" s="15"/>
      <c r="AI111" s="54"/>
      <c r="AJ111" s="15"/>
      <c r="AK111" s="54"/>
      <c r="AL111" s="15"/>
      <c r="AM111" s="54"/>
      <c r="AN111" s="15"/>
      <c r="AO111" s="24"/>
      <c r="AQ111" s="41">
        <f t="shared" si="10"/>
        <v>0</v>
      </c>
      <c r="AR111" s="71">
        <f t="shared" si="10"/>
        <v>0</v>
      </c>
      <c r="AS111">
        <f t="shared" si="7"/>
        <v>0</v>
      </c>
      <c r="AU111" s="32"/>
      <c r="AV111" s="32"/>
      <c r="AW111" s="32"/>
      <c r="AX111" s="32"/>
      <c r="AY111" s="32"/>
      <c r="AZ111" s="32"/>
      <c r="BA111" s="32"/>
      <c r="BB111" s="32"/>
    </row>
    <row r="112" spans="1:54" x14ac:dyDescent="0.25">
      <c r="A112" t="e">
        <f t="shared" si="9"/>
        <v>#VALUE!</v>
      </c>
      <c r="B112" s="271"/>
      <c r="C112" s="54"/>
      <c r="D112" s="15"/>
      <c r="E112" s="54"/>
      <c r="F112" s="15"/>
      <c r="G112" s="54"/>
      <c r="H112" s="15"/>
      <c r="I112" s="54"/>
      <c r="J112" s="15"/>
      <c r="K112" s="54"/>
      <c r="L112" s="15"/>
      <c r="M112" s="54"/>
      <c r="N112" s="15"/>
      <c r="O112" s="54"/>
      <c r="P112" s="15"/>
      <c r="Q112" s="54"/>
      <c r="R112" s="15"/>
      <c r="S112" s="54"/>
      <c r="T112" s="15"/>
      <c r="U112" s="54"/>
      <c r="V112" s="15"/>
      <c r="W112" s="54"/>
      <c r="X112" s="15"/>
      <c r="Y112" s="54"/>
      <c r="Z112" s="15"/>
      <c r="AA112" s="54"/>
      <c r="AB112" s="15"/>
      <c r="AC112" s="54"/>
      <c r="AD112" s="15"/>
      <c r="AE112" s="54"/>
      <c r="AF112" s="15"/>
      <c r="AG112" s="54"/>
      <c r="AH112" s="15"/>
      <c r="AI112" s="54"/>
      <c r="AJ112" s="15"/>
      <c r="AK112" s="54"/>
      <c r="AL112" s="15"/>
      <c r="AM112" s="54"/>
      <c r="AN112" s="15"/>
      <c r="AO112" s="24"/>
      <c r="AQ112" s="41">
        <f t="shared" si="10"/>
        <v>0</v>
      </c>
      <c r="AR112" s="71">
        <f t="shared" si="10"/>
        <v>0</v>
      </c>
      <c r="AS112">
        <f t="shared" si="7"/>
        <v>0</v>
      </c>
      <c r="AU112" s="32"/>
      <c r="AV112" s="32"/>
      <c r="AW112" s="32"/>
      <c r="AX112" s="32"/>
      <c r="AY112" s="32"/>
      <c r="AZ112" s="32"/>
      <c r="BA112" s="32"/>
      <c r="BB112" s="32"/>
    </row>
    <row r="113" spans="1:54" x14ac:dyDescent="0.25">
      <c r="A113" t="e">
        <f t="shared" si="9"/>
        <v>#VALUE!</v>
      </c>
      <c r="B113" s="271"/>
      <c r="C113" s="54"/>
      <c r="D113" s="15"/>
      <c r="E113" s="54"/>
      <c r="F113" s="15"/>
      <c r="G113" s="54"/>
      <c r="H113" s="15"/>
      <c r="I113" s="54"/>
      <c r="J113" s="15"/>
      <c r="K113" s="54"/>
      <c r="L113" s="15"/>
      <c r="M113" s="54"/>
      <c r="N113" s="15"/>
      <c r="O113" s="54"/>
      <c r="P113" s="15"/>
      <c r="Q113" s="54"/>
      <c r="R113" s="15"/>
      <c r="S113" s="54"/>
      <c r="T113" s="15"/>
      <c r="U113" s="54"/>
      <c r="V113" s="15"/>
      <c r="W113" s="54"/>
      <c r="X113" s="15"/>
      <c r="Y113" s="54"/>
      <c r="Z113" s="15"/>
      <c r="AA113" s="54"/>
      <c r="AB113" s="15"/>
      <c r="AC113" s="54"/>
      <c r="AD113" s="15"/>
      <c r="AE113" s="54"/>
      <c r="AF113" s="15"/>
      <c r="AG113" s="54"/>
      <c r="AH113" s="15"/>
      <c r="AI113" s="54"/>
      <c r="AJ113" s="15"/>
      <c r="AK113" s="54"/>
      <c r="AL113" s="15"/>
      <c r="AM113" s="54"/>
      <c r="AN113" s="15"/>
      <c r="AO113" s="24"/>
      <c r="AQ113" s="41">
        <f t="shared" ref="AQ113:AR176" si="11">+C113+E113+G113+I113++K113++M113+O113+Q113+S113+U113+W113+AK113+AM113+Y113+AC113+AE113+AG113+AI113+AA113</f>
        <v>0</v>
      </c>
      <c r="AR113" s="71">
        <f t="shared" si="11"/>
        <v>0</v>
      </c>
      <c r="AS113">
        <f t="shared" si="7"/>
        <v>0</v>
      </c>
      <c r="AU113" s="32"/>
      <c r="AV113" s="32"/>
      <c r="AW113" s="32"/>
      <c r="AX113" s="32"/>
      <c r="AY113" s="32"/>
      <c r="AZ113" s="32"/>
      <c r="BA113" s="32"/>
      <c r="BB113" s="32"/>
    </row>
    <row r="114" spans="1:54" x14ac:dyDescent="0.25">
      <c r="A114" t="e">
        <f t="shared" si="9"/>
        <v>#VALUE!</v>
      </c>
      <c r="B114" s="271"/>
      <c r="C114" s="54"/>
      <c r="D114" s="15"/>
      <c r="E114" s="54"/>
      <c r="F114" s="15"/>
      <c r="G114" s="54"/>
      <c r="H114" s="15"/>
      <c r="I114" s="54"/>
      <c r="J114" s="15"/>
      <c r="K114" s="54"/>
      <c r="L114" s="15"/>
      <c r="M114" s="54"/>
      <c r="N114" s="15"/>
      <c r="O114" s="54"/>
      <c r="P114" s="15"/>
      <c r="Q114" s="54"/>
      <c r="R114" s="15"/>
      <c r="S114" s="54"/>
      <c r="T114" s="15"/>
      <c r="U114" s="54"/>
      <c r="V114" s="15"/>
      <c r="W114" s="54"/>
      <c r="X114" s="15"/>
      <c r="Y114" s="54"/>
      <c r="Z114" s="15"/>
      <c r="AA114" s="54"/>
      <c r="AB114" s="15"/>
      <c r="AC114" s="54"/>
      <c r="AD114" s="15"/>
      <c r="AE114" s="54"/>
      <c r="AF114" s="15"/>
      <c r="AG114" s="54"/>
      <c r="AH114" s="15"/>
      <c r="AI114" s="54"/>
      <c r="AJ114" s="15"/>
      <c r="AK114" s="54"/>
      <c r="AL114" s="15"/>
      <c r="AM114" s="54"/>
      <c r="AN114" s="15"/>
      <c r="AO114" s="24"/>
      <c r="AQ114" s="41">
        <f t="shared" si="11"/>
        <v>0</v>
      </c>
      <c r="AR114" s="71">
        <f t="shared" si="11"/>
        <v>0</v>
      </c>
      <c r="AS114">
        <f t="shared" si="7"/>
        <v>0</v>
      </c>
      <c r="AU114" s="32"/>
      <c r="AV114" s="32"/>
      <c r="AW114" s="32"/>
      <c r="AX114" s="32"/>
      <c r="AY114" s="32"/>
      <c r="AZ114" s="32"/>
      <c r="BA114" s="32"/>
      <c r="BB114" s="32"/>
    </row>
    <row r="115" spans="1:54" x14ac:dyDescent="0.25">
      <c r="A115" t="e">
        <f t="shared" si="9"/>
        <v>#VALUE!</v>
      </c>
      <c r="B115" s="271"/>
      <c r="C115" s="54"/>
      <c r="D115" s="15"/>
      <c r="E115" s="54"/>
      <c r="F115" s="15"/>
      <c r="G115" s="54"/>
      <c r="H115" s="15"/>
      <c r="I115" s="54"/>
      <c r="J115" s="15"/>
      <c r="K115" s="54"/>
      <c r="L115" s="15"/>
      <c r="M115" s="54"/>
      <c r="N115" s="15"/>
      <c r="O115" s="54"/>
      <c r="P115" s="15"/>
      <c r="Q115" s="54"/>
      <c r="R115" s="15"/>
      <c r="S115" s="54"/>
      <c r="T115" s="15"/>
      <c r="U115" s="54"/>
      <c r="V115" s="15"/>
      <c r="W115" s="54"/>
      <c r="X115" s="15"/>
      <c r="Y115" s="54"/>
      <c r="Z115" s="15"/>
      <c r="AA115" s="54"/>
      <c r="AB115" s="15"/>
      <c r="AC115" s="54"/>
      <c r="AD115" s="15"/>
      <c r="AE115" s="54"/>
      <c r="AF115" s="15"/>
      <c r="AG115" s="54"/>
      <c r="AH115" s="15"/>
      <c r="AI115" s="54"/>
      <c r="AJ115" s="15"/>
      <c r="AK115" s="54"/>
      <c r="AL115" s="15"/>
      <c r="AM115" s="54"/>
      <c r="AN115" s="15"/>
      <c r="AO115" s="24"/>
      <c r="AQ115" s="41">
        <f t="shared" si="11"/>
        <v>0</v>
      </c>
      <c r="AR115" s="71">
        <f t="shared" si="11"/>
        <v>0</v>
      </c>
      <c r="AS115">
        <f t="shared" si="7"/>
        <v>0</v>
      </c>
      <c r="AU115" s="32"/>
      <c r="AV115" s="32"/>
      <c r="AW115" s="32"/>
      <c r="AX115" s="32"/>
      <c r="AY115" s="32"/>
      <c r="AZ115" s="32"/>
      <c r="BA115" s="32"/>
      <c r="BB115" s="32"/>
    </row>
    <row r="116" spans="1:54" x14ac:dyDescent="0.25">
      <c r="A116" t="e">
        <f t="shared" si="9"/>
        <v>#VALUE!</v>
      </c>
      <c r="B116" s="271"/>
      <c r="C116" s="54"/>
      <c r="D116" s="15"/>
      <c r="E116" s="54"/>
      <c r="F116" s="15"/>
      <c r="G116" s="54"/>
      <c r="H116" s="15"/>
      <c r="I116" s="54"/>
      <c r="J116" s="15"/>
      <c r="K116" s="54"/>
      <c r="L116" s="15"/>
      <c r="M116" s="54"/>
      <c r="N116" s="15"/>
      <c r="O116" s="54"/>
      <c r="P116" s="15"/>
      <c r="Q116" s="54"/>
      <c r="R116" s="15"/>
      <c r="S116" s="54"/>
      <c r="T116" s="15"/>
      <c r="U116" s="54"/>
      <c r="V116" s="15"/>
      <c r="W116" s="54"/>
      <c r="X116" s="15"/>
      <c r="Y116" s="54"/>
      <c r="Z116" s="15"/>
      <c r="AA116" s="54"/>
      <c r="AB116" s="15"/>
      <c r="AC116" s="54"/>
      <c r="AD116" s="15"/>
      <c r="AE116" s="54"/>
      <c r="AF116" s="15"/>
      <c r="AG116" s="54"/>
      <c r="AH116" s="15"/>
      <c r="AI116" s="54"/>
      <c r="AJ116" s="15"/>
      <c r="AK116" s="54"/>
      <c r="AL116" s="15"/>
      <c r="AM116" s="54"/>
      <c r="AN116" s="15"/>
      <c r="AO116" s="24"/>
      <c r="AQ116" s="41">
        <f t="shared" si="11"/>
        <v>0</v>
      </c>
      <c r="AR116" s="71">
        <f t="shared" si="11"/>
        <v>0</v>
      </c>
      <c r="AS116">
        <f t="shared" si="7"/>
        <v>0</v>
      </c>
      <c r="AU116" s="32"/>
      <c r="AV116" s="32"/>
      <c r="AW116" s="32"/>
      <c r="AX116" s="32"/>
      <c r="AY116" s="32"/>
      <c r="AZ116" s="32"/>
      <c r="BA116" s="32"/>
      <c r="BB116" s="32"/>
    </row>
    <row r="117" spans="1:54" x14ac:dyDescent="0.25">
      <c r="A117" t="e">
        <f t="shared" si="9"/>
        <v>#VALUE!</v>
      </c>
      <c r="B117" s="271"/>
      <c r="C117" s="54"/>
      <c r="D117" s="15"/>
      <c r="E117" s="54"/>
      <c r="F117" s="15"/>
      <c r="G117" s="54"/>
      <c r="H117" s="15"/>
      <c r="I117" s="54"/>
      <c r="J117" s="15"/>
      <c r="K117" s="54"/>
      <c r="L117" s="15"/>
      <c r="M117" s="54"/>
      <c r="N117" s="15"/>
      <c r="O117" s="54"/>
      <c r="P117" s="15"/>
      <c r="Q117" s="54"/>
      <c r="R117" s="15"/>
      <c r="S117" s="54"/>
      <c r="T117" s="15"/>
      <c r="U117" s="54"/>
      <c r="V117" s="15"/>
      <c r="W117" s="54"/>
      <c r="X117" s="15"/>
      <c r="Y117" s="54"/>
      <c r="Z117" s="15"/>
      <c r="AA117" s="54"/>
      <c r="AB117" s="15"/>
      <c r="AC117" s="54"/>
      <c r="AD117" s="15"/>
      <c r="AE117" s="54"/>
      <c r="AF117" s="15"/>
      <c r="AG117" s="54"/>
      <c r="AH117" s="15"/>
      <c r="AI117" s="54"/>
      <c r="AJ117" s="15"/>
      <c r="AK117" s="54"/>
      <c r="AL117" s="15"/>
      <c r="AM117" s="54"/>
      <c r="AN117" s="15"/>
      <c r="AO117" s="24"/>
      <c r="AQ117" s="41">
        <f t="shared" si="11"/>
        <v>0</v>
      </c>
      <c r="AR117" s="71">
        <f t="shared" si="11"/>
        <v>0</v>
      </c>
      <c r="AS117">
        <f t="shared" si="7"/>
        <v>0</v>
      </c>
      <c r="AU117" s="32"/>
      <c r="AV117" s="32"/>
      <c r="AW117" s="32"/>
      <c r="AX117" s="32"/>
      <c r="AY117" s="32"/>
      <c r="AZ117" s="32"/>
      <c r="BA117" s="32"/>
      <c r="BB117" s="32"/>
    </row>
    <row r="118" spans="1:54" x14ac:dyDescent="0.25">
      <c r="A118" t="e">
        <f t="shared" si="9"/>
        <v>#VALUE!</v>
      </c>
      <c r="B118" s="271"/>
      <c r="C118" s="54"/>
      <c r="D118" s="15"/>
      <c r="E118" s="54"/>
      <c r="F118" s="15"/>
      <c r="G118" s="54"/>
      <c r="H118" s="15"/>
      <c r="I118" s="54"/>
      <c r="J118" s="15"/>
      <c r="K118" s="54"/>
      <c r="L118" s="15"/>
      <c r="M118" s="54"/>
      <c r="N118" s="15"/>
      <c r="O118" s="54"/>
      <c r="P118" s="15"/>
      <c r="Q118" s="54"/>
      <c r="R118" s="15"/>
      <c r="S118" s="54"/>
      <c r="T118" s="15"/>
      <c r="U118" s="54"/>
      <c r="V118" s="15"/>
      <c r="W118" s="54"/>
      <c r="X118" s="15"/>
      <c r="Y118" s="54"/>
      <c r="Z118" s="15"/>
      <c r="AA118" s="54"/>
      <c r="AB118" s="15"/>
      <c r="AC118" s="54"/>
      <c r="AD118" s="15"/>
      <c r="AE118" s="54"/>
      <c r="AF118" s="15"/>
      <c r="AG118" s="54"/>
      <c r="AH118" s="15"/>
      <c r="AI118" s="54"/>
      <c r="AJ118" s="15"/>
      <c r="AK118" s="54"/>
      <c r="AL118" s="15"/>
      <c r="AM118" s="54"/>
      <c r="AN118" s="15"/>
      <c r="AO118" s="24"/>
      <c r="AQ118" s="41">
        <f t="shared" si="11"/>
        <v>0</v>
      </c>
      <c r="AR118" s="71">
        <f t="shared" si="11"/>
        <v>0</v>
      </c>
      <c r="AS118">
        <f t="shared" si="7"/>
        <v>0</v>
      </c>
      <c r="AU118" s="32"/>
      <c r="AV118" s="32"/>
      <c r="AW118" s="32"/>
      <c r="AX118" s="32"/>
      <c r="AY118" s="32"/>
      <c r="AZ118" s="32"/>
      <c r="BA118" s="32"/>
      <c r="BB118" s="32"/>
    </row>
    <row r="119" spans="1:54" x14ac:dyDescent="0.25">
      <c r="A119" t="e">
        <f t="shared" si="9"/>
        <v>#VALUE!</v>
      </c>
      <c r="B119" s="271"/>
      <c r="C119" s="54"/>
      <c r="D119" s="15"/>
      <c r="E119" s="54"/>
      <c r="F119" s="15"/>
      <c r="G119" s="54"/>
      <c r="H119" s="15"/>
      <c r="I119" s="54"/>
      <c r="J119" s="15"/>
      <c r="K119" s="54"/>
      <c r="L119" s="15"/>
      <c r="M119" s="54"/>
      <c r="N119" s="15"/>
      <c r="O119" s="54"/>
      <c r="P119" s="15"/>
      <c r="Q119" s="54"/>
      <c r="R119" s="15"/>
      <c r="S119" s="54"/>
      <c r="T119" s="15"/>
      <c r="U119" s="54"/>
      <c r="V119" s="15"/>
      <c r="W119" s="54"/>
      <c r="X119" s="15"/>
      <c r="Y119" s="54"/>
      <c r="Z119" s="15"/>
      <c r="AA119" s="54"/>
      <c r="AB119" s="15"/>
      <c r="AC119" s="54"/>
      <c r="AD119" s="15"/>
      <c r="AE119" s="54"/>
      <c r="AF119" s="15"/>
      <c r="AG119" s="54"/>
      <c r="AH119" s="15"/>
      <c r="AI119" s="54"/>
      <c r="AJ119" s="15"/>
      <c r="AK119" s="54"/>
      <c r="AL119" s="15"/>
      <c r="AM119" s="54"/>
      <c r="AN119" s="15"/>
      <c r="AO119" s="24"/>
      <c r="AQ119" s="41">
        <f t="shared" si="11"/>
        <v>0</v>
      </c>
      <c r="AR119" s="71">
        <f t="shared" si="11"/>
        <v>0</v>
      </c>
      <c r="AS119">
        <f t="shared" si="7"/>
        <v>0</v>
      </c>
      <c r="AU119" s="32"/>
      <c r="AV119" s="32"/>
      <c r="AW119" s="32"/>
      <c r="AX119" s="32"/>
      <c r="AY119" s="32"/>
      <c r="AZ119" s="32"/>
      <c r="BA119" s="32"/>
      <c r="BB119" s="32"/>
    </row>
    <row r="120" spans="1:54" x14ac:dyDescent="0.25">
      <c r="A120" t="e">
        <f t="shared" si="9"/>
        <v>#VALUE!</v>
      </c>
      <c r="B120" s="271"/>
      <c r="C120" s="54"/>
      <c r="D120" s="15"/>
      <c r="E120" s="54"/>
      <c r="F120" s="15"/>
      <c r="G120" s="54"/>
      <c r="H120" s="15"/>
      <c r="I120" s="54"/>
      <c r="J120" s="15"/>
      <c r="K120" s="54"/>
      <c r="L120" s="15"/>
      <c r="M120" s="54"/>
      <c r="N120" s="15"/>
      <c r="O120" s="54"/>
      <c r="P120" s="15"/>
      <c r="Q120" s="54"/>
      <c r="R120" s="15"/>
      <c r="S120" s="54"/>
      <c r="T120" s="15"/>
      <c r="U120" s="54"/>
      <c r="V120" s="15"/>
      <c r="W120" s="54"/>
      <c r="X120" s="15"/>
      <c r="Y120" s="54"/>
      <c r="Z120" s="15"/>
      <c r="AA120" s="54"/>
      <c r="AB120" s="15"/>
      <c r="AC120" s="54"/>
      <c r="AD120" s="15"/>
      <c r="AE120" s="54"/>
      <c r="AF120" s="15"/>
      <c r="AG120" s="54"/>
      <c r="AH120" s="15"/>
      <c r="AI120" s="54"/>
      <c r="AJ120" s="15"/>
      <c r="AK120" s="54"/>
      <c r="AL120" s="15"/>
      <c r="AM120" s="54"/>
      <c r="AN120" s="15"/>
      <c r="AO120" s="24"/>
      <c r="AQ120" s="41">
        <f t="shared" si="11"/>
        <v>0</v>
      </c>
      <c r="AR120" s="71">
        <f t="shared" si="11"/>
        <v>0</v>
      </c>
      <c r="AS120">
        <f t="shared" si="7"/>
        <v>0</v>
      </c>
      <c r="AU120" s="32"/>
      <c r="AV120" s="32"/>
      <c r="AW120" s="32"/>
      <c r="AX120" s="32"/>
      <c r="AY120" s="32"/>
      <c r="AZ120" s="32"/>
      <c r="BA120" s="32"/>
      <c r="BB120" s="32"/>
    </row>
    <row r="121" spans="1:54" x14ac:dyDescent="0.25">
      <c r="A121" t="e">
        <f t="shared" si="9"/>
        <v>#VALUE!</v>
      </c>
      <c r="B121" s="271"/>
      <c r="C121" s="54"/>
      <c r="D121" s="15"/>
      <c r="E121" s="54"/>
      <c r="F121" s="15"/>
      <c r="G121" s="54"/>
      <c r="H121" s="15"/>
      <c r="I121" s="54"/>
      <c r="J121" s="15"/>
      <c r="K121" s="54"/>
      <c r="L121" s="15"/>
      <c r="M121" s="54"/>
      <c r="N121" s="15"/>
      <c r="O121" s="54"/>
      <c r="P121" s="15"/>
      <c r="Q121" s="54"/>
      <c r="R121" s="15"/>
      <c r="S121" s="54"/>
      <c r="T121" s="15"/>
      <c r="U121" s="54"/>
      <c r="V121" s="15"/>
      <c r="W121" s="54"/>
      <c r="X121" s="15"/>
      <c r="Y121" s="54"/>
      <c r="Z121" s="15"/>
      <c r="AA121" s="54"/>
      <c r="AB121" s="15"/>
      <c r="AC121" s="54"/>
      <c r="AD121" s="15"/>
      <c r="AE121" s="54"/>
      <c r="AF121" s="15"/>
      <c r="AG121" s="54"/>
      <c r="AH121" s="15"/>
      <c r="AI121" s="54"/>
      <c r="AJ121" s="15"/>
      <c r="AK121" s="54"/>
      <c r="AL121" s="15"/>
      <c r="AM121" s="54"/>
      <c r="AN121" s="15"/>
      <c r="AO121" s="24"/>
      <c r="AQ121" s="41">
        <f t="shared" si="11"/>
        <v>0</v>
      </c>
      <c r="AR121" s="71">
        <f t="shared" si="11"/>
        <v>0</v>
      </c>
      <c r="AS121">
        <f t="shared" si="7"/>
        <v>0</v>
      </c>
      <c r="AU121" s="32"/>
      <c r="AV121" s="32"/>
      <c r="AW121" s="32"/>
      <c r="AX121" s="32"/>
      <c r="AY121" s="32"/>
      <c r="AZ121" s="32"/>
      <c r="BA121" s="32"/>
      <c r="BB121" s="32"/>
    </row>
    <row r="122" spans="1:54" x14ac:dyDescent="0.25">
      <c r="A122" t="e">
        <f t="shared" si="9"/>
        <v>#VALUE!</v>
      </c>
      <c r="B122" s="271"/>
      <c r="C122" s="54"/>
      <c r="D122" s="15"/>
      <c r="E122" s="54"/>
      <c r="F122" s="15"/>
      <c r="G122" s="54"/>
      <c r="H122" s="15"/>
      <c r="I122" s="54"/>
      <c r="J122" s="15"/>
      <c r="K122" s="54"/>
      <c r="L122" s="15"/>
      <c r="M122" s="54"/>
      <c r="N122" s="15"/>
      <c r="O122" s="54"/>
      <c r="P122" s="15"/>
      <c r="Q122" s="54"/>
      <c r="R122" s="15"/>
      <c r="S122" s="54"/>
      <c r="T122" s="15"/>
      <c r="U122" s="54"/>
      <c r="V122" s="15"/>
      <c r="W122" s="54"/>
      <c r="X122" s="15"/>
      <c r="Y122" s="54"/>
      <c r="Z122" s="15"/>
      <c r="AA122" s="54"/>
      <c r="AB122" s="15"/>
      <c r="AC122" s="54"/>
      <c r="AD122" s="15"/>
      <c r="AE122" s="54"/>
      <c r="AF122" s="15"/>
      <c r="AG122" s="54"/>
      <c r="AH122" s="15"/>
      <c r="AI122" s="54"/>
      <c r="AJ122" s="15"/>
      <c r="AK122" s="54"/>
      <c r="AL122" s="15"/>
      <c r="AM122" s="54"/>
      <c r="AN122" s="15"/>
      <c r="AO122" s="24"/>
      <c r="AQ122" s="41">
        <f t="shared" si="11"/>
        <v>0</v>
      </c>
      <c r="AR122" s="71">
        <f t="shared" si="11"/>
        <v>0</v>
      </c>
      <c r="AS122">
        <f t="shared" si="7"/>
        <v>0</v>
      </c>
      <c r="AU122" s="32"/>
      <c r="AV122" s="32"/>
      <c r="AW122" s="32"/>
      <c r="AX122" s="32"/>
      <c r="AY122" s="32"/>
      <c r="AZ122" s="32"/>
      <c r="BA122" s="32"/>
      <c r="BB122" s="32"/>
    </row>
    <row r="123" spans="1:54" x14ac:dyDescent="0.25">
      <c r="A123" t="e">
        <f t="shared" si="9"/>
        <v>#VALUE!</v>
      </c>
      <c r="B123" s="271"/>
      <c r="C123" s="54"/>
      <c r="D123" s="15"/>
      <c r="E123" s="54"/>
      <c r="F123" s="15"/>
      <c r="G123" s="54"/>
      <c r="H123" s="15"/>
      <c r="I123" s="54"/>
      <c r="J123" s="15"/>
      <c r="K123" s="54"/>
      <c r="L123" s="15"/>
      <c r="M123" s="54"/>
      <c r="N123" s="15"/>
      <c r="O123" s="54"/>
      <c r="P123" s="15"/>
      <c r="Q123" s="54"/>
      <c r="R123" s="15"/>
      <c r="S123" s="54"/>
      <c r="T123" s="15"/>
      <c r="U123" s="54"/>
      <c r="V123" s="15"/>
      <c r="W123" s="54"/>
      <c r="X123" s="15"/>
      <c r="Y123" s="54"/>
      <c r="Z123" s="15"/>
      <c r="AA123" s="54"/>
      <c r="AB123" s="15"/>
      <c r="AC123" s="54"/>
      <c r="AD123" s="15"/>
      <c r="AE123" s="54"/>
      <c r="AF123" s="15"/>
      <c r="AG123" s="54"/>
      <c r="AH123" s="15"/>
      <c r="AI123" s="54"/>
      <c r="AJ123" s="15"/>
      <c r="AK123" s="54"/>
      <c r="AL123" s="15"/>
      <c r="AM123" s="54"/>
      <c r="AN123" s="15"/>
      <c r="AO123" s="24"/>
      <c r="AQ123" s="41">
        <f t="shared" si="11"/>
        <v>0</v>
      </c>
      <c r="AR123" s="71">
        <f t="shared" si="11"/>
        <v>0</v>
      </c>
      <c r="AS123">
        <f t="shared" si="7"/>
        <v>0</v>
      </c>
      <c r="AU123" s="32"/>
      <c r="AV123" s="32"/>
      <c r="AW123" s="32"/>
      <c r="AX123" s="32"/>
      <c r="AY123" s="32"/>
      <c r="AZ123" s="32"/>
      <c r="BA123" s="32"/>
      <c r="BB123" s="32"/>
    </row>
    <row r="124" spans="1:54" x14ac:dyDescent="0.25">
      <c r="A124" t="e">
        <f t="shared" si="9"/>
        <v>#VALUE!</v>
      </c>
      <c r="B124" s="271"/>
      <c r="C124" s="54"/>
      <c r="D124" s="15"/>
      <c r="E124" s="54"/>
      <c r="F124" s="15"/>
      <c r="G124" s="54"/>
      <c r="H124" s="15"/>
      <c r="I124" s="54"/>
      <c r="J124" s="15"/>
      <c r="K124" s="54"/>
      <c r="L124" s="15"/>
      <c r="M124" s="54"/>
      <c r="N124" s="15"/>
      <c r="O124" s="54"/>
      <c r="P124" s="15"/>
      <c r="Q124" s="54"/>
      <c r="R124" s="15"/>
      <c r="S124" s="54"/>
      <c r="T124" s="15"/>
      <c r="U124" s="54"/>
      <c r="V124" s="15"/>
      <c r="W124" s="54"/>
      <c r="X124" s="15"/>
      <c r="Y124" s="54"/>
      <c r="Z124" s="15"/>
      <c r="AA124" s="54"/>
      <c r="AB124" s="15"/>
      <c r="AC124" s="54"/>
      <c r="AD124" s="15"/>
      <c r="AE124" s="54"/>
      <c r="AF124" s="15"/>
      <c r="AG124" s="54"/>
      <c r="AH124" s="15"/>
      <c r="AI124" s="54"/>
      <c r="AJ124" s="15"/>
      <c r="AK124" s="54"/>
      <c r="AL124" s="15"/>
      <c r="AM124" s="54"/>
      <c r="AN124" s="15"/>
      <c r="AO124" s="24"/>
      <c r="AQ124" s="41">
        <f t="shared" si="11"/>
        <v>0</v>
      </c>
      <c r="AR124" s="71">
        <f t="shared" si="11"/>
        <v>0</v>
      </c>
      <c r="AS124">
        <f t="shared" si="7"/>
        <v>0</v>
      </c>
      <c r="AU124" s="32"/>
      <c r="AV124" s="32"/>
      <c r="AW124" s="32"/>
      <c r="AX124" s="32"/>
      <c r="AY124" s="32"/>
      <c r="AZ124" s="32"/>
      <c r="BA124" s="32"/>
      <c r="BB124" s="32"/>
    </row>
    <row r="125" spans="1:54" x14ac:dyDescent="0.25">
      <c r="A125" t="e">
        <f t="shared" si="9"/>
        <v>#VALUE!</v>
      </c>
      <c r="B125" s="271"/>
      <c r="C125" s="54"/>
      <c r="D125" s="15"/>
      <c r="E125" s="54"/>
      <c r="F125" s="15"/>
      <c r="G125" s="54"/>
      <c r="H125" s="15"/>
      <c r="I125" s="54"/>
      <c r="J125" s="15"/>
      <c r="K125" s="54"/>
      <c r="L125" s="15"/>
      <c r="M125" s="54"/>
      <c r="N125" s="15"/>
      <c r="O125" s="54"/>
      <c r="P125" s="15"/>
      <c r="Q125" s="54"/>
      <c r="R125" s="15"/>
      <c r="S125" s="54"/>
      <c r="T125" s="15"/>
      <c r="U125" s="54"/>
      <c r="V125" s="15"/>
      <c r="W125" s="54"/>
      <c r="X125" s="15"/>
      <c r="Y125" s="54"/>
      <c r="Z125" s="15"/>
      <c r="AA125" s="54"/>
      <c r="AB125" s="15"/>
      <c r="AC125" s="54"/>
      <c r="AD125" s="15"/>
      <c r="AE125" s="54"/>
      <c r="AF125" s="15"/>
      <c r="AG125" s="54"/>
      <c r="AH125" s="15"/>
      <c r="AI125" s="54"/>
      <c r="AJ125" s="15"/>
      <c r="AK125" s="54"/>
      <c r="AL125" s="15"/>
      <c r="AM125" s="54"/>
      <c r="AN125" s="15"/>
      <c r="AO125" s="24"/>
      <c r="AQ125" s="41">
        <f t="shared" si="11"/>
        <v>0</v>
      </c>
      <c r="AR125" s="71">
        <f t="shared" si="11"/>
        <v>0</v>
      </c>
      <c r="AS125">
        <f t="shared" si="7"/>
        <v>0</v>
      </c>
      <c r="AU125" s="32"/>
      <c r="AV125" s="32"/>
      <c r="AW125" s="32"/>
      <c r="AX125" s="32"/>
      <c r="AY125" s="32"/>
      <c r="AZ125" s="32"/>
      <c r="BA125" s="32"/>
      <c r="BB125" s="32"/>
    </row>
    <row r="126" spans="1:54" x14ac:dyDescent="0.25">
      <c r="A126" t="e">
        <f t="shared" si="9"/>
        <v>#VALUE!</v>
      </c>
      <c r="B126" s="271"/>
      <c r="C126" s="54"/>
      <c r="D126" s="15"/>
      <c r="E126" s="54"/>
      <c r="F126" s="15"/>
      <c r="G126" s="54"/>
      <c r="H126" s="15"/>
      <c r="I126" s="54"/>
      <c r="J126" s="15"/>
      <c r="K126" s="54"/>
      <c r="L126" s="15"/>
      <c r="M126" s="54"/>
      <c r="N126" s="15"/>
      <c r="O126" s="54"/>
      <c r="P126" s="15"/>
      <c r="Q126" s="54"/>
      <c r="R126" s="15"/>
      <c r="S126" s="54"/>
      <c r="T126" s="15"/>
      <c r="U126" s="54"/>
      <c r="V126" s="15"/>
      <c r="W126" s="54"/>
      <c r="X126" s="15"/>
      <c r="Y126" s="54"/>
      <c r="Z126" s="15"/>
      <c r="AA126" s="54"/>
      <c r="AB126" s="15"/>
      <c r="AC126" s="54"/>
      <c r="AD126" s="15"/>
      <c r="AE126" s="54"/>
      <c r="AF126" s="15"/>
      <c r="AG126" s="54"/>
      <c r="AH126" s="15"/>
      <c r="AI126" s="54"/>
      <c r="AJ126" s="15"/>
      <c r="AK126" s="54"/>
      <c r="AL126" s="15"/>
      <c r="AM126" s="54"/>
      <c r="AN126" s="15"/>
      <c r="AO126" s="24"/>
      <c r="AQ126" s="41">
        <f t="shared" si="11"/>
        <v>0</v>
      </c>
      <c r="AR126" s="71">
        <f t="shared" si="11"/>
        <v>0</v>
      </c>
      <c r="AS126">
        <f t="shared" si="7"/>
        <v>0</v>
      </c>
      <c r="AU126" s="32"/>
      <c r="AV126" s="32"/>
      <c r="AW126" s="32"/>
      <c r="AX126" s="32"/>
      <c r="AY126" s="32"/>
      <c r="AZ126" s="32"/>
      <c r="BA126" s="32"/>
      <c r="BB126" s="32"/>
    </row>
    <row r="127" spans="1:54" x14ac:dyDescent="0.25">
      <c r="A127" t="e">
        <f t="shared" si="9"/>
        <v>#VALUE!</v>
      </c>
      <c r="B127" s="271"/>
      <c r="C127" s="54"/>
      <c r="D127" s="15"/>
      <c r="E127" s="54"/>
      <c r="F127" s="15"/>
      <c r="G127" s="54"/>
      <c r="H127" s="15"/>
      <c r="I127" s="54"/>
      <c r="J127" s="15"/>
      <c r="K127" s="54"/>
      <c r="L127" s="15"/>
      <c r="M127" s="54"/>
      <c r="N127" s="15"/>
      <c r="O127" s="54"/>
      <c r="P127" s="15"/>
      <c r="Q127" s="54"/>
      <c r="R127" s="15"/>
      <c r="S127" s="54"/>
      <c r="T127" s="15"/>
      <c r="U127" s="54"/>
      <c r="V127" s="15"/>
      <c r="W127" s="54"/>
      <c r="X127" s="15"/>
      <c r="Y127" s="54"/>
      <c r="Z127" s="15"/>
      <c r="AA127" s="54"/>
      <c r="AB127" s="15"/>
      <c r="AC127" s="54"/>
      <c r="AD127" s="15"/>
      <c r="AE127" s="54"/>
      <c r="AF127" s="15"/>
      <c r="AG127" s="54"/>
      <c r="AH127" s="15"/>
      <c r="AI127" s="54"/>
      <c r="AJ127" s="15"/>
      <c r="AK127" s="54"/>
      <c r="AL127" s="15"/>
      <c r="AM127" s="54"/>
      <c r="AN127" s="15"/>
      <c r="AO127" s="24"/>
      <c r="AQ127" s="41">
        <f t="shared" si="11"/>
        <v>0</v>
      </c>
      <c r="AR127" s="71">
        <f t="shared" si="11"/>
        <v>0</v>
      </c>
      <c r="AS127">
        <f t="shared" si="7"/>
        <v>0</v>
      </c>
      <c r="AU127" s="32"/>
      <c r="AV127" s="32"/>
      <c r="AW127" s="32"/>
      <c r="AX127" s="32"/>
      <c r="AY127" s="32"/>
      <c r="AZ127" s="32"/>
      <c r="BA127" s="32"/>
      <c r="BB127" s="32"/>
    </row>
    <row r="128" spans="1:54" x14ac:dyDescent="0.25">
      <c r="A128" t="e">
        <f t="shared" si="9"/>
        <v>#VALUE!</v>
      </c>
      <c r="B128" s="271"/>
      <c r="C128" s="54"/>
      <c r="D128" s="15"/>
      <c r="E128" s="54"/>
      <c r="F128" s="15"/>
      <c r="G128" s="54"/>
      <c r="H128" s="15"/>
      <c r="I128" s="54"/>
      <c r="J128" s="15"/>
      <c r="K128" s="54"/>
      <c r="L128" s="15"/>
      <c r="M128" s="54"/>
      <c r="N128" s="15"/>
      <c r="O128" s="54"/>
      <c r="P128" s="15"/>
      <c r="Q128" s="54"/>
      <c r="R128" s="15"/>
      <c r="S128" s="54"/>
      <c r="T128" s="15"/>
      <c r="U128" s="54"/>
      <c r="V128" s="15"/>
      <c r="W128" s="54"/>
      <c r="X128" s="15"/>
      <c r="Y128" s="54"/>
      <c r="Z128" s="15"/>
      <c r="AA128" s="54"/>
      <c r="AB128" s="15"/>
      <c r="AC128" s="54"/>
      <c r="AD128" s="15"/>
      <c r="AE128" s="54"/>
      <c r="AF128" s="15"/>
      <c r="AG128" s="54"/>
      <c r="AH128" s="15"/>
      <c r="AI128" s="54"/>
      <c r="AJ128" s="15"/>
      <c r="AK128" s="54"/>
      <c r="AL128" s="15"/>
      <c r="AM128" s="54"/>
      <c r="AN128" s="15"/>
      <c r="AO128" s="24"/>
      <c r="AQ128" s="41">
        <f t="shared" si="11"/>
        <v>0</v>
      </c>
      <c r="AR128" s="71">
        <f t="shared" si="11"/>
        <v>0</v>
      </c>
      <c r="AS128">
        <f t="shared" si="7"/>
        <v>0</v>
      </c>
      <c r="AU128" s="32"/>
      <c r="AV128" s="32"/>
      <c r="AW128" s="32"/>
      <c r="AX128" s="32"/>
      <c r="AY128" s="32"/>
      <c r="AZ128" s="32"/>
      <c r="BA128" s="32"/>
      <c r="BB128" s="32"/>
    </row>
    <row r="129" spans="1:54" x14ac:dyDescent="0.25">
      <c r="A129" t="e">
        <f t="shared" si="9"/>
        <v>#VALUE!</v>
      </c>
      <c r="B129" s="271"/>
      <c r="C129" s="54"/>
      <c r="D129" s="15"/>
      <c r="E129" s="54"/>
      <c r="F129" s="15"/>
      <c r="G129" s="54"/>
      <c r="H129" s="15"/>
      <c r="I129" s="54"/>
      <c r="J129" s="15"/>
      <c r="K129" s="54"/>
      <c r="L129" s="15"/>
      <c r="M129" s="54"/>
      <c r="N129" s="15"/>
      <c r="O129" s="54"/>
      <c r="P129" s="15"/>
      <c r="Q129" s="54"/>
      <c r="R129" s="15"/>
      <c r="S129" s="54"/>
      <c r="T129" s="15"/>
      <c r="U129" s="54"/>
      <c r="V129" s="15"/>
      <c r="W129" s="54"/>
      <c r="X129" s="15"/>
      <c r="Y129" s="54"/>
      <c r="Z129" s="15"/>
      <c r="AA129" s="54"/>
      <c r="AB129" s="15"/>
      <c r="AC129" s="54"/>
      <c r="AD129" s="15"/>
      <c r="AE129" s="54"/>
      <c r="AF129" s="15"/>
      <c r="AG129" s="54"/>
      <c r="AH129" s="15"/>
      <c r="AI129" s="54"/>
      <c r="AJ129" s="15"/>
      <c r="AK129" s="54"/>
      <c r="AL129" s="15"/>
      <c r="AM129" s="54"/>
      <c r="AN129" s="15"/>
      <c r="AO129" s="24"/>
      <c r="AQ129" s="41">
        <f t="shared" si="11"/>
        <v>0</v>
      </c>
      <c r="AR129" s="71">
        <f t="shared" si="11"/>
        <v>0</v>
      </c>
      <c r="AS129">
        <f t="shared" si="7"/>
        <v>0</v>
      </c>
      <c r="AU129" s="32"/>
      <c r="AV129" s="32"/>
      <c r="AW129" s="32"/>
      <c r="AX129" s="32"/>
      <c r="AY129" s="32"/>
      <c r="AZ129" s="32"/>
      <c r="BA129" s="32"/>
      <c r="BB129" s="32"/>
    </row>
    <row r="130" spans="1:54" x14ac:dyDescent="0.25">
      <c r="A130" t="e">
        <f t="shared" si="9"/>
        <v>#VALUE!</v>
      </c>
      <c r="B130" s="227"/>
      <c r="C130" s="54"/>
      <c r="D130" s="15"/>
      <c r="E130" s="54"/>
      <c r="F130" s="15"/>
      <c r="G130" s="54"/>
      <c r="H130" s="15"/>
      <c r="I130" s="54"/>
      <c r="J130" s="15"/>
      <c r="K130" s="54"/>
      <c r="L130" s="15"/>
      <c r="M130" s="54"/>
      <c r="N130" s="15"/>
      <c r="O130" s="54"/>
      <c r="P130" s="15"/>
      <c r="Q130" s="54"/>
      <c r="R130" s="15"/>
      <c r="S130" s="54"/>
      <c r="T130" s="15"/>
      <c r="U130" s="54"/>
      <c r="V130" s="15"/>
      <c r="W130" s="54"/>
      <c r="X130" s="15"/>
      <c r="Y130" s="54"/>
      <c r="Z130" s="15"/>
      <c r="AA130" s="54"/>
      <c r="AB130" s="15"/>
      <c r="AC130" s="54"/>
      <c r="AD130" s="15"/>
      <c r="AE130" s="54"/>
      <c r="AF130" s="15"/>
      <c r="AG130" s="54"/>
      <c r="AH130" s="15"/>
      <c r="AI130" s="54"/>
      <c r="AJ130" s="15"/>
      <c r="AK130" s="54"/>
      <c r="AL130" s="15"/>
      <c r="AM130" s="54"/>
      <c r="AN130" s="15"/>
      <c r="AO130" s="24"/>
      <c r="AQ130" s="41">
        <f t="shared" si="11"/>
        <v>0</v>
      </c>
      <c r="AR130" s="71">
        <f t="shared" si="11"/>
        <v>0</v>
      </c>
      <c r="AS130">
        <f t="shared" si="7"/>
        <v>0</v>
      </c>
      <c r="AU130" s="32"/>
      <c r="AV130" s="32"/>
      <c r="AW130" s="32"/>
      <c r="AX130" s="32"/>
      <c r="AY130" s="32"/>
      <c r="AZ130" s="32"/>
      <c r="BA130" s="32"/>
      <c r="BB130" s="32"/>
    </row>
    <row r="131" spans="1:54" x14ac:dyDescent="0.25">
      <c r="A131" t="e">
        <f t="shared" si="9"/>
        <v>#VALUE!</v>
      </c>
      <c r="B131" s="271"/>
      <c r="C131" s="54"/>
      <c r="D131" s="15"/>
      <c r="E131" s="54"/>
      <c r="F131" s="15"/>
      <c r="G131" s="54"/>
      <c r="H131" s="15"/>
      <c r="I131" s="54"/>
      <c r="J131" s="15"/>
      <c r="K131" s="54"/>
      <c r="L131" s="15"/>
      <c r="M131" s="54"/>
      <c r="N131" s="15"/>
      <c r="O131" s="54"/>
      <c r="P131" s="15"/>
      <c r="Q131" s="54"/>
      <c r="R131" s="15"/>
      <c r="S131" s="54"/>
      <c r="T131" s="15"/>
      <c r="U131" s="54"/>
      <c r="V131" s="15"/>
      <c r="W131" s="54"/>
      <c r="X131" s="15"/>
      <c r="Y131" s="54"/>
      <c r="Z131" s="15"/>
      <c r="AA131" s="54"/>
      <c r="AB131" s="15"/>
      <c r="AC131" s="54"/>
      <c r="AD131" s="15"/>
      <c r="AE131" s="54"/>
      <c r="AF131" s="15"/>
      <c r="AG131" s="54"/>
      <c r="AH131" s="15"/>
      <c r="AI131" s="54"/>
      <c r="AJ131" s="15"/>
      <c r="AK131" s="54"/>
      <c r="AL131" s="15"/>
      <c r="AM131" s="54"/>
      <c r="AN131" s="15"/>
      <c r="AO131" s="24"/>
      <c r="AQ131" s="41">
        <f t="shared" si="11"/>
        <v>0</v>
      </c>
      <c r="AR131" s="71">
        <f t="shared" si="11"/>
        <v>0</v>
      </c>
      <c r="AS131">
        <f t="shared" si="7"/>
        <v>0</v>
      </c>
      <c r="AU131" s="32"/>
      <c r="AV131" s="32"/>
      <c r="AW131" s="32"/>
      <c r="AX131" s="32"/>
      <c r="AY131" s="32"/>
      <c r="AZ131" s="32"/>
      <c r="BA131" s="32"/>
      <c r="BB131" s="32"/>
    </row>
    <row r="132" spans="1:54" x14ac:dyDescent="0.25">
      <c r="A132" t="e">
        <f t="shared" si="9"/>
        <v>#VALUE!</v>
      </c>
      <c r="B132" s="271"/>
      <c r="C132" s="54"/>
      <c r="D132" s="15"/>
      <c r="E132" s="54"/>
      <c r="F132" s="15"/>
      <c r="G132" s="54"/>
      <c r="H132" s="15"/>
      <c r="I132" s="54"/>
      <c r="J132" s="15"/>
      <c r="K132" s="54"/>
      <c r="L132" s="15"/>
      <c r="M132" s="54"/>
      <c r="N132" s="15"/>
      <c r="O132" s="54"/>
      <c r="P132" s="15"/>
      <c r="Q132" s="54"/>
      <c r="R132" s="15"/>
      <c r="S132" s="54"/>
      <c r="T132" s="15"/>
      <c r="U132" s="54"/>
      <c r="V132" s="15"/>
      <c r="W132" s="54"/>
      <c r="X132" s="15"/>
      <c r="Y132" s="54"/>
      <c r="Z132" s="15"/>
      <c r="AA132" s="54"/>
      <c r="AB132" s="15"/>
      <c r="AC132" s="54"/>
      <c r="AD132" s="15"/>
      <c r="AE132" s="54"/>
      <c r="AF132" s="15"/>
      <c r="AG132" s="54"/>
      <c r="AH132" s="15"/>
      <c r="AI132" s="54"/>
      <c r="AJ132" s="15"/>
      <c r="AK132" s="54"/>
      <c r="AL132" s="15"/>
      <c r="AM132" s="54"/>
      <c r="AN132" s="15"/>
      <c r="AO132" s="24"/>
      <c r="AQ132" s="41">
        <f t="shared" si="11"/>
        <v>0</v>
      </c>
      <c r="AR132" s="71">
        <f t="shared" si="11"/>
        <v>0</v>
      </c>
      <c r="AS132">
        <f t="shared" si="7"/>
        <v>0</v>
      </c>
      <c r="AU132" s="32"/>
      <c r="AV132" s="32"/>
      <c r="AW132" s="32"/>
      <c r="AX132" s="32"/>
      <c r="AY132" s="32"/>
      <c r="AZ132" s="32"/>
      <c r="BA132" s="32"/>
      <c r="BB132" s="32"/>
    </row>
    <row r="133" spans="1:54" x14ac:dyDescent="0.25">
      <c r="A133" t="e">
        <f t="shared" si="9"/>
        <v>#VALUE!</v>
      </c>
      <c r="B133" s="271"/>
      <c r="C133" s="54"/>
      <c r="D133" s="15"/>
      <c r="E133" s="54"/>
      <c r="F133" s="15"/>
      <c r="G133" s="54"/>
      <c r="H133" s="15"/>
      <c r="I133" s="54"/>
      <c r="J133" s="15"/>
      <c r="K133" s="54"/>
      <c r="L133" s="15"/>
      <c r="M133" s="54"/>
      <c r="N133" s="15"/>
      <c r="O133" s="54"/>
      <c r="P133" s="15"/>
      <c r="Q133" s="54"/>
      <c r="R133" s="15"/>
      <c r="S133" s="54"/>
      <c r="T133" s="15"/>
      <c r="U133" s="54"/>
      <c r="V133" s="15"/>
      <c r="W133" s="54"/>
      <c r="X133" s="15"/>
      <c r="Y133" s="54"/>
      <c r="Z133" s="15"/>
      <c r="AA133" s="54"/>
      <c r="AB133" s="15"/>
      <c r="AC133" s="54"/>
      <c r="AD133" s="15"/>
      <c r="AE133" s="54"/>
      <c r="AF133" s="15"/>
      <c r="AG133" s="54"/>
      <c r="AH133" s="15"/>
      <c r="AI133" s="54"/>
      <c r="AJ133" s="15"/>
      <c r="AK133" s="54"/>
      <c r="AL133" s="15"/>
      <c r="AM133" s="54"/>
      <c r="AN133" s="15"/>
      <c r="AO133" s="24"/>
      <c r="AQ133" s="41">
        <f t="shared" si="11"/>
        <v>0</v>
      </c>
      <c r="AR133" s="71">
        <f t="shared" si="11"/>
        <v>0</v>
      </c>
      <c r="AS133">
        <f t="shared" ref="AS133:AS196" si="12">COUNT(C133:AN133)/2</f>
        <v>0</v>
      </c>
      <c r="AU133" s="32"/>
      <c r="AV133" s="32"/>
      <c r="AW133" s="32"/>
      <c r="AX133" s="32"/>
      <c r="AY133" s="32"/>
      <c r="AZ133" s="32"/>
      <c r="BA133" s="32"/>
      <c r="BB133" s="32"/>
    </row>
    <row r="134" spans="1:54" x14ac:dyDescent="0.25">
      <c r="A134" t="e">
        <f t="shared" si="9"/>
        <v>#VALUE!</v>
      </c>
      <c r="B134" s="271"/>
      <c r="C134" s="54"/>
      <c r="D134" s="15"/>
      <c r="E134" s="54"/>
      <c r="F134" s="15"/>
      <c r="G134" s="54"/>
      <c r="H134" s="15"/>
      <c r="I134" s="54"/>
      <c r="J134" s="15"/>
      <c r="K134" s="54"/>
      <c r="L134" s="15"/>
      <c r="M134" s="54"/>
      <c r="N134" s="15"/>
      <c r="O134" s="54"/>
      <c r="P134" s="15"/>
      <c r="Q134" s="54"/>
      <c r="R134" s="15"/>
      <c r="S134" s="54"/>
      <c r="T134" s="15"/>
      <c r="U134" s="54"/>
      <c r="V134" s="15"/>
      <c r="W134" s="54"/>
      <c r="X134" s="15"/>
      <c r="Y134" s="54"/>
      <c r="Z134" s="15"/>
      <c r="AA134" s="54"/>
      <c r="AB134" s="15"/>
      <c r="AC134" s="54"/>
      <c r="AD134" s="15"/>
      <c r="AE134" s="54"/>
      <c r="AF134" s="15"/>
      <c r="AG134" s="54"/>
      <c r="AH134" s="15"/>
      <c r="AI134" s="54"/>
      <c r="AJ134" s="15"/>
      <c r="AK134" s="54"/>
      <c r="AL134" s="15"/>
      <c r="AM134" s="54"/>
      <c r="AN134" s="15"/>
      <c r="AO134" s="24"/>
      <c r="AQ134" s="41">
        <f t="shared" si="11"/>
        <v>0</v>
      </c>
      <c r="AR134" s="71">
        <f t="shared" si="11"/>
        <v>0</v>
      </c>
      <c r="AS134">
        <f t="shared" si="12"/>
        <v>0</v>
      </c>
      <c r="AU134" s="32"/>
      <c r="AV134" s="32"/>
      <c r="AW134" s="32"/>
      <c r="AX134" s="32"/>
      <c r="AY134" s="32"/>
      <c r="AZ134" s="32"/>
      <c r="BA134" s="32"/>
      <c r="BB134" s="32"/>
    </row>
    <row r="135" spans="1:54" x14ac:dyDescent="0.25">
      <c r="A135" t="e">
        <f t="shared" si="9"/>
        <v>#VALUE!</v>
      </c>
      <c r="B135" s="271"/>
      <c r="C135" s="54"/>
      <c r="D135" s="15"/>
      <c r="E135" s="54"/>
      <c r="F135" s="15"/>
      <c r="G135" s="54"/>
      <c r="H135" s="15"/>
      <c r="I135" s="54"/>
      <c r="J135" s="15"/>
      <c r="K135" s="54"/>
      <c r="L135" s="15"/>
      <c r="M135" s="54"/>
      <c r="N135" s="15"/>
      <c r="O135" s="54"/>
      <c r="P135" s="15"/>
      <c r="Q135" s="54"/>
      <c r="R135" s="15"/>
      <c r="S135" s="54"/>
      <c r="T135" s="15"/>
      <c r="U135" s="54"/>
      <c r="V135" s="15"/>
      <c r="W135" s="54"/>
      <c r="X135" s="15"/>
      <c r="Y135" s="54"/>
      <c r="Z135" s="15"/>
      <c r="AA135" s="54"/>
      <c r="AB135" s="15"/>
      <c r="AC135" s="54"/>
      <c r="AD135" s="15"/>
      <c r="AE135" s="54"/>
      <c r="AF135" s="15"/>
      <c r="AG135" s="54"/>
      <c r="AH135" s="15"/>
      <c r="AI135" s="54"/>
      <c r="AJ135" s="15"/>
      <c r="AK135" s="54"/>
      <c r="AL135" s="15"/>
      <c r="AM135" s="54"/>
      <c r="AN135" s="15"/>
      <c r="AO135" s="24"/>
      <c r="AQ135" s="41">
        <f t="shared" si="11"/>
        <v>0</v>
      </c>
      <c r="AR135" s="71">
        <f t="shared" si="11"/>
        <v>0</v>
      </c>
      <c r="AS135">
        <f t="shared" si="12"/>
        <v>0</v>
      </c>
      <c r="AU135" s="32"/>
      <c r="AV135" s="32"/>
      <c r="AW135" s="32"/>
      <c r="AX135" s="32"/>
      <c r="AY135" s="32"/>
      <c r="AZ135" s="32"/>
      <c r="BA135" s="32"/>
      <c r="BB135" s="32"/>
    </row>
    <row r="136" spans="1:54" x14ac:dyDescent="0.25">
      <c r="A136" t="e">
        <f t="shared" si="9"/>
        <v>#VALUE!</v>
      </c>
      <c r="B136" s="6"/>
      <c r="C136" s="54"/>
      <c r="D136" s="15"/>
      <c r="E136" s="54"/>
      <c r="F136" s="15"/>
      <c r="G136" s="54"/>
      <c r="H136" s="15"/>
      <c r="I136" s="54"/>
      <c r="J136" s="15"/>
      <c r="K136" s="54"/>
      <c r="L136" s="15"/>
      <c r="M136" s="54"/>
      <c r="N136" s="15"/>
      <c r="O136" s="54"/>
      <c r="P136" s="15"/>
      <c r="Q136" s="54"/>
      <c r="R136" s="15"/>
      <c r="S136" s="54"/>
      <c r="T136" s="15"/>
      <c r="U136" s="54"/>
      <c r="V136" s="15"/>
      <c r="W136" s="54"/>
      <c r="X136" s="15"/>
      <c r="Y136" s="54"/>
      <c r="Z136" s="15"/>
      <c r="AA136" s="54"/>
      <c r="AB136" s="15"/>
      <c r="AC136" s="54"/>
      <c r="AD136" s="15"/>
      <c r="AE136" s="54"/>
      <c r="AF136" s="15"/>
      <c r="AG136" s="54"/>
      <c r="AH136" s="15"/>
      <c r="AI136" s="54"/>
      <c r="AJ136" s="15"/>
      <c r="AK136" s="54"/>
      <c r="AL136" s="15"/>
      <c r="AM136" s="54"/>
      <c r="AN136" s="15"/>
      <c r="AO136" s="24"/>
      <c r="AQ136" s="41">
        <f t="shared" si="11"/>
        <v>0</v>
      </c>
      <c r="AR136" s="71">
        <f t="shared" si="11"/>
        <v>0</v>
      </c>
      <c r="AS136">
        <f t="shared" si="12"/>
        <v>0</v>
      </c>
      <c r="AU136" s="32"/>
      <c r="AV136" s="32"/>
      <c r="AW136" s="32"/>
      <c r="AX136" s="32"/>
      <c r="AY136" s="32"/>
      <c r="AZ136" s="32"/>
      <c r="BA136" s="32"/>
      <c r="BB136" s="32"/>
    </row>
    <row r="137" spans="1:54" x14ac:dyDescent="0.25">
      <c r="A137" t="e">
        <f t="shared" si="9"/>
        <v>#VALUE!</v>
      </c>
      <c r="B137" s="6"/>
      <c r="C137" s="54"/>
      <c r="D137" s="15"/>
      <c r="E137" s="54"/>
      <c r="F137" s="15"/>
      <c r="G137" s="54"/>
      <c r="H137" s="15"/>
      <c r="I137" s="54"/>
      <c r="J137" s="15"/>
      <c r="K137" s="54"/>
      <c r="L137" s="15"/>
      <c r="M137" s="54"/>
      <c r="N137" s="15"/>
      <c r="O137" s="54"/>
      <c r="P137" s="15"/>
      <c r="Q137" s="54"/>
      <c r="R137" s="15"/>
      <c r="S137" s="54"/>
      <c r="T137" s="15"/>
      <c r="U137" s="54"/>
      <c r="V137" s="15"/>
      <c r="W137" s="54"/>
      <c r="X137" s="15"/>
      <c r="Y137" s="54"/>
      <c r="Z137" s="15"/>
      <c r="AA137" s="54"/>
      <c r="AB137" s="15"/>
      <c r="AC137" s="54"/>
      <c r="AD137" s="15"/>
      <c r="AE137" s="54"/>
      <c r="AF137" s="15"/>
      <c r="AG137" s="54"/>
      <c r="AH137" s="15"/>
      <c r="AI137" s="54"/>
      <c r="AJ137" s="15"/>
      <c r="AK137" s="54"/>
      <c r="AL137" s="15"/>
      <c r="AM137" s="54"/>
      <c r="AN137" s="15"/>
      <c r="AO137" s="24"/>
      <c r="AQ137" s="41">
        <f t="shared" si="11"/>
        <v>0</v>
      </c>
      <c r="AR137" s="71">
        <f t="shared" si="11"/>
        <v>0</v>
      </c>
      <c r="AS137">
        <f t="shared" si="12"/>
        <v>0</v>
      </c>
      <c r="AU137" s="32"/>
      <c r="AV137" s="32"/>
      <c r="AW137" s="32"/>
      <c r="AX137" s="32"/>
      <c r="AY137" s="32"/>
      <c r="AZ137" s="32"/>
      <c r="BA137" s="32"/>
      <c r="BB137" s="32"/>
    </row>
    <row r="138" spans="1:54" x14ac:dyDescent="0.25">
      <c r="A138" t="e">
        <f t="shared" si="9"/>
        <v>#VALUE!</v>
      </c>
      <c r="B138" s="6"/>
      <c r="C138" s="54"/>
      <c r="D138" s="15"/>
      <c r="E138" s="54"/>
      <c r="F138" s="15"/>
      <c r="G138" s="54"/>
      <c r="H138" s="15"/>
      <c r="I138" s="54"/>
      <c r="J138" s="15"/>
      <c r="K138" s="54"/>
      <c r="L138" s="15"/>
      <c r="M138" s="54"/>
      <c r="N138" s="15"/>
      <c r="O138" s="54"/>
      <c r="P138" s="15"/>
      <c r="Q138" s="54"/>
      <c r="R138" s="15"/>
      <c r="S138" s="54"/>
      <c r="T138" s="15"/>
      <c r="U138" s="54"/>
      <c r="V138" s="15"/>
      <c r="W138" s="54"/>
      <c r="X138" s="15"/>
      <c r="Y138" s="54"/>
      <c r="Z138" s="15"/>
      <c r="AA138" s="54"/>
      <c r="AB138" s="15"/>
      <c r="AC138" s="54"/>
      <c r="AD138" s="15"/>
      <c r="AE138" s="54"/>
      <c r="AF138" s="15"/>
      <c r="AG138" s="54"/>
      <c r="AH138" s="15"/>
      <c r="AI138" s="54"/>
      <c r="AJ138" s="15"/>
      <c r="AK138" s="54"/>
      <c r="AL138" s="15"/>
      <c r="AM138" s="54"/>
      <c r="AN138" s="15"/>
      <c r="AO138" s="24"/>
      <c r="AQ138" s="41">
        <f t="shared" si="11"/>
        <v>0</v>
      </c>
      <c r="AR138" s="71">
        <f t="shared" si="11"/>
        <v>0</v>
      </c>
      <c r="AS138">
        <f t="shared" si="12"/>
        <v>0</v>
      </c>
      <c r="AU138" s="32"/>
      <c r="AV138" s="32"/>
      <c r="AW138" s="32"/>
      <c r="AX138" s="32"/>
      <c r="AY138" s="32"/>
      <c r="AZ138" s="32"/>
      <c r="BA138" s="32"/>
      <c r="BB138" s="32"/>
    </row>
    <row r="139" spans="1:54" x14ac:dyDescent="0.25">
      <c r="A139" t="e">
        <f t="shared" si="9"/>
        <v>#VALUE!</v>
      </c>
      <c r="B139" s="6"/>
      <c r="C139" s="54"/>
      <c r="D139" s="15"/>
      <c r="E139" s="54"/>
      <c r="F139" s="15"/>
      <c r="G139" s="54"/>
      <c r="H139" s="15"/>
      <c r="I139" s="54"/>
      <c r="J139" s="15"/>
      <c r="K139" s="54"/>
      <c r="L139" s="15"/>
      <c r="M139" s="54"/>
      <c r="N139" s="15"/>
      <c r="O139" s="54"/>
      <c r="P139" s="15"/>
      <c r="Q139" s="54"/>
      <c r="R139" s="15"/>
      <c r="S139" s="54"/>
      <c r="T139" s="15"/>
      <c r="U139" s="54"/>
      <c r="V139" s="15"/>
      <c r="W139" s="54"/>
      <c r="X139" s="15"/>
      <c r="Y139" s="54"/>
      <c r="Z139" s="15"/>
      <c r="AA139" s="54"/>
      <c r="AB139" s="15"/>
      <c r="AC139" s="54"/>
      <c r="AD139" s="15"/>
      <c r="AE139" s="54"/>
      <c r="AF139" s="15"/>
      <c r="AG139" s="54"/>
      <c r="AH139" s="15"/>
      <c r="AI139" s="54"/>
      <c r="AJ139" s="15"/>
      <c r="AK139" s="54"/>
      <c r="AL139" s="15"/>
      <c r="AM139" s="54"/>
      <c r="AN139" s="15"/>
      <c r="AO139" s="24"/>
      <c r="AQ139" s="41">
        <f t="shared" si="11"/>
        <v>0</v>
      </c>
      <c r="AR139" s="71">
        <f t="shared" si="11"/>
        <v>0</v>
      </c>
      <c r="AS139">
        <f t="shared" si="12"/>
        <v>0</v>
      </c>
      <c r="AU139" s="32"/>
      <c r="AV139" s="32"/>
      <c r="AW139" s="32"/>
      <c r="AX139" s="32"/>
      <c r="AY139" s="32"/>
      <c r="AZ139" s="32"/>
      <c r="BA139" s="32"/>
      <c r="BB139" s="32"/>
    </row>
    <row r="140" spans="1:54" x14ac:dyDescent="0.25">
      <c r="A140" t="e">
        <f t="shared" si="9"/>
        <v>#VALUE!</v>
      </c>
      <c r="B140" s="6"/>
      <c r="C140" s="54"/>
      <c r="D140" s="15"/>
      <c r="E140" s="54"/>
      <c r="F140" s="15"/>
      <c r="G140" s="54"/>
      <c r="H140" s="15"/>
      <c r="I140" s="54"/>
      <c r="J140" s="15"/>
      <c r="K140" s="54"/>
      <c r="L140" s="15"/>
      <c r="M140" s="54"/>
      <c r="N140" s="15"/>
      <c r="O140" s="54"/>
      <c r="P140" s="15"/>
      <c r="Q140" s="54"/>
      <c r="R140" s="15"/>
      <c r="S140" s="54"/>
      <c r="T140" s="15"/>
      <c r="U140" s="54"/>
      <c r="V140" s="15"/>
      <c r="W140" s="54"/>
      <c r="X140" s="15"/>
      <c r="Y140" s="54"/>
      <c r="Z140" s="15"/>
      <c r="AA140" s="54"/>
      <c r="AB140" s="15"/>
      <c r="AC140" s="54"/>
      <c r="AD140" s="15"/>
      <c r="AE140" s="54"/>
      <c r="AF140" s="15"/>
      <c r="AG140" s="54"/>
      <c r="AH140" s="15"/>
      <c r="AI140" s="54"/>
      <c r="AJ140" s="15"/>
      <c r="AK140" s="54"/>
      <c r="AL140" s="15"/>
      <c r="AM140" s="54"/>
      <c r="AN140" s="15"/>
      <c r="AO140" s="24"/>
      <c r="AQ140" s="41">
        <f t="shared" si="11"/>
        <v>0</v>
      </c>
      <c r="AR140" s="71">
        <f t="shared" si="11"/>
        <v>0</v>
      </c>
      <c r="AS140">
        <f t="shared" si="12"/>
        <v>0</v>
      </c>
      <c r="AU140" s="32"/>
      <c r="AV140" s="32"/>
      <c r="AW140" s="32"/>
      <c r="AX140" s="32"/>
      <c r="AY140" s="32"/>
      <c r="AZ140" s="32"/>
      <c r="BA140" s="32"/>
      <c r="BB140" s="32"/>
    </row>
    <row r="141" spans="1:54" x14ac:dyDescent="0.25">
      <c r="A141" t="e">
        <f t="shared" si="9"/>
        <v>#VALUE!</v>
      </c>
      <c r="B141" s="6"/>
      <c r="C141" s="54"/>
      <c r="D141" s="15"/>
      <c r="E141" s="54"/>
      <c r="F141" s="15"/>
      <c r="G141" s="54"/>
      <c r="H141" s="15"/>
      <c r="I141" s="54"/>
      <c r="J141" s="15"/>
      <c r="K141" s="54"/>
      <c r="L141" s="15"/>
      <c r="M141" s="54"/>
      <c r="N141" s="15"/>
      <c r="O141" s="54"/>
      <c r="P141" s="15"/>
      <c r="Q141" s="54"/>
      <c r="R141" s="15"/>
      <c r="S141" s="54"/>
      <c r="T141" s="15"/>
      <c r="U141" s="54"/>
      <c r="V141" s="15"/>
      <c r="W141" s="54"/>
      <c r="X141" s="15"/>
      <c r="Y141" s="54"/>
      <c r="Z141" s="15"/>
      <c r="AA141" s="54"/>
      <c r="AB141" s="15"/>
      <c r="AC141" s="54"/>
      <c r="AD141" s="15"/>
      <c r="AE141" s="54"/>
      <c r="AF141" s="15"/>
      <c r="AG141" s="54"/>
      <c r="AH141" s="15"/>
      <c r="AI141" s="54"/>
      <c r="AJ141" s="15"/>
      <c r="AK141" s="54"/>
      <c r="AL141" s="15"/>
      <c r="AM141" s="54"/>
      <c r="AN141" s="15"/>
      <c r="AO141" s="24"/>
      <c r="AQ141" s="41">
        <f t="shared" si="11"/>
        <v>0</v>
      </c>
      <c r="AR141" s="71">
        <f t="shared" si="11"/>
        <v>0</v>
      </c>
      <c r="AS141">
        <f t="shared" si="12"/>
        <v>0</v>
      </c>
      <c r="AU141" s="32"/>
      <c r="AV141" s="32"/>
      <c r="AW141" s="32"/>
      <c r="AX141" s="32"/>
      <c r="AY141" s="32"/>
      <c r="AZ141" s="32"/>
      <c r="BA141" s="32"/>
      <c r="BB141" s="32"/>
    </row>
    <row r="142" spans="1:54" x14ac:dyDescent="0.25">
      <c r="A142" t="e">
        <f t="shared" si="9"/>
        <v>#VALUE!</v>
      </c>
      <c r="B142" s="6"/>
      <c r="C142" s="54"/>
      <c r="D142" s="15"/>
      <c r="E142" s="54"/>
      <c r="F142" s="15"/>
      <c r="G142" s="54"/>
      <c r="H142" s="15"/>
      <c r="I142" s="54"/>
      <c r="J142" s="15"/>
      <c r="K142" s="54"/>
      <c r="L142" s="15"/>
      <c r="M142" s="54"/>
      <c r="N142" s="15"/>
      <c r="O142" s="54"/>
      <c r="P142" s="15"/>
      <c r="Q142" s="54"/>
      <c r="R142" s="15"/>
      <c r="S142" s="54"/>
      <c r="T142" s="15"/>
      <c r="U142" s="54"/>
      <c r="V142" s="15"/>
      <c r="W142" s="54"/>
      <c r="X142" s="15"/>
      <c r="Y142" s="54"/>
      <c r="Z142" s="15"/>
      <c r="AA142" s="54"/>
      <c r="AB142" s="15"/>
      <c r="AC142" s="54"/>
      <c r="AD142" s="15"/>
      <c r="AE142" s="54"/>
      <c r="AF142" s="15"/>
      <c r="AG142" s="54"/>
      <c r="AH142" s="15"/>
      <c r="AI142" s="54"/>
      <c r="AJ142" s="15"/>
      <c r="AK142" s="54"/>
      <c r="AL142" s="15"/>
      <c r="AM142" s="54"/>
      <c r="AN142" s="15"/>
      <c r="AO142" s="24"/>
      <c r="AQ142" s="41">
        <f t="shared" si="11"/>
        <v>0</v>
      </c>
      <c r="AR142" s="71">
        <f t="shared" si="11"/>
        <v>0</v>
      </c>
      <c r="AS142">
        <f t="shared" si="12"/>
        <v>0</v>
      </c>
      <c r="AU142" s="32"/>
      <c r="AV142" s="32"/>
      <c r="AW142" s="32"/>
      <c r="AX142" s="32"/>
      <c r="AY142" s="32"/>
      <c r="AZ142" s="32"/>
      <c r="BA142" s="32"/>
      <c r="BB142" s="32"/>
    </row>
    <row r="143" spans="1:54" x14ac:dyDescent="0.25">
      <c r="A143" t="e">
        <f t="shared" si="9"/>
        <v>#VALUE!</v>
      </c>
      <c r="B143" s="6"/>
      <c r="C143" s="54"/>
      <c r="D143" s="15"/>
      <c r="E143" s="54"/>
      <c r="F143" s="15"/>
      <c r="G143" s="54"/>
      <c r="H143" s="15"/>
      <c r="I143" s="54"/>
      <c r="J143" s="15"/>
      <c r="K143" s="54"/>
      <c r="L143" s="15"/>
      <c r="M143" s="54"/>
      <c r="N143" s="15"/>
      <c r="O143" s="54"/>
      <c r="P143" s="15"/>
      <c r="Q143" s="54"/>
      <c r="R143" s="15"/>
      <c r="S143" s="54"/>
      <c r="T143" s="15"/>
      <c r="U143" s="54"/>
      <c r="V143" s="15"/>
      <c r="W143" s="54"/>
      <c r="X143" s="15"/>
      <c r="Y143" s="54"/>
      <c r="Z143" s="15"/>
      <c r="AA143" s="54"/>
      <c r="AB143" s="15"/>
      <c r="AC143" s="54"/>
      <c r="AD143" s="15"/>
      <c r="AE143" s="54"/>
      <c r="AF143" s="15"/>
      <c r="AG143" s="54"/>
      <c r="AH143" s="15"/>
      <c r="AI143" s="54"/>
      <c r="AJ143" s="15"/>
      <c r="AK143" s="54"/>
      <c r="AL143" s="15"/>
      <c r="AM143" s="54"/>
      <c r="AN143" s="15"/>
      <c r="AO143" s="24"/>
      <c r="AQ143" s="41">
        <f t="shared" si="11"/>
        <v>0</v>
      </c>
      <c r="AR143" s="71">
        <f t="shared" si="11"/>
        <v>0</v>
      </c>
      <c r="AS143">
        <f t="shared" si="12"/>
        <v>0</v>
      </c>
      <c r="AU143" s="32"/>
      <c r="AV143" s="32"/>
      <c r="AW143" s="32"/>
      <c r="AX143" s="32"/>
      <c r="AY143" s="32"/>
      <c r="AZ143" s="32"/>
      <c r="BA143" s="32"/>
      <c r="BB143" s="32"/>
    </row>
    <row r="144" spans="1:54" x14ac:dyDescent="0.25">
      <c r="A144" t="e">
        <f t="shared" si="9"/>
        <v>#VALUE!</v>
      </c>
      <c r="B144" s="6"/>
      <c r="C144" s="54"/>
      <c r="D144" s="15"/>
      <c r="E144" s="54"/>
      <c r="F144" s="15"/>
      <c r="G144" s="54"/>
      <c r="H144" s="15"/>
      <c r="I144" s="54"/>
      <c r="J144" s="15"/>
      <c r="K144" s="54"/>
      <c r="L144" s="15"/>
      <c r="M144" s="54"/>
      <c r="N144" s="15"/>
      <c r="O144" s="54"/>
      <c r="P144" s="15"/>
      <c r="Q144" s="54"/>
      <c r="R144" s="15"/>
      <c r="S144" s="54"/>
      <c r="T144" s="15"/>
      <c r="U144" s="54"/>
      <c r="V144" s="15"/>
      <c r="W144" s="54"/>
      <c r="X144" s="15"/>
      <c r="Y144" s="54"/>
      <c r="Z144" s="15"/>
      <c r="AA144" s="54"/>
      <c r="AB144" s="15"/>
      <c r="AC144" s="54"/>
      <c r="AD144" s="15"/>
      <c r="AE144" s="54"/>
      <c r="AF144" s="15"/>
      <c r="AG144" s="54"/>
      <c r="AH144" s="15"/>
      <c r="AI144" s="54"/>
      <c r="AJ144" s="15"/>
      <c r="AK144" s="54"/>
      <c r="AL144" s="15"/>
      <c r="AM144" s="54"/>
      <c r="AN144" s="15"/>
      <c r="AO144" s="24"/>
      <c r="AQ144" s="41">
        <f t="shared" si="11"/>
        <v>0</v>
      </c>
      <c r="AR144" s="71">
        <f t="shared" si="11"/>
        <v>0</v>
      </c>
      <c r="AS144">
        <f t="shared" si="12"/>
        <v>0</v>
      </c>
      <c r="AU144" s="32"/>
      <c r="AV144" s="32"/>
      <c r="AW144" s="32"/>
      <c r="AX144" s="32"/>
      <c r="AY144" s="32"/>
      <c r="AZ144" s="32"/>
      <c r="BA144" s="32"/>
      <c r="BB144" s="32"/>
    </row>
    <row r="145" spans="1:54" x14ac:dyDescent="0.25">
      <c r="A145" t="e">
        <f t="shared" si="9"/>
        <v>#VALUE!</v>
      </c>
      <c r="B145" s="6"/>
      <c r="C145" s="54"/>
      <c r="D145" s="15"/>
      <c r="E145" s="54"/>
      <c r="F145" s="15"/>
      <c r="G145" s="54"/>
      <c r="H145" s="15"/>
      <c r="I145" s="54"/>
      <c r="J145" s="15"/>
      <c r="K145" s="54"/>
      <c r="L145" s="15"/>
      <c r="M145" s="54"/>
      <c r="N145" s="15"/>
      <c r="O145" s="54"/>
      <c r="P145" s="15"/>
      <c r="Q145" s="54"/>
      <c r="R145" s="15"/>
      <c r="S145" s="54"/>
      <c r="T145" s="15"/>
      <c r="U145" s="54"/>
      <c r="V145" s="15"/>
      <c r="W145" s="54"/>
      <c r="X145" s="15"/>
      <c r="Y145" s="54"/>
      <c r="Z145" s="15"/>
      <c r="AA145" s="54"/>
      <c r="AB145" s="15"/>
      <c r="AC145" s="54"/>
      <c r="AD145" s="15"/>
      <c r="AE145" s="54"/>
      <c r="AF145" s="15"/>
      <c r="AG145" s="54"/>
      <c r="AH145" s="15"/>
      <c r="AI145" s="54"/>
      <c r="AJ145" s="15"/>
      <c r="AK145" s="54"/>
      <c r="AL145" s="15"/>
      <c r="AM145" s="54"/>
      <c r="AN145" s="15"/>
      <c r="AO145" s="24"/>
      <c r="AQ145" s="41">
        <f t="shared" si="11"/>
        <v>0</v>
      </c>
      <c r="AR145" s="71">
        <f t="shared" si="11"/>
        <v>0</v>
      </c>
      <c r="AS145">
        <f t="shared" si="12"/>
        <v>0</v>
      </c>
      <c r="AU145" s="32"/>
      <c r="AV145" s="32"/>
      <c r="AW145" s="32"/>
      <c r="AX145" s="32"/>
      <c r="AY145" s="32"/>
      <c r="AZ145" s="32"/>
      <c r="BA145" s="32"/>
      <c r="BB145" s="32"/>
    </row>
    <row r="146" spans="1:54" x14ac:dyDescent="0.25">
      <c r="A146" t="e">
        <f t="shared" si="9"/>
        <v>#VALUE!</v>
      </c>
      <c r="B146" s="6"/>
      <c r="C146" s="54"/>
      <c r="D146" s="15"/>
      <c r="E146" s="54"/>
      <c r="F146" s="15"/>
      <c r="G146" s="54"/>
      <c r="H146" s="15"/>
      <c r="I146" s="54"/>
      <c r="J146" s="15"/>
      <c r="K146" s="54"/>
      <c r="L146" s="15"/>
      <c r="M146" s="54"/>
      <c r="N146" s="15"/>
      <c r="O146" s="54"/>
      <c r="P146" s="15"/>
      <c r="Q146" s="54"/>
      <c r="R146" s="15"/>
      <c r="S146" s="54"/>
      <c r="T146" s="15"/>
      <c r="U146" s="54"/>
      <c r="V146" s="15"/>
      <c r="W146" s="54"/>
      <c r="X146" s="15"/>
      <c r="Y146" s="54"/>
      <c r="Z146" s="15"/>
      <c r="AA146" s="54"/>
      <c r="AB146" s="15"/>
      <c r="AC146" s="54"/>
      <c r="AD146" s="15"/>
      <c r="AE146" s="54"/>
      <c r="AF146" s="15"/>
      <c r="AG146" s="54"/>
      <c r="AH146" s="15"/>
      <c r="AI146" s="54"/>
      <c r="AJ146" s="15"/>
      <c r="AK146" s="54"/>
      <c r="AL146" s="15"/>
      <c r="AM146" s="54"/>
      <c r="AN146" s="15"/>
      <c r="AO146" s="24"/>
      <c r="AQ146" s="41">
        <f t="shared" si="11"/>
        <v>0</v>
      </c>
      <c r="AR146" s="71">
        <f t="shared" si="11"/>
        <v>0</v>
      </c>
      <c r="AS146">
        <f t="shared" si="12"/>
        <v>0</v>
      </c>
      <c r="AU146" s="32"/>
      <c r="AV146" s="32"/>
      <c r="AW146" s="32"/>
      <c r="AX146" s="32"/>
      <c r="AY146" s="32"/>
      <c r="AZ146" s="32"/>
      <c r="BA146" s="32"/>
      <c r="BB146" s="32"/>
    </row>
    <row r="147" spans="1:54" x14ac:dyDescent="0.25">
      <c r="A147" t="e">
        <f t="shared" si="9"/>
        <v>#VALUE!</v>
      </c>
      <c r="B147" s="6"/>
      <c r="C147" s="54"/>
      <c r="D147" s="15"/>
      <c r="E147" s="54"/>
      <c r="F147" s="15"/>
      <c r="G147" s="54"/>
      <c r="H147" s="15"/>
      <c r="I147" s="54"/>
      <c r="J147" s="15"/>
      <c r="K147" s="54"/>
      <c r="L147" s="15"/>
      <c r="M147" s="54"/>
      <c r="N147" s="15"/>
      <c r="O147" s="54"/>
      <c r="P147" s="15"/>
      <c r="Q147" s="54"/>
      <c r="R147" s="15"/>
      <c r="S147" s="54"/>
      <c r="T147" s="15"/>
      <c r="U147" s="54"/>
      <c r="V147" s="15"/>
      <c r="W147" s="54"/>
      <c r="X147" s="15"/>
      <c r="Y147" s="54"/>
      <c r="Z147" s="15"/>
      <c r="AA147" s="54"/>
      <c r="AB147" s="15"/>
      <c r="AC147" s="54"/>
      <c r="AD147" s="15"/>
      <c r="AE147" s="54"/>
      <c r="AF147" s="15"/>
      <c r="AG147" s="54"/>
      <c r="AH147" s="15"/>
      <c r="AI147" s="54"/>
      <c r="AJ147" s="15"/>
      <c r="AK147" s="54"/>
      <c r="AL147" s="15"/>
      <c r="AM147" s="54"/>
      <c r="AN147" s="15"/>
      <c r="AO147" s="24"/>
      <c r="AQ147" s="41">
        <f t="shared" si="11"/>
        <v>0</v>
      </c>
      <c r="AR147" s="71">
        <f t="shared" si="11"/>
        <v>0</v>
      </c>
      <c r="AS147">
        <f t="shared" si="12"/>
        <v>0</v>
      </c>
      <c r="AU147" s="32"/>
      <c r="AV147" s="32"/>
      <c r="AW147" s="32"/>
      <c r="AX147" s="32"/>
      <c r="AY147" s="32"/>
      <c r="AZ147" s="32"/>
      <c r="BA147" s="32"/>
      <c r="BB147" s="32"/>
    </row>
    <row r="148" spans="1:54" x14ac:dyDescent="0.25">
      <c r="A148" t="e">
        <f t="shared" si="9"/>
        <v>#VALUE!</v>
      </c>
      <c r="B148" s="6"/>
      <c r="C148" s="54"/>
      <c r="D148" s="15"/>
      <c r="E148" s="54"/>
      <c r="F148" s="15"/>
      <c r="G148" s="54"/>
      <c r="H148" s="15"/>
      <c r="I148" s="54"/>
      <c r="J148" s="15"/>
      <c r="K148" s="54"/>
      <c r="L148" s="15"/>
      <c r="M148" s="54"/>
      <c r="N148" s="15"/>
      <c r="O148" s="54"/>
      <c r="P148" s="15"/>
      <c r="Q148" s="54"/>
      <c r="R148" s="15"/>
      <c r="S148" s="54"/>
      <c r="T148" s="15"/>
      <c r="U148" s="54"/>
      <c r="V148" s="15"/>
      <c r="W148" s="54"/>
      <c r="X148" s="15"/>
      <c r="Y148" s="54"/>
      <c r="Z148" s="15"/>
      <c r="AA148" s="54"/>
      <c r="AB148" s="15"/>
      <c r="AC148" s="54"/>
      <c r="AD148" s="15"/>
      <c r="AE148" s="54"/>
      <c r="AF148" s="15"/>
      <c r="AG148" s="54"/>
      <c r="AH148" s="15"/>
      <c r="AI148" s="54"/>
      <c r="AJ148" s="15"/>
      <c r="AK148" s="54"/>
      <c r="AL148" s="15"/>
      <c r="AM148" s="54"/>
      <c r="AN148" s="15"/>
      <c r="AO148" s="24"/>
      <c r="AQ148" s="41">
        <f t="shared" si="11"/>
        <v>0</v>
      </c>
      <c r="AR148" s="71">
        <f t="shared" si="11"/>
        <v>0</v>
      </c>
      <c r="AS148">
        <f t="shared" si="12"/>
        <v>0</v>
      </c>
      <c r="AU148" s="32"/>
      <c r="AV148" s="32"/>
      <c r="AW148" s="32"/>
      <c r="AX148" s="32"/>
      <c r="AY148" s="32"/>
      <c r="AZ148" s="32"/>
      <c r="BA148" s="32"/>
      <c r="BB148" s="32"/>
    </row>
    <row r="149" spans="1:54" x14ac:dyDescent="0.25">
      <c r="A149" t="e">
        <f t="shared" si="9"/>
        <v>#VALUE!</v>
      </c>
      <c r="B149" s="6"/>
      <c r="C149" s="54"/>
      <c r="D149" s="15"/>
      <c r="E149" s="54"/>
      <c r="F149" s="15"/>
      <c r="G149" s="54"/>
      <c r="H149" s="15"/>
      <c r="I149" s="54"/>
      <c r="J149" s="15"/>
      <c r="K149" s="54"/>
      <c r="L149" s="15"/>
      <c r="M149" s="54"/>
      <c r="N149" s="15"/>
      <c r="O149" s="54"/>
      <c r="P149" s="15"/>
      <c r="Q149" s="54"/>
      <c r="R149" s="15"/>
      <c r="S149" s="54"/>
      <c r="T149" s="15"/>
      <c r="U149" s="54"/>
      <c r="V149" s="15"/>
      <c r="W149" s="54"/>
      <c r="X149" s="15"/>
      <c r="Y149" s="54"/>
      <c r="Z149" s="15"/>
      <c r="AA149" s="54"/>
      <c r="AB149" s="15"/>
      <c r="AC149" s="54"/>
      <c r="AD149" s="15"/>
      <c r="AE149" s="54"/>
      <c r="AF149" s="15"/>
      <c r="AG149" s="54"/>
      <c r="AH149" s="15"/>
      <c r="AI149" s="54"/>
      <c r="AJ149" s="15"/>
      <c r="AK149" s="54"/>
      <c r="AL149" s="15"/>
      <c r="AM149" s="54"/>
      <c r="AN149" s="15"/>
      <c r="AO149" s="24"/>
      <c r="AQ149" s="41">
        <f t="shared" si="11"/>
        <v>0</v>
      </c>
      <c r="AR149" s="71">
        <f t="shared" si="11"/>
        <v>0</v>
      </c>
      <c r="AS149">
        <f t="shared" si="12"/>
        <v>0</v>
      </c>
      <c r="AU149" s="32"/>
      <c r="AV149" s="32"/>
      <c r="AW149" s="32"/>
      <c r="AX149" s="32"/>
      <c r="AY149" s="32"/>
      <c r="AZ149" s="32"/>
      <c r="BA149" s="32"/>
      <c r="BB149" s="32"/>
    </row>
    <row r="150" spans="1:54" x14ac:dyDescent="0.25">
      <c r="A150" t="e">
        <f t="shared" si="9"/>
        <v>#VALUE!</v>
      </c>
      <c r="B150" s="6"/>
      <c r="C150" s="54"/>
      <c r="D150" s="15"/>
      <c r="E150" s="54"/>
      <c r="F150" s="15"/>
      <c r="G150" s="54"/>
      <c r="H150" s="15"/>
      <c r="I150" s="54"/>
      <c r="J150" s="15"/>
      <c r="K150" s="54"/>
      <c r="L150" s="15"/>
      <c r="M150" s="54"/>
      <c r="N150" s="15"/>
      <c r="O150" s="54"/>
      <c r="P150" s="15"/>
      <c r="Q150" s="54"/>
      <c r="R150" s="15"/>
      <c r="S150" s="54"/>
      <c r="T150" s="15"/>
      <c r="U150" s="54"/>
      <c r="V150" s="15"/>
      <c r="W150" s="54"/>
      <c r="X150" s="15"/>
      <c r="Y150" s="54"/>
      <c r="Z150" s="15"/>
      <c r="AA150" s="54"/>
      <c r="AB150" s="15"/>
      <c r="AC150" s="54"/>
      <c r="AD150" s="15"/>
      <c r="AE150" s="54"/>
      <c r="AF150" s="15"/>
      <c r="AG150" s="54"/>
      <c r="AH150" s="15"/>
      <c r="AI150" s="54"/>
      <c r="AJ150" s="15"/>
      <c r="AK150" s="54"/>
      <c r="AL150" s="15"/>
      <c r="AM150" s="54"/>
      <c r="AN150" s="15"/>
      <c r="AO150" s="24"/>
      <c r="AQ150" s="41">
        <f t="shared" si="11"/>
        <v>0</v>
      </c>
      <c r="AR150" s="71">
        <f t="shared" si="11"/>
        <v>0</v>
      </c>
      <c r="AS150">
        <f t="shared" si="12"/>
        <v>0</v>
      </c>
      <c r="AU150" s="32"/>
      <c r="AV150" s="32"/>
      <c r="AW150" s="32"/>
      <c r="AX150" s="32"/>
      <c r="AY150" s="32"/>
      <c r="AZ150" s="32"/>
      <c r="BA150" s="32"/>
      <c r="BB150" s="32"/>
    </row>
    <row r="151" spans="1:54" x14ac:dyDescent="0.25">
      <c r="A151" t="e">
        <f t="shared" si="9"/>
        <v>#VALUE!</v>
      </c>
      <c r="B151" s="6"/>
      <c r="C151" s="54"/>
      <c r="D151" s="15"/>
      <c r="E151" s="54"/>
      <c r="F151" s="15"/>
      <c r="G151" s="54"/>
      <c r="H151" s="15"/>
      <c r="I151" s="54"/>
      <c r="J151" s="15"/>
      <c r="K151" s="54"/>
      <c r="L151" s="15"/>
      <c r="M151" s="54"/>
      <c r="N151" s="15"/>
      <c r="O151" s="54"/>
      <c r="P151" s="15"/>
      <c r="Q151" s="54"/>
      <c r="R151" s="15"/>
      <c r="S151" s="54"/>
      <c r="T151" s="15"/>
      <c r="U151" s="54"/>
      <c r="V151" s="15"/>
      <c r="W151" s="54"/>
      <c r="X151" s="15"/>
      <c r="Y151" s="54"/>
      <c r="Z151" s="15"/>
      <c r="AA151" s="54"/>
      <c r="AB151" s="15"/>
      <c r="AC151" s="54"/>
      <c r="AD151" s="15"/>
      <c r="AE151" s="54"/>
      <c r="AF151" s="15"/>
      <c r="AG151" s="54"/>
      <c r="AH151" s="15"/>
      <c r="AI151" s="54"/>
      <c r="AJ151" s="15"/>
      <c r="AK151" s="54"/>
      <c r="AL151" s="15"/>
      <c r="AM151" s="54"/>
      <c r="AN151" s="15"/>
      <c r="AO151" s="24"/>
      <c r="AQ151" s="41">
        <f t="shared" si="11"/>
        <v>0</v>
      </c>
      <c r="AR151" s="71">
        <f t="shared" si="11"/>
        <v>0</v>
      </c>
      <c r="AS151">
        <f t="shared" si="12"/>
        <v>0</v>
      </c>
      <c r="AU151" s="32"/>
      <c r="AV151" s="32"/>
      <c r="AW151" s="32"/>
      <c r="AX151" s="32"/>
      <c r="AY151" s="32"/>
      <c r="AZ151" s="32"/>
      <c r="BA151" s="32"/>
      <c r="BB151" s="32"/>
    </row>
    <row r="152" spans="1:54" x14ac:dyDescent="0.25">
      <c r="A152" t="e">
        <f t="shared" si="9"/>
        <v>#VALUE!</v>
      </c>
      <c r="B152" s="6"/>
      <c r="C152" s="54"/>
      <c r="D152" s="15"/>
      <c r="E152" s="54"/>
      <c r="F152" s="15"/>
      <c r="G152" s="54"/>
      <c r="H152" s="15"/>
      <c r="I152" s="54"/>
      <c r="J152" s="15"/>
      <c r="K152" s="54"/>
      <c r="L152" s="15"/>
      <c r="M152" s="54"/>
      <c r="N152" s="15"/>
      <c r="O152" s="54"/>
      <c r="P152" s="15"/>
      <c r="Q152" s="54"/>
      <c r="R152" s="15"/>
      <c r="S152" s="54"/>
      <c r="T152" s="15"/>
      <c r="U152" s="54"/>
      <c r="V152" s="15"/>
      <c r="W152" s="54"/>
      <c r="X152" s="15"/>
      <c r="Y152" s="54"/>
      <c r="Z152" s="15"/>
      <c r="AA152" s="54"/>
      <c r="AB152" s="15"/>
      <c r="AC152" s="54"/>
      <c r="AD152" s="15"/>
      <c r="AE152" s="54"/>
      <c r="AF152" s="15"/>
      <c r="AG152" s="54"/>
      <c r="AH152" s="15"/>
      <c r="AI152" s="54"/>
      <c r="AJ152" s="15"/>
      <c r="AK152" s="54"/>
      <c r="AL152" s="15"/>
      <c r="AM152" s="54"/>
      <c r="AN152" s="15"/>
      <c r="AO152" s="24"/>
      <c r="AQ152" s="41">
        <f t="shared" si="11"/>
        <v>0</v>
      </c>
      <c r="AR152" s="71">
        <f t="shared" si="11"/>
        <v>0</v>
      </c>
      <c r="AS152">
        <f t="shared" si="12"/>
        <v>0</v>
      </c>
      <c r="AU152" s="32"/>
      <c r="AV152" s="32"/>
      <c r="AW152" s="32"/>
      <c r="AX152" s="32"/>
      <c r="AY152" s="32"/>
      <c r="AZ152" s="32"/>
      <c r="BA152" s="32"/>
      <c r="BB152" s="32"/>
    </row>
    <row r="153" spans="1:54" x14ac:dyDescent="0.25">
      <c r="A153" t="e">
        <f t="shared" si="9"/>
        <v>#VALUE!</v>
      </c>
      <c r="B153" s="6"/>
      <c r="C153" s="54"/>
      <c r="D153" s="15"/>
      <c r="E153" s="54"/>
      <c r="F153" s="15"/>
      <c r="G153" s="54"/>
      <c r="H153" s="15"/>
      <c r="I153" s="54"/>
      <c r="J153" s="15"/>
      <c r="K153" s="54"/>
      <c r="L153" s="15"/>
      <c r="M153" s="54"/>
      <c r="N153" s="15"/>
      <c r="O153" s="54"/>
      <c r="P153" s="15"/>
      <c r="Q153" s="54"/>
      <c r="R153" s="15"/>
      <c r="S153" s="54"/>
      <c r="T153" s="15"/>
      <c r="U153" s="54"/>
      <c r="V153" s="15"/>
      <c r="W153" s="54"/>
      <c r="X153" s="15"/>
      <c r="Y153" s="54"/>
      <c r="Z153" s="15"/>
      <c r="AA153" s="54"/>
      <c r="AB153" s="15"/>
      <c r="AC153" s="54"/>
      <c r="AD153" s="15"/>
      <c r="AE153" s="54"/>
      <c r="AF153" s="15"/>
      <c r="AG153" s="54"/>
      <c r="AH153" s="15"/>
      <c r="AI153" s="54"/>
      <c r="AJ153" s="15"/>
      <c r="AK153" s="54"/>
      <c r="AL153" s="15"/>
      <c r="AM153" s="54"/>
      <c r="AN153" s="15"/>
      <c r="AO153" s="24"/>
      <c r="AQ153" s="41">
        <f t="shared" si="11"/>
        <v>0</v>
      </c>
      <c r="AR153" s="71">
        <f t="shared" si="11"/>
        <v>0</v>
      </c>
      <c r="AS153">
        <f t="shared" si="12"/>
        <v>0</v>
      </c>
      <c r="AU153" s="32"/>
      <c r="AV153" s="32"/>
      <c r="AW153" s="32"/>
      <c r="AX153" s="32"/>
      <c r="AY153" s="32"/>
      <c r="AZ153" s="32"/>
      <c r="BA153" s="32"/>
      <c r="BB153" s="32"/>
    </row>
    <row r="154" spans="1:54" x14ac:dyDescent="0.25">
      <c r="A154" t="e">
        <f t="shared" si="9"/>
        <v>#VALUE!</v>
      </c>
      <c r="B154" s="6"/>
      <c r="C154" s="54"/>
      <c r="D154" s="15"/>
      <c r="E154" s="54"/>
      <c r="F154" s="15"/>
      <c r="G154" s="54"/>
      <c r="H154" s="15"/>
      <c r="I154" s="54"/>
      <c r="J154" s="15"/>
      <c r="K154" s="54"/>
      <c r="L154" s="15"/>
      <c r="M154" s="54"/>
      <c r="N154" s="15"/>
      <c r="O154" s="54"/>
      <c r="P154" s="15"/>
      <c r="Q154" s="54"/>
      <c r="R154" s="15"/>
      <c r="S154" s="54"/>
      <c r="T154" s="15"/>
      <c r="U154" s="54"/>
      <c r="V154" s="15"/>
      <c r="W154" s="54"/>
      <c r="X154" s="15"/>
      <c r="Y154" s="54"/>
      <c r="Z154" s="15"/>
      <c r="AA154" s="54"/>
      <c r="AB154" s="15"/>
      <c r="AC154" s="54"/>
      <c r="AD154" s="15"/>
      <c r="AE154" s="54"/>
      <c r="AF154" s="15"/>
      <c r="AG154" s="54"/>
      <c r="AH154" s="15"/>
      <c r="AI154" s="54"/>
      <c r="AJ154" s="15"/>
      <c r="AK154" s="54"/>
      <c r="AL154" s="15"/>
      <c r="AM154" s="54"/>
      <c r="AN154" s="15"/>
      <c r="AO154" s="24"/>
      <c r="AQ154" s="41">
        <f t="shared" si="11"/>
        <v>0</v>
      </c>
      <c r="AR154" s="71">
        <f t="shared" si="11"/>
        <v>0</v>
      </c>
      <c r="AS154">
        <f t="shared" si="12"/>
        <v>0</v>
      </c>
      <c r="AU154" s="32"/>
      <c r="AV154" s="32"/>
      <c r="AW154" s="32"/>
      <c r="AX154" s="32"/>
      <c r="AY154" s="32"/>
      <c r="AZ154" s="32"/>
      <c r="BA154" s="32"/>
      <c r="BB154" s="32"/>
    </row>
    <row r="155" spans="1:54" x14ac:dyDescent="0.25">
      <c r="A155" t="e">
        <f t="shared" si="9"/>
        <v>#VALUE!</v>
      </c>
      <c r="B155" s="6"/>
      <c r="C155" s="54"/>
      <c r="D155" s="15"/>
      <c r="E155" s="54"/>
      <c r="F155" s="15"/>
      <c r="G155" s="54"/>
      <c r="H155" s="15"/>
      <c r="I155" s="54"/>
      <c r="J155" s="15"/>
      <c r="K155" s="54"/>
      <c r="L155" s="15"/>
      <c r="M155" s="54"/>
      <c r="N155" s="15"/>
      <c r="O155" s="54"/>
      <c r="P155" s="15"/>
      <c r="Q155" s="54"/>
      <c r="R155" s="15"/>
      <c r="S155" s="54"/>
      <c r="T155" s="15"/>
      <c r="U155" s="54"/>
      <c r="V155" s="15"/>
      <c r="W155" s="54"/>
      <c r="X155" s="15"/>
      <c r="Y155" s="54"/>
      <c r="Z155" s="15"/>
      <c r="AA155" s="54"/>
      <c r="AB155" s="15"/>
      <c r="AC155" s="54"/>
      <c r="AD155" s="15"/>
      <c r="AE155" s="54"/>
      <c r="AF155" s="15"/>
      <c r="AG155" s="54"/>
      <c r="AH155" s="15"/>
      <c r="AI155" s="54"/>
      <c r="AJ155" s="15"/>
      <c r="AK155" s="54"/>
      <c r="AL155" s="15"/>
      <c r="AM155" s="54"/>
      <c r="AN155" s="15"/>
      <c r="AO155" s="24"/>
      <c r="AQ155" s="41">
        <f t="shared" si="11"/>
        <v>0</v>
      </c>
      <c r="AR155" s="71">
        <f t="shared" si="11"/>
        <v>0</v>
      </c>
      <c r="AS155">
        <f t="shared" si="12"/>
        <v>0</v>
      </c>
      <c r="AU155" s="32"/>
      <c r="AV155" s="32"/>
      <c r="AW155" s="32"/>
      <c r="AX155" s="32"/>
      <c r="AY155" s="32"/>
      <c r="AZ155" s="32"/>
      <c r="BA155" s="32"/>
      <c r="BB155" s="32"/>
    </row>
    <row r="156" spans="1:54" x14ac:dyDescent="0.25">
      <c r="A156" t="e">
        <f t="shared" ref="A156:A200" si="13">+A155+1</f>
        <v>#VALUE!</v>
      </c>
      <c r="B156" s="6"/>
      <c r="C156" s="54"/>
      <c r="D156" s="15"/>
      <c r="E156" s="54"/>
      <c r="F156" s="15"/>
      <c r="G156" s="54"/>
      <c r="H156" s="15"/>
      <c r="I156" s="54"/>
      <c r="J156" s="15"/>
      <c r="K156" s="54"/>
      <c r="L156" s="15"/>
      <c r="M156" s="54"/>
      <c r="N156" s="15"/>
      <c r="O156" s="54"/>
      <c r="P156" s="15"/>
      <c r="Q156" s="54"/>
      <c r="R156" s="15"/>
      <c r="S156" s="54"/>
      <c r="T156" s="15"/>
      <c r="U156" s="54"/>
      <c r="V156" s="15"/>
      <c r="W156" s="54"/>
      <c r="X156" s="15"/>
      <c r="Y156" s="54"/>
      <c r="Z156" s="15"/>
      <c r="AA156" s="54"/>
      <c r="AB156" s="15"/>
      <c r="AC156" s="54"/>
      <c r="AD156" s="15"/>
      <c r="AE156" s="54"/>
      <c r="AF156" s="15"/>
      <c r="AG156" s="54"/>
      <c r="AH156" s="15"/>
      <c r="AI156" s="54"/>
      <c r="AJ156" s="15"/>
      <c r="AK156" s="54"/>
      <c r="AL156" s="15"/>
      <c r="AM156" s="54"/>
      <c r="AN156" s="15"/>
      <c r="AO156" s="24"/>
      <c r="AQ156" s="41">
        <f t="shared" si="11"/>
        <v>0</v>
      </c>
      <c r="AR156" s="71">
        <f t="shared" si="11"/>
        <v>0</v>
      </c>
      <c r="AS156">
        <f t="shared" si="12"/>
        <v>0</v>
      </c>
      <c r="AU156" s="32"/>
      <c r="AV156" s="32"/>
      <c r="AW156" s="32"/>
      <c r="AX156" s="32"/>
      <c r="AY156" s="32"/>
      <c r="AZ156" s="32"/>
      <c r="BA156" s="32"/>
      <c r="BB156" s="32"/>
    </row>
    <row r="157" spans="1:54" x14ac:dyDescent="0.25">
      <c r="A157" t="e">
        <f t="shared" si="13"/>
        <v>#VALUE!</v>
      </c>
      <c r="B157" s="6"/>
      <c r="C157" s="54"/>
      <c r="D157" s="15"/>
      <c r="E157" s="54"/>
      <c r="F157" s="15"/>
      <c r="G157" s="54"/>
      <c r="H157" s="15"/>
      <c r="I157" s="54"/>
      <c r="J157" s="15"/>
      <c r="K157" s="54"/>
      <c r="L157" s="15"/>
      <c r="M157" s="54"/>
      <c r="N157" s="15"/>
      <c r="O157" s="54"/>
      <c r="P157" s="15"/>
      <c r="Q157" s="54"/>
      <c r="R157" s="15"/>
      <c r="S157" s="54"/>
      <c r="T157" s="15"/>
      <c r="U157" s="54"/>
      <c r="V157" s="15"/>
      <c r="W157" s="54"/>
      <c r="X157" s="15"/>
      <c r="Y157" s="54"/>
      <c r="Z157" s="15"/>
      <c r="AA157" s="54"/>
      <c r="AB157" s="15"/>
      <c r="AC157" s="54"/>
      <c r="AD157" s="15"/>
      <c r="AE157" s="54"/>
      <c r="AF157" s="15"/>
      <c r="AG157" s="54"/>
      <c r="AH157" s="15"/>
      <c r="AI157" s="54"/>
      <c r="AJ157" s="15"/>
      <c r="AK157" s="54"/>
      <c r="AL157" s="15"/>
      <c r="AM157" s="54"/>
      <c r="AN157" s="15"/>
      <c r="AO157" s="24"/>
      <c r="AQ157" s="41">
        <f t="shared" si="11"/>
        <v>0</v>
      </c>
      <c r="AR157" s="71">
        <f t="shared" si="11"/>
        <v>0</v>
      </c>
      <c r="AS157">
        <f t="shared" si="12"/>
        <v>0</v>
      </c>
      <c r="AU157" s="32"/>
      <c r="AV157" s="32"/>
      <c r="AW157" s="32"/>
      <c r="AX157" s="32"/>
      <c r="AY157" s="32"/>
      <c r="AZ157" s="32"/>
      <c r="BA157" s="32"/>
      <c r="BB157" s="32"/>
    </row>
    <row r="158" spans="1:54" x14ac:dyDescent="0.25">
      <c r="A158" t="e">
        <f t="shared" si="13"/>
        <v>#VALUE!</v>
      </c>
      <c r="B158" s="6"/>
      <c r="C158" s="54"/>
      <c r="D158" s="15"/>
      <c r="E158" s="54"/>
      <c r="F158" s="15"/>
      <c r="G158" s="54"/>
      <c r="H158" s="15"/>
      <c r="I158" s="54"/>
      <c r="J158" s="15"/>
      <c r="K158" s="54"/>
      <c r="L158" s="15"/>
      <c r="M158" s="54"/>
      <c r="N158" s="15"/>
      <c r="O158" s="54"/>
      <c r="P158" s="15"/>
      <c r="Q158" s="54"/>
      <c r="R158" s="15"/>
      <c r="S158" s="54"/>
      <c r="T158" s="15"/>
      <c r="U158" s="54"/>
      <c r="V158" s="15"/>
      <c r="W158" s="54"/>
      <c r="X158" s="15"/>
      <c r="Y158" s="54"/>
      <c r="Z158" s="15"/>
      <c r="AA158" s="54"/>
      <c r="AB158" s="15"/>
      <c r="AC158" s="54"/>
      <c r="AD158" s="15"/>
      <c r="AE158" s="54"/>
      <c r="AF158" s="15"/>
      <c r="AG158" s="54"/>
      <c r="AH158" s="15"/>
      <c r="AI158" s="54"/>
      <c r="AJ158" s="15"/>
      <c r="AK158" s="54"/>
      <c r="AL158" s="15"/>
      <c r="AM158" s="54"/>
      <c r="AN158" s="15"/>
      <c r="AO158" s="24"/>
      <c r="AQ158" s="41">
        <f t="shared" si="11"/>
        <v>0</v>
      </c>
      <c r="AR158" s="71">
        <f t="shared" si="11"/>
        <v>0</v>
      </c>
      <c r="AS158">
        <f t="shared" si="12"/>
        <v>0</v>
      </c>
      <c r="AU158" s="32"/>
      <c r="AV158" s="32"/>
      <c r="AW158" s="32"/>
      <c r="AX158" s="32"/>
      <c r="AY158" s="32"/>
      <c r="AZ158" s="32"/>
      <c r="BA158" s="32"/>
      <c r="BB158" s="32"/>
    </row>
    <row r="159" spans="1:54" x14ac:dyDescent="0.25">
      <c r="A159" t="e">
        <f t="shared" si="13"/>
        <v>#VALUE!</v>
      </c>
      <c r="B159" s="6"/>
      <c r="C159" s="54"/>
      <c r="D159" s="15"/>
      <c r="E159" s="54"/>
      <c r="F159" s="15"/>
      <c r="G159" s="54"/>
      <c r="H159" s="15"/>
      <c r="I159" s="54"/>
      <c r="J159" s="15"/>
      <c r="K159" s="54"/>
      <c r="L159" s="15"/>
      <c r="M159" s="54"/>
      <c r="N159" s="15"/>
      <c r="O159" s="54"/>
      <c r="P159" s="15"/>
      <c r="Q159" s="54"/>
      <c r="R159" s="15"/>
      <c r="S159" s="54"/>
      <c r="T159" s="15"/>
      <c r="U159" s="54"/>
      <c r="V159" s="15"/>
      <c r="W159" s="54"/>
      <c r="X159" s="15"/>
      <c r="Y159" s="54"/>
      <c r="Z159" s="15"/>
      <c r="AA159" s="54"/>
      <c r="AB159" s="15"/>
      <c r="AC159" s="54"/>
      <c r="AD159" s="15"/>
      <c r="AE159" s="54"/>
      <c r="AF159" s="15"/>
      <c r="AG159" s="54"/>
      <c r="AH159" s="15"/>
      <c r="AI159" s="54"/>
      <c r="AJ159" s="15"/>
      <c r="AK159" s="54"/>
      <c r="AL159" s="15"/>
      <c r="AM159" s="54"/>
      <c r="AN159" s="15"/>
      <c r="AO159" s="24"/>
      <c r="AQ159" s="41">
        <f t="shared" si="11"/>
        <v>0</v>
      </c>
      <c r="AR159" s="71">
        <f t="shared" si="11"/>
        <v>0</v>
      </c>
      <c r="AS159">
        <f t="shared" si="12"/>
        <v>0</v>
      </c>
      <c r="AU159" s="32"/>
      <c r="AV159" s="32"/>
      <c r="AW159" s="32"/>
      <c r="AX159" s="32"/>
      <c r="AY159" s="32"/>
      <c r="AZ159" s="32"/>
      <c r="BA159" s="32"/>
      <c r="BB159" s="32"/>
    </row>
    <row r="160" spans="1:54" x14ac:dyDescent="0.25">
      <c r="A160" t="e">
        <f t="shared" si="13"/>
        <v>#VALUE!</v>
      </c>
      <c r="B160" s="6"/>
      <c r="C160" s="54"/>
      <c r="D160" s="15"/>
      <c r="E160" s="54"/>
      <c r="F160" s="15"/>
      <c r="G160" s="54"/>
      <c r="H160" s="15"/>
      <c r="I160" s="54"/>
      <c r="J160" s="15"/>
      <c r="K160" s="54"/>
      <c r="L160" s="15"/>
      <c r="M160" s="54"/>
      <c r="N160" s="15"/>
      <c r="O160" s="54"/>
      <c r="P160" s="15"/>
      <c r="Q160" s="54"/>
      <c r="R160" s="15"/>
      <c r="S160" s="54"/>
      <c r="T160" s="15"/>
      <c r="U160" s="54"/>
      <c r="V160" s="15"/>
      <c r="W160" s="54"/>
      <c r="X160" s="15"/>
      <c r="Y160" s="54"/>
      <c r="Z160" s="15"/>
      <c r="AA160" s="54"/>
      <c r="AB160" s="15"/>
      <c r="AC160" s="54"/>
      <c r="AD160" s="15"/>
      <c r="AE160" s="54"/>
      <c r="AF160" s="15"/>
      <c r="AG160" s="54"/>
      <c r="AH160" s="15"/>
      <c r="AI160" s="54"/>
      <c r="AJ160" s="15"/>
      <c r="AK160" s="54"/>
      <c r="AL160" s="15"/>
      <c r="AM160" s="54"/>
      <c r="AN160" s="15"/>
      <c r="AO160" s="24"/>
      <c r="AQ160" s="41">
        <f t="shared" si="11"/>
        <v>0</v>
      </c>
      <c r="AR160" s="71">
        <f t="shared" si="11"/>
        <v>0</v>
      </c>
      <c r="AS160">
        <f t="shared" si="12"/>
        <v>0</v>
      </c>
      <c r="AU160" s="32"/>
      <c r="AV160" s="32"/>
      <c r="AW160" s="32"/>
      <c r="AX160" s="32"/>
      <c r="AY160" s="32"/>
      <c r="AZ160" s="32"/>
      <c r="BA160" s="32"/>
      <c r="BB160" s="32"/>
    </row>
    <row r="161" spans="1:54" x14ac:dyDescent="0.25">
      <c r="A161" t="e">
        <f t="shared" si="13"/>
        <v>#VALUE!</v>
      </c>
      <c r="B161" s="6"/>
      <c r="C161" s="54"/>
      <c r="D161" s="15"/>
      <c r="E161" s="54"/>
      <c r="F161" s="15"/>
      <c r="G161" s="54"/>
      <c r="H161" s="15"/>
      <c r="I161" s="54"/>
      <c r="J161" s="15"/>
      <c r="K161" s="54"/>
      <c r="L161" s="15"/>
      <c r="M161" s="54"/>
      <c r="N161" s="15"/>
      <c r="O161" s="54"/>
      <c r="P161" s="15"/>
      <c r="Q161" s="54"/>
      <c r="R161" s="15"/>
      <c r="S161" s="54"/>
      <c r="T161" s="15"/>
      <c r="U161" s="54"/>
      <c r="V161" s="15"/>
      <c r="W161" s="54"/>
      <c r="X161" s="15"/>
      <c r="Y161" s="54"/>
      <c r="Z161" s="15"/>
      <c r="AA161" s="54"/>
      <c r="AB161" s="15"/>
      <c r="AC161" s="54"/>
      <c r="AD161" s="15"/>
      <c r="AE161" s="54"/>
      <c r="AF161" s="15"/>
      <c r="AG161" s="54"/>
      <c r="AH161" s="15"/>
      <c r="AI161" s="54"/>
      <c r="AJ161" s="15"/>
      <c r="AK161" s="54"/>
      <c r="AL161" s="15"/>
      <c r="AM161" s="54"/>
      <c r="AN161" s="15"/>
      <c r="AO161" s="24"/>
      <c r="AQ161" s="41">
        <f t="shared" si="11"/>
        <v>0</v>
      </c>
      <c r="AR161" s="71">
        <f t="shared" si="11"/>
        <v>0</v>
      </c>
      <c r="AS161">
        <f t="shared" si="12"/>
        <v>0</v>
      </c>
      <c r="AU161" s="32"/>
      <c r="AV161" s="32"/>
      <c r="AW161" s="32"/>
      <c r="AX161" s="32"/>
      <c r="AY161" s="32"/>
      <c r="AZ161" s="32"/>
      <c r="BA161" s="32"/>
      <c r="BB161" s="32"/>
    </row>
    <row r="162" spans="1:54" x14ac:dyDescent="0.25">
      <c r="A162" t="e">
        <f t="shared" si="13"/>
        <v>#VALUE!</v>
      </c>
      <c r="B162" s="6"/>
      <c r="C162" s="54"/>
      <c r="D162" s="15"/>
      <c r="E162" s="54"/>
      <c r="F162" s="15"/>
      <c r="G162" s="54"/>
      <c r="H162" s="15"/>
      <c r="I162" s="54"/>
      <c r="J162" s="15"/>
      <c r="K162" s="54"/>
      <c r="L162" s="15"/>
      <c r="M162" s="54"/>
      <c r="N162" s="15"/>
      <c r="O162" s="54"/>
      <c r="P162" s="15"/>
      <c r="Q162" s="54"/>
      <c r="R162" s="15"/>
      <c r="S162" s="54"/>
      <c r="T162" s="15"/>
      <c r="U162" s="54"/>
      <c r="V162" s="15"/>
      <c r="W162" s="54"/>
      <c r="X162" s="15"/>
      <c r="Y162" s="54"/>
      <c r="Z162" s="15"/>
      <c r="AA162" s="54"/>
      <c r="AB162" s="15"/>
      <c r="AC162" s="54"/>
      <c r="AD162" s="15"/>
      <c r="AE162" s="54"/>
      <c r="AF162" s="15"/>
      <c r="AG162" s="54"/>
      <c r="AH162" s="15"/>
      <c r="AI162" s="54"/>
      <c r="AJ162" s="15"/>
      <c r="AK162" s="54"/>
      <c r="AL162" s="15"/>
      <c r="AM162" s="54"/>
      <c r="AN162" s="15"/>
      <c r="AO162" s="24"/>
      <c r="AQ162" s="41">
        <f t="shared" si="11"/>
        <v>0</v>
      </c>
      <c r="AR162" s="71">
        <f t="shared" si="11"/>
        <v>0</v>
      </c>
      <c r="AS162">
        <f t="shared" si="12"/>
        <v>0</v>
      </c>
      <c r="AU162" s="32"/>
      <c r="AV162" s="32"/>
      <c r="AW162" s="32"/>
      <c r="AX162" s="32"/>
      <c r="AY162" s="32"/>
      <c r="AZ162" s="32"/>
      <c r="BA162" s="32"/>
      <c r="BB162" s="32"/>
    </row>
    <row r="163" spans="1:54" x14ac:dyDescent="0.25">
      <c r="A163" t="e">
        <f t="shared" si="13"/>
        <v>#VALUE!</v>
      </c>
      <c r="B163" s="6"/>
      <c r="C163" s="54"/>
      <c r="D163" s="15"/>
      <c r="E163" s="54"/>
      <c r="F163" s="15"/>
      <c r="G163" s="54"/>
      <c r="H163" s="15"/>
      <c r="I163" s="54"/>
      <c r="J163" s="15"/>
      <c r="K163" s="54"/>
      <c r="L163" s="15"/>
      <c r="M163" s="54"/>
      <c r="N163" s="15"/>
      <c r="O163" s="54"/>
      <c r="P163" s="15"/>
      <c r="Q163" s="54"/>
      <c r="R163" s="15"/>
      <c r="S163" s="54"/>
      <c r="T163" s="15"/>
      <c r="U163" s="54"/>
      <c r="V163" s="15"/>
      <c r="W163" s="54"/>
      <c r="X163" s="15"/>
      <c r="Y163" s="54"/>
      <c r="Z163" s="15"/>
      <c r="AA163" s="54"/>
      <c r="AB163" s="15"/>
      <c r="AC163" s="54"/>
      <c r="AD163" s="15"/>
      <c r="AE163" s="54"/>
      <c r="AF163" s="15"/>
      <c r="AG163" s="54"/>
      <c r="AH163" s="15"/>
      <c r="AI163" s="54"/>
      <c r="AJ163" s="15"/>
      <c r="AK163" s="54"/>
      <c r="AL163" s="15"/>
      <c r="AM163" s="54"/>
      <c r="AN163" s="15"/>
      <c r="AO163" s="24"/>
      <c r="AQ163" s="41">
        <f t="shared" si="11"/>
        <v>0</v>
      </c>
      <c r="AR163" s="71">
        <f t="shared" si="11"/>
        <v>0</v>
      </c>
      <c r="AS163">
        <f t="shared" si="12"/>
        <v>0</v>
      </c>
      <c r="AU163" s="32"/>
      <c r="AV163" s="32"/>
      <c r="AW163" s="32"/>
      <c r="AX163" s="32"/>
      <c r="AY163" s="32"/>
      <c r="AZ163" s="32"/>
      <c r="BA163" s="32"/>
      <c r="BB163" s="32"/>
    </row>
    <row r="164" spans="1:54" x14ac:dyDescent="0.25">
      <c r="A164" t="e">
        <f t="shared" si="13"/>
        <v>#VALUE!</v>
      </c>
      <c r="B164" s="6"/>
      <c r="C164" s="54"/>
      <c r="D164" s="15"/>
      <c r="E164" s="54"/>
      <c r="F164" s="15"/>
      <c r="G164" s="54"/>
      <c r="H164" s="15"/>
      <c r="I164" s="54"/>
      <c r="J164" s="15"/>
      <c r="K164" s="54"/>
      <c r="L164" s="15"/>
      <c r="M164" s="54"/>
      <c r="N164" s="15"/>
      <c r="O164" s="54"/>
      <c r="P164" s="15"/>
      <c r="Q164" s="54"/>
      <c r="R164" s="15"/>
      <c r="S164" s="54"/>
      <c r="T164" s="15"/>
      <c r="U164" s="54"/>
      <c r="V164" s="15"/>
      <c r="W164" s="54"/>
      <c r="X164" s="15"/>
      <c r="Y164" s="54"/>
      <c r="Z164" s="15"/>
      <c r="AA164" s="54"/>
      <c r="AB164" s="15"/>
      <c r="AC164" s="54"/>
      <c r="AD164" s="15"/>
      <c r="AE164" s="54"/>
      <c r="AF164" s="15"/>
      <c r="AG164" s="54"/>
      <c r="AH164" s="15"/>
      <c r="AI164" s="54"/>
      <c r="AJ164" s="15"/>
      <c r="AK164" s="54"/>
      <c r="AL164" s="15"/>
      <c r="AM164" s="54"/>
      <c r="AN164" s="15"/>
      <c r="AO164" s="24"/>
      <c r="AQ164" s="41">
        <f t="shared" si="11"/>
        <v>0</v>
      </c>
      <c r="AR164" s="71">
        <f t="shared" si="11"/>
        <v>0</v>
      </c>
      <c r="AS164">
        <f t="shared" si="12"/>
        <v>0</v>
      </c>
      <c r="AU164" s="32"/>
      <c r="AV164" s="32"/>
      <c r="AW164" s="32"/>
      <c r="AX164" s="32"/>
      <c r="AY164" s="32"/>
      <c r="AZ164" s="32"/>
      <c r="BA164" s="32"/>
      <c r="BB164" s="32"/>
    </row>
    <row r="165" spans="1:54" x14ac:dyDescent="0.25">
      <c r="A165" t="e">
        <f t="shared" si="13"/>
        <v>#VALUE!</v>
      </c>
      <c r="B165" s="6"/>
      <c r="C165" s="54"/>
      <c r="D165" s="15"/>
      <c r="E165" s="54"/>
      <c r="F165" s="15"/>
      <c r="G165" s="54"/>
      <c r="H165" s="15"/>
      <c r="I165" s="54"/>
      <c r="J165" s="15"/>
      <c r="K165" s="54"/>
      <c r="L165" s="15"/>
      <c r="M165" s="54"/>
      <c r="N165" s="15"/>
      <c r="O165" s="54"/>
      <c r="P165" s="15"/>
      <c r="Q165" s="54"/>
      <c r="R165" s="15"/>
      <c r="S165" s="54"/>
      <c r="T165" s="15"/>
      <c r="U165" s="54"/>
      <c r="V165" s="15"/>
      <c r="W165" s="54"/>
      <c r="X165" s="15"/>
      <c r="Y165" s="54"/>
      <c r="Z165" s="15"/>
      <c r="AA165" s="54"/>
      <c r="AB165" s="15"/>
      <c r="AC165" s="54"/>
      <c r="AD165" s="15"/>
      <c r="AE165" s="54"/>
      <c r="AF165" s="15"/>
      <c r="AG165" s="54"/>
      <c r="AH165" s="15"/>
      <c r="AI165" s="54"/>
      <c r="AJ165" s="15"/>
      <c r="AK165" s="54"/>
      <c r="AL165" s="15"/>
      <c r="AM165" s="54"/>
      <c r="AN165" s="15"/>
      <c r="AO165" s="24"/>
      <c r="AQ165" s="41">
        <f t="shared" si="11"/>
        <v>0</v>
      </c>
      <c r="AR165" s="71">
        <f t="shared" si="11"/>
        <v>0</v>
      </c>
      <c r="AS165">
        <f t="shared" si="12"/>
        <v>0</v>
      </c>
      <c r="AU165" s="32"/>
      <c r="AV165" s="32"/>
      <c r="AW165" s="32"/>
      <c r="AX165" s="32"/>
      <c r="AY165" s="32"/>
      <c r="AZ165" s="32"/>
      <c r="BA165" s="32"/>
      <c r="BB165" s="32"/>
    </row>
    <row r="166" spans="1:54" x14ac:dyDescent="0.25">
      <c r="A166" t="e">
        <f t="shared" si="13"/>
        <v>#VALUE!</v>
      </c>
      <c r="B166" s="6"/>
      <c r="C166" s="54"/>
      <c r="D166" s="15"/>
      <c r="E166" s="54"/>
      <c r="F166" s="15"/>
      <c r="G166" s="54"/>
      <c r="H166" s="15"/>
      <c r="I166" s="54"/>
      <c r="J166" s="15"/>
      <c r="K166" s="54"/>
      <c r="L166" s="15"/>
      <c r="M166" s="54"/>
      <c r="N166" s="15"/>
      <c r="O166" s="54"/>
      <c r="P166" s="15"/>
      <c r="Q166" s="54"/>
      <c r="R166" s="15"/>
      <c r="S166" s="54"/>
      <c r="T166" s="15"/>
      <c r="U166" s="54"/>
      <c r="V166" s="15"/>
      <c r="W166" s="54"/>
      <c r="X166" s="15"/>
      <c r="Y166" s="54"/>
      <c r="Z166" s="15"/>
      <c r="AA166" s="54"/>
      <c r="AB166" s="15"/>
      <c r="AC166" s="54"/>
      <c r="AD166" s="15"/>
      <c r="AE166" s="54"/>
      <c r="AF166" s="15"/>
      <c r="AG166" s="54"/>
      <c r="AH166" s="15"/>
      <c r="AI166" s="54"/>
      <c r="AJ166" s="15"/>
      <c r="AK166" s="54"/>
      <c r="AL166" s="15"/>
      <c r="AM166" s="54"/>
      <c r="AN166" s="15"/>
      <c r="AO166" s="24"/>
      <c r="AQ166" s="41">
        <f t="shared" si="11"/>
        <v>0</v>
      </c>
      <c r="AR166" s="71">
        <f t="shared" si="11"/>
        <v>0</v>
      </c>
      <c r="AS166">
        <f t="shared" si="12"/>
        <v>0</v>
      </c>
      <c r="AU166" s="32"/>
      <c r="AV166" s="32"/>
      <c r="AW166" s="32"/>
      <c r="AX166" s="32"/>
      <c r="AY166" s="32"/>
      <c r="AZ166" s="32"/>
      <c r="BA166" s="32"/>
      <c r="BB166" s="32"/>
    </row>
    <row r="167" spans="1:54" x14ac:dyDescent="0.25">
      <c r="A167" t="e">
        <f t="shared" si="13"/>
        <v>#VALUE!</v>
      </c>
      <c r="B167" s="6"/>
      <c r="C167" s="54"/>
      <c r="D167" s="15"/>
      <c r="E167" s="54"/>
      <c r="F167" s="15"/>
      <c r="G167" s="54"/>
      <c r="H167" s="15"/>
      <c r="I167" s="54"/>
      <c r="J167" s="15"/>
      <c r="K167" s="54"/>
      <c r="L167" s="15"/>
      <c r="M167" s="54"/>
      <c r="N167" s="15"/>
      <c r="O167" s="54"/>
      <c r="P167" s="15"/>
      <c r="Q167" s="54"/>
      <c r="R167" s="15"/>
      <c r="S167" s="54"/>
      <c r="T167" s="15"/>
      <c r="U167" s="54"/>
      <c r="V167" s="15"/>
      <c r="W167" s="54"/>
      <c r="X167" s="15"/>
      <c r="Y167" s="54"/>
      <c r="Z167" s="15"/>
      <c r="AA167" s="54"/>
      <c r="AB167" s="15"/>
      <c r="AC167" s="54"/>
      <c r="AD167" s="15"/>
      <c r="AE167" s="54"/>
      <c r="AF167" s="15"/>
      <c r="AG167" s="54"/>
      <c r="AH167" s="15"/>
      <c r="AI167" s="54"/>
      <c r="AJ167" s="15"/>
      <c r="AK167" s="54"/>
      <c r="AL167" s="15"/>
      <c r="AM167" s="54"/>
      <c r="AN167" s="15"/>
      <c r="AO167" s="24"/>
      <c r="AQ167" s="41">
        <f t="shared" si="11"/>
        <v>0</v>
      </c>
      <c r="AR167" s="71">
        <f t="shared" si="11"/>
        <v>0</v>
      </c>
      <c r="AS167">
        <f t="shared" si="12"/>
        <v>0</v>
      </c>
      <c r="AU167" s="32"/>
      <c r="AV167" s="32"/>
      <c r="AW167" s="32"/>
      <c r="AX167" s="32"/>
      <c r="AY167" s="32"/>
      <c r="AZ167" s="32"/>
      <c r="BA167" s="32"/>
      <c r="BB167" s="32"/>
    </row>
    <row r="168" spans="1:54" x14ac:dyDescent="0.25">
      <c r="A168" t="e">
        <f t="shared" si="13"/>
        <v>#VALUE!</v>
      </c>
      <c r="B168" s="6"/>
      <c r="C168" s="54"/>
      <c r="D168" s="15"/>
      <c r="E168" s="54"/>
      <c r="F168" s="15"/>
      <c r="G168" s="54"/>
      <c r="H168" s="15"/>
      <c r="I168" s="54"/>
      <c r="J168" s="15"/>
      <c r="K168" s="54"/>
      <c r="L168" s="15"/>
      <c r="M168" s="54"/>
      <c r="N168" s="15"/>
      <c r="O168" s="54"/>
      <c r="P168" s="15"/>
      <c r="Q168" s="54"/>
      <c r="R168" s="15"/>
      <c r="S168" s="54"/>
      <c r="T168" s="15"/>
      <c r="U168" s="54"/>
      <c r="V168" s="15"/>
      <c r="W168" s="54"/>
      <c r="X168" s="15"/>
      <c r="Y168" s="54"/>
      <c r="Z168" s="15"/>
      <c r="AA168" s="54"/>
      <c r="AB168" s="15"/>
      <c r="AC168" s="54"/>
      <c r="AD168" s="15"/>
      <c r="AE168" s="54"/>
      <c r="AF168" s="15"/>
      <c r="AG168" s="54"/>
      <c r="AH168" s="15"/>
      <c r="AI168" s="54"/>
      <c r="AJ168" s="15"/>
      <c r="AK168" s="54"/>
      <c r="AL168" s="15"/>
      <c r="AM168" s="54"/>
      <c r="AN168" s="15"/>
      <c r="AO168" s="24"/>
      <c r="AQ168" s="41">
        <f t="shared" si="11"/>
        <v>0</v>
      </c>
      <c r="AR168" s="71">
        <f t="shared" si="11"/>
        <v>0</v>
      </c>
      <c r="AS168">
        <f t="shared" si="12"/>
        <v>0</v>
      </c>
      <c r="AU168" s="32"/>
      <c r="AV168" s="32"/>
      <c r="AW168" s="32"/>
      <c r="AX168" s="32"/>
      <c r="AY168" s="32"/>
      <c r="AZ168" s="32"/>
      <c r="BA168" s="32"/>
      <c r="BB168" s="32"/>
    </row>
    <row r="169" spans="1:54" x14ac:dyDescent="0.25">
      <c r="A169" t="e">
        <f t="shared" si="13"/>
        <v>#VALUE!</v>
      </c>
      <c r="B169" s="6"/>
      <c r="C169" s="54"/>
      <c r="D169" s="15"/>
      <c r="E169" s="54"/>
      <c r="F169" s="15"/>
      <c r="G169" s="54"/>
      <c r="H169" s="15"/>
      <c r="I169" s="54"/>
      <c r="J169" s="15"/>
      <c r="K169" s="54"/>
      <c r="L169" s="15"/>
      <c r="M169" s="54"/>
      <c r="N169" s="15"/>
      <c r="O169" s="54"/>
      <c r="P169" s="15"/>
      <c r="Q169" s="54"/>
      <c r="R169" s="15"/>
      <c r="S169" s="54"/>
      <c r="T169" s="15"/>
      <c r="U169" s="54"/>
      <c r="V169" s="15"/>
      <c r="W169" s="54"/>
      <c r="X169" s="15"/>
      <c r="Y169" s="54"/>
      <c r="Z169" s="15"/>
      <c r="AA169" s="54"/>
      <c r="AB169" s="15"/>
      <c r="AC169" s="54"/>
      <c r="AD169" s="15"/>
      <c r="AE169" s="54"/>
      <c r="AF169" s="15"/>
      <c r="AG169" s="54"/>
      <c r="AH169" s="15"/>
      <c r="AI169" s="54"/>
      <c r="AJ169" s="15"/>
      <c r="AK169" s="54"/>
      <c r="AL169" s="15"/>
      <c r="AM169" s="54"/>
      <c r="AN169" s="15"/>
      <c r="AO169" s="24"/>
      <c r="AQ169" s="41">
        <f t="shared" si="11"/>
        <v>0</v>
      </c>
      <c r="AR169" s="71">
        <f t="shared" si="11"/>
        <v>0</v>
      </c>
      <c r="AS169">
        <f t="shared" si="12"/>
        <v>0</v>
      </c>
      <c r="AU169" s="32"/>
      <c r="AV169" s="32"/>
      <c r="AW169" s="32"/>
      <c r="AX169" s="32"/>
      <c r="AY169" s="32"/>
      <c r="AZ169" s="32"/>
      <c r="BA169" s="32"/>
      <c r="BB169" s="32"/>
    </row>
    <row r="170" spans="1:54" x14ac:dyDescent="0.25">
      <c r="A170" t="e">
        <f t="shared" si="13"/>
        <v>#VALUE!</v>
      </c>
      <c r="B170" s="6"/>
      <c r="C170" s="54"/>
      <c r="D170" s="15"/>
      <c r="E170" s="54"/>
      <c r="F170" s="15"/>
      <c r="G170" s="54"/>
      <c r="H170" s="15"/>
      <c r="I170" s="54"/>
      <c r="J170" s="15"/>
      <c r="K170" s="54"/>
      <c r="L170" s="15"/>
      <c r="M170" s="54"/>
      <c r="N170" s="15"/>
      <c r="O170" s="54"/>
      <c r="P170" s="15"/>
      <c r="Q170" s="54"/>
      <c r="R170" s="15"/>
      <c r="S170" s="54"/>
      <c r="T170" s="15"/>
      <c r="U170" s="54"/>
      <c r="V170" s="15"/>
      <c r="W170" s="54"/>
      <c r="X170" s="15"/>
      <c r="Y170" s="54"/>
      <c r="Z170" s="15"/>
      <c r="AA170" s="54"/>
      <c r="AB170" s="15"/>
      <c r="AC170" s="54"/>
      <c r="AD170" s="15"/>
      <c r="AE170" s="54"/>
      <c r="AF170" s="15"/>
      <c r="AG170" s="54"/>
      <c r="AH170" s="15"/>
      <c r="AI170" s="54"/>
      <c r="AJ170" s="15"/>
      <c r="AK170" s="54"/>
      <c r="AL170" s="15"/>
      <c r="AM170" s="54"/>
      <c r="AN170" s="15"/>
      <c r="AO170" s="24"/>
      <c r="AQ170" s="41">
        <f t="shared" si="11"/>
        <v>0</v>
      </c>
      <c r="AR170" s="71">
        <f t="shared" si="11"/>
        <v>0</v>
      </c>
      <c r="AS170">
        <f t="shared" si="12"/>
        <v>0</v>
      </c>
      <c r="AU170" s="32"/>
      <c r="AV170" s="32"/>
      <c r="AW170" s="32"/>
      <c r="AX170" s="32"/>
      <c r="AY170" s="32"/>
      <c r="AZ170" s="32"/>
      <c r="BA170" s="32"/>
      <c r="BB170" s="32"/>
    </row>
    <row r="171" spans="1:54" x14ac:dyDescent="0.25">
      <c r="A171" t="e">
        <f t="shared" si="13"/>
        <v>#VALUE!</v>
      </c>
      <c r="B171" s="6"/>
      <c r="C171" s="54"/>
      <c r="D171" s="15"/>
      <c r="E171" s="54"/>
      <c r="F171" s="15"/>
      <c r="G171" s="54"/>
      <c r="H171" s="15"/>
      <c r="I171" s="54"/>
      <c r="J171" s="15"/>
      <c r="K171" s="54"/>
      <c r="L171" s="15"/>
      <c r="M171" s="54"/>
      <c r="N171" s="15"/>
      <c r="O171" s="54"/>
      <c r="P171" s="15"/>
      <c r="Q171" s="54"/>
      <c r="R171" s="15"/>
      <c r="S171" s="54"/>
      <c r="T171" s="15"/>
      <c r="U171" s="54"/>
      <c r="V171" s="15"/>
      <c r="W171" s="54"/>
      <c r="X171" s="15"/>
      <c r="Y171" s="54"/>
      <c r="Z171" s="15"/>
      <c r="AA171" s="54"/>
      <c r="AB171" s="15"/>
      <c r="AC171" s="54"/>
      <c r="AD171" s="15"/>
      <c r="AE171" s="54"/>
      <c r="AF171" s="15"/>
      <c r="AG171" s="54"/>
      <c r="AH171" s="15"/>
      <c r="AI171" s="54"/>
      <c r="AJ171" s="15"/>
      <c r="AK171" s="54"/>
      <c r="AL171" s="15"/>
      <c r="AM171" s="54"/>
      <c r="AN171" s="15"/>
      <c r="AO171" s="24"/>
      <c r="AQ171" s="41">
        <f t="shared" si="11"/>
        <v>0</v>
      </c>
      <c r="AR171" s="71">
        <f t="shared" si="11"/>
        <v>0</v>
      </c>
      <c r="AS171">
        <f t="shared" si="12"/>
        <v>0</v>
      </c>
      <c r="AU171" s="32"/>
      <c r="AV171" s="32"/>
      <c r="AW171" s="32"/>
      <c r="AX171" s="32"/>
      <c r="AY171" s="32"/>
      <c r="AZ171" s="32"/>
      <c r="BA171" s="32"/>
      <c r="BB171" s="32"/>
    </row>
    <row r="172" spans="1:54" x14ac:dyDescent="0.25">
      <c r="A172" t="e">
        <f t="shared" si="13"/>
        <v>#VALUE!</v>
      </c>
      <c r="B172" s="6"/>
      <c r="C172" s="54"/>
      <c r="D172" s="15"/>
      <c r="E172" s="54"/>
      <c r="F172" s="15"/>
      <c r="G172" s="54"/>
      <c r="H172" s="15"/>
      <c r="I172" s="54"/>
      <c r="J172" s="15"/>
      <c r="K172" s="54"/>
      <c r="L172" s="15"/>
      <c r="M172" s="54"/>
      <c r="N172" s="15"/>
      <c r="O172" s="54"/>
      <c r="P172" s="15"/>
      <c r="Q172" s="54"/>
      <c r="R172" s="15"/>
      <c r="S172" s="54"/>
      <c r="T172" s="15"/>
      <c r="U172" s="54"/>
      <c r="V172" s="15"/>
      <c r="W172" s="54"/>
      <c r="X172" s="15"/>
      <c r="Y172" s="54"/>
      <c r="Z172" s="15"/>
      <c r="AA172" s="54"/>
      <c r="AB172" s="15"/>
      <c r="AC172" s="54"/>
      <c r="AD172" s="15"/>
      <c r="AE172" s="54"/>
      <c r="AF172" s="15"/>
      <c r="AG172" s="54"/>
      <c r="AH172" s="15"/>
      <c r="AI172" s="54"/>
      <c r="AJ172" s="15"/>
      <c r="AK172" s="54"/>
      <c r="AL172" s="15"/>
      <c r="AM172" s="54"/>
      <c r="AN172" s="15"/>
      <c r="AO172" s="24"/>
      <c r="AQ172" s="41">
        <f t="shared" si="11"/>
        <v>0</v>
      </c>
      <c r="AR172" s="71">
        <f t="shared" si="11"/>
        <v>0</v>
      </c>
      <c r="AS172">
        <f t="shared" si="12"/>
        <v>0</v>
      </c>
      <c r="AU172" s="32"/>
      <c r="AV172" s="32"/>
      <c r="AW172" s="32"/>
      <c r="AX172" s="32"/>
      <c r="AY172" s="32"/>
      <c r="AZ172" s="32"/>
      <c r="BA172" s="32"/>
      <c r="BB172" s="32"/>
    </row>
    <row r="173" spans="1:54" x14ac:dyDescent="0.25">
      <c r="A173" t="e">
        <f t="shared" si="13"/>
        <v>#VALUE!</v>
      </c>
      <c r="B173" s="6"/>
      <c r="C173" s="54"/>
      <c r="D173" s="15"/>
      <c r="E173" s="54"/>
      <c r="F173" s="15"/>
      <c r="G173" s="54"/>
      <c r="H173" s="15"/>
      <c r="I173" s="54"/>
      <c r="J173" s="15"/>
      <c r="K173" s="54"/>
      <c r="L173" s="15"/>
      <c r="M173" s="54"/>
      <c r="N173" s="15"/>
      <c r="O173" s="54"/>
      <c r="P173" s="15"/>
      <c r="Q173" s="54"/>
      <c r="R173" s="15"/>
      <c r="S173" s="54"/>
      <c r="T173" s="15"/>
      <c r="U173" s="54"/>
      <c r="V173" s="15"/>
      <c r="W173" s="54"/>
      <c r="X173" s="15"/>
      <c r="Y173" s="54"/>
      <c r="Z173" s="15"/>
      <c r="AA173" s="54"/>
      <c r="AB173" s="15"/>
      <c r="AC173" s="54"/>
      <c r="AD173" s="15"/>
      <c r="AE173" s="54"/>
      <c r="AF173" s="15"/>
      <c r="AG173" s="54"/>
      <c r="AH173" s="15"/>
      <c r="AI173" s="54"/>
      <c r="AJ173" s="15"/>
      <c r="AK173" s="54"/>
      <c r="AL173" s="15"/>
      <c r="AM173" s="54"/>
      <c r="AN173" s="15"/>
      <c r="AO173" s="24"/>
      <c r="AQ173" s="41">
        <f t="shared" si="11"/>
        <v>0</v>
      </c>
      <c r="AR173" s="71">
        <f t="shared" si="11"/>
        <v>0</v>
      </c>
      <c r="AS173">
        <f t="shared" si="12"/>
        <v>0</v>
      </c>
      <c r="AU173" s="32"/>
      <c r="AV173" s="32"/>
      <c r="AW173" s="32"/>
      <c r="AX173" s="32"/>
      <c r="AY173" s="32"/>
      <c r="AZ173" s="32"/>
      <c r="BA173" s="32"/>
      <c r="BB173" s="32"/>
    </row>
    <row r="174" spans="1:54" x14ac:dyDescent="0.25">
      <c r="A174" t="e">
        <f t="shared" si="13"/>
        <v>#VALUE!</v>
      </c>
      <c r="B174" s="6"/>
      <c r="C174" s="54"/>
      <c r="D174" s="15"/>
      <c r="E174" s="54"/>
      <c r="F174" s="15"/>
      <c r="G174" s="54"/>
      <c r="H174" s="15"/>
      <c r="I174" s="54"/>
      <c r="J174" s="15"/>
      <c r="K174" s="54"/>
      <c r="L174" s="15"/>
      <c r="M174" s="54"/>
      <c r="N174" s="15"/>
      <c r="O174" s="54"/>
      <c r="P174" s="15"/>
      <c r="Q174" s="54"/>
      <c r="R174" s="15"/>
      <c r="S174" s="54"/>
      <c r="T174" s="15"/>
      <c r="U174" s="54"/>
      <c r="V174" s="15"/>
      <c r="W174" s="54"/>
      <c r="X174" s="15"/>
      <c r="Y174" s="54"/>
      <c r="Z174" s="15"/>
      <c r="AA174" s="54"/>
      <c r="AB174" s="15"/>
      <c r="AC174" s="54"/>
      <c r="AD174" s="15"/>
      <c r="AE174" s="54"/>
      <c r="AF174" s="15"/>
      <c r="AG174" s="54"/>
      <c r="AH174" s="15"/>
      <c r="AI174" s="54"/>
      <c r="AJ174" s="15"/>
      <c r="AK174" s="54"/>
      <c r="AL174" s="15"/>
      <c r="AM174" s="54"/>
      <c r="AN174" s="15"/>
      <c r="AO174" s="24"/>
      <c r="AQ174" s="41">
        <f t="shared" si="11"/>
        <v>0</v>
      </c>
      <c r="AR174" s="71">
        <f t="shared" si="11"/>
        <v>0</v>
      </c>
      <c r="AS174">
        <f t="shared" si="12"/>
        <v>0</v>
      </c>
      <c r="AU174" s="32"/>
      <c r="AV174" s="32"/>
      <c r="AW174" s="32"/>
      <c r="AX174" s="32"/>
      <c r="AY174" s="32"/>
      <c r="AZ174" s="32"/>
      <c r="BA174" s="32"/>
      <c r="BB174" s="32"/>
    </row>
    <row r="175" spans="1:54" x14ac:dyDescent="0.25">
      <c r="A175" t="e">
        <f t="shared" si="13"/>
        <v>#VALUE!</v>
      </c>
      <c r="B175" s="6"/>
      <c r="C175" s="54"/>
      <c r="D175" s="15"/>
      <c r="E175" s="54"/>
      <c r="F175" s="15"/>
      <c r="G175" s="54"/>
      <c r="H175" s="15"/>
      <c r="I175" s="54"/>
      <c r="J175" s="15"/>
      <c r="K175" s="54"/>
      <c r="L175" s="15"/>
      <c r="M175" s="54"/>
      <c r="N175" s="15"/>
      <c r="O175" s="54"/>
      <c r="P175" s="15"/>
      <c r="Q175" s="54"/>
      <c r="R175" s="15"/>
      <c r="S175" s="54"/>
      <c r="T175" s="15"/>
      <c r="U175" s="54"/>
      <c r="V175" s="15"/>
      <c r="W175" s="54"/>
      <c r="X175" s="15"/>
      <c r="Y175" s="54"/>
      <c r="Z175" s="15"/>
      <c r="AA175" s="54"/>
      <c r="AB175" s="15"/>
      <c r="AC175" s="54"/>
      <c r="AD175" s="15"/>
      <c r="AE175" s="54"/>
      <c r="AF175" s="15"/>
      <c r="AG175" s="54"/>
      <c r="AH175" s="15"/>
      <c r="AI175" s="54"/>
      <c r="AJ175" s="15"/>
      <c r="AK175" s="54"/>
      <c r="AL175" s="15"/>
      <c r="AM175" s="54"/>
      <c r="AN175" s="15"/>
      <c r="AO175" s="24"/>
      <c r="AQ175" s="41">
        <f t="shared" si="11"/>
        <v>0</v>
      </c>
      <c r="AR175" s="71">
        <f t="shared" si="11"/>
        <v>0</v>
      </c>
      <c r="AS175">
        <f t="shared" si="12"/>
        <v>0</v>
      </c>
      <c r="AU175" s="32"/>
      <c r="AV175" s="32"/>
      <c r="AW175" s="32"/>
      <c r="AX175" s="32"/>
      <c r="AY175" s="32"/>
      <c r="AZ175" s="32"/>
      <c r="BA175" s="32"/>
      <c r="BB175" s="32"/>
    </row>
    <row r="176" spans="1:54" x14ac:dyDescent="0.25">
      <c r="A176" t="e">
        <f t="shared" si="13"/>
        <v>#VALUE!</v>
      </c>
      <c r="B176" s="6"/>
      <c r="C176" s="54"/>
      <c r="D176" s="15"/>
      <c r="E176" s="54"/>
      <c r="F176" s="15"/>
      <c r="G176" s="54"/>
      <c r="H176" s="15"/>
      <c r="I176" s="54"/>
      <c r="J176" s="15"/>
      <c r="K176" s="54"/>
      <c r="L176" s="15"/>
      <c r="M176" s="54"/>
      <c r="N176" s="15"/>
      <c r="O176" s="54"/>
      <c r="P176" s="15"/>
      <c r="Q176" s="54"/>
      <c r="R176" s="15"/>
      <c r="S176" s="54"/>
      <c r="T176" s="15"/>
      <c r="U176" s="54"/>
      <c r="V176" s="15"/>
      <c r="W176" s="54"/>
      <c r="X176" s="15"/>
      <c r="Y176" s="54"/>
      <c r="Z176" s="15"/>
      <c r="AA176" s="54"/>
      <c r="AB176" s="15"/>
      <c r="AC176" s="54"/>
      <c r="AD176" s="15"/>
      <c r="AE176" s="54"/>
      <c r="AF176" s="15"/>
      <c r="AG176" s="54"/>
      <c r="AH176" s="15"/>
      <c r="AI176" s="54"/>
      <c r="AJ176" s="15"/>
      <c r="AK176" s="54"/>
      <c r="AL176" s="15"/>
      <c r="AM176" s="54"/>
      <c r="AN176" s="15"/>
      <c r="AO176" s="24"/>
      <c r="AQ176" s="41">
        <f t="shared" si="11"/>
        <v>0</v>
      </c>
      <c r="AR176" s="71">
        <f t="shared" si="11"/>
        <v>0</v>
      </c>
      <c r="AS176">
        <f t="shared" si="12"/>
        <v>0</v>
      </c>
      <c r="AU176" s="32"/>
      <c r="AV176" s="32"/>
      <c r="AW176" s="32"/>
      <c r="AX176" s="32"/>
      <c r="AY176" s="32"/>
      <c r="AZ176" s="32"/>
      <c r="BA176" s="32"/>
      <c r="BB176" s="32"/>
    </row>
    <row r="177" spans="1:54" x14ac:dyDescent="0.25">
      <c r="A177" t="e">
        <f t="shared" si="13"/>
        <v>#VALUE!</v>
      </c>
      <c r="B177" s="6"/>
      <c r="C177" s="54"/>
      <c r="D177" s="15"/>
      <c r="E177" s="54"/>
      <c r="F177" s="15"/>
      <c r="G177" s="54"/>
      <c r="H177" s="15"/>
      <c r="I177" s="54"/>
      <c r="J177" s="15"/>
      <c r="K177" s="54"/>
      <c r="L177" s="15"/>
      <c r="M177" s="54"/>
      <c r="N177" s="15"/>
      <c r="O177" s="54"/>
      <c r="P177" s="15"/>
      <c r="Q177" s="54"/>
      <c r="R177" s="15"/>
      <c r="S177" s="54"/>
      <c r="T177" s="15"/>
      <c r="U177" s="54"/>
      <c r="V177" s="15"/>
      <c r="W177" s="54"/>
      <c r="X177" s="15"/>
      <c r="Y177" s="54"/>
      <c r="Z177" s="15"/>
      <c r="AA177" s="54"/>
      <c r="AB177" s="15"/>
      <c r="AC177" s="54"/>
      <c r="AD177" s="15"/>
      <c r="AE177" s="54"/>
      <c r="AF177" s="15"/>
      <c r="AG177" s="54"/>
      <c r="AH177" s="15"/>
      <c r="AI177" s="54"/>
      <c r="AJ177" s="15"/>
      <c r="AK177" s="54"/>
      <c r="AL177" s="15"/>
      <c r="AM177" s="54"/>
      <c r="AN177" s="15"/>
      <c r="AO177" s="24"/>
      <c r="AQ177" s="41">
        <f t="shared" ref="AQ177:AR200" si="14">+C177+E177+G177+I177++K177++M177+O177+Q177+S177+U177+W177+AK177+AM177+Y177+AC177+AE177+AG177+AI177+AA177</f>
        <v>0</v>
      </c>
      <c r="AR177" s="71">
        <f t="shared" si="14"/>
        <v>0</v>
      </c>
      <c r="AS177">
        <f t="shared" si="12"/>
        <v>0</v>
      </c>
      <c r="AU177" s="32"/>
      <c r="AV177" s="32"/>
      <c r="AW177" s="32"/>
      <c r="AX177" s="32"/>
      <c r="AY177" s="32"/>
      <c r="AZ177" s="32"/>
      <c r="BA177" s="32"/>
      <c r="BB177" s="32"/>
    </row>
    <row r="178" spans="1:54" x14ac:dyDescent="0.25">
      <c r="A178" t="e">
        <f t="shared" si="13"/>
        <v>#VALUE!</v>
      </c>
      <c r="B178" s="6"/>
      <c r="C178" s="54"/>
      <c r="D178" s="15"/>
      <c r="E178" s="54"/>
      <c r="F178" s="15"/>
      <c r="G178" s="54"/>
      <c r="H178" s="15"/>
      <c r="I178" s="54"/>
      <c r="J178" s="15"/>
      <c r="K178" s="54"/>
      <c r="L178" s="15"/>
      <c r="M178" s="54"/>
      <c r="N178" s="15"/>
      <c r="O178" s="54"/>
      <c r="P178" s="15"/>
      <c r="Q178" s="54"/>
      <c r="R178" s="15"/>
      <c r="S178" s="54"/>
      <c r="T178" s="15"/>
      <c r="U178" s="54"/>
      <c r="V178" s="15"/>
      <c r="W178" s="54"/>
      <c r="X178" s="15"/>
      <c r="Y178" s="54"/>
      <c r="Z178" s="15"/>
      <c r="AA178" s="54"/>
      <c r="AB178" s="15"/>
      <c r="AC178" s="54"/>
      <c r="AD178" s="15"/>
      <c r="AE178" s="54"/>
      <c r="AF178" s="15"/>
      <c r="AG178" s="54"/>
      <c r="AH178" s="15"/>
      <c r="AI178" s="54"/>
      <c r="AJ178" s="15"/>
      <c r="AK178" s="54"/>
      <c r="AL178" s="15"/>
      <c r="AM178" s="54"/>
      <c r="AN178" s="15"/>
      <c r="AO178" s="24"/>
      <c r="AQ178" s="41">
        <f t="shared" si="14"/>
        <v>0</v>
      </c>
      <c r="AR178" s="71">
        <f t="shared" si="14"/>
        <v>0</v>
      </c>
      <c r="AS178">
        <f t="shared" si="12"/>
        <v>0</v>
      </c>
      <c r="AU178" s="32"/>
      <c r="AV178" s="32"/>
      <c r="AW178" s="32"/>
      <c r="AX178" s="32"/>
      <c r="AY178" s="32"/>
      <c r="AZ178" s="32"/>
      <c r="BA178" s="32"/>
      <c r="BB178" s="32"/>
    </row>
    <row r="179" spans="1:54" x14ac:dyDescent="0.25">
      <c r="A179" t="e">
        <f t="shared" si="13"/>
        <v>#VALUE!</v>
      </c>
      <c r="B179" s="6"/>
      <c r="C179" s="54"/>
      <c r="D179" s="15"/>
      <c r="E179" s="54"/>
      <c r="F179" s="15"/>
      <c r="G179" s="54"/>
      <c r="H179" s="15"/>
      <c r="I179" s="54"/>
      <c r="J179" s="15"/>
      <c r="K179" s="54"/>
      <c r="L179" s="15"/>
      <c r="M179" s="54"/>
      <c r="N179" s="15"/>
      <c r="O179" s="54"/>
      <c r="P179" s="15"/>
      <c r="Q179" s="54"/>
      <c r="R179" s="15"/>
      <c r="S179" s="54"/>
      <c r="T179" s="15"/>
      <c r="U179" s="54"/>
      <c r="V179" s="15"/>
      <c r="W179" s="54"/>
      <c r="X179" s="15"/>
      <c r="Y179" s="54"/>
      <c r="Z179" s="15"/>
      <c r="AA179" s="54"/>
      <c r="AB179" s="15"/>
      <c r="AC179" s="54"/>
      <c r="AD179" s="15"/>
      <c r="AE179" s="54"/>
      <c r="AF179" s="15"/>
      <c r="AG179" s="54"/>
      <c r="AH179" s="15"/>
      <c r="AI179" s="54"/>
      <c r="AJ179" s="15"/>
      <c r="AK179" s="54"/>
      <c r="AL179" s="15"/>
      <c r="AM179" s="54"/>
      <c r="AN179" s="15"/>
      <c r="AO179" s="24"/>
      <c r="AQ179" s="41">
        <f t="shared" si="14"/>
        <v>0</v>
      </c>
      <c r="AR179" s="71">
        <f t="shared" si="14"/>
        <v>0</v>
      </c>
      <c r="AS179">
        <f t="shared" si="12"/>
        <v>0</v>
      </c>
      <c r="AU179" s="32"/>
      <c r="AV179" s="32"/>
      <c r="AW179" s="32"/>
      <c r="AX179" s="32"/>
      <c r="AY179" s="32"/>
      <c r="AZ179" s="32"/>
      <c r="BA179" s="32"/>
      <c r="BB179" s="32"/>
    </row>
    <row r="180" spans="1:54" x14ac:dyDescent="0.25">
      <c r="A180" t="e">
        <f t="shared" si="13"/>
        <v>#VALUE!</v>
      </c>
      <c r="B180" s="6"/>
      <c r="C180" s="54"/>
      <c r="D180" s="15"/>
      <c r="E180" s="54"/>
      <c r="F180" s="15"/>
      <c r="G180" s="54"/>
      <c r="H180" s="15"/>
      <c r="I180" s="54"/>
      <c r="J180" s="15"/>
      <c r="K180" s="54"/>
      <c r="L180" s="15"/>
      <c r="M180" s="54"/>
      <c r="N180" s="15"/>
      <c r="O180" s="54"/>
      <c r="P180" s="15"/>
      <c r="Q180" s="54"/>
      <c r="R180" s="15"/>
      <c r="S180" s="54"/>
      <c r="T180" s="15"/>
      <c r="U180" s="54"/>
      <c r="V180" s="15"/>
      <c r="W180" s="54"/>
      <c r="X180" s="15"/>
      <c r="Y180" s="54"/>
      <c r="Z180" s="15"/>
      <c r="AA180" s="54"/>
      <c r="AB180" s="15"/>
      <c r="AC180" s="54"/>
      <c r="AD180" s="15"/>
      <c r="AE180" s="54"/>
      <c r="AF180" s="15"/>
      <c r="AG180" s="54"/>
      <c r="AH180" s="15"/>
      <c r="AI180" s="54"/>
      <c r="AJ180" s="15"/>
      <c r="AK180" s="54"/>
      <c r="AL180" s="15"/>
      <c r="AM180" s="54"/>
      <c r="AN180" s="15"/>
      <c r="AO180" s="24"/>
      <c r="AQ180" s="41">
        <f t="shared" si="14"/>
        <v>0</v>
      </c>
      <c r="AR180" s="71">
        <f t="shared" si="14"/>
        <v>0</v>
      </c>
      <c r="AS180">
        <f t="shared" si="12"/>
        <v>0</v>
      </c>
      <c r="AU180" s="32"/>
      <c r="AV180" s="32"/>
      <c r="AW180" s="32"/>
      <c r="AX180" s="32"/>
      <c r="AY180" s="32"/>
      <c r="AZ180" s="32"/>
      <c r="BA180" s="32"/>
      <c r="BB180" s="32"/>
    </row>
    <row r="181" spans="1:54" x14ac:dyDescent="0.25">
      <c r="A181" t="e">
        <f t="shared" si="13"/>
        <v>#VALUE!</v>
      </c>
      <c r="B181" s="6"/>
      <c r="C181" s="54"/>
      <c r="D181" s="15"/>
      <c r="E181" s="54"/>
      <c r="F181" s="15"/>
      <c r="G181" s="54"/>
      <c r="H181" s="15"/>
      <c r="I181" s="54"/>
      <c r="J181" s="15"/>
      <c r="K181" s="54"/>
      <c r="L181" s="15"/>
      <c r="M181" s="54"/>
      <c r="N181" s="15"/>
      <c r="O181" s="54"/>
      <c r="P181" s="15"/>
      <c r="Q181" s="54"/>
      <c r="R181" s="15"/>
      <c r="S181" s="54"/>
      <c r="T181" s="15"/>
      <c r="U181" s="54"/>
      <c r="V181" s="15"/>
      <c r="W181" s="54"/>
      <c r="X181" s="15"/>
      <c r="Y181" s="54"/>
      <c r="Z181" s="15"/>
      <c r="AA181" s="54"/>
      <c r="AB181" s="15"/>
      <c r="AC181" s="54"/>
      <c r="AD181" s="15"/>
      <c r="AE181" s="54"/>
      <c r="AF181" s="15"/>
      <c r="AG181" s="54"/>
      <c r="AH181" s="15"/>
      <c r="AI181" s="54"/>
      <c r="AJ181" s="15"/>
      <c r="AK181" s="54"/>
      <c r="AL181" s="15"/>
      <c r="AM181" s="54"/>
      <c r="AN181" s="15"/>
      <c r="AO181" s="24"/>
      <c r="AQ181" s="41">
        <f t="shared" si="14"/>
        <v>0</v>
      </c>
      <c r="AR181" s="71">
        <f t="shared" si="14"/>
        <v>0</v>
      </c>
      <c r="AS181">
        <f t="shared" si="12"/>
        <v>0</v>
      </c>
      <c r="AU181" s="32"/>
      <c r="AV181" s="32"/>
      <c r="AW181" s="32"/>
      <c r="AX181" s="32"/>
      <c r="AY181" s="32"/>
      <c r="AZ181" s="32"/>
      <c r="BA181" s="32"/>
      <c r="BB181" s="32"/>
    </row>
    <row r="182" spans="1:54" x14ac:dyDescent="0.25">
      <c r="A182" t="e">
        <f t="shared" si="13"/>
        <v>#VALUE!</v>
      </c>
      <c r="B182" s="6"/>
      <c r="C182" s="54"/>
      <c r="D182" s="15"/>
      <c r="E182" s="54"/>
      <c r="F182" s="15"/>
      <c r="G182" s="54"/>
      <c r="H182" s="15"/>
      <c r="I182" s="54"/>
      <c r="J182" s="15"/>
      <c r="K182" s="54"/>
      <c r="L182" s="15"/>
      <c r="M182" s="54"/>
      <c r="N182" s="15"/>
      <c r="O182" s="54"/>
      <c r="P182" s="15"/>
      <c r="Q182" s="54"/>
      <c r="R182" s="15"/>
      <c r="S182" s="54"/>
      <c r="T182" s="15"/>
      <c r="U182" s="54"/>
      <c r="V182" s="15"/>
      <c r="W182" s="54"/>
      <c r="X182" s="15"/>
      <c r="Y182" s="54"/>
      <c r="Z182" s="15"/>
      <c r="AA182" s="54"/>
      <c r="AB182" s="15"/>
      <c r="AC182" s="54"/>
      <c r="AD182" s="15"/>
      <c r="AE182" s="54"/>
      <c r="AF182" s="15"/>
      <c r="AG182" s="54"/>
      <c r="AH182" s="15"/>
      <c r="AI182" s="54"/>
      <c r="AJ182" s="15"/>
      <c r="AK182" s="54"/>
      <c r="AL182" s="15"/>
      <c r="AM182" s="54"/>
      <c r="AN182" s="15"/>
      <c r="AO182" s="24"/>
      <c r="AQ182" s="41">
        <f t="shared" si="14"/>
        <v>0</v>
      </c>
      <c r="AR182" s="71">
        <f t="shared" si="14"/>
        <v>0</v>
      </c>
      <c r="AS182">
        <f t="shared" si="12"/>
        <v>0</v>
      </c>
      <c r="AU182" s="32"/>
      <c r="AV182" s="32"/>
      <c r="AW182" s="32"/>
      <c r="AX182" s="32"/>
      <c r="AY182" s="32"/>
      <c r="AZ182" s="32"/>
      <c r="BA182" s="32"/>
      <c r="BB182" s="32"/>
    </row>
    <row r="183" spans="1:54" x14ac:dyDescent="0.25">
      <c r="A183" t="e">
        <f t="shared" si="13"/>
        <v>#VALUE!</v>
      </c>
      <c r="B183" s="6"/>
      <c r="C183" s="54"/>
      <c r="D183" s="15"/>
      <c r="E183" s="54"/>
      <c r="F183" s="15"/>
      <c r="G183" s="54"/>
      <c r="H183" s="15"/>
      <c r="I183" s="54"/>
      <c r="J183" s="15"/>
      <c r="K183" s="54"/>
      <c r="L183" s="15"/>
      <c r="M183" s="54"/>
      <c r="N183" s="15"/>
      <c r="O183" s="54"/>
      <c r="P183" s="15"/>
      <c r="Q183" s="54"/>
      <c r="R183" s="15"/>
      <c r="S183" s="54"/>
      <c r="T183" s="15"/>
      <c r="U183" s="54"/>
      <c r="V183" s="15"/>
      <c r="W183" s="54"/>
      <c r="X183" s="15"/>
      <c r="Y183" s="54"/>
      <c r="Z183" s="15"/>
      <c r="AA183" s="54"/>
      <c r="AB183" s="15"/>
      <c r="AC183" s="54"/>
      <c r="AD183" s="15"/>
      <c r="AE183" s="54"/>
      <c r="AF183" s="15"/>
      <c r="AG183" s="54"/>
      <c r="AH183" s="15"/>
      <c r="AI183" s="54"/>
      <c r="AJ183" s="15"/>
      <c r="AK183" s="54"/>
      <c r="AL183" s="15"/>
      <c r="AM183" s="54"/>
      <c r="AN183" s="15"/>
      <c r="AO183" s="24"/>
      <c r="AQ183" s="41">
        <f t="shared" si="14"/>
        <v>0</v>
      </c>
      <c r="AR183" s="71">
        <f t="shared" si="14"/>
        <v>0</v>
      </c>
      <c r="AS183">
        <f t="shared" si="12"/>
        <v>0</v>
      </c>
      <c r="AU183" s="32"/>
      <c r="AV183" s="32"/>
      <c r="AW183" s="32"/>
      <c r="AX183" s="32"/>
      <c r="AY183" s="32"/>
      <c r="AZ183" s="32"/>
      <c r="BA183" s="32"/>
      <c r="BB183" s="32"/>
    </row>
    <row r="184" spans="1:54" x14ac:dyDescent="0.25">
      <c r="A184" t="e">
        <f t="shared" si="13"/>
        <v>#VALUE!</v>
      </c>
      <c r="B184" s="6"/>
      <c r="C184" s="54"/>
      <c r="D184" s="15"/>
      <c r="E184" s="54"/>
      <c r="F184" s="15"/>
      <c r="G184" s="54"/>
      <c r="H184" s="15"/>
      <c r="I184" s="54"/>
      <c r="J184" s="15"/>
      <c r="K184" s="54"/>
      <c r="L184" s="15"/>
      <c r="M184" s="54"/>
      <c r="N184" s="15"/>
      <c r="O184" s="54"/>
      <c r="P184" s="15"/>
      <c r="Q184" s="54"/>
      <c r="R184" s="15"/>
      <c r="S184" s="54"/>
      <c r="T184" s="15"/>
      <c r="U184" s="54"/>
      <c r="V184" s="15"/>
      <c r="W184" s="54"/>
      <c r="X184" s="15"/>
      <c r="Y184" s="54"/>
      <c r="Z184" s="15"/>
      <c r="AA184" s="54"/>
      <c r="AB184" s="15"/>
      <c r="AC184" s="54"/>
      <c r="AD184" s="15"/>
      <c r="AE184" s="54"/>
      <c r="AF184" s="15"/>
      <c r="AG184" s="54"/>
      <c r="AH184" s="15"/>
      <c r="AI184" s="54"/>
      <c r="AJ184" s="15"/>
      <c r="AK184" s="54"/>
      <c r="AL184" s="15"/>
      <c r="AM184" s="54"/>
      <c r="AN184" s="15"/>
      <c r="AO184" s="24"/>
      <c r="AQ184" s="41">
        <f t="shared" si="14"/>
        <v>0</v>
      </c>
      <c r="AR184" s="71">
        <f t="shared" si="14"/>
        <v>0</v>
      </c>
      <c r="AS184">
        <f t="shared" si="12"/>
        <v>0</v>
      </c>
      <c r="AU184" s="32"/>
      <c r="AV184" s="32"/>
      <c r="AW184" s="32"/>
      <c r="AX184" s="32"/>
      <c r="AY184" s="32"/>
      <c r="AZ184" s="32"/>
      <c r="BA184" s="32"/>
      <c r="BB184" s="32"/>
    </row>
    <row r="185" spans="1:54" x14ac:dyDescent="0.25">
      <c r="A185" t="e">
        <f t="shared" si="13"/>
        <v>#VALUE!</v>
      </c>
      <c r="B185" s="6"/>
      <c r="C185" s="54"/>
      <c r="D185" s="15"/>
      <c r="E185" s="54"/>
      <c r="F185" s="15"/>
      <c r="G185" s="54"/>
      <c r="H185" s="15"/>
      <c r="I185" s="54"/>
      <c r="J185" s="15"/>
      <c r="K185" s="54"/>
      <c r="L185" s="15"/>
      <c r="M185" s="54"/>
      <c r="N185" s="15"/>
      <c r="O185" s="54"/>
      <c r="P185" s="15"/>
      <c r="Q185" s="54"/>
      <c r="R185" s="15"/>
      <c r="S185" s="54"/>
      <c r="T185" s="15"/>
      <c r="U185" s="54"/>
      <c r="V185" s="15"/>
      <c r="W185" s="54"/>
      <c r="X185" s="15"/>
      <c r="Y185" s="54"/>
      <c r="Z185" s="15"/>
      <c r="AA185" s="54"/>
      <c r="AB185" s="15"/>
      <c r="AC185" s="54"/>
      <c r="AD185" s="15"/>
      <c r="AE185" s="54"/>
      <c r="AF185" s="15"/>
      <c r="AG185" s="54"/>
      <c r="AH185" s="15"/>
      <c r="AI185" s="54"/>
      <c r="AJ185" s="15"/>
      <c r="AK185" s="54"/>
      <c r="AL185" s="15"/>
      <c r="AM185" s="54"/>
      <c r="AN185" s="15"/>
      <c r="AO185" s="24"/>
      <c r="AQ185" s="41">
        <f t="shared" si="14"/>
        <v>0</v>
      </c>
      <c r="AR185" s="71">
        <f t="shared" si="14"/>
        <v>0</v>
      </c>
      <c r="AS185">
        <f t="shared" si="12"/>
        <v>0</v>
      </c>
      <c r="AU185" s="32"/>
      <c r="AV185" s="32"/>
      <c r="AW185" s="32"/>
      <c r="AX185" s="32"/>
      <c r="AY185" s="32"/>
      <c r="AZ185" s="32"/>
      <c r="BA185" s="32"/>
      <c r="BB185" s="32"/>
    </row>
    <row r="186" spans="1:54" x14ac:dyDescent="0.25">
      <c r="A186" t="e">
        <f t="shared" si="13"/>
        <v>#VALUE!</v>
      </c>
      <c r="B186" s="6"/>
      <c r="C186" s="54"/>
      <c r="D186" s="15"/>
      <c r="E186" s="54"/>
      <c r="F186" s="15"/>
      <c r="G186" s="54"/>
      <c r="H186" s="15"/>
      <c r="I186" s="54"/>
      <c r="J186" s="15"/>
      <c r="K186" s="54"/>
      <c r="L186" s="15"/>
      <c r="M186" s="54"/>
      <c r="N186" s="15"/>
      <c r="O186" s="54"/>
      <c r="P186" s="15"/>
      <c r="Q186" s="54"/>
      <c r="R186" s="15"/>
      <c r="S186" s="54"/>
      <c r="T186" s="15"/>
      <c r="U186" s="54"/>
      <c r="V186" s="15"/>
      <c r="W186" s="54"/>
      <c r="X186" s="15"/>
      <c r="Y186" s="54"/>
      <c r="Z186" s="15"/>
      <c r="AA186" s="54"/>
      <c r="AB186" s="15"/>
      <c r="AC186" s="54"/>
      <c r="AD186" s="15"/>
      <c r="AE186" s="54"/>
      <c r="AF186" s="15"/>
      <c r="AG186" s="54"/>
      <c r="AH186" s="15"/>
      <c r="AI186" s="54"/>
      <c r="AJ186" s="15"/>
      <c r="AK186" s="54"/>
      <c r="AL186" s="15"/>
      <c r="AM186" s="54"/>
      <c r="AN186" s="15"/>
      <c r="AO186" s="24"/>
      <c r="AQ186" s="41">
        <f t="shared" si="14"/>
        <v>0</v>
      </c>
      <c r="AR186" s="71">
        <f t="shared" si="14"/>
        <v>0</v>
      </c>
      <c r="AS186">
        <f t="shared" si="12"/>
        <v>0</v>
      </c>
      <c r="AU186" s="32"/>
      <c r="AV186" s="32"/>
      <c r="AW186" s="32"/>
      <c r="AX186" s="32"/>
      <c r="AY186" s="32"/>
      <c r="AZ186" s="32"/>
      <c r="BA186" s="32"/>
      <c r="BB186" s="32"/>
    </row>
    <row r="187" spans="1:54" x14ac:dyDescent="0.25">
      <c r="A187" t="e">
        <f t="shared" si="13"/>
        <v>#VALUE!</v>
      </c>
      <c r="B187" s="6"/>
      <c r="C187" s="54"/>
      <c r="D187" s="15"/>
      <c r="E187" s="54"/>
      <c r="F187" s="15"/>
      <c r="G187" s="54"/>
      <c r="H187" s="15"/>
      <c r="I187" s="54"/>
      <c r="J187" s="15"/>
      <c r="K187" s="54"/>
      <c r="L187" s="15"/>
      <c r="M187" s="54"/>
      <c r="N187" s="15"/>
      <c r="O187" s="54"/>
      <c r="P187" s="15"/>
      <c r="Q187" s="54"/>
      <c r="R187" s="15"/>
      <c r="S187" s="54"/>
      <c r="T187" s="15"/>
      <c r="U187" s="54"/>
      <c r="V187" s="15"/>
      <c r="W187" s="54"/>
      <c r="X187" s="15"/>
      <c r="Y187" s="54"/>
      <c r="Z187" s="15"/>
      <c r="AA187" s="54"/>
      <c r="AB187" s="15"/>
      <c r="AC187" s="54"/>
      <c r="AD187" s="15"/>
      <c r="AE187" s="54"/>
      <c r="AF187" s="15"/>
      <c r="AG187" s="54"/>
      <c r="AH187" s="15"/>
      <c r="AI187" s="54"/>
      <c r="AJ187" s="15"/>
      <c r="AK187" s="54"/>
      <c r="AL187" s="15"/>
      <c r="AM187" s="54"/>
      <c r="AN187" s="15"/>
      <c r="AO187" s="24"/>
      <c r="AQ187" s="41">
        <f t="shared" si="14"/>
        <v>0</v>
      </c>
      <c r="AR187" s="71">
        <f t="shared" si="14"/>
        <v>0</v>
      </c>
      <c r="AS187">
        <f t="shared" si="12"/>
        <v>0</v>
      </c>
      <c r="AU187" s="32"/>
      <c r="AV187" s="32"/>
      <c r="AW187" s="32"/>
      <c r="AX187" s="32"/>
      <c r="AY187" s="32"/>
      <c r="AZ187" s="32"/>
      <c r="BA187" s="32"/>
      <c r="BB187" s="32"/>
    </row>
    <row r="188" spans="1:54" x14ac:dyDescent="0.25">
      <c r="A188" t="e">
        <f t="shared" si="13"/>
        <v>#VALUE!</v>
      </c>
      <c r="B188" s="6"/>
      <c r="C188" s="54"/>
      <c r="D188" s="15"/>
      <c r="E188" s="54"/>
      <c r="F188" s="15"/>
      <c r="G188" s="54"/>
      <c r="H188" s="15"/>
      <c r="I188" s="54"/>
      <c r="J188" s="15"/>
      <c r="K188" s="54"/>
      <c r="L188" s="15"/>
      <c r="M188" s="54"/>
      <c r="N188" s="15"/>
      <c r="O188" s="54"/>
      <c r="P188" s="15"/>
      <c r="Q188" s="54"/>
      <c r="R188" s="15"/>
      <c r="S188" s="54"/>
      <c r="T188" s="15"/>
      <c r="U188" s="54"/>
      <c r="V188" s="15"/>
      <c r="W188" s="54"/>
      <c r="X188" s="15"/>
      <c r="Y188" s="54"/>
      <c r="Z188" s="15"/>
      <c r="AA188" s="54"/>
      <c r="AB188" s="15"/>
      <c r="AC188" s="54"/>
      <c r="AD188" s="15"/>
      <c r="AE188" s="54"/>
      <c r="AF188" s="15"/>
      <c r="AG188" s="54"/>
      <c r="AH188" s="15"/>
      <c r="AI188" s="54"/>
      <c r="AJ188" s="15"/>
      <c r="AK188" s="54"/>
      <c r="AL188" s="15"/>
      <c r="AM188" s="54"/>
      <c r="AN188" s="15"/>
      <c r="AO188" s="24"/>
      <c r="AQ188" s="41">
        <f t="shared" si="14"/>
        <v>0</v>
      </c>
      <c r="AR188" s="71">
        <f t="shared" si="14"/>
        <v>0</v>
      </c>
      <c r="AS188">
        <f t="shared" si="12"/>
        <v>0</v>
      </c>
      <c r="AU188" s="32"/>
      <c r="AV188" s="32"/>
      <c r="AW188" s="32"/>
      <c r="AX188" s="32"/>
      <c r="AY188" s="32"/>
      <c r="AZ188" s="32"/>
      <c r="BA188" s="32"/>
      <c r="BB188" s="32"/>
    </row>
    <row r="189" spans="1:54" x14ac:dyDescent="0.25">
      <c r="A189" t="e">
        <f t="shared" si="13"/>
        <v>#VALUE!</v>
      </c>
      <c r="B189" s="6"/>
      <c r="C189" s="54"/>
      <c r="D189" s="15"/>
      <c r="E189" s="54"/>
      <c r="F189" s="15"/>
      <c r="G189" s="54"/>
      <c r="H189" s="15"/>
      <c r="I189" s="54"/>
      <c r="J189" s="15"/>
      <c r="K189" s="54"/>
      <c r="L189" s="15"/>
      <c r="M189" s="54"/>
      <c r="N189" s="15"/>
      <c r="O189" s="54"/>
      <c r="P189" s="15"/>
      <c r="Q189" s="54"/>
      <c r="R189" s="15"/>
      <c r="S189" s="54"/>
      <c r="T189" s="15"/>
      <c r="U189" s="54"/>
      <c r="V189" s="15"/>
      <c r="W189" s="54"/>
      <c r="X189" s="15"/>
      <c r="Y189" s="54"/>
      <c r="Z189" s="15"/>
      <c r="AA189" s="54"/>
      <c r="AB189" s="15"/>
      <c r="AC189" s="54"/>
      <c r="AD189" s="15"/>
      <c r="AE189" s="54"/>
      <c r="AF189" s="15"/>
      <c r="AG189" s="54"/>
      <c r="AH189" s="15"/>
      <c r="AI189" s="54"/>
      <c r="AJ189" s="15"/>
      <c r="AK189" s="54"/>
      <c r="AL189" s="15"/>
      <c r="AM189" s="54"/>
      <c r="AN189" s="15"/>
      <c r="AO189" s="24"/>
      <c r="AQ189" s="41">
        <f t="shared" si="14"/>
        <v>0</v>
      </c>
      <c r="AR189" s="71">
        <f t="shared" si="14"/>
        <v>0</v>
      </c>
      <c r="AS189">
        <f t="shared" si="12"/>
        <v>0</v>
      </c>
      <c r="AU189" s="32"/>
      <c r="AV189" s="32"/>
      <c r="AW189" s="32"/>
      <c r="AX189" s="32"/>
      <c r="AY189" s="32"/>
      <c r="AZ189" s="32"/>
      <c r="BA189" s="32"/>
      <c r="BB189" s="32"/>
    </row>
    <row r="190" spans="1:54" x14ac:dyDescent="0.25">
      <c r="A190" t="e">
        <f t="shared" si="13"/>
        <v>#VALUE!</v>
      </c>
      <c r="B190" s="6"/>
      <c r="C190" s="54"/>
      <c r="D190" s="15"/>
      <c r="E190" s="54"/>
      <c r="F190" s="15"/>
      <c r="G190" s="54"/>
      <c r="H190" s="15"/>
      <c r="I190" s="54"/>
      <c r="J190" s="15"/>
      <c r="K190" s="54"/>
      <c r="L190" s="15"/>
      <c r="M190" s="54"/>
      <c r="N190" s="15"/>
      <c r="O190" s="54"/>
      <c r="P190" s="15"/>
      <c r="Q190" s="54"/>
      <c r="R190" s="15"/>
      <c r="S190" s="54"/>
      <c r="T190" s="15"/>
      <c r="U190" s="54"/>
      <c r="V190" s="15"/>
      <c r="W190" s="54"/>
      <c r="X190" s="15"/>
      <c r="Y190" s="54"/>
      <c r="Z190" s="15"/>
      <c r="AA190" s="54"/>
      <c r="AB190" s="15"/>
      <c r="AC190" s="54"/>
      <c r="AD190" s="15"/>
      <c r="AE190" s="54"/>
      <c r="AF190" s="15"/>
      <c r="AG190" s="54"/>
      <c r="AH190" s="15"/>
      <c r="AI190" s="54"/>
      <c r="AJ190" s="15"/>
      <c r="AK190" s="54"/>
      <c r="AL190" s="15"/>
      <c r="AM190" s="54"/>
      <c r="AN190" s="15"/>
      <c r="AO190" s="24"/>
      <c r="AQ190" s="41">
        <f t="shared" si="14"/>
        <v>0</v>
      </c>
      <c r="AR190" s="71">
        <f t="shared" si="14"/>
        <v>0</v>
      </c>
      <c r="AS190">
        <f t="shared" si="12"/>
        <v>0</v>
      </c>
      <c r="AU190" s="32"/>
      <c r="AV190" s="32"/>
      <c r="AW190" s="32"/>
      <c r="AX190" s="32"/>
      <c r="AY190" s="32"/>
      <c r="AZ190" s="32"/>
      <c r="BA190" s="32"/>
      <c r="BB190" s="32"/>
    </row>
    <row r="191" spans="1:54" x14ac:dyDescent="0.25">
      <c r="A191" t="e">
        <f t="shared" si="13"/>
        <v>#VALUE!</v>
      </c>
      <c r="B191" s="6"/>
      <c r="C191" s="54"/>
      <c r="D191" s="15"/>
      <c r="E191" s="54"/>
      <c r="F191" s="15"/>
      <c r="G191" s="54"/>
      <c r="H191" s="15"/>
      <c r="I191" s="54"/>
      <c r="J191" s="15"/>
      <c r="K191" s="54"/>
      <c r="L191" s="15"/>
      <c r="M191" s="54"/>
      <c r="N191" s="15"/>
      <c r="O191" s="54"/>
      <c r="P191" s="15"/>
      <c r="Q191" s="54"/>
      <c r="R191" s="15"/>
      <c r="S191" s="54"/>
      <c r="T191" s="15"/>
      <c r="U191" s="54"/>
      <c r="V191" s="15"/>
      <c r="W191" s="54"/>
      <c r="X191" s="15"/>
      <c r="Y191" s="54"/>
      <c r="Z191" s="15"/>
      <c r="AA191" s="54"/>
      <c r="AB191" s="15"/>
      <c r="AC191" s="54"/>
      <c r="AD191" s="15"/>
      <c r="AE191" s="54"/>
      <c r="AF191" s="15"/>
      <c r="AG191" s="54"/>
      <c r="AH191" s="15"/>
      <c r="AI191" s="54"/>
      <c r="AJ191" s="15"/>
      <c r="AK191" s="54"/>
      <c r="AL191" s="15"/>
      <c r="AM191" s="54"/>
      <c r="AN191" s="15"/>
      <c r="AO191" s="24"/>
      <c r="AQ191" s="41">
        <f t="shared" si="14"/>
        <v>0</v>
      </c>
      <c r="AR191" s="71">
        <f t="shared" si="14"/>
        <v>0</v>
      </c>
      <c r="AS191">
        <f t="shared" si="12"/>
        <v>0</v>
      </c>
      <c r="AU191" s="32"/>
      <c r="AV191" s="32"/>
      <c r="AW191" s="32"/>
      <c r="AX191" s="32"/>
      <c r="AY191" s="32"/>
      <c r="AZ191" s="32"/>
      <c r="BA191" s="32"/>
      <c r="BB191" s="32"/>
    </row>
    <row r="192" spans="1:54" x14ac:dyDescent="0.25">
      <c r="A192" t="e">
        <f t="shared" si="13"/>
        <v>#VALUE!</v>
      </c>
      <c r="B192" s="6"/>
      <c r="C192" s="54"/>
      <c r="D192" s="15"/>
      <c r="E192" s="54"/>
      <c r="F192" s="15"/>
      <c r="G192" s="54"/>
      <c r="H192" s="15"/>
      <c r="I192" s="54"/>
      <c r="J192" s="15"/>
      <c r="K192" s="54"/>
      <c r="L192" s="15"/>
      <c r="M192" s="54"/>
      <c r="N192" s="15"/>
      <c r="O192" s="54"/>
      <c r="P192" s="15"/>
      <c r="Q192" s="54"/>
      <c r="R192" s="15"/>
      <c r="S192" s="54"/>
      <c r="T192" s="15"/>
      <c r="U192" s="54"/>
      <c r="V192" s="15"/>
      <c r="W192" s="54"/>
      <c r="X192" s="15"/>
      <c r="Y192" s="54"/>
      <c r="Z192" s="15"/>
      <c r="AA192" s="54"/>
      <c r="AB192" s="15"/>
      <c r="AC192" s="54"/>
      <c r="AD192" s="15"/>
      <c r="AE192" s="54"/>
      <c r="AF192" s="15"/>
      <c r="AG192" s="54"/>
      <c r="AH192" s="15"/>
      <c r="AI192" s="54"/>
      <c r="AJ192" s="15"/>
      <c r="AK192" s="54"/>
      <c r="AL192" s="15"/>
      <c r="AM192" s="54"/>
      <c r="AN192" s="15"/>
      <c r="AO192" s="24"/>
      <c r="AQ192" s="41">
        <f t="shared" si="14"/>
        <v>0</v>
      </c>
      <c r="AR192" s="71">
        <f t="shared" si="14"/>
        <v>0</v>
      </c>
      <c r="AS192">
        <f t="shared" si="12"/>
        <v>0</v>
      </c>
      <c r="AU192" s="32"/>
      <c r="AV192" s="32"/>
      <c r="AW192" s="32"/>
      <c r="AX192" s="32"/>
      <c r="AY192" s="32"/>
      <c r="AZ192" s="32"/>
      <c r="BA192" s="32"/>
      <c r="BB192" s="32"/>
    </row>
    <row r="193" spans="1:54" x14ac:dyDescent="0.25">
      <c r="A193" t="e">
        <f t="shared" si="13"/>
        <v>#VALUE!</v>
      </c>
      <c r="B193" s="6"/>
      <c r="C193" s="54"/>
      <c r="D193" s="15"/>
      <c r="E193" s="54"/>
      <c r="F193" s="15"/>
      <c r="G193" s="54"/>
      <c r="H193" s="15"/>
      <c r="I193" s="54"/>
      <c r="J193" s="15"/>
      <c r="K193" s="54"/>
      <c r="L193" s="15"/>
      <c r="M193" s="54"/>
      <c r="N193" s="15"/>
      <c r="O193" s="54"/>
      <c r="P193" s="15"/>
      <c r="Q193" s="54"/>
      <c r="R193" s="15"/>
      <c r="S193" s="54"/>
      <c r="T193" s="15"/>
      <c r="U193" s="54"/>
      <c r="V193" s="15"/>
      <c r="W193" s="54"/>
      <c r="X193" s="15"/>
      <c r="Y193" s="54"/>
      <c r="Z193" s="15"/>
      <c r="AA193" s="54"/>
      <c r="AB193" s="15"/>
      <c r="AC193" s="54"/>
      <c r="AD193" s="15"/>
      <c r="AE193" s="54"/>
      <c r="AF193" s="15"/>
      <c r="AG193" s="54"/>
      <c r="AH193" s="15"/>
      <c r="AI193" s="54"/>
      <c r="AJ193" s="15"/>
      <c r="AK193" s="54"/>
      <c r="AL193" s="15"/>
      <c r="AM193" s="54"/>
      <c r="AN193" s="15"/>
      <c r="AO193" s="24"/>
      <c r="AQ193" s="41">
        <f t="shared" si="14"/>
        <v>0</v>
      </c>
      <c r="AR193" s="71">
        <f t="shared" si="14"/>
        <v>0</v>
      </c>
      <c r="AS193">
        <f t="shared" si="12"/>
        <v>0</v>
      </c>
      <c r="AU193" s="32"/>
      <c r="AV193" s="32"/>
      <c r="AW193" s="32"/>
      <c r="AX193" s="32"/>
      <c r="AY193" s="32"/>
      <c r="AZ193" s="32"/>
      <c r="BA193" s="32"/>
      <c r="BB193" s="32"/>
    </row>
    <row r="194" spans="1:54" x14ac:dyDescent="0.25">
      <c r="A194" t="e">
        <f t="shared" si="13"/>
        <v>#VALUE!</v>
      </c>
      <c r="B194" s="6"/>
      <c r="C194" s="54"/>
      <c r="D194" s="15"/>
      <c r="E194" s="54"/>
      <c r="F194" s="15"/>
      <c r="G194" s="54"/>
      <c r="H194" s="15"/>
      <c r="I194" s="54"/>
      <c r="J194" s="15"/>
      <c r="K194" s="54"/>
      <c r="L194" s="15"/>
      <c r="M194" s="54"/>
      <c r="N194" s="15"/>
      <c r="O194" s="54"/>
      <c r="P194" s="15"/>
      <c r="Q194" s="54"/>
      <c r="R194" s="15"/>
      <c r="S194" s="54"/>
      <c r="T194" s="15"/>
      <c r="U194" s="54"/>
      <c r="V194" s="15"/>
      <c r="W194" s="54"/>
      <c r="X194" s="15"/>
      <c r="Y194" s="54"/>
      <c r="Z194" s="15"/>
      <c r="AA194" s="54"/>
      <c r="AB194" s="15"/>
      <c r="AC194" s="54"/>
      <c r="AD194" s="15"/>
      <c r="AE194" s="54"/>
      <c r="AF194" s="15"/>
      <c r="AG194" s="54"/>
      <c r="AH194" s="15"/>
      <c r="AI194" s="54"/>
      <c r="AJ194" s="15"/>
      <c r="AK194" s="54"/>
      <c r="AL194" s="15"/>
      <c r="AM194" s="54"/>
      <c r="AN194" s="15"/>
      <c r="AO194" s="24"/>
      <c r="AQ194" s="41">
        <f t="shared" si="14"/>
        <v>0</v>
      </c>
      <c r="AR194" s="71">
        <f t="shared" si="14"/>
        <v>0</v>
      </c>
      <c r="AS194">
        <f t="shared" si="12"/>
        <v>0</v>
      </c>
      <c r="AU194" s="32"/>
      <c r="AV194" s="32"/>
      <c r="AW194" s="32"/>
      <c r="AX194" s="32"/>
      <c r="AY194" s="32"/>
      <c r="AZ194" s="32"/>
      <c r="BA194" s="32"/>
      <c r="BB194" s="32"/>
    </row>
    <row r="195" spans="1:54" x14ac:dyDescent="0.25">
      <c r="A195" t="e">
        <f t="shared" si="13"/>
        <v>#VALUE!</v>
      </c>
      <c r="B195" s="6"/>
      <c r="C195" s="54"/>
      <c r="D195" s="15"/>
      <c r="E195" s="54"/>
      <c r="F195" s="15"/>
      <c r="G195" s="54"/>
      <c r="H195" s="15"/>
      <c r="I195" s="54"/>
      <c r="J195" s="15"/>
      <c r="K195" s="54"/>
      <c r="L195" s="15"/>
      <c r="M195" s="54"/>
      <c r="N195" s="15"/>
      <c r="O195" s="54"/>
      <c r="P195" s="15"/>
      <c r="Q195" s="54"/>
      <c r="R195" s="15"/>
      <c r="S195" s="54"/>
      <c r="T195" s="15"/>
      <c r="U195" s="54"/>
      <c r="V195" s="15"/>
      <c r="W195" s="54"/>
      <c r="X195" s="15"/>
      <c r="Y195" s="54"/>
      <c r="Z195" s="15"/>
      <c r="AA195" s="54"/>
      <c r="AB195" s="15"/>
      <c r="AC195" s="54"/>
      <c r="AD195" s="15"/>
      <c r="AE195" s="54"/>
      <c r="AF195" s="15"/>
      <c r="AG195" s="54"/>
      <c r="AH195" s="15"/>
      <c r="AI195" s="54"/>
      <c r="AJ195" s="15"/>
      <c r="AK195" s="54"/>
      <c r="AL195" s="15"/>
      <c r="AM195" s="54"/>
      <c r="AN195" s="15"/>
      <c r="AO195" s="24"/>
      <c r="AQ195" s="41">
        <f t="shared" si="14"/>
        <v>0</v>
      </c>
      <c r="AR195" s="71">
        <f t="shared" si="14"/>
        <v>0</v>
      </c>
      <c r="AS195">
        <f t="shared" si="12"/>
        <v>0</v>
      </c>
      <c r="AU195" s="32"/>
      <c r="AV195" s="32"/>
      <c r="AW195" s="32"/>
      <c r="AX195" s="32"/>
      <c r="AY195" s="32"/>
      <c r="AZ195" s="32"/>
      <c r="BA195" s="32"/>
      <c r="BB195" s="32"/>
    </row>
    <row r="196" spans="1:54" x14ac:dyDescent="0.25">
      <c r="A196" t="e">
        <f t="shared" si="13"/>
        <v>#VALUE!</v>
      </c>
      <c r="B196" s="6"/>
      <c r="C196" s="54"/>
      <c r="D196" s="15"/>
      <c r="E196" s="54"/>
      <c r="F196" s="15"/>
      <c r="G196" s="54"/>
      <c r="H196" s="15"/>
      <c r="I196" s="54"/>
      <c r="J196" s="15"/>
      <c r="K196" s="54"/>
      <c r="L196" s="15"/>
      <c r="M196" s="54"/>
      <c r="N196" s="15"/>
      <c r="O196" s="54"/>
      <c r="P196" s="15"/>
      <c r="Q196" s="54"/>
      <c r="R196" s="15"/>
      <c r="S196" s="54"/>
      <c r="T196" s="15"/>
      <c r="U196" s="54"/>
      <c r="V196" s="15"/>
      <c r="W196" s="54"/>
      <c r="X196" s="15"/>
      <c r="Y196" s="54"/>
      <c r="Z196" s="15"/>
      <c r="AA196" s="54"/>
      <c r="AB196" s="15"/>
      <c r="AC196" s="54"/>
      <c r="AD196" s="15"/>
      <c r="AE196" s="54"/>
      <c r="AF196" s="15"/>
      <c r="AG196" s="54"/>
      <c r="AH196" s="15"/>
      <c r="AI196" s="54"/>
      <c r="AJ196" s="15"/>
      <c r="AK196" s="54"/>
      <c r="AL196" s="15"/>
      <c r="AM196" s="54"/>
      <c r="AN196" s="15"/>
      <c r="AO196" s="24"/>
      <c r="AQ196" s="41">
        <f t="shared" si="14"/>
        <v>0</v>
      </c>
      <c r="AR196" s="71">
        <f t="shared" si="14"/>
        <v>0</v>
      </c>
      <c r="AS196">
        <f t="shared" si="12"/>
        <v>0</v>
      </c>
      <c r="AU196" s="32"/>
      <c r="AV196" s="32"/>
      <c r="AW196" s="32"/>
      <c r="AX196" s="32"/>
      <c r="AY196" s="32"/>
      <c r="AZ196" s="32"/>
      <c r="BA196" s="32"/>
      <c r="BB196" s="32"/>
    </row>
    <row r="197" spans="1:54" x14ac:dyDescent="0.25">
      <c r="A197" t="e">
        <f t="shared" si="13"/>
        <v>#VALUE!</v>
      </c>
      <c r="B197" s="6"/>
      <c r="C197" s="54"/>
      <c r="D197" s="15"/>
      <c r="E197" s="54"/>
      <c r="F197" s="15"/>
      <c r="G197" s="54"/>
      <c r="H197" s="15"/>
      <c r="I197" s="54"/>
      <c r="J197" s="15"/>
      <c r="K197" s="54"/>
      <c r="L197" s="15"/>
      <c r="M197" s="54"/>
      <c r="N197" s="15"/>
      <c r="O197" s="54"/>
      <c r="P197" s="15"/>
      <c r="Q197" s="54"/>
      <c r="R197" s="15"/>
      <c r="S197" s="54"/>
      <c r="T197" s="15"/>
      <c r="U197" s="54"/>
      <c r="V197" s="15"/>
      <c r="W197" s="54"/>
      <c r="X197" s="15"/>
      <c r="Y197" s="54"/>
      <c r="Z197" s="15"/>
      <c r="AA197" s="54"/>
      <c r="AB197" s="15"/>
      <c r="AC197" s="54"/>
      <c r="AD197" s="15"/>
      <c r="AE197" s="54"/>
      <c r="AF197" s="15"/>
      <c r="AG197" s="54"/>
      <c r="AH197" s="15"/>
      <c r="AI197" s="54"/>
      <c r="AJ197" s="15"/>
      <c r="AK197" s="54"/>
      <c r="AL197" s="15"/>
      <c r="AM197" s="54"/>
      <c r="AN197" s="15"/>
      <c r="AO197" s="24"/>
      <c r="AQ197" s="41">
        <f t="shared" si="14"/>
        <v>0</v>
      </c>
      <c r="AR197" s="71">
        <f t="shared" si="14"/>
        <v>0</v>
      </c>
      <c r="AS197">
        <f>COUNT(C197:AN197)/2</f>
        <v>0</v>
      </c>
    </row>
    <row r="198" spans="1:54" x14ac:dyDescent="0.25">
      <c r="A198" t="e">
        <f t="shared" si="13"/>
        <v>#VALUE!</v>
      </c>
      <c r="B198" s="6"/>
      <c r="C198" s="54"/>
      <c r="D198" s="15"/>
      <c r="E198" s="54"/>
      <c r="F198" s="15"/>
      <c r="G198" s="54"/>
      <c r="H198" s="15"/>
      <c r="I198" s="54"/>
      <c r="J198" s="15"/>
      <c r="K198" s="54"/>
      <c r="L198" s="15"/>
      <c r="M198" s="54"/>
      <c r="N198" s="15"/>
      <c r="O198" s="54"/>
      <c r="P198" s="15"/>
      <c r="Q198" s="54"/>
      <c r="R198" s="15"/>
      <c r="S198" s="54"/>
      <c r="T198" s="15"/>
      <c r="U198" s="54"/>
      <c r="V198" s="15"/>
      <c r="W198" s="54"/>
      <c r="X198" s="15"/>
      <c r="Y198" s="54"/>
      <c r="Z198" s="15"/>
      <c r="AA198" s="54"/>
      <c r="AB198" s="15"/>
      <c r="AC198" s="54"/>
      <c r="AD198" s="15"/>
      <c r="AE198" s="54"/>
      <c r="AF198" s="15"/>
      <c r="AG198" s="54"/>
      <c r="AH198" s="15"/>
      <c r="AI198" s="54"/>
      <c r="AJ198" s="15"/>
      <c r="AK198" s="54"/>
      <c r="AL198" s="15"/>
      <c r="AM198" s="54"/>
      <c r="AN198" s="15"/>
      <c r="AO198" s="24"/>
      <c r="AQ198" s="41">
        <f t="shared" si="14"/>
        <v>0</v>
      </c>
      <c r="AR198" s="71">
        <f t="shared" si="14"/>
        <v>0</v>
      </c>
      <c r="AS198">
        <f>COUNT(C198:AN198)/2</f>
        <v>0</v>
      </c>
    </row>
    <row r="199" spans="1:54" x14ac:dyDescent="0.25">
      <c r="A199" t="e">
        <f t="shared" si="13"/>
        <v>#VALUE!</v>
      </c>
      <c r="B199" s="6"/>
      <c r="C199" s="54"/>
      <c r="D199" s="15"/>
      <c r="E199" s="54"/>
      <c r="F199" s="15"/>
      <c r="G199" s="54"/>
      <c r="H199" s="15"/>
      <c r="I199" s="54"/>
      <c r="J199" s="15"/>
      <c r="K199" s="54"/>
      <c r="L199" s="15"/>
      <c r="M199" s="54"/>
      <c r="N199" s="15"/>
      <c r="O199" s="54"/>
      <c r="P199" s="15"/>
      <c r="Q199" s="54"/>
      <c r="R199" s="15"/>
      <c r="S199" s="54"/>
      <c r="T199" s="15"/>
      <c r="U199" s="54"/>
      <c r="V199" s="15"/>
      <c r="W199" s="54"/>
      <c r="X199" s="15"/>
      <c r="Y199" s="54"/>
      <c r="Z199" s="15"/>
      <c r="AA199" s="54"/>
      <c r="AB199" s="15"/>
      <c r="AC199" s="54"/>
      <c r="AD199" s="15"/>
      <c r="AE199" s="54"/>
      <c r="AF199" s="15"/>
      <c r="AG199" s="54"/>
      <c r="AH199" s="15"/>
      <c r="AI199" s="54"/>
      <c r="AJ199" s="15"/>
      <c r="AK199" s="54"/>
      <c r="AL199" s="15"/>
      <c r="AM199" s="54"/>
      <c r="AN199" s="15"/>
      <c r="AO199" s="24"/>
      <c r="AQ199" s="41">
        <f t="shared" si="14"/>
        <v>0</v>
      </c>
      <c r="AR199" s="71">
        <f t="shared" si="14"/>
        <v>0</v>
      </c>
      <c r="AS199">
        <f>COUNT(C199:AN199)/2</f>
        <v>0</v>
      </c>
    </row>
    <row r="200" spans="1:54" x14ac:dyDescent="0.25">
      <c r="A200" t="e">
        <f t="shared" si="13"/>
        <v>#VALUE!</v>
      </c>
      <c r="B200" s="6"/>
      <c r="C200" s="54"/>
      <c r="D200" s="15"/>
      <c r="E200" s="54"/>
      <c r="F200" s="15"/>
      <c r="G200" s="54"/>
      <c r="H200" s="15"/>
      <c r="I200" s="54"/>
      <c r="J200" s="15"/>
      <c r="K200" s="54"/>
      <c r="L200" s="15"/>
      <c r="M200" s="54"/>
      <c r="N200" s="15"/>
      <c r="O200" s="54"/>
      <c r="P200" s="15"/>
      <c r="Q200" s="54"/>
      <c r="R200" s="15"/>
      <c r="S200" s="54"/>
      <c r="T200" s="15"/>
      <c r="U200" s="54"/>
      <c r="V200" s="15"/>
      <c r="W200" s="54"/>
      <c r="X200" s="15"/>
      <c r="Y200" s="54"/>
      <c r="Z200" s="15"/>
      <c r="AA200" s="54"/>
      <c r="AB200" s="15"/>
      <c r="AC200" s="54"/>
      <c r="AD200" s="15"/>
      <c r="AE200" s="54"/>
      <c r="AF200" s="15"/>
      <c r="AG200" s="54"/>
      <c r="AH200" s="15"/>
      <c r="AI200" s="54"/>
      <c r="AJ200" s="15"/>
      <c r="AK200" s="54"/>
      <c r="AL200" s="15"/>
      <c r="AM200" s="54"/>
      <c r="AN200" s="15"/>
      <c r="AO200" s="24"/>
      <c r="AQ200" s="41">
        <f t="shared" si="14"/>
        <v>0</v>
      </c>
      <c r="AR200" s="71">
        <f t="shared" si="14"/>
        <v>0</v>
      </c>
      <c r="AS200">
        <f>COUNT(C200:AN200)/2</f>
        <v>0</v>
      </c>
    </row>
  </sheetData>
  <sortState xmlns:xlrd2="http://schemas.microsoft.com/office/spreadsheetml/2017/richdata2" ref="B5:H10">
    <sortCondition descending="1" ref="H5:H23"/>
    <sortCondition ref="D5:D23"/>
    <sortCondition descending="1" ref="E5:E23"/>
  </sortState>
  <mergeCells count="42">
    <mergeCell ref="U44:V44"/>
    <mergeCell ref="W44:X44"/>
    <mergeCell ref="Y44:Z44"/>
    <mergeCell ref="C44:D44"/>
    <mergeCell ref="E44:F44"/>
    <mergeCell ref="G44:H44"/>
    <mergeCell ref="I44:J44"/>
    <mergeCell ref="K44:L44"/>
    <mergeCell ref="M44:N44"/>
    <mergeCell ref="B66:B67"/>
    <mergeCell ref="AM44:AN44"/>
    <mergeCell ref="B46:B47"/>
    <mergeCell ref="B48:B49"/>
    <mergeCell ref="B50:B51"/>
    <mergeCell ref="B52:B53"/>
    <mergeCell ref="B54:B55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B56:B57"/>
    <mergeCell ref="B58:B59"/>
    <mergeCell ref="B60:B61"/>
    <mergeCell ref="B62:B63"/>
    <mergeCell ref="B64:B65"/>
    <mergeCell ref="B90:B91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B86:B87"/>
    <mergeCell ref="B88:B8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B5671-41AD-4304-807C-B91EAA060B44}">
  <sheetPr codeName="Hoja40"/>
  <dimension ref="A1:BS241"/>
  <sheetViews>
    <sheetView zoomScale="80" zoomScaleNormal="80" workbookViewId="0">
      <selection activeCell="AO10" sqref="AO10"/>
    </sheetView>
  </sheetViews>
  <sheetFormatPr baseColWidth="10" defaultColWidth="11.54296875" defaultRowHeight="12.5" x14ac:dyDescent="0.25"/>
  <cols>
    <col min="1" max="1" width="5" customWidth="1"/>
    <col min="3" max="3" width="6" customWidth="1"/>
    <col min="4" max="4" width="5.453125" customWidth="1"/>
    <col min="5" max="5" width="4.1796875" customWidth="1"/>
    <col min="6" max="6" width="4.26953125" customWidth="1"/>
    <col min="7" max="7" width="5.54296875" customWidth="1"/>
    <col min="8" max="8" width="3.81640625" customWidth="1"/>
    <col min="9" max="9" width="5.26953125" customWidth="1"/>
    <col min="10" max="10" width="4.81640625" customWidth="1"/>
    <col min="11" max="11" width="4.7265625" customWidth="1"/>
    <col min="12" max="12" width="5.26953125" customWidth="1"/>
    <col min="13" max="13" width="4.7265625" customWidth="1"/>
    <col min="14" max="14" width="3.453125" customWidth="1"/>
    <col min="15" max="15" width="4.7265625" customWidth="1"/>
    <col min="16" max="16" width="4.26953125" customWidth="1"/>
    <col min="17" max="17" width="4.453125" customWidth="1"/>
    <col min="18" max="18" width="5.1796875" customWidth="1"/>
    <col min="19" max="20" width="3.453125" customWidth="1"/>
    <col min="21" max="21" width="5.26953125" customWidth="1"/>
    <col min="22" max="22" width="4.54296875" customWidth="1"/>
    <col min="23" max="23" width="5.1796875" customWidth="1"/>
    <col min="24" max="24" width="4.26953125" customWidth="1"/>
    <col min="25" max="25" width="4.54296875" customWidth="1"/>
    <col min="26" max="26" width="3.453125" customWidth="1"/>
    <col min="27" max="28" width="4.453125" customWidth="1"/>
    <col min="29" max="29" width="4.453125" bestFit="1" customWidth="1"/>
    <col min="30" max="30" width="4" customWidth="1"/>
    <col min="31" max="31" width="3.453125" customWidth="1"/>
    <col min="32" max="32" width="4.453125" customWidth="1"/>
    <col min="33" max="33" width="4" customWidth="1"/>
    <col min="34" max="34" width="3.7265625" customWidth="1"/>
    <col min="35" max="35" width="4.1796875" customWidth="1"/>
    <col min="36" max="36" width="5" customWidth="1"/>
    <col min="37" max="38" width="3.453125" customWidth="1"/>
    <col min="39" max="39" width="5.1796875" customWidth="1"/>
    <col min="40" max="40" width="3.453125" customWidth="1"/>
    <col min="41" max="41" width="4.1796875" customWidth="1"/>
    <col min="42" max="42" width="4" customWidth="1"/>
    <col min="43" max="43" width="4.1796875" customWidth="1"/>
    <col min="44" max="44" width="4.453125" customWidth="1"/>
    <col min="45" max="45" width="4" customWidth="1"/>
    <col min="46" max="47" width="4.453125" customWidth="1"/>
    <col min="48" max="48" width="5" customWidth="1"/>
    <col min="49" max="49" width="4.1796875" customWidth="1"/>
    <col min="50" max="50" width="4.7265625" bestFit="1" customWidth="1"/>
    <col min="51" max="51" width="3.81640625" customWidth="1"/>
    <col min="52" max="52" width="3.453125" customWidth="1"/>
    <col min="53" max="54" width="4" customWidth="1"/>
    <col min="55" max="59" width="3.453125" customWidth="1"/>
    <col min="60" max="60" width="3.81640625" customWidth="1"/>
    <col min="61" max="61" width="3.453125" customWidth="1"/>
    <col min="62" max="62" width="4.1796875" customWidth="1"/>
    <col min="63" max="63" width="11.453125" style="24" customWidth="1"/>
    <col min="64" max="69" width="6.1796875" customWidth="1"/>
  </cols>
  <sheetData>
    <row r="1" spans="1:65" ht="13" x14ac:dyDescent="0.3">
      <c r="A1" s="5" t="s">
        <v>185</v>
      </c>
      <c r="B1" s="52"/>
    </row>
    <row r="2" spans="1:65" x14ac:dyDescent="0.25">
      <c r="A2" t="s">
        <v>10</v>
      </c>
      <c r="R2" s="30"/>
    </row>
    <row r="3" spans="1:65" ht="13" thickBot="1" x14ac:dyDescent="0.3">
      <c r="A3">
        <f>+GENERAL!B6</f>
        <v>12</v>
      </c>
      <c r="C3" s="41">
        <f>SUM(C5:C16)+B45</f>
        <v>0</v>
      </c>
      <c r="R3" s="30"/>
    </row>
    <row r="4" spans="1:65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M4" s="101"/>
    </row>
    <row r="5" spans="1:65" ht="14" thickBot="1" x14ac:dyDescent="0.35">
      <c r="A5" s="149">
        <v>1</v>
      </c>
      <c r="B5" s="239" t="s">
        <v>141</v>
      </c>
      <c r="C5" s="44">
        <f>+AJ$41</f>
        <v>40</v>
      </c>
      <c r="D5" s="48">
        <f>+AJ$42</f>
        <v>33</v>
      </c>
      <c r="E5" s="45">
        <f>+AK$41</f>
        <v>8</v>
      </c>
      <c r="F5" s="18">
        <f>+AJ$27</f>
        <v>80</v>
      </c>
      <c r="G5" s="198">
        <f t="shared" ref="G5:G16" si="0">IF(E5&lt;A$3/2,-1,1)*800+C5+D5/1000</f>
        <v>840.03300000000002</v>
      </c>
      <c r="H5" s="30"/>
      <c r="Z5" s="125"/>
      <c r="BM5" s="101"/>
    </row>
    <row r="6" spans="1:65" ht="14" thickBot="1" x14ac:dyDescent="0.35">
      <c r="A6" s="149">
        <v>2</v>
      </c>
      <c r="B6" s="161" t="s">
        <v>129</v>
      </c>
      <c r="C6" s="44">
        <f>+AA$41</f>
        <v>0</v>
      </c>
      <c r="D6" s="48">
        <f>+AA$42</f>
        <v>0</v>
      </c>
      <c r="E6" s="45">
        <f>+AB$41</f>
        <v>6</v>
      </c>
      <c r="F6" s="18">
        <f>+AA$27</f>
        <v>40</v>
      </c>
      <c r="G6" s="198">
        <f t="shared" si="0"/>
        <v>800</v>
      </c>
      <c r="H6" s="30"/>
      <c r="J6" s="24"/>
      <c r="Z6" s="125"/>
      <c r="BM6" s="101"/>
    </row>
    <row r="7" spans="1:65" ht="14" thickBot="1" x14ac:dyDescent="0.35">
      <c r="A7" s="149">
        <v>3</v>
      </c>
      <c r="B7" s="239" t="s">
        <v>140</v>
      </c>
      <c r="C7" s="44">
        <f>+F$41</f>
        <v>0</v>
      </c>
      <c r="D7" s="48">
        <f>+F$42</f>
        <v>-6</v>
      </c>
      <c r="E7" s="45">
        <f>+G$41</f>
        <v>12</v>
      </c>
      <c r="F7" s="18">
        <f>+F$27</f>
        <v>20</v>
      </c>
      <c r="G7" s="198">
        <f t="shared" si="0"/>
        <v>799.99400000000003</v>
      </c>
      <c r="H7" s="30"/>
      <c r="Z7" s="125"/>
      <c r="BM7" s="101"/>
    </row>
    <row r="8" spans="1:65" ht="14" thickBot="1" x14ac:dyDescent="0.35">
      <c r="A8" s="149">
        <v>4</v>
      </c>
      <c r="B8" s="23" t="s">
        <v>1</v>
      </c>
      <c r="C8" s="44">
        <f>+I$41</f>
        <v>-30</v>
      </c>
      <c r="D8" s="48">
        <f>+I$42</f>
        <v>-21</v>
      </c>
      <c r="E8" s="45">
        <f>+J$41</f>
        <v>15</v>
      </c>
      <c r="F8" s="18">
        <f>+I$27</f>
        <v>10</v>
      </c>
      <c r="G8" s="198">
        <f t="shared" si="0"/>
        <v>769.97900000000004</v>
      </c>
      <c r="H8" s="30"/>
      <c r="Z8" s="125"/>
      <c r="BM8" s="101"/>
    </row>
    <row r="9" spans="1:65" ht="13.5" thickBot="1" x14ac:dyDescent="0.35">
      <c r="A9" s="149">
        <v>5</v>
      </c>
      <c r="B9" s="23" t="s">
        <v>93</v>
      </c>
      <c r="C9" s="44">
        <f>+AV$41</f>
        <v>20</v>
      </c>
      <c r="D9" s="48">
        <f>+AV$42</f>
        <v>14</v>
      </c>
      <c r="E9" s="45">
        <f>+AW$41</f>
        <v>4</v>
      </c>
      <c r="F9" s="18">
        <f>+AV$27</f>
        <v>0</v>
      </c>
      <c r="G9" s="198">
        <f t="shared" si="0"/>
        <v>-779.98599999999999</v>
      </c>
      <c r="H9" s="30"/>
      <c r="Z9" s="125"/>
    </row>
    <row r="10" spans="1:65" ht="13.5" thickBot="1" x14ac:dyDescent="0.35">
      <c r="A10" s="149">
        <v>6</v>
      </c>
      <c r="B10" s="239" t="s">
        <v>139</v>
      </c>
      <c r="C10" s="44">
        <f>+AG$41</f>
        <v>10</v>
      </c>
      <c r="D10" s="48">
        <f>+AG$42</f>
        <v>4</v>
      </c>
      <c r="E10" s="45">
        <f>+AH$41</f>
        <v>3</v>
      </c>
      <c r="F10" s="18">
        <f>+AG$27</f>
        <v>0</v>
      </c>
      <c r="G10" s="198">
        <f t="shared" si="0"/>
        <v>-789.99599999999998</v>
      </c>
      <c r="H10" s="30"/>
      <c r="Z10" s="125"/>
      <c r="AO10">
        <v>1234</v>
      </c>
    </row>
    <row r="11" spans="1:65" ht="13.5" thickBot="1" x14ac:dyDescent="0.35">
      <c r="A11" s="149">
        <v>7</v>
      </c>
      <c r="B11" s="23" t="s">
        <v>121</v>
      </c>
      <c r="C11" s="44">
        <f>+BB$41</f>
        <v>10</v>
      </c>
      <c r="D11" s="48">
        <f>+BB$42</f>
        <v>2</v>
      </c>
      <c r="E11" s="45">
        <f>+BC$41</f>
        <v>1</v>
      </c>
      <c r="F11" s="18">
        <f>+BB$27</f>
        <v>0</v>
      </c>
      <c r="G11" s="198">
        <f t="shared" si="0"/>
        <v>-789.99800000000005</v>
      </c>
      <c r="H11" s="30"/>
      <c r="Z11" s="125" t="s">
        <v>69</v>
      </c>
    </row>
    <row r="12" spans="1:65" ht="13" thickBot="1" x14ac:dyDescent="0.3">
      <c r="A12" s="149">
        <v>8</v>
      </c>
      <c r="B12" s="239" t="s">
        <v>239</v>
      </c>
      <c r="C12" s="44">
        <f>+O$41</f>
        <v>0</v>
      </c>
      <c r="D12" s="48">
        <f>+O$42</f>
        <v>0</v>
      </c>
      <c r="E12" s="45">
        <f>+P$41</f>
        <v>2</v>
      </c>
      <c r="F12" s="18">
        <f>+O$27</f>
        <v>0</v>
      </c>
      <c r="G12" s="198">
        <f t="shared" si="0"/>
        <v>-800</v>
      </c>
      <c r="H12" s="30"/>
    </row>
    <row r="13" spans="1:65" ht="13" thickBot="1" x14ac:dyDescent="0.3">
      <c r="A13" s="149">
        <v>9</v>
      </c>
      <c r="B13" s="239" t="s">
        <v>271</v>
      </c>
      <c r="C13" s="44">
        <f>+L$41</f>
        <v>0</v>
      </c>
      <c r="D13" s="48">
        <f>+L$42</f>
        <v>0</v>
      </c>
      <c r="E13" s="45">
        <f>+M$41</f>
        <v>2</v>
      </c>
      <c r="F13" s="18">
        <f>+L$27</f>
        <v>0</v>
      </c>
      <c r="G13" s="198">
        <f t="shared" si="0"/>
        <v>-800</v>
      </c>
      <c r="H13" s="30"/>
    </row>
    <row r="14" spans="1:65" ht="13" thickBot="1" x14ac:dyDescent="0.3">
      <c r="A14" s="149">
        <v>10</v>
      </c>
      <c r="B14" s="239" t="s">
        <v>209</v>
      </c>
      <c r="C14" s="44">
        <f>+AD$41</f>
        <v>-10</v>
      </c>
      <c r="D14" s="48">
        <f>+AD$42</f>
        <v>-1</v>
      </c>
      <c r="E14" s="45">
        <f>+AE$41</f>
        <v>3</v>
      </c>
      <c r="F14" s="18">
        <f>+AD$27</f>
        <v>0</v>
      </c>
      <c r="G14" s="198">
        <f t="shared" si="0"/>
        <v>-810.00099999999998</v>
      </c>
      <c r="H14" s="30"/>
    </row>
    <row r="15" spans="1:65" ht="13.5" thickBot="1" x14ac:dyDescent="0.35">
      <c r="A15" s="149">
        <v>11</v>
      </c>
      <c r="B15" s="161" t="s">
        <v>130</v>
      </c>
      <c r="C15" s="44">
        <f>+AP$41</f>
        <v>-10</v>
      </c>
      <c r="D15" s="48">
        <f>+AP$42</f>
        <v>-8</v>
      </c>
      <c r="E15" s="45">
        <f>+AQ$41</f>
        <v>1</v>
      </c>
      <c r="F15" s="18">
        <f>+AP$27</f>
        <v>0</v>
      </c>
      <c r="G15" s="198">
        <f t="shared" si="0"/>
        <v>-810.00800000000004</v>
      </c>
      <c r="AE15" s="43"/>
      <c r="AQ15" s="73"/>
    </row>
    <row r="16" spans="1:65" ht="13" thickBot="1" x14ac:dyDescent="0.3">
      <c r="A16" s="149">
        <v>12</v>
      </c>
      <c r="B16" s="239" t="s">
        <v>248</v>
      </c>
      <c r="C16" s="44">
        <f>+AY$41</f>
        <v>-20</v>
      </c>
      <c r="D16" s="48">
        <f>+AY$42</f>
        <v>-15</v>
      </c>
      <c r="E16" s="45">
        <f>+AZ$41</f>
        <v>2</v>
      </c>
      <c r="F16" s="18">
        <f>+AY$27</f>
        <v>0</v>
      </c>
      <c r="G16" s="198">
        <f t="shared" si="0"/>
        <v>-820.01499999999999</v>
      </c>
    </row>
    <row r="17" spans="1:61" ht="13" hidden="1" thickBot="1" x14ac:dyDescent="0.3">
      <c r="A17" s="149">
        <v>13</v>
      </c>
      <c r="B17" s="239" t="s">
        <v>169</v>
      </c>
      <c r="C17" s="44">
        <f>+BH$41</f>
        <v>-100000000</v>
      </c>
      <c r="D17" s="48">
        <f>+BH$42</f>
        <v>1</v>
      </c>
      <c r="E17" s="45">
        <f>+BI$41</f>
        <v>0</v>
      </c>
      <c r="F17" s="18">
        <f>+BH$27</f>
        <v>0</v>
      </c>
      <c r="G17" s="198">
        <f t="shared" ref="G17:G24" si="1">IF(E17&lt;A$3/2,-1,1)*800+C17+D17/1000</f>
        <v>-100000799.999</v>
      </c>
    </row>
    <row r="18" spans="1:61" ht="13" hidden="1" thickBot="1" x14ac:dyDescent="0.3">
      <c r="A18" s="149">
        <v>14</v>
      </c>
      <c r="B18" s="23" t="s">
        <v>171</v>
      </c>
      <c r="C18" s="44">
        <f>+R$41</f>
        <v>-100000000</v>
      </c>
      <c r="D18" s="48">
        <f>+R$42</f>
        <v>1</v>
      </c>
      <c r="E18" s="45">
        <f>+S$41</f>
        <v>0</v>
      </c>
      <c r="F18" s="18">
        <f>+R$27</f>
        <v>0</v>
      </c>
      <c r="G18" s="198">
        <f t="shared" si="1"/>
        <v>-100000799.999</v>
      </c>
    </row>
    <row r="19" spans="1:61" ht="13" hidden="1" thickBot="1" x14ac:dyDescent="0.3">
      <c r="A19" s="149">
        <v>15</v>
      </c>
      <c r="B19" s="23" t="s">
        <v>158</v>
      </c>
      <c r="C19" s="44">
        <f>+X$41</f>
        <v>-100000000</v>
      </c>
      <c r="D19" s="48">
        <f>+X$42</f>
        <v>1</v>
      </c>
      <c r="E19" s="45">
        <f>+Y$41</f>
        <v>0</v>
      </c>
      <c r="F19" s="18">
        <f>+X$27</f>
        <v>0</v>
      </c>
      <c r="G19" s="198">
        <f t="shared" si="1"/>
        <v>-100000799.999</v>
      </c>
    </row>
    <row r="20" spans="1:61" ht="13" hidden="1" thickBot="1" x14ac:dyDescent="0.3">
      <c r="A20" s="149">
        <v>16</v>
      </c>
      <c r="B20" s="23" t="s">
        <v>9</v>
      </c>
      <c r="C20" s="44">
        <f>+U$41</f>
        <v>-100000000</v>
      </c>
      <c r="D20" s="48">
        <f>+U$42</f>
        <v>1</v>
      </c>
      <c r="E20" s="45">
        <f>+V$41</f>
        <v>0</v>
      </c>
      <c r="F20" s="18">
        <f>+U$27</f>
        <v>0</v>
      </c>
      <c r="G20" s="198">
        <f t="shared" si="1"/>
        <v>-100000799.999</v>
      </c>
    </row>
    <row r="21" spans="1:61" ht="13" hidden="1" thickBot="1" x14ac:dyDescent="0.3">
      <c r="A21" s="149">
        <v>17</v>
      </c>
      <c r="B21" s="23" t="s">
        <v>119</v>
      </c>
      <c r="C21" s="44">
        <f>+AM$41</f>
        <v>-100000000</v>
      </c>
      <c r="D21" s="48">
        <f>+AM$42</f>
        <v>1</v>
      </c>
      <c r="E21" s="45">
        <f>+AN$41</f>
        <v>0</v>
      </c>
      <c r="F21" s="18">
        <f>+AM$27</f>
        <v>0</v>
      </c>
      <c r="G21" s="198">
        <f t="shared" si="1"/>
        <v>-100000799.999</v>
      </c>
    </row>
    <row r="22" spans="1:61" ht="13" hidden="1" thickBot="1" x14ac:dyDescent="0.3">
      <c r="A22" s="149">
        <v>18</v>
      </c>
      <c r="B22" s="239" t="s">
        <v>156</v>
      </c>
      <c r="C22" s="44">
        <f>+C$41</f>
        <v>-100000000</v>
      </c>
      <c r="D22" s="48">
        <f>+C$42</f>
        <v>1</v>
      </c>
      <c r="E22" s="46">
        <f>+D$41</f>
        <v>0</v>
      </c>
      <c r="F22" s="18">
        <f>+C$27</f>
        <v>0</v>
      </c>
      <c r="G22" s="198">
        <f t="shared" si="1"/>
        <v>-100000799.999</v>
      </c>
    </row>
    <row r="23" spans="1:61" ht="13" hidden="1" thickBot="1" x14ac:dyDescent="0.3">
      <c r="A23" s="149">
        <v>19</v>
      </c>
      <c r="B23" s="239" t="s">
        <v>200</v>
      </c>
      <c r="C23" s="44">
        <f>+BE$41</f>
        <v>-100000000</v>
      </c>
      <c r="D23" s="48">
        <f>+BE$42</f>
        <v>1</v>
      </c>
      <c r="E23" s="45">
        <f>+BF$41</f>
        <v>0</v>
      </c>
      <c r="F23" s="18">
        <f>+BH$27</f>
        <v>0</v>
      </c>
      <c r="G23" s="198">
        <f t="shared" si="1"/>
        <v>-100000799.999</v>
      </c>
    </row>
    <row r="24" spans="1:61" ht="13" hidden="1" thickBot="1" x14ac:dyDescent="0.3">
      <c r="A24" s="149">
        <v>20</v>
      </c>
      <c r="B24" s="23" t="s">
        <v>62</v>
      </c>
      <c r="C24" s="44">
        <f>+AS$41</f>
        <v>-100000000</v>
      </c>
      <c r="D24" s="48">
        <f>+AS$42</f>
        <v>1</v>
      </c>
      <c r="E24" s="45">
        <f>+AT$41</f>
        <v>0</v>
      </c>
      <c r="F24" s="18">
        <f>+AS$27</f>
        <v>0</v>
      </c>
      <c r="G24" s="198">
        <f t="shared" si="1"/>
        <v>-100000799.999</v>
      </c>
      <c r="AI24" s="61"/>
      <c r="AU24" s="61"/>
    </row>
    <row r="25" spans="1:61" x14ac:dyDescent="0.25">
      <c r="A25" s="16"/>
      <c r="G25" s="198"/>
    </row>
    <row r="26" spans="1:61" x14ac:dyDescent="0.25">
      <c r="A26" s="16"/>
    </row>
    <row r="27" spans="1:61" hidden="1" x14ac:dyDescent="0.25">
      <c r="B27" t="s">
        <v>12</v>
      </c>
      <c r="C27">
        <f>+C28*C29</f>
        <v>0</v>
      </c>
      <c r="D27">
        <f>+D28*D29</f>
        <v>0</v>
      </c>
      <c r="F27">
        <f>+F28*F29</f>
        <v>20</v>
      </c>
      <c r="G27">
        <f>+G28*G29</f>
        <v>12</v>
      </c>
      <c r="I27">
        <f>+I28*I29</f>
        <v>10</v>
      </c>
      <c r="J27">
        <f>+J28*J29</f>
        <v>15</v>
      </c>
      <c r="L27">
        <f>+L28*L29</f>
        <v>0</v>
      </c>
      <c r="M27">
        <f>+M28*M29</f>
        <v>2</v>
      </c>
      <c r="O27">
        <f>+O28*O29</f>
        <v>0</v>
      </c>
      <c r="P27">
        <f>+P28*P29</f>
        <v>2</v>
      </c>
      <c r="R27">
        <f>+R28*R29</f>
        <v>0</v>
      </c>
      <c r="S27">
        <f>+S28*S29</f>
        <v>0</v>
      </c>
      <c r="U27">
        <f>+U28*U29</f>
        <v>0</v>
      </c>
      <c r="V27">
        <f>+V28*V29</f>
        <v>0</v>
      </c>
      <c r="X27">
        <f>+X28*X29</f>
        <v>0</v>
      </c>
      <c r="Y27">
        <f>+Y28*Y29</f>
        <v>0</v>
      </c>
      <c r="AA27">
        <f>+AA28*AA29</f>
        <v>40</v>
      </c>
      <c r="AB27">
        <f>+AB28*AB29</f>
        <v>6</v>
      </c>
      <c r="AD27">
        <f>+AD28*AD29</f>
        <v>0</v>
      </c>
      <c r="AE27">
        <f>+AE28*AE29</f>
        <v>3</v>
      </c>
      <c r="AG27">
        <f>+AG28*AG29</f>
        <v>0</v>
      </c>
      <c r="AH27">
        <f>+AH28*AH29</f>
        <v>3</v>
      </c>
      <c r="AJ27">
        <f>+AJ28*AJ29</f>
        <v>80</v>
      </c>
      <c r="AK27">
        <f>+AK28*AK29</f>
        <v>8</v>
      </c>
      <c r="AM27">
        <f>+AM28*AM29</f>
        <v>0</v>
      </c>
      <c r="AN27">
        <f>+AN28*AN29</f>
        <v>0</v>
      </c>
      <c r="AP27">
        <f>+AP28*AP29</f>
        <v>0</v>
      </c>
      <c r="AQ27">
        <f>+AQ28*AQ29</f>
        <v>1</v>
      </c>
      <c r="AS27">
        <f>+AS28*AS29</f>
        <v>0</v>
      </c>
      <c r="AT27">
        <f>+AT28*AT29</f>
        <v>0</v>
      </c>
      <c r="AV27">
        <f>+AV28*AV29</f>
        <v>0</v>
      </c>
      <c r="AW27">
        <f>+AW28*AW29</f>
        <v>4</v>
      </c>
      <c r="AY27">
        <f>+AY28*AY29</f>
        <v>0</v>
      </c>
      <c r="AZ27">
        <f>+AZ28*AZ29</f>
        <v>2</v>
      </c>
      <c r="BB27">
        <f>+BB28*BB29</f>
        <v>0</v>
      </c>
      <c r="BC27">
        <f>+BC28*BC29</f>
        <v>1</v>
      </c>
      <c r="BE27">
        <f>+BE28*BE29</f>
        <v>0</v>
      </c>
      <c r="BF27">
        <f>+BF28*BF29</f>
        <v>0</v>
      </c>
      <c r="BH27">
        <f>+BH28*BH29</f>
        <v>0</v>
      </c>
      <c r="BI27">
        <f>+BI28*BI29</f>
        <v>0</v>
      </c>
    </row>
    <row r="28" spans="1:61" hidden="1" x14ac:dyDescent="0.25">
      <c r="C28">
        <f>IF($B40&gt;3,1,0)</f>
        <v>1</v>
      </c>
      <c r="D28">
        <f>IF($B40&gt;3,1,0)</f>
        <v>1</v>
      </c>
      <c r="F28">
        <f>IF($B40&gt;3,1,0)</f>
        <v>1</v>
      </c>
      <c r="G28">
        <f>IF($B40&gt;3,1,0)</f>
        <v>1</v>
      </c>
      <c r="I28">
        <f>IF($B40&gt;3,1,0)</f>
        <v>1</v>
      </c>
      <c r="J28">
        <f>IF($B40&gt;3,1,0)</f>
        <v>1</v>
      </c>
      <c r="L28">
        <f>IF($B40&gt;3,1,0)</f>
        <v>1</v>
      </c>
      <c r="M28">
        <f>IF($B40&gt;3,1,0)</f>
        <v>1</v>
      </c>
      <c r="O28">
        <f>IF($B40&gt;3,1,0)</f>
        <v>1</v>
      </c>
      <c r="P28">
        <f>IF($B40&gt;3,1,0)</f>
        <v>1</v>
      </c>
      <c r="R28">
        <f>IF($B40&gt;3,1,0)</f>
        <v>1</v>
      </c>
      <c r="S28">
        <f>IF($B40&gt;3,1,0)</f>
        <v>1</v>
      </c>
      <c r="U28">
        <f>IF($B40&gt;3,1,0)</f>
        <v>1</v>
      </c>
      <c r="V28">
        <f>IF($B40&gt;3,1,0)</f>
        <v>1</v>
      </c>
      <c r="X28">
        <f>IF($B40&gt;3,1,0)</f>
        <v>1</v>
      </c>
      <c r="Y28">
        <f>IF($B40&gt;3,1,0)</f>
        <v>1</v>
      </c>
      <c r="AA28">
        <f>IF($B40&gt;3,1,0)</f>
        <v>1</v>
      </c>
      <c r="AB28">
        <f>IF($B40&gt;3,1,0)</f>
        <v>1</v>
      </c>
      <c r="AD28">
        <f>IF($B40&gt;3,1,0)</f>
        <v>1</v>
      </c>
      <c r="AE28">
        <f>IF($B40&gt;3,1,0)</f>
        <v>1</v>
      </c>
      <c r="AG28">
        <f>IF($B40&gt;3,1,0)</f>
        <v>1</v>
      </c>
      <c r="AH28">
        <f>IF($B40&gt;3,1,0)</f>
        <v>1</v>
      </c>
      <c r="AJ28">
        <f>IF($B40&gt;3,1,0)</f>
        <v>1</v>
      </c>
      <c r="AK28">
        <f>IF($B40&gt;3,1,0)</f>
        <v>1</v>
      </c>
      <c r="AM28">
        <f>IF($B40&gt;3,1,0)</f>
        <v>1</v>
      </c>
      <c r="AN28">
        <f>IF($B40&gt;3,1,0)</f>
        <v>1</v>
      </c>
      <c r="AP28">
        <f>IF($B40&gt;3,1,0)</f>
        <v>1</v>
      </c>
      <c r="AQ28">
        <f>IF($B40&gt;3,1,0)</f>
        <v>1</v>
      </c>
      <c r="AS28">
        <f>IF($B40&gt;3,1,0)</f>
        <v>1</v>
      </c>
      <c r="AT28">
        <f>IF($B40&gt;3,1,0)</f>
        <v>1</v>
      </c>
      <c r="AV28">
        <f>IF($B40&gt;3,1,0)</f>
        <v>1</v>
      </c>
      <c r="AW28">
        <f>IF($B40&gt;3,1,0)</f>
        <v>1</v>
      </c>
      <c r="AY28">
        <f>IF($B40&gt;3,1,0)</f>
        <v>1</v>
      </c>
      <c r="AZ28">
        <f>IF($B40&gt;3,1,0)</f>
        <v>1</v>
      </c>
      <c r="BB28">
        <f>IF($B40&gt;3,1,0)</f>
        <v>1</v>
      </c>
      <c r="BC28">
        <f>IF($B40&gt;3,1,0)</f>
        <v>1</v>
      </c>
      <c r="BE28">
        <f>IF($B40&gt;3,1,0)</f>
        <v>1</v>
      </c>
      <c r="BF28">
        <f>IF($B40&gt;3,1,0)</f>
        <v>1</v>
      </c>
      <c r="BH28">
        <f>IF($B40&gt;3,1,0)</f>
        <v>1</v>
      </c>
      <c r="BI28">
        <f>IF($B40&gt;3,1,0)</f>
        <v>1</v>
      </c>
    </row>
    <row r="29" spans="1:61" hidden="1" x14ac:dyDescent="0.25">
      <c r="C29">
        <f>MAX(C30:C34)</f>
        <v>0</v>
      </c>
      <c r="D29">
        <f>+D41</f>
        <v>0</v>
      </c>
      <c r="F29">
        <f>MAX(F30:F34)</f>
        <v>20</v>
      </c>
      <c r="G29">
        <f>+G41</f>
        <v>12</v>
      </c>
      <c r="I29">
        <f>MAX(I30:I34)</f>
        <v>10</v>
      </c>
      <c r="J29">
        <f>+J41</f>
        <v>15</v>
      </c>
      <c r="L29">
        <f>MAX(L30:L34)</f>
        <v>0</v>
      </c>
      <c r="M29">
        <f>+M41</f>
        <v>2</v>
      </c>
      <c r="O29">
        <f>MAX(O30:O34)</f>
        <v>0</v>
      </c>
      <c r="P29">
        <f>+P41</f>
        <v>2</v>
      </c>
      <c r="R29">
        <f>MAX(R30:R34)</f>
        <v>0</v>
      </c>
      <c r="S29">
        <f>+S41</f>
        <v>0</v>
      </c>
      <c r="U29">
        <f>MAX(U30:U34)</f>
        <v>0</v>
      </c>
      <c r="V29">
        <f>+V41</f>
        <v>0</v>
      </c>
      <c r="X29">
        <f>MAX(X30:X34)</f>
        <v>0</v>
      </c>
      <c r="Y29">
        <f>+Y41</f>
        <v>0</v>
      </c>
      <c r="AA29">
        <f>MAX(AA30:AA34)</f>
        <v>40</v>
      </c>
      <c r="AB29">
        <f>+AB41</f>
        <v>6</v>
      </c>
      <c r="AD29">
        <f>MAX(AD30:AD34)</f>
        <v>0</v>
      </c>
      <c r="AE29">
        <f>+AE41</f>
        <v>3</v>
      </c>
      <c r="AG29">
        <f>MAX(AG30:AG34)</f>
        <v>0</v>
      </c>
      <c r="AH29">
        <f>+AH41</f>
        <v>3</v>
      </c>
      <c r="AJ29">
        <f>MAX(AJ30:AJ34)</f>
        <v>80</v>
      </c>
      <c r="AK29">
        <f>+AK41</f>
        <v>8</v>
      </c>
      <c r="AM29">
        <f>MAX(AM30:AM34)</f>
        <v>0</v>
      </c>
      <c r="AN29">
        <f>+AN41</f>
        <v>0</v>
      </c>
      <c r="AP29">
        <f>MAX(AP30:AP34)</f>
        <v>0</v>
      </c>
      <c r="AQ29">
        <f>+AQ41</f>
        <v>1</v>
      </c>
      <c r="AS29">
        <f>MAX(AS30:AS34)</f>
        <v>0</v>
      </c>
      <c r="AT29">
        <f>+AT41</f>
        <v>0</v>
      </c>
      <c r="AV29">
        <f>MAX(AV30:AV34)</f>
        <v>0</v>
      </c>
      <c r="AW29">
        <f>+AW41</f>
        <v>4</v>
      </c>
      <c r="AY29">
        <f>MAX(AY30:AY34)</f>
        <v>0</v>
      </c>
      <c r="AZ29">
        <f>+AZ41</f>
        <v>2</v>
      </c>
      <c r="BB29">
        <f>MAX(BB30:BB34)</f>
        <v>0</v>
      </c>
      <c r="BC29">
        <f>+BC41</f>
        <v>1</v>
      </c>
      <c r="BE29">
        <f>MAX(BE30:BE34)</f>
        <v>0</v>
      </c>
      <c r="BF29">
        <f>+BF41</f>
        <v>0</v>
      </c>
      <c r="BH29">
        <f>MAX(BH30:BH34)</f>
        <v>0</v>
      </c>
      <c r="BI29">
        <f>+BI41</f>
        <v>0</v>
      </c>
    </row>
    <row r="30" spans="1:61" hidden="1" x14ac:dyDescent="0.25">
      <c r="C30">
        <f>IF(C$35=5,5,0)</f>
        <v>0</v>
      </c>
      <c r="F30">
        <f>IF(F$35=5,5,0)</f>
        <v>0</v>
      </c>
      <c r="I30">
        <f>IF(I$35=5,5,0)</f>
        <v>0</v>
      </c>
      <c r="L30">
        <f>IF(L$35=5,5,0)</f>
        <v>0</v>
      </c>
      <c r="O30">
        <f>IF(O$35=5,5,0)</f>
        <v>0</v>
      </c>
      <c r="R30">
        <f>IF(R$35=5,5,0)</f>
        <v>0</v>
      </c>
      <c r="U30">
        <f>IF(U$35=5,5,0)</f>
        <v>0</v>
      </c>
      <c r="X30">
        <f>IF(X$35=5,5,0)</f>
        <v>0</v>
      </c>
      <c r="AA30">
        <f>IF(AA$35=5,5,0)</f>
        <v>0</v>
      </c>
      <c r="AD30">
        <f>IF(AD$35=5,5,0)</f>
        <v>0</v>
      </c>
      <c r="AG30">
        <f>IF(AG$35=5,5,0)</f>
        <v>0</v>
      </c>
      <c r="AJ30">
        <f>IF(AJ$35=5,5,0)</f>
        <v>0</v>
      </c>
      <c r="AM30">
        <f>IF(AM$35=5,5,0)</f>
        <v>0</v>
      </c>
      <c r="AP30">
        <f>IF(AP$35=5,5,0)</f>
        <v>0</v>
      </c>
      <c r="AS30">
        <f>IF(AS$35=5,5,0)</f>
        <v>0</v>
      </c>
      <c r="AV30">
        <f>IF(AV$35=5,5,0)</f>
        <v>0</v>
      </c>
      <c r="AY30">
        <f>IF(AY$35=5,5,0)</f>
        <v>0</v>
      </c>
      <c r="BB30">
        <f>IF(BB$35=5,5,0)</f>
        <v>0</v>
      </c>
      <c r="BE30">
        <f>IF(BE$35=5,5,0)</f>
        <v>0</v>
      </c>
      <c r="BH30">
        <f>IF(BH$35=5,5,0)</f>
        <v>0</v>
      </c>
    </row>
    <row r="31" spans="1:61" hidden="1" x14ac:dyDescent="0.25">
      <c r="C31">
        <f>IF(C$35=4,10,0)</f>
        <v>0</v>
      </c>
      <c r="F31">
        <f>IF(F$35=4,10,0)</f>
        <v>0</v>
      </c>
      <c r="I31">
        <f>IF(I$35=4,10,0)</f>
        <v>10</v>
      </c>
      <c r="L31">
        <f>IF(L$35=4,10,0)</f>
        <v>0</v>
      </c>
      <c r="O31">
        <f>IF(O$35=4,10,0)</f>
        <v>0</v>
      </c>
      <c r="R31">
        <f>IF(R$35=4,10,0)</f>
        <v>0</v>
      </c>
      <c r="U31">
        <f>IF(U$35=4,10,0)</f>
        <v>0</v>
      </c>
      <c r="X31">
        <f>IF(X$35=4,10,0)</f>
        <v>0</v>
      </c>
      <c r="AA31">
        <f>IF(AA$35=4,10,0)</f>
        <v>0</v>
      </c>
      <c r="AD31">
        <f>IF(AD$35=4,10,0)</f>
        <v>0</v>
      </c>
      <c r="AG31">
        <f>IF(AG$35=4,10,0)</f>
        <v>0</v>
      </c>
      <c r="AJ31">
        <f>IF(AJ$35=4,10,0)</f>
        <v>0</v>
      </c>
      <c r="AM31">
        <f>IF(AM$35=4,10,0)</f>
        <v>0</v>
      </c>
      <c r="AP31">
        <f>IF(AP$35=4,10,0)</f>
        <v>0</v>
      </c>
      <c r="AS31">
        <f>IF(AS$35=4,10,0)</f>
        <v>0</v>
      </c>
      <c r="AV31">
        <f>IF(AV$35=4,10,0)</f>
        <v>0</v>
      </c>
      <c r="AY31">
        <f>IF(AY$35=4,10,0)</f>
        <v>0</v>
      </c>
      <c r="BB31">
        <f>IF(BB$35=4,10,0)</f>
        <v>0</v>
      </c>
      <c r="BE31">
        <f>IF(BE$35=4,10,0)</f>
        <v>0</v>
      </c>
      <c r="BH31">
        <f>IF(BH$35=4,10,0)</f>
        <v>0</v>
      </c>
    </row>
    <row r="32" spans="1:61" hidden="1" x14ac:dyDescent="0.25">
      <c r="C32">
        <f>IF(C$35=3,20,0)</f>
        <v>0</v>
      </c>
      <c r="F32">
        <f>IF(F$35=3,20,0)</f>
        <v>20</v>
      </c>
      <c r="I32">
        <f>IF(I$35=3,20,0)</f>
        <v>0</v>
      </c>
      <c r="L32">
        <f>IF(L$35=3,20,0)</f>
        <v>0</v>
      </c>
      <c r="O32">
        <f>IF(O$35=3,20,0)</f>
        <v>0</v>
      </c>
      <c r="R32">
        <f>IF(R$35=3,20,0)</f>
        <v>0</v>
      </c>
      <c r="U32">
        <f>IF(U$35=3,20,0)</f>
        <v>0</v>
      </c>
      <c r="X32">
        <f>IF(X$35=3,20,0)</f>
        <v>0</v>
      </c>
      <c r="AA32">
        <f>IF(AA$35=3,20,0)</f>
        <v>0</v>
      </c>
      <c r="AD32">
        <f>IF(AD$35=3,20,0)</f>
        <v>0</v>
      </c>
      <c r="AG32">
        <f>IF(AG$35=3,20,0)</f>
        <v>0</v>
      </c>
      <c r="AJ32">
        <f>IF(AJ$35=3,20,0)</f>
        <v>0</v>
      </c>
      <c r="AM32">
        <f>IF(AM$35=3,20,0)</f>
        <v>0</v>
      </c>
      <c r="AP32">
        <f>IF(AP$35=3,20,0)</f>
        <v>0</v>
      </c>
      <c r="AS32">
        <f>IF(AS$35=3,20,0)</f>
        <v>0</v>
      </c>
      <c r="AV32">
        <f>IF(AV$35=3,20,0)</f>
        <v>0</v>
      </c>
      <c r="AY32">
        <f>IF(AY$35=3,20,0)</f>
        <v>0</v>
      </c>
      <c r="BB32">
        <f>IF(BB$35=3,20,0)</f>
        <v>0</v>
      </c>
      <c r="BE32">
        <f>IF(BE$35=3,20,0)</f>
        <v>0</v>
      </c>
      <c r="BH32">
        <f>IF(BH$35=3,20,0)</f>
        <v>0</v>
      </c>
    </row>
    <row r="33" spans="1:70" hidden="1" x14ac:dyDescent="0.25">
      <c r="C33">
        <f>IF(C$35=2,40,0)</f>
        <v>0</v>
      </c>
      <c r="F33">
        <f>IF(F$35=2,40,0)</f>
        <v>0</v>
      </c>
      <c r="I33">
        <f>IF(I$35=2,40,0)</f>
        <v>0</v>
      </c>
      <c r="L33">
        <f>IF(L$35=2,40,0)</f>
        <v>0</v>
      </c>
      <c r="O33">
        <f>IF(O$35=2,40,0)</f>
        <v>0</v>
      </c>
      <c r="R33">
        <f>IF(R$35=2,40,0)</f>
        <v>0</v>
      </c>
      <c r="U33">
        <f>IF(U$35=2,40,0)</f>
        <v>0</v>
      </c>
      <c r="X33">
        <f>IF(X$35=2,40,0)</f>
        <v>0</v>
      </c>
      <c r="AA33">
        <f>IF(AA$35=2,40,0)</f>
        <v>40</v>
      </c>
      <c r="AD33">
        <f>IF(AD$35=2,40,0)</f>
        <v>0</v>
      </c>
      <c r="AG33">
        <f>IF(AG$35=2,40,0)</f>
        <v>0</v>
      </c>
      <c r="AJ33">
        <f>IF(AJ$35=2,40,0)</f>
        <v>0</v>
      </c>
      <c r="AM33">
        <f>IF(AM$35=2,40,0)</f>
        <v>0</v>
      </c>
      <c r="AP33">
        <f>IF(AP$35=2,40,0)</f>
        <v>0</v>
      </c>
      <c r="AS33">
        <f>IF(AS$35=2,40,0)</f>
        <v>0</v>
      </c>
      <c r="AV33">
        <f>IF(AV$35=2,40,0)</f>
        <v>0</v>
      </c>
      <c r="AY33">
        <f>IF(AY$35=2,40,0)</f>
        <v>0</v>
      </c>
      <c r="BB33">
        <f>IF(BB$35=2,40,0)</f>
        <v>0</v>
      </c>
      <c r="BE33">
        <f>IF(BE$35=2,40,0)</f>
        <v>0</v>
      </c>
      <c r="BH33">
        <f>IF(BH$35=2,40,0)</f>
        <v>0</v>
      </c>
    </row>
    <row r="34" spans="1:70" hidden="1" x14ac:dyDescent="0.25">
      <c r="C34">
        <f>IF(C$35=1,80,0)</f>
        <v>0</v>
      </c>
      <c r="F34">
        <f>IF(F$35=1,80,0)</f>
        <v>0</v>
      </c>
      <c r="I34">
        <f>IF(I$35=1,80,0)</f>
        <v>0</v>
      </c>
      <c r="L34">
        <f>IF(L$35=1,80,0)</f>
        <v>0</v>
      </c>
      <c r="O34">
        <f>IF(O$35=1,80,0)</f>
        <v>0</v>
      </c>
      <c r="R34">
        <f>IF(R$35=1,80,0)</f>
        <v>0</v>
      </c>
      <c r="U34">
        <f>IF(U$35=1,80,0)</f>
        <v>0</v>
      </c>
      <c r="X34">
        <f>IF(X$35=1,80,0)</f>
        <v>0</v>
      </c>
      <c r="AA34">
        <f>IF(AA$35=1,80,0)</f>
        <v>0</v>
      </c>
      <c r="AD34">
        <f>IF(AD$35=1,80,0)</f>
        <v>0</v>
      </c>
      <c r="AG34">
        <f>IF(AG$35=1,80,0)</f>
        <v>0</v>
      </c>
      <c r="AJ34">
        <f>IF(AJ$35=1,80,0)</f>
        <v>80</v>
      </c>
      <c r="AM34">
        <f>IF(AM$35=1,80,0)</f>
        <v>0</v>
      </c>
      <c r="AP34">
        <f>IF(AP$35=1,80,0)</f>
        <v>0</v>
      </c>
      <c r="AS34">
        <f>IF(AS$35=1,80,0)</f>
        <v>0</v>
      </c>
      <c r="AV34">
        <f>IF(AV$35=1,80,0)</f>
        <v>0</v>
      </c>
      <c r="AY34">
        <f>IF(AY$35=1,80,0)</f>
        <v>0</v>
      </c>
      <c r="BB34">
        <f>IF(BB$35=1,80,0)</f>
        <v>0</v>
      </c>
      <c r="BE34">
        <f>IF(BE$35=1,80,0)</f>
        <v>0</v>
      </c>
      <c r="BH34">
        <f>IF(BH$35=1,80,0)</f>
        <v>0</v>
      </c>
    </row>
    <row r="35" spans="1:70" hidden="1" x14ac:dyDescent="0.25">
      <c r="C35">
        <f>RANK(C36,$C36:$BI36)*C40</f>
        <v>0</v>
      </c>
      <c r="F35">
        <f>RANK(F36,$C36:$BI36)*F40</f>
        <v>3</v>
      </c>
      <c r="I35">
        <f>RANK(I36,$C36:$BI36)*I40</f>
        <v>4</v>
      </c>
      <c r="L35">
        <f>RANK(L36,$C36:$BI36)*L40</f>
        <v>0</v>
      </c>
      <c r="O35">
        <f>RANK(O36,$C36:$BI36)*O40</f>
        <v>0</v>
      </c>
      <c r="R35">
        <f>RANK(R36,$C36:$BI36)*R40</f>
        <v>0</v>
      </c>
      <c r="U35">
        <f>RANK(U36,$C36:$BI36)*U40</f>
        <v>0</v>
      </c>
      <c r="X35">
        <f>RANK(X36,$C36:$BI36)*X40</f>
        <v>0</v>
      </c>
      <c r="AA35">
        <f>RANK(AA36,$C36:$BI36)*AA40</f>
        <v>2</v>
      </c>
      <c r="AD35">
        <f>RANK(AD36,$C36:$BI36)*AD40</f>
        <v>0</v>
      </c>
      <c r="AG35">
        <f>RANK(AG36,$C36:$BI36)*AG40</f>
        <v>0</v>
      </c>
      <c r="AJ35">
        <f>RANK(AJ36,$C36:$BI36)*AJ40</f>
        <v>1</v>
      </c>
      <c r="AM35">
        <f>RANK(AM36,$C36:$BI36)*AM40</f>
        <v>0</v>
      </c>
      <c r="AP35">
        <f>RANK(AP36,$C36:$BI36)*AP40</f>
        <v>0</v>
      </c>
      <c r="AS35">
        <f>RANK(AS36,$C36:$BI36)*AS40</f>
        <v>0</v>
      </c>
      <c r="AV35">
        <f>RANK(AV36,$C36:$BI36)*AV40</f>
        <v>0</v>
      </c>
      <c r="AY35">
        <f>RANK(AY36,$C36:$BI36)*AY40</f>
        <v>0</v>
      </c>
      <c r="BB35">
        <f>RANK(BB36,$C36:$BI36)*BB40</f>
        <v>0</v>
      </c>
      <c r="BE35">
        <f>RANK(BE36,$C36:$BI36)*BE40</f>
        <v>0</v>
      </c>
      <c r="BH35">
        <f>RANK(BH36,$C36:$BI36)*BH40</f>
        <v>0</v>
      </c>
    </row>
    <row r="36" spans="1:70" hidden="1" x14ac:dyDescent="0.25">
      <c r="C36">
        <f>SUM(C37:C39)</f>
        <v>-999999900</v>
      </c>
      <c r="F36">
        <f>SUM(F37:F39)</f>
        <v>-588</v>
      </c>
      <c r="I36">
        <f>SUM(I37:I39)</f>
        <v>-3002115</v>
      </c>
      <c r="L36">
        <f>SUM(L37:L39)</f>
        <v>-999999998</v>
      </c>
      <c r="O36">
        <f>SUM(O37:O39)</f>
        <v>-999999998</v>
      </c>
      <c r="R36">
        <f>SUM(R37:R39)</f>
        <v>-999999900</v>
      </c>
      <c r="U36">
        <f>SUM(U37:U39)</f>
        <v>-999999900</v>
      </c>
      <c r="X36">
        <f>SUM(X37:X39)</f>
        <v>-999999900</v>
      </c>
      <c r="AA36">
        <f>SUM(AA37:AA39)</f>
        <v>6</v>
      </c>
      <c r="AD36">
        <f>SUM(AD37:AD39)</f>
        <v>-1000000097</v>
      </c>
      <c r="AG36">
        <f>SUM(AG37:AG39)</f>
        <v>-999999597</v>
      </c>
      <c r="AJ36">
        <f>SUM(AJ37:AJ39)</f>
        <v>4003348</v>
      </c>
      <c r="AM36">
        <f>SUM(AM37:AM39)</f>
        <v>-999999900</v>
      </c>
      <c r="AP36" s="199">
        <f>SUM(AP37:AP39)</f>
        <v>-1000000799</v>
      </c>
      <c r="AS36">
        <f>SUM(AS37:AS39)</f>
        <v>-999999900</v>
      </c>
      <c r="AV36">
        <f>SUM(AV37:AV39)</f>
        <v>-999998596</v>
      </c>
      <c r="AY36">
        <f>SUM(AY37:AY39)</f>
        <v>-1000001498</v>
      </c>
      <c r="BB36">
        <f>SUM(BB37:BB39)</f>
        <v>-9999799</v>
      </c>
      <c r="BE36">
        <f>SUM(BE37:BE39)</f>
        <v>-9999900</v>
      </c>
      <c r="BH36">
        <f>SUM(BH37:BH39)</f>
        <v>-9999900</v>
      </c>
    </row>
    <row r="37" spans="1:70" hidden="1" x14ac:dyDescent="0.25">
      <c r="C37">
        <f>+D41</f>
        <v>0</v>
      </c>
      <c r="F37">
        <f>+G41</f>
        <v>12</v>
      </c>
      <c r="I37">
        <f>+J41</f>
        <v>15</v>
      </c>
      <c r="L37">
        <f>+M41</f>
        <v>2</v>
      </c>
      <c r="O37">
        <f>+P41</f>
        <v>2</v>
      </c>
      <c r="R37">
        <f>+S41</f>
        <v>0</v>
      </c>
      <c r="U37">
        <f>+V41</f>
        <v>0</v>
      </c>
      <c r="X37">
        <f>+Y41</f>
        <v>0</v>
      </c>
      <c r="AA37">
        <f>+AB41</f>
        <v>6</v>
      </c>
      <c r="AD37">
        <f>+AE41</f>
        <v>3</v>
      </c>
      <c r="AG37">
        <f>+AH41</f>
        <v>3</v>
      </c>
      <c r="AJ37">
        <f>+AK41</f>
        <v>8</v>
      </c>
      <c r="AM37">
        <f>+AN41</f>
        <v>0</v>
      </c>
      <c r="AP37">
        <f>+AQ41</f>
        <v>1</v>
      </c>
      <c r="AS37">
        <f>+AT41</f>
        <v>0</v>
      </c>
      <c r="AV37">
        <f>+AW41</f>
        <v>4</v>
      </c>
      <c r="AY37">
        <f>+AZ41</f>
        <v>2</v>
      </c>
      <c r="BB37">
        <f>+BC41</f>
        <v>1</v>
      </c>
      <c r="BE37">
        <f>+BF41</f>
        <v>0</v>
      </c>
      <c r="BH37">
        <f>+BI41</f>
        <v>0</v>
      </c>
    </row>
    <row r="38" spans="1:70" hidden="1" x14ac:dyDescent="0.25">
      <c r="C38">
        <f>+C42*100</f>
        <v>100</v>
      </c>
      <c r="F38">
        <f>+F42*100</f>
        <v>-600</v>
      </c>
      <c r="I38">
        <f>+I42*100</f>
        <v>-2100</v>
      </c>
      <c r="L38">
        <f>+L42*100</f>
        <v>0</v>
      </c>
      <c r="O38">
        <f>+O42*100</f>
        <v>0</v>
      </c>
      <c r="R38">
        <f>+R42*100</f>
        <v>100</v>
      </c>
      <c r="U38">
        <f>+U42*100</f>
        <v>100</v>
      </c>
      <c r="X38">
        <f>+X42*100</f>
        <v>100</v>
      </c>
      <c r="AA38">
        <f>+AA42*100</f>
        <v>0</v>
      </c>
      <c r="AD38">
        <f>+AD42*100</f>
        <v>-100</v>
      </c>
      <c r="AG38">
        <f>+AG42*100</f>
        <v>400</v>
      </c>
      <c r="AJ38">
        <f>+AJ42*100</f>
        <v>3300</v>
      </c>
      <c r="AM38">
        <f>+AM42*100</f>
        <v>100</v>
      </c>
      <c r="AP38">
        <f>+AP42*100</f>
        <v>-800</v>
      </c>
      <c r="AS38">
        <f>+AS42*100</f>
        <v>100</v>
      </c>
      <c r="AV38">
        <f>+AV42*100</f>
        <v>1400</v>
      </c>
      <c r="AY38">
        <f>+AY42*100</f>
        <v>-1500</v>
      </c>
      <c r="BB38">
        <f>+BB42*100</f>
        <v>200</v>
      </c>
      <c r="BE38">
        <f>+BE42*100</f>
        <v>100</v>
      </c>
      <c r="BH38">
        <f>+BH42*100</f>
        <v>100</v>
      </c>
    </row>
    <row r="39" spans="1:70" hidden="1" x14ac:dyDescent="0.25">
      <c r="C39">
        <f>IF(D41-$A3/2&lt;0,-1000000000,C41*C40*100000+C41)</f>
        <v>-1000000000</v>
      </c>
      <c r="F39">
        <f>IF(G41-$A3/2&lt;0,-1000000000,F41*F40*100000+F41)</f>
        <v>0</v>
      </c>
      <c r="I39">
        <f>IF(J41-$A3/2&lt;0,-1000000000,I41*I40*100000+I41)</f>
        <v>-3000030</v>
      </c>
      <c r="L39">
        <f>IF(M41-$A3/2&lt;0,-1000000000,L41*L40*100000+L41)</f>
        <v>-1000000000</v>
      </c>
      <c r="O39">
        <f>IF(P41-$A3/2&lt;0,-1000000000,O41*O40*100000+O41)</f>
        <v>-1000000000</v>
      </c>
      <c r="R39">
        <f>IF(S41-$A3/2&lt;0,-1000000000,R41*R40*100000+R41)</f>
        <v>-1000000000</v>
      </c>
      <c r="U39">
        <f>IF(V41-$A3/2&lt;0,-1000000000,U41*U40*100000+U41)</f>
        <v>-1000000000</v>
      </c>
      <c r="X39">
        <f>IF(Y41-$A3/2&lt;0,-1000000000,X41*X40*100000+X41)</f>
        <v>-1000000000</v>
      </c>
      <c r="AA39">
        <f>IF(AB41-$A3/2&lt;0,-1000000000,AA41*AA40*100000+AA41)</f>
        <v>0</v>
      </c>
      <c r="AD39">
        <f>IF(AE41-$A3/2&lt;0,-1000000000,AD41*AD40*100000+AD41)</f>
        <v>-1000000000</v>
      </c>
      <c r="AG39">
        <f>IF(AH41-$A3/2&lt;0,-1000000000,AG41*AG40*100000+AG41)</f>
        <v>-1000000000</v>
      </c>
      <c r="AJ39">
        <f>IF(AK41-$A3/2&lt;0,-1000000000,AJ41*AJ40*100000+AJ41)</f>
        <v>4000040</v>
      </c>
      <c r="AM39">
        <f>IF(AN41-$A3/2&lt;0,-1000000000,AM41*AM40*100000+AM41)</f>
        <v>-1000000000</v>
      </c>
      <c r="AP39">
        <f>IF(AQ41-$A3/2&lt;0,-1000000000,AP41*AP40*100000+AP41)</f>
        <v>-1000000000</v>
      </c>
      <c r="AS39">
        <f>IF(AT41-$A3/2&lt;0,-1000000000,AS41*AS40*100000+AS41)</f>
        <v>-1000000000</v>
      </c>
      <c r="AV39">
        <f>IF(AW41-$A3/2&lt;0,-1000000000,AV41*AV40*100000+AV41)</f>
        <v>-1000000000</v>
      </c>
      <c r="AY39">
        <f>IF(AZ41-$A3/2&lt;0,-1000000000,AY41*AY40*100000+AY41)</f>
        <v>-1000000000</v>
      </c>
      <c r="BB39">
        <f>IF(BC41-$A3/2&lt;0,-10000000,BB41*BB40*100000+BB41)</f>
        <v>-10000000</v>
      </c>
      <c r="BE39">
        <f>IF(BF41-$A3/2&lt;0,-10000000,BE41*BE40*100000+BE41)</f>
        <v>-10000000</v>
      </c>
      <c r="BH39">
        <f>IF(BI41-$A3/2&lt;0,-10000000,BH41*BH40*100000+BH41)</f>
        <v>-10000000</v>
      </c>
      <c r="BK39"/>
    </row>
    <row r="40" spans="1:70" ht="13" thickBot="1" x14ac:dyDescent="0.3">
      <c r="A40" t="s">
        <v>13</v>
      </c>
      <c r="B40">
        <f>SUM(C40:BH40)</f>
        <v>4</v>
      </c>
      <c r="C40">
        <f>IF(D41&gt;=$A3/2,1,0)</f>
        <v>0</v>
      </c>
      <c r="F40">
        <f>IF(G41&gt;=$A3/2,1,0)</f>
        <v>1</v>
      </c>
      <c r="I40">
        <f>IF(J41&gt;=$A3/2,1,0)</f>
        <v>1</v>
      </c>
      <c r="L40">
        <f>IF(M41&gt;=$A3/2,1,0)</f>
        <v>0</v>
      </c>
      <c r="O40">
        <f>IF(P41&gt;=$A3/2,1,0)</f>
        <v>0</v>
      </c>
      <c r="R40">
        <f>IF(S41&gt;=$A3/2,1,0)</f>
        <v>0</v>
      </c>
      <c r="U40">
        <f>IF(V41&gt;=$A3/2,1,0)</f>
        <v>0</v>
      </c>
      <c r="X40">
        <f>IF(Y41&gt;=$A3/2,1,0)</f>
        <v>0</v>
      </c>
      <c r="AA40">
        <f>IF(AB41&gt;=$A3/2,1,0)</f>
        <v>1</v>
      </c>
      <c r="AD40">
        <f>IF(AE41&gt;=$A3/2,1,0)</f>
        <v>0</v>
      </c>
      <c r="AG40">
        <f>IF(AH41&gt;=$A3/2,1,0)</f>
        <v>0</v>
      </c>
      <c r="AJ40">
        <f>IF(AK41&gt;=$A3/2,1,0)</f>
        <v>1</v>
      </c>
      <c r="AM40">
        <f>IF(AN41&gt;=$A3/2,1,0)</f>
        <v>0</v>
      </c>
      <c r="AP40">
        <f>IF(AQ41&gt;=$A3/2,1,0)</f>
        <v>0</v>
      </c>
      <c r="AS40">
        <f>IF(AT41&gt;=$A3/2,1,0)</f>
        <v>0</v>
      </c>
      <c r="AV40">
        <f>IF(AW41&gt;=$A3/2,1,0)</f>
        <v>0</v>
      </c>
      <c r="AY40">
        <f>IF(AZ41&gt;=$A3/2,1,0)</f>
        <v>0</v>
      </c>
      <c r="BB40">
        <f>IF(BC41&gt;=$A3/2,1,0)</f>
        <v>0</v>
      </c>
      <c r="BE40">
        <f>IF(BF41&gt;=$A3/2,1,0)</f>
        <v>0</v>
      </c>
      <c r="BH40">
        <f>IF(BI41&gt;=$A3/2,1,0)</f>
        <v>0</v>
      </c>
      <c r="BK40" s="41"/>
    </row>
    <row r="41" spans="1:70" ht="13" hidden="1" thickBot="1" x14ac:dyDescent="0.3">
      <c r="C41" s="2">
        <f>IF(SUM(C46:C241)&lt;-1000,-100000000,SUM(C46:C241))</f>
        <v>-100000000</v>
      </c>
      <c r="D41" s="2">
        <f>COUNT(D46:D241)</f>
        <v>0</v>
      </c>
      <c r="E41" s="2"/>
      <c r="F41" s="2">
        <f>IF(SUM(F46:F241)&lt;-1000,-100000000,SUM(F46:F241))</f>
        <v>0</v>
      </c>
      <c r="G41" s="2">
        <f>COUNT(G46:G241)</f>
        <v>12</v>
      </c>
      <c r="H41" s="2"/>
      <c r="I41" s="2">
        <f>IF(SUM(I46:I241)&lt;-1000,-100000000,SUM(I46:I241))</f>
        <v>-30</v>
      </c>
      <c r="J41" s="2">
        <f>COUNT(J46:J241)</f>
        <v>15</v>
      </c>
      <c r="K41" s="2"/>
      <c r="L41" s="2">
        <f>IF(SUM(L46:L241)&lt;-1000,-100000000,SUM(L46:L241))</f>
        <v>0</v>
      </c>
      <c r="M41" s="2">
        <f>COUNT(M46:M241)</f>
        <v>2</v>
      </c>
      <c r="N41" s="2"/>
      <c r="O41" s="2">
        <f>IF(SUM(O46:O241)&lt;-1000,-100000000,SUM(O46:O241))</f>
        <v>0</v>
      </c>
      <c r="P41" s="2">
        <f>COUNT(P46:P241)</f>
        <v>2</v>
      </c>
      <c r="Q41" s="2"/>
      <c r="R41" s="2">
        <f>IF(SUM(R46:R241)&lt;-1000,-100000000,SUM(R46:R241))</f>
        <v>-100000000</v>
      </c>
      <c r="S41" s="2">
        <f>COUNT(S46:S241)</f>
        <v>0</v>
      </c>
      <c r="T41" s="2"/>
      <c r="U41" s="2">
        <f>IF(SUM(U46:U241)&lt;-1000,-100000000,SUM(U46:U241))</f>
        <v>-100000000</v>
      </c>
      <c r="V41" s="2">
        <f>COUNT(V46:V241)</f>
        <v>0</v>
      </c>
      <c r="W41" s="2"/>
      <c r="X41" s="2">
        <f>IF(SUM(X46:X241)&lt;-1000,-100000000,SUM(X46:X241))</f>
        <v>-100000000</v>
      </c>
      <c r="Y41" s="2">
        <f>COUNT(Y46:Y241)</f>
        <v>0</v>
      </c>
      <c r="Z41" s="2"/>
      <c r="AA41" s="2">
        <f>IF(SUM(AA46:AA241)&lt;-1000,-100000000,SUM(AA46:AA241))</f>
        <v>0</v>
      </c>
      <c r="AB41" s="2">
        <f>COUNT(AB46:AB241)</f>
        <v>6</v>
      </c>
      <c r="AC41" s="2"/>
      <c r="AD41" s="2">
        <f>IF(SUM(AD46:AD241)&lt;-1000,-100000000,SUM(AD46:AD241))</f>
        <v>-10</v>
      </c>
      <c r="AE41" s="2">
        <f>COUNT(AE46:AE241)</f>
        <v>3</v>
      </c>
      <c r="AF41" s="2"/>
      <c r="AG41" s="2">
        <f>IF(SUM(AG46:AG241)&lt;-1000,-100000000,SUM(AG46:AG241))</f>
        <v>10</v>
      </c>
      <c r="AH41" s="2">
        <f>COUNT(AH46:AH241)</f>
        <v>3</v>
      </c>
      <c r="AI41" s="2"/>
      <c r="AJ41" s="2">
        <f>IF(SUM(AJ46:AJ241)&lt;-1000,-100000000,SUM(AJ46:AJ241))</f>
        <v>40</v>
      </c>
      <c r="AK41" s="2">
        <f>COUNT(AK46:AK241)</f>
        <v>8</v>
      </c>
      <c r="AL41" s="2"/>
      <c r="AM41" s="2">
        <f>IF(SUM(AM46:AM241)&lt;-1000,-100000000,SUM(AM46:AM241))</f>
        <v>-100000000</v>
      </c>
      <c r="AN41" s="2">
        <f>COUNT(AN46:AN241)</f>
        <v>0</v>
      </c>
      <c r="AO41" s="2"/>
      <c r="AP41" s="2">
        <f>IF(SUM(AP46:AP241)&lt;-1000,-100000000,SUM(AP46:AP241))</f>
        <v>-10</v>
      </c>
      <c r="AQ41" s="2">
        <f>COUNT(AQ46:AQ241)</f>
        <v>1</v>
      </c>
      <c r="AR41" s="2"/>
      <c r="AS41" s="2">
        <f>IF(SUM(AS46:AS241)&lt;-1000,-100000000,SUM(AS46:AS241))</f>
        <v>-100000000</v>
      </c>
      <c r="AT41" s="2">
        <f>COUNT(AT46:AT241)</f>
        <v>0</v>
      </c>
      <c r="AU41" s="2"/>
      <c r="AV41" s="2">
        <f>IF(SUM(AV46:AV241)&lt;-1000,-100000000,SUM(AV46:AV241))</f>
        <v>20</v>
      </c>
      <c r="AW41" s="2">
        <f>COUNT(AW46:AW241)</f>
        <v>4</v>
      </c>
      <c r="AX41" s="2"/>
      <c r="AY41" s="2">
        <f>IF(SUM(AY46:AY241)&lt;-1000,-100000000,SUM(AY46:AY241))</f>
        <v>-20</v>
      </c>
      <c r="AZ41" s="2">
        <f>COUNT(AZ46:AZ241)</f>
        <v>2</v>
      </c>
      <c r="BA41" s="2"/>
      <c r="BB41" s="2">
        <f>IF(SUM(BB46:BB241)&lt;-1000,-100000000,SUM(BB46:BB241))</f>
        <v>10</v>
      </c>
      <c r="BC41" s="2">
        <f>COUNT(BC46:BC241)</f>
        <v>1</v>
      </c>
      <c r="BD41" s="2"/>
      <c r="BE41" s="2">
        <f>IF(SUM(BE46:BE241)&lt;-1000,-100000000,SUM(BE46:BE241))</f>
        <v>-100000000</v>
      </c>
      <c r="BF41" s="2">
        <f>COUNT(BF46:BF241)</f>
        <v>0</v>
      </c>
      <c r="BG41" s="2"/>
      <c r="BH41" s="2">
        <f>IF(SUM(BH46:BH241)&lt;-1000,-100000000,SUM(BH46:BH241))</f>
        <v>-100000000</v>
      </c>
      <c r="BI41" s="2">
        <f>COUNT(BI46:BI241)</f>
        <v>0</v>
      </c>
      <c r="BJ41" s="2"/>
      <c r="BK41" s="25"/>
      <c r="BL41" t="s">
        <v>7</v>
      </c>
    </row>
    <row r="42" spans="1:70" ht="13" hidden="1" thickBot="1" x14ac:dyDescent="0.3">
      <c r="C42" s="2">
        <f>+D42-E42</f>
        <v>1</v>
      </c>
      <c r="D42" s="2">
        <f>SUM(D46:D241)</f>
        <v>0</v>
      </c>
      <c r="E42" s="2">
        <f>SUM(E46:E241)</f>
        <v>-1</v>
      </c>
      <c r="F42" s="2">
        <f>+G42-H42</f>
        <v>-6</v>
      </c>
      <c r="G42" s="2">
        <f>SUM(G46:G241)</f>
        <v>87</v>
      </c>
      <c r="H42" s="2">
        <f>SUM(H46:H241)</f>
        <v>93</v>
      </c>
      <c r="I42" s="2">
        <f>+J42-K42</f>
        <v>-21</v>
      </c>
      <c r="J42" s="2">
        <f>SUM(J46:J241)</f>
        <v>106</v>
      </c>
      <c r="K42" s="2">
        <f>SUM(K46:K241)</f>
        <v>127</v>
      </c>
      <c r="L42" s="2">
        <f>+M42-N42</f>
        <v>0</v>
      </c>
      <c r="M42" s="2">
        <f>SUM(M46:M241)</f>
        <v>18</v>
      </c>
      <c r="N42" s="2">
        <f>SUM(N46:N241)</f>
        <v>18</v>
      </c>
      <c r="O42" s="2">
        <f>+P42-Q42</f>
        <v>0</v>
      </c>
      <c r="P42" s="2">
        <f>SUM(P46:P241)</f>
        <v>18</v>
      </c>
      <c r="Q42" s="2">
        <f>SUM(Q46:Q241)</f>
        <v>18</v>
      </c>
      <c r="R42" s="2">
        <f>+S42-T42</f>
        <v>1</v>
      </c>
      <c r="S42" s="2">
        <f>SUM(S46:S241)</f>
        <v>0</v>
      </c>
      <c r="T42" s="2">
        <f>SUM(T46:T241)</f>
        <v>-1</v>
      </c>
      <c r="U42" s="2">
        <f>+V42-W42</f>
        <v>1</v>
      </c>
      <c r="V42" s="2">
        <f>SUM(V46:V241)</f>
        <v>0</v>
      </c>
      <c r="W42" s="2">
        <f>SUM(W46:W241)</f>
        <v>-1</v>
      </c>
      <c r="X42" s="2">
        <f>+Y42-Z42</f>
        <v>1</v>
      </c>
      <c r="Y42" s="2">
        <f>SUM(Y46:Y241)</f>
        <v>0</v>
      </c>
      <c r="Z42" s="2">
        <f>SUM(Z46:Z241)</f>
        <v>-1</v>
      </c>
      <c r="AA42" s="2">
        <f>+AB42-AC42</f>
        <v>0</v>
      </c>
      <c r="AB42" s="2">
        <f>SUM(AB46:AB241)</f>
        <v>42</v>
      </c>
      <c r="AC42" s="2">
        <f>SUM(AC46:AC241)</f>
        <v>42</v>
      </c>
      <c r="AD42" s="2">
        <f>+AE42-AF42</f>
        <v>-1</v>
      </c>
      <c r="AE42" s="2">
        <f>SUM(AE46:AE241)</f>
        <v>26</v>
      </c>
      <c r="AF42" s="2">
        <f>SUM(AF46:AF241)</f>
        <v>27</v>
      </c>
      <c r="AG42" s="2">
        <f>+AH42-AI42</f>
        <v>4</v>
      </c>
      <c r="AH42" s="2">
        <f>SUM(AH46:AH241)</f>
        <v>29</v>
      </c>
      <c r="AI42" s="2">
        <f>SUM(AI46:AI241)</f>
        <v>25</v>
      </c>
      <c r="AJ42" s="2">
        <f>+AK42-AL42</f>
        <v>33</v>
      </c>
      <c r="AK42" s="2">
        <f>SUM(AK46:AK241)</f>
        <v>76</v>
      </c>
      <c r="AL42" s="2">
        <f>SUM(AL46:AL241)</f>
        <v>43</v>
      </c>
      <c r="AM42" s="2">
        <f>+AN42-AO42</f>
        <v>1</v>
      </c>
      <c r="AN42" s="2">
        <f>SUM(AN46:AN241)</f>
        <v>0</v>
      </c>
      <c r="AO42" s="2">
        <f>SUM(AO46:AO241)</f>
        <v>-1</v>
      </c>
      <c r="AP42" s="2">
        <f>+AQ42-AR42</f>
        <v>-8</v>
      </c>
      <c r="AQ42" s="2">
        <f>SUM(AQ46:AQ241)</f>
        <v>3</v>
      </c>
      <c r="AR42" s="2">
        <f>SUM(AR46:AR241)</f>
        <v>11</v>
      </c>
      <c r="AS42" s="2">
        <f>+AT42-AU42</f>
        <v>1</v>
      </c>
      <c r="AT42" s="2">
        <f>SUM(AT46:AT241)</f>
        <v>0</v>
      </c>
      <c r="AU42" s="2">
        <f>SUM(AU46:AU241)</f>
        <v>-1</v>
      </c>
      <c r="AV42" s="2">
        <f>+AW42-AX42</f>
        <v>14</v>
      </c>
      <c r="AW42" s="2">
        <f>SUM(AW46:AW241)</f>
        <v>36</v>
      </c>
      <c r="AX42" s="2">
        <f>SUM(AX46:AX241)</f>
        <v>22</v>
      </c>
      <c r="AY42" s="2">
        <f>+AZ42-BA42</f>
        <v>-15</v>
      </c>
      <c r="AZ42" s="2">
        <f>SUM(AZ46:AZ241)</f>
        <v>5</v>
      </c>
      <c r="BA42" s="2">
        <f>SUM(BA46:BA241)</f>
        <v>20</v>
      </c>
      <c r="BB42" s="2">
        <f>+BC42-BD42</f>
        <v>2</v>
      </c>
      <c r="BC42" s="2">
        <f>SUM(BC46:BC241)</f>
        <v>11</v>
      </c>
      <c r="BD42" s="2">
        <f>SUM(BD46:BD241)</f>
        <v>9</v>
      </c>
      <c r="BE42" s="2">
        <f>+BF42-BG42</f>
        <v>1</v>
      </c>
      <c r="BF42" s="2">
        <f>SUM(BF46:BF241)</f>
        <v>0</v>
      </c>
      <c r="BG42" s="2">
        <f>SUM(BG46:BG241)</f>
        <v>-1</v>
      </c>
      <c r="BH42" s="2">
        <f>+BI42-BJ42</f>
        <v>1</v>
      </c>
      <c r="BI42" s="2">
        <f>SUM(BI46:BI241)</f>
        <v>0</v>
      </c>
      <c r="BJ42" s="2">
        <f>SUM(BJ46:BJ241)</f>
        <v>-1</v>
      </c>
      <c r="BK42" s="26"/>
      <c r="BL42" t="s">
        <v>8</v>
      </c>
    </row>
    <row r="43" spans="1:70" ht="13" hidden="1" thickBot="1" x14ac:dyDescent="0.3">
      <c r="B43" s="9"/>
      <c r="C43" s="9"/>
      <c r="D43" s="9"/>
      <c r="E43" s="9"/>
      <c r="F43" s="9"/>
      <c r="G43" s="9"/>
      <c r="H43" s="9"/>
      <c r="I43" s="9">
        <f>COUNTIF(I46:I65,10)</f>
        <v>6</v>
      </c>
      <c r="J43" s="9"/>
      <c r="K43" s="9"/>
      <c r="L43" s="9"/>
      <c r="M43" s="9"/>
      <c r="N43" s="9"/>
      <c r="O43" s="9"/>
      <c r="P43" s="9"/>
      <c r="Q43" s="9"/>
      <c r="R43" s="9">
        <f>COUNTIF(R46:R65,10)</f>
        <v>0</v>
      </c>
      <c r="S43" s="9"/>
      <c r="T43" s="9"/>
      <c r="U43" s="9">
        <f>COUNTIF(U46:U65,10)</f>
        <v>0</v>
      </c>
      <c r="V43" s="9"/>
      <c r="W43" s="9"/>
      <c r="X43" s="9">
        <f>COUNTIF(X46:X65,10)</f>
        <v>0</v>
      </c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>
        <f>COUNTIF(AM46:AM65,10)</f>
        <v>0</v>
      </c>
      <c r="AN43" s="9"/>
      <c r="AO43" s="9"/>
      <c r="AP43" s="9">
        <f>COUNTIF(AP46:AP65,10)</f>
        <v>0</v>
      </c>
      <c r="AQ43" s="9"/>
      <c r="AR43" s="9"/>
      <c r="AS43" s="9">
        <f>COUNTIF(AS46:AS65,10)</f>
        <v>0</v>
      </c>
      <c r="AT43" s="9"/>
      <c r="AU43" s="9"/>
      <c r="AV43" s="9">
        <f>COUNTIF(AV46:AV65,10)</f>
        <v>3</v>
      </c>
      <c r="AW43" s="9"/>
      <c r="AX43" s="9"/>
      <c r="AY43" s="9">
        <f>COUNTIF(AY46:AY65,10)</f>
        <v>0</v>
      </c>
      <c r="AZ43" s="9"/>
      <c r="BB43" s="9"/>
      <c r="BC43" s="9"/>
      <c r="BE43" s="9"/>
      <c r="BF43" s="9"/>
      <c r="BH43" s="9"/>
      <c r="BI43" s="9"/>
      <c r="BK43" s="41">
        <f>MAX(BL46:BL105)</f>
        <v>132</v>
      </c>
    </row>
    <row r="44" spans="1:70" ht="13" thickBot="1" x14ac:dyDescent="0.3">
      <c r="B44" s="327" t="s">
        <v>199</v>
      </c>
      <c r="C44" s="469" t="s">
        <v>156</v>
      </c>
      <c r="D44" s="462"/>
      <c r="E44" s="470"/>
      <c r="F44" s="469" t="s">
        <v>140</v>
      </c>
      <c r="G44" s="462"/>
      <c r="H44" s="470"/>
      <c r="I44" s="459" t="s">
        <v>1</v>
      </c>
      <c r="J44" s="460"/>
      <c r="K44" s="461"/>
      <c r="L44" s="471" t="s">
        <v>271</v>
      </c>
      <c r="M44" s="460"/>
      <c r="N44" s="461"/>
      <c r="O44" s="471" t="s">
        <v>239</v>
      </c>
      <c r="P44" s="460"/>
      <c r="Q44" s="461"/>
      <c r="R44" s="459" t="s">
        <v>171</v>
      </c>
      <c r="S44" s="460"/>
      <c r="T44" s="461"/>
      <c r="U44" s="459" t="s">
        <v>9</v>
      </c>
      <c r="V44" s="460"/>
      <c r="W44" s="461"/>
      <c r="X44" s="459" t="s">
        <v>158</v>
      </c>
      <c r="Y44" s="460"/>
      <c r="Z44" s="461"/>
      <c r="AA44" s="474" t="s">
        <v>129</v>
      </c>
      <c r="AB44" s="460"/>
      <c r="AC44" s="461"/>
      <c r="AD44" s="471" t="s">
        <v>209</v>
      </c>
      <c r="AE44" s="460"/>
      <c r="AF44" s="461"/>
      <c r="AG44" s="471" t="s">
        <v>139</v>
      </c>
      <c r="AH44" s="460"/>
      <c r="AI44" s="461"/>
      <c r="AJ44" s="471" t="s">
        <v>141</v>
      </c>
      <c r="AK44" s="460"/>
      <c r="AL44" s="461"/>
      <c r="AM44" s="459" t="s">
        <v>119</v>
      </c>
      <c r="AN44" s="460"/>
      <c r="AO44" s="461"/>
      <c r="AP44" s="474" t="s">
        <v>130</v>
      </c>
      <c r="AQ44" s="460"/>
      <c r="AR44" s="461"/>
      <c r="AS44" s="459" t="s">
        <v>62</v>
      </c>
      <c r="AT44" s="460"/>
      <c r="AU44" s="461"/>
      <c r="AV44" s="459" t="s">
        <v>93</v>
      </c>
      <c r="AW44" s="460"/>
      <c r="AX44" s="461"/>
      <c r="AY44" s="471" t="s">
        <v>248</v>
      </c>
      <c r="AZ44" s="460"/>
      <c r="BA44" s="461"/>
      <c r="BB44" s="499" t="s">
        <v>121</v>
      </c>
      <c r="BC44" s="500"/>
      <c r="BD44" s="468"/>
      <c r="BE44" s="471" t="s">
        <v>200</v>
      </c>
      <c r="BF44" s="460"/>
      <c r="BG44" s="461"/>
      <c r="BH44" s="471" t="s">
        <v>169</v>
      </c>
      <c r="BI44" s="460"/>
      <c r="BJ44" s="461"/>
      <c r="BK44" s="41">
        <f>COUNT(BK46:BK256)</f>
        <v>15</v>
      </c>
      <c r="BL44" s="86" t="s">
        <v>7</v>
      </c>
      <c r="BM44" s="85" t="s">
        <v>8</v>
      </c>
      <c r="BN44" s="87" t="s">
        <v>47</v>
      </c>
    </row>
    <row r="45" spans="1:70" ht="13" thickBot="1" x14ac:dyDescent="0.3">
      <c r="B45" s="329">
        <f>SUM(B46:B241)</f>
        <v>-10</v>
      </c>
      <c r="C45" s="37" t="s">
        <v>3</v>
      </c>
      <c r="D45" s="77" t="s">
        <v>2</v>
      </c>
      <c r="E45" s="38"/>
      <c r="F45" s="77" t="s">
        <v>3</v>
      </c>
      <c r="G45" s="77" t="s">
        <v>2</v>
      </c>
      <c r="H45" s="38"/>
      <c r="I45" s="37" t="s">
        <v>3</v>
      </c>
      <c r="J45" s="38" t="s">
        <v>2</v>
      </c>
      <c r="K45" s="77"/>
      <c r="L45" s="37" t="s">
        <v>3</v>
      </c>
      <c r="M45" s="38" t="s">
        <v>2</v>
      </c>
      <c r="N45" s="77"/>
      <c r="O45" s="37" t="s">
        <v>3</v>
      </c>
      <c r="P45" s="38" t="s">
        <v>2</v>
      </c>
      <c r="Q45" s="38"/>
      <c r="R45" s="37" t="s">
        <v>3</v>
      </c>
      <c r="S45" s="38" t="s">
        <v>2</v>
      </c>
      <c r="T45" s="77"/>
      <c r="U45" s="37" t="s">
        <v>3</v>
      </c>
      <c r="V45" s="38" t="s">
        <v>2</v>
      </c>
      <c r="W45" s="77"/>
      <c r="X45" s="37" t="s">
        <v>3</v>
      </c>
      <c r="Y45" s="38" t="s">
        <v>2</v>
      </c>
      <c r="Z45" s="38"/>
      <c r="AA45" s="37" t="s">
        <v>3</v>
      </c>
      <c r="AB45" s="38" t="s">
        <v>2</v>
      </c>
      <c r="AC45" s="38"/>
      <c r="AD45" s="37" t="s">
        <v>3</v>
      </c>
      <c r="AE45" s="38" t="s">
        <v>2</v>
      </c>
      <c r="AF45" s="77"/>
      <c r="AG45" s="37" t="s">
        <v>3</v>
      </c>
      <c r="AH45" s="38" t="s">
        <v>2</v>
      </c>
      <c r="AI45" s="77"/>
      <c r="AJ45" s="37" t="s">
        <v>3</v>
      </c>
      <c r="AK45" s="38" t="s">
        <v>2</v>
      </c>
      <c r="AL45" s="77"/>
      <c r="AM45" s="37" t="s">
        <v>3</v>
      </c>
      <c r="AN45" s="38" t="s">
        <v>2</v>
      </c>
      <c r="AO45" s="77"/>
      <c r="AP45" s="37" t="s">
        <v>3</v>
      </c>
      <c r="AQ45" s="38" t="s">
        <v>2</v>
      </c>
      <c r="AR45" s="77"/>
      <c r="AS45" s="37" t="s">
        <v>3</v>
      </c>
      <c r="AT45" s="38" t="s">
        <v>2</v>
      </c>
      <c r="AU45" s="77"/>
      <c r="AV45" s="37" t="s">
        <v>3</v>
      </c>
      <c r="AW45" s="38" t="s">
        <v>2</v>
      </c>
      <c r="AX45" s="77"/>
      <c r="AY45" s="37" t="s">
        <v>3</v>
      </c>
      <c r="AZ45" s="38" t="s">
        <v>2</v>
      </c>
      <c r="BA45" s="38"/>
      <c r="BB45" s="37" t="s">
        <v>3</v>
      </c>
      <c r="BC45" s="38" t="s">
        <v>2</v>
      </c>
      <c r="BD45" s="38"/>
      <c r="BE45" s="37" t="s">
        <v>3</v>
      </c>
      <c r="BF45" s="38" t="s">
        <v>2</v>
      </c>
      <c r="BG45" s="38"/>
      <c r="BH45" s="37" t="s">
        <v>3</v>
      </c>
      <c r="BI45" s="38" t="s">
        <v>2</v>
      </c>
      <c r="BJ45" s="38"/>
      <c r="BK45" s="27" t="s">
        <v>22</v>
      </c>
      <c r="BL45" s="30" t="s">
        <v>23</v>
      </c>
      <c r="BM45" s="486" t="s">
        <v>211</v>
      </c>
      <c r="BN45" s="487"/>
    </row>
    <row r="46" spans="1:70" x14ac:dyDescent="0.25">
      <c r="A46">
        <v>1</v>
      </c>
      <c r="B46" s="150"/>
      <c r="C46" s="51">
        <v>-10000</v>
      </c>
      <c r="D46" s="32"/>
      <c r="E46" s="336">
        <v>-1</v>
      </c>
      <c r="F46" s="10"/>
      <c r="G46" s="32"/>
      <c r="H46" s="11"/>
      <c r="I46" s="10">
        <v>-10</v>
      </c>
      <c r="J46" s="32">
        <v>3</v>
      </c>
      <c r="K46" s="11">
        <v>11</v>
      </c>
      <c r="L46" s="10"/>
      <c r="M46" s="32"/>
      <c r="N46" s="11"/>
      <c r="O46" s="241"/>
      <c r="P46" s="364"/>
      <c r="Q46" s="365"/>
      <c r="R46" s="51">
        <v>-10000</v>
      </c>
      <c r="S46" s="32"/>
      <c r="T46" s="336">
        <v>-1</v>
      </c>
      <c r="U46" s="51">
        <v>-10000</v>
      </c>
      <c r="V46" s="32"/>
      <c r="W46" s="336">
        <v>-1</v>
      </c>
      <c r="X46" s="51">
        <v>-10000</v>
      </c>
      <c r="Y46" s="32"/>
      <c r="Z46" s="336">
        <v>-1</v>
      </c>
      <c r="AA46" s="10">
        <v>10</v>
      </c>
      <c r="AB46" s="32">
        <v>11</v>
      </c>
      <c r="AC46" s="11">
        <v>3</v>
      </c>
      <c r="AD46" s="10"/>
      <c r="AE46" s="32"/>
      <c r="AF46" s="11"/>
      <c r="AG46" s="10"/>
      <c r="AH46" s="32"/>
      <c r="AI46" s="11"/>
      <c r="AJ46" s="10">
        <v>10</v>
      </c>
      <c r="AK46" s="32">
        <v>11</v>
      </c>
      <c r="AL46" s="11">
        <v>3</v>
      </c>
      <c r="AM46" s="51">
        <v>-10000</v>
      </c>
      <c r="AN46" s="32"/>
      <c r="AO46" s="336">
        <v>-1</v>
      </c>
      <c r="AP46" s="10">
        <v>-10</v>
      </c>
      <c r="AQ46" s="32">
        <v>3</v>
      </c>
      <c r="AR46" s="11">
        <v>11</v>
      </c>
      <c r="AS46" s="51">
        <v>-10000</v>
      </c>
      <c r="AT46" s="32"/>
      <c r="AU46" s="336">
        <v>-1</v>
      </c>
      <c r="AV46" s="10"/>
      <c r="AW46" s="32"/>
      <c r="AX46" s="11"/>
      <c r="AY46" s="10"/>
      <c r="AZ46" s="32"/>
      <c r="BA46" s="11"/>
      <c r="BB46" s="10"/>
      <c r="BC46" s="32"/>
      <c r="BD46" s="11"/>
      <c r="BE46" s="51">
        <v>-10000</v>
      </c>
      <c r="BF46" s="32"/>
      <c r="BG46" s="336">
        <v>-1</v>
      </c>
      <c r="BH46" s="51">
        <v>-10000</v>
      </c>
      <c r="BI46" s="32"/>
      <c r="BJ46" s="336">
        <v>-1</v>
      </c>
      <c r="BK46" s="24">
        <v>45597</v>
      </c>
      <c r="BL46" s="194">
        <v>10</v>
      </c>
      <c r="BM46">
        <f t="shared" ref="BM46:BM72" si="2">+BH46+AJ46+AG46+AD46+AA46+X46+U46+R46+O46+L46+I46+F46+C46+AM46+AP46+AS46+AV46+AY46+BB46+B46</f>
        <v>-70000</v>
      </c>
      <c r="BN46">
        <f>+BI46+AK46+AH46+AE46+AB46+Y46+V46+S46+P46+M46+J46+G46+D46+AN46+AQ46+AU46+AX46+AZ46+BC46</f>
        <v>27</v>
      </c>
      <c r="BO46">
        <f>+BJ46+AL46+AI46+AF46+AC46+Z46+W46+T46+Q46+N46+K46+H46+E46+AO46+AR46+AV46+AY46+BA46+BD46</f>
        <v>22</v>
      </c>
      <c r="BP46">
        <f t="shared" ref="BP46:BP95" si="3">+BN46-BO46</f>
        <v>5</v>
      </c>
      <c r="BQ46">
        <f t="shared" ref="BQ46:BQ95" si="4">COUNT(C46:BJ46)/3</f>
        <v>9.3333333333333339</v>
      </c>
      <c r="BR46">
        <f t="shared" ref="BR46:BR95" si="5">+BM46/BQ46</f>
        <v>-7499.9999999999991</v>
      </c>
    </row>
    <row r="47" spans="1:70" x14ac:dyDescent="0.25">
      <c r="A47">
        <f>+A46+1</f>
        <v>2</v>
      </c>
      <c r="B47" s="150"/>
      <c r="C47" s="10"/>
      <c r="D47" s="32"/>
      <c r="E47" s="11"/>
      <c r="F47" s="10">
        <v>10</v>
      </c>
      <c r="G47" s="32">
        <v>11</v>
      </c>
      <c r="H47" s="11">
        <v>5</v>
      </c>
      <c r="I47" s="10">
        <v>-10</v>
      </c>
      <c r="J47" s="32">
        <v>5</v>
      </c>
      <c r="K47" s="11">
        <v>11</v>
      </c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>
        <v>10</v>
      </c>
      <c r="AE47" s="32">
        <v>11</v>
      </c>
      <c r="AF47" s="11">
        <v>5</v>
      </c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>
        <v>-10</v>
      </c>
      <c r="AW47" s="32">
        <v>5</v>
      </c>
      <c r="AX47" s="11">
        <v>11</v>
      </c>
      <c r="AY47" s="10"/>
      <c r="AZ47" s="32"/>
      <c r="BA47" s="11"/>
      <c r="BB47" s="10"/>
      <c r="BC47" s="32"/>
      <c r="BD47" s="11"/>
      <c r="BE47" s="10"/>
      <c r="BF47" s="32"/>
      <c r="BG47" s="11"/>
      <c r="BH47" s="10"/>
      <c r="BI47" s="32"/>
      <c r="BJ47" s="11"/>
      <c r="BK47" s="24">
        <v>45618</v>
      </c>
      <c r="BL47">
        <v>17</v>
      </c>
      <c r="BM47">
        <f t="shared" si="2"/>
        <v>0</v>
      </c>
      <c r="BN47">
        <f t="shared" ref="BN47:BN78" si="6">+BI47+AK47+AH47+AE47+AB47+Y47+V47+S47+P47+M47+J47+G47+D47+AN47+AQ47+AT47+AW47+AZ47+BC47</f>
        <v>32</v>
      </c>
      <c r="BO47">
        <f t="shared" ref="BO47:BO78" si="7">+BJ47+AL47+AI47+AF47+AC47+Z47+W47+T47+Q47+N47+K47+H47+E47+AO47+AR47+AU47+AX47+BA47+BD47</f>
        <v>32</v>
      </c>
      <c r="BP47">
        <f t="shared" si="3"/>
        <v>0</v>
      </c>
      <c r="BQ47">
        <f t="shared" si="4"/>
        <v>4</v>
      </c>
      <c r="BR47">
        <f t="shared" si="5"/>
        <v>0</v>
      </c>
    </row>
    <row r="48" spans="1:70" x14ac:dyDescent="0.25">
      <c r="A48">
        <f t="shared" ref="A48:A111" si="8">+A47+1</f>
        <v>3</v>
      </c>
      <c r="B48" s="150"/>
      <c r="C48" s="10"/>
      <c r="D48" s="32"/>
      <c r="E48" s="11"/>
      <c r="F48" s="10">
        <v>10</v>
      </c>
      <c r="G48" s="32">
        <v>11</v>
      </c>
      <c r="H48" s="11">
        <v>6</v>
      </c>
      <c r="I48" s="10">
        <v>-10</v>
      </c>
      <c r="J48" s="32">
        <v>6</v>
      </c>
      <c r="K48" s="11">
        <v>11</v>
      </c>
      <c r="L48" s="54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>
        <v>-10</v>
      </c>
      <c r="AE48" s="32">
        <v>6</v>
      </c>
      <c r="AF48" s="11">
        <v>11</v>
      </c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>
        <v>10</v>
      </c>
      <c r="AW48" s="32">
        <v>11</v>
      </c>
      <c r="AX48" s="11">
        <v>6</v>
      </c>
      <c r="AY48" s="10"/>
      <c r="AZ48" s="32"/>
      <c r="BA48" s="11"/>
      <c r="BB48" s="10"/>
      <c r="BC48" s="32"/>
      <c r="BD48" s="11"/>
      <c r="BE48" s="10"/>
      <c r="BF48" s="32"/>
      <c r="BG48" s="11"/>
      <c r="BH48" s="10"/>
      <c r="BI48" s="32"/>
      <c r="BJ48" s="11"/>
      <c r="BK48" s="24">
        <v>45618</v>
      </c>
      <c r="BL48">
        <v>17</v>
      </c>
      <c r="BM48">
        <f t="shared" si="2"/>
        <v>0</v>
      </c>
      <c r="BN48">
        <f t="shared" si="6"/>
        <v>34</v>
      </c>
      <c r="BO48">
        <f t="shared" si="7"/>
        <v>34</v>
      </c>
      <c r="BP48">
        <f t="shared" si="3"/>
        <v>0</v>
      </c>
      <c r="BQ48">
        <f t="shared" si="4"/>
        <v>4</v>
      </c>
      <c r="BR48">
        <f t="shared" si="5"/>
        <v>0</v>
      </c>
    </row>
    <row r="49" spans="1:71" x14ac:dyDescent="0.25">
      <c r="A49">
        <f t="shared" si="8"/>
        <v>4</v>
      </c>
      <c r="B49" s="150"/>
      <c r="C49" s="10"/>
      <c r="D49" s="32"/>
      <c r="E49" s="11"/>
      <c r="F49" s="10">
        <v>10</v>
      </c>
      <c r="G49" s="32">
        <v>10</v>
      </c>
      <c r="H49" s="11">
        <v>4</v>
      </c>
      <c r="I49" s="10">
        <v>-10</v>
      </c>
      <c r="J49" s="32">
        <v>4</v>
      </c>
      <c r="K49" s="11">
        <v>10</v>
      </c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>
        <v>10</v>
      </c>
      <c r="AW49" s="32">
        <v>10</v>
      </c>
      <c r="AX49" s="11">
        <v>4</v>
      </c>
      <c r="AY49" s="10">
        <v>-10</v>
      </c>
      <c r="AZ49" s="32">
        <v>4</v>
      </c>
      <c r="BA49" s="11">
        <v>10</v>
      </c>
      <c r="BB49" s="10"/>
      <c r="BC49" s="32"/>
      <c r="BD49" s="11"/>
      <c r="BE49" s="10"/>
      <c r="BF49" s="32"/>
      <c r="BG49" s="11"/>
      <c r="BH49" s="10"/>
      <c r="BI49" s="32"/>
      <c r="BJ49" s="11"/>
      <c r="BK49" s="24">
        <v>45618</v>
      </c>
      <c r="BL49">
        <v>17</v>
      </c>
      <c r="BM49">
        <f t="shared" si="2"/>
        <v>0</v>
      </c>
      <c r="BN49">
        <f t="shared" si="6"/>
        <v>28</v>
      </c>
      <c r="BO49">
        <f t="shared" si="7"/>
        <v>28</v>
      </c>
      <c r="BP49">
        <f t="shared" si="3"/>
        <v>0</v>
      </c>
      <c r="BQ49">
        <f t="shared" si="4"/>
        <v>4</v>
      </c>
      <c r="BR49">
        <f t="shared" si="5"/>
        <v>0</v>
      </c>
    </row>
    <row r="50" spans="1:71" x14ac:dyDescent="0.25">
      <c r="A50">
        <f t="shared" si="8"/>
        <v>5</v>
      </c>
      <c r="B50" s="150"/>
      <c r="C50" s="10"/>
      <c r="D50" s="32"/>
      <c r="E50" s="11"/>
      <c r="F50" s="10">
        <v>-10</v>
      </c>
      <c r="G50" s="32">
        <v>1</v>
      </c>
      <c r="H50" s="11">
        <v>10</v>
      </c>
      <c r="I50" s="10">
        <v>10</v>
      </c>
      <c r="J50" s="32">
        <v>10</v>
      </c>
      <c r="K50" s="11">
        <v>1</v>
      </c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>
        <v>10</v>
      </c>
      <c r="AW50" s="32">
        <v>10</v>
      </c>
      <c r="AX50" s="11">
        <v>1</v>
      </c>
      <c r="AY50" s="10">
        <v>-10</v>
      </c>
      <c r="AZ50" s="32">
        <v>1</v>
      </c>
      <c r="BA50" s="11">
        <v>10</v>
      </c>
      <c r="BB50" s="10"/>
      <c r="BC50" s="32"/>
      <c r="BD50" s="11"/>
      <c r="BE50" s="10"/>
      <c r="BF50" s="32"/>
      <c r="BG50" s="11"/>
      <c r="BH50" s="10"/>
      <c r="BI50" s="32"/>
      <c r="BJ50" s="11"/>
      <c r="BK50" s="24">
        <v>45618</v>
      </c>
      <c r="BL50">
        <v>17</v>
      </c>
      <c r="BM50">
        <f t="shared" si="2"/>
        <v>0</v>
      </c>
      <c r="BN50">
        <f t="shared" si="6"/>
        <v>22</v>
      </c>
      <c r="BO50">
        <f t="shared" si="7"/>
        <v>22</v>
      </c>
      <c r="BP50">
        <f t="shared" si="3"/>
        <v>0</v>
      </c>
      <c r="BQ50">
        <f t="shared" si="4"/>
        <v>4</v>
      </c>
      <c r="BR50">
        <f t="shared" si="5"/>
        <v>0</v>
      </c>
    </row>
    <row r="51" spans="1:71" x14ac:dyDescent="0.25">
      <c r="A51">
        <f t="shared" si="8"/>
        <v>6</v>
      </c>
      <c r="B51" s="385">
        <v>-10</v>
      </c>
      <c r="C51" s="12"/>
      <c r="D51" s="36"/>
      <c r="E51" s="13"/>
      <c r="F51" s="12"/>
      <c r="G51" s="36"/>
      <c r="H51" s="13"/>
      <c r="I51" s="12">
        <v>10</v>
      </c>
      <c r="J51" s="36">
        <v>11</v>
      </c>
      <c r="K51" s="13">
        <v>9</v>
      </c>
      <c r="L51" s="12"/>
      <c r="M51" s="36"/>
      <c r="N51" s="13"/>
      <c r="O51" s="10"/>
      <c r="P51" s="36"/>
      <c r="Q51" s="13"/>
      <c r="R51" s="12"/>
      <c r="S51" s="36"/>
      <c r="T51" s="13"/>
      <c r="U51" s="12"/>
      <c r="V51" s="36"/>
      <c r="W51" s="13"/>
      <c r="X51" s="12"/>
      <c r="Y51" s="36"/>
      <c r="Z51" s="13"/>
      <c r="AA51" s="12"/>
      <c r="AB51" s="36"/>
      <c r="AC51" s="13"/>
      <c r="AD51" s="12">
        <v>-10</v>
      </c>
      <c r="AE51" s="36">
        <v>9</v>
      </c>
      <c r="AF51" s="13">
        <v>11</v>
      </c>
      <c r="AG51" s="12"/>
      <c r="AH51" s="36"/>
      <c r="AI51" s="13"/>
      <c r="AJ51" s="12"/>
      <c r="AK51" s="36"/>
      <c r="AL51" s="13"/>
      <c r="AM51" s="12"/>
      <c r="AN51" s="36"/>
      <c r="AO51" s="13"/>
      <c r="AP51" s="12"/>
      <c r="AQ51" s="36"/>
      <c r="AR51" s="13"/>
      <c r="AS51" s="12"/>
      <c r="AT51" s="36"/>
      <c r="AU51" s="13"/>
      <c r="AV51" s="12"/>
      <c r="AW51" s="36"/>
      <c r="AX51" s="13"/>
      <c r="AY51" s="12"/>
      <c r="AZ51" s="36"/>
      <c r="BA51" s="13"/>
      <c r="BB51" s="12">
        <v>10</v>
      </c>
      <c r="BC51" s="36">
        <v>11</v>
      </c>
      <c r="BD51" s="13">
        <v>9</v>
      </c>
      <c r="BE51" s="12"/>
      <c r="BF51" s="36"/>
      <c r="BG51" s="13"/>
      <c r="BH51" s="12"/>
      <c r="BI51" s="36"/>
      <c r="BJ51" s="13"/>
      <c r="BK51" s="383">
        <v>45630</v>
      </c>
      <c r="BL51" s="384">
        <v>22</v>
      </c>
      <c r="BM51">
        <f t="shared" si="2"/>
        <v>0</v>
      </c>
      <c r="BN51">
        <f t="shared" si="6"/>
        <v>31</v>
      </c>
      <c r="BO51">
        <f t="shared" si="7"/>
        <v>29</v>
      </c>
      <c r="BP51">
        <f t="shared" si="3"/>
        <v>2</v>
      </c>
      <c r="BQ51">
        <f t="shared" si="4"/>
        <v>3</v>
      </c>
      <c r="BR51">
        <f t="shared" si="5"/>
        <v>0</v>
      </c>
    </row>
    <row r="52" spans="1:71" x14ac:dyDescent="0.25">
      <c r="A52">
        <f t="shared" si="8"/>
        <v>7</v>
      </c>
      <c r="B52" s="150"/>
      <c r="C52" s="10"/>
      <c r="D52" s="32"/>
      <c r="E52" s="11"/>
      <c r="F52" s="10">
        <v>-10</v>
      </c>
      <c r="G52" s="32">
        <v>8</v>
      </c>
      <c r="H52" s="11">
        <v>10</v>
      </c>
      <c r="I52" s="10">
        <v>10</v>
      </c>
      <c r="J52" s="32">
        <v>10</v>
      </c>
      <c r="K52" s="11">
        <v>8</v>
      </c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>
        <v>-10</v>
      </c>
      <c r="AH52" s="32">
        <v>8</v>
      </c>
      <c r="AI52" s="11">
        <v>10</v>
      </c>
      <c r="AJ52" s="12">
        <v>10</v>
      </c>
      <c r="AK52" s="36">
        <v>10</v>
      </c>
      <c r="AL52" s="13">
        <v>8</v>
      </c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H52" s="10"/>
      <c r="BI52" s="32"/>
      <c r="BJ52" s="11"/>
      <c r="BK52" s="24">
        <v>45729</v>
      </c>
      <c r="BL52" s="41">
        <v>63</v>
      </c>
      <c r="BM52">
        <f t="shared" si="2"/>
        <v>0</v>
      </c>
      <c r="BN52">
        <f t="shared" si="6"/>
        <v>36</v>
      </c>
      <c r="BO52">
        <f t="shared" si="7"/>
        <v>36</v>
      </c>
      <c r="BP52">
        <f t="shared" si="3"/>
        <v>0</v>
      </c>
      <c r="BQ52">
        <f t="shared" si="4"/>
        <v>4</v>
      </c>
      <c r="BR52">
        <f t="shared" si="5"/>
        <v>0</v>
      </c>
    </row>
    <row r="53" spans="1:71" x14ac:dyDescent="0.25">
      <c r="A53">
        <f t="shared" si="8"/>
        <v>8</v>
      </c>
      <c r="B53" s="150"/>
      <c r="C53" s="10"/>
      <c r="D53" s="32"/>
      <c r="E53" s="11"/>
      <c r="F53" s="10">
        <v>-10</v>
      </c>
      <c r="G53" s="32">
        <v>7</v>
      </c>
      <c r="H53" s="11">
        <v>10</v>
      </c>
      <c r="I53" s="10">
        <v>-10</v>
      </c>
      <c r="J53" s="32">
        <v>7</v>
      </c>
      <c r="K53" s="11">
        <v>10</v>
      </c>
      <c r="L53" s="10">
        <v>10</v>
      </c>
      <c r="M53" s="32">
        <v>10</v>
      </c>
      <c r="N53" s="11">
        <v>7</v>
      </c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>
        <v>10</v>
      </c>
      <c r="AK53" s="32">
        <v>10</v>
      </c>
      <c r="AL53" s="11">
        <v>7</v>
      </c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H53" s="10"/>
      <c r="BI53" s="32"/>
      <c r="BJ53" s="11"/>
      <c r="BK53" s="24">
        <v>45792</v>
      </c>
      <c r="BL53" s="41">
        <v>78</v>
      </c>
      <c r="BM53">
        <f t="shared" si="2"/>
        <v>0</v>
      </c>
      <c r="BN53">
        <f t="shared" si="6"/>
        <v>34</v>
      </c>
      <c r="BO53">
        <f t="shared" si="7"/>
        <v>34</v>
      </c>
      <c r="BP53">
        <f t="shared" si="3"/>
        <v>0</v>
      </c>
      <c r="BQ53">
        <f t="shared" si="4"/>
        <v>4</v>
      </c>
      <c r="BR53">
        <f t="shared" si="5"/>
        <v>0</v>
      </c>
    </row>
    <row r="54" spans="1:71" x14ac:dyDescent="0.25">
      <c r="A54">
        <f t="shared" si="8"/>
        <v>9</v>
      </c>
      <c r="B54" s="150"/>
      <c r="C54" s="10"/>
      <c r="D54" s="32"/>
      <c r="E54" s="11"/>
      <c r="F54" s="10"/>
      <c r="G54" s="32"/>
      <c r="H54" s="11"/>
      <c r="I54" s="10">
        <v>-10</v>
      </c>
      <c r="J54" s="32">
        <v>8</v>
      </c>
      <c r="K54" s="11">
        <v>11</v>
      </c>
      <c r="L54" s="10">
        <v>-10</v>
      </c>
      <c r="M54" s="32">
        <v>8</v>
      </c>
      <c r="N54" s="11">
        <v>11</v>
      </c>
      <c r="O54" s="10">
        <v>10</v>
      </c>
      <c r="P54" s="32">
        <v>11</v>
      </c>
      <c r="Q54" s="11">
        <v>8</v>
      </c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>
        <v>10</v>
      </c>
      <c r="AH54" s="32">
        <v>11</v>
      </c>
      <c r="AI54" s="11">
        <v>8</v>
      </c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H54" s="10"/>
      <c r="BI54" s="32"/>
      <c r="BJ54" s="11"/>
      <c r="BK54" s="24">
        <v>45820</v>
      </c>
      <c r="BL54" s="41">
        <v>93</v>
      </c>
      <c r="BM54">
        <f t="shared" si="2"/>
        <v>0</v>
      </c>
      <c r="BN54">
        <f t="shared" si="6"/>
        <v>38</v>
      </c>
      <c r="BO54">
        <f t="shared" si="7"/>
        <v>38</v>
      </c>
      <c r="BP54">
        <f t="shared" si="3"/>
        <v>0</v>
      </c>
      <c r="BQ54">
        <f t="shared" si="4"/>
        <v>4</v>
      </c>
      <c r="BR54">
        <f t="shared" si="5"/>
        <v>0</v>
      </c>
      <c r="BS54" s="41">
        <f>+BL54+1</f>
        <v>94</v>
      </c>
    </row>
    <row r="55" spans="1:71" x14ac:dyDescent="0.25">
      <c r="A55">
        <f t="shared" si="8"/>
        <v>10</v>
      </c>
      <c r="B55" s="150"/>
      <c r="C55" s="10"/>
      <c r="D55" s="32"/>
      <c r="E55" s="11"/>
      <c r="F55" s="10">
        <v>-10</v>
      </c>
      <c r="G55" s="32">
        <v>0</v>
      </c>
      <c r="H55" s="11">
        <v>10</v>
      </c>
      <c r="I55" s="10">
        <v>10</v>
      </c>
      <c r="J55" s="32">
        <v>10</v>
      </c>
      <c r="K55" s="11">
        <v>0</v>
      </c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>
        <v>-10</v>
      </c>
      <c r="AB55" s="32">
        <v>0</v>
      </c>
      <c r="AC55" s="11">
        <v>10</v>
      </c>
      <c r="AD55" s="10"/>
      <c r="AE55" s="32"/>
      <c r="AF55" s="11"/>
      <c r="AG55" s="10"/>
      <c r="AH55" s="32"/>
      <c r="AI55" s="11"/>
      <c r="AJ55" s="10">
        <v>10</v>
      </c>
      <c r="AK55" s="32">
        <v>10</v>
      </c>
      <c r="AL55" s="11">
        <v>0</v>
      </c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H55" s="10"/>
      <c r="BI55" s="32"/>
      <c r="BJ55" s="11"/>
      <c r="BK55" s="24">
        <v>45904</v>
      </c>
      <c r="BL55" s="41">
        <v>131</v>
      </c>
      <c r="BM55">
        <f t="shared" si="2"/>
        <v>0</v>
      </c>
      <c r="BN55">
        <f t="shared" si="6"/>
        <v>20</v>
      </c>
      <c r="BO55">
        <f t="shared" si="7"/>
        <v>20</v>
      </c>
      <c r="BP55">
        <f t="shared" si="3"/>
        <v>0</v>
      </c>
      <c r="BQ55">
        <f t="shared" si="4"/>
        <v>4</v>
      </c>
      <c r="BR55">
        <f t="shared" si="5"/>
        <v>0</v>
      </c>
      <c r="BS55" s="41">
        <f t="shared" ref="BS55:BS60" si="9">+BL55+1</f>
        <v>132</v>
      </c>
    </row>
    <row r="56" spans="1:71" x14ac:dyDescent="0.25">
      <c r="A56">
        <f t="shared" si="8"/>
        <v>11</v>
      </c>
      <c r="B56" s="150"/>
      <c r="C56" s="10"/>
      <c r="D56" s="32"/>
      <c r="E56" s="11"/>
      <c r="F56" s="10">
        <v>10</v>
      </c>
      <c r="G56" s="32">
        <v>10</v>
      </c>
      <c r="H56" s="11">
        <v>7</v>
      </c>
      <c r="I56" s="10">
        <v>10</v>
      </c>
      <c r="J56" s="32">
        <v>10</v>
      </c>
      <c r="K56" s="11">
        <v>7</v>
      </c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>
        <v>-10</v>
      </c>
      <c r="AB56" s="32">
        <v>7</v>
      </c>
      <c r="AC56" s="11">
        <v>10</v>
      </c>
      <c r="AD56" s="10"/>
      <c r="AE56" s="32"/>
      <c r="AF56" s="11"/>
      <c r="AG56" s="10"/>
      <c r="AH56" s="32"/>
      <c r="AI56" s="11"/>
      <c r="AJ56" s="10">
        <v>-10</v>
      </c>
      <c r="AK56" s="32">
        <v>7</v>
      </c>
      <c r="AL56" s="11">
        <v>10</v>
      </c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H56" s="10"/>
      <c r="BI56" s="32"/>
      <c r="BJ56" s="11"/>
      <c r="BK56" s="24">
        <v>45904</v>
      </c>
      <c r="BL56" s="41">
        <v>131</v>
      </c>
      <c r="BM56">
        <f t="shared" si="2"/>
        <v>0</v>
      </c>
      <c r="BN56">
        <f t="shared" si="6"/>
        <v>34</v>
      </c>
      <c r="BO56">
        <f t="shared" si="7"/>
        <v>34</v>
      </c>
      <c r="BP56">
        <f t="shared" si="3"/>
        <v>0</v>
      </c>
      <c r="BQ56">
        <f t="shared" si="4"/>
        <v>4</v>
      </c>
      <c r="BR56">
        <f t="shared" si="5"/>
        <v>0</v>
      </c>
      <c r="BS56" s="41">
        <f t="shared" si="9"/>
        <v>132</v>
      </c>
    </row>
    <row r="57" spans="1:71" x14ac:dyDescent="0.25">
      <c r="A57">
        <f t="shared" si="8"/>
        <v>12</v>
      </c>
      <c r="B57" s="150"/>
      <c r="C57" s="10"/>
      <c r="D57" s="32"/>
      <c r="E57" s="11"/>
      <c r="F57" s="10">
        <v>10</v>
      </c>
      <c r="G57" s="32">
        <v>10</v>
      </c>
      <c r="H57" s="11">
        <v>3</v>
      </c>
      <c r="I57" s="10">
        <v>-10</v>
      </c>
      <c r="J57" s="32">
        <v>3</v>
      </c>
      <c r="K57" s="11">
        <v>10</v>
      </c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>
        <v>-10</v>
      </c>
      <c r="AB57" s="32">
        <v>3</v>
      </c>
      <c r="AC57" s="11">
        <v>10</v>
      </c>
      <c r="AD57" s="10"/>
      <c r="AE57" s="32"/>
      <c r="AF57" s="11"/>
      <c r="AG57" s="10"/>
      <c r="AH57" s="32"/>
      <c r="AI57" s="11"/>
      <c r="AJ57" s="10">
        <v>10</v>
      </c>
      <c r="AK57" s="32">
        <v>10</v>
      </c>
      <c r="AL57" s="11">
        <v>3</v>
      </c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H57" s="10"/>
      <c r="BI57" s="32"/>
      <c r="BJ57" s="11"/>
      <c r="BK57" s="24">
        <v>45904</v>
      </c>
      <c r="BL57" s="41">
        <v>131</v>
      </c>
      <c r="BM57">
        <f t="shared" si="2"/>
        <v>0</v>
      </c>
      <c r="BN57">
        <f t="shared" si="6"/>
        <v>26</v>
      </c>
      <c r="BO57">
        <f t="shared" si="7"/>
        <v>26</v>
      </c>
      <c r="BP57">
        <f t="shared" si="3"/>
        <v>0</v>
      </c>
      <c r="BQ57">
        <f t="shared" si="4"/>
        <v>4</v>
      </c>
      <c r="BR57">
        <f t="shared" si="5"/>
        <v>0</v>
      </c>
      <c r="BS57" s="41">
        <f t="shared" si="9"/>
        <v>132</v>
      </c>
    </row>
    <row r="58" spans="1:71" x14ac:dyDescent="0.25">
      <c r="A58">
        <f t="shared" si="8"/>
        <v>13</v>
      </c>
      <c r="B58" s="150"/>
      <c r="C58" s="10"/>
      <c r="D58" s="32"/>
      <c r="E58" s="11"/>
      <c r="F58" s="10">
        <v>-10</v>
      </c>
      <c r="G58" s="32">
        <v>2</v>
      </c>
      <c r="H58" s="11">
        <v>11</v>
      </c>
      <c r="I58" s="10">
        <v>-10</v>
      </c>
      <c r="J58" s="32">
        <v>2</v>
      </c>
      <c r="K58" s="11">
        <v>11</v>
      </c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>
        <v>10</v>
      </c>
      <c r="AB58" s="32">
        <v>11</v>
      </c>
      <c r="AC58" s="11">
        <v>2</v>
      </c>
      <c r="AD58" s="10"/>
      <c r="AE58" s="32"/>
      <c r="AF58" s="11"/>
      <c r="AG58" s="10"/>
      <c r="AH58" s="32"/>
      <c r="AI58" s="11"/>
      <c r="AJ58" s="10">
        <v>10</v>
      </c>
      <c r="AK58" s="32">
        <v>11</v>
      </c>
      <c r="AL58" s="11">
        <v>2</v>
      </c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10"/>
      <c r="BI58" s="32"/>
      <c r="BJ58" s="11"/>
      <c r="BK58" s="24">
        <v>45904</v>
      </c>
      <c r="BL58" s="41">
        <v>131</v>
      </c>
      <c r="BM58">
        <f t="shared" si="2"/>
        <v>0</v>
      </c>
      <c r="BN58">
        <f t="shared" si="6"/>
        <v>26</v>
      </c>
      <c r="BO58">
        <f t="shared" si="7"/>
        <v>26</v>
      </c>
      <c r="BP58">
        <f t="shared" si="3"/>
        <v>0</v>
      </c>
      <c r="BQ58">
        <f t="shared" si="4"/>
        <v>4</v>
      </c>
      <c r="BR58">
        <f t="shared" si="5"/>
        <v>0</v>
      </c>
      <c r="BS58" s="41">
        <f t="shared" si="9"/>
        <v>132</v>
      </c>
    </row>
    <row r="59" spans="1:71" x14ac:dyDescent="0.25">
      <c r="A59">
        <f t="shared" si="8"/>
        <v>14</v>
      </c>
      <c r="B59" s="150"/>
      <c r="C59" s="10"/>
      <c r="D59" s="32"/>
      <c r="E59" s="11"/>
      <c r="F59" s="10">
        <v>10</v>
      </c>
      <c r="G59" s="32">
        <v>10</v>
      </c>
      <c r="H59" s="11">
        <v>7</v>
      </c>
      <c r="I59" s="10">
        <v>-10</v>
      </c>
      <c r="J59" s="32">
        <v>7</v>
      </c>
      <c r="K59" s="11">
        <v>10</v>
      </c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>
        <v>10</v>
      </c>
      <c r="AB59" s="32">
        <v>10</v>
      </c>
      <c r="AC59" s="11">
        <v>7</v>
      </c>
      <c r="AD59" s="10"/>
      <c r="AE59" s="32"/>
      <c r="AF59" s="11"/>
      <c r="AG59" s="10"/>
      <c r="AH59" s="32"/>
      <c r="AI59" s="11"/>
      <c r="AJ59" s="10">
        <v>-10</v>
      </c>
      <c r="AK59" s="32">
        <v>7</v>
      </c>
      <c r="AL59" s="11">
        <v>10</v>
      </c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10"/>
      <c r="BI59" s="32"/>
      <c r="BJ59" s="11"/>
      <c r="BK59" s="24">
        <v>45904</v>
      </c>
      <c r="BL59" s="41">
        <v>131</v>
      </c>
      <c r="BM59">
        <f t="shared" si="2"/>
        <v>0</v>
      </c>
      <c r="BN59">
        <f t="shared" si="6"/>
        <v>34</v>
      </c>
      <c r="BO59">
        <f t="shared" si="7"/>
        <v>34</v>
      </c>
      <c r="BP59">
        <f t="shared" si="3"/>
        <v>0</v>
      </c>
      <c r="BQ59">
        <f t="shared" si="4"/>
        <v>4</v>
      </c>
      <c r="BR59">
        <f t="shared" si="5"/>
        <v>0</v>
      </c>
      <c r="BS59" s="41">
        <f t="shared" si="9"/>
        <v>132</v>
      </c>
    </row>
    <row r="60" spans="1:71" x14ac:dyDescent="0.25">
      <c r="A60">
        <f t="shared" si="8"/>
        <v>15</v>
      </c>
      <c r="B60" s="150"/>
      <c r="C60" s="10"/>
      <c r="D60" s="32"/>
      <c r="E60" s="11"/>
      <c r="F60" s="10">
        <v>-10</v>
      </c>
      <c r="G60" s="32">
        <v>7</v>
      </c>
      <c r="H60" s="11">
        <v>10</v>
      </c>
      <c r="I60" s="10">
        <v>10</v>
      </c>
      <c r="J60" s="32">
        <v>10</v>
      </c>
      <c r="K60" s="11">
        <v>7</v>
      </c>
      <c r="L60" s="10"/>
      <c r="M60" s="32"/>
      <c r="N60" s="11"/>
      <c r="O60" s="10">
        <v>-10</v>
      </c>
      <c r="P60" s="32">
        <v>7</v>
      </c>
      <c r="Q60" s="11">
        <v>10</v>
      </c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>
        <v>10</v>
      </c>
      <c r="AH60" s="32">
        <v>10</v>
      </c>
      <c r="AI60" s="11">
        <v>7</v>
      </c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10"/>
      <c r="BI60" s="32"/>
      <c r="BJ60" s="11"/>
      <c r="BK60" s="212">
        <v>45905</v>
      </c>
      <c r="BL60" s="213">
        <v>132</v>
      </c>
      <c r="BM60">
        <f t="shared" si="2"/>
        <v>0</v>
      </c>
      <c r="BN60">
        <f t="shared" si="6"/>
        <v>34</v>
      </c>
      <c r="BO60">
        <f t="shared" si="7"/>
        <v>34</v>
      </c>
      <c r="BP60">
        <f t="shared" si="3"/>
        <v>0</v>
      </c>
      <c r="BQ60">
        <f t="shared" si="4"/>
        <v>4</v>
      </c>
      <c r="BR60">
        <f t="shared" si="5"/>
        <v>0</v>
      </c>
      <c r="BS60" s="41">
        <f t="shared" si="9"/>
        <v>133</v>
      </c>
    </row>
    <row r="61" spans="1:71" x14ac:dyDescent="0.25">
      <c r="A61">
        <f t="shared" si="8"/>
        <v>16</v>
      </c>
      <c r="B61" s="150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10"/>
      <c r="BI61" s="32"/>
      <c r="BJ61" s="11"/>
      <c r="BK61" s="212"/>
      <c r="BL61" s="213"/>
      <c r="BM61">
        <f t="shared" si="2"/>
        <v>0</v>
      </c>
      <c r="BN61">
        <f t="shared" si="6"/>
        <v>0</v>
      </c>
      <c r="BO61">
        <f t="shared" si="7"/>
        <v>0</v>
      </c>
      <c r="BP61">
        <f t="shared" si="3"/>
        <v>0</v>
      </c>
      <c r="BQ61">
        <f t="shared" si="4"/>
        <v>0</v>
      </c>
      <c r="BR61" t="e">
        <f t="shared" si="5"/>
        <v>#DIV/0!</v>
      </c>
    </row>
    <row r="62" spans="1:71" x14ac:dyDescent="0.25">
      <c r="A62">
        <f t="shared" si="8"/>
        <v>17</v>
      </c>
      <c r="B62" s="150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10"/>
      <c r="BI62" s="32"/>
      <c r="BJ62" s="11"/>
      <c r="BK62" s="212"/>
      <c r="BL62" s="213"/>
      <c r="BM62">
        <f t="shared" si="2"/>
        <v>0</v>
      </c>
      <c r="BN62">
        <f t="shared" si="6"/>
        <v>0</v>
      </c>
      <c r="BO62">
        <f t="shared" si="7"/>
        <v>0</v>
      </c>
      <c r="BP62">
        <f t="shared" si="3"/>
        <v>0</v>
      </c>
      <c r="BQ62">
        <f t="shared" si="4"/>
        <v>0</v>
      </c>
      <c r="BR62" t="e">
        <f t="shared" si="5"/>
        <v>#DIV/0!</v>
      </c>
    </row>
    <row r="63" spans="1:71" x14ac:dyDescent="0.25">
      <c r="A63">
        <f t="shared" si="8"/>
        <v>18</v>
      </c>
      <c r="B63" s="150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10"/>
      <c r="BI63" s="32"/>
      <c r="BJ63" s="11"/>
      <c r="BL63" s="325"/>
      <c r="BM63">
        <f t="shared" si="2"/>
        <v>0</v>
      </c>
      <c r="BN63">
        <f t="shared" si="6"/>
        <v>0</v>
      </c>
      <c r="BO63">
        <f t="shared" si="7"/>
        <v>0</v>
      </c>
      <c r="BP63">
        <f t="shared" si="3"/>
        <v>0</v>
      </c>
      <c r="BQ63">
        <f t="shared" si="4"/>
        <v>0</v>
      </c>
      <c r="BR63" t="e">
        <f t="shared" si="5"/>
        <v>#DIV/0!</v>
      </c>
    </row>
    <row r="64" spans="1:71" x14ac:dyDescent="0.25">
      <c r="A64">
        <f t="shared" si="8"/>
        <v>19</v>
      </c>
      <c r="B64" s="150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10"/>
      <c r="BI64" s="32"/>
      <c r="BJ64" s="11"/>
      <c r="BK64" s="212"/>
      <c r="BL64" s="213"/>
      <c r="BM64">
        <f t="shared" si="2"/>
        <v>0</v>
      </c>
      <c r="BN64">
        <f t="shared" si="6"/>
        <v>0</v>
      </c>
      <c r="BO64">
        <f t="shared" si="7"/>
        <v>0</v>
      </c>
      <c r="BP64">
        <f t="shared" si="3"/>
        <v>0</v>
      </c>
      <c r="BQ64">
        <f t="shared" si="4"/>
        <v>0</v>
      </c>
      <c r="BR64" t="e">
        <f t="shared" si="5"/>
        <v>#DIV/0!</v>
      </c>
    </row>
    <row r="65" spans="1:70" x14ac:dyDescent="0.25">
      <c r="A65">
        <f t="shared" si="8"/>
        <v>20</v>
      </c>
      <c r="B65" s="150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10"/>
      <c r="BI65" s="32"/>
      <c r="BJ65" s="11"/>
      <c r="BK65" s="212"/>
      <c r="BL65" s="213"/>
      <c r="BM65">
        <f t="shared" si="2"/>
        <v>0</v>
      </c>
      <c r="BN65">
        <f t="shared" si="6"/>
        <v>0</v>
      </c>
      <c r="BO65">
        <f t="shared" si="7"/>
        <v>0</v>
      </c>
      <c r="BP65">
        <f t="shared" si="3"/>
        <v>0</v>
      </c>
      <c r="BQ65">
        <f t="shared" si="4"/>
        <v>0</v>
      </c>
      <c r="BR65" t="e">
        <f t="shared" si="5"/>
        <v>#DIV/0!</v>
      </c>
    </row>
    <row r="66" spans="1:70" x14ac:dyDescent="0.25">
      <c r="A66">
        <f t="shared" si="8"/>
        <v>21</v>
      </c>
      <c r="B66" s="150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Y66" s="10"/>
      <c r="AZ66" s="32"/>
      <c r="BA66" s="11"/>
      <c r="BB66" s="10"/>
      <c r="BC66" s="32"/>
      <c r="BD66" s="11"/>
      <c r="BE66" s="10"/>
      <c r="BF66" s="32"/>
      <c r="BG66" s="11"/>
      <c r="BH66" s="10"/>
      <c r="BI66" s="32"/>
      <c r="BJ66" s="11"/>
      <c r="BK66" s="212"/>
      <c r="BL66" s="213"/>
      <c r="BM66">
        <f t="shared" si="2"/>
        <v>0</v>
      </c>
      <c r="BN66">
        <f t="shared" si="6"/>
        <v>0</v>
      </c>
      <c r="BO66">
        <f t="shared" si="7"/>
        <v>0</v>
      </c>
      <c r="BP66">
        <f t="shared" si="3"/>
        <v>0</v>
      </c>
      <c r="BQ66">
        <f t="shared" si="4"/>
        <v>0</v>
      </c>
      <c r="BR66" t="e">
        <f t="shared" si="5"/>
        <v>#DIV/0!</v>
      </c>
    </row>
    <row r="67" spans="1:70" x14ac:dyDescent="0.25">
      <c r="A67">
        <f t="shared" si="8"/>
        <v>22</v>
      </c>
      <c r="B67" s="150"/>
      <c r="C67" s="12"/>
      <c r="D67" s="36"/>
      <c r="E67" s="13"/>
      <c r="F67" s="12"/>
      <c r="G67" s="36"/>
      <c r="H67" s="13"/>
      <c r="I67" s="12"/>
      <c r="J67" s="36"/>
      <c r="K67" s="13"/>
      <c r="L67" s="12"/>
      <c r="M67" s="36"/>
      <c r="N67" s="13"/>
      <c r="O67" s="12"/>
      <c r="P67" s="36"/>
      <c r="Q67" s="13"/>
      <c r="R67" s="12"/>
      <c r="S67" s="36"/>
      <c r="T67" s="13"/>
      <c r="U67" s="12"/>
      <c r="V67" s="36"/>
      <c r="W67" s="13"/>
      <c r="X67" s="12"/>
      <c r="Y67" s="36"/>
      <c r="Z67" s="13"/>
      <c r="AA67" s="12"/>
      <c r="AB67" s="36"/>
      <c r="AC67" s="13"/>
      <c r="AD67" s="12"/>
      <c r="AE67" s="36"/>
      <c r="AF67" s="13"/>
      <c r="AG67" s="12"/>
      <c r="AH67" s="36"/>
      <c r="AI67" s="13"/>
      <c r="AJ67" s="12"/>
      <c r="AK67" s="36"/>
      <c r="AL67" s="13"/>
      <c r="AM67" s="12"/>
      <c r="AN67" s="36"/>
      <c r="AO67" s="13"/>
      <c r="AP67" s="10"/>
      <c r="AQ67" s="32"/>
      <c r="AR67" s="11"/>
      <c r="AS67" s="12"/>
      <c r="AT67" s="36"/>
      <c r="AU67" s="13"/>
      <c r="AV67" s="12"/>
      <c r="AW67" s="36"/>
      <c r="AX67" s="13"/>
      <c r="AY67" s="12"/>
      <c r="AZ67" s="36"/>
      <c r="BA67" s="13"/>
      <c r="BB67" s="12"/>
      <c r="BC67" s="36"/>
      <c r="BD67" s="13"/>
      <c r="BE67" s="12"/>
      <c r="BF67" s="36"/>
      <c r="BG67" s="13"/>
      <c r="BH67" s="12"/>
      <c r="BI67" s="36"/>
      <c r="BJ67" s="13"/>
      <c r="BL67" s="325"/>
      <c r="BM67">
        <f t="shared" si="2"/>
        <v>0</v>
      </c>
      <c r="BN67">
        <f t="shared" si="6"/>
        <v>0</v>
      </c>
      <c r="BO67">
        <f t="shared" si="7"/>
        <v>0</v>
      </c>
      <c r="BP67">
        <f t="shared" si="3"/>
        <v>0</v>
      </c>
      <c r="BQ67">
        <f t="shared" si="4"/>
        <v>0</v>
      </c>
      <c r="BR67" t="e">
        <f t="shared" si="5"/>
        <v>#DIV/0!</v>
      </c>
    </row>
    <row r="68" spans="1:70" x14ac:dyDescent="0.25">
      <c r="A68">
        <f t="shared" si="8"/>
        <v>23</v>
      </c>
      <c r="B68" s="150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2"/>
      <c r="V68" s="36"/>
      <c r="W68" s="13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H68" s="10"/>
      <c r="BI68" s="32"/>
      <c r="BJ68" s="11"/>
      <c r="BL68" s="41"/>
      <c r="BM68">
        <f t="shared" si="2"/>
        <v>0</v>
      </c>
      <c r="BN68">
        <f t="shared" si="6"/>
        <v>0</v>
      </c>
      <c r="BO68">
        <f t="shared" si="7"/>
        <v>0</v>
      </c>
      <c r="BP68">
        <f t="shared" si="3"/>
        <v>0</v>
      </c>
      <c r="BQ68">
        <f t="shared" si="4"/>
        <v>0</v>
      </c>
      <c r="BR68" t="e">
        <f t="shared" si="5"/>
        <v>#DIV/0!</v>
      </c>
    </row>
    <row r="69" spans="1:70" x14ac:dyDescent="0.25">
      <c r="A69">
        <f t="shared" si="8"/>
        <v>24</v>
      </c>
      <c r="B69" s="150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10"/>
      <c r="BI69" s="32"/>
      <c r="BJ69" s="11"/>
      <c r="BL69" s="41"/>
      <c r="BM69">
        <f t="shared" si="2"/>
        <v>0</v>
      </c>
      <c r="BN69">
        <f t="shared" si="6"/>
        <v>0</v>
      </c>
      <c r="BO69">
        <f t="shared" si="7"/>
        <v>0</v>
      </c>
      <c r="BP69">
        <f t="shared" si="3"/>
        <v>0</v>
      </c>
      <c r="BQ69">
        <f t="shared" si="4"/>
        <v>0</v>
      </c>
      <c r="BR69" t="e">
        <f t="shared" si="5"/>
        <v>#DIV/0!</v>
      </c>
    </row>
    <row r="70" spans="1:70" x14ac:dyDescent="0.25">
      <c r="A70">
        <f t="shared" si="8"/>
        <v>25</v>
      </c>
      <c r="B70" s="150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10"/>
      <c r="BI70" s="32"/>
      <c r="BJ70" s="11"/>
      <c r="BL70" s="41"/>
      <c r="BM70">
        <f t="shared" si="2"/>
        <v>0</v>
      </c>
      <c r="BN70">
        <f t="shared" si="6"/>
        <v>0</v>
      </c>
      <c r="BO70">
        <f t="shared" si="7"/>
        <v>0</v>
      </c>
      <c r="BP70">
        <f t="shared" si="3"/>
        <v>0</v>
      </c>
      <c r="BQ70">
        <f t="shared" si="4"/>
        <v>0</v>
      </c>
      <c r="BR70" t="e">
        <f t="shared" si="5"/>
        <v>#DIV/0!</v>
      </c>
    </row>
    <row r="71" spans="1:70" x14ac:dyDescent="0.25">
      <c r="A71">
        <f t="shared" si="8"/>
        <v>26</v>
      </c>
      <c r="B71" s="150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H71" s="10"/>
      <c r="BI71" s="32"/>
      <c r="BJ71" s="11"/>
      <c r="BL71" s="41"/>
      <c r="BM71">
        <f t="shared" si="2"/>
        <v>0</v>
      </c>
      <c r="BN71">
        <f t="shared" si="6"/>
        <v>0</v>
      </c>
      <c r="BO71">
        <f t="shared" si="7"/>
        <v>0</v>
      </c>
      <c r="BP71">
        <f t="shared" si="3"/>
        <v>0</v>
      </c>
      <c r="BQ71">
        <f t="shared" si="4"/>
        <v>0</v>
      </c>
      <c r="BR71" t="e">
        <f t="shared" si="5"/>
        <v>#DIV/0!</v>
      </c>
    </row>
    <row r="72" spans="1:70" x14ac:dyDescent="0.25">
      <c r="A72">
        <f t="shared" si="8"/>
        <v>27</v>
      </c>
      <c r="B72" s="150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H72" s="10"/>
      <c r="BI72" s="32"/>
      <c r="BJ72" s="11"/>
      <c r="BL72" s="41"/>
      <c r="BM72">
        <f t="shared" si="2"/>
        <v>0</v>
      </c>
      <c r="BN72">
        <f t="shared" si="6"/>
        <v>0</v>
      </c>
      <c r="BO72">
        <f t="shared" si="7"/>
        <v>0</v>
      </c>
      <c r="BP72">
        <f t="shared" si="3"/>
        <v>0</v>
      </c>
      <c r="BQ72">
        <f t="shared" si="4"/>
        <v>0</v>
      </c>
      <c r="BR72" t="e">
        <f t="shared" si="5"/>
        <v>#DIV/0!</v>
      </c>
    </row>
    <row r="73" spans="1:70" x14ac:dyDescent="0.25">
      <c r="A73">
        <f t="shared" si="8"/>
        <v>28</v>
      </c>
      <c r="B73" s="150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H73" s="10"/>
      <c r="BI73" s="32"/>
      <c r="BJ73" s="11"/>
      <c r="BK73" s="28"/>
      <c r="BL73" s="41"/>
      <c r="BM73">
        <f>+BH73+AJ73+AG73+AD73+AA73+X73+U73+R73+O73+L73+I73+F73+C73+AM73+AP73+AS73+AV73+AY73+BB73+B73</f>
        <v>0</v>
      </c>
      <c r="BN73">
        <f t="shared" si="6"/>
        <v>0</v>
      </c>
      <c r="BO73">
        <f t="shared" si="7"/>
        <v>0</v>
      </c>
      <c r="BP73">
        <f t="shared" si="3"/>
        <v>0</v>
      </c>
      <c r="BQ73">
        <f t="shared" si="4"/>
        <v>0</v>
      </c>
      <c r="BR73" t="e">
        <f t="shared" si="5"/>
        <v>#DIV/0!</v>
      </c>
    </row>
    <row r="74" spans="1:70" x14ac:dyDescent="0.25">
      <c r="A74">
        <f t="shared" si="8"/>
        <v>29</v>
      </c>
      <c r="B74" s="150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  <c r="BH74" s="10"/>
      <c r="BI74" s="32"/>
      <c r="BJ74" s="11"/>
      <c r="BL74" s="41"/>
      <c r="BM74">
        <f t="shared" ref="BM74:BM95" si="10">+BH74+AJ74+AG74+AD74+AA74+X74+U74+R74+O74+L74+I74+F74+C74+AM74+AP74+AS74+AV74+AY74+BB74+B74</f>
        <v>0</v>
      </c>
      <c r="BN74">
        <f t="shared" si="6"/>
        <v>0</v>
      </c>
      <c r="BO74">
        <f t="shared" si="7"/>
        <v>0</v>
      </c>
      <c r="BP74">
        <f t="shared" si="3"/>
        <v>0</v>
      </c>
      <c r="BQ74">
        <f t="shared" si="4"/>
        <v>0</v>
      </c>
      <c r="BR74" t="e">
        <f t="shared" si="5"/>
        <v>#DIV/0!</v>
      </c>
    </row>
    <row r="75" spans="1:70" x14ac:dyDescent="0.25">
      <c r="A75">
        <f t="shared" si="8"/>
        <v>30</v>
      </c>
      <c r="B75" s="150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  <c r="BH75" s="10"/>
      <c r="BI75" s="32"/>
      <c r="BJ75" s="11"/>
      <c r="BL75" s="41"/>
      <c r="BM75">
        <f t="shared" si="10"/>
        <v>0</v>
      </c>
      <c r="BN75">
        <f t="shared" si="6"/>
        <v>0</v>
      </c>
      <c r="BO75">
        <f t="shared" si="7"/>
        <v>0</v>
      </c>
      <c r="BP75">
        <f t="shared" si="3"/>
        <v>0</v>
      </c>
      <c r="BQ75">
        <f t="shared" si="4"/>
        <v>0</v>
      </c>
      <c r="BR75" t="e">
        <f t="shared" si="5"/>
        <v>#DIV/0!</v>
      </c>
    </row>
    <row r="76" spans="1:70" x14ac:dyDescent="0.25">
      <c r="A76">
        <f t="shared" si="8"/>
        <v>31</v>
      </c>
      <c r="B76" s="150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  <c r="BH76" s="10"/>
      <c r="BI76" s="32"/>
      <c r="BJ76" s="11"/>
      <c r="BL76" s="41"/>
      <c r="BM76">
        <f t="shared" si="10"/>
        <v>0</v>
      </c>
      <c r="BN76">
        <f t="shared" si="6"/>
        <v>0</v>
      </c>
      <c r="BO76">
        <f t="shared" si="7"/>
        <v>0</v>
      </c>
      <c r="BP76">
        <f t="shared" si="3"/>
        <v>0</v>
      </c>
      <c r="BQ76">
        <f t="shared" si="4"/>
        <v>0</v>
      </c>
      <c r="BR76" t="e">
        <f t="shared" si="5"/>
        <v>#DIV/0!</v>
      </c>
    </row>
    <row r="77" spans="1:70" x14ac:dyDescent="0.25">
      <c r="A77">
        <f t="shared" si="8"/>
        <v>32</v>
      </c>
      <c r="B77" s="150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111"/>
      <c r="Q77" s="105"/>
      <c r="R77" s="10"/>
      <c r="S77" s="32"/>
      <c r="T77" s="11"/>
      <c r="U77" s="10"/>
      <c r="V77" s="32"/>
      <c r="W77" s="11"/>
      <c r="X77" s="10"/>
      <c r="Y77" s="111"/>
      <c r="Z77" s="105"/>
      <c r="AA77" s="10"/>
      <c r="AB77" s="32"/>
      <c r="AC77" s="11"/>
      <c r="AD77" s="10"/>
      <c r="AE77" s="111"/>
      <c r="AF77" s="105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299"/>
      <c r="AU77" s="15"/>
      <c r="AV77" s="10"/>
      <c r="AW77" s="299"/>
      <c r="AX77" s="15"/>
      <c r="AY77" s="10"/>
      <c r="AZ77" s="32"/>
      <c r="BA77" s="11"/>
      <c r="BB77" s="10"/>
      <c r="BC77" s="32"/>
      <c r="BD77" s="11"/>
      <c r="BE77" s="10"/>
      <c r="BF77" s="32"/>
      <c r="BG77" s="11"/>
      <c r="BH77" s="10"/>
      <c r="BI77" s="32"/>
      <c r="BJ77" s="11"/>
      <c r="BK77" s="28"/>
      <c r="BL77" s="41"/>
      <c r="BM77">
        <f t="shared" si="10"/>
        <v>0</v>
      </c>
      <c r="BN77">
        <f t="shared" si="6"/>
        <v>0</v>
      </c>
      <c r="BO77">
        <f t="shared" si="7"/>
        <v>0</v>
      </c>
      <c r="BP77">
        <f t="shared" si="3"/>
        <v>0</v>
      </c>
      <c r="BQ77">
        <f t="shared" si="4"/>
        <v>0</v>
      </c>
      <c r="BR77" t="e">
        <f t="shared" si="5"/>
        <v>#DIV/0!</v>
      </c>
    </row>
    <row r="78" spans="1:70" x14ac:dyDescent="0.25">
      <c r="A78">
        <f t="shared" si="8"/>
        <v>33</v>
      </c>
      <c r="B78" s="150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  <c r="BH78" s="10"/>
      <c r="BI78" s="32"/>
      <c r="BJ78" s="11"/>
      <c r="BK78" s="28"/>
      <c r="BL78" s="41"/>
      <c r="BM78">
        <f t="shared" si="10"/>
        <v>0</v>
      </c>
      <c r="BN78">
        <f t="shared" si="6"/>
        <v>0</v>
      </c>
      <c r="BO78">
        <f t="shared" si="7"/>
        <v>0</v>
      </c>
      <c r="BP78">
        <f t="shared" si="3"/>
        <v>0</v>
      </c>
      <c r="BQ78">
        <f t="shared" si="4"/>
        <v>0</v>
      </c>
      <c r="BR78" t="e">
        <f t="shared" si="5"/>
        <v>#DIV/0!</v>
      </c>
    </row>
    <row r="79" spans="1:70" x14ac:dyDescent="0.25">
      <c r="A79">
        <f t="shared" si="8"/>
        <v>34</v>
      </c>
      <c r="B79" s="150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  <c r="BH79" s="10"/>
      <c r="BI79" s="32"/>
      <c r="BJ79" s="11"/>
      <c r="BK79" s="28"/>
      <c r="BL79" s="41"/>
      <c r="BM79">
        <f t="shared" si="10"/>
        <v>0</v>
      </c>
      <c r="BN79">
        <f t="shared" ref="BN79:BN95" si="11">+BI79+AK79+AH79+AE79+AB79+Y79+V79+S79+P79+M79+J79+G79+D79+AN79+AQ79+AT79+AW79+AZ79+BC79</f>
        <v>0</v>
      </c>
      <c r="BO79">
        <f t="shared" ref="BO79:BO95" si="12">+BJ79+AL79+AI79+AF79+AC79+Z79+W79+T79+Q79+N79+K79+H79+E79+AO79+AR79+AU79+AX79+BA79+BD79</f>
        <v>0</v>
      </c>
      <c r="BP79">
        <f t="shared" si="3"/>
        <v>0</v>
      </c>
      <c r="BQ79">
        <f t="shared" si="4"/>
        <v>0</v>
      </c>
      <c r="BR79" t="e">
        <f t="shared" si="5"/>
        <v>#DIV/0!</v>
      </c>
    </row>
    <row r="80" spans="1:70" x14ac:dyDescent="0.25">
      <c r="A80">
        <f t="shared" si="8"/>
        <v>35</v>
      </c>
      <c r="B80" s="150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  <c r="BH80" s="10"/>
      <c r="BI80" s="32"/>
      <c r="BJ80" s="11"/>
      <c r="BL80" s="41"/>
      <c r="BM80">
        <f t="shared" si="10"/>
        <v>0</v>
      </c>
      <c r="BN80">
        <f t="shared" si="11"/>
        <v>0</v>
      </c>
      <c r="BO80">
        <f t="shared" si="12"/>
        <v>0</v>
      </c>
      <c r="BP80">
        <f t="shared" si="3"/>
        <v>0</v>
      </c>
      <c r="BQ80">
        <f t="shared" si="4"/>
        <v>0</v>
      </c>
      <c r="BR80" t="e">
        <f t="shared" si="5"/>
        <v>#DIV/0!</v>
      </c>
    </row>
    <row r="81" spans="1:70" x14ac:dyDescent="0.25">
      <c r="A81">
        <f t="shared" si="8"/>
        <v>36</v>
      </c>
      <c r="B81" s="150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  <c r="BH81" s="10"/>
      <c r="BI81" s="32"/>
      <c r="BJ81" s="11"/>
      <c r="BK81" s="28"/>
      <c r="BL81" s="41"/>
      <c r="BM81">
        <f t="shared" si="10"/>
        <v>0</v>
      </c>
      <c r="BN81">
        <f t="shared" si="11"/>
        <v>0</v>
      </c>
      <c r="BO81">
        <f t="shared" si="12"/>
        <v>0</v>
      </c>
      <c r="BP81">
        <f t="shared" si="3"/>
        <v>0</v>
      </c>
      <c r="BQ81">
        <f t="shared" si="4"/>
        <v>0</v>
      </c>
      <c r="BR81" t="e">
        <f t="shared" si="5"/>
        <v>#DIV/0!</v>
      </c>
    </row>
    <row r="82" spans="1:70" x14ac:dyDescent="0.25">
      <c r="A82">
        <f t="shared" si="8"/>
        <v>37</v>
      </c>
      <c r="B82" s="150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H82" s="10"/>
      <c r="BI82" s="32"/>
      <c r="BJ82" s="11"/>
      <c r="BL82" s="41"/>
      <c r="BM82">
        <f t="shared" si="10"/>
        <v>0</v>
      </c>
      <c r="BN82">
        <f t="shared" si="11"/>
        <v>0</v>
      </c>
      <c r="BO82">
        <f t="shared" si="12"/>
        <v>0</v>
      </c>
      <c r="BP82">
        <f t="shared" si="3"/>
        <v>0</v>
      </c>
      <c r="BQ82">
        <f t="shared" si="4"/>
        <v>0</v>
      </c>
      <c r="BR82" t="e">
        <f t="shared" si="5"/>
        <v>#DIV/0!</v>
      </c>
    </row>
    <row r="83" spans="1:70" x14ac:dyDescent="0.25">
      <c r="A83">
        <f t="shared" si="8"/>
        <v>38</v>
      </c>
      <c r="B83" s="150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  <c r="BH83" s="10"/>
      <c r="BI83" s="32"/>
      <c r="BJ83" s="11"/>
      <c r="BL83" s="76"/>
      <c r="BM83">
        <f t="shared" si="10"/>
        <v>0</v>
      </c>
      <c r="BN83">
        <f t="shared" si="11"/>
        <v>0</v>
      </c>
      <c r="BO83">
        <f t="shared" si="12"/>
        <v>0</v>
      </c>
      <c r="BP83">
        <f t="shared" si="3"/>
        <v>0</v>
      </c>
      <c r="BQ83">
        <f t="shared" si="4"/>
        <v>0</v>
      </c>
      <c r="BR83" t="e">
        <f t="shared" si="5"/>
        <v>#DIV/0!</v>
      </c>
    </row>
    <row r="84" spans="1:70" x14ac:dyDescent="0.25">
      <c r="A84">
        <f t="shared" si="8"/>
        <v>39</v>
      </c>
      <c r="B84" s="150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  <c r="BH84" s="10"/>
      <c r="BI84" s="32"/>
      <c r="BJ84" s="11"/>
      <c r="BL84" s="76"/>
      <c r="BM84">
        <f t="shared" si="10"/>
        <v>0</v>
      </c>
      <c r="BN84">
        <f t="shared" si="11"/>
        <v>0</v>
      </c>
      <c r="BO84">
        <f t="shared" si="12"/>
        <v>0</v>
      </c>
      <c r="BP84">
        <f t="shared" si="3"/>
        <v>0</v>
      </c>
      <c r="BQ84">
        <f t="shared" si="4"/>
        <v>0</v>
      </c>
      <c r="BR84" t="e">
        <f t="shared" si="5"/>
        <v>#DIV/0!</v>
      </c>
    </row>
    <row r="85" spans="1:70" x14ac:dyDescent="0.25">
      <c r="A85">
        <f t="shared" si="8"/>
        <v>40</v>
      </c>
      <c r="B85" s="150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H85" s="10"/>
      <c r="BI85" s="32"/>
      <c r="BJ85" s="11"/>
      <c r="BL85" s="76"/>
      <c r="BM85">
        <f t="shared" si="10"/>
        <v>0</v>
      </c>
      <c r="BN85">
        <f t="shared" si="11"/>
        <v>0</v>
      </c>
      <c r="BO85">
        <f t="shared" si="12"/>
        <v>0</v>
      </c>
      <c r="BP85">
        <f t="shared" si="3"/>
        <v>0</v>
      </c>
      <c r="BQ85">
        <f t="shared" si="4"/>
        <v>0</v>
      </c>
      <c r="BR85" t="e">
        <f t="shared" si="5"/>
        <v>#DIV/0!</v>
      </c>
    </row>
    <row r="86" spans="1:70" x14ac:dyDescent="0.25">
      <c r="A86">
        <f t="shared" si="8"/>
        <v>41</v>
      </c>
      <c r="B86" s="150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  <c r="BH86" s="10"/>
      <c r="BI86" s="32"/>
      <c r="BJ86" s="11"/>
      <c r="BL86" s="306"/>
      <c r="BM86">
        <f t="shared" si="10"/>
        <v>0</v>
      </c>
      <c r="BN86">
        <f t="shared" si="11"/>
        <v>0</v>
      </c>
      <c r="BO86">
        <f t="shared" si="12"/>
        <v>0</v>
      </c>
      <c r="BP86">
        <f t="shared" si="3"/>
        <v>0</v>
      </c>
      <c r="BQ86">
        <f t="shared" si="4"/>
        <v>0</v>
      </c>
      <c r="BR86" t="e">
        <f t="shared" si="5"/>
        <v>#DIV/0!</v>
      </c>
    </row>
    <row r="87" spans="1:70" x14ac:dyDescent="0.25">
      <c r="A87">
        <f t="shared" si="8"/>
        <v>42</v>
      </c>
      <c r="B87" s="150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  <c r="BH87" s="10"/>
      <c r="BI87" s="32"/>
      <c r="BJ87" s="11"/>
      <c r="BL87" s="306"/>
      <c r="BM87">
        <f t="shared" si="10"/>
        <v>0</v>
      </c>
      <c r="BN87">
        <f t="shared" si="11"/>
        <v>0</v>
      </c>
      <c r="BO87">
        <f t="shared" si="12"/>
        <v>0</v>
      </c>
      <c r="BP87">
        <f t="shared" si="3"/>
        <v>0</v>
      </c>
      <c r="BQ87">
        <f t="shared" si="4"/>
        <v>0</v>
      </c>
      <c r="BR87" t="e">
        <f t="shared" si="5"/>
        <v>#DIV/0!</v>
      </c>
    </row>
    <row r="88" spans="1:70" x14ac:dyDescent="0.25">
      <c r="A88">
        <f t="shared" si="8"/>
        <v>43</v>
      </c>
      <c r="B88" s="150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H88" s="10"/>
      <c r="BI88" s="32"/>
      <c r="BJ88" s="11"/>
      <c r="BL88" s="306"/>
      <c r="BM88">
        <f t="shared" si="10"/>
        <v>0</v>
      </c>
      <c r="BN88">
        <f t="shared" si="11"/>
        <v>0</v>
      </c>
      <c r="BO88">
        <f t="shared" si="12"/>
        <v>0</v>
      </c>
      <c r="BP88">
        <f t="shared" si="3"/>
        <v>0</v>
      </c>
      <c r="BQ88">
        <f t="shared" si="4"/>
        <v>0</v>
      </c>
      <c r="BR88" t="e">
        <f t="shared" si="5"/>
        <v>#DIV/0!</v>
      </c>
    </row>
    <row r="89" spans="1:70" x14ac:dyDescent="0.25">
      <c r="A89">
        <f t="shared" si="8"/>
        <v>44</v>
      </c>
      <c r="B89" s="150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  <c r="BH89" s="10"/>
      <c r="BI89" s="32"/>
      <c r="BJ89" s="11"/>
      <c r="BL89" s="306"/>
      <c r="BM89">
        <f t="shared" si="10"/>
        <v>0</v>
      </c>
      <c r="BN89">
        <f t="shared" si="11"/>
        <v>0</v>
      </c>
      <c r="BO89">
        <f t="shared" si="12"/>
        <v>0</v>
      </c>
      <c r="BP89">
        <f t="shared" si="3"/>
        <v>0</v>
      </c>
      <c r="BQ89">
        <f t="shared" si="4"/>
        <v>0</v>
      </c>
      <c r="BR89" t="e">
        <f t="shared" si="5"/>
        <v>#DIV/0!</v>
      </c>
    </row>
    <row r="90" spans="1:70" x14ac:dyDescent="0.25">
      <c r="A90">
        <f t="shared" si="8"/>
        <v>45</v>
      </c>
      <c r="B90" s="150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  <c r="BH90" s="10"/>
      <c r="BI90" s="32"/>
      <c r="BJ90" s="11"/>
      <c r="BL90" s="306"/>
      <c r="BM90">
        <f t="shared" si="10"/>
        <v>0</v>
      </c>
      <c r="BN90">
        <f t="shared" si="11"/>
        <v>0</v>
      </c>
      <c r="BO90">
        <f t="shared" si="12"/>
        <v>0</v>
      </c>
      <c r="BP90">
        <f t="shared" si="3"/>
        <v>0</v>
      </c>
      <c r="BQ90">
        <f t="shared" si="4"/>
        <v>0</v>
      </c>
      <c r="BR90" t="e">
        <f t="shared" si="5"/>
        <v>#DIV/0!</v>
      </c>
    </row>
    <row r="91" spans="1:70" x14ac:dyDescent="0.25">
      <c r="A91">
        <f>+A90+1</f>
        <v>46</v>
      </c>
      <c r="B91" s="150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H91" s="10"/>
      <c r="BI91" s="32"/>
      <c r="BJ91" s="11"/>
      <c r="BM91">
        <f t="shared" si="10"/>
        <v>0</v>
      </c>
      <c r="BN91">
        <f t="shared" si="11"/>
        <v>0</v>
      </c>
      <c r="BO91">
        <f t="shared" si="12"/>
        <v>0</v>
      </c>
      <c r="BP91">
        <f t="shared" si="3"/>
        <v>0</v>
      </c>
      <c r="BQ91">
        <f t="shared" si="4"/>
        <v>0</v>
      </c>
      <c r="BR91" t="e">
        <f t="shared" si="5"/>
        <v>#DIV/0!</v>
      </c>
    </row>
    <row r="92" spans="1:70" x14ac:dyDescent="0.25">
      <c r="A92">
        <f t="shared" si="8"/>
        <v>47</v>
      </c>
      <c r="B92" s="150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  <c r="BH92" s="10"/>
      <c r="BI92" s="32"/>
      <c r="BJ92" s="11"/>
      <c r="BM92">
        <f t="shared" si="10"/>
        <v>0</v>
      </c>
      <c r="BN92">
        <f t="shared" si="11"/>
        <v>0</v>
      </c>
      <c r="BO92">
        <f t="shared" si="12"/>
        <v>0</v>
      </c>
      <c r="BP92">
        <f t="shared" si="3"/>
        <v>0</v>
      </c>
      <c r="BQ92">
        <f t="shared" si="4"/>
        <v>0</v>
      </c>
      <c r="BR92" t="e">
        <f t="shared" si="5"/>
        <v>#DIV/0!</v>
      </c>
    </row>
    <row r="93" spans="1:70" x14ac:dyDescent="0.25">
      <c r="A93">
        <f t="shared" si="8"/>
        <v>48</v>
      </c>
      <c r="B93" s="150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  <c r="BH93" s="10"/>
      <c r="BI93" s="32"/>
      <c r="BJ93" s="11"/>
      <c r="BM93">
        <f t="shared" si="10"/>
        <v>0</v>
      </c>
      <c r="BN93">
        <f t="shared" si="11"/>
        <v>0</v>
      </c>
      <c r="BO93">
        <f t="shared" si="12"/>
        <v>0</v>
      </c>
      <c r="BP93">
        <f t="shared" si="3"/>
        <v>0</v>
      </c>
      <c r="BQ93">
        <f t="shared" si="4"/>
        <v>0</v>
      </c>
      <c r="BR93" t="e">
        <f t="shared" si="5"/>
        <v>#DIV/0!</v>
      </c>
    </row>
    <row r="94" spans="1:70" x14ac:dyDescent="0.25">
      <c r="A94">
        <f t="shared" si="8"/>
        <v>49</v>
      </c>
      <c r="B94" s="150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H94" s="10"/>
      <c r="BI94" s="32"/>
      <c r="BJ94" s="11"/>
      <c r="BM94">
        <f t="shared" si="10"/>
        <v>0</v>
      </c>
      <c r="BN94">
        <f t="shared" si="11"/>
        <v>0</v>
      </c>
      <c r="BO94">
        <f t="shared" si="12"/>
        <v>0</v>
      </c>
      <c r="BP94">
        <f t="shared" si="3"/>
        <v>0</v>
      </c>
      <c r="BQ94">
        <f t="shared" si="4"/>
        <v>0</v>
      </c>
      <c r="BR94" t="e">
        <f t="shared" si="5"/>
        <v>#DIV/0!</v>
      </c>
    </row>
    <row r="95" spans="1:70" x14ac:dyDescent="0.25">
      <c r="A95">
        <f t="shared" si="8"/>
        <v>50</v>
      </c>
      <c r="B95" s="150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  <c r="BH95" s="10"/>
      <c r="BI95" s="32"/>
      <c r="BJ95" s="11"/>
      <c r="BM95">
        <f t="shared" si="10"/>
        <v>0</v>
      </c>
      <c r="BN95">
        <f t="shared" si="11"/>
        <v>0</v>
      </c>
      <c r="BO95">
        <f t="shared" si="12"/>
        <v>0</v>
      </c>
      <c r="BP95">
        <f t="shared" si="3"/>
        <v>0</v>
      </c>
      <c r="BQ95">
        <f t="shared" si="4"/>
        <v>0</v>
      </c>
      <c r="BR95" t="e">
        <f t="shared" si="5"/>
        <v>#DIV/0!</v>
      </c>
    </row>
    <row r="96" spans="1:70" x14ac:dyDescent="0.25">
      <c r="A96">
        <f t="shared" si="8"/>
        <v>51</v>
      </c>
      <c r="B96" s="150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H96" s="10"/>
      <c r="BI96" s="32"/>
      <c r="BJ96" s="11"/>
    </row>
    <row r="97" spans="1:64" x14ac:dyDescent="0.25">
      <c r="A97">
        <f t="shared" si="8"/>
        <v>52</v>
      </c>
      <c r="B97" s="150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10"/>
      <c r="BI97" s="32"/>
      <c r="BJ97" s="11"/>
      <c r="BL97" s="41"/>
    </row>
    <row r="98" spans="1:64" x14ac:dyDescent="0.25">
      <c r="A98">
        <f t="shared" si="8"/>
        <v>53</v>
      </c>
      <c r="B98" s="150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10"/>
      <c r="BI98" s="32"/>
      <c r="BJ98" s="11"/>
      <c r="BL98" s="41"/>
    </row>
    <row r="99" spans="1:64" x14ac:dyDescent="0.25">
      <c r="A99">
        <f t="shared" si="8"/>
        <v>54</v>
      </c>
      <c r="B99" s="150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10"/>
      <c r="BI99" s="32"/>
      <c r="BJ99" s="11"/>
      <c r="BK99" s="28"/>
      <c r="BL99" s="41"/>
    </row>
    <row r="100" spans="1:64" x14ac:dyDescent="0.25">
      <c r="A100">
        <f t="shared" si="8"/>
        <v>55</v>
      </c>
      <c r="B100" s="150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10"/>
      <c r="BI100" s="32"/>
      <c r="BJ100" s="11"/>
      <c r="BK100" s="28"/>
      <c r="BL100" s="41"/>
    </row>
    <row r="101" spans="1:64" x14ac:dyDescent="0.25">
      <c r="A101">
        <f t="shared" si="8"/>
        <v>56</v>
      </c>
      <c r="B101" s="150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H101" s="10"/>
      <c r="BI101" s="32"/>
      <c r="BJ101" s="11"/>
      <c r="BL101" s="41"/>
    </row>
    <row r="102" spans="1:64" x14ac:dyDescent="0.25">
      <c r="A102">
        <f t="shared" si="8"/>
        <v>57</v>
      </c>
      <c r="B102" s="150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H102" s="10"/>
      <c r="BI102" s="32"/>
      <c r="BJ102" s="11"/>
      <c r="BL102" s="41"/>
    </row>
    <row r="103" spans="1:64" x14ac:dyDescent="0.25">
      <c r="A103">
        <f t="shared" si="8"/>
        <v>58</v>
      </c>
      <c r="B103" s="150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10"/>
      <c r="BI103" s="32"/>
      <c r="BJ103" s="11"/>
      <c r="BL103" s="41"/>
    </row>
    <row r="104" spans="1:64" x14ac:dyDescent="0.25">
      <c r="A104">
        <f t="shared" si="8"/>
        <v>59</v>
      </c>
      <c r="B104" s="150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H104" s="10"/>
      <c r="BI104" s="32"/>
      <c r="BJ104" s="11"/>
      <c r="BL104" s="41"/>
    </row>
    <row r="105" spans="1:64" x14ac:dyDescent="0.25">
      <c r="A105">
        <f t="shared" si="8"/>
        <v>60</v>
      </c>
      <c r="B105" s="150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H105" s="10"/>
      <c r="BI105" s="32"/>
      <c r="BJ105" s="11"/>
      <c r="BL105" s="41"/>
    </row>
    <row r="106" spans="1:64" x14ac:dyDescent="0.25">
      <c r="A106">
        <f t="shared" si="8"/>
        <v>61</v>
      </c>
      <c r="B106" s="150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10"/>
      <c r="BI106" s="32"/>
      <c r="BJ106" s="11"/>
      <c r="BL106" s="41"/>
    </row>
    <row r="107" spans="1:64" x14ac:dyDescent="0.25">
      <c r="A107">
        <f t="shared" si="8"/>
        <v>62</v>
      </c>
      <c r="B107" s="150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10"/>
      <c r="BI107" s="32"/>
      <c r="BJ107" s="11"/>
      <c r="BL107" s="41"/>
    </row>
    <row r="108" spans="1:64" x14ac:dyDescent="0.25">
      <c r="A108">
        <f t="shared" si="8"/>
        <v>63</v>
      </c>
      <c r="B108" s="150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10"/>
      <c r="BI108" s="32"/>
      <c r="BJ108" s="11"/>
      <c r="BK108" s="28"/>
      <c r="BL108" s="41"/>
    </row>
    <row r="109" spans="1:64" x14ac:dyDescent="0.25">
      <c r="A109">
        <f t="shared" si="8"/>
        <v>64</v>
      </c>
      <c r="B109" s="150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10"/>
      <c r="BI109" s="32"/>
      <c r="BJ109" s="11"/>
      <c r="BK109" s="28"/>
      <c r="BL109" s="41"/>
    </row>
    <row r="110" spans="1:64" x14ac:dyDescent="0.25">
      <c r="A110">
        <f t="shared" si="8"/>
        <v>65</v>
      </c>
      <c r="B110" s="150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10"/>
      <c r="BI110" s="32"/>
      <c r="BJ110" s="11"/>
      <c r="BK110" s="28"/>
      <c r="BL110" s="41"/>
    </row>
    <row r="111" spans="1:64" x14ac:dyDescent="0.25">
      <c r="A111">
        <f t="shared" si="8"/>
        <v>66</v>
      </c>
      <c r="B111" s="150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10"/>
      <c r="BI111" s="32"/>
      <c r="BJ111" s="11"/>
      <c r="BK111" s="28"/>
      <c r="BL111" s="41"/>
    </row>
    <row r="112" spans="1:64" x14ac:dyDescent="0.25">
      <c r="A112">
        <f t="shared" ref="A112:A175" si="13">+A111+1</f>
        <v>67</v>
      </c>
      <c r="B112" s="150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10"/>
      <c r="BI112" s="32"/>
      <c r="BJ112" s="11"/>
      <c r="BK112" s="28"/>
      <c r="BL112" s="41"/>
    </row>
    <row r="113" spans="1:64" x14ac:dyDescent="0.25">
      <c r="A113">
        <f t="shared" si="13"/>
        <v>68</v>
      </c>
      <c r="B113" s="150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10"/>
      <c r="BI113" s="32"/>
      <c r="BJ113" s="11"/>
    </row>
    <row r="114" spans="1:64" x14ac:dyDescent="0.25">
      <c r="A114">
        <f t="shared" si="13"/>
        <v>69</v>
      </c>
      <c r="B114" s="150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10"/>
      <c r="BI114" s="32"/>
      <c r="BJ114" s="11"/>
      <c r="BK114" s="28"/>
      <c r="BL114" s="41"/>
    </row>
    <row r="115" spans="1:64" x14ac:dyDescent="0.25">
      <c r="A115">
        <f t="shared" si="13"/>
        <v>70</v>
      </c>
      <c r="B115" s="150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10"/>
      <c r="BI115" s="32"/>
      <c r="BJ115" s="11"/>
      <c r="BK115" s="28"/>
      <c r="BL115" s="41"/>
    </row>
    <row r="116" spans="1:64" x14ac:dyDescent="0.25">
      <c r="A116">
        <f t="shared" si="13"/>
        <v>71</v>
      </c>
      <c r="B116" s="150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10"/>
      <c r="BI116" s="32"/>
      <c r="BJ116" s="11"/>
      <c r="BK116" s="28"/>
      <c r="BL116" s="41"/>
    </row>
    <row r="117" spans="1:64" x14ac:dyDescent="0.25">
      <c r="A117">
        <f t="shared" si="13"/>
        <v>72</v>
      </c>
      <c r="B117" s="150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B117" s="10"/>
      <c r="BC117" s="32"/>
      <c r="BD117" s="11"/>
      <c r="BE117" s="10"/>
      <c r="BF117" s="32"/>
      <c r="BG117" s="11"/>
      <c r="BH117" s="10"/>
      <c r="BI117" s="32"/>
      <c r="BJ117" s="11"/>
      <c r="BK117" s="28"/>
      <c r="BL117" s="41"/>
    </row>
    <row r="118" spans="1:64" x14ac:dyDescent="0.25">
      <c r="A118">
        <f t="shared" si="13"/>
        <v>73</v>
      </c>
      <c r="B118" s="150"/>
      <c r="C118" s="12"/>
      <c r="D118" s="36"/>
      <c r="E118" s="13"/>
      <c r="F118" s="12"/>
      <c r="G118" s="36"/>
      <c r="H118" s="13"/>
      <c r="I118" s="12"/>
      <c r="J118" s="36"/>
      <c r="K118" s="13"/>
      <c r="L118" s="12"/>
      <c r="M118" s="36"/>
      <c r="N118" s="13"/>
      <c r="O118" s="12"/>
      <c r="P118" s="36"/>
      <c r="Q118" s="13"/>
      <c r="R118" s="12"/>
      <c r="S118" s="36"/>
      <c r="T118" s="13"/>
      <c r="U118" s="12"/>
      <c r="V118" s="36"/>
      <c r="W118" s="13"/>
      <c r="X118" s="12"/>
      <c r="Y118" s="36"/>
      <c r="Z118" s="13"/>
      <c r="AA118" s="12"/>
      <c r="AB118" s="36"/>
      <c r="AC118" s="13"/>
      <c r="AD118" s="12"/>
      <c r="AE118" s="36"/>
      <c r="AF118" s="13"/>
      <c r="AG118" s="12"/>
      <c r="AH118" s="36"/>
      <c r="AI118" s="13"/>
      <c r="AJ118" s="12"/>
      <c r="AK118" s="36"/>
      <c r="AL118" s="13"/>
      <c r="AM118" s="12"/>
      <c r="AN118" s="36"/>
      <c r="AO118" s="13"/>
      <c r="AP118" s="12"/>
      <c r="AQ118" s="36"/>
      <c r="AR118" s="13"/>
      <c r="AS118" s="12"/>
      <c r="AT118" s="36"/>
      <c r="AU118" s="13"/>
      <c r="AV118" s="12"/>
      <c r="AW118" s="36"/>
      <c r="AX118" s="13"/>
      <c r="AY118" s="12"/>
      <c r="AZ118" s="36"/>
      <c r="BA118" s="13"/>
      <c r="BB118" s="12"/>
      <c r="BC118" s="36"/>
      <c r="BD118" s="13"/>
      <c r="BE118" s="12"/>
      <c r="BF118" s="36"/>
      <c r="BG118" s="13"/>
      <c r="BH118" s="12"/>
      <c r="BI118" s="36"/>
      <c r="BJ118" s="13"/>
      <c r="BK118" s="28"/>
      <c r="BL118" s="41"/>
    </row>
    <row r="119" spans="1:64" x14ac:dyDescent="0.25">
      <c r="A119">
        <f t="shared" si="13"/>
        <v>74</v>
      </c>
      <c r="B119" s="150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10"/>
      <c r="BI119" s="32"/>
      <c r="BJ119" s="11"/>
      <c r="BK119" s="28"/>
      <c r="BL119" s="41"/>
    </row>
    <row r="120" spans="1:64" x14ac:dyDescent="0.25">
      <c r="A120">
        <f t="shared" si="13"/>
        <v>75</v>
      </c>
      <c r="B120" s="150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H120" s="10"/>
      <c r="BI120" s="32"/>
      <c r="BJ120" s="11"/>
      <c r="BK120" s="28"/>
      <c r="BL120" s="41"/>
    </row>
    <row r="121" spans="1:64" x14ac:dyDescent="0.25">
      <c r="A121">
        <f t="shared" si="13"/>
        <v>76</v>
      </c>
      <c r="B121" s="150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H121" s="10"/>
      <c r="BI121" s="32"/>
      <c r="BJ121" s="11"/>
      <c r="BL121" s="41"/>
    </row>
    <row r="122" spans="1:64" x14ac:dyDescent="0.25">
      <c r="A122">
        <f t="shared" si="13"/>
        <v>77</v>
      </c>
      <c r="B122" s="150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H122" s="10"/>
      <c r="BI122" s="32"/>
      <c r="BJ122" s="11"/>
      <c r="BL122" s="41"/>
    </row>
    <row r="123" spans="1:64" x14ac:dyDescent="0.25">
      <c r="A123">
        <f t="shared" si="13"/>
        <v>78</v>
      </c>
      <c r="B123" s="150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H123" s="10"/>
      <c r="BI123" s="32"/>
      <c r="BJ123" s="11"/>
      <c r="BL123" s="41"/>
    </row>
    <row r="124" spans="1:64" x14ac:dyDescent="0.25">
      <c r="A124">
        <f t="shared" si="13"/>
        <v>79</v>
      </c>
      <c r="B124" s="150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H124" s="10"/>
      <c r="BI124" s="32"/>
      <c r="BJ124" s="11"/>
      <c r="BL124" s="41"/>
    </row>
    <row r="125" spans="1:64" x14ac:dyDescent="0.25">
      <c r="A125">
        <f t="shared" si="13"/>
        <v>80</v>
      </c>
      <c r="B125" s="150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  <c r="BH125" s="10"/>
      <c r="BI125" s="32"/>
      <c r="BJ125" s="11"/>
      <c r="BL125" s="41"/>
    </row>
    <row r="126" spans="1:64" x14ac:dyDescent="0.25">
      <c r="A126">
        <f t="shared" si="13"/>
        <v>81</v>
      </c>
      <c r="B126" s="150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H126" s="10"/>
      <c r="BI126" s="32"/>
      <c r="BJ126" s="11"/>
    </row>
    <row r="127" spans="1:64" x14ac:dyDescent="0.25">
      <c r="A127">
        <f t="shared" si="13"/>
        <v>82</v>
      </c>
      <c r="B127" s="150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H127" s="10"/>
      <c r="BI127" s="32"/>
      <c r="BJ127" s="11"/>
    </row>
    <row r="128" spans="1:64" x14ac:dyDescent="0.25">
      <c r="A128">
        <f t="shared" si="13"/>
        <v>83</v>
      </c>
      <c r="B128" s="150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H128" s="10"/>
      <c r="BI128" s="32"/>
      <c r="BJ128" s="11"/>
    </row>
    <row r="129" spans="1:64" x14ac:dyDescent="0.25">
      <c r="A129">
        <f t="shared" si="13"/>
        <v>84</v>
      </c>
      <c r="B129" s="150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H129" s="10"/>
      <c r="BI129" s="32"/>
      <c r="BJ129" s="11"/>
    </row>
    <row r="130" spans="1:64" x14ac:dyDescent="0.25">
      <c r="A130">
        <f t="shared" si="13"/>
        <v>85</v>
      </c>
      <c r="B130" s="150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H130" s="10"/>
      <c r="BI130" s="32"/>
      <c r="BJ130" s="11"/>
      <c r="BL130" s="41"/>
    </row>
    <row r="131" spans="1:64" x14ac:dyDescent="0.25">
      <c r="A131">
        <f t="shared" si="13"/>
        <v>86</v>
      </c>
      <c r="B131" s="150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H131" s="10"/>
      <c r="BI131" s="32"/>
      <c r="BJ131" s="11"/>
      <c r="BL131" s="76"/>
    </row>
    <row r="132" spans="1:64" x14ac:dyDescent="0.25">
      <c r="A132">
        <f t="shared" si="13"/>
        <v>87</v>
      </c>
      <c r="B132" s="150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H132" s="10"/>
      <c r="BI132" s="32"/>
      <c r="BJ132" s="11"/>
      <c r="BL132" s="41"/>
    </row>
    <row r="133" spans="1:64" x14ac:dyDescent="0.25">
      <c r="A133">
        <f t="shared" si="13"/>
        <v>88</v>
      </c>
      <c r="B133" s="150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H133" s="10"/>
      <c r="BI133" s="32"/>
      <c r="BJ133" s="11"/>
      <c r="BL133" s="41"/>
    </row>
    <row r="134" spans="1:64" x14ac:dyDescent="0.25">
      <c r="A134">
        <f t="shared" si="13"/>
        <v>89</v>
      </c>
      <c r="B134" s="150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B134" s="10"/>
      <c r="BC134" s="32"/>
      <c r="BD134" s="11"/>
      <c r="BE134" s="10"/>
      <c r="BF134" s="32"/>
      <c r="BG134" s="11"/>
      <c r="BH134" s="10"/>
      <c r="BI134" s="32"/>
      <c r="BJ134" s="11"/>
      <c r="BL134" s="76"/>
    </row>
    <row r="135" spans="1:64" x14ac:dyDescent="0.25">
      <c r="A135">
        <f t="shared" si="13"/>
        <v>90</v>
      </c>
      <c r="B135" s="150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94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94"/>
      <c r="AZ135" s="32"/>
      <c r="BA135" s="11"/>
      <c r="BB135" s="10"/>
      <c r="BC135" s="32"/>
      <c r="BD135" s="11"/>
      <c r="BE135" s="10"/>
      <c r="BF135" s="32"/>
      <c r="BG135" s="11"/>
      <c r="BH135" s="10"/>
      <c r="BI135" s="32"/>
      <c r="BJ135" s="11"/>
      <c r="BL135" s="41"/>
    </row>
    <row r="136" spans="1:64" x14ac:dyDescent="0.25">
      <c r="A136">
        <f t="shared" si="13"/>
        <v>91</v>
      </c>
      <c r="B136" s="150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10"/>
      <c r="BI136" s="32"/>
      <c r="BJ136" s="11"/>
      <c r="BL136" s="41"/>
    </row>
    <row r="137" spans="1:64" x14ac:dyDescent="0.25">
      <c r="A137">
        <f t="shared" si="13"/>
        <v>92</v>
      </c>
      <c r="B137" s="150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10"/>
      <c r="BI137" s="32"/>
      <c r="BJ137" s="11"/>
      <c r="BK137" s="28"/>
      <c r="BL137" s="76"/>
    </row>
    <row r="138" spans="1:64" x14ac:dyDescent="0.25">
      <c r="A138">
        <f t="shared" si="13"/>
        <v>93</v>
      </c>
      <c r="B138" s="150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10"/>
      <c r="BI138" s="32"/>
      <c r="BJ138" s="11"/>
      <c r="BK138" s="28"/>
      <c r="BL138" s="76"/>
    </row>
    <row r="139" spans="1:64" x14ac:dyDescent="0.25">
      <c r="A139">
        <f t="shared" si="13"/>
        <v>94</v>
      </c>
      <c r="B139" s="150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H139" s="10"/>
      <c r="BI139" s="32"/>
      <c r="BJ139" s="11"/>
      <c r="BK139" s="28"/>
      <c r="BL139" s="41"/>
    </row>
    <row r="140" spans="1:64" x14ac:dyDescent="0.25">
      <c r="A140">
        <f t="shared" si="13"/>
        <v>95</v>
      </c>
      <c r="B140" s="150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10"/>
      <c r="BI140" s="32"/>
      <c r="BJ140" s="11"/>
      <c r="BL140" s="41"/>
    </row>
    <row r="141" spans="1:64" x14ac:dyDescent="0.25">
      <c r="A141">
        <f t="shared" si="13"/>
        <v>96</v>
      </c>
      <c r="B141" s="150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10"/>
      <c r="BI141" s="32"/>
      <c r="BJ141" s="11"/>
      <c r="BK141" s="28"/>
      <c r="BL141" s="76"/>
    </row>
    <row r="142" spans="1:64" x14ac:dyDescent="0.25">
      <c r="A142">
        <f t="shared" si="13"/>
        <v>97</v>
      </c>
      <c r="B142" s="150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10"/>
      <c r="BI142" s="32"/>
      <c r="BJ142" s="11"/>
      <c r="BK142" s="28"/>
      <c r="BL142" s="41"/>
    </row>
    <row r="143" spans="1:64" x14ac:dyDescent="0.25">
      <c r="A143">
        <f t="shared" si="13"/>
        <v>98</v>
      </c>
      <c r="B143" s="150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B143" s="10"/>
      <c r="BC143" s="32"/>
      <c r="BD143" s="11"/>
      <c r="BE143" s="10"/>
      <c r="BF143" s="32"/>
      <c r="BG143" s="11"/>
      <c r="BH143" s="10"/>
      <c r="BI143" s="32"/>
      <c r="BJ143" s="11"/>
      <c r="BK143" s="28"/>
      <c r="BL143" s="41"/>
    </row>
    <row r="144" spans="1:64" x14ac:dyDescent="0.25">
      <c r="A144">
        <f t="shared" si="13"/>
        <v>99</v>
      </c>
      <c r="B144" s="150"/>
      <c r="C144" s="12"/>
      <c r="D144" s="36"/>
      <c r="E144" s="13"/>
      <c r="F144" s="12"/>
      <c r="G144" s="36"/>
      <c r="H144" s="13"/>
      <c r="I144" s="12"/>
      <c r="J144" s="36"/>
      <c r="K144" s="13"/>
      <c r="L144" s="12"/>
      <c r="M144" s="36"/>
      <c r="N144" s="13"/>
      <c r="O144" s="12"/>
      <c r="P144" s="36"/>
      <c r="Q144" s="13"/>
      <c r="R144" s="12"/>
      <c r="S144" s="36"/>
      <c r="T144" s="13"/>
      <c r="U144" s="12"/>
      <c r="V144" s="36"/>
      <c r="W144" s="13"/>
      <c r="X144" s="12"/>
      <c r="Y144" s="36"/>
      <c r="Z144" s="13"/>
      <c r="AA144" s="12"/>
      <c r="AB144" s="36"/>
      <c r="AC144" s="13"/>
      <c r="AD144" s="12"/>
      <c r="AE144" s="36"/>
      <c r="AF144" s="13"/>
      <c r="AG144" s="12"/>
      <c r="AH144" s="36"/>
      <c r="AI144" s="13"/>
      <c r="AJ144" s="12"/>
      <c r="AK144" s="36"/>
      <c r="AL144" s="13"/>
      <c r="AM144" s="12"/>
      <c r="AN144" s="36"/>
      <c r="AO144" s="13"/>
      <c r="AP144" s="12"/>
      <c r="AQ144" s="36"/>
      <c r="AR144" s="13"/>
      <c r="AS144" s="12"/>
      <c r="AT144" s="36"/>
      <c r="AU144" s="13"/>
      <c r="AV144" s="12"/>
      <c r="AW144" s="36"/>
      <c r="AX144" s="13"/>
      <c r="AY144" s="12"/>
      <c r="AZ144" s="36"/>
      <c r="BA144" s="13"/>
      <c r="BB144" s="12"/>
      <c r="BC144" s="36"/>
      <c r="BD144" s="13"/>
      <c r="BE144" s="12"/>
      <c r="BF144" s="36"/>
      <c r="BG144" s="13"/>
      <c r="BH144" s="12"/>
      <c r="BI144" s="36"/>
      <c r="BJ144" s="13"/>
      <c r="BL144" s="76"/>
    </row>
    <row r="145" spans="1:64" x14ac:dyDescent="0.25">
      <c r="A145">
        <f t="shared" si="13"/>
        <v>100</v>
      </c>
      <c r="B145" s="150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H145" s="10"/>
      <c r="BI145" s="32"/>
      <c r="BJ145" s="11"/>
      <c r="BL145" s="76"/>
    </row>
    <row r="146" spans="1:64" x14ac:dyDescent="0.25">
      <c r="A146">
        <f t="shared" si="13"/>
        <v>101</v>
      </c>
      <c r="B146" s="150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H146" s="10"/>
      <c r="BI146" s="32"/>
      <c r="BJ146" s="11"/>
      <c r="BL146" s="41"/>
    </row>
    <row r="147" spans="1:64" x14ac:dyDescent="0.25">
      <c r="A147">
        <f t="shared" si="13"/>
        <v>102</v>
      </c>
      <c r="B147" s="150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H147" s="10"/>
      <c r="BI147" s="32"/>
      <c r="BJ147" s="11"/>
      <c r="BL147" s="76"/>
    </row>
    <row r="148" spans="1:64" x14ac:dyDescent="0.25">
      <c r="A148">
        <f t="shared" si="13"/>
        <v>103</v>
      </c>
      <c r="B148" s="150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B148" s="10"/>
      <c r="BC148" s="32"/>
      <c r="BD148" s="11"/>
      <c r="BE148" s="10"/>
      <c r="BF148" s="32"/>
      <c r="BG148" s="11"/>
      <c r="BH148" s="10"/>
      <c r="BI148" s="32"/>
      <c r="BJ148" s="11"/>
      <c r="BL148" s="76"/>
    </row>
    <row r="149" spans="1:64" x14ac:dyDescent="0.25">
      <c r="A149">
        <f t="shared" si="13"/>
        <v>104</v>
      </c>
      <c r="B149" s="150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54"/>
      <c r="AZ149" s="32"/>
      <c r="BA149" s="11"/>
      <c r="BB149" s="10"/>
      <c r="BC149" s="32"/>
      <c r="BD149" s="11"/>
      <c r="BE149" s="10"/>
      <c r="BF149" s="32"/>
      <c r="BG149" s="11"/>
      <c r="BH149" s="10"/>
      <c r="BI149" s="32"/>
      <c r="BJ149" s="11"/>
      <c r="BL149" s="76"/>
    </row>
    <row r="150" spans="1:64" x14ac:dyDescent="0.25">
      <c r="A150">
        <f t="shared" si="13"/>
        <v>105</v>
      </c>
      <c r="B150" s="150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H150" s="10"/>
      <c r="BI150" s="32"/>
      <c r="BJ150" s="11"/>
      <c r="BK150" s="28"/>
      <c r="BL150" s="76"/>
    </row>
    <row r="151" spans="1:64" x14ac:dyDescent="0.25">
      <c r="A151">
        <f t="shared" si="13"/>
        <v>106</v>
      </c>
      <c r="B151" s="150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54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10"/>
      <c r="BI151" s="32"/>
      <c r="BJ151" s="11"/>
      <c r="BL151" s="41"/>
    </row>
    <row r="152" spans="1:64" x14ac:dyDescent="0.25">
      <c r="A152">
        <f t="shared" si="13"/>
        <v>107</v>
      </c>
      <c r="B152" s="150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10"/>
      <c r="BI152" s="32"/>
      <c r="BJ152" s="11"/>
      <c r="BK152" s="28"/>
      <c r="BL152" s="41"/>
    </row>
    <row r="153" spans="1:64" x14ac:dyDescent="0.25">
      <c r="A153">
        <f t="shared" si="13"/>
        <v>108</v>
      </c>
      <c r="B153" s="150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10"/>
      <c r="BI153" s="32"/>
      <c r="BJ153" s="11"/>
      <c r="BK153" s="28"/>
      <c r="BL153" s="41"/>
    </row>
    <row r="154" spans="1:64" x14ac:dyDescent="0.25">
      <c r="A154">
        <f t="shared" si="13"/>
        <v>109</v>
      </c>
      <c r="B154" s="150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H154" s="10"/>
      <c r="BI154" s="32"/>
      <c r="BJ154" s="11"/>
      <c r="BK154" s="28"/>
      <c r="BL154" s="41"/>
    </row>
    <row r="155" spans="1:64" x14ac:dyDescent="0.25">
      <c r="A155">
        <f t="shared" si="13"/>
        <v>110</v>
      </c>
      <c r="B155" s="150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H155" s="10"/>
      <c r="BI155" s="32"/>
      <c r="BJ155" s="11"/>
      <c r="BL155" s="41"/>
    </row>
    <row r="156" spans="1:64" x14ac:dyDescent="0.25">
      <c r="A156">
        <f t="shared" si="13"/>
        <v>111</v>
      </c>
      <c r="B156" s="150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H156" s="10"/>
      <c r="BI156" s="32"/>
      <c r="BJ156" s="11"/>
      <c r="BL156" s="41"/>
    </row>
    <row r="157" spans="1:64" x14ac:dyDescent="0.25">
      <c r="A157">
        <f t="shared" si="13"/>
        <v>112</v>
      </c>
      <c r="B157" s="150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H157" s="10"/>
      <c r="BI157" s="32"/>
      <c r="BJ157" s="11"/>
      <c r="BL157" s="41"/>
    </row>
    <row r="158" spans="1:64" x14ac:dyDescent="0.25">
      <c r="A158">
        <f t="shared" si="13"/>
        <v>113</v>
      </c>
      <c r="B158" s="150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H158" s="10"/>
      <c r="BI158" s="32"/>
      <c r="BJ158" s="11"/>
      <c r="BL158" s="41"/>
    </row>
    <row r="159" spans="1:64" x14ac:dyDescent="0.25">
      <c r="A159">
        <f t="shared" si="13"/>
        <v>114</v>
      </c>
      <c r="B159" s="150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H159" s="10"/>
      <c r="BI159" s="32"/>
      <c r="BJ159" s="11"/>
      <c r="BL159" s="41"/>
    </row>
    <row r="160" spans="1:64" x14ac:dyDescent="0.25">
      <c r="A160">
        <f t="shared" si="13"/>
        <v>115</v>
      </c>
      <c r="B160" s="150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H160" s="10"/>
      <c r="BI160" s="32"/>
      <c r="BJ160" s="11"/>
      <c r="BL160" s="41"/>
    </row>
    <row r="161" spans="1:64" x14ac:dyDescent="0.25">
      <c r="A161">
        <f t="shared" si="13"/>
        <v>116</v>
      </c>
      <c r="B161" s="150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H161" s="10"/>
      <c r="BI161" s="32"/>
      <c r="BJ161" s="11"/>
      <c r="BL161" s="41"/>
    </row>
    <row r="162" spans="1:64" x14ac:dyDescent="0.25">
      <c r="A162">
        <f t="shared" si="13"/>
        <v>117</v>
      </c>
      <c r="B162" s="150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H162" s="10"/>
      <c r="BI162" s="32"/>
      <c r="BJ162" s="11"/>
      <c r="BL162" s="41"/>
    </row>
    <row r="163" spans="1:64" x14ac:dyDescent="0.25">
      <c r="A163">
        <f t="shared" si="13"/>
        <v>118</v>
      </c>
      <c r="B163" s="150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H163" s="10"/>
      <c r="BI163" s="32"/>
      <c r="BJ163" s="11"/>
      <c r="BL163" s="41"/>
    </row>
    <row r="164" spans="1:64" x14ac:dyDescent="0.25">
      <c r="A164">
        <f t="shared" si="13"/>
        <v>119</v>
      </c>
      <c r="B164" s="150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H164" s="10"/>
      <c r="BI164" s="32"/>
      <c r="BJ164" s="11"/>
      <c r="BL164" s="41"/>
    </row>
    <row r="165" spans="1:64" x14ac:dyDescent="0.25">
      <c r="A165">
        <f t="shared" si="13"/>
        <v>120</v>
      </c>
      <c r="B165" s="150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H165" s="10"/>
      <c r="BI165" s="32"/>
      <c r="BJ165" s="11"/>
      <c r="BL165" s="41"/>
    </row>
    <row r="166" spans="1:64" x14ac:dyDescent="0.25">
      <c r="A166">
        <f t="shared" si="13"/>
        <v>121</v>
      </c>
      <c r="B166" s="150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10"/>
      <c r="BI166" s="32"/>
      <c r="BJ166" s="11"/>
      <c r="BL166" s="41"/>
    </row>
    <row r="167" spans="1:64" x14ac:dyDescent="0.25">
      <c r="A167">
        <f t="shared" si="13"/>
        <v>122</v>
      </c>
      <c r="B167" s="150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10"/>
      <c r="BI167" s="32"/>
      <c r="BJ167" s="11"/>
      <c r="BK167" s="28"/>
      <c r="BL167" s="41"/>
    </row>
    <row r="168" spans="1:64" x14ac:dyDescent="0.25">
      <c r="A168">
        <f t="shared" si="13"/>
        <v>123</v>
      </c>
      <c r="B168" s="150"/>
      <c r="C168" s="10"/>
      <c r="D168" s="32"/>
      <c r="E168" s="11"/>
      <c r="F168" s="10"/>
      <c r="G168" s="32"/>
      <c r="H168" s="11"/>
      <c r="I168" s="10"/>
      <c r="J168" s="32"/>
      <c r="K168" s="11"/>
      <c r="L168" s="10"/>
      <c r="M168" s="32"/>
      <c r="N168" s="11"/>
      <c r="O168" s="10"/>
      <c r="P168" s="32"/>
      <c r="Q168" s="11"/>
      <c r="R168" s="10"/>
      <c r="S168" s="32"/>
      <c r="T168" s="11"/>
      <c r="U168" s="10"/>
      <c r="V168" s="32"/>
      <c r="W168" s="11"/>
      <c r="X168" s="10"/>
      <c r="Y168" s="32"/>
      <c r="Z168" s="11"/>
      <c r="AA168" s="10"/>
      <c r="AB168" s="32"/>
      <c r="AC168" s="11"/>
      <c r="AD168" s="10"/>
      <c r="AE168" s="32"/>
      <c r="AF168" s="11"/>
      <c r="AG168" s="10"/>
      <c r="AH168" s="32"/>
      <c r="AI168" s="11"/>
      <c r="AJ168" s="10"/>
      <c r="AK168" s="32"/>
      <c r="AL168" s="11"/>
      <c r="AM168" s="10"/>
      <c r="AN168" s="32"/>
      <c r="AO168" s="11"/>
      <c r="AP168" s="10"/>
      <c r="AQ168" s="32"/>
      <c r="AR168" s="11"/>
      <c r="AS168" s="10"/>
      <c r="AT168" s="32"/>
      <c r="AU168" s="11"/>
      <c r="AV168" s="10"/>
      <c r="AW168" s="32"/>
      <c r="AX168" s="11"/>
      <c r="AY168" s="10"/>
      <c r="AZ168" s="32"/>
      <c r="BA168" s="11"/>
      <c r="BB168" s="10"/>
      <c r="BC168" s="32"/>
      <c r="BD168" s="11"/>
      <c r="BE168" s="10"/>
      <c r="BF168" s="32"/>
      <c r="BG168" s="11"/>
      <c r="BH168" s="10"/>
      <c r="BI168" s="32"/>
      <c r="BJ168" s="11"/>
      <c r="BK168" s="28"/>
      <c r="BL168" s="41"/>
    </row>
    <row r="169" spans="1:64" x14ac:dyDescent="0.25">
      <c r="A169">
        <f t="shared" si="13"/>
        <v>124</v>
      </c>
      <c r="B169" s="150"/>
      <c r="C169" s="12"/>
      <c r="D169" s="36"/>
      <c r="E169" s="13"/>
      <c r="F169" s="12"/>
      <c r="G169" s="36"/>
      <c r="H169" s="13"/>
      <c r="I169" s="12"/>
      <c r="J169" s="36"/>
      <c r="K169" s="13"/>
      <c r="L169" s="12"/>
      <c r="M169" s="36"/>
      <c r="N169" s="13"/>
      <c r="O169" s="12"/>
      <c r="P169" s="36"/>
      <c r="Q169" s="13"/>
      <c r="R169" s="12"/>
      <c r="S169" s="36"/>
      <c r="T169" s="13"/>
      <c r="U169" s="12"/>
      <c r="V169" s="36"/>
      <c r="W169" s="13"/>
      <c r="X169" s="12"/>
      <c r="Y169" s="36"/>
      <c r="Z169" s="13"/>
      <c r="AA169" s="12"/>
      <c r="AB169" s="36"/>
      <c r="AC169" s="13"/>
      <c r="AD169" s="12"/>
      <c r="AE169" s="36"/>
      <c r="AF169" s="13"/>
      <c r="AG169" s="12"/>
      <c r="AH169" s="36"/>
      <c r="AI169" s="13"/>
      <c r="AJ169" s="12"/>
      <c r="AK169" s="36"/>
      <c r="AL169" s="13"/>
      <c r="AM169" s="12"/>
      <c r="AN169" s="36"/>
      <c r="AO169" s="13"/>
      <c r="AP169" s="12"/>
      <c r="AQ169" s="36"/>
      <c r="AR169" s="13"/>
      <c r="AS169" s="12"/>
      <c r="AT169" s="36"/>
      <c r="AU169" s="13"/>
      <c r="AV169" s="12"/>
      <c r="AW169" s="36"/>
      <c r="AX169" s="13"/>
      <c r="AY169" s="12"/>
      <c r="AZ169" s="36"/>
      <c r="BA169" s="13"/>
      <c r="BB169" s="12"/>
      <c r="BC169" s="36"/>
      <c r="BD169" s="13"/>
      <c r="BE169" s="12"/>
      <c r="BF169" s="36"/>
      <c r="BG169" s="13"/>
      <c r="BH169" s="12"/>
      <c r="BI169" s="36"/>
      <c r="BJ169" s="13"/>
      <c r="BK169" s="28"/>
      <c r="BL169" s="41"/>
    </row>
    <row r="170" spans="1:64" x14ac:dyDescent="0.25">
      <c r="A170">
        <f t="shared" si="13"/>
        <v>125</v>
      </c>
      <c r="B170" s="150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10"/>
      <c r="BI170" s="32"/>
      <c r="BJ170" s="11"/>
      <c r="BK170" s="28"/>
      <c r="BL170" s="41"/>
    </row>
    <row r="171" spans="1:64" x14ac:dyDescent="0.25">
      <c r="A171">
        <f t="shared" si="13"/>
        <v>126</v>
      </c>
      <c r="B171" s="150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10"/>
      <c r="BI171" s="32"/>
      <c r="BJ171" s="11"/>
      <c r="BK171" s="28"/>
      <c r="BL171" s="41"/>
    </row>
    <row r="172" spans="1:64" x14ac:dyDescent="0.25">
      <c r="A172">
        <f t="shared" si="13"/>
        <v>127</v>
      </c>
      <c r="B172" s="150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H172" s="10"/>
      <c r="BI172" s="32"/>
      <c r="BJ172" s="11"/>
      <c r="BK172" s="28"/>
      <c r="BL172" s="41"/>
    </row>
    <row r="173" spans="1:64" x14ac:dyDescent="0.25">
      <c r="A173">
        <f t="shared" si="13"/>
        <v>128</v>
      </c>
      <c r="B173" s="150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H173" s="10"/>
      <c r="BI173" s="32"/>
      <c r="BJ173" s="11"/>
      <c r="BL173" s="41"/>
    </row>
    <row r="174" spans="1:64" x14ac:dyDescent="0.25">
      <c r="A174">
        <f t="shared" si="13"/>
        <v>129</v>
      </c>
      <c r="B174" s="150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H174" s="10"/>
      <c r="BI174" s="32"/>
      <c r="BJ174" s="11"/>
      <c r="BL174" s="41"/>
    </row>
    <row r="175" spans="1:64" x14ac:dyDescent="0.25">
      <c r="A175">
        <f t="shared" si="13"/>
        <v>130</v>
      </c>
      <c r="B175" s="150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H175" s="10"/>
      <c r="BI175" s="32"/>
      <c r="BJ175" s="11"/>
      <c r="BL175" s="41"/>
    </row>
    <row r="176" spans="1:64" x14ac:dyDescent="0.25">
      <c r="A176">
        <f t="shared" ref="A176:A181" si="14">+A175+1</f>
        <v>131</v>
      </c>
      <c r="B176" s="150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H176" s="10"/>
      <c r="BI176" s="32"/>
      <c r="BJ176" s="11"/>
      <c r="BL176" s="41"/>
    </row>
    <row r="177" spans="1:64" x14ac:dyDescent="0.25">
      <c r="A177">
        <f t="shared" si="14"/>
        <v>132</v>
      </c>
      <c r="B177" s="150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H177" s="10"/>
      <c r="BI177" s="32"/>
      <c r="BJ177" s="11"/>
      <c r="BL177" s="41"/>
    </row>
    <row r="178" spans="1:64" x14ac:dyDescent="0.25">
      <c r="A178">
        <f t="shared" si="14"/>
        <v>133</v>
      </c>
      <c r="B178" s="150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H178" s="10"/>
      <c r="BI178" s="32"/>
      <c r="BJ178" s="11"/>
      <c r="BL178" s="41"/>
    </row>
    <row r="179" spans="1:64" x14ac:dyDescent="0.25">
      <c r="A179">
        <f t="shared" si="14"/>
        <v>134</v>
      </c>
      <c r="B179" s="150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10"/>
      <c r="BI179" s="32"/>
      <c r="BJ179" s="11"/>
      <c r="BL179" s="41"/>
    </row>
    <row r="180" spans="1:64" x14ac:dyDescent="0.25">
      <c r="A180">
        <f t="shared" si="14"/>
        <v>135</v>
      </c>
      <c r="B180" s="150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10"/>
      <c r="BI180" s="32"/>
      <c r="BJ180" s="11"/>
      <c r="BK180" s="28"/>
      <c r="BL180" s="41"/>
    </row>
    <row r="181" spans="1:64" x14ac:dyDescent="0.25">
      <c r="A181">
        <f t="shared" si="14"/>
        <v>136</v>
      </c>
      <c r="B181" s="150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10"/>
      <c r="BI181" s="32"/>
      <c r="BJ181" s="11"/>
      <c r="BK181" s="28"/>
      <c r="BL181" s="41"/>
    </row>
    <row r="182" spans="1:64" x14ac:dyDescent="0.25">
      <c r="A182">
        <f>+A181+1</f>
        <v>137</v>
      </c>
      <c r="B182" s="150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10"/>
      <c r="BI182" s="32"/>
      <c r="BJ182" s="11"/>
      <c r="BK182" s="28"/>
      <c r="BL182" s="41"/>
    </row>
    <row r="183" spans="1:64" x14ac:dyDescent="0.25">
      <c r="A183">
        <f>+A182+1</f>
        <v>138</v>
      </c>
      <c r="B183" s="150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10"/>
      <c r="BI183" s="32"/>
      <c r="BJ183" s="11"/>
      <c r="BK183" s="28"/>
      <c r="BL183" s="41"/>
    </row>
    <row r="184" spans="1:64" x14ac:dyDescent="0.25">
      <c r="A184">
        <f>+A183+1</f>
        <v>139</v>
      </c>
      <c r="B184" s="150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H184" s="10"/>
      <c r="BI184" s="32"/>
      <c r="BJ184" s="11"/>
      <c r="BK184" s="28"/>
      <c r="BL184" s="41"/>
    </row>
    <row r="185" spans="1:64" x14ac:dyDescent="0.25">
      <c r="A185">
        <f t="shared" ref="A185:A241" si="15">+A184+1</f>
        <v>140</v>
      </c>
      <c r="B185" s="150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H185" s="10"/>
      <c r="BI185" s="32"/>
      <c r="BJ185" s="11"/>
      <c r="BL185" s="41"/>
    </row>
    <row r="186" spans="1:64" x14ac:dyDescent="0.25">
      <c r="A186">
        <f t="shared" si="15"/>
        <v>141</v>
      </c>
      <c r="B186" s="150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H186" s="10"/>
      <c r="BI186" s="32"/>
      <c r="BJ186" s="11"/>
      <c r="BL186" s="41"/>
    </row>
    <row r="187" spans="1:64" x14ac:dyDescent="0.25">
      <c r="A187">
        <f t="shared" si="15"/>
        <v>142</v>
      </c>
      <c r="B187" s="150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H187" s="10"/>
      <c r="BI187" s="32"/>
      <c r="BJ187" s="11"/>
      <c r="BL187" s="76"/>
    </row>
    <row r="188" spans="1:64" x14ac:dyDescent="0.25">
      <c r="A188">
        <f t="shared" si="15"/>
        <v>143</v>
      </c>
      <c r="B188" s="150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10"/>
      <c r="BI188" s="32"/>
      <c r="BJ188" s="11"/>
      <c r="BL188" s="76"/>
    </row>
    <row r="189" spans="1:64" x14ac:dyDescent="0.25">
      <c r="A189">
        <f t="shared" si="15"/>
        <v>144</v>
      </c>
      <c r="B189" s="150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10"/>
      <c r="BI189" s="32"/>
      <c r="BJ189" s="11"/>
      <c r="BK189" s="28"/>
      <c r="BL189" s="41"/>
    </row>
    <row r="190" spans="1:64" x14ac:dyDescent="0.25">
      <c r="A190">
        <f t="shared" si="15"/>
        <v>145</v>
      </c>
      <c r="B190" s="150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10"/>
      <c r="BI190" s="32"/>
      <c r="BJ190" s="11"/>
      <c r="BK190" s="28"/>
      <c r="BL190" s="41"/>
    </row>
    <row r="191" spans="1:64" x14ac:dyDescent="0.25">
      <c r="A191">
        <f t="shared" si="15"/>
        <v>146</v>
      </c>
      <c r="B191" s="150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10"/>
      <c r="BI191" s="32"/>
      <c r="BJ191" s="11"/>
      <c r="BK191" s="28"/>
      <c r="BL191" s="41"/>
    </row>
    <row r="192" spans="1:64" x14ac:dyDescent="0.25">
      <c r="A192">
        <f t="shared" si="15"/>
        <v>147</v>
      </c>
      <c r="B192" s="150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10"/>
      <c r="BI192" s="32"/>
      <c r="BJ192" s="11"/>
      <c r="BK192" s="28"/>
      <c r="BL192" s="41"/>
    </row>
    <row r="193" spans="1:64" x14ac:dyDescent="0.25">
      <c r="A193">
        <f t="shared" si="15"/>
        <v>148</v>
      </c>
      <c r="B193" s="150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10"/>
      <c r="BI193" s="32"/>
      <c r="BJ193" s="11"/>
      <c r="BK193" s="28"/>
      <c r="BL193" s="41"/>
    </row>
    <row r="194" spans="1:64" x14ac:dyDescent="0.25">
      <c r="A194">
        <f t="shared" si="15"/>
        <v>149</v>
      </c>
      <c r="B194" s="150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10"/>
      <c r="BI194" s="32"/>
      <c r="BJ194" s="11"/>
      <c r="BK194" s="28"/>
      <c r="BL194" s="41"/>
    </row>
    <row r="195" spans="1:64" x14ac:dyDescent="0.25">
      <c r="A195">
        <f t="shared" si="15"/>
        <v>150</v>
      </c>
      <c r="B195" s="150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10"/>
      <c r="BI195" s="32"/>
      <c r="BJ195" s="11"/>
      <c r="BK195" s="28"/>
      <c r="BL195" s="41"/>
    </row>
    <row r="196" spans="1:64" x14ac:dyDescent="0.25">
      <c r="A196">
        <f t="shared" si="15"/>
        <v>151</v>
      </c>
      <c r="B196" s="150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10"/>
      <c r="BI196" s="32"/>
      <c r="BJ196" s="11"/>
      <c r="BK196" s="28"/>
      <c r="BL196" s="41"/>
    </row>
    <row r="197" spans="1:64" x14ac:dyDescent="0.25">
      <c r="A197">
        <f t="shared" si="15"/>
        <v>152</v>
      </c>
      <c r="B197" s="150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10"/>
      <c r="BI197" s="32"/>
      <c r="BJ197" s="11"/>
      <c r="BK197" s="28"/>
      <c r="BL197" s="41"/>
    </row>
    <row r="198" spans="1:64" x14ac:dyDescent="0.25">
      <c r="A198">
        <f t="shared" si="15"/>
        <v>153</v>
      </c>
      <c r="B198" s="150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H198" s="10"/>
      <c r="BI198" s="32"/>
      <c r="BJ198" s="11"/>
      <c r="BK198" s="28"/>
      <c r="BL198" s="41"/>
    </row>
    <row r="199" spans="1:64" x14ac:dyDescent="0.25">
      <c r="A199">
        <f t="shared" si="15"/>
        <v>154</v>
      </c>
      <c r="B199" s="150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H199" s="10"/>
      <c r="BI199" s="32"/>
      <c r="BJ199" s="11"/>
      <c r="BL199" s="41"/>
    </row>
    <row r="200" spans="1:64" x14ac:dyDescent="0.25">
      <c r="A200">
        <f t="shared" si="15"/>
        <v>155</v>
      </c>
      <c r="B200" s="150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H200" s="10"/>
      <c r="BI200" s="32"/>
      <c r="BJ200" s="11"/>
      <c r="BL200" s="41"/>
    </row>
    <row r="201" spans="1:64" x14ac:dyDescent="0.25">
      <c r="A201">
        <f t="shared" si="15"/>
        <v>156</v>
      </c>
      <c r="B201" s="150"/>
      <c r="C201" s="10"/>
      <c r="D201" s="32"/>
      <c r="E201" s="11"/>
      <c r="F201" s="10"/>
      <c r="G201" s="32"/>
      <c r="H201" s="11"/>
      <c r="I201" s="10"/>
      <c r="J201" s="32"/>
      <c r="K201" s="11"/>
      <c r="L201" s="10"/>
      <c r="M201" s="32"/>
      <c r="N201" s="11"/>
      <c r="O201" s="10"/>
      <c r="P201" s="32"/>
      <c r="Q201" s="11"/>
      <c r="R201" s="10"/>
      <c r="S201" s="32"/>
      <c r="T201" s="11"/>
      <c r="U201" s="10"/>
      <c r="V201" s="32"/>
      <c r="W201" s="11"/>
      <c r="X201" s="10"/>
      <c r="Y201" s="32"/>
      <c r="Z201" s="11"/>
      <c r="AA201" s="10"/>
      <c r="AB201" s="32"/>
      <c r="AC201" s="11"/>
      <c r="AD201" s="10"/>
      <c r="AE201" s="32"/>
      <c r="AF201" s="11"/>
      <c r="AG201" s="10"/>
      <c r="AH201" s="32"/>
      <c r="AI201" s="11"/>
      <c r="AJ201" s="10"/>
      <c r="AK201" s="32"/>
      <c r="AL201" s="11"/>
      <c r="AM201" s="10"/>
      <c r="AN201" s="32"/>
      <c r="AO201" s="11"/>
      <c r="AP201" s="10"/>
      <c r="AQ201" s="32"/>
      <c r="AR201" s="11"/>
      <c r="AS201" s="10"/>
      <c r="AT201" s="32"/>
      <c r="AU201" s="11"/>
      <c r="AV201" s="10"/>
      <c r="AW201" s="32"/>
      <c r="AX201" s="11"/>
      <c r="AY201" s="10"/>
      <c r="AZ201" s="32"/>
      <c r="BA201" s="11"/>
      <c r="BB201" s="10"/>
      <c r="BC201" s="32"/>
      <c r="BD201" s="11"/>
      <c r="BE201" s="10"/>
      <c r="BF201" s="32"/>
      <c r="BG201" s="11"/>
      <c r="BH201" s="10"/>
      <c r="BI201" s="32"/>
      <c r="BJ201" s="11"/>
      <c r="BL201" s="41"/>
    </row>
    <row r="202" spans="1:64" x14ac:dyDescent="0.25">
      <c r="A202">
        <f t="shared" si="15"/>
        <v>157</v>
      </c>
      <c r="B202" s="150"/>
      <c r="C202" s="12"/>
      <c r="D202" s="36"/>
      <c r="E202" s="13"/>
      <c r="F202" s="12"/>
      <c r="G202" s="36"/>
      <c r="H202" s="13"/>
      <c r="I202" s="12"/>
      <c r="J202" s="36"/>
      <c r="K202" s="13"/>
      <c r="L202" s="12"/>
      <c r="M202" s="36"/>
      <c r="N202" s="13"/>
      <c r="O202" s="12"/>
      <c r="P202" s="36"/>
      <c r="Q202" s="13"/>
      <c r="R202" s="12"/>
      <c r="S202" s="36"/>
      <c r="T202" s="13"/>
      <c r="U202" s="12"/>
      <c r="V202" s="36"/>
      <c r="W202" s="13"/>
      <c r="X202" s="12"/>
      <c r="Y202" s="36"/>
      <c r="Z202" s="13"/>
      <c r="AA202" s="12"/>
      <c r="AB202" s="36"/>
      <c r="AC202" s="13"/>
      <c r="AD202" s="12"/>
      <c r="AE202" s="36"/>
      <c r="AF202" s="13"/>
      <c r="AG202" s="12"/>
      <c r="AH202" s="36"/>
      <c r="AI202" s="13"/>
      <c r="AJ202" s="12"/>
      <c r="AK202" s="36"/>
      <c r="AL202" s="13"/>
      <c r="AM202" s="12"/>
      <c r="AN202" s="36"/>
      <c r="AO202" s="13"/>
      <c r="AP202" s="12"/>
      <c r="AQ202" s="36"/>
      <c r="AR202" s="13"/>
      <c r="AS202" s="12"/>
      <c r="AT202" s="36"/>
      <c r="AU202" s="13"/>
      <c r="AV202" s="12"/>
      <c r="AW202" s="36"/>
      <c r="AX202" s="13"/>
      <c r="AY202" s="12"/>
      <c r="AZ202" s="36"/>
      <c r="BA202" s="13"/>
      <c r="BB202" s="12"/>
      <c r="BC202" s="36"/>
      <c r="BD202" s="13"/>
      <c r="BE202" s="12"/>
      <c r="BF202" s="36"/>
      <c r="BG202" s="13"/>
      <c r="BH202" s="12"/>
      <c r="BI202" s="36"/>
      <c r="BJ202" s="13"/>
      <c r="BL202" s="41"/>
    </row>
    <row r="203" spans="1:64" x14ac:dyDescent="0.25">
      <c r="A203">
        <f t="shared" si="15"/>
        <v>158</v>
      </c>
      <c r="B203" s="150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H203" s="10"/>
      <c r="BI203" s="32"/>
      <c r="BJ203" s="11"/>
      <c r="BL203" s="41"/>
    </row>
    <row r="204" spans="1:64" x14ac:dyDescent="0.25">
      <c r="A204">
        <f t="shared" si="15"/>
        <v>159</v>
      </c>
      <c r="B204" s="150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H204" s="10"/>
      <c r="BI204" s="32"/>
      <c r="BJ204" s="11"/>
      <c r="BL204" s="41"/>
    </row>
    <row r="205" spans="1:64" x14ac:dyDescent="0.25">
      <c r="A205">
        <f t="shared" si="15"/>
        <v>160</v>
      </c>
      <c r="B205" s="150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H205" s="10"/>
      <c r="BI205" s="32"/>
      <c r="BJ205" s="11"/>
      <c r="BL205" s="41"/>
    </row>
    <row r="206" spans="1:64" x14ac:dyDescent="0.25">
      <c r="A206">
        <f t="shared" si="15"/>
        <v>161</v>
      </c>
      <c r="B206" s="150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H206" s="10"/>
      <c r="BI206" s="32"/>
      <c r="BJ206" s="11"/>
      <c r="BL206" s="41"/>
    </row>
    <row r="207" spans="1:64" x14ac:dyDescent="0.25">
      <c r="A207">
        <f t="shared" si="15"/>
        <v>162</v>
      </c>
      <c r="B207" s="150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H207" s="10"/>
      <c r="BI207" s="32"/>
      <c r="BJ207" s="11"/>
      <c r="BL207" s="41"/>
    </row>
    <row r="208" spans="1:64" x14ac:dyDescent="0.25">
      <c r="A208">
        <f t="shared" si="15"/>
        <v>163</v>
      </c>
      <c r="B208" s="150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H208" s="10"/>
      <c r="BI208" s="32"/>
      <c r="BJ208" s="11"/>
      <c r="BL208" s="41"/>
    </row>
    <row r="209" spans="1:64" x14ac:dyDescent="0.25">
      <c r="A209">
        <f t="shared" si="15"/>
        <v>164</v>
      </c>
      <c r="B209" s="150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H209" s="10"/>
      <c r="BI209" s="32"/>
      <c r="BJ209" s="11"/>
      <c r="BL209" s="41"/>
    </row>
    <row r="210" spans="1:64" x14ac:dyDescent="0.25">
      <c r="A210">
        <f t="shared" si="15"/>
        <v>165</v>
      </c>
      <c r="B210" s="150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H210" s="10"/>
      <c r="BI210" s="32"/>
      <c r="BJ210" s="11"/>
      <c r="BL210" s="41"/>
    </row>
    <row r="211" spans="1:64" x14ac:dyDescent="0.25">
      <c r="A211">
        <f t="shared" si="15"/>
        <v>166</v>
      </c>
      <c r="B211" s="150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H211" s="10"/>
      <c r="BI211" s="32"/>
      <c r="BJ211" s="11"/>
      <c r="BL211" s="41"/>
    </row>
    <row r="212" spans="1:64" x14ac:dyDescent="0.25">
      <c r="A212">
        <f t="shared" si="15"/>
        <v>167</v>
      </c>
      <c r="B212" s="150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H212" s="10"/>
      <c r="BI212" s="32"/>
      <c r="BJ212" s="11"/>
      <c r="BL212" s="41"/>
    </row>
    <row r="213" spans="1:64" x14ac:dyDescent="0.25">
      <c r="A213">
        <f t="shared" si="15"/>
        <v>168</v>
      </c>
      <c r="B213" s="150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H213" s="10"/>
      <c r="BI213" s="32"/>
      <c r="BJ213" s="11"/>
      <c r="BL213" s="41"/>
    </row>
    <row r="214" spans="1:64" x14ac:dyDescent="0.25">
      <c r="A214">
        <f t="shared" si="15"/>
        <v>169</v>
      </c>
      <c r="B214" s="150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H214" s="10"/>
      <c r="BI214" s="32"/>
      <c r="BJ214" s="11"/>
      <c r="BL214" s="41"/>
    </row>
    <row r="215" spans="1:64" x14ac:dyDescent="0.25">
      <c r="A215">
        <f t="shared" si="15"/>
        <v>170</v>
      </c>
      <c r="B215" s="150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H215" s="10"/>
      <c r="BI215" s="32"/>
      <c r="BJ215" s="11"/>
      <c r="BL215" s="41"/>
    </row>
    <row r="216" spans="1:64" x14ac:dyDescent="0.25">
      <c r="A216">
        <f t="shared" si="15"/>
        <v>171</v>
      </c>
      <c r="B216" s="150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H216" s="10"/>
      <c r="BI216" s="32"/>
      <c r="BJ216" s="11"/>
      <c r="BL216" s="41"/>
    </row>
    <row r="217" spans="1:64" x14ac:dyDescent="0.25">
      <c r="A217">
        <f t="shared" si="15"/>
        <v>172</v>
      </c>
      <c r="B217" s="150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H217" s="10"/>
      <c r="BI217" s="32"/>
      <c r="BJ217" s="11"/>
      <c r="BL217" s="41"/>
    </row>
    <row r="218" spans="1:64" x14ac:dyDescent="0.25">
      <c r="A218">
        <f t="shared" si="15"/>
        <v>173</v>
      </c>
      <c r="B218" s="150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H218" s="10"/>
      <c r="BI218" s="32"/>
      <c r="BJ218" s="11"/>
      <c r="BL218" s="41"/>
    </row>
    <row r="219" spans="1:64" x14ac:dyDescent="0.25">
      <c r="A219">
        <f t="shared" si="15"/>
        <v>174</v>
      </c>
      <c r="B219" s="150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H219" s="10"/>
      <c r="BI219" s="32"/>
      <c r="BJ219" s="11"/>
      <c r="BL219" s="41"/>
    </row>
    <row r="220" spans="1:64" x14ac:dyDescent="0.25">
      <c r="A220">
        <f t="shared" si="15"/>
        <v>175</v>
      </c>
      <c r="B220" s="150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H220" s="10"/>
      <c r="BI220" s="32"/>
      <c r="BJ220" s="11"/>
      <c r="BL220" s="41"/>
    </row>
    <row r="221" spans="1:64" x14ac:dyDescent="0.25">
      <c r="A221">
        <f t="shared" si="15"/>
        <v>176</v>
      </c>
      <c r="B221" s="150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10"/>
      <c r="BI221" s="32"/>
      <c r="BJ221" s="11"/>
      <c r="BL221" s="41"/>
    </row>
    <row r="222" spans="1:64" x14ac:dyDescent="0.25">
      <c r="A222">
        <f t="shared" si="15"/>
        <v>177</v>
      </c>
      <c r="B222" s="150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10"/>
      <c r="BI222" s="32"/>
      <c r="BJ222" s="11"/>
      <c r="BK222" s="28"/>
      <c r="BL222" s="41"/>
    </row>
    <row r="223" spans="1:64" x14ac:dyDescent="0.25">
      <c r="A223">
        <f t="shared" si="15"/>
        <v>178</v>
      </c>
      <c r="B223" s="150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10"/>
      <c r="BI223" s="32"/>
      <c r="BJ223" s="11"/>
      <c r="BK223" s="28"/>
      <c r="BL223" s="41"/>
    </row>
    <row r="224" spans="1:64" x14ac:dyDescent="0.25">
      <c r="A224">
        <f t="shared" si="15"/>
        <v>179</v>
      </c>
      <c r="B224" s="150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10"/>
      <c r="BI224" s="32"/>
      <c r="BJ224" s="11"/>
      <c r="BK224" s="28"/>
      <c r="BL224" s="41"/>
    </row>
    <row r="225" spans="1:64" x14ac:dyDescent="0.25">
      <c r="A225">
        <f t="shared" si="15"/>
        <v>180</v>
      </c>
      <c r="B225" s="150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10"/>
      <c r="BI225" s="32"/>
      <c r="BJ225" s="11"/>
      <c r="BK225" s="28"/>
      <c r="BL225" s="41"/>
    </row>
    <row r="226" spans="1:64" x14ac:dyDescent="0.25">
      <c r="A226">
        <f t="shared" si="15"/>
        <v>181</v>
      </c>
      <c r="B226" s="150"/>
      <c r="C226" s="10"/>
      <c r="D226" s="32"/>
      <c r="E226" s="11"/>
      <c r="F226" s="10"/>
      <c r="G226" s="32"/>
      <c r="H226" s="11"/>
      <c r="I226" s="10"/>
      <c r="J226" s="32"/>
      <c r="K226" s="11"/>
      <c r="L226" s="10"/>
      <c r="M226" s="32"/>
      <c r="N226" s="11"/>
      <c r="O226" s="10"/>
      <c r="P226" s="32"/>
      <c r="Q226" s="11"/>
      <c r="R226" s="10"/>
      <c r="S226" s="32"/>
      <c r="T226" s="11"/>
      <c r="U226" s="10"/>
      <c r="V226" s="32"/>
      <c r="W226" s="11"/>
      <c r="X226" s="10"/>
      <c r="Y226" s="32"/>
      <c r="Z226" s="11"/>
      <c r="AA226" s="10"/>
      <c r="AB226" s="32"/>
      <c r="AC226" s="11"/>
      <c r="AD226" s="10"/>
      <c r="AE226" s="32"/>
      <c r="AF226" s="11"/>
      <c r="AG226" s="10"/>
      <c r="AH226" s="32"/>
      <c r="AI226" s="11"/>
      <c r="AJ226" s="10"/>
      <c r="AK226" s="32"/>
      <c r="AL226" s="11"/>
      <c r="AM226" s="10"/>
      <c r="AN226" s="32"/>
      <c r="AO226" s="11"/>
      <c r="AP226" s="10"/>
      <c r="AQ226" s="32"/>
      <c r="AR226" s="11"/>
      <c r="AS226" s="10"/>
      <c r="AT226" s="32"/>
      <c r="AU226" s="11"/>
      <c r="AV226" s="10"/>
      <c r="AW226" s="32"/>
      <c r="AX226" s="11"/>
      <c r="AY226" s="10"/>
      <c r="AZ226" s="32"/>
      <c r="BA226" s="11"/>
      <c r="BB226" s="10"/>
      <c r="BC226" s="32"/>
      <c r="BD226" s="11"/>
      <c r="BE226" s="10"/>
      <c r="BF226" s="32"/>
      <c r="BG226" s="11"/>
      <c r="BH226" s="10"/>
      <c r="BI226" s="32"/>
      <c r="BJ226" s="11"/>
      <c r="BK226" s="28"/>
      <c r="BL226" s="41"/>
    </row>
    <row r="227" spans="1:64" x14ac:dyDescent="0.25">
      <c r="A227">
        <f t="shared" si="15"/>
        <v>182</v>
      </c>
      <c r="B227" s="150"/>
      <c r="C227" s="12"/>
      <c r="D227" s="36"/>
      <c r="E227" s="13"/>
      <c r="F227" s="12"/>
      <c r="G227" s="36"/>
      <c r="H227" s="13"/>
      <c r="I227" s="12"/>
      <c r="J227" s="36"/>
      <c r="K227" s="13"/>
      <c r="L227" s="12"/>
      <c r="M227" s="36"/>
      <c r="N227" s="13"/>
      <c r="O227" s="12"/>
      <c r="P227" s="36"/>
      <c r="Q227" s="13"/>
      <c r="R227" s="12"/>
      <c r="S227" s="36"/>
      <c r="T227" s="13"/>
      <c r="U227" s="12"/>
      <c r="V227" s="36"/>
      <c r="W227" s="13"/>
      <c r="X227" s="12"/>
      <c r="Y227" s="36"/>
      <c r="Z227" s="13"/>
      <c r="AA227" s="12"/>
      <c r="AB227" s="36"/>
      <c r="AC227" s="13"/>
      <c r="AD227" s="12"/>
      <c r="AE227" s="36"/>
      <c r="AF227" s="13"/>
      <c r="AG227" s="12"/>
      <c r="AH227" s="36"/>
      <c r="AI227" s="13"/>
      <c r="AJ227" s="12"/>
      <c r="AK227" s="36"/>
      <c r="AL227" s="13"/>
      <c r="AM227" s="12"/>
      <c r="AN227" s="36"/>
      <c r="AO227" s="13"/>
      <c r="AP227" s="12"/>
      <c r="AQ227" s="36"/>
      <c r="AR227" s="13"/>
      <c r="AS227" s="12"/>
      <c r="AT227" s="36"/>
      <c r="AU227" s="13"/>
      <c r="AV227" s="12"/>
      <c r="AW227" s="36"/>
      <c r="AX227" s="13"/>
      <c r="AY227" s="12"/>
      <c r="AZ227" s="36"/>
      <c r="BA227" s="13"/>
      <c r="BB227" s="12"/>
      <c r="BC227" s="36"/>
      <c r="BD227" s="13"/>
      <c r="BE227" s="12"/>
      <c r="BF227" s="36"/>
      <c r="BG227" s="13"/>
      <c r="BH227" s="12"/>
      <c r="BI227" s="36"/>
      <c r="BJ227" s="13"/>
      <c r="BK227" s="28"/>
      <c r="BL227" s="41"/>
    </row>
    <row r="228" spans="1:64" x14ac:dyDescent="0.25">
      <c r="A228">
        <f t="shared" si="15"/>
        <v>183</v>
      </c>
      <c r="B228" s="150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10"/>
      <c r="BI228" s="32"/>
      <c r="BJ228" s="11"/>
      <c r="BK228" s="28"/>
      <c r="BL228" s="41"/>
    </row>
    <row r="229" spans="1:64" x14ac:dyDescent="0.25">
      <c r="A229">
        <f t="shared" si="15"/>
        <v>184</v>
      </c>
      <c r="B229" s="150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H229" s="10"/>
      <c r="BI229" s="32"/>
      <c r="BJ229" s="11"/>
      <c r="BK229" s="28"/>
      <c r="BL229" s="41"/>
    </row>
    <row r="230" spans="1:64" x14ac:dyDescent="0.25">
      <c r="A230">
        <f t="shared" si="15"/>
        <v>185</v>
      </c>
      <c r="B230" s="150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H230" s="10"/>
      <c r="BI230" s="32"/>
      <c r="BJ230" s="11"/>
      <c r="BL230" s="41"/>
    </row>
    <row r="231" spans="1:64" x14ac:dyDescent="0.25">
      <c r="A231">
        <f t="shared" si="15"/>
        <v>186</v>
      </c>
      <c r="B231" s="150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H231" s="10"/>
      <c r="BI231" s="32"/>
      <c r="BJ231" s="11"/>
      <c r="BL231" s="41"/>
    </row>
    <row r="232" spans="1:64" x14ac:dyDescent="0.25">
      <c r="A232">
        <f t="shared" si="15"/>
        <v>187</v>
      </c>
      <c r="B232" s="150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H232" s="10"/>
      <c r="BI232" s="32"/>
      <c r="BJ232" s="11"/>
      <c r="BL232" s="41"/>
    </row>
    <row r="233" spans="1:64" x14ac:dyDescent="0.25">
      <c r="A233">
        <f t="shared" si="15"/>
        <v>188</v>
      </c>
      <c r="B233" s="150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H233" s="10"/>
      <c r="BI233" s="32"/>
      <c r="BJ233" s="11"/>
      <c r="BL233" s="41"/>
    </row>
    <row r="234" spans="1:64" x14ac:dyDescent="0.25">
      <c r="A234">
        <f t="shared" si="15"/>
        <v>189</v>
      </c>
      <c r="B234" s="150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H234" s="10"/>
      <c r="BI234" s="32"/>
      <c r="BJ234" s="11"/>
      <c r="BL234" s="41"/>
    </row>
    <row r="235" spans="1:64" x14ac:dyDescent="0.25">
      <c r="A235">
        <f t="shared" si="15"/>
        <v>190</v>
      </c>
      <c r="B235" s="150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10"/>
      <c r="BI235" s="32"/>
      <c r="BJ235" s="11"/>
      <c r="BL235" s="41"/>
    </row>
    <row r="236" spans="1:64" x14ac:dyDescent="0.25">
      <c r="A236">
        <f t="shared" si="15"/>
        <v>191</v>
      </c>
      <c r="B236" s="150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H236" s="10"/>
      <c r="BI236" s="32"/>
      <c r="BJ236" s="11"/>
      <c r="BK236" s="28"/>
      <c r="BL236" s="41"/>
    </row>
    <row r="237" spans="1:64" x14ac:dyDescent="0.25">
      <c r="A237">
        <f t="shared" si="15"/>
        <v>192</v>
      </c>
      <c r="B237" s="150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H237" s="10"/>
      <c r="BI237" s="32"/>
      <c r="BJ237" s="11"/>
      <c r="BL237" s="41"/>
    </row>
    <row r="238" spans="1:64" x14ac:dyDescent="0.25">
      <c r="A238">
        <f t="shared" si="15"/>
        <v>193</v>
      </c>
      <c r="B238" s="150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  <c r="BH238" s="10"/>
      <c r="BI238" s="32"/>
      <c r="BJ238" s="11"/>
      <c r="BL238" s="41"/>
    </row>
    <row r="239" spans="1:64" x14ac:dyDescent="0.25">
      <c r="A239">
        <f t="shared" si="15"/>
        <v>194</v>
      </c>
      <c r="B239" s="150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  <c r="BH239" s="10"/>
      <c r="BI239" s="32"/>
      <c r="BJ239" s="11"/>
    </row>
    <row r="240" spans="1:64" x14ac:dyDescent="0.25">
      <c r="A240">
        <f t="shared" si="15"/>
        <v>195</v>
      </c>
      <c r="B240" s="150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  <c r="BH240" s="10"/>
      <c r="BI240" s="32"/>
      <c r="BJ240" s="11"/>
    </row>
    <row r="241" spans="1:62" x14ac:dyDescent="0.25">
      <c r="A241">
        <f t="shared" si="15"/>
        <v>196</v>
      </c>
      <c r="B241" s="150"/>
      <c r="C241" s="10"/>
      <c r="D241" s="32"/>
      <c r="E241" s="11"/>
      <c r="F241" s="10"/>
      <c r="G241" s="32"/>
      <c r="H241" s="11"/>
      <c r="I241" s="10"/>
      <c r="J241" s="32"/>
      <c r="K241" s="11"/>
      <c r="L241" s="10"/>
      <c r="M241" s="32"/>
      <c r="N241" s="11"/>
      <c r="O241" s="10"/>
      <c r="P241" s="32"/>
      <c r="Q241" s="11"/>
      <c r="R241" s="10"/>
      <c r="S241" s="32"/>
      <c r="T241" s="11"/>
      <c r="U241" s="10"/>
      <c r="V241" s="32"/>
      <c r="W241" s="11"/>
      <c r="X241" s="10"/>
      <c r="Y241" s="32"/>
      <c r="Z241" s="11"/>
      <c r="AA241" s="10"/>
      <c r="AB241" s="32"/>
      <c r="AC241" s="11"/>
      <c r="AD241" s="10"/>
      <c r="AE241" s="32"/>
      <c r="AF241" s="11"/>
      <c r="AG241" s="10"/>
      <c r="AH241" s="32"/>
      <c r="AI241" s="11"/>
      <c r="AJ241" s="10"/>
      <c r="AK241" s="32"/>
      <c r="AL241" s="11"/>
      <c r="AM241" s="10"/>
      <c r="AN241" s="32"/>
      <c r="AO241" s="11"/>
      <c r="AP241" s="10"/>
      <c r="AQ241" s="32"/>
      <c r="AR241" s="11"/>
      <c r="AS241" s="10"/>
      <c r="AT241" s="32"/>
      <c r="AU241" s="11"/>
      <c r="AV241" s="10"/>
      <c r="AW241" s="32"/>
      <c r="AX241" s="11"/>
      <c r="AY241" s="10"/>
      <c r="AZ241" s="32"/>
      <c r="BA241" s="11"/>
      <c r="BB241" s="10"/>
      <c r="BC241" s="32"/>
      <c r="BD241" s="11"/>
      <c r="BE241" s="10"/>
      <c r="BF241" s="32"/>
      <c r="BG241" s="11"/>
      <c r="BH241" s="10"/>
      <c r="BI241" s="32"/>
      <c r="BJ241" s="11"/>
    </row>
  </sheetData>
  <sortState xmlns:xlrd2="http://schemas.microsoft.com/office/spreadsheetml/2017/richdata2" ref="B5:G16">
    <sortCondition descending="1" ref="G5:G24"/>
  </sortState>
  <mergeCells count="21">
    <mergeCell ref="AS44:AU44"/>
    <mergeCell ref="AV44:AX44"/>
    <mergeCell ref="AY44:BA44"/>
    <mergeCell ref="BB44:BD44"/>
    <mergeCell ref="BE44:BG44"/>
    <mergeCell ref="BM45:BN45"/>
    <mergeCell ref="AJ44:AL44"/>
    <mergeCell ref="C44:E44"/>
    <mergeCell ref="F44:H44"/>
    <mergeCell ref="I44:K44"/>
    <mergeCell ref="L44:N44"/>
    <mergeCell ref="O44:Q44"/>
    <mergeCell ref="R44:T44"/>
    <mergeCell ref="U44:W44"/>
    <mergeCell ref="X44:Z44"/>
    <mergeCell ref="AA44:AC44"/>
    <mergeCell ref="AD44:AF44"/>
    <mergeCell ref="AG44:AI44"/>
    <mergeCell ref="BH44:BJ44"/>
    <mergeCell ref="AM44:AO44"/>
    <mergeCell ref="AP44:AR4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A1BB6-6D23-4397-8121-E35A0F557103}">
  <sheetPr codeName="Hoja42"/>
  <dimension ref="A1:BO240"/>
  <sheetViews>
    <sheetView workbookViewId="0"/>
  </sheetViews>
  <sheetFormatPr baseColWidth="10" defaultColWidth="11.54296875" defaultRowHeight="12.5" x14ac:dyDescent="0.25"/>
  <cols>
    <col min="1" max="1" width="5" customWidth="1"/>
    <col min="3" max="3" width="6" customWidth="1"/>
    <col min="4" max="4" width="5.453125" customWidth="1"/>
    <col min="5" max="5" width="4.1796875" customWidth="1"/>
    <col min="6" max="6" width="4.26953125" customWidth="1"/>
    <col min="7" max="7" width="5.54296875" customWidth="1"/>
    <col min="8" max="8" width="3.81640625" customWidth="1"/>
    <col min="9" max="9" width="5.26953125" customWidth="1"/>
    <col min="10" max="10" width="4.81640625" customWidth="1"/>
    <col min="11" max="11" width="4.7265625" customWidth="1"/>
    <col min="12" max="12" width="5.26953125" customWidth="1"/>
    <col min="13" max="13" width="4.7265625" customWidth="1"/>
    <col min="14" max="14" width="3.453125" customWidth="1"/>
    <col min="15" max="15" width="4.7265625" customWidth="1"/>
    <col min="16" max="16" width="4.26953125" customWidth="1"/>
    <col min="17" max="17" width="4.453125" customWidth="1"/>
    <col min="18" max="18" width="5.1796875" customWidth="1"/>
    <col min="19" max="20" width="3.453125" customWidth="1"/>
    <col min="21" max="21" width="5.26953125" customWidth="1"/>
    <col min="22" max="22" width="4.54296875" customWidth="1"/>
    <col min="23" max="23" width="5.1796875" customWidth="1"/>
    <col min="24" max="24" width="4.26953125" customWidth="1"/>
    <col min="25" max="25" width="4.54296875" customWidth="1"/>
    <col min="26" max="26" width="3.453125" customWidth="1"/>
    <col min="27" max="28" width="4.453125" customWidth="1"/>
    <col min="29" max="29" width="4.453125" bestFit="1" customWidth="1"/>
    <col min="30" max="31" width="3.453125" customWidth="1"/>
    <col min="32" max="32" width="4.453125" customWidth="1"/>
    <col min="33" max="33" width="4" customWidth="1"/>
    <col min="34" max="34" width="3.7265625" customWidth="1"/>
    <col min="35" max="35" width="4.1796875" customWidth="1"/>
    <col min="36" max="36" width="5" customWidth="1"/>
    <col min="37" max="38" width="3.453125" customWidth="1"/>
    <col min="39" max="39" width="5.1796875" customWidth="1"/>
    <col min="40" max="40" width="3.453125" customWidth="1"/>
    <col min="41" max="41" width="4.1796875" customWidth="1"/>
    <col min="42" max="42" width="4" customWidth="1"/>
    <col min="43" max="43" width="4.1796875" customWidth="1"/>
    <col min="44" max="44" width="4.453125" customWidth="1"/>
    <col min="45" max="45" width="4" customWidth="1"/>
    <col min="46" max="47" width="4.453125" customWidth="1"/>
    <col min="48" max="48" width="5" customWidth="1"/>
    <col min="49" max="49" width="4.1796875" customWidth="1"/>
    <col min="50" max="50" width="4.7265625" bestFit="1" customWidth="1"/>
    <col min="51" max="51" width="3.81640625" customWidth="1"/>
    <col min="52" max="52" width="3.453125" customWidth="1"/>
    <col min="53" max="54" width="4" customWidth="1"/>
    <col min="55" max="58" width="3.453125" customWidth="1"/>
    <col min="59" max="59" width="4.1796875" customWidth="1"/>
    <col min="60" max="60" width="11.453125" style="24" customWidth="1"/>
    <col min="61" max="66" width="6.1796875" customWidth="1"/>
  </cols>
  <sheetData>
    <row r="1" spans="1:62" ht="13" x14ac:dyDescent="0.3">
      <c r="A1" s="5" t="s">
        <v>196</v>
      </c>
      <c r="B1" s="52"/>
    </row>
    <row r="2" spans="1:62" x14ac:dyDescent="0.25">
      <c r="A2" t="s">
        <v>10</v>
      </c>
      <c r="R2" s="30"/>
    </row>
    <row r="3" spans="1:62" ht="13" thickBot="1" x14ac:dyDescent="0.3">
      <c r="A3">
        <f>+GENERAL!B6</f>
        <v>12</v>
      </c>
      <c r="C3" s="41">
        <f>SUM(C5:C8)</f>
        <v>-10</v>
      </c>
      <c r="R3" s="30"/>
    </row>
    <row r="4" spans="1:62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J4" s="101"/>
    </row>
    <row r="5" spans="1:62" ht="14" thickBot="1" x14ac:dyDescent="0.35">
      <c r="A5" s="149">
        <v>1</v>
      </c>
      <c r="B5" s="23" t="s">
        <v>1</v>
      </c>
      <c r="C5" s="44">
        <f>+I$40</f>
        <v>20</v>
      </c>
      <c r="D5" s="48">
        <f>+I$41</f>
        <v>28</v>
      </c>
      <c r="E5" s="45">
        <f>+J$40</f>
        <v>4</v>
      </c>
      <c r="F5" s="18">
        <f>+I$26</f>
        <v>0</v>
      </c>
      <c r="G5" s="198">
        <f t="shared" ref="G5:G23" si="0">IF(E5&lt;A$3/2,-1,1)*800+C5+D5/1000</f>
        <v>-779.97199999999998</v>
      </c>
      <c r="H5" s="30"/>
      <c r="Z5" s="125"/>
      <c r="BJ5" s="101"/>
    </row>
    <row r="6" spans="1:62" ht="14" thickBot="1" x14ac:dyDescent="0.35">
      <c r="A6" s="149">
        <v>2</v>
      </c>
      <c r="B6" s="239" t="s">
        <v>140</v>
      </c>
      <c r="C6" s="44">
        <f>+F$40</f>
        <v>0</v>
      </c>
      <c r="D6" s="48">
        <f>+F$41</f>
        <v>-10</v>
      </c>
      <c r="E6" s="45">
        <f>+G$40</f>
        <v>4</v>
      </c>
      <c r="F6" s="18">
        <f>+F$26</f>
        <v>0</v>
      </c>
      <c r="G6" s="198">
        <f t="shared" si="0"/>
        <v>-800.01</v>
      </c>
      <c r="H6" s="30"/>
      <c r="J6" s="24"/>
      <c r="Z6" s="125"/>
      <c r="BJ6" s="101"/>
    </row>
    <row r="7" spans="1:62" ht="14" thickBot="1" x14ac:dyDescent="0.35">
      <c r="A7" s="149">
        <v>3</v>
      </c>
      <c r="B7" s="239" t="s">
        <v>141</v>
      </c>
      <c r="C7" s="44">
        <f>+AJ$40</f>
        <v>-40</v>
      </c>
      <c r="D7" s="48">
        <f>+AJ$41</f>
        <v>-30</v>
      </c>
      <c r="E7" s="45">
        <f>+AK$40</f>
        <v>4</v>
      </c>
      <c r="F7" s="18">
        <f>+AJ$26</f>
        <v>0</v>
      </c>
      <c r="G7" s="198">
        <f t="shared" si="0"/>
        <v>-840.03</v>
      </c>
      <c r="H7" s="30"/>
      <c r="Z7" s="125"/>
      <c r="BJ7" s="101"/>
    </row>
    <row r="8" spans="1:62" ht="14" thickBot="1" x14ac:dyDescent="0.35">
      <c r="A8" s="149">
        <v>4</v>
      </c>
      <c r="B8" s="161" t="s">
        <v>129</v>
      </c>
      <c r="C8" s="44">
        <f>+AA$40</f>
        <v>10</v>
      </c>
      <c r="D8" s="48">
        <f>+AA$41</f>
        <v>10</v>
      </c>
      <c r="E8" s="45">
        <f>+AB$40</f>
        <v>3</v>
      </c>
      <c r="F8" s="18">
        <f>+AA$26</f>
        <v>0</v>
      </c>
      <c r="G8" s="198">
        <f t="shared" si="0"/>
        <v>-789.99</v>
      </c>
      <c r="H8" s="30"/>
      <c r="Z8" s="125"/>
      <c r="BJ8" s="101"/>
    </row>
    <row r="9" spans="1:62" ht="13.5" thickBot="1" x14ac:dyDescent="0.35">
      <c r="A9" s="149">
        <v>5</v>
      </c>
      <c r="B9" s="239" t="s">
        <v>271</v>
      </c>
      <c r="C9" s="44">
        <f>+AY$40</f>
        <v>10</v>
      </c>
      <c r="D9" s="48">
        <f>+AY$41</f>
        <v>2</v>
      </c>
      <c r="E9" s="45">
        <f>+AZ$40</f>
        <v>1</v>
      </c>
      <c r="F9" s="18">
        <f>+AY$26</f>
        <v>0</v>
      </c>
      <c r="G9" s="198">
        <f t="shared" si="0"/>
        <v>-789.99800000000005</v>
      </c>
      <c r="H9" s="30"/>
      <c r="Z9" s="125"/>
    </row>
    <row r="10" spans="1:62" ht="13.5" hidden="1" thickBot="1" x14ac:dyDescent="0.35">
      <c r="A10" s="149">
        <v>6</v>
      </c>
      <c r="B10" s="23" t="s">
        <v>93</v>
      </c>
      <c r="C10" s="44">
        <f>+AV$40</f>
        <v>-100000000</v>
      </c>
      <c r="D10" s="48">
        <f>+AV$41</f>
        <v>1</v>
      </c>
      <c r="E10" s="45">
        <f>+AW$40</f>
        <v>0</v>
      </c>
      <c r="F10" s="18">
        <f>+AV$26</f>
        <v>0</v>
      </c>
      <c r="G10" s="198">
        <f t="shared" si="0"/>
        <v>-100000799.999</v>
      </c>
      <c r="H10" s="30"/>
      <c r="Z10" s="125"/>
    </row>
    <row r="11" spans="1:62" ht="13.5" hidden="1" thickBot="1" x14ac:dyDescent="0.35">
      <c r="A11" s="149">
        <v>7</v>
      </c>
      <c r="B11" s="23" t="s">
        <v>62</v>
      </c>
      <c r="C11" s="44">
        <f>+AS$40</f>
        <v>-100000000</v>
      </c>
      <c r="D11" s="48">
        <f>+AS$41</f>
        <v>1</v>
      </c>
      <c r="E11" s="45">
        <f>+AT$40</f>
        <v>0</v>
      </c>
      <c r="F11" s="18">
        <f>+AS$26</f>
        <v>0</v>
      </c>
      <c r="G11" s="198">
        <f t="shared" si="0"/>
        <v>-100000799.999</v>
      </c>
      <c r="H11" s="30"/>
      <c r="Z11" s="125" t="s">
        <v>69</v>
      </c>
    </row>
    <row r="12" spans="1:62" ht="13" hidden="1" thickBot="1" x14ac:dyDescent="0.3">
      <c r="A12" s="149">
        <v>8</v>
      </c>
      <c r="B12" s="161" t="s">
        <v>130</v>
      </c>
      <c r="C12" s="44">
        <f>+AP$40</f>
        <v>-100000000</v>
      </c>
      <c r="D12" s="48">
        <f>+AP$41</f>
        <v>1</v>
      </c>
      <c r="E12" s="45">
        <f>+AQ$40</f>
        <v>0</v>
      </c>
      <c r="F12" s="18">
        <f>+AP$26</f>
        <v>0</v>
      </c>
      <c r="G12" s="198">
        <f t="shared" si="0"/>
        <v>-100000799.999</v>
      </c>
      <c r="H12" s="30"/>
    </row>
    <row r="13" spans="1:62" ht="13" hidden="1" thickBot="1" x14ac:dyDescent="0.3">
      <c r="A13" s="149">
        <v>9</v>
      </c>
      <c r="B13" s="239" t="s">
        <v>139</v>
      </c>
      <c r="C13" s="44">
        <f>+AG$40</f>
        <v>-100000000</v>
      </c>
      <c r="D13" s="48">
        <f>+AG$41</f>
        <v>1</v>
      </c>
      <c r="E13" s="45">
        <f>+AH$40</f>
        <v>0</v>
      </c>
      <c r="F13" s="18">
        <f>+AG$26</f>
        <v>0</v>
      </c>
      <c r="G13" s="198">
        <f t="shared" si="0"/>
        <v>-100000799.999</v>
      </c>
      <c r="H13" s="30"/>
    </row>
    <row r="14" spans="1:62" ht="13" hidden="1" thickBot="1" x14ac:dyDescent="0.3">
      <c r="A14" s="149">
        <v>10</v>
      </c>
      <c r="B14" s="239" t="s">
        <v>156</v>
      </c>
      <c r="C14" s="44">
        <f>+C$40</f>
        <v>-100000000</v>
      </c>
      <c r="D14" s="48">
        <f>+C$41</f>
        <v>1</v>
      </c>
      <c r="E14" s="46">
        <f>+D$40</f>
        <v>0</v>
      </c>
      <c r="F14" s="18">
        <f>+C$26</f>
        <v>0</v>
      </c>
      <c r="G14" s="198">
        <f t="shared" si="0"/>
        <v>-100000799.999</v>
      </c>
      <c r="H14" s="30"/>
    </row>
    <row r="15" spans="1:62" ht="13.5" hidden="1" thickBot="1" x14ac:dyDescent="0.35">
      <c r="A15" s="149">
        <v>11</v>
      </c>
      <c r="B15" s="239" t="s">
        <v>132</v>
      </c>
      <c r="C15" s="44">
        <f>+O$40</f>
        <v>-100000000</v>
      </c>
      <c r="D15" s="48">
        <f>+O$41</f>
        <v>1</v>
      </c>
      <c r="E15" s="45">
        <f>+P$40</f>
        <v>0</v>
      </c>
      <c r="F15" s="18">
        <f>+O$26</f>
        <v>0</v>
      </c>
      <c r="G15" s="198">
        <f t="shared" si="0"/>
        <v>-100000799.999</v>
      </c>
      <c r="AE15" s="43"/>
      <c r="AQ15" s="73"/>
    </row>
    <row r="16" spans="1:62" ht="13" hidden="1" thickBot="1" x14ac:dyDescent="0.3">
      <c r="A16" s="149">
        <v>12</v>
      </c>
      <c r="B16" s="23" t="s">
        <v>9</v>
      </c>
      <c r="C16" s="44">
        <f>+U$40</f>
        <v>-100000000</v>
      </c>
      <c r="D16" s="48">
        <f>+U$41</f>
        <v>1</v>
      </c>
      <c r="E16" s="45">
        <f>+V$40</f>
        <v>0</v>
      </c>
      <c r="F16" s="18">
        <f>+U$26</f>
        <v>0</v>
      </c>
      <c r="G16" s="198">
        <f t="shared" si="0"/>
        <v>-100000799.999</v>
      </c>
    </row>
    <row r="17" spans="1:58" ht="13" hidden="1" thickBot="1" x14ac:dyDescent="0.3">
      <c r="A17" s="149">
        <v>13</v>
      </c>
      <c r="B17" s="23" t="s">
        <v>119</v>
      </c>
      <c r="C17" s="44">
        <f>+AM$40</f>
        <v>-100000000</v>
      </c>
      <c r="D17" s="48">
        <f>+AM$41</f>
        <v>1</v>
      </c>
      <c r="E17" s="45">
        <f>+AN$40</f>
        <v>0</v>
      </c>
      <c r="F17" s="18">
        <f>+AM$26</f>
        <v>0</v>
      </c>
      <c r="G17" s="198">
        <f t="shared" si="0"/>
        <v>-100000799.999</v>
      </c>
    </row>
    <row r="18" spans="1:58" ht="13" hidden="1" thickBot="1" x14ac:dyDescent="0.3">
      <c r="A18" s="149">
        <v>14</v>
      </c>
      <c r="B18" s="23" t="s">
        <v>135</v>
      </c>
      <c r="C18" s="44">
        <f>+L$40</f>
        <v>-100000000</v>
      </c>
      <c r="D18" s="48">
        <f>+L$41</f>
        <v>1</v>
      </c>
      <c r="E18" s="45">
        <f>+M$40</f>
        <v>0</v>
      </c>
      <c r="F18" s="18">
        <f>+L$26</f>
        <v>0</v>
      </c>
      <c r="G18" s="198">
        <f t="shared" si="0"/>
        <v>-100000799.999</v>
      </c>
    </row>
    <row r="19" spans="1:58" ht="13" hidden="1" thickBot="1" x14ac:dyDescent="0.3">
      <c r="A19" s="149">
        <v>15</v>
      </c>
      <c r="B19" s="23" t="s">
        <v>43</v>
      </c>
      <c r="C19" s="44">
        <f>+X$40</f>
        <v>-100000000</v>
      </c>
      <c r="D19" s="48">
        <f>+X$41</f>
        <v>1</v>
      </c>
      <c r="E19" s="45">
        <f>+Y$40</f>
        <v>0</v>
      </c>
      <c r="F19" s="18">
        <f>+X$26</f>
        <v>0</v>
      </c>
      <c r="G19" s="198">
        <f t="shared" si="0"/>
        <v>-100000799.999</v>
      </c>
    </row>
    <row r="20" spans="1:58" ht="13" hidden="1" thickBot="1" x14ac:dyDescent="0.3">
      <c r="A20" s="149">
        <v>16</v>
      </c>
      <c r="B20" s="239" t="s">
        <v>152</v>
      </c>
      <c r="C20" s="44">
        <f>+AD$40</f>
        <v>-100000000</v>
      </c>
      <c r="D20" s="48">
        <f>+AD$41</f>
        <v>1</v>
      </c>
      <c r="E20" s="45">
        <f>+AE$40</f>
        <v>0</v>
      </c>
      <c r="F20" s="18">
        <f>+AD$26</f>
        <v>0</v>
      </c>
      <c r="G20" s="198">
        <f t="shared" si="0"/>
        <v>-100000799.999</v>
      </c>
    </row>
    <row r="21" spans="1:58" ht="13" hidden="1" thickBot="1" x14ac:dyDescent="0.3">
      <c r="A21" s="149">
        <v>17</v>
      </c>
      <c r="B21" s="23" t="s">
        <v>6</v>
      </c>
      <c r="C21" s="44">
        <f>+R$40</f>
        <v>-100000000</v>
      </c>
      <c r="D21" s="48">
        <f>+R$41</f>
        <v>1</v>
      </c>
      <c r="E21" s="45">
        <f>+S$40</f>
        <v>0</v>
      </c>
      <c r="F21" s="18">
        <f>+R$26</f>
        <v>0</v>
      </c>
      <c r="G21" s="198">
        <f t="shared" si="0"/>
        <v>-100000799.999</v>
      </c>
    </row>
    <row r="22" spans="1:58" ht="13" hidden="1" thickBot="1" x14ac:dyDescent="0.3">
      <c r="A22" s="149">
        <v>18</v>
      </c>
      <c r="B22" s="239" t="s">
        <v>54</v>
      </c>
      <c r="C22" s="44">
        <f>+BE$40</f>
        <v>-100000000</v>
      </c>
      <c r="D22" s="48">
        <f>+BE$41</f>
        <v>1</v>
      </c>
      <c r="E22" s="45">
        <f>+BF$40</f>
        <v>0</v>
      </c>
      <c r="F22" s="18">
        <f>+BE$26</f>
        <v>0</v>
      </c>
      <c r="G22" s="198">
        <f t="shared" si="0"/>
        <v>-100000799.999</v>
      </c>
    </row>
    <row r="23" spans="1:58" ht="13" hidden="1" thickBot="1" x14ac:dyDescent="0.3">
      <c r="A23" s="149">
        <v>19</v>
      </c>
      <c r="B23" s="23" t="s">
        <v>144</v>
      </c>
      <c r="C23" s="44">
        <f>+BB$40</f>
        <v>-100000000</v>
      </c>
      <c r="D23" s="48">
        <f>+BB$41</f>
        <v>1</v>
      </c>
      <c r="E23" s="45">
        <f>+BC$40</f>
        <v>0</v>
      </c>
      <c r="F23" s="18">
        <f>+BB$26</f>
        <v>0</v>
      </c>
      <c r="G23" s="198">
        <f t="shared" si="0"/>
        <v>-100000799.999</v>
      </c>
      <c r="AI23" s="61"/>
      <c r="AU23" s="61"/>
    </row>
    <row r="24" spans="1:58" x14ac:dyDescent="0.25">
      <c r="A24" s="16"/>
      <c r="G24" s="198"/>
    </row>
    <row r="25" spans="1:58" x14ac:dyDescent="0.25">
      <c r="A25" s="16"/>
    </row>
    <row r="26" spans="1:58" hidden="1" x14ac:dyDescent="0.25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idden="1" x14ac:dyDescent="0.25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idden="1" x14ac:dyDescent="0.25">
      <c r="C28">
        <f>MAX(C29:C33)</f>
        <v>0</v>
      </c>
      <c r="D28">
        <f>+D40</f>
        <v>0</v>
      </c>
      <c r="F28">
        <f>MAX(F29:F33)</f>
        <v>0</v>
      </c>
      <c r="G28">
        <f>+G40</f>
        <v>4</v>
      </c>
      <c r="I28">
        <f>MAX(I29:I33)</f>
        <v>0</v>
      </c>
      <c r="J28">
        <f>+J40</f>
        <v>4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3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4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1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idden="1" x14ac:dyDescent="0.25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 x14ac:dyDescent="0.25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 x14ac:dyDescent="0.25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 x14ac:dyDescent="0.25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 x14ac:dyDescent="0.25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 x14ac:dyDescent="0.25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 x14ac:dyDescent="0.25">
      <c r="C35">
        <f>SUM(C36:C38)</f>
        <v>-999999900</v>
      </c>
      <c r="F35">
        <f>SUM(F36:F38)</f>
        <v>-1000000996</v>
      </c>
      <c r="I35">
        <f>SUM(I36:I38)</f>
        <v>-999997196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-999998997</v>
      </c>
      <c r="AD35">
        <f>SUM(AD36:AD38)</f>
        <v>-999999900</v>
      </c>
      <c r="AG35">
        <f>SUM(AG36:AG38)</f>
        <v>-999999900</v>
      </c>
      <c r="AJ35">
        <f>SUM(AJ36:AJ38)</f>
        <v>-1000002996</v>
      </c>
      <c r="AM35">
        <f>SUM(AM36:AM38)</f>
        <v>-999999900</v>
      </c>
      <c r="AP35" s="199">
        <f>SUM(AP36:AP38)</f>
        <v>-999999900</v>
      </c>
      <c r="AS35">
        <f>SUM(AS36:AS38)</f>
        <v>-999999900</v>
      </c>
      <c r="AV35">
        <f>SUM(AV36:AV38)</f>
        <v>-999999900</v>
      </c>
      <c r="AY35">
        <f>SUM(AY36:AY38)</f>
        <v>-999999799</v>
      </c>
      <c r="BB35">
        <f>SUM(BB36:BB38)</f>
        <v>-9999900</v>
      </c>
      <c r="BE35">
        <f>SUM(BE36:BE38)</f>
        <v>-9999900</v>
      </c>
    </row>
    <row r="36" spans="1:67" hidden="1" x14ac:dyDescent="0.25">
      <c r="C36">
        <f>+D40</f>
        <v>0</v>
      </c>
      <c r="F36">
        <f>+G40</f>
        <v>4</v>
      </c>
      <c r="I36">
        <f>+J40</f>
        <v>4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3</v>
      </c>
      <c r="AD36">
        <f>+AE40</f>
        <v>0</v>
      </c>
      <c r="AG36">
        <f>+AH40</f>
        <v>0</v>
      </c>
      <c r="AJ36">
        <f>+AK40</f>
        <v>4</v>
      </c>
      <c r="AM36">
        <f>+AN40</f>
        <v>0</v>
      </c>
      <c r="AP36">
        <f>+AQ40</f>
        <v>0</v>
      </c>
      <c r="AS36">
        <f>+AT40</f>
        <v>0</v>
      </c>
      <c r="AV36">
        <f>+AW40</f>
        <v>0</v>
      </c>
      <c r="AY36">
        <f>+AZ40</f>
        <v>1</v>
      </c>
      <c r="BB36">
        <f>+BC40</f>
        <v>0</v>
      </c>
      <c r="BE36">
        <f>+BF40</f>
        <v>0</v>
      </c>
    </row>
    <row r="37" spans="1:67" hidden="1" x14ac:dyDescent="0.25">
      <c r="C37">
        <f>+C41*100</f>
        <v>100</v>
      </c>
      <c r="F37">
        <f>+F41*100</f>
        <v>-1000</v>
      </c>
      <c r="I37">
        <f>+I41*100</f>
        <v>2800</v>
      </c>
      <c r="L37">
        <f>+L41*100</f>
        <v>100</v>
      </c>
      <c r="O37">
        <f>+O41*100</f>
        <v>100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1000</v>
      </c>
      <c r="AD37">
        <f>+AD41*100</f>
        <v>100</v>
      </c>
      <c r="AG37">
        <f>+AG41*100</f>
        <v>100</v>
      </c>
      <c r="AJ37">
        <f>+AJ41*100</f>
        <v>-3000</v>
      </c>
      <c r="AM37">
        <f>+AM41*100</f>
        <v>100</v>
      </c>
      <c r="AP37">
        <f>+AP41*100</f>
        <v>100</v>
      </c>
      <c r="AS37">
        <f>+AS41*100</f>
        <v>100</v>
      </c>
      <c r="AV37">
        <f>+AV41*100</f>
        <v>100</v>
      </c>
      <c r="AY37">
        <f>+AY41*100</f>
        <v>200</v>
      </c>
      <c r="BB37">
        <f>+BB41*100</f>
        <v>100</v>
      </c>
      <c r="BE37">
        <f>+BE41*100</f>
        <v>100</v>
      </c>
    </row>
    <row r="38" spans="1:67" hidden="1" x14ac:dyDescent="0.25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x14ac:dyDescent="0.25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  <c r="BH39" s="41"/>
    </row>
    <row r="40" spans="1:67" hidden="1" x14ac:dyDescent="0.25">
      <c r="C40" s="2">
        <f>IF(SUM(C45:C240)&lt;-1000,-100000000,SUM(C45:C240))</f>
        <v>-100000000</v>
      </c>
      <c r="D40" s="2">
        <f>COUNT(D45:D240)</f>
        <v>0</v>
      </c>
      <c r="E40" s="2"/>
      <c r="F40" s="2">
        <f>IF(SUM(F45:F240)&lt;-1000,-100000000,SUM(F45:F240))</f>
        <v>0</v>
      </c>
      <c r="G40" s="2">
        <f>COUNT(G45:G240)</f>
        <v>4</v>
      </c>
      <c r="H40" s="2"/>
      <c r="I40" s="2">
        <f>IF(SUM(I45:I240)&lt;-1000,-100000000,SUM(I45:I240))</f>
        <v>20</v>
      </c>
      <c r="J40" s="2">
        <f>COUNT(J45:J240)</f>
        <v>4</v>
      </c>
      <c r="K40" s="2"/>
      <c r="L40" s="2">
        <f>IF(SUM(L45:L240)&lt;-1000,-100000000,SUM(L45:L240))</f>
        <v>-100000000</v>
      </c>
      <c r="M40" s="2">
        <f>COUNT(M45:M240)</f>
        <v>0</v>
      </c>
      <c r="N40" s="2"/>
      <c r="O40" s="2">
        <f>IF(SUM(O45:O240)&lt;-1000,-100000000,SUM(O45:O240))</f>
        <v>-100000000</v>
      </c>
      <c r="P40" s="2">
        <f>COUNT(P45:P240)</f>
        <v>0</v>
      </c>
      <c r="Q40" s="2"/>
      <c r="R40" s="2">
        <f>IF(SUM(R45:R240)&lt;-1000,-100000000,SUM(R45:R240))</f>
        <v>-100000000</v>
      </c>
      <c r="S40" s="2">
        <f>COUNT(S45:S240)</f>
        <v>0</v>
      </c>
      <c r="T40" s="2"/>
      <c r="U40" s="2">
        <f>IF(SUM(U45:U240)&lt;-1000,-100000000,SUM(U45:U240))</f>
        <v>-100000000</v>
      </c>
      <c r="V40" s="2">
        <f>COUNT(V45:V240)</f>
        <v>0</v>
      </c>
      <c r="W40" s="2"/>
      <c r="X40" s="2">
        <f>IF(SUM(X45:X240)&lt;-1000,-100000000,SUM(X45:X240))</f>
        <v>-100000000</v>
      </c>
      <c r="Y40" s="2">
        <f>COUNT(Y45:Y240)</f>
        <v>0</v>
      </c>
      <c r="Z40" s="2"/>
      <c r="AA40" s="2">
        <f>IF(SUM(AA45:AA240)&lt;-1000,-100000000,SUM(AA45:AA240))</f>
        <v>10</v>
      </c>
      <c r="AB40" s="2">
        <f>COUNT(AB45:AB240)</f>
        <v>3</v>
      </c>
      <c r="AC40" s="2"/>
      <c r="AD40" s="2">
        <f>IF(SUM(AD45:AD240)&lt;-1000,-100000000,SUM(AD45:AD240))</f>
        <v>-100000000</v>
      </c>
      <c r="AE40" s="2">
        <f>COUNT(AE45:AE240)</f>
        <v>0</v>
      </c>
      <c r="AF40" s="2"/>
      <c r="AG40" s="2">
        <f>IF(SUM(AG45:AG240)&lt;-1000,-100000000,SUM(AG45:AG240))</f>
        <v>-100000000</v>
      </c>
      <c r="AH40" s="2">
        <f>COUNT(AH45:AH240)</f>
        <v>0</v>
      </c>
      <c r="AI40" s="2"/>
      <c r="AJ40" s="2">
        <f>IF(SUM(AJ45:AJ240)&lt;-1000,-100000000,SUM(AJ45:AJ240))</f>
        <v>-40</v>
      </c>
      <c r="AK40" s="2">
        <f>COUNT(AK45:AK240)</f>
        <v>4</v>
      </c>
      <c r="AL40" s="2"/>
      <c r="AM40" s="2">
        <f>IF(SUM(AM45:AM240)&lt;-1000,-100000000,SUM(AM45:AM240))</f>
        <v>-100000000</v>
      </c>
      <c r="AN40" s="2">
        <f>COUNT(AN45:AN240)</f>
        <v>0</v>
      </c>
      <c r="AO40" s="2"/>
      <c r="AP40" s="2">
        <f>IF(SUM(AP45:AP240)&lt;-1000,-100000000,SUM(AP45:AP240))</f>
        <v>-100000000</v>
      </c>
      <c r="AQ40" s="2">
        <f>COUNT(AQ45:AQ240)</f>
        <v>0</v>
      </c>
      <c r="AR40" s="2"/>
      <c r="AS40" s="2">
        <f>IF(SUM(AS45:AS240)&lt;-1000,-100000000,SUM(AS45:AS240))</f>
        <v>-100000000</v>
      </c>
      <c r="AT40" s="2">
        <f>COUNT(AT45:AT240)</f>
        <v>0</v>
      </c>
      <c r="AU40" s="2"/>
      <c r="AV40" s="2">
        <f>IF(SUM(AV45:AV240)&lt;-1000,-100000000,SUM(AV45:AV240))</f>
        <v>-100000000</v>
      </c>
      <c r="AW40" s="2">
        <f>COUNT(AW45:AW240)</f>
        <v>0</v>
      </c>
      <c r="AX40" s="2"/>
      <c r="AY40" s="2">
        <f>IF(SUM(AY45:AY240)&lt;-1000,-100000000,SUM(AY45:AY240))</f>
        <v>10</v>
      </c>
      <c r="AZ40" s="2">
        <f>COUNT(AZ45:AZ240)</f>
        <v>1</v>
      </c>
      <c r="BA40" s="2"/>
      <c r="BB40" s="2">
        <f>IF(SUM(BB45:BB240)&lt;-1000,-100000000,SUM(BB45:BB240))</f>
        <v>-100000000</v>
      </c>
      <c r="BC40" s="2">
        <f>COUNT(BC45:BC240)</f>
        <v>0</v>
      </c>
      <c r="BD40" s="2"/>
      <c r="BE40" s="2">
        <f>IF(SUM(BE45:BE240)&lt;-1000,-100000000,SUM(BE45:BE240))</f>
        <v>-100000000</v>
      </c>
      <c r="BF40" s="2">
        <f>COUNT(BF45:BF240)</f>
        <v>0</v>
      </c>
      <c r="BG40" s="2"/>
      <c r="BH40" s="25"/>
      <c r="BI40" t="s">
        <v>7</v>
      </c>
    </row>
    <row r="41" spans="1:67" hidden="1" x14ac:dyDescent="0.25">
      <c r="C41" s="2">
        <f>+D41-E41</f>
        <v>1</v>
      </c>
      <c r="D41" s="2">
        <f>SUM(D45:D240)</f>
        <v>0</v>
      </c>
      <c r="E41" s="2">
        <f>SUM(E45:E240)</f>
        <v>-1</v>
      </c>
      <c r="F41" s="2">
        <f>+G41-H41</f>
        <v>-10</v>
      </c>
      <c r="G41" s="2">
        <f>SUM(G45:G240)</f>
        <v>92</v>
      </c>
      <c r="H41" s="2">
        <f>SUM(H45:H240)</f>
        <v>102</v>
      </c>
      <c r="I41" s="2">
        <f>+J41-K41</f>
        <v>28</v>
      </c>
      <c r="J41" s="2">
        <f>SUM(J45:J240)</f>
        <v>111</v>
      </c>
      <c r="K41" s="2">
        <f>SUM(K45:K240)</f>
        <v>83</v>
      </c>
      <c r="L41" s="2">
        <f>+M41-N41</f>
        <v>1</v>
      </c>
      <c r="M41" s="2">
        <f>SUM(M45:M240)</f>
        <v>0</v>
      </c>
      <c r="N41" s="2">
        <f>SUM(N45:N240)</f>
        <v>-1</v>
      </c>
      <c r="O41" s="2">
        <f>+P41-Q41</f>
        <v>1</v>
      </c>
      <c r="P41" s="2">
        <f>SUM(P45:P240)</f>
        <v>0</v>
      </c>
      <c r="Q41" s="2">
        <f>SUM(Q45:Q240)</f>
        <v>-1</v>
      </c>
      <c r="R41" s="2">
        <f>+S41-T41</f>
        <v>1</v>
      </c>
      <c r="S41" s="2">
        <f>SUM(S45:S240)</f>
        <v>0</v>
      </c>
      <c r="T41" s="2">
        <f>SUM(T45:T240)</f>
        <v>-1</v>
      </c>
      <c r="U41" s="2">
        <f>+V41-W41</f>
        <v>1</v>
      </c>
      <c r="V41" s="2">
        <f>SUM(V45:V240)</f>
        <v>0</v>
      </c>
      <c r="W41" s="2">
        <f>SUM(W45:W240)</f>
        <v>-1</v>
      </c>
      <c r="X41" s="2">
        <f>+Y41-Z41</f>
        <v>1</v>
      </c>
      <c r="Y41" s="2">
        <f>SUM(Y45:Y240)</f>
        <v>0</v>
      </c>
      <c r="Z41" s="2">
        <f>SUM(Z45:Z240)</f>
        <v>-1</v>
      </c>
      <c r="AA41" s="2">
        <f>+AB41-AC41</f>
        <v>10</v>
      </c>
      <c r="AB41" s="2">
        <f>SUM(AB45:AB240)</f>
        <v>75</v>
      </c>
      <c r="AC41" s="2">
        <f>SUM(AC45:AC240)</f>
        <v>65</v>
      </c>
      <c r="AD41" s="2">
        <f>+AE41-AF41</f>
        <v>1</v>
      </c>
      <c r="AE41" s="2">
        <f>SUM(AE45:AE240)</f>
        <v>0</v>
      </c>
      <c r="AF41" s="2">
        <f>SUM(AF45:AF240)</f>
        <v>-1</v>
      </c>
      <c r="AG41" s="2">
        <f>+AH41-AI41</f>
        <v>1</v>
      </c>
      <c r="AH41" s="2">
        <f>SUM(AH45:AH240)</f>
        <v>0</v>
      </c>
      <c r="AI41" s="2">
        <f>SUM(AI45:AI240)</f>
        <v>-1</v>
      </c>
      <c r="AJ41" s="2">
        <f>+AK41-AL41</f>
        <v>-30</v>
      </c>
      <c r="AK41" s="2">
        <f>SUM(AK45:AK240)</f>
        <v>82</v>
      </c>
      <c r="AL41" s="2">
        <f>SUM(AL45:AL240)</f>
        <v>112</v>
      </c>
      <c r="AM41" s="2">
        <f>+AN41-AO41</f>
        <v>1</v>
      </c>
      <c r="AN41" s="2">
        <f>SUM(AN45:AN240)</f>
        <v>0</v>
      </c>
      <c r="AO41" s="2">
        <f>SUM(AO45:AO240)</f>
        <v>-1</v>
      </c>
      <c r="AP41" s="2">
        <f>+AQ41-AR41</f>
        <v>1</v>
      </c>
      <c r="AQ41" s="2">
        <f>SUM(AQ45:AQ240)</f>
        <v>0</v>
      </c>
      <c r="AR41" s="2">
        <f>SUM(AR45:AR240)</f>
        <v>-1</v>
      </c>
      <c r="AS41" s="2">
        <f>+AT41-AU41</f>
        <v>1</v>
      </c>
      <c r="AT41" s="2">
        <f>SUM(AT45:AT240)</f>
        <v>0</v>
      </c>
      <c r="AU41" s="2">
        <f>SUM(AU45:AU240)</f>
        <v>-1</v>
      </c>
      <c r="AV41" s="2">
        <f>+AW41-AX41</f>
        <v>1</v>
      </c>
      <c r="AW41" s="2">
        <f>SUM(AW45:AW240)</f>
        <v>0</v>
      </c>
      <c r="AX41" s="2">
        <f>SUM(AX45:AX240)</f>
        <v>-1</v>
      </c>
      <c r="AY41" s="2">
        <f>+AZ41-BA41</f>
        <v>2</v>
      </c>
      <c r="AZ41" s="2">
        <f>SUM(AZ45:AZ240)</f>
        <v>28</v>
      </c>
      <c r="BA41" s="2">
        <f>SUM(BA45:BA240)</f>
        <v>26</v>
      </c>
      <c r="BB41" s="2">
        <f>+BC41-BD41</f>
        <v>1</v>
      </c>
      <c r="BC41" s="2">
        <f>SUM(BC45:BC240)</f>
        <v>0</v>
      </c>
      <c r="BD41" s="2">
        <f>SUM(BD45:BD240)</f>
        <v>-1</v>
      </c>
      <c r="BE41" s="2">
        <f>+BF41-BG41</f>
        <v>1</v>
      </c>
      <c r="BF41" s="2">
        <f>SUM(BF45:BF240)</f>
        <v>0</v>
      </c>
      <c r="BG41" s="2">
        <f>SUM(BG45:BG240)</f>
        <v>-1</v>
      </c>
      <c r="BH41" s="26"/>
      <c r="BI41" t="s">
        <v>8</v>
      </c>
    </row>
    <row r="42" spans="1:67" ht="13" thickBot="1" x14ac:dyDescent="0.3">
      <c r="B42" s="9"/>
      <c r="C42" s="9"/>
      <c r="D42" s="9"/>
      <c r="E42" s="9"/>
      <c r="F42" s="9"/>
      <c r="G42" s="9"/>
      <c r="H42" s="9"/>
      <c r="I42" s="9">
        <f>COUNTIF(I45:I64,10)</f>
        <v>3</v>
      </c>
      <c r="J42" s="9"/>
      <c r="K42" s="9"/>
      <c r="L42" s="9"/>
      <c r="M42" s="9"/>
      <c r="N42" s="9"/>
      <c r="O42" s="9"/>
      <c r="P42" s="9"/>
      <c r="Q42" s="9"/>
      <c r="R42" s="9">
        <f>COUNTIF(R45:R64,10)</f>
        <v>0</v>
      </c>
      <c r="S42" s="9"/>
      <c r="T42" s="9"/>
      <c r="U42" s="9">
        <f>COUNTIF(U45:U64,10)</f>
        <v>0</v>
      </c>
      <c r="V42" s="9"/>
      <c r="W42" s="9"/>
      <c r="X42" s="9">
        <f>COUNTIF(X45:X64,10)</f>
        <v>0</v>
      </c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>
        <f>COUNTIF(AM45:AM64,10)</f>
        <v>0</v>
      </c>
      <c r="AN42" s="9"/>
      <c r="AO42" s="9"/>
      <c r="AP42" s="9">
        <f>COUNTIF(AP45:AP64,10)</f>
        <v>0</v>
      </c>
      <c r="AQ42" s="9"/>
      <c r="AR42" s="9"/>
      <c r="AS42" s="9">
        <f>COUNTIF(AS45:AS64,10)</f>
        <v>0</v>
      </c>
      <c r="AT42" s="9"/>
      <c r="AU42" s="9"/>
      <c r="AV42" s="9">
        <f>COUNTIF(AV45:AV64,10)</f>
        <v>0</v>
      </c>
      <c r="AW42" s="9"/>
      <c r="AX42" s="9"/>
      <c r="AY42" s="9">
        <f>COUNTIF(AY45:AY64,10)</f>
        <v>1</v>
      </c>
      <c r="AZ42" s="9"/>
      <c r="BB42" s="9"/>
      <c r="BC42" s="9"/>
      <c r="BE42" s="9"/>
      <c r="BF42" s="9"/>
      <c r="BH42" s="41">
        <f>MAX(BI45:BI104)</f>
        <v>78</v>
      </c>
    </row>
    <row r="43" spans="1:67" ht="13" thickBot="1" x14ac:dyDescent="0.3">
      <c r="B43" s="327" t="s">
        <v>215</v>
      </c>
      <c r="C43" s="469" t="s">
        <v>156</v>
      </c>
      <c r="D43" s="462"/>
      <c r="E43" s="470"/>
      <c r="F43" s="469" t="s">
        <v>140</v>
      </c>
      <c r="G43" s="462"/>
      <c r="H43" s="470"/>
      <c r="I43" s="459" t="s">
        <v>1</v>
      </c>
      <c r="J43" s="460"/>
      <c r="K43" s="461"/>
      <c r="L43" s="459" t="s">
        <v>135</v>
      </c>
      <c r="M43" s="460"/>
      <c r="N43" s="461"/>
      <c r="O43" s="471" t="s">
        <v>132</v>
      </c>
      <c r="P43" s="460"/>
      <c r="Q43" s="461"/>
      <c r="R43" s="459" t="s">
        <v>6</v>
      </c>
      <c r="S43" s="460"/>
      <c r="T43" s="461"/>
      <c r="U43" s="459" t="s">
        <v>9</v>
      </c>
      <c r="V43" s="460"/>
      <c r="W43" s="461"/>
      <c r="X43" s="459" t="s">
        <v>43</v>
      </c>
      <c r="Y43" s="460"/>
      <c r="Z43" s="461"/>
      <c r="AA43" s="474" t="s">
        <v>129</v>
      </c>
      <c r="AB43" s="460"/>
      <c r="AC43" s="461"/>
      <c r="AD43" s="471" t="s">
        <v>152</v>
      </c>
      <c r="AE43" s="460"/>
      <c r="AF43" s="461"/>
      <c r="AG43" s="471" t="s">
        <v>139</v>
      </c>
      <c r="AH43" s="460"/>
      <c r="AI43" s="461"/>
      <c r="AJ43" s="471" t="s">
        <v>141</v>
      </c>
      <c r="AK43" s="460"/>
      <c r="AL43" s="461"/>
      <c r="AM43" s="459" t="s">
        <v>119</v>
      </c>
      <c r="AN43" s="460"/>
      <c r="AO43" s="461"/>
      <c r="AP43" s="474" t="s">
        <v>130</v>
      </c>
      <c r="AQ43" s="460"/>
      <c r="AR43" s="461"/>
      <c r="AS43" s="459" t="s">
        <v>62</v>
      </c>
      <c r="AT43" s="460"/>
      <c r="AU43" s="461"/>
      <c r="AV43" s="459" t="s">
        <v>93</v>
      </c>
      <c r="AW43" s="460"/>
      <c r="AX43" s="461"/>
      <c r="AY43" s="471" t="s">
        <v>271</v>
      </c>
      <c r="AZ43" s="460"/>
      <c r="BA43" s="461"/>
      <c r="BB43" s="459" t="s">
        <v>144</v>
      </c>
      <c r="BC43" s="460"/>
      <c r="BD43" s="461"/>
      <c r="BE43" s="471" t="s">
        <v>178</v>
      </c>
      <c r="BF43" s="460"/>
      <c r="BG43" s="461"/>
      <c r="BH43" s="41">
        <f>COUNT(BH45:BH255)</f>
        <v>4</v>
      </c>
      <c r="BI43" s="86" t="s">
        <v>7</v>
      </c>
      <c r="BJ43" s="85" t="s">
        <v>8</v>
      </c>
      <c r="BK43" s="87" t="s">
        <v>47</v>
      </c>
    </row>
    <row r="44" spans="1:67" ht="13" thickBot="1" x14ac:dyDescent="0.3">
      <c r="B44" s="228"/>
      <c r="C44" s="37" t="s">
        <v>3</v>
      </c>
      <c r="D44" s="77" t="s">
        <v>2</v>
      </c>
      <c r="E44" s="38"/>
      <c r="F44" s="77" t="s">
        <v>3</v>
      </c>
      <c r="G44" s="77" t="s">
        <v>2</v>
      </c>
      <c r="H44" s="38"/>
      <c r="I44" s="37" t="s">
        <v>3</v>
      </c>
      <c r="J44" s="38" t="s">
        <v>2</v>
      </c>
      <c r="K44" s="77"/>
      <c r="L44" s="37" t="s">
        <v>3</v>
      </c>
      <c r="M44" s="38" t="s">
        <v>2</v>
      </c>
      <c r="N44" s="77"/>
      <c r="O44" s="37" t="s">
        <v>3</v>
      </c>
      <c r="P44" s="38" t="s">
        <v>2</v>
      </c>
      <c r="Q44" s="38"/>
      <c r="R44" s="37" t="s">
        <v>3</v>
      </c>
      <c r="S44" s="38" t="s">
        <v>2</v>
      </c>
      <c r="T44" s="77"/>
      <c r="U44" s="37" t="s">
        <v>3</v>
      </c>
      <c r="V44" s="38" t="s">
        <v>2</v>
      </c>
      <c r="W44" s="77"/>
      <c r="X44" s="37" t="s">
        <v>3</v>
      </c>
      <c r="Y44" s="38" t="s">
        <v>2</v>
      </c>
      <c r="Z44" s="77"/>
      <c r="AA44" s="37" t="s">
        <v>3</v>
      </c>
      <c r="AB44" s="38" t="s">
        <v>2</v>
      </c>
      <c r="AC44" s="77"/>
      <c r="AD44" s="37" t="s">
        <v>3</v>
      </c>
      <c r="AE44" s="38" t="s">
        <v>2</v>
      </c>
      <c r="AF44" s="77"/>
      <c r="AG44" s="37" t="s">
        <v>3</v>
      </c>
      <c r="AH44" s="38" t="s">
        <v>2</v>
      </c>
      <c r="AI44" s="77"/>
      <c r="AJ44" s="37" t="s">
        <v>3</v>
      </c>
      <c r="AK44" s="38" t="s">
        <v>2</v>
      </c>
      <c r="AL44" s="77"/>
      <c r="AM44" s="37" t="s">
        <v>3</v>
      </c>
      <c r="AN44" s="38" t="s">
        <v>2</v>
      </c>
      <c r="AO44" s="77"/>
      <c r="AP44" s="37" t="s">
        <v>3</v>
      </c>
      <c r="AQ44" s="38" t="s">
        <v>2</v>
      </c>
      <c r="AR44" s="77"/>
      <c r="AS44" s="37" t="s">
        <v>3</v>
      </c>
      <c r="AT44" s="38" t="s">
        <v>2</v>
      </c>
      <c r="AU44" s="77"/>
      <c r="AV44" s="37" t="s">
        <v>3</v>
      </c>
      <c r="AW44" s="38" t="s">
        <v>2</v>
      </c>
      <c r="AX44" s="77"/>
      <c r="AY44" s="37" t="s">
        <v>3</v>
      </c>
      <c r="AZ44" s="38" t="s">
        <v>2</v>
      </c>
      <c r="BA44" s="38"/>
      <c r="BB44" s="37" t="s">
        <v>3</v>
      </c>
      <c r="BC44" s="38" t="s">
        <v>2</v>
      </c>
      <c r="BD44" s="38"/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 x14ac:dyDescent="0.25">
      <c r="A45">
        <v>1</v>
      </c>
      <c r="B45" s="6"/>
      <c r="C45" s="129">
        <v>-10000</v>
      </c>
      <c r="D45" s="36"/>
      <c r="E45" s="191">
        <v>-1</v>
      </c>
      <c r="F45" s="12">
        <v>10</v>
      </c>
      <c r="G45" s="36">
        <v>26</v>
      </c>
      <c r="H45" s="13">
        <v>17</v>
      </c>
      <c r="I45" s="12">
        <v>10</v>
      </c>
      <c r="J45" s="36">
        <v>26</v>
      </c>
      <c r="K45" s="13">
        <v>17</v>
      </c>
      <c r="L45" s="129">
        <v>-10000</v>
      </c>
      <c r="M45" s="36"/>
      <c r="N45" s="191">
        <v>-1</v>
      </c>
      <c r="O45" s="129">
        <v>-10000</v>
      </c>
      <c r="P45" s="36"/>
      <c r="Q45" s="191">
        <v>-1</v>
      </c>
      <c r="R45" s="129">
        <v>-10000</v>
      </c>
      <c r="S45" s="36"/>
      <c r="T45" s="191">
        <v>-1</v>
      </c>
      <c r="U45" s="129">
        <v>-10000</v>
      </c>
      <c r="V45" s="36"/>
      <c r="W45" s="191">
        <v>-1</v>
      </c>
      <c r="X45" s="129">
        <v>-10000</v>
      </c>
      <c r="Y45" s="36"/>
      <c r="Z45" s="191">
        <v>-1</v>
      </c>
      <c r="AA45" s="12">
        <v>-10</v>
      </c>
      <c r="AB45" s="36">
        <v>17</v>
      </c>
      <c r="AC45" s="13">
        <v>26</v>
      </c>
      <c r="AD45" s="129">
        <v>-10000</v>
      </c>
      <c r="AE45" s="36"/>
      <c r="AF45" s="191">
        <v>-1</v>
      </c>
      <c r="AG45" s="129">
        <v>-10000</v>
      </c>
      <c r="AH45" s="36"/>
      <c r="AI45" s="191">
        <v>-1</v>
      </c>
      <c r="AJ45" s="12">
        <v>-10</v>
      </c>
      <c r="AK45" s="36">
        <v>17</v>
      </c>
      <c r="AL45" s="13">
        <v>26</v>
      </c>
      <c r="AM45" s="129">
        <v>-10000</v>
      </c>
      <c r="AN45" s="36"/>
      <c r="AO45" s="191">
        <v>-1</v>
      </c>
      <c r="AP45" s="129">
        <v>-10000</v>
      </c>
      <c r="AQ45" s="36"/>
      <c r="AR45" s="191">
        <v>-1</v>
      </c>
      <c r="AS45" s="129">
        <v>-10000</v>
      </c>
      <c r="AT45" s="36"/>
      <c r="AU45" s="191">
        <v>-1</v>
      </c>
      <c r="AV45" s="129">
        <v>-10000</v>
      </c>
      <c r="AW45" s="36"/>
      <c r="AX45" s="191">
        <v>-1</v>
      </c>
      <c r="AY45" s="12"/>
      <c r="AZ45" s="36"/>
      <c r="BA45" s="13"/>
      <c r="BB45" s="129">
        <v>-10000</v>
      </c>
      <c r="BC45" s="36"/>
      <c r="BD45" s="191">
        <v>-1</v>
      </c>
      <c r="BE45" s="129">
        <v>-10000</v>
      </c>
      <c r="BF45" s="36"/>
      <c r="BG45" s="191">
        <v>-1</v>
      </c>
      <c r="BH45" s="24">
        <v>45603</v>
      </c>
      <c r="BI45" s="194">
        <v>11</v>
      </c>
      <c r="BJ45" t="e">
        <f>+BE45+AJ45+AG45+AD45+AA45+X45+U45+R45+O45+L45+I45+F45+C45+AM45+AP45+AT45+AW45+#REF!+BB45</f>
        <v>#REF!</v>
      </c>
      <c r="BK45">
        <f>+BF45+AK45+AH45+AE45+AB45+Y45+V45+S45+P45+M45+J45+G45+D45+AN45+AQ45+AU45+AX45+AZ45+BC45</f>
        <v>84</v>
      </c>
      <c r="BL45">
        <f>+BG45+AL45+AI45+AF45+AC45+Z45+W45+T45+Q45+N45+K45+H45+E45+AO45+AR45+AV45+AY45+BA45+BD45</f>
        <v>-9926</v>
      </c>
      <c r="BM45">
        <f t="shared" ref="BM45:BM94" si="1">+BK45-BL45</f>
        <v>10010</v>
      </c>
      <c r="BN45">
        <f t="shared" ref="BN45:BN94" si="2">COUNT(C45:BG45)/3</f>
        <v>13.333333333333334</v>
      </c>
      <c r="BO45" t="e">
        <f t="shared" ref="BO45:BO94" si="3">+BJ45/BN45</f>
        <v>#REF!</v>
      </c>
    </row>
    <row r="46" spans="1:67" x14ac:dyDescent="0.25">
      <c r="A46">
        <f>+A45+1</f>
        <v>2</v>
      </c>
      <c r="B46" s="6"/>
      <c r="C46" s="10"/>
      <c r="D46" s="32"/>
      <c r="E46" s="11"/>
      <c r="F46" s="10">
        <v>10</v>
      </c>
      <c r="G46" s="32">
        <v>17</v>
      </c>
      <c r="H46" s="11">
        <v>16</v>
      </c>
      <c r="I46" s="10">
        <v>-10</v>
      </c>
      <c r="J46" s="32">
        <v>16</v>
      </c>
      <c r="K46" s="11">
        <v>17</v>
      </c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>
        <v>10</v>
      </c>
      <c r="AB46" s="32">
        <v>17</v>
      </c>
      <c r="AC46" s="11">
        <v>16</v>
      </c>
      <c r="AD46" s="10"/>
      <c r="AE46" s="32"/>
      <c r="AF46" s="11"/>
      <c r="AG46" s="10"/>
      <c r="AH46" s="32"/>
      <c r="AI46" s="11"/>
      <c r="AJ46" s="10">
        <v>-10</v>
      </c>
      <c r="AK46" s="32">
        <v>16</v>
      </c>
      <c r="AL46" s="11">
        <v>17</v>
      </c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H46" s="24">
        <v>45603</v>
      </c>
      <c r="BI46">
        <v>11</v>
      </c>
      <c r="BJ46">
        <f t="shared" ref="BJ46:BL63" si="4">+BE46+AJ46+AG46+AD46+AA46+X46+U46+R46+O46+L46+I46+F46+C46+AM46+AP46+AS46+AV46+AY46+BB46</f>
        <v>0</v>
      </c>
      <c r="BK46">
        <f t="shared" si="4"/>
        <v>66</v>
      </c>
      <c r="BL46">
        <f t="shared" si="4"/>
        <v>66</v>
      </c>
      <c r="BM46">
        <f t="shared" si="1"/>
        <v>0</v>
      </c>
      <c r="BN46">
        <f t="shared" si="2"/>
        <v>4</v>
      </c>
      <c r="BO46">
        <f t="shared" si="3"/>
        <v>0</v>
      </c>
    </row>
    <row r="47" spans="1:67" x14ac:dyDescent="0.25">
      <c r="A47">
        <f t="shared" ref="A47:A110" si="5">+A46+1</f>
        <v>3</v>
      </c>
      <c r="B47" s="6"/>
      <c r="C47" s="10"/>
      <c r="D47" s="32"/>
      <c r="E47" s="11"/>
      <c r="F47" s="10">
        <v>-10</v>
      </c>
      <c r="G47" s="32">
        <v>23</v>
      </c>
      <c r="H47" s="11">
        <v>41</v>
      </c>
      <c r="I47" s="10">
        <v>10</v>
      </c>
      <c r="J47" s="32">
        <v>41</v>
      </c>
      <c r="K47" s="11">
        <v>23</v>
      </c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>
        <v>10</v>
      </c>
      <c r="AB47" s="32">
        <v>41</v>
      </c>
      <c r="AC47" s="11">
        <v>23</v>
      </c>
      <c r="AD47" s="10"/>
      <c r="AE47" s="32"/>
      <c r="AF47" s="11"/>
      <c r="AG47" s="10"/>
      <c r="AH47" s="32"/>
      <c r="AI47" s="11"/>
      <c r="AJ47" s="10">
        <v>-10</v>
      </c>
      <c r="AK47" s="32">
        <v>23</v>
      </c>
      <c r="AL47" s="11">
        <v>41</v>
      </c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H47" s="24">
        <v>45603</v>
      </c>
      <c r="BI47" s="325">
        <v>11</v>
      </c>
      <c r="BJ47">
        <f t="shared" si="4"/>
        <v>0</v>
      </c>
      <c r="BK47">
        <f t="shared" si="4"/>
        <v>128</v>
      </c>
      <c r="BL47">
        <f t="shared" si="4"/>
        <v>128</v>
      </c>
      <c r="BM47">
        <f t="shared" si="1"/>
        <v>0</v>
      </c>
      <c r="BN47">
        <f t="shared" si="2"/>
        <v>4</v>
      </c>
      <c r="BO47">
        <f t="shared" si="3"/>
        <v>0</v>
      </c>
    </row>
    <row r="48" spans="1:67" x14ac:dyDescent="0.25">
      <c r="A48">
        <f t="shared" si="5"/>
        <v>4</v>
      </c>
      <c r="B48" s="6"/>
      <c r="C48" s="10"/>
      <c r="D48" s="32"/>
      <c r="E48" s="11"/>
      <c r="F48" s="10">
        <v>-10</v>
      </c>
      <c r="G48" s="32">
        <v>26</v>
      </c>
      <c r="H48" s="11">
        <v>28</v>
      </c>
      <c r="I48" s="10">
        <v>10</v>
      </c>
      <c r="J48" s="32">
        <v>28</v>
      </c>
      <c r="K48" s="11">
        <v>26</v>
      </c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>
        <v>-10</v>
      </c>
      <c r="AK48" s="32">
        <v>26</v>
      </c>
      <c r="AL48" s="11">
        <v>28</v>
      </c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>
        <v>10</v>
      </c>
      <c r="AZ48" s="32">
        <v>28</v>
      </c>
      <c r="BA48" s="11">
        <v>26</v>
      </c>
      <c r="BB48" s="10"/>
      <c r="BC48" s="32"/>
      <c r="BD48" s="11"/>
      <c r="BE48" s="10"/>
      <c r="BF48" s="32"/>
      <c r="BG48" s="11"/>
      <c r="BH48" s="24">
        <v>45792</v>
      </c>
      <c r="BI48" s="41">
        <v>78</v>
      </c>
      <c r="BJ48">
        <f t="shared" si="4"/>
        <v>0</v>
      </c>
      <c r="BK48">
        <f t="shared" si="4"/>
        <v>108</v>
      </c>
      <c r="BL48">
        <f t="shared" si="4"/>
        <v>108</v>
      </c>
      <c r="BM48">
        <f t="shared" si="1"/>
        <v>0</v>
      </c>
      <c r="BN48">
        <f t="shared" si="2"/>
        <v>4</v>
      </c>
      <c r="BO48">
        <f t="shared" si="3"/>
        <v>0</v>
      </c>
    </row>
    <row r="49" spans="1:67" x14ac:dyDescent="0.25">
      <c r="A49">
        <f t="shared" si="5"/>
        <v>5</v>
      </c>
      <c r="B49" s="340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J49">
        <f t="shared" si="4"/>
        <v>0</v>
      </c>
      <c r="BK49">
        <f t="shared" si="4"/>
        <v>0</v>
      </c>
      <c r="BL49">
        <f t="shared" si="4"/>
        <v>0</v>
      </c>
      <c r="BM49">
        <f t="shared" si="1"/>
        <v>0</v>
      </c>
      <c r="BN49">
        <f t="shared" si="2"/>
        <v>0</v>
      </c>
      <c r="BO49" t="e">
        <f t="shared" si="3"/>
        <v>#DIV/0!</v>
      </c>
    </row>
    <row r="50" spans="1:67" x14ac:dyDescent="0.25">
      <c r="A50">
        <f t="shared" si="5"/>
        <v>6</v>
      </c>
      <c r="B50" s="6"/>
      <c r="C50" s="12"/>
      <c r="D50" s="36"/>
      <c r="E50" s="13"/>
      <c r="F50" s="12"/>
      <c r="G50" s="36"/>
      <c r="H50" s="13"/>
      <c r="I50" s="12"/>
      <c r="J50" s="36"/>
      <c r="K50" s="13"/>
      <c r="L50" s="12"/>
      <c r="M50" s="36"/>
      <c r="N50" s="13"/>
      <c r="O50" s="10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2"/>
      <c r="AH50" s="36"/>
      <c r="AI50" s="13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I50" s="41"/>
      <c r="BJ50">
        <f t="shared" si="4"/>
        <v>0</v>
      </c>
      <c r="BK50">
        <f t="shared" si="4"/>
        <v>0</v>
      </c>
      <c r="BL50">
        <f t="shared" si="4"/>
        <v>0</v>
      </c>
      <c r="BM50">
        <f t="shared" si="1"/>
        <v>0</v>
      </c>
      <c r="BN50">
        <f t="shared" si="2"/>
        <v>0</v>
      </c>
      <c r="BO50" t="e">
        <f t="shared" si="3"/>
        <v>#DIV/0!</v>
      </c>
    </row>
    <row r="51" spans="1:67" x14ac:dyDescent="0.25">
      <c r="A51">
        <f t="shared" si="5"/>
        <v>7</v>
      </c>
      <c r="B51" s="6"/>
      <c r="C51" s="10"/>
      <c r="D51" s="32"/>
      <c r="E51" s="11"/>
      <c r="F51" s="10"/>
      <c r="G51" s="32"/>
      <c r="H51" s="11"/>
      <c r="I51" s="12"/>
      <c r="J51" s="36"/>
      <c r="K51" s="13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2"/>
      <c r="AK51" s="36"/>
      <c r="AL51" s="13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I51" s="41"/>
      <c r="BJ51">
        <f t="shared" si="4"/>
        <v>0</v>
      </c>
      <c r="BK51">
        <f t="shared" si="4"/>
        <v>0</v>
      </c>
      <c r="BL51">
        <f t="shared" si="4"/>
        <v>0</v>
      </c>
      <c r="BM51">
        <f t="shared" si="1"/>
        <v>0</v>
      </c>
      <c r="BN51">
        <f t="shared" si="2"/>
        <v>0</v>
      </c>
      <c r="BO51" t="e">
        <f t="shared" si="3"/>
        <v>#DIV/0!</v>
      </c>
    </row>
    <row r="52" spans="1:67" x14ac:dyDescent="0.25">
      <c r="A52">
        <f t="shared" si="5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I52" s="41"/>
      <c r="BJ52">
        <f t="shared" si="4"/>
        <v>0</v>
      </c>
      <c r="BK52">
        <f t="shared" si="4"/>
        <v>0</v>
      </c>
      <c r="BL52">
        <f t="shared" si="4"/>
        <v>0</v>
      </c>
      <c r="BM52">
        <f t="shared" si="1"/>
        <v>0</v>
      </c>
      <c r="BN52">
        <f t="shared" si="2"/>
        <v>0</v>
      </c>
      <c r="BO52" t="e">
        <f t="shared" si="3"/>
        <v>#DIV/0!</v>
      </c>
    </row>
    <row r="53" spans="1:67" x14ac:dyDescent="0.25">
      <c r="A53">
        <f t="shared" si="5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I53" s="41"/>
      <c r="BJ53">
        <f t="shared" si="4"/>
        <v>0</v>
      </c>
      <c r="BK53">
        <f t="shared" si="4"/>
        <v>0</v>
      </c>
      <c r="BL53">
        <f t="shared" si="4"/>
        <v>0</v>
      </c>
      <c r="BM53">
        <f t="shared" si="1"/>
        <v>0</v>
      </c>
      <c r="BN53">
        <f t="shared" si="2"/>
        <v>0</v>
      </c>
      <c r="BO53" t="e">
        <f t="shared" si="3"/>
        <v>#DIV/0!</v>
      </c>
    </row>
    <row r="54" spans="1:67" x14ac:dyDescent="0.25">
      <c r="A54">
        <f t="shared" si="5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I54" s="41"/>
      <c r="BJ54">
        <f t="shared" si="4"/>
        <v>0</v>
      </c>
      <c r="BK54">
        <f t="shared" si="4"/>
        <v>0</v>
      </c>
      <c r="BL54">
        <f t="shared" si="4"/>
        <v>0</v>
      </c>
      <c r="BM54">
        <f t="shared" si="1"/>
        <v>0</v>
      </c>
      <c r="BN54">
        <f t="shared" si="2"/>
        <v>0</v>
      </c>
      <c r="BO54" t="e">
        <f t="shared" si="3"/>
        <v>#DIV/0!</v>
      </c>
    </row>
    <row r="55" spans="1:67" x14ac:dyDescent="0.25">
      <c r="A55">
        <f t="shared" si="5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I55" s="41"/>
      <c r="BJ55">
        <f t="shared" si="4"/>
        <v>0</v>
      </c>
      <c r="BK55">
        <f t="shared" si="4"/>
        <v>0</v>
      </c>
      <c r="BL55">
        <f t="shared" si="4"/>
        <v>0</v>
      </c>
      <c r="BM55">
        <f t="shared" si="1"/>
        <v>0</v>
      </c>
      <c r="BN55">
        <f t="shared" si="2"/>
        <v>0</v>
      </c>
      <c r="BO55" t="e">
        <f t="shared" si="3"/>
        <v>#DIV/0!</v>
      </c>
    </row>
    <row r="56" spans="1:67" x14ac:dyDescent="0.25">
      <c r="A56">
        <f t="shared" si="5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I56" s="41"/>
      <c r="BJ56">
        <f t="shared" si="4"/>
        <v>0</v>
      </c>
      <c r="BK56">
        <f t="shared" si="4"/>
        <v>0</v>
      </c>
      <c r="BL56">
        <f t="shared" si="4"/>
        <v>0</v>
      </c>
      <c r="BM56">
        <f t="shared" si="1"/>
        <v>0</v>
      </c>
      <c r="BN56">
        <f t="shared" si="2"/>
        <v>0</v>
      </c>
      <c r="BO56" t="e">
        <f t="shared" si="3"/>
        <v>#DIV/0!</v>
      </c>
    </row>
    <row r="57" spans="1:67" x14ac:dyDescent="0.25">
      <c r="A57">
        <f t="shared" si="5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I57" s="41"/>
      <c r="BJ57">
        <f t="shared" si="4"/>
        <v>0</v>
      </c>
      <c r="BK57">
        <f t="shared" si="4"/>
        <v>0</v>
      </c>
      <c r="BL57">
        <f t="shared" si="4"/>
        <v>0</v>
      </c>
      <c r="BM57">
        <f t="shared" si="1"/>
        <v>0</v>
      </c>
      <c r="BN57">
        <f t="shared" si="2"/>
        <v>0</v>
      </c>
      <c r="BO57" t="e">
        <f t="shared" si="3"/>
        <v>#DIV/0!</v>
      </c>
    </row>
    <row r="58" spans="1:67" x14ac:dyDescent="0.25">
      <c r="A58">
        <f t="shared" si="5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I58" s="41"/>
      <c r="BJ58">
        <f t="shared" si="4"/>
        <v>0</v>
      </c>
      <c r="BK58">
        <f t="shared" si="4"/>
        <v>0</v>
      </c>
      <c r="BL58">
        <f t="shared" si="4"/>
        <v>0</v>
      </c>
      <c r="BM58">
        <f t="shared" si="1"/>
        <v>0</v>
      </c>
      <c r="BN58">
        <f t="shared" si="2"/>
        <v>0</v>
      </c>
      <c r="BO58" t="e">
        <f t="shared" si="3"/>
        <v>#DIV/0!</v>
      </c>
    </row>
    <row r="59" spans="1:67" x14ac:dyDescent="0.25">
      <c r="A59">
        <f t="shared" si="5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12"/>
      <c r="BI59" s="213"/>
      <c r="BJ59">
        <f t="shared" si="4"/>
        <v>0</v>
      </c>
      <c r="BK59">
        <f t="shared" si="4"/>
        <v>0</v>
      </c>
      <c r="BL59">
        <f t="shared" si="4"/>
        <v>0</v>
      </c>
      <c r="BM59">
        <f t="shared" si="1"/>
        <v>0</v>
      </c>
      <c r="BN59">
        <f t="shared" si="2"/>
        <v>0</v>
      </c>
      <c r="BO59" t="e">
        <f t="shared" si="3"/>
        <v>#DIV/0!</v>
      </c>
    </row>
    <row r="60" spans="1:67" x14ac:dyDescent="0.25">
      <c r="A60">
        <f t="shared" si="5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212"/>
      <c r="BI60" s="213"/>
      <c r="BJ60">
        <f t="shared" si="4"/>
        <v>0</v>
      </c>
      <c r="BK60">
        <f t="shared" si="4"/>
        <v>0</v>
      </c>
      <c r="BL60">
        <f t="shared" si="4"/>
        <v>0</v>
      </c>
      <c r="BM60">
        <f t="shared" si="1"/>
        <v>0</v>
      </c>
      <c r="BN60">
        <f t="shared" si="2"/>
        <v>0</v>
      </c>
      <c r="BO60" t="e">
        <f t="shared" si="3"/>
        <v>#DIV/0!</v>
      </c>
    </row>
    <row r="61" spans="1:67" x14ac:dyDescent="0.25">
      <c r="A61">
        <f t="shared" si="5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12"/>
      <c r="BI61" s="213"/>
      <c r="BJ61">
        <f t="shared" si="4"/>
        <v>0</v>
      </c>
      <c r="BK61">
        <f t="shared" si="4"/>
        <v>0</v>
      </c>
      <c r="BL61">
        <f t="shared" si="4"/>
        <v>0</v>
      </c>
      <c r="BM61">
        <f t="shared" si="1"/>
        <v>0</v>
      </c>
      <c r="BN61">
        <f t="shared" si="2"/>
        <v>0</v>
      </c>
      <c r="BO61" t="e">
        <f t="shared" si="3"/>
        <v>#DIV/0!</v>
      </c>
    </row>
    <row r="62" spans="1:67" x14ac:dyDescent="0.25">
      <c r="A62">
        <f t="shared" si="5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I62" s="41"/>
      <c r="BJ62">
        <f t="shared" si="4"/>
        <v>0</v>
      </c>
      <c r="BK62">
        <f t="shared" si="4"/>
        <v>0</v>
      </c>
      <c r="BL62">
        <f t="shared" si="4"/>
        <v>0</v>
      </c>
      <c r="BM62">
        <f t="shared" si="1"/>
        <v>0</v>
      </c>
      <c r="BN62">
        <f t="shared" si="2"/>
        <v>0</v>
      </c>
      <c r="BO62" t="e">
        <f t="shared" si="3"/>
        <v>#DIV/0!</v>
      </c>
    </row>
    <row r="63" spans="1:67" x14ac:dyDescent="0.25">
      <c r="A63">
        <f t="shared" si="5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I63" s="41"/>
      <c r="BJ63">
        <f t="shared" si="4"/>
        <v>0</v>
      </c>
      <c r="BK63">
        <f t="shared" si="4"/>
        <v>0</v>
      </c>
      <c r="BL63">
        <f t="shared" si="4"/>
        <v>0</v>
      </c>
      <c r="BM63">
        <f t="shared" si="1"/>
        <v>0</v>
      </c>
      <c r="BN63">
        <f t="shared" si="2"/>
        <v>0</v>
      </c>
      <c r="BO63" t="e">
        <f t="shared" si="3"/>
        <v>#DIV/0!</v>
      </c>
    </row>
    <row r="64" spans="1:67" x14ac:dyDescent="0.25">
      <c r="A64">
        <f t="shared" si="5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I64" s="41"/>
      <c r="BJ64">
        <f t="shared" ref="BJ64:BL79" si="6">+BE64+AJ64+AG64+AD64+AA64+X64+U64+R64+O64+L64+I64+F64+C64+AM64+AP64+AS64+AV64+AY64+BB64</f>
        <v>0</v>
      </c>
      <c r="BK64">
        <f t="shared" si="6"/>
        <v>0</v>
      </c>
      <c r="BL64">
        <f t="shared" si="6"/>
        <v>0</v>
      </c>
      <c r="BM64">
        <f t="shared" si="1"/>
        <v>0</v>
      </c>
      <c r="BN64">
        <f t="shared" si="2"/>
        <v>0</v>
      </c>
      <c r="BO64" t="e">
        <f t="shared" si="3"/>
        <v>#DIV/0!</v>
      </c>
    </row>
    <row r="65" spans="1:67" x14ac:dyDescent="0.25">
      <c r="A65">
        <f t="shared" si="5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I65" s="41"/>
      <c r="BJ65">
        <f t="shared" si="6"/>
        <v>0</v>
      </c>
      <c r="BK65">
        <f t="shared" si="6"/>
        <v>0</v>
      </c>
      <c r="BL65">
        <f t="shared" si="6"/>
        <v>0</v>
      </c>
      <c r="BM65">
        <f t="shared" si="1"/>
        <v>0</v>
      </c>
      <c r="BN65">
        <f t="shared" si="2"/>
        <v>0</v>
      </c>
      <c r="BO65" t="e">
        <f t="shared" si="3"/>
        <v>#DIV/0!</v>
      </c>
    </row>
    <row r="66" spans="1:67" x14ac:dyDescent="0.25">
      <c r="A66">
        <f t="shared" si="5"/>
        <v>22</v>
      </c>
      <c r="B66" s="6"/>
      <c r="C66" s="12"/>
      <c r="D66" s="36"/>
      <c r="E66" s="13"/>
      <c r="F66" s="12"/>
      <c r="G66" s="36"/>
      <c r="H66" s="13"/>
      <c r="I66" s="10"/>
      <c r="J66" s="32"/>
      <c r="K66" s="11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  <c r="BI66" s="41"/>
      <c r="BJ66">
        <f t="shared" si="6"/>
        <v>0</v>
      </c>
      <c r="BK66">
        <f t="shared" si="6"/>
        <v>0</v>
      </c>
      <c r="BL66">
        <f t="shared" si="6"/>
        <v>0</v>
      </c>
      <c r="BM66">
        <f t="shared" si="1"/>
        <v>0</v>
      </c>
      <c r="BN66">
        <f t="shared" si="2"/>
        <v>0</v>
      </c>
      <c r="BO66" t="e">
        <f t="shared" si="3"/>
        <v>#DIV/0!</v>
      </c>
    </row>
    <row r="67" spans="1:67" x14ac:dyDescent="0.25">
      <c r="A67">
        <f t="shared" si="5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I67" s="41"/>
      <c r="BJ67">
        <f t="shared" si="6"/>
        <v>0</v>
      </c>
      <c r="BK67">
        <f t="shared" si="6"/>
        <v>0</v>
      </c>
      <c r="BL67">
        <f t="shared" si="6"/>
        <v>0</v>
      </c>
      <c r="BM67">
        <f t="shared" si="1"/>
        <v>0</v>
      </c>
      <c r="BN67">
        <f t="shared" si="2"/>
        <v>0</v>
      </c>
      <c r="BO67" t="e">
        <f t="shared" si="3"/>
        <v>#DIV/0!</v>
      </c>
    </row>
    <row r="68" spans="1:67" x14ac:dyDescent="0.25">
      <c r="A68">
        <f t="shared" si="5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I68" s="41"/>
      <c r="BJ68">
        <f t="shared" si="6"/>
        <v>0</v>
      </c>
      <c r="BK68">
        <f t="shared" si="6"/>
        <v>0</v>
      </c>
      <c r="BL68">
        <f t="shared" si="6"/>
        <v>0</v>
      </c>
      <c r="BM68">
        <f t="shared" si="1"/>
        <v>0</v>
      </c>
      <c r="BN68">
        <f t="shared" si="2"/>
        <v>0</v>
      </c>
      <c r="BO68" t="e">
        <f t="shared" si="3"/>
        <v>#DIV/0!</v>
      </c>
    </row>
    <row r="69" spans="1:67" x14ac:dyDescent="0.25">
      <c r="A69">
        <f t="shared" si="5"/>
        <v>25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28"/>
      <c r="BI69" s="41"/>
      <c r="BJ69">
        <f t="shared" si="6"/>
        <v>0</v>
      </c>
      <c r="BK69">
        <f t="shared" si="6"/>
        <v>0</v>
      </c>
      <c r="BL69">
        <f t="shared" si="6"/>
        <v>0</v>
      </c>
      <c r="BM69">
        <f t="shared" si="1"/>
        <v>0</v>
      </c>
      <c r="BN69">
        <f t="shared" si="2"/>
        <v>0</v>
      </c>
      <c r="BO69" t="e">
        <f t="shared" si="3"/>
        <v>#DIV/0!</v>
      </c>
    </row>
    <row r="70" spans="1:67" x14ac:dyDescent="0.25">
      <c r="A70">
        <f t="shared" si="5"/>
        <v>26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28"/>
      <c r="BI70" s="41"/>
      <c r="BJ70">
        <f t="shared" si="6"/>
        <v>0</v>
      </c>
      <c r="BK70">
        <f t="shared" si="6"/>
        <v>0</v>
      </c>
      <c r="BL70">
        <f t="shared" si="6"/>
        <v>0</v>
      </c>
      <c r="BM70">
        <f t="shared" si="1"/>
        <v>0</v>
      </c>
      <c r="BN70">
        <f t="shared" si="2"/>
        <v>0</v>
      </c>
      <c r="BO70" t="e">
        <f t="shared" si="3"/>
        <v>#DIV/0!</v>
      </c>
    </row>
    <row r="71" spans="1:67" x14ac:dyDescent="0.25">
      <c r="A71">
        <f t="shared" si="5"/>
        <v>27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H71" s="28"/>
      <c r="BI71" s="41"/>
      <c r="BJ71">
        <f t="shared" si="6"/>
        <v>0</v>
      </c>
      <c r="BK71">
        <f t="shared" si="6"/>
        <v>0</v>
      </c>
      <c r="BL71">
        <f t="shared" si="6"/>
        <v>0</v>
      </c>
      <c r="BM71">
        <f t="shared" si="1"/>
        <v>0</v>
      </c>
      <c r="BN71">
        <f t="shared" si="2"/>
        <v>0</v>
      </c>
      <c r="BO71" t="e">
        <f t="shared" si="3"/>
        <v>#DIV/0!</v>
      </c>
    </row>
    <row r="72" spans="1:67" x14ac:dyDescent="0.25">
      <c r="A72">
        <f t="shared" si="5"/>
        <v>28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H72" s="28"/>
      <c r="BI72" s="41"/>
      <c r="BJ72">
        <f t="shared" si="6"/>
        <v>0</v>
      </c>
      <c r="BK72">
        <f t="shared" si="6"/>
        <v>0</v>
      </c>
      <c r="BL72">
        <f t="shared" si="6"/>
        <v>0</v>
      </c>
      <c r="BM72">
        <f t="shared" si="1"/>
        <v>0</v>
      </c>
      <c r="BN72">
        <f t="shared" si="2"/>
        <v>0</v>
      </c>
      <c r="BO72" t="e">
        <f t="shared" si="3"/>
        <v>#DIV/0!</v>
      </c>
    </row>
    <row r="73" spans="1:67" x14ac:dyDescent="0.25">
      <c r="A73">
        <f t="shared" si="5"/>
        <v>29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I73" s="41"/>
      <c r="BJ73">
        <f t="shared" si="6"/>
        <v>0</v>
      </c>
      <c r="BK73">
        <f t="shared" si="6"/>
        <v>0</v>
      </c>
      <c r="BL73">
        <f t="shared" si="6"/>
        <v>0</v>
      </c>
      <c r="BM73">
        <f t="shared" si="1"/>
        <v>0</v>
      </c>
      <c r="BN73">
        <f t="shared" si="2"/>
        <v>0</v>
      </c>
      <c r="BO73" t="e">
        <f t="shared" si="3"/>
        <v>#DIV/0!</v>
      </c>
    </row>
    <row r="74" spans="1:67" x14ac:dyDescent="0.25">
      <c r="A74">
        <f t="shared" si="5"/>
        <v>30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  <c r="BI74" s="41"/>
      <c r="BJ74">
        <f t="shared" si="6"/>
        <v>0</v>
      </c>
      <c r="BK74">
        <f t="shared" si="6"/>
        <v>0</v>
      </c>
      <c r="BL74">
        <f t="shared" si="6"/>
        <v>0</v>
      </c>
      <c r="BM74">
        <f t="shared" si="1"/>
        <v>0</v>
      </c>
      <c r="BN74">
        <f t="shared" si="2"/>
        <v>0</v>
      </c>
      <c r="BO74" t="e">
        <f t="shared" si="3"/>
        <v>#DIV/0!</v>
      </c>
    </row>
    <row r="75" spans="1:67" x14ac:dyDescent="0.25">
      <c r="A75">
        <f t="shared" si="5"/>
        <v>31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  <c r="BI75" s="41"/>
      <c r="BJ75">
        <f t="shared" si="6"/>
        <v>0</v>
      </c>
      <c r="BK75">
        <f t="shared" si="6"/>
        <v>0</v>
      </c>
      <c r="BL75">
        <f t="shared" si="6"/>
        <v>0</v>
      </c>
      <c r="BM75">
        <f t="shared" si="1"/>
        <v>0</v>
      </c>
      <c r="BN75">
        <f t="shared" si="2"/>
        <v>0</v>
      </c>
      <c r="BO75" t="e">
        <f t="shared" si="3"/>
        <v>#DIV/0!</v>
      </c>
    </row>
    <row r="76" spans="1:67" x14ac:dyDescent="0.25">
      <c r="A76">
        <f t="shared" si="5"/>
        <v>32</v>
      </c>
      <c r="B76" s="6"/>
      <c r="C76" s="10"/>
      <c r="D76" s="32"/>
      <c r="E76" s="11"/>
      <c r="F76" s="10"/>
      <c r="G76" s="32"/>
      <c r="H76" s="11"/>
      <c r="I76" s="10"/>
      <c r="J76" s="299"/>
      <c r="K76" s="15"/>
      <c r="L76" s="10"/>
      <c r="M76" s="32"/>
      <c r="N76" s="11"/>
      <c r="O76" s="10"/>
      <c r="P76" s="111"/>
      <c r="Q76" s="105"/>
      <c r="R76" s="10"/>
      <c r="S76" s="32"/>
      <c r="T76" s="11"/>
      <c r="U76" s="10"/>
      <c r="V76" s="32"/>
      <c r="W76" s="11"/>
      <c r="X76" s="10"/>
      <c r="Y76" s="111"/>
      <c r="Z76" s="105"/>
      <c r="AA76" s="10"/>
      <c r="AB76" s="32"/>
      <c r="AC76" s="11"/>
      <c r="AD76" s="10"/>
      <c r="AE76" s="111"/>
      <c r="AF76" s="105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299"/>
      <c r="AX76" s="15"/>
      <c r="AY76" s="10"/>
      <c r="AZ76" s="32"/>
      <c r="BA76" s="11"/>
      <c r="BB76" s="10"/>
      <c r="BC76" s="32"/>
      <c r="BD76" s="11"/>
      <c r="BE76" s="10"/>
      <c r="BF76" s="32"/>
      <c r="BG76" s="11"/>
      <c r="BH76" s="28"/>
      <c r="BI76" s="41"/>
      <c r="BJ76">
        <f t="shared" si="6"/>
        <v>0</v>
      </c>
      <c r="BK76">
        <f t="shared" si="6"/>
        <v>0</v>
      </c>
      <c r="BL76">
        <f t="shared" si="6"/>
        <v>0</v>
      </c>
      <c r="BM76">
        <f t="shared" si="1"/>
        <v>0</v>
      </c>
      <c r="BN76">
        <f t="shared" si="2"/>
        <v>0</v>
      </c>
      <c r="BO76" t="e">
        <f t="shared" si="3"/>
        <v>#DIV/0!</v>
      </c>
    </row>
    <row r="77" spans="1:67" x14ac:dyDescent="0.25">
      <c r="A77">
        <f t="shared" si="5"/>
        <v>33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10"/>
      <c r="BC77" s="32"/>
      <c r="BD77" s="11"/>
      <c r="BE77" s="10"/>
      <c r="BF77" s="32"/>
      <c r="BG77" s="11"/>
      <c r="BH77" s="28"/>
      <c r="BI77" s="41"/>
      <c r="BJ77">
        <f t="shared" si="6"/>
        <v>0</v>
      </c>
      <c r="BK77">
        <f t="shared" si="6"/>
        <v>0</v>
      </c>
      <c r="BL77">
        <f t="shared" si="6"/>
        <v>0</v>
      </c>
      <c r="BM77">
        <f t="shared" si="1"/>
        <v>0</v>
      </c>
      <c r="BN77">
        <f t="shared" si="2"/>
        <v>0</v>
      </c>
      <c r="BO77" t="e">
        <f t="shared" si="3"/>
        <v>#DIV/0!</v>
      </c>
    </row>
    <row r="78" spans="1:67" x14ac:dyDescent="0.25">
      <c r="A78">
        <f t="shared" si="5"/>
        <v>34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  <c r="BI78" s="41"/>
      <c r="BJ78">
        <f t="shared" si="6"/>
        <v>0</v>
      </c>
      <c r="BK78">
        <f t="shared" si="6"/>
        <v>0</v>
      </c>
      <c r="BL78">
        <f t="shared" si="6"/>
        <v>0</v>
      </c>
      <c r="BM78">
        <f t="shared" si="1"/>
        <v>0</v>
      </c>
      <c r="BN78">
        <f t="shared" si="2"/>
        <v>0</v>
      </c>
      <c r="BO78" t="e">
        <f t="shared" si="3"/>
        <v>#DIV/0!</v>
      </c>
    </row>
    <row r="79" spans="1:67" x14ac:dyDescent="0.25">
      <c r="A79">
        <f t="shared" si="5"/>
        <v>35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  <c r="BI79" s="41"/>
      <c r="BJ79">
        <f t="shared" si="6"/>
        <v>0</v>
      </c>
      <c r="BK79">
        <f t="shared" si="6"/>
        <v>0</v>
      </c>
      <c r="BL79">
        <f t="shared" si="6"/>
        <v>0</v>
      </c>
      <c r="BM79">
        <f t="shared" si="1"/>
        <v>0</v>
      </c>
      <c r="BN79">
        <f t="shared" si="2"/>
        <v>0</v>
      </c>
      <c r="BO79" t="e">
        <f t="shared" si="3"/>
        <v>#DIV/0!</v>
      </c>
    </row>
    <row r="80" spans="1:67" x14ac:dyDescent="0.25">
      <c r="A80">
        <f t="shared" si="5"/>
        <v>36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  <c r="BI80" s="76"/>
      <c r="BJ80">
        <f t="shared" ref="BJ80:BL94" si="7">+BE80+AJ80+AG80+AD80+AA80+X80+U80+R80+O80+L80+I80+F80+C80+AM80+AP80+AS80+AV80+AY80+BB80</f>
        <v>0</v>
      </c>
      <c r="BK80">
        <f t="shared" si="7"/>
        <v>0</v>
      </c>
      <c r="BL80">
        <f t="shared" si="7"/>
        <v>0</v>
      </c>
      <c r="BM80">
        <f t="shared" si="1"/>
        <v>0</v>
      </c>
      <c r="BN80">
        <f t="shared" si="2"/>
        <v>0</v>
      </c>
      <c r="BO80" t="e">
        <f t="shared" si="3"/>
        <v>#DIV/0!</v>
      </c>
    </row>
    <row r="81" spans="1:67" x14ac:dyDescent="0.25">
      <c r="A81">
        <f t="shared" si="5"/>
        <v>37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  <c r="BI81" s="76"/>
      <c r="BJ81">
        <f t="shared" si="7"/>
        <v>0</v>
      </c>
      <c r="BK81">
        <f t="shared" si="7"/>
        <v>0</v>
      </c>
      <c r="BL81">
        <f t="shared" si="7"/>
        <v>0</v>
      </c>
      <c r="BM81">
        <f t="shared" si="1"/>
        <v>0</v>
      </c>
      <c r="BN81">
        <f t="shared" si="2"/>
        <v>0</v>
      </c>
      <c r="BO81" t="e">
        <f t="shared" si="3"/>
        <v>#DIV/0!</v>
      </c>
    </row>
    <row r="82" spans="1:67" x14ac:dyDescent="0.25">
      <c r="A82">
        <f t="shared" si="5"/>
        <v>38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I82" s="76"/>
      <c r="BJ82">
        <f t="shared" si="7"/>
        <v>0</v>
      </c>
      <c r="BK82">
        <f t="shared" si="7"/>
        <v>0</v>
      </c>
      <c r="BL82">
        <f t="shared" si="7"/>
        <v>0</v>
      </c>
      <c r="BM82">
        <f t="shared" si="1"/>
        <v>0</v>
      </c>
      <c r="BN82">
        <f t="shared" si="2"/>
        <v>0</v>
      </c>
      <c r="BO82" t="e">
        <f t="shared" si="3"/>
        <v>#DIV/0!</v>
      </c>
    </row>
    <row r="83" spans="1:67" x14ac:dyDescent="0.25">
      <c r="A83">
        <f t="shared" si="5"/>
        <v>39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  <c r="BI83" s="76"/>
      <c r="BJ83">
        <f t="shared" si="7"/>
        <v>0</v>
      </c>
      <c r="BK83">
        <f t="shared" si="7"/>
        <v>0</v>
      </c>
      <c r="BL83">
        <f t="shared" si="7"/>
        <v>0</v>
      </c>
      <c r="BM83">
        <f t="shared" si="1"/>
        <v>0</v>
      </c>
      <c r="BN83">
        <f t="shared" si="2"/>
        <v>0</v>
      </c>
      <c r="BO83" t="e">
        <f t="shared" si="3"/>
        <v>#DIV/0!</v>
      </c>
    </row>
    <row r="84" spans="1:67" x14ac:dyDescent="0.25">
      <c r="A84">
        <f t="shared" si="5"/>
        <v>40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  <c r="BI84" s="76"/>
      <c r="BJ84">
        <f t="shared" si="7"/>
        <v>0</v>
      </c>
      <c r="BK84">
        <f t="shared" si="7"/>
        <v>0</v>
      </c>
      <c r="BL84">
        <f t="shared" si="7"/>
        <v>0</v>
      </c>
      <c r="BM84">
        <f t="shared" si="1"/>
        <v>0</v>
      </c>
      <c r="BN84">
        <f t="shared" si="2"/>
        <v>0</v>
      </c>
      <c r="BO84" t="e">
        <f t="shared" si="3"/>
        <v>#DIV/0!</v>
      </c>
    </row>
    <row r="85" spans="1:67" x14ac:dyDescent="0.25">
      <c r="A85">
        <f t="shared" si="5"/>
        <v>41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I85" s="306"/>
      <c r="BJ85">
        <f t="shared" si="7"/>
        <v>0</v>
      </c>
      <c r="BK85">
        <f t="shared" si="7"/>
        <v>0</v>
      </c>
      <c r="BL85">
        <f t="shared" si="7"/>
        <v>0</v>
      </c>
      <c r="BM85">
        <f t="shared" si="1"/>
        <v>0</v>
      </c>
      <c r="BN85">
        <f t="shared" si="2"/>
        <v>0</v>
      </c>
      <c r="BO85" t="e">
        <f t="shared" si="3"/>
        <v>#DIV/0!</v>
      </c>
    </row>
    <row r="86" spans="1:67" x14ac:dyDescent="0.25">
      <c r="A86">
        <f t="shared" si="5"/>
        <v>42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  <c r="BI86" s="306"/>
      <c r="BJ86">
        <f t="shared" si="7"/>
        <v>0</v>
      </c>
      <c r="BK86">
        <f t="shared" si="7"/>
        <v>0</v>
      </c>
      <c r="BL86">
        <f t="shared" si="7"/>
        <v>0</v>
      </c>
      <c r="BM86">
        <f t="shared" si="1"/>
        <v>0</v>
      </c>
      <c r="BN86">
        <f t="shared" si="2"/>
        <v>0</v>
      </c>
      <c r="BO86" t="e">
        <f t="shared" si="3"/>
        <v>#DIV/0!</v>
      </c>
    </row>
    <row r="87" spans="1:67" x14ac:dyDescent="0.25">
      <c r="A87">
        <f t="shared" si="5"/>
        <v>43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  <c r="BI87" s="306"/>
      <c r="BJ87">
        <f t="shared" si="7"/>
        <v>0</v>
      </c>
      <c r="BK87">
        <f t="shared" si="7"/>
        <v>0</v>
      </c>
      <c r="BL87">
        <f t="shared" si="7"/>
        <v>0</v>
      </c>
      <c r="BM87">
        <f t="shared" si="1"/>
        <v>0</v>
      </c>
      <c r="BN87">
        <f t="shared" si="2"/>
        <v>0</v>
      </c>
      <c r="BO87" t="e">
        <f t="shared" si="3"/>
        <v>#DIV/0!</v>
      </c>
    </row>
    <row r="88" spans="1:67" x14ac:dyDescent="0.25">
      <c r="A88">
        <f t="shared" si="5"/>
        <v>44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I88" s="306"/>
      <c r="BJ88">
        <f t="shared" si="7"/>
        <v>0</v>
      </c>
      <c r="BK88">
        <f t="shared" si="7"/>
        <v>0</v>
      </c>
      <c r="BL88">
        <f t="shared" si="7"/>
        <v>0</v>
      </c>
      <c r="BM88">
        <f t="shared" si="1"/>
        <v>0</v>
      </c>
      <c r="BN88">
        <f t="shared" si="2"/>
        <v>0</v>
      </c>
      <c r="BO88" t="e">
        <f t="shared" si="3"/>
        <v>#DIV/0!</v>
      </c>
    </row>
    <row r="89" spans="1:67" x14ac:dyDescent="0.25">
      <c r="A89">
        <f t="shared" si="5"/>
        <v>45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  <c r="BI89" s="306"/>
      <c r="BJ89">
        <f t="shared" si="7"/>
        <v>0</v>
      </c>
      <c r="BK89">
        <f t="shared" si="7"/>
        <v>0</v>
      </c>
      <c r="BL89">
        <f t="shared" si="7"/>
        <v>0</v>
      </c>
      <c r="BM89">
        <f t="shared" si="1"/>
        <v>0</v>
      </c>
      <c r="BN89">
        <f t="shared" si="2"/>
        <v>0</v>
      </c>
      <c r="BO89" t="e">
        <f t="shared" si="3"/>
        <v>#DIV/0!</v>
      </c>
    </row>
    <row r="90" spans="1:67" x14ac:dyDescent="0.25">
      <c r="A90">
        <f>+A89+1</f>
        <v>46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  <c r="BJ90">
        <f t="shared" si="7"/>
        <v>0</v>
      </c>
      <c r="BK90">
        <f t="shared" si="7"/>
        <v>0</v>
      </c>
      <c r="BL90">
        <f t="shared" si="7"/>
        <v>0</v>
      </c>
      <c r="BM90">
        <f t="shared" si="1"/>
        <v>0</v>
      </c>
      <c r="BN90">
        <f t="shared" si="2"/>
        <v>0</v>
      </c>
      <c r="BO90" t="e">
        <f t="shared" si="3"/>
        <v>#DIV/0!</v>
      </c>
    </row>
    <row r="91" spans="1:67" x14ac:dyDescent="0.25">
      <c r="A91">
        <f t="shared" si="5"/>
        <v>47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J91">
        <f t="shared" si="7"/>
        <v>0</v>
      </c>
      <c r="BK91">
        <f t="shared" si="7"/>
        <v>0</v>
      </c>
      <c r="BL91">
        <f t="shared" si="7"/>
        <v>0</v>
      </c>
      <c r="BM91">
        <f t="shared" si="1"/>
        <v>0</v>
      </c>
      <c r="BN91">
        <f t="shared" si="2"/>
        <v>0</v>
      </c>
      <c r="BO91" t="e">
        <f t="shared" si="3"/>
        <v>#DIV/0!</v>
      </c>
    </row>
    <row r="92" spans="1:67" x14ac:dyDescent="0.25">
      <c r="A92">
        <f t="shared" si="5"/>
        <v>48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  <c r="BJ92">
        <f t="shared" si="7"/>
        <v>0</v>
      </c>
      <c r="BK92">
        <f t="shared" si="7"/>
        <v>0</v>
      </c>
      <c r="BL92">
        <f t="shared" si="7"/>
        <v>0</v>
      </c>
      <c r="BM92">
        <f t="shared" si="1"/>
        <v>0</v>
      </c>
      <c r="BN92">
        <f t="shared" si="2"/>
        <v>0</v>
      </c>
      <c r="BO92" t="e">
        <f t="shared" si="3"/>
        <v>#DIV/0!</v>
      </c>
    </row>
    <row r="93" spans="1:67" x14ac:dyDescent="0.25">
      <c r="A93">
        <f t="shared" si="5"/>
        <v>49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  <c r="BJ93">
        <f t="shared" si="7"/>
        <v>0</v>
      </c>
      <c r="BK93">
        <f t="shared" si="7"/>
        <v>0</v>
      </c>
      <c r="BL93">
        <f t="shared" si="7"/>
        <v>0</v>
      </c>
      <c r="BM93">
        <f t="shared" si="1"/>
        <v>0</v>
      </c>
      <c r="BN93">
        <f t="shared" si="2"/>
        <v>0</v>
      </c>
      <c r="BO93" t="e">
        <f t="shared" si="3"/>
        <v>#DIV/0!</v>
      </c>
    </row>
    <row r="94" spans="1:67" x14ac:dyDescent="0.25">
      <c r="A94">
        <f t="shared" si="5"/>
        <v>50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J94">
        <f t="shared" si="7"/>
        <v>0</v>
      </c>
      <c r="BK94">
        <f t="shared" si="7"/>
        <v>0</v>
      </c>
      <c r="BL94">
        <f t="shared" si="7"/>
        <v>0</v>
      </c>
      <c r="BM94">
        <f t="shared" si="1"/>
        <v>0</v>
      </c>
      <c r="BN94">
        <f t="shared" si="2"/>
        <v>0</v>
      </c>
      <c r="BO94" t="e">
        <f t="shared" si="3"/>
        <v>#DIV/0!</v>
      </c>
    </row>
    <row r="95" spans="1:67" x14ac:dyDescent="0.25">
      <c r="A95">
        <f t="shared" si="5"/>
        <v>51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</row>
    <row r="96" spans="1:67" x14ac:dyDescent="0.25">
      <c r="A96">
        <f t="shared" si="5"/>
        <v>52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I96" s="41"/>
    </row>
    <row r="97" spans="1:61" x14ac:dyDescent="0.25">
      <c r="A97">
        <f t="shared" si="5"/>
        <v>53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I97" s="41"/>
    </row>
    <row r="98" spans="1:61" x14ac:dyDescent="0.25">
      <c r="A98">
        <f t="shared" si="5"/>
        <v>54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28"/>
      <c r="BI98" s="41"/>
    </row>
    <row r="99" spans="1:61" x14ac:dyDescent="0.25">
      <c r="A99">
        <f t="shared" si="5"/>
        <v>55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28"/>
      <c r="BI99" s="41"/>
    </row>
    <row r="100" spans="1:61" x14ac:dyDescent="0.25">
      <c r="A100">
        <f t="shared" si="5"/>
        <v>56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I100" s="41"/>
    </row>
    <row r="101" spans="1:61" x14ac:dyDescent="0.25">
      <c r="A101">
        <f t="shared" si="5"/>
        <v>57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I101" s="41"/>
    </row>
    <row r="102" spans="1:61" x14ac:dyDescent="0.25">
      <c r="A102">
        <f t="shared" si="5"/>
        <v>58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I102" s="41"/>
    </row>
    <row r="103" spans="1:61" x14ac:dyDescent="0.25">
      <c r="A103">
        <f t="shared" si="5"/>
        <v>59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I103" s="41"/>
    </row>
    <row r="104" spans="1:61" x14ac:dyDescent="0.25">
      <c r="A104">
        <f t="shared" si="5"/>
        <v>60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I104" s="41"/>
    </row>
    <row r="105" spans="1:61" x14ac:dyDescent="0.25">
      <c r="A105">
        <f t="shared" si="5"/>
        <v>61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I105" s="41"/>
    </row>
    <row r="106" spans="1:61" x14ac:dyDescent="0.25">
      <c r="A106">
        <f t="shared" si="5"/>
        <v>62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I106" s="41"/>
    </row>
    <row r="107" spans="1:61" x14ac:dyDescent="0.25">
      <c r="A107">
        <f t="shared" si="5"/>
        <v>63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28"/>
      <c r="BI107" s="41"/>
    </row>
    <row r="108" spans="1:61" x14ac:dyDescent="0.25">
      <c r="A108">
        <f t="shared" si="5"/>
        <v>64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28"/>
      <c r="BI108" s="41"/>
    </row>
    <row r="109" spans="1:61" x14ac:dyDescent="0.25">
      <c r="A109">
        <f t="shared" si="5"/>
        <v>65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28"/>
      <c r="BI109" s="41"/>
    </row>
    <row r="110" spans="1:61" x14ac:dyDescent="0.25">
      <c r="A110">
        <f t="shared" si="5"/>
        <v>66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28"/>
      <c r="BI110" s="41"/>
    </row>
    <row r="111" spans="1:61" x14ac:dyDescent="0.25">
      <c r="A111">
        <f t="shared" ref="A111:A174" si="8">+A110+1</f>
        <v>67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28"/>
      <c r="BI111" s="41"/>
    </row>
    <row r="112" spans="1:61" x14ac:dyDescent="0.25">
      <c r="A112">
        <f t="shared" si="8"/>
        <v>68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</row>
    <row r="113" spans="1:61" x14ac:dyDescent="0.25">
      <c r="A113">
        <f t="shared" si="8"/>
        <v>69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28"/>
      <c r="BI113" s="41"/>
    </row>
    <row r="114" spans="1:61" x14ac:dyDescent="0.25">
      <c r="A114">
        <f t="shared" si="8"/>
        <v>70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28"/>
      <c r="BI114" s="41"/>
    </row>
    <row r="115" spans="1:61" x14ac:dyDescent="0.25">
      <c r="A115">
        <f t="shared" si="8"/>
        <v>71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28"/>
      <c r="BI115" s="41"/>
    </row>
    <row r="116" spans="1:61" x14ac:dyDescent="0.25">
      <c r="A116">
        <f t="shared" si="8"/>
        <v>72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28"/>
      <c r="BI116" s="41"/>
    </row>
    <row r="117" spans="1:61" x14ac:dyDescent="0.25">
      <c r="A117">
        <f t="shared" si="8"/>
        <v>73</v>
      </c>
      <c r="B117" s="6"/>
      <c r="C117" s="12"/>
      <c r="D117" s="36"/>
      <c r="E117" s="13"/>
      <c r="F117" s="12"/>
      <c r="G117" s="36"/>
      <c r="H117" s="13"/>
      <c r="I117" s="12"/>
      <c r="J117" s="36"/>
      <c r="K117" s="13"/>
      <c r="L117" s="12"/>
      <c r="M117" s="36"/>
      <c r="N117" s="13"/>
      <c r="O117" s="12"/>
      <c r="P117" s="36"/>
      <c r="Q117" s="13"/>
      <c r="R117" s="12"/>
      <c r="S117" s="36"/>
      <c r="T117" s="13"/>
      <c r="U117" s="12"/>
      <c r="V117" s="36"/>
      <c r="W117" s="13"/>
      <c r="X117" s="12"/>
      <c r="Y117" s="36"/>
      <c r="Z117" s="13"/>
      <c r="AA117" s="12"/>
      <c r="AB117" s="36"/>
      <c r="AC117" s="13"/>
      <c r="AD117" s="12"/>
      <c r="AE117" s="36"/>
      <c r="AF117" s="13"/>
      <c r="AG117" s="12"/>
      <c r="AH117" s="36"/>
      <c r="AI117" s="13"/>
      <c r="AJ117" s="12"/>
      <c r="AK117" s="36"/>
      <c r="AL117" s="13"/>
      <c r="AM117" s="12"/>
      <c r="AN117" s="36"/>
      <c r="AO117" s="13"/>
      <c r="AP117" s="12"/>
      <c r="AQ117" s="36"/>
      <c r="AR117" s="13"/>
      <c r="AS117" s="12"/>
      <c r="AT117" s="36"/>
      <c r="AU117" s="13"/>
      <c r="AV117" s="12"/>
      <c r="AW117" s="36"/>
      <c r="AX117" s="13"/>
      <c r="AY117" s="12"/>
      <c r="AZ117" s="36"/>
      <c r="BA117" s="13"/>
      <c r="BB117" s="12"/>
      <c r="BC117" s="36"/>
      <c r="BD117" s="13"/>
      <c r="BE117" s="12"/>
      <c r="BF117" s="36"/>
      <c r="BG117" s="13"/>
      <c r="BH117" s="28"/>
      <c r="BI117" s="41"/>
    </row>
    <row r="118" spans="1:61" x14ac:dyDescent="0.25">
      <c r="A118">
        <f t="shared" si="8"/>
        <v>74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28"/>
      <c r="BI118" s="41"/>
    </row>
    <row r="119" spans="1:61" x14ac:dyDescent="0.25">
      <c r="A119">
        <f t="shared" si="8"/>
        <v>75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28"/>
      <c r="BI119" s="41"/>
    </row>
    <row r="120" spans="1:61" x14ac:dyDescent="0.25">
      <c r="A120">
        <f t="shared" si="8"/>
        <v>76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I120" s="41"/>
    </row>
    <row r="121" spans="1:61" x14ac:dyDescent="0.25">
      <c r="A121">
        <f t="shared" si="8"/>
        <v>77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I121" s="41"/>
    </row>
    <row r="122" spans="1:61" x14ac:dyDescent="0.25">
      <c r="A122">
        <f t="shared" si="8"/>
        <v>78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I122" s="41"/>
    </row>
    <row r="123" spans="1:61" x14ac:dyDescent="0.25">
      <c r="A123">
        <f t="shared" si="8"/>
        <v>79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I123" s="41"/>
    </row>
    <row r="124" spans="1:61" x14ac:dyDescent="0.25">
      <c r="A124">
        <f t="shared" si="8"/>
        <v>80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I124" s="41"/>
    </row>
    <row r="125" spans="1:61" x14ac:dyDescent="0.25">
      <c r="A125">
        <f t="shared" si="8"/>
        <v>81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</row>
    <row r="126" spans="1:61" x14ac:dyDescent="0.25">
      <c r="A126">
        <f t="shared" si="8"/>
        <v>82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</row>
    <row r="127" spans="1:61" x14ac:dyDescent="0.25">
      <c r="A127">
        <f t="shared" si="8"/>
        <v>83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</row>
    <row r="128" spans="1:61" x14ac:dyDescent="0.25">
      <c r="A128">
        <f t="shared" si="8"/>
        <v>84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</row>
    <row r="129" spans="1:61" x14ac:dyDescent="0.25">
      <c r="A129">
        <f t="shared" si="8"/>
        <v>85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I129" s="41"/>
    </row>
    <row r="130" spans="1:61" x14ac:dyDescent="0.25">
      <c r="A130">
        <f t="shared" si="8"/>
        <v>86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I130" s="76"/>
    </row>
    <row r="131" spans="1:61" x14ac:dyDescent="0.25">
      <c r="A131">
        <f t="shared" si="8"/>
        <v>87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I131" s="41"/>
    </row>
    <row r="132" spans="1:61" x14ac:dyDescent="0.25">
      <c r="A132">
        <f t="shared" si="8"/>
        <v>88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I132" s="41"/>
    </row>
    <row r="133" spans="1:61" x14ac:dyDescent="0.25">
      <c r="A133">
        <f t="shared" si="8"/>
        <v>89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I133" s="76"/>
    </row>
    <row r="134" spans="1:61" x14ac:dyDescent="0.25">
      <c r="A134">
        <f t="shared" si="8"/>
        <v>90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94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94"/>
      <c r="AZ134" s="32"/>
      <c r="BA134" s="11"/>
      <c r="BB134" s="10"/>
      <c r="BC134" s="32"/>
      <c r="BD134" s="11"/>
      <c r="BE134" s="10"/>
      <c r="BF134" s="32"/>
      <c r="BG134" s="11"/>
      <c r="BI134" s="41"/>
    </row>
    <row r="135" spans="1:61" x14ac:dyDescent="0.25">
      <c r="A135">
        <f t="shared" si="8"/>
        <v>91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I135" s="41"/>
    </row>
    <row r="136" spans="1:61" x14ac:dyDescent="0.25">
      <c r="A136">
        <f t="shared" si="8"/>
        <v>92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28"/>
      <c r="BI136" s="76"/>
    </row>
    <row r="137" spans="1:61" x14ac:dyDescent="0.25">
      <c r="A137">
        <f t="shared" si="8"/>
        <v>93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28"/>
      <c r="BI137" s="76"/>
    </row>
    <row r="138" spans="1:61" x14ac:dyDescent="0.25">
      <c r="A138">
        <f t="shared" si="8"/>
        <v>94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28"/>
      <c r="BI138" s="41"/>
    </row>
    <row r="139" spans="1:61" x14ac:dyDescent="0.25">
      <c r="A139">
        <f t="shared" si="8"/>
        <v>95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I139" s="41"/>
    </row>
    <row r="140" spans="1:61" x14ac:dyDescent="0.25">
      <c r="A140">
        <f t="shared" si="8"/>
        <v>96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28"/>
      <c r="BI140" s="76"/>
    </row>
    <row r="141" spans="1:61" x14ac:dyDescent="0.25">
      <c r="A141">
        <f t="shared" si="8"/>
        <v>97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28"/>
      <c r="BI141" s="41"/>
    </row>
    <row r="142" spans="1:61" x14ac:dyDescent="0.25">
      <c r="A142">
        <f t="shared" si="8"/>
        <v>98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28"/>
      <c r="BI142" s="41"/>
    </row>
    <row r="143" spans="1:61" x14ac:dyDescent="0.25">
      <c r="A143">
        <f t="shared" si="8"/>
        <v>99</v>
      </c>
      <c r="B143" s="6"/>
      <c r="C143" s="12"/>
      <c r="D143" s="36"/>
      <c r="E143" s="13"/>
      <c r="F143" s="12"/>
      <c r="G143" s="36"/>
      <c r="H143" s="13"/>
      <c r="I143" s="12"/>
      <c r="J143" s="36"/>
      <c r="K143" s="13"/>
      <c r="L143" s="12"/>
      <c r="M143" s="36"/>
      <c r="N143" s="13"/>
      <c r="O143" s="12"/>
      <c r="P143" s="36"/>
      <c r="Q143" s="13"/>
      <c r="R143" s="12"/>
      <c r="S143" s="36"/>
      <c r="T143" s="13"/>
      <c r="U143" s="12"/>
      <c r="V143" s="36"/>
      <c r="W143" s="13"/>
      <c r="X143" s="12"/>
      <c r="Y143" s="36"/>
      <c r="Z143" s="13"/>
      <c r="AA143" s="12"/>
      <c r="AB143" s="36"/>
      <c r="AC143" s="13"/>
      <c r="AD143" s="12"/>
      <c r="AE143" s="36"/>
      <c r="AF143" s="13"/>
      <c r="AG143" s="12"/>
      <c r="AH143" s="36"/>
      <c r="AI143" s="13"/>
      <c r="AJ143" s="12"/>
      <c r="AK143" s="36"/>
      <c r="AL143" s="13"/>
      <c r="AM143" s="12"/>
      <c r="AN143" s="36"/>
      <c r="AO143" s="13"/>
      <c r="AP143" s="12"/>
      <c r="AQ143" s="36"/>
      <c r="AR143" s="13"/>
      <c r="AS143" s="12"/>
      <c r="AT143" s="36"/>
      <c r="AU143" s="13"/>
      <c r="AV143" s="12"/>
      <c r="AW143" s="36"/>
      <c r="AX143" s="13"/>
      <c r="AY143" s="12"/>
      <c r="AZ143" s="36"/>
      <c r="BA143" s="13"/>
      <c r="BB143" s="12"/>
      <c r="BC143" s="36"/>
      <c r="BD143" s="13"/>
      <c r="BE143" s="12"/>
      <c r="BF143" s="36"/>
      <c r="BG143" s="13"/>
      <c r="BI143" s="76"/>
    </row>
    <row r="144" spans="1:61" x14ac:dyDescent="0.25">
      <c r="A144">
        <f t="shared" si="8"/>
        <v>100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I144" s="76"/>
    </row>
    <row r="145" spans="1:61" x14ac:dyDescent="0.25">
      <c r="A145">
        <f t="shared" si="8"/>
        <v>101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I145" s="41"/>
    </row>
    <row r="146" spans="1:61" x14ac:dyDescent="0.25">
      <c r="A146">
        <f t="shared" si="8"/>
        <v>102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I146" s="76"/>
    </row>
    <row r="147" spans="1:61" x14ac:dyDescent="0.25">
      <c r="A147">
        <f t="shared" si="8"/>
        <v>103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I147" s="76"/>
    </row>
    <row r="148" spans="1:61" x14ac:dyDescent="0.25">
      <c r="A148">
        <f t="shared" si="8"/>
        <v>104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54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54"/>
      <c r="AZ148" s="32"/>
      <c r="BA148" s="11"/>
      <c r="BB148" s="10"/>
      <c r="BC148" s="32"/>
      <c r="BD148" s="11"/>
      <c r="BE148" s="10"/>
      <c r="BF148" s="32"/>
      <c r="BG148" s="11"/>
      <c r="BI148" s="76"/>
    </row>
    <row r="149" spans="1:61" x14ac:dyDescent="0.25">
      <c r="A149">
        <f t="shared" si="8"/>
        <v>105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28"/>
      <c r="BI149" s="76"/>
    </row>
    <row r="150" spans="1:61" x14ac:dyDescent="0.25">
      <c r="A150">
        <f t="shared" si="8"/>
        <v>106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I150" s="41"/>
    </row>
    <row r="151" spans="1:61" x14ac:dyDescent="0.25">
      <c r="A151">
        <f t="shared" si="8"/>
        <v>107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28"/>
      <c r="BI151" s="41"/>
    </row>
    <row r="152" spans="1:61" x14ac:dyDescent="0.25">
      <c r="A152">
        <f t="shared" si="8"/>
        <v>108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28"/>
      <c r="BI152" s="41"/>
    </row>
    <row r="153" spans="1:61" x14ac:dyDescent="0.25">
      <c r="A153">
        <f t="shared" si="8"/>
        <v>109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28"/>
      <c r="BI153" s="41"/>
    </row>
    <row r="154" spans="1:61" x14ac:dyDescent="0.25">
      <c r="A154">
        <f t="shared" si="8"/>
        <v>110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I154" s="41"/>
    </row>
    <row r="155" spans="1:61" x14ac:dyDescent="0.25">
      <c r="A155">
        <f t="shared" si="8"/>
        <v>111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I155" s="41"/>
    </row>
    <row r="156" spans="1:61" x14ac:dyDescent="0.25">
      <c r="A156">
        <f t="shared" si="8"/>
        <v>112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I156" s="41"/>
    </row>
    <row r="157" spans="1:61" x14ac:dyDescent="0.25">
      <c r="A157">
        <f t="shared" si="8"/>
        <v>113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I157" s="41"/>
    </row>
    <row r="158" spans="1:61" x14ac:dyDescent="0.25">
      <c r="A158">
        <f t="shared" si="8"/>
        <v>114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I158" s="41"/>
    </row>
    <row r="159" spans="1:61" x14ac:dyDescent="0.25">
      <c r="A159">
        <f t="shared" si="8"/>
        <v>115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I159" s="41"/>
    </row>
    <row r="160" spans="1:61" x14ac:dyDescent="0.25">
      <c r="A160">
        <f t="shared" si="8"/>
        <v>116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I160" s="41"/>
    </row>
    <row r="161" spans="1:61" x14ac:dyDescent="0.25">
      <c r="A161">
        <f t="shared" si="8"/>
        <v>117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I161" s="41"/>
    </row>
    <row r="162" spans="1:61" x14ac:dyDescent="0.25">
      <c r="A162">
        <f t="shared" si="8"/>
        <v>118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I162" s="41"/>
    </row>
    <row r="163" spans="1:61" x14ac:dyDescent="0.25">
      <c r="A163">
        <f t="shared" si="8"/>
        <v>119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I163" s="41"/>
    </row>
    <row r="164" spans="1:61" x14ac:dyDescent="0.25">
      <c r="A164">
        <f t="shared" si="8"/>
        <v>120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I164" s="41"/>
    </row>
    <row r="165" spans="1:61" x14ac:dyDescent="0.25">
      <c r="A165">
        <f t="shared" si="8"/>
        <v>121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I165" s="41"/>
    </row>
    <row r="166" spans="1:61" x14ac:dyDescent="0.25">
      <c r="A166">
        <f t="shared" si="8"/>
        <v>122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28"/>
      <c r="BI166" s="41"/>
    </row>
    <row r="167" spans="1:61" x14ac:dyDescent="0.25">
      <c r="A167">
        <f t="shared" si="8"/>
        <v>123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28"/>
      <c r="BI167" s="41"/>
    </row>
    <row r="168" spans="1:61" x14ac:dyDescent="0.25">
      <c r="A168">
        <f t="shared" si="8"/>
        <v>124</v>
      </c>
      <c r="B168" s="6"/>
      <c r="C168" s="12"/>
      <c r="D168" s="36"/>
      <c r="E168" s="13"/>
      <c r="F168" s="12"/>
      <c r="G168" s="36"/>
      <c r="H168" s="13"/>
      <c r="I168" s="12"/>
      <c r="J168" s="36"/>
      <c r="K168" s="13"/>
      <c r="L168" s="12"/>
      <c r="M168" s="36"/>
      <c r="N168" s="13"/>
      <c r="O168" s="12"/>
      <c r="P168" s="36"/>
      <c r="Q168" s="13"/>
      <c r="R168" s="12"/>
      <c r="S168" s="36"/>
      <c r="T168" s="13"/>
      <c r="U168" s="12"/>
      <c r="V168" s="36"/>
      <c r="W168" s="13"/>
      <c r="X168" s="12"/>
      <c r="Y168" s="36"/>
      <c r="Z168" s="13"/>
      <c r="AA168" s="12"/>
      <c r="AB168" s="36"/>
      <c r="AC168" s="13"/>
      <c r="AD168" s="12"/>
      <c r="AE168" s="36"/>
      <c r="AF168" s="13"/>
      <c r="AG168" s="12"/>
      <c r="AH168" s="36"/>
      <c r="AI168" s="13"/>
      <c r="AJ168" s="12"/>
      <c r="AK168" s="36"/>
      <c r="AL168" s="13"/>
      <c r="AM168" s="12"/>
      <c r="AN168" s="36"/>
      <c r="AO168" s="13"/>
      <c r="AP168" s="12"/>
      <c r="AQ168" s="36"/>
      <c r="AR168" s="13"/>
      <c r="AS168" s="12"/>
      <c r="AT168" s="36"/>
      <c r="AU168" s="13"/>
      <c r="AV168" s="12"/>
      <c r="AW168" s="36"/>
      <c r="AX168" s="13"/>
      <c r="AY168" s="12"/>
      <c r="AZ168" s="36"/>
      <c r="BA168" s="13"/>
      <c r="BB168" s="12"/>
      <c r="BC168" s="36"/>
      <c r="BD168" s="13"/>
      <c r="BE168" s="12"/>
      <c r="BF168" s="36"/>
      <c r="BG168" s="13"/>
      <c r="BH168" s="28"/>
      <c r="BI168" s="41"/>
    </row>
    <row r="169" spans="1:61" x14ac:dyDescent="0.25">
      <c r="A169">
        <f t="shared" si="8"/>
        <v>125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28"/>
      <c r="BI169" s="41"/>
    </row>
    <row r="170" spans="1:61" x14ac:dyDescent="0.25">
      <c r="A170">
        <f t="shared" si="8"/>
        <v>126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28"/>
      <c r="BI170" s="41"/>
    </row>
    <row r="171" spans="1:61" x14ac:dyDescent="0.25">
      <c r="A171">
        <f t="shared" si="8"/>
        <v>127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28"/>
      <c r="BI171" s="41"/>
    </row>
    <row r="172" spans="1:61" x14ac:dyDescent="0.25">
      <c r="A172">
        <f t="shared" si="8"/>
        <v>128</v>
      </c>
      <c r="B172" s="6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I172" s="41"/>
    </row>
    <row r="173" spans="1:61" x14ac:dyDescent="0.25">
      <c r="A173">
        <f t="shared" si="8"/>
        <v>129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I173" s="41"/>
    </row>
    <row r="174" spans="1:61" x14ac:dyDescent="0.25">
      <c r="A174">
        <f t="shared" si="8"/>
        <v>130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I174" s="41"/>
    </row>
    <row r="175" spans="1:61" x14ac:dyDescent="0.25">
      <c r="A175">
        <f t="shared" ref="A175:A180" si="9">+A174+1</f>
        <v>131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I175" s="41"/>
    </row>
    <row r="176" spans="1:61" x14ac:dyDescent="0.25">
      <c r="A176">
        <f t="shared" si="9"/>
        <v>132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I176" s="41"/>
    </row>
    <row r="177" spans="1:61" x14ac:dyDescent="0.25">
      <c r="A177">
        <f t="shared" si="9"/>
        <v>133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I177" s="41"/>
    </row>
    <row r="178" spans="1:61" x14ac:dyDescent="0.25">
      <c r="A178">
        <f t="shared" si="9"/>
        <v>134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I178" s="41"/>
    </row>
    <row r="179" spans="1:61" x14ac:dyDescent="0.25">
      <c r="A179">
        <f t="shared" si="9"/>
        <v>135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28"/>
      <c r="BI179" s="41"/>
    </row>
    <row r="180" spans="1:61" x14ac:dyDescent="0.25">
      <c r="A180">
        <f t="shared" si="9"/>
        <v>136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28"/>
      <c r="BI180" s="41"/>
    </row>
    <row r="181" spans="1:61" x14ac:dyDescent="0.25">
      <c r="A181">
        <f>+A180+1</f>
        <v>137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28"/>
      <c r="BI181" s="41"/>
    </row>
    <row r="182" spans="1:61" x14ac:dyDescent="0.25">
      <c r="A182">
        <f>+A181+1</f>
        <v>138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28"/>
      <c r="BI182" s="41"/>
    </row>
    <row r="183" spans="1:61" x14ac:dyDescent="0.25">
      <c r="A183">
        <f>+A182+1</f>
        <v>139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28"/>
      <c r="BI183" s="41"/>
    </row>
    <row r="184" spans="1:61" x14ac:dyDescent="0.25">
      <c r="A184">
        <f t="shared" ref="A184:A240" si="10">+A183+1</f>
        <v>140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I184" s="41"/>
    </row>
    <row r="185" spans="1:61" x14ac:dyDescent="0.25">
      <c r="A185">
        <f t="shared" si="10"/>
        <v>141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I185" s="41"/>
    </row>
    <row r="186" spans="1:61" x14ac:dyDescent="0.25">
      <c r="A186">
        <f t="shared" si="10"/>
        <v>142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I186" s="76"/>
    </row>
    <row r="187" spans="1:61" x14ac:dyDescent="0.25">
      <c r="A187">
        <f t="shared" si="10"/>
        <v>143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I187" s="76"/>
    </row>
    <row r="188" spans="1:61" x14ac:dyDescent="0.25">
      <c r="A188">
        <f t="shared" si="10"/>
        <v>144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28"/>
      <c r="BI188" s="41"/>
    </row>
    <row r="189" spans="1:61" x14ac:dyDescent="0.25">
      <c r="A189">
        <f t="shared" si="10"/>
        <v>145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28"/>
      <c r="BI189" s="41"/>
    </row>
    <row r="190" spans="1:61" x14ac:dyDescent="0.25">
      <c r="A190">
        <f t="shared" si="10"/>
        <v>146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28"/>
      <c r="BI190" s="41"/>
    </row>
    <row r="191" spans="1:61" x14ac:dyDescent="0.25">
      <c r="A191">
        <f t="shared" si="10"/>
        <v>147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28"/>
      <c r="BI191" s="41"/>
    </row>
    <row r="192" spans="1:61" x14ac:dyDescent="0.25">
      <c r="A192">
        <f t="shared" si="10"/>
        <v>148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28"/>
      <c r="BI192" s="41"/>
    </row>
    <row r="193" spans="1:61" x14ac:dyDescent="0.25">
      <c r="A193">
        <f t="shared" si="10"/>
        <v>149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28"/>
      <c r="BI193" s="41"/>
    </row>
    <row r="194" spans="1:61" x14ac:dyDescent="0.25">
      <c r="A194">
        <f t="shared" si="10"/>
        <v>150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28"/>
      <c r="BI194" s="41"/>
    </row>
    <row r="195" spans="1:61" x14ac:dyDescent="0.25">
      <c r="A195">
        <f t="shared" si="10"/>
        <v>151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28"/>
      <c r="BI195" s="41"/>
    </row>
    <row r="196" spans="1:61" x14ac:dyDescent="0.25">
      <c r="A196">
        <f t="shared" si="10"/>
        <v>152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28"/>
      <c r="BI196" s="41"/>
    </row>
    <row r="197" spans="1:61" x14ac:dyDescent="0.25">
      <c r="A197">
        <f t="shared" si="10"/>
        <v>153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28"/>
      <c r="BI197" s="41"/>
    </row>
    <row r="198" spans="1:61" x14ac:dyDescent="0.25">
      <c r="A198">
        <f t="shared" si="10"/>
        <v>154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I198" s="41"/>
    </row>
    <row r="199" spans="1:61" x14ac:dyDescent="0.25">
      <c r="A199">
        <f t="shared" si="10"/>
        <v>155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I199" s="41"/>
    </row>
    <row r="200" spans="1:61" x14ac:dyDescent="0.25">
      <c r="A200">
        <f t="shared" si="10"/>
        <v>156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I200" s="41"/>
    </row>
    <row r="201" spans="1:61" x14ac:dyDescent="0.25">
      <c r="A201">
        <f t="shared" si="10"/>
        <v>157</v>
      </c>
      <c r="B201" s="6"/>
      <c r="C201" s="12"/>
      <c r="D201" s="36"/>
      <c r="E201" s="13"/>
      <c r="F201" s="12"/>
      <c r="G201" s="36"/>
      <c r="H201" s="13"/>
      <c r="I201" s="12"/>
      <c r="J201" s="36"/>
      <c r="K201" s="13"/>
      <c r="L201" s="12"/>
      <c r="M201" s="36"/>
      <c r="N201" s="13"/>
      <c r="O201" s="12"/>
      <c r="P201" s="36"/>
      <c r="Q201" s="13"/>
      <c r="R201" s="12"/>
      <c r="S201" s="36"/>
      <c r="T201" s="13"/>
      <c r="U201" s="12"/>
      <c r="V201" s="36"/>
      <c r="W201" s="13"/>
      <c r="X201" s="12"/>
      <c r="Y201" s="36"/>
      <c r="Z201" s="13"/>
      <c r="AA201" s="12"/>
      <c r="AB201" s="36"/>
      <c r="AC201" s="13"/>
      <c r="AD201" s="12"/>
      <c r="AE201" s="36"/>
      <c r="AF201" s="13"/>
      <c r="AG201" s="12"/>
      <c r="AH201" s="36"/>
      <c r="AI201" s="13"/>
      <c r="AJ201" s="12"/>
      <c r="AK201" s="36"/>
      <c r="AL201" s="13"/>
      <c r="AM201" s="12"/>
      <c r="AN201" s="36"/>
      <c r="AO201" s="13"/>
      <c r="AP201" s="12"/>
      <c r="AQ201" s="36"/>
      <c r="AR201" s="13"/>
      <c r="AS201" s="12"/>
      <c r="AT201" s="36"/>
      <c r="AU201" s="13"/>
      <c r="AV201" s="12"/>
      <c r="AW201" s="36"/>
      <c r="AX201" s="13"/>
      <c r="AY201" s="12"/>
      <c r="AZ201" s="36"/>
      <c r="BA201" s="13"/>
      <c r="BB201" s="12"/>
      <c r="BC201" s="36"/>
      <c r="BD201" s="13"/>
      <c r="BE201" s="12"/>
      <c r="BF201" s="36"/>
      <c r="BG201" s="13"/>
      <c r="BI201" s="41"/>
    </row>
    <row r="202" spans="1:61" x14ac:dyDescent="0.25">
      <c r="A202">
        <f t="shared" si="10"/>
        <v>158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I202" s="41"/>
    </row>
    <row r="203" spans="1:61" x14ac:dyDescent="0.25">
      <c r="A203">
        <f t="shared" si="10"/>
        <v>159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I203" s="41"/>
    </row>
    <row r="204" spans="1:61" x14ac:dyDescent="0.25">
      <c r="A204">
        <f t="shared" si="10"/>
        <v>160</v>
      </c>
      <c r="B204" s="6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I204" s="41"/>
    </row>
    <row r="205" spans="1:61" x14ac:dyDescent="0.25">
      <c r="A205">
        <f t="shared" si="10"/>
        <v>161</v>
      </c>
      <c r="B205" s="6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I205" s="41"/>
    </row>
    <row r="206" spans="1:61" x14ac:dyDescent="0.25">
      <c r="A206">
        <f t="shared" si="10"/>
        <v>162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I206" s="41"/>
    </row>
    <row r="207" spans="1:61" x14ac:dyDescent="0.25">
      <c r="A207">
        <f t="shared" si="10"/>
        <v>163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I207" s="41"/>
    </row>
    <row r="208" spans="1:61" x14ac:dyDescent="0.25">
      <c r="A208">
        <f t="shared" si="10"/>
        <v>164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I208" s="41"/>
    </row>
    <row r="209" spans="1:61" x14ac:dyDescent="0.25">
      <c r="A209">
        <f t="shared" si="10"/>
        <v>165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I209" s="41"/>
    </row>
    <row r="210" spans="1:61" x14ac:dyDescent="0.25">
      <c r="A210">
        <f t="shared" si="10"/>
        <v>166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I210" s="41"/>
    </row>
    <row r="211" spans="1:61" x14ac:dyDescent="0.25">
      <c r="A211">
        <f t="shared" si="10"/>
        <v>167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I211" s="41"/>
    </row>
    <row r="212" spans="1:61" x14ac:dyDescent="0.25">
      <c r="A212">
        <f t="shared" si="10"/>
        <v>168</v>
      </c>
      <c r="B212" s="6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I212" s="41"/>
    </row>
    <row r="213" spans="1:61" x14ac:dyDescent="0.25">
      <c r="A213">
        <f t="shared" si="10"/>
        <v>169</v>
      </c>
      <c r="B213" s="6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I213" s="41"/>
    </row>
    <row r="214" spans="1:61" x14ac:dyDescent="0.25">
      <c r="A214">
        <f t="shared" si="10"/>
        <v>170</v>
      </c>
      <c r="B214" s="6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I214" s="41"/>
    </row>
    <row r="215" spans="1:61" x14ac:dyDescent="0.25">
      <c r="A215">
        <f t="shared" si="10"/>
        <v>171</v>
      </c>
      <c r="B215" s="6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I215" s="41"/>
    </row>
    <row r="216" spans="1:61" x14ac:dyDescent="0.25">
      <c r="A216">
        <f t="shared" si="10"/>
        <v>172</v>
      </c>
      <c r="B216" s="6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I216" s="41"/>
    </row>
    <row r="217" spans="1:61" x14ac:dyDescent="0.25">
      <c r="A217">
        <f t="shared" si="10"/>
        <v>173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I217" s="41"/>
    </row>
    <row r="218" spans="1:61" x14ac:dyDescent="0.25">
      <c r="A218">
        <f t="shared" si="10"/>
        <v>174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I218" s="41"/>
    </row>
    <row r="219" spans="1:61" x14ac:dyDescent="0.25">
      <c r="A219">
        <f t="shared" si="10"/>
        <v>175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I219" s="41"/>
    </row>
    <row r="220" spans="1:61" x14ac:dyDescent="0.25">
      <c r="A220">
        <f t="shared" si="10"/>
        <v>176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I220" s="41"/>
    </row>
    <row r="221" spans="1:61" x14ac:dyDescent="0.25">
      <c r="A221">
        <f t="shared" si="10"/>
        <v>177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28"/>
      <c r="BI221" s="41"/>
    </row>
    <row r="222" spans="1:61" x14ac:dyDescent="0.25">
      <c r="A222">
        <f t="shared" si="10"/>
        <v>178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28"/>
      <c r="BI222" s="41"/>
    </row>
    <row r="223" spans="1:61" x14ac:dyDescent="0.25">
      <c r="A223">
        <f t="shared" si="10"/>
        <v>179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28"/>
      <c r="BI223" s="41"/>
    </row>
    <row r="224" spans="1:61" x14ac:dyDescent="0.25">
      <c r="A224">
        <f t="shared" si="10"/>
        <v>180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28"/>
      <c r="BI224" s="41"/>
    </row>
    <row r="225" spans="1:61" x14ac:dyDescent="0.25">
      <c r="A225">
        <f t="shared" si="10"/>
        <v>181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28"/>
      <c r="BI225" s="41"/>
    </row>
    <row r="226" spans="1:61" x14ac:dyDescent="0.25">
      <c r="A226">
        <f t="shared" si="10"/>
        <v>182</v>
      </c>
      <c r="B226" s="6"/>
      <c r="C226" s="12"/>
      <c r="D226" s="36"/>
      <c r="E226" s="13"/>
      <c r="F226" s="12"/>
      <c r="G226" s="36"/>
      <c r="H226" s="13"/>
      <c r="I226" s="12"/>
      <c r="J226" s="36"/>
      <c r="K226" s="13"/>
      <c r="L226" s="12"/>
      <c r="M226" s="36"/>
      <c r="N226" s="13"/>
      <c r="O226" s="12"/>
      <c r="P226" s="36"/>
      <c r="Q226" s="13"/>
      <c r="R226" s="12"/>
      <c r="S226" s="36"/>
      <c r="T226" s="13"/>
      <c r="U226" s="12"/>
      <c r="V226" s="36"/>
      <c r="W226" s="13"/>
      <c r="X226" s="12"/>
      <c r="Y226" s="36"/>
      <c r="Z226" s="13"/>
      <c r="AA226" s="12"/>
      <c r="AB226" s="36"/>
      <c r="AC226" s="13"/>
      <c r="AD226" s="12"/>
      <c r="AE226" s="36"/>
      <c r="AF226" s="13"/>
      <c r="AG226" s="12"/>
      <c r="AH226" s="36"/>
      <c r="AI226" s="13"/>
      <c r="AJ226" s="12"/>
      <c r="AK226" s="36"/>
      <c r="AL226" s="13"/>
      <c r="AM226" s="12"/>
      <c r="AN226" s="36"/>
      <c r="AO226" s="13"/>
      <c r="AP226" s="12"/>
      <c r="AQ226" s="36"/>
      <c r="AR226" s="13"/>
      <c r="AS226" s="12"/>
      <c r="AT226" s="36"/>
      <c r="AU226" s="13"/>
      <c r="AV226" s="12"/>
      <c r="AW226" s="36"/>
      <c r="AX226" s="13"/>
      <c r="AY226" s="12"/>
      <c r="AZ226" s="36"/>
      <c r="BA226" s="13"/>
      <c r="BB226" s="12"/>
      <c r="BC226" s="36"/>
      <c r="BD226" s="13"/>
      <c r="BE226" s="12"/>
      <c r="BF226" s="36"/>
      <c r="BG226" s="13"/>
      <c r="BH226" s="28"/>
      <c r="BI226" s="41"/>
    </row>
    <row r="227" spans="1:61" x14ac:dyDescent="0.25">
      <c r="A227">
        <f t="shared" si="10"/>
        <v>183</v>
      </c>
      <c r="B227" s="6"/>
      <c r="C227" s="10"/>
      <c r="D227" s="32"/>
      <c r="E227" s="11"/>
      <c r="F227" s="10"/>
      <c r="G227" s="32"/>
      <c r="H227" s="11"/>
      <c r="I227" s="10"/>
      <c r="J227" s="32"/>
      <c r="K227" s="11"/>
      <c r="L227" s="10"/>
      <c r="M227" s="32"/>
      <c r="N227" s="11"/>
      <c r="O227" s="10"/>
      <c r="P227" s="32"/>
      <c r="Q227" s="11"/>
      <c r="R227" s="10"/>
      <c r="S227" s="32"/>
      <c r="T227" s="11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10"/>
      <c r="AW227" s="32"/>
      <c r="AX227" s="11"/>
      <c r="AY227" s="10"/>
      <c r="AZ227" s="32"/>
      <c r="BA227" s="11"/>
      <c r="BB227" s="10"/>
      <c r="BC227" s="32"/>
      <c r="BD227" s="11"/>
      <c r="BE227" s="10"/>
      <c r="BF227" s="32"/>
      <c r="BG227" s="11"/>
      <c r="BH227" s="28"/>
      <c r="BI227" s="41"/>
    </row>
    <row r="228" spans="1:61" x14ac:dyDescent="0.25">
      <c r="A228">
        <f t="shared" si="10"/>
        <v>184</v>
      </c>
      <c r="B228" s="6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28"/>
      <c r="BI228" s="41"/>
    </row>
    <row r="229" spans="1:61" x14ac:dyDescent="0.25">
      <c r="A229">
        <f t="shared" si="10"/>
        <v>185</v>
      </c>
      <c r="B229" s="6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I229" s="41"/>
    </row>
    <row r="230" spans="1:61" x14ac:dyDescent="0.25">
      <c r="A230">
        <f t="shared" si="10"/>
        <v>186</v>
      </c>
      <c r="B230" s="6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I230" s="41"/>
    </row>
    <row r="231" spans="1:61" x14ac:dyDescent="0.25">
      <c r="A231">
        <f t="shared" si="10"/>
        <v>187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I231" s="41"/>
    </row>
    <row r="232" spans="1:61" x14ac:dyDescent="0.25">
      <c r="A232">
        <f t="shared" si="10"/>
        <v>188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I232" s="41"/>
    </row>
    <row r="233" spans="1:61" x14ac:dyDescent="0.25">
      <c r="A233">
        <f t="shared" si="10"/>
        <v>189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I233" s="41"/>
    </row>
    <row r="234" spans="1:61" x14ac:dyDescent="0.25">
      <c r="A234">
        <f t="shared" si="10"/>
        <v>190</v>
      </c>
      <c r="B234" s="6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I234" s="41"/>
    </row>
    <row r="235" spans="1:61" x14ac:dyDescent="0.25">
      <c r="A235">
        <f t="shared" si="10"/>
        <v>191</v>
      </c>
      <c r="B235" s="6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28"/>
      <c r="BI235" s="41"/>
    </row>
    <row r="236" spans="1:61" x14ac:dyDescent="0.25">
      <c r="A236">
        <f t="shared" si="10"/>
        <v>192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I236" s="41"/>
    </row>
    <row r="237" spans="1:61" x14ac:dyDescent="0.25">
      <c r="A237">
        <f t="shared" si="10"/>
        <v>193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I237" s="41"/>
    </row>
    <row r="238" spans="1:61" x14ac:dyDescent="0.25">
      <c r="A238">
        <f t="shared" si="10"/>
        <v>194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</row>
    <row r="239" spans="1:61" x14ac:dyDescent="0.25">
      <c r="A239">
        <f t="shared" si="10"/>
        <v>195</v>
      </c>
      <c r="B239" s="6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</row>
    <row r="240" spans="1:61" x14ac:dyDescent="0.25">
      <c r="A240">
        <f t="shared" si="10"/>
        <v>196</v>
      </c>
      <c r="B240" s="6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</row>
  </sheetData>
  <sortState xmlns:xlrd2="http://schemas.microsoft.com/office/spreadsheetml/2017/richdata2" ref="B5:G23">
    <sortCondition descending="1" ref="F5:F23"/>
    <sortCondition descending="1" ref="G5:G23"/>
  </sortState>
  <mergeCells count="19">
    <mergeCell ref="AJ43:AL43"/>
    <mergeCell ref="C43:E43"/>
    <mergeCell ref="F43:H43"/>
    <mergeCell ref="I43:K43"/>
    <mergeCell ref="L43:N43"/>
    <mergeCell ref="O43:Q43"/>
    <mergeCell ref="R43:T43"/>
    <mergeCell ref="U43:W43"/>
    <mergeCell ref="X43:Z43"/>
    <mergeCell ref="AA43:AC43"/>
    <mergeCell ref="AD43:AF43"/>
    <mergeCell ref="AG43:AI43"/>
    <mergeCell ref="BE43:BG43"/>
    <mergeCell ref="AM43:AO43"/>
    <mergeCell ref="AP43:AR43"/>
    <mergeCell ref="AS43:AU43"/>
    <mergeCell ref="AV43:AX43"/>
    <mergeCell ref="AY43:BA43"/>
    <mergeCell ref="BB43:BD4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2"/>
  <dimension ref="A1:BO68"/>
  <sheetViews>
    <sheetView workbookViewId="0"/>
  </sheetViews>
  <sheetFormatPr baseColWidth="10" defaultColWidth="11.54296875" defaultRowHeight="12.5" x14ac:dyDescent="0.25"/>
  <cols>
    <col min="1" max="1" width="5" customWidth="1"/>
    <col min="3" max="3" width="5.26953125" customWidth="1"/>
    <col min="4" max="4" width="3.81640625" customWidth="1"/>
    <col min="5" max="5" width="3.7265625" customWidth="1"/>
    <col min="6" max="6" width="3.453125" customWidth="1"/>
    <col min="7" max="7" width="2.54296875" customWidth="1"/>
    <col min="8" max="53" width="3.81640625" customWidth="1"/>
    <col min="54" max="59" width="3.453125" hidden="1" customWidth="1"/>
    <col min="60" max="60" width="11.453125" style="24" customWidth="1"/>
  </cols>
  <sheetData>
    <row r="1" spans="1:62" ht="13" x14ac:dyDescent="0.3">
      <c r="A1" s="5" t="s">
        <v>75</v>
      </c>
      <c r="B1" s="52"/>
    </row>
    <row r="2" spans="1:62" x14ac:dyDescent="0.25">
      <c r="A2" t="s">
        <v>10</v>
      </c>
      <c r="R2" s="30"/>
    </row>
    <row r="3" spans="1:62" ht="13" thickBot="1" x14ac:dyDescent="0.3">
      <c r="A3">
        <f>+GENERAL!B6</f>
        <v>12</v>
      </c>
      <c r="C3" s="39">
        <f>SUM(C5:C10)</f>
        <v>0</v>
      </c>
      <c r="R3" s="30"/>
    </row>
    <row r="4" spans="1:62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J4" s="101"/>
    </row>
    <row r="5" spans="1:62" ht="14" thickBot="1" x14ac:dyDescent="0.35">
      <c r="A5" s="149">
        <v>1</v>
      </c>
      <c r="B5" s="23" t="s">
        <v>1</v>
      </c>
      <c r="C5" s="44">
        <f>+I$40</f>
        <v>20</v>
      </c>
      <c r="D5" s="48">
        <f>+I$41</f>
        <v>15</v>
      </c>
      <c r="E5" s="45">
        <f>+J$40</f>
        <v>3</v>
      </c>
      <c r="F5" s="18">
        <f>+I$26</f>
        <v>0</v>
      </c>
      <c r="G5" s="198">
        <f t="shared" ref="G5:G22" si="0">IF(E5&lt;A$3/2,-1,1)*800+C5+D5/1000</f>
        <v>-779.98500000000001</v>
      </c>
      <c r="H5" s="30"/>
      <c r="BJ5" s="101"/>
    </row>
    <row r="6" spans="1:62" ht="14" thickBot="1" x14ac:dyDescent="0.35">
      <c r="A6" s="149">
        <v>2</v>
      </c>
      <c r="B6" s="239" t="s">
        <v>141</v>
      </c>
      <c r="C6" s="44">
        <f>+AJ$40</f>
        <v>10</v>
      </c>
      <c r="D6" s="48">
        <f>+AJ$41</f>
        <v>12</v>
      </c>
      <c r="E6" s="45">
        <f>+AK$40</f>
        <v>1</v>
      </c>
      <c r="F6" s="18">
        <f>+AJ$26</f>
        <v>0</v>
      </c>
      <c r="G6" s="198">
        <f t="shared" si="0"/>
        <v>-789.98800000000006</v>
      </c>
      <c r="H6" s="30"/>
      <c r="BJ6" s="101"/>
    </row>
    <row r="7" spans="1:62" ht="14" thickBot="1" x14ac:dyDescent="0.35">
      <c r="A7" s="149">
        <v>3</v>
      </c>
      <c r="B7" s="239" t="s">
        <v>46</v>
      </c>
      <c r="C7" s="44">
        <f>+AP$40</f>
        <v>10</v>
      </c>
      <c r="D7" s="48">
        <f>+AP$41</f>
        <v>3</v>
      </c>
      <c r="E7" s="45">
        <f>+AQ$40</f>
        <v>2</v>
      </c>
      <c r="F7" s="18">
        <f>+AP$26</f>
        <v>0</v>
      </c>
      <c r="G7" s="198">
        <f t="shared" si="0"/>
        <v>-789.99699999999996</v>
      </c>
      <c r="H7" s="30"/>
      <c r="BJ7" s="101"/>
    </row>
    <row r="8" spans="1:62" ht="14" thickBot="1" x14ac:dyDescent="0.35">
      <c r="A8" s="149">
        <v>4</v>
      </c>
      <c r="B8" s="239" t="s">
        <v>140</v>
      </c>
      <c r="C8" s="44">
        <f>+F$40</f>
        <v>-10</v>
      </c>
      <c r="D8" s="48">
        <f>+F$41</f>
        <v>-3</v>
      </c>
      <c r="E8" s="45">
        <f>+G$40</f>
        <v>2</v>
      </c>
      <c r="F8" s="18">
        <f>+F$26</f>
        <v>0</v>
      </c>
      <c r="G8" s="198">
        <f t="shared" si="0"/>
        <v>-810.00300000000004</v>
      </c>
      <c r="H8" s="30"/>
      <c r="BJ8" s="101"/>
    </row>
    <row r="9" spans="1:62" ht="13" thickBot="1" x14ac:dyDescent="0.3">
      <c r="A9" s="149">
        <v>5</v>
      </c>
      <c r="B9" s="239" t="s">
        <v>271</v>
      </c>
      <c r="C9" s="44">
        <f>+AY$40</f>
        <v>-10</v>
      </c>
      <c r="D9" s="48">
        <f>+AY$41</f>
        <v>-12</v>
      </c>
      <c r="E9" s="45">
        <f>+AZ$40</f>
        <v>1</v>
      </c>
      <c r="F9" s="18">
        <f>+AY$26</f>
        <v>0</v>
      </c>
      <c r="G9" s="198">
        <f t="shared" si="0"/>
        <v>-810.01199999999994</v>
      </c>
      <c r="H9" s="30"/>
    </row>
    <row r="10" spans="1:62" ht="13" thickBot="1" x14ac:dyDescent="0.3">
      <c r="A10" s="149">
        <v>6</v>
      </c>
      <c r="B10" s="239" t="s">
        <v>129</v>
      </c>
      <c r="C10" s="44">
        <f>+AA$40</f>
        <v>-20</v>
      </c>
      <c r="D10" s="48">
        <f>+AA$41</f>
        <v>-15</v>
      </c>
      <c r="E10" s="45">
        <f>+AB$40</f>
        <v>3</v>
      </c>
      <c r="F10" s="18">
        <f>+AA$26</f>
        <v>0</v>
      </c>
      <c r="G10" s="198">
        <f t="shared" si="0"/>
        <v>-820.01499999999999</v>
      </c>
      <c r="H10" s="30"/>
    </row>
    <row r="11" spans="1:62" ht="13" hidden="1" thickBot="1" x14ac:dyDescent="0.3">
      <c r="A11" s="149">
        <v>7</v>
      </c>
      <c r="B11" s="239" t="s">
        <v>72</v>
      </c>
      <c r="C11" s="44">
        <f>+C$40</f>
        <v>-100000000</v>
      </c>
      <c r="D11" s="48">
        <f>+C$41</f>
        <v>1</v>
      </c>
      <c r="E11" s="46">
        <f>+D$40</f>
        <v>0</v>
      </c>
      <c r="F11" s="18">
        <f>+C$26</f>
        <v>0</v>
      </c>
      <c r="G11" s="198">
        <f t="shared" si="0"/>
        <v>-100000799.999</v>
      </c>
      <c r="H11" s="30"/>
    </row>
    <row r="12" spans="1:62" ht="13" hidden="1" thickBot="1" x14ac:dyDescent="0.3">
      <c r="A12" s="149">
        <v>8</v>
      </c>
      <c r="B12" s="239" t="s">
        <v>135</v>
      </c>
      <c r="C12" s="44">
        <f>+AD$40</f>
        <v>-100000000</v>
      </c>
      <c r="D12" s="48">
        <f>+AD$41</f>
        <v>1</v>
      </c>
      <c r="E12" s="45">
        <f>+AE$40</f>
        <v>0</v>
      </c>
      <c r="F12" s="18">
        <f>+AD$26</f>
        <v>0</v>
      </c>
      <c r="G12" s="198">
        <f t="shared" si="0"/>
        <v>-100000799.999</v>
      </c>
      <c r="H12" s="30"/>
    </row>
    <row r="13" spans="1:62" ht="13" hidden="1" thickBot="1" x14ac:dyDescent="0.3">
      <c r="A13" s="149">
        <v>9</v>
      </c>
      <c r="B13" s="23" t="s">
        <v>132</v>
      </c>
      <c r="C13" s="44">
        <f>+O$40</f>
        <v>-100000000</v>
      </c>
      <c r="D13" s="48">
        <f>+O$41</f>
        <v>1</v>
      </c>
      <c r="E13" s="45">
        <f>+P$40</f>
        <v>0</v>
      </c>
      <c r="F13" s="18">
        <f>+O$26</f>
        <v>0</v>
      </c>
      <c r="G13" s="198">
        <f t="shared" si="0"/>
        <v>-100000799.999</v>
      </c>
      <c r="H13" s="30"/>
    </row>
    <row r="14" spans="1:62" ht="13" hidden="1" thickBot="1" x14ac:dyDescent="0.3">
      <c r="A14" s="149">
        <v>10</v>
      </c>
      <c r="B14" s="23" t="s">
        <v>6</v>
      </c>
      <c r="C14" s="44">
        <f>+R$40</f>
        <v>-100000000</v>
      </c>
      <c r="D14" s="48">
        <f>+R$41</f>
        <v>1</v>
      </c>
      <c r="E14" s="45">
        <f>+S$40</f>
        <v>0</v>
      </c>
      <c r="F14" s="18">
        <f>+R$26</f>
        <v>0</v>
      </c>
      <c r="G14" s="198">
        <f t="shared" si="0"/>
        <v>-100000799.999</v>
      </c>
      <c r="H14" s="30"/>
    </row>
    <row r="15" spans="1:62" ht="13.5" hidden="1" thickBot="1" x14ac:dyDescent="0.35">
      <c r="A15" s="149">
        <v>11</v>
      </c>
      <c r="B15" s="23" t="s">
        <v>4</v>
      </c>
      <c r="C15" s="44">
        <f>+AG$40</f>
        <v>-100000000</v>
      </c>
      <c r="D15" s="48">
        <f>+AG$41</f>
        <v>1</v>
      </c>
      <c r="E15" s="45">
        <f>+AH$40</f>
        <v>0</v>
      </c>
      <c r="F15" s="18">
        <f>+AG$26</f>
        <v>0</v>
      </c>
      <c r="G15" s="198">
        <f t="shared" si="0"/>
        <v>-100000799.999</v>
      </c>
      <c r="AE15" s="43"/>
      <c r="AQ15" s="73"/>
    </row>
    <row r="16" spans="1:62" ht="13" hidden="1" thickBot="1" x14ac:dyDescent="0.3">
      <c r="A16" s="149">
        <v>12</v>
      </c>
      <c r="B16" s="23" t="s">
        <v>62</v>
      </c>
      <c r="C16" s="44">
        <f>+AV$40</f>
        <v>-100000000</v>
      </c>
      <c r="D16" s="48">
        <f>+AV$41</f>
        <v>1</v>
      </c>
      <c r="E16" s="45">
        <f>+AW$40</f>
        <v>0</v>
      </c>
      <c r="F16" s="18">
        <f>+AV$26</f>
        <v>0</v>
      </c>
      <c r="G16" s="198">
        <f t="shared" si="0"/>
        <v>-100000799.999</v>
      </c>
    </row>
    <row r="17" spans="1:58" ht="13" hidden="1" thickBot="1" x14ac:dyDescent="0.3">
      <c r="A17" s="149">
        <v>13</v>
      </c>
      <c r="B17" s="23" t="s">
        <v>9</v>
      </c>
      <c r="C17" s="44">
        <f>+U$40</f>
        <v>-100000000</v>
      </c>
      <c r="D17" s="48">
        <f>+U$41</f>
        <v>1</v>
      </c>
      <c r="E17" s="45">
        <f>+V$40</f>
        <v>0</v>
      </c>
      <c r="F17" s="18">
        <f>+U$26</f>
        <v>0</v>
      </c>
      <c r="G17" s="198">
        <f t="shared" si="0"/>
        <v>-100000799.999</v>
      </c>
    </row>
    <row r="18" spans="1:58" ht="13" hidden="1" thickBot="1" x14ac:dyDescent="0.3">
      <c r="A18" s="149">
        <v>14</v>
      </c>
      <c r="B18" s="23" t="s">
        <v>43</v>
      </c>
      <c r="C18" s="44">
        <f>+X$40</f>
        <v>-100000000</v>
      </c>
      <c r="D18" s="48">
        <f>+X$41</f>
        <v>1</v>
      </c>
      <c r="E18" s="45">
        <f>+Y$40</f>
        <v>0</v>
      </c>
      <c r="F18" s="18">
        <f>+X$26</f>
        <v>0</v>
      </c>
      <c r="G18" s="198">
        <f t="shared" si="0"/>
        <v>-100000799.999</v>
      </c>
    </row>
    <row r="19" spans="1:58" ht="13" hidden="1" thickBot="1" x14ac:dyDescent="0.3">
      <c r="A19" s="149">
        <v>15</v>
      </c>
      <c r="B19" s="23" t="s">
        <v>122</v>
      </c>
      <c r="C19" s="44">
        <f>+AM$40</f>
        <v>-100000000</v>
      </c>
      <c r="D19" s="48">
        <f>+AM$41</f>
        <v>1</v>
      </c>
      <c r="E19" s="45">
        <f>+AN$40</f>
        <v>0</v>
      </c>
      <c r="F19" s="18">
        <f>+AM$26</f>
        <v>0</v>
      </c>
      <c r="G19" s="198">
        <f t="shared" si="0"/>
        <v>-100000799.999</v>
      </c>
    </row>
    <row r="20" spans="1:58" ht="13" hidden="1" thickBot="1" x14ac:dyDescent="0.3">
      <c r="A20" s="149">
        <v>16</v>
      </c>
      <c r="B20" s="23" t="s">
        <v>28</v>
      </c>
      <c r="C20" s="44">
        <f>+L$40</f>
        <v>-100000000</v>
      </c>
      <c r="D20" s="48">
        <f>+L$41</f>
        <v>1</v>
      </c>
      <c r="E20" s="45">
        <f>+M$40</f>
        <v>0</v>
      </c>
      <c r="F20" s="18">
        <f>+L$26</f>
        <v>0</v>
      </c>
      <c r="G20" s="198">
        <f t="shared" si="0"/>
        <v>-100000799.999</v>
      </c>
    </row>
    <row r="21" spans="1:58" ht="13" hidden="1" thickBot="1" x14ac:dyDescent="0.3">
      <c r="A21" s="149">
        <v>17</v>
      </c>
      <c r="B21" s="23" t="s">
        <v>60</v>
      </c>
      <c r="C21" s="44">
        <f>+AS$40</f>
        <v>-100000000</v>
      </c>
      <c r="D21" s="48">
        <f>+AS$41</f>
        <v>1</v>
      </c>
      <c r="E21" s="45">
        <f>+AT$40</f>
        <v>0</v>
      </c>
      <c r="F21" s="18">
        <f>+AS$26</f>
        <v>0</v>
      </c>
      <c r="G21" s="198">
        <f t="shared" si="0"/>
        <v>-100000799.999</v>
      </c>
    </row>
    <row r="22" spans="1:58" ht="13" hidden="1" thickBot="1" x14ac:dyDescent="0.3">
      <c r="A22" s="149">
        <v>18</v>
      </c>
      <c r="B22" s="23" t="s">
        <v>54</v>
      </c>
      <c r="C22" s="44">
        <f>+BE$40</f>
        <v>-100000000</v>
      </c>
      <c r="D22" s="48">
        <f>+BE$41</f>
        <v>1</v>
      </c>
      <c r="E22" s="45">
        <f>+BF$40</f>
        <v>0</v>
      </c>
      <c r="F22" s="18">
        <f>+BE$26</f>
        <v>0</v>
      </c>
      <c r="G22" s="198">
        <f t="shared" si="0"/>
        <v>-100000799.999</v>
      </c>
    </row>
    <row r="23" spans="1:58" x14ac:dyDescent="0.25">
      <c r="A23" s="16"/>
      <c r="C23" s="39"/>
      <c r="G23" s="198"/>
      <c r="AI23" s="61"/>
      <c r="AU23" s="61"/>
    </row>
    <row r="24" spans="1:58" x14ac:dyDescent="0.25">
      <c r="A24" s="16"/>
    </row>
    <row r="26" spans="1:58" hidden="1" x14ac:dyDescent="0.25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idden="1" x14ac:dyDescent="0.25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idden="1" x14ac:dyDescent="0.25">
      <c r="C28">
        <f>MAX(C29:C33)</f>
        <v>0</v>
      </c>
      <c r="D28">
        <f>+D40</f>
        <v>0</v>
      </c>
      <c r="F28">
        <f>MAX(F29:F33)</f>
        <v>0</v>
      </c>
      <c r="G28">
        <f>+G40</f>
        <v>2</v>
      </c>
      <c r="I28">
        <f>MAX(I29:I33)</f>
        <v>0</v>
      </c>
      <c r="J28">
        <f>+J40</f>
        <v>3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3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1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2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1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idden="1" x14ac:dyDescent="0.25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 x14ac:dyDescent="0.25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 x14ac:dyDescent="0.25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 x14ac:dyDescent="0.25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 x14ac:dyDescent="0.25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 x14ac:dyDescent="0.25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 x14ac:dyDescent="0.25">
      <c r="C35">
        <f>SUM(C36:C38)</f>
        <v>-999999900</v>
      </c>
      <c r="F35">
        <f>SUM(F36:F38)</f>
        <v>-1000000298</v>
      </c>
      <c r="I35">
        <f>SUM(I36:I38)</f>
        <v>-999998497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-1000001497</v>
      </c>
      <c r="AD35">
        <f>SUM(AD36:AD38)</f>
        <v>-999999900</v>
      </c>
      <c r="AG35">
        <f>SUM(AG36:AG38)</f>
        <v>-999999900</v>
      </c>
      <c r="AJ35">
        <f>SUM(AJ36:AJ38)</f>
        <v>-999998799</v>
      </c>
      <c r="AM35">
        <f>SUM(AM36:AM38)</f>
        <v>-999999900</v>
      </c>
      <c r="AP35">
        <f>SUM(AP36:AP38)</f>
        <v>-999999698</v>
      </c>
      <c r="AS35">
        <f>SUM(AS36:AS38)</f>
        <v>-999999998</v>
      </c>
      <c r="AV35">
        <f>SUM(AV36:AV38)</f>
        <v>-999999900</v>
      </c>
      <c r="AY35">
        <f>SUM(AY36:AY38)</f>
        <v>-1000001199</v>
      </c>
      <c r="BB35">
        <f>SUM(BB36:BB38)</f>
        <v>-9999998</v>
      </c>
      <c r="BE35">
        <f>SUM(BE36:BE38)</f>
        <v>-9999998</v>
      </c>
    </row>
    <row r="36" spans="1:67" hidden="1" x14ac:dyDescent="0.25">
      <c r="C36">
        <f>+D40</f>
        <v>0</v>
      </c>
      <c r="F36">
        <f>+G40</f>
        <v>2</v>
      </c>
      <c r="I36">
        <f>+J40</f>
        <v>3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3</v>
      </c>
      <c r="AD36">
        <f>+AE40</f>
        <v>0</v>
      </c>
      <c r="AG36">
        <f>+AH40</f>
        <v>0</v>
      </c>
      <c r="AJ36">
        <f>+AK40</f>
        <v>1</v>
      </c>
      <c r="AM36">
        <f>+AN40</f>
        <v>0</v>
      </c>
      <c r="AP36">
        <f>+AQ40</f>
        <v>2</v>
      </c>
      <c r="AS36">
        <f>+AT40</f>
        <v>0</v>
      </c>
      <c r="AV36">
        <f>+AW40</f>
        <v>0</v>
      </c>
      <c r="AY36">
        <f>+AZ40</f>
        <v>1</v>
      </c>
      <c r="BB36">
        <f>+BC40</f>
        <v>0</v>
      </c>
      <c r="BE36">
        <f>+BF40</f>
        <v>0</v>
      </c>
    </row>
    <row r="37" spans="1:67" hidden="1" x14ac:dyDescent="0.25">
      <c r="C37">
        <f>+C41*100</f>
        <v>100</v>
      </c>
      <c r="F37">
        <f>+F41*100</f>
        <v>-300</v>
      </c>
      <c r="I37">
        <f>+I41*100</f>
        <v>1500</v>
      </c>
      <c r="L37">
        <f>+L41*100</f>
        <v>100</v>
      </c>
      <c r="O37">
        <f>+O41*100</f>
        <v>100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-1500</v>
      </c>
      <c r="AD37">
        <f>+AD41*100</f>
        <v>100</v>
      </c>
      <c r="AG37">
        <f>+AG41*100</f>
        <v>100</v>
      </c>
      <c r="AJ37">
        <f>+AJ41*100</f>
        <v>1200</v>
      </c>
      <c r="AM37">
        <f>+AM41*100</f>
        <v>100</v>
      </c>
      <c r="AP37">
        <f>+AP41*100</f>
        <v>300</v>
      </c>
      <c r="AS37">
        <f>+AS41*2</f>
        <v>2</v>
      </c>
      <c r="AV37">
        <f>+AV41*100</f>
        <v>100</v>
      </c>
      <c r="AY37">
        <f>+AY41*100</f>
        <v>-1200</v>
      </c>
      <c r="BB37">
        <f>+BB41*2</f>
        <v>2</v>
      </c>
      <c r="BE37">
        <f>+BE41*2</f>
        <v>2</v>
      </c>
    </row>
    <row r="38" spans="1:67" hidden="1" x14ac:dyDescent="0.25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ht="13" thickBot="1" x14ac:dyDescent="0.3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</row>
    <row r="40" spans="1:67" ht="13" thickBot="1" x14ac:dyDescent="0.3">
      <c r="C40" s="2">
        <f>IF(SUM(C45:C68)&lt;-1000,-100000000,SUM(C45:C68))</f>
        <v>-100000000</v>
      </c>
      <c r="D40" s="2">
        <f>COUNT(D45:D68)</f>
        <v>0</v>
      </c>
      <c r="E40" s="2"/>
      <c r="F40" s="2">
        <f>IF(SUM(F45:F68)&lt;-1000,-100000000,SUM(F45:F68))</f>
        <v>-10</v>
      </c>
      <c r="G40" s="2">
        <f>COUNT(G45:G68)</f>
        <v>2</v>
      </c>
      <c r="H40" s="2"/>
      <c r="I40" s="2">
        <f>IF(SUM(I45:I68)&lt;-1000,-100000000,SUM(I45:I68))</f>
        <v>20</v>
      </c>
      <c r="J40" s="2">
        <f>COUNT(J45:J68)</f>
        <v>3</v>
      </c>
      <c r="K40" s="2"/>
      <c r="L40" s="2">
        <f>IF(SUM(L45:L68)&lt;-1000,-100000000,SUM(L45:L68))</f>
        <v>-100000000</v>
      </c>
      <c r="M40" s="2">
        <f>COUNT(M45:M68)</f>
        <v>0</v>
      </c>
      <c r="N40" s="2"/>
      <c r="O40" s="2">
        <f>IF(SUM(O45:O68)&lt;-1000,-100000000,SUM(O45:O68))</f>
        <v>-100000000</v>
      </c>
      <c r="P40" s="2">
        <f>COUNT(P45:P68)</f>
        <v>0</v>
      </c>
      <c r="Q40" s="2"/>
      <c r="R40" s="2">
        <f>IF(SUM(R45:R68)&lt;-1000,-100000000,SUM(R45:R68))</f>
        <v>-100000000</v>
      </c>
      <c r="S40" s="2">
        <f>COUNT(S45:S68)</f>
        <v>0</v>
      </c>
      <c r="T40" s="2"/>
      <c r="U40" s="2">
        <f>IF(SUM(U45:U68)&lt;-1000,-100000000,SUM(U45:U68))</f>
        <v>-100000000</v>
      </c>
      <c r="V40" s="2">
        <f>COUNT(V45:V68)</f>
        <v>0</v>
      </c>
      <c r="W40" s="2"/>
      <c r="X40" s="2">
        <f>IF(SUM(X45:X68)&lt;-1000,-100000000,SUM(X45:X68))</f>
        <v>-100000000</v>
      </c>
      <c r="Y40" s="2">
        <f>COUNT(Y45:Y68)</f>
        <v>0</v>
      </c>
      <c r="Z40" s="2"/>
      <c r="AA40" s="2">
        <f>IF(SUM(AA45:AA68)&lt;-1000,-100000000,SUM(AA45:AA68))</f>
        <v>-20</v>
      </c>
      <c r="AB40" s="2">
        <f>COUNT(AB45:AB68)</f>
        <v>3</v>
      </c>
      <c r="AC40" s="2"/>
      <c r="AD40" s="2">
        <f>IF(SUM(AD45:AD68)&lt;-1000,-100000000,SUM(AD45:AD68))</f>
        <v>-100000000</v>
      </c>
      <c r="AE40" s="2">
        <f>COUNT(AE45:AE68)</f>
        <v>0</v>
      </c>
      <c r="AF40" s="2"/>
      <c r="AG40" s="2">
        <f>IF(SUM(AG45:AG68)&lt;-1000,-100000000,SUM(AG45:AG68))</f>
        <v>-100000000</v>
      </c>
      <c r="AH40" s="2">
        <f>COUNT(AH45:AH68)</f>
        <v>0</v>
      </c>
      <c r="AI40" s="2"/>
      <c r="AJ40" s="2">
        <f>IF(SUM(AJ45:AJ68)&lt;-1000,-100000000,SUM(AJ45:AJ68))</f>
        <v>10</v>
      </c>
      <c r="AK40" s="2">
        <f>COUNT(AK45:AK68)</f>
        <v>1</v>
      </c>
      <c r="AL40" s="2"/>
      <c r="AM40" s="2">
        <f>IF(SUM(AM45:AM68)&lt;-1000,-100000000,SUM(AM45:AM68))</f>
        <v>-100000000</v>
      </c>
      <c r="AN40" s="2">
        <f>COUNT(AN45:AN68)</f>
        <v>0</v>
      </c>
      <c r="AO40" s="2"/>
      <c r="AP40" s="2">
        <f>IF(SUM(AP45:AP68)&lt;-1000,-100000000,SUM(AP45:AP68))</f>
        <v>10</v>
      </c>
      <c r="AQ40" s="2">
        <f>COUNT(AQ45:AQ68)</f>
        <v>2</v>
      </c>
      <c r="AR40" s="2"/>
      <c r="AS40" s="2">
        <f>IF(SUM(AS45:AS68)&lt;-1000,-100000000,SUM(AS45:AS68))</f>
        <v>-100000000</v>
      </c>
      <c r="AT40" s="2">
        <f>COUNT(AT45:AT68)</f>
        <v>0</v>
      </c>
      <c r="AU40" s="2"/>
      <c r="AV40" s="2">
        <f>IF(SUM(AV45:AV68)&lt;-1000,-100000000,SUM(AV45:AV68))</f>
        <v>-100000000</v>
      </c>
      <c r="AW40" s="2">
        <f>COUNT(AW45:AW68)</f>
        <v>0</v>
      </c>
      <c r="AX40" s="2"/>
      <c r="AY40" s="2">
        <f>IF(SUM(AY45:AY68)&lt;-1000,-100000000,SUM(AY45:AY68))</f>
        <v>-10</v>
      </c>
      <c r="AZ40" s="2">
        <f>COUNT(AZ45:AZ68)</f>
        <v>1</v>
      </c>
      <c r="BA40" s="2"/>
      <c r="BB40" s="2">
        <f>IF(SUM(BB45:BB68)&lt;-1000,-100000000,SUM(BB45:BB68))</f>
        <v>-100000000</v>
      </c>
      <c r="BC40" s="2">
        <f>COUNT(BC45:BC68)</f>
        <v>0</v>
      </c>
      <c r="BD40" s="2"/>
      <c r="BE40" s="2">
        <f>IF(SUM(BE45:BE68)&lt;-1000,-100000000,SUM(BE45:BE68))</f>
        <v>-100000000</v>
      </c>
      <c r="BF40" s="2">
        <f>COUNT(BF45:BF68)</f>
        <v>0</v>
      </c>
      <c r="BG40" s="2"/>
      <c r="BH40" s="25"/>
      <c r="BI40" t="s">
        <v>7</v>
      </c>
    </row>
    <row r="41" spans="1:67" x14ac:dyDescent="0.25">
      <c r="C41" s="2">
        <f>+D41-E41</f>
        <v>1</v>
      </c>
      <c r="D41" s="2">
        <f>SUM(D45:D68)</f>
        <v>0</v>
      </c>
      <c r="E41" s="2">
        <f>SUM(E45:E68)</f>
        <v>-1</v>
      </c>
      <c r="F41" s="2">
        <f>+G41-H41</f>
        <v>-3</v>
      </c>
      <c r="G41" s="2">
        <f>SUM(G45:G68)</f>
        <v>10</v>
      </c>
      <c r="H41" s="2">
        <f>SUM(H45:H68)</f>
        <v>13</v>
      </c>
      <c r="I41" s="2">
        <f>+J41-K41</f>
        <v>15</v>
      </c>
      <c r="J41" s="2">
        <f>SUM(J45:J68)</f>
        <v>28</v>
      </c>
      <c r="K41" s="2">
        <f>SUM(K45:K68)</f>
        <v>13</v>
      </c>
      <c r="L41" s="2">
        <f>+M41-N41</f>
        <v>1</v>
      </c>
      <c r="M41" s="2">
        <f>SUM(M45:M68)</f>
        <v>0</v>
      </c>
      <c r="N41" s="2">
        <f>SUM(N45:N68)</f>
        <v>-1</v>
      </c>
      <c r="O41" s="2">
        <f>+P41-Q41</f>
        <v>1</v>
      </c>
      <c r="P41" s="2">
        <f>SUM(P45:P68)</f>
        <v>0</v>
      </c>
      <c r="Q41" s="2">
        <f>SUM(Q45:Q68)</f>
        <v>-1</v>
      </c>
      <c r="R41" s="2">
        <f>+S41-T41</f>
        <v>1</v>
      </c>
      <c r="S41" s="2">
        <f>SUM(S45:S68)</f>
        <v>0</v>
      </c>
      <c r="T41" s="2">
        <f>SUM(T45:T68)</f>
        <v>-1</v>
      </c>
      <c r="U41" s="2">
        <f>+V41-W41</f>
        <v>1</v>
      </c>
      <c r="V41" s="2">
        <f>SUM(V45:V68)</f>
        <v>0</v>
      </c>
      <c r="W41" s="2">
        <f>SUM(W45:W68)</f>
        <v>-1</v>
      </c>
      <c r="X41" s="2">
        <f>+Y41-Z41</f>
        <v>1</v>
      </c>
      <c r="Y41" s="2">
        <f>SUM(Y45:Y68)</f>
        <v>0</v>
      </c>
      <c r="Z41" s="2">
        <f>SUM(Z45:Z68)</f>
        <v>-1</v>
      </c>
      <c r="AA41" s="2">
        <f>+AB41-AC41</f>
        <v>-15</v>
      </c>
      <c r="AB41" s="2">
        <f>SUM(AB45:AB68)</f>
        <v>13</v>
      </c>
      <c r="AC41" s="2">
        <f>SUM(AC45:AC68)</f>
        <v>28</v>
      </c>
      <c r="AD41" s="2">
        <f>+AE41-AF41</f>
        <v>1</v>
      </c>
      <c r="AE41" s="2">
        <f>SUM(AE45:AE68)</f>
        <v>0</v>
      </c>
      <c r="AF41" s="2">
        <f>SUM(AF45:AF68)</f>
        <v>-1</v>
      </c>
      <c r="AG41" s="2">
        <f>+AH41-AI41</f>
        <v>1</v>
      </c>
      <c r="AH41" s="2">
        <f>SUM(AH45:AH68)</f>
        <v>0</v>
      </c>
      <c r="AI41" s="2">
        <f>SUM(AI45:AI68)</f>
        <v>-1</v>
      </c>
      <c r="AJ41" s="2">
        <f>+AK41-AL41</f>
        <v>12</v>
      </c>
      <c r="AK41" s="2">
        <f>SUM(AK45:AK68)</f>
        <v>15</v>
      </c>
      <c r="AL41" s="2">
        <f>SUM(AL45:AL68)</f>
        <v>3</v>
      </c>
      <c r="AM41" s="2">
        <f>+AN41-AO41</f>
        <v>1</v>
      </c>
      <c r="AN41" s="2">
        <f>SUM(AN45:AN68)</f>
        <v>0</v>
      </c>
      <c r="AO41" s="2">
        <f>SUM(AO45:AO68)</f>
        <v>-1</v>
      </c>
      <c r="AP41" s="2">
        <f>+AQ41-AR41</f>
        <v>3</v>
      </c>
      <c r="AQ41" s="2">
        <f>SUM(AQ45:AQ68)</f>
        <v>13</v>
      </c>
      <c r="AR41" s="2">
        <f>SUM(AR45:AR68)</f>
        <v>10</v>
      </c>
      <c r="AS41" s="2">
        <f>+AT41-AU41</f>
        <v>1</v>
      </c>
      <c r="AT41" s="2">
        <f>SUM(AT45:AT68)</f>
        <v>0</v>
      </c>
      <c r="AU41" s="2">
        <f>SUM(AU45:AU68)</f>
        <v>-1</v>
      </c>
      <c r="AV41" s="2">
        <f>+AW41-AX41</f>
        <v>1</v>
      </c>
      <c r="AW41" s="2">
        <f>SUM(AW45:AW68)</f>
        <v>0</v>
      </c>
      <c r="AX41" s="2">
        <f>SUM(AX45:AX68)</f>
        <v>-1</v>
      </c>
      <c r="AY41" s="2">
        <f>+AZ41-BA41</f>
        <v>-12</v>
      </c>
      <c r="AZ41" s="2">
        <f>SUM(AZ45:AZ68)</f>
        <v>3</v>
      </c>
      <c r="BA41" s="2">
        <f>SUM(BA45:BA68)</f>
        <v>15</v>
      </c>
      <c r="BB41" s="2">
        <f>+BC41-BD41</f>
        <v>1</v>
      </c>
      <c r="BC41" s="2">
        <f>SUM(BC45:BC68)</f>
        <v>0</v>
      </c>
      <c r="BD41" s="2">
        <f>SUM(BD45:BD68)</f>
        <v>-1</v>
      </c>
      <c r="BE41" s="2">
        <f>+BF41-BG41</f>
        <v>1</v>
      </c>
      <c r="BF41" s="2">
        <f>SUM(BF45:BF68)</f>
        <v>0</v>
      </c>
      <c r="BG41" s="2">
        <f>SUM(BG45:BG68)</f>
        <v>-1</v>
      </c>
      <c r="BH41" s="26"/>
      <c r="BI41" t="s">
        <v>8</v>
      </c>
    </row>
    <row r="42" spans="1:67" ht="13" thickBot="1" x14ac:dyDescent="0.3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B42" s="9"/>
      <c r="BC42" s="9"/>
      <c r="BE42" s="9"/>
      <c r="BF42" s="9"/>
      <c r="BH42" s="41">
        <f>MAX(BI45:BI104)</f>
        <v>72</v>
      </c>
    </row>
    <row r="43" spans="1:67" ht="13" thickBot="1" x14ac:dyDescent="0.3">
      <c r="B43" s="84" t="s">
        <v>0</v>
      </c>
      <c r="C43" s="471" t="s">
        <v>72</v>
      </c>
      <c r="D43" s="460"/>
      <c r="E43" s="461"/>
      <c r="F43" s="471" t="s">
        <v>140</v>
      </c>
      <c r="G43" s="460"/>
      <c r="H43" s="461"/>
      <c r="I43" s="459" t="s">
        <v>1</v>
      </c>
      <c r="J43" s="460"/>
      <c r="K43" s="461"/>
      <c r="L43" s="459" t="s">
        <v>28</v>
      </c>
      <c r="M43" s="460"/>
      <c r="N43" s="461"/>
      <c r="O43" s="459" t="s">
        <v>132</v>
      </c>
      <c r="P43" s="460"/>
      <c r="Q43" s="461"/>
      <c r="R43" s="459" t="s">
        <v>6</v>
      </c>
      <c r="S43" s="460"/>
      <c r="T43" s="461"/>
      <c r="U43" s="459" t="s">
        <v>9</v>
      </c>
      <c r="V43" s="460"/>
      <c r="W43" s="461"/>
      <c r="X43" s="459" t="s">
        <v>43</v>
      </c>
      <c r="Y43" s="460"/>
      <c r="Z43" s="461"/>
      <c r="AA43" s="471" t="s">
        <v>129</v>
      </c>
      <c r="AB43" s="460"/>
      <c r="AC43" s="461"/>
      <c r="AD43" s="471" t="s">
        <v>135</v>
      </c>
      <c r="AE43" s="460"/>
      <c r="AF43" s="461"/>
      <c r="AG43" s="459" t="s">
        <v>4</v>
      </c>
      <c r="AH43" s="460"/>
      <c r="AI43" s="461"/>
      <c r="AJ43" s="459" t="s">
        <v>141</v>
      </c>
      <c r="AK43" s="460"/>
      <c r="AL43" s="461"/>
      <c r="AM43" s="459" t="s">
        <v>122</v>
      </c>
      <c r="AN43" s="460"/>
      <c r="AO43" s="461"/>
      <c r="AP43" s="471" t="s">
        <v>46</v>
      </c>
      <c r="AQ43" s="460"/>
      <c r="AR43" s="461"/>
      <c r="AS43" s="459" t="s">
        <v>60</v>
      </c>
      <c r="AT43" s="460"/>
      <c r="AU43" s="461"/>
      <c r="AV43" s="459" t="s">
        <v>62</v>
      </c>
      <c r="AW43" s="460"/>
      <c r="AX43" s="461"/>
      <c r="AY43" s="501" t="s">
        <v>271</v>
      </c>
      <c r="AZ43" s="502"/>
      <c r="BA43" s="503"/>
      <c r="BB43" s="459"/>
      <c r="BC43" s="460"/>
      <c r="BD43" s="461"/>
      <c r="BE43" s="459" t="s">
        <v>54</v>
      </c>
      <c r="BF43" s="460"/>
      <c r="BG43" s="461"/>
      <c r="BH43" s="41">
        <f>COUNT(BH45:BH83)</f>
        <v>3</v>
      </c>
      <c r="BI43" s="86" t="s">
        <v>7</v>
      </c>
      <c r="BJ43" s="85" t="s">
        <v>8</v>
      </c>
      <c r="BK43" s="87" t="s">
        <v>47</v>
      </c>
    </row>
    <row r="44" spans="1:67" ht="13" thickBot="1" x14ac:dyDescent="0.3">
      <c r="B44" s="31" t="s">
        <v>24</v>
      </c>
      <c r="C44" s="33" t="s">
        <v>3</v>
      </c>
      <c r="D44" s="34" t="s">
        <v>2</v>
      </c>
      <c r="F44" s="33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s="33" t="s">
        <v>3</v>
      </c>
      <c r="AQ44" s="34" t="s">
        <v>2</v>
      </c>
      <c r="AS44" s="33" t="s">
        <v>3</v>
      </c>
      <c r="AT44" s="34" t="s">
        <v>2</v>
      </c>
      <c r="AV44" s="33" t="s">
        <v>3</v>
      </c>
      <c r="AW44" s="34" t="s">
        <v>2</v>
      </c>
      <c r="AY44" s="33" t="s">
        <v>3</v>
      </c>
      <c r="AZ44" s="34" t="s">
        <v>2</v>
      </c>
      <c r="BB44" s="33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 x14ac:dyDescent="0.25">
      <c r="A45">
        <v>1</v>
      </c>
      <c r="B45" s="6"/>
      <c r="C45" s="78">
        <v>-10000</v>
      </c>
      <c r="D45" s="35"/>
      <c r="E45" s="79">
        <v>-1</v>
      </c>
      <c r="F45" s="112">
        <v>0</v>
      </c>
      <c r="G45" s="35">
        <v>3</v>
      </c>
      <c r="H45" s="93">
        <v>3</v>
      </c>
      <c r="I45" s="112">
        <v>0</v>
      </c>
      <c r="J45" s="35">
        <v>3</v>
      </c>
      <c r="K45" s="93">
        <v>3</v>
      </c>
      <c r="L45" s="78">
        <v>-10000</v>
      </c>
      <c r="M45" s="35"/>
      <c r="N45" s="79">
        <v>-1</v>
      </c>
      <c r="O45" s="78">
        <v>-10000</v>
      </c>
      <c r="P45" s="35"/>
      <c r="Q45" s="79">
        <v>-1</v>
      </c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112">
        <v>0</v>
      </c>
      <c r="AB45" s="35">
        <v>3</v>
      </c>
      <c r="AC45" s="93">
        <v>3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112"/>
      <c r="AK45" s="35"/>
      <c r="AL45" s="93"/>
      <c r="AM45" s="78">
        <v>-10000</v>
      </c>
      <c r="AN45" s="35"/>
      <c r="AO45" s="79">
        <v>-1</v>
      </c>
      <c r="AP45" s="112">
        <v>0</v>
      </c>
      <c r="AQ45" s="35">
        <v>3</v>
      </c>
      <c r="AR45" s="93">
        <v>3</v>
      </c>
      <c r="AS45" s="78">
        <v>-10000</v>
      </c>
      <c r="AT45" s="35"/>
      <c r="AU45" s="79">
        <v>-1</v>
      </c>
      <c r="AV45" s="78">
        <v>-10000</v>
      </c>
      <c r="AW45" s="35"/>
      <c r="AX45" s="79">
        <v>-1</v>
      </c>
      <c r="AY45" s="112"/>
      <c r="AZ45" s="35"/>
      <c r="BA45" s="93"/>
      <c r="BB45" s="78">
        <v>-10000</v>
      </c>
      <c r="BC45" s="35"/>
      <c r="BD45" s="79">
        <v>-1</v>
      </c>
      <c r="BE45" s="78">
        <v>-10000</v>
      </c>
      <c r="BF45" s="35"/>
      <c r="BG45" s="79">
        <v>-1</v>
      </c>
      <c r="BH45" s="24">
        <v>45575</v>
      </c>
      <c r="BI45" s="194">
        <v>5</v>
      </c>
      <c r="BJ45">
        <f t="shared" ref="BJ45:BL52" si="1">+BE45+AJ45+AG45+AD45+AA45+X45+U45+R45+O45+L45+I45+F45+C45+AM45+AP45+AS45+AV45+AY45+BB45</f>
        <v>-130000</v>
      </c>
      <c r="BK45">
        <f t="shared" si="1"/>
        <v>12</v>
      </c>
      <c r="BL45">
        <f t="shared" si="1"/>
        <v>-1</v>
      </c>
      <c r="BM45">
        <f t="shared" ref="BM45:BM52" si="2">+BK45-BL45</f>
        <v>13</v>
      </c>
      <c r="BN45">
        <f t="shared" ref="BN45:BN52" si="3">COUNT(C45:BG45)/3</f>
        <v>12.666666666666666</v>
      </c>
      <c r="BO45">
        <f t="shared" ref="BO45:BO52" si="4">+BJ45/BN45</f>
        <v>-10263.157894736843</v>
      </c>
    </row>
    <row r="46" spans="1:67" x14ac:dyDescent="0.25">
      <c r="A46">
        <f>+A45+1</f>
        <v>2</v>
      </c>
      <c r="B46" s="6"/>
      <c r="C46" s="10"/>
      <c r="D46" s="32"/>
      <c r="E46" s="11"/>
      <c r="F46" s="10">
        <v>-10</v>
      </c>
      <c r="G46" s="32">
        <v>7</v>
      </c>
      <c r="H46" s="11">
        <v>10</v>
      </c>
      <c r="I46" s="10">
        <v>10</v>
      </c>
      <c r="J46" s="32">
        <v>10</v>
      </c>
      <c r="K46" s="11">
        <v>7</v>
      </c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>
        <v>-10</v>
      </c>
      <c r="AB46" s="32">
        <v>7</v>
      </c>
      <c r="AC46" s="11">
        <v>10</v>
      </c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>
        <v>10</v>
      </c>
      <c r="AQ46" s="32">
        <v>10</v>
      </c>
      <c r="AR46" s="11">
        <v>7</v>
      </c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H46" s="24">
        <v>45596</v>
      </c>
      <c r="BI46">
        <v>9</v>
      </c>
      <c r="BJ46">
        <f t="shared" si="1"/>
        <v>0</v>
      </c>
      <c r="BK46">
        <f t="shared" si="1"/>
        <v>34</v>
      </c>
      <c r="BL46">
        <f t="shared" si="1"/>
        <v>34</v>
      </c>
      <c r="BM46">
        <f t="shared" si="2"/>
        <v>0</v>
      </c>
      <c r="BN46">
        <f t="shared" si="3"/>
        <v>4</v>
      </c>
      <c r="BO46">
        <f t="shared" si="4"/>
        <v>0</v>
      </c>
    </row>
    <row r="47" spans="1:67" x14ac:dyDescent="0.25">
      <c r="A47">
        <f t="shared" ref="A47:A68" si="5">+A46+1</f>
        <v>3</v>
      </c>
      <c r="B47" s="6"/>
      <c r="C47" s="10"/>
      <c r="D47" s="32"/>
      <c r="E47" s="11"/>
      <c r="F47" s="10"/>
      <c r="G47" s="32"/>
      <c r="H47" s="11"/>
      <c r="I47" s="10">
        <v>10</v>
      </c>
      <c r="J47" s="32">
        <v>15</v>
      </c>
      <c r="K47" s="11">
        <v>3</v>
      </c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>
        <v>-10</v>
      </c>
      <c r="AB47" s="32">
        <v>3</v>
      </c>
      <c r="AC47" s="11">
        <v>15</v>
      </c>
      <c r="AD47" s="10"/>
      <c r="AE47" s="32"/>
      <c r="AF47" s="11"/>
      <c r="AG47" s="10"/>
      <c r="AH47" s="32"/>
      <c r="AI47" s="11"/>
      <c r="AJ47" s="10">
        <v>10</v>
      </c>
      <c r="AK47" s="32">
        <v>15</v>
      </c>
      <c r="AL47" s="11">
        <v>3</v>
      </c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>
        <v>-10</v>
      </c>
      <c r="AZ47" s="32">
        <v>3</v>
      </c>
      <c r="BA47" s="11">
        <v>15</v>
      </c>
      <c r="BB47" s="10"/>
      <c r="BC47" s="32"/>
      <c r="BD47" s="11"/>
      <c r="BE47" s="10"/>
      <c r="BF47" s="32"/>
      <c r="BG47" s="11"/>
      <c r="BH47" s="24">
        <v>45771</v>
      </c>
      <c r="BI47">
        <v>72</v>
      </c>
      <c r="BJ47">
        <f t="shared" si="1"/>
        <v>0</v>
      </c>
      <c r="BK47">
        <f t="shared" si="1"/>
        <v>36</v>
      </c>
      <c r="BL47">
        <f t="shared" si="1"/>
        <v>36</v>
      </c>
      <c r="BM47">
        <f t="shared" si="2"/>
        <v>0</v>
      </c>
      <c r="BN47">
        <f t="shared" si="3"/>
        <v>4</v>
      </c>
      <c r="BO47">
        <f t="shared" si="4"/>
        <v>0</v>
      </c>
    </row>
    <row r="48" spans="1:67" x14ac:dyDescent="0.25">
      <c r="A48">
        <f t="shared" si="5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67" x14ac:dyDescent="0.25">
      <c r="A49">
        <f t="shared" si="5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67" x14ac:dyDescent="0.25">
      <c r="A50">
        <f t="shared" si="5"/>
        <v>6</v>
      </c>
      <c r="B50" s="6"/>
      <c r="C50" s="12"/>
      <c r="D50" s="36"/>
      <c r="E50" s="13"/>
      <c r="F50" s="12"/>
      <c r="G50" s="36"/>
      <c r="H50" s="13"/>
      <c r="I50" s="10"/>
      <c r="J50" s="32"/>
      <c r="K50" s="11"/>
      <c r="L50" s="12"/>
      <c r="M50" s="36"/>
      <c r="N50" s="13"/>
      <c r="O50" s="12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0"/>
      <c r="AH50" s="32"/>
      <c r="AI50" s="11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67" x14ac:dyDescent="0.25">
      <c r="A51">
        <f t="shared" si="5"/>
        <v>7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67" x14ac:dyDescent="0.25">
      <c r="A52">
        <f t="shared" si="5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67" x14ac:dyDescent="0.25">
      <c r="A53">
        <f t="shared" si="5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J53">
        <f t="shared" ref="BJ53:BJ61" si="6">+BE53+AJ53+AG53+AD53+AA53+X53+U53+R53+O53+L53+I53+F53+C53+AM53+AP53+AS53+AV53+AY53+BB53</f>
        <v>0</v>
      </c>
      <c r="BK53">
        <f t="shared" ref="BK53:BK61" si="7">+BF53+AK53+AH53+AE53+AB53+Y53+V53+S53+P53+M53+J53+G53+D53+AN53+AQ53+AT53+AW53+AZ53+BC53</f>
        <v>0</v>
      </c>
      <c r="BL53">
        <f t="shared" ref="BL53:BL61" si="8">+BG53+AL53+AI53+AF53+AC53+Z53+W53+T53+Q53+N53+K53+H53+E53+AO53+AR53+AU53+AX53+BA53+BD53</f>
        <v>0</v>
      </c>
      <c r="BM53">
        <f t="shared" ref="BM53:BM61" si="9">+BK53-BL53</f>
        <v>0</v>
      </c>
      <c r="BN53">
        <f t="shared" ref="BN53:BN61" si="10">COUNT(C53:BG53)/3</f>
        <v>0</v>
      </c>
      <c r="BO53" t="e">
        <f t="shared" ref="BO53:BO61" si="11">+BJ53/BN53</f>
        <v>#DIV/0!</v>
      </c>
    </row>
    <row r="54" spans="1:67" x14ac:dyDescent="0.25">
      <c r="A54">
        <f t="shared" si="5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J54">
        <f t="shared" si="6"/>
        <v>0</v>
      </c>
      <c r="BK54">
        <f t="shared" si="7"/>
        <v>0</v>
      </c>
      <c r="BL54">
        <f t="shared" si="8"/>
        <v>0</v>
      </c>
      <c r="BM54">
        <f t="shared" si="9"/>
        <v>0</v>
      </c>
      <c r="BN54">
        <f t="shared" si="10"/>
        <v>0</v>
      </c>
      <c r="BO54" t="e">
        <f t="shared" si="11"/>
        <v>#DIV/0!</v>
      </c>
    </row>
    <row r="55" spans="1:67" x14ac:dyDescent="0.25">
      <c r="A55">
        <f t="shared" si="5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J55">
        <f t="shared" si="6"/>
        <v>0</v>
      </c>
      <c r="BK55">
        <f t="shared" si="7"/>
        <v>0</v>
      </c>
      <c r="BL55">
        <f t="shared" si="8"/>
        <v>0</v>
      </c>
      <c r="BM55">
        <f t="shared" si="9"/>
        <v>0</v>
      </c>
      <c r="BN55">
        <f t="shared" si="10"/>
        <v>0</v>
      </c>
      <c r="BO55" t="e">
        <f t="shared" si="11"/>
        <v>#DIV/0!</v>
      </c>
    </row>
    <row r="56" spans="1:67" x14ac:dyDescent="0.25">
      <c r="A56">
        <f t="shared" si="5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J56">
        <f t="shared" si="6"/>
        <v>0</v>
      </c>
      <c r="BK56">
        <f t="shared" si="7"/>
        <v>0</v>
      </c>
      <c r="BL56">
        <f t="shared" si="8"/>
        <v>0</v>
      </c>
      <c r="BM56">
        <f t="shared" si="9"/>
        <v>0</v>
      </c>
      <c r="BN56">
        <f t="shared" si="10"/>
        <v>0</v>
      </c>
      <c r="BO56" t="e">
        <f t="shared" si="11"/>
        <v>#DIV/0!</v>
      </c>
    </row>
    <row r="57" spans="1:67" x14ac:dyDescent="0.25">
      <c r="A57">
        <f t="shared" si="5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J57">
        <f t="shared" si="6"/>
        <v>0</v>
      </c>
      <c r="BK57">
        <f t="shared" si="7"/>
        <v>0</v>
      </c>
      <c r="BL57">
        <f t="shared" si="8"/>
        <v>0</v>
      </c>
      <c r="BM57">
        <f t="shared" si="9"/>
        <v>0</v>
      </c>
      <c r="BN57">
        <f t="shared" si="10"/>
        <v>0</v>
      </c>
      <c r="BO57" t="e">
        <f t="shared" si="11"/>
        <v>#DIV/0!</v>
      </c>
    </row>
    <row r="58" spans="1:67" x14ac:dyDescent="0.25">
      <c r="A58">
        <f t="shared" si="5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J58">
        <f t="shared" si="6"/>
        <v>0</v>
      </c>
      <c r="BK58">
        <f t="shared" si="7"/>
        <v>0</v>
      </c>
      <c r="BL58">
        <f t="shared" si="8"/>
        <v>0</v>
      </c>
      <c r="BM58">
        <f t="shared" si="9"/>
        <v>0</v>
      </c>
      <c r="BN58">
        <f t="shared" si="10"/>
        <v>0</v>
      </c>
      <c r="BO58" t="e">
        <f t="shared" si="11"/>
        <v>#DIV/0!</v>
      </c>
    </row>
    <row r="59" spans="1:67" x14ac:dyDescent="0.25">
      <c r="A59">
        <f t="shared" si="5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8"/>
      <c r="BJ59">
        <f t="shared" si="6"/>
        <v>0</v>
      </c>
      <c r="BK59">
        <f t="shared" si="7"/>
        <v>0</v>
      </c>
      <c r="BL59">
        <f t="shared" si="8"/>
        <v>0</v>
      </c>
      <c r="BM59">
        <f t="shared" si="9"/>
        <v>0</v>
      </c>
      <c r="BN59">
        <f t="shared" si="10"/>
        <v>0</v>
      </c>
      <c r="BO59" t="e">
        <f t="shared" si="11"/>
        <v>#DIV/0!</v>
      </c>
    </row>
    <row r="60" spans="1:67" x14ac:dyDescent="0.25">
      <c r="A60">
        <f t="shared" si="5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28"/>
      <c r="BJ60">
        <f t="shared" si="6"/>
        <v>0</v>
      </c>
      <c r="BK60">
        <f t="shared" si="7"/>
        <v>0</v>
      </c>
      <c r="BL60">
        <f t="shared" si="8"/>
        <v>0</v>
      </c>
      <c r="BM60">
        <f t="shared" si="9"/>
        <v>0</v>
      </c>
      <c r="BN60">
        <f t="shared" si="10"/>
        <v>0</v>
      </c>
      <c r="BO60" t="e">
        <f t="shared" si="11"/>
        <v>#DIV/0!</v>
      </c>
    </row>
    <row r="61" spans="1:67" x14ac:dyDescent="0.25">
      <c r="A61">
        <f t="shared" si="5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8"/>
      <c r="BJ61">
        <f t="shared" si="6"/>
        <v>0</v>
      </c>
      <c r="BK61">
        <f t="shared" si="7"/>
        <v>0</v>
      </c>
      <c r="BL61">
        <f t="shared" si="8"/>
        <v>0</v>
      </c>
      <c r="BM61">
        <f t="shared" si="9"/>
        <v>0</v>
      </c>
      <c r="BN61">
        <f t="shared" si="10"/>
        <v>0</v>
      </c>
      <c r="BO61" t="e">
        <f t="shared" si="11"/>
        <v>#DIV/0!</v>
      </c>
    </row>
    <row r="62" spans="1:67" x14ac:dyDescent="0.25">
      <c r="A62">
        <f t="shared" si="5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28"/>
    </row>
    <row r="63" spans="1:67" x14ac:dyDescent="0.25">
      <c r="A63">
        <f t="shared" si="5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28"/>
    </row>
    <row r="64" spans="1:67" x14ac:dyDescent="0.25">
      <c r="A64">
        <f t="shared" si="5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28"/>
    </row>
    <row r="65" spans="1:60" x14ac:dyDescent="0.25">
      <c r="A65">
        <f t="shared" si="5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28"/>
    </row>
    <row r="66" spans="1:60" x14ac:dyDescent="0.25">
      <c r="A66">
        <f t="shared" si="5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</row>
    <row r="67" spans="1:60" x14ac:dyDescent="0.25">
      <c r="A67">
        <f t="shared" si="5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</row>
    <row r="68" spans="1:60" x14ac:dyDescent="0.25">
      <c r="A68">
        <f t="shared" si="5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</row>
  </sheetData>
  <sortState xmlns:xlrd2="http://schemas.microsoft.com/office/spreadsheetml/2017/richdata2" ref="B5:G22">
    <sortCondition descending="1" ref="G5:G22"/>
    <sortCondition descending="1" ref="C5:C22"/>
    <sortCondition descending="1" ref="D5:D22"/>
  </sortState>
  <mergeCells count="19">
    <mergeCell ref="C43:E43"/>
    <mergeCell ref="F43:H43"/>
    <mergeCell ref="I43:K43"/>
    <mergeCell ref="L43:N43"/>
    <mergeCell ref="AA43:AC43"/>
    <mergeCell ref="AG43:AI43"/>
    <mergeCell ref="AJ43:AL43"/>
    <mergeCell ref="O43:Q43"/>
    <mergeCell ref="R43:T43"/>
    <mergeCell ref="U43:W43"/>
    <mergeCell ref="X43:Z43"/>
    <mergeCell ref="AD43:AF43"/>
    <mergeCell ref="AY43:BA43"/>
    <mergeCell ref="BB43:BD43"/>
    <mergeCell ref="BE43:BG43"/>
    <mergeCell ref="AM43:AO43"/>
    <mergeCell ref="AP43:AR43"/>
    <mergeCell ref="AS43:AU43"/>
    <mergeCell ref="AV43:AX43"/>
  </mergeCells>
  <phoneticPr fontId="4" type="noConversion"/>
  <pageMargins left="0.75" right="0.75" top="1" bottom="1" header="0" footer="0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BA516-54DA-4D70-BA4F-899880F1EBD3}">
  <sheetPr codeName="Hoja41"/>
  <dimension ref="A1:CM924"/>
  <sheetViews>
    <sheetView topLeftCell="A22" zoomScale="80" zoomScaleNormal="80" workbookViewId="0">
      <selection activeCell="A43" sqref="A43"/>
    </sheetView>
  </sheetViews>
  <sheetFormatPr baseColWidth="10" defaultColWidth="11.54296875" defaultRowHeight="12.5" x14ac:dyDescent="0.25"/>
  <cols>
    <col min="1" max="1" width="5" customWidth="1"/>
    <col min="2" max="2" width="14.54296875" customWidth="1"/>
    <col min="3" max="3" width="7.453125" customWidth="1"/>
    <col min="4" max="4" width="6.1796875" customWidth="1"/>
    <col min="5" max="5" width="5.453125" customWidth="1"/>
    <col min="6" max="6" width="4.453125" customWidth="1"/>
    <col min="7" max="7" width="5.26953125" customWidth="1"/>
    <col min="8" max="8" width="4.81640625" customWidth="1"/>
    <col min="9" max="9" width="5.26953125" customWidth="1"/>
    <col min="10" max="13" width="4.7265625" customWidth="1"/>
    <col min="14" max="14" width="6.1796875" customWidth="1"/>
    <col min="15" max="15" width="4.7265625" customWidth="1"/>
    <col min="16" max="16" width="4.26953125" customWidth="1"/>
    <col min="17" max="17" width="5.26953125" customWidth="1"/>
    <col min="18" max="18" width="5" customWidth="1"/>
    <col min="19" max="19" width="4.54296875" customWidth="1"/>
    <col min="20" max="20" width="4.26953125" customWidth="1"/>
    <col min="21" max="21" width="5" customWidth="1"/>
    <col min="22" max="24" width="4.54296875" customWidth="1"/>
    <col min="25" max="25" width="5.26953125" customWidth="1"/>
    <col min="26" max="26" width="4.7265625" customWidth="1"/>
    <col min="27" max="27" width="4" customWidth="1"/>
    <col min="28" max="28" width="4.453125" customWidth="1"/>
    <col min="29" max="29" width="5" customWidth="1"/>
    <col min="30" max="30" width="4.54296875" customWidth="1"/>
    <col min="31" max="31" width="4" customWidth="1"/>
    <col min="32" max="32" width="4.54296875" customWidth="1"/>
    <col min="33" max="33" width="5" customWidth="1"/>
    <col min="34" max="34" width="4.54296875" customWidth="1"/>
    <col min="35" max="35" width="4.81640625" customWidth="1"/>
    <col min="36" max="36" width="6" customWidth="1"/>
    <col min="37" max="38" width="4.453125" customWidth="1"/>
    <col min="39" max="39" width="5.54296875" customWidth="1"/>
    <col min="40" max="44" width="4.453125" customWidth="1"/>
    <col min="45" max="45" width="5.54296875" customWidth="1"/>
    <col min="46" max="71" width="4.453125" customWidth="1"/>
    <col min="72" max="82" width="5" customWidth="1"/>
    <col min="83" max="84" width="4.453125" customWidth="1"/>
    <col min="85" max="85" width="11.453125" style="24" customWidth="1"/>
    <col min="86" max="86" width="5.453125" style="16" customWidth="1"/>
    <col min="87" max="88" width="5.453125" customWidth="1"/>
    <col min="89" max="90" width="7" customWidth="1"/>
  </cols>
  <sheetData>
    <row r="1" spans="1:91" ht="13" x14ac:dyDescent="0.3">
      <c r="A1" s="5" t="s">
        <v>189</v>
      </c>
      <c r="B1" s="52"/>
      <c r="C1" s="220"/>
    </row>
    <row r="2" spans="1:91" x14ac:dyDescent="0.25">
      <c r="A2" t="s">
        <v>10</v>
      </c>
      <c r="C2" s="323"/>
      <c r="D2" s="281" t="s">
        <v>42</v>
      </c>
      <c r="E2">
        <f>+(E3)/6</f>
        <v>1417.6666666666667</v>
      </c>
    </row>
    <row r="3" spans="1:91" ht="14" thickBot="1" x14ac:dyDescent="0.35">
      <c r="A3">
        <f>+GENERAL!B6</f>
        <v>12</v>
      </c>
      <c r="C3" s="41"/>
      <c r="E3" s="233">
        <f>SUM(E5:E45)</f>
        <v>8506</v>
      </c>
      <c r="CM3" s="101"/>
    </row>
    <row r="4" spans="1:91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P4" s="125"/>
      <c r="CM4" s="101"/>
    </row>
    <row r="5" spans="1:91" ht="14" thickBot="1" x14ac:dyDescent="0.35">
      <c r="A5" s="149">
        <v>1</v>
      </c>
      <c r="B5" s="23" t="s">
        <v>9</v>
      </c>
      <c r="C5" s="89">
        <f>+Q$61</f>
        <v>677</v>
      </c>
      <c r="D5" s="284">
        <f>+R$62</f>
        <v>0</v>
      </c>
      <c r="E5" s="45">
        <f>+R$61</f>
        <v>383</v>
      </c>
      <c r="F5" s="18">
        <f>+Q$47</f>
        <v>80</v>
      </c>
      <c r="G5" s="233">
        <f t="shared" ref="G5:G45" si="0">IF(E5&lt;A$3/2,-1,1)*800000+C5*1000+D5*0+E5/1000</f>
        <v>1477000.3829999999</v>
      </c>
      <c r="I5" s="198">
        <f t="shared" ref="I5:I45" si="1">+C5/E5</f>
        <v>1.7676240208877285</v>
      </c>
      <c r="M5" s="16"/>
      <c r="P5" s="125"/>
      <c r="CM5" s="101"/>
    </row>
    <row r="6" spans="1:91" ht="14" thickBot="1" x14ac:dyDescent="0.35">
      <c r="A6" s="149">
        <v>2</v>
      </c>
      <c r="B6" s="23" t="s">
        <v>174</v>
      </c>
      <c r="C6" s="89">
        <f>+BG$61</f>
        <v>638</v>
      </c>
      <c r="D6" s="284">
        <f>+BQ$62</f>
        <v>0</v>
      </c>
      <c r="E6" s="45">
        <f>+BH$61</f>
        <v>754</v>
      </c>
      <c r="F6" s="18">
        <f>+BG$47</f>
        <v>40</v>
      </c>
      <c r="G6" s="233">
        <f t="shared" si="0"/>
        <v>1438000.754</v>
      </c>
      <c r="I6" s="198">
        <f t="shared" si="1"/>
        <v>0.84615384615384615</v>
      </c>
      <c r="M6" s="16"/>
      <c r="N6" s="238"/>
      <c r="O6" s="238"/>
      <c r="P6" s="125"/>
      <c r="CM6" s="101"/>
    </row>
    <row r="7" spans="1:91" ht="14" thickBot="1" x14ac:dyDescent="0.35">
      <c r="A7" s="149">
        <v>3</v>
      </c>
      <c r="B7" s="239" t="s">
        <v>209</v>
      </c>
      <c r="C7" s="89">
        <f>+AW$61</f>
        <v>440</v>
      </c>
      <c r="D7" s="284">
        <f>+AX$62</f>
        <v>0</v>
      </c>
      <c r="E7" s="45">
        <f>+AX$61</f>
        <v>505</v>
      </c>
      <c r="F7" s="18">
        <f>+AW$47</f>
        <v>20</v>
      </c>
      <c r="G7" s="233">
        <f t="shared" si="0"/>
        <v>1240000.5049999999</v>
      </c>
      <c r="I7" s="198">
        <f t="shared" si="1"/>
        <v>0.87128712871287128</v>
      </c>
      <c r="M7" s="16"/>
      <c r="N7" s="238"/>
      <c r="O7" s="238"/>
      <c r="P7" s="125"/>
      <c r="AG7" s="238"/>
      <c r="CM7" s="101"/>
    </row>
    <row r="8" spans="1:91" ht="14" thickBot="1" x14ac:dyDescent="0.35">
      <c r="A8" s="149">
        <v>4</v>
      </c>
      <c r="B8" s="239" t="s">
        <v>206</v>
      </c>
      <c r="C8" s="89">
        <f>+BA$61</f>
        <v>380</v>
      </c>
      <c r="D8" s="284">
        <f>+BB$62</f>
        <v>0</v>
      </c>
      <c r="E8" s="45">
        <f>+BB$61</f>
        <v>474</v>
      </c>
      <c r="F8" s="18">
        <f>+BA$47</f>
        <v>10</v>
      </c>
      <c r="G8" s="233">
        <f t="shared" si="0"/>
        <v>1180000.4739999999</v>
      </c>
      <c r="I8" s="198">
        <f t="shared" si="1"/>
        <v>0.80168776371308015</v>
      </c>
      <c r="M8" s="16"/>
      <c r="CH8" s="298"/>
      <c r="CM8" s="101"/>
    </row>
    <row r="9" spans="1:91" ht="14" thickBot="1" x14ac:dyDescent="0.35">
      <c r="A9" s="149">
        <v>5</v>
      </c>
      <c r="B9" s="239" t="s">
        <v>175</v>
      </c>
      <c r="C9" s="89">
        <f>+BE$61</f>
        <v>283</v>
      </c>
      <c r="D9" s="284">
        <f>+BF$62</f>
        <v>0</v>
      </c>
      <c r="E9" s="45">
        <f>+BF$61</f>
        <v>463</v>
      </c>
      <c r="F9" s="18">
        <f>+BE$47</f>
        <v>5</v>
      </c>
      <c r="G9" s="233">
        <f t="shared" si="0"/>
        <v>1083000.463</v>
      </c>
      <c r="I9" s="198">
        <f t="shared" si="1"/>
        <v>0.61123110151187909</v>
      </c>
      <c r="M9" s="16"/>
      <c r="CH9" s="298"/>
      <c r="CM9" s="101"/>
    </row>
    <row r="10" spans="1:91" ht="14" thickBot="1" x14ac:dyDescent="0.35">
      <c r="A10" s="149">
        <v>6</v>
      </c>
      <c r="B10" s="239" t="s">
        <v>161</v>
      </c>
      <c r="C10" s="89">
        <f>+AK$61</f>
        <v>269</v>
      </c>
      <c r="D10" s="284">
        <f>+AL$62</f>
        <v>0</v>
      </c>
      <c r="E10" s="45">
        <f>+AL$61</f>
        <v>358</v>
      </c>
      <c r="F10" s="18">
        <f>+AK$47</f>
        <v>0</v>
      </c>
      <c r="G10" s="233">
        <f t="shared" si="0"/>
        <v>1069000.358</v>
      </c>
      <c r="I10" s="198">
        <f t="shared" si="1"/>
        <v>0.75139664804469275</v>
      </c>
      <c r="M10" s="16"/>
      <c r="CM10" s="101"/>
    </row>
    <row r="11" spans="1:91" ht="14" thickBot="1" x14ac:dyDescent="0.35">
      <c r="A11" s="149">
        <v>7</v>
      </c>
      <c r="B11" s="239" t="s">
        <v>159</v>
      </c>
      <c r="C11" s="89">
        <f>+BC$61</f>
        <v>245</v>
      </c>
      <c r="D11" s="284">
        <f>+BD$62</f>
        <v>0</v>
      </c>
      <c r="E11" s="45">
        <f>+BD$61</f>
        <v>492</v>
      </c>
      <c r="F11" s="18">
        <f>+BC$47</f>
        <v>0</v>
      </c>
      <c r="G11" s="233">
        <f t="shared" si="0"/>
        <v>1045000.492</v>
      </c>
      <c r="I11" s="198">
        <f t="shared" si="1"/>
        <v>0.49796747967479676</v>
      </c>
      <c r="M11" s="16"/>
      <c r="N11" s="65"/>
      <c r="O11" s="65"/>
      <c r="CM11" s="101"/>
    </row>
    <row r="12" spans="1:91" ht="14" thickBot="1" x14ac:dyDescent="0.35">
      <c r="A12" s="149">
        <v>8</v>
      </c>
      <c r="B12" s="239" t="s">
        <v>186</v>
      </c>
      <c r="C12" s="89">
        <f>+K$61</f>
        <v>194</v>
      </c>
      <c r="D12" s="284">
        <f>+L$62</f>
        <v>0</v>
      </c>
      <c r="E12" s="45">
        <f>+L$61</f>
        <v>327</v>
      </c>
      <c r="F12" s="18">
        <f>+K$47</f>
        <v>0</v>
      </c>
      <c r="G12" s="233">
        <f t="shared" si="0"/>
        <v>994000.32700000005</v>
      </c>
      <c r="I12" s="198">
        <f t="shared" si="1"/>
        <v>0.59327217125382259</v>
      </c>
      <c r="M12" s="16"/>
      <c r="CM12" s="101"/>
    </row>
    <row r="13" spans="1:91" ht="14" thickBot="1" x14ac:dyDescent="0.35">
      <c r="A13" s="149">
        <v>9</v>
      </c>
      <c r="B13" s="239" t="s">
        <v>120</v>
      </c>
      <c r="C13" s="89">
        <f>+AA$61</f>
        <v>146</v>
      </c>
      <c r="D13" s="284">
        <f>+AB$62</f>
        <v>0</v>
      </c>
      <c r="E13" s="45">
        <f>+AB$61</f>
        <v>278</v>
      </c>
      <c r="F13" s="18">
        <f>+AA$47</f>
        <v>0</v>
      </c>
      <c r="G13" s="233">
        <f t="shared" si="0"/>
        <v>946000.27800000005</v>
      </c>
      <c r="I13" s="198">
        <f t="shared" si="1"/>
        <v>0.52517985611510787</v>
      </c>
      <c r="M13" s="16"/>
      <c r="CM13" s="101"/>
    </row>
    <row r="14" spans="1:91" ht="13" thickBot="1" x14ac:dyDescent="0.3">
      <c r="A14" s="149">
        <v>10</v>
      </c>
      <c r="B14" s="23" t="s">
        <v>119</v>
      </c>
      <c r="C14" s="89">
        <f>+C$61</f>
        <v>112</v>
      </c>
      <c r="D14" s="284">
        <f>+D$62</f>
        <v>0</v>
      </c>
      <c r="E14" s="46">
        <f>+D$61</f>
        <v>1050</v>
      </c>
      <c r="F14" s="18">
        <f>+C$47</f>
        <v>0</v>
      </c>
      <c r="G14" s="233">
        <f t="shared" si="0"/>
        <v>912001.05</v>
      </c>
      <c r="I14" s="198">
        <f t="shared" si="1"/>
        <v>0.10666666666666667</v>
      </c>
      <c r="M14" s="16"/>
      <c r="N14" s="238"/>
      <c r="O14" s="238"/>
      <c r="AC14" s="238"/>
    </row>
    <row r="15" spans="1:91" ht="13.5" thickBot="1" x14ac:dyDescent="0.35">
      <c r="A15" s="149">
        <v>11</v>
      </c>
      <c r="B15" s="23" t="s">
        <v>160</v>
      </c>
      <c r="C15" s="89">
        <f>+AG$61</f>
        <v>60</v>
      </c>
      <c r="D15" s="284">
        <f>+AH$62</f>
        <v>0</v>
      </c>
      <c r="E15" s="45">
        <f>+AH$61</f>
        <v>742</v>
      </c>
      <c r="F15" s="18">
        <f>+AG$47</f>
        <v>0</v>
      </c>
      <c r="G15" s="233">
        <f t="shared" si="0"/>
        <v>860000.74199999997</v>
      </c>
      <c r="I15" s="198">
        <f t="shared" si="1"/>
        <v>8.0862533692722366E-2</v>
      </c>
      <c r="M15" s="16"/>
      <c r="N15" s="65"/>
      <c r="O15" s="65"/>
      <c r="Z15" s="43"/>
      <c r="AC15" s="238"/>
    </row>
    <row r="16" spans="1:91" ht="13.5" customHeight="1" thickBot="1" x14ac:dyDescent="0.3">
      <c r="A16" s="149">
        <v>12</v>
      </c>
      <c r="B16" s="239" t="s">
        <v>229</v>
      </c>
      <c r="C16" s="89">
        <f>+I$61</f>
        <v>50</v>
      </c>
      <c r="D16" s="284">
        <f>+J$62</f>
        <v>0</v>
      </c>
      <c r="E16" s="45">
        <f>+J$61</f>
        <v>60</v>
      </c>
      <c r="F16" s="18">
        <f>+I$47</f>
        <v>0</v>
      </c>
      <c r="G16" s="233">
        <f t="shared" si="0"/>
        <v>850000.06</v>
      </c>
      <c r="I16" s="198">
        <f t="shared" si="1"/>
        <v>0.83333333333333337</v>
      </c>
      <c r="M16" s="16"/>
      <c r="N16" s="65"/>
      <c r="O16" s="65"/>
    </row>
    <row r="17" spans="1:15" ht="13.5" customHeight="1" thickBot="1" x14ac:dyDescent="0.3">
      <c r="A17" s="149">
        <v>13</v>
      </c>
      <c r="B17" s="23" t="s">
        <v>144</v>
      </c>
      <c r="C17" s="89">
        <f>+AC$61</f>
        <v>18</v>
      </c>
      <c r="D17" s="284">
        <f>+AD$62</f>
        <v>0</v>
      </c>
      <c r="E17" s="45">
        <f>+AD$61</f>
        <v>54</v>
      </c>
      <c r="F17" s="18">
        <f>+AC$47</f>
        <v>0</v>
      </c>
      <c r="G17" s="233">
        <f t="shared" si="0"/>
        <v>818000.054</v>
      </c>
      <c r="I17" s="198">
        <f t="shared" si="1"/>
        <v>0.33333333333333331</v>
      </c>
      <c r="M17" s="16"/>
    </row>
    <row r="18" spans="1:15" ht="13.5" customHeight="1" thickBot="1" x14ac:dyDescent="0.3">
      <c r="A18" s="149">
        <v>14</v>
      </c>
      <c r="B18" s="239" t="s">
        <v>285</v>
      </c>
      <c r="C18" s="89">
        <f>+AO$61</f>
        <v>-2</v>
      </c>
      <c r="D18" s="284">
        <f>+AP$62</f>
        <v>0</v>
      </c>
      <c r="E18" s="45">
        <f>+AP$47</f>
        <v>131</v>
      </c>
      <c r="F18" s="18">
        <f>+AO$47</f>
        <v>0</v>
      </c>
      <c r="G18" s="233">
        <f t="shared" si="0"/>
        <v>798000.13100000005</v>
      </c>
      <c r="I18" s="198">
        <f t="shared" si="1"/>
        <v>-1.5267175572519083E-2</v>
      </c>
      <c r="M18" s="298" t="s">
        <v>207</v>
      </c>
      <c r="N18" s="65"/>
      <c r="O18" s="65"/>
    </row>
    <row r="19" spans="1:15" ht="13.5" customHeight="1" thickBot="1" x14ac:dyDescent="0.3">
      <c r="A19" s="149">
        <v>15</v>
      </c>
      <c r="B19" s="23" t="s">
        <v>152</v>
      </c>
      <c r="C19" s="89">
        <f>+AE$61</f>
        <v>-8</v>
      </c>
      <c r="D19" s="284">
        <f>+AF$62</f>
        <v>0</v>
      </c>
      <c r="E19" s="45">
        <f>+AF$61</f>
        <v>9</v>
      </c>
      <c r="F19" s="18">
        <f>+AE$47</f>
        <v>0</v>
      </c>
      <c r="G19" s="233">
        <f t="shared" si="0"/>
        <v>792000.00899999996</v>
      </c>
      <c r="I19" s="198">
        <f t="shared" si="1"/>
        <v>-0.88888888888888884</v>
      </c>
    </row>
    <row r="20" spans="1:15" ht="13.5" customHeight="1" thickBot="1" x14ac:dyDescent="0.3">
      <c r="A20" s="149">
        <v>16</v>
      </c>
      <c r="B20" s="161" t="s">
        <v>155</v>
      </c>
      <c r="C20" s="89">
        <f>+E$61</f>
        <v>-9</v>
      </c>
      <c r="D20" s="284">
        <f>+F$62</f>
        <v>0</v>
      </c>
      <c r="E20" s="45">
        <f>+F$61</f>
        <v>20</v>
      </c>
      <c r="F20" s="18">
        <f>+E$47</f>
        <v>0</v>
      </c>
      <c r="G20" s="233">
        <f t="shared" si="0"/>
        <v>791000.02</v>
      </c>
      <c r="I20" s="198">
        <f t="shared" si="1"/>
        <v>-0.45</v>
      </c>
    </row>
    <row r="21" spans="1:15" ht="13.5" customHeight="1" thickBot="1" x14ac:dyDescent="0.3">
      <c r="A21" s="149">
        <v>17</v>
      </c>
      <c r="B21" s="239" t="s">
        <v>213</v>
      </c>
      <c r="C21" s="89">
        <f>+AY$61</f>
        <v>-10</v>
      </c>
      <c r="D21" s="284">
        <f>+AZ$62</f>
        <v>0</v>
      </c>
      <c r="E21" s="45">
        <f>+AZ$61</f>
        <v>15</v>
      </c>
      <c r="F21" s="18">
        <f>+AY$47</f>
        <v>0</v>
      </c>
      <c r="G21" s="233">
        <f t="shared" si="0"/>
        <v>790000.01500000001</v>
      </c>
      <c r="I21" s="198">
        <f t="shared" si="1"/>
        <v>-0.66666666666666663</v>
      </c>
    </row>
    <row r="22" spans="1:15" ht="13" thickBot="1" x14ac:dyDescent="0.3">
      <c r="A22" s="149">
        <v>18</v>
      </c>
      <c r="B22" s="239" t="s">
        <v>43</v>
      </c>
      <c r="C22" s="89">
        <f>+W$61</f>
        <v>-18</v>
      </c>
      <c r="D22" s="284">
        <f>+X$62</f>
        <v>0</v>
      </c>
      <c r="E22" s="45">
        <f>+X$61</f>
        <v>16</v>
      </c>
      <c r="F22" s="18">
        <f>+W$47</f>
        <v>0</v>
      </c>
      <c r="G22" s="233">
        <f t="shared" si="0"/>
        <v>782000.01599999995</v>
      </c>
      <c r="I22" s="198">
        <f t="shared" si="1"/>
        <v>-1.125</v>
      </c>
    </row>
    <row r="23" spans="1:15" ht="13" thickBot="1" x14ac:dyDescent="0.3">
      <c r="A23" s="149">
        <v>19</v>
      </c>
      <c r="B23" s="161" t="s">
        <v>140</v>
      </c>
      <c r="C23" s="89">
        <f>+AU$61</f>
        <v>-45</v>
      </c>
      <c r="D23" s="284">
        <f>+AV$62</f>
        <v>0</v>
      </c>
      <c r="E23" s="45">
        <f>+AV$61</f>
        <v>52</v>
      </c>
      <c r="F23" s="18">
        <f>+AU$47</f>
        <v>0</v>
      </c>
      <c r="G23" s="233">
        <f t="shared" si="0"/>
        <v>755000.05200000003</v>
      </c>
      <c r="I23" s="198">
        <f t="shared" si="1"/>
        <v>-0.86538461538461542</v>
      </c>
    </row>
    <row r="24" spans="1:15" ht="14.15" customHeight="1" thickBot="1" x14ac:dyDescent="0.3">
      <c r="A24" s="149">
        <v>20</v>
      </c>
      <c r="B24" s="239" t="s">
        <v>233</v>
      </c>
      <c r="C24" s="89">
        <f>+Y$61</f>
        <v>-64</v>
      </c>
      <c r="D24" s="284">
        <f>+Z$62</f>
        <v>0</v>
      </c>
      <c r="E24" s="45">
        <f>+Z$61</f>
        <v>364</v>
      </c>
      <c r="F24" s="18">
        <f>+Y$47</f>
        <v>0</v>
      </c>
      <c r="G24" s="233">
        <f t="shared" si="0"/>
        <v>736000.36399999994</v>
      </c>
      <c r="I24" s="198">
        <f t="shared" si="1"/>
        <v>-0.17582417582417584</v>
      </c>
    </row>
    <row r="25" spans="1:15" ht="13" thickBot="1" x14ac:dyDescent="0.3">
      <c r="A25" s="149">
        <v>21</v>
      </c>
      <c r="B25" s="161" t="s">
        <v>141</v>
      </c>
      <c r="C25" s="89">
        <f>+AS$61</f>
        <v>-80</v>
      </c>
      <c r="D25" s="284">
        <f>+AT$62</f>
        <v>0</v>
      </c>
      <c r="E25" s="45">
        <f>+AT$61</f>
        <v>110</v>
      </c>
      <c r="F25" s="18">
        <f>+AS$47</f>
        <v>0</v>
      </c>
      <c r="G25" s="233">
        <f t="shared" si="0"/>
        <v>720000.11</v>
      </c>
      <c r="I25" s="198">
        <f t="shared" si="1"/>
        <v>-0.72727272727272729</v>
      </c>
      <c r="N25" s="62"/>
    </row>
    <row r="26" spans="1:15" ht="13" thickBot="1" x14ac:dyDescent="0.3">
      <c r="A26" s="149">
        <v>22</v>
      </c>
      <c r="B26" s="23" t="s">
        <v>93</v>
      </c>
      <c r="C26" s="89">
        <f>+U$61</f>
        <v>-122</v>
      </c>
      <c r="D26" s="284">
        <f>+V$62</f>
        <v>0</v>
      </c>
      <c r="E26" s="45">
        <f>+V$61</f>
        <v>195</v>
      </c>
      <c r="F26" s="18">
        <f>+U$47</f>
        <v>0</v>
      </c>
      <c r="G26" s="233">
        <f t="shared" si="0"/>
        <v>678000.19499999995</v>
      </c>
      <c r="I26" s="198">
        <f t="shared" si="1"/>
        <v>-0.62564102564102564</v>
      </c>
      <c r="N26" s="62"/>
    </row>
    <row r="27" spans="1:15" ht="13" thickBot="1" x14ac:dyDescent="0.3">
      <c r="A27" s="149">
        <v>23</v>
      </c>
      <c r="B27" s="23" t="s">
        <v>157</v>
      </c>
      <c r="C27" s="89">
        <f>+AI$61</f>
        <v>-123</v>
      </c>
      <c r="D27" s="284">
        <f>+AJ$62</f>
        <v>0</v>
      </c>
      <c r="E27" s="45">
        <f>+AJ$61</f>
        <v>179</v>
      </c>
      <c r="F27" s="18">
        <f>+AI$47</f>
        <v>0</v>
      </c>
      <c r="G27" s="233">
        <f t="shared" si="0"/>
        <v>677000.179</v>
      </c>
      <c r="I27" s="198">
        <f t="shared" si="1"/>
        <v>-0.68715083798882681</v>
      </c>
      <c r="N27" s="62"/>
    </row>
    <row r="28" spans="1:15" ht="13" thickBot="1" x14ac:dyDescent="0.3">
      <c r="A28" s="149">
        <v>24</v>
      </c>
      <c r="B28" s="239" t="s">
        <v>240</v>
      </c>
      <c r="C28" s="89">
        <f>+BM$61</f>
        <v>-177</v>
      </c>
      <c r="D28" s="284">
        <f>+BN$62</f>
        <v>0</v>
      </c>
      <c r="E28" s="45">
        <f>+BN$61</f>
        <v>1029</v>
      </c>
      <c r="F28" s="18">
        <f>+BM$47</f>
        <v>0</v>
      </c>
      <c r="G28" s="233">
        <f t="shared" si="0"/>
        <v>623001.02899999998</v>
      </c>
      <c r="I28" s="198">
        <f t="shared" si="1"/>
        <v>-0.17201166180758018</v>
      </c>
      <c r="N28" s="62"/>
    </row>
    <row r="29" spans="1:15" ht="13" thickBot="1" x14ac:dyDescent="0.3">
      <c r="A29" s="149">
        <v>25</v>
      </c>
      <c r="B29" s="239" t="s">
        <v>62</v>
      </c>
      <c r="C29" s="89">
        <f>+M$61</f>
        <v>-186</v>
      </c>
      <c r="D29" s="284">
        <f>+N$62</f>
        <v>0</v>
      </c>
      <c r="E29" s="45">
        <f>+N$61</f>
        <v>413</v>
      </c>
      <c r="F29" s="18">
        <f>+M$47</f>
        <v>0</v>
      </c>
      <c r="G29" s="233">
        <f t="shared" si="0"/>
        <v>614000.41299999994</v>
      </c>
      <c r="I29" s="198">
        <f t="shared" si="1"/>
        <v>-0.45036319612590797</v>
      </c>
      <c r="N29" s="62"/>
    </row>
    <row r="30" spans="1:15" ht="13" thickBot="1" x14ac:dyDescent="0.3">
      <c r="A30" s="149">
        <v>26</v>
      </c>
      <c r="B30" s="239" t="s">
        <v>283</v>
      </c>
      <c r="C30" s="89">
        <f>+BO$61</f>
        <v>10</v>
      </c>
      <c r="D30" s="284">
        <f>+BP$62</f>
        <v>0</v>
      </c>
      <c r="E30" s="45">
        <f>+BR$61</f>
        <v>2</v>
      </c>
      <c r="F30" s="18">
        <f>+BO$47</f>
        <v>0</v>
      </c>
      <c r="G30" s="233">
        <f t="shared" si="0"/>
        <v>-789999.99800000002</v>
      </c>
      <c r="I30" s="198">
        <f t="shared" si="1"/>
        <v>5</v>
      </c>
      <c r="N30" s="62"/>
    </row>
    <row r="31" spans="1:15" ht="13" thickBot="1" x14ac:dyDescent="0.3">
      <c r="A31" s="149">
        <v>27</v>
      </c>
      <c r="B31" s="239" t="s">
        <v>231</v>
      </c>
      <c r="C31" s="89">
        <f>+BS$61</f>
        <v>6</v>
      </c>
      <c r="D31" s="284">
        <f>+BT$62</f>
        <v>0</v>
      </c>
      <c r="E31" s="45">
        <f>+BT$61</f>
        <v>2</v>
      </c>
      <c r="F31" s="18">
        <f>+BS$47</f>
        <v>0</v>
      </c>
      <c r="G31" s="233">
        <f t="shared" si="0"/>
        <v>-793999.99800000002</v>
      </c>
      <c r="I31" s="198">
        <f t="shared" si="1"/>
        <v>3</v>
      </c>
      <c r="N31" s="62"/>
    </row>
    <row r="32" spans="1:15" ht="13" thickBot="1" x14ac:dyDescent="0.3">
      <c r="A32" s="149">
        <v>28</v>
      </c>
      <c r="B32" s="239" t="s">
        <v>281</v>
      </c>
      <c r="C32" s="89">
        <f>+O$61</f>
        <v>4</v>
      </c>
      <c r="D32" s="284">
        <f>+P$62</f>
        <v>0</v>
      </c>
      <c r="E32" s="45">
        <f>+P$61</f>
        <v>2</v>
      </c>
      <c r="F32" s="18">
        <f>+O$47</f>
        <v>0</v>
      </c>
      <c r="G32" s="233">
        <f t="shared" si="0"/>
        <v>-795999.99800000002</v>
      </c>
      <c r="I32" s="198">
        <f t="shared" si="1"/>
        <v>2</v>
      </c>
      <c r="N32" s="62"/>
    </row>
    <row r="33" spans="1:86" ht="13" thickBot="1" x14ac:dyDescent="0.3">
      <c r="A33" s="149">
        <v>29</v>
      </c>
      <c r="B33" s="239" t="s">
        <v>270</v>
      </c>
      <c r="C33" s="89">
        <f>+BW$61</f>
        <v>4</v>
      </c>
      <c r="D33" s="284">
        <f>+BX$62</f>
        <v>0</v>
      </c>
      <c r="E33" s="45">
        <f>+BX$61</f>
        <v>1</v>
      </c>
      <c r="F33" s="18">
        <f>+BW$47</f>
        <v>0</v>
      </c>
      <c r="G33" s="233">
        <f t="shared" si="0"/>
        <v>-795999.99899999995</v>
      </c>
      <c r="I33" s="198">
        <f t="shared" si="1"/>
        <v>4</v>
      </c>
      <c r="CG33"/>
      <c r="CH33"/>
    </row>
    <row r="34" spans="1:86" ht="13" thickBot="1" x14ac:dyDescent="0.3">
      <c r="A34" s="149">
        <v>30</v>
      </c>
      <c r="B34" s="239" t="s">
        <v>284</v>
      </c>
      <c r="C34" s="89">
        <f>+BK$61</f>
        <v>3</v>
      </c>
      <c r="D34" s="284">
        <f>+BL$62</f>
        <v>0</v>
      </c>
      <c r="E34" s="45">
        <f>+BL$61</f>
        <v>1</v>
      </c>
      <c r="F34" s="18">
        <f>+BK$47</f>
        <v>0</v>
      </c>
      <c r="G34" s="233">
        <f t="shared" si="0"/>
        <v>-796999.99899999995</v>
      </c>
      <c r="I34" s="198">
        <f t="shared" si="1"/>
        <v>3</v>
      </c>
      <c r="CG34"/>
      <c r="CH34"/>
    </row>
    <row r="35" spans="1:86" ht="13" thickBot="1" x14ac:dyDescent="0.3">
      <c r="A35" s="149">
        <v>31</v>
      </c>
      <c r="B35" s="239" t="s">
        <v>271</v>
      </c>
      <c r="C35" s="89">
        <f>+BU$61</f>
        <v>1</v>
      </c>
      <c r="D35" s="284">
        <f>+BV$62</f>
        <v>0</v>
      </c>
      <c r="E35" s="45">
        <f>+BV$61</f>
        <v>4</v>
      </c>
      <c r="F35" s="18">
        <f>+BU$47</f>
        <v>0</v>
      </c>
      <c r="G35" s="233">
        <f t="shared" si="0"/>
        <v>-798999.99600000004</v>
      </c>
      <c r="I35" s="198">
        <f t="shared" si="1"/>
        <v>0.25</v>
      </c>
      <c r="CG35"/>
      <c r="CH35"/>
    </row>
    <row r="36" spans="1:86" ht="13" thickBot="1" x14ac:dyDescent="0.3">
      <c r="A36" s="149">
        <v>32</v>
      </c>
      <c r="B36" s="239" t="s">
        <v>232</v>
      </c>
      <c r="C36" s="89">
        <f>+CE$61</f>
        <v>0</v>
      </c>
      <c r="D36" s="284">
        <f>+CF$62</f>
        <v>0</v>
      </c>
      <c r="E36" s="45">
        <f>+CF$61</f>
        <v>2</v>
      </c>
      <c r="F36" s="18">
        <f>+CE$47</f>
        <v>0</v>
      </c>
      <c r="G36" s="233">
        <f t="shared" si="0"/>
        <v>-799999.99800000002</v>
      </c>
      <c r="I36" s="198">
        <f t="shared" si="1"/>
        <v>0</v>
      </c>
      <c r="CG36"/>
      <c r="CH36"/>
    </row>
    <row r="37" spans="1:86" ht="13" thickBot="1" x14ac:dyDescent="0.3">
      <c r="A37" s="149">
        <v>33</v>
      </c>
      <c r="B37" s="239" t="s">
        <v>278</v>
      </c>
      <c r="C37" s="89">
        <f>+BQ$61</f>
        <v>-2</v>
      </c>
      <c r="D37" s="284">
        <f>+BR$62</f>
        <v>0</v>
      </c>
      <c r="E37" s="45">
        <f>+BR$61</f>
        <v>2</v>
      </c>
      <c r="F37" s="18">
        <f>+BQ$47</f>
        <v>0</v>
      </c>
      <c r="G37" s="233">
        <f t="shared" si="0"/>
        <v>-801999.99800000002</v>
      </c>
      <c r="I37" s="198"/>
      <c r="CG37"/>
      <c r="CH37"/>
    </row>
    <row r="38" spans="1:86" ht="13" thickBot="1" x14ac:dyDescent="0.3">
      <c r="A38" s="149">
        <v>33</v>
      </c>
      <c r="B38" s="239" t="s">
        <v>230</v>
      </c>
      <c r="C38" s="89">
        <f>+AQ$61</f>
        <v>-2</v>
      </c>
      <c r="D38" s="284">
        <f>+AR$62</f>
        <v>0</v>
      </c>
      <c r="E38" s="45">
        <f>+AR$47</f>
        <v>2</v>
      </c>
      <c r="F38" s="18">
        <f>+AQ$47</f>
        <v>0</v>
      </c>
      <c r="G38" s="233">
        <f t="shared" si="0"/>
        <v>-801999.99800000002</v>
      </c>
      <c r="I38" s="198">
        <f t="shared" si="1"/>
        <v>-1</v>
      </c>
      <c r="CG38"/>
      <c r="CH38"/>
    </row>
    <row r="39" spans="1:86" ht="13" thickBot="1" x14ac:dyDescent="0.3">
      <c r="A39" s="149">
        <v>35</v>
      </c>
      <c r="B39" s="161" t="s">
        <v>129</v>
      </c>
      <c r="C39" s="89">
        <f>+AM$61</f>
        <v>-3</v>
      </c>
      <c r="D39" s="284">
        <f>+AN$62</f>
        <v>0</v>
      </c>
      <c r="E39" s="45">
        <f>+AN$61</f>
        <v>3</v>
      </c>
      <c r="F39" s="18">
        <f>+AM$47</f>
        <v>0</v>
      </c>
      <c r="G39" s="233">
        <f t="shared" si="0"/>
        <v>-802999.99699999997</v>
      </c>
      <c r="I39" s="198">
        <f t="shared" si="1"/>
        <v>-1</v>
      </c>
      <c r="CG39"/>
      <c r="CH39"/>
    </row>
    <row r="40" spans="1:86" ht="13" thickBot="1" x14ac:dyDescent="0.3">
      <c r="A40" s="149">
        <v>36</v>
      </c>
      <c r="B40" s="23" t="s">
        <v>1</v>
      </c>
      <c r="C40" s="89">
        <f>+G$61</f>
        <v>-3</v>
      </c>
      <c r="D40" s="284">
        <f>+H$62</f>
        <v>0</v>
      </c>
      <c r="E40" s="45">
        <f>+H$61</f>
        <v>3</v>
      </c>
      <c r="F40" s="18">
        <f>+G$47</f>
        <v>0</v>
      </c>
      <c r="G40" s="233">
        <f t="shared" si="0"/>
        <v>-802999.99699999997</v>
      </c>
      <c r="I40" s="198">
        <f t="shared" si="1"/>
        <v>-1</v>
      </c>
      <c r="CG40"/>
      <c r="CH40"/>
    </row>
    <row r="41" spans="1:86" ht="13" thickBot="1" x14ac:dyDescent="0.3">
      <c r="A41" s="149">
        <v>37</v>
      </c>
      <c r="B41" s="239" t="s">
        <v>282</v>
      </c>
      <c r="C41" s="89">
        <f>+S$61</f>
        <v>-4</v>
      </c>
      <c r="D41" s="284">
        <f>+T$62</f>
        <v>0</v>
      </c>
      <c r="E41" s="45">
        <f>+T$61</f>
        <v>1</v>
      </c>
      <c r="F41" s="18">
        <f>+S$47</f>
        <v>0</v>
      </c>
      <c r="G41" s="233">
        <f t="shared" si="0"/>
        <v>-803999.99899999995</v>
      </c>
      <c r="I41" s="198"/>
      <c r="CG41"/>
      <c r="CH41"/>
    </row>
    <row r="42" spans="1:86" ht="13" thickBot="1" x14ac:dyDescent="0.3">
      <c r="A42" s="149">
        <v>37</v>
      </c>
      <c r="B42" s="239" t="s">
        <v>139</v>
      </c>
      <c r="C42" s="89">
        <f>+CC$61</f>
        <v>-4</v>
      </c>
      <c r="D42" s="284">
        <f>+CD$62</f>
        <v>0</v>
      </c>
      <c r="E42" s="45">
        <f>+CD$61</f>
        <v>1</v>
      </c>
      <c r="F42" s="18">
        <f>+CC$47</f>
        <v>0</v>
      </c>
      <c r="G42" s="233">
        <f t="shared" si="0"/>
        <v>-803999.99899999995</v>
      </c>
      <c r="I42" s="198"/>
      <c r="CG42"/>
      <c r="CH42"/>
    </row>
    <row r="43" spans="1:86" ht="13" thickBot="1" x14ac:dyDescent="0.3">
      <c r="A43" s="149">
        <v>39</v>
      </c>
      <c r="B43" s="239" t="s">
        <v>6</v>
      </c>
      <c r="C43" s="89">
        <f>+BY$61</f>
        <v>-5</v>
      </c>
      <c r="D43" s="284">
        <f>+BZ$62</f>
        <v>0</v>
      </c>
      <c r="E43" s="45">
        <f>+BZ$61</f>
        <v>1</v>
      </c>
      <c r="F43" s="18">
        <f>+BY$47</f>
        <v>0</v>
      </c>
      <c r="G43" s="233">
        <f t="shared" si="0"/>
        <v>-804999.99899999995</v>
      </c>
      <c r="I43" s="198">
        <f t="shared" si="1"/>
        <v>-5</v>
      </c>
      <c r="CG43"/>
      <c r="CH43"/>
    </row>
    <row r="44" spans="1:86" ht="13" thickBot="1" x14ac:dyDescent="0.3">
      <c r="A44" s="149">
        <v>40</v>
      </c>
      <c r="B44" s="239" t="s">
        <v>239</v>
      </c>
      <c r="C44" s="89">
        <f>+CA$61</f>
        <v>-6</v>
      </c>
      <c r="D44" s="284">
        <f>+CB$62</f>
        <v>0</v>
      </c>
      <c r="E44" s="45">
        <f>+CB$61</f>
        <v>2</v>
      </c>
      <c r="F44" s="18">
        <f>+CA$47</f>
        <v>0</v>
      </c>
      <c r="G44" s="233">
        <f t="shared" si="0"/>
        <v>-805999.99800000002</v>
      </c>
      <c r="I44" s="198"/>
      <c r="CG44"/>
      <c r="CH44"/>
    </row>
    <row r="45" spans="1:86" ht="13" thickBot="1" x14ac:dyDescent="0.3">
      <c r="A45" s="149">
        <v>41</v>
      </c>
      <c r="B45" s="239" t="s">
        <v>236</v>
      </c>
      <c r="C45" s="89">
        <f>+BI$61</f>
        <v>-8</v>
      </c>
      <c r="D45" s="284">
        <f>+BJ$62</f>
        <v>0</v>
      </c>
      <c r="E45" s="45">
        <f>+BJ$61</f>
        <v>4</v>
      </c>
      <c r="F45" s="18">
        <f>+BI$47</f>
        <v>0</v>
      </c>
      <c r="G45" s="233">
        <f t="shared" si="0"/>
        <v>-807999.99600000004</v>
      </c>
      <c r="I45" s="198">
        <f t="shared" si="1"/>
        <v>-2</v>
      </c>
      <c r="N45" s="62"/>
    </row>
    <row r="46" spans="1:86" ht="13" thickBot="1" x14ac:dyDescent="0.3">
      <c r="D46" s="238"/>
      <c r="G46" s="233"/>
    </row>
    <row r="47" spans="1:86" ht="12.65" hidden="1" customHeight="1" x14ac:dyDescent="0.25">
      <c r="B47" t="s">
        <v>12</v>
      </c>
      <c r="C47">
        <f t="shared" ref="C47:AJ47" si="2">+C48*C49</f>
        <v>0</v>
      </c>
      <c r="D47">
        <f t="shared" si="2"/>
        <v>1050</v>
      </c>
      <c r="E47">
        <f t="shared" si="2"/>
        <v>0</v>
      </c>
      <c r="F47">
        <f t="shared" si="2"/>
        <v>20</v>
      </c>
      <c r="G47">
        <f t="shared" si="2"/>
        <v>0</v>
      </c>
      <c r="H47">
        <f t="shared" si="2"/>
        <v>3</v>
      </c>
      <c r="I47">
        <f t="shared" si="2"/>
        <v>0</v>
      </c>
      <c r="J47">
        <f t="shared" si="2"/>
        <v>60</v>
      </c>
      <c r="K47">
        <f t="shared" si="2"/>
        <v>0</v>
      </c>
      <c r="L47">
        <f t="shared" si="2"/>
        <v>327</v>
      </c>
      <c r="M47">
        <f t="shared" si="2"/>
        <v>0</v>
      </c>
      <c r="N47">
        <f t="shared" si="2"/>
        <v>413</v>
      </c>
      <c r="O47">
        <f t="shared" si="2"/>
        <v>0</v>
      </c>
      <c r="P47">
        <f t="shared" si="2"/>
        <v>2</v>
      </c>
      <c r="Q47">
        <f t="shared" si="2"/>
        <v>80</v>
      </c>
      <c r="R47">
        <f t="shared" si="2"/>
        <v>383</v>
      </c>
      <c r="S47">
        <f t="shared" si="2"/>
        <v>0</v>
      </c>
      <c r="T47">
        <f t="shared" si="2"/>
        <v>1</v>
      </c>
      <c r="U47">
        <f t="shared" si="2"/>
        <v>0</v>
      </c>
      <c r="V47">
        <f t="shared" si="2"/>
        <v>195</v>
      </c>
      <c r="W47">
        <f t="shared" ref="W47:X47" si="3">+W48*W49</f>
        <v>0</v>
      </c>
      <c r="X47">
        <f t="shared" si="3"/>
        <v>16</v>
      </c>
      <c r="Y47">
        <f t="shared" si="2"/>
        <v>0</v>
      </c>
      <c r="Z47">
        <f t="shared" si="2"/>
        <v>364</v>
      </c>
      <c r="AA47">
        <f t="shared" si="2"/>
        <v>0</v>
      </c>
      <c r="AB47">
        <f t="shared" si="2"/>
        <v>278</v>
      </c>
      <c r="AC47">
        <f t="shared" si="2"/>
        <v>0</v>
      </c>
      <c r="AD47">
        <f t="shared" si="2"/>
        <v>54</v>
      </c>
      <c r="AE47">
        <f t="shared" si="2"/>
        <v>0</v>
      </c>
      <c r="AF47">
        <f t="shared" si="2"/>
        <v>9</v>
      </c>
      <c r="AG47">
        <f t="shared" si="2"/>
        <v>0</v>
      </c>
      <c r="AH47">
        <f t="shared" si="2"/>
        <v>742</v>
      </c>
      <c r="AI47">
        <f t="shared" si="2"/>
        <v>0</v>
      </c>
      <c r="AJ47">
        <f t="shared" si="2"/>
        <v>179</v>
      </c>
      <c r="AK47">
        <f t="shared" ref="AK47:BP47" si="4">+AK48*AK49</f>
        <v>0</v>
      </c>
      <c r="AL47">
        <f t="shared" si="4"/>
        <v>358</v>
      </c>
      <c r="AM47">
        <f t="shared" si="4"/>
        <v>0</v>
      </c>
      <c r="AN47">
        <f t="shared" si="4"/>
        <v>3</v>
      </c>
      <c r="AO47">
        <f t="shared" si="4"/>
        <v>0</v>
      </c>
      <c r="AP47">
        <f t="shared" si="4"/>
        <v>131</v>
      </c>
      <c r="AQ47">
        <f t="shared" si="4"/>
        <v>0</v>
      </c>
      <c r="AR47">
        <f t="shared" si="4"/>
        <v>2</v>
      </c>
      <c r="AS47">
        <f t="shared" si="4"/>
        <v>0</v>
      </c>
      <c r="AT47">
        <f t="shared" si="4"/>
        <v>110</v>
      </c>
      <c r="AU47">
        <f t="shared" si="4"/>
        <v>0</v>
      </c>
      <c r="AV47">
        <f t="shared" si="4"/>
        <v>52</v>
      </c>
      <c r="AW47">
        <f t="shared" si="4"/>
        <v>20</v>
      </c>
      <c r="AX47">
        <f t="shared" si="4"/>
        <v>505</v>
      </c>
      <c r="AY47">
        <f t="shared" si="4"/>
        <v>0</v>
      </c>
      <c r="AZ47">
        <f t="shared" si="4"/>
        <v>15</v>
      </c>
      <c r="BA47">
        <f t="shared" si="4"/>
        <v>10</v>
      </c>
      <c r="BB47">
        <f t="shared" si="4"/>
        <v>474</v>
      </c>
      <c r="BC47">
        <f t="shared" si="4"/>
        <v>0</v>
      </c>
      <c r="BD47">
        <f t="shared" si="4"/>
        <v>492</v>
      </c>
      <c r="BE47">
        <f t="shared" si="4"/>
        <v>5</v>
      </c>
      <c r="BF47">
        <f t="shared" si="4"/>
        <v>463</v>
      </c>
      <c r="BG47">
        <f t="shared" si="4"/>
        <v>40</v>
      </c>
      <c r="BH47">
        <f t="shared" si="4"/>
        <v>754</v>
      </c>
      <c r="BI47">
        <f t="shared" si="4"/>
        <v>0</v>
      </c>
      <c r="BJ47">
        <f t="shared" si="4"/>
        <v>4</v>
      </c>
      <c r="BK47">
        <f t="shared" si="4"/>
        <v>0</v>
      </c>
      <c r="BL47">
        <f t="shared" si="4"/>
        <v>1</v>
      </c>
      <c r="BM47">
        <f t="shared" si="4"/>
        <v>0</v>
      </c>
      <c r="BN47">
        <f t="shared" si="4"/>
        <v>1029</v>
      </c>
      <c r="BO47">
        <f t="shared" si="4"/>
        <v>0</v>
      </c>
      <c r="BP47">
        <f t="shared" si="4"/>
        <v>88</v>
      </c>
      <c r="BQ47">
        <f t="shared" ref="BQ47:CF47" si="5">+BQ48*BQ49</f>
        <v>0</v>
      </c>
      <c r="BR47">
        <f t="shared" si="5"/>
        <v>2</v>
      </c>
      <c r="BS47">
        <f t="shared" si="5"/>
        <v>0</v>
      </c>
      <c r="BT47">
        <f t="shared" si="5"/>
        <v>2</v>
      </c>
      <c r="BU47">
        <f t="shared" si="5"/>
        <v>0</v>
      </c>
      <c r="BV47">
        <f t="shared" si="5"/>
        <v>4</v>
      </c>
      <c r="BW47">
        <f t="shared" si="5"/>
        <v>0</v>
      </c>
      <c r="BX47">
        <f t="shared" si="5"/>
        <v>1</v>
      </c>
      <c r="BY47">
        <f t="shared" ref="BY47:BZ47" si="6">+BY48*BY49</f>
        <v>0</v>
      </c>
      <c r="BZ47">
        <f t="shared" si="6"/>
        <v>1</v>
      </c>
      <c r="CA47">
        <f t="shared" si="5"/>
        <v>0</v>
      </c>
      <c r="CB47">
        <f t="shared" si="5"/>
        <v>2</v>
      </c>
      <c r="CC47">
        <f t="shared" ref="CC47:CD47" si="7">+CC48*CC49</f>
        <v>0</v>
      </c>
      <c r="CD47">
        <f t="shared" si="7"/>
        <v>1</v>
      </c>
      <c r="CE47">
        <f t="shared" si="5"/>
        <v>0</v>
      </c>
      <c r="CF47">
        <f t="shared" si="5"/>
        <v>2</v>
      </c>
    </row>
    <row r="48" spans="1:86" ht="12.75" hidden="1" customHeight="1" x14ac:dyDescent="0.25">
      <c r="C48">
        <f t="shared" ref="C48:AJ48" si="8">IF($B60&gt;3,1,0)</f>
        <v>1</v>
      </c>
      <c r="D48">
        <f t="shared" si="8"/>
        <v>1</v>
      </c>
      <c r="E48">
        <f t="shared" si="8"/>
        <v>1</v>
      </c>
      <c r="F48">
        <f t="shared" si="8"/>
        <v>1</v>
      </c>
      <c r="G48">
        <f t="shared" si="8"/>
        <v>1</v>
      </c>
      <c r="H48">
        <f t="shared" si="8"/>
        <v>1</v>
      </c>
      <c r="I48">
        <f t="shared" si="8"/>
        <v>1</v>
      </c>
      <c r="J48">
        <f t="shared" si="8"/>
        <v>1</v>
      </c>
      <c r="K48">
        <f t="shared" si="8"/>
        <v>1</v>
      </c>
      <c r="L48">
        <f t="shared" si="8"/>
        <v>1</v>
      </c>
      <c r="M48">
        <f t="shared" si="8"/>
        <v>1</v>
      </c>
      <c r="N48">
        <f t="shared" si="8"/>
        <v>1</v>
      </c>
      <c r="O48">
        <f t="shared" si="8"/>
        <v>1</v>
      </c>
      <c r="P48">
        <f t="shared" si="8"/>
        <v>1</v>
      </c>
      <c r="Q48">
        <f t="shared" si="8"/>
        <v>1</v>
      </c>
      <c r="R48">
        <f t="shared" si="8"/>
        <v>1</v>
      </c>
      <c r="S48">
        <f t="shared" si="8"/>
        <v>1</v>
      </c>
      <c r="T48">
        <f t="shared" si="8"/>
        <v>1</v>
      </c>
      <c r="U48">
        <f t="shared" si="8"/>
        <v>1</v>
      </c>
      <c r="V48">
        <f t="shared" si="8"/>
        <v>1</v>
      </c>
      <c r="W48">
        <f t="shared" ref="W48:X48" si="9">IF($B60&gt;3,1,0)</f>
        <v>1</v>
      </c>
      <c r="X48">
        <f t="shared" si="9"/>
        <v>1</v>
      </c>
      <c r="Y48">
        <f t="shared" si="8"/>
        <v>1</v>
      </c>
      <c r="Z48">
        <f t="shared" si="8"/>
        <v>1</v>
      </c>
      <c r="AA48">
        <f t="shared" si="8"/>
        <v>1</v>
      </c>
      <c r="AB48">
        <f t="shared" si="8"/>
        <v>1</v>
      </c>
      <c r="AC48">
        <f t="shared" si="8"/>
        <v>1</v>
      </c>
      <c r="AD48">
        <f t="shared" si="8"/>
        <v>1</v>
      </c>
      <c r="AE48">
        <f t="shared" si="8"/>
        <v>1</v>
      </c>
      <c r="AF48">
        <f t="shared" si="8"/>
        <v>1</v>
      </c>
      <c r="AG48">
        <f t="shared" si="8"/>
        <v>1</v>
      </c>
      <c r="AH48">
        <f t="shared" si="8"/>
        <v>1</v>
      </c>
      <c r="AI48">
        <f t="shared" si="8"/>
        <v>1</v>
      </c>
      <c r="AJ48">
        <f t="shared" si="8"/>
        <v>1</v>
      </c>
      <c r="AK48">
        <f t="shared" ref="AK48:BP48" si="10">IF($B60&gt;3,1,0)</f>
        <v>1</v>
      </c>
      <c r="AL48">
        <f t="shared" si="10"/>
        <v>1</v>
      </c>
      <c r="AM48">
        <f t="shared" si="10"/>
        <v>1</v>
      </c>
      <c r="AN48">
        <f t="shared" si="10"/>
        <v>1</v>
      </c>
      <c r="AO48">
        <f t="shared" si="10"/>
        <v>1</v>
      </c>
      <c r="AP48">
        <f t="shared" si="10"/>
        <v>1</v>
      </c>
      <c r="AQ48">
        <f t="shared" si="10"/>
        <v>1</v>
      </c>
      <c r="AR48">
        <f t="shared" si="10"/>
        <v>1</v>
      </c>
      <c r="AS48">
        <f t="shared" si="10"/>
        <v>1</v>
      </c>
      <c r="AT48">
        <f t="shared" si="10"/>
        <v>1</v>
      </c>
      <c r="AU48">
        <f t="shared" si="10"/>
        <v>1</v>
      </c>
      <c r="AV48">
        <f t="shared" si="10"/>
        <v>1</v>
      </c>
      <c r="AW48">
        <f t="shared" si="10"/>
        <v>1</v>
      </c>
      <c r="AX48">
        <f t="shared" si="10"/>
        <v>1</v>
      </c>
      <c r="AY48">
        <f t="shared" si="10"/>
        <v>1</v>
      </c>
      <c r="AZ48">
        <f t="shared" si="10"/>
        <v>1</v>
      </c>
      <c r="BA48">
        <f t="shared" si="10"/>
        <v>1</v>
      </c>
      <c r="BB48">
        <f t="shared" si="10"/>
        <v>1</v>
      </c>
      <c r="BC48">
        <f t="shared" si="10"/>
        <v>1</v>
      </c>
      <c r="BD48">
        <f t="shared" si="10"/>
        <v>1</v>
      </c>
      <c r="BE48">
        <f t="shared" si="10"/>
        <v>1</v>
      </c>
      <c r="BF48">
        <f t="shared" si="10"/>
        <v>1</v>
      </c>
      <c r="BG48">
        <f t="shared" si="10"/>
        <v>1</v>
      </c>
      <c r="BH48">
        <f t="shared" si="10"/>
        <v>1</v>
      </c>
      <c r="BI48">
        <f t="shared" si="10"/>
        <v>1</v>
      </c>
      <c r="BJ48">
        <f t="shared" si="10"/>
        <v>1</v>
      </c>
      <c r="BK48">
        <f t="shared" si="10"/>
        <v>1</v>
      </c>
      <c r="BL48">
        <f t="shared" si="10"/>
        <v>1</v>
      </c>
      <c r="BM48">
        <f t="shared" si="10"/>
        <v>1</v>
      </c>
      <c r="BN48">
        <f t="shared" si="10"/>
        <v>1</v>
      </c>
      <c r="BO48">
        <f t="shared" si="10"/>
        <v>1</v>
      </c>
      <c r="BP48">
        <f t="shared" si="10"/>
        <v>1</v>
      </c>
      <c r="BQ48">
        <f t="shared" ref="BQ48:CF48" si="11">IF($B60&gt;3,1,0)</f>
        <v>1</v>
      </c>
      <c r="BR48">
        <f t="shared" si="11"/>
        <v>1</v>
      </c>
      <c r="BS48">
        <f t="shared" si="11"/>
        <v>1</v>
      </c>
      <c r="BT48">
        <f t="shared" si="11"/>
        <v>1</v>
      </c>
      <c r="BU48">
        <f t="shared" si="11"/>
        <v>1</v>
      </c>
      <c r="BV48">
        <f t="shared" si="11"/>
        <v>1</v>
      </c>
      <c r="BW48">
        <f t="shared" si="11"/>
        <v>1</v>
      </c>
      <c r="BX48">
        <f t="shared" si="11"/>
        <v>1</v>
      </c>
      <c r="BY48">
        <f t="shared" ref="BY48:BZ48" si="12">IF($B60&gt;3,1,0)</f>
        <v>1</v>
      </c>
      <c r="BZ48">
        <f t="shared" si="12"/>
        <v>1</v>
      </c>
      <c r="CA48">
        <f t="shared" si="11"/>
        <v>1</v>
      </c>
      <c r="CB48">
        <f t="shared" si="11"/>
        <v>1</v>
      </c>
      <c r="CC48">
        <f t="shared" ref="CC48:CD48" si="13">IF($B60&gt;3,1,0)</f>
        <v>1</v>
      </c>
      <c r="CD48">
        <f t="shared" si="13"/>
        <v>1</v>
      </c>
      <c r="CE48">
        <f t="shared" si="11"/>
        <v>1</v>
      </c>
      <c r="CF48">
        <f t="shared" si="11"/>
        <v>1</v>
      </c>
    </row>
    <row r="49" spans="1:90" ht="12.75" hidden="1" customHeight="1" x14ac:dyDescent="0.25">
      <c r="C49">
        <f>MAX(C50:C54)</f>
        <v>0</v>
      </c>
      <c r="D49">
        <f>+D61</f>
        <v>1050</v>
      </c>
      <c r="E49">
        <f>MAX(E50:E54)</f>
        <v>0</v>
      </c>
      <c r="F49">
        <f>+F61</f>
        <v>20</v>
      </c>
      <c r="G49">
        <f>MAX(G50:G54)</f>
        <v>0</v>
      </c>
      <c r="H49">
        <f>+H61</f>
        <v>3</v>
      </c>
      <c r="I49">
        <f>MAX(I50:I54)</f>
        <v>0</v>
      </c>
      <c r="J49">
        <f>+J61</f>
        <v>60</v>
      </c>
      <c r="K49">
        <f>MAX(K50:K54)</f>
        <v>0</v>
      </c>
      <c r="L49">
        <f>+L61</f>
        <v>327</v>
      </c>
      <c r="M49">
        <f>MAX(M50:M54)</f>
        <v>0</v>
      </c>
      <c r="N49">
        <f>+N61</f>
        <v>413</v>
      </c>
      <c r="O49">
        <f>MAX(O50:O54)</f>
        <v>0</v>
      </c>
      <c r="P49">
        <f>+P61</f>
        <v>2</v>
      </c>
      <c r="Q49">
        <f>MAX(Q50:Q54)</f>
        <v>80</v>
      </c>
      <c r="R49">
        <f>+R61</f>
        <v>383</v>
      </c>
      <c r="S49">
        <f>MAX(S50:S54)</f>
        <v>0</v>
      </c>
      <c r="T49">
        <f>+T61</f>
        <v>1</v>
      </c>
      <c r="U49">
        <f>MAX(U50:U54)</f>
        <v>0</v>
      </c>
      <c r="V49">
        <f>+V61</f>
        <v>195</v>
      </c>
      <c r="W49">
        <f>MAX(W50:W54)</f>
        <v>0</v>
      </c>
      <c r="X49">
        <f>+X61</f>
        <v>16</v>
      </c>
      <c r="Y49">
        <f>MAX(Y50:Y54)</f>
        <v>0</v>
      </c>
      <c r="Z49">
        <f>+Z61</f>
        <v>364</v>
      </c>
      <c r="AA49">
        <f>MAX(AA50:AA54)</f>
        <v>0</v>
      </c>
      <c r="AB49">
        <f>+AB61</f>
        <v>278</v>
      </c>
      <c r="AC49">
        <f>MAX(AC50:AC54)</f>
        <v>0</v>
      </c>
      <c r="AD49">
        <f>+AD61</f>
        <v>54</v>
      </c>
      <c r="AE49">
        <f>MAX(AE50:AE54)</f>
        <v>0</v>
      </c>
      <c r="AF49">
        <f>+AF61</f>
        <v>9</v>
      </c>
      <c r="AG49">
        <f>MAX(AG50:AG54)</f>
        <v>0</v>
      </c>
      <c r="AH49">
        <f>+AH61</f>
        <v>742</v>
      </c>
      <c r="AI49">
        <f>MAX(AI50:AI54)</f>
        <v>0</v>
      </c>
      <c r="AJ49">
        <f>+AJ61</f>
        <v>179</v>
      </c>
      <c r="AK49">
        <f>MAX(AK50:AK54)</f>
        <v>0</v>
      </c>
      <c r="AL49">
        <f>+AL61</f>
        <v>358</v>
      </c>
      <c r="AM49">
        <f>MAX(AM50:AM54)</f>
        <v>0</v>
      </c>
      <c r="AN49">
        <f>+AN61</f>
        <v>3</v>
      </c>
      <c r="AO49">
        <f>MAX(AO50:AO54)</f>
        <v>0</v>
      </c>
      <c r="AP49">
        <f>+AP61</f>
        <v>131</v>
      </c>
      <c r="AQ49">
        <f>MAX(AQ50:AQ54)</f>
        <v>0</v>
      </c>
      <c r="AR49">
        <f>+AR61</f>
        <v>2</v>
      </c>
      <c r="AS49">
        <f>MAX(AS50:AS54)</f>
        <v>0</v>
      </c>
      <c r="AT49">
        <f>+AT61</f>
        <v>110</v>
      </c>
      <c r="AU49">
        <f>MAX(AU50:AU54)</f>
        <v>0</v>
      </c>
      <c r="AV49">
        <f>+AV61</f>
        <v>52</v>
      </c>
      <c r="AW49">
        <f>MAX(AW50:AW54)</f>
        <v>20</v>
      </c>
      <c r="AX49">
        <f>+AX61</f>
        <v>505</v>
      </c>
      <c r="AY49">
        <f>MAX(AY50:AY54)</f>
        <v>0</v>
      </c>
      <c r="AZ49">
        <f>+AZ61</f>
        <v>15</v>
      </c>
      <c r="BA49">
        <f>MAX(BA50:BA54)</f>
        <v>10</v>
      </c>
      <c r="BB49">
        <f>+BB61</f>
        <v>474</v>
      </c>
      <c r="BC49">
        <f>MAX(BC50:BC54)</f>
        <v>0</v>
      </c>
      <c r="BD49">
        <f>+BD61</f>
        <v>492</v>
      </c>
      <c r="BE49">
        <f>MAX(BE50:BE54)</f>
        <v>5</v>
      </c>
      <c r="BF49">
        <f>+BF61</f>
        <v>463</v>
      </c>
      <c r="BG49">
        <f>MAX(BG50:BG54)</f>
        <v>40</v>
      </c>
      <c r="BH49">
        <f>+BH61</f>
        <v>754</v>
      </c>
      <c r="BI49">
        <f>MAX(BI50:BI54)</f>
        <v>0</v>
      </c>
      <c r="BJ49">
        <f>+BJ61</f>
        <v>4</v>
      </c>
      <c r="BK49">
        <f>MAX(BK50:BK54)</f>
        <v>0</v>
      </c>
      <c r="BL49">
        <f>+BL61</f>
        <v>1</v>
      </c>
      <c r="BM49">
        <f>MAX(BM50:BM54)</f>
        <v>0</v>
      </c>
      <c r="BN49">
        <f>+BN61</f>
        <v>1029</v>
      </c>
      <c r="BO49">
        <f>MAX(BO50:BO54)</f>
        <v>0</v>
      </c>
      <c r="BP49">
        <f>+BP61</f>
        <v>88</v>
      </c>
      <c r="BQ49">
        <f>MAX(BQ50:BQ54)</f>
        <v>0</v>
      </c>
      <c r="BR49">
        <f>+BR61</f>
        <v>2</v>
      </c>
      <c r="BS49">
        <f>MAX(BS50:BS54)</f>
        <v>0</v>
      </c>
      <c r="BT49">
        <f>+BT61</f>
        <v>2</v>
      </c>
      <c r="BU49">
        <f>MAX(BU50:BU54)</f>
        <v>0</v>
      </c>
      <c r="BV49">
        <f>+BV61</f>
        <v>4</v>
      </c>
      <c r="BW49">
        <f>MAX(BW50:BW54)</f>
        <v>0</v>
      </c>
      <c r="BX49">
        <f>+BX61</f>
        <v>1</v>
      </c>
      <c r="BY49">
        <f>MAX(BY50:BY54)</f>
        <v>0</v>
      </c>
      <c r="BZ49">
        <f>+BZ61</f>
        <v>1</v>
      </c>
      <c r="CA49">
        <f>MAX(CA50:CA54)</f>
        <v>0</v>
      </c>
      <c r="CB49">
        <f>+CB61</f>
        <v>2</v>
      </c>
      <c r="CC49">
        <f>MAX(CC50:CC54)</f>
        <v>0</v>
      </c>
      <c r="CD49">
        <f>+CD61</f>
        <v>1</v>
      </c>
      <c r="CE49">
        <f>MAX(CE50:CE54)</f>
        <v>0</v>
      </c>
      <c r="CF49">
        <f>+CF61</f>
        <v>2</v>
      </c>
    </row>
    <row r="50" spans="1:90" ht="12.75" hidden="1" customHeight="1" x14ac:dyDescent="0.25">
      <c r="C50">
        <f>IF(C$55=5,5,0)</f>
        <v>0</v>
      </c>
      <c r="E50">
        <f>IF(E$55=5,5,0)</f>
        <v>0</v>
      </c>
      <c r="G50">
        <f>IF(G$55=5,5,0)</f>
        <v>0</v>
      </c>
      <c r="I50">
        <f>IF(I$55=5,5,0)</f>
        <v>0</v>
      </c>
      <c r="K50">
        <f>IF(K$55=5,5,0)</f>
        <v>0</v>
      </c>
      <c r="M50">
        <f>IF(M$55=5,5,0)</f>
        <v>0</v>
      </c>
      <c r="O50">
        <f>IF(O$55=5,5,0)</f>
        <v>0</v>
      </c>
      <c r="Q50">
        <f>IF(Q$55=5,5,0)</f>
        <v>0</v>
      </c>
      <c r="S50">
        <f>IF(S$55=5,5,0)</f>
        <v>0</v>
      </c>
      <c r="U50">
        <f>IF(U$55=5,5,0)</f>
        <v>0</v>
      </c>
      <c r="W50">
        <f>IF(W$55=5,5,0)</f>
        <v>0</v>
      </c>
      <c r="Y50">
        <f>IF(Y$55=5,5,0)</f>
        <v>0</v>
      </c>
      <c r="AA50">
        <f>IF(AA$55=5,5,0)</f>
        <v>0</v>
      </c>
      <c r="AC50">
        <f>IF(AC$55=5,5,0)</f>
        <v>0</v>
      </c>
      <c r="AE50">
        <f>IF(AE$55=5,5,0)</f>
        <v>0</v>
      </c>
      <c r="AG50">
        <f>IF(AG$55=5,5,0)</f>
        <v>0</v>
      </c>
      <c r="AI50">
        <f>IF(AI$55=5,5,0)</f>
        <v>0</v>
      </c>
      <c r="AK50">
        <f>IF(AK$55=5,5,0)</f>
        <v>0</v>
      </c>
      <c r="AM50">
        <f>IF(AM$55=5,5,0)</f>
        <v>0</v>
      </c>
      <c r="AO50">
        <f>IF(AO$55=5,5,0)</f>
        <v>0</v>
      </c>
      <c r="AQ50">
        <f>IF(AQ$55=5,5,0)</f>
        <v>0</v>
      </c>
      <c r="AS50">
        <f>IF(AS$55=5,5,0)</f>
        <v>0</v>
      </c>
      <c r="AU50">
        <f>IF(AU$55=5,5,0)</f>
        <v>0</v>
      </c>
      <c r="AW50">
        <f>IF(AW$55=5,5,0)</f>
        <v>0</v>
      </c>
      <c r="AY50">
        <f>IF(AY$55=5,5,0)</f>
        <v>0</v>
      </c>
      <c r="BA50">
        <f>IF(BA$55=5,5,0)</f>
        <v>0</v>
      </c>
      <c r="BC50">
        <f>IF(BC$55=5,5,0)</f>
        <v>0</v>
      </c>
      <c r="BE50">
        <f>IF(BE$55=5,5,0)</f>
        <v>5</v>
      </c>
      <c r="BG50">
        <f>IF(BG$55=5,5,0)</f>
        <v>0</v>
      </c>
      <c r="BI50">
        <f>IF(BI$55=5,5,0)</f>
        <v>0</v>
      </c>
      <c r="BK50">
        <f>IF(BK$55=5,5,0)</f>
        <v>0</v>
      </c>
      <c r="BM50">
        <f>IF(BM$55=5,5,0)</f>
        <v>0</v>
      </c>
      <c r="BO50">
        <f>IF(BO$55=5,5,0)</f>
        <v>0</v>
      </c>
      <c r="BQ50">
        <f>IF(BQ$55=5,5,0)</f>
        <v>0</v>
      </c>
      <c r="BS50">
        <f>IF(BS$55=5,5,0)</f>
        <v>0</v>
      </c>
      <c r="BU50">
        <f>IF(BU$55=5,5,0)</f>
        <v>0</v>
      </c>
      <c r="BW50">
        <f>IF(BW$55=5,5,0)</f>
        <v>0</v>
      </c>
      <c r="BY50">
        <f>IF(BY$55=5,5,0)</f>
        <v>0</v>
      </c>
      <c r="CA50">
        <f>IF(CA$55=5,5,0)</f>
        <v>0</v>
      </c>
      <c r="CC50">
        <f>IF(CC$55=5,5,0)</f>
        <v>0</v>
      </c>
      <c r="CE50">
        <f>IF(CE$55=5,5,0)</f>
        <v>0</v>
      </c>
    </row>
    <row r="51" spans="1:90" ht="12.75" hidden="1" customHeight="1" x14ac:dyDescent="0.25">
      <c r="C51">
        <f>IF(C$55=4,10,0)</f>
        <v>0</v>
      </c>
      <c r="E51">
        <f>IF(E$55=4,10,0)</f>
        <v>0</v>
      </c>
      <c r="G51">
        <f>IF(G$55=4,10,0)</f>
        <v>0</v>
      </c>
      <c r="I51">
        <f>IF(I$55=4,10,0)</f>
        <v>0</v>
      </c>
      <c r="K51">
        <f>IF(K$55=4,10,0)</f>
        <v>0</v>
      </c>
      <c r="M51">
        <f>IF(M$55=4,10,0)</f>
        <v>0</v>
      </c>
      <c r="O51">
        <f>IF(O$55=4,10,0)</f>
        <v>0</v>
      </c>
      <c r="Q51">
        <f>IF(Q$55=4,10,0)</f>
        <v>0</v>
      </c>
      <c r="S51">
        <f>IF(S$55=4,10,0)</f>
        <v>0</v>
      </c>
      <c r="U51">
        <f>IF(U$55=4,10,0)</f>
        <v>0</v>
      </c>
      <c r="W51">
        <f>IF(W$55=4,10,0)</f>
        <v>0</v>
      </c>
      <c r="Y51">
        <f>IF(Y$55=4,10,0)</f>
        <v>0</v>
      </c>
      <c r="AA51">
        <f>IF(AA$55=4,10,0)</f>
        <v>0</v>
      </c>
      <c r="AC51">
        <f>IF(AC$55=4,10,0)</f>
        <v>0</v>
      </c>
      <c r="AE51">
        <f>IF(AE$55=4,10,0)</f>
        <v>0</v>
      </c>
      <c r="AG51">
        <f>IF(AG$55=4,10,0)</f>
        <v>0</v>
      </c>
      <c r="AI51">
        <f>IF(AI$55=4,10,0)</f>
        <v>0</v>
      </c>
      <c r="AK51">
        <f>IF(AK$55=4,10,0)</f>
        <v>0</v>
      </c>
      <c r="AM51">
        <f>IF(AM$55=4,10,0)</f>
        <v>0</v>
      </c>
      <c r="AO51">
        <f>IF(AO$55=4,10,0)</f>
        <v>0</v>
      </c>
      <c r="AQ51">
        <f>IF(AQ$55=4,10,0)</f>
        <v>0</v>
      </c>
      <c r="AS51">
        <f>IF(AS$55=4,10,0)</f>
        <v>0</v>
      </c>
      <c r="AU51">
        <f>IF(AU$55=4,10,0)</f>
        <v>0</v>
      </c>
      <c r="AW51">
        <f>IF(AW$55=4,10,0)</f>
        <v>0</v>
      </c>
      <c r="AY51">
        <f>IF(AY$55=4,10,0)</f>
        <v>0</v>
      </c>
      <c r="BA51">
        <f>IF(BA$55=4,10,0)</f>
        <v>10</v>
      </c>
      <c r="BC51">
        <f>IF(BC$55=4,10,0)</f>
        <v>0</v>
      </c>
      <c r="BE51">
        <f>IF(BE$55=4,10,0)</f>
        <v>0</v>
      </c>
      <c r="BG51">
        <f>IF(BG$55=4,10,0)</f>
        <v>0</v>
      </c>
      <c r="BI51">
        <f>IF(BI$55=4,10,0)</f>
        <v>0</v>
      </c>
      <c r="BK51">
        <f>IF(BK$55=4,10,0)</f>
        <v>0</v>
      </c>
      <c r="BM51">
        <f>IF(BM$55=4,10,0)</f>
        <v>0</v>
      </c>
      <c r="BO51">
        <f>IF(BO$55=4,10,0)</f>
        <v>0</v>
      </c>
      <c r="BQ51">
        <f>IF(BQ$55=4,10,0)</f>
        <v>0</v>
      </c>
      <c r="BS51">
        <f>IF(BS$55=4,10,0)</f>
        <v>0</v>
      </c>
      <c r="BU51">
        <f>IF(BU$55=4,10,0)</f>
        <v>0</v>
      </c>
      <c r="BW51">
        <f>IF(BW$55=4,10,0)</f>
        <v>0</v>
      </c>
      <c r="BY51">
        <f>IF(BY$55=4,10,0)</f>
        <v>0</v>
      </c>
      <c r="CA51">
        <f>IF(CA$55=4,10,0)</f>
        <v>0</v>
      </c>
      <c r="CC51">
        <f>IF(CC$55=4,10,0)</f>
        <v>0</v>
      </c>
      <c r="CE51">
        <f>IF(CE$55=4,10,0)</f>
        <v>0</v>
      </c>
    </row>
    <row r="52" spans="1:90" ht="12.75" hidden="1" customHeight="1" x14ac:dyDescent="0.25">
      <c r="C52">
        <f>IF(C$55=3,20,0)</f>
        <v>0</v>
      </c>
      <c r="E52">
        <f>IF(E$55=3,20,0)</f>
        <v>0</v>
      </c>
      <c r="G52">
        <f>IF(G$55=3,20,0)</f>
        <v>0</v>
      </c>
      <c r="I52">
        <f>IF(I$55=3,20,0)</f>
        <v>0</v>
      </c>
      <c r="K52">
        <f>IF(K$55=3,20,0)</f>
        <v>0</v>
      </c>
      <c r="M52">
        <f>IF(M$55=3,20,0)</f>
        <v>0</v>
      </c>
      <c r="O52">
        <f>IF(O$55=3,20,0)</f>
        <v>0</v>
      </c>
      <c r="Q52">
        <f>IF(Q$55=3,20,0)</f>
        <v>0</v>
      </c>
      <c r="S52">
        <f>IF(S$55=3,20,0)</f>
        <v>0</v>
      </c>
      <c r="U52">
        <f>IF(U$55=3,20,0)</f>
        <v>0</v>
      </c>
      <c r="W52">
        <f>IF(W$55=3,20,0)</f>
        <v>0</v>
      </c>
      <c r="Y52">
        <f>IF(Y$55=3,20,0)</f>
        <v>0</v>
      </c>
      <c r="AA52">
        <f>IF(AA$55=3,20,0)</f>
        <v>0</v>
      </c>
      <c r="AC52">
        <f>IF(AC$55=3,20,0)</f>
        <v>0</v>
      </c>
      <c r="AE52">
        <f>IF(AE$55=3,20,0)</f>
        <v>0</v>
      </c>
      <c r="AG52">
        <f>IF(AG$55=3,20,0)</f>
        <v>0</v>
      </c>
      <c r="AI52">
        <f>IF(AI$55=3,20,0)</f>
        <v>0</v>
      </c>
      <c r="AK52">
        <f>IF(AK$55=3,20,0)</f>
        <v>0</v>
      </c>
      <c r="AM52">
        <f>IF(AM$55=3,20,0)</f>
        <v>0</v>
      </c>
      <c r="AO52">
        <f>IF(AO$55=3,20,0)</f>
        <v>0</v>
      </c>
      <c r="AQ52">
        <f>IF(AQ$55=3,20,0)</f>
        <v>0</v>
      </c>
      <c r="AS52">
        <f>IF(AS$55=3,20,0)</f>
        <v>0</v>
      </c>
      <c r="AU52">
        <f>IF(AU$55=3,20,0)</f>
        <v>0</v>
      </c>
      <c r="AW52">
        <f>IF(AW$55=3,20,0)</f>
        <v>20</v>
      </c>
      <c r="AY52">
        <f>IF(AY$55=3,20,0)</f>
        <v>0</v>
      </c>
      <c r="BA52">
        <f>IF(BA$55=3,20,0)</f>
        <v>0</v>
      </c>
      <c r="BC52">
        <f>IF(BC$55=3,20,0)</f>
        <v>0</v>
      </c>
      <c r="BE52">
        <f>IF(BE$55=3,20,0)</f>
        <v>0</v>
      </c>
      <c r="BG52">
        <f>IF(BG$55=3,20,0)</f>
        <v>0</v>
      </c>
      <c r="BI52">
        <f>IF(BI$55=3,20,0)</f>
        <v>0</v>
      </c>
      <c r="BK52">
        <f>IF(BK$55=3,20,0)</f>
        <v>0</v>
      </c>
      <c r="BM52">
        <f>IF(BM$55=3,20,0)</f>
        <v>0</v>
      </c>
      <c r="BO52">
        <f>IF(BO$55=3,20,0)</f>
        <v>0</v>
      </c>
      <c r="BQ52">
        <f>IF(BQ$55=3,20,0)</f>
        <v>0</v>
      </c>
      <c r="BS52">
        <f>IF(BS$55=3,20,0)</f>
        <v>0</v>
      </c>
      <c r="BU52">
        <f>IF(BU$55=3,20,0)</f>
        <v>0</v>
      </c>
      <c r="BW52">
        <f>IF(BW$55=3,20,0)</f>
        <v>0</v>
      </c>
      <c r="BY52">
        <f>IF(BY$55=3,20,0)</f>
        <v>0</v>
      </c>
      <c r="CA52">
        <f>IF(CA$55=3,20,0)</f>
        <v>0</v>
      </c>
      <c r="CC52">
        <f>IF(CC$55=3,20,0)</f>
        <v>0</v>
      </c>
      <c r="CE52">
        <f>IF(CE$55=3,20,0)</f>
        <v>0</v>
      </c>
    </row>
    <row r="53" spans="1:90" ht="12.75" hidden="1" customHeight="1" x14ac:dyDescent="0.25">
      <c r="C53">
        <f>IF(C$55=2,40,0)</f>
        <v>0</v>
      </c>
      <c r="E53">
        <f>IF(E$55=2,40,0)</f>
        <v>0</v>
      </c>
      <c r="G53">
        <f>IF(G$55=2,40,0)</f>
        <v>0</v>
      </c>
      <c r="I53">
        <f>IF(I$55=2,40,0)</f>
        <v>0</v>
      </c>
      <c r="K53">
        <f>IF(K$55=2,40,0)</f>
        <v>0</v>
      </c>
      <c r="M53">
        <f>IF(M$55=2,40,0)</f>
        <v>0</v>
      </c>
      <c r="O53">
        <f>IF(O$55=2,40,0)</f>
        <v>0</v>
      </c>
      <c r="Q53">
        <f>IF(Q$55=2,40,0)</f>
        <v>0</v>
      </c>
      <c r="S53">
        <f>IF(S$55=2,40,0)</f>
        <v>0</v>
      </c>
      <c r="U53">
        <f>IF(U$55=2,40,0)</f>
        <v>0</v>
      </c>
      <c r="W53">
        <f>IF(W$55=2,40,0)</f>
        <v>0</v>
      </c>
      <c r="Y53">
        <f>IF(Y$55=2,40,0)</f>
        <v>0</v>
      </c>
      <c r="AA53">
        <f>IF(AA$55=2,40,0)</f>
        <v>0</v>
      </c>
      <c r="AC53">
        <f>IF(AC$55=2,40,0)</f>
        <v>0</v>
      </c>
      <c r="AE53">
        <f>IF(AE$55=2,40,0)</f>
        <v>0</v>
      </c>
      <c r="AG53">
        <f>IF(AG$55=2,40,0)</f>
        <v>0</v>
      </c>
      <c r="AI53">
        <f>IF(AI$55=2,40,0)</f>
        <v>0</v>
      </c>
      <c r="AK53">
        <f>IF(AK$55=2,40,0)</f>
        <v>0</v>
      </c>
      <c r="AM53">
        <f>IF(AM$55=2,40,0)</f>
        <v>0</v>
      </c>
      <c r="AO53">
        <f>IF(AO$55=2,40,0)</f>
        <v>0</v>
      </c>
      <c r="AQ53">
        <f>IF(AQ$55=2,40,0)</f>
        <v>0</v>
      </c>
      <c r="AU53">
        <f>IF(AU$55=2,40,0)</f>
        <v>0</v>
      </c>
      <c r="AW53">
        <f>IF(AW$55=2,40,0)</f>
        <v>0</v>
      </c>
      <c r="AY53">
        <f>IF(AY$55=2,40,0)</f>
        <v>0</v>
      </c>
      <c r="BA53">
        <f>IF(BA$55=2,40,0)</f>
        <v>0</v>
      </c>
      <c r="BC53">
        <f>IF(BC$55=2,40,0)</f>
        <v>0</v>
      </c>
      <c r="BE53">
        <f>IF(BE$55=2,40,0)</f>
        <v>0</v>
      </c>
      <c r="BG53">
        <f>IF(BG$55=2,40,0)</f>
        <v>40</v>
      </c>
      <c r="BI53">
        <f>IF(BI$55=2,40,0)</f>
        <v>0</v>
      </c>
      <c r="BK53">
        <f>IF(BK$55=2,40,0)</f>
        <v>0</v>
      </c>
      <c r="BM53">
        <f>IF(BM$55=2,40,0)</f>
        <v>0</v>
      </c>
      <c r="BO53">
        <f>IF(BO$55=2,40,0)</f>
        <v>0</v>
      </c>
      <c r="BQ53">
        <f>IF(BQ$55=2,40,0)</f>
        <v>0</v>
      </c>
      <c r="BS53">
        <f>IF(BS$55=2,40,0)</f>
        <v>0</v>
      </c>
      <c r="BU53">
        <f>IF(BU$55=2,40,0)</f>
        <v>0</v>
      </c>
      <c r="BW53">
        <f>IF(BW$55=2,40,0)</f>
        <v>0</v>
      </c>
      <c r="BY53">
        <f>IF(BY$55=2,40,0)</f>
        <v>0</v>
      </c>
      <c r="CA53">
        <f>IF(CA$55=2,40,0)</f>
        <v>0</v>
      </c>
      <c r="CC53">
        <f>IF(CC$55=2,40,0)</f>
        <v>0</v>
      </c>
      <c r="CE53">
        <f>IF(CE$55=2,40,0)</f>
        <v>0</v>
      </c>
    </row>
    <row r="54" spans="1:90" ht="12.75" hidden="1" customHeight="1" x14ac:dyDescent="0.25">
      <c r="C54">
        <f>IF(C$55=1,80,0)</f>
        <v>0</v>
      </c>
      <c r="E54">
        <f>IF(E$55=1,80,0)</f>
        <v>0</v>
      </c>
      <c r="G54">
        <f>IF(G$55=1,80,0)</f>
        <v>0</v>
      </c>
      <c r="I54">
        <f>IF(I$55=1,80,0)</f>
        <v>0</v>
      </c>
      <c r="K54">
        <f>IF(K$55=1,80,0)</f>
        <v>0</v>
      </c>
      <c r="M54">
        <f>IF(M$55=1,80,0)</f>
        <v>0</v>
      </c>
      <c r="O54">
        <f>IF(O$55=1,80,0)</f>
        <v>0</v>
      </c>
      <c r="Q54">
        <f>IF(Q$55=1,80,0)</f>
        <v>80</v>
      </c>
      <c r="S54">
        <f>IF(S$55=1,80,0)</f>
        <v>0</v>
      </c>
      <c r="U54">
        <f>IF(U$55=1,80,0)</f>
        <v>0</v>
      </c>
      <c r="W54">
        <f>IF(W$55=1,80,0)</f>
        <v>0</v>
      </c>
      <c r="Y54">
        <f>IF(Y$55=1,80,0)</f>
        <v>0</v>
      </c>
      <c r="AA54">
        <f>IF(AA$55=1,80,0)</f>
        <v>0</v>
      </c>
      <c r="AC54">
        <f>IF(AC$55=1,80,0)</f>
        <v>0</v>
      </c>
      <c r="AE54">
        <f>IF(AE$55=1,80,0)</f>
        <v>0</v>
      </c>
      <c r="AG54">
        <f>IF(AG$55=1,80,0)</f>
        <v>0</v>
      </c>
      <c r="AI54">
        <f>IF(AI$55=1,80,0)</f>
        <v>0</v>
      </c>
      <c r="AK54">
        <f>IF(AK$55=1,80,0)</f>
        <v>0</v>
      </c>
      <c r="AM54">
        <f>IF(AM$55=1,80,0)</f>
        <v>0</v>
      </c>
      <c r="AO54">
        <f>IF(AO$55=1,80,0)</f>
        <v>0</v>
      </c>
      <c r="AQ54">
        <f>IF(AQ$55=1,80,0)</f>
        <v>0</v>
      </c>
      <c r="AS54">
        <f>IF(AS$55=1,80,0)</f>
        <v>0</v>
      </c>
      <c r="AU54">
        <f>IF(AU$55=1,80,0)</f>
        <v>0</v>
      </c>
      <c r="AW54">
        <f>IF(AW$55=1,80,0)</f>
        <v>0</v>
      </c>
      <c r="AY54">
        <f>IF(AY$55=1,80,0)</f>
        <v>0</v>
      </c>
      <c r="BA54">
        <f>IF(BA$55=1,80,0)</f>
        <v>0</v>
      </c>
      <c r="BC54">
        <f>IF(BC$55=1,80,0)</f>
        <v>0</v>
      </c>
      <c r="BE54">
        <f>IF(BE$55=1,80,0)</f>
        <v>0</v>
      </c>
      <c r="BG54">
        <f>IF(BG$55=1,80,0)</f>
        <v>0</v>
      </c>
      <c r="BI54">
        <f>IF(BI$55=1,80,0)</f>
        <v>0</v>
      </c>
      <c r="BK54">
        <f>IF(BK$55=1,80,0)</f>
        <v>0</v>
      </c>
      <c r="BM54">
        <f>IF(BM$55=1,80,0)</f>
        <v>0</v>
      </c>
      <c r="BO54">
        <f>IF(BO$55=1,80,0)</f>
        <v>0</v>
      </c>
      <c r="BQ54">
        <f>IF(BQ$55=1,80,0)</f>
        <v>0</v>
      </c>
      <c r="BS54">
        <f>IF(BS$55=1,80,0)</f>
        <v>0</v>
      </c>
      <c r="BU54">
        <f>IF(BU$55=1,80,0)</f>
        <v>0</v>
      </c>
      <c r="BW54">
        <f>IF(BW$55=1,80,0)</f>
        <v>0</v>
      </c>
      <c r="BY54">
        <f>IF(BY$55=1,80,0)</f>
        <v>0</v>
      </c>
      <c r="CA54">
        <f>IF(CA$55=1,80,0)</f>
        <v>0</v>
      </c>
      <c r="CC54">
        <f>IF(CC$55=1,80,0)</f>
        <v>0</v>
      </c>
      <c r="CE54">
        <f>IF(CE$55=1,80,0)</f>
        <v>0</v>
      </c>
    </row>
    <row r="55" spans="1:90" ht="12.75" hidden="1" customHeight="1" x14ac:dyDescent="0.25">
      <c r="C55">
        <f>RANK(C56,$C56:$DH56)*C60</f>
        <v>10</v>
      </c>
      <c r="E55">
        <f>RANK(E56,$C56:$DH56)*E60</f>
        <v>17</v>
      </c>
      <c r="G55">
        <f>RANK(G56,$C56:$DH56)*G60</f>
        <v>0</v>
      </c>
      <c r="I55">
        <f>RANK(I56,$C56:$DH56)*I60</f>
        <v>12</v>
      </c>
      <c r="K55">
        <f>RANK(K56,$C56:$DH56)*K60</f>
        <v>8</v>
      </c>
      <c r="M55">
        <f>RANK(M56,$C56:$DH56)*M60</f>
        <v>26</v>
      </c>
      <c r="O55">
        <f>RANK(O56,$C56:$DH56)*O60</f>
        <v>0</v>
      </c>
      <c r="Q55">
        <f>RANK(Q56,$C56:$DH56)*Q60</f>
        <v>1</v>
      </c>
      <c r="S55">
        <f>RANK(S56,$C56:$DH56)*S60</f>
        <v>0</v>
      </c>
      <c r="U55">
        <f>RANK(U56,$C56:$DH56)*U60</f>
        <v>23</v>
      </c>
      <c r="W55">
        <f>RANK(W56,$C56:$DH56)*W60</f>
        <v>19</v>
      </c>
      <c r="Y55">
        <f>RANK(Y56,$C56:$DH56)*Y60</f>
        <v>21</v>
      </c>
      <c r="AA55">
        <f>RANK(AA56,$C56:$DH56)*AA60</f>
        <v>9</v>
      </c>
      <c r="AC55">
        <f>RANK(AC56,$C56:$DH56)*AC60</f>
        <v>13</v>
      </c>
      <c r="AE55">
        <f>RANK(AE56,$C56:$DH56)*AE60</f>
        <v>16</v>
      </c>
      <c r="AG55">
        <f>RANK(AG56,$C56:$DH56)*AG60</f>
        <v>11</v>
      </c>
      <c r="AI55">
        <f>RANK(AI56,$C56:$DH56)*AI60</f>
        <v>24</v>
      </c>
      <c r="AK55">
        <f>RANK(AK56,$C56:$DH56)*AK60</f>
        <v>6</v>
      </c>
      <c r="AM55">
        <f>RANK(AM56,$C56:$DH56)*AM60</f>
        <v>0</v>
      </c>
      <c r="AO55">
        <f>RANK(AO56,$C56:$DH56)*AO60</f>
        <v>15</v>
      </c>
      <c r="AQ55">
        <f>RANK(AQ56,$C56:$DH56)*AQ60</f>
        <v>0</v>
      </c>
      <c r="AS55">
        <f>RANK(AS56,$C56:$DH56)*AS60</f>
        <v>22</v>
      </c>
      <c r="AU55">
        <f>RANK(AU56,$C56:$DH56)*AU60</f>
        <v>20</v>
      </c>
      <c r="AW55">
        <f>RANK(AW56,$C56:$DH56)*AW60</f>
        <v>3</v>
      </c>
      <c r="AY55">
        <f>RANK(AY56,$C56:$DH56)*AY60</f>
        <v>18</v>
      </c>
      <c r="BA55">
        <f>RANK(BA56,$C56:$DH56)*BA60</f>
        <v>4</v>
      </c>
      <c r="BC55">
        <f>RANK(BC56,$C56:$DH56)*BC60</f>
        <v>7</v>
      </c>
      <c r="BE55">
        <f>RANK(BE56,$C56:$DH56)*BE60</f>
        <v>5</v>
      </c>
      <c r="BG55">
        <f>RANK(BG56,$C56:$DH56)*BG60</f>
        <v>2</v>
      </c>
      <c r="BI55">
        <f>RANK(BI56,$C56:$DH56)*BI60</f>
        <v>0</v>
      </c>
      <c r="BK55">
        <f>RANK(BK56,$C56:$DH56)*BK60</f>
        <v>0</v>
      </c>
      <c r="BM55">
        <f>RANK(BM56,$C56:$DH56)*BM60</f>
        <v>25</v>
      </c>
      <c r="BO55">
        <f>RANK(BO56,$C56:$DH56)*BO60</f>
        <v>14</v>
      </c>
      <c r="BQ55">
        <f>RANK(BQ56,$C56:$DH56)*BQ60</f>
        <v>0</v>
      </c>
      <c r="BS55">
        <f>RANK(BS56,$C56:$DH56)*BS60</f>
        <v>0</v>
      </c>
      <c r="BU55">
        <f>RANK(BU56,$C56:$DH56)*BU60</f>
        <v>0</v>
      </c>
      <c r="BW55">
        <f>RANK(BW56,$C56:$DH56)*BW60</f>
        <v>0</v>
      </c>
      <c r="BY55">
        <f>RANK(BY56,$C56:$DH56)*BY60</f>
        <v>0</v>
      </c>
      <c r="CA55">
        <f>RANK(CA56,$C56:$DH56)*CA60</f>
        <v>0</v>
      </c>
      <c r="CC55">
        <f>RANK(CC56,$C56:$DH56)*CC60</f>
        <v>0</v>
      </c>
      <c r="CE55">
        <f>RANK(CE56,$C56:$DH56)*CE60</f>
        <v>0</v>
      </c>
    </row>
    <row r="56" spans="1:90" ht="12.75" hidden="1" customHeight="1" x14ac:dyDescent="0.25">
      <c r="C56">
        <f>SUM(C57:C59)</f>
        <v>112122.5</v>
      </c>
      <c r="E56">
        <f>SUM(E57:E59)</f>
        <v>-9008.7999999999993</v>
      </c>
      <c r="G56">
        <f>SUM(G57:G59)</f>
        <v>-1000002.97</v>
      </c>
      <c r="I56">
        <f>SUM(I57:I59)</f>
        <v>50050.6</v>
      </c>
      <c r="K56">
        <f>SUM(K57:K59)</f>
        <v>194197.27</v>
      </c>
      <c r="M56">
        <f>SUM(M57:M59)</f>
        <v>-186181.87</v>
      </c>
      <c r="O56">
        <f>SUM(O57:O59)</f>
        <v>-999995.98</v>
      </c>
      <c r="Q56">
        <f>SUM(Q57:Q59)</f>
        <v>677680.83</v>
      </c>
      <c r="S56">
        <f>SUM(S57:S59)</f>
        <v>-1000003.99</v>
      </c>
      <c r="U56">
        <f>SUM(U57:U59)</f>
        <v>-122120.05</v>
      </c>
      <c r="W56">
        <f>SUM(W57:W59)</f>
        <v>-18017.84</v>
      </c>
      <c r="Y56">
        <f>SUM(Y57:Y59)</f>
        <v>-64060.36</v>
      </c>
      <c r="AA56">
        <f>SUM(AA57:AA59)</f>
        <v>146148.78</v>
      </c>
      <c r="AC56">
        <f>SUM(AC57:AC59)</f>
        <v>18018.54</v>
      </c>
      <c r="AE56">
        <f>SUM(AE57:AE59)</f>
        <v>-8007.91</v>
      </c>
      <c r="AG56">
        <f>SUM(AG57:AG59)</f>
        <v>60067.42</v>
      </c>
      <c r="AI56">
        <f>SUM(AI57:AI59)</f>
        <v>-123121.21</v>
      </c>
      <c r="AK56">
        <f>SUM(AK57:AK59)</f>
        <v>269272.58</v>
      </c>
      <c r="AM56">
        <f>SUM(AM57:AM59)</f>
        <v>-1000002.97</v>
      </c>
      <c r="AO56">
        <f>SUM(AO57:AO59)</f>
        <v>-2000.69</v>
      </c>
      <c r="AQ56">
        <f>SUM(AQ57:AQ59)</f>
        <v>-1000001.98</v>
      </c>
      <c r="AS56">
        <f>SUM(AS57:AS59)</f>
        <v>-80078.899999999994</v>
      </c>
      <c r="AU56">
        <f>SUM(AU57:AU59)</f>
        <v>-45044.480000000003</v>
      </c>
      <c r="AW56">
        <f>SUM(AW57:AW59)</f>
        <v>440445.05</v>
      </c>
      <c r="AY56">
        <f>SUM(AY57:AY59)</f>
        <v>-10009.85</v>
      </c>
      <c r="BA56">
        <f>SUM(BA57:BA59)</f>
        <v>380384.74</v>
      </c>
      <c r="BC56">
        <f>SUM(BC57:BC59)</f>
        <v>245249.92000000001</v>
      </c>
      <c r="BE56">
        <f>SUM(BE57:BE59)</f>
        <v>283287.63</v>
      </c>
      <c r="BG56">
        <f>SUM(BG57:BG59)</f>
        <v>638645.54</v>
      </c>
      <c r="BI56">
        <f>SUM(BI57:BI59)</f>
        <v>-1000007.96</v>
      </c>
      <c r="BK56">
        <f>SUM(BK57:BK59)</f>
        <v>-999996.99</v>
      </c>
      <c r="BM56">
        <f>SUM(BM57:BM59)</f>
        <v>-177166.71</v>
      </c>
      <c r="BO56">
        <f>SUM(BO57:BO59)</f>
        <v>10010.879999999999</v>
      </c>
      <c r="BQ56">
        <f>SUM(BQ57:BQ59)</f>
        <v>-1000001.98</v>
      </c>
      <c r="BS56">
        <f>SUM(BS57:BS59)</f>
        <v>-999993.98</v>
      </c>
      <c r="BU56">
        <f>SUM(BU57:BU59)</f>
        <v>-999998.96</v>
      </c>
      <c r="BW56">
        <f>SUM(BW57:BW59)</f>
        <v>-999995.99</v>
      </c>
      <c r="BY56">
        <f>SUM(BY57:BY59)</f>
        <v>-1000004.99</v>
      </c>
      <c r="CA56">
        <f>SUM(CA57:CA59)</f>
        <v>-1000005.98</v>
      </c>
      <c r="CC56">
        <f>SUM(CC57:CC59)</f>
        <v>-1000003.99</v>
      </c>
      <c r="CE56">
        <f>SUM(CE57:CE59)</f>
        <v>-999999.98</v>
      </c>
    </row>
    <row r="57" spans="1:90" ht="12.75" hidden="1" customHeight="1" x14ac:dyDescent="0.25">
      <c r="C57">
        <f>+D61/100</f>
        <v>10.5</v>
      </c>
      <c r="E57">
        <f>+F61/100</f>
        <v>0.2</v>
      </c>
      <c r="G57">
        <f>+H61/100</f>
        <v>0.03</v>
      </c>
      <c r="I57">
        <f>+J61/100</f>
        <v>0.6</v>
      </c>
      <c r="K57">
        <f>+L61/100</f>
        <v>3.27</v>
      </c>
      <c r="M57">
        <f>+N61/100</f>
        <v>4.13</v>
      </c>
      <c r="O57">
        <f>+P61/100</f>
        <v>0.02</v>
      </c>
      <c r="Q57">
        <f>+R61/100</f>
        <v>3.83</v>
      </c>
      <c r="S57">
        <f>+T61/100</f>
        <v>0.01</v>
      </c>
      <c r="U57">
        <f>+V61/100</f>
        <v>1.95</v>
      </c>
      <c r="W57">
        <f>+X61/100</f>
        <v>0.16</v>
      </c>
      <c r="Y57">
        <f>+Z61/100</f>
        <v>3.64</v>
      </c>
      <c r="AA57">
        <f>+AB61/100</f>
        <v>2.78</v>
      </c>
      <c r="AC57">
        <f>+AD61/100</f>
        <v>0.54</v>
      </c>
      <c r="AE57">
        <f>+AF61/100</f>
        <v>0.09</v>
      </c>
      <c r="AG57">
        <f>+AH61/100</f>
        <v>7.42</v>
      </c>
      <c r="AI57">
        <f>+AJ61/100</f>
        <v>1.79</v>
      </c>
      <c r="AK57">
        <f>+AL61/100</f>
        <v>3.58</v>
      </c>
      <c r="AM57">
        <f>+AN61/100</f>
        <v>0.03</v>
      </c>
      <c r="AO57">
        <f>+AP61/100</f>
        <v>1.31</v>
      </c>
      <c r="AQ57">
        <f>+AR61/100</f>
        <v>0.02</v>
      </c>
      <c r="AS57">
        <f>+AT61/100</f>
        <v>1.1000000000000001</v>
      </c>
      <c r="AU57">
        <f>+AV61/100</f>
        <v>0.52</v>
      </c>
      <c r="AW57">
        <f>+AX61/100</f>
        <v>5.05</v>
      </c>
      <c r="AY57">
        <f>+AZ61/100</f>
        <v>0.15</v>
      </c>
      <c r="BA57">
        <f>+BB61/100</f>
        <v>4.74</v>
      </c>
      <c r="BC57">
        <f>+BD61/100</f>
        <v>4.92</v>
      </c>
      <c r="BE57">
        <f>+BF61/100</f>
        <v>4.63</v>
      </c>
      <c r="BG57">
        <f>+BH61/100</f>
        <v>7.54</v>
      </c>
      <c r="BI57">
        <f>+BJ61/100</f>
        <v>0.04</v>
      </c>
      <c r="BK57">
        <f>+BL61/100</f>
        <v>0.01</v>
      </c>
      <c r="BM57">
        <f>+BN61/100</f>
        <v>10.29</v>
      </c>
      <c r="BO57">
        <f>+BP61/100</f>
        <v>0.88</v>
      </c>
      <c r="BQ57">
        <f>+BR61/100</f>
        <v>0.02</v>
      </c>
      <c r="BS57">
        <f>+BT61/100</f>
        <v>0.02</v>
      </c>
      <c r="BU57">
        <f>+BV61/100</f>
        <v>0.04</v>
      </c>
      <c r="BW57">
        <f>+BX61/100</f>
        <v>0.01</v>
      </c>
      <c r="BY57">
        <f>+BZ61/100</f>
        <v>0.01</v>
      </c>
      <c r="CA57">
        <f>+CB61/100</f>
        <v>0.02</v>
      </c>
      <c r="CC57">
        <f>+CD61/100</f>
        <v>0.01</v>
      </c>
      <c r="CE57">
        <f>+CF61/100</f>
        <v>0.02</v>
      </c>
    </row>
    <row r="58" spans="1:90" ht="12.75" hidden="1" customHeight="1" x14ac:dyDescent="0.25">
      <c r="C58">
        <f>D62*0</f>
        <v>0</v>
      </c>
      <c r="E58">
        <f>F62*0</f>
        <v>0</v>
      </c>
      <c r="G58">
        <f>H62*0</f>
        <v>0</v>
      </c>
      <c r="I58">
        <f>J62*0</f>
        <v>0</v>
      </c>
      <c r="K58">
        <f>L62*0</f>
        <v>0</v>
      </c>
      <c r="M58">
        <f>N62*0</f>
        <v>0</v>
      </c>
      <c r="O58">
        <f>AA62*0</f>
        <v>0</v>
      </c>
      <c r="Q58">
        <f>R62*0</f>
        <v>0</v>
      </c>
      <c r="S58">
        <f>AE62*0</f>
        <v>0</v>
      </c>
      <c r="U58">
        <f>V62*0</f>
        <v>0</v>
      </c>
      <c r="W58">
        <f>X62*0</f>
        <v>0</v>
      </c>
      <c r="Y58">
        <f>Z62*0</f>
        <v>0</v>
      </c>
      <c r="AA58">
        <f>AB62*0</f>
        <v>0</v>
      </c>
      <c r="AC58">
        <f>AD62*0</f>
        <v>0</v>
      </c>
      <c r="AE58">
        <f>AF62*0</f>
        <v>0</v>
      </c>
      <c r="AG58">
        <f>AH62*0</f>
        <v>0</v>
      </c>
      <c r="AI58">
        <f>AJ62*0</f>
        <v>0</v>
      </c>
      <c r="AK58">
        <f>AL62*0</f>
        <v>0</v>
      </c>
      <c r="AM58">
        <f>AN62*0</f>
        <v>0</v>
      </c>
      <c r="AO58">
        <f>AP62*0</f>
        <v>0</v>
      </c>
      <c r="AQ58">
        <f>AR62*0</f>
        <v>0</v>
      </c>
      <c r="AS58">
        <f>AT62*0</f>
        <v>0</v>
      </c>
      <c r="AU58">
        <f>BE62*0</f>
        <v>0</v>
      </c>
      <c r="AW58">
        <f>AX62*0</f>
        <v>0</v>
      </c>
      <c r="AY58">
        <f>BI62*0</f>
        <v>0</v>
      </c>
      <c r="BA58">
        <f>BB62*0</f>
        <v>0</v>
      </c>
      <c r="BC58">
        <f>BD62*0</f>
        <v>0</v>
      </c>
      <c r="BE58">
        <f>BF62*0</f>
        <v>0</v>
      </c>
      <c r="BG58">
        <f>BH62*0</f>
        <v>0</v>
      </c>
      <c r="BI58">
        <f>BJ62*0</f>
        <v>0</v>
      </c>
      <c r="BK58">
        <f>CE62*0</f>
        <v>0</v>
      </c>
      <c r="BM58">
        <f>BN62*0</f>
        <v>0</v>
      </c>
      <c r="BO58">
        <f>BP62*0</f>
        <v>0</v>
      </c>
      <c r="BQ58">
        <f>BR62*0</f>
        <v>0</v>
      </c>
      <c r="BS58">
        <f>BT62*0</f>
        <v>0</v>
      </c>
      <c r="BU58">
        <f>BV62*0</f>
        <v>0</v>
      </c>
      <c r="BW58">
        <f>BX62*0</f>
        <v>0</v>
      </c>
      <c r="BY58">
        <f>BZ62*0</f>
        <v>0</v>
      </c>
      <c r="CA58">
        <f>CB62*0</f>
        <v>0</v>
      </c>
      <c r="CC58">
        <f>CD62*0</f>
        <v>0</v>
      </c>
      <c r="CE58">
        <f>CF62*0</f>
        <v>0</v>
      </c>
    </row>
    <row r="59" spans="1:90" ht="12.75" hidden="1" customHeight="1" x14ac:dyDescent="0.25">
      <c r="C59">
        <f>IF(C60=1,C61*C60*1000+C61,-1000000+C61)</f>
        <v>112112</v>
      </c>
      <c r="E59">
        <f>IF(E60=1,E61*E60*1000+E61,-1000000+E61)</f>
        <v>-9009</v>
      </c>
      <c r="G59">
        <f>IF(G60=1,G61*G60*1000+G61,-1000000+G61)</f>
        <v>-1000003</v>
      </c>
      <c r="I59">
        <f>IF(I60=1,I61*I60*1000+I61,-1000000+I61)</f>
        <v>50050</v>
      </c>
      <c r="K59">
        <f>IF(K60=1,K61*K60*1000+K61,-1000000+K61)</f>
        <v>194194</v>
      </c>
      <c r="M59">
        <f>IF(M60=1,M61*M60*1000+M61,-1000000+M61)</f>
        <v>-186186</v>
      </c>
      <c r="O59">
        <f>IF(O60=1,O61*O60*1000+O61,-1000000+O61)</f>
        <v>-999996</v>
      </c>
      <c r="Q59">
        <f>IF(Q60=1,Q61*Q60*1000+Q61,-1000000+Q61)</f>
        <v>677677</v>
      </c>
      <c r="S59">
        <f>IF(S60=1,S61*S60*1000+S61,-1000000+S61)</f>
        <v>-1000004</v>
      </c>
      <c r="U59">
        <f>IF(U60=1,U61*U60*1000+U61,-1000000+U61)</f>
        <v>-122122</v>
      </c>
      <c r="W59">
        <f>IF(W60=1,W61*W60*1000+W61,-1000000+W61)</f>
        <v>-18018</v>
      </c>
      <c r="Y59">
        <f>IF(Y60=1,Y61*Y60*1000+Y61,-1000000+Y61)</f>
        <v>-64064</v>
      </c>
      <c r="AA59">
        <f>IF(AA60=1,AA61*AA60*1000+AA61,-1000000+AA61)</f>
        <v>146146</v>
      </c>
      <c r="AC59">
        <f>IF(AC60=1,AC61*AC60*1000+AC61,-1000000+AC61)</f>
        <v>18018</v>
      </c>
      <c r="AE59">
        <f>IF(AE60=1,AE61*AE60*1000+AE61,-1000000+AE61)</f>
        <v>-8008</v>
      </c>
      <c r="AG59">
        <f>IF(AG60=1,AG61*AG60*1000+AG61,-1000000+AG61)</f>
        <v>60060</v>
      </c>
      <c r="AI59">
        <f>IF(AI60=1,AI61*AI60*1000+AI61,-1000000+AI61)</f>
        <v>-123123</v>
      </c>
      <c r="AK59">
        <f>IF(AK60=1,AK61*AK60*1000+AK61,-1000000+AK61)</f>
        <v>269269</v>
      </c>
      <c r="AM59">
        <f>IF(AM60=1,AM61*AM60*1000+AM61,-1000000+AM61)</f>
        <v>-1000003</v>
      </c>
      <c r="AO59">
        <f>IF(AO60=1,AO61*AO60*1000+AO61,-1000000+AO61)</f>
        <v>-2002</v>
      </c>
      <c r="AQ59">
        <f>IF(AQ60=1,AQ61*AQ60*1000+AQ61,-1000000+AQ61)</f>
        <v>-1000002</v>
      </c>
      <c r="AS59">
        <f>IF(AS60=1,AS61*AS60*1000+AS61,-1000000+AS61)</f>
        <v>-80080</v>
      </c>
      <c r="AU59">
        <f>IF(AU60=1,AU61*AU60*1000+AU61,-1000000+AU61)</f>
        <v>-45045</v>
      </c>
      <c r="AW59">
        <f>IF(AW60=1,AW61*AW60*1000+AW61,-1000000+AW61)</f>
        <v>440440</v>
      </c>
      <c r="AY59">
        <f>IF(AY60=1,AY61*AY60*1000+AY61,-1000000+AY61)</f>
        <v>-10010</v>
      </c>
      <c r="BA59">
        <f>IF(BA60=1,BA61*BA60*1000+BA61,-1000000+BA61)</f>
        <v>380380</v>
      </c>
      <c r="BC59">
        <f>IF(BC60=1,BC61*BC60*1000+BC61,-1000000+BC61)</f>
        <v>245245</v>
      </c>
      <c r="BE59">
        <f>IF(BE60=1,BE61*BE60*1000+BE61,-1000000+BE61)</f>
        <v>283283</v>
      </c>
      <c r="BG59">
        <f>IF(BG60=1,BG61*BG60*1000+BG61,-1000000+BG61)</f>
        <v>638638</v>
      </c>
      <c r="BI59">
        <f>IF(BI60=1,BI61*BI60*1000+BI61,-1000000+BI61)</f>
        <v>-1000008</v>
      </c>
      <c r="BK59">
        <f>IF(BK60=1,BK61*BK60*1000+BK61,-1000000+BK61)</f>
        <v>-999997</v>
      </c>
      <c r="BM59">
        <f>IF(BM60=1,BM61*BM60*1000+BM61,-1000000+BM61)</f>
        <v>-177177</v>
      </c>
      <c r="BO59">
        <f>IF(BO60=1,BO61*BO60*1000+BO61,-1000000+BO61)</f>
        <v>10010</v>
      </c>
      <c r="BQ59">
        <f>IF(BQ60=1,BQ61*BQ60*1000+BQ61,-1000000+BQ61)</f>
        <v>-1000002</v>
      </c>
      <c r="BS59">
        <f>IF(BS60=1,BS61*BS60*1000+BS61,-1000000+BS61)</f>
        <v>-999994</v>
      </c>
      <c r="BU59">
        <f>IF(BU60=1,BU61*BU60*1000+BU61,-1000000+BU61)</f>
        <v>-999999</v>
      </c>
      <c r="BW59">
        <f>IF(BW60=1,BW61*BW60*1000+BW61,-1000000+BW61)</f>
        <v>-999996</v>
      </c>
      <c r="BY59">
        <f>IF(BY60=1,BY61*BY60*1000+BY61,-1000000+BY61)</f>
        <v>-1000005</v>
      </c>
      <c r="CA59">
        <f>IF(CA60=1,CA61*CA60*1000+CA61,-1000000+CA61)</f>
        <v>-1000006</v>
      </c>
      <c r="CC59">
        <f>IF(CC60=1,CC61*CC60*1000+CC61,-1000000+CC61)</f>
        <v>-1000004</v>
      </c>
      <c r="CE59">
        <f>IF(CE60=1,CE61*CE60*1000+CE61,-1000000+CE61)</f>
        <v>-1000000</v>
      </c>
    </row>
    <row r="60" spans="1:90" ht="13" hidden="1" customHeight="1" thickBot="1" x14ac:dyDescent="0.3">
      <c r="A60" t="s">
        <v>13</v>
      </c>
      <c r="B60">
        <f>SUM(C60:CF60)</f>
        <v>26</v>
      </c>
      <c r="C60">
        <f>IF(D61&gt;=$A3/2,1,0)</f>
        <v>1</v>
      </c>
      <c r="E60">
        <f>IF(F61&gt;=$A3/2,1,0)</f>
        <v>1</v>
      </c>
      <c r="G60">
        <f>IF(H61&gt;=$A3/2,1,0)</f>
        <v>0</v>
      </c>
      <c r="I60">
        <f>IF(J61&gt;=$A3/2,1,0)</f>
        <v>1</v>
      </c>
      <c r="K60">
        <f>IF(L61&gt;=$A3/2,1,0)</f>
        <v>1</v>
      </c>
      <c r="M60">
        <f>IF(N61&gt;=$A3/2,1,0)</f>
        <v>1</v>
      </c>
      <c r="O60">
        <f>IF(P61&gt;=$A3/2,1,0)</f>
        <v>0</v>
      </c>
      <c r="Q60">
        <f>IF(R61&gt;=$A3/2,1,0)</f>
        <v>1</v>
      </c>
      <c r="S60">
        <f>IF(T61&gt;=$A3/2,1,0)</f>
        <v>0</v>
      </c>
      <c r="U60">
        <f>IF(V61&gt;=$A3/2,1,0)</f>
        <v>1</v>
      </c>
      <c r="W60">
        <f>IF(X61&gt;=$A3/2,1,0)</f>
        <v>1</v>
      </c>
      <c r="Y60">
        <f>IF(Z61&gt;=$A3/2,1,0)</f>
        <v>1</v>
      </c>
      <c r="AA60">
        <f>IF(AB61&gt;=$A3/2,1,0)</f>
        <v>1</v>
      </c>
      <c r="AC60">
        <f>IF(AD61&gt;=$A3/2,1,0)</f>
        <v>1</v>
      </c>
      <c r="AE60">
        <f>IF(AF61&gt;=$A3/2,1,0)</f>
        <v>1</v>
      </c>
      <c r="AG60">
        <f>IF(AH61&gt;=$A3/2,1,0)</f>
        <v>1</v>
      </c>
      <c r="AI60">
        <f>IF(AJ61&gt;=$A3/2,1,0)</f>
        <v>1</v>
      </c>
      <c r="AK60">
        <f>IF(AL61&gt;=$A3/2,1,0)</f>
        <v>1</v>
      </c>
      <c r="AM60">
        <f>IF(AN61&gt;=$A3/2,1,0)</f>
        <v>0</v>
      </c>
      <c r="AO60">
        <f>IF(AP61&gt;=$A3/2,1,0)</f>
        <v>1</v>
      </c>
      <c r="AQ60">
        <f>IF(AR61&gt;=$A3/2,1,0)</f>
        <v>0</v>
      </c>
      <c r="AS60">
        <f>IF(AT61&gt;=$A3/2,1,0)</f>
        <v>1</v>
      </c>
      <c r="AU60">
        <f>IF(AV61&gt;=$A3/2,1,0)</f>
        <v>1</v>
      </c>
      <c r="AW60">
        <f>IF(AX61&gt;=$A3/2,1,0)</f>
        <v>1</v>
      </c>
      <c r="AY60">
        <f>IF(AZ61&gt;=$A3/2,1,0)</f>
        <v>1</v>
      </c>
      <c r="BA60">
        <f>IF(BB61&gt;=$A3/2,1,0)</f>
        <v>1</v>
      </c>
      <c r="BC60">
        <f>IF(BD61&gt;=$A3/2,1,0)</f>
        <v>1</v>
      </c>
      <c r="BE60">
        <f>IF(BF61&gt;=$A3/2,1,0)</f>
        <v>1</v>
      </c>
      <c r="BG60">
        <f>IF(BH61&gt;=$A3/2,1,0)</f>
        <v>1</v>
      </c>
      <c r="BI60">
        <f>IF(BJ61&gt;=$A3/2,1,0)</f>
        <v>0</v>
      </c>
      <c r="BK60">
        <f>IF(BL61&gt;=$A3/2,1,0)</f>
        <v>0</v>
      </c>
      <c r="BM60">
        <f>IF(BN61&gt;=$A3/2,1,0)</f>
        <v>1</v>
      </c>
      <c r="BO60">
        <f>IF(BP61&gt;=$A3/2,1,0)</f>
        <v>1</v>
      </c>
      <c r="BQ60">
        <f>IF(BR61&gt;=$A3/2,1,0)</f>
        <v>0</v>
      </c>
      <c r="BS60">
        <f>IF(BT61&gt;=$A3/2,1,0)</f>
        <v>0</v>
      </c>
      <c r="BU60">
        <f>IF(BV61&gt;=$A3/2,1,0)</f>
        <v>0</v>
      </c>
      <c r="BW60">
        <f>IF(BX61&gt;=$A3/2,1,0)</f>
        <v>0</v>
      </c>
      <c r="BY60">
        <f>IF(BZ61&gt;=$A3/2,1,0)</f>
        <v>0</v>
      </c>
      <c r="CA60">
        <f>IF(CB61&gt;=$A3/2,1,0)</f>
        <v>0</v>
      </c>
      <c r="CC60">
        <f>IF(CD61&gt;=$A3/2,1,0)</f>
        <v>0</v>
      </c>
      <c r="CE60">
        <f>IF(CF61&gt;=$A3/2,1,0)</f>
        <v>0</v>
      </c>
    </row>
    <row r="61" spans="1:90" ht="13.5" hidden="1" customHeight="1" thickBot="1" x14ac:dyDescent="0.3">
      <c r="C61" s="2">
        <f>IF(SUM(C66:C1006)&lt;-1000,-100000000,SUM(C66:C1006))</f>
        <v>112</v>
      </c>
      <c r="D61" s="2">
        <f>COUNT(D79:D1006)+SUM(D66:D78)</f>
        <v>1050</v>
      </c>
      <c r="E61" s="2">
        <f>IF(SUM(E66:E1006)&lt;-1000,-100000000,SUM(E66:E1006))</f>
        <v>-9</v>
      </c>
      <c r="F61" s="2">
        <f>COUNT(F79:F1006)+SUM(F66:F78)</f>
        <v>20</v>
      </c>
      <c r="G61" s="2">
        <f>IF(SUM(G66:G1006)&lt;-1000,-100000000,SUM(G66:G1006))</f>
        <v>-3</v>
      </c>
      <c r="H61" s="2">
        <f>COUNT(H79:H1006)+SUM(H66:H78)</f>
        <v>3</v>
      </c>
      <c r="I61" s="2">
        <f>IF(SUM(I66:I1006)&lt;-1000,-100000000,SUM(I66:I1006))</f>
        <v>50</v>
      </c>
      <c r="J61" s="2">
        <f>COUNT(J79:J1006)+SUM(J66:J78)</f>
        <v>60</v>
      </c>
      <c r="K61" s="2">
        <f>IF(SUM(K66:K1006)&lt;-1000,-100000000,SUM(K66:K1006))</f>
        <v>194</v>
      </c>
      <c r="L61" s="2">
        <f>COUNT(L79:L1006)+SUM(L66:L78)</f>
        <v>327</v>
      </c>
      <c r="M61" s="2">
        <f>IF(SUM(M66:M1006)&lt;-1000,-100000000,SUM(M66:M1006))</f>
        <v>-186</v>
      </c>
      <c r="N61" s="2">
        <f>COUNT(N79:N1006)+SUM(N66:N78)</f>
        <v>413</v>
      </c>
      <c r="O61" s="2">
        <f>IF(SUM(O66:O1006)&lt;-1000,-100000000,SUM(O66:O1006))</f>
        <v>4</v>
      </c>
      <c r="P61" s="2">
        <f>COUNT(P79:P1006)+SUM(P66:P78)</f>
        <v>2</v>
      </c>
      <c r="Q61" s="2">
        <f>IF(SUM(Q66:Q1006)&lt;-1000,-100000000,SUM(Q66:Q1006))</f>
        <v>677</v>
      </c>
      <c r="R61" s="2">
        <f>COUNT(R79:R1006)+SUM(R66:R78)</f>
        <v>383</v>
      </c>
      <c r="S61" s="2">
        <f>IF(SUM(S66:S1006)&lt;-1000,-100000000,SUM(S66:S1006))</f>
        <v>-4</v>
      </c>
      <c r="T61" s="2">
        <f>COUNT(T79:T1006)+SUM(T66:T78)</f>
        <v>1</v>
      </c>
      <c r="U61" s="2">
        <f>IF(SUM(U66:U1006)&lt;-1000,-100000000,SUM(U66:U1006))</f>
        <v>-122</v>
      </c>
      <c r="V61" s="2">
        <f>COUNT(V79:V1006)+SUM(V66:V78)</f>
        <v>195</v>
      </c>
      <c r="W61" s="2">
        <f>IF(SUM(W66:W1006)&lt;-1000,-100000000,SUM(W66:W1006))</f>
        <v>-18</v>
      </c>
      <c r="X61" s="2">
        <f>COUNT(X79:X1006)+SUM(X66:X78)</f>
        <v>16</v>
      </c>
      <c r="Y61" s="2">
        <f>IF(SUM(Y66:Y1006)&lt;-1000,-100000000,SUM(Y66:Y1006))</f>
        <v>-64</v>
      </c>
      <c r="Z61" s="2">
        <f>COUNT(Z79:Z1006)+SUM(Z66:Z78)</f>
        <v>364</v>
      </c>
      <c r="AA61" s="2">
        <f>IF(SUM(AA66:AA1006)&lt;-1000,-100000000,SUM(AA66:AA1006))</f>
        <v>146</v>
      </c>
      <c r="AB61" s="2">
        <f>COUNT(AB79:AB1006)+SUM(AB66:AB78)</f>
        <v>278</v>
      </c>
      <c r="AC61" s="2">
        <f>IF(SUM(AC66:AC1006)&lt;-1000,-100000000,SUM(AC66:AC1006))</f>
        <v>18</v>
      </c>
      <c r="AD61" s="2">
        <f>COUNT(AD79:AD1006)+SUM(AD66:AD78)</f>
        <v>54</v>
      </c>
      <c r="AE61" s="2">
        <f>IF(SUM(AE66:AE1006)&lt;-1000,-100000000,SUM(AE66:AE1006))</f>
        <v>-8</v>
      </c>
      <c r="AF61" s="2">
        <f>COUNT(AF79:AF1006)+SUM(AF66:AF78)</f>
        <v>9</v>
      </c>
      <c r="AG61" s="2">
        <f>IF(SUM(AG66:AG1006)&lt;-1000,-100000000,SUM(AG66:AG1006))</f>
        <v>60</v>
      </c>
      <c r="AH61" s="2">
        <f>COUNT(AH79:AH1006)+SUM(AH66:AH78)</f>
        <v>742</v>
      </c>
      <c r="AI61" s="2">
        <f>IF(SUM(AI66:AI1006)&lt;-1000,-100000000,SUM(AI66:AI1006))</f>
        <v>-123</v>
      </c>
      <c r="AJ61" s="2">
        <f>COUNT(AJ79:AJ1006)+SUM(AJ66:AJ78)</f>
        <v>179</v>
      </c>
      <c r="AK61" s="2">
        <f>IF(SUM(AK66:AK1006)&lt;-1000,-100000000,SUM(AK66:AK1006))</f>
        <v>269</v>
      </c>
      <c r="AL61" s="2">
        <f>COUNT(AL79:AL1006)+SUM(AL66:AL78)</f>
        <v>358</v>
      </c>
      <c r="AM61" s="2">
        <f>IF(SUM(AM66:AM1006)&lt;-1000,-100000000,SUM(AM66:AM1006))</f>
        <v>-3</v>
      </c>
      <c r="AN61" s="2">
        <f>COUNT(AN79:AN1006)+SUM(AN66:AN78)</f>
        <v>3</v>
      </c>
      <c r="AO61" s="2">
        <f>IF(SUM(AO66:AO1006)&lt;-1000,-100000000,SUM(AO66:AO1006))</f>
        <v>-2</v>
      </c>
      <c r="AP61" s="2">
        <f>COUNT(AP79:AP1006)+SUM(AP66:AP78)</f>
        <v>131</v>
      </c>
      <c r="AQ61" s="2">
        <f>IF(SUM(AQ66:AQ1006)&lt;-1000,-100000000,SUM(AQ66:AQ1006))</f>
        <v>-2</v>
      </c>
      <c r="AR61" s="2">
        <f>COUNT(AR79:AR1006)+SUM(AR66:AR78)</f>
        <v>2</v>
      </c>
      <c r="AS61" s="2">
        <f>IF(SUM(AS66:AS1006)&lt;-1000,-100000000,SUM(AS66:AS1006))</f>
        <v>-80</v>
      </c>
      <c r="AT61" s="2">
        <f>COUNT(AT79:AT1006)+SUM(AT66:AT78)</f>
        <v>110</v>
      </c>
      <c r="AU61" s="2">
        <f>IF(SUM(AU66:AU1006)&lt;-1000,-100000000,SUM(AU66:AU1006))</f>
        <v>-45</v>
      </c>
      <c r="AV61" s="2">
        <f>COUNT(AV79:AV1006)+SUM(AV66:AV78)</f>
        <v>52</v>
      </c>
      <c r="AW61" s="2">
        <f>IF(SUM(AW66:AW1006)&lt;-1000,-100000000,SUM(AW66:AW1006))</f>
        <v>440</v>
      </c>
      <c r="AX61" s="2">
        <f>COUNT(AX79:AX1006)+SUM(AX66:AX78)</f>
        <v>505</v>
      </c>
      <c r="AY61" s="2">
        <f>IF(SUM(AY66:AY1006)&lt;-1000,-100000000,SUM(AY66:AY1006))</f>
        <v>-10</v>
      </c>
      <c r="AZ61" s="2">
        <f>COUNT(AZ79:AZ1006)+SUM(AZ66:AZ78)</f>
        <v>15</v>
      </c>
      <c r="BA61" s="2">
        <f>IF(SUM(BA66:BA1006)&lt;-1000,-100000000,SUM(BA66:BA1006))</f>
        <v>380</v>
      </c>
      <c r="BB61" s="2">
        <f>COUNT(BB79:BB1006)+SUM(BB66:BB78)</f>
        <v>474</v>
      </c>
      <c r="BC61" s="2">
        <f>IF(SUM(BC66:BC1006)&lt;-1000,-100000000,SUM(BC66:BC1006))</f>
        <v>245</v>
      </c>
      <c r="BD61" s="2">
        <f>COUNT(BD79:BD1006)+SUM(BD66:BD78)</f>
        <v>492</v>
      </c>
      <c r="BE61" s="2">
        <f>IF(SUM(BE66:BE1006)&lt;-1000,-100000000,SUM(BE66:BE1006))</f>
        <v>283</v>
      </c>
      <c r="BF61" s="2">
        <f>COUNT(BF79:BF1006)+SUM(BF66:BF78)</f>
        <v>463</v>
      </c>
      <c r="BG61" s="2">
        <f>IF(SUM(BG66:BG1006)&lt;-1000,-100000000,SUM(BG66:BG1006))</f>
        <v>638</v>
      </c>
      <c r="BH61" s="2">
        <f>COUNT(BH79:BH1006)+SUM(BH66:BH78)</f>
        <v>754</v>
      </c>
      <c r="BI61" s="2">
        <f>IF(SUM(BI66:BI1006)&lt;-1000,-100000000,SUM(BI66:BI1006))</f>
        <v>-8</v>
      </c>
      <c r="BJ61" s="2">
        <f>COUNT(BJ79:BJ1006)+SUM(BJ66:BJ78)</f>
        <v>4</v>
      </c>
      <c r="BK61" s="2">
        <f>IF(SUM(BK66:BK1006)&lt;-1000,-100000000,SUM(BK66:BK1006))</f>
        <v>3</v>
      </c>
      <c r="BL61" s="2">
        <f>COUNT(BL79:BL1006)+SUM(BL66:BL78)</f>
        <v>1</v>
      </c>
      <c r="BM61" s="2">
        <f>IF(SUM(BM66:BM1006)&lt;-1000,-100000000,SUM(BM66:BM1006))</f>
        <v>-177</v>
      </c>
      <c r="BN61" s="2">
        <f>COUNT(BN79:BN1006)+SUM(BN66:BN78)</f>
        <v>1029</v>
      </c>
      <c r="BO61" s="2">
        <f>IF(SUM(BO66:BO1006)&lt;-1000,-100000000,SUM(BO66:BO1006))</f>
        <v>10</v>
      </c>
      <c r="BP61" s="2">
        <f>COUNT(BP79:BP1006)+SUM(BP66:BP78)</f>
        <v>88</v>
      </c>
      <c r="BQ61" s="2">
        <f>IF(SUM(BQ66:BQ1006)&lt;-1000,-100000000,SUM(BQ66:BQ1006))</f>
        <v>-2</v>
      </c>
      <c r="BR61" s="2">
        <f>COUNT(BR79:BR1006)+SUM(BR66:BR78)</f>
        <v>2</v>
      </c>
      <c r="BS61" s="2">
        <f>IF(SUM(BS66:BS1006)&lt;-1000,-100000000,SUM(BS66:BS1006))</f>
        <v>6</v>
      </c>
      <c r="BT61" s="2">
        <f>COUNT(BT79:BT1006)+SUM(BT66:BT78)</f>
        <v>2</v>
      </c>
      <c r="BU61" s="2">
        <f>IF(SUM(BU66:BU1006)&lt;-1000,-100000000,SUM(BU66:BU1006))</f>
        <v>1</v>
      </c>
      <c r="BV61" s="2">
        <f>COUNT(BV79:BV1006)+SUM(BV66:BV78)</f>
        <v>4</v>
      </c>
      <c r="BW61" s="2">
        <f>IF(SUM(BW66:BW1006)&lt;-1000,-100000000,SUM(BW66:BW1006))</f>
        <v>4</v>
      </c>
      <c r="BX61" s="2">
        <f>COUNT(BX79:BX1006)+SUM(BX66:BX78)</f>
        <v>1</v>
      </c>
      <c r="BY61" s="2">
        <f>IF(SUM(BY66:BY1006)&lt;-1000,-100000000,SUM(BY66:BY1006))</f>
        <v>-5</v>
      </c>
      <c r="BZ61" s="2">
        <f>COUNT(BZ79:BZ1006)+SUM(BZ66:BZ78)</f>
        <v>1</v>
      </c>
      <c r="CA61" s="2">
        <f>IF(SUM(CA66:CA1006)&lt;-1000,-100000000,SUM(CA66:CA1006))</f>
        <v>-6</v>
      </c>
      <c r="CB61" s="2">
        <f>COUNT(CB79:CB1006)+SUM(CB66:CB78)</f>
        <v>2</v>
      </c>
      <c r="CC61" s="2">
        <f>IF(SUM(CC66:CC1006)&lt;-1000,-100000000,SUM(CC66:CC1006))</f>
        <v>-4</v>
      </c>
      <c r="CD61" s="2">
        <f>COUNT(CD79:CD1006)+SUM(CD66:CD78)</f>
        <v>1</v>
      </c>
      <c r="CE61" s="2">
        <f>IF(SUM(CE66:CE1006)&lt;-1000,-100000000,SUM(CE66:CE1006))</f>
        <v>0</v>
      </c>
      <c r="CF61" s="2">
        <f>COUNT(CF79:CF1006)+SUM(CF66:CF78)</f>
        <v>2</v>
      </c>
    </row>
    <row r="62" spans="1:90" ht="12.75" hidden="1" customHeight="1" x14ac:dyDescent="0.25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</row>
    <row r="63" spans="1:90" ht="13" hidden="1" customHeight="1" thickBot="1" x14ac:dyDescent="0.3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41">
        <f>MAX(CH66:CH1087)</f>
        <v>143</v>
      </c>
    </row>
    <row r="64" spans="1:90" ht="13" thickBot="1" x14ac:dyDescent="0.3">
      <c r="B64" s="475" t="s">
        <v>68</v>
      </c>
      <c r="C64" s="459" t="s">
        <v>119</v>
      </c>
      <c r="D64" s="460"/>
      <c r="E64" s="471" t="s">
        <v>155</v>
      </c>
      <c r="F64" s="460"/>
      <c r="G64" s="459" t="s">
        <v>1</v>
      </c>
      <c r="H64" s="460"/>
      <c r="I64" s="467" t="s">
        <v>229</v>
      </c>
      <c r="J64" s="468"/>
      <c r="K64" s="471" t="s">
        <v>186</v>
      </c>
      <c r="L64" s="461"/>
      <c r="M64" s="473" t="s">
        <v>62</v>
      </c>
      <c r="N64" s="462"/>
      <c r="O64" s="467" t="s">
        <v>281</v>
      </c>
      <c r="P64" s="468"/>
      <c r="Q64" s="459" t="s">
        <v>9</v>
      </c>
      <c r="R64" s="460"/>
      <c r="S64" s="467" t="s">
        <v>282</v>
      </c>
      <c r="T64" s="468"/>
      <c r="U64" s="459" t="s">
        <v>93</v>
      </c>
      <c r="V64" s="460"/>
      <c r="W64" s="459" t="s">
        <v>43</v>
      </c>
      <c r="X64" s="460"/>
      <c r="Y64" s="469" t="s">
        <v>233</v>
      </c>
      <c r="Z64" s="470"/>
      <c r="AA64" s="471" t="s">
        <v>120</v>
      </c>
      <c r="AB64" s="460"/>
      <c r="AC64" s="459" t="s">
        <v>144</v>
      </c>
      <c r="AD64" s="460"/>
      <c r="AE64" s="473" t="s">
        <v>152</v>
      </c>
      <c r="AF64" s="470"/>
      <c r="AG64" s="459" t="s">
        <v>160</v>
      </c>
      <c r="AH64" s="460"/>
      <c r="AI64" s="473" t="s">
        <v>157</v>
      </c>
      <c r="AJ64" s="470"/>
      <c r="AK64" s="471" t="s">
        <v>161</v>
      </c>
      <c r="AL64" s="461"/>
      <c r="AM64" s="471" t="s">
        <v>129</v>
      </c>
      <c r="AN64" s="460"/>
      <c r="AO64" s="471" t="s">
        <v>285</v>
      </c>
      <c r="AP64" s="460"/>
      <c r="AQ64" s="467" t="s">
        <v>230</v>
      </c>
      <c r="AR64" s="468"/>
      <c r="AS64" s="469" t="s">
        <v>141</v>
      </c>
      <c r="AT64" s="470"/>
      <c r="AU64" s="474" t="s">
        <v>140</v>
      </c>
      <c r="AV64" s="461"/>
      <c r="AW64" s="469" t="s">
        <v>209</v>
      </c>
      <c r="AX64" s="470"/>
      <c r="AY64" s="471" t="s">
        <v>213</v>
      </c>
      <c r="AZ64" s="461"/>
      <c r="BA64" s="469" t="s">
        <v>206</v>
      </c>
      <c r="BB64" s="470"/>
      <c r="BC64" s="469" t="s">
        <v>159</v>
      </c>
      <c r="BD64" s="470"/>
      <c r="BE64" s="469" t="s">
        <v>175</v>
      </c>
      <c r="BF64" s="470"/>
      <c r="BG64" s="469" t="s">
        <v>174</v>
      </c>
      <c r="BH64" s="470"/>
      <c r="BI64" s="469" t="s">
        <v>236</v>
      </c>
      <c r="BJ64" s="470"/>
      <c r="BK64" s="467" t="s">
        <v>284</v>
      </c>
      <c r="BL64" s="468"/>
      <c r="BM64" s="471" t="s">
        <v>240</v>
      </c>
      <c r="BN64" s="461"/>
      <c r="BO64" s="467" t="s">
        <v>283</v>
      </c>
      <c r="BP64" s="468"/>
      <c r="BQ64" s="467" t="s">
        <v>278</v>
      </c>
      <c r="BR64" s="468"/>
      <c r="BS64" s="467" t="s">
        <v>231</v>
      </c>
      <c r="BT64" s="468"/>
      <c r="BU64" s="471" t="s">
        <v>271</v>
      </c>
      <c r="BV64" s="461"/>
      <c r="BW64" s="471" t="s">
        <v>270</v>
      </c>
      <c r="BX64" s="461"/>
      <c r="BY64" s="471" t="s">
        <v>6</v>
      </c>
      <c r="BZ64" s="461"/>
      <c r="CA64" s="471" t="s">
        <v>239</v>
      </c>
      <c r="CB64" s="472"/>
      <c r="CC64" s="471" t="s">
        <v>139</v>
      </c>
      <c r="CD64" s="472"/>
      <c r="CE64" s="467" t="s">
        <v>232</v>
      </c>
      <c r="CF64" s="468"/>
      <c r="CG64" s="41">
        <f>COUNT(CG80:CG922)+SUM(CG66:CG77)</f>
        <v>1406.6666666666667</v>
      </c>
      <c r="CH64" s="86" t="s">
        <v>7</v>
      </c>
      <c r="CI64" s="182" t="s">
        <v>8</v>
      </c>
      <c r="CJ64" s="208" t="s">
        <v>47</v>
      </c>
      <c r="CK64" s="131" t="s">
        <v>143</v>
      </c>
      <c r="CL64">
        <f>SUM(CL66:CL921)</f>
        <v>0</v>
      </c>
    </row>
    <row r="65" spans="1:91" ht="13" thickBot="1" x14ac:dyDescent="0.3">
      <c r="B65" s="476"/>
      <c r="C65" s="37" t="s">
        <v>3</v>
      </c>
      <c r="D65" s="38" t="s">
        <v>2</v>
      </c>
      <c r="E65" s="37" t="s">
        <v>3</v>
      </c>
      <c r="F65" s="38" t="s">
        <v>2</v>
      </c>
      <c r="G65" s="37" t="s">
        <v>3</v>
      </c>
      <c r="H65" s="38" t="s">
        <v>2</v>
      </c>
      <c r="I65" s="37" t="s">
        <v>3</v>
      </c>
      <c r="J65" s="38" t="s">
        <v>2</v>
      </c>
      <c r="K65" s="77" t="s">
        <v>3</v>
      </c>
      <c r="L65" s="38" t="s">
        <v>2</v>
      </c>
      <c r="M65" s="37" t="s">
        <v>3</v>
      </c>
      <c r="N65" s="77" t="s">
        <v>2</v>
      </c>
      <c r="O65" s="77" t="s">
        <v>3</v>
      </c>
      <c r="P65" s="38" t="s">
        <v>2</v>
      </c>
      <c r="Q65" s="37" t="s">
        <v>3</v>
      </c>
      <c r="R65" s="38" t="s">
        <v>2</v>
      </c>
      <c r="S65" s="37" t="s">
        <v>3</v>
      </c>
      <c r="T65" s="38" t="s">
        <v>2</v>
      </c>
      <c r="U65" s="37" t="s">
        <v>3</v>
      </c>
      <c r="V65" s="38" t="s">
        <v>2</v>
      </c>
      <c r="W65" s="37" t="s">
        <v>3</v>
      </c>
      <c r="X65" s="38" t="s">
        <v>2</v>
      </c>
      <c r="Y65" s="37" t="s">
        <v>3</v>
      </c>
      <c r="Z65" s="38" t="s">
        <v>2</v>
      </c>
      <c r="AA65" s="37" t="s">
        <v>3</v>
      </c>
      <c r="AB65" s="38" t="s">
        <v>2</v>
      </c>
      <c r="AC65" s="37" t="s">
        <v>3</v>
      </c>
      <c r="AD65" s="38" t="s">
        <v>2</v>
      </c>
      <c r="AE65" s="37" t="s">
        <v>3</v>
      </c>
      <c r="AF65" s="38" t="s">
        <v>2</v>
      </c>
      <c r="AG65" s="37" t="s">
        <v>3</v>
      </c>
      <c r="AH65" s="38" t="s">
        <v>2</v>
      </c>
      <c r="AI65" s="37" t="s">
        <v>3</v>
      </c>
      <c r="AJ65" s="38" t="s">
        <v>2</v>
      </c>
      <c r="AK65" s="37" t="s">
        <v>3</v>
      </c>
      <c r="AL65" s="38" t="s">
        <v>2</v>
      </c>
      <c r="AM65" s="37" t="s">
        <v>3</v>
      </c>
      <c r="AN65" s="38" t="s">
        <v>2</v>
      </c>
      <c r="AO65" s="37" t="s">
        <v>3</v>
      </c>
      <c r="AP65" s="38" t="s">
        <v>2</v>
      </c>
      <c r="AQ65" s="37" t="s">
        <v>3</v>
      </c>
      <c r="AR65" s="38" t="s">
        <v>2</v>
      </c>
      <c r="AS65" s="37" t="s">
        <v>3</v>
      </c>
      <c r="AT65" s="38" t="s">
        <v>2</v>
      </c>
      <c r="AU65" s="37" t="s">
        <v>3</v>
      </c>
      <c r="AV65" s="38" t="s">
        <v>2</v>
      </c>
      <c r="AW65" s="37" t="s">
        <v>3</v>
      </c>
      <c r="AX65" s="38" t="s">
        <v>2</v>
      </c>
      <c r="AY65" s="37" t="s">
        <v>3</v>
      </c>
      <c r="AZ65" s="38" t="s">
        <v>2</v>
      </c>
      <c r="BA65" s="37" t="s">
        <v>3</v>
      </c>
      <c r="BB65" s="38" t="s">
        <v>2</v>
      </c>
      <c r="BC65" s="37" t="s">
        <v>3</v>
      </c>
      <c r="BD65" s="38" t="s">
        <v>2</v>
      </c>
      <c r="BE65" s="37" t="s">
        <v>3</v>
      </c>
      <c r="BF65" s="38" t="s">
        <v>2</v>
      </c>
      <c r="BG65" s="37" t="s">
        <v>3</v>
      </c>
      <c r="BH65" s="38" t="s">
        <v>2</v>
      </c>
      <c r="BI65" s="37" t="s">
        <v>3</v>
      </c>
      <c r="BJ65" s="38" t="s">
        <v>2</v>
      </c>
      <c r="BK65" s="37" t="s">
        <v>3</v>
      </c>
      <c r="BL65" s="38" t="s">
        <v>2</v>
      </c>
      <c r="BM65" s="37" t="s">
        <v>3</v>
      </c>
      <c r="BN65" s="38" t="s">
        <v>2</v>
      </c>
      <c r="BO65" s="37" t="s">
        <v>3</v>
      </c>
      <c r="BP65" s="38" t="s">
        <v>2</v>
      </c>
      <c r="BQ65" s="37" t="s">
        <v>3</v>
      </c>
      <c r="BR65" s="38" t="s">
        <v>2</v>
      </c>
      <c r="BS65" s="37" t="s">
        <v>3</v>
      </c>
      <c r="BT65" s="38" t="s">
        <v>2</v>
      </c>
      <c r="BU65" s="37" t="s">
        <v>3</v>
      </c>
      <c r="BV65" s="38" t="s">
        <v>2</v>
      </c>
      <c r="BW65" s="37" t="s">
        <v>3</v>
      </c>
      <c r="BX65" s="38" t="s">
        <v>2</v>
      </c>
      <c r="BY65" s="37" t="s">
        <v>3</v>
      </c>
      <c r="BZ65" s="38" t="s">
        <v>2</v>
      </c>
      <c r="CA65" s="37" t="s">
        <v>3</v>
      </c>
      <c r="CB65" s="38" t="s">
        <v>2</v>
      </c>
      <c r="CC65" s="37" t="s">
        <v>3</v>
      </c>
      <c r="CD65" s="38" t="s">
        <v>2</v>
      </c>
      <c r="CE65" s="37" t="s">
        <v>3</v>
      </c>
      <c r="CF65" s="38" t="s">
        <v>2</v>
      </c>
      <c r="CG65" s="27" t="s">
        <v>22</v>
      </c>
      <c r="CH65" s="16" t="s">
        <v>23</v>
      </c>
      <c r="CL65" t="s">
        <v>145</v>
      </c>
    </row>
    <row r="66" spans="1:91" x14ac:dyDescent="0.25">
      <c r="B66" s="282">
        <v>45566</v>
      </c>
      <c r="C66" s="10">
        <v>-8</v>
      </c>
      <c r="D66" s="11">
        <v>23</v>
      </c>
      <c r="E66" s="10"/>
      <c r="F66" s="11"/>
      <c r="G66" s="10"/>
      <c r="H66" s="11"/>
      <c r="I66" s="10"/>
      <c r="J66" s="11"/>
      <c r="K66" s="10">
        <v>24</v>
      </c>
      <c r="L66" s="11">
        <v>21</v>
      </c>
      <c r="M66" s="10">
        <v>-16</v>
      </c>
      <c r="N66" s="11">
        <v>30</v>
      </c>
      <c r="O66" s="10"/>
      <c r="P66" s="11"/>
      <c r="Q66" s="10">
        <v>7</v>
      </c>
      <c r="R66" s="11">
        <v>5</v>
      </c>
      <c r="S66" s="10"/>
      <c r="T66" s="11"/>
      <c r="U66" s="10">
        <v>2</v>
      </c>
      <c r="V66" s="11">
        <v>4</v>
      </c>
      <c r="W66" s="10"/>
      <c r="X66" s="11"/>
      <c r="Y66" s="10">
        <v>1</v>
      </c>
      <c r="Z66" s="11">
        <v>20</v>
      </c>
      <c r="AA66" s="10">
        <v>8</v>
      </c>
      <c r="AB66" s="11">
        <v>9</v>
      </c>
      <c r="AC66" s="10">
        <v>1</v>
      </c>
      <c r="AD66" s="11">
        <v>3</v>
      </c>
      <c r="AE66" s="10"/>
      <c r="AF66" s="11"/>
      <c r="AG66" s="10">
        <v>11</v>
      </c>
      <c r="AH66" s="11">
        <v>28</v>
      </c>
      <c r="AI66" s="10"/>
      <c r="AJ66" s="11"/>
      <c r="AK66" s="10">
        <v>8</v>
      </c>
      <c r="AL66" s="32">
        <v>7</v>
      </c>
      <c r="AM66" s="10"/>
      <c r="AN66" s="11"/>
      <c r="AO66" s="10"/>
      <c r="AP66" s="11"/>
      <c r="AQ66" s="10"/>
      <c r="AR66" s="32"/>
      <c r="AS66" s="10">
        <v>-10</v>
      </c>
      <c r="AT66" s="11">
        <v>18</v>
      </c>
      <c r="AU66" s="10"/>
      <c r="AV66" s="242"/>
      <c r="AW66" s="10">
        <v>17</v>
      </c>
      <c r="AX66" s="11">
        <v>24</v>
      </c>
      <c r="AY66" s="10"/>
      <c r="AZ66" s="242"/>
      <c r="BA66" s="10">
        <v>29</v>
      </c>
      <c r="BB66" s="242">
        <v>42</v>
      </c>
      <c r="BC66" s="10">
        <v>22</v>
      </c>
      <c r="BD66" s="252">
        <v>24</v>
      </c>
      <c r="BE66" s="10">
        <v>1</v>
      </c>
      <c r="BF66" s="242">
        <v>14</v>
      </c>
      <c r="BG66" s="10">
        <v>0</v>
      </c>
      <c r="BH66" s="252">
        <v>12</v>
      </c>
      <c r="BI66" s="10"/>
      <c r="BJ66" s="242"/>
      <c r="BK66" s="10"/>
      <c r="BL66" s="252"/>
      <c r="BM66" s="10"/>
      <c r="BN66" s="252"/>
      <c r="BO66" s="10"/>
      <c r="BP66" s="93"/>
      <c r="BQ66" s="10"/>
      <c r="BR66" s="252"/>
      <c r="BS66" s="10"/>
      <c r="BT66" s="93"/>
      <c r="BU66" s="10"/>
      <c r="BV66" s="252"/>
      <c r="BW66" s="10"/>
      <c r="BX66" s="93"/>
      <c r="BY66" s="10"/>
      <c r="BZ66" s="93"/>
      <c r="CA66" s="10"/>
      <c r="CB66" s="93"/>
      <c r="CC66" s="10"/>
      <c r="CD66" s="93"/>
      <c r="CE66" s="10"/>
      <c r="CF66" s="93"/>
      <c r="CG66" s="41">
        <f t="shared" ref="CG66:CG78" si="14">+(AL66+AH66+AB66+Z66+V66+T66+R66+P66+N66+J66+H66+F66+D66+AJ66+L66+CF66+CM66+AD66+AF66+AN66+AT66+AV66+BD66+BT66+BR66+BH66+BF66+BB66+AZ66+BP66+BN66+BL66+BJ66+AR66+AX66)/6</f>
        <v>47.333333333333336</v>
      </c>
      <c r="CH66"/>
      <c r="CI66" s="41"/>
      <c r="CJ66" s="41">
        <f t="shared" ref="CJ66:CJ78" si="15">+AL66+AH66+AB66+Z66+V66+T66+R66+P66+N66+J66+H66+F66+D66+AJ66+L66+CF66+CM66+AD66+AF66+AN66+AT66+AV66+BD66+BT66+BR66+BH66+BF66+BB66+AZ66+AX66</f>
        <v>284</v>
      </c>
    </row>
    <row r="67" spans="1:91" x14ac:dyDescent="0.25">
      <c r="B67" s="282">
        <v>45597</v>
      </c>
      <c r="C67" s="10">
        <v>-20</v>
      </c>
      <c r="D67" s="242">
        <v>53</v>
      </c>
      <c r="E67" s="10">
        <v>1</v>
      </c>
      <c r="F67" s="242">
        <v>3</v>
      </c>
      <c r="G67" s="10"/>
      <c r="H67" s="242"/>
      <c r="I67" s="10"/>
      <c r="J67" s="242"/>
      <c r="K67" s="10">
        <v>15</v>
      </c>
      <c r="L67" s="242">
        <v>37</v>
      </c>
      <c r="M67" s="10">
        <v>-16</v>
      </c>
      <c r="N67" s="242">
        <v>36</v>
      </c>
      <c r="O67" s="10"/>
      <c r="P67" s="242"/>
      <c r="Q67" s="10">
        <v>22</v>
      </c>
      <c r="R67" s="242">
        <v>12</v>
      </c>
      <c r="S67" s="10"/>
      <c r="T67" s="242"/>
      <c r="U67" s="10">
        <v>-1</v>
      </c>
      <c r="V67" s="242">
        <v>9</v>
      </c>
      <c r="W67" s="10"/>
      <c r="X67" s="242"/>
      <c r="Y67" s="10">
        <v>1</v>
      </c>
      <c r="Z67" s="242">
        <v>23</v>
      </c>
      <c r="AA67" s="10">
        <v>12</v>
      </c>
      <c r="AB67" s="242">
        <v>26</v>
      </c>
      <c r="AC67" s="10">
        <v>14</v>
      </c>
      <c r="AD67" s="242">
        <v>6</v>
      </c>
      <c r="AE67" s="10"/>
      <c r="AF67" s="242"/>
      <c r="AG67" s="10">
        <v>-18</v>
      </c>
      <c r="AH67" s="242">
        <v>45</v>
      </c>
      <c r="AI67" s="10">
        <v>-4</v>
      </c>
      <c r="AJ67" s="242">
        <v>7</v>
      </c>
      <c r="AK67" s="10">
        <v>40</v>
      </c>
      <c r="AL67" s="32">
        <v>23</v>
      </c>
      <c r="AM67" s="10"/>
      <c r="AN67" s="242"/>
      <c r="AO67" s="10"/>
      <c r="AP67" s="242"/>
      <c r="AQ67" s="10"/>
      <c r="AR67" s="32"/>
      <c r="AS67" s="10">
        <v>-35</v>
      </c>
      <c r="AT67" s="242">
        <v>18</v>
      </c>
      <c r="AU67" s="10">
        <v>-16</v>
      </c>
      <c r="AV67" s="242">
        <v>5</v>
      </c>
      <c r="AW67" s="10">
        <v>19</v>
      </c>
      <c r="AX67" s="242">
        <v>8</v>
      </c>
      <c r="AY67" s="10"/>
      <c r="AZ67" s="242"/>
      <c r="BA67" s="10">
        <v>46</v>
      </c>
      <c r="BB67" s="242">
        <v>60</v>
      </c>
      <c r="BC67" s="10">
        <v>26</v>
      </c>
      <c r="BD67" s="246">
        <v>57</v>
      </c>
      <c r="BE67" s="10">
        <v>4</v>
      </c>
      <c r="BF67" s="242">
        <v>10</v>
      </c>
      <c r="BG67" s="10">
        <v>36</v>
      </c>
      <c r="BH67" s="246">
        <v>35</v>
      </c>
      <c r="BI67" s="10"/>
      <c r="BJ67" s="242"/>
      <c r="BK67" s="10"/>
      <c r="BL67" s="246"/>
      <c r="BM67" s="10">
        <v>-9</v>
      </c>
      <c r="BN67" s="246">
        <v>25</v>
      </c>
      <c r="BO67" s="10"/>
      <c r="BP67" s="13"/>
      <c r="BQ67" s="10"/>
      <c r="BR67" s="246"/>
      <c r="BS67" s="10"/>
      <c r="BT67" s="13"/>
      <c r="BU67" s="10"/>
      <c r="BV67" s="246"/>
      <c r="BW67" s="10"/>
      <c r="BX67" s="13"/>
      <c r="BY67" s="10"/>
      <c r="BZ67" s="13"/>
      <c r="CA67" s="10"/>
      <c r="CB67" s="13"/>
      <c r="CC67" s="10"/>
      <c r="CD67" s="13"/>
      <c r="CE67" s="10"/>
      <c r="CF67" s="13"/>
      <c r="CG67" s="41">
        <f t="shared" si="14"/>
        <v>83</v>
      </c>
      <c r="CH67"/>
      <c r="CI67" s="41"/>
      <c r="CJ67" s="41">
        <f t="shared" si="15"/>
        <v>473</v>
      </c>
    </row>
    <row r="68" spans="1:91" x14ac:dyDescent="0.25">
      <c r="B68" s="282">
        <v>45627</v>
      </c>
      <c r="C68" s="10">
        <v>41</v>
      </c>
      <c r="D68" s="242">
        <v>176</v>
      </c>
      <c r="E68" s="10">
        <v>-7</v>
      </c>
      <c r="F68" s="242">
        <v>7</v>
      </c>
      <c r="G68" s="10"/>
      <c r="H68" s="242"/>
      <c r="I68" s="10"/>
      <c r="J68" s="242"/>
      <c r="K68" s="10">
        <v>-3</v>
      </c>
      <c r="L68" s="32">
        <v>20</v>
      </c>
      <c r="M68" s="10">
        <v>-42</v>
      </c>
      <c r="N68" s="242">
        <v>73</v>
      </c>
      <c r="O68" s="10"/>
      <c r="P68" s="242"/>
      <c r="Q68" s="10">
        <v>59</v>
      </c>
      <c r="R68" s="242">
        <v>31</v>
      </c>
      <c r="S68" s="10"/>
      <c r="T68" s="242"/>
      <c r="U68" s="10">
        <v>7</v>
      </c>
      <c r="V68" s="242">
        <v>44</v>
      </c>
      <c r="W68" s="10"/>
      <c r="X68" s="242"/>
      <c r="Y68" s="10">
        <v>-19</v>
      </c>
      <c r="Z68" s="242">
        <v>25</v>
      </c>
      <c r="AA68" s="10">
        <v>6</v>
      </c>
      <c r="AB68" s="242">
        <v>21</v>
      </c>
      <c r="AC68" s="10">
        <v>-2</v>
      </c>
      <c r="AD68" s="246">
        <v>2</v>
      </c>
      <c r="AE68" s="10"/>
      <c r="AF68" s="242"/>
      <c r="AG68" s="10">
        <v>-17</v>
      </c>
      <c r="AH68" s="242">
        <v>47</v>
      </c>
      <c r="AI68" s="10">
        <v>-18</v>
      </c>
      <c r="AJ68" s="242">
        <v>11</v>
      </c>
      <c r="AK68" s="10">
        <v>17</v>
      </c>
      <c r="AL68" s="32">
        <v>39</v>
      </c>
      <c r="AM68" s="10"/>
      <c r="AN68" s="242"/>
      <c r="AO68" s="10"/>
      <c r="AP68" s="242"/>
      <c r="AQ68" s="10"/>
      <c r="AR68" s="32"/>
      <c r="AS68" s="10">
        <v>-5</v>
      </c>
      <c r="AT68" s="242">
        <v>16</v>
      </c>
      <c r="AU68" s="10">
        <v>0</v>
      </c>
      <c r="AV68" s="242">
        <v>7</v>
      </c>
      <c r="AW68" s="10">
        <v>62</v>
      </c>
      <c r="AX68" s="242">
        <v>38</v>
      </c>
      <c r="AY68" s="10"/>
      <c r="AZ68" s="242"/>
      <c r="BA68" s="10">
        <v>33</v>
      </c>
      <c r="BB68" s="242">
        <v>46</v>
      </c>
      <c r="BC68" s="10">
        <v>35</v>
      </c>
      <c r="BD68" s="246">
        <v>50</v>
      </c>
      <c r="BE68" s="10">
        <v>1</v>
      </c>
      <c r="BF68" s="242">
        <v>13</v>
      </c>
      <c r="BG68" s="10">
        <v>35</v>
      </c>
      <c r="BH68" s="246">
        <v>40</v>
      </c>
      <c r="BI68" s="10"/>
      <c r="BJ68" s="242"/>
      <c r="BK68" s="10"/>
      <c r="BL68" s="246"/>
      <c r="BM68" s="10">
        <v>-80</v>
      </c>
      <c r="BN68" s="246">
        <v>129</v>
      </c>
      <c r="BO68" s="10"/>
      <c r="BP68" s="13"/>
      <c r="BQ68" s="10"/>
      <c r="BR68" s="246"/>
      <c r="BS68" s="10"/>
      <c r="BT68" s="13"/>
      <c r="BU68" s="10"/>
      <c r="BV68" s="246"/>
      <c r="BW68" s="10"/>
      <c r="BX68" s="13"/>
      <c r="BY68" s="10"/>
      <c r="BZ68" s="13"/>
      <c r="CA68" s="10"/>
      <c r="CB68" s="13"/>
      <c r="CC68" s="10"/>
      <c r="CD68" s="13"/>
      <c r="CE68" s="10"/>
      <c r="CF68" s="13"/>
      <c r="CG68" s="41">
        <f t="shared" si="14"/>
        <v>139.16666666666666</v>
      </c>
      <c r="CH68"/>
      <c r="CI68" s="41"/>
      <c r="CJ68" s="41">
        <f t="shared" si="15"/>
        <v>706</v>
      </c>
    </row>
    <row r="69" spans="1:91" x14ac:dyDescent="0.25">
      <c r="B69" s="282">
        <v>45658</v>
      </c>
      <c r="C69" s="10">
        <v>20</v>
      </c>
      <c r="D69" s="32">
        <v>78</v>
      </c>
      <c r="E69" s="10">
        <v>-2</v>
      </c>
      <c r="F69" s="32">
        <v>2</v>
      </c>
      <c r="G69" s="10"/>
      <c r="H69" s="32"/>
      <c r="I69" s="10"/>
      <c r="J69" s="299"/>
      <c r="K69" s="10">
        <v>40</v>
      </c>
      <c r="L69" s="32">
        <v>41</v>
      </c>
      <c r="M69" s="10">
        <v>-56</v>
      </c>
      <c r="N69" s="32">
        <v>54</v>
      </c>
      <c r="O69" s="10"/>
      <c r="P69" s="32"/>
      <c r="Q69" s="10">
        <v>56</v>
      </c>
      <c r="R69" s="32">
        <v>29</v>
      </c>
      <c r="S69" s="10"/>
      <c r="T69" s="32"/>
      <c r="U69" s="10">
        <v>-37</v>
      </c>
      <c r="V69" s="32">
        <v>45</v>
      </c>
      <c r="W69" s="10"/>
      <c r="X69" s="32"/>
      <c r="Y69" s="10">
        <v>16</v>
      </c>
      <c r="Z69" s="32">
        <v>44</v>
      </c>
      <c r="AA69" s="10">
        <v>6</v>
      </c>
      <c r="AB69" s="32">
        <v>23</v>
      </c>
      <c r="AC69" s="10">
        <v>12</v>
      </c>
      <c r="AD69" s="32">
        <v>7</v>
      </c>
      <c r="AE69" s="10"/>
      <c r="AF69" s="32"/>
      <c r="AG69" s="10">
        <v>29</v>
      </c>
      <c r="AH69" s="32">
        <v>74</v>
      </c>
      <c r="AI69" s="10">
        <v>-8</v>
      </c>
      <c r="AJ69" s="32">
        <v>23</v>
      </c>
      <c r="AK69" s="10">
        <v>-2</v>
      </c>
      <c r="AL69" s="32">
        <v>29</v>
      </c>
      <c r="AM69" s="10"/>
      <c r="AN69" s="32"/>
      <c r="AO69" s="10"/>
      <c r="AP69" s="32"/>
      <c r="AQ69" s="10"/>
      <c r="AR69" s="32"/>
      <c r="AS69" s="10">
        <v>4</v>
      </c>
      <c r="AT69" s="32">
        <v>17</v>
      </c>
      <c r="AU69" s="10">
        <v>-11</v>
      </c>
      <c r="AV69" s="242">
        <v>6</v>
      </c>
      <c r="AW69" s="10">
        <v>63</v>
      </c>
      <c r="AX69" s="32">
        <v>31</v>
      </c>
      <c r="AY69" s="10">
        <v>-4</v>
      </c>
      <c r="AZ69" s="242">
        <v>3</v>
      </c>
      <c r="BA69" s="10">
        <v>38</v>
      </c>
      <c r="BB69" s="242">
        <v>54</v>
      </c>
      <c r="BC69" s="10">
        <v>35</v>
      </c>
      <c r="BD69" s="245">
        <v>52</v>
      </c>
      <c r="BE69" s="10">
        <v>-6</v>
      </c>
      <c r="BF69" s="242">
        <v>5</v>
      </c>
      <c r="BG69" s="10">
        <v>44</v>
      </c>
      <c r="BH69" s="245">
        <v>48</v>
      </c>
      <c r="BI69" s="10"/>
      <c r="BJ69" s="242"/>
      <c r="BK69" s="10"/>
      <c r="BL69" s="245"/>
      <c r="BM69" s="10">
        <v>43</v>
      </c>
      <c r="BN69" s="245">
        <v>182</v>
      </c>
      <c r="BO69" s="10"/>
      <c r="BP69" s="11"/>
      <c r="BQ69" s="10"/>
      <c r="BR69" s="245"/>
      <c r="BS69" s="10"/>
      <c r="BT69" s="11"/>
      <c r="BU69" s="10"/>
      <c r="BV69" s="245"/>
      <c r="BW69" s="10"/>
      <c r="BX69" s="11"/>
      <c r="BY69" s="10"/>
      <c r="BZ69" s="11"/>
      <c r="CA69" s="10"/>
      <c r="CB69" s="11"/>
      <c r="CC69" s="10"/>
      <c r="CD69" s="11"/>
      <c r="CE69" s="10"/>
      <c r="CF69" s="11"/>
      <c r="CG69" s="41">
        <f t="shared" si="14"/>
        <v>141.16666666666666</v>
      </c>
      <c r="CH69"/>
      <c r="CI69" s="41"/>
      <c r="CJ69" s="41">
        <f t="shared" si="15"/>
        <v>665</v>
      </c>
    </row>
    <row r="70" spans="1:91" x14ac:dyDescent="0.25">
      <c r="B70" s="282">
        <v>45689</v>
      </c>
      <c r="C70" s="10">
        <v>34</v>
      </c>
      <c r="D70" s="32">
        <v>62</v>
      </c>
      <c r="E70" s="10">
        <v>1</v>
      </c>
      <c r="F70" s="32">
        <v>2</v>
      </c>
      <c r="G70" s="10"/>
      <c r="H70" s="32"/>
      <c r="I70" s="10"/>
      <c r="J70" s="32"/>
      <c r="K70" s="10">
        <v>10</v>
      </c>
      <c r="L70" s="32">
        <v>20</v>
      </c>
      <c r="M70" s="10">
        <v>-15</v>
      </c>
      <c r="N70" s="32">
        <v>29</v>
      </c>
      <c r="O70" s="10"/>
      <c r="P70" s="32"/>
      <c r="Q70" s="10">
        <v>54</v>
      </c>
      <c r="R70" s="32">
        <v>35</v>
      </c>
      <c r="S70" s="10"/>
      <c r="T70" s="32"/>
      <c r="U70" s="10">
        <v>-16</v>
      </c>
      <c r="V70" s="32">
        <v>23</v>
      </c>
      <c r="W70" s="10"/>
      <c r="X70" s="32"/>
      <c r="Y70" s="10">
        <v>-10</v>
      </c>
      <c r="Z70" s="32">
        <v>14</v>
      </c>
      <c r="AA70" s="10">
        <v>10</v>
      </c>
      <c r="AB70" s="32">
        <v>17</v>
      </c>
      <c r="AC70" s="10">
        <v>-2</v>
      </c>
      <c r="AD70" s="32">
        <v>4</v>
      </c>
      <c r="AE70" s="10">
        <v>0</v>
      </c>
      <c r="AF70" s="32">
        <v>2</v>
      </c>
      <c r="AG70" s="10">
        <v>1</v>
      </c>
      <c r="AH70" s="32">
        <v>63</v>
      </c>
      <c r="AI70" s="10">
        <v>-3</v>
      </c>
      <c r="AJ70" s="32">
        <v>11</v>
      </c>
      <c r="AK70" s="10">
        <v>25</v>
      </c>
      <c r="AL70" s="32">
        <v>27</v>
      </c>
      <c r="AM70" s="10"/>
      <c r="AN70" s="32"/>
      <c r="AO70" s="10"/>
      <c r="AP70" s="32"/>
      <c r="AQ70" s="10"/>
      <c r="AR70" s="32"/>
      <c r="AS70" s="10">
        <v>7</v>
      </c>
      <c r="AT70" s="32">
        <v>16</v>
      </c>
      <c r="AU70" s="10">
        <v>-10</v>
      </c>
      <c r="AV70" s="242">
        <v>8</v>
      </c>
      <c r="AW70" s="10">
        <v>45</v>
      </c>
      <c r="AX70" s="32">
        <v>72</v>
      </c>
      <c r="AY70" s="10">
        <v>-6</v>
      </c>
      <c r="AZ70" s="242">
        <v>2</v>
      </c>
      <c r="BA70" s="10">
        <v>22</v>
      </c>
      <c r="BB70" s="242">
        <v>32</v>
      </c>
      <c r="BC70" s="10">
        <v>21</v>
      </c>
      <c r="BD70" s="245">
        <v>50</v>
      </c>
      <c r="BE70" s="10">
        <v>33</v>
      </c>
      <c r="BF70" s="242">
        <v>27</v>
      </c>
      <c r="BG70" s="10">
        <v>71</v>
      </c>
      <c r="BH70" s="245">
        <v>95</v>
      </c>
      <c r="BI70" s="10"/>
      <c r="BJ70" s="242"/>
      <c r="BK70" s="10"/>
      <c r="BL70" s="245"/>
      <c r="BM70" s="10">
        <v>39</v>
      </c>
      <c r="BN70" s="245">
        <v>82</v>
      </c>
      <c r="BO70" s="10"/>
      <c r="BP70" s="11"/>
      <c r="BQ70" s="10"/>
      <c r="BR70" s="245"/>
      <c r="BS70" s="10"/>
      <c r="BT70" s="11"/>
      <c r="BU70" s="10"/>
      <c r="BV70" s="245"/>
      <c r="BW70" s="10"/>
      <c r="BX70" s="11"/>
      <c r="BY70" s="10"/>
      <c r="BZ70" s="11"/>
      <c r="CA70" s="10"/>
      <c r="CB70" s="11"/>
      <c r="CC70" s="10"/>
      <c r="CD70" s="11"/>
      <c r="CE70" s="10"/>
      <c r="CF70" s="11"/>
      <c r="CG70" s="41">
        <f t="shared" si="14"/>
        <v>115.5</v>
      </c>
      <c r="CH70"/>
      <c r="CI70" s="41"/>
      <c r="CJ70" s="41">
        <f t="shared" si="15"/>
        <v>611</v>
      </c>
    </row>
    <row r="71" spans="1:91" x14ac:dyDescent="0.25">
      <c r="B71" s="282">
        <v>45717</v>
      </c>
      <c r="C71" s="10">
        <v>-13</v>
      </c>
      <c r="D71" s="32">
        <v>61</v>
      </c>
      <c r="E71" s="10"/>
      <c r="F71" s="32"/>
      <c r="G71" s="10"/>
      <c r="H71" s="32"/>
      <c r="I71" s="10"/>
      <c r="J71" s="32"/>
      <c r="K71" s="10">
        <v>4</v>
      </c>
      <c r="L71" s="32">
        <v>1</v>
      </c>
      <c r="M71" s="10">
        <v>-12</v>
      </c>
      <c r="N71" s="32">
        <v>7</v>
      </c>
      <c r="O71" s="10"/>
      <c r="P71" s="32"/>
      <c r="Q71" s="10">
        <v>110</v>
      </c>
      <c r="R71" s="32">
        <v>51</v>
      </c>
      <c r="S71" s="10"/>
      <c r="T71" s="32"/>
      <c r="U71" s="10">
        <v>-16</v>
      </c>
      <c r="V71" s="32">
        <v>14</v>
      </c>
      <c r="W71" s="10"/>
      <c r="X71" s="32"/>
      <c r="Y71" s="10">
        <v>3</v>
      </c>
      <c r="Z71" s="32">
        <v>11</v>
      </c>
      <c r="AA71" s="10">
        <v>25</v>
      </c>
      <c r="AB71" s="32">
        <v>35</v>
      </c>
      <c r="AC71" s="10">
        <v>0</v>
      </c>
      <c r="AD71" s="32">
        <v>1</v>
      </c>
      <c r="AE71" s="10">
        <v>-2</v>
      </c>
      <c r="AF71" s="32">
        <v>3</v>
      </c>
      <c r="AG71" s="10">
        <v>-10</v>
      </c>
      <c r="AH71" s="32">
        <v>69</v>
      </c>
      <c r="AI71" s="10">
        <v>-32</v>
      </c>
      <c r="AJ71" s="32">
        <v>18</v>
      </c>
      <c r="AK71" s="10">
        <v>23</v>
      </c>
      <c r="AL71" s="32">
        <v>24</v>
      </c>
      <c r="AM71" s="10"/>
      <c r="AN71" s="32"/>
      <c r="AO71" s="10"/>
      <c r="AP71" s="32"/>
      <c r="AQ71" s="10"/>
      <c r="AR71" s="32"/>
      <c r="AS71" s="10">
        <v>-14</v>
      </c>
      <c r="AT71" s="32">
        <v>6</v>
      </c>
      <c r="AU71" s="10">
        <v>2</v>
      </c>
      <c r="AV71" s="242">
        <v>3</v>
      </c>
      <c r="AW71" s="10">
        <v>55</v>
      </c>
      <c r="AX71" s="32">
        <v>74</v>
      </c>
      <c r="AY71" s="10"/>
      <c r="AZ71" s="242"/>
      <c r="BA71" s="10">
        <v>39</v>
      </c>
      <c r="BB71" s="242">
        <v>27</v>
      </c>
      <c r="BC71" s="10">
        <v>28</v>
      </c>
      <c r="BD71" s="245">
        <v>36</v>
      </c>
      <c r="BE71" s="10">
        <v>41</v>
      </c>
      <c r="BF71" s="242">
        <v>19</v>
      </c>
      <c r="BG71" s="10">
        <v>46</v>
      </c>
      <c r="BH71" s="245">
        <v>49</v>
      </c>
      <c r="BI71" s="10">
        <v>-4</v>
      </c>
      <c r="BJ71" s="242">
        <v>1</v>
      </c>
      <c r="BK71" s="10"/>
      <c r="BL71" s="245"/>
      <c r="BM71" s="10">
        <v>-54</v>
      </c>
      <c r="BN71" s="245">
        <v>60</v>
      </c>
      <c r="BO71" s="10"/>
      <c r="BP71" s="11"/>
      <c r="BQ71" s="10"/>
      <c r="BR71" s="245"/>
      <c r="BS71" s="10"/>
      <c r="BT71" s="11"/>
      <c r="BU71" s="10"/>
      <c r="BV71" s="245"/>
      <c r="BW71" s="10"/>
      <c r="BX71" s="11"/>
      <c r="BY71" s="10"/>
      <c r="BZ71" s="11"/>
      <c r="CA71" s="10"/>
      <c r="CB71" s="11"/>
      <c r="CC71" s="10"/>
      <c r="CD71" s="11"/>
      <c r="CE71" s="10"/>
      <c r="CF71" s="11"/>
      <c r="CG71" s="41">
        <f t="shared" si="14"/>
        <v>95</v>
      </c>
      <c r="CH71"/>
      <c r="CI71" s="41"/>
      <c r="CJ71" s="41">
        <f t="shared" si="15"/>
        <v>509</v>
      </c>
    </row>
    <row r="72" spans="1:91" x14ac:dyDescent="0.25">
      <c r="B72" s="282">
        <v>45748</v>
      </c>
      <c r="C72" s="10">
        <v>16</v>
      </c>
      <c r="D72" s="32">
        <v>70</v>
      </c>
      <c r="E72" s="10"/>
      <c r="F72" s="32"/>
      <c r="G72" s="10"/>
      <c r="H72" s="32"/>
      <c r="I72" s="10"/>
      <c r="J72" s="32"/>
      <c r="K72" s="10">
        <v>-26</v>
      </c>
      <c r="L72" s="32">
        <v>15</v>
      </c>
      <c r="M72" s="10">
        <v>7</v>
      </c>
      <c r="N72" s="32">
        <v>23</v>
      </c>
      <c r="O72" s="10"/>
      <c r="P72" s="32"/>
      <c r="Q72" s="10">
        <v>85</v>
      </c>
      <c r="R72" s="32">
        <v>34</v>
      </c>
      <c r="S72" s="10"/>
      <c r="T72" s="32"/>
      <c r="U72" s="10">
        <v>0</v>
      </c>
      <c r="V72" s="32">
        <v>4</v>
      </c>
      <c r="W72" s="10"/>
      <c r="X72" s="32"/>
      <c r="Y72" s="10">
        <v>17</v>
      </c>
      <c r="Z72" s="32">
        <v>11</v>
      </c>
      <c r="AA72" s="10">
        <v>5</v>
      </c>
      <c r="AB72" s="32">
        <v>29</v>
      </c>
      <c r="AC72" s="10">
        <v>4</v>
      </c>
      <c r="AD72" s="32">
        <v>2</v>
      </c>
      <c r="AE72" s="10"/>
      <c r="AF72" s="32"/>
      <c r="AG72" s="10">
        <v>-32</v>
      </c>
      <c r="AH72" s="32">
        <v>77</v>
      </c>
      <c r="AI72" s="10">
        <v>-15</v>
      </c>
      <c r="AJ72" s="32">
        <v>6</v>
      </c>
      <c r="AK72" s="10">
        <v>53</v>
      </c>
      <c r="AL72" s="32">
        <v>43</v>
      </c>
      <c r="AM72" s="10"/>
      <c r="AN72" s="32"/>
      <c r="AO72" s="10"/>
      <c r="AP72" s="32"/>
      <c r="AQ72" s="10"/>
      <c r="AR72" s="32"/>
      <c r="AS72" s="10">
        <v>-24</v>
      </c>
      <c r="AT72" s="32">
        <v>10</v>
      </c>
      <c r="AU72" s="10">
        <v>2</v>
      </c>
      <c r="AV72" s="242">
        <v>3</v>
      </c>
      <c r="AW72" s="10">
        <v>62</v>
      </c>
      <c r="AX72" s="32">
        <v>36</v>
      </c>
      <c r="AY72" s="10"/>
      <c r="AZ72" s="242"/>
      <c r="BA72" s="10">
        <v>33</v>
      </c>
      <c r="BB72" s="242">
        <v>25</v>
      </c>
      <c r="BC72" s="10">
        <v>5</v>
      </c>
      <c r="BD72" s="245">
        <v>39</v>
      </c>
      <c r="BE72" s="10">
        <v>-12</v>
      </c>
      <c r="BF72" s="242">
        <v>38</v>
      </c>
      <c r="BG72" s="10">
        <v>48</v>
      </c>
      <c r="BH72" s="245">
        <v>47</v>
      </c>
      <c r="BI72" s="10"/>
      <c r="BJ72" s="242"/>
      <c r="BK72" s="10"/>
      <c r="BL72" s="245"/>
      <c r="BM72" s="10">
        <v>3</v>
      </c>
      <c r="BN72" s="245">
        <v>32</v>
      </c>
      <c r="BO72" s="10"/>
      <c r="BP72" s="11"/>
      <c r="BQ72" s="10"/>
      <c r="BR72" s="245"/>
      <c r="BS72" s="10"/>
      <c r="BT72" s="11"/>
      <c r="BU72" s="10"/>
      <c r="BV72" s="245"/>
      <c r="BW72" s="10"/>
      <c r="BX72" s="11"/>
      <c r="BY72" s="10"/>
      <c r="BZ72" s="11"/>
      <c r="CA72" s="10"/>
      <c r="CB72" s="11"/>
      <c r="CC72" s="10"/>
      <c r="CD72" s="11"/>
      <c r="CE72" s="10"/>
      <c r="CF72" s="11"/>
      <c r="CG72" s="41">
        <f t="shared" si="14"/>
        <v>90.666666666666671</v>
      </c>
      <c r="CH72" s="41"/>
      <c r="CI72" s="41"/>
      <c r="CJ72" s="41">
        <f t="shared" si="15"/>
        <v>512</v>
      </c>
    </row>
    <row r="73" spans="1:91" x14ac:dyDescent="0.25">
      <c r="B73" s="282">
        <v>45778</v>
      </c>
      <c r="C73" s="12">
        <v>-19</v>
      </c>
      <c r="D73" s="36">
        <v>105</v>
      </c>
      <c r="E73" s="12"/>
      <c r="F73" s="36"/>
      <c r="G73" s="10"/>
      <c r="H73" s="32"/>
      <c r="I73" s="10"/>
      <c r="J73" s="32"/>
      <c r="K73" s="10">
        <v>12</v>
      </c>
      <c r="L73" s="32">
        <v>26</v>
      </c>
      <c r="M73" s="10">
        <v>-3</v>
      </c>
      <c r="N73" s="32">
        <v>33</v>
      </c>
      <c r="O73" s="10"/>
      <c r="P73" s="32"/>
      <c r="Q73" s="10">
        <v>49</v>
      </c>
      <c r="R73" s="32">
        <v>31</v>
      </c>
      <c r="S73" s="10"/>
      <c r="T73" s="32"/>
      <c r="U73" s="10">
        <v>-1</v>
      </c>
      <c r="V73" s="32">
        <v>6</v>
      </c>
      <c r="W73" s="10"/>
      <c r="X73" s="32"/>
      <c r="Y73" s="10">
        <v>-21</v>
      </c>
      <c r="Z73" s="32">
        <v>26</v>
      </c>
      <c r="AA73" s="10">
        <v>27</v>
      </c>
      <c r="AB73" s="32">
        <v>26</v>
      </c>
      <c r="AC73" s="10">
        <v>-6</v>
      </c>
      <c r="AD73" s="32">
        <v>3</v>
      </c>
      <c r="AE73" s="10">
        <v>-5</v>
      </c>
      <c r="AF73" s="32">
        <v>1</v>
      </c>
      <c r="AG73" s="10">
        <v>31</v>
      </c>
      <c r="AH73" s="32">
        <v>79</v>
      </c>
      <c r="AI73" s="10">
        <v>-2</v>
      </c>
      <c r="AJ73" s="32">
        <v>10</v>
      </c>
      <c r="AK73" s="10">
        <v>20</v>
      </c>
      <c r="AL73" s="32">
        <v>33</v>
      </c>
      <c r="AM73" s="10"/>
      <c r="AN73" s="32"/>
      <c r="AO73" s="10"/>
      <c r="AP73" s="32"/>
      <c r="AQ73" s="10"/>
      <c r="AR73" s="32"/>
      <c r="AS73" s="10">
        <v>1</v>
      </c>
      <c r="AT73" s="32">
        <v>2</v>
      </c>
      <c r="AU73" s="10">
        <v>-10</v>
      </c>
      <c r="AV73" s="242">
        <v>7</v>
      </c>
      <c r="AW73" s="10">
        <v>24</v>
      </c>
      <c r="AX73" s="32">
        <v>58</v>
      </c>
      <c r="AY73" s="10"/>
      <c r="AZ73" s="242"/>
      <c r="BA73" s="10">
        <v>20</v>
      </c>
      <c r="BB73" s="242">
        <v>38</v>
      </c>
      <c r="BC73" s="10">
        <v>-8</v>
      </c>
      <c r="BD73" s="245">
        <v>26</v>
      </c>
      <c r="BE73" s="10">
        <v>48</v>
      </c>
      <c r="BF73" s="242">
        <v>69</v>
      </c>
      <c r="BG73" s="240">
        <v>46</v>
      </c>
      <c r="BH73" s="245">
        <v>74</v>
      </c>
      <c r="BI73" s="10"/>
      <c r="BJ73" s="242"/>
      <c r="BK73" s="10"/>
      <c r="BL73" s="245"/>
      <c r="BM73" s="10">
        <v>-27</v>
      </c>
      <c r="BN73" s="245">
        <v>39</v>
      </c>
      <c r="BO73" s="10"/>
      <c r="BP73" s="11"/>
      <c r="BQ73" s="10"/>
      <c r="BR73" s="245"/>
      <c r="BS73" s="10"/>
      <c r="BT73" s="11"/>
      <c r="BU73" s="10"/>
      <c r="BV73" s="245"/>
      <c r="BW73" s="10"/>
      <c r="BX73" s="11"/>
      <c r="BY73" s="10"/>
      <c r="BZ73" s="11"/>
      <c r="CA73" s="10"/>
      <c r="CB73" s="11"/>
      <c r="CC73" s="10"/>
      <c r="CD73" s="11"/>
      <c r="CE73" s="10"/>
      <c r="CF73" s="11"/>
      <c r="CG73" s="41">
        <f t="shared" si="14"/>
        <v>115.33333333333333</v>
      </c>
      <c r="CH73" s="41"/>
      <c r="CI73" s="41"/>
      <c r="CJ73" s="41">
        <f t="shared" si="15"/>
        <v>653</v>
      </c>
    </row>
    <row r="74" spans="1:91" x14ac:dyDescent="0.25">
      <c r="B74" s="282">
        <v>45809</v>
      </c>
      <c r="C74" s="10">
        <v>34</v>
      </c>
      <c r="D74" s="32">
        <v>138</v>
      </c>
      <c r="E74" s="12">
        <v>0</v>
      </c>
      <c r="F74" s="32">
        <v>1</v>
      </c>
      <c r="G74" s="12"/>
      <c r="H74" s="36"/>
      <c r="I74" s="12"/>
      <c r="J74" s="36"/>
      <c r="K74" s="10">
        <v>22</v>
      </c>
      <c r="L74" s="32">
        <v>26</v>
      </c>
      <c r="M74" s="12">
        <v>3</v>
      </c>
      <c r="N74" s="36">
        <v>27</v>
      </c>
      <c r="O74" s="10"/>
      <c r="P74" s="32"/>
      <c r="Q74" s="10">
        <v>49</v>
      </c>
      <c r="R74" s="32">
        <v>30</v>
      </c>
      <c r="S74" s="12"/>
      <c r="T74" s="36"/>
      <c r="U74" s="12">
        <v>12</v>
      </c>
      <c r="V74" s="36">
        <v>8</v>
      </c>
      <c r="W74" s="12"/>
      <c r="X74" s="36"/>
      <c r="Y74" s="12">
        <v>-8</v>
      </c>
      <c r="Z74" s="36">
        <v>30</v>
      </c>
      <c r="AA74" s="12">
        <v>3</v>
      </c>
      <c r="AB74" s="36">
        <v>22</v>
      </c>
      <c r="AC74" s="12">
        <v>-8</v>
      </c>
      <c r="AD74" s="36">
        <v>6</v>
      </c>
      <c r="AE74" s="12"/>
      <c r="AF74" s="36"/>
      <c r="AG74" s="12">
        <v>18</v>
      </c>
      <c r="AH74" s="36">
        <v>62</v>
      </c>
      <c r="AI74" s="12">
        <v>-6</v>
      </c>
      <c r="AJ74" s="36">
        <v>13</v>
      </c>
      <c r="AK74" s="12">
        <v>3</v>
      </c>
      <c r="AL74" s="36">
        <v>29</v>
      </c>
      <c r="AM74" s="12"/>
      <c r="AN74" s="36"/>
      <c r="AO74" s="12"/>
      <c r="AP74" s="36"/>
      <c r="AQ74" s="12"/>
      <c r="AR74" s="36"/>
      <c r="AS74" s="12">
        <v>-2</v>
      </c>
      <c r="AT74" s="36">
        <v>2</v>
      </c>
      <c r="AU74" s="12">
        <v>-5</v>
      </c>
      <c r="AV74" s="243">
        <v>6</v>
      </c>
      <c r="AW74" s="12">
        <v>45</v>
      </c>
      <c r="AX74" s="36">
        <v>27</v>
      </c>
      <c r="AY74" s="12"/>
      <c r="AZ74" s="243"/>
      <c r="BA74" s="12">
        <v>46</v>
      </c>
      <c r="BB74" s="243">
        <v>37</v>
      </c>
      <c r="BC74" s="12">
        <v>-1</v>
      </c>
      <c r="BD74" s="246">
        <v>25</v>
      </c>
      <c r="BE74" s="12">
        <v>56</v>
      </c>
      <c r="BF74" s="243">
        <v>78</v>
      </c>
      <c r="BG74" s="12">
        <v>41</v>
      </c>
      <c r="BH74" s="246">
        <v>57</v>
      </c>
      <c r="BI74" s="12"/>
      <c r="BJ74" s="243"/>
      <c r="BK74" s="12"/>
      <c r="BL74" s="246"/>
      <c r="BM74" s="12">
        <v>-30</v>
      </c>
      <c r="BN74" s="246">
        <v>108</v>
      </c>
      <c r="BO74" s="12"/>
      <c r="BP74" s="13"/>
      <c r="BQ74" s="12"/>
      <c r="BR74" s="246"/>
      <c r="BS74" s="12"/>
      <c r="BT74" s="13"/>
      <c r="BU74" s="12"/>
      <c r="BV74" s="246"/>
      <c r="BW74" s="12"/>
      <c r="BX74" s="13"/>
      <c r="BY74" s="12"/>
      <c r="BZ74" s="13"/>
      <c r="CA74" s="12"/>
      <c r="CB74" s="13"/>
      <c r="CC74" s="12"/>
      <c r="CD74" s="13"/>
      <c r="CE74" s="12"/>
      <c r="CF74" s="13"/>
      <c r="CG74" s="41">
        <f t="shared" si="14"/>
        <v>122</v>
      </c>
      <c r="CH74" s="41"/>
      <c r="CI74" s="41"/>
      <c r="CJ74" s="41">
        <f t="shared" si="15"/>
        <v>624</v>
      </c>
    </row>
    <row r="75" spans="1:91" x14ac:dyDescent="0.25">
      <c r="B75" s="282">
        <v>45839</v>
      </c>
      <c r="C75" s="10">
        <v>47</v>
      </c>
      <c r="D75" s="32">
        <v>112</v>
      </c>
      <c r="E75" s="10">
        <v>0</v>
      </c>
      <c r="F75" s="32">
        <v>3</v>
      </c>
      <c r="G75" s="10"/>
      <c r="H75" s="32"/>
      <c r="I75" s="10">
        <v>22</v>
      </c>
      <c r="J75" s="32">
        <v>30</v>
      </c>
      <c r="K75" s="10">
        <v>26</v>
      </c>
      <c r="L75" s="32">
        <v>39</v>
      </c>
      <c r="M75" s="10">
        <v>-30</v>
      </c>
      <c r="N75" s="32">
        <v>29</v>
      </c>
      <c r="O75" s="10"/>
      <c r="P75" s="32"/>
      <c r="Q75" s="10">
        <v>49</v>
      </c>
      <c r="R75" s="32">
        <v>33</v>
      </c>
      <c r="S75" s="10"/>
      <c r="T75" s="32"/>
      <c r="U75" s="10">
        <v>-35</v>
      </c>
      <c r="V75" s="32">
        <v>17</v>
      </c>
      <c r="W75" s="10"/>
      <c r="X75" s="32"/>
      <c r="Y75" s="10">
        <v>-19</v>
      </c>
      <c r="Z75" s="32">
        <v>46</v>
      </c>
      <c r="AA75" s="10">
        <v>26</v>
      </c>
      <c r="AB75" s="32">
        <v>27</v>
      </c>
      <c r="AC75" s="10">
        <v>2</v>
      </c>
      <c r="AD75" s="32">
        <v>4</v>
      </c>
      <c r="AE75" s="10"/>
      <c r="AF75" s="32"/>
      <c r="AG75" s="10">
        <v>9</v>
      </c>
      <c r="AH75" s="32">
        <v>77</v>
      </c>
      <c r="AI75" s="10">
        <v>-22</v>
      </c>
      <c r="AJ75" s="32">
        <v>17</v>
      </c>
      <c r="AK75" s="10">
        <v>30</v>
      </c>
      <c r="AL75" s="32">
        <v>30</v>
      </c>
      <c r="AM75" s="10"/>
      <c r="AN75" s="32"/>
      <c r="AO75" s="10">
        <v>-8</v>
      </c>
      <c r="AP75" s="32">
        <v>36</v>
      </c>
      <c r="AQ75" s="10"/>
      <c r="AR75" s="32"/>
      <c r="AS75" s="10"/>
      <c r="AT75" s="32"/>
      <c r="AU75" s="10">
        <v>-2</v>
      </c>
      <c r="AV75" s="242">
        <v>1</v>
      </c>
      <c r="AW75" s="10">
        <v>29</v>
      </c>
      <c r="AX75" s="32">
        <v>65</v>
      </c>
      <c r="AY75" s="10"/>
      <c r="AZ75" s="242"/>
      <c r="BA75" s="10">
        <v>8</v>
      </c>
      <c r="BB75" s="242">
        <v>21</v>
      </c>
      <c r="BC75" s="10">
        <v>8</v>
      </c>
      <c r="BD75" s="245">
        <v>36</v>
      </c>
      <c r="BE75" s="10">
        <v>51</v>
      </c>
      <c r="BF75" s="242">
        <v>58</v>
      </c>
      <c r="BG75" s="10">
        <v>74</v>
      </c>
      <c r="BH75" s="245">
        <v>101</v>
      </c>
      <c r="BI75" s="10"/>
      <c r="BJ75" s="242"/>
      <c r="BK75" s="10"/>
      <c r="BL75" s="245"/>
      <c r="BM75" s="12">
        <v>-62</v>
      </c>
      <c r="BN75" s="246">
        <v>97</v>
      </c>
      <c r="BO75" s="12">
        <v>-7</v>
      </c>
      <c r="BP75" s="13">
        <v>7</v>
      </c>
      <c r="BQ75" s="12"/>
      <c r="BR75" s="246"/>
      <c r="BS75" s="12"/>
      <c r="BT75" s="13"/>
      <c r="BU75" s="12"/>
      <c r="BV75" s="246"/>
      <c r="BW75" s="12"/>
      <c r="BX75" s="13"/>
      <c r="BY75" s="12"/>
      <c r="BZ75" s="13"/>
      <c r="CA75" s="12"/>
      <c r="CB75" s="13"/>
      <c r="CC75" s="12"/>
      <c r="CD75" s="13"/>
      <c r="CE75" s="10"/>
      <c r="CF75" s="11"/>
      <c r="CG75" s="41">
        <f t="shared" si="14"/>
        <v>141.66666666666666</v>
      </c>
      <c r="CH75" s="41"/>
      <c r="CI75" s="41"/>
      <c r="CJ75" s="41">
        <f t="shared" si="15"/>
        <v>746</v>
      </c>
    </row>
    <row r="76" spans="1:91" x14ac:dyDescent="0.25">
      <c r="B76" s="282">
        <v>45870</v>
      </c>
      <c r="C76" s="10">
        <v>-19</v>
      </c>
      <c r="D76" s="32">
        <v>95</v>
      </c>
      <c r="E76" s="10"/>
      <c r="F76" s="32"/>
      <c r="G76" s="10"/>
      <c r="H76" s="32"/>
      <c r="I76" s="10">
        <v>20</v>
      </c>
      <c r="J76" s="32">
        <v>12</v>
      </c>
      <c r="K76" s="10">
        <v>45</v>
      </c>
      <c r="L76" s="32">
        <v>43</v>
      </c>
      <c r="M76" s="10">
        <v>-13</v>
      </c>
      <c r="N76" s="32">
        <v>27</v>
      </c>
      <c r="O76" s="10"/>
      <c r="P76" s="32"/>
      <c r="Q76" s="12">
        <v>47</v>
      </c>
      <c r="R76" s="36">
        <v>43</v>
      </c>
      <c r="S76" s="10"/>
      <c r="T76" s="32"/>
      <c r="U76" s="10">
        <v>-34</v>
      </c>
      <c r="V76" s="32">
        <v>11</v>
      </c>
      <c r="W76" s="10"/>
      <c r="X76" s="32"/>
      <c r="Y76" s="10">
        <v>-3</v>
      </c>
      <c r="Z76" s="32">
        <v>64</v>
      </c>
      <c r="AA76" s="10">
        <v>11</v>
      </c>
      <c r="AB76" s="32">
        <v>30</v>
      </c>
      <c r="AC76" s="10">
        <v>-8</v>
      </c>
      <c r="AD76" s="32">
        <v>4</v>
      </c>
      <c r="AE76" s="10"/>
      <c r="AF76" s="32"/>
      <c r="AG76" s="10">
        <v>5</v>
      </c>
      <c r="AH76" s="32">
        <v>72</v>
      </c>
      <c r="AI76" s="10">
        <v>15</v>
      </c>
      <c r="AJ76" s="251">
        <v>13</v>
      </c>
      <c r="AK76" s="10">
        <v>46</v>
      </c>
      <c r="AL76" s="32">
        <v>46</v>
      </c>
      <c r="AM76" s="10"/>
      <c r="AN76" s="32"/>
      <c r="AO76" s="10">
        <v>12</v>
      </c>
      <c r="AP76" s="32">
        <v>46</v>
      </c>
      <c r="AQ76" s="10"/>
      <c r="AR76" s="32"/>
      <c r="AS76" s="10">
        <v>-5</v>
      </c>
      <c r="AT76" s="32">
        <v>2</v>
      </c>
      <c r="AU76" s="10"/>
      <c r="AV76" s="242"/>
      <c r="AW76" s="10">
        <v>8</v>
      </c>
      <c r="AX76" s="32">
        <v>51</v>
      </c>
      <c r="AY76" s="10">
        <v>-2</v>
      </c>
      <c r="AZ76" s="242">
        <v>3</v>
      </c>
      <c r="BA76" s="10">
        <v>43</v>
      </c>
      <c r="BB76" s="242">
        <v>38</v>
      </c>
      <c r="BC76" s="10">
        <v>17</v>
      </c>
      <c r="BD76" s="245">
        <v>42</v>
      </c>
      <c r="BE76" s="10">
        <v>44</v>
      </c>
      <c r="BF76" s="242">
        <v>59</v>
      </c>
      <c r="BG76" s="10">
        <v>114</v>
      </c>
      <c r="BH76" s="245">
        <v>109</v>
      </c>
      <c r="BI76" s="10"/>
      <c r="BJ76" s="242"/>
      <c r="BK76" s="10"/>
      <c r="BL76" s="245"/>
      <c r="BM76" s="10">
        <v>-7</v>
      </c>
      <c r="BN76" s="245">
        <v>139</v>
      </c>
      <c r="BO76" s="10">
        <v>11</v>
      </c>
      <c r="BP76" s="11">
        <v>49</v>
      </c>
      <c r="BQ76" s="10"/>
      <c r="BR76" s="245"/>
      <c r="BS76" s="10"/>
      <c r="BT76" s="11"/>
      <c r="BU76" s="10"/>
      <c r="BV76" s="245"/>
      <c r="BW76" s="10"/>
      <c r="BX76" s="11"/>
      <c r="BY76" s="10">
        <v>-5</v>
      </c>
      <c r="BZ76" s="11">
        <v>1</v>
      </c>
      <c r="CA76" s="10"/>
      <c r="CB76" s="11"/>
      <c r="CC76" s="10"/>
      <c r="CD76" s="11"/>
      <c r="CE76" s="10"/>
      <c r="CF76" s="11"/>
      <c r="CG76" s="41">
        <f t="shared" si="14"/>
        <v>158.66666666666666</v>
      </c>
      <c r="CH76" s="41"/>
      <c r="CI76" s="41"/>
      <c r="CJ76" s="41">
        <f t="shared" si="15"/>
        <v>764</v>
      </c>
    </row>
    <row r="77" spans="1:91" x14ac:dyDescent="0.25">
      <c r="B77" s="282">
        <v>45901</v>
      </c>
      <c r="C77" s="240">
        <v>-3</v>
      </c>
      <c r="D77" s="251">
        <v>75</v>
      </c>
      <c r="E77" s="240"/>
      <c r="F77" s="251"/>
      <c r="G77" s="240"/>
      <c r="H77" s="251"/>
      <c r="I77" s="312">
        <v>11</v>
      </c>
      <c r="J77" s="251">
        <v>16</v>
      </c>
      <c r="K77" s="240">
        <v>25</v>
      </c>
      <c r="L77" s="251">
        <v>38</v>
      </c>
      <c r="M77" s="312">
        <v>7</v>
      </c>
      <c r="N77" s="251">
        <v>45</v>
      </c>
      <c r="O77" s="240"/>
      <c r="P77" s="251"/>
      <c r="Q77" s="240">
        <v>84</v>
      </c>
      <c r="R77" s="251">
        <v>42</v>
      </c>
      <c r="S77" s="240"/>
      <c r="T77" s="251"/>
      <c r="U77" s="240">
        <v>-1</v>
      </c>
      <c r="V77" s="251">
        <v>9</v>
      </c>
      <c r="W77" s="240">
        <v>-15</v>
      </c>
      <c r="X77" s="251">
        <v>14</v>
      </c>
      <c r="Y77" s="240">
        <v>-22</v>
      </c>
      <c r="Z77" s="251">
        <v>50</v>
      </c>
      <c r="AA77" s="312">
        <v>5</v>
      </c>
      <c r="AB77" s="251">
        <v>11</v>
      </c>
      <c r="AC77" s="240">
        <v>11</v>
      </c>
      <c r="AD77" s="251">
        <v>12</v>
      </c>
      <c r="AE77" s="240">
        <v>-4</v>
      </c>
      <c r="AF77" s="251">
        <v>2</v>
      </c>
      <c r="AG77" s="240">
        <v>33</v>
      </c>
      <c r="AH77" s="251">
        <v>49</v>
      </c>
      <c r="AI77" s="240">
        <v>-28</v>
      </c>
      <c r="AJ77" s="251">
        <v>50</v>
      </c>
      <c r="AK77" s="312">
        <v>4</v>
      </c>
      <c r="AL77" s="251">
        <v>26</v>
      </c>
      <c r="AM77" s="240">
        <v>-6</v>
      </c>
      <c r="AN77" s="251">
        <v>2</v>
      </c>
      <c r="AO77" s="240">
        <v>-6</v>
      </c>
      <c r="AP77" s="251">
        <v>49</v>
      </c>
      <c r="AQ77" s="312"/>
      <c r="AR77" s="251"/>
      <c r="AS77" s="240">
        <v>3</v>
      </c>
      <c r="AT77" s="251">
        <v>3</v>
      </c>
      <c r="AU77" s="240">
        <v>5</v>
      </c>
      <c r="AV77" s="313">
        <v>3</v>
      </c>
      <c r="AW77" s="240">
        <v>11</v>
      </c>
      <c r="AX77" s="251">
        <v>21</v>
      </c>
      <c r="AY77" s="240">
        <v>2</v>
      </c>
      <c r="AZ77" s="313">
        <v>7</v>
      </c>
      <c r="BA77" s="240">
        <v>23</v>
      </c>
      <c r="BB77" s="313">
        <v>54</v>
      </c>
      <c r="BC77" s="240">
        <v>60</v>
      </c>
      <c r="BD77" s="314">
        <v>54</v>
      </c>
      <c r="BE77" s="240">
        <v>28</v>
      </c>
      <c r="BF77" s="313">
        <v>71</v>
      </c>
      <c r="BG77" s="240">
        <v>83</v>
      </c>
      <c r="BH77" s="314">
        <v>87</v>
      </c>
      <c r="BI77" s="240">
        <v>0</v>
      </c>
      <c r="BJ77" s="313">
        <v>2</v>
      </c>
      <c r="BK77" s="240"/>
      <c r="BL77" s="314"/>
      <c r="BM77" s="10">
        <v>7</v>
      </c>
      <c r="BN77" s="245">
        <v>136</v>
      </c>
      <c r="BO77" s="10">
        <v>5</v>
      </c>
      <c r="BP77" s="11">
        <v>30</v>
      </c>
      <c r="BQ77" s="10"/>
      <c r="BR77" s="245"/>
      <c r="BS77" s="10"/>
      <c r="BT77" s="11"/>
      <c r="BU77" s="10">
        <v>-3</v>
      </c>
      <c r="BV77" s="245">
        <v>1</v>
      </c>
      <c r="BW77" s="10"/>
      <c r="BX77" s="11"/>
      <c r="BY77" s="10"/>
      <c r="BZ77" s="11"/>
      <c r="CA77" s="10"/>
      <c r="CB77" s="11"/>
      <c r="CC77" s="10">
        <v>-4</v>
      </c>
      <c r="CD77" s="11">
        <v>1</v>
      </c>
      <c r="CE77" s="240"/>
      <c r="CF77" s="315"/>
      <c r="CG77" s="41">
        <f t="shared" si="14"/>
        <v>149.16666666666666</v>
      </c>
      <c r="CH77" s="69"/>
      <c r="CI77" s="41"/>
      <c r="CJ77" s="41">
        <f t="shared" si="15"/>
        <v>727</v>
      </c>
      <c r="CM77" s="238"/>
    </row>
    <row r="78" spans="1:91" x14ac:dyDescent="0.25">
      <c r="B78" s="6"/>
      <c r="C78" s="240"/>
      <c r="D78" s="242"/>
      <c r="E78" s="240"/>
      <c r="F78" s="242"/>
      <c r="G78" s="240"/>
      <c r="H78" s="242"/>
      <c r="I78" s="240"/>
      <c r="J78" s="242"/>
      <c r="K78" s="240"/>
      <c r="L78" s="242"/>
      <c r="M78" s="240"/>
      <c r="N78" s="242"/>
      <c r="O78" s="240"/>
      <c r="P78" s="242"/>
      <c r="Q78" s="240"/>
      <c r="R78" s="242"/>
      <c r="S78" s="240"/>
      <c r="T78" s="242"/>
      <c r="U78" s="240"/>
      <c r="V78" s="242"/>
      <c r="W78" s="240"/>
      <c r="X78" s="242"/>
      <c r="Y78" s="240"/>
      <c r="Z78" s="242"/>
      <c r="AA78" s="240"/>
      <c r="AB78" s="242"/>
      <c r="AC78" s="240"/>
      <c r="AD78" s="242"/>
      <c r="AE78" s="240"/>
      <c r="AF78" s="242"/>
      <c r="AG78" s="240"/>
      <c r="AH78" s="242"/>
      <c r="AI78" s="240"/>
      <c r="AJ78" s="242"/>
      <c r="AK78" s="240"/>
      <c r="AL78" s="242"/>
      <c r="AM78" s="240"/>
      <c r="AN78" s="242"/>
      <c r="AO78" s="240"/>
      <c r="AP78" s="242"/>
      <c r="AQ78" s="240"/>
      <c r="AR78" s="242"/>
      <c r="AS78" s="240"/>
      <c r="AT78" s="242"/>
      <c r="AU78" s="240"/>
      <c r="AV78" s="242"/>
      <c r="AW78" s="240"/>
      <c r="AX78" s="242"/>
      <c r="AY78" s="240"/>
      <c r="AZ78" s="242"/>
      <c r="BA78" s="240"/>
      <c r="BB78" s="242"/>
      <c r="BC78" s="240"/>
      <c r="BD78" s="242"/>
      <c r="BE78" s="240"/>
      <c r="BF78" s="242"/>
      <c r="BG78" s="240"/>
      <c r="BH78" s="242"/>
      <c r="BI78" s="240"/>
      <c r="BJ78" s="242"/>
      <c r="BK78" s="240"/>
      <c r="BL78" s="242"/>
      <c r="BM78" s="240"/>
      <c r="BN78" s="242"/>
      <c r="BO78" s="240"/>
      <c r="BP78" s="242"/>
      <c r="BQ78" s="240"/>
      <c r="BR78" s="242"/>
      <c r="BS78" s="240"/>
      <c r="BT78" s="242"/>
      <c r="BU78" s="240"/>
      <c r="BV78" s="242"/>
      <c r="BW78" s="240"/>
      <c r="BX78" s="242"/>
      <c r="BY78" s="240"/>
      <c r="BZ78" s="242"/>
      <c r="CA78" s="240"/>
      <c r="CB78" s="242"/>
      <c r="CC78" s="240"/>
      <c r="CD78" s="242"/>
      <c r="CE78" s="240"/>
      <c r="CF78" s="11"/>
      <c r="CG78" s="41">
        <f t="shared" si="14"/>
        <v>0</v>
      </c>
      <c r="CH78" s="69"/>
      <c r="CI78" s="41"/>
      <c r="CJ78" s="41">
        <f t="shared" si="15"/>
        <v>0</v>
      </c>
    </row>
    <row r="79" spans="1:91" x14ac:dyDescent="0.25">
      <c r="B79" s="6"/>
      <c r="C79" s="240"/>
      <c r="D79" s="242"/>
      <c r="E79" s="240"/>
      <c r="F79" s="242"/>
      <c r="G79" s="240"/>
      <c r="H79" s="242"/>
      <c r="I79" s="240"/>
      <c r="J79" s="242"/>
      <c r="K79" s="240"/>
      <c r="L79" s="242"/>
      <c r="M79" s="240"/>
      <c r="N79" s="242"/>
      <c r="O79" s="240"/>
      <c r="P79" s="242"/>
      <c r="Q79" s="240"/>
      <c r="R79" s="242"/>
      <c r="S79" s="240"/>
      <c r="T79" s="242"/>
      <c r="U79" s="240"/>
      <c r="V79" s="242"/>
      <c r="W79" s="240"/>
      <c r="X79" s="242"/>
      <c r="Y79" s="240"/>
      <c r="Z79" s="242"/>
      <c r="AA79" s="240"/>
      <c r="AB79" s="242"/>
      <c r="AC79" s="240"/>
      <c r="AD79" s="242"/>
      <c r="AE79" s="240"/>
      <c r="AF79" s="242"/>
      <c r="AG79" s="240"/>
      <c r="AH79" s="242"/>
      <c r="AI79" s="240"/>
      <c r="AJ79" s="242"/>
      <c r="AK79" s="240"/>
      <c r="AL79" s="242"/>
      <c r="AM79" s="240"/>
      <c r="AN79" s="242"/>
      <c r="AO79" s="240"/>
      <c r="AP79" s="242"/>
      <c r="AQ79" s="240"/>
      <c r="AR79" s="242"/>
      <c r="AS79" s="240"/>
      <c r="AT79" s="242"/>
      <c r="AU79" s="240"/>
      <c r="AV79" s="242"/>
      <c r="AW79" s="240"/>
      <c r="AX79" s="242"/>
      <c r="AY79" s="240"/>
      <c r="AZ79" s="242"/>
      <c r="BA79" s="240"/>
      <c r="BB79" s="242"/>
      <c r="BC79" s="240"/>
      <c r="BD79" s="242"/>
      <c r="BE79" s="240"/>
      <c r="BF79" s="242"/>
      <c r="BG79" s="240"/>
      <c r="BH79" s="242"/>
      <c r="BI79" s="240"/>
      <c r="BJ79" s="242"/>
      <c r="BK79" s="240"/>
      <c r="BL79" s="242"/>
      <c r="BM79" s="240"/>
      <c r="BN79" s="242"/>
      <c r="BO79" s="240"/>
      <c r="BP79" s="242"/>
      <c r="BQ79" s="240"/>
      <c r="BR79" s="242"/>
      <c r="BS79" s="240"/>
      <c r="BT79" s="242"/>
      <c r="BU79" s="240"/>
      <c r="BV79" s="242"/>
      <c r="BW79" s="240"/>
      <c r="BX79" s="242"/>
      <c r="BY79" s="240"/>
      <c r="BZ79" s="242"/>
      <c r="CA79" s="240"/>
      <c r="CB79" s="242"/>
      <c r="CC79" s="240"/>
      <c r="CD79" s="242"/>
      <c r="CE79" s="240"/>
      <c r="CF79" s="11"/>
      <c r="CH79" s="238"/>
      <c r="CI79" s="41"/>
    </row>
    <row r="80" spans="1:91" x14ac:dyDescent="0.25">
      <c r="A80">
        <v>1</v>
      </c>
      <c r="B80" s="6"/>
      <c r="C80" s="10"/>
      <c r="D80" s="32"/>
      <c r="E80" s="10"/>
      <c r="F80" s="32"/>
      <c r="G80" s="10"/>
      <c r="H80" s="242"/>
      <c r="I80" s="10"/>
      <c r="J80" s="32"/>
      <c r="K80" s="10"/>
      <c r="L80" s="32"/>
      <c r="M80" s="10"/>
      <c r="N80" s="32"/>
      <c r="O80" s="10"/>
      <c r="P80" s="32"/>
      <c r="Q80" s="10">
        <v>4</v>
      </c>
      <c r="R80" s="32">
        <v>260</v>
      </c>
      <c r="S80" s="10"/>
      <c r="T80" s="32"/>
      <c r="U80" s="10"/>
      <c r="V80" s="242"/>
      <c r="W80" s="10"/>
      <c r="X80" s="32"/>
      <c r="Y80" s="10"/>
      <c r="Z80" s="32"/>
      <c r="AA80" s="10"/>
      <c r="AB80" s="32"/>
      <c r="AC80" s="10"/>
      <c r="AD80" s="32"/>
      <c r="AE80" s="10"/>
      <c r="AF80" s="32"/>
      <c r="AG80" s="10"/>
      <c r="AH80" s="32"/>
      <c r="AI80" s="10"/>
      <c r="AJ80" s="32"/>
      <c r="AK80" s="10"/>
      <c r="AL80" s="32"/>
      <c r="AM80" s="10"/>
      <c r="AN80" s="32"/>
      <c r="AO80" s="10"/>
      <c r="AP80" s="32"/>
      <c r="AQ80" s="10"/>
      <c r="AR80" s="32"/>
      <c r="AS80" s="10"/>
      <c r="AT80" s="32"/>
      <c r="AU80" s="10"/>
      <c r="AV80" s="242"/>
      <c r="AW80" s="10"/>
      <c r="AX80" s="32"/>
      <c r="AY80" s="10"/>
      <c r="AZ80" s="242"/>
      <c r="BA80" s="10"/>
      <c r="BB80" s="242"/>
      <c r="BC80" s="10"/>
      <c r="BD80" s="245"/>
      <c r="BE80" s="10">
        <v>-2</v>
      </c>
      <c r="BF80" s="242">
        <v>180</v>
      </c>
      <c r="BG80" s="10"/>
      <c r="BH80" s="245"/>
      <c r="BI80" s="10"/>
      <c r="BJ80" s="242"/>
      <c r="BK80" s="10"/>
      <c r="BL80" s="245"/>
      <c r="BM80" s="10"/>
      <c r="BN80" s="245"/>
      <c r="BO80" s="10"/>
      <c r="BP80" s="11"/>
      <c r="BQ80" s="10">
        <v>-4</v>
      </c>
      <c r="BR80" s="245">
        <v>100</v>
      </c>
      <c r="BS80" s="10">
        <v>2</v>
      </c>
      <c r="BT80" s="11">
        <v>220</v>
      </c>
      <c r="BU80" s="10"/>
      <c r="BV80" s="245"/>
      <c r="BW80" s="10"/>
      <c r="BX80" s="11"/>
      <c r="BY80" s="10"/>
      <c r="BZ80" s="11"/>
      <c r="CA80" s="10"/>
      <c r="CB80" s="11"/>
      <c r="CC80" s="10"/>
      <c r="CD80" s="11"/>
      <c r="CE80" s="10">
        <v>0</v>
      </c>
      <c r="CF80" s="11">
        <v>200</v>
      </c>
      <c r="CG80" s="24">
        <v>45850</v>
      </c>
      <c r="CH80" s="92">
        <v>107</v>
      </c>
      <c r="CI80" s="41">
        <f t="shared" ref="CI80:CI85" si="16">+AK80+AG80+AA80+Y80+U80+S80+Q80+O80+M80+I80+G80+E80+C80+AI80+K80+CE80+CL80+AC80+AE80+AM80+AS80+AU80+BC80+BS80+BQ80+BG80+BE80+BA80+AY80+AW80+AQ80+AO80+BI80+BM80+BK80+BO80+BU80+CA80+BW80+BY80+W80</f>
        <v>0</v>
      </c>
      <c r="CJ80">
        <f t="shared" ref="CJ80:CJ108" si="17">COUNT(C80:CF80)/2</f>
        <v>5</v>
      </c>
      <c r="CK80">
        <f t="shared" ref="CK80:CK97" si="18">+CI80/CJ80</f>
        <v>0</v>
      </c>
      <c r="CL80">
        <f>+K80</f>
        <v>0</v>
      </c>
    </row>
    <row r="81" spans="1:91" x14ac:dyDescent="0.25">
      <c r="A81">
        <v>2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>
        <v>-2</v>
      </c>
      <c r="R81" s="32">
        <v>180</v>
      </c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E81" s="10"/>
      <c r="AF81" s="32"/>
      <c r="AG81" s="10"/>
      <c r="AH81" s="32"/>
      <c r="AI81" s="10"/>
      <c r="AJ81" s="32"/>
      <c r="AK81" s="10"/>
      <c r="AL81" s="32"/>
      <c r="AM81" s="10"/>
      <c r="AN81" s="32"/>
      <c r="AO81" s="10"/>
      <c r="AP81" s="32"/>
      <c r="AQ81" s="10"/>
      <c r="AR81" s="32"/>
      <c r="AS81" s="10"/>
      <c r="AT81" s="32"/>
      <c r="AU81" s="10"/>
      <c r="AV81" s="242"/>
      <c r="AW81" s="10"/>
      <c r="AX81" s="32"/>
      <c r="AY81" s="10"/>
      <c r="AZ81" s="242"/>
      <c r="BA81" s="10"/>
      <c r="BB81" s="242"/>
      <c r="BC81" s="10"/>
      <c r="BD81" s="245"/>
      <c r="BE81" s="10">
        <v>-4</v>
      </c>
      <c r="BF81" s="242">
        <v>130</v>
      </c>
      <c r="BG81" s="10"/>
      <c r="BH81" s="245"/>
      <c r="BI81" s="10"/>
      <c r="BJ81" s="242"/>
      <c r="BK81" s="10"/>
      <c r="BL81" s="245"/>
      <c r="BM81" s="10"/>
      <c r="BN81" s="245"/>
      <c r="BO81" s="10"/>
      <c r="BP81" s="11"/>
      <c r="BQ81" s="10">
        <v>2</v>
      </c>
      <c r="BR81" s="245">
        <v>330</v>
      </c>
      <c r="BS81" s="10">
        <v>4</v>
      </c>
      <c r="BT81" s="11">
        <v>380</v>
      </c>
      <c r="BU81" s="10"/>
      <c r="BV81" s="245"/>
      <c r="BW81" s="10"/>
      <c r="BX81" s="11"/>
      <c r="BY81" s="10"/>
      <c r="BZ81" s="11"/>
      <c r="CA81" s="10"/>
      <c r="CB81" s="11"/>
      <c r="CC81" s="10"/>
      <c r="CD81" s="11"/>
      <c r="CE81" s="10">
        <v>0</v>
      </c>
      <c r="CF81" s="11">
        <v>250</v>
      </c>
      <c r="CG81" s="24">
        <v>45850</v>
      </c>
      <c r="CH81" s="92">
        <v>107</v>
      </c>
      <c r="CI81" s="41">
        <f t="shared" si="16"/>
        <v>0</v>
      </c>
      <c r="CJ81">
        <f t="shared" si="17"/>
        <v>5</v>
      </c>
      <c r="CK81">
        <f t="shared" si="18"/>
        <v>0</v>
      </c>
      <c r="CL81">
        <f>+K81</f>
        <v>0</v>
      </c>
    </row>
    <row r="82" spans="1:91" x14ac:dyDescent="0.25">
      <c r="A82">
        <v>3</v>
      </c>
      <c r="B82" s="6"/>
      <c r="C82" s="12"/>
      <c r="D82" s="36"/>
      <c r="E82" s="12"/>
      <c r="F82" s="36"/>
      <c r="G82" s="10"/>
      <c r="H82" s="32"/>
      <c r="I82" s="269">
        <v>-2</v>
      </c>
      <c r="J82" s="270">
        <v>180</v>
      </c>
      <c r="K82" s="10"/>
      <c r="L82" s="32"/>
      <c r="M82" s="10"/>
      <c r="N82" s="32"/>
      <c r="O82" s="267">
        <v>3</v>
      </c>
      <c r="P82" s="268">
        <v>350</v>
      </c>
      <c r="Q82" s="269">
        <v>3</v>
      </c>
      <c r="R82" s="270">
        <v>320</v>
      </c>
      <c r="S82" s="269">
        <v>-4</v>
      </c>
      <c r="T82" s="270">
        <v>150</v>
      </c>
      <c r="U82" s="10"/>
      <c r="V82" s="32"/>
      <c r="W82" s="10"/>
      <c r="X82" s="32"/>
      <c r="Y82" s="10"/>
      <c r="Z82" s="32"/>
      <c r="AA82" s="269">
        <v>3</v>
      </c>
      <c r="AB82" s="270">
        <v>320</v>
      </c>
      <c r="AC82" s="10"/>
      <c r="AD82" s="32"/>
      <c r="AE82" s="10"/>
      <c r="AF82" s="32"/>
      <c r="AG82" s="10"/>
      <c r="AH82" s="32"/>
      <c r="AI82" s="10"/>
      <c r="AJ82" s="32"/>
      <c r="AK82" s="267">
        <v>-1</v>
      </c>
      <c r="AL82" s="268">
        <v>250</v>
      </c>
      <c r="AM82" s="10"/>
      <c r="AN82" s="32"/>
      <c r="AO82" s="10"/>
      <c r="AP82" s="32"/>
      <c r="AQ82" s="267">
        <v>1</v>
      </c>
      <c r="AR82" s="268">
        <v>260</v>
      </c>
      <c r="AS82" s="10"/>
      <c r="AT82" s="32"/>
      <c r="AU82" s="10"/>
      <c r="AV82" s="242"/>
      <c r="AW82" s="240"/>
      <c r="AX82" s="251"/>
      <c r="AY82" s="10"/>
      <c r="AZ82" s="242"/>
      <c r="BA82" s="10"/>
      <c r="BB82" s="242"/>
      <c r="BC82" s="267">
        <v>-3</v>
      </c>
      <c r="BD82" s="268">
        <v>190</v>
      </c>
      <c r="BE82" s="10"/>
      <c r="BF82" s="242"/>
      <c r="BG82" s="10"/>
      <c r="BH82" s="245"/>
      <c r="BI82" s="10"/>
      <c r="BJ82" s="242"/>
      <c r="BK82" s="10"/>
      <c r="BL82" s="245"/>
      <c r="BM82" s="10"/>
      <c r="BN82" s="245"/>
      <c r="BO82" s="269">
        <v>0</v>
      </c>
      <c r="BP82" s="270">
        <v>280</v>
      </c>
      <c r="BQ82" s="10"/>
      <c r="BR82" s="245"/>
      <c r="BS82" s="10"/>
      <c r="BT82" s="11"/>
      <c r="BU82" s="10"/>
      <c r="BV82" s="245"/>
      <c r="BW82" s="10"/>
      <c r="BX82" s="11"/>
      <c r="BY82" s="10"/>
      <c r="BZ82" s="11"/>
      <c r="CA82" s="10"/>
      <c r="CB82" s="11"/>
      <c r="CC82" s="10"/>
      <c r="CD82" s="11"/>
      <c r="CE82" s="10"/>
      <c r="CF82" s="11"/>
      <c r="CG82" s="24">
        <v>45851</v>
      </c>
      <c r="CH82" s="92">
        <v>108</v>
      </c>
      <c r="CI82" s="41">
        <f t="shared" si="16"/>
        <v>0</v>
      </c>
      <c r="CJ82">
        <f t="shared" si="17"/>
        <v>9</v>
      </c>
      <c r="CK82">
        <f t="shared" si="18"/>
        <v>0</v>
      </c>
      <c r="CL82">
        <f>+K82*2</f>
        <v>0</v>
      </c>
    </row>
    <row r="83" spans="1:91" x14ac:dyDescent="0.25">
      <c r="A83">
        <v>4</v>
      </c>
      <c r="B83" s="6"/>
      <c r="C83" s="10"/>
      <c r="D83" s="32"/>
      <c r="E83" s="12"/>
      <c r="F83" s="32"/>
      <c r="G83" s="12"/>
      <c r="H83" s="36"/>
      <c r="I83" s="269">
        <v>-1</v>
      </c>
      <c r="J83" s="270">
        <v>190</v>
      </c>
      <c r="K83" s="10"/>
      <c r="L83" s="32"/>
      <c r="M83" s="12"/>
      <c r="N83" s="36"/>
      <c r="O83" s="269">
        <v>1</v>
      </c>
      <c r="P83" s="270">
        <v>200</v>
      </c>
      <c r="Q83" s="269">
        <v>-3</v>
      </c>
      <c r="R83" s="270">
        <v>160</v>
      </c>
      <c r="S83" s="12"/>
      <c r="T83" s="36"/>
      <c r="U83" s="12"/>
      <c r="V83" s="36"/>
      <c r="W83" s="12"/>
      <c r="X83" s="36"/>
      <c r="Y83" s="12"/>
      <c r="Z83" s="36"/>
      <c r="AA83" s="267">
        <v>-1</v>
      </c>
      <c r="AB83" s="268">
        <v>210</v>
      </c>
      <c r="AC83" s="12"/>
      <c r="AD83" s="36"/>
      <c r="AE83" s="12"/>
      <c r="AF83" s="36"/>
      <c r="AG83" s="12"/>
      <c r="AH83" s="36"/>
      <c r="AI83" s="12"/>
      <c r="AJ83" s="36"/>
      <c r="AK83" s="269">
        <v>3</v>
      </c>
      <c r="AL83" s="270">
        <v>350</v>
      </c>
      <c r="AM83" s="12"/>
      <c r="AN83" s="36"/>
      <c r="AO83" s="12"/>
      <c r="AP83" s="36"/>
      <c r="AQ83" s="267">
        <v>-3</v>
      </c>
      <c r="AR83" s="268">
        <v>170</v>
      </c>
      <c r="AS83" s="12"/>
      <c r="AT83" s="36"/>
      <c r="AU83" s="12"/>
      <c r="AV83" s="243"/>
      <c r="AW83" s="12"/>
      <c r="AX83" s="36"/>
      <c r="AY83" s="12"/>
      <c r="AZ83" s="243"/>
      <c r="BA83" s="12"/>
      <c r="BB83" s="243"/>
      <c r="BC83" s="12"/>
      <c r="BD83" s="246"/>
      <c r="BE83" s="12"/>
      <c r="BF83" s="243"/>
      <c r="BG83" s="12"/>
      <c r="BH83" s="246"/>
      <c r="BI83" s="12"/>
      <c r="BJ83" s="243"/>
      <c r="BK83" s="267">
        <v>3</v>
      </c>
      <c r="BL83" s="268">
        <v>320</v>
      </c>
      <c r="BM83" s="12"/>
      <c r="BN83" s="246"/>
      <c r="BO83" s="267">
        <v>1</v>
      </c>
      <c r="BP83" s="268">
        <v>260</v>
      </c>
      <c r="BQ83" s="12"/>
      <c r="BR83" s="246"/>
      <c r="BS83" s="12"/>
      <c r="BT83" s="13"/>
      <c r="BU83" s="12"/>
      <c r="BV83" s="246"/>
      <c r="BW83" s="12"/>
      <c r="BX83" s="13"/>
      <c r="BY83" s="12"/>
      <c r="BZ83" s="13"/>
      <c r="CA83" s="12"/>
      <c r="CB83" s="13"/>
      <c r="CC83" s="12"/>
      <c r="CD83" s="13"/>
      <c r="CE83" s="12"/>
      <c r="CF83" s="13"/>
      <c r="CG83" s="24">
        <v>45851</v>
      </c>
      <c r="CH83" s="92">
        <v>108</v>
      </c>
      <c r="CI83" s="41">
        <f t="shared" si="16"/>
        <v>0</v>
      </c>
      <c r="CJ83">
        <f t="shared" si="17"/>
        <v>8</v>
      </c>
      <c r="CK83">
        <f t="shared" si="18"/>
        <v>0</v>
      </c>
      <c r="CL83">
        <f>+K83</f>
        <v>0</v>
      </c>
    </row>
    <row r="84" spans="1:91" x14ac:dyDescent="0.25">
      <c r="A84">
        <v>5</v>
      </c>
      <c r="B84" s="6"/>
      <c r="C84" s="10"/>
      <c r="D84" s="32"/>
      <c r="E84" s="10"/>
      <c r="F84" s="32"/>
      <c r="G84" s="10">
        <v>-5</v>
      </c>
      <c r="H84" s="32">
        <v>140</v>
      </c>
      <c r="I84" s="10"/>
      <c r="J84" s="32"/>
      <c r="K84" s="10"/>
      <c r="L84" s="32"/>
      <c r="M84" s="10"/>
      <c r="N84" s="32"/>
      <c r="O84" s="10"/>
      <c r="P84" s="32"/>
      <c r="Q84" s="10">
        <v>1</v>
      </c>
      <c r="R84" s="32">
        <v>190</v>
      </c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E84" s="10"/>
      <c r="AF84" s="32"/>
      <c r="AG84" s="10"/>
      <c r="AH84" s="32"/>
      <c r="AI84" s="10"/>
      <c r="AJ84" s="32"/>
      <c r="AK84" s="10"/>
      <c r="AL84" s="32"/>
      <c r="AM84" s="10">
        <v>3</v>
      </c>
      <c r="AN84" s="32">
        <v>230</v>
      </c>
      <c r="AO84" s="10"/>
      <c r="AP84" s="32"/>
      <c r="AQ84" s="10"/>
      <c r="AR84" s="32"/>
      <c r="AS84" s="10"/>
      <c r="AT84" s="32"/>
      <c r="AU84" s="10">
        <v>-2</v>
      </c>
      <c r="AV84" s="242">
        <v>160</v>
      </c>
      <c r="AW84" s="10"/>
      <c r="AX84" s="32"/>
      <c r="AY84" s="10"/>
      <c r="AZ84" s="242"/>
      <c r="BA84" s="10"/>
      <c r="BB84" s="242"/>
      <c r="BC84" s="10"/>
      <c r="BD84" s="245"/>
      <c r="BE84" s="10"/>
      <c r="BF84" s="242"/>
      <c r="BG84" s="10"/>
      <c r="BH84" s="245"/>
      <c r="BI84" s="10"/>
      <c r="BJ84" s="242"/>
      <c r="BK84" s="10"/>
      <c r="BL84" s="245"/>
      <c r="BM84" s="10"/>
      <c r="BN84" s="245"/>
      <c r="BO84" s="10"/>
      <c r="BP84" s="11"/>
      <c r="BQ84" s="10"/>
      <c r="BR84" s="245"/>
      <c r="BS84" s="10"/>
      <c r="BT84" s="11"/>
      <c r="BU84" s="10">
        <v>5</v>
      </c>
      <c r="BV84" s="245">
        <v>270</v>
      </c>
      <c r="BW84" s="10"/>
      <c r="BX84" s="11"/>
      <c r="BY84" s="10"/>
      <c r="BZ84" s="11"/>
      <c r="CA84" s="10">
        <v>-2</v>
      </c>
      <c r="CB84" s="11">
        <v>160</v>
      </c>
      <c r="CC84" s="10"/>
      <c r="CD84" s="11"/>
      <c r="CE84" s="10"/>
      <c r="CF84" s="11"/>
      <c r="CG84" s="24">
        <v>45861</v>
      </c>
      <c r="CH84" s="92">
        <v>113</v>
      </c>
      <c r="CI84" s="41">
        <f t="shared" si="16"/>
        <v>0</v>
      </c>
      <c r="CJ84">
        <f t="shared" si="17"/>
        <v>6</v>
      </c>
      <c r="CK84">
        <f t="shared" si="18"/>
        <v>0</v>
      </c>
      <c r="CL84">
        <f>+K84</f>
        <v>0</v>
      </c>
    </row>
    <row r="85" spans="1:91" x14ac:dyDescent="0.25">
      <c r="A85">
        <v>6</v>
      </c>
      <c r="B85" s="6"/>
      <c r="C85" s="10"/>
      <c r="D85" s="32"/>
      <c r="E85" s="10"/>
      <c r="F85" s="32"/>
      <c r="G85" s="10">
        <v>2</v>
      </c>
      <c r="H85" s="32">
        <v>200</v>
      </c>
      <c r="I85" s="10"/>
      <c r="J85" s="32"/>
      <c r="K85" s="10"/>
      <c r="L85" s="32"/>
      <c r="M85" s="10"/>
      <c r="N85" s="32"/>
      <c r="O85" s="10"/>
      <c r="P85" s="32"/>
      <c r="Q85" s="10">
        <v>-1</v>
      </c>
      <c r="R85" s="32">
        <v>190</v>
      </c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E85" s="10"/>
      <c r="AF85" s="32"/>
      <c r="AG85" s="10"/>
      <c r="AH85" s="32"/>
      <c r="AI85" s="10"/>
      <c r="AJ85" s="259"/>
      <c r="AK85" s="10"/>
      <c r="AL85" s="32"/>
      <c r="AM85" s="10"/>
      <c r="AN85" s="32"/>
      <c r="AO85" s="10"/>
      <c r="AP85" s="32"/>
      <c r="AQ85" s="10"/>
      <c r="AR85" s="32"/>
      <c r="AS85" s="10"/>
      <c r="AT85" s="32"/>
      <c r="AU85" s="10">
        <v>-1</v>
      </c>
      <c r="AV85" s="242">
        <v>190</v>
      </c>
      <c r="AW85" s="10"/>
      <c r="AX85" s="32"/>
      <c r="AY85" s="10"/>
      <c r="AZ85" s="242"/>
      <c r="BA85" s="10"/>
      <c r="BB85" s="242"/>
      <c r="BC85" s="12"/>
      <c r="BD85" s="36"/>
      <c r="BE85" s="10"/>
      <c r="BF85" s="242"/>
      <c r="BG85" s="10"/>
      <c r="BH85" s="245"/>
      <c r="BI85" s="10"/>
      <c r="BJ85" s="242"/>
      <c r="BK85" s="10"/>
      <c r="BL85" s="245"/>
      <c r="BM85" s="10"/>
      <c r="BN85" s="245"/>
      <c r="BO85" s="10"/>
      <c r="BP85" s="11"/>
      <c r="BQ85" s="10"/>
      <c r="BR85" s="245"/>
      <c r="BS85" s="10"/>
      <c r="BT85" s="11"/>
      <c r="BU85" s="10"/>
      <c r="BV85" s="245"/>
      <c r="BW85" s="10">
        <v>4</v>
      </c>
      <c r="BX85" s="11">
        <v>210</v>
      </c>
      <c r="BY85" s="10"/>
      <c r="BZ85" s="11"/>
      <c r="CA85" s="10">
        <v>-4</v>
      </c>
      <c r="CB85" s="11">
        <v>140</v>
      </c>
      <c r="CC85" s="10"/>
      <c r="CD85" s="11"/>
      <c r="CE85" s="10"/>
      <c r="CF85" s="11"/>
      <c r="CG85" s="24">
        <v>45909</v>
      </c>
      <c r="CH85" s="16">
        <v>133</v>
      </c>
      <c r="CI85" s="41">
        <f t="shared" si="16"/>
        <v>0</v>
      </c>
      <c r="CJ85">
        <f t="shared" si="17"/>
        <v>5</v>
      </c>
      <c r="CK85">
        <f t="shared" si="18"/>
        <v>0</v>
      </c>
      <c r="CL85">
        <f>+K85</f>
        <v>0</v>
      </c>
    </row>
    <row r="86" spans="1:91" x14ac:dyDescent="0.25">
      <c r="A86">
        <v>7</v>
      </c>
      <c r="B86" s="258"/>
      <c r="C86" s="267">
        <v>2</v>
      </c>
      <c r="D86" s="268">
        <v>280</v>
      </c>
      <c r="E86" s="267">
        <v>-2</v>
      </c>
      <c r="F86" s="268">
        <v>240</v>
      </c>
      <c r="G86" s="269">
        <v>0</v>
      </c>
      <c r="H86" s="458">
        <v>300</v>
      </c>
      <c r="I86" s="54"/>
      <c r="J86" s="32"/>
      <c r="K86" s="10"/>
      <c r="L86" s="259"/>
      <c r="M86" s="54"/>
      <c r="N86" s="32"/>
      <c r="O86" s="10"/>
      <c r="P86" s="32"/>
      <c r="Q86" s="267">
        <v>4</v>
      </c>
      <c r="R86" s="268">
        <v>410</v>
      </c>
      <c r="S86" s="10"/>
      <c r="T86" s="32"/>
      <c r="U86" s="269">
        <v>-2</v>
      </c>
      <c r="V86" s="458">
        <v>280</v>
      </c>
      <c r="W86" s="267">
        <v>0</v>
      </c>
      <c r="X86" s="268">
        <v>270</v>
      </c>
      <c r="Y86" s="10"/>
      <c r="Z86" s="32"/>
      <c r="AA86" s="94"/>
      <c r="AB86" s="32"/>
      <c r="AC86" s="10"/>
      <c r="AD86" s="32"/>
      <c r="AE86" s="269">
        <v>3</v>
      </c>
      <c r="AF86" s="458">
        <v>340</v>
      </c>
      <c r="AG86" s="10"/>
      <c r="AH86" s="32"/>
      <c r="AI86" s="10"/>
      <c r="AJ86" s="259"/>
      <c r="AK86" s="94"/>
      <c r="AL86" s="32"/>
      <c r="AM86" s="10"/>
      <c r="AN86" s="32"/>
      <c r="AO86" s="10"/>
      <c r="AP86" s="32"/>
      <c r="AQ86" s="94"/>
      <c r="AR86" s="32"/>
      <c r="AS86" s="10"/>
      <c r="AT86" s="32"/>
      <c r="AU86" s="269">
        <v>3</v>
      </c>
      <c r="AV86" s="458">
        <v>340</v>
      </c>
      <c r="AW86" s="10"/>
      <c r="AX86" s="32"/>
      <c r="AY86" s="10"/>
      <c r="AZ86" s="242"/>
      <c r="BA86" s="10"/>
      <c r="BB86" s="242"/>
      <c r="BC86" s="10"/>
      <c r="BD86" s="245"/>
      <c r="BE86" s="10"/>
      <c r="BF86" s="242"/>
      <c r="BG86" s="10"/>
      <c r="BH86" s="245"/>
      <c r="BI86" s="269">
        <v>-4</v>
      </c>
      <c r="BJ86" s="458">
        <v>20</v>
      </c>
      <c r="BK86" s="10"/>
      <c r="BL86" s="32"/>
      <c r="BM86" s="10"/>
      <c r="BN86" s="245"/>
      <c r="BO86" s="10"/>
      <c r="BP86" s="11"/>
      <c r="BQ86" s="10"/>
      <c r="BR86" s="245"/>
      <c r="BS86" s="10"/>
      <c r="BT86" s="11"/>
      <c r="BU86" s="267">
        <v>-4</v>
      </c>
      <c r="BV86" s="268">
        <v>230</v>
      </c>
      <c r="BW86" s="10"/>
      <c r="BX86" s="11"/>
      <c r="BY86" s="10"/>
      <c r="BZ86" s="11"/>
      <c r="CA86" s="10"/>
      <c r="CB86" s="11"/>
      <c r="CC86" s="10"/>
      <c r="CD86" s="11"/>
      <c r="CE86" s="10"/>
      <c r="CF86" s="11"/>
      <c r="CG86" s="24">
        <v>45927</v>
      </c>
      <c r="CH86" s="41">
        <v>143</v>
      </c>
      <c r="CI86" s="41">
        <f>+AK86+AG86+AA86+Y86+U86+S86+Q86+O86+M86+I86+G86+E86+C86+AI86+K86+CE86+CL86+AC86+AE86+AM86+AS86+AU86+BC86+BS86+BQ86+BG86+BE86+BA86+AY86+AW86+AQ86+AO86+BI86+BM86+BK86+BO86+BU86+CA86+BW86+BY86+W86</f>
        <v>0</v>
      </c>
      <c r="CJ86">
        <f t="shared" si="17"/>
        <v>10</v>
      </c>
      <c r="CK86">
        <f t="shared" si="18"/>
        <v>0</v>
      </c>
      <c r="CL86">
        <f>+K86*2</f>
        <v>0</v>
      </c>
      <c r="CM86" s="238"/>
    </row>
    <row r="87" spans="1:91" x14ac:dyDescent="0.25">
      <c r="A87">
        <v>8</v>
      </c>
      <c r="B87" s="6"/>
      <c r="C87" s="10">
        <v>0</v>
      </c>
      <c r="D87" s="32">
        <v>140</v>
      </c>
      <c r="E87" s="10">
        <v>0</v>
      </c>
      <c r="F87" s="32">
        <v>140</v>
      </c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>
        <v>-3</v>
      </c>
      <c r="X87" s="32">
        <v>110</v>
      </c>
      <c r="Y87" s="10"/>
      <c r="Z87" s="32"/>
      <c r="AA87" s="10"/>
      <c r="AB87" s="32"/>
      <c r="AC87" s="10"/>
      <c r="AD87" s="32"/>
      <c r="AE87" s="10"/>
      <c r="AF87" s="32"/>
      <c r="AG87" s="10"/>
      <c r="AH87" s="32"/>
      <c r="AI87" s="10"/>
      <c r="AJ87" s="32"/>
      <c r="AK87" s="10"/>
      <c r="AL87" s="32"/>
      <c r="AM87" s="10"/>
      <c r="AN87" s="32"/>
      <c r="AO87" s="10"/>
      <c r="AP87" s="32"/>
      <c r="AQ87" s="10"/>
      <c r="AR87" s="32"/>
      <c r="AS87" s="10"/>
      <c r="AT87" s="32"/>
      <c r="AU87" s="10"/>
      <c r="AV87" s="242"/>
      <c r="AW87" s="10"/>
      <c r="AX87" s="32"/>
      <c r="AY87" s="10"/>
      <c r="AZ87" s="242"/>
      <c r="BA87" s="10"/>
      <c r="BB87" s="242"/>
      <c r="BC87" s="10"/>
      <c r="BD87" s="245"/>
      <c r="BE87" s="10"/>
      <c r="BF87" s="242"/>
      <c r="BG87" s="10"/>
      <c r="BH87" s="245"/>
      <c r="BI87" s="10"/>
      <c r="BJ87" s="242"/>
      <c r="BK87" s="10"/>
      <c r="BL87" s="245"/>
      <c r="BM87" s="10"/>
      <c r="BN87" s="245"/>
      <c r="BO87" s="10"/>
      <c r="BP87" s="11"/>
      <c r="BQ87" s="10"/>
      <c r="BR87" s="245"/>
      <c r="BS87" s="10"/>
      <c r="BT87" s="11"/>
      <c r="BU87" s="10">
        <v>3</v>
      </c>
      <c r="BV87" s="245">
        <v>200</v>
      </c>
      <c r="BW87" s="10"/>
      <c r="BX87" s="11"/>
      <c r="BY87" s="10"/>
      <c r="BZ87" s="11"/>
      <c r="CA87" s="10"/>
      <c r="CB87" s="11"/>
      <c r="CC87" s="10"/>
      <c r="CD87" s="11"/>
      <c r="CE87" s="10"/>
      <c r="CF87" s="11"/>
      <c r="CG87" s="24">
        <v>45927</v>
      </c>
      <c r="CH87" s="92">
        <v>143</v>
      </c>
      <c r="CI87" s="41">
        <f t="shared" ref="CI87:CI150" si="19">+AK87+AG87+AA87+Y87+U87+S87+Q87+O87+M87+I87+G87+E87+C87+AI87+K87+CE87+CL87+AC87+AE87+AM87+AS87+AU87+BC87+BS87+BQ87+BG87+BE87+BA87+AY87+AW87+AQ87+AO87+BI87+BM87+BK87+BO87+BU87+CA87+BW87+BY87+W87</f>
        <v>0</v>
      </c>
      <c r="CJ87">
        <f t="shared" si="17"/>
        <v>4</v>
      </c>
      <c r="CK87">
        <f t="shared" si="18"/>
        <v>0</v>
      </c>
      <c r="CL87">
        <f>+K87*2</f>
        <v>0</v>
      </c>
    </row>
    <row r="88" spans="1:91" x14ac:dyDescent="0.25">
      <c r="A88">
        <v>9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10"/>
      <c r="AF88" s="32"/>
      <c r="AG88" s="10"/>
      <c r="AH88" s="32"/>
      <c r="AI88" s="10"/>
      <c r="AJ88" s="32"/>
      <c r="AK88" s="10"/>
      <c r="AL88" s="32"/>
      <c r="AM88" s="10"/>
      <c r="AN88" s="32"/>
      <c r="AO88" s="10"/>
      <c r="AP88" s="32"/>
      <c r="AQ88" s="10"/>
      <c r="AR88" s="32"/>
      <c r="AS88" s="10"/>
      <c r="AT88" s="32"/>
      <c r="AU88" s="10"/>
      <c r="AV88" s="242"/>
      <c r="AW88" s="10"/>
      <c r="AX88" s="32"/>
      <c r="AY88" s="10"/>
      <c r="AZ88" s="242"/>
      <c r="BA88" s="10"/>
      <c r="BB88" s="242"/>
      <c r="BC88" s="10"/>
      <c r="BD88" s="245"/>
      <c r="BE88" s="10"/>
      <c r="BF88" s="242"/>
      <c r="BG88" s="10"/>
      <c r="BH88" s="245"/>
      <c r="BI88" s="10"/>
      <c r="BJ88" s="242"/>
      <c r="BK88" s="10"/>
      <c r="BL88" s="245"/>
      <c r="BM88" s="10"/>
      <c r="BN88" s="245"/>
      <c r="BO88" s="10"/>
      <c r="BP88" s="11"/>
      <c r="BQ88" s="10"/>
      <c r="BR88" s="245"/>
      <c r="BS88" s="10"/>
      <c r="BT88" s="11"/>
      <c r="BU88" s="10"/>
      <c r="BV88" s="245"/>
      <c r="BW88" s="10"/>
      <c r="BX88" s="11"/>
      <c r="BY88" s="10"/>
      <c r="BZ88" s="11"/>
      <c r="CA88" s="10"/>
      <c r="CB88" s="11"/>
      <c r="CC88" s="10"/>
      <c r="CD88" s="11"/>
      <c r="CE88" s="10"/>
      <c r="CF88" s="11"/>
      <c r="CH88" s="92"/>
      <c r="CI88" s="41">
        <f t="shared" si="19"/>
        <v>0</v>
      </c>
      <c r="CJ88">
        <f t="shared" si="17"/>
        <v>0</v>
      </c>
      <c r="CK88" t="e">
        <f t="shared" si="18"/>
        <v>#DIV/0!</v>
      </c>
      <c r="CL88">
        <f>+K88</f>
        <v>0</v>
      </c>
    </row>
    <row r="89" spans="1:91" x14ac:dyDescent="0.25">
      <c r="A89">
        <v>10</v>
      </c>
      <c r="B89" s="6"/>
      <c r="C89" s="10"/>
      <c r="D89" s="32"/>
      <c r="E89" s="10"/>
      <c r="F89" s="32"/>
      <c r="G89" s="10"/>
      <c r="H89" s="32"/>
      <c r="I89" s="10"/>
      <c r="J89" s="32"/>
      <c r="K89" s="317"/>
      <c r="L89" s="32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E89" s="10"/>
      <c r="AF89" s="32"/>
      <c r="AG89" s="10"/>
      <c r="AH89" s="32"/>
      <c r="AI89" s="10"/>
      <c r="AJ89" s="32"/>
      <c r="AK89" s="10"/>
      <c r="AL89" s="32"/>
      <c r="AM89" s="10"/>
      <c r="AN89" s="32"/>
      <c r="AO89" s="10"/>
      <c r="AP89" s="32"/>
      <c r="AQ89" s="10"/>
      <c r="AR89" s="32"/>
      <c r="AS89" s="10"/>
      <c r="AT89" s="32"/>
      <c r="AU89" s="10"/>
      <c r="AV89" s="242"/>
      <c r="AW89" s="10"/>
      <c r="AX89" s="32"/>
      <c r="AY89" s="10"/>
      <c r="AZ89" s="242"/>
      <c r="BA89" s="10"/>
      <c r="BB89" s="242"/>
      <c r="BC89" s="10"/>
      <c r="BD89" s="245"/>
      <c r="BE89" s="10"/>
      <c r="BF89" s="242"/>
      <c r="BG89" s="10"/>
      <c r="BH89" s="245"/>
      <c r="BI89" s="10"/>
      <c r="BJ89" s="242"/>
      <c r="BK89" s="10"/>
      <c r="BL89" s="245"/>
      <c r="BM89" s="10"/>
      <c r="BN89" s="245"/>
      <c r="BO89" s="10"/>
      <c r="BP89" s="11"/>
      <c r="BQ89" s="10"/>
      <c r="BR89" s="245"/>
      <c r="BS89" s="10"/>
      <c r="BT89" s="11"/>
      <c r="BU89" s="10"/>
      <c r="BV89" s="245"/>
      <c r="BW89" s="10"/>
      <c r="BX89" s="11"/>
      <c r="BY89" s="10"/>
      <c r="BZ89" s="11"/>
      <c r="CA89" s="10"/>
      <c r="CB89" s="11"/>
      <c r="CC89" s="10"/>
      <c r="CD89" s="11"/>
      <c r="CE89" s="10"/>
      <c r="CF89" s="11"/>
      <c r="CH89" s="92"/>
      <c r="CI89" s="41">
        <f t="shared" si="19"/>
        <v>0</v>
      </c>
      <c r="CJ89">
        <f t="shared" si="17"/>
        <v>0</v>
      </c>
      <c r="CK89" t="e">
        <f t="shared" si="18"/>
        <v>#DIV/0!</v>
      </c>
      <c r="CL89">
        <f>+K89</f>
        <v>0</v>
      </c>
    </row>
    <row r="90" spans="1:91" x14ac:dyDescent="0.25">
      <c r="A90">
        <v>11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251"/>
      <c r="M90" s="10"/>
      <c r="N90" s="32"/>
      <c r="O90" s="10"/>
      <c r="P90" s="32"/>
      <c r="Q90" s="10"/>
      <c r="R90" s="32"/>
      <c r="S90" s="94"/>
      <c r="T90" s="32"/>
      <c r="U90" s="10"/>
      <c r="V90" s="32"/>
      <c r="W90" s="94"/>
      <c r="X90" s="32"/>
      <c r="Y90" s="10"/>
      <c r="Z90" s="32"/>
      <c r="AA90" s="10"/>
      <c r="AB90" s="32"/>
      <c r="AC90" s="10"/>
      <c r="AD90" s="32"/>
      <c r="AE90" s="10"/>
      <c r="AF90" s="32"/>
      <c r="AG90" s="10"/>
      <c r="AH90" s="32"/>
      <c r="AI90" s="10"/>
      <c r="AJ90" s="32"/>
      <c r="AK90" s="10"/>
      <c r="AL90" s="32"/>
      <c r="AM90" s="10"/>
      <c r="AN90" s="32"/>
      <c r="AO90" s="10"/>
      <c r="AP90" s="32"/>
      <c r="AQ90" s="10"/>
      <c r="AR90" s="32"/>
      <c r="AS90" s="10"/>
      <c r="AT90" s="32"/>
      <c r="AU90" s="10"/>
      <c r="AV90" s="242"/>
      <c r="AW90" s="10"/>
      <c r="AX90" s="32"/>
      <c r="AY90" s="10"/>
      <c r="AZ90" s="242"/>
      <c r="BA90" s="10"/>
      <c r="BB90" s="242"/>
      <c r="BC90" s="10"/>
      <c r="BD90" s="245"/>
      <c r="BE90" s="10"/>
      <c r="BF90" s="242"/>
      <c r="BG90" s="10"/>
      <c r="BH90" s="245"/>
      <c r="BI90" s="10"/>
      <c r="BJ90" s="242"/>
      <c r="BK90" s="10"/>
      <c r="BL90" s="245"/>
      <c r="BM90" s="10"/>
      <c r="BN90" s="245"/>
      <c r="BO90" s="10"/>
      <c r="BP90" s="11"/>
      <c r="BQ90" s="10"/>
      <c r="BR90" s="245"/>
      <c r="BS90" s="10"/>
      <c r="BT90" s="11"/>
      <c r="BU90" s="10"/>
      <c r="BV90" s="245"/>
      <c r="BW90" s="10"/>
      <c r="BX90" s="11"/>
      <c r="BY90" s="10"/>
      <c r="BZ90" s="11"/>
      <c r="CA90" s="10"/>
      <c r="CB90" s="11"/>
      <c r="CC90" s="10"/>
      <c r="CD90" s="11"/>
      <c r="CE90" s="10"/>
      <c r="CF90" s="11"/>
      <c r="CH90" s="92"/>
      <c r="CI90" s="41">
        <f t="shared" si="19"/>
        <v>0</v>
      </c>
      <c r="CJ90">
        <f t="shared" si="17"/>
        <v>0</v>
      </c>
      <c r="CK90" t="e">
        <f t="shared" si="18"/>
        <v>#DIV/0!</v>
      </c>
      <c r="CL90">
        <f>+K90*2</f>
        <v>0</v>
      </c>
    </row>
    <row r="91" spans="1:91" x14ac:dyDescent="0.25">
      <c r="A91">
        <v>12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251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E91" s="10"/>
      <c r="AF91" s="32"/>
      <c r="AG91" s="10"/>
      <c r="AH91" s="32"/>
      <c r="AI91" s="10"/>
      <c r="AJ91" s="32"/>
      <c r="AK91" s="10"/>
      <c r="AL91" s="32"/>
      <c r="AM91" s="10"/>
      <c r="AN91" s="32"/>
      <c r="AO91" s="10"/>
      <c r="AP91" s="32"/>
      <c r="AQ91" s="10"/>
      <c r="AR91" s="32"/>
      <c r="AS91" s="10"/>
      <c r="AT91" s="32"/>
      <c r="AU91" s="10"/>
      <c r="AV91" s="242"/>
      <c r="AW91" s="10"/>
      <c r="AX91" s="32"/>
      <c r="AY91" s="10"/>
      <c r="AZ91" s="242"/>
      <c r="BA91" s="10"/>
      <c r="BB91" s="242"/>
      <c r="BC91" s="10"/>
      <c r="BD91" s="245"/>
      <c r="BE91" s="10"/>
      <c r="BF91" s="242"/>
      <c r="BG91" s="10"/>
      <c r="BH91" s="245"/>
      <c r="BI91" s="10"/>
      <c r="BJ91" s="242"/>
      <c r="BK91" s="10"/>
      <c r="BL91" s="245"/>
      <c r="BM91" s="10"/>
      <c r="BN91" s="245"/>
      <c r="BO91" s="10"/>
      <c r="BP91" s="11"/>
      <c r="BQ91" s="10"/>
      <c r="BR91" s="245"/>
      <c r="BS91" s="10"/>
      <c r="BT91" s="11"/>
      <c r="BU91" s="10"/>
      <c r="BV91" s="245"/>
      <c r="BW91" s="10"/>
      <c r="BX91" s="11"/>
      <c r="BY91" s="10"/>
      <c r="BZ91" s="11"/>
      <c r="CA91" s="10"/>
      <c r="CB91" s="11"/>
      <c r="CC91" s="10"/>
      <c r="CD91" s="11"/>
      <c r="CE91" s="10"/>
      <c r="CF91" s="11"/>
      <c r="CH91" s="92"/>
      <c r="CI91" s="41">
        <f t="shared" si="19"/>
        <v>0</v>
      </c>
      <c r="CJ91">
        <f t="shared" si="17"/>
        <v>0</v>
      </c>
      <c r="CK91" t="e">
        <f t="shared" si="18"/>
        <v>#DIV/0!</v>
      </c>
      <c r="CL91">
        <f t="shared" ref="CL91:CL96" si="20">+K91*2</f>
        <v>0</v>
      </c>
    </row>
    <row r="92" spans="1:91" x14ac:dyDescent="0.25">
      <c r="A92">
        <v>13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251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E92" s="10"/>
      <c r="AF92" s="32"/>
      <c r="AG92" s="10"/>
      <c r="AH92" s="32"/>
      <c r="AI92" s="10"/>
      <c r="AJ92" s="32"/>
      <c r="AK92" s="10"/>
      <c r="AL92" s="32"/>
      <c r="AM92" s="10"/>
      <c r="AN92" s="32"/>
      <c r="AO92" s="10"/>
      <c r="AP92" s="32"/>
      <c r="AQ92" s="10"/>
      <c r="AR92" s="32"/>
      <c r="AS92" s="10"/>
      <c r="AT92" s="32"/>
      <c r="AU92" s="10"/>
      <c r="AV92" s="242"/>
      <c r="AW92" s="10"/>
      <c r="AX92" s="32"/>
      <c r="AY92" s="10"/>
      <c r="AZ92" s="242"/>
      <c r="BA92" s="10"/>
      <c r="BB92" s="242"/>
      <c r="BC92" s="10"/>
      <c r="BD92" s="245"/>
      <c r="BE92" s="10"/>
      <c r="BF92" s="242"/>
      <c r="BG92" s="10"/>
      <c r="BH92" s="245"/>
      <c r="BI92" s="10"/>
      <c r="BJ92" s="242"/>
      <c r="BK92" s="10"/>
      <c r="BL92" s="245"/>
      <c r="BM92" s="10"/>
      <c r="BN92" s="245"/>
      <c r="BO92" s="10"/>
      <c r="BP92" s="11"/>
      <c r="BQ92" s="10"/>
      <c r="BR92" s="245"/>
      <c r="BS92" s="10"/>
      <c r="BT92" s="11"/>
      <c r="BU92" s="10"/>
      <c r="BV92" s="245"/>
      <c r="BW92" s="10"/>
      <c r="BX92" s="11"/>
      <c r="BY92" s="10"/>
      <c r="BZ92" s="11"/>
      <c r="CA92" s="10"/>
      <c r="CB92" s="11"/>
      <c r="CC92" s="10"/>
      <c r="CD92" s="11"/>
      <c r="CE92" s="10"/>
      <c r="CF92" s="11"/>
      <c r="CH92" s="92"/>
      <c r="CI92" s="41">
        <f t="shared" si="19"/>
        <v>0</v>
      </c>
      <c r="CJ92">
        <f t="shared" si="17"/>
        <v>0</v>
      </c>
      <c r="CK92" t="e">
        <f t="shared" si="18"/>
        <v>#DIV/0!</v>
      </c>
      <c r="CL92">
        <f t="shared" si="20"/>
        <v>0</v>
      </c>
    </row>
    <row r="93" spans="1:91" x14ac:dyDescent="0.25">
      <c r="A93">
        <v>14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251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E93" s="10"/>
      <c r="AF93" s="32"/>
      <c r="AG93" s="10"/>
      <c r="AH93" s="32"/>
      <c r="AI93" s="10"/>
      <c r="AJ93" s="32"/>
      <c r="AK93" s="10"/>
      <c r="AL93" s="32"/>
      <c r="AM93" s="10"/>
      <c r="AN93" s="32"/>
      <c r="AO93" s="10"/>
      <c r="AP93" s="32"/>
      <c r="AQ93" s="10"/>
      <c r="AR93" s="32"/>
      <c r="AS93" s="10"/>
      <c r="AT93" s="32"/>
      <c r="AU93" s="10"/>
      <c r="AV93" s="242"/>
      <c r="AW93" s="10"/>
      <c r="AX93" s="32"/>
      <c r="AY93" s="10"/>
      <c r="AZ93" s="242"/>
      <c r="BA93" s="10"/>
      <c r="BB93" s="242"/>
      <c r="BC93" s="10"/>
      <c r="BD93" s="245"/>
      <c r="BE93" s="10"/>
      <c r="BF93" s="242"/>
      <c r="BG93" s="10"/>
      <c r="BH93" s="245"/>
      <c r="BI93" s="10"/>
      <c r="BJ93" s="242"/>
      <c r="BK93" s="10"/>
      <c r="BL93" s="245"/>
      <c r="BM93" s="10"/>
      <c r="BN93" s="245"/>
      <c r="BO93" s="10"/>
      <c r="BP93" s="11"/>
      <c r="BQ93" s="10"/>
      <c r="BR93" s="245"/>
      <c r="BS93" s="10"/>
      <c r="BT93" s="11"/>
      <c r="BU93" s="10"/>
      <c r="BV93" s="245"/>
      <c r="BW93" s="10"/>
      <c r="BX93" s="11"/>
      <c r="BY93" s="10"/>
      <c r="BZ93" s="11"/>
      <c r="CA93" s="10"/>
      <c r="CB93" s="11"/>
      <c r="CC93" s="10"/>
      <c r="CD93" s="11"/>
      <c r="CE93" s="10"/>
      <c r="CF93" s="11"/>
      <c r="CH93" s="92"/>
      <c r="CI93" s="41">
        <f t="shared" si="19"/>
        <v>0</v>
      </c>
      <c r="CJ93">
        <f t="shared" si="17"/>
        <v>0</v>
      </c>
      <c r="CK93" t="e">
        <f t="shared" si="18"/>
        <v>#DIV/0!</v>
      </c>
      <c r="CL93">
        <f t="shared" si="20"/>
        <v>0</v>
      </c>
    </row>
    <row r="94" spans="1:91" x14ac:dyDescent="0.25">
      <c r="A94">
        <v>15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251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10"/>
      <c r="AF94" s="32"/>
      <c r="AG94" s="10"/>
      <c r="AH94" s="32"/>
      <c r="AI94" s="10"/>
      <c r="AJ94" s="32"/>
      <c r="AK94" s="10"/>
      <c r="AL94" s="32"/>
      <c r="AM94" s="10"/>
      <c r="AN94" s="32"/>
      <c r="AO94" s="10"/>
      <c r="AP94" s="32"/>
      <c r="AQ94" s="10"/>
      <c r="AR94" s="32"/>
      <c r="AS94" s="10"/>
      <c r="AT94" s="32"/>
      <c r="AU94" s="10"/>
      <c r="AV94" s="242"/>
      <c r="AW94" s="10"/>
      <c r="AX94" s="32"/>
      <c r="AY94" s="10"/>
      <c r="AZ94" s="242"/>
      <c r="BA94" s="10"/>
      <c r="BB94" s="242"/>
      <c r="BC94" s="10"/>
      <c r="BD94" s="245"/>
      <c r="BE94" s="10"/>
      <c r="BF94" s="242"/>
      <c r="BG94" s="10"/>
      <c r="BH94" s="245"/>
      <c r="BI94" s="10"/>
      <c r="BJ94" s="242"/>
      <c r="BK94" s="10"/>
      <c r="BL94" s="245"/>
      <c r="BM94" s="10"/>
      <c r="BN94" s="245"/>
      <c r="BO94" s="10"/>
      <c r="BP94" s="11"/>
      <c r="BQ94" s="10"/>
      <c r="BR94" s="245"/>
      <c r="BS94" s="10"/>
      <c r="BT94" s="11"/>
      <c r="BU94" s="10"/>
      <c r="BV94" s="245"/>
      <c r="BW94" s="10"/>
      <c r="BX94" s="11"/>
      <c r="BY94" s="10"/>
      <c r="BZ94" s="11"/>
      <c r="CA94" s="10"/>
      <c r="CB94" s="11"/>
      <c r="CC94" s="10"/>
      <c r="CD94" s="11"/>
      <c r="CE94" s="10"/>
      <c r="CF94" s="11"/>
      <c r="CH94" s="92"/>
      <c r="CI94" s="41">
        <f t="shared" si="19"/>
        <v>0</v>
      </c>
      <c r="CJ94">
        <f t="shared" si="17"/>
        <v>0</v>
      </c>
      <c r="CK94" t="e">
        <f t="shared" si="18"/>
        <v>#DIV/0!</v>
      </c>
      <c r="CL94">
        <f t="shared" si="20"/>
        <v>0</v>
      </c>
    </row>
    <row r="95" spans="1:91" x14ac:dyDescent="0.25">
      <c r="A95">
        <v>16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251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E95" s="10"/>
      <c r="AF95" s="32"/>
      <c r="AG95" s="10"/>
      <c r="AH95" s="32"/>
      <c r="AI95" s="10"/>
      <c r="AJ95" s="32"/>
      <c r="AK95" s="10"/>
      <c r="AL95" s="32"/>
      <c r="AM95" s="10"/>
      <c r="AN95" s="32"/>
      <c r="AO95" s="10"/>
      <c r="AP95" s="32"/>
      <c r="AQ95" s="10"/>
      <c r="AR95" s="32"/>
      <c r="AS95" s="10"/>
      <c r="AT95" s="32"/>
      <c r="AU95" s="10"/>
      <c r="AV95" s="242"/>
      <c r="AW95" s="10"/>
      <c r="AX95" s="32"/>
      <c r="AY95" s="10"/>
      <c r="AZ95" s="242"/>
      <c r="BA95" s="10"/>
      <c r="BB95" s="242"/>
      <c r="BC95" s="10"/>
      <c r="BD95" s="245"/>
      <c r="BE95" s="10"/>
      <c r="BF95" s="242"/>
      <c r="BG95" s="10"/>
      <c r="BH95" s="245"/>
      <c r="BI95" s="10"/>
      <c r="BJ95" s="242"/>
      <c r="BK95" s="10"/>
      <c r="BL95" s="245"/>
      <c r="BM95" s="10"/>
      <c r="BN95" s="245"/>
      <c r="BO95" s="10"/>
      <c r="BP95" s="11"/>
      <c r="BQ95" s="10"/>
      <c r="BR95" s="245"/>
      <c r="BS95" s="10"/>
      <c r="BT95" s="11"/>
      <c r="BU95" s="10"/>
      <c r="BV95" s="245"/>
      <c r="BW95" s="10"/>
      <c r="BX95" s="11"/>
      <c r="BY95" s="10"/>
      <c r="BZ95" s="11"/>
      <c r="CA95" s="10"/>
      <c r="CB95" s="11"/>
      <c r="CC95" s="10"/>
      <c r="CD95" s="11"/>
      <c r="CE95" s="10"/>
      <c r="CF95" s="11"/>
      <c r="CH95" s="92"/>
      <c r="CI95" s="41">
        <f t="shared" si="19"/>
        <v>0</v>
      </c>
      <c r="CJ95">
        <f t="shared" si="17"/>
        <v>0</v>
      </c>
      <c r="CK95" t="e">
        <f t="shared" si="18"/>
        <v>#DIV/0!</v>
      </c>
      <c r="CL95">
        <f t="shared" si="20"/>
        <v>0</v>
      </c>
    </row>
    <row r="96" spans="1:91" x14ac:dyDescent="0.25">
      <c r="A96">
        <v>17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251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10"/>
      <c r="AF96" s="32"/>
      <c r="AG96" s="10"/>
      <c r="AH96" s="32"/>
      <c r="AI96" s="10"/>
      <c r="AJ96" s="32"/>
      <c r="AK96" s="10"/>
      <c r="AL96" s="32"/>
      <c r="AM96" s="10"/>
      <c r="AN96" s="32"/>
      <c r="AO96" s="10"/>
      <c r="AP96" s="32"/>
      <c r="AQ96" s="10"/>
      <c r="AR96" s="32"/>
      <c r="AS96" s="10"/>
      <c r="AT96" s="32"/>
      <c r="AU96" s="10"/>
      <c r="AV96" s="242"/>
      <c r="AW96" s="10"/>
      <c r="AX96" s="32"/>
      <c r="AY96" s="10"/>
      <c r="AZ96" s="242"/>
      <c r="BA96" s="10"/>
      <c r="BB96" s="242"/>
      <c r="BC96" s="10"/>
      <c r="BD96" s="245"/>
      <c r="BE96" s="10"/>
      <c r="BF96" s="242"/>
      <c r="BG96" s="10"/>
      <c r="BH96" s="245"/>
      <c r="BI96" s="10"/>
      <c r="BJ96" s="242"/>
      <c r="BK96" s="10"/>
      <c r="BL96" s="245"/>
      <c r="BM96" s="10"/>
      <c r="BN96" s="245"/>
      <c r="BO96" s="10"/>
      <c r="BP96" s="11"/>
      <c r="BQ96" s="10"/>
      <c r="BR96" s="245"/>
      <c r="BS96" s="10"/>
      <c r="BT96" s="11"/>
      <c r="BU96" s="10"/>
      <c r="BV96" s="245"/>
      <c r="BW96" s="10"/>
      <c r="BX96" s="11"/>
      <c r="BY96" s="10"/>
      <c r="BZ96" s="11"/>
      <c r="CA96" s="10"/>
      <c r="CB96" s="11"/>
      <c r="CC96" s="10"/>
      <c r="CD96" s="11"/>
      <c r="CE96" s="10"/>
      <c r="CF96" s="11"/>
      <c r="CH96" s="92"/>
      <c r="CI96" s="41">
        <f t="shared" si="19"/>
        <v>0</v>
      </c>
      <c r="CJ96">
        <f t="shared" si="17"/>
        <v>0</v>
      </c>
      <c r="CK96" t="e">
        <f t="shared" si="18"/>
        <v>#DIV/0!</v>
      </c>
      <c r="CL96">
        <f t="shared" si="20"/>
        <v>0</v>
      </c>
    </row>
    <row r="97" spans="1:90" x14ac:dyDescent="0.25">
      <c r="A97">
        <v>18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10"/>
      <c r="AF97" s="32"/>
      <c r="AG97" s="10"/>
      <c r="AH97" s="32"/>
      <c r="AI97" s="10"/>
      <c r="AJ97" s="32"/>
      <c r="AK97" s="10"/>
      <c r="AL97" s="32"/>
      <c r="AM97" s="10"/>
      <c r="AN97" s="32"/>
      <c r="AO97" s="10"/>
      <c r="AP97" s="32"/>
      <c r="AQ97" s="10"/>
      <c r="AR97" s="32"/>
      <c r="AS97" s="10"/>
      <c r="AT97" s="32"/>
      <c r="AU97" s="10"/>
      <c r="AV97" s="242"/>
      <c r="AW97" s="10"/>
      <c r="AX97" s="32"/>
      <c r="AY97" s="10"/>
      <c r="AZ97" s="242"/>
      <c r="BA97" s="10"/>
      <c r="BB97" s="242"/>
      <c r="BC97" s="10"/>
      <c r="BD97" s="245"/>
      <c r="BE97" s="10"/>
      <c r="BF97" s="242"/>
      <c r="BG97" s="10"/>
      <c r="BH97" s="245"/>
      <c r="BI97" s="10"/>
      <c r="BJ97" s="242"/>
      <c r="BK97" s="10"/>
      <c r="BL97" s="245"/>
      <c r="BM97" s="10"/>
      <c r="BN97" s="245"/>
      <c r="BO97" s="10"/>
      <c r="BP97" s="11"/>
      <c r="BQ97" s="10"/>
      <c r="BR97" s="245"/>
      <c r="BS97" s="10"/>
      <c r="BT97" s="11"/>
      <c r="BU97" s="10"/>
      <c r="BV97" s="245"/>
      <c r="BW97" s="10"/>
      <c r="BX97" s="11"/>
      <c r="BY97" s="10"/>
      <c r="BZ97" s="11"/>
      <c r="CA97" s="10"/>
      <c r="CB97" s="11"/>
      <c r="CC97" s="10"/>
      <c r="CD97" s="11"/>
      <c r="CE97" s="10"/>
      <c r="CF97" s="11"/>
      <c r="CH97" s="92"/>
      <c r="CI97" s="41">
        <f t="shared" si="19"/>
        <v>0</v>
      </c>
      <c r="CJ97">
        <f t="shared" si="17"/>
        <v>0</v>
      </c>
      <c r="CK97" t="e">
        <f t="shared" si="18"/>
        <v>#DIV/0!</v>
      </c>
      <c r="CL97">
        <f>+K97</f>
        <v>0</v>
      </c>
    </row>
    <row r="98" spans="1:90" x14ac:dyDescent="0.25">
      <c r="A98">
        <v>19</v>
      </c>
      <c r="B98" s="6"/>
      <c r="C98" s="12"/>
      <c r="D98" s="36"/>
      <c r="E98" s="12"/>
      <c r="F98" s="36"/>
      <c r="G98" s="12"/>
      <c r="H98" s="36"/>
      <c r="I98" s="10"/>
      <c r="J98" s="32"/>
      <c r="K98" s="10"/>
      <c r="L98" s="251"/>
      <c r="M98" s="12"/>
      <c r="N98" s="36"/>
      <c r="O98" s="12"/>
      <c r="P98" s="36"/>
      <c r="Q98" s="12"/>
      <c r="R98" s="36"/>
      <c r="S98" s="12"/>
      <c r="T98" s="36"/>
      <c r="U98" s="12"/>
      <c r="V98" s="36"/>
      <c r="W98" s="12"/>
      <c r="X98" s="36"/>
      <c r="Y98" s="10"/>
      <c r="Z98" s="32"/>
      <c r="AA98" s="12"/>
      <c r="AB98" s="36"/>
      <c r="AC98" s="12"/>
      <c r="AD98" s="36"/>
      <c r="AE98" s="12"/>
      <c r="AF98" s="36"/>
      <c r="AG98" s="12"/>
      <c r="AH98" s="36"/>
      <c r="AI98" s="12"/>
      <c r="AJ98" s="36"/>
      <c r="AK98" s="12"/>
      <c r="AL98" s="36"/>
      <c r="AM98" s="12"/>
      <c r="AN98" s="36"/>
      <c r="AO98" s="12"/>
      <c r="AP98" s="36"/>
      <c r="AQ98" s="12"/>
      <c r="AR98" s="36"/>
      <c r="AS98" s="12"/>
      <c r="AT98" s="36"/>
      <c r="AU98" s="12"/>
      <c r="AV98" s="243"/>
      <c r="AW98" s="12"/>
      <c r="AX98" s="36"/>
      <c r="AY98" s="12"/>
      <c r="AZ98" s="243"/>
      <c r="BA98" s="12"/>
      <c r="BB98" s="243"/>
      <c r="BC98" s="12"/>
      <c r="BD98" s="246"/>
      <c r="BE98" s="12"/>
      <c r="BF98" s="243"/>
      <c r="BG98" s="12"/>
      <c r="BH98" s="246"/>
      <c r="BI98" s="12"/>
      <c r="BJ98" s="243"/>
      <c r="BK98" s="12"/>
      <c r="BL98" s="246"/>
      <c r="BM98" s="12"/>
      <c r="BN98" s="246"/>
      <c r="BO98" s="12"/>
      <c r="BP98" s="13"/>
      <c r="BQ98" s="12"/>
      <c r="BR98" s="246"/>
      <c r="BS98" s="12"/>
      <c r="BT98" s="13"/>
      <c r="BU98" s="12"/>
      <c r="BV98" s="246"/>
      <c r="BW98" s="12"/>
      <c r="BX98" s="13"/>
      <c r="BY98" s="12"/>
      <c r="BZ98" s="13"/>
      <c r="CA98" s="12"/>
      <c r="CB98" s="13"/>
      <c r="CC98" s="12"/>
      <c r="CD98" s="13"/>
      <c r="CE98" s="12"/>
      <c r="CF98" s="13"/>
      <c r="CH98" s="92"/>
      <c r="CI98" s="41">
        <f t="shared" si="19"/>
        <v>0</v>
      </c>
      <c r="CJ98">
        <f t="shared" si="17"/>
        <v>0</v>
      </c>
      <c r="CK98" t="e">
        <f>+CI98/CJ98</f>
        <v>#DIV/0!</v>
      </c>
      <c r="CL98">
        <f>+K98*2</f>
        <v>0</v>
      </c>
    </row>
    <row r="99" spans="1:90" x14ac:dyDescent="0.25">
      <c r="A99">
        <v>20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251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E99" s="10"/>
      <c r="AF99" s="32"/>
      <c r="AG99" s="10"/>
      <c r="AH99" s="32"/>
      <c r="AI99" s="10"/>
      <c r="AJ99" s="32"/>
      <c r="AK99" s="10"/>
      <c r="AL99" s="32"/>
      <c r="AM99" s="10"/>
      <c r="AN99" s="32"/>
      <c r="AO99" s="10"/>
      <c r="AP99" s="32"/>
      <c r="AQ99" s="10"/>
      <c r="AR99" s="32"/>
      <c r="AS99" s="10"/>
      <c r="AT99" s="32"/>
      <c r="AU99" s="10"/>
      <c r="AV99" s="242"/>
      <c r="AW99" s="10"/>
      <c r="AX99" s="32"/>
      <c r="AY99" s="10"/>
      <c r="AZ99" s="242"/>
      <c r="BA99" s="10"/>
      <c r="BB99" s="242"/>
      <c r="BC99" s="10"/>
      <c r="BD99" s="245"/>
      <c r="BE99" s="10"/>
      <c r="BF99" s="242"/>
      <c r="BG99" s="10"/>
      <c r="BH99" s="245"/>
      <c r="BI99" s="10"/>
      <c r="BJ99" s="242"/>
      <c r="BK99" s="10"/>
      <c r="BL99" s="245"/>
      <c r="BM99" s="10"/>
      <c r="BN99" s="245"/>
      <c r="BO99" s="10"/>
      <c r="BP99" s="11"/>
      <c r="BQ99" s="10"/>
      <c r="BR99" s="245"/>
      <c r="BS99" s="10"/>
      <c r="BT99" s="11"/>
      <c r="BU99" s="10"/>
      <c r="BV99" s="245"/>
      <c r="BW99" s="10"/>
      <c r="BX99" s="11"/>
      <c r="BY99" s="10"/>
      <c r="BZ99" s="11"/>
      <c r="CA99" s="10"/>
      <c r="CB99" s="11"/>
      <c r="CC99" s="10"/>
      <c r="CD99" s="11"/>
      <c r="CE99" s="10"/>
      <c r="CF99" s="11"/>
      <c r="CH99" s="92"/>
      <c r="CI99" s="41">
        <f t="shared" si="19"/>
        <v>0</v>
      </c>
      <c r="CJ99">
        <f t="shared" si="17"/>
        <v>0</v>
      </c>
      <c r="CK99" t="e">
        <f>+CI99/CJ99</f>
        <v>#DIV/0!</v>
      </c>
      <c r="CL99">
        <f>+K99*2</f>
        <v>0</v>
      </c>
    </row>
    <row r="100" spans="1:90" x14ac:dyDescent="0.25">
      <c r="A100">
        <v>21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E100" s="10"/>
      <c r="AF100" s="32"/>
      <c r="AG100" s="10"/>
      <c r="AH100" s="32"/>
      <c r="AI100" s="10"/>
      <c r="AJ100" s="32"/>
      <c r="AK100" s="10"/>
      <c r="AL100" s="32"/>
      <c r="AM100" s="10"/>
      <c r="AN100" s="32"/>
      <c r="AO100" s="10"/>
      <c r="AP100" s="32"/>
      <c r="AQ100" s="10"/>
      <c r="AR100" s="32"/>
      <c r="AS100" s="10"/>
      <c r="AT100" s="32"/>
      <c r="AU100" s="10"/>
      <c r="AV100" s="242"/>
      <c r="AW100" s="10"/>
      <c r="AX100" s="32"/>
      <c r="AY100" s="10"/>
      <c r="AZ100" s="242"/>
      <c r="BA100" s="10"/>
      <c r="BB100" s="242"/>
      <c r="BC100" s="10"/>
      <c r="BD100" s="245"/>
      <c r="BE100" s="10"/>
      <c r="BF100" s="242"/>
      <c r="BG100" s="10"/>
      <c r="BH100" s="245"/>
      <c r="BI100" s="10"/>
      <c r="BJ100" s="242"/>
      <c r="BK100" s="10"/>
      <c r="BL100" s="245"/>
      <c r="BM100" s="10"/>
      <c r="BN100" s="245"/>
      <c r="BO100" s="10"/>
      <c r="BP100" s="11"/>
      <c r="BQ100" s="10"/>
      <c r="BR100" s="245"/>
      <c r="BS100" s="10"/>
      <c r="BT100" s="11"/>
      <c r="BU100" s="10"/>
      <c r="BV100" s="245"/>
      <c r="BW100" s="10"/>
      <c r="BX100" s="11"/>
      <c r="BY100" s="10"/>
      <c r="BZ100" s="11"/>
      <c r="CA100" s="10"/>
      <c r="CB100" s="11"/>
      <c r="CC100" s="10"/>
      <c r="CD100" s="11"/>
      <c r="CE100" s="10"/>
      <c r="CF100" s="11"/>
      <c r="CH100" s="92"/>
      <c r="CI100" s="41">
        <f t="shared" si="19"/>
        <v>0</v>
      </c>
      <c r="CJ100">
        <f t="shared" si="17"/>
        <v>0</v>
      </c>
    </row>
    <row r="101" spans="1:90" x14ac:dyDescent="0.25">
      <c r="A101">
        <v>22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251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E101" s="10"/>
      <c r="AF101" s="32"/>
      <c r="AG101" s="10"/>
      <c r="AH101" s="32"/>
      <c r="AI101" s="10"/>
      <c r="AJ101" s="32"/>
      <c r="AK101" s="10"/>
      <c r="AL101" s="32"/>
      <c r="AM101" s="10"/>
      <c r="AN101" s="32"/>
      <c r="AO101" s="10"/>
      <c r="AP101" s="32"/>
      <c r="AQ101" s="10"/>
      <c r="AR101" s="32"/>
      <c r="AS101" s="10"/>
      <c r="AT101" s="32"/>
      <c r="AU101" s="10"/>
      <c r="AV101" s="242"/>
      <c r="AW101" s="10"/>
      <c r="AX101" s="32"/>
      <c r="AY101" s="10"/>
      <c r="AZ101" s="242"/>
      <c r="BA101" s="10"/>
      <c r="BB101" s="242"/>
      <c r="BC101" s="10"/>
      <c r="BD101" s="245"/>
      <c r="BE101" s="10"/>
      <c r="BF101" s="242"/>
      <c r="BG101" s="10"/>
      <c r="BH101" s="245"/>
      <c r="BI101" s="10"/>
      <c r="BJ101" s="242"/>
      <c r="BK101" s="10"/>
      <c r="BL101" s="245"/>
      <c r="BM101" s="10"/>
      <c r="BN101" s="245"/>
      <c r="BO101" s="10"/>
      <c r="BP101" s="11"/>
      <c r="BQ101" s="10"/>
      <c r="BR101" s="245"/>
      <c r="BS101" s="10"/>
      <c r="BT101" s="11"/>
      <c r="BU101" s="10"/>
      <c r="BV101" s="245"/>
      <c r="BW101" s="10"/>
      <c r="BX101" s="11"/>
      <c r="BY101" s="10"/>
      <c r="BZ101" s="11"/>
      <c r="CA101" s="10"/>
      <c r="CB101" s="11"/>
      <c r="CC101" s="10"/>
      <c r="CD101" s="11"/>
      <c r="CE101" s="10"/>
      <c r="CF101" s="11"/>
      <c r="CH101" s="92"/>
      <c r="CI101" s="41">
        <f t="shared" si="19"/>
        <v>0</v>
      </c>
      <c r="CJ101">
        <f t="shared" si="17"/>
        <v>0</v>
      </c>
      <c r="CK101" t="e">
        <f t="shared" ref="CK101:CK108" si="21">+CI101/CJ101</f>
        <v>#DIV/0!</v>
      </c>
      <c r="CL101">
        <f>+K101*2</f>
        <v>0</v>
      </c>
    </row>
    <row r="102" spans="1:90" x14ac:dyDescent="0.25">
      <c r="A102">
        <v>23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E102" s="10"/>
      <c r="AF102" s="32"/>
      <c r="AG102" s="10"/>
      <c r="AH102" s="32"/>
      <c r="AI102" s="10"/>
      <c r="AJ102" s="32"/>
      <c r="AK102" s="10"/>
      <c r="AL102" s="32"/>
      <c r="AM102" s="10"/>
      <c r="AN102" s="32"/>
      <c r="AO102" s="10"/>
      <c r="AP102" s="32"/>
      <c r="AQ102" s="10"/>
      <c r="AR102" s="32"/>
      <c r="AS102" s="10"/>
      <c r="AT102" s="32"/>
      <c r="AU102" s="10"/>
      <c r="AV102" s="242"/>
      <c r="AW102" s="10"/>
      <c r="AX102" s="32"/>
      <c r="AY102" s="10"/>
      <c r="AZ102" s="242"/>
      <c r="BA102" s="10"/>
      <c r="BB102" s="242"/>
      <c r="BC102" s="10"/>
      <c r="BD102" s="245"/>
      <c r="BE102" s="10"/>
      <c r="BF102" s="242"/>
      <c r="BG102" s="10"/>
      <c r="BH102" s="245"/>
      <c r="BI102" s="10"/>
      <c r="BJ102" s="242"/>
      <c r="BK102" s="10"/>
      <c r="BL102" s="245"/>
      <c r="BM102" s="10"/>
      <c r="BN102" s="245"/>
      <c r="BO102" s="10"/>
      <c r="BP102" s="11"/>
      <c r="BQ102" s="10"/>
      <c r="BR102" s="245"/>
      <c r="BS102" s="10"/>
      <c r="BT102" s="11"/>
      <c r="BU102" s="10"/>
      <c r="BV102" s="245"/>
      <c r="BW102" s="10"/>
      <c r="BX102" s="11"/>
      <c r="BY102" s="10"/>
      <c r="BZ102" s="11"/>
      <c r="CA102" s="10"/>
      <c r="CB102" s="11"/>
      <c r="CC102" s="10"/>
      <c r="CD102" s="11"/>
      <c r="CE102" s="10"/>
      <c r="CF102" s="11"/>
      <c r="CH102" s="92"/>
      <c r="CI102" s="41">
        <f t="shared" si="19"/>
        <v>0</v>
      </c>
      <c r="CJ102">
        <f t="shared" si="17"/>
        <v>0</v>
      </c>
      <c r="CK102" t="e">
        <f t="shared" si="21"/>
        <v>#DIV/0!</v>
      </c>
      <c r="CL102">
        <f>+K102</f>
        <v>0</v>
      </c>
    </row>
    <row r="103" spans="1:90" x14ac:dyDescent="0.25">
      <c r="A103">
        <v>24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E103" s="10"/>
      <c r="AF103" s="32"/>
      <c r="AG103" s="10"/>
      <c r="AH103" s="32"/>
      <c r="AI103" s="10"/>
      <c r="AJ103" s="32"/>
      <c r="AK103" s="10"/>
      <c r="AL103" s="32"/>
      <c r="AM103" s="10"/>
      <c r="AN103" s="32"/>
      <c r="AO103" s="10"/>
      <c r="AP103" s="32"/>
      <c r="AQ103" s="10"/>
      <c r="AR103" s="32"/>
      <c r="AS103" s="10"/>
      <c r="AT103" s="32"/>
      <c r="AU103" s="10"/>
      <c r="AV103" s="242"/>
      <c r="AW103" s="10"/>
      <c r="AX103" s="32"/>
      <c r="AY103" s="10"/>
      <c r="AZ103" s="242"/>
      <c r="BA103" s="10"/>
      <c r="BB103" s="242"/>
      <c r="BC103" s="10"/>
      <c r="BD103" s="245"/>
      <c r="BE103" s="10"/>
      <c r="BF103" s="242"/>
      <c r="BG103" s="10"/>
      <c r="BH103" s="245"/>
      <c r="BI103" s="10"/>
      <c r="BJ103" s="242"/>
      <c r="BK103" s="10"/>
      <c r="BL103" s="245"/>
      <c r="BM103" s="10"/>
      <c r="BN103" s="245"/>
      <c r="BO103" s="10"/>
      <c r="BP103" s="11"/>
      <c r="BQ103" s="10"/>
      <c r="BR103" s="245"/>
      <c r="BS103" s="10"/>
      <c r="BT103" s="11"/>
      <c r="BU103" s="10"/>
      <c r="BV103" s="245"/>
      <c r="BW103" s="10"/>
      <c r="BX103" s="11"/>
      <c r="BY103" s="10"/>
      <c r="BZ103" s="11"/>
      <c r="CA103" s="10"/>
      <c r="CB103" s="11"/>
      <c r="CC103" s="10"/>
      <c r="CD103" s="11"/>
      <c r="CE103" s="10"/>
      <c r="CF103" s="11"/>
      <c r="CH103" s="92"/>
      <c r="CI103" s="41">
        <f t="shared" si="19"/>
        <v>0</v>
      </c>
      <c r="CJ103">
        <f t="shared" si="17"/>
        <v>0</v>
      </c>
      <c r="CK103" t="e">
        <f t="shared" si="21"/>
        <v>#DIV/0!</v>
      </c>
      <c r="CL103">
        <f>+K103</f>
        <v>0</v>
      </c>
    </row>
    <row r="104" spans="1:90" x14ac:dyDescent="0.25">
      <c r="A104">
        <v>25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E104" s="10"/>
      <c r="AF104" s="32"/>
      <c r="AG104" s="10"/>
      <c r="AH104" s="32"/>
      <c r="AI104" s="10"/>
      <c r="AJ104" s="32"/>
      <c r="AK104" s="10"/>
      <c r="AL104" s="32"/>
      <c r="AM104" s="10"/>
      <c r="AN104" s="32"/>
      <c r="AO104" s="10"/>
      <c r="AP104" s="32"/>
      <c r="AQ104" s="10"/>
      <c r="AR104" s="32"/>
      <c r="AS104" s="10"/>
      <c r="AT104" s="32"/>
      <c r="AU104" s="10"/>
      <c r="AV104" s="242"/>
      <c r="AW104" s="10"/>
      <c r="AX104" s="32"/>
      <c r="AY104" s="10"/>
      <c r="AZ104" s="242"/>
      <c r="BA104" s="10"/>
      <c r="BB104" s="242"/>
      <c r="BC104" s="10"/>
      <c r="BD104" s="245"/>
      <c r="BE104" s="10"/>
      <c r="BF104" s="242"/>
      <c r="BG104" s="10"/>
      <c r="BH104" s="245"/>
      <c r="BI104" s="10"/>
      <c r="BJ104" s="242"/>
      <c r="BK104" s="10"/>
      <c r="BL104" s="245"/>
      <c r="BM104" s="10"/>
      <c r="BN104" s="245"/>
      <c r="BO104" s="10"/>
      <c r="BP104" s="11"/>
      <c r="BQ104" s="10"/>
      <c r="BR104" s="245"/>
      <c r="BS104" s="10"/>
      <c r="BT104" s="11"/>
      <c r="BU104" s="10"/>
      <c r="BV104" s="245"/>
      <c r="BW104" s="10"/>
      <c r="BX104" s="11"/>
      <c r="BY104" s="10"/>
      <c r="BZ104" s="11"/>
      <c r="CA104" s="10"/>
      <c r="CB104" s="11"/>
      <c r="CC104" s="10"/>
      <c r="CD104" s="11"/>
      <c r="CE104" s="10"/>
      <c r="CF104" s="11"/>
      <c r="CH104" s="92"/>
      <c r="CI104" s="41">
        <f t="shared" si="19"/>
        <v>0</v>
      </c>
      <c r="CJ104">
        <f t="shared" si="17"/>
        <v>0</v>
      </c>
      <c r="CK104" t="e">
        <f t="shared" si="21"/>
        <v>#DIV/0!</v>
      </c>
      <c r="CL104">
        <f>+K104</f>
        <v>0</v>
      </c>
    </row>
    <row r="105" spans="1:90" x14ac:dyDescent="0.25">
      <c r="A105">
        <v>26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251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E105" s="10"/>
      <c r="AF105" s="32"/>
      <c r="AG105" s="10"/>
      <c r="AH105" s="32"/>
      <c r="AI105" s="10"/>
      <c r="AJ105" s="32"/>
      <c r="AK105" s="10"/>
      <c r="AL105" s="32"/>
      <c r="AM105" s="10"/>
      <c r="AN105" s="32"/>
      <c r="AO105" s="10"/>
      <c r="AP105" s="32"/>
      <c r="AQ105" s="10"/>
      <c r="AR105" s="32"/>
      <c r="AS105" s="10"/>
      <c r="AT105" s="32"/>
      <c r="AU105" s="10"/>
      <c r="AV105" s="242"/>
      <c r="AW105" s="10"/>
      <c r="AX105" s="32"/>
      <c r="AY105" s="10"/>
      <c r="AZ105" s="242"/>
      <c r="BA105" s="10"/>
      <c r="BB105" s="242"/>
      <c r="BC105" s="10"/>
      <c r="BD105" s="245"/>
      <c r="BE105" s="10"/>
      <c r="BF105" s="242"/>
      <c r="BG105" s="10"/>
      <c r="BH105" s="245"/>
      <c r="BI105" s="10"/>
      <c r="BJ105" s="242"/>
      <c r="BK105" s="10"/>
      <c r="BL105" s="245"/>
      <c r="BM105" s="10"/>
      <c r="BN105" s="245"/>
      <c r="BO105" s="10"/>
      <c r="BP105" s="11"/>
      <c r="BQ105" s="10"/>
      <c r="BR105" s="245"/>
      <c r="BS105" s="10"/>
      <c r="BT105" s="11"/>
      <c r="BU105" s="10"/>
      <c r="BV105" s="245"/>
      <c r="BW105" s="10"/>
      <c r="BX105" s="11"/>
      <c r="BY105" s="10"/>
      <c r="BZ105" s="11"/>
      <c r="CA105" s="10"/>
      <c r="CB105" s="11"/>
      <c r="CC105" s="10"/>
      <c r="CD105" s="11"/>
      <c r="CE105" s="10"/>
      <c r="CF105" s="11"/>
      <c r="CH105" s="92"/>
      <c r="CI105" s="41">
        <f t="shared" si="19"/>
        <v>0</v>
      </c>
      <c r="CJ105">
        <f t="shared" si="17"/>
        <v>0</v>
      </c>
      <c r="CK105" t="e">
        <f t="shared" si="21"/>
        <v>#DIV/0!</v>
      </c>
      <c r="CL105">
        <f>+K105*2</f>
        <v>0</v>
      </c>
    </row>
    <row r="106" spans="1:90" x14ac:dyDescent="0.25">
      <c r="A106">
        <v>27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E106" s="10"/>
      <c r="AF106" s="32"/>
      <c r="AG106" s="10"/>
      <c r="AH106" s="32"/>
      <c r="AI106" s="10"/>
      <c r="AJ106" s="32"/>
      <c r="AK106" s="10"/>
      <c r="AL106" s="32"/>
      <c r="AM106" s="10"/>
      <c r="AN106" s="32"/>
      <c r="AO106" s="10"/>
      <c r="AP106" s="32"/>
      <c r="AQ106" s="10"/>
      <c r="AR106" s="32"/>
      <c r="AS106" s="10"/>
      <c r="AT106" s="32"/>
      <c r="AU106" s="10"/>
      <c r="AV106" s="242"/>
      <c r="AW106" s="10"/>
      <c r="AX106" s="32"/>
      <c r="AY106" s="10"/>
      <c r="AZ106" s="242"/>
      <c r="BA106" s="10"/>
      <c r="BB106" s="242"/>
      <c r="BC106" s="10"/>
      <c r="BD106" s="245"/>
      <c r="BE106" s="10"/>
      <c r="BF106" s="242"/>
      <c r="BG106" s="10"/>
      <c r="BH106" s="245"/>
      <c r="BI106" s="10"/>
      <c r="BJ106" s="242"/>
      <c r="BK106" s="10"/>
      <c r="BL106" s="245"/>
      <c r="BM106" s="10"/>
      <c r="BN106" s="245"/>
      <c r="BO106" s="10"/>
      <c r="BP106" s="11"/>
      <c r="BQ106" s="10"/>
      <c r="BR106" s="245"/>
      <c r="BS106" s="10"/>
      <c r="BT106" s="11"/>
      <c r="BU106" s="10"/>
      <c r="BV106" s="245"/>
      <c r="BW106" s="10"/>
      <c r="BX106" s="11"/>
      <c r="BY106" s="10"/>
      <c r="BZ106" s="11"/>
      <c r="CA106" s="10"/>
      <c r="CB106" s="11"/>
      <c r="CC106" s="10"/>
      <c r="CD106" s="11"/>
      <c r="CE106" s="10"/>
      <c r="CF106" s="11"/>
      <c r="CH106" s="92"/>
      <c r="CI106" s="41">
        <f t="shared" si="19"/>
        <v>0</v>
      </c>
      <c r="CJ106">
        <f t="shared" si="17"/>
        <v>0</v>
      </c>
      <c r="CK106" t="e">
        <f t="shared" si="21"/>
        <v>#DIV/0!</v>
      </c>
      <c r="CL106">
        <f>+K106</f>
        <v>0</v>
      </c>
    </row>
    <row r="107" spans="1:90" x14ac:dyDescent="0.25">
      <c r="A107">
        <v>28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E107" s="10"/>
      <c r="AF107" s="32"/>
      <c r="AG107" s="10"/>
      <c r="AH107" s="32"/>
      <c r="AI107" s="10"/>
      <c r="AJ107" s="32"/>
      <c r="AK107" s="10"/>
      <c r="AL107" s="32"/>
      <c r="AM107" s="10"/>
      <c r="AN107" s="32"/>
      <c r="AO107" s="10"/>
      <c r="AP107" s="32"/>
      <c r="AQ107" s="10"/>
      <c r="AR107" s="32"/>
      <c r="AS107" s="10"/>
      <c r="AT107" s="32"/>
      <c r="AU107" s="10"/>
      <c r="AV107" s="242"/>
      <c r="AW107" s="10"/>
      <c r="AX107" s="32"/>
      <c r="AY107" s="10"/>
      <c r="AZ107" s="242"/>
      <c r="BA107" s="10"/>
      <c r="BB107" s="242"/>
      <c r="BC107" s="10"/>
      <c r="BD107" s="245"/>
      <c r="BE107" s="10"/>
      <c r="BF107" s="242"/>
      <c r="BG107" s="10"/>
      <c r="BH107" s="245"/>
      <c r="BI107" s="10"/>
      <c r="BJ107" s="242"/>
      <c r="BK107" s="10"/>
      <c r="BL107" s="245"/>
      <c r="BM107" s="10"/>
      <c r="BN107" s="245"/>
      <c r="BO107" s="10"/>
      <c r="BP107" s="11"/>
      <c r="BQ107" s="10"/>
      <c r="BR107" s="245"/>
      <c r="BS107" s="10"/>
      <c r="BT107" s="11"/>
      <c r="BU107" s="10"/>
      <c r="BV107" s="245"/>
      <c r="BW107" s="10"/>
      <c r="BX107" s="11"/>
      <c r="BY107" s="10"/>
      <c r="BZ107" s="11"/>
      <c r="CA107" s="10"/>
      <c r="CB107" s="11"/>
      <c r="CC107" s="10"/>
      <c r="CD107" s="11"/>
      <c r="CE107" s="10"/>
      <c r="CF107" s="11"/>
      <c r="CH107" s="92"/>
      <c r="CI107" s="41">
        <f t="shared" si="19"/>
        <v>0</v>
      </c>
      <c r="CJ107">
        <f t="shared" si="17"/>
        <v>0</v>
      </c>
      <c r="CK107" t="e">
        <f t="shared" si="21"/>
        <v>#DIV/0!</v>
      </c>
      <c r="CL107">
        <f>+K107</f>
        <v>0</v>
      </c>
    </row>
    <row r="108" spans="1:90" x14ac:dyDescent="0.25">
      <c r="A108">
        <v>29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251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E108" s="10"/>
      <c r="AF108" s="32"/>
      <c r="AG108" s="10"/>
      <c r="AH108" s="32"/>
      <c r="AI108" s="10"/>
      <c r="AJ108" s="32"/>
      <c r="AK108" s="10"/>
      <c r="AL108" s="32"/>
      <c r="AM108" s="10"/>
      <c r="AN108" s="32"/>
      <c r="AO108" s="10"/>
      <c r="AP108" s="32"/>
      <c r="AQ108" s="10"/>
      <c r="AR108" s="32"/>
      <c r="AS108" s="10"/>
      <c r="AT108" s="32"/>
      <c r="AU108" s="10"/>
      <c r="AV108" s="242"/>
      <c r="AW108" s="10"/>
      <c r="AX108" s="32"/>
      <c r="AY108" s="10"/>
      <c r="AZ108" s="242"/>
      <c r="BA108" s="10"/>
      <c r="BB108" s="242"/>
      <c r="BC108" s="10"/>
      <c r="BD108" s="245"/>
      <c r="BE108" s="10"/>
      <c r="BF108" s="242"/>
      <c r="BG108" s="10"/>
      <c r="BH108" s="245"/>
      <c r="BI108" s="10"/>
      <c r="BJ108" s="242"/>
      <c r="BK108" s="10"/>
      <c r="BL108" s="245"/>
      <c r="BM108" s="10"/>
      <c r="BN108" s="245"/>
      <c r="BO108" s="10"/>
      <c r="BP108" s="11"/>
      <c r="BQ108" s="10"/>
      <c r="BR108" s="245"/>
      <c r="BS108" s="10"/>
      <c r="BT108" s="11"/>
      <c r="BU108" s="10"/>
      <c r="BV108" s="245"/>
      <c r="BW108" s="10"/>
      <c r="BX108" s="11"/>
      <c r="BY108" s="10"/>
      <c r="BZ108" s="11"/>
      <c r="CA108" s="10"/>
      <c r="CB108" s="11"/>
      <c r="CC108" s="10"/>
      <c r="CD108" s="11"/>
      <c r="CE108" s="10"/>
      <c r="CF108" s="11"/>
      <c r="CH108" s="92"/>
      <c r="CI108" s="41">
        <f t="shared" si="19"/>
        <v>0</v>
      </c>
      <c r="CJ108">
        <f t="shared" si="17"/>
        <v>0</v>
      </c>
      <c r="CK108" t="e">
        <f t="shared" si="21"/>
        <v>#DIV/0!</v>
      </c>
      <c r="CL108">
        <f>+K108*2</f>
        <v>0</v>
      </c>
    </row>
    <row r="109" spans="1:90" x14ac:dyDescent="0.25">
      <c r="A109">
        <v>30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251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E109" s="10"/>
      <c r="AF109" s="32"/>
      <c r="AG109" s="10"/>
      <c r="AH109" s="32"/>
      <c r="AI109" s="10"/>
      <c r="AJ109" s="32"/>
      <c r="AK109" s="10"/>
      <c r="AL109" s="32"/>
      <c r="AM109" s="10"/>
      <c r="AN109" s="32"/>
      <c r="AO109" s="10"/>
      <c r="AP109" s="32"/>
      <c r="AQ109" s="10"/>
      <c r="AR109" s="32"/>
      <c r="AS109" s="10"/>
      <c r="AT109" s="32"/>
      <c r="AU109" s="10"/>
      <c r="AV109" s="242"/>
      <c r="AW109" s="10"/>
      <c r="AX109" s="32"/>
      <c r="AY109" s="10"/>
      <c r="AZ109" s="242"/>
      <c r="BA109" s="10"/>
      <c r="BB109" s="242"/>
      <c r="BC109" s="10"/>
      <c r="BD109" s="245"/>
      <c r="BE109" s="10"/>
      <c r="BF109" s="242"/>
      <c r="BG109" s="10"/>
      <c r="BH109" s="245"/>
      <c r="BI109" s="10"/>
      <c r="BJ109" s="242"/>
      <c r="BK109" s="10"/>
      <c r="BL109" s="245"/>
      <c r="BM109" s="10"/>
      <c r="BN109" s="245"/>
      <c r="BO109" s="10"/>
      <c r="BP109" s="11"/>
      <c r="BQ109" s="10"/>
      <c r="BR109" s="245"/>
      <c r="BS109" s="10"/>
      <c r="BT109" s="11"/>
      <c r="BU109" s="10"/>
      <c r="BV109" s="245"/>
      <c r="BW109" s="10"/>
      <c r="BX109" s="11"/>
      <c r="BY109" s="10"/>
      <c r="BZ109" s="11"/>
      <c r="CA109" s="10"/>
      <c r="CB109" s="11"/>
      <c r="CC109" s="10"/>
      <c r="CD109" s="11"/>
      <c r="CE109" s="10"/>
      <c r="CF109" s="11"/>
      <c r="CG109" s="28"/>
      <c r="CH109" s="92"/>
      <c r="CI109" s="41">
        <f t="shared" si="19"/>
        <v>0</v>
      </c>
      <c r="CJ109">
        <f t="shared" ref="CJ109:CJ126" si="22">COUNT(C109:CF109)/2</f>
        <v>0</v>
      </c>
      <c r="CK109" t="e">
        <f t="shared" ref="CK109:CK118" si="23">+CI109/CJ109</f>
        <v>#DIV/0!</v>
      </c>
      <c r="CL109">
        <f>+K109*2</f>
        <v>0</v>
      </c>
    </row>
    <row r="110" spans="1:90" x14ac:dyDescent="0.25">
      <c r="A110">
        <v>31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E110" s="10"/>
      <c r="AF110" s="32"/>
      <c r="AG110" s="10"/>
      <c r="AH110" s="32"/>
      <c r="AI110" s="10"/>
      <c r="AJ110" s="32"/>
      <c r="AK110" s="10"/>
      <c r="AL110" s="32"/>
      <c r="AM110" s="10"/>
      <c r="AN110" s="32"/>
      <c r="AO110" s="10"/>
      <c r="AP110" s="32"/>
      <c r="AQ110" s="10"/>
      <c r="AR110" s="32"/>
      <c r="AS110" s="10"/>
      <c r="AT110" s="32"/>
      <c r="AU110" s="10"/>
      <c r="AV110" s="242"/>
      <c r="AW110" s="10"/>
      <c r="AX110" s="32"/>
      <c r="AY110" s="10"/>
      <c r="AZ110" s="242"/>
      <c r="BA110" s="10"/>
      <c r="BB110" s="242"/>
      <c r="BC110" s="10"/>
      <c r="BD110" s="245"/>
      <c r="BE110" s="10"/>
      <c r="BF110" s="242"/>
      <c r="BG110" s="10"/>
      <c r="BH110" s="245"/>
      <c r="BI110" s="10"/>
      <c r="BJ110" s="242"/>
      <c r="BK110" s="10"/>
      <c r="BL110" s="245"/>
      <c r="BM110" s="10"/>
      <c r="BN110" s="245"/>
      <c r="BO110" s="10"/>
      <c r="BP110" s="11"/>
      <c r="BQ110" s="10"/>
      <c r="BR110" s="245"/>
      <c r="BS110" s="10"/>
      <c r="BT110" s="11"/>
      <c r="BU110" s="10"/>
      <c r="BV110" s="245"/>
      <c r="BW110" s="10"/>
      <c r="BX110" s="11"/>
      <c r="BY110" s="10"/>
      <c r="BZ110" s="11"/>
      <c r="CA110" s="10"/>
      <c r="CB110" s="11"/>
      <c r="CC110" s="10"/>
      <c r="CD110" s="11"/>
      <c r="CE110" s="10"/>
      <c r="CF110" s="11"/>
      <c r="CG110" s="28"/>
      <c r="CH110" s="92"/>
      <c r="CI110" s="41">
        <f t="shared" si="19"/>
        <v>0</v>
      </c>
      <c r="CJ110">
        <f t="shared" si="22"/>
        <v>0</v>
      </c>
      <c r="CK110" t="e">
        <f t="shared" si="23"/>
        <v>#DIV/0!</v>
      </c>
      <c r="CL110">
        <f>+K110</f>
        <v>0</v>
      </c>
    </row>
    <row r="111" spans="1:90" x14ac:dyDescent="0.25">
      <c r="A111">
        <v>32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251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E111" s="10"/>
      <c r="AF111" s="32"/>
      <c r="AG111" s="10"/>
      <c r="AH111" s="32"/>
      <c r="AI111" s="10"/>
      <c r="AJ111" s="32"/>
      <c r="AK111" s="10"/>
      <c r="AL111" s="32"/>
      <c r="AM111" s="10"/>
      <c r="AN111" s="32"/>
      <c r="AO111" s="10"/>
      <c r="AP111" s="32"/>
      <c r="AQ111" s="10"/>
      <c r="AR111" s="32"/>
      <c r="AS111" s="10"/>
      <c r="AT111" s="32"/>
      <c r="AU111" s="10"/>
      <c r="AV111" s="242"/>
      <c r="AW111" s="10"/>
      <c r="AX111" s="32"/>
      <c r="AY111" s="10"/>
      <c r="AZ111" s="242"/>
      <c r="BA111" s="10"/>
      <c r="BB111" s="242"/>
      <c r="BC111" s="10"/>
      <c r="BD111" s="245"/>
      <c r="BE111" s="10"/>
      <c r="BF111" s="242"/>
      <c r="BG111" s="10"/>
      <c r="BH111" s="245"/>
      <c r="BI111" s="10"/>
      <c r="BJ111" s="242"/>
      <c r="BK111" s="10"/>
      <c r="BL111" s="245"/>
      <c r="BM111" s="10"/>
      <c r="BN111" s="245"/>
      <c r="BO111" s="10"/>
      <c r="BP111" s="11"/>
      <c r="BQ111" s="10"/>
      <c r="BR111" s="245"/>
      <c r="BS111" s="10"/>
      <c r="BT111" s="11"/>
      <c r="BU111" s="10"/>
      <c r="BV111" s="245"/>
      <c r="BW111" s="10"/>
      <c r="BX111" s="11"/>
      <c r="BY111" s="10"/>
      <c r="BZ111" s="11"/>
      <c r="CA111" s="10"/>
      <c r="CB111" s="11"/>
      <c r="CC111" s="10"/>
      <c r="CD111" s="11"/>
      <c r="CE111" s="10"/>
      <c r="CF111" s="11"/>
      <c r="CG111" s="28"/>
      <c r="CH111" s="92"/>
      <c r="CI111" s="41">
        <f t="shared" si="19"/>
        <v>0</v>
      </c>
      <c r="CJ111">
        <f t="shared" si="22"/>
        <v>0</v>
      </c>
      <c r="CK111" t="e">
        <f t="shared" si="23"/>
        <v>#DIV/0!</v>
      </c>
      <c r="CL111">
        <f>+K111*2</f>
        <v>0</v>
      </c>
    </row>
    <row r="112" spans="1:90" x14ac:dyDescent="0.25">
      <c r="A112">
        <v>33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E112" s="10"/>
      <c r="AF112" s="32"/>
      <c r="AG112" s="10"/>
      <c r="AH112" s="32"/>
      <c r="AI112" s="10"/>
      <c r="AJ112" s="32"/>
      <c r="AK112" s="10"/>
      <c r="AL112" s="32"/>
      <c r="AM112" s="10"/>
      <c r="AN112" s="32"/>
      <c r="AO112" s="10"/>
      <c r="AP112" s="32"/>
      <c r="AQ112" s="10"/>
      <c r="AR112" s="32"/>
      <c r="AS112" s="10"/>
      <c r="AT112" s="32"/>
      <c r="AU112" s="10"/>
      <c r="AV112" s="242"/>
      <c r="AW112" s="10"/>
      <c r="AX112" s="32"/>
      <c r="AY112" s="10"/>
      <c r="AZ112" s="242"/>
      <c r="BA112" s="10"/>
      <c r="BB112" s="242"/>
      <c r="BC112" s="10"/>
      <c r="BD112" s="245"/>
      <c r="BE112" s="10"/>
      <c r="BF112" s="242"/>
      <c r="BG112" s="10"/>
      <c r="BH112" s="245"/>
      <c r="BI112" s="10"/>
      <c r="BJ112" s="242"/>
      <c r="BK112" s="10"/>
      <c r="BL112" s="245"/>
      <c r="BM112" s="10"/>
      <c r="BN112" s="245"/>
      <c r="BO112" s="10"/>
      <c r="BP112" s="11"/>
      <c r="BQ112" s="10"/>
      <c r="BR112" s="245"/>
      <c r="BS112" s="10"/>
      <c r="BT112" s="11"/>
      <c r="BU112" s="10"/>
      <c r="BV112" s="245"/>
      <c r="BW112" s="10"/>
      <c r="BX112" s="11"/>
      <c r="BY112" s="10"/>
      <c r="BZ112" s="11"/>
      <c r="CA112" s="10"/>
      <c r="CB112" s="11"/>
      <c r="CC112" s="10"/>
      <c r="CD112" s="11"/>
      <c r="CE112" s="10"/>
      <c r="CF112" s="11"/>
      <c r="CG112" s="28"/>
      <c r="CH112" s="92"/>
      <c r="CI112" s="41">
        <f t="shared" si="19"/>
        <v>0</v>
      </c>
      <c r="CJ112">
        <f t="shared" si="22"/>
        <v>0</v>
      </c>
      <c r="CK112" t="e">
        <f t="shared" si="23"/>
        <v>#DIV/0!</v>
      </c>
      <c r="CL112">
        <f>+K112</f>
        <v>0</v>
      </c>
    </row>
    <row r="113" spans="1:90" x14ac:dyDescent="0.25">
      <c r="A113">
        <v>34</v>
      </c>
      <c r="B113" s="6"/>
      <c r="C113" s="10"/>
      <c r="D113" s="32"/>
      <c r="E113" s="10"/>
      <c r="F113" s="32"/>
      <c r="G113" s="10"/>
      <c r="H113" s="32"/>
      <c r="I113" s="10"/>
      <c r="J113" s="32"/>
      <c r="K113" s="10"/>
      <c r="L113" s="251"/>
      <c r="M113" s="10"/>
      <c r="N113" s="32"/>
      <c r="O113" s="10"/>
      <c r="P113" s="32"/>
      <c r="Q113" s="10"/>
      <c r="R113" s="32"/>
      <c r="S113" s="10"/>
      <c r="T113" s="32"/>
      <c r="U113" s="10"/>
      <c r="V113" s="32"/>
      <c r="W113" s="10"/>
      <c r="X113" s="32"/>
      <c r="Y113" s="10"/>
      <c r="Z113" s="32"/>
      <c r="AA113" s="10"/>
      <c r="AB113" s="32"/>
      <c r="AC113" s="10"/>
      <c r="AD113" s="32"/>
      <c r="AE113" s="10"/>
      <c r="AF113" s="32"/>
      <c r="AG113" s="10"/>
      <c r="AH113" s="32"/>
      <c r="AI113" s="10"/>
      <c r="AJ113" s="32"/>
      <c r="AK113" s="10"/>
      <c r="AL113" s="32"/>
      <c r="AM113" s="10"/>
      <c r="AN113" s="32"/>
      <c r="AO113" s="10"/>
      <c r="AP113" s="32"/>
      <c r="AQ113" s="10"/>
      <c r="AR113" s="32"/>
      <c r="AS113" s="10"/>
      <c r="AT113" s="32"/>
      <c r="AU113" s="10"/>
      <c r="AV113" s="242"/>
      <c r="AW113" s="10"/>
      <c r="AX113" s="32"/>
      <c r="AY113" s="10"/>
      <c r="AZ113" s="242"/>
      <c r="BA113" s="10"/>
      <c r="BB113" s="242"/>
      <c r="BC113" s="10"/>
      <c r="BD113" s="245"/>
      <c r="BE113" s="10"/>
      <c r="BF113" s="242"/>
      <c r="BG113" s="10"/>
      <c r="BH113" s="245"/>
      <c r="BI113" s="10"/>
      <c r="BJ113" s="242"/>
      <c r="BK113" s="10"/>
      <c r="BL113" s="245"/>
      <c r="BM113" s="10"/>
      <c r="BN113" s="245"/>
      <c r="BO113" s="10"/>
      <c r="BP113" s="11"/>
      <c r="BQ113" s="10"/>
      <c r="BR113" s="245"/>
      <c r="BS113" s="10"/>
      <c r="BT113" s="11"/>
      <c r="BU113" s="10"/>
      <c r="BV113" s="245"/>
      <c r="BW113" s="10"/>
      <c r="BX113" s="11"/>
      <c r="BY113" s="10"/>
      <c r="BZ113" s="11"/>
      <c r="CA113" s="10"/>
      <c r="CB113" s="11"/>
      <c r="CC113" s="10"/>
      <c r="CD113" s="11"/>
      <c r="CE113" s="10"/>
      <c r="CF113" s="11"/>
      <c r="CG113" s="28"/>
      <c r="CH113" s="41"/>
      <c r="CI113" s="41">
        <f t="shared" si="19"/>
        <v>0</v>
      </c>
      <c r="CJ113">
        <f t="shared" si="22"/>
        <v>0</v>
      </c>
      <c r="CK113" t="e">
        <f t="shared" si="23"/>
        <v>#DIV/0!</v>
      </c>
      <c r="CL113">
        <f t="shared" ref="CL113:CL118" si="24">+K113*2</f>
        <v>0</v>
      </c>
    </row>
    <row r="114" spans="1:90" x14ac:dyDescent="0.25">
      <c r="A114">
        <v>35</v>
      </c>
      <c r="B114" s="6"/>
      <c r="C114" s="10"/>
      <c r="D114" s="32"/>
      <c r="E114" s="10"/>
      <c r="F114" s="32"/>
      <c r="G114" s="10"/>
      <c r="H114" s="32"/>
      <c r="I114" s="10"/>
      <c r="J114" s="32"/>
      <c r="K114" s="10"/>
      <c r="L114" s="251"/>
      <c r="M114" s="10"/>
      <c r="N114" s="32"/>
      <c r="O114" s="10"/>
      <c r="P114" s="32"/>
      <c r="Q114" s="10"/>
      <c r="R114" s="32"/>
      <c r="S114" s="10"/>
      <c r="T114" s="32"/>
      <c r="U114" s="10"/>
      <c r="V114" s="32"/>
      <c r="W114" s="10"/>
      <c r="X114" s="32"/>
      <c r="Y114" s="10"/>
      <c r="Z114" s="32"/>
      <c r="AA114" s="10"/>
      <c r="AB114" s="32"/>
      <c r="AC114" s="10"/>
      <c r="AD114" s="32"/>
      <c r="AE114" s="10"/>
      <c r="AF114" s="32"/>
      <c r="AG114" s="10"/>
      <c r="AH114" s="32"/>
      <c r="AI114" s="10"/>
      <c r="AJ114" s="32"/>
      <c r="AK114" s="10"/>
      <c r="AL114" s="32"/>
      <c r="AM114" s="10"/>
      <c r="AN114" s="32"/>
      <c r="AO114" s="10"/>
      <c r="AP114" s="32"/>
      <c r="AQ114" s="10"/>
      <c r="AR114" s="32"/>
      <c r="AS114" s="10"/>
      <c r="AT114" s="32"/>
      <c r="AU114" s="10"/>
      <c r="AV114" s="242"/>
      <c r="AW114" s="10"/>
      <c r="AX114" s="32"/>
      <c r="AY114" s="10"/>
      <c r="AZ114" s="242"/>
      <c r="BA114" s="10"/>
      <c r="BB114" s="242"/>
      <c r="BC114" s="10"/>
      <c r="BD114" s="245"/>
      <c r="BE114" s="10"/>
      <c r="BF114" s="242"/>
      <c r="BG114" s="10"/>
      <c r="BH114" s="245"/>
      <c r="BI114" s="10"/>
      <c r="BJ114" s="242"/>
      <c r="BK114" s="10"/>
      <c r="BL114" s="245"/>
      <c r="BM114" s="10"/>
      <c r="BN114" s="245"/>
      <c r="BO114" s="10"/>
      <c r="BP114" s="11"/>
      <c r="BQ114" s="10"/>
      <c r="BR114" s="245"/>
      <c r="BS114" s="10"/>
      <c r="BT114" s="11"/>
      <c r="BU114" s="10"/>
      <c r="BV114" s="245"/>
      <c r="BW114" s="10"/>
      <c r="BX114" s="11"/>
      <c r="BY114" s="10"/>
      <c r="BZ114" s="11"/>
      <c r="CA114" s="10"/>
      <c r="CB114" s="11"/>
      <c r="CC114" s="10"/>
      <c r="CD114" s="11"/>
      <c r="CE114" s="10"/>
      <c r="CF114" s="11"/>
      <c r="CG114" s="28"/>
      <c r="CH114" s="41"/>
      <c r="CI114" s="41">
        <f t="shared" si="19"/>
        <v>0</v>
      </c>
      <c r="CJ114">
        <f t="shared" si="22"/>
        <v>0</v>
      </c>
      <c r="CK114" t="e">
        <f t="shared" si="23"/>
        <v>#DIV/0!</v>
      </c>
      <c r="CL114">
        <f t="shared" si="24"/>
        <v>0</v>
      </c>
    </row>
    <row r="115" spans="1:90" x14ac:dyDescent="0.25">
      <c r="A115">
        <v>36</v>
      </c>
      <c r="B115" s="6"/>
      <c r="C115" s="10"/>
      <c r="D115" s="32"/>
      <c r="E115" s="10"/>
      <c r="F115" s="32"/>
      <c r="G115" s="10"/>
      <c r="H115" s="32"/>
      <c r="I115" s="10"/>
      <c r="J115" s="32"/>
      <c r="K115" s="10"/>
      <c r="L115" s="251"/>
      <c r="M115" s="10"/>
      <c r="N115" s="32"/>
      <c r="O115" s="10"/>
      <c r="P115" s="32"/>
      <c r="Q115" s="10"/>
      <c r="R115" s="32"/>
      <c r="S115" s="10"/>
      <c r="T115" s="3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E115" s="10"/>
      <c r="AF115" s="32"/>
      <c r="AG115" s="10"/>
      <c r="AH115" s="32"/>
      <c r="AI115" s="10"/>
      <c r="AJ115" s="32"/>
      <c r="AK115" s="10"/>
      <c r="AL115" s="32"/>
      <c r="AM115" s="10"/>
      <c r="AN115" s="32"/>
      <c r="AO115" s="10"/>
      <c r="AP115" s="32"/>
      <c r="AQ115" s="10"/>
      <c r="AR115" s="32"/>
      <c r="AS115" s="10"/>
      <c r="AT115" s="32"/>
      <c r="AU115" s="10"/>
      <c r="AV115" s="242"/>
      <c r="AW115" s="10"/>
      <c r="AX115" s="32"/>
      <c r="AY115" s="10"/>
      <c r="AZ115" s="242"/>
      <c r="BA115" s="10"/>
      <c r="BB115" s="242"/>
      <c r="BC115" s="10"/>
      <c r="BD115" s="245"/>
      <c r="BE115" s="10"/>
      <c r="BF115" s="242"/>
      <c r="BG115" s="10"/>
      <c r="BH115" s="245"/>
      <c r="BI115" s="10"/>
      <c r="BJ115" s="242"/>
      <c r="BK115" s="10"/>
      <c r="BL115" s="245"/>
      <c r="BM115" s="10"/>
      <c r="BN115" s="245"/>
      <c r="BO115" s="10"/>
      <c r="BP115" s="11"/>
      <c r="BQ115" s="10"/>
      <c r="BR115" s="245"/>
      <c r="BS115" s="10"/>
      <c r="BT115" s="11"/>
      <c r="BU115" s="10"/>
      <c r="BV115" s="245"/>
      <c r="BW115" s="10"/>
      <c r="BX115" s="11"/>
      <c r="BY115" s="10"/>
      <c r="BZ115" s="11"/>
      <c r="CA115" s="10"/>
      <c r="CB115" s="11"/>
      <c r="CC115" s="10"/>
      <c r="CD115" s="11"/>
      <c r="CE115" s="10"/>
      <c r="CF115" s="11"/>
      <c r="CG115" s="28"/>
      <c r="CH115" s="41"/>
      <c r="CI115" s="41">
        <f t="shared" si="19"/>
        <v>0</v>
      </c>
      <c r="CJ115">
        <f t="shared" si="22"/>
        <v>0</v>
      </c>
      <c r="CK115" t="e">
        <f t="shared" si="23"/>
        <v>#DIV/0!</v>
      </c>
      <c r="CL115">
        <f t="shared" si="24"/>
        <v>0</v>
      </c>
    </row>
    <row r="116" spans="1:90" x14ac:dyDescent="0.25">
      <c r="A116">
        <v>37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251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10"/>
      <c r="AF116" s="32"/>
      <c r="AG116" s="10"/>
      <c r="AH116" s="32"/>
      <c r="AI116" s="10"/>
      <c r="AJ116" s="32"/>
      <c r="AK116" s="10"/>
      <c r="AL116" s="32"/>
      <c r="AM116" s="10"/>
      <c r="AN116" s="32"/>
      <c r="AO116" s="10"/>
      <c r="AP116" s="32"/>
      <c r="AQ116" s="10"/>
      <c r="AR116" s="32"/>
      <c r="AS116" s="10"/>
      <c r="AT116" s="32"/>
      <c r="AU116" s="10"/>
      <c r="AV116" s="242"/>
      <c r="AW116" s="10"/>
      <c r="AX116" s="32"/>
      <c r="AY116" s="10"/>
      <c r="AZ116" s="242"/>
      <c r="BA116" s="10"/>
      <c r="BB116" s="242"/>
      <c r="BC116" s="10"/>
      <c r="BD116" s="245"/>
      <c r="BE116" s="10"/>
      <c r="BF116" s="242"/>
      <c r="BG116" s="10"/>
      <c r="BH116" s="245"/>
      <c r="BI116" s="10"/>
      <c r="BJ116" s="242"/>
      <c r="BK116" s="10"/>
      <c r="BL116" s="245"/>
      <c r="BM116" s="10"/>
      <c r="BN116" s="245"/>
      <c r="BO116" s="10"/>
      <c r="BP116" s="11"/>
      <c r="BQ116" s="10"/>
      <c r="BR116" s="245"/>
      <c r="BS116" s="10"/>
      <c r="BT116" s="11"/>
      <c r="BU116" s="10"/>
      <c r="BV116" s="245"/>
      <c r="BW116" s="10"/>
      <c r="BX116" s="11"/>
      <c r="BY116" s="10"/>
      <c r="BZ116" s="11"/>
      <c r="CA116" s="10"/>
      <c r="CB116" s="11"/>
      <c r="CC116" s="10"/>
      <c r="CD116" s="11"/>
      <c r="CE116" s="10"/>
      <c r="CF116" s="11"/>
      <c r="CG116" s="28"/>
      <c r="CH116" s="41"/>
      <c r="CI116" s="41">
        <f t="shared" si="19"/>
        <v>0</v>
      </c>
      <c r="CJ116">
        <f t="shared" si="22"/>
        <v>0</v>
      </c>
      <c r="CK116" t="e">
        <f t="shared" si="23"/>
        <v>#DIV/0!</v>
      </c>
      <c r="CL116">
        <f t="shared" si="24"/>
        <v>0</v>
      </c>
    </row>
    <row r="117" spans="1:90" x14ac:dyDescent="0.25">
      <c r="A117">
        <v>38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251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10"/>
      <c r="AF117" s="32"/>
      <c r="AG117" s="10"/>
      <c r="AH117" s="32"/>
      <c r="AI117" s="10"/>
      <c r="AJ117" s="32"/>
      <c r="AK117" s="10"/>
      <c r="AL117" s="32"/>
      <c r="AM117" s="10"/>
      <c r="AN117" s="32"/>
      <c r="AO117" s="10"/>
      <c r="AP117" s="32"/>
      <c r="AQ117" s="10"/>
      <c r="AR117" s="32"/>
      <c r="AS117" s="10"/>
      <c r="AT117" s="32"/>
      <c r="AU117" s="10"/>
      <c r="AV117" s="242"/>
      <c r="AW117" s="10"/>
      <c r="AX117" s="32"/>
      <c r="AY117" s="10"/>
      <c r="AZ117" s="242"/>
      <c r="BA117" s="10"/>
      <c r="BB117" s="242"/>
      <c r="BC117" s="10"/>
      <c r="BD117" s="245"/>
      <c r="BE117" s="10"/>
      <c r="BF117" s="242"/>
      <c r="BG117" s="10"/>
      <c r="BH117" s="245"/>
      <c r="BI117" s="10"/>
      <c r="BJ117" s="242"/>
      <c r="BK117" s="10"/>
      <c r="BL117" s="245"/>
      <c r="BM117" s="10"/>
      <c r="BN117" s="245"/>
      <c r="BO117" s="10"/>
      <c r="BP117" s="11"/>
      <c r="BQ117" s="10"/>
      <c r="BR117" s="245"/>
      <c r="BS117" s="10"/>
      <c r="BT117" s="11"/>
      <c r="BU117" s="10"/>
      <c r="BV117" s="245"/>
      <c r="BW117" s="10"/>
      <c r="BX117" s="11"/>
      <c r="BY117" s="10"/>
      <c r="BZ117" s="11"/>
      <c r="CA117" s="10"/>
      <c r="CB117" s="11"/>
      <c r="CC117" s="10"/>
      <c r="CD117" s="11"/>
      <c r="CE117" s="10"/>
      <c r="CF117" s="11"/>
      <c r="CH117" s="41"/>
      <c r="CI117" s="41">
        <f t="shared" si="19"/>
        <v>0</v>
      </c>
      <c r="CJ117">
        <f t="shared" si="22"/>
        <v>0</v>
      </c>
      <c r="CK117" t="e">
        <f t="shared" si="23"/>
        <v>#DIV/0!</v>
      </c>
      <c r="CL117">
        <f t="shared" si="24"/>
        <v>0</v>
      </c>
    </row>
    <row r="118" spans="1:90" x14ac:dyDescent="0.25">
      <c r="A118">
        <v>39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251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E118" s="10"/>
      <c r="AF118" s="32"/>
      <c r="AG118" s="10"/>
      <c r="AH118" s="32"/>
      <c r="AI118" s="10"/>
      <c r="AJ118" s="32"/>
      <c r="AK118" s="10"/>
      <c r="AL118" s="32"/>
      <c r="AM118" s="10"/>
      <c r="AN118" s="32"/>
      <c r="AO118" s="10"/>
      <c r="AP118" s="32"/>
      <c r="AQ118" s="10"/>
      <c r="AR118" s="32"/>
      <c r="AS118" s="10"/>
      <c r="AT118" s="32"/>
      <c r="AU118" s="10"/>
      <c r="AV118" s="242"/>
      <c r="AW118" s="10"/>
      <c r="AX118" s="32"/>
      <c r="AY118" s="10"/>
      <c r="AZ118" s="242"/>
      <c r="BA118" s="10"/>
      <c r="BB118" s="242"/>
      <c r="BC118" s="10"/>
      <c r="BD118" s="245"/>
      <c r="BE118" s="10"/>
      <c r="BF118" s="242"/>
      <c r="BG118" s="10"/>
      <c r="BH118" s="245"/>
      <c r="BI118" s="10"/>
      <c r="BJ118" s="242"/>
      <c r="BK118" s="10"/>
      <c r="BL118" s="245"/>
      <c r="BM118" s="10"/>
      <c r="BN118" s="245"/>
      <c r="BO118" s="10"/>
      <c r="BP118" s="11"/>
      <c r="BQ118" s="10"/>
      <c r="BR118" s="245"/>
      <c r="BS118" s="10"/>
      <c r="BT118" s="11"/>
      <c r="BU118" s="10"/>
      <c r="BV118" s="245"/>
      <c r="BW118" s="10"/>
      <c r="BX118" s="11"/>
      <c r="BY118" s="10"/>
      <c r="BZ118" s="11"/>
      <c r="CA118" s="10"/>
      <c r="CB118" s="11"/>
      <c r="CC118" s="10"/>
      <c r="CD118" s="11"/>
      <c r="CE118" s="10"/>
      <c r="CF118" s="11"/>
      <c r="CH118" s="41"/>
      <c r="CI118" s="41">
        <f t="shared" si="19"/>
        <v>0</v>
      </c>
      <c r="CJ118">
        <f t="shared" si="22"/>
        <v>0</v>
      </c>
      <c r="CK118" t="e">
        <f t="shared" si="23"/>
        <v>#DIV/0!</v>
      </c>
      <c r="CL118">
        <f t="shared" si="24"/>
        <v>0</v>
      </c>
    </row>
    <row r="119" spans="1:90" x14ac:dyDescent="0.25">
      <c r="A119">
        <v>40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E119" s="10"/>
      <c r="AF119" s="32"/>
      <c r="AG119" s="10"/>
      <c r="AH119" s="32"/>
      <c r="AI119" s="10"/>
      <c r="AJ119" s="32"/>
      <c r="AK119" s="10"/>
      <c r="AL119" s="32"/>
      <c r="AM119" s="10"/>
      <c r="AN119" s="32"/>
      <c r="AO119" s="10"/>
      <c r="AP119" s="32"/>
      <c r="AQ119" s="10"/>
      <c r="AR119" s="32"/>
      <c r="AS119" s="10"/>
      <c r="AT119" s="32"/>
      <c r="AU119" s="10"/>
      <c r="AV119" s="242"/>
      <c r="AW119" s="10"/>
      <c r="AX119" s="32"/>
      <c r="AY119" s="10"/>
      <c r="AZ119" s="242"/>
      <c r="BA119" s="10"/>
      <c r="BB119" s="242"/>
      <c r="BC119" s="10"/>
      <c r="BD119" s="245"/>
      <c r="BE119" s="10"/>
      <c r="BF119" s="242"/>
      <c r="BG119" s="10"/>
      <c r="BH119" s="245"/>
      <c r="BI119" s="10"/>
      <c r="BJ119" s="242"/>
      <c r="BK119" s="10"/>
      <c r="BL119" s="245"/>
      <c r="BM119" s="10"/>
      <c r="BN119" s="245"/>
      <c r="BO119" s="10"/>
      <c r="BP119" s="11"/>
      <c r="BQ119" s="10"/>
      <c r="BR119" s="245"/>
      <c r="BS119" s="10"/>
      <c r="BT119" s="11"/>
      <c r="BU119" s="10"/>
      <c r="BV119" s="245"/>
      <c r="BW119" s="10"/>
      <c r="BX119" s="11"/>
      <c r="BY119" s="10"/>
      <c r="BZ119" s="11"/>
      <c r="CA119" s="10"/>
      <c r="CB119" s="11"/>
      <c r="CC119" s="10"/>
      <c r="CD119" s="11"/>
      <c r="CE119" s="10"/>
      <c r="CF119" s="11"/>
      <c r="CH119" s="41"/>
      <c r="CI119" s="41">
        <f t="shared" si="19"/>
        <v>0</v>
      </c>
      <c r="CJ119">
        <f t="shared" si="22"/>
        <v>0</v>
      </c>
    </row>
    <row r="120" spans="1:90" x14ac:dyDescent="0.25">
      <c r="A120">
        <v>41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E120" s="10"/>
      <c r="AF120" s="32"/>
      <c r="AG120" s="10"/>
      <c r="AH120" s="32"/>
      <c r="AI120" s="10"/>
      <c r="AJ120" s="32"/>
      <c r="AK120" s="10"/>
      <c r="AL120" s="32"/>
      <c r="AM120" s="10"/>
      <c r="AN120" s="32"/>
      <c r="AO120" s="10"/>
      <c r="AP120" s="32"/>
      <c r="AQ120" s="10"/>
      <c r="AR120" s="32"/>
      <c r="AS120" s="10"/>
      <c r="AT120" s="32"/>
      <c r="AU120" s="10"/>
      <c r="AV120" s="242"/>
      <c r="AW120" s="10"/>
      <c r="AX120" s="32"/>
      <c r="AY120" s="10"/>
      <c r="AZ120" s="242"/>
      <c r="BA120" s="10"/>
      <c r="BB120" s="242"/>
      <c r="BC120" s="10"/>
      <c r="BD120" s="245"/>
      <c r="BE120" s="10"/>
      <c r="BF120" s="242"/>
      <c r="BG120" s="10"/>
      <c r="BH120" s="245"/>
      <c r="BI120" s="10"/>
      <c r="BJ120" s="242"/>
      <c r="BK120" s="10"/>
      <c r="BL120" s="245"/>
      <c r="BM120" s="10"/>
      <c r="BN120" s="245"/>
      <c r="BO120" s="10"/>
      <c r="BP120" s="11"/>
      <c r="BQ120" s="10"/>
      <c r="BR120" s="245"/>
      <c r="BS120" s="10"/>
      <c r="BT120" s="11"/>
      <c r="BU120" s="10"/>
      <c r="BV120" s="245"/>
      <c r="BW120" s="10"/>
      <c r="BX120" s="11"/>
      <c r="BY120" s="10"/>
      <c r="BZ120" s="11"/>
      <c r="CA120" s="10"/>
      <c r="CB120" s="11"/>
      <c r="CC120" s="10"/>
      <c r="CD120" s="11"/>
      <c r="CE120" s="10"/>
      <c r="CF120" s="11"/>
      <c r="CH120" s="41"/>
      <c r="CI120" s="41">
        <f t="shared" si="19"/>
        <v>0</v>
      </c>
      <c r="CJ120">
        <f t="shared" si="22"/>
        <v>0</v>
      </c>
      <c r="CK120" t="e">
        <f>+CI120/CJ120</f>
        <v>#DIV/0!</v>
      </c>
      <c r="CL120">
        <f>+K120</f>
        <v>0</v>
      </c>
    </row>
    <row r="121" spans="1:90" x14ac:dyDescent="0.25">
      <c r="A121">
        <v>42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  <c r="AE121" s="10"/>
      <c r="AF121" s="32"/>
      <c r="AG121" s="10"/>
      <c r="AH121" s="32"/>
      <c r="AI121" s="10"/>
      <c r="AJ121" s="32"/>
      <c r="AK121" s="10"/>
      <c r="AL121" s="32"/>
      <c r="AM121" s="10"/>
      <c r="AN121" s="32"/>
      <c r="AO121" s="10"/>
      <c r="AP121" s="32"/>
      <c r="AQ121" s="10"/>
      <c r="AR121" s="32"/>
      <c r="AS121" s="10"/>
      <c r="AT121" s="32"/>
      <c r="AU121" s="10"/>
      <c r="AV121" s="242"/>
      <c r="AW121" s="10"/>
      <c r="AX121" s="32"/>
      <c r="AY121" s="10"/>
      <c r="AZ121" s="242"/>
      <c r="BA121" s="10"/>
      <c r="BB121" s="242"/>
      <c r="BC121" s="10"/>
      <c r="BD121" s="245"/>
      <c r="BE121" s="10"/>
      <c r="BF121" s="242"/>
      <c r="BG121" s="10"/>
      <c r="BH121" s="245"/>
      <c r="BI121" s="10"/>
      <c r="BJ121" s="242"/>
      <c r="BK121" s="10"/>
      <c r="BL121" s="245"/>
      <c r="BM121" s="10"/>
      <c r="BN121" s="245"/>
      <c r="BO121" s="10"/>
      <c r="BP121" s="11"/>
      <c r="BQ121" s="10"/>
      <c r="BR121" s="245"/>
      <c r="BS121" s="10"/>
      <c r="BT121" s="11"/>
      <c r="BU121" s="10"/>
      <c r="BV121" s="245"/>
      <c r="BW121" s="10"/>
      <c r="BX121" s="11"/>
      <c r="BY121" s="10"/>
      <c r="BZ121" s="11"/>
      <c r="CA121" s="10"/>
      <c r="CB121" s="11"/>
      <c r="CC121" s="10"/>
      <c r="CD121" s="11"/>
      <c r="CE121" s="10"/>
      <c r="CF121" s="11"/>
      <c r="CH121" s="41"/>
      <c r="CI121" s="41">
        <f t="shared" si="19"/>
        <v>0</v>
      </c>
      <c r="CJ121">
        <f t="shared" si="22"/>
        <v>0</v>
      </c>
      <c r="CL121" s="39"/>
    </row>
    <row r="122" spans="1:90" x14ac:dyDescent="0.25">
      <c r="A122">
        <v>43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  <c r="AE122" s="10"/>
      <c r="AF122" s="32"/>
      <c r="AG122" s="10"/>
      <c r="AH122" s="32"/>
      <c r="AI122" s="10"/>
      <c r="AJ122" s="32"/>
      <c r="AK122" s="10"/>
      <c r="AL122" s="32"/>
      <c r="AM122" s="10"/>
      <c r="AN122" s="32"/>
      <c r="AO122" s="10"/>
      <c r="AP122" s="32"/>
      <c r="AQ122" s="10"/>
      <c r="AR122" s="32"/>
      <c r="AS122" s="10"/>
      <c r="AT122" s="32"/>
      <c r="AU122" s="10"/>
      <c r="AV122" s="242"/>
      <c r="AW122" s="10"/>
      <c r="AX122" s="32"/>
      <c r="AY122" s="10"/>
      <c r="AZ122" s="242"/>
      <c r="BA122" s="10"/>
      <c r="BB122" s="242"/>
      <c r="BC122" s="10"/>
      <c r="BD122" s="245"/>
      <c r="BE122" s="10"/>
      <c r="BF122" s="242"/>
      <c r="BG122" s="10"/>
      <c r="BH122" s="245"/>
      <c r="BI122" s="10"/>
      <c r="BJ122" s="242"/>
      <c r="BK122" s="10"/>
      <c r="BL122" s="245"/>
      <c r="BM122" s="10"/>
      <c r="BN122" s="245"/>
      <c r="BO122" s="10"/>
      <c r="BP122" s="11"/>
      <c r="BQ122" s="10"/>
      <c r="BR122" s="245"/>
      <c r="BS122" s="10"/>
      <c r="BT122" s="11"/>
      <c r="BU122" s="10"/>
      <c r="BV122" s="245"/>
      <c r="BW122" s="10"/>
      <c r="BX122" s="11"/>
      <c r="BY122" s="10"/>
      <c r="BZ122" s="11"/>
      <c r="CA122" s="10"/>
      <c r="CB122" s="11"/>
      <c r="CC122" s="10"/>
      <c r="CD122" s="11"/>
      <c r="CE122" s="10"/>
      <c r="CF122" s="11"/>
      <c r="CH122" s="41"/>
      <c r="CI122" s="41">
        <f t="shared" si="19"/>
        <v>0</v>
      </c>
      <c r="CJ122">
        <f t="shared" si="22"/>
        <v>0</v>
      </c>
      <c r="CK122" t="e">
        <f>+CI122/CJ122</f>
        <v>#DIV/0!</v>
      </c>
      <c r="CL122">
        <f>+K122</f>
        <v>0</v>
      </c>
    </row>
    <row r="123" spans="1:90" x14ac:dyDescent="0.25">
      <c r="A123">
        <v>44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  <c r="AE123" s="10"/>
      <c r="AF123" s="32"/>
      <c r="AG123" s="10"/>
      <c r="AH123" s="32"/>
      <c r="AI123" s="10"/>
      <c r="AJ123" s="32"/>
      <c r="AK123" s="10"/>
      <c r="AL123" s="32"/>
      <c r="AM123" s="10"/>
      <c r="AN123" s="32"/>
      <c r="AO123" s="10"/>
      <c r="AP123" s="32"/>
      <c r="AQ123" s="10"/>
      <c r="AR123" s="32"/>
      <c r="AS123" s="10"/>
      <c r="AT123" s="32"/>
      <c r="AU123" s="10"/>
      <c r="AV123" s="242"/>
      <c r="AW123" s="10"/>
      <c r="AX123" s="32"/>
      <c r="AY123" s="10"/>
      <c r="AZ123" s="242"/>
      <c r="BA123" s="10"/>
      <c r="BB123" s="242"/>
      <c r="BC123" s="10"/>
      <c r="BD123" s="245"/>
      <c r="BE123" s="10"/>
      <c r="BF123" s="242"/>
      <c r="BG123" s="10"/>
      <c r="BH123" s="245"/>
      <c r="BI123" s="10"/>
      <c r="BJ123" s="242"/>
      <c r="BK123" s="10"/>
      <c r="BL123" s="245"/>
      <c r="BM123" s="10"/>
      <c r="BN123" s="245"/>
      <c r="BO123" s="10"/>
      <c r="BP123" s="11"/>
      <c r="BQ123" s="10"/>
      <c r="BR123" s="245"/>
      <c r="BS123" s="10"/>
      <c r="BT123" s="11"/>
      <c r="BU123" s="10"/>
      <c r="BV123" s="245"/>
      <c r="BW123" s="10"/>
      <c r="BX123" s="11"/>
      <c r="BY123" s="10"/>
      <c r="BZ123" s="11"/>
      <c r="CA123" s="10"/>
      <c r="CB123" s="11"/>
      <c r="CC123" s="10"/>
      <c r="CD123" s="11"/>
      <c r="CE123" s="10"/>
      <c r="CF123" s="11"/>
      <c r="CH123" s="41"/>
      <c r="CI123" s="41">
        <f t="shared" si="19"/>
        <v>0</v>
      </c>
      <c r="CJ123">
        <f t="shared" si="22"/>
        <v>0</v>
      </c>
    </row>
    <row r="124" spans="1:90" x14ac:dyDescent="0.25">
      <c r="A124">
        <v>45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  <c r="AE124" s="10"/>
      <c r="AF124" s="32"/>
      <c r="AG124" s="10"/>
      <c r="AH124" s="32"/>
      <c r="AI124" s="10"/>
      <c r="AJ124" s="32"/>
      <c r="AK124" s="10"/>
      <c r="AL124" s="32"/>
      <c r="AM124" s="10"/>
      <c r="AN124" s="32"/>
      <c r="AO124" s="10"/>
      <c r="AP124" s="32"/>
      <c r="AQ124" s="10"/>
      <c r="AR124" s="32"/>
      <c r="AS124" s="10"/>
      <c r="AT124" s="32"/>
      <c r="AU124" s="10"/>
      <c r="AV124" s="242"/>
      <c r="AW124" s="10"/>
      <c r="AX124" s="32"/>
      <c r="AY124" s="10"/>
      <c r="AZ124" s="242"/>
      <c r="BA124" s="10"/>
      <c r="BB124" s="242"/>
      <c r="BC124" s="10"/>
      <c r="BD124" s="245"/>
      <c r="BE124" s="10"/>
      <c r="BF124" s="242"/>
      <c r="BG124" s="10"/>
      <c r="BH124" s="245"/>
      <c r="BI124" s="10"/>
      <c r="BJ124" s="242"/>
      <c r="BK124" s="10"/>
      <c r="BL124" s="245"/>
      <c r="BM124" s="10"/>
      <c r="BN124" s="245"/>
      <c r="BO124" s="10"/>
      <c r="BP124" s="11"/>
      <c r="BQ124" s="10"/>
      <c r="BR124" s="245"/>
      <c r="BS124" s="10"/>
      <c r="BT124" s="11"/>
      <c r="BU124" s="10"/>
      <c r="BV124" s="245"/>
      <c r="BW124" s="10"/>
      <c r="BX124" s="11"/>
      <c r="BY124" s="10"/>
      <c r="BZ124" s="11"/>
      <c r="CA124" s="10"/>
      <c r="CB124" s="11"/>
      <c r="CC124" s="10"/>
      <c r="CD124" s="11"/>
      <c r="CE124" s="10"/>
      <c r="CF124" s="11"/>
      <c r="CH124" s="41"/>
      <c r="CI124" s="41">
        <f t="shared" si="19"/>
        <v>0</v>
      </c>
      <c r="CJ124">
        <f t="shared" si="22"/>
        <v>0</v>
      </c>
      <c r="CK124" t="e">
        <f>+CI124/CJ124</f>
        <v>#DIV/0!</v>
      </c>
      <c r="CL124">
        <f>+K124</f>
        <v>0</v>
      </c>
    </row>
    <row r="125" spans="1:90" x14ac:dyDescent="0.25">
      <c r="A125">
        <v>46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238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  <c r="AE125" s="10"/>
      <c r="AF125" s="32"/>
      <c r="AG125" s="10"/>
      <c r="AH125" s="32"/>
      <c r="AI125" s="10"/>
      <c r="AJ125" s="32"/>
      <c r="AK125" s="10"/>
      <c r="AL125" s="32"/>
      <c r="AM125" s="10"/>
      <c r="AN125" s="32"/>
      <c r="AO125" s="10"/>
      <c r="AP125" s="32"/>
      <c r="AQ125" s="10"/>
      <c r="AR125" s="32"/>
      <c r="AS125" s="10"/>
      <c r="AT125" s="32"/>
      <c r="AU125" s="10"/>
      <c r="AV125" s="242"/>
      <c r="AW125" s="10"/>
      <c r="AX125" s="32"/>
      <c r="AY125" s="10"/>
      <c r="AZ125" s="242"/>
      <c r="BA125" s="10"/>
      <c r="BB125" s="242"/>
      <c r="BC125" s="10"/>
      <c r="BD125" s="245"/>
      <c r="BE125" s="10"/>
      <c r="BF125" s="242"/>
      <c r="BG125" s="10"/>
      <c r="BH125" s="245"/>
      <c r="BI125" s="10"/>
      <c r="BJ125" s="242"/>
      <c r="BK125" s="10"/>
      <c r="BL125" s="245"/>
      <c r="BM125" s="10"/>
      <c r="BN125" s="245"/>
      <c r="BO125" s="10"/>
      <c r="BP125" s="11"/>
      <c r="BQ125" s="10"/>
      <c r="BR125" s="245"/>
      <c r="BS125" s="10"/>
      <c r="BT125" s="11"/>
      <c r="BU125" s="10"/>
      <c r="BV125" s="245"/>
      <c r="BW125" s="10"/>
      <c r="BX125" s="11"/>
      <c r="BY125" s="10"/>
      <c r="BZ125" s="11"/>
      <c r="CA125" s="10"/>
      <c r="CB125" s="11"/>
      <c r="CC125" s="10"/>
      <c r="CD125" s="11"/>
      <c r="CE125" s="10"/>
      <c r="CF125" s="11"/>
      <c r="CH125" s="41"/>
      <c r="CI125" s="41">
        <f t="shared" si="19"/>
        <v>0</v>
      </c>
      <c r="CJ125">
        <f t="shared" si="22"/>
        <v>0</v>
      </c>
      <c r="CK125" t="e">
        <f>+CI125/CJ125</f>
        <v>#DIV/0!</v>
      </c>
      <c r="CL125">
        <f>+K125*2</f>
        <v>0</v>
      </c>
    </row>
    <row r="126" spans="1:90" x14ac:dyDescent="0.25">
      <c r="A126">
        <v>47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  <c r="AE126" s="10"/>
      <c r="AF126" s="32"/>
      <c r="AG126" s="10"/>
      <c r="AH126" s="32"/>
      <c r="AI126" s="10"/>
      <c r="AJ126" s="32"/>
      <c r="AK126" s="10"/>
      <c r="AL126" s="32"/>
      <c r="AM126" s="10"/>
      <c r="AN126" s="32"/>
      <c r="AO126" s="10"/>
      <c r="AP126" s="32"/>
      <c r="AQ126" s="10"/>
      <c r="AR126" s="32"/>
      <c r="AS126" s="10"/>
      <c r="AT126" s="32"/>
      <c r="AU126" s="10"/>
      <c r="AV126" s="242"/>
      <c r="AW126" s="10"/>
      <c r="AX126" s="32"/>
      <c r="AY126" s="10"/>
      <c r="AZ126" s="242"/>
      <c r="BA126" s="10"/>
      <c r="BB126" s="242"/>
      <c r="BC126" s="10"/>
      <c r="BD126" s="245"/>
      <c r="BE126" s="10"/>
      <c r="BF126" s="242"/>
      <c r="BG126" s="10"/>
      <c r="BH126" s="245"/>
      <c r="BI126" s="10"/>
      <c r="BJ126" s="242"/>
      <c r="BK126" s="10"/>
      <c r="BL126" s="245"/>
      <c r="BM126" s="10"/>
      <c r="BN126" s="245"/>
      <c r="BO126" s="10"/>
      <c r="BP126" s="11"/>
      <c r="BQ126" s="10"/>
      <c r="BR126" s="245"/>
      <c r="BS126" s="10"/>
      <c r="BT126" s="11"/>
      <c r="BU126" s="10"/>
      <c r="BV126" s="245"/>
      <c r="BW126" s="10"/>
      <c r="BX126" s="11"/>
      <c r="BY126" s="10"/>
      <c r="BZ126" s="11"/>
      <c r="CA126" s="10"/>
      <c r="CB126" s="11"/>
      <c r="CC126" s="10"/>
      <c r="CD126" s="11"/>
      <c r="CE126" s="10"/>
      <c r="CF126" s="11"/>
      <c r="CH126" s="41"/>
      <c r="CI126" s="41">
        <f t="shared" si="19"/>
        <v>0</v>
      </c>
      <c r="CJ126">
        <f t="shared" si="22"/>
        <v>0</v>
      </c>
      <c r="CK126" t="e">
        <f>+CI126/CJ126</f>
        <v>#DIV/0!</v>
      </c>
      <c r="CL126">
        <f>+K126</f>
        <v>0</v>
      </c>
    </row>
    <row r="127" spans="1:90" x14ac:dyDescent="0.25">
      <c r="A127">
        <v>48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238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  <c r="AE127" s="10"/>
      <c r="AF127" s="32"/>
      <c r="AG127" s="10"/>
      <c r="AH127" s="32"/>
      <c r="AI127" s="10"/>
      <c r="AJ127" s="32"/>
      <c r="AK127" s="10"/>
      <c r="AL127" s="32"/>
      <c r="AM127" s="10"/>
      <c r="AN127" s="32"/>
      <c r="AO127" s="10"/>
      <c r="AP127" s="32"/>
      <c r="AQ127" s="10"/>
      <c r="AR127" s="32"/>
      <c r="AS127" s="10"/>
      <c r="AT127" s="32"/>
      <c r="AU127" s="10"/>
      <c r="AV127" s="242"/>
      <c r="AW127" s="10"/>
      <c r="AX127" s="32"/>
      <c r="AY127" s="10"/>
      <c r="AZ127" s="242"/>
      <c r="BA127" s="10"/>
      <c r="BB127" s="242"/>
      <c r="BC127" s="10"/>
      <c r="BD127" s="245"/>
      <c r="BE127" s="10"/>
      <c r="BF127" s="242"/>
      <c r="BG127" s="10"/>
      <c r="BH127" s="245"/>
      <c r="BI127" s="10"/>
      <c r="BJ127" s="242"/>
      <c r="BK127" s="10"/>
      <c r="BL127" s="245"/>
      <c r="BM127" s="10"/>
      <c r="BN127" s="245"/>
      <c r="BO127" s="10"/>
      <c r="BP127" s="11"/>
      <c r="BQ127" s="10"/>
      <c r="BR127" s="245"/>
      <c r="BS127" s="10"/>
      <c r="BT127" s="11"/>
      <c r="BU127" s="10"/>
      <c r="BV127" s="245"/>
      <c r="BW127" s="10"/>
      <c r="BX127" s="11"/>
      <c r="BY127" s="10"/>
      <c r="BZ127" s="11"/>
      <c r="CA127" s="10"/>
      <c r="CB127" s="11"/>
      <c r="CC127" s="10"/>
      <c r="CD127" s="11"/>
      <c r="CE127" s="10"/>
      <c r="CF127" s="11"/>
      <c r="CH127" s="41"/>
      <c r="CI127" s="41">
        <f t="shared" si="19"/>
        <v>0</v>
      </c>
      <c r="CJ127">
        <v>4</v>
      </c>
      <c r="CK127" s="266">
        <v>2.2204499999999999E-16</v>
      </c>
      <c r="CL127">
        <f>+K127*2</f>
        <v>0</v>
      </c>
    </row>
    <row r="128" spans="1:90" x14ac:dyDescent="0.25">
      <c r="A128">
        <v>49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238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  <c r="AE128" s="10"/>
      <c r="AF128" s="32"/>
      <c r="AG128" s="10"/>
      <c r="AH128" s="32"/>
      <c r="AI128" s="10"/>
      <c r="AJ128" s="32"/>
      <c r="AK128" s="10"/>
      <c r="AL128" s="32"/>
      <c r="AM128" s="10"/>
      <c r="AN128" s="32"/>
      <c r="AO128" s="10"/>
      <c r="AP128" s="32"/>
      <c r="AQ128" s="10"/>
      <c r="AR128" s="32"/>
      <c r="AS128" s="10"/>
      <c r="AT128" s="32"/>
      <c r="AU128" s="10"/>
      <c r="AV128" s="242"/>
      <c r="AW128" s="10"/>
      <c r="AX128" s="32"/>
      <c r="AY128" s="10"/>
      <c r="AZ128" s="242"/>
      <c r="BA128" s="10"/>
      <c r="BB128" s="242"/>
      <c r="BC128" s="10"/>
      <c r="BD128" s="245"/>
      <c r="BE128" s="10"/>
      <c r="BF128" s="242"/>
      <c r="BG128" s="10"/>
      <c r="BH128" s="245"/>
      <c r="BI128" s="10"/>
      <c r="BJ128" s="242"/>
      <c r="BK128" s="10"/>
      <c r="BL128" s="245"/>
      <c r="BM128" s="10"/>
      <c r="BN128" s="245"/>
      <c r="BO128" s="10"/>
      <c r="BP128" s="11"/>
      <c r="BQ128" s="10"/>
      <c r="BR128" s="245"/>
      <c r="BS128" s="10"/>
      <c r="BT128" s="11"/>
      <c r="BU128" s="10"/>
      <c r="BV128" s="245"/>
      <c r="BW128" s="10"/>
      <c r="BX128" s="11"/>
      <c r="BY128" s="10"/>
      <c r="BZ128" s="11"/>
      <c r="CA128" s="10"/>
      <c r="CB128" s="11"/>
      <c r="CC128" s="10"/>
      <c r="CD128" s="11"/>
      <c r="CE128" s="10"/>
      <c r="CF128" s="11"/>
      <c r="CH128" s="41"/>
      <c r="CI128" s="41">
        <f t="shared" si="19"/>
        <v>0</v>
      </c>
      <c r="CJ128">
        <v>4</v>
      </c>
      <c r="CK128" s="266">
        <v>-2.2204499999999999E-16</v>
      </c>
      <c r="CL128">
        <f>+K128*2</f>
        <v>0</v>
      </c>
    </row>
    <row r="129" spans="1:90" x14ac:dyDescent="0.25">
      <c r="A129">
        <v>50</v>
      </c>
      <c r="B129" s="6"/>
      <c r="C129" s="10"/>
      <c r="D129" s="32"/>
      <c r="E129" s="10"/>
      <c r="F129" s="32"/>
      <c r="G129" s="10"/>
      <c r="H129" s="32"/>
      <c r="I129" s="10"/>
      <c r="J129" s="32"/>
      <c r="K129" s="10"/>
      <c r="L129" s="32"/>
      <c r="M129" s="10"/>
      <c r="N129" s="32"/>
      <c r="O129" s="10"/>
      <c r="P129" s="32"/>
      <c r="Q129" s="10"/>
      <c r="R129" s="32"/>
      <c r="S129" s="10"/>
      <c r="T129" s="32"/>
      <c r="U129" s="10"/>
      <c r="V129" s="32"/>
      <c r="W129" s="10"/>
      <c r="X129" s="32"/>
      <c r="Y129" s="10"/>
      <c r="Z129" s="32"/>
      <c r="AA129" s="10"/>
      <c r="AB129" s="32"/>
      <c r="AC129" s="10"/>
      <c r="AD129" s="32"/>
      <c r="AE129" s="10"/>
      <c r="AF129" s="32"/>
      <c r="AG129" s="10"/>
      <c r="AH129" s="32"/>
      <c r="AI129" s="10"/>
      <c r="AJ129" s="32"/>
      <c r="AK129" s="10"/>
      <c r="AL129" s="32"/>
      <c r="AM129" s="10"/>
      <c r="AN129" s="32"/>
      <c r="AO129" s="10"/>
      <c r="AP129" s="32"/>
      <c r="AQ129" s="10"/>
      <c r="AR129" s="32"/>
      <c r="AS129" s="10"/>
      <c r="AT129" s="32"/>
      <c r="AU129" s="10"/>
      <c r="AV129" s="32"/>
      <c r="AW129" s="10"/>
      <c r="AX129" s="32"/>
      <c r="AY129" s="10"/>
      <c r="AZ129" s="32"/>
      <c r="BA129" s="10"/>
      <c r="BB129" s="32"/>
      <c r="BC129" s="10"/>
      <c r="BD129" s="245"/>
      <c r="BE129" s="10"/>
      <c r="BF129" s="32"/>
      <c r="BG129" s="10"/>
      <c r="BH129" s="245"/>
      <c r="BI129" s="10"/>
      <c r="BJ129" s="32"/>
      <c r="BK129" s="10"/>
      <c r="BL129" s="245"/>
      <c r="BM129" s="10"/>
      <c r="BN129" s="245"/>
      <c r="BO129" s="10"/>
      <c r="BP129" s="11"/>
      <c r="BQ129" s="10"/>
      <c r="BR129" s="245"/>
      <c r="BS129" s="10"/>
      <c r="BT129" s="11"/>
      <c r="BU129" s="10"/>
      <c r="BV129" s="245"/>
      <c r="BW129" s="10"/>
      <c r="BX129" s="11"/>
      <c r="BY129" s="10"/>
      <c r="BZ129" s="11"/>
      <c r="CA129" s="10"/>
      <c r="CB129" s="11"/>
      <c r="CC129" s="10"/>
      <c r="CD129" s="11"/>
      <c r="CE129" s="10"/>
      <c r="CF129" s="11"/>
      <c r="CH129" s="41"/>
      <c r="CI129" s="41">
        <f t="shared" si="19"/>
        <v>0</v>
      </c>
      <c r="CJ129">
        <f t="shared" ref="CJ129:CJ139" si="25">COUNT(C129:CF129)/2</f>
        <v>0</v>
      </c>
    </row>
    <row r="130" spans="1:90" x14ac:dyDescent="0.25">
      <c r="A130">
        <v>51</v>
      </c>
      <c r="B130" s="6"/>
      <c r="C130" s="10"/>
      <c r="D130" s="32"/>
      <c r="E130" s="10"/>
      <c r="F130" s="32"/>
      <c r="G130" s="10"/>
      <c r="H130" s="32"/>
      <c r="I130" s="10"/>
      <c r="J130" s="32"/>
      <c r="K130" s="10"/>
      <c r="L130" s="238"/>
      <c r="M130" s="10"/>
      <c r="N130" s="32"/>
      <c r="O130" s="10"/>
      <c r="P130" s="32"/>
      <c r="Q130" s="10"/>
      <c r="R130" s="32"/>
      <c r="S130" s="10"/>
      <c r="T130" s="32"/>
      <c r="U130" s="10"/>
      <c r="V130" s="32"/>
      <c r="W130" s="10"/>
      <c r="X130" s="32"/>
      <c r="Y130" s="10"/>
      <c r="Z130" s="32"/>
      <c r="AA130" s="10"/>
      <c r="AB130" s="32"/>
      <c r="AC130" s="10"/>
      <c r="AD130" s="32"/>
      <c r="AE130" s="10"/>
      <c r="AF130" s="32"/>
      <c r="AG130" s="10"/>
      <c r="AH130" s="32"/>
      <c r="AI130" s="10"/>
      <c r="AJ130" s="32"/>
      <c r="AK130" s="10"/>
      <c r="AL130" s="32"/>
      <c r="AM130" s="10"/>
      <c r="AN130" s="32"/>
      <c r="AO130" s="10"/>
      <c r="AP130" s="32"/>
      <c r="AQ130" s="10"/>
      <c r="AR130" s="32"/>
      <c r="AS130" s="10"/>
      <c r="AT130" s="32"/>
      <c r="AU130" s="10"/>
      <c r="AV130" s="242"/>
      <c r="AW130" s="10"/>
      <c r="AX130" s="32"/>
      <c r="AY130" s="10"/>
      <c r="AZ130" s="242"/>
      <c r="BA130" s="10"/>
      <c r="BB130" s="242"/>
      <c r="BC130" s="10"/>
      <c r="BD130" s="245"/>
      <c r="BE130" s="10"/>
      <c r="BF130" s="242"/>
      <c r="BG130" s="10"/>
      <c r="BH130" s="245"/>
      <c r="BI130" s="10"/>
      <c r="BJ130" s="242"/>
      <c r="BK130" s="10"/>
      <c r="BL130" s="245"/>
      <c r="BM130" s="10"/>
      <c r="BN130" s="245"/>
      <c r="BO130" s="10"/>
      <c r="BP130" s="11"/>
      <c r="BQ130" s="10"/>
      <c r="BR130" s="245"/>
      <c r="BS130" s="10"/>
      <c r="BT130" s="11"/>
      <c r="BU130" s="10"/>
      <c r="BV130" s="245"/>
      <c r="BW130" s="10"/>
      <c r="BX130" s="11"/>
      <c r="BY130" s="10"/>
      <c r="BZ130" s="11"/>
      <c r="CA130" s="10"/>
      <c r="CB130" s="11"/>
      <c r="CC130" s="10"/>
      <c r="CD130" s="11"/>
      <c r="CE130" s="10"/>
      <c r="CF130" s="11"/>
      <c r="CG130" s="28"/>
      <c r="CH130" s="41"/>
      <c r="CI130" s="41">
        <f t="shared" si="19"/>
        <v>0</v>
      </c>
      <c r="CJ130">
        <f t="shared" si="25"/>
        <v>0</v>
      </c>
      <c r="CK130" t="e">
        <f t="shared" ref="CK130:CK137" si="26">+CI130/CJ130</f>
        <v>#DIV/0!</v>
      </c>
      <c r="CL130">
        <f>+K130*2</f>
        <v>0</v>
      </c>
    </row>
    <row r="131" spans="1:90" x14ac:dyDescent="0.25">
      <c r="A131">
        <v>52</v>
      </c>
      <c r="B131" s="6"/>
      <c r="C131" s="10"/>
      <c r="D131" s="32"/>
      <c r="E131" s="10"/>
      <c r="F131" s="32"/>
      <c r="G131" s="10"/>
      <c r="H131" s="32"/>
      <c r="I131" s="10"/>
      <c r="J131" s="32"/>
      <c r="K131" s="10"/>
      <c r="L131" s="238"/>
      <c r="M131" s="10"/>
      <c r="N131" s="32"/>
      <c r="O131" s="10"/>
      <c r="P131" s="32"/>
      <c r="Q131" s="10"/>
      <c r="R131" s="32"/>
      <c r="S131" s="10"/>
      <c r="T131" s="32"/>
      <c r="U131" s="10"/>
      <c r="V131" s="32"/>
      <c r="W131" s="10"/>
      <c r="X131" s="32"/>
      <c r="Y131" s="10"/>
      <c r="Z131" s="32"/>
      <c r="AA131" s="10"/>
      <c r="AB131" s="32"/>
      <c r="AC131" s="10"/>
      <c r="AD131" s="32"/>
      <c r="AE131" s="10"/>
      <c r="AF131" s="32"/>
      <c r="AG131" s="10"/>
      <c r="AH131" s="32"/>
      <c r="AI131" s="10"/>
      <c r="AJ131" s="32"/>
      <c r="AK131" s="10"/>
      <c r="AL131" s="32"/>
      <c r="AM131" s="10"/>
      <c r="AN131" s="32"/>
      <c r="AO131" s="10"/>
      <c r="AP131" s="32"/>
      <c r="AQ131" s="10"/>
      <c r="AR131" s="32"/>
      <c r="AS131" s="10"/>
      <c r="AT131" s="32"/>
      <c r="AU131" s="10"/>
      <c r="AV131" s="242"/>
      <c r="AW131" s="10"/>
      <c r="AX131" s="32"/>
      <c r="AY131" s="10"/>
      <c r="AZ131" s="242"/>
      <c r="BA131" s="10"/>
      <c r="BB131" s="242"/>
      <c r="BC131" s="10"/>
      <c r="BD131" s="245"/>
      <c r="BE131" s="10"/>
      <c r="BF131" s="242"/>
      <c r="BG131" s="10"/>
      <c r="BH131" s="245"/>
      <c r="BI131" s="10"/>
      <c r="BJ131" s="242"/>
      <c r="BK131" s="10"/>
      <c r="BL131" s="245"/>
      <c r="BM131" s="10"/>
      <c r="BN131" s="245"/>
      <c r="BO131" s="10"/>
      <c r="BP131" s="11"/>
      <c r="BQ131" s="10"/>
      <c r="BR131" s="245"/>
      <c r="BS131" s="10"/>
      <c r="BT131" s="11"/>
      <c r="BU131" s="10"/>
      <c r="BV131" s="245"/>
      <c r="BW131" s="10"/>
      <c r="BX131" s="11"/>
      <c r="BY131" s="10"/>
      <c r="BZ131" s="11"/>
      <c r="CA131" s="10"/>
      <c r="CB131" s="11"/>
      <c r="CC131" s="10"/>
      <c r="CD131" s="11"/>
      <c r="CE131" s="10"/>
      <c r="CF131" s="11"/>
      <c r="CH131" s="41"/>
      <c r="CI131" s="41">
        <f t="shared" si="19"/>
        <v>0</v>
      </c>
      <c r="CJ131">
        <f t="shared" si="25"/>
        <v>0</v>
      </c>
      <c r="CK131" t="e">
        <f t="shared" si="26"/>
        <v>#DIV/0!</v>
      </c>
      <c r="CL131">
        <f>+K131*2</f>
        <v>0</v>
      </c>
    </row>
    <row r="132" spans="1:90" x14ac:dyDescent="0.25">
      <c r="A132">
        <v>53</v>
      </c>
      <c r="B132" s="6"/>
      <c r="C132" s="10"/>
      <c r="D132" s="32"/>
      <c r="E132" s="10"/>
      <c r="F132" s="32"/>
      <c r="G132" s="10"/>
      <c r="H132" s="32"/>
      <c r="I132" s="10"/>
      <c r="J132" s="32"/>
      <c r="K132" s="10"/>
      <c r="L132" s="238"/>
      <c r="M132" s="10"/>
      <c r="N132" s="32"/>
      <c r="O132" s="10"/>
      <c r="P132" s="32"/>
      <c r="Q132" s="10"/>
      <c r="R132" s="32"/>
      <c r="S132" s="10"/>
      <c r="T132" s="32"/>
      <c r="U132" s="10"/>
      <c r="V132" s="32"/>
      <c r="W132" s="10"/>
      <c r="X132" s="32"/>
      <c r="Y132" s="10"/>
      <c r="Z132" s="32"/>
      <c r="AA132" s="10"/>
      <c r="AB132" s="32"/>
      <c r="AC132" s="10"/>
      <c r="AD132" s="32"/>
      <c r="AE132" s="10"/>
      <c r="AF132" s="32"/>
      <c r="AG132" s="10"/>
      <c r="AH132" s="32"/>
      <c r="AI132" s="10"/>
      <c r="AJ132" s="32"/>
      <c r="AK132" s="10"/>
      <c r="AL132" s="32"/>
      <c r="AM132" s="10"/>
      <c r="AN132" s="32"/>
      <c r="AO132" s="10"/>
      <c r="AP132" s="32"/>
      <c r="AQ132" s="10"/>
      <c r="AR132" s="32"/>
      <c r="AS132" s="10"/>
      <c r="AT132" s="32"/>
      <c r="AU132" s="10"/>
      <c r="AV132" s="242"/>
      <c r="AW132" s="10"/>
      <c r="AX132" s="32"/>
      <c r="AY132" s="10"/>
      <c r="AZ132" s="242"/>
      <c r="BA132" s="10"/>
      <c r="BB132" s="242"/>
      <c r="BC132" s="10"/>
      <c r="BD132" s="245"/>
      <c r="BE132" s="10"/>
      <c r="BF132" s="242"/>
      <c r="BG132" s="10"/>
      <c r="BH132" s="245"/>
      <c r="BI132" s="10"/>
      <c r="BJ132" s="242"/>
      <c r="BK132" s="10"/>
      <c r="BL132" s="245"/>
      <c r="BM132" s="10"/>
      <c r="BN132" s="245"/>
      <c r="BO132" s="10"/>
      <c r="BP132" s="11"/>
      <c r="BQ132" s="10"/>
      <c r="BR132" s="245"/>
      <c r="BS132" s="10"/>
      <c r="BT132" s="11"/>
      <c r="BU132" s="10"/>
      <c r="BV132" s="245"/>
      <c r="BW132" s="10"/>
      <c r="BX132" s="11"/>
      <c r="BY132" s="10"/>
      <c r="BZ132" s="11"/>
      <c r="CA132" s="10"/>
      <c r="CB132" s="11"/>
      <c r="CC132" s="10"/>
      <c r="CD132" s="11"/>
      <c r="CE132" s="10"/>
      <c r="CF132" s="11"/>
      <c r="CH132" s="41"/>
      <c r="CI132" s="41">
        <f t="shared" si="19"/>
        <v>0</v>
      </c>
      <c r="CJ132">
        <f t="shared" si="25"/>
        <v>0</v>
      </c>
      <c r="CK132" t="e">
        <f t="shared" si="26"/>
        <v>#DIV/0!</v>
      </c>
      <c r="CL132">
        <f>+K132*2</f>
        <v>0</v>
      </c>
    </row>
    <row r="133" spans="1:90" x14ac:dyDescent="0.25">
      <c r="A133">
        <v>54</v>
      </c>
      <c r="B133" s="6"/>
      <c r="C133" s="10"/>
      <c r="D133" s="32"/>
      <c r="E133" s="10"/>
      <c r="F133" s="32"/>
      <c r="G133" s="10"/>
      <c r="H133" s="32"/>
      <c r="I133" s="10"/>
      <c r="J133" s="32"/>
      <c r="K133" s="10"/>
      <c r="L133" s="238"/>
      <c r="M133" s="10"/>
      <c r="N133" s="32"/>
      <c r="O133" s="10"/>
      <c r="P133" s="32"/>
      <c r="Q133" s="10"/>
      <c r="R133" s="32"/>
      <c r="S133" s="10"/>
      <c r="T133" s="32"/>
      <c r="U133" s="10"/>
      <c r="V133" s="32"/>
      <c r="W133" s="10"/>
      <c r="X133" s="32"/>
      <c r="Y133" s="10"/>
      <c r="Z133" s="32"/>
      <c r="AA133" s="10"/>
      <c r="AB133" s="32"/>
      <c r="AC133" s="10"/>
      <c r="AD133" s="32"/>
      <c r="AE133" s="10"/>
      <c r="AF133" s="32"/>
      <c r="AG133" s="10"/>
      <c r="AH133" s="32"/>
      <c r="AI133" s="10"/>
      <c r="AJ133" s="32"/>
      <c r="AK133" s="10"/>
      <c r="AL133" s="32"/>
      <c r="AM133" s="10"/>
      <c r="AN133" s="32"/>
      <c r="AO133" s="10"/>
      <c r="AP133" s="32"/>
      <c r="AQ133" s="10"/>
      <c r="AR133" s="32"/>
      <c r="AS133" s="10"/>
      <c r="AT133" s="32"/>
      <c r="AU133" s="10"/>
      <c r="AV133" s="242"/>
      <c r="AW133" s="10"/>
      <c r="AX133" s="32"/>
      <c r="AY133" s="10"/>
      <c r="AZ133" s="242"/>
      <c r="BA133" s="10"/>
      <c r="BB133" s="242"/>
      <c r="BC133" s="10"/>
      <c r="BD133" s="245"/>
      <c r="BE133" s="10"/>
      <c r="BF133" s="242"/>
      <c r="BG133" s="10"/>
      <c r="BH133" s="245"/>
      <c r="BI133" s="10"/>
      <c r="BJ133" s="242"/>
      <c r="BK133" s="10"/>
      <c r="BL133" s="245"/>
      <c r="BM133" s="10"/>
      <c r="BN133" s="245"/>
      <c r="BO133" s="10"/>
      <c r="BP133" s="11"/>
      <c r="BQ133" s="10"/>
      <c r="BR133" s="245"/>
      <c r="BS133" s="10"/>
      <c r="BT133" s="11"/>
      <c r="BU133" s="10"/>
      <c r="BV133" s="245"/>
      <c r="BW133" s="10"/>
      <c r="BX133" s="11"/>
      <c r="BY133" s="10"/>
      <c r="BZ133" s="11"/>
      <c r="CA133" s="10"/>
      <c r="CB133" s="11"/>
      <c r="CC133" s="10"/>
      <c r="CD133" s="11"/>
      <c r="CE133" s="10"/>
      <c r="CF133" s="11"/>
      <c r="CH133" s="41"/>
      <c r="CI133" s="41">
        <f t="shared" si="19"/>
        <v>0</v>
      </c>
      <c r="CJ133">
        <f t="shared" si="25"/>
        <v>0</v>
      </c>
      <c r="CK133" t="e">
        <f t="shared" si="26"/>
        <v>#DIV/0!</v>
      </c>
      <c r="CL133">
        <f>+K133*2</f>
        <v>0</v>
      </c>
    </row>
    <row r="134" spans="1:90" x14ac:dyDescent="0.25">
      <c r="A134">
        <v>55</v>
      </c>
      <c r="B134" s="6"/>
      <c r="C134" s="10"/>
      <c r="D134" s="32"/>
      <c r="E134" s="10"/>
      <c r="F134" s="32"/>
      <c r="G134" s="10"/>
      <c r="H134" s="32"/>
      <c r="I134" s="10"/>
      <c r="J134" s="32"/>
      <c r="K134" s="10"/>
      <c r="L134" s="238"/>
      <c r="M134" s="10"/>
      <c r="N134" s="32"/>
      <c r="O134" s="10"/>
      <c r="P134" s="32"/>
      <c r="Q134" s="10"/>
      <c r="R134" s="32"/>
      <c r="S134" s="10"/>
      <c r="T134" s="32"/>
      <c r="U134" s="10"/>
      <c r="V134" s="32"/>
      <c r="W134" s="10"/>
      <c r="X134" s="32"/>
      <c r="Y134" s="10"/>
      <c r="Z134" s="32"/>
      <c r="AA134" s="10"/>
      <c r="AB134" s="32"/>
      <c r="AC134" s="10"/>
      <c r="AD134" s="32"/>
      <c r="AE134" s="10"/>
      <c r="AF134" s="32"/>
      <c r="AG134" s="10"/>
      <c r="AH134" s="32"/>
      <c r="AI134" s="10"/>
      <c r="AJ134" s="32"/>
      <c r="AK134" s="10"/>
      <c r="AL134" s="32"/>
      <c r="AM134" s="10"/>
      <c r="AN134" s="32"/>
      <c r="AO134" s="10"/>
      <c r="AP134" s="32"/>
      <c r="AQ134" s="10"/>
      <c r="AR134" s="32"/>
      <c r="AS134" s="10"/>
      <c r="AT134" s="32"/>
      <c r="AU134" s="10"/>
      <c r="AV134" s="242"/>
      <c r="AW134" s="10"/>
      <c r="AX134" s="32"/>
      <c r="AY134" s="10"/>
      <c r="AZ134" s="242"/>
      <c r="BA134" s="10"/>
      <c r="BB134" s="242"/>
      <c r="BC134" s="10"/>
      <c r="BD134" s="242"/>
      <c r="BE134" s="10"/>
      <c r="BF134" s="242"/>
      <c r="BG134" s="10"/>
      <c r="BH134" s="245"/>
      <c r="BI134" s="10"/>
      <c r="BJ134" s="242"/>
      <c r="BK134" s="10"/>
      <c r="BL134" s="245"/>
      <c r="BM134" s="10"/>
      <c r="BN134" s="245"/>
      <c r="BO134" s="10"/>
      <c r="BP134" s="11"/>
      <c r="BQ134" s="10"/>
      <c r="BR134" s="245"/>
      <c r="BS134" s="10"/>
      <c r="BT134" s="11"/>
      <c r="BU134" s="10"/>
      <c r="BV134" s="245"/>
      <c r="BW134" s="10"/>
      <c r="BX134" s="11"/>
      <c r="BY134" s="10"/>
      <c r="BZ134" s="11"/>
      <c r="CA134" s="10"/>
      <c r="CB134" s="11"/>
      <c r="CC134" s="10"/>
      <c r="CD134" s="11"/>
      <c r="CE134" s="10"/>
      <c r="CF134" s="11"/>
      <c r="CH134" s="41"/>
      <c r="CI134" s="41">
        <f t="shared" si="19"/>
        <v>0</v>
      </c>
      <c r="CJ134">
        <f t="shared" si="25"/>
        <v>0</v>
      </c>
      <c r="CK134" t="e">
        <f t="shared" si="26"/>
        <v>#DIV/0!</v>
      </c>
      <c r="CL134">
        <f>+K134*2</f>
        <v>0</v>
      </c>
    </row>
    <row r="135" spans="1:90" x14ac:dyDescent="0.25">
      <c r="A135">
        <v>56</v>
      </c>
      <c r="B135" s="6"/>
      <c r="C135" s="10"/>
      <c r="D135" s="32"/>
      <c r="E135" s="10"/>
      <c r="F135" s="32"/>
      <c r="G135" s="10"/>
      <c r="H135" s="32"/>
      <c r="I135" s="10"/>
      <c r="J135" s="32"/>
      <c r="K135" s="10"/>
      <c r="L135" s="32"/>
      <c r="M135" s="10"/>
      <c r="N135" s="32"/>
      <c r="O135" s="10"/>
      <c r="P135" s="32"/>
      <c r="Q135" s="10"/>
      <c r="R135" s="32"/>
      <c r="S135" s="10"/>
      <c r="T135" s="32"/>
      <c r="U135" s="10"/>
      <c r="V135" s="32"/>
      <c r="W135" s="10"/>
      <c r="X135" s="32"/>
      <c r="Y135" s="10"/>
      <c r="Z135" s="32"/>
      <c r="AA135" s="10"/>
      <c r="AB135" s="32"/>
      <c r="AC135" s="10"/>
      <c r="AD135" s="32"/>
      <c r="AE135" s="10"/>
      <c r="AF135" s="32"/>
      <c r="AG135" s="10"/>
      <c r="AH135" s="32"/>
      <c r="AI135" s="10"/>
      <c r="AJ135" s="32"/>
      <c r="AK135" s="10"/>
      <c r="AL135" s="32"/>
      <c r="AM135" s="10"/>
      <c r="AN135" s="32"/>
      <c r="AO135" s="10"/>
      <c r="AP135" s="32"/>
      <c r="AQ135" s="10"/>
      <c r="AR135" s="32"/>
      <c r="AS135" s="10"/>
      <c r="AT135" s="32"/>
      <c r="AU135" s="10"/>
      <c r="AV135" s="242"/>
      <c r="AW135" s="10"/>
      <c r="AX135" s="32"/>
      <c r="AY135" s="10"/>
      <c r="AZ135" s="242"/>
      <c r="BA135" s="10"/>
      <c r="BB135" s="242"/>
      <c r="BC135" s="10"/>
      <c r="BD135" s="242"/>
      <c r="BE135" s="10"/>
      <c r="BF135" s="242"/>
      <c r="BG135" s="10"/>
      <c r="BH135" s="245"/>
      <c r="BI135" s="10"/>
      <c r="BJ135" s="242"/>
      <c r="BK135" s="10"/>
      <c r="BL135" s="245"/>
      <c r="BM135" s="10"/>
      <c r="BN135" s="245"/>
      <c r="BO135" s="10"/>
      <c r="BP135" s="11"/>
      <c r="BQ135" s="10"/>
      <c r="BR135" s="245"/>
      <c r="BS135" s="10"/>
      <c r="BT135" s="11"/>
      <c r="BU135" s="10"/>
      <c r="BV135" s="245"/>
      <c r="BW135" s="10"/>
      <c r="BX135" s="11"/>
      <c r="BY135" s="10"/>
      <c r="BZ135" s="11"/>
      <c r="CA135" s="10"/>
      <c r="CB135" s="11"/>
      <c r="CC135" s="10"/>
      <c r="CD135" s="11"/>
      <c r="CE135" s="10"/>
      <c r="CF135" s="11"/>
      <c r="CH135" s="41"/>
      <c r="CI135" s="41">
        <f t="shared" si="19"/>
        <v>0</v>
      </c>
      <c r="CJ135">
        <f t="shared" si="25"/>
        <v>0</v>
      </c>
      <c r="CK135" t="e">
        <f t="shared" si="26"/>
        <v>#DIV/0!</v>
      </c>
      <c r="CL135">
        <f>+K135</f>
        <v>0</v>
      </c>
    </row>
    <row r="136" spans="1:90" x14ac:dyDescent="0.25">
      <c r="A136">
        <v>57</v>
      </c>
      <c r="B136" s="6"/>
      <c r="C136" s="10"/>
      <c r="D136" s="32"/>
      <c r="E136" s="10"/>
      <c r="F136" s="32"/>
      <c r="G136" s="10"/>
      <c r="H136" s="32"/>
      <c r="I136" s="10"/>
      <c r="J136" s="32"/>
      <c r="K136" s="10"/>
      <c r="L136" s="32"/>
      <c r="M136" s="10"/>
      <c r="N136" s="32"/>
      <c r="O136" s="10"/>
      <c r="P136" s="32"/>
      <c r="Q136" s="10"/>
      <c r="R136" s="32"/>
      <c r="S136" s="10"/>
      <c r="T136" s="32"/>
      <c r="U136" s="10"/>
      <c r="V136" s="32"/>
      <c r="W136" s="10"/>
      <c r="X136" s="32"/>
      <c r="Y136" s="10"/>
      <c r="Z136" s="32"/>
      <c r="AA136" s="10"/>
      <c r="AB136" s="32"/>
      <c r="AC136" s="10"/>
      <c r="AD136" s="32"/>
      <c r="AE136" s="10"/>
      <c r="AF136" s="32"/>
      <c r="AG136" s="10"/>
      <c r="AH136" s="32"/>
      <c r="AI136" s="10"/>
      <c r="AJ136" s="32"/>
      <c r="AK136" s="10"/>
      <c r="AL136" s="32"/>
      <c r="AM136" s="10"/>
      <c r="AN136" s="32"/>
      <c r="AO136" s="10"/>
      <c r="AP136" s="32"/>
      <c r="AQ136" s="10"/>
      <c r="AR136" s="32"/>
      <c r="AS136" s="10"/>
      <c r="AT136" s="32"/>
      <c r="AU136" s="10"/>
      <c r="AV136" s="242"/>
      <c r="AW136" s="10"/>
      <c r="AX136" s="32"/>
      <c r="AY136" s="10"/>
      <c r="AZ136" s="242"/>
      <c r="BA136" s="10"/>
      <c r="BB136" s="242"/>
      <c r="BC136" s="10"/>
      <c r="BD136" s="245"/>
      <c r="BE136" s="10"/>
      <c r="BF136" s="242"/>
      <c r="BG136" s="10"/>
      <c r="BH136" s="245"/>
      <c r="BI136" s="10"/>
      <c r="BJ136" s="242"/>
      <c r="BK136" s="10"/>
      <c r="BL136" s="245"/>
      <c r="BM136" s="10"/>
      <c r="BN136" s="245"/>
      <c r="BO136" s="10"/>
      <c r="BP136" s="11"/>
      <c r="BQ136" s="10"/>
      <c r="BR136" s="245"/>
      <c r="BS136" s="10"/>
      <c r="BT136" s="11"/>
      <c r="BU136" s="10"/>
      <c r="BV136" s="245"/>
      <c r="BW136" s="10"/>
      <c r="BX136" s="11"/>
      <c r="BY136" s="10"/>
      <c r="BZ136" s="11"/>
      <c r="CA136" s="10"/>
      <c r="CB136" s="11"/>
      <c r="CC136" s="10"/>
      <c r="CD136" s="11"/>
      <c r="CE136" s="10"/>
      <c r="CF136" s="11"/>
      <c r="CH136" s="41"/>
      <c r="CI136" s="41">
        <f t="shared" si="19"/>
        <v>0</v>
      </c>
      <c r="CJ136">
        <f t="shared" si="25"/>
        <v>0</v>
      </c>
      <c r="CK136" t="e">
        <f t="shared" si="26"/>
        <v>#DIV/0!</v>
      </c>
      <c r="CL136">
        <f>+K136</f>
        <v>0</v>
      </c>
    </row>
    <row r="137" spans="1:90" x14ac:dyDescent="0.25">
      <c r="A137">
        <v>58</v>
      </c>
      <c r="B137" s="6"/>
      <c r="C137" s="10"/>
      <c r="D137" s="32"/>
      <c r="E137" s="10"/>
      <c r="F137" s="32"/>
      <c r="G137" s="10"/>
      <c r="H137" s="32"/>
      <c r="I137" s="10"/>
      <c r="J137" s="32"/>
      <c r="K137" s="10"/>
      <c r="L137" s="238"/>
      <c r="M137" s="10"/>
      <c r="N137" s="32"/>
      <c r="O137" s="10"/>
      <c r="P137" s="32"/>
      <c r="Q137" s="10"/>
      <c r="R137" s="32"/>
      <c r="S137" s="10"/>
      <c r="T137" s="32"/>
      <c r="U137" s="10"/>
      <c r="V137" s="32"/>
      <c r="W137" s="10"/>
      <c r="X137" s="32"/>
      <c r="Y137" s="10"/>
      <c r="Z137" s="32"/>
      <c r="AA137" s="10"/>
      <c r="AB137" s="32"/>
      <c r="AC137" s="10"/>
      <c r="AD137" s="32"/>
      <c r="AE137" s="10"/>
      <c r="AF137" s="32"/>
      <c r="AG137" s="10"/>
      <c r="AH137" s="32"/>
      <c r="AI137" s="10"/>
      <c r="AJ137" s="32"/>
      <c r="AK137" s="10"/>
      <c r="AL137" s="32"/>
      <c r="AM137" s="10"/>
      <c r="AN137" s="32"/>
      <c r="AO137" s="10"/>
      <c r="AP137" s="32"/>
      <c r="AQ137" s="10"/>
      <c r="AR137" s="32"/>
      <c r="AS137" s="10"/>
      <c r="AT137" s="32"/>
      <c r="AU137" s="10"/>
      <c r="AV137" s="242"/>
      <c r="AW137" s="10"/>
      <c r="AX137" s="32"/>
      <c r="AY137" s="10"/>
      <c r="AZ137" s="242"/>
      <c r="BA137" s="10"/>
      <c r="BB137" s="242"/>
      <c r="BC137" s="10"/>
      <c r="BD137" s="245"/>
      <c r="BE137" s="10"/>
      <c r="BF137" s="242"/>
      <c r="BG137" s="10"/>
      <c r="BH137" s="245"/>
      <c r="BI137" s="10"/>
      <c r="BJ137" s="242"/>
      <c r="BK137" s="10"/>
      <c r="BL137" s="245"/>
      <c r="BM137" s="10"/>
      <c r="BN137" s="245"/>
      <c r="BO137" s="10"/>
      <c r="BP137" s="11"/>
      <c r="BQ137" s="10"/>
      <c r="BR137" s="245"/>
      <c r="BS137" s="10"/>
      <c r="BT137" s="11"/>
      <c r="BU137" s="10"/>
      <c r="BV137" s="245"/>
      <c r="BW137" s="10"/>
      <c r="BX137" s="11"/>
      <c r="BY137" s="10"/>
      <c r="BZ137" s="11"/>
      <c r="CA137" s="10"/>
      <c r="CB137" s="11"/>
      <c r="CC137" s="10"/>
      <c r="CD137" s="11"/>
      <c r="CE137" s="10"/>
      <c r="CF137" s="11"/>
      <c r="CH137" s="41"/>
      <c r="CI137" s="41">
        <f t="shared" si="19"/>
        <v>0</v>
      </c>
      <c r="CJ137">
        <f t="shared" si="25"/>
        <v>0</v>
      </c>
      <c r="CK137" t="e">
        <f t="shared" si="26"/>
        <v>#DIV/0!</v>
      </c>
      <c r="CL137">
        <f>+K137*2</f>
        <v>0</v>
      </c>
    </row>
    <row r="138" spans="1:90" x14ac:dyDescent="0.25">
      <c r="A138">
        <v>59</v>
      </c>
      <c r="B138" s="6"/>
      <c r="C138" s="10"/>
      <c r="D138" s="32"/>
      <c r="E138" s="10"/>
      <c r="F138" s="32"/>
      <c r="G138" s="10"/>
      <c r="H138" s="32"/>
      <c r="I138" s="10"/>
      <c r="J138" s="32"/>
      <c r="K138" s="10"/>
      <c r="L138" s="32"/>
      <c r="M138" s="10"/>
      <c r="N138" s="32"/>
      <c r="O138" s="10"/>
      <c r="P138" s="32"/>
      <c r="Q138" s="10"/>
      <c r="R138" s="32"/>
      <c r="S138" s="10"/>
      <c r="T138" s="32"/>
      <c r="U138" s="10"/>
      <c r="V138" s="32"/>
      <c r="W138" s="10"/>
      <c r="X138" s="32"/>
      <c r="Y138" s="10"/>
      <c r="Z138" s="32"/>
      <c r="AA138" s="10"/>
      <c r="AB138" s="32"/>
      <c r="AC138" s="10"/>
      <c r="AD138" s="32"/>
      <c r="AE138" s="10"/>
      <c r="AF138" s="32"/>
      <c r="AG138" s="10"/>
      <c r="AH138" s="32"/>
      <c r="AI138" s="10"/>
      <c r="AJ138" s="32"/>
      <c r="AK138" s="10"/>
      <c r="AL138" s="32"/>
      <c r="AM138" s="10"/>
      <c r="AN138" s="32"/>
      <c r="AO138" s="10"/>
      <c r="AP138" s="32"/>
      <c r="AQ138" s="10"/>
      <c r="AR138" s="32"/>
      <c r="AS138" s="10"/>
      <c r="AT138" s="32"/>
      <c r="AU138" s="10"/>
      <c r="AV138" s="242"/>
      <c r="AW138" s="10"/>
      <c r="AX138" s="32"/>
      <c r="AY138" s="10"/>
      <c r="AZ138" s="242"/>
      <c r="BA138" s="10"/>
      <c r="BB138" s="242"/>
      <c r="BC138" s="10"/>
      <c r="BD138" s="245"/>
      <c r="BE138" s="10"/>
      <c r="BF138" s="242"/>
      <c r="BG138" s="10"/>
      <c r="BH138" s="245"/>
      <c r="BI138" s="10"/>
      <c r="BJ138" s="242"/>
      <c r="BK138" s="10"/>
      <c r="BL138" s="245"/>
      <c r="BM138" s="10"/>
      <c r="BN138" s="245"/>
      <c r="BO138" s="10"/>
      <c r="BP138" s="11"/>
      <c r="BQ138" s="10"/>
      <c r="BR138" s="245"/>
      <c r="BS138" s="10"/>
      <c r="BT138" s="11"/>
      <c r="BU138" s="10"/>
      <c r="BV138" s="245"/>
      <c r="BW138" s="10"/>
      <c r="BX138" s="11"/>
      <c r="BY138" s="10"/>
      <c r="BZ138" s="11"/>
      <c r="CA138" s="10"/>
      <c r="CB138" s="11"/>
      <c r="CC138" s="10"/>
      <c r="CD138" s="11"/>
      <c r="CE138" s="10"/>
      <c r="CF138" s="11"/>
      <c r="CH138" s="41"/>
      <c r="CI138" s="41">
        <f t="shared" si="19"/>
        <v>0</v>
      </c>
      <c r="CJ138">
        <f t="shared" si="25"/>
        <v>0</v>
      </c>
    </row>
    <row r="139" spans="1:90" x14ac:dyDescent="0.25">
      <c r="A139">
        <v>60</v>
      </c>
      <c r="B139" s="6"/>
      <c r="C139" s="10"/>
      <c r="D139" s="32"/>
      <c r="E139" s="10"/>
      <c r="F139" s="32"/>
      <c r="G139" s="10"/>
      <c r="H139" s="32"/>
      <c r="I139" s="10"/>
      <c r="J139" s="32"/>
      <c r="K139" s="10"/>
      <c r="L139" s="32"/>
      <c r="M139" s="10"/>
      <c r="N139" s="32"/>
      <c r="O139" s="10"/>
      <c r="P139" s="32"/>
      <c r="Q139" s="10"/>
      <c r="R139" s="32"/>
      <c r="S139" s="10"/>
      <c r="T139" s="32"/>
      <c r="U139" s="10"/>
      <c r="V139" s="32"/>
      <c r="W139" s="10"/>
      <c r="X139" s="32"/>
      <c r="Y139" s="10"/>
      <c r="Z139" s="32"/>
      <c r="AA139" s="10"/>
      <c r="AB139" s="32"/>
      <c r="AC139" s="10"/>
      <c r="AD139" s="32"/>
      <c r="AE139" s="10"/>
      <c r="AF139" s="32"/>
      <c r="AG139" s="10"/>
      <c r="AH139" s="32"/>
      <c r="AI139" s="10"/>
      <c r="AJ139" s="32"/>
      <c r="AK139" s="10"/>
      <c r="AL139" s="32"/>
      <c r="AM139" s="10"/>
      <c r="AN139" s="32"/>
      <c r="AO139" s="10"/>
      <c r="AP139" s="32"/>
      <c r="AQ139" s="10"/>
      <c r="AR139" s="32"/>
      <c r="AS139" s="10"/>
      <c r="AT139" s="32"/>
      <c r="AU139" s="10"/>
      <c r="AV139" s="242"/>
      <c r="AW139" s="10"/>
      <c r="AX139" s="32"/>
      <c r="AY139" s="10"/>
      <c r="AZ139" s="242"/>
      <c r="BA139" s="10"/>
      <c r="BB139" s="242"/>
      <c r="BC139" s="10"/>
      <c r="BD139" s="245"/>
      <c r="BE139" s="10"/>
      <c r="BF139" s="242"/>
      <c r="BG139" s="10"/>
      <c r="BH139" s="245"/>
      <c r="BI139" s="10"/>
      <c r="BJ139" s="242"/>
      <c r="BK139" s="10"/>
      <c r="BL139" s="245"/>
      <c r="BM139" s="10"/>
      <c r="BN139" s="245"/>
      <c r="BO139" s="10"/>
      <c r="BP139" s="11"/>
      <c r="BQ139" s="10"/>
      <c r="BR139" s="245"/>
      <c r="BS139" s="10"/>
      <c r="BT139" s="11"/>
      <c r="BU139" s="10"/>
      <c r="BV139" s="245"/>
      <c r="BW139" s="10"/>
      <c r="BX139" s="11"/>
      <c r="BY139" s="10"/>
      <c r="BZ139" s="11"/>
      <c r="CA139" s="10"/>
      <c r="CB139" s="11"/>
      <c r="CC139" s="10"/>
      <c r="CD139" s="11"/>
      <c r="CE139" s="10"/>
      <c r="CF139" s="11"/>
      <c r="CH139" s="41"/>
      <c r="CI139" s="41">
        <f t="shared" si="19"/>
        <v>0</v>
      </c>
      <c r="CJ139">
        <f t="shared" si="25"/>
        <v>0</v>
      </c>
      <c r="CK139" t="e">
        <f>+CI139/CJ139</f>
        <v>#DIV/0!</v>
      </c>
      <c r="CL139">
        <f>+K139*2</f>
        <v>0</v>
      </c>
    </row>
    <row r="140" spans="1:90" x14ac:dyDescent="0.25">
      <c r="A140">
        <v>61</v>
      </c>
      <c r="B140" s="6"/>
      <c r="C140" s="10"/>
      <c r="D140" s="32"/>
      <c r="E140" s="10"/>
      <c r="F140" s="32"/>
      <c r="G140" s="10"/>
      <c r="H140" s="32"/>
      <c r="I140" s="10"/>
      <c r="J140" s="32"/>
      <c r="K140" s="10"/>
      <c r="L140" s="32"/>
      <c r="M140" s="10"/>
      <c r="N140" s="32"/>
      <c r="O140" s="10"/>
      <c r="P140" s="32"/>
      <c r="Q140" s="10"/>
      <c r="R140" s="32"/>
      <c r="S140" s="10"/>
      <c r="T140" s="32"/>
      <c r="U140" s="10"/>
      <c r="V140" s="32"/>
      <c r="W140" s="10"/>
      <c r="X140" s="32"/>
      <c r="Y140" s="10"/>
      <c r="Z140" s="32"/>
      <c r="AA140" s="10"/>
      <c r="AB140" s="32"/>
      <c r="AC140" s="10"/>
      <c r="AD140" s="32"/>
      <c r="AE140" s="10"/>
      <c r="AF140" s="32"/>
      <c r="AG140" s="10"/>
      <c r="AH140" s="32"/>
      <c r="AI140" s="10"/>
      <c r="AJ140" s="32"/>
      <c r="AK140" s="10"/>
      <c r="AL140" s="32"/>
      <c r="AM140" s="10"/>
      <c r="AN140" s="32"/>
      <c r="AO140" s="10"/>
      <c r="AP140" s="32"/>
      <c r="AQ140" s="10"/>
      <c r="AR140" s="32"/>
      <c r="AS140" s="10"/>
      <c r="AT140" s="32"/>
      <c r="AU140" s="10"/>
      <c r="AV140" s="242"/>
      <c r="AW140" s="10"/>
      <c r="AX140" s="32"/>
      <c r="AY140" s="10"/>
      <c r="AZ140" s="242"/>
      <c r="BA140" s="10"/>
      <c r="BB140" s="242"/>
      <c r="BC140" s="10"/>
      <c r="BD140" s="245"/>
      <c r="BE140" s="10"/>
      <c r="BF140" s="242"/>
      <c r="BG140" s="10"/>
      <c r="BH140" s="245"/>
      <c r="BI140" s="10"/>
      <c r="BJ140" s="242"/>
      <c r="BK140" s="10"/>
      <c r="BL140" s="245"/>
      <c r="BM140" s="10"/>
      <c r="BN140" s="245"/>
      <c r="BO140" s="10"/>
      <c r="BP140" s="11"/>
      <c r="BQ140" s="10"/>
      <c r="BR140" s="245"/>
      <c r="BS140" s="10"/>
      <c r="BT140" s="11"/>
      <c r="BU140" s="10"/>
      <c r="BV140" s="245"/>
      <c r="BW140" s="10"/>
      <c r="BX140" s="11"/>
      <c r="BY140" s="10"/>
      <c r="BZ140" s="11"/>
      <c r="CA140" s="10"/>
      <c r="CB140" s="11"/>
      <c r="CC140" s="10"/>
      <c r="CD140" s="11"/>
      <c r="CE140" s="10"/>
      <c r="CF140" s="11"/>
      <c r="CH140" s="41"/>
      <c r="CI140" s="41">
        <f t="shared" si="19"/>
        <v>0</v>
      </c>
      <c r="CJ140">
        <f>COUNT(C140:CF140)/2</f>
        <v>0</v>
      </c>
      <c r="CK140" t="e">
        <f>+CI140/CJ140</f>
        <v>#DIV/0!</v>
      </c>
      <c r="CL140">
        <f>+K140*2</f>
        <v>0</v>
      </c>
    </row>
    <row r="141" spans="1:90" x14ac:dyDescent="0.25">
      <c r="A141">
        <v>62</v>
      </c>
      <c r="B141" s="6"/>
      <c r="C141" s="10"/>
      <c r="D141" s="32"/>
      <c r="E141" s="10"/>
      <c r="F141" s="32"/>
      <c r="G141" s="10"/>
      <c r="H141" s="32"/>
      <c r="I141" s="10"/>
      <c r="J141" s="32"/>
      <c r="K141" s="10"/>
      <c r="L141" s="32"/>
      <c r="M141" s="10"/>
      <c r="N141" s="32"/>
      <c r="O141" s="10"/>
      <c r="P141" s="32"/>
      <c r="Q141" s="10"/>
      <c r="R141" s="32"/>
      <c r="S141" s="10"/>
      <c r="T141" s="32"/>
      <c r="U141" s="10"/>
      <c r="V141" s="32"/>
      <c r="W141" s="10"/>
      <c r="X141" s="32"/>
      <c r="Y141" s="10"/>
      <c r="Z141" s="32"/>
      <c r="AA141" s="10"/>
      <c r="AB141" s="32"/>
      <c r="AC141" s="10"/>
      <c r="AD141" s="32"/>
      <c r="AE141" s="10"/>
      <c r="AF141" s="32"/>
      <c r="AG141" s="10"/>
      <c r="AH141" s="32"/>
      <c r="AI141" s="10"/>
      <c r="AJ141" s="32"/>
      <c r="AK141" s="10"/>
      <c r="AL141" s="32"/>
      <c r="AM141" s="10"/>
      <c r="AN141" s="32"/>
      <c r="AO141" s="10"/>
      <c r="AP141" s="32"/>
      <c r="AQ141" s="10"/>
      <c r="AR141" s="32"/>
      <c r="AS141" s="10"/>
      <c r="AT141" s="32"/>
      <c r="AU141" s="10"/>
      <c r="AV141" s="242"/>
      <c r="AW141" s="10"/>
      <c r="AX141" s="32"/>
      <c r="AY141" s="10"/>
      <c r="AZ141" s="242"/>
      <c r="BA141" s="10"/>
      <c r="BB141" s="242"/>
      <c r="BC141" s="10"/>
      <c r="BD141" s="245"/>
      <c r="BE141" s="10"/>
      <c r="BF141" s="242"/>
      <c r="BG141" s="10"/>
      <c r="BH141" s="245"/>
      <c r="BI141" s="10"/>
      <c r="BJ141" s="242"/>
      <c r="BK141" s="10"/>
      <c r="BL141" s="245"/>
      <c r="BM141" s="10"/>
      <c r="BN141" s="245"/>
      <c r="BO141" s="10"/>
      <c r="BP141" s="11"/>
      <c r="BQ141" s="10"/>
      <c r="BR141" s="245"/>
      <c r="BS141" s="10"/>
      <c r="BT141" s="11"/>
      <c r="BU141" s="10"/>
      <c r="BV141" s="245"/>
      <c r="BW141" s="10"/>
      <c r="BX141" s="11"/>
      <c r="BY141" s="10"/>
      <c r="BZ141" s="11"/>
      <c r="CA141" s="10"/>
      <c r="CB141" s="11"/>
      <c r="CC141" s="10"/>
      <c r="CD141" s="11"/>
      <c r="CE141" s="10"/>
      <c r="CF141" s="11"/>
      <c r="CH141" s="41"/>
      <c r="CI141" s="41">
        <f t="shared" si="19"/>
        <v>0</v>
      </c>
      <c r="CJ141">
        <f>COUNT(C141:CF141)/2</f>
        <v>0</v>
      </c>
      <c r="CK141" t="e">
        <f>+CI141/CJ141</f>
        <v>#DIV/0!</v>
      </c>
      <c r="CL141">
        <f>+K141*2</f>
        <v>0</v>
      </c>
    </row>
    <row r="142" spans="1:90" x14ac:dyDescent="0.25">
      <c r="A142">
        <v>63</v>
      </c>
      <c r="B142" s="6"/>
      <c r="C142" s="10"/>
      <c r="D142" s="32"/>
      <c r="E142" s="10"/>
      <c r="F142" s="32"/>
      <c r="G142" s="10"/>
      <c r="H142" s="32"/>
      <c r="I142" s="10"/>
      <c r="J142" s="32"/>
      <c r="K142" s="10"/>
      <c r="L142" s="32"/>
      <c r="M142" s="10"/>
      <c r="N142" s="32"/>
      <c r="O142" s="10"/>
      <c r="P142" s="32"/>
      <c r="Q142" s="10"/>
      <c r="R142" s="32"/>
      <c r="S142" s="10"/>
      <c r="T142" s="32"/>
      <c r="U142" s="10"/>
      <c r="V142" s="32"/>
      <c r="W142" s="10"/>
      <c r="X142" s="32"/>
      <c r="Y142" s="10"/>
      <c r="Z142" s="32"/>
      <c r="AA142" s="10"/>
      <c r="AB142" s="32"/>
      <c r="AC142" s="10"/>
      <c r="AD142" s="32"/>
      <c r="AE142" s="10"/>
      <c r="AF142" s="32"/>
      <c r="AG142" s="10"/>
      <c r="AH142" s="32"/>
      <c r="AI142" s="10"/>
      <c r="AJ142" s="32"/>
      <c r="AK142" s="10"/>
      <c r="AL142" s="32"/>
      <c r="AM142" s="10"/>
      <c r="AN142" s="32"/>
      <c r="AO142" s="10"/>
      <c r="AP142" s="32"/>
      <c r="AQ142" s="10"/>
      <c r="AR142" s="32"/>
      <c r="AS142" s="10"/>
      <c r="AT142" s="32"/>
      <c r="AU142" s="10"/>
      <c r="AV142" s="242"/>
      <c r="AW142" s="10"/>
      <c r="AX142" s="32"/>
      <c r="AY142" s="10"/>
      <c r="AZ142" s="242"/>
      <c r="BA142" s="10"/>
      <c r="BB142" s="242"/>
      <c r="BC142" s="10"/>
      <c r="BD142" s="245"/>
      <c r="BE142" s="10"/>
      <c r="BF142" s="242"/>
      <c r="BG142" s="10"/>
      <c r="BH142" s="245"/>
      <c r="BI142" s="10"/>
      <c r="BJ142" s="242"/>
      <c r="BK142" s="10"/>
      <c r="BL142" s="245"/>
      <c r="BM142" s="10"/>
      <c r="BN142" s="245"/>
      <c r="BO142" s="10"/>
      <c r="BP142" s="11"/>
      <c r="BQ142" s="10"/>
      <c r="BR142" s="245"/>
      <c r="BS142" s="10"/>
      <c r="BT142" s="11"/>
      <c r="BU142" s="10"/>
      <c r="BV142" s="245"/>
      <c r="BW142" s="10"/>
      <c r="BX142" s="11"/>
      <c r="BY142" s="10"/>
      <c r="BZ142" s="11"/>
      <c r="CA142" s="10"/>
      <c r="CB142" s="11"/>
      <c r="CC142" s="10"/>
      <c r="CD142" s="11"/>
      <c r="CE142" s="10"/>
      <c r="CF142" s="11"/>
      <c r="CH142" s="41"/>
      <c r="CI142" s="41">
        <f t="shared" si="19"/>
        <v>0</v>
      </c>
      <c r="CJ142">
        <f t="shared" ref="CJ142:CJ205" si="27">COUNT(C142:CF142)/2</f>
        <v>0</v>
      </c>
      <c r="CK142" t="e">
        <f>+CI142/CJ142</f>
        <v>#DIV/0!</v>
      </c>
      <c r="CL142">
        <f>+K142*2</f>
        <v>0</v>
      </c>
    </row>
    <row r="143" spans="1:90" x14ac:dyDescent="0.25">
      <c r="A143">
        <v>64</v>
      </c>
      <c r="B143" s="6"/>
      <c r="C143" s="10"/>
      <c r="D143" s="32"/>
      <c r="E143" s="10"/>
      <c r="F143" s="32"/>
      <c r="G143" s="10"/>
      <c r="H143" s="32"/>
      <c r="I143" s="10"/>
      <c r="J143" s="32"/>
      <c r="K143" s="10"/>
      <c r="L143" s="32"/>
      <c r="M143" s="10"/>
      <c r="N143" s="32"/>
      <c r="O143" s="10"/>
      <c r="P143" s="32"/>
      <c r="Q143" s="10"/>
      <c r="R143" s="32"/>
      <c r="S143" s="10"/>
      <c r="T143" s="32"/>
      <c r="U143" s="10"/>
      <c r="V143" s="32"/>
      <c r="W143" s="10"/>
      <c r="X143" s="32"/>
      <c r="Y143" s="10"/>
      <c r="Z143" s="32"/>
      <c r="AA143" s="10"/>
      <c r="AB143" s="32"/>
      <c r="AC143" s="10"/>
      <c r="AD143" s="32"/>
      <c r="AE143" s="10"/>
      <c r="AF143" s="32"/>
      <c r="AG143" s="10"/>
      <c r="AH143" s="32"/>
      <c r="AI143" s="10"/>
      <c r="AJ143" s="32"/>
      <c r="AK143" s="10"/>
      <c r="AL143" s="32"/>
      <c r="AM143" s="10"/>
      <c r="AN143" s="32"/>
      <c r="AO143" s="10"/>
      <c r="AP143" s="32"/>
      <c r="AQ143" s="10"/>
      <c r="AR143" s="32"/>
      <c r="AS143" s="10"/>
      <c r="AT143" s="32"/>
      <c r="AU143" s="10"/>
      <c r="AV143" s="242"/>
      <c r="AW143" s="10"/>
      <c r="AX143" s="32"/>
      <c r="AY143" s="10"/>
      <c r="AZ143" s="242"/>
      <c r="BA143" s="10"/>
      <c r="BB143" s="242"/>
      <c r="BC143" s="10"/>
      <c r="BD143" s="245"/>
      <c r="BE143" s="10"/>
      <c r="BF143" s="242"/>
      <c r="BG143" s="10"/>
      <c r="BH143" s="245"/>
      <c r="BI143" s="10"/>
      <c r="BJ143" s="242"/>
      <c r="BK143" s="10"/>
      <c r="BL143" s="245"/>
      <c r="BM143" s="10"/>
      <c r="BN143" s="245"/>
      <c r="BO143" s="10"/>
      <c r="BP143" s="11"/>
      <c r="BQ143" s="10"/>
      <c r="BR143" s="245"/>
      <c r="BS143" s="10"/>
      <c r="BT143" s="11"/>
      <c r="BU143" s="10"/>
      <c r="BV143" s="245"/>
      <c r="BW143" s="10"/>
      <c r="BX143" s="11"/>
      <c r="BY143" s="10"/>
      <c r="BZ143" s="11"/>
      <c r="CA143" s="10"/>
      <c r="CB143" s="11"/>
      <c r="CC143" s="10"/>
      <c r="CD143" s="11"/>
      <c r="CE143" s="10"/>
      <c r="CF143" s="11"/>
      <c r="CH143" s="41"/>
      <c r="CI143" s="41">
        <f t="shared" si="19"/>
        <v>0</v>
      </c>
      <c r="CJ143">
        <f t="shared" si="27"/>
        <v>0</v>
      </c>
      <c r="CK143" t="e">
        <f>+CI143/CJ143</f>
        <v>#DIV/0!</v>
      </c>
      <c r="CL143">
        <f>+K143</f>
        <v>0</v>
      </c>
    </row>
    <row r="144" spans="1:90" x14ac:dyDescent="0.25">
      <c r="A144">
        <v>65</v>
      </c>
      <c r="B144" s="6"/>
      <c r="C144" s="10"/>
      <c r="D144" s="32"/>
      <c r="E144" s="10"/>
      <c r="F144" s="32"/>
      <c r="G144" s="10"/>
      <c r="H144" s="32"/>
      <c r="I144" s="10"/>
      <c r="J144" s="32"/>
      <c r="K144" s="94"/>
      <c r="L144" s="32"/>
      <c r="M144" s="10"/>
      <c r="N144" s="32"/>
      <c r="O144" s="10"/>
      <c r="P144" s="32"/>
      <c r="Q144" s="10"/>
      <c r="R144" s="32"/>
      <c r="S144" s="10"/>
      <c r="T144" s="32"/>
      <c r="U144" s="10"/>
      <c r="V144" s="32"/>
      <c r="W144" s="10"/>
      <c r="X144" s="32"/>
      <c r="Y144" s="10"/>
      <c r="Z144" s="32"/>
      <c r="AA144" s="10"/>
      <c r="AB144" s="32"/>
      <c r="AC144" s="10"/>
      <c r="AD144" s="32"/>
      <c r="AE144" s="10"/>
      <c r="AF144" s="32"/>
      <c r="AG144" s="10"/>
      <c r="AH144" s="32"/>
      <c r="AI144" s="10"/>
      <c r="AJ144" s="32"/>
      <c r="AK144" s="10"/>
      <c r="AL144" s="32"/>
      <c r="AM144" s="10"/>
      <c r="AN144" s="32"/>
      <c r="AO144" s="10"/>
      <c r="AP144" s="32"/>
      <c r="AQ144" s="10"/>
      <c r="AR144" s="32"/>
      <c r="AS144" s="10"/>
      <c r="AT144" s="32"/>
      <c r="AU144" s="10"/>
      <c r="AV144" s="242"/>
      <c r="AW144" s="10"/>
      <c r="AX144" s="32"/>
      <c r="AY144" s="10"/>
      <c r="AZ144" s="242"/>
      <c r="BA144" s="10"/>
      <c r="BB144" s="242"/>
      <c r="BC144" s="10"/>
      <c r="BD144" s="245"/>
      <c r="BE144" s="10"/>
      <c r="BF144" s="242"/>
      <c r="BG144" s="10"/>
      <c r="BH144" s="245"/>
      <c r="BI144" s="10"/>
      <c r="BJ144" s="242"/>
      <c r="BK144" s="10"/>
      <c r="BL144" s="245"/>
      <c r="BM144" s="10"/>
      <c r="BN144" s="245"/>
      <c r="BO144" s="10"/>
      <c r="BP144" s="11"/>
      <c r="BQ144" s="10"/>
      <c r="BR144" s="245"/>
      <c r="BS144" s="10"/>
      <c r="BT144" s="11"/>
      <c r="BU144" s="10"/>
      <c r="BV144" s="245"/>
      <c r="BW144" s="10"/>
      <c r="BX144" s="11"/>
      <c r="BY144" s="10"/>
      <c r="BZ144" s="11"/>
      <c r="CA144" s="10"/>
      <c r="CB144" s="11"/>
      <c r="CC144" s="10"/>
      <c r="CD144" s="11"/>
      <c r="CE144" s="10"/>
      <c r="CF144" s="11"/>
      <c r="CH144" s="41"/>
      <c r="CI144" s="41">
        <f t="shared" si="19"/>
        <v>0</v>
      </c>
      <c r="CJ144">
        <f t="shared" si="27"/>
        <v>0</v>
      </c>
      <c r="CL144" s="39"/>
    </row>
    <row r="145" spans="1:90" x14ac:dyDescent="0.25">
      <c r="A145">
        <v>66</v>
      </c>
      <c r="B145" s="6"/>
      <c r="C145" s="10"/>
      <c r="D145" s="32"/>
      <c r="E145" s="10"/>
      <c r="F145" s="32"/>
      <c r="G145" s="10"/>
      <c r="H145" s="32"/>
      <c r="I145" s="10"/>
      <c r="J145" s="32"/>
      <c r="K145" s="10"/>
      <c r="L145" s="238"/>
      <c r="M145" s="10"/>
      <c r="N145" s="32"/>
      <c r="O145" s="10"/>
      <c r="P145" s="32"/>
      <c r="Q145" s="10"/>
      <c r="R145" s="32"/>
      <c r="S145" s="10"/>
      <c r="T145" s="32"/>
      <c r="U145" s="10"/>
      <c r="V145" s="32"/>
      <c r="W145" s="10"/>
      <c r="X145" s="32"/>
      <c r="Y145" s="10"/>
      <c r="Z145" s="32"/>
      <c r="AA145" s="10"/>
      <c r="AB145" s="32"/>
      <c r="AC145" s="10"/>
      <c r="AD145" s="32"/>
      <c r="AE145" s="10"/>
      <c r="AF145" s="32"/>
      <c r="AG145" s="10"/>
      <c r="AH145" s="32"/>
      <c r="AI145" s="10"/>
      <c r="AJ145" s="32"/>
      <c r="AK145" s="10"/>
      <c r="AL145" s="32"/>
      <c r="AM145" s="10"/>
      <c r="AN145" s="32"/>
      <c r="AO145" s="10"/>
      <c r="AP145" s="32"/>
      <c r="AQ145" s="10"/>
      <c r="AR145" s="32"/>
      <c r="AS145" s="10"/>
      <c r="AT145" s="32"/>
      <c r="AU145" s="10"/>
      <c r="AV145" s="242"/>
      <c r="AW145" s="10"/>
      <c r="AX145" s="32"/>
      <c r="AY145" s="10"/>
      <c r="AZ145" s="242"/>
      <c r="BA145" s="10"/>
      <c r="BB145" s="242"/>
      <c r="BC145" s="10"/>
      <c r="BD145" s="245"/>
      <c r="BE145" s="10"/>
      <c r="BF145" s="242"/>
      <c r="BG145" s="10"/>
      <c r="BH145" s="245"/>
      <c r="BI145" s="10"/>
      <c r="BJ145" s="242"/>
      <c r="BK145" s="10"/>
      <c r="BL145" s="245"/>
      <c r="BM145" s="10"/>
      <c r="BN145" s="245"/>
      <c r="BO145" s="10"/>
      <c r="BP145" s="11"/>
      <c r="BQ145" s="10"/>
      <c r="BR145" s="245"/>
      <c r="BS145" s="10"/>
      <c r="BT145" s="11"/>
      <c r="BU145" s="10"/>
      <c r="BV145" s="245"/>
      <c r="BW145" s="10"/>
      <c r="BX145" s="11"/>
      <c r="BY145" s="10"/>
      <c r="BZ145" s="11"/>
      <c r="CA145" s="10"/>
      <c r="CB145" s="11"/>
      <c r="CC145" s="10"/>
      <c r="CD145" s="11"/>
      <c r="CE145" s="10"/>
      <c r="CF145" s="11"/>
      <c r="CH145" s="41"/>
      <c r="CI145" s="41">
        <f t="shared" si="19"/>
        <v>0</v>
      </c>
      <c r="CJ145">
        <f t="shared" si="27"/>
        <v>0</v>
      </c>
      <c r="CK145" t="e">
        <f>+CI145/CJ145</f>
        <v>#DIV/0!</v>
      </c>
      <c r="CL145">
        <f>+K145*2</f>
        <v>0</v>
      </c>
    </row>
    <row r="146" spans="1:90" x14ac:dyDescent="0.25">
      <c r="A146">
        <v>67</v>
      </c>
      <c r="B146" s="6"/>
      <c r="C146" s="10"/>
      <c r="D146" s="32"/>
      <c r="E146" s="10"/>
      <c r="F146" s="32"/>
      <c r="G146" s="10"/>
      <c r="H146" s="32"/>
      <c r="I146" s="10"/>
      <c r="J146" s="32"/>
      <c r="K146" s="10"/>
      <c r="L146" s="32"/>
      <c r="M146" s="10"/>
      <c r="N146" s="32"/>
      <c r="O146" s="10"/>
      <c r="P146" s="32"/>
      <c r="Q146" s="10"/>
      <c r="R146" s="32"/>
      <c r="S146" s="10"/>
      <c r="T146" s="32"/>
      <c r="U146" s="10"/>
      <c r="V146" s="32"/>
      <c r="W146" s="10"/>
      <c r="X146" s="32"/>
      <c r="Y146" s="10"/>
      <c r="Z146" s="32"/>
      <c r="AA146" s="10"/>
      <c r="AB146" s="32"/>
      <c r="AC146" s="10"/>
      <c r="AD146" s="32"/>
      <c r="AE146" s="10"/>
      <c r="AF146" s="32"/>
      <c r="AG146" s="10"/>
      <c r="AH146" s="32"/>
      <c r="AI146" s="10"/>
      <c r="AJ146" s="32"/>
      <c r="AK146" s="10"/>
      <c r="AL146" s="32"/>
      <c r="AM146" s="10"/>
      <c r="AN146" s="32"/>
      <c r="AO146" s="10"/>
      <c r="AP146" s="32"/>
      <c r="AQ146" s="10"/>
      <c r="AR146" s="32"/>
      <c r="AS146" s="10"/>
      <c r="AT146" s="32"/>
      <c r="AU146" s="10"/>
      <c r="AV146" s="242"/>
      <c r="AW146" s="10"/>
      <c r="AX146" s="32"/>
      <c r="AY146" s="10"/>
      <c r="AZ146" s="242"/>
      <c r="BA146" s="10"/>
      <c r="BB146" s="242"/>
      <c r="BC146" s="10"/>
      <c r="BD146" s="245"/>
      <c r="BE146" s="10"/>
      <c r="BF146" s="242"/>
      <c r="BG146" s="10"/>
      <c r="BH146" s="245"/>
      <c r="BI146" s="10"/>
      <c r="BJ146" s="242"/>
      <c r="BK146" s="10"/>
      <c r="BL146" s="245"/>
      <c r="BM146" s="10"/>
      <c r="BN146" s="245"/>
      <c r="BO146" s="10"/>
      <c r="BP146" s="11"/>
      <c r="BQ146" s="10"/>
      <c r="BR146" s="245"/>
      <c r="BS146" s="10"/>
      <c r="BT146" s="11"/>
      <c r="BU146" s="10"/>
      <c r="BV146" s="245"/>
      <c r="BW146" s="10"/>
      <c r="BX146" s="11"/>
      <c r="BY146" s="10"/>
      <c r="BZ146" s="11"/>
      <c r="CA146" s="10"/>
      <c r="CB146" s="11"/>
      <c r="CC146" s="10"/>
      <c r="CD146" s="11"/>
      <c r="CE146" s="10"/>
      <c r="CF146" s="11"/>
      <c r="CH146" s="41"/>
      <c r="CI146" s="41">
        <f t="shared" si="19"/>
        <v>0</v>
      </c>
      <c r="CJ146">
        <f t="shared" si="27"/>
        <v>0</v>
      </c>
    </row>
    <row r="147" spans="1:90" x14ac:dyDescent="0.25">
      <c r="A147">
        <v>68</v>
      </c>
      <c r="B147" s="6"/>
      <c r="C147" s="10"/>
      <c r="D147" s="32"/>
      <c r="E147" s="10"/>
      <c r="F147" s="32"/>
      <c r="G147" s="10"/>
      <c r="H147" s="32"/>
      <c r="I147" s="10"/>
      <c r="J147" s="32"/>
      <c r="K147" s="10"/>
      <c r="L147" s="32"/>
      <c r="M147" s="10"/>
      <c r="N147" s="32"/>
      <c r="O147" s="10"/>
      <c r="P147" s="32"/>
      <c r="Q147" s="10"/>
      <c r="R147" s="32"/>
      <c r="S147" s="10"/>
      <c r="T147" s="32"/>
      <c r="U147" s="10"/>
      <c r="V147" s="32"/>
      <c r="W147" s="10"/>
      <c r="X147" s="32"/>
      <c r="Y147" s="10"/>
      <c r="Z147" s="32"/>
      <c r="AA147" s="10"/>
      <c r="AB147" s="32"/>
      <c r="AC147" s="10"/>
      <c r="AD147" s="32"/>
      <c r="AE147" s="10"/>
      <c r="AF147" s="32"/>
      <c r="AG147" s="10"/>
      <c r="AH147" s="32"/>
      <c r="AI147" s="10"/>
      <c r="AJ147" s="32"/>
      <c r="AK147" s="10"/>
      <c r="AL147" s="32"/>
      <c r="AM147" s="10"/>
      <c r="AN147" s="32"/>
      <c r="AO147" s="10"/>
      <c r="AP147" s="32"/>
      <c r="AQ147" s="10"/>
      <c r="AR147" s="32"/>
      <c r="AS147" s="10"/>
      <c r="AT147" s="32"/>
      <c r="AU147" s="10"/>
      <c r="AV147" s="242"/>
      <c r="AW147" s="10"/>
      <c r="AX147" s="32"/>
      <c r="AY147" s="10"/>
      <c r="AZ147" s="242"/>
      <c r="BA147" s="10"/>
      <c r="BB147" s="242"/>
      <c r="BC147" s="10"/>
      <c r="BD147" s="245"/>
      <c r="BE147" s="10"/>
      <c r="BF147" s="242"/>
      <c r="BG147" s="10"/>
      <c r="BH147" s="245"/>
      <c r="BI147" s="10"/>
      <c r="BJ147" s="242"/>
      <c r="BK147" s="10"/>
      <c r="BL147" s="245"/>
      <c r="BM147" s="10"/>
      <c r="BN147" s="245"/>
      <c r="BO147" s="10"/>
      <c r="BP147" s="11"/>
      <c r="BQ147" s="10"/>
      <c r="BR147" s="245"/>
      <c r="BS147" s="10"/>
      <c r="BT147" s="11"/>
      <c r="BU147" s="10"/>
      <c r="BV147" s="245"/>
      <c r="BW147" s="10"/>
      <c r="BX147" s="11"/>
      <c r="BY147" s="10"/>
      <c r="BZ147" s="11"/>
      <c r="CA147" s="10"/>
      <c r="CB147" s="11"/>
      <c r="CC147" s="10"/>
      <c r="CD147" s="11"/>
      <c r="CE147" s="10"/>
      <c r="CF147" s="11"/>
      <c r="CH147" s="41"/>
      <c r="CI147" s="41">
        <f t="shared" si="19"/>
        <v>0</v>
      </c>
      <c r="CJ147">
        <f t="shared" si="27"/>
        <v>0</v>
      </c>
      <c r="CK147" t="e">
        <f>+CI147/CJ147</f>
        <v>#DIV/0!</v>
      </c>
      <c r="CL147">
        <f>+K147</f>
        <v>0</v>
      </c>
    </row>
    <row r="148" spans="1:90" x14ac:dyDescent="0.25">
      <c r="A148">
        <v>69</v>
      </c>
      <c r="B148" s="6"/>
      <c r="C148" s="10"/>
      <c r="D148" s="32"/>
      <c r="E148" s="10"/>
      <c r="F148" s="32"/>
      <c r="G148" s="10"/>
      <c r="H148" s="32"/>
      <c r="I148" s="10"/>
      <c r="J148" s="32"/>
      <c r="K148" s="10"/>
      <c r="L148" s="238"/>
      <c r="M148" s="10"/>
      <c r="N148" s="32"/>
      <c r="O148" s="10"/>
      <c r="P148" s="32"/>
      <c r="Q148" s="10"/>
      <c r="R148" s="32"/>
      <c r="S148" s="10"/>
      <c r="T148" s="32"/>
      <c r="U148" s="10"/>
      <c r="V148" s="32"/>
      <c r="W148" s="10"/>
      <c r="X148" s="32"/>
      <c r="Y148" s="10"/>
      <c r="Z148" s="32"/>
      <c r="AA148" s="10"/>
      <c r="AB148" s="32"/>
      <c r="AC148" s="10"/>
      <c r="AD148" s="32"/>
      <c r="AE148" s="10"/>
      <c r="AF148" s="32"/>
      <c r="AG148" s="10"/>
      <c r="AH148" s="32"/>
      <c r="AI148" s="10"/>
      <c r="AJ148" s="32"/>
      <c r="AK148" s="10"/>
      <c r="AL148" s="32"/>
      <c r="AM148" s="10"/>
      <c r="AN148" s="32"/>
      <c r="AO148" s="10"/>
      <c r="AP148" s="32"/>
      <c r="AQ148" s="10"/>
      <c r="AR148" s="32"/>
      <c r="AS148" s="10"/>
      <c r="AT148" s="32"/>
      <c r="AU148" s="10"/>
      <c r="AV148" s="242"/>
      <c r="AW148" s="10"/>
      <c r="AX148" s="32"/>
      <c r="AY148" s="10"/>
      <c r="AZ148" s="242"/>
      <c r="BA148" s="10"/>
      <c r="BB148" s="242"/>
      <c r="BC148" s="10"/>
      <c r="BD148" s="245"/>
      <c r="BE148" s="10"/>
      <c r="BF148" s="242"/>
      <c r="BG148" s="10"/>
      <c r="BH148" s="245"/>
      <c r="BI148" s="10"/>
      <c r="BJ148" s="242"/>
      <c r="BK148" s="10"/>
      <c r="BL148" s="245"/>
      <c r="BM148" s="10"/>
      <c r="BN148" s="245"/>
      <c r="BO148" s="10"/>
      <c r="BP148" s="11"/>
      <c r="BQ148" s="10"/>
      <c r="BR148" s="245"/>
      <c r="BS148" s="10"/>
      <c r="BT148" s="11"/>
      <c r="BU148" s="10"/>
      <c r="BV148" s="245"/>
      <c r="BW148" s="10"/>
      <c r="BX148" s="11"/>
      <c r="BY148" s="10"/>
      <c r="BZ148" s="11"/>
      <c r="CA148" s="10"/>
      <c r="CB148" s="11"/>
      <c r="CC148" s="10"/>
      <c r="CD148" s="11"/>
      <c r="CE148" s="10"/>
      <c r="CF148" s="11"/>
      <c r="CH148" s="41"/>
      <c r="CI148" s="41">
        <f t="shared" si="19"/>
        <v>0</v>
      </c>
      <c r="CJ148">
        <f t="shared" si="27"/>
        <v>0</v>
      </c>
      <c r="CK148" t="e">
        <f>+CI148/CJ148</f>
        <v>#DIV/0!</v>
      </c>
      <c r="CL148">
        <f>+K148*2</f>
        <v>0</v>
      </c>
    </row>
    <row r="149" spans="1:90" x14ac:dyDescent="0.25">
      <c r="A149">
        <v>70</v>
      </c>
      <c r="B149" s="6"/>
      <c r="C149" s="10"/>
      <c r="D149" s="32"/>
      <c r="E149" s="10"/>
      <c r="F149" s="32"/>
      <c r="G149" s="10"/>
      <c r="H149" s="32"/>
      <c r="I149" s="10"/>
      <c r="J149" s="32"/>
      <c r="K149" s="10"/>
      <c r="L149" s="32"/>
      <c r="M149" s="10"/>
      <c r="N149" s="32"/>
      <c r="O149" s="10"/>
      <c r="P149" s="32"/>
      <c r="Q149" s="10"/>
      <c r="R149" s="32"/>
      <c r="S149" s="10"/>
      <c r="T149" s="32"/>
      <c r="U149" s="10"/>
      <c r="V149" s="32"/>
      <c r="W149" s="10"/>
      <c r="X149" s="32"/>
      <c r="Y149" s="10"/>
      <c r="Z149" s="32"/>
      <c r="AA149" s="10"/>
      <c r="AB149" s="32"/>
      <c r="AC149" s="10"/>
      <c r="AD149" s="32"/>
      <c r="AE149" s="10"/>
      <c r="AF149" s="32"/>
      <c r="AG149" s="10"/>
      <c r="AH149" s="32"/>
      <c r="AI149" s="10"/>
      <c r="AJ149" s="32"/>
      <c r="AK149" s="10"/>
      <c r="AL149" s="32"/>
      <c r="AM149" s="10"/>
      <c r="AN149" s="32"/>
      <c r="AO149" s="10"/>
      <c r="AP149" s="32"/>
      <c r="AQ149" s="10"/>
      <c r="AR149" s="32"/>
      <c r="AS149" s="10"/>
      <c r="AT149" s="32"/>
      <c r="AU149" s="10"/>
      <c r="AV149" s="242"/>
      <c r="AW149" s="10"/>
      <c r="AX149" s="32"/>
      <c r="AY149" s="10"/>
      <c r="AZ149" s="242"/>
      <c r="BA149" s="10"/>
      <c r="BB149" s="242"/>
      <c r="BC149" s="10"/>
      <c r="BD149" s="245"/>
      <c r="BE149" s="10"/>
      <c r="BF149" s="242"/>
      <c r="BG149" s="10"/>
      <c r="BH149" s="245"/>
      <c r="BI149" s="10"/>
      <c r="BJ149" s="242"/>
      <c r="BK149" s="10"/>
      <c r="BL149" s="245"/>
      <c r="BM149" s="10"/>
      <c r="BN149" s="245"/>
      <c r="BO149" s="10"/>
      <c r="BP149" s="11"/>
      <c r="BQ149" s="10"/>
      <c r="BR149" s="245"/>
      <c r="BS149" s="10"/>
      <c r="BT149" s="11"/>
      <c r="BU149" s="10"/>
      <c r="BV149" s="245"/>
      <c r="BW149" s="10"/>
      <c r="BX149" s="11"/>
      <c r="BY149" s="10"/>
      <c r="BZ149" s="11"/>
      <c r="CA149" s="10"/>
      <c r="CB149" s="11"/>
      <c r="CC149" s="10"/>
      <c r="CD149" s="11"/>
      <c r="CE149" s="10"/>
      <c r="CF149" s="11"/>
      <c r="CH149" s="41"/>
      <c r="CI149" s="41">
        <f t="shared" si="19"/>
        <v>0</v>
      </c>
      <c r="CJ149">
        <f t="shared" si="27"/>
        <v>0</v>
      </c>
    </row>
    <row r="150" spans="1:90" x14ac:dyDescent="0.25">
      <c r="A150">
        <v>71</v>
      </c>
      <c r="B150" s="6"/>
      <c r="C150" s="10"/>
      <c r="D150" s="32"/>
      <c r="E150" s="10"/>
      <c r="F150" s="32"/>
      <c r="G150" s="10"/>
      <c r="H150" s="32"/>
      <c r="I150" s="10"/>
      <c r="J150" s="32"/>
      <c r="K150" s="10"/>
      <c r="L150" s="32"/>
      <c r="M150" s="10"/>
      <c r="N150" s="32"/>
      <c r="O150" s="10"/>
      <c r="P150" s="32"/>
      <c r="Q150" s="10"/>
      <c r="R150" s="32"/>
      <c r="S150" s="10"/>
      <c r="T150" s="32"/>
      <c r="U150" s="10"/>
      <c r="V150" s="32"/>
      <c r="W150" s="10"/>
      <c r="X150" s="32"/>
      <c r="Y150" s="10"/>
      <c r="Z150" s="32"/>
      <c r="AA150" s="10"/>
      <c r="AB150" s="32"/>
      <c r="AC150" s="10"/>
      <c r="AD150" s="32"/>
      <c r="AE150" s="10"/>
      <c r="AF150" s="32"/>
      <c r="AG150" s="10"/>
      <c r="AH150" s="32"/>
      <c r="AI150" s="10"/>
      <c r="AJ150" s="32"/>
      <c r="AK150" s="10"/>
      <c r="AL150" s="32"/>
      <c r="AM150" s="10"/>
      <c r="AN150" s="32"/>
      <c r="AO150" s="10"/>
      <c r="AP150" s="32"/>
      <c r="AQ150" s="10"/>
      <c r="AR150" s="32"/>
      <c r="AS150" s="10"/>
      <c r="AT150" s="32"/>
      <c r="AU150" s="10"/>
      <c r="AV150" s="242"/>
      <c r="AW150" s="10"/>
      <c r="AX150" s="32"/>
      <c r="AY150" s="10"/>
      <c r="AZ150" s="242"/>
      <c r="BA150" s="10"/>
      <c r="BB150" s="242"/>
      <c r="BC150" s="10"/>
      <c r="BD150" s="245"/>
      <c r="BE150" s="10"/>
      <c r="BF150" s="242"/>
      <c r="BG150" s="10"/>
      <c r="BH150" s="245"/>
      <c r="BI150" s="10"/>
      <c r="BJ150" s="242"/>
      <c r="BK150" s="10"/>
      <c r="BL150" s="245"/>
      <c r="BM150" s="10"/>
      <c r="BN150" s="245"/>
      <c r="BO150" s="10"/>
      <c r="BP150" s="11"/>
      <c r="BQ150" s="10"/>
      <c r="BR150" s="245"/>
      <c r="BS150" s="10"/>
      <c r="BT150" s="11"/>
      <c r="BU150" s="10"/>
      <c r="BV150" s="245"/>
      <c r="BW150" s="10"/>
      <c r="BX150" s="11"/>
      <c r="BY150" s="10"/>
      <c r="BZ150" s="11"/>
      <c r="CA150" s="10"/>
      <c r="CB150" s="11"/>
      <c r="CC150" s="10"/>
      <c r="CD150" s="11"/>
      <c r="CE150" s="10"/>
      <c r="CF150" s="11"/>
      <c r="CH150" s="41"/>
      <c r="CI150" s="41">
        <f t="shared" si="19"/>
        <v>0</v>
      </c>
      <c r="CJ150">
        <f t="shared" si="27"/>
        <v>0</v>
      </c>
    </row>
    <row r="151" spans="1:90" x14ac:dyDescent="0.25">
      <c r="A151">
        <v>72</v>
      </c>
      <c r="B151" s="6"/>
      <c r="C151" s="10"/>
      <c r="D151" s="32"/>
      <c r="E151" s="10"/>
      <c r="F151" s="32"/>
      <c r="G151" s="10"/>
      <c r="H151" s="32"/>
      <c r="I151" s="10"/>
      <c r="J151" s="32"/>
      <c r="K151" s="10"/>
      <c r="L151" s="32"/>
      <c r="M151" s="10"/>
      <c r="N151" s="32"/>
      <c r="O151" s="10"/>
      <c r="P151" s="32"/>
      <c r="Q151" s="10"/>
      <c r="R151" s="32"/>
      <c r="S151" s="10"/>
      <c r="T151" s="32"/>
      <c r="U151" s="10"/>
      <c r="V151" s="32"/>
      <c r="W151" s="10"/>
      <c r="X151" s="32"/>
      <c r="Y151" s="10"/>
      <c r="Z151" s="32"/>
      <c r="AA151" s="10"/>
      <c r="AB151" s="32"/>
      <c r="AC151" s="10"/>
      <c r="AD151" s="32"/>
      <c r="AE151" s="10"/>
      <c r="AF151" s="32"/>
      <c r="AG151" s="10"/>
      <c r="AH151" s="32"/>
      <c r="AI151" s="10"/>
      <c r="AJ151" s="32"/>
      <c r="AK151" s="10"/>
      <c r="AL151" s="32"/>
      <c r="AM151" s="10"/>
      <c r="AN151" s="32"/>
      <c r="AO151" s="10"/>
      <c r="AP151" s="32"/>
      <c r="AQ151" s="10"/>
      <c r="AR151" s="32"/>
      <c r="AS151" s="10"/>
      <c r="AT151" s="32"/>
      <c r="AU151" s="10"/>
      <c r="AV151" s="242"/>
      <c r="AW151" s="10"/>
      <c r="AX151" s="32"/>
      <c r="AY151" s="10"/>
      <c r="AZ151" s="242"/>
      <c r="BA151" s="10"/>
      <c r="BB151" s="242"/>
      <c r="BC151" s="10"/>
      <c r="BD151" s="245"/>
      <c r="BE151" s="10"/>
      <c r="BF151" s="242"/>
      <c r="BG151" s="10"/>
      <c r="BH151" s="245"/>
      <c r="BI151" s="10"/>
      <c r="BJ151" s="242"/>
      <c r="BK151" s="10"/>
      <c r="BL151" s="245"/>
      <c r="BM151" s="10"/>
      <c r="BN151" s="245"/>
      <c r="BO151" s="10"/>
      <c r="BP151" s="11"/>
      <c r="BQ151" s="10"/>
      <c r="BR151" s="245"/>
      <c r="BS151" s="10"/>
      <c r="BT151" s="11"/>
      <c r="BU151" s="10"/>
      <c r="BV151" s="245"/>
      <c r="BW151" s="10"/>
      <c r="BX151" s="11"/>
      <c r="BY151" s="10"/>
      <c r="BZ151" s="11"/>
      <c r="CA151" s="10"/>
      <c r="CB151" s="11"/>
      <c r="CC151" s="10"/>
      <c r="CD151" s="11"/>
      <c r="CE151" s="10"/>
      <c r="CF151" s="11"/>
      <c r="CH151" s="41"/>
      <c r="CI151" s="41">
        <f t="shared" ref="CI151:CI214" si="28">+AK151+AG151+AA151+Y151+U151+S151+Q151+O151+M151+I151+G151+E151+C151+AI151+K151+CE151+CL151+AC151+AE151+AM151+AS151+AU151+BC151+BS151+BQ151+BG151+BE151+BA151+AY151+AW151+AQ151+AO151+BI151+BM151+BK151+BO151+BU151+CA151+BW151+BY151+W151</f>
        <v>0</v>
      </c>
      <c r="CJ151">
        <f t="shared" si="27"/>
        <v>0</v>
      </c>
    </row>
    <row r="152" spans="1:90" x14ac:dyDescent="0.25">
      <c r="A152">
        <v>73</v>
      </c>
      <c r="B152" s="6"/>
      <c r="C152" s="10"/>
      <c r="D152" s="32"/>
      <c r="E152" s="10"/>
      <c r="F152" s="32"/>
      <c r="G152" s="10"/>
      <c r="H152" s="32"/>
      <c r="I152" s="10"/>
      <c r="J152" s="32"/>
      <c r="K152" s="10"/>
      <c r="L152" s="32"/>
      <c r="M152" s="10"/>
      <c r="N152" s="32"/>
      <c r="O152" s="10"/>
      <c r="P152" s="32"/>
      <c r="Q152" s="10"/>
      <c r="R152" s="32"/>
      <c r="S152" s="10"/>
      <c r="T152" s="32"/>
      <c r="U152" s="10"/>
      <c r="V152" s="32"/>
      <c r="W152" s="10"/>
      <c r="X152" s="32"/>
      <c r="Y152" s="10"/>
      <c r="Z152" s="32"/>
      <c r="AA152" s="10"/>
      <c r="AB152" s="32"/>
      <c r="AC152" s="10"/>
      <c r="AD152" s="32"/>
      <c r="AE152" s="10"/>
      <c r="AF152" s="32"/>
      <c r="AG152" s="10"/>
      <c r="AH152" s="32"/>
      <c r="AI152" s="10"/>
      <c r="AJ152" s="32"/>
      <c r="AK152" s="10"/>
      <c r="AL152" s="32"/>
      <c r="AM152" s="10"/>
      <c r="AN152" s="32"/>
      <c r="AO152" s="10"/>
      <c r="AP152" s="32"/>
      <c r="AQ152" s="10"/>
      <c r="AR152" s="32"/>
      <c r="AS152" s="10"/>
      <c r="AT152" s="32"/>
      <c r="AU152" s="10"/>
      <c r="AV152" s="242"/>
      <c r="AW152" s="10"/>
      <c r="AX152" s="32"/>
      <c r="AY152" s="10"/>
      <c r="AZ152" s="242"/>
      <c r="BA152" s="10"/>
      <c r="BB152" s="242"/>
      <c r="BC152" s="10"/>
      <c r="BD152" s="245"/>
      <c r="BE152" s="10"/>
      <c r="BF152" s="242"/>
      <c r="BG152" s="10"/>
      <c r="BH152" s="245"/>
      <c r="BI152" s="10"/>
      <c r="BJ152" s="242"/>
      <c r="BK152" s="10"/>
      <c r="BL152" s="245"/>
      <c r="BM152" s="10"/>
      <c r="BN152" s="245"/>
      <c r="BO152" s="10"/>
      <c r="BP152" s="11"/>
      <c r="BQ152" s="10"/>
      <c r="BR152" s="245"/>
      <c r="BS152" s="10"/>
      <c r="BT152" s="11"/>
      <c r="BU152" s="10"/>
      <c r="BV152" s="245"/>
      <c r="BW152" s="10"/>
      <c r="BX152" s="11"/>
      <c r="BY152" s="10"/>
      <c r="BZ152" s="11"/>
      <c r="CA152" s="10"/>
      <c r="CB152" s="11"/>
      <c r="CC152" s="10"/>
      <c r="CD152" s="11"/>
      <c r="CE152" s="10"/>
      <c r="CF152" s="11"/>
      <c r="CH152" s="41"/>
      <c r="CI152" s="41">
        <f t="shared" si="28"/>
        <v>0</v>
      </c>
      <c r="CJ152">
        <f t="shared" si="27"/>
        <v>0</v>
      </c>
    </row>
    <row r="153" spans="1:90" x14ac:dyDescent="0.25">
      <c r="A153">
        <v>74</v>
      </c>
      <c r="B153" s="6"/>
      <c r="C153" s="10"/>
      <c r="D153" s="32"/>
      <c r="E153" s="10"/>
      <c r="F153" s="32"/>
      <c r="G153" s="10"/>
      <c r="H153" s="32"/>
      <c r="I153" s="10"/>
      <c r="J153" s="32"/>
      <c r="K153" s="94"/>
      <c r="L153" s="32"/>
      <c r="M153" s="10"/>
      <c r="N153" s="32"/>
      <c r="O153" s="10"/>
      <c r="P153" s="32"/>
      <c r="Q153" s="10"/>
      <c r="R153" s="32"/>
      <c r="S153" s="10"/>
      <c r="T153" s="32"/>
      <c r="U153" s="10"/>
      <c r="V153" s="32"/>
      <c r="W153" s="10"/>
      <c r="X153" s="32"/>
      <c r="Y153" s="10"/>
      <c r="Z153" s="32"/>
      <c r="AA153" s="10"/>
      <c r="AB153" s="32"/>
      <c r="AC153" s="10"/>
      <c r="AD153" s="32"/>
      <c r="AE153" s="10"/>
      <c r="AF153" s="32"/>
      <c r="AG153" s="10"/>
      <c r="AH153" s="32"/>
      <c r="AI153" s="10"/>
      <c r="AJ153" s="32"/>
      <c r="AK153" s="10"/>
      <c r="AL153" s="32"/>
      <c r="AM153" s="10"/>
      <c r="AN153" s="32"/>
      <c r="AO153" s="10"/>
      <c r="AP153" s="32"/>
      <c r="AQ153" s="10"/>
      <c r="AR153" s="32"/>
      <c r="AS153" s="10"/>
      <c r="AT153" s="32"/>
      <c r="AU153" s="10"/>
      <c r="AV153" s="242"/>
      <c r="AW153" s="10"/>
      <c r="AX153" s="32"/>
      <c r="AY153" s="10"/>
      <c r="AZ153" s="242"/>
      <c r="BA153" s="10"/>
      <c r="BB153" s="242"/>
      <c r="BC153" s="7"/>
      <c r="BD153" s="247"/>
      <c r="BE153" s="10"/>
      <c r="BF153" s="242"/>
      <c r="BG153" s="7"/>
      <c r="BH153" s="247"/>
      <c r="BI153" s="10"/>
      <c r="BJ153" s="242"/>
      <c r="BK153" s="7"/>
      <c r="BL153" s="247"/>
      <c r="BM153" s="7"/>
      <c r="BN153" s="247"/>
      <c r="BO153" s="7"/>
      <c r="BP153" s="8"/>
      <c r="BQ153" s="7"/>
      <c r="BR153" s="247"/>
      <c r="BS153" s="7"/>
      <c r="BT153" s="8"/>
      <c r="BU153" s="7"/>
      <c r="BV153" s="247"/>
      <c r="BW153" s="7"/>
      <c r="BX153" s="8"/>
      <c r="BY153" s="7"/>
      <c r="BZ153" s="8"/>
      <c r="CA153" s="7"/>
      <c r="CB153" s="8"/>
      <c r="CC153" s="7"/>
      <c r="CD153" s="8"/>
      <c r="CE153" s="7"/>
      <c r="CF153" s="8"/>
      <c r="CH153" s="41"/>
      <c r="CI153" s="41">
        <f t="shared" si="28"/>
        <v>0</v>
      </c>
      <c r="CJ153">
        <f t="shared" si="27"/>
        <v>0</v>
      </c>
      <c r="CL153" s="39"/>
    </row>
    <row r="154" spans="1:90" x14ac:dyDescent="0.25">
      <c r="A154">
        <v>75</v>
      </c>
      <c r="B154" s="6"/>
      <c r="C154" s="10"/>
      <c r="D154" s="32"/>
      <c r="E154" s="10"/>
      <c r="F154" s="32"/>
      <c r="G154" s="10"/>
      <c r="H154" s="32"/>
      <c r="I154" s="10"/>
      <c r="J154" s="32"/>
      <c r="K154" s="10"/>
      <c r="L154" s="32"/>
      <c r="M154" s="10"/>
      <c r="N154" s="32"/>
      <c r="O154" s="10"/>
      <c r="P154" s="32"/>
      <c r="Q154" s="10"/>
      <c r="R154" s="32"/>
      <c r="S154" s="10"/>
      <c r="T154" s="32"/>
      <c r="U154" s="10"/>
      <c r="V154" s="32"/>
      <c r="W154" s="10"/>
      <c r="X154" s="32"/>
      <c r="Y154" s="10"/>
      <c r="Z154" s="32"/>
      <c r="AA154" s="10"/>
      <c r="AB154" s="32"/>
      <c r="AC154" s="10"/>
      <c r="AD154" s="32"/>
      <c r="AE154" s="10"/>
      <c r="AF154" s="32"/>
      <c r="AG154" s="10"/>
      <c r="AH154" s="32"/>
      <c r="AI154" s="10"/>
      <c r="AJ154" s="32"/>
      <c r="AK154" s="10"/>
      <c r="AL154" s="32"/>
      <c r="AM154" s="10"/>
      <c r="AN154" s="32"/>
      <c r="AO154" s="10"/>
      <c r="AP154" s="32"/>
      <c r="AQ154" s="10"/>
      <c r="AR154" s="32"/>
      <c r="AS154" s="10"/>
      <c r="AT154" s="32"/>
      <c r="AU154" s="10"/>
      <c r="AV154" s="242"/>
      <c r="AW154" s="10"/>
      <c r="AX154" s="32"/>
      <c r="AY154" s="10"/>
      <c r="AZ154" s="242"/>
      <c r="BA154" s="10"/>
      <c r="BB154" s="242"/>
      <c r="BC154" s="7"/>
      <c r="BD154" s="247"/>
      <c r="BE154" s="10"/>
      <c r="BF154" s="242"/>
      <c r="BG154" s="7"/>
      <c r="BH154" s="247"/>
      <c r="BI154" s="10"/>
      <c r="BJ154" s="242"/>
      <c r="BK154" s="7"/>
      <c r="BL154" s="247"/>
      <c r="BM154" s="7"/>
      <c r="BN154" s="247"/>
      <c r="BO154" s="7"/>
      <c r="BP154" s="8"/>
      <c r="BQ154" s="7"/>
      <c r="BR154" s="247"/>
      <c r="BS154" s="7"/>
      <c r="BT154" s="8"/>
      <c r="BU154" s="7"/>
      <c r="BV154" s="247"/>
      <c r="BW154" s="7"/>
      <c r="BX154" s="8"/>
      <c r="BY154" s="7"/>
      <c r="BZ154" s="8"/>
      <c r="CA154" s="7"/>
      <c r="CB154" s="8"/>
      <c r="CC154" s="7"/>
      <c r="CD154" s="8"/>
      <c r="CE154" s="7"/>
      <c r="CF154" s="8"/>
      <c r="CH154" s="41"/>
      <c r="CI154" s="41">
        <f t="shared" si="28"/>
        <v>0</v>
      </c>
      <c r="CJ154">
        <f t="shared" si="27"/>
        <v>0</v>
      </c>
    </row>
    <row r="155" spans="1:90" x14ac:dyDescent="0.25">
      <c r="A155">
        <v>76</v>
      </c>
      <c r="B155" s="6"/>
      <c r="C155" s="10"/>
      <c r="D155" s="32"/>
      <c r="E155" s="10"/>
      <c r="F155" s="32"/>
      <c r="G155" s="10"/>
      <c r="H155" s="32"/>
      <c r="I155" s="10"/>
      <c r="J155" s="32"/>
      <c r="K155" s="10"/>
      <c r="L155" s="32"/>
      <c r="M155" s="10"/>
      <c r="N155" s="32"/>
      <c r="O155" s="10"/>
      <c r="P155" s="32"/>
      <c r="Q155" s="10"/>
      <c r="R155" s="32"/>
      <c r="S155" s="10"/>
      <c r="T155" s="32"/>
      <c r="U155" s="10"/>
      <c r="V155" s="32"/>
      <c r="W155" s="10"/>
      <c r="X155" s="32"/>
      <c r="Y155" s="10"/>
      <c r="Z155" s="32"/>
      <c r="AA155" s="10"/>
      <c r="AB155" s="32"/>
      <c r="AC155" s="10"/>
      <c r="AD155" s="32"/>
      <c r="AE155" s="10"/>
      <c r="AF155" s="32"/>
      <c r="AG155" s="10"/>
      <c r="AH155" s="32"/>
      <c r="AI155" s="10"/>
      <c r="AJ155" s="32"/>
      <c r="AK155" s="10"/>
      <c r="AL155" s="32"/>
      <c r="AM155" s="10"/>
      <c r="AN155" s="32"/>
      <c r="AO155" s="10"/>
      <c r="AP155" s="32"/>
      <c r="AQ155" s="10"/>
      <c r="AR155" s="32"/>
      <c r="AS155" s="10"/>
      <c r="AT155" s="32"/>
      <c r="AU155" s="10"/>
      <c r="AV155" s="242"/>
      <c r="AW155" s="10"/>
      <c r="AX155" s="32"/>
      <c r="AY155" s="10"/>
      <c r="AZ155" s="242"/>
      <c r="BA155" s="10"/>
      <c r="BB155" s="242"/>
      <c r="BC155" s="7"/>
      <c r="BD155" s="247"/>
      <c r="BE155" s="10"/>
      <c r="BF155" s="242"/>
      <c r="BG155" s="7"/>
      <c r="BH155" s="247"/>
      <c r="BI155" s="10"/>
      <c r="BJ155" s="242"/>
      <c r="BK155" s="7"/>
      <c r="BL155" s="247"/>
      <c r="BM155" s="7"/>
      <c r="BN155" s="247"/>
      <c r="BO155" s="7"/>
      <c r="BP155" s="8"/>
      <c r="BQ155" s="7"/>
      <c r="BR155" s="247"/>
      <c r="BS155" s="7"/>
      <c r="BT155" s="8"/>
      <c r="BU155" s="7"/>
      <c r="BV155" s="247"/>
      <c r="BW155" s="7"/>
      <c r="BX155" s="8"/>
      <c r="BY155" s="7"/>
      <c r="BZ155" s="8"/>
      <c r="CA155" s="7"/>
      <c r="CB155" s="8"/>
      <c r="CC155" s="7"/>
      <c r="CD155" s="8"/>
      <c r="CE155" s="7"/>
      <c r="CF155" s="8"/>
      <c r="CH155" s="41"/>
      <c r="CI155" s="41">
        <f t="shared" si="28"/>
        <v>0</v>
      </c>
      <c r="CJ155">
        <f t="shared" si="27"/>
        <v>0</v>
      </c>
    </row>
    <row r="156" spans="1:90" x14ac:dyDescent="0.25">
      <c r="A156">
        <v>77</v>
      </c>
      <c r="B156" s="6"/>
      <c r="C156" s="10"/>
      <c r="D156" s="32"/>
      <c r="E156" s="10"/>
      <c r="F156" s="32"/>
      <c r="G156" s="10"/>
      <c r="H156" s="32"/>
      <c r="I156" s="10"/>
      <c r="J156" s="32"/>
      <c r="K156" s="10"/>
      <c r="L156" s="32"/>
      <c r="M156" s="10"/>
      <c r="N156" s="32"/>
      <c r="O156" s="10"/>
      <c r="P156" s="32"/>
      <c r="Q156" s="10"/>
      <c r="R156" s="32"/>
      <c r="S156" s="10"/>
      <c r="T156" s="32"/>
      <c r="U156" s="10"/>
      <c r="V156" s="32"/>
      <c r="W156" s="10"/>
      <c r="X156" s="32"/>
      <c r="Y156" s="10"/>
      <c r="Z156" s="32"/>
      <c r="AA156" s="10"/>
      <c r="AB156" s="32"/>
      <c r="AC156" s="10"/>
      <c r="AD156" s="32"/>
      <c r="AE156" s="10"/>
      <c r="AF156" s="32"/>
      <c r="AG156" s="10"/>
      <c r="AH156" s="32"/>
      <c r="AI156" s="10"/>
      <c r="AJ156" s="32"/>
      <c r="AK156" s="10"/>
      <c r="AL156" s="32"/>
      <c r="AM156" s="10"/>
      <c r="AN156" s="32"/>
      <c r="AO156" s="10"/>
      <c r="AP156" s="32"/>
      <c r="AQ156" s="10"/>
      <c r="AR156" s="32"/>
      <c r="AS156" s="10"/>
      <c r="AT156" s="32"/>
      <c r="AU156" s="10"/>
      <c r="AV156" s="242"/>
      <c r="AW156" s="10"/>
      <c r="AX156" s="32"/>
      <c r="AY156" s="10"/>
      <c r="AZ156" s="242"/>
      <c r="BA156" s="10"/>
      <c r="BB156" s="242"/>
      <c r="BC156" s="7"/>
      <c r="BD156" s="247"/>
      <c r="BE156" s="10"/>
      <c r="BF156" s="242"/>
      <c r="BG156" s="7"/>
      <c r="BH156" s="247"/>
      <c r="BI156" s="10"/>
      <c r="BJ156" s="242"/>
      <c r="BK156" s="7"/>
      <c r="BL156" s="247"/>
      <c r="BM156" s="7"/>
      <c r="BN156" s="247"/>
      <c r="BO156" s="7"/>
      <c r="BP156" s="8"/>
      <c r="BQ156" s="7"/>
      <c r="BR156" s="247"/>
      <c r="BS156" s="7"/>
      <c r="BT156" s="8"/>
      <c r="BU156" s="7"/>
      <c r="BV156" s="247"/>
      <c r="BW156" s="7"/>
      <c r="BX156" s="8"/>
      <c r="BY156" s="7"/>
      <c r="BZ156" s="8"/>
      <c r="CA156" s="7"/>
      <c r="CB156" s="8"/>
      <c r="CC156" s="7"/>
      <c r="CD156" s="8"/>
      <c r="CE156" s="7"/>
      <c r="CF156" s="8"/>
      <c r="CH156" s="41"/>
      <c r="CI156" s="41">
        <f t="shared" si="28"/>
        <v>0</v>
      </c>
      <c r="CJ156">
        <f t="shared" si="27"/>
        <v>0</v>
      </c>
    </row>
    <row r="157" spans="1:90" x14ac:dyDescent="0.25">
      <c r="A157">
        <v>78</v>
      </c>
      <c r="B157" s="6"/>
      <c r="C157" s="10"/>
      <c r="D157" s="32"/>
      <c r="E157" s="10"/>
      <c r="F157" s="32"/>
      <c r="G157" s="94"/>
      <c r="H157" s="32"/>
      <c r="I157" s="10"/>
      <c r="J157" s="32"/>
      <c r="K157" s="10"/>
      <c r="L157" s="32"/>
      <c r="M157" s="10"/>
      <c r="N157" s="32"/>
      <c r="O157" s="10"/>
      <c r="P157" s="32"/>
      <c r="Q157" s="10"/>
      <c r="R157" s="32"/>
      <c r="S157" s="10"/>
      <c r="T157" s="32"/>
      <c r="U157" s="10"/>
      <c r="V157" s="32"/>
      <c r="W157" s="10"/>
      <c r="X157" s="32"/>
      <c r="Y157" s="10"/>
      <c r="Z157" s="32"/>
      <c r="AA157" s="10"/>
      <c r="AB157" s="32"/>
      <c r="AC157" s="10"/>
      <c r="AD157" s="32"/>
      <c r="AE157" s="10"/>
      <c r="AF157" s="32"/>
      <c r="AG157" s="10"/>
      <c r="AH157" s="32"/>
      <c r="AI157" s="10"/>
      <c r="AJ157" s="32"/>
      <c r="AK157" s="10"/>
      <c r="AL157" s="32"/>
      <c r="AM157" s="10"/>
      <c r="AN157" s="32"/>
      <c r="AO157" s="10"/>
      <c r="AP157" s="32"/>
      <c r="AQ157" s="10"/>
      <c r="AR157" s="32"/>
      <c r="AS157" s="94"/>
      <c r="AT157" s="32"/>
      <c r="AU157" s="10"/>
      <c r="AV157" s="242"/>
      <c r="AW157" s="94"/>
      <c r="AX157" s="32"/>
      <c r="AY157" s="10"/>
      <c r="AZ157" s="242"/>
      <c r="BA157" s="10"/>
      <c r="BB157" s="242"/>
      <c r="BC157" s="10"/>
      <c r="BD157" s="245"/>
      <c r="BE157" s="10"/>
      <c r="BF157" s="242"/>
      <c r="BG157" s="10"/>
      <c r="BH157" s="245"/>
      <c r="BI157" s="10"/>
      <c r="BJ157" s="242"/>
      <c r="BK157" s="10"/>
      <c r="BL157" s="245"/>
      <c r="BM157" s="10"/>
      <c r="BN157" s="245"/>
      <c r="BO157" s="94"/>
      <c r="BP157" s="32"/>
      <c r="BQ157" s="10"/>
      <c r="BR157" s="245"/>
      <c r="BS157" s="94"/>
      <c r="BT157" s="32"/>
      <c r="BU157" s="10"/>
      <c r="BV157" s="245"/>
      <c r="BW157" s="94"/>
      <c r="BX157" s="32"/>
      <c r="BY157" s="94"/>
      <c r="BZ157" s="32"/>
      <c r="CA157" s="94"/>
      <c r="CB157" s="32"/>
      <c r="CC157" s="94"/>
      <c r="CD157" s="32"/>
      <c r="CE157" s="94"/>
      <c r="CF157" s="32"/>
      <c r="CH157" s="41"/>
      <c r="CI157" s="41">
        <f t="shared" si="28"/>
        <v>0</v>
      </c>
      <c r="CJ157">
        <f t="shared" si="27"/>
        <v>0</v>
      </c>
    </row>
    <row r="158" spans="1:90" x14ac:dyDescent="0.25">
      <c r="A158">
        <v>79</v>
      </c>
      <c r="B158" s="6"/>
      <c r="C158" s="10"/>
      <c r="D158" s="32"/>
      <c r="E158" s="10"/>
      <c r="F158" s="32"/>
      <c r="G158" s="10"/>
      <c r="H158" s="32"/>
      <c r="I158" s="10"/>
      <c r="J158" s="32"/>
      <c r="K158" s="10"/>
      <c r="L158" s="32"/>
      <c r="M158" s="10"/>
      <c r="N158" s="32"/>
      <c r="O158" s="10"/>
      <c r="P158" s="32"/>
      <c r="Q158" s="10"/>
      <c r="R158" s="32"/>
      <c r="S158" s="10"/>
      <c r="T158" s="32"/>
      <c r="U158" s="10"/>
      <c r="V158" s="32"/>
      <c r="W158" s="10"/>
      <c r="X158" s="32"/>
      <c r="Y158" s="10"/>
      <c r="Z158" s="32"/>
      <c r="AA158" s="10"/>
      <c r="AB158" s="32"/>
      <c r="AC158" s="10"/>
      <c r="AD158" s="32"/>
      <c r="AE158" s="10"/>
      <c r="AF158" s="32"/>
      <c r="AG158" s="10"/>
      <c r="AH158" s="32"/>
      <c r="AI158" s="10"/>
      <c r="AJ158" s="32"/>
      <c r="AK158" s="10"/>
      <c r="AL158" s="32"/>
      <c r="AM158" s="10"/>
      <c r="AN158" s="32"/>
      <c r="AO158" s="10"/>
      <c r="AP158" s="32"/>
      <c r="AQ158" s="10"/>
      <c r="AR158" s="32"/>
      <c r="AS158" s="10"/>
      <c r="AT158" s="32"/>
      <c r="AU158" s="10"/>
      <c r="AV158" s="242"/>
      <c r="AW158" s="10"/>
      <c r="AX158" s="32"/>
      <c r="AY158" s="10"/>
      <c r="AZ158" s="242"/>
      <c r="BA158" s="10"/>
      <c r="BB158" s="242"/>
      <c r="BC158" s="7"/>
      <c r="BD158" s="247"/>
      <c r="BE158" s="10"/>
      <c r="BF158" s="242"/>
      <c r="BG158" s="7"/>
      <c r="BH158" s="247"/>
      <c r="BI158" s="10"/>
      <c r="BJ158" s="242"/>
      <c r="BK158" s="7"/>
      <c r="BL158" s="247"/>
      <c r="BM158" s="7"/>
      <c r="BN158" s="247"/>
      <c r="BO158" s="7"/>
      <c r="BP158" s="8"/>
      <c r="BQ158" s="7"/>
      <c r="BR158" s="247"/>
      <c r="BS158" s="7"/>
      <c r="BT158" s="8"/>
      <c r="BU158" s="7"/>
      <c r="BV158" s="247"/>
      <c r="BW158" s="7"/>
      <c r="BX158" s="8"/>
      <c r="BY158" s="7"/>
      <c r="BZ158" s="8"/>
      <c r="CA158" s="7"/>
      <c r="CB158" s="8"/>
      <c r="CC158" s="7"/>
      <c r="CD158" s="8"/>
      <c r="CE158" s="7"/>
      <c r="CF158" s="8"/>
      <c r="CG158" s="28"/>
      <c r="CH158" s="41"/>
      <c r="CI158" s="41">
        <f t="shared" si="28"/>
        <v>0</v>
      </c>
      <c r="CJ158">
        <f t="shared" si="27"/>
        <v>0</v>
      </c>
    </row>
    <row r="159" spans="1:90" x14ac:dyDescent="0.25">
      <c r="A159">
        <v>80</v>
      </c>
      <c r="B159" s="6"/>
      <c r="C159" s="10"/>
      <c r="D159" s="32"/>
      <c r="E159" s="10"/>
      <c r="F159" s="32"/>
      <c r="G159" s="10"/>
      <c r="H159" s="32"/>
      <c r="I159" s="10"/>
      <c r="J159" s="32"/>
      <c r="K159" s="10"/>
      <c r="L159" s="32"/>
      <c r="M159" s="10"/>
      <c r="N159" s="32"/>
      <c r="O159" s="10"/>
      <c r="P159" s="32"/>
      <c r="Q159" s="10"/>
      <c r="R159" s="32"/>
      <c r="S159" s="10"/>
      <c r="T159" s="32"/>
      <c r="U159" s="10"/>
      <c r="V159" s="32"/>
      <c r="W159" s="10"/>
      <c r="X159" s="32"/>
      <c r="Y159" s="10"/>
      <c r="Z159" s="32"/>
      <c r="AA159" s="10"/>
      <c r="AB159" s="32"/>
      <c r="AC159" s="10"/>
      <c r="AD159" s="32"/>
      <c r="AE159" s="10"/>
      <c r="AF159" s="32"/>
      <c r="AG159" s="10"/>
      <c r="AH159" s="32"/>
      <c r="AI159" s="10"/>
      <c r="AJ159" s="32"/>
      <c r="AK159" s="10"/>
      <c r="AL159" s="32"/>
      <c r="AM159" s="10"/>
      <c r="AN159" s="32"/>
      <c r="AO159" s="10"/>
      <c r="AP159" s="32"/>
      <c r="AQ159" s="10"/>
      <c r="AR159" s="32"/>
      <c r="AS159" s="10"/>
      <c r="AT159" s="32"/>
      <c r="AU159" s="10"/>
      <c r="AV159" s="242"/>
      <c r="AW159" s="10"/>
      <c r="AX159" s="32"/>
      <c r="AY159" s="10"/>
      <c r="AZ159" s="242"/>
      <c r="BA159" s="10"/>
      <c r="BB159" s="242"/>
      <c r="BC159" s="7"/>
      <c r="BD159" s="247"/>
      <c r="BE159" s="10"/>
      <c r="BF159" s="242"/>
      <c r="BG159" s="7"/>
      <c r="BH159" s="247"/>
      <c r="BI159" s="10"/>
      <c r="BJ159" s="242"/>
      <c r="BK159" s="7"/>
      <c r="BL159" s="247"/>
      <c r="BM159" s="7"/>
      <c r="BN159" s="247"/>
      <c r="BO159" s="7"/>
      <c r="BP159" s="8"/>
      <c r="BQ159" s="7"/>
      <c r="BR159" s="247"/>
      <c r="BS159" s="7"/>
      <c r="BT159" s="8"/>
      <c r="BU159" s="7"/>
      <c r="BV159" s="247"/>
      <c r="BW159" s="7"/>
      <c r="BX159" s="8"/>
      <c r="BY159" s="7"/>
      <c r="BZ159" s="8"/>
      <c r="CA159" s="7"/>
      <c r="CB159" s="8"/>
      <c r="CC159" s="7"/>
      <c r="CD159" s="8"/>
      <c r="CE159" s="7"/>
      <c r="CF159" s="8"/>
      <c r="CG159" s="28"/>
      <c r="CH159" s="41"/>
      <c r="CI159" s="41">
        <f t="shared" si="28"/>
        <v>0</v>
      </c>
      <c r="CJ159">
        <f t="shared" si="27"/>
        <v>0</v>
      </c>
    </row>
    <row r="160" spans="1:90" x14ac:dyDescent="0.25">
      <c r="A160">
        <v>81</v>
      </c>
      <c r="B160" s="6"/>
      <c r="C160" s="10"/>
      <c r="D160" s="32"/>
      <c r="E160" s="10"/>
      <c r="F160" s="32"/>
      <c r="G160" s="10"/>
      <c r="H160" s="32"/>
      <c r="I160" s="10"/>
      <c r="J160" s="32"/>
      <c r="K160" s="10"/>
      <c r="L160" s="32"/>
      <c r="M160" s="10"/>
      <c r="N160" s="32"/>
      <c r="O160" s="10"/>
      <c r="P160" s="32"/>
      <c r="Q160" s="10"/>
      <c r="R160" s="32"/>
      <c r="S160" s="10"/>
      <c r="T160" s="32"/>
      <c r="U160" s="10"/>
      <c r="V160" s="32"/>
      <c r="W160" s="10"/>
      <c r="X160" s="32"/>
      <c r="Y160" s="10"/>
      <c r="Z160" s="32"/>
      <c r="AA160" s="10"/>
      <c r="AB160" s="32"/>
      <c r="AC160" s="10"/>
      <c r="AD160" s="32"/>
      <c r="AE160" s="10"/>
      <c r="AF160" s="32"/>
      <c r="AG160" s="10"/>
      <c r="AH160" s="32"/>
      <c r="AI160" s="10"/>
      <c r="AJ160" s="32"/>
      <c r="AK160" s="10"/>
      <c r="AL160" s="32"/>
      <c r="AM160" s="10"/>
      <c r="AN160" s="32"/>
      <c r="AO160" s="10"/>
      <c r="AP160" s="32"/>
      <c r="AQ160" s="10"/>
      <c r="AR160" s="32"/>
      <c r="AS160" s="10"/>
      <c r="AT160" s="32"/>
      <c r="AU160" s="10"/>
      <c r="AV160" s="242"/>
      <c r="AW160" s="10"/>
      <c r="AX160" s="32"/>
      <c r="AY160" s="10"/>
      <c r="AZ160" s="242"/>
      <c r="BA160" s="10"/>
      <c r="BB160" s="242"/>
      <c r="BC160" s="7"/>
      <c r="BD160" s="247"/>
      <c r="BE160" s="10"/>
      <c r="BF160" s="242"/>
      <c r="BG160" s="7"/>
      <c r="BH160" s="247"/>
      <c r="BI160" s="10"/>
      <c r="BJ160" s="242"/>
      <c r="BK160" s="7"/>
      <c r="BL160" s="247"/>
      <c r="BM160" s="7"/>
      <c r="BN160" s="247"/>
      <c r="BO160" s="7"/>
      <c r="BP160" s="8"/>
      <c r="BQ160" s="7"/>
      <c r="BR160" s="247"/>
      <c r="BS160" s="7"/>
      <c r="BT160" s="8"/>
      <c r="BU160" s="7"/>
      <c r="BV160" s="247"/>
      <c r="BW160" s="7"/>
      <c r="BX160" s="8"/>
      <c r="BY160" s="7"/>
      <c r="BZ160" s="8"/>
      <c r="CA160" s="7"/>
      <c r="CB160" s="8"/>
      <c r="CC160" s="7"/>
      <c r="CD160" s="8"/>
      <c r="CE160" s="7"/>
      <c r="CF160" s="8"/>
      <c r="CH160" s="41"/>
      <c r="CI160" s="41">
        <f t="shared" si="28"/>
        <v>0</v>
      </c>
      <c r="CJ160">
        <f t="shared" si="27"/>
        <v>0</v>
      </c>
    </row>
    <row r="161" spans="1:90" x14ac:dyDescent="0.25">
      <c r="A161">
        <v>82</v>
      </c>
      <c r="B161" s="6"/>
      <c r="C161" s="10"/>
      <c r="D161" s="32"/>
      <c r="E161" s="10"/>
      <c r="F161" s="32"/>
      <c r="G161" s="10"/>
      <c r="H161" s="32"/>
      <c r="I161" s="10"/>
      <c r="J161" s="32"/>
      <c r="K161" s="10"/>
      <c r="L161" s="32"/>
      <c r="M161" s="10"/>
      <c r="N161" s="32"/>
      <c r="O161" s="10"/>
      <c r="P161" s="32"/>
      <c r="Q161" s="10"/>
      <c r="R161" s="32"/>
      <c r="S161" s="10"/>
      <c r="T161" s="32"/>
      <c r="U161" s="10"/>
      <c r="V161" s="32"/>
      <c r="W161" s="10"/>
      <c r="X161" s="32"/>
      <c r="Y161" s="10"/>
      <c r="Z161" s="32"/>
      <c r="AA161" s="10"/>
      <c r="AB161" s="32"/>
      <c r="AC161" s="10"/>
      <c r="AD161" s="32"/>
      <c r="AE161" s="10"/>
      <c r="AF161" s="32"/>
      <c r="AG161" s="10"/>
      <c r="AH161" s="32"/>
      <c r="AI161" s="10"/>
      <c r="AJ161" s="32"/>
      <c r="AK161" s="10"/>
      <c r="AL161" s="32"/>
      <c r="AM161" s="10"/>
      <c r="AN161" s="32"/>
      <c r="AO161" s="10"/>
      <c r="AP161" s="32"/>
      <c r="AQ161" s="10"/>
      <c r="AR161" s="32"/>
      <c r="AS161" s="10"/>
      <c r="AT161" s="32"/>
      <c r="AU161" s="10"/>
      <c r="AV161" s="242"/>
      <c r="AW161" s="10"/>
      <c r="AX161" s="32"/>
      <c r="AY161" s="10"/>
      <c r="AZ161" s="242"/>
      <c r="BA161" s="10"/>
      <c r="BB161" s="242"/>
      <c r="BC161" s="7"/>
      <c r="BD161" s="247"/>
      <c r="BE161" s="10"/>
      <c r="BF161" s="242"/>
      <c r="BG161" s="7"/>
      <c r="BH161" s="247"/>
      <c r="BI161" s="10"/>
      <c r="BJ161" s="242"/>
      <c r="BK161" s="7"/>
      <c r="BL161" s="247"/>
      <c r="BM161" s="7"/>
      <c r="BN161" s="247"/>
      <c r="BO161" s="7"/>
      <c r="BP161" s="8"/>
      <c r="BQ161" s="7"/>
      <c r="BR161" s="247"/>
      <c r="BS161" s="7"/>
      <c r="BT161" s="8"/>
      <c r="BU161" s="7"/>
      <c r="BV161" s="247"/>
      <c r="BW161" s="7"/>
      <c r="BX161" s="8"/>
      <c r="BY161" s="7"/>
      <c r="BZ161" s="8"/>
      <c r="CA161" s="7"/>
      <c r="CB161" s="8"/>
      <c r="CC161" s="7"/>
      <c r="CD161" s="8"/>
      <c r="CE161" s="7"/>
      <c r="CF161" s="8"/>
      <c r="CH161" s="41"/>
      <c r="CI161" s="41">
        <f t="shared" si="28"/>
        <v>0</v>
      </c>
      <c r="CJ161">
        <f t="shared" si="27"/>
        <v>0</v>
      </c>
    </row>
    <row r="162" spans="1:90" x14ac:dyDescent="0.25">
      <c r="A162">
        <v>83</v>
      </c>
      <c r="B162" s="6"/>
      <c r="C162" s="10"/>
      <c r="D162" s="32"/>
      <c r="E162" s="10"/>
      <c r="F162" s="32"/>
      <c r="G162" s="10"/>
      <c r="H162" s="32"/>
      <c r="I162" s="10"/>
      <c r="J162" s="32"/>
      <c r="K162" s="94"/>
      <c r="L162" s="32"/>
      <c r="M162" s="10"/>
      <c r="N162" s="32"/>
      <c r="O162" s="10"/>
      <c r="P162" s="32"/>
      <c r="Q162" s="10"/>
      <c r="R162" s="32"/>
      <c r="S162" s="10"/>
      <c r="T162" s="32"/>
      <c r="U162" s="10"/>
      <c r="V162" s="32"/>
      <c r="W162" s="10"/>
      <c r="X162" s="32"/>
      <c r="Y162" s="10"/>
      <c r="Z162" s="32"/>
      <c r="AA162" s="10"/>
      <c r="AB162" s="32"/>
      <c r="AC162" s="10"/>
      <c r="AD162" s="32"/>
      <c r="AE162" s="10"/>
      <c r="AF162" s="32"/>
      <c r="AG162" s="10"/>
      <c r="AH162" s="32"/>
      <c r="AI162" s="10"/>
      <c r="AJ162" s="32"/>
      <c r="AK162" s="10"/>
      <c r="AL162" s="32"/>
      <c r="AM162" s="10"/>
      <c r="AN162" s="32"/>
      <c r="AO162" s="10"/>
      <c r="AP162" s="32"/>
      <c r="AQ162" s="10"/>
      <c r="AR162" s="32"/>
      <c r="AS162" s="10"/>
      <c r="AT162" s="32"/>
      <c r="AU162" s="10"/>
      <c r="AV162" s="242"/>
      <c r="AW162" s="10"/>
      <c r="AX162" s="32"/>
      <c r="AY162" s="10"/>
      <c r="AZ162" s="242"/>
      <c r="BA162" s="10"/>
      <c r="BB162" s="242"/>
      <c r="BC162" s="7"/>
      <c r="BD162" s="247"/>
      <c r="BE162" s="10"/>
      <c r="BF162" s="242"/>
      <c r="BG162" s="7"/>
      <c r="BH162" s="247"/>
      <c r="BI162" s="10"/>
      <c r="BJ162" s="242"/>
      <c r="BK162" s="7"/>
      <c r="BL162" s="247"/>
      <c r="BM162" s="7"/>
      <c r="BN162" s="247"/>
      <c r="BO162" s="10"/>
      <c r="BP162" s="32"/>
      <c r="BQ162" s="7"/>
      <c r="BR162" s="247"/>
      <c r="BS162" s="10"/>
      <c r="BT162" s="32"/>
      <c r="BU162" s="7"/>
      <c r="BV162" s="247"/>
      <c r="BW162" s="10"/>
      <c r="BX162" s="32"/>
      <c r="BY162" s="10"/>
      <c r="BZ162" s="32"/>
      <c r="CA162" s="10"/>
      <c r="CB162" s="32"/>
      <c r="CC162" s="10"/>
      <c r="CD162" s="32"/>
      <c r="CE162" s="10"/>
      <c r="CF162" s="32"/>
      <c r="CH162" s="41"/>
      <c r="CI162" s="41">
        <f t="shared" si="28"/>
        <v>0</v>
      </c>
      <c r="CJ162">
        <f t="shared" si="27"/>
        <v>0</v>
      </c>
      <c r="CL162" s="39"/>
    </row>
    <row r="163" spans="1:90" x14ac:dyDescent="0.25">
      <c r="A163">
        <v>84</v>
      </c>
      <c r="B163" s="6"/>
      <c r="C163" s="10"/>
      <c r="D163" s="32"/>
      <c r="E163" s="10"/>
      <c r="F163" s="32"/>
      <c r="G163" s="10"/>
      <c r="H163" s="32"/>
      <c r="I163" s="10"/>
      <c r="J163" s="32"/>
      <c r="K163" s="10"/>
      <c r="L163" s="32"/>
      <c r="M163" s="10"/>
      <c r="N163" s="32"/>
      <c r="O163" s="10"/>
      <c r="P163" s="32"/>
      <c r="Q163" s="10"/>
      <c r="R163" s="32"/>
      <c r="S163" s="10"/>
      <c r="T163" s="32"/>
      <c r="U163" s="10"/>
      <c r="V163" s="32"/>
      <c r="W163" s="10"/>
      <c r="X163" s="32"/>
      <c r="Y163" s="10"/>
      <c r="Z163" s="32"/>
      <c r="AA163" s="10"/>
      <c r="AB163" s="32"/>
      <c r="AC163" s="10"/>
      <c r="AD163" s="32"/>
      <c r="AE163" s="10"/>
      <c r="AF163" s="32"/>
      <c r="AG163" s="10"/>
      <c r="AH163" s="32"/>
      <c r="AI163" s="10"/>
      <c r="AJ163" s="32"/>
      <c r="AK163" s="10"/>
      <c r="AL163" s="32"/>
      <c r="AM163" s="10"/>
      <c r="AN163" s="32"/>
      <c r="AO163" s="10"/>
      <c r="AP163" s="32"/>
      <c r="AQ163" s="10"/>
      <c r="AR163" s="32"/>
      <c r="AS163" s="10"/>
      <c r="AT163" s="32"/>
      <c r="AU163" s="10"/>
      <c r="AV163" s="242"/>
      <c r="AW163" s="10"/>
      <c r="AX163" s="32"/>
      <c r="AY163" s="10"/>
      <c r="AZ163" s="242"/>
      <c r="BA163" s="10"/>
      <c r="BB163" s="242"/>
      <c r="BC163" s="7"/>
      <c r="BD163" s="247"/>
      <c r="BE163" s="10"/>
      <c r="BF163" s="242"/>
      <c r="BG163" s="7"/>
      <c r="BH163" s="247"/>
      <c r="BI163" s="10"/>
      <c r="BJ163" s="242"/>
      <c r="BK163" s="7"/>
      <c r="BL163" s="247"/>
      <c r="BM163" s="7"/>
      <c r="BN163" s="247"/>
      <c r="BO163" s="7"/>
      <c r="BP163" s="8"/>
      <c r="BQ163" s="7"/>
      <c r="BR163" s="247"/>
      <c r="BS163" s="7"/>
      <c r="BT163" s="8"/>
      <c r="BU163" s="7"/>
      <c r="BV163" s="247"/>
      <c r="BW163" s="7"/>
      <c r="BX163" s="8"/>
      <c r="BY163" s="7"/>
      <c r="BZ163" s="8"/>
      <c r="CA163" s="7"/>
      <c r="CB163" s="8"/>
      <c r="CC163" s="7"/>
      <c r="CD163" s="8"/>
      <c r="CE163" s="7"/>
      <c r="CF163" s="8"/>
      <c r="CH163" s="41"/>
      <c r="CI163" s="41">
        <f t="shared" si="28"/>
        <v>0</v>
      </c>
      <c r="CJ163">
        <f t="shared" si="27"/>
        <v>0</v>
      </c>
    </row>
    <row r="164" spans="1:90" x14ac:dyDescent="0.25">
      <c r="A164">
        <v>85</v>
      </c>
      <c r="B164" s="6"/>
      <c r="C164" s="10"/>
      <c r="D164" s="32"/>
      <c r="E164" s="10"/>
      <c r="F164" s="32"/>
      <c r="G164" s="10"/>
      <c r="H164" s="32"/>
      <c r="I164" s="10"/>
      <c r="J164" s="32"/>
      <c r="K164" s="10"/>
      <c r="L164" s="32"/>
      <c r="M164" s="10"/>
      <c r="N164" s="32"/>
      <c r="O164" s="10"/>
      <c r="P164" s="32"/>
      <c r="Q164" s="10"/>
      <c r="R164" s="32"/>
      <c r="S164" s="10"/>
      <c r="T164" s="32"/>
      <c r="U164" s="10"/>
      <c r="V164" s="32"/>
      <c r="W164" s="10"/>
      <c r="X164" s="32"/>
      <c r="Y164" s="10"/>
      <c r="Z164" s="32"/>
      <c r="AA164" s="10"/>
      <c r="AB164" s="32"/>
      <c r="AC164" s="10"/>
      <c r="AD164" s="32"/>
      <c r="AE164" s="10"/>
      <c r="AF164" s="32"/>
      <c r="AG164" s="10"/>
      <c r="AH164" s="32"/>
      <c r="AI164" s="10"/>
      <c r="AJ164" s="32"/>
      <c r="AK164" s="10"/>
      <c r="AL164" s="32"/>
      <c r="AM164" s="10"/>
      <c r="AN164" s="32"/>
      <c r="AO164" s="10"/>
      <c r="AP164" s="32"/>
      <c r="AQ164" s="10"/>
      <c r="AR164" s="32"/>
      <c r="AS164" s="10"/>
      <c r="AT164" s="32"/>
      <c r="AU164" s="10"/>
      <c r="AV164" s="242"/>
      <c r="AW164" s="10"/>
      <c r="AX164" s="32"/>
      <c r="AY164" s="10"/>
      <c r="AZ164" s="242"/>
      <c r="BA164" s="10"/>
      <c r="BB164" s="242"/>
      <c r="BC164" s="7"/>
      <c r="BD164" s="247"/>
      <c r="BE164" s="10"/>
      <c r="BF164" s="242"/>
      <c r="BG164" s="7"/>
      <c r="BH164" s="247"/>
      <c r="BI164" s="10"/>
      <c r="BJ164" s="242"/>
      <c r="BK164" s="7"/>
      <c r="BL164" s="247"/>
      <c r="BM164" s="7"/>
      <c r="BN164" s="247"/>
      <c r="BO164" s="7"/>
      <c r="BP164" s="8"/>
      <c r="BQ164" s="7"/>
      <c r="BR164" s="247"/>
      <c r="BS164" s="7"/>
      <c r="BT164" s="8"/>
      <c r="BU164" s="7"/>
      <c r="BV164" s="247"/>
      <c r="BW164" s="7"/>
      <c r="BX164" s="8"/>
      <c r="BY164" s="7"/>
      <c r="BZ164" s="8"/>
      <c r="CA164" s="7"/>
      <c r="CB164" s="8"/>
      <c r="CC164" s="7"/>
      <c r="CD164" s="8"/>
      <c r="CE164" s="7"/>
      <c r="CF164" s="8"/>
      <c r="CH164" s="41"/>
      <c r="CI164" s="41">
        <f t="shared" si="28"/>
        <v>0</v>
      </c>
      <c r="CJ164">
        <f t="shared" si="27"/>
        <v>0</v>
      </c>
    </row>
    <row r="165" spans="1:90" x14ac:dyDescent="0.25">
      <c r="A165">
        <v>86</v>
      </c>
      <c r="B165" s="6"/>
      <c r="C165" s="10"/>
      <c r="D165" s="32"/>
      <c r="E165" s="10"/>
      <c r="F165" s="32"/>
      <c r="G165" s="10"/>
      <c r="H165" s="32"/>
      <c r="I165" s="10"/>
      <c r="J165" s="32"/>
      <c r="K165" s="10"/>
      <c r="L165" s="32"/>
      <c r="M165" s="10"/>
      <c r="N165" s="32"/>
      <c r="O165" s="10"/>
      <c r="P165" s="32"/>
      <c r="Q165" s="10"/>
      <c r="R165" s="32"/>
      <c r="S165" s="10"/>
      <c r="T165" s="32"/>
      <c r="U165" s="10"/>
      <c r="V165" s="32"/>
      <c r="W165" s="10"/>
      <c r="X165" s="32"/>
      <c r="Y165" s="10"/>
      <c r="Z165" s="32"/>
      <c r="AA165" s="10"/>
      <c r="AB165" s="32"/>
      <c r="AC165" s="10"/>
      <c r="AD165" s="32"/>
      <c r="AE165" s="10"/>
      <c r="AF165" s="32"/>
      <c r="AG165" s="10"/>
      <c r="AH165" s="32"/>
      <c r="AI165" s="10"/>
      <c r="AJ165" s="32"/>
      <c r="AK165" s="10"/>
      <c r="AL165" s="32"/>
      <c r="AM165" s="10"/>
      <c r="AN165" s="32"/>
      <c r="AO165" s="10"/>
      <c r="AP165" s="32"/>
      <c r="AQ165" s="10"/>
      <c r="AR165" s="32"/>
      <c r="AS165" s="10"/>
      <c r="AT165" s="32"/>
      <c r="AU165" s="10"/>
      <c r="AV165" s="242"/>
      <c r="AW165" s="10"/>
      <c r="AX165" s="32"/>
      <c r="AY165" s="10"/>
      <c r="AZ165" s="242"/>
      <c r="BA165" s="10"/>
      <c r="BB165" s="242"/>
      <c r="BC165" s="7"/>
      <c r="BD165" s="247"/>
      <c r="BE165" s="10"/>
      <c r="BF165" s="242"/>
      <c r="BG165" s="7"/>
      <c r="BH165" s="247"/>
      <c r="BI165" s="10"/>
      <c r="BJ165" s="242"/>
      <c r="BK165" s="7"/>
      <c r="BL165" s="247"/>
      <c r="BM165" s="7"/>
      <c r="BN165" s="247"/>
      <c r="BO165" s="7"/>
      <c r="BP165" s="8"/>
      <c r="BQ165" s="7"/>
      <c r="BR165" s="247"/>
      <c r="BS165" s="7"/>
      <c r="BT165" s="8"/>
      <c r="BU165" s="7"/>
      <c r="BV165" s="247"/>
      <c r="BW165" s="7"/>
      <c r="BX165" s="8"/>
      <c r="BY165" s="7"/>
      <c r="BZ165" s="8"/>
      <c r="CA165" s="7"/>
      <c r="CB165" s="8"/>
      <c r="CC165" s="7"/>
      <c r="CD165" s="8"/>
      <c r="CE165" s="7"/>
      <c r="CF165" s="8"/>
      <c r="CH165" s="41"/>
      <c r="CI165" s="41">
        <f t="shared" si="28"/>
        <v>0</v>
      </c>
      <c r="CJ165">
        <f t="shared" si="27"/>
        <v>0</v>
      </c>
    </row>
    <row r="166" spans="1:90" x14ac:dyDescent="0.25">
      <c r="A166">
        <v>87</v>
      </c>
      <c r="B166" s="6"/>
      <c r="C166" s="10"/>
      <c r="D166" s="32"/>
      <c r="E166" s="10"/>
      <c r="F166" s="32"/>
      <c r="G166" s="10"/>
      <c r="H166" s="32"/>
      <c r="I166" s="10"/>
      <c r="J166" s="32"/>
      <c r="K166" s="10"/>
      <c r="L166" s="32"/>
      <c r="M166" s="10"/>
      <c r="N166" s="32"/>
      <c r="O166" s="10"/>
      <c r="P166" s="32"/>
      <c r="Q166" s="10"/>
      <c r="R166" s="32"/>
      <c r="S166" s="10"/>
      <c r="T166" s="32"/>
      <c r="U166" s="10"/>
      <c r="V166" s="32"/>
      <c r="W166" s="10"/>
      <c r="X166" s="32"/>
      <c r="Y166" s="10"/>
      <c r="Z166" s="32"/>
      <c r="AA166" s="10"/>
      <c r="AB166" s="32"/>
      <c r="AC166" s="10"/>
      <c r="AD166" s="32"/>
      <c r="AE166" s="10"/>
      <c r="AF166" s="32"/>
      <c r="AG166" s="10"/>
      <c r="AH166" s="32"/>
      <c r="AI166" s="10"/>
      <c r="AJ166" s="32"/>
      <c r="AK166" s="10"/>
      <c r="AL166" s="32"/>
      <c r="AM166" s="10"/>
      <c r="AN166" s="32"/>
      <c r="AO166" s="10"/>
      <c r="AP166" s="32"/>
      <c r="AQ166" s="10"/>
      <c r="AR166" s="32"/>
      <c r="AS166" s="10"/>
      <c r="AT166" s="32"/>
      <c r="AU166" s="10"/>
      <c r="AV166" s="242"/>
      <c r="AW166" s="10"/>
      <c r="AX166" s="32"/>
      <c r="AY166" s="10"/>
      <c r="AZ166" s="242"/>
      <c r="BA166" s="10"/>
      <c r="BB166" s="242"/>
      <c r="BC166" s="7"/>
      <c r="BD166" s="247"/>
      <c r="BE166" s="10"/>
      <c r="BF166" s="242"/>
      <c r="BG166" s="7"/>
      <c r="BH166" s="247"/>
      <c r="BI166" s="10"/>
      <c r="BJ166" s="242"/>
      <c r="BK166" s="7"/>
      <c r="BL166" s="247"/>
      <c r="BM166" s="7"/>
      <c r="BN166" s="247"/>
      <c r="BO166" s="7"/>
      <c r="BP166" s="8"/>
      <c r="BQ166" s="7"/>
      <c r="BR166" s="247"/>
      <c r="BS166" s="7"/>
      <c r="BT166" s="8"/>
      <c r="BU166" s="7"/>
      <c r="BV166" s="247"/>
      <c r="BW166" s="7"/>
      <c r="BX166" s="8"/>
      <c r="BY166" s="7"/>
      <c r="BZ166" s="8"/>
      <c r="CA166" s="7"/>
      <c r="CB166" s="8"/>
      <c r="CC166" s="7"/>
      <c r="CD166" s="8"/>
      <c r="CE166" s="7"/>
      <c r="CF166" s="8"/>
      <c r="CH166" s="41"/>
      <c r="CI166" s="41">
        <f t="shared" si="28"/>
        <v>0</v>
      </c>
      <c r="CJ166">
        <f t="shared" si="27"/>
        <v>0</v>
      </c>
    </row>
    <row r="167" spans="1:90" x14ac:dyDescent="0.25">
      <c r="A167">
        <v>88</v>
      </c>
      <c r="B167" s="6"/>
      <c r="C167" s="10"/>
      <c r="D167" s="32"/>
      <c r="E167" s="10"/>
      <c r="F167" s="32"/>
      <c r="G167" s="10"/>
      <c r="H167" s="32"/>
      <c r="I167" s="10"/>
      <c r="J167" s="32"/>
      <c r="K167" s="10"/>
      <c r="L167" s="32"/>
      <c r="M167" s="10"/>
      <c r="N167" s="32"/>
      <c r="O167" s="10"/>
      <c r="P167" s="32"/>
      <c r="Q167" s="10"/>
      <c r="R167" s="32"/>
      <c r="S167" s="10"/>
      <c r="T167" s="32"/>
      <c r="U167" s="10"/>
      <c r="V167" s="32"/>
      <c r="W167" s="10"/>
      <c r="X167" s="32"/>
      <c r="Y167" s="10"/>
      <c r="Z167" s="32"/>
      <c r="AA167" s="10"/>
      <c r="AB167" s="32"/>
      <c r="AC167" s="10"/>
      <c r="AD167" s="32"/>
      <c r="AE167" s="10"/>
      <c r="AF167" s="32"/>
      <c r="AG167" s="10"/>
      <c r="AH167" s="32"/>
      <c r="AI167" s="10"/>
      <c r="AJ167" s="32"/>
      <c r="AK167" s="10"/>
      <c r="AL167" s="32"/>
      <c r="AM167" s="10"/>
      <c r="AN167" s="32"/>
      <c r="AO167" s="10"/>
      <c r="AP167" s="32"/>
      <c r="AQ167" s="10"/>
      <c r="AR167" s="32"/>
      <c r="AS167" s="10"/>
      <c r="AT167" s="32"/>
      <c r="AU167" s="10"/>
      <c r="AV167" s="242"/>
      <c r="AW167" s="10"/>
      <c r="AX167" s="32"/>
      <c r="AY167" s="10"/>
      <c r="AZ167" s="242"/>
      <c r="BA167" s="10"/>
      <c r="BB167" s="242"/>
      <c r="BC167" s="7"/>
      <c r="BD167" s="247"/>
      <c r="BE167" s="10"/>
      <c r="BF167" s="242"/>
      <c r="BG167" s="7"/>
      <c r="BH167" s="247"/>
      <c r="BI167" s="10"/>
      <c r="BJ167" s="242"/>
      <c r="BK167" s="7"/>
      <c r="BL167" s="247"/>
      <c r="BM167" s="7"/>
      <c r="BN167" s="247"/>
      <c r="BO167" s="234"/>
      <c r="BP167" s="8"/>
      <c r="BQ167" s="7"/>
      <c r="BR167" s="247"/>
      <c r="BS167" s="234"/>
      <c r="BT167" s="8"/>
      <c r="BU167" s="7"/>
      <c r="BV167" s="247"/>
      <c r="BW167" s="234"/>
      <c r="BX167" s="8"/>
      <c r="BY167" s="234"/>
      <c r="BZ167" s="8"/>
      <c r="CA167" s="234"/>
      <c r="CB167" s="8"/>
      <c r="CC167" s="234"/>
      <c r="CD167" s="8"/>
      <c r="CE167" s="234"/>
      <c r="CF167" s="8"/>
      <c r="CH167" s="41"/>
      <c r="CI167" s="41">
        <f t="shared" si="28"/>
        <v>0</v>
      </c>
      <c r="CJ167">
        <f t="shared" si="27"/>
        <v>0</v>
      </c>
    </row>
    <row r="168" spans="1:90" x14ac:dyDescent="0.25">
      <c r="A168">
        <v>89</v>
      </c>
      <c r="B168" s="6"/>
      <c r="C168" s="10"/>
      <c r="D168" s="32"/>
      <c r="E168" s="10"/>
      <c r="F168" s="32"/>
      <c r="G168" s="10"/>
      <c r="H168" s="32"/>
      <c r="I168" s="10"/>
      <c r="J168" s="32"/>
      <c r="K168" s="10"/>
      <c r="L168" s="32"/>
      <c r="M168" s="10"/>
      <c r="N168" s="32"/>
      <c r="O168" s="10"/>
      <c r="P168" s="32"/>
      <c r="Q168" s="10"/>
      <c r="R168" s="32"/>
      <c r="S168" s="10"/>
      <c r="T168" s="32"/>
      <c r="U168" s="10"/>
      <c r="V168" s="32"/>
      <c r="W168" s="10"/>
      <c r="X168" s="32"/>
      <c r="Y168" s="10"/>
      <c r="Z168" s="32"/>
      <c r="AA168" s="10"/>
      <c r="AB168" s="32"/>
      <c r="AC168" s="10"/>
      <c r="AD168" s="32"/>
      <c r="AE168" s="10"/>
      <c r="AF168" s="32"/>
      <c r="AG168" s="10"/>
      <c r="AH168" s="32"/>
      <c r="AI168" s="10"/>
      <c r="AJ168" s="32"/>
      <c r="AK168" s="10"/>
      <c r="AL168" s="32"/>
      <c r="AM168" s="10"/>
      <c r="AN168" s="32"/>
      <c r="AO168" s="10"/>
      <c r="AP168" s="32"/>
      <c r="AQ168" s="10"/>
      <c r="AR168" s="32"/>
      <c r="AS168" s="10"/>
      <c r="AT168" s="32"/>
      <c r="AU168" s="10"/>
      <c r="AV168" s="242"/>
      <c r="AW168" s="10"/>
      <c r="AX168" s="32"/>
      <c r="AY168" s="10"/>
      <c r="AZ168" s="242"/>
      <c r="BA168" s="10"/>
      <c r="BB168" s="242"/>
      <c r="BC168" s="7"/>
      <c r="BD168" s="247"/>
      <c r="BE168" s="10"/>
      <c r="BF168" s="242"/>
      <c r="BG168" s="7"/>
      <c r="BH168" s="247"/>
      <c r="BI168" s="10"/>
      <c r="BJ168" s="242"/>
      <c r="BK168" s="7"/>
      <c r="BL168" s="247"/>
      <c r="BM168" s="7"/>
      <c r="BN168" s="247"/>
      <c r="BO168" s="7"/>
      <c r="BP168" s="8"/>
      <c r="BQ168" s="7"/>
      <c r="BR168" s="247"/>
      <c r="BS168" s="7"/>
      <c r="BT168" s="8"/>
      <c r="BU168" s="7"/>
      <c r="BV168" s="247"/>
      <c r="BW168" s="7"/>
      <c r="BX168" s="8"/>
      <c r="BY168" s="7"/>
      <c r="BZ168" s="8"/>
      <c r="CA168" s="7"/>
      <c r="CB168" s="8"/>
      <c r="CC168" s="7"/>
      <c r="CD168" s="8"/>
      <c r="CE168" s="7"/>
      <c r="CF168" s="8"/>
      <c r="CH168" s="41"/>
      <c r="CI168" s="41">
        <f t="shared" si="28"/>
        <v>0</v>
      </c>
      <c r="CJ168">
        <f t="shared" si="27"/>
        <v>0</v>
      </c>
    </row>
    <row r="169" spans="1:90" x14ac:dyDescent="0.25">
      <c r="A169">
        <v>90</v>
      </c>
      <c r="B169" s="6"/>
      <c r="C169" s="10"/>
      <c r="D169" s="32"/>
      <c r="E169" s="10"/>
      <c r="F169" s="32"/>
      <c r="G169" s="10"/>
      <c r="H169" s="32"/>
      <c r="I169" s="10"/>
      <c r="J169" s="32"/>
      <c r="K169" s="10"/>
      <c r="L169" s="32"/>
      <c r="M169" s="10"/>
      <c r="N169" s="32"/>
      <c r="O169" s="10"/>
      <c r="P169" s="32"/>
      <c r="Q169" s="10"/>
      <c r="R169" s="32"/>
      <c r="S169" s="10"/>
      <c r="T169" s="32"/>
      <c r="U169" s="10"/>
      <c r="V169" s="32"/>
      <c r="W169" s="10"/>
      <c r="X169" s="32"/>
      <c r="Y169" s="10"/>
      <c r="Z169" s="32"/>
      <c r="AA169" s="10"/>
      <c r="AB169" s="32"/>
      <c r="AC169" s="10"/>
      <c r="AD169" s="32"/>
      <c r="AE169" s="10"/>
      <c r="AF169" s="32"/>
      <c r="AG169" s="10"/>
      <c r="AH169" s="32"/>
      <c r="AI169" s="10"/>
      <c r="AJ169" s="32"/>
      <c r="AK169" s="10"/>
      <c r="AL169" s="32"/>
      <c r="AM169" s="10"/>
      <c r="AN169" s="32"/>
      <c r="AO169" s="10"/>
      <c r="AP169" s="32"/>
      <c r="AQ169" s="10"/>
      <c r="AR169" s="32"/>
      <c r="AS169" s="10"/>
      <c r="AT169" s="32"/>
      <c r="AU169" s="10"/>
      <c r="AV169" s="242"/>
      <c r="AW169" s="10"/>
      <c r="AX169" s="32"/>
      <c r="AY169" s="10"/>
      <c r="AZ169" s="242"/>
      <c r="BA169" s="10"/>
      <c r="BB169" s="242"/>
      <c r="BC169" s="7"/>
      <c r="BD169" s="247"/>
      <c r="BE169" s="10"/>
      <c r="BF169" s="242"/>
      <c r="BG169" s="7"/>
      <c r="BH169" s="247"/>
      <c r="BI169" s="10"/>
      <c r="BJ169" s="242"/>
      <c r="BK169" s="7"/>
      <c r="BL169" s="247"/>
      <c r="BM169" s="7"/>
      <c r="BN169" s="247"/>
      <c r="BO169" s="7"/>
      <c r="BP169" s="8"/>
      <c r="BQ169" s="7"/>
      <c r="BR169" s="247"/>
      <c r="BS169" s="7"/>
      <c r="BT169" s="8"/>
      <c r="BU169" s="7"/>
      <c r="BV169" s="247"/>
      <c r="BW169" s="7"/>
      <c r="BX169" s="8"/>
      <c r="BY169" s="7"/>
      <c r="BZ169" s="8"/>
      <c r="CA169" s="7"/>
      <c r="CB169" s="8"/>
      <c r="CC169" s="7"/>
      <c r="CD169" s="8"/>
      <c r="CE169" s="7"/>
      <c r="CF169" s="8"/>
      <c r="CH169" s="41"/>
      <c r="CI169" s="41">
        <f t="shared" si="28"/>
        <v>0</v>
      </c>
      <c r="CJ169">
        <f t="shared" si="27"/>
        <v>0</v>
      </c>
    </row>
    <row r="170" spans="1:90" x14ac:dyDescent="0.25">
      <c r="A170">
        <v>91</v>
      </c>
      <c r="B170" s="6"/>
      <c r="C170" s="10"/>
      <c r="D170" s="32"/>
      <c r="E170" s="10"/>
      <c r="F170" s="32"/>
      <c r="G170" s="10"/>
      <c r="H170" s="32"/>
      <c r="I170" s="10"/>
      <c r="J170" s="32"/>
      <c r="K170" s="10"/>
      <c r="L170" s="32"/>
      <c r="M170" s="10"/>
      <c r="N170" s="32"/>
      <c r="O170" s="10"/>
      <c r="P170" s="32"/>
      <c r="Q170" s="10"/>
      <c r="R170" s="32"/>
      <c r="S170" s="10"/>
      <c r="T170" s="32"/>
      <c r="U170" s="10"/>
      <c r="V170" s="32"/>
      <c r="W170" s="10"/>
      <c r="X170" s="32"/>
      <c r="Y170" s="10"/>
      <c r="Z170" s="32"/>
      <c r="AA170" s="10"/>
      <c r="AB170" s="32"/>
      <c r="AC170" s="10"/>
      <c r="AD170" s="32"/>
      <c r="AE170" s="10"/>
      <c r="AF170" s="32"/>
      <c r="AG170" s="10"/>
      <c r="AH170" s="32"/>
      <c r="AI170" s="10"/>
      <c r="AJ170" s="32"/>
      <c r="AK170" s="10"/>
      <c r="AL170" s="32"/>
      <c r="AM170" s="10"/>
      <c r="AN170" s="32"/>
      <c r="AO170" s="10"/>
      <c r="AP170" s="32"/>
      <c r="AQ170" s="10"/>
      <c r="AR170" s="32"/>
      <c r="AS170" s="10"/>
      <c r="AT170" s="32"/>
      <c r="AU170" s="10"/>
      <c r="AV170" s="242"/>
      <c r="AW170" s="10"/>
      <c r="AX170" s="32"/>
      <c r="AY170" s="10"/>
      <c r="AZ170" s="242"/>
      <c r="BA170" s="10"/>
      <c r="BB170" s="242"/>
      <c r="BC170" s="7"/>
      <c r="BD170" s="247"/>
      <c r="BE170" s="10"/>
      <c r="BF170" s="242"/>
      <c r="BG170" s="7"/>
      <c r="BH170" s="247"/>
      <c r="BI170" s="10"/>
      <c r="BJ170" s="242"/>
      <c r="BK170" s="7"/>
      <c r="BL170" s="247"/>
      <c r="BM170" s="7"/>
      <c r="BN170" s="247"/>
      <c r="BO170" s="7"/>
      <c r="BP170" s="8"/>
      <c r="BQ170" s="7"/>
      <c r="BR170" s="247"/>
      <c r="BS170" s="7"/>
      <c r="BT170" s="8"/>
      <c r="BU170" s="7"/>
      <c r="BV170" s="247"/>
      <c r="BW170" s="7"/>
      <c r="BX170" s="8"/>
      <c r="BY170" s="7"/>
      <c r="BZ170" s="8"/>
      <c r="CA170" s="7"/>
      <c r="CB170" s="8"/>
      <c r="CC170" s="7"/>
      <c r="CD170" s="8"/>
      <c r="CE170" s="7"/>
      <c r="CF170" s="8"/>
      <c r="CH170" s="41"/>
      <c r="CI170" s="41">
        <f t="shared" si="28"/>
        <v>0</v>
      </c>
      <c r="CJ170">
        <f t="shared" si="27"/>
        <v>0</v>
      </c>
    </row>
    <row r="171" spans="1:90" x14ac:dyDescent="0.25">
      <c r="A171">
        <v>92</v>
      </c>
      <c r="B171" s="6"/>
      <c r="C171" s="10"/>
      <c r="D171" s="32"/>
      <c r="E171" s="10"/>
      <c r="F171" s="32"/>
      <c r="G171" s="10"/>
      <c r="H171" s="32"/>
      <c r="I171" s="10"/>
      <c r="J171" s="32"/>
      <c r="K171" s="10"/>
      <c r="L171" s="32"/>
      <c r="M171" s="10"/>
      <c r="N171" s="32"/>
      <c r="O171" s="10"/>
      <c r="P171" s="32"/>
      <c r="Q171" s="10"/>
      <c r="R171" s="32"/>
      <c r="S171" s="10"/>
      <c r="T171" s="32"/>
      <c r="U171" s="10"/>
      <c r="V171" s="32"/>
      <c r="W171" s="10"/>
      <c r="X171" s="32"/>
      <c r="Y171" s="10"/>
      <c r="Z171" s="32"/>
      <c r="AA171" s="10"/>
      <c r="AB171" s="32"/>
      <c r="AC171" s="10"/>
      <c r="AD171" s="32"/>
      <c r="AE171" s="10"/>
      <c r="AF171" s="32"/>
      <c r="AG171" s="10"/>
      <c r="AH171" s="32"/>
      <c r="AI171" s="10"/>
      <c r="AJ171" s="32"/>
      <c r="AK171" s="10"/>
      <c r="AL171" s="32"/>
      <c r="AM171" s="10"/>
      <c r="AN171" s="32"/>
      <c r="AO171" s="10"/>
      <c r="AP171" s="32"/>
      <c r="AQ171" s="10"/>
      <c r="AR171" s="32"/>
      <c r="AS171" s="10"/>
      <c r="AT171" s="32"/>
      <c r="AU171" s="10"/>
      <c r="AV171" s="242"/>
      <c r="AW171" s="10"/>
      <c r="AX171" s="32"/>
      <c r="AY171" s="10"/>
      <c r="AZ171" s="242"/>
      <c r="BA171" s="10"/>
      <c r="BB171" s="242"/>
      <c r="BC171" s="7"/>
      <c r="BD171" s="247"/>
      <c r="BE171" s="10"/>
      <c r="BF171" s="242"/>
      <c r="BG171" s="7"/>
      <c r="BH171" s="247"/>
      <c r="BI171" s="10"/>
      <c r="BJ171" s="242"/>
      <c r="BK171" s="7"/>
      <c r="BL171" s="247"/>
      <c r="BM171" s="7"/>
      <c r="BN171" s="247"/>
      <c r="BO171" s="7"/>
      <c r="BP171" s="8"/>
      <c r="BQ171" s="7"/>
      <c r="BR171" s="247"/>
      <c r="BS171" s="7"/>
      <c r="BT171" s="8"/>
      <c r="BU171" s="7"/>
      <c r="BV171" s="247"/>
      <c r="BW171" s="7"/>
      <c r="BX171" s="8"/>
      <c r="BY171" s="7"/>
      <c r="BZ171" s="8"/>
      <c r="CA171" s="7"/>
      <c r="CB171" s="8"/>
      <c r="CC171" s="7"/>
      <c r="CD171" s="8"/>
      <c r="CE171" s="7"/>
      <c r="CF171" s="8"/>
      <c r="CH171" s="41"/>
      <c r="CI171" s="41">
        <f t="shared" si="28"/>
        <v>0</v>
      </c>
      <c r="CJ171">
        <f t="shared" si="27"/>
        <v>0</v>
      </c>
    </row>
    <row r="172" spans="1:90" x14ac:dyDescent="0.25">
      <c r="A172">
        <v>93</v>
      </c>
      <c r="B172" s="6"/>
      <c r="C172" s="10"/>
      <c r="D172" s="32"/>
      <c r="E172" s="10"/>
      <c r="F172" s="32"/>
      <c r="G172" s="10"/>
      <c r="H172" s="32"/>
      <c r="I172" s="10"/>
      <c r="J172" s="32"/>
      <c r="K172" s="94"/>
      <c r="L172" s="32"/>
      <c r="M172" s="10"/>
      <c r="N172" s="32"/>
      <c r="O172" s="10"/>
      <c r="P172" s="32"/>
      <c r="Q172" s="10"/>
      <c r="R172" s="32"/>
      <c r="S172" s="10"/>
      <c r="T172" s="32"/>
      <c r="U172" s="10"/>
      <c r="V172" s="32"/>
      <c r="W172" s="10"/>
      <c r="X172" s="32"/>
      <c r="Y172" s="10"/>
      <c r="Z172" s="32"/>
      <c r="AA172" s="10"/>
      <c r="AB172" s="32"/>
      <c r="AC172" s="10"/>
      <c r="AD172" s="32"/>
      <c r="AE172" s="10"/>
      <c r="AF172" s="32"/>
      <c r="AG172" s="10"/>
      <c r="AH172" s="32"/>
      <c r="AI172" s="10"/>
      <c r="AJ172" s="32"/>
      <c r="AK172" s="10"/>
      <c r="AL172" s="32"/>
      <c r="AM172" s="10"/>
      <c r="AN172" s="32"/>
      <c r="AO172" s="10"/>
      <c r="AP172" s="32"/>
      <c r="AQ172" s="10"/>
      <c r="AR172" s="32"/>
      <c r="AS172" s="10"/>
      <c r="AT172" s="32"/>
      <c r="AU172" s="10"/>
      <c r="AV172" s="242"/>
      <c r="AW172" s="10"/>
      <c r="AX172" s="32"/>
      <c r="AY172" s="10"/>
      <c r="AZ172" s="242"/>
      <c r="BA172" s="10"/>
      <c r="BB172" s="242"/>
      <c r="BC172" s="7"/>
      <c r="BD172" s="247"/>
      <c r="BE172" s="10"/>
      <c r="BF172" s="242"/>
      <c r="BG172" s="7"/>
      <c r="BH172" s="247"/>
      <c r="BI172" s="10"/>
      <c r="BJ172" s="242"/>
      <c r="BK172" s="7"/>
      <c r="BL172" s="247"/>
      <c r="BM172" s="7"/>
      <c r="BN172" s="247"/>
      <c r="BO172" s="7"/>
      <c r="BP172" s="8"/>
      <c r="BQ172" s="7"/>
      <c r="BR172" s="247"/>
      <c r="BS172" s="7"/>
      <c r="BT172" s="8"/>
      <c r="BU172" s="7"/>
      <c r="BV172" s="247"/>
      <c r="BW172" s="7"/>
      <c r="BX172" s="8"/>
      <c r="BY172" s="7"/>
      <c r="BZ172" s="8"/>
      <c r="CA172" s="7"/>
      <c r="CB172" s="8"/>
      <c r="CC172" s="7"/>
      <c r="CD172" s="8"/>
      <c r="CE172" s="7"/>
      <c r="CF172" s="8"/>
      <c r="CG172" s="28"/>
      <c r="CH172" s="41"/>
      <c r="CI172" s="41">
        <f t="shared" si="28"/>
        <v>0</v>
      </c>
      <c r="CJ172">
        <f t="shared" si="27"/>
        <v>0</v>
      </c>
      <c r="CL172" s="39"/>
    </row>
    <row r="173" spans="1:90" x14ac:dyDescent="0.25">
      <c r="A173">
        <v>94</v>
      </c>
      <c r="B173" s="6"/>
      <c r="C173" s="10"/>
      <c r="D173" s="32"/>
      <c r="E173" s="10"/>
      <c r="F173" s="32"/>
      <c r="G173" s="10"/>
      <c r="H173" s="32"/>
      <c r="I173" s="10"/>
      <c r="J173" s="32"/>
      <c r="K173" s="94"/>
      <c r="L173" s="32"/>
      <c r="M173" s="10"/>
      <c r="N173" s="32"/>
      <c r="O173" s="10"/>
      <c r="P173" s="32"/>
      <c r="Q173" s="10"/>
      <c r="R173" s="32"/>
      <c r="S173" s="10"/>
      <c r="T173" s="32"/>
      <c r="U173" s="10"/>
      <c r="V173" s="32"/>
      <c r="W173" s="10"/>
      <c r="X173" s="32"/>
      <c r="Y173" s="10"/>
      <c r="Z173" s="32"/>
      <c r="AA173" s="10"/>
      <c r="AB173" s="32"/>
      <c r="AC173" s="10"/>
      <c r="AD173" s="32"/>
      <c r="AE173" s="10"/>
      <c r="AF173" s="32"/>
      <c r="AG173" s="10"/>
      <c r="AH173" s="32"/>
      <c r="AI173" s="10"/>
      <c r="AJ173" s="32"/>
      <c r="AK173" s="10"/>
      <c r="AL173" s="32"/>
      <c r="AM173" s="10"/>
      <c r="AN173" s="32"/>
      <c r="AO173" s="10"/>
      <c r="AP173" s="32"/>
      <c r="AQ173" s="10"/>
      <c r="AR173" s="32"/>
      <c r="AS173" s="10"/>
      <c r="AT173" s="32"/>
      <c r="AU173" s="10"/>
      <c r="AV173" s="242"/>
      <c r="AW173" s="10"/>
      <c r="AX173" s="32"/>
      <c r="AY173" s="10"/>
      <c r="AZ173" s="242"/>
      <c r="BA173" s="10"/>
      <c r="BB173" s="242"/>
      <c r="BC173" s="7"/>
      <c r="BD173" s="247"/>
      <c r="BE173" s="10"/>
      <c r="BF173" s="242"/>
      <c r="BG173" s="7"/>
      <c r="BH173" s="247"/>
      <c r="BI173" s="10"/>
      <c r="BJ173" s="242"/>
      <c r="BK173" s="7"/>
      <c r="BL173" s="247"/>
      <c r="BM173" s="7"/>
      <c r="BN173" s="247"/>
      <c r="BO173" s="7"/>
      <c r="BP173" s="8"/>
      <c r="BQ173" s="7"/>
      <c r="BR173" s="247"/>
      <c r="BS173" s="7"/>
      <c r="BT173" s="8"/>
      <c r="BU173" s="7"/>
      <c r="BV173" s="247"/>
      <c r="BW173" s="7"/>
      <c r="BX173" s="8"/>
      <c r="BY173" s="7"/>
      <c r="BZ173" s="8"/>
      <c r="CA173" s="7"/>
      <c r="CB173" s="8"/>
      <c r="CC173" s="7"/>
      <c r="CD173" s="8"/>
      <c r="CE173" s="7"/>
      <c r="CF173" s="8"/>
      <c r="CH173" s="41"/>
      <c r="CI173" s="41">
        <f t="shared" si="28"/>
        <v>0</v>
      </c>
      <c r="CJ173">
        <f t="shared" si="27"/>
        <v>0</v>
      </c>
      <c r="CL173" s="39"/>
    </row>
    <row r="174" spans="1:90" x14ac:dyDescent="0.25">
      <c r="A174">
        <v>95</v>
      </c>
      <c r="B174" s="6"/>
      <c r="C174" s="10"/>
      <c r="D174" s="32"/>
      <c r="E174" s="10"/>
      <c r="F174" s="32"/>
      <c r="G174" s="10"/>
      <c r="H174" s="32"/>
      <c r="I174" s="10"/>
      <c r="J174" s="32"/>
      <c r="K174" s="94"/>
      <c r="L174" s="32"/>
      <c r="M174" s="10"/>
      <c r="N174" s="32"/>
      <c r="O174" s="10"/>
      <c r="P174" s="32"/>
      <c r="Q174" s="10"/>
      <c r="R174" s="32"/>
      <c r="S174" s="10"/>
      <c r="T174" s="32"/>
      <c r="U174" s="10"/>
      <c r="V174" s="32"/>
      <c r="W174" s="10"/>
      <c r="X174" s="32"/>
      <c r="Y174" s="10"/>
      <c r="Z174" s="32"/>
      <c r="AA174" s="10"/>
      <c r="AB174" s="32"/>
      <c r="AC174" s="10"/>
      <c r="AD174" s="32"/>
      <c r="AE174" s="10"/>
      <c r="AF174" s="32"/>
      <c r="AG174" s="10"/>
      <c r="AH174" s="32"/>
      <c r="AI174" s="10"/>
      <c r="AJ174" s="32"/>
      <c r="AK174" s="10"/>
      <c r="AL174" s="32"/>
      <c r="AM174" s="10"/>
      <c r="AN174" s="32"/>
      <c r="AO174" s="10"/>
      <c r="AP174" s="32"/>
      <c r="AQ174" s="10"/>
      <c r="AR174" s="32"/>
      <c r="AS174" s="10"/>
      <c r="AT174" s="32"/>
      <c r="AU174" s="10"/>
      <c r="AV174" s="242"/>
      <c r="AW174" s="10"/>
      <c r="AX174" s="32"/>
      <c r="AY174" s="10"/>
      <c r="AZ174" s="242"/>
      <c r="BA174" s="10"/>
      <c r="BB174" s="242"/>
      <c r="BC174" s="7"/>
      <c r="BD174" s="247"/>
      <c r="BE174" s="10"/>
      <c r="BF174" s="242"/>
      <c r="BG174" s="7"/>
      <c r="BH174" s="247"/>
      <c r="BI174" s="10"/>
      <c r="BJ174" s="242"/>
      <c r="BK174" s="7"/>
      <c r="BL174" s="247"/>
      <c r="BM174" s="7"/>
      <c r="BN174" s="247"/>
      <c r="BO174" s="7"/>
      <c r="BP174" s="8"/>
      <c r="BQ174" s="7"/>
      <c r="BR174" s="247"/>
      <c r="BS174" s="7"/>
      <c r="BT174" s="8"/>
      <c r="BU174" s="7"/>
      <c r="BV174" s="247"/>
      <c r="BW174" s="7"/>
      <c r="BX174" s="8"/>
      <c r="BY174" s="7"/>
      <c r="BZ174" s="8"/>
      <c r="CA174" s="7"/>
      <c r="CB174" s="8"/>
      <c r="CC174" s="7"/>
      <c r="CD174" s="8"/>
      <c r="CE174" s="7"/>
      <c r="CF174" s="8"/>
      <c r="CH174" s="41"/>
      <c r="CI174" s="41">
        <f t="shared" si="28"/>
        <v>0</v>
      </c>
      <c r="CJ174">
        <f t="shared" si="27"/>
        <v>0</v>
      </c>
      <c r="CL174" s="39"/>
    </row>
    <row r="175" spans="1:90" x14ac:dyDescent="0.25">
      <c r="A175">
        <v>96</v>
      </c>
      <c r="B175" s="6"/>
      <c r="C175" s="10"/>
      <c r="D175" s="32"/>
      <c r="E175" s="10"/>
      <c r="F175" s="32"/>
      <c r="G175" s="10"/>
      <c r="H175" s="32"/>
      <c r="I175" s="10"/>
      <c r="J175" s="32"/>
      <c r="K175" s="10"/>
      <c r="L175" s="32"/>
      <c r="M175" s="10"/>
      <c r="N175" s="32"/>
      <c r="O175" s="10"/>
      <c r="P175" s="32"/>
      <c r="Q175" s="10"/>
      <c r="R175" s="32"/>
      <c r="S175" s="10"/>
      <c r="T175" s="32"/>
      <c r="U175" s="10"/>
      <c r="V175" s="32"/>
      <c r="W175" s="10"/>
      <c r="X175" s="32"/>
      <c r="Y175" s="10"/>
      <c r="Z175" s="32"/>
      <c r="AA175" s="10"/>
      <c r="AB175" s="32"/>
      <c r="AC175" s="10"/>
      <c r="AD175" s="32"/>
      <c r="AE175" s="10"/>
      <c r="AF175" s="32"/>
      <c r="AG175" s="10"/>
      <c r="AH175" s="32"/>
      <c r="AI175" s="10"/>
      <c r="AJ175" s="32"/>
      <c r="AK175" s="10"/>
      <c r="AL175" s="32"/>
      <c r="AM175" s="10"/>
      <c r="AN175" s="32"/>
      <c r="AO175" s="10"/>
      <c r="AP175" s="32"/>
      <c r="AQ175" s="10"/>
      <c r="AR175" s="32"/>
      <c r="AS175" s="10"/>
      <c r="AT175" s="32"/>
      <c r="AU175" s="10"/>
      <c r="AV175" s="242"/>
      <c r="AW175" s="10"/>
      <c r="AX175" s="32"/>
      <c r="AY175" s="10"/>
      <c r="AZ175" s="242"/>
      <c r="BA175" s="10"/>
      <c r="BB175" s="242"/>
      <c r="BC175" s="7"/>
      <c r="BD175" s="247"/>
      <c r="BE175" s="10"/>
      <c r="BF175" s="242"/>
      <c r="BG175" s="7"/>
      <c r="BH175" s="247"/>
      <c r="BI175" s="10"/>
      <c r="BJ175" s="242"/>
      <c r="BK175" s="7"/>
      <c r="BL175" s="247"/>
      <c r="BM175" s="7"/>
      <c r="BN175" s="247"/>
      <c r="BO175" s="7"/>
      <c r="BP175" s="8"/>
      <c r="BQ175" s="7"/>
      <c r="BR175" s="247"/>
      <c r="BS175" s="7"/>
      <c r="BT175" s="8"/>
      <c r="BU175" s="7"/>
      <c r="BV175" s="247"/>
      <c r="BW175" s="7"/>
      <c r="BX175" s="8"/>
      <c r="BY175" s="7"/>
      <c r="BZ175" s="8"/>
      <c r="CA175" s="7"/>
      <c r="CB175" s="8"/>
      <c r="CC175" s="7"/>
      <c r="CD175" s="8"/>
      <c r="CE175" s="7"/>
      <c r="CF175" s="8"/>
      <c r="CH175" s="41"/>
      <c r="CI175" s="41">
        <f t="shared" si="28"/>
        <v>0</v>
      </c>
      <c r="CJ175">
        <f t="shared" si="27"/>
        <v>0</v>
      </c>
      <c r="CL175" s="39"/>
    </row>
    <row r="176" spans="1:90" x14ac:dyDescent="0.25">
      <c r="A176">
        <v>97</v>
      </c>
      <c r="B176" s="6"/>
      <c r="C176" s="10"/>
      <c r="D176" s="32"/>
      <c r="E176" s="10"/>
      <c r="F176" s="32"/>
      <c r="G176" s="10"/>
      <c r="H176" s="32"/>
      <c r="I176" s="10"/>
      <c r="J176" s="32"/>
      <c r="K176" s="10"/>
      <c r="L176" s="32"/>
      <c r="M176" s="10"/>
      <c r="N176" s="32"/>
      <c r="O176" s="10"/>
      <c r="P176" s="32"/>
      <c r="Q176" s="10"/>
      <c r="R176" s="32"/>
      <c r="S176" s="10"/>
      <c r="T176" s="32"/>
      <c r="U176" s="10"/>
      <c r="V176" s="32"/>
      <c r="W176" s="10"/>
      <c r="X176" s="32"/>
      <c r="Y176" s="10"/>
      <c r="Z176" s="32"/>
      <c r="AA176" s="10"/>
      <c r="AB176" s="32"/>
      <c r="AC176" s="10"/>
      <c r="AD176" s="32"/>
      <c r="AE176" s="10"/>
      <c r="AF176" s="32"/>
      <c r="AG176" s="10"/>
      <c r="AH176" s="32"/>
      <c r="AI176" s="10"/>
      <c r="AJ176" s="32"/>
      <c r="AK176" s="10"/>
      <c r="AL176" s="32"/>
      <c r="AM176" s="10"/>
      <c r="AN176" s="32"/>
      <c r="AO176" s="10"/>
      <c r="AP176" s="32"/>
      <c r="AQ176" s="10"/>
      <c r="AR176" s="32"/>
      <c r="AS176" s="10"/>
      <c r="AT176" s="32"/>
      <c r="AU176" s="10"/>
      <c r="AV176" s="242"/>
      <c r="AW176" s="10"/>
      <c r="AX176" s="32"/>
      <c r="AY176" s="10"/>
      <c r="AZ176" s="242"/>
      <c r="BA176" s="10"/>
      <c r="BB176" s="242"/>
      <c r="BC176" s="7"/>
      <c r="BD176" s="247"/>
      <c r="BE176" s="10"/>
      <c r="BF176" s="242"/>
      <c r="BG176" s="7"/>
      <c r="BH176" s="247"/>
      <c r="BI176" s="10"/>
      <c r="BJ176" s="242"/>
      <c r="BK176" s="7"/>
      <c r="BL176" s="247"/>
      <c r="BM176" s="7"/>
      <c r="BN176" s="247"/>
      <c r="BO176" s="7"/>
      <c r="BP176" s="8"/>
      <c r="BQ176" s="7"/>
      <c r="BR176" s="247"/>
      <c r="BS176" s="7"/>
      <c r="BT176" s="8"/>
      <c r="BU176" s="7"/>
      <c r="BV176" s="247"/>
      <c r="BW176" s="7"/>
      <c r="BX176" s="8"/>
      <c r="BY176" s="7"/>
      <c r="BZ176" s="8"/>
      <c r="CA176" s="7"/>
      <c r="CB176" s="8"/>
      <c r="CC176" s="7"/>
      <c r="CD176" s="8"/>
      <c r="CE176" s="7"/>
      <c r="CF176" s="8"/>
      <c r="CH176" s="41"/>
      <c r="CI176" s="41">
        <f t="shared" si="28"/>
        <v>0</v>
      </c>
      <c r="CJ176">
        <f t="shared" si="27"/>
        <v>0</v>
      </c>
      <c r="CL176" s="39"/>
    </row>
    <row r="177" spans="1:90" x14ac:dyDescent="0.25">
      <c r="A177">
        <v>98</v>
      </c>
      <c r="B177" s="6"/>
      <c r="C177" s="10"/>
      <c r="D177" s="32"/>
      <c r="E177" s="10"/>
      <c r="F177" s="32"/>
      <c r="G177" s="10"/>
      <c r="H177" s="32"/>
      <c r="I177" s="10"/>
      <c r="J177" s="32"/>
      <c r="K177" s="10"/>
      <c r="L177" s="32"/>
      <c r="M177" s="10"/>
      <c r="N177" s="32"/>
      <c r="O177" s="10"/>
      <c r="P177" s="32"/>
      <c r="Q177" s="10"/>
      <c r="R177" s="32"/>
      <c r="S177" s="10"/>
      <c r="T177" s="32"/>
      <c r="U177" s="10"/>
      <c r="V177" s="32"/>
      <c r="W177" s="10"/>
      <c r="X177" s="32"/>
      <c r="Y177" s="10"/>
      <c r="Z177" s="32"/>
      <c r="AA177" s="10"/>
      <c r="AB177" s="32"/>
      <c r="AC177" s="10"/>
      <c r="AD177" s="32"/>
      <c r="AE177" s="10"/>
      <c r="AF177" s="32"/>
      <c r="AG177" s="10"/>
      <c r="AH177" s="32"/>
      <c r="AI177" s="10"/>
      <c r="AJ177" s="32"/>
      <c r="AK177" s="10"/>
      <c r="AL177" s="32"/>
      <c r="AM177" s="10"/>
      <c r="AN177" s="32"/>
      <c r="AO177" s="10"/>
      <c r="AP177" s="32"/>
      <c r="AQ177" s="10"/>
      <c r="AR177" s="32"/>
      <c r="AS177" s="10"/>
      <c r="AT177" s="32"/>
      <c r="AU177" s="10"/>
      <c r="AV177" s="242"/>
      <c r="AW177" s="10"/>
      <c r="AX177" s="32"/>
      <c r="AY177" s="10"/>
      <c r="AZ177" s="242"/>
      <c r="BA177" s="10"/>
      <c r="BB177" s="242"/>
      <c r="BC177" s="7"/>
      <c r="BD177" s="247"/>
      <c r="BE177" s="10"/>
      <c r="BF177" s="242"/>
      <c r="BG177" s="7"/>
      <c r="BH177" s="247"/>
      <c r="BI177" s="10"/>
      <c r="BJ177" s="242"/>
      <c r="BK177" s="7"/>
      <c r="BL177" s="247"/>
      <c r="BM177" s="7"/>
      <c r="BN177" s="247"/>
      <c r="BO177" s="7"/>
      <c r="BP177" s="8"/>
      <c r="BQ177" s="7"/>
      <c r="BR177" s="247"/>
      <c r="BS177" s="7"/>
      <c r="BT177" s="8"/>
      <c r="BU177" s="7"/>
      <c r="BV177" s="247"/>
      <c r="BW177" s="7"/>
      <c r="BX177" s="8"/>
      <c r="BY177" s="7"/>
      <c r="BZ177" s="8"/>
      <c r="CA177" s="7"/>
      <c r="CB177" s="8"/>
      <c r="CC177" s="7"/>
      <c r="CD177" s="8"/>
      <c r="CE177" s="7"/>
      <c r="CF177" s="8"/>
      <c r="CH177" s="41"/>
      <c r="CI177" s="41">
        <f t="shared" si="28"/>
        <v>0</v>
      </c>
      <c r="CJ177">
        <f t="shared" si="27"/>
        <v>0</v>
      </c>
      <c r="CL177" s="39"/>
    </row>
    <row r="178" spans="1:90" x14ac:dyDescent="0.25">
      <c r="A178">
        <v>99</v>
      </c>
      <c r="B178" s="6"/>
      <c r="C178" s="10"/>
      <c r="D178" s="32"/>
      <c r="E178" s="10"/>
      <c r="F178" s="32"/>
      <c r="G178" s="10"/>
      <c r="H178" s="32"/>
      <c r="I178" s="10"/>
      <c r="J178" s="32"/>
      <c r="K178" s="10"/>
      <c r="L178" s="32"/>
      <c r="M178" s="10"/>
      <c r="N178" s="32"/>
      <c r="O178" s="10"/>
      <c r="P178" s="32"/>
      <c r="Q178" s="10"/>
      <c r="R178" s="32"/>
      <c r="S178" s="10"/>
      <c r="T178" s="32"/>
      <c r="U178" s="7"/>
      <c r="V178" s="8"/>
      <c r="W178" s="10"/>
      <c r="X178" s="32"/>
      <c r="Y178" s="10"/>
      <c r="Z178" s="32"/>
      <c r="AA178" s="10"/>
      <c r="AB178" s="32"/>
      <c r="AC178" s="10"/>
      <c r="AD178" s="32"/>
      <c r="AE178" s="10"/>
      <c r="AF178" s="32"/>
      <c r="AG178" s="10"/>
      <c r="AH178" s="32"/>
      <c r="AI178" s="10"/>
      <c r="AJ178" s="32"/>
      <c r="AK178" s="10"/>
      <c r="AL178" s="32"/>
      <c r="AM178" s="10"/>
      <c r="AN178" s="32"/>
      <c r="AO178" s="10"/>
      <c r="AP178" s="32"/>
      <c r="AQ178" s="10"/>
      <c r="AR178" s="32"/>
      <c r="AS178" s="10"/>
      <c r="AT178" s="32"/>
      <c r="AU178" s="10"/>
      <c r="AV178" s="242"/>
      <c r="AW178" s="10"/>
      <c r="AX178" s="32"/>
      <c r="AY178" s="10"/>
      <c r="AZ178" s="242"/>
      <c r="BA178" s="10"/>
      <c r="BB178" s="242"/>
      <c r="BC178" s="7"/>
      <c r="BD178" s="247"/>
      <c r="BE178" s="10"/>
      <c r="BF178" s="242"/>
      <c r="BG178" s="7"/>
      <c r="BH178" s="247"/>
      <c r="BI178" s="10"/>
      <c r="BJ178" s="242"/>
      <c r="BK178" s="7"/>
      <c r="BL178" s="247"/>
      <c r="BM178" s="7"/>
      <c r="BN178" s="247"/>
      <c r="BO178" s="7"/>
      <c r="BP178" s="8"/>
      <c r="BQ178" s="7"/>
      <c r="BR178" s="247"/>
      <c r="BS178" s="7"/>
      <c r="BT178" s="8"/>
      <c r="BU178" s="7"/>
      <c r="BV178" s="247"/>
      <c r="BW178" s="7"/>
      <c r="BX178" s="8"/>
      <c r="BY178" s="7"/>
      <c r="BZ178" s="8"/>
      <c r="CA178" s="7"/>
      <c r="CB178" s="8"/>
      <c r="CC178" s="7"/>
      <c r="CD178" s="8"/>
      <c r="CE178" s="7"/>
      <c r="CF178" s="8"/>
      <c r="CH178" s="41"/>
      <c r="CI178" s="41">
        <f t="shared" si="28"/>
        <v>0</v>
      </c>
      <c r="CJ178">
        <f t="shared" si="27"/>
        <v>0</v>
      </c>
    </row>
    <row r="179" spans="1:90" x14ac:dyDescent="0.25">
      <c r="A179">
        <v>100</v>
      </c>
      <c r="B179" s="6"/>
      <c r="C179" s="10"/>
      <c r="D179" s="32"/>
      <c r="E179" s="10"/>
      <c r="F179" s="32"/>
      <c r="G179" s="10"/>
      <c r="H179" s="32"/>
      <c r="I179" s="10"/>
      <c r="J179" s="32"/>
      <c r="K179" s="10"/>
      <c r="L179" s="32"/>
      <c r="M179" s="10"/>
      <c r="N179" s="32"/>
      <c r="O179" s="10"/>
      <c r="P179" s="32"/>
      <c r="Q179" s="10"/>
      <c r="R179" s="32"/>
      <c r="S179" s="10"/>
      <c r="T179" s="32"/>
      <c r="U179" s="10"/>
      <c r="V179" s="32"/>
      <c r="W179" s="10"/>
      <c r="X179" s="32"/>
      <c r="Y179" s="10"/>
      <c r="Z179" s="32"/>
      <c r="AA179" s="10"/>
      <c r="AB179" s="32"/>
      <c r="AC179" s="10"/>
      <c r="AD179" s="32"/>
      <c r="AE179" s="10"/>
      <c r="AF179" s="32"/>
      <c r="AG179" s="10"/>
      <c r="AH179" s="32"/>
      <c r="AI179" s="10"/>
      <c r="AJ179" s="32"/>
      <c r="AK179" s="10"/>
      <c r="AL179" s="32"/>
      <c r="AM179" s="10"/>
      <c r="AN179" s="32"/>
      <c r="AO179" s="10"/>
      <c r="AP179" s="32"/>
      <c r="AQ179" s="10"/>
      <c r="AR179" s="32"/>
      <c r="AS179" s="10"/>
      <c r="AT179" s="32"/>
      <c r="AU179" s="10"/>
      <c r="AV179" s="242"/>
      <c r="AW179" s="10"/>
      <c r="AX179" s="32"/>
      <c r="AY179" s="10"/>
      <c r="AZ179" s="242"/>
      <c r="BA179" s="10"/>
      <c r="BB179" s="242"/>
      <c r="BC179" s="7"/>
      <c r="BD179" s="247"/>
      <c r="BE179" s="10"/>
      <c r="BF179" s="242"/>
      <c r="BG179" s="7"/>
      <c r="BH179" s="247"/>
      <c r="BI179" s="10"/>
      <c r="BJ179" s="242"/>
      <c r="BK179" s="7"/>
      <c r="BL179" s="247"/>
      <c r="BM179" s="7"/>
      <c r="BN179" s="247"/>
      <c r="BO179" s="7"/>
      <c r="BP179" s="8"/>
      <c r="BQ179" s="7"/>
      <c r="BR179" s="247"/>
      <c r="BS179" s="7"/>
      <c r="BT179" s="8"/>
      <c r="BU179" s="7"/>
      <c r="BV179" s="247"/>
      <c r="BW179" s="7"/>
      <c r="BX179" s="8"/>
      <c r="BY179" s="7"/>
      <c r="BZ179" s="8"/>
      <c r="CA179" s="7"/>
      <c r="CB179" s="8"/>
      <c r="CC179" s="7"/>
      <c r="CD179" s="8"/>
      <c r="CE179" s="7"/>
      <c r="CF179" s="8"/>
      <c r="CH179" s="41"/>
      <c r="CI179" s="41">
        <f t="shared" si="28"/>
        <v>0</v>
      </c>
      <c r="CJ179">
        <f t="shared" si="27"/>
        <v>0</v>
      </c>
    </row>
    <row r="180" spans="1:90" x14ac:dyDescent="0.25">
      <c r="A180">
        <v>101</v>
      </c>
      <c r="B180" s="6"/>
      <c r="C180" s="10"/>
      <c r="D180" s="32"/>
      <c r="E180" s="10"/>
      <c r="F180" s="32"/>
      <c r="G180" s="10"/>
      <c r="H180" s="32"/>
      <c r="I180" s="10"/>
      <c r="J180" s="32"/>
      <c r="K180" s="10"/>
      <c r="L180" s="32"/>
      <c r="M180" s="10"/>
      <c r="N180" s="32"/>
      <c r="O180" s="10"/>
      <c r="P180" s="32"/>
      <c r="Q180" s="10"/>
      <c r="R180" s="32"/>
      <c r="S180" s="10"/>
      <c r="T180" s="32"/>
      <c r="U180" s="10"/>
      <c r="V180" s="32"/>
      <c r="W180" s="10"/>
      <c r="X180" s="32"/>
      <c r="Y180" s="10"/>
      <c r="Z180" s="32"/>
      <c r="AA180" s="10"/>
      <c r="AB180" s="32"/>
      <c r="AC180" s="10"/>
      <c r="AD180" s="32"/>
      <c r="AE180" s="10"/>
      <c r="AF180" s="32"/>
      <c r="AG180" s="10"/>
      <c r="AH180" s="32"/>
      <c r="AI180" s="10"/>
      <c r="AJ180" s="32"/>
      <c r="AK180" s="10"/>
      <c r="AL180" s="32"/>
      <c r="AM180" s="10"/>
      <c r="AN180" s="32"/>
      <c r="AO180" s="10"/>
      <c r="AP180" s="32"/>
      <c r="AQ180" s="10"/>
      <c r="AR180" s="32"/>
      <c r="AS180" s="10"/>
      <c r="AT180" s="32"/>
      <c r="AU180" s="10"/>
      <c r="AV180" s="242"/>
      <c r="AW180" s="10"/>
      <c r="AX180" s="32"/>
      <c r="AY180" s="10"/>
      <c r="AZ180" s="242"/>
      <c r="BA180" s="10"/>
      <c r="BB180" s="242"/>
      <c r="BC180" s="7"/>
      <c r="BD180" s="247"/>
      <c r="BE180" s="10"/>
      <c r="BF180" s="242"/>
      <c r="BG180" s="7"/>
      <c r="BH180" s="247"/>
      <c r="BI180" s="10"/>
      <c r="BJ180" s="242"/>
      <c r="BK180" s="7"/>
      <c r="BL180" s="247"/>
      <c r="BM180" s="7"/>
      <c r="BN180" s="247"/>
      <c r="BO180" s="7"/>
      <c r="BP180" s="8"/>
      <c r="BQ180" s="7"/>
      <c r="BR180" s="247"/>
      <c r="BS180" s="7"/>
      <c r="BT180" s="8"/>
      <c r="BU180" s="7"/>
      <c r="BV180" s="247"/>
      <c r="BW180" s="7"/>
      <c r="BX180" s="8"/>
      <c r="BY180" s="7"/>
      <c r="BZ180" s="8"/>
      <c r="CA180" s="7"/>
      <c r="CB180" s="8"/>
      <c r="CC180" s="7"/>
      <c r="CD180" s="8"/>
      <c r="CE180" s="7"/>
      <c r="CF180" s="8"/>
      <c r="CH180" s="41"/>
      <c r="CI180" s="41">
        <f t="shared" si="28"/>
        <v>0</v>
      </c>
      <c r="CJ180">
        <f t="shared" si="27"/>
        <v>0</v>
      </c>
    </row>
    <row r="181" spans="1:90" x14ac:dyDescent="0.25">
      <c r="A181">
        <v>102</v>
      </c>
      <c r="B181" s="6"/>
      <c r="C181" s="10"/>
      <c r="D181" s="32"/>
      <c r="E181" s="10"/>
      <c r="F181" s="32"/>
      <c r="G181" s="10"/>
      <c r="H181" s="32"/>
      <c r="I181" s="10"/>
      <c r="J181" s="32"/>
      <c r="K181" s="10"/>
      <c r="L181" s="32"/>
      <c r="M181" s="10"/>
      <c r="N181" s="32"/>
      <c r="O181" s="10"/>
      <c r="P181" s="32"/>
      <c r="Q181" s="10"/>
      <c r="R181" s="32"/>
      <c r="S181" s="10"/>
      <c r="T181" s="32"/>
      <c r="U181" s="10"/>
      <c r="V181" s="32"/>
      <c r="W181" s="10"/>
      <c r="X181" s="32"/>
      <c r="Y181" s="10"/>
      <c r="Z181" s="32"/>
      <c r="AA181" s="10"/>
      <c r="AB181" s="32"/>
      <c r="AC181" s="10"/>
      <c r="AD181" s="32"/>
      <c r="AE181" s="10"/>
      <c r="AF181" s="32"/>
      <c r="AG181" s="10"/>
      <c r="AH181" s="32"/>
      <c r="AI181" s="10"/>
      <c r="AJ181" s="32"/>
      <c r="AK181" s="10"/>
      <c r="AL181" s="32"/>
      <c r="AM181" s="10"/>
      <c r="AN181" s="32"/>
      <c r="AO181" s="10"/>
      <c r="AP181" s="32"/>
      <c r="AQ181" s="10"/>
      <c r="AR181" s="32"/>
      <c r="AS181" s="10"/>
      <c r="AT181" s="32"/>
      <c r="AU181" s="10"/>
      <c r="AV181" s="242"/>
      <c r="AW181" s="10"/>
      <c r="AX181" s="32"/>
      <c r="AY181" s="10"/>
      <c r="AZ181" s="242"/>
      <c r="BA181" s="10"/>
      <c r="BB181" s="242"/>
      <c r="BC181" s="7"/>
      <c r="BD181" s="247"/>
      <c r="BE181" s="10"/>
      <c r="BF181" s="242"/>
      <c r="BG181" s="7"/>
      <c r="BH181" s="247"/>
      <c r="BI181" s="10"/>
      <c r="BJ181" s="242"/>
      <c r="BK181" s="7"/>
      <c r="BL181" s="247"/>
      <c r="BM181" s="7"/>
      <c r="BN181" s="247"/>
      <c r="BO181" s="7"/>
      <c r="BP181" s="8"/>
      <c r="BQ181" s="7"/>
      <c r="BR181" s="247"/>
      <c r="BS181" s="7"/>
      <c r="BT181" s="8"/>
      <c r="BU181" s="7"/>
      <c r="BV181" s="247"/>
      <c r="BW181" s="7"/>
      <c r="BX181" s="8"/>
      <c r="BY181" s="7"/>
      <c r="BZ181" s="8"/>
      <c r="CA181" s="7"/>
      <c r="CB181" s="8"/>
      <c r="CC181" s="7"/>
      <c r="CD181" s="8"/>
      <c r="CE181" s="7"/>
      <c r="CF181" s="8"/>
      <c r="CH181" s="41"/>
      <c r="CI181" s="41">
        <f t="shared" si="28"/>
        <v>0</v>
      </c>
      <c r="CJ181">
        <f t="shared" si="27"/>
        <v>0</v>
      </c>
    </row>
    <row r="182" spans="1:90" x14ac:dyDescent="0.25">
      <c r="A182">
        <v>103</v>
      </c>
      <c r="B182" s="6"/>
      <c r="C182" s="10"/>
      <c r="D182" s="32"/>
      <c r="E182" s="10"/>
      <c r="F182" s="32"/>
      <c r="G182" s="10"/>
      <c r="H182" s="32"/>
      <c r="I182" s="10"/>
      <c r="J182" s="32"/>
      <c r="K182" s="10"/>
      <c r="L182" s="32"/>
      <c r="M182" s="10"/>
      <c r="N182" s="32"/>
      <c r="O182" s="10"/>
      <c r="P182" s="32"/>
      <c r="Q182" s="10"/>
      <c r="R182" s="32"/>
      <c r="S182" s="10"/>
      <c r="T182" s="32"/>
      <c r="U182" s="10"/>
      <c r="V182" s="32"/>
      <c r="W182" s="10"/>
      <c r="X182" s="32"/>
      <c r="Y182" s="10"/>
      <c r="Z182" s="32"/>
      <c r="AA182" s="10"/>
      <c r="AB182" s="32"/>
      <c r="AC182" s="10"/>
      <c r="AD182" s="32"/>
      <c r="AE182" s="10"/>
      <c r="AF182" s="32"/>
      <c r="AG182" s="10"/>
      <c r="AH182" s="32"/>
      <c r="AI182" s="10"/>
      <c r="AJ182" s="32"/>
      <c r="AK182" s="10"/>
      <c r="AL182" s="32"/>
      <c r="AM182" s="10"/>
      <c r="AN182" s="32"/>
      <c r="AO182" s="10"/>
      <c r="AP182" s="32"/>
      <c r="AQ182" s="10"/>
      <c r="AR182" s="32"/>
      <c r="AS182" s="10"/>
      <c r="AT182" s="32"/>
      <c r="AU182" s="10"/>
      <c r="AV182" s="242"/>
      <c r="AW182" s="10"/>
      <c r="AX182" s="32"/>
      <c r="AY182" s="10"/>
      <c r="AZ182" s="242"/>
      <c r="BA182" s="10"/>
      <c r="BB182" s="242"/>
      <c r="BC182" s="7"/>
      <c r="BD182" s="247"/>
      <c r="BE182" s="10"/>
      <c r="BF182" s="242"/>
      <c r="BG182" s="7"/>
      <c r="BH182" s="247"/>
      <c r="BI182" s="10"/>
      <c r="BJ182" s="242"/>
      <c r="BK182" s="7"/>
      <c r="BL182" s="247"/>
      <c r="BM182" s="7"/>
      <c r="BN182" s="247"/>
      <c r="BO182" s="7"/>
      <c r="BP182" s="8"/>
      <c r="BQ182" s="7"/>
      <c r="BR182" s="247"/>
      <c r="BS182" s="7"/>
      <c r="BT182" s="8"/>
      <c r="BU182" s="7"/>
      <c r="BV182" s="247"/>
      <c r="BW182" s="7"/>
      <c r="BX182" s="8"/>
      <c r="BY182" s="7"/>
      <c r="BZ182" s="8"/>
      <c r="CA182" s="7"/>
      <c r="CB182" s="8"/>
      <c r="CC182" s="7"/>
      <c r="CD182" s="8"/>
      <c r="CE182" s="7"/>
      <c r="CF182" s="8"/>
      <c r="CH182" s="41"/>
      <c r="CI182" s="41">
        <f t="shared" si="28"/>
        <v>0</v>
      </c>
      <c r="CJ182">
        <f t="shared" si="27"/>
        <v>0</v>
      </c>
    </row>
    <row r="183" spans="1:90" x14ac:dyDescent="0.25">
      <c r="A183">
        <v>104</v>
      </c>
      <c r="B183" s="6"/>
      <c r="C183" s="10"/>
      <c r="D183" s="32"/>
      <c r="E183" s="10"/>
      <c r="F183" s="32"/>
      <c r="G183" s="10"/>
      <c r="H183" s="32"/>
      <c r="I183" s="10"/>
      <c r="J183" s="32"/>
      <c r="K183" s="94"/>
      <c r="L183" s="32"/>
      <c r="M183" s="10"/>
      <c r="N183" s="32"/>
      <c r="O183" s="10"/>
      <c r="P183" s="32"/>
      <c r="Q183" s="10"/>
      <c r="R183" s="32"/>
      <c r="S183" s="10"/>
      <c r="T183" s="32"/>
      <c r="U183" s="10"/>
      <c r="V183" s="32"/>
      <c r="W183" s="10"/>
      <c r="X183" s="32"/>
      <c r="Y183" s="10"/>
      <c r="Z183" s="32"/>
      <c r="AA183" s="10"/>
      <c r="AB183" s="32"/>
      <c r="AC183" s="10"/>
      <c r="AD183" s="32"/>
      <c r="AE183" s="10"/>
      <c r="AF183" s="32"/>
      <c r="AG183" s="10"/>
      <c r="AH183" s="32"/>
      <c r="AI183" s="10"/>
      <c r="AJ183" s="32"/>
      <c r="AK183" s="10"/>
      <c r="AL183" s="32"/>
      <c r="AM183" s="10"/>
      <c r="AN183" s="32"/>
      <c r="AO183" s="10"/>
      <c r="AP183" s="32"/>
      <c r="AQ183" s="10"/>
      <c r="AR183" s="32"/>
      <c r="AS183" s="10"/>
      <c r="AT183" s="32"/>
      <c r="AU183" s="10"/>
      <c r="AV183" s="242"/>
      <c r="AW183" s="10"/>
      <c r="AX183" s="32"/>
      <c r="AY183" s="10"/>
      <c r="AZ183" s="242"/>
      <c r="BA183" s="10"/>
      <c r="BB183" s="242"/>
      <c r="BC183" s="7"/>
      <c r="BD183" s="247"/>
      <c r="BE183" s="10"/>
      <c r="BF183" s="242"/>
      <c r="BG183" s="7"/>
      <c r="BH183" s="247"/>
      <c r="BI183" s="10"/>
      <c r="BJ183" s="242"/>
      <c r="BK183" s="7"/>
      <c r="BL183" s="247"/>
      <c r="BM183" s="7"/>
      <c r="BN183" s="247"/>
      <c r="BO183" s="7"/>
      <c r="BP183" s="8"/>
      <c r="BQ183" s="7"/>
      <c r="BR183" s="247"/>
      <c r="BS183" s="7"/>
      <c r="BT183" s="8"/>
      <c r="BU183" s="7"/>
      <c r="BV183" s="247"/>
      <c r="BW183" s="7"/>
      <c r="BX183" s="8"/>
      <c r="BY183" s="7"/>
      <c r="BZ183" s="8"/>
      <c r="CA183" s="7"/>
      <c r="CB183" s="8"/>
      <c r="CC183" s="7"/>
      <c r="CD183" s="8"/>
      <c r="CE183" s="7"/>
      <c r="CF183" s="8"/>
      <c r="CH183" s="41"/>
      <c r="CI183" s="41">
        <f t="shared" si="28"/>
        <v>0</v>
      </c>
      <c r="CJ183">
        <f t="shared" si="27"/>
        <v>0</v>
      </c>
      <c r="CL183" s="39"/>
    </row>
    <row r="184" spans="1:90" x14ac:dyDescent="0.25">
      <c r="A184">
        <v>105</v>
      </c>
      <c r="B184" s="6"/>
      <c r="C184" s="10"/>
      <c r="D184" s="32"/>
      <c r="E184" s="10"/>
      <c r="F184" s="32"/>
      <c r="G184" s="10"/>
      <c r="H184" s="32"/>
      <c r="I184" s="10"/>
      <c r="J184" s="32"/>
      <c r="K184" s="10"/>
      <c r="L184" s="32"/>
      <c r="M184" s="10"/>
      <c r="N184" s="32"/>
      <c r="O184" s="10"/>
      <c r="P184" s="32"/>
      <c r="Q184" s="10"/>
      <c r="R184" s="32"/>
      <c r="S184" s="10"/>
      <c r="T184" s="32"/>
      <c r="U184" s="10"/>
      <c r="V184" s="32"/>
      <c r="W184" s="10"/>
      <c r="X184" s="32"/>
      <c r="Y184" s="10"/>
      <c r="Z184" s="32"/>
      <c r="AA184" s="10"/>
      <c r="AB184" s="32"/>
      <c r="AC184" s="10"/>
      <c r="AD184" s="32"/>
      <c r="AE184" s="10"/>
      <c r="AF184" s="32"/>
      <c r="AG184" s="10"/>
      <c r="AH184" s="32"/>
      <c r="AI184" s="10"/>
      <c r="AJ184" s="32"/>
      <c r="AK184" s="10"/>
      <c r="AL184" s="32"/>
      <c r="AM184" s="235"/>
      <c r="AN184" s="32"/>
      <c r="AO184" s="235"/>
      <c r="AP184" s="32"/>
      <c r="AQ184" s="10"/>
      <c r="AR184" s="32"/>
      <c r="AS184" s="10"/>
      <c r="AT184" s="32"/>
      <c r="AU184" s="10"/>
      <c r="AV184" s="242"/>
      <c r="AW184" s="10"/>
      <c r="AX184" s="32"/>
      <c r="AY184" s="10"/>
      <c r="AZ184" s="242"/>
      <c r="BA184" s="10"/>
      <c r="BB184" s="242"/>
      <c r="BC184" s="7"/>
      <c r="BD184" s="247"/>
      <c r="BE184" s="10"/>
      <c r="BF184" s="242"/>
      <c r="BG184" s="7"/>
      <c r="BH184" s="247"/>
      <c r="BI184" s="10"/>
      <c r="BJ184" s="242"/>
      <c r="BK184" s="7"/>
      <c r="BL184" s="247"/>
      <c r="BM184" s="7"/>
      <c r="BN184" s="247"/>
      <c r="BO184" s="7"/>
      <c r="BP184" s="8"/>
      <c r="BQ184" s="7"/>
      <c r="BR184" s="247"/>
      <c r="BS184" s="7"/>
      <c r="BT184" s="8"/>
      <c r="BU184" s="7"/>
      <c r="BV184" s="247"/>
      <c r="BW184" s="7"/>
      <c r="BX184" s="8"/>
      <c r="BY184" s="7"/>
      <c r="BZ184" s="8"/>
      <c r="CA184" s="7"/>
      <c r="CB184" s="8"/>
      <c r="CC184" s="7"/>
      <c r="CD184" s="8"/>
      <c r="CE184" s="7"/>
      <c r="CF184" s="8"/>
      <c r="CH184" s="41"/>
      <c r="CI184" s="41">
        <f t="shared" si="28"/>
        <v>0</v>
      </c>
      <c r="CJ184">
        <f t="shared" si="27"/>
        <v>0</v>
      </c>
    </row>
    <row r="185" spans="1:90" x14ac:dyDescent="0.25">
      <c r="A185">
        <v>106</v>
      </c>
      <c r="B185" s="6"/>
      <c r="C185" s="10"/>
      <c r="D185" s="32"/>
      <c r="E185" s="10"/>
      <c r="F185" s="32"/>
      <c r="G185" s="10"/>
      <c r="H185" s="32"/>
      <c r="I185" s="10"/>
      <c r="J185" s="32"/>
      <c r="K185" s="10"/>
      <c r="L185" s="32"/>
      <c r="M185" s="10"/>
      <c r="N185" s="32"/>
      <c r="O185" s="10"/>
      <c r="P185" s="32"/>
      <c r="Q185" s="10"/>
      <c r="R185" s="32"/>
      <c r="S185" s="10"/>
      <c r="T185" s="32"/>
      <c r="U185" s="10"/>
      <c r="V185" s="32"/>
      <c r="W185" s="10"/>
      <c r="X185" s="32"/>
      <c r="Y185" s="10"/>
      <c r="Z185" s="32"/>
      <c r="AA185" s="10"/>
      <c r="AB185" s="32"/>
      <c r="AC185" s="10"/>
      <c r="AD185" s="32"/>
      <c r="AE185" s="10"/>
      <c r="AF185" s="32"/>
      <c r="AG185" s="10"/>
      <c r="AH185" s="32"/>
      <c r="AI185" s="10"/>
      <c r="AJ185" s="32"/>
      <c r="AK185" s="10"/>
      <c r="AL185" s="32"/>
      <c r="AM185" s="10"/>
      <c r="AN185" s="32"/>
      <c r="AO185" s="10"/>
      <c r="AP185" s="32"/>
      <c r="AQ185" s="10"/>
      <c r="AR185" s="32"/>
      <c r="AS185" s="10"/>
      <c r="AT185" s="32"/>
      <c r="AU185" s="10"/>
      <c r="AV185" s="242"/>
      <c r="AW185" s="10"/>
      <c r="AX185" s="32"/>
      <c r="AY185" s="10"/>
      <c r="AZ185" s="242"/>
      <c r="BA185" s="10"/>
      <c r="BB185" s="242"/>
      <c r="BC185" s="7"/>
      <c r="BD185" s="247"/>
      <c r="BE185" s="10"/>
      <c r="BF185" s="242"/>
      <c r="BG185" s="7"/>
      <c r="BH185" s="247"/>
      <c r="BI185" s="10"/>
      <c r="BJ185" s="242"/>
      <c r="BK185" s="7"/>
      <c r="BL185" s="247"/>
      <c r="BM185" s="7"/>
      <c r="BN185" s="247"/>
      <c r="BO185" s="7"/>
      <c r="BP185" s="8"/>
      <c r="BQ185" s="7"/>
      <c r="BR185" s="247"/>
      <c r="BS185" s="7"/>
      <c r="BT185" s="8"/>
      <c r="BU185" s="7"/>
      <c r="BV185" s="247"/>
      <c r="BW185" s="7"/>
      <c r="BX185" s="8"/>
      <c r="BY185" s="7"/>
      <c r="BZ185" s="8"/>
      <c r="CA185" s="7"/>
      <c r="CB185" s="8"/>
      <c r="CC185" s="7"/>
      <c r="CD185" s="8"/>
      <c r="CE185" s="7"/>
      <c r="CF185" s="8"/>
      <c r="CH185" s="41"/>
      <c r="CI185" s="41">
        <f t="shared" si="28"/>
        <v>0</v>
      </c>
      <c r="CJ185">
        <f t="shared" si="27"/>
        <v>0</v>
      </c>
    </row>
    <row r="186" spans="1:90" x14ac:dyDescent="0.25">
      <c r="A186">
        <v>107</v>
      </c>
      <c r="B186" s="6"/>
      <c r="C186" s="10"/>
      <c r="D186" s="32"/>
      <c r="E186" s="10"/>
      <c r="F186" s="32"/>
      <c r="G186" s="10"/>
      <c r="H186" s="32"/>
      <c r="I186" s="10"/>
      <c r="J186" s="32"/>
      <c r="K186" s="10"/>
      <c r="L186" s="32"/>
      <c r="M186" s="10"/>
      <c r="N186" s="32"/>
      <c r="O186" s="10"/>
      <c r="P186" s="32"/>
      <c r="Q186" s="10"/>
      <c r="R186" s="32"/>
      <c r="S186" s="10"/>
      <c r="T186" s="32"/>
      <c r="U186" s="10"/>
      <c r="V186" s="32"/>
      <c r="W186" s="10"/>
      <c r="X186" s="32"/>
      <c r="Y186" s="10"/>
      <c r="Z186" s="32"/>
      <c r="AA186" s="10"/>
      <c r="AB186" s="32"/>
      <c r="AC186" s="10"/>
      <c r="AD186" s="32"/>
      <c r="AE186" s="10"/>
      <c r="AF186" s="32"/>
      <c r="AG186" s="10"/>
      <c r="AH186" s="32"/>
      <c r="AI186" s="10"/>
      <c r="AJ186" s="32"/>
      <c r="AK186" s="10"/>
      <c r="AL186" s="32"/>
      <c r="AM186" s="10"/>
      <c r="AN186" s="32"/>
      <c r="AO186" s="10"/>
      <c r="AP186" s="32"/>
      <c r="AQ186" s="10"/>
      <c r="AR186" s="32"/>
      <c r="AS186" s="10"/>
      <c r="AT186" s="32"/>
      <c r="AU186" s="10"/>
      <c r="AV186" s="242"/>
      <c r="AW186" s="10"/>
      <c r="AX186" s="32"/>
      <c r="AY186" s="10"/>
      <c r="AZ186" s="242"/>
      <c r="BA186" s="10"/>
      <c r="BB186" s="242"/>
      <c r="BC186" s="7"/>
      <c r="BD186" s="247"/>
      <c r="BE186" s="10"/>
      <c r="BF186" s="242"/>
      <c r="BG186" s="7"/>
      <c r="BH186" s="247"/>
      <c r="BI186" s="10"/>
      <c r="BJ186" s="242"/>
      <c r="BK186" s="7"/>
      <c r="BL186" s="247"/>
      <c r="BM186" s="7"/>
      <c r="BN186" s="247"/>
      <c r="BO186" s="7"/>
      <c r="BP186" s="8"/>
      <c r="BQ186" s="7"/>
      <c r="BR186" s="247"/>
      <c r="BS186" s="7"/>
      <c r="BT186" s="8"/>
      <c r="BU186" s="7"/>
      <c r="BV186" s="247"/>
      <c r="BW186" s="7"/>
      <c r="BX186" s="8"/>
      <c r="BY186" s="7"/>
      <c r="BZ186" s="8"/>
      <c r="CA186" s="7"/>
      <c r="CB186" s="8"/>
      <c r="CC186" s="7"/>
      <c r="CD186" s="8"/>
      <c r="CE186" s="7"/>
      <c r="CF186" s="8"/>
      <c r="CH186" s="41"/>
      <c r="CI186" s="41">
        <f t="shared" si="28"/>
        <v>0</v>
      </c>
      <c r="CJ186">
        <f t="shared" si="27"/>
        <v>0</v>
      </c>
    </row>
    <row r="187" spans="1:90" x14ac:dyDescent="0.25">
      <c r="A187">
        <v>108</v>
      </c>
      <c r="B187" s="6"/>
      <c r="C187" s="10"/>
      <c r="D187" s="32"/>
      <c r="E187" s="10"/>
      <c r="F187" s="32"/>
      <c r="G187" s="10"/>
      <c r="H187" s="32"/>
      <c r="I187" s="10"/>
      <c r="J187" s="32"/>
      <c r="K187" s="94"/>
      <c r="L187" s="32"/>
      <c r="M187" s="10"/>
      <c r="N187" s="32"/>
      <c r="O187" s="10"/>
      <c r="P187" s="32"/>
      <c r="Q187" s="10"/>
      <c r="R187" s="32"/>
      <c r="S187" s="10"/>
      <c r="T187" s="32"/>
      <c r="U187" s="10"/>
      <c r="V187" s="32"/>
      <c r="W187" s="10"/>
      <c r="X187" s="32"/>
      <c r="Y187" s="10"/>
      <c r="Z187" s="32"/>
      <c r="AA187" s="10"/>
      <c r="AB187" s="32"/>
      <c r="AC187" s="10"/>
      <c r="AD187" s="32"/>
      <c r="AE187" s="10"/>
      <c r="AF187" s="32"/>
      <c r="AG187" s="10"/>
      <c r="AH187" s="32"/>
      <c r="AI187" s="10"/>
      <c r="AJ187" s="32"/>
      <c r="AK187" s="10"/>
      <c r="AL187" s="32"/>
      <c r="AM187" s="10"/>
      <c r="AN187" s="32"/>
      <c r="AO187" s="10"/>
      <c r="AP187" s="32"/>
      <c r="AQ187" s="10"/>
      <c r="AR187" s="32"/>
      <c r="AS187" s="10"/>
      <c r="AT187" s="32"/>
      <c r="AU187" s="10"/>
      <c r="AV187" s="242"/>
      <c r="AW187" s="10"/>
      <c r="AX187" s="32"/>
      <c r="AY187" s="10"/>
      <c r="AZ187" s="242"/>
      <c r="BA187" s="10"/>
      <c r="BB187" s="242"/>
      <c r="BC187" s="7"/>
      <c r="BD187" s="247"/>
      <c r="BE187" s="10"/>
      <c r="BF187" s="242"/>
      <c r="BG187" s="7"/>
      <c r="BH187" s="247"/>
      <c r="BI187" s="10"/>
      <c r="BJ187" s="242"/>
      <c r="BK187" s="7"/>
      <c r="BL187" s="247"/>
      <c r="BM187" s="7"/>
      <c r="BN187" s="247"/>
      <c r="BO187" s="7"/>
      <c r="BP187" s="8"/>
      <c r="BQ187" s="7"/>
      <c r="BR187" s="247"/>
      <c r="BS187" s="7"/>
      <c r="BT187" s="8"/>
      <c r="BU187" s="7"/>
      <c r="BV187" s="247"/>
      <c r="BW187" s="7"/>
      <c r="BX187" s="8"/>
      <c r="BY187" s="7"/>
      <c r="BZ187" s="8"/>
      <c r="CA187" s="7"/>
      <c r="CB187" s="8"/>
      <c r="CC187" s="7"/>
      <c r="CD187" s="8"/>
      <c r="CE187" s="7"/>
      <c r="CF187" s="8"/>
      <c r="CH187" s="41"/>
      <c r="CI187" s="41">
        <f t="shared" si="28"/>
        <v>0</v>
      </c>
      <c r="CJ187">
        <f t="shared" si="27"/>
        <v>0</v>
      </c>
      <c r="CL187" s="39"/>
    </row>
    <row r="188" spans="1:90" x14ac:dyDescent="0.25">
      <c r="A188">
        <v>109</v>
      </c>
      <c r="B188" s="6"/>
      <c r="C188" s="10"/>
      <c r="D188" s="32"/>
      <c r="E188" s="10"/>
      <c r="F188" s="32"/>
      <c r="G188" s="10"/>
      <c r="H188" s="32"/>
      <c r="I188" s="10"/>
      <c r="J188" s="32"/>
      <c r="K188" s="10"/>
      <c r="L188" s="32"/>
      <c r="M188" s="10"/>
      <c r="N188" s="32"/>
      <c r="O188" s="10"/>
      <c r="P188" s="32"/>
      <c r="Q188" s="10"/>
      <c r="R188" s="32"/>
      <c r="S188" s="10"/>
      <c r="T188" s="32"/>
      <c r="U188" s="10"/>
      <c r="V188" s="32"/>
      <c r="W188" s="10"/>
      <c r="X188" s="32"/>
      <c r="Y188" s="10"/>
      <c r="Z188" s="32"/>
      <c r="AA188" s="10"/>
      <c r="AB188" s="32"/>
      <c r="AC188" s="10"/>
      <c r="AD188" s="32"/>
      <c r="AE188" s="10"/>
      <c r="AF188" s="32"/>
      <c r="AG188" s="10"/>
      <c r="AH188" s="32"/>
      <c r="AI188" s="10"/>
      <c r="AJ188" s="32"/>
      <c r="AK188" s="10"/>
      <c r="AL188" s="32"/>
      <c r="AM188" s="10"/>
      <c r="AN188" s="32"/>
      <c r="AO188" s="10"/>
      <c r="AP188" s="32"/>
      <c r="AQ188" s="10"/>
      <c r="AR188" s="32"/>
      <c r="AS188" s="10"/>
      <c r="AT188" s="32"/>
      <c r="AU188" s="10"/>
      <c r="AV188" s="242"/>
      <c r="AW188" s="10"/>
      <c r="AX188" s="32"/>
      <c r="AY188" s="10"/>
      <c r="AZ188" s="242"/>
      <c r="BA188" s="10"/>
      <c r="BB188" s="242"/>
      <c r="BC188" s="7"/>
      <c r="BD188" s="247"/>
      <c r="BE188" s="10"/>
      <c r="BF188" s="242"/>
      <c r="BG188" s="7"/>
      <c r="BH188" s="247"/>
      <c r="BI188" s="10"/>
      <c r="BJ188" s="242"/>
      <c r="BK188" s="7"/>
      <c r="BL188" s="247"/>
      <c r="BM188" s="7"/>
      <c r="BN188" s="247"/>
      <c r="BO188" s="7"/>
      <c r="BP188" s="8"/>
      <c r="BQ188" s="7"/>
      <c r="BR188" s="247"/>
      <c r="BS188" s="7"/>
      <c r="BT188" s="8"/>
      <c r="BU188" s="7"/>
      <c r="BV188" s="247"/>
      <c r="BW188" s="7"/>
      <c r="BX188" s="8"/>
      <c r="BY188" s="7"/>
      <c r="BZ188" s="8"/>
      <c r="CA188" s="7"/>
      <c r="CB188" s="8"/>
      <c r="CC188" s="7"/>
      <c r="CD188" s="8"/>
      <c r="CE188" s="7"/>
      <c r="CF188" s="8"/>
      <c r="CH188" s="41"/>
      <c r="CI188" s="41">
        <f t="shared" si="28"/>
        <v>0</v>
      </c>
      <c r="CJ188">
        <f t="shared" si="27"/>
        <v>0</v>
      </c>
    </row>
    <row r="189" spans="1:90" x14ac:dyDescent="0.25">
      <c r="A189">
        <v>110</v>
      </c>
      <c r="B189" s="6"/>
      <c r="C189" s="10"/>
      <c r="D189" s="32"/>
      <c r="E189" s="10"/>
      <c r="F189" s="32"/>
      <c r="G189" s="10"/>
      <c r="H189" s="32"/>
      <c r="I189" s="10"/>
      <c r="J189" s="32"/>
      <c r="K189" s="10"/>
      <c r="L189" s="32"/>
      <c r="M189" s="10"/>
      <c r="N189" s="32"/>
      <c r="O189" s="10"/>
      <c r="P189" s="32"/>
      <c r="Q189" s="10"/>
      <c r="R189" s="32"/>
      <c r="S189" s="10"/>
      <c r="T189" s="32"/>
      <c r="U189" s="10"/>
      <c r="V189" s="32"/>
      <c r="W189" s="10"/>
      <c r="X189" s="32"/>
      <c r="Y189" s="10"/>
      <c r="Z189" s="32"/>
      <c r="AA189" s="10"/>
      <c r="AB189" s="32"/>
      <c r="AC189" s="10"/>
      <c r="AD189" s="32"/>
      <c r="AE189" s="10"/>
      <c r="AF189" s="32"/>
      <c r="AG189" s="10"/>
      <c r="AH189" s="32"/>
      <c r="AI189" s="10"/>
      <c r="AJ189" s="32"/>
      <c r="AK189" s="10"/>
      <c r="AL189" s="32"/>
      <c r="AM189" s="10"/>
      <c r="AN189" s="32"/>
      <c r="AO189" s="10"/>
      <c r="AP189" s="32"/>
      <c r="AQ189" s="10"/>
      <c r="AR189" s="32"/>
      <c r="AS189" s="10"/>
      <c r="AT189" s="32"/>
      <c r="AU189" s="10"/>
      <c r="AV189" s="242"/>
      <c r="AW189" s="10"/>
      <c r="AX189" s="32"/>
      <c r="AY189" s="10"/>
      <c r="AZ189" s="242"/>
      <c r="BA189" s="10"/>
      <c r="BB189" s="242"/>
      <c r="BC189" s="7"/>
      <c r="BD189" s="247"/>
      <c r="BE189" s="10"/>
      <c r="BF189" s="242"/>
      <c r="BG189" s="7"/>
      <c r="BH189" s="247"/>
      <c r="BI189" s="10"/>
      <c r="BJ189" s="242"/>
      <c r="BK189" s="7"/>
      <c r="BL189" s="247"/>
      <c r="BM189" s="7"/>
      <c r="BN189" s="247"/>
      <c r="BO189" s="7"/>
      <c r="BP189" s="8"/>
      <c r="BQ189" s="7"/>
      <c r="BR189" s="247"/>
      <c r="BS189" s="7"/>
      <c r="BT189" s="8"/>
      <c r="BU189" s="7"/>
      <c r="BV189" s="247"/>
      <c r="BW189" s="7"/>
      <c r="BX189" s="8"/>
      <c r="BY189" s="7"/>
      <c r="BZ189" s="8"/>
      <c r="CA189" s="7"/>
      <c r="CB189" s="8"/>
      <c r="CC189" s="7"/>
      <c r="CD189" s="8"/>
      <c r="CE189" s="7"/>
      <c r="CF189" s="8"/>
      <c r="CH189" s="41"/>
      <c r="CI189" s="41">
        <f t="shared" si="28"/>
        <v>0</v>
      </c>
      <c r="CJ189">
        <f t="shared" si="27"/>
        <v>0</v>
      </c>
    </row>
    <row r="190" spans="1:90" x14ac:dyDescent="0.25">
      <c r="A190">
        <v>111</v>
      </c>
      <c r="B190" s="6"/>
      <c r="C190" s="10"/>
      <c r="D190" s="32"/>
      <c r="E190" s="10"/>
      <c r="F190" s="32"/>
      <c r="G190" s="10"/>
      <c r="H190" s="32"/>
      <c r="I190" s="10"/>
      <c r="J190" s="32"/>
      <c r="K190" s="10"/>
      <c r="L190" s="32"/>
      <c r="M190" s="10"/>
      <c r="N190" s="32"/>
      <c r="O190" s="10"/>
      <c r="P190" s="32"/>
      <c r="Q190" s="10"/>
      <c r="R190" s="32"/>
      <c r="S190" s="10"/>
      <c r="T190" s="32"/>
      <c r="U190" s="10"/>
      <c r="V190" s="32"/>
      <c r="W190" s="10"/>
      <c r="X190" s="32"/>
      <c r="Y190" s="10"/>
      <c r="Z190" s="32"/>
      <c r="AA190" s="10"/>
      <c r="AB190" s="32"/>
      <c r="AC190" s="10"/>
      <c r="AD190" s="32"/>
      <c r="AE190" s="10"/>
      <c r="AF190" s="32"/>
      <c r="AG190" s="10"/>
      <c r="AH190" s="32"/>
      <c r="AI190" s="10"/>
      <c r="AJ190" s="32"/>
      <c r="AK190" s="10"/>
      <c r="AL190" s="32"/>
      <c r="AM190" s="10"/>
      <c r="AN190" s="32"/>
      <c r="AO190" s="10"/>
      <c r="AP190" s="32"/>
      <c r="AQ190" s="10"/>
      <c r="AR190" s="32"/>
      <c r="AS190" s="10"/>
      <c r="AT190" s="32"/>
      <c r="AU190" s="10"/>
      <c r="AV190" s="242"/>
      <c r="AW190" s="10"/>
      <c r="AX190" s="32"/>
      <c r="AY190" s="10"/>
      <c r="AZ190" s="242"/>
      <c r="BA190" s="10"/>
      <c r="BB190" s="242"/>
      <c r="BC190" s="7"/>
      <c r="BD190" s="247"/>
      <c r="BE190" s="10"/>
      <c r="BF190" s="242"/>
      <c r="BG190" s="7"/>
      <c r="BH190" s="247"/>
      <c r="BI190" s="10"/>
      <c r="BJ190" s="242"/>
      <c r="BK190" s="7"/>
      <c r="BL190" s="247"/>
      <c r="BM190" s="7"/>
      <c r="BN190" s="247"/>
      <c r="BO190" s="7"/>
      <c r="BP190" s="8"/>
      <c r="BQ190" s="7"/>
      <c r="BR190" s="247"/>
      <c r="BS190" s="7"/>
      <c r="BT190" s="8"/>
      <c r="BU190" s="7"/>
      <c r="BV190" s="247"/>
      <c r="BW190" s="7"/>
      <c r="BX190" s="8"/>
      <c r="BY190" s="7"/>
      <c r="BZ190" s="8"/>
      <c r="CA190" s="7"/>
      <c r="CB190" s="8"/>
      <c r="CC190" s="7"/>
      <c r="CD190" s="8"/>
      <c r="CE190" s="7"/>
      <c r="CF190" s="8"/>
      <c r="CH190" s="41"/>
      <c r="CI190" s="41">
        <f t="shared" si="28"/>
        <v>0</v>
      </c>
      <c r="CJ190">
        <f t="shared" si="27"/>
        <v>0</v>
      </c>
    </row>
    <row r="191" spans="1:90" x14ac:dyDescent="0.25">
      <c r="A191">
        <v>112</v>
      </c>
      <c r="B191" s="6"/>
      <c r="C191" s="10"/>
      <c r="D191" s="32"/>
      <c r="E191" s="10"/>
      <c r="F191" s="32"/>
      <c r="G191" s="10"/>
      <c r="H191" s="32"/>
      <c r="I191" s="10"/>
      <c r="J191" s="32"/>
      <c r="K191" s="10"/>
      <c r="L191" s="32"/>
      <c r="M191" s="10"/>
      <c r="N191" s="32"/>
      <c r="O191" s="10"/>
      <c r="P191" s="32"/>
      <c r="Q191" s="10"/>
      <c r="R191" s="32"/>
      <c r="S191" s="10"/>
      <c r="T191" s="32"/>
      <c r="U191" s="10"/>
      <c r="V191" s="32"/>
      <c r="W191" s="10"/>
      <c r="X191" s="32"/>
      <c r="Y191" s="10"/>
      <c r="Z191" s="32"/>
      <c r="AA191" s="10"/>
      <c r="AB191" s="32"/>
      <c r="AC191" s="10"/>
      <c r="AD191" s="32"/>
      <c r="AE191" s="10"/>
      <c r="AF191" s="32"/>
      <c r="AG191" s="10"/>
      <c r="AH191" s="32"/>
      <c r="AI191" s="10"/>
      <c r="AJ191" s="32"/>
      <c r="AK191" s="10"/>
      <c r="AL191" s="32"/>
      <c r="AM191" s="10"/>
      <c r="AN191" s="32"/>
      <c r="AO191" s="10"/>
      <c r="AP191" s="32"/>
      <c r="AQ191" s="10"/>
      <c r="AR191" s="32"/>
      <c r="AS191" s="10"/>
      <c r="AT191" s="32"/>
      <c r="AU191" s="10"/>
      <c r="AV191" s="242"/>
      <c r="AW191" s="10"/>
      <c r="AX191" s="32"/>
      <c r="AY191" s="10"/>
      <c r="AZ191" s="242"/>
      <c r="BA191" s="10"/>
      <c r="BB191" s="242"/>
      <c r="BC191" s="7"/>
      <c r="BD191" s="247"/>
      <c r="BE191" s="10"/>
      <c r="BF191" s="242"/>
      <c r="BG191" s="7"/>
      <c r="BH191" s="247"/>
      <c r="BI191" s="10"/>
      <c r="BJ191" s="242"/>
      <c r="BK191" s="7"/>
      <c r="BL191" s="247"/>
      <c r="BM191" s="7"/>
      <c r="BN191" s="247"/>
      <c r="BO191" s="7"/>
      <c r="BP191" s="8"/>
      <c r="BQ191" s="7"/>
      <c r="BR191" s="247"/>
      <c r="BS191" s="7"/>
      <c r="BT191" s="8"/>
      <c r="BU191" s="7"/>
      <c r="BV191" s="247"/>
      <c r="BW191" s="7"/>
      <c r="BX191" s="8"/>
      <c r="BY191" s="7"/>
      <c r="BZ191" s="8"/>
      <c r="CA191" s="7"/>
      <c r="CB191" s="8"/>
      <c r="CC191" s="7"/>
      <c r="CD191" s="8"/>
      <c r="CE191" s="7"/>
      <c r="CF191" s="8"/>
      <c r="CH191" s="41"/>
      <c r="CI191" s="41">
        <f t="shared" si="28"/>
        <v>0</v>
      </c>
      <c r="CJ191">
        <f t="shared" si="27"/>
        <v>0</v>
      </c>
    </row>
    <row r="192" spans="1:90" x14ac:dyDescent="0.25">
      <c r="A192">
        <v>113</v>
      </c>
      <c r="B192" s="6"/>
      <c r="C192" s="10"/>
      <c r="D192" s="32"/>
      <c r="E192" s="10"/>
      <c r="F192" s="32"/>
      <c r="G192" s="10"/>
      <c r="H192" s="32"/>
      <c r="I192" s="10"/>
      <c r="J192" s="32"/>
      <c r="K192" s="10"/>
      <c r="L192" s="32"/>
      <c r="M192" s="10"/>
      <c r="N192" s="32"/>
      <c r="O192" s="10"/>
      <c r="P192" s="32"/>
      <c r="Q192" s="10"/>
      <c r="R192" s="32"/>
      <c r="S192" s="10"/>
      <c r="T192" s="32"/>
      <c r="U192" s="10"/>
      <c r="V192" s="32"/>
      <c r="W192" s="10"/>
      <c r="X192" s="32"/>
      <c r="Y192" s="10"/>
      <c r="Z192" s="32"/>
      <c r="AA192" s="10"/>
      <c r="AB192" s="32"/>
      <c r="AC192" s="10"/>
      <c r="AD192" s="32"/>
      <c r="AE192" s="10"/>
      <c r="AF192" s="32"/>
      <c r="AG192" s="10"/>
      <c r="AH192" s="32"/>
      <c r="AI192" s="10"/>
      <c r="AJ192" s="32"/>
      <c r="AK192" s="10"/>
      <c r="AL192" s="32"/>
      <c r="AM192" s="10"/>
      <c r="AN192" s="32"/>
      <c r="AO192" s="10"/>
      <c r="AP192" s="32"/>
      <c r="AQ192" s="10"/>
      <c r="AR192" s="32"/>
      <c r="AS192" s="10"/>
      <c r="AT192" s="32"/>
      <c r="AU192" s="10"/>
      <c r="AV192" s="242"/>
      <c r="AW192" s="10"/>
      <c r="AX192" s="32"/>
      <c r="AY192" s="10"/>
      <c r="AZ192" s="242"/>
      <c r="BA192" s="10"/>
      <c r="BB192" s="242"/>
      <c r="BC192" s="7"/>
      <c r="BD192" s="247"/>
      <c r="BE192" s="10"/>
      <c r="BF192" s="242"/>
      <c r="BG192" s="7"/>
      <c r="BH192" s="247"/>
      <c r="BI192" s="10"/>
      <c r="BJ192" s="242"/>
      <c r="BK192" s="7"/>
      <c r="BL192" s="247"/>
      <c r="BM192" s="7"/>
      <c r="BN192" s="247"/>
      <c r="BO192" s="7"/>
      <c r="BP192" s="8"/>
      <c r="BQ192" s="7"/>
      <c r="BR192" s="247"/>
      <c r="BS192" s="7"/>
      <c r="BT192" s="8"/>
      <c r="BU192" s="7"/>
      <c r="BV192" s="247"/>
      <c r="BW192" s="7"/>
      <c r="BX192" s="8"/>
      <c r="BY192" s="7"/>
      <c r="BZ192" s="8"/>
      <c r="CA192" s="7"/>
      <c r="CB192" s="8"/>
      <c r="CC192" s="7"/>
      <c r="CD192" s="8"/>
      <c r="CE192" s="7"/>
      <c r="CF192" s="8"/>
      <c r="CH192" s="41"/>
      <c r="CI192" s="41">
        <f t="shared" si="28"/>
        <v>0</v>
      </c>
      <c r="CJ192">
        <f t="shared" si="27"/>
        <v>0</v>
      </c>
    </row>
    <row r="193" spans="1:90" x14ac:dyDescent="0.25">
      <c r="A193">
        <v>114</v>
      </c>
      <c r="B193" s="6"/>
      <c r="C193" s="10"/>
      <c r="D193" s="32"/>
      <c r="E193" s="10"/>
      <c r="F193" s="32"/>
      <c r="G193" s="10"/>
      <c r="H193" s="32"/>
      <c r="I193" s="10"/>
      <c r="J193" s="32"/>
      <c r="K193" s="10"/>
      <c r="L193" s="32"/>
      <c r="M193" s="10"/>
      <c r="N193" s="32"/>
      <c r="O193" s="10"/>
      <c r="P193" s="32"/>
      <c r="Q193" s="10"/>
      <c r="R193" s="32"/>
      <c r="S193" s="10"/>
      <c r="T193" s="32"/>
      <c r="U193" s="10"/>
      <c r="V193" s="32"/>
      <c r="W193" s="10"/>
      <c r="X193" s="32"/>
      <c r="Y193" s="10"/>
      <c r="Z193" s="32"/>
      <c r="AA193" s="10"/>
      <c r="AB193" s="32"/>
      <c r="AC193" s="10"/>
      <c r="AD193" s="32"/>
      <c r="AE193" s="10"/>
      <c r="AF193" s="32"/>
      <c r="AG193" s="10"/>
      <c r="AH193" s="32"/>
      <c r="AI193" s="10"/>
      <c r="AJ193" s="32"/>
      <c r="AK193" s="10"/>
      <c r="AL193" s="32"/>
      <c r="AM193" s="10"/>
      <c r="AN193" s="32"/>
      <c r="AO193" s="10"/>
      <c r="AP193" s="32"/>
      <c r="AQ193" s="10"/>
      <c r="AR193" s="32"/>
      <c r="AS193" s="10"/>
      <c r="AT193" s="32"/>
      <c r="AU193" s="10"/>
      <c r="AV193" s="242"/>
      <c r="AW193" s="10"/>
      <c r="AX193" s="32"/>
      <c r="AY193" s="10"/>
      <c r="AZ193" s="242"/>
      <c r="BA193" s="10"/>
      <c r="BB193" s="242"/>
      <c r="BC193" s="7"/>
      <c r="BD193" s="247"/>
      <c r="BE193" s="10"/>
      <c r="BF193" s="242"/>
      <c r="BG193" s="7"/>
      <c r="BH193" s="247"/>
      <c r="BI193" s="10"/>
      <c r="BJ193" s="242"/>
      <c r="BK193" s="7"/>
      <c r="BL193" s="247"/>
      <c r="BM193" s="7"/>
      <c r="BN193" s="247"/>
      <c r="BO193" s="7"/>
      <c r="BP193" s="8"/>
      <c r="BQ193" s="7"/>
      <c r="BR193" s="247"/>
      <c r="BS193" s="7"/>
      <c r="BT193" s="8"/>
      <c r="BU193" s="7"/>
      <c r="BV193" s="247"/>
      <c r="BW193" s="7"/>
      <c r="BX193" s="8"/>
      <c r="BY193" s="7"/>
      <c r="BZ193" s="8"/>
      <c r="CA193" s="7"/>
      <c r="CB193" s="8"/>
      <c r="CC193" s="7"/>
      <c r="CD193" s="8"/>
      <c r="CE193" s="7"/>
      <c r="CF193" s="8"/>
      <c r="CH193" s="41"/>
      <c r="CI193" s="41">
        <f t="shared" si="28"/>
        <v>0</v>
      </c>
      <c r="CJ193">
        <f t="shared" si="27"/>
        <v>0</v>
      </c>
    </row>
    <row r="194" spans="1:90" x14ac:dyDescent="0.25">
      <c r="A194">
        <v>115</v>
      </c>
      <c r="B194" s="6"/>
      <c r="C194" s="10"/>
      <c r="D194" s="32"/>
      <c r="E194" s="10"/>
      <c r="F194" s="32"/>
      <c r="G194" s="10"/>
      <c r="H194" s="32"/>
      <c r="I194" s="10"/>
      <c r="J194" s="32"/>
      <c r="K194" s="10"/>
      <c r="L194" s="32"/>
      <c r="M194" s="10"/>
      <c r="N194" s="32"/>
      <c r="O194" s="10"/>
      <c r="P194" s="32"/>
      <c r="Q194" s="10"/>
      <c r="R194" s="32"/>
      <c r="S194" s="10"/>
      <c r="T194" s="32"/>
      <c r="U194" s="10"/>
      <c r="V194" s="32"/>
      <c r="W194" s="10"/>
      <c r="X194" s="32"/>
      <c r="Y194" s="10"/>
      <c r="Z194" s="32"/>
      <c r="AA194" s="10"/>
      <c r="AB194" s="32"/>
      <c r="AC194" s="10"/>
      <c r="AD194" s="32"/>
      <c r="AE194" s="10"/>
      <c r="AF194" s="32"/>
      <c r="AG194" s="10"/>
      <c r="AH194" s="32"/>
      <c r="AI194" s="10"/>
      <c r="AJ194" s="32"/>
      <c r="AK194" s="10"/>
      <c r="AL194" s="32"/>
      <c r="AM194" s="10"/>
      <c r="AN194" s="32"/>
      <c r="AO194" s="10"/>
      <c r="AP194" s="32"/>
      <c r="AQ194" s="10"/>
      <c r="AR194" s="32"/>
      <c r="AS194" s="10"/>
      <c r="AT194" s="32"/>
      <c r="AU194" s="10"/>
      <c r="AV194" s="242"/>
      <c r="AW194" s="10"/>
      <c r="AX194" s="32"/>
      <c r="AY194" s="10"/>
      <c r="AZ194" s="242"/>
      <c r="BA194" s="10"/>
      <c r="BB194" s="242"/>
      <c r="BC194" s="7"/>
      <c r="BD194" s="247"/>
      <c r="BE194" s="10"/>
      <c r="BF194" s="242"/>
      <c r="BG194" s="7"/>
      <c r="BH194" s="247"/>
      <c r="BI194" s="10"/>
      <c r="BJ194" s="242"/>
      <c r="BK194" s="7"/>
      <c r="BL194" s="247"/>
      <c r="BM194" s="7"/>
      <c r="BN194" s="247"/>
      <c r="BO194" s="7"/>
      <c r="BP194" s="8"/>
      <c r="BQ194" s="7"/>
      <c r="BR194" s="247"/>
      <c r="BS194" s="7"/>
      <c r="BT194" s="8"/>
      <c r="BU194" s="7"/>
      <c r="BV194" s="247"/>
      <c r="BW194" s="7"/>
      <c r="BX194" s="8"/>
      <c r="BY194" s="7"/>
      <c r="BZ194" s="8"/>
      <c r="CA194" s="7"/>
      <c r="CB194" s="8"/>
      <c r="CC194" s="7"/>
      <c r="CD194" s="8"/>
      <c r="CE194" s="7"/>
      <c r="CF194" s="8"/>
      <c r="CH194" s="41"/>
      <c r="CI194" s="41">
        <f t="shared" si="28"/>
        <v>0</v>
      </c>
      <c r="CJ194">
        <f t="shared" si="27"/>
        <v>0</v>
      </c>
    </row>
    <row r="195" spans="1:90" x14ac:dyDescent="0.25">
      <c r="A195">
        <v>116</v>
      </c>
      <c r="B195" s="6"/>
      <c r="C195" s="10"/>
      <c r="D195" s="32"/>
      <c r="E195" s="10"/>
      <c r="F195" s="32"/>
      <c r="G195" s="10"/>
      <c r="H195" s="32"/>
      <c r="I195" s="10"/>
      <c r="J195" s="32"/>
      <c r="K195" s="10"/>
      <c r="L195" s="32"/>
      <c r="M195" s="10"/>
      <c r="N195" s="32"/>
      <c r="O195" s="10"/>
      <c r="P195" s="32"/>
      <c r="Q195" s="10"/>
      <c r="R195" s="32"/>
      <c r="S195" s="10"/>
      <c r="T195" s="32"/>
      <c r="U195" s="10"/>
      <c r="V195" s="32"/>
      <c r="W195" s="10"/>
      <c r="X195" s="32"/>
      <c r="Y195" s="10"/>
      <c r="Z195" s="32"/>
      <c r="AA195" s="10"/>
      <c r="AB195" s="32"/>
      <c r="AC195" s="10"/>
      <c r="AD195" s="32"/>
      <c r="AE195" s="10"/>
      <c r="AF195" s="32"/>
      <c r="AG195" s="10"/>
      <c r="AH195" s="32"/>
      <c r="AI195" s="10"/>
      <c r="AJ195" s="32"/>
      <c r="AK195" s="10"/>
      <c r="AL195" s="32"/>
      <c r="AM195" s="10"/>
      <c r="AN195" s="32"/>
      <c r="AO195" s="10"/>
      <c r="AP195" s="32"/>
      <c r="AQ195" s="10"/>
      <c r="AR195" s="32"/>
      <c r="AS195" s="10"/>
      <c r="AT195" s="32"/>
      <c r="AU195" s="10"/>
      <c r="AV195" s="242"/>
      <c r="AW195" s="10"/>
      <c r="AX195" s="32"/>
      <c r="AY195" s="10"/>
      <c r="AZ195" s="242"/>
      <c r="BA195" s="10"/>
      <c r="BB195" s="242"/>
      <c r="BC195" s="10"/>
      <c r="BD195" s="245"/>
      <c r="BE195" s="10"/>
      <c r="BF195" s="242"/>
      <c r="BG195" s="10"/>
      <c r="BH195" s="245"/>
      <c r="BI195" s="10"/>
      <c r="BJ195" s="242"/>
      <c r="BK195" s="10"/>
      <c r="BL195" s="245"/>
      <c r="BM195" s="10"/>
      <c r="BN195" s="245"/>
      <c r="BO195" s="10"/>
      <c r="BP195" s="32"/>
      <c r="BQ195" s="10"/>
      <c r="BR195" s="245"/>
      <c r="BS195" s="10"/>
      <c r="BT195" s="32"/>
      <c r="BU195" s="10"/>
      <c r="BV195" s="245"/>
      <c r="BW195" s="10"/>
      <c r="BX195" s="32"/>
      <c r="BY195" s="10"/>
      <c r="BZ195" s="32"/>
      <c r="CA195" s="10"/>
      <c r="CB195" s="32"/>
      <c r="CC195" s="10"/>
      <c r="CD195" s="32"/>
      <c r="CE195" s="10"/>
      <c r="CF195" s="32"/>
      <c r="CH195" s="41"/>
      <c r="CI195" s="41">
        <f t="shared" si="28"/>
        <v>0</v>
      </c>
      <c r="CJ195">
        <f t="shared" si="27"/>
        <v>0</v>
      </c>
    </row>
    <row r="196" spans="1:90" x14ac:dyDescent="0.25">
      <c r="A196">
        <v>117</v>
      </c>
      <c r="B196" s="6"/>
      <c r="C196" s="10"/>
      <c r="D196" s="32"/>
      <c r="E196" s="10"/>
      <c r="F196" s="32"/>
      <c r="G196" s="10"/>
      <c r="H196" s="32"/>
      <c r="I196" s="10"/>
      <c r="J196" s="32"/>
      <c r="K196" s="10"/>
      <c r="L196" s="32"/>
      <c r="M196" s="10"/>
      <c r="N196" s="32"/>
      <c r="O196" s="10"/>
      <c r="P196" s="32"/>
      <c r="Q196" s="10"/>
      <c r="R196" s="32"/>
      <c r="S196" s="10"/>
      <c r="T196" s="32"/>
      <c r="U196" s="10"/>
      <c r="V196" s="32"/>
      <c r="W196" s="10"/>
      <c r="X196" s="32"/>
      <c r="Y196" s="10"/>
      <c r="Z196" s="32"/>
      <c r="AA196" s="10"/>
      <c r="AB196" s="32"/>
      <c r="AC196" s="10"/>
      <c r="AD196" s="32"/>
      <c r="AE196" s="10"/>
      <c r="AF196" s="32"/>
      <c r="AG196" s="10"/>
      <c r="AH196" s="32"/>
      <c r="AI196" s="10"/>
      <c r="AJ196" s="32"/>
      <c r="AK196" s="10"/>
      <c r="AL196" s="32"/>
      <c r="AM196" s="10"/>
      <c r="AN196" s="32"/>
      <c r="AO196" s="10"/>
      <c r="AP196" s="32"/>
      <c r="AQ196" s="10"/>
      <c r="AR196" s="32"/>
      <c r="AS196" s="10"/>
      <c r="AT196" s="32"/>
      <c r="AU196" s="10"/>
      <c r="AV196" s="242"/>
      <c r="AW196" s="10"/>
      <c r="AX196" s="32"/>
      <c r="AY196" s="10"/>
      <c r="AZ196" s="242"/>
      <c r="BA196" s="10"/>
      <c r="BB196" s="242"/>
      <c r="BC196" s="7"/>
      <c r="BD196" s="247"/>
      <c r="BE196" s="10"/>
      <c r="BF196" s="242"/>
      <c r="BG196" s="7"/>
      <c r="BH196" s="247"/>
      <c r="BI196" s="10"/>
      <c r="BJ196" s="242"/>
      <c r="BK196" s="7"/>
      <c r="BL196" s="247"/>
      <c r="BM196" s="7"/>
      <c r="BN196" s="247"/>
      <c r="BO196" s="7"/>
      <c r="BP196" s="8"/>
      <c r="BQ196" s="7"/>
      <c r="BR196" s="247"/>
      <c r="BS196" s="7"/>
      <c r="BT196" s="8"/>
      <c r="BU196" s="7"/>
      <c r="BV196" s="247"/>
      <c r="BW196" s="7"/>
      <c r="BX196" s="8"/>
      <c r="BY196" s="7"/>
      <c r="BZ196" s="8"/>
      <c r="CA196" s="7"/>
      <c r="CB196" s="8"/>
      <c r="CC196" s="7"/>
      <c r="CD196" s="8"/>
      <c r="CE196" s="7"/>
      <c r="CF196" s="8"/>
      <c r="CH196" s="41"/>
      <c r="CI196" s="41">
        <f t="shared" si="28"/>
        <v>0</v>
      </c>
      <c r="CJ196">
        <f t="shared" si="27"/>
        <v>0</v>
      </c>
    </row>
    <row r="197" spans="1:90" x14ac:dyDescent="0.25">
      <c r="A197">
        <v>118</v>
      </c>
      <c r="B197" s="6"/>
      <c r="C197" s="10"/>
      <c r="D197" s="32"/>
      <c r="E197" s="10"/>
      <c r="F197" s="32"/>
      <c r="G197" s="10"/>
      <c r="H197" s="32"/>
      <c r="I197" s="10"/>
      <c r="J197" s="32"/>
      <c r="K197" s="10"/>
      <c r="L197" s="32"/>
      <c r="M197" s="10"/>
      <c r="N197" s="32"/>
      <c r="O197" s="10"/>
      <c r="P197" s="32"/>
      <c r="Q197" s="10"/>
      <c r="R197" s="32"/>
      <c r="S197" s="10"/>
      <c r="T197" s="32"/>
      <c r="U197" s="10"/>
      <c r="V197" s="32"/>
      <c r="W197" s="10"/>
      <c r="X197" s="32"/>
      <c r="Y197" s="10"/>
      <c r="Z197" s="32"/>
      <c r="AA197" s="10"/>
      <c r="AB197" s="32"/>
      <c r="AC197" s="10"/>
      <c r="AD197" s="32"/>
      <c r="AE197" s="10"/>
      <c r="AF197" s="32"/>
      <c r="AG197" s="10"/>
      <c r="AH197" s="32"/>
      <c r="AI197" s="10"/>
      <c r="AJ197" s="32"/>
      <c r="AK197" s="10"/>
      <c r="AL197" s="32"/>
      <c r="AM197" s="10"/>
      <c r="AN197" s="32"/>
      <c r="AO197" s="10"/>
      <c r="AP197" s="32"/>
      <c r="AQ197" s="10"/>
      <c r="AR197" s="32"/>
      <c r="AS197" s="10"/>
      <c r="AT197" s="32"/>
      <c r="AU197" s="10"/>
      <c r="AV197" s="242"/>
      <c r="AW197" s="10"/>
      <c r="AX197" s="32"/>
      <c r="AY197" s="10"/>
      <c r="AZ197" s="242"/>
      <c r="BA197" s="10"/>
      <c r="BB197" s="242"/>
      <c r="BC197" s="7"/>
      <c r="BD197" s="247"/>
      <c r="BE197" s="10"/>
      <c r="BF197" s="242"/>
      <c r="BG197" s="7"/>
      <c r="BH197" s="247"/>
      <c r="BI197" s="10"/>
      <c r="BJ197" s="242"/>
      <c r="BK197" s="7"/>
      <c r="BL197" s="247"/>
      <c r="BM197" s="7"/>
      <c r="BN197" s="247"/>
      <c r="BO197" s="7"/>
      <c r="BP197" s="8"/>
      <c r="BQ197" s="7"/>
      <c r="BR197" s="247"/>
      <c r="BS197" s="7"/>
      <c r="BT197" s="8"/>
      <c r="BU197" s="7"/>
      <c r="BV197" s="247"/>
      <c r="BW197" s="7"/>
      <c r="BX197" s="8"/>
      <c r="BY197" s="7"/>
      <c r="BZ197" s="8"/>
      <c r="CA197" s="7"/>
      <c r="CB197" s="8"/>
      <c r="CC197" s="7"/>
      <c r="CD197" s="8"/>
      <c r="CE197" s="7"/>
      <c r="CF197" s="8"/>
      <c r="CH197" s="41"/>
      <c r="CI197" s="41">
        <f t="shared" si="28"/>
        <v>0</v>
      </c>
      <c r="CJ197">
        <f t="shared" si="27"/>
        <v>0</v>
      </c>
    </row>
    <row r="198" spans="1:90" x14ac:dyDescent="0.25">
      <c r="A198">
        <v>119</v>
      </c>
      <c r="B198" s="6"/>
      <c r="C198" s="10"/>
      <c r="D198" s="32"/>
      <c r="E198" s="10"/>
      <c r="F198" s="32"/>
      <c r="G198" s="10"/>
      <c r="H198" s="32"/>
      <c r="I198" s="10"/>
      <c r="J198" s="32"/>
      <c r="K198" s="10"/>
      <c r="L198" s="32"/>
      <c r="M198" s="10"/>
      <c r="N198" s="32"/>
      <c r="O198" s="10"/>
      <c r="P198" s="32"/>
      <c r="Q198" s="10"/>
      <c r="R198" s="32"/>
      <c r="S198" s="10"/>
      <c r="T198" s="32"/>
      <c r="U198" s="94"/>
      <c r="V198" s="32"/>
      <c r="W198" s="10"/>
      <c r="X198" s="32"/>
      <c r="Y198" s="10"/>
      <c r="Z198" s="32"/>
      <c r="AA198" s="10"/>
      <c r="AB198" s="32"/>
      <c r="AC198" s="10"/>
      <c r="AD198" s="32"/>
      <c r="AE198" s="10"/>
      <c r="AF198" s="32"/>
      <c r="AG198" s="10"/>
      <c r="AH198" s="32"/>
      <c r="AI198" s="10"/>
      <c r="AJ198" s="32"/>
      <c r="AK198" s="10"/>
      <c r="AL198" s="32"/>
      <c r="AM198" s="10"/>
      <c r="AN198" s="32"/>
      <c r="AO198" s="10"/>
      <c r="AP198" s="32"/>
      <c r="AQ198" s="10"/>
      <c r="AR198" s="32"/>
      <c r="AS198" s="94"/>
      <c r="AT198" s="32"/>
      <c r="AU198" s="10"/>
      <c r="AV198" s="242"/>
      <c r="AW198" s="94"/>
      <c r="AX198" s="32"/>
      <c r="AY198" s="10"/>
      <c r="AZ198" s="242"/>
      <c r="BA198" s="10"/>
      <c r="BB198" s="242"/>
      <c r="BC198" s="7"/>
      <c r="BD198" s="247"/>
      <c r="BE198" s="10"/>
      <c r="BF198" s="242"/>
      <c r="BG198" s="7"/>
      <c r="BH198" s="247"/>
      <c r="BI198" s="10"/>
      <c r="BJ198" s="242"/>
      <c r="BK198" s="7"/>
      <c r="BL198" s="247"/>
      <c r="BM198" s="7"/>
      <c r="BN198" s="247"/>
      <c r="BO198" s="7"/>
      <c r="BP198" s="8"/>
      <c r="BQ198" s="7"/>
      <c r="BR198" s="247"/>
      <c r="BS198" s="7"/>
      <c r="BT198" s="8"/>
      <c r="BU198" s="7"/>
      <c r="BV198" s="247"/>
      <c r="BW198" s="7"/>
      <c r="BX198" s="8"/>
      <c r="BY198" s="7"/>
      <c r="BZ198" s="8"/>
      <c r="CA198" s="7"/>
      <c r="CB198" s="8"/>
      <c r="CC198" s="7"/>
      <c r="CD198" s="8"/>
      <c r="CE198" s="7"/>
      <c r="CF198" s="8"/>
      <c r="CH198" s="41"/>
      <c r="CI198" s="41">
        <f t="shared" si="28"/>
        <v>0</v>
      </c>
      <c r="CJ198">
        <f t="shared" si="27"/>
        <v>0</v>
      </c>
    </row>
    <row r="199" spans="1:90" x14ac:dyDescent="0.25">
      <c r="A199">
        <v>120</v>
      </c>
      <c r="B199" s="6"/>
      <c r="C199" s="10"/>
      <c r="D199" s="32"/>
      <c r="E199" s="10"/>
      <c r="F199" s="32"/>
      <c r="G199" s="10"/>
      <c r="H199" s="32"/>
      <c r="I199" s="10"/>
      <c r="J199" s="32"/>
      <c r="K199" s="10"/>
      <c r="L199" s="32"/>
      <c r="M199" s="10"/>
      <c r="N199" s="32"/>
      <c r="O199" s="10"/>
      <c r="P199" s="32"/>
      <c r="Q199" s="10"/>
      <c r="R199" s="32"/>
      <c r="S199" s="10"/>
      <c r="T199" s="32"/>
      <c r="U199" s="94"/>
      <c r="V199" s="32"/>
      <c r="W199" s="10"/>
      <c r="X199" s="32"/>
      <c r="Y199" s="10"/>
      <c r="Z199" s="32"/>
      <c r="AA199" s="10"/>
      <c r="AB199" s="32"/>
      <c r="AC199" s="10"/>
      <c r="AD199" s="32"/>
      <c r="AE199" s="10"/>
      <c r="AF199" s="32"/>
      <c r="AG199" s="10"/>
      <c r="AH199" s="32"/>
      <c r="AI199" s="10"/>
      <c r="AJ199" s="32"/>
      <c r="AK199" s="10"/>
      <c r="AL199" s="32"/>
      <c r="AM199" s="10"/>
      <c r="AN199" s="32"/>
      <c r="AO199" s="10"/>
      <c r="AP199" s="32"/>
      <c r="AQ199" s="10"/>
      <c r="AR199" s="32"/>
      <c r="AS199" s="94"/>
      <c r="AT199" s="32"/>
      <c r="AU199" s="10"/>
      <c r="AV199" s="242"/>
      <c r="AW199" s="94"/>
      <c r="AX199" s="32"/>
      <c r="AY199" s="10"/>
      <c r="AZ199" s="242"/>
      <c r="BA199" s="10"/>
      <c r="BB199" s="242"/>
      <c r="BC199" s="7"/>
      <c r="BD199" s="247"/>
      <c r="BE199" s="10"/>
      <c r="BF199" s="242"/>
      <c r="BG199" s="7"/>
      <c r="BH199" s="247"/>
      <c r="BI199" s="10"/>
      <c r="BJ199" s="242"/>
      <c r="BK199" s="7"/>
      <c r="BL199" s="247"/>
      <c r="BM199" s="7"/>
      <c r="BN199" s="247"/>
      <c r="BO199" s="7"/>
      <c r="BP199" s="8"/>
      <c r="BQ199" s="7"/>
      <c r="BR199" s="247"/>
      <c r="BS199" s="7"/>
      <c r="BT199" s="8"/>
      <c r="BU199" s="7"/>
      <c r="BV199" s="247"/>
      <c r="BW199" s="7"/>
      <c r="BX199" s="8"/>
      <c r="BY199" s="7"/>
      <c r="BZ199" s="8"/>
      <c r="CA199" s="7"/>
      <c r="CB199" s="8"/>
      <c r="CC199" s="7"/>
      <c r="CD199" s="8"/>
      <c r="CE199" s="7"/>
      <c r="CF199" s="8"/>
      <c r="CH199" s="41"/>
      <c r="CI199" s="41">
        <f t="shared" si="28"/>
        <v>0</v>
      </c>
      <c r="CJ199">
        <f t="shared" si="27"/>
        <v>0</v>
      </c>
    </row>
    <row r="200" spans="1:90" x14ac:dyDescent="0.25">
      <c r="A200">
        <v>121</v>
      </c>
      <c r="B200" s="6"/>
      <c r="C200" s="10"/>
      <c r="D200" s="32"/>
      <c r="E200" s="10"/>
      <c r="F200" s="32"/>
      <c r="G200" s="10"/>
      <c r="H200" s="32"/>
      <c r="I200" s="10"/>
      <c r="J200" s="32"/>
      <c r="K200" s="10"/>
      <c r="L200" s="32"/>
      <c r="M200" s="10"/>
      <c r="N200" s="32"/>
      <c r="O200" s="10"/>
      <c r="P200" s="32"/>
      <c r="Q200" s="10"/>
      <c r="R200" s="32"/>
      <c r="S200" s="10"/>
      <c r="T200" s="32"/>
      <c r="U200" s="10"/>
      <c r="V200" s="32"/>
      <c r="W200" s="10"/>
      <c r="X200" s="32"/>
      <c r="Y200" s="10"/>
      <c r="Z200" s="32"/>
      <c r="AA200" s="10"/>
      <c r="AB200" s="32"/>
      <c r="AC200" s="10"/>
      <c r="AD200" s="32"/>
      <c r="AE200" s="10"/>
      <c r="AF200" s="32"/>
      <c r="AG200" s="10"/>
      <c r="AH200" s="32"/>
      <c r="AI200" s="10"/>
      <c r="AJ200" s="32"/>
      <c r="AK200" s="10"/>
      <c r="AL200" s="32"/>
      <c r="AM200" s="10"/>
      <c r="AN200" s="32"/>
      <c r="AO200" s="10"/>
      <c r="AP200" s="32"/>
      <c r="AQ200" s="10"/>
      <c r="AR200" s="32"/>
      <c r="AS200" s="10"/>
      <c r="AT200" s="32"/>
      <c r="AU200" s="10"/>
      <c r="AV200" s="242"/>
      <c r="AW200" s="10"/>
      <c r="AX200" s="32"/>
      <c r="AY200" s="10"/>
      <c r="AZ200" s="242"/>
      <c r="BA200" s="10"/>
      <c r="BB200" s="242"/>
      <c r="BC200" s="7"/>
      <c r="BD200" s="247"/>
      <c r="BE200" s="10"/>
      <c r="BF200" s="242"/>
      <c r="BG200" s="7"/>
      <c r="BH200" s="247"/>
      <c r="BI200" s="10"/>
      <c r="BJ200" s="242"/>
      <c r="BK200" s="7"/>
      <c r="BL200" s="247"/>
      <c r="BM200" s="7"/>
      <c r="BN200" s="247"/>
      <c r="BO200" s="7"/>
      <c r="BP200" s="8"/>
      <c r="BQ200" s="7"/>
      <c r="BR200" s="247"/>
      <c r="BS200" s="7"/>
      <c r="BT200" s="8"/>
      <c r="BU200" s="7"/>
      <c r="BV200" s="247"/>
      <c r="BW200" s="7"/>
      <c r="BX200" s="8"/>
      <c r="BY200" s="7"/>
      <c r="BZ200" s="8"/>
      <c r="CA200" s="7"/>
      <c r="CB200" s="8"/>
      <c r="CC200" s="7"/>
      <c r="CD200" s="8"/>
      <c r="CE200" s="7"/>
      <c r="CF200" s="8"/>
      <c r="CH200" s="41"/>
      <c r="CI200" s="41">
        <f t="shared" si="28"/>
        <v>0</v>
      </c>
      <c r="CJ200">
        <f t="shared" si="27"/>
        <v>0</v>
      </c>
    </row>
    <row r="201" spans="1:90" x14ac:dyDescent="0.25">
      <c r="A201">
        <v>122</v>
      </c>
      <c r="B201" s="6"/>
      <c r="C201" s="10"/>
      <c r="D201" s="32"/>
      <c r="E201" s="10"/>
      <c r="F201" s="32"/>
      <c r="G201" s="10"/>
      <c r="H201" s="32"/>
      <c r="I201" s="10"/>
      <c r="J201" s="32"/>
      <c r="K201" s="94"/>
      <c r="L201" s="32"/>
      <c r="M201" s="10"/>
      <c r="N201" s="32"/>
      <c r="O201" s="94"/>
      <c r="P201" s="32"/>
      <c r="Q201" s="10"/>
      <c r="R201" s="32"/>
      <c r="S201" s="10"/>
      <c r="T201" s="32"/>
      <c r="U201" s="10"/>
      <c r="V201" s="32"/>
      <c r="W201" s="10"/>
      <c r="X201" s="32"/>
      <c r="Y201" s="10"/>
      <c r="Z201" s="32"/>
      <c r="AA201" s="10"/>
      <c r="AB201" s="32"/>
      <c r="AC201" s="10"/>
      <c r="AD201" s="32"/>
      <c r="AE201" s="10"/>
      <c r="AF201" s="32"/>
      <c r="AG201" s="10"/>
      <c r="AH201" s="32"/>
      <c r="AI201" s="10"/>
      <c r="AJ201" s="32"/>
      <c r="AK201" s="10"/>
      <c r="AL201" s="32"/>
      <c r="AM201" s="10"/>
      <c r="AN201" s="32"/>
      <c r="AO201" s="10"/>
      <c r="AP201" s="32"/>
      <c r="AQ201" s="10"/>
      <c r="AR201" s="32"/>
      <c r="AS201" s="10"/>
      <c r="AT201" s="32"/>
      <c r="AU201" s="10"/>
      <c r="AV201" s="242"/>
      <c r="AW201" s="10"/>
      <c r="AX201" s="32"/>
      <c r="AY201" s="10"/>
      <c r="AZ201" s="242"/>
      <c r="BA201" s="10"/>
      <c r="BB201" s="242"/>
      <c r="BC201" s="7"/>
      <c r="BD201" s="247"/>
      <c r="BE201" s="10"/>
      <c r="BF201" s="242"/>
      <c r="BG201" s="7"/>
      <c r="BH201" s="247"/>
      <c r="BI201" s="10"/>
      <c r="BJ201" s="242"/>
      <c r="BK201" s="7"/>
      <c r="BL201" s="247"/>
      <c r="BM201" s="7"/>
      <c r="BN201" s="247"/>
      <c r="BO201" s="7"/>
      <c r="BP201" s="8"/>
      <c r="BQ201" s="7"/>
      <c r="BR201" s="247"/>
      <c r="BS201" s="7"/>
      <c r="BT201" s="8"/>
      <c r="BU201" s="7"/>
      <c r="BV201" s="247"/>
      <c r="BW201" s="7"/>
      <c r="BX201" s="8"/>
      <c r="BY201" s="7"/>
      <c r="BZ201" s="8"/>
      <c r="CA201" s="7"/>
      <c r="CB201" s="8"/>
      <c r="CC201" s="7"/>
      <c r="CD201" s="8"/>
      <c r="CE201" s="7"/>
      <c r="CF201" s="8"/>
      <c r="CH201" s="41"/>
      <c r="CI201" s="41">
        <f t="shared" si="28"/>
        <v>0</v>
      </c>
      <c r="CJ201">
        <f t="shared" si="27"/>
        <v>0</v>
      </c>
    </row>
    <row r="202" spans="1:90" x14ac:dyDescent="0.25">
      <c r="A202">
        <v>123</v>
      </c>
      <c r="B202" s="6"/>
      <c r="C202" s="10"/>
      <c r="D202" s="32"/>
      <c r="E202" s="10"/>
      <c r="F202" s="32"/>
      <c r="G202" s="10"/>
      <c r="H202" s="32"/>
      <c r="I202" s="10"/>
      <c r="J202" s="32"/>
      <c r="K202" s="94"/>
      <c r="L202" s="32"/>
      <c r="M202" s="10"/>
      <c r="N202" s="32"/>
      <c r="O202" s="10"/>
      <c r="P202" s="32"/>
      <c r="Q202" s="10"/>
      <c r="R202" s="32"/>
      <c r="S202" s="10"/>
      <c r="T202" s="32"/>
      <c r="U202" s="10"/>
      <c r="V202" s="32"/>
      <c r="W202" s="10"/>
      <c r="X202" s="32"/>
      <c r="Y202" s="10"/>
      <c r="Z202" s="32"/>
      <c r="AA202" s="10"/>
      <c r="AB202" s="32"/>
      <c r="AC202" s="10"/>
      <c r="AD202" s="32"/>
      <c r="AE202" s="10"/>
      <c r="AF202" s="32"/>
      <c r="AG202" s="10"/>
      <c r="AH202" s="32"/>
      <c r="AI202" s="10"/>
      <c r="AJ202" s="32"/>
      <c r="AK202" s="10"/>
      <c r="AL202" s="32"/>
      <c r="AM202" s="10"/>
      <c r="AN202" s="32"/>
      <c r="AO202" s="10"/>
      <c r="AP202" s="32"/>
      <c r="AQ202" s="10"/>
      <c r="AR202" s="32"/>
      <c r="AS202" s="10"/>
      <c r="AT202" s="32"/>
      <c r="AU202" s="10"/>
      <c r="AV202" s="242"/>
      <c r="AW202" s="10"/>
      <c r="AX202" s="32"/>
      <c r="AY202" s="10"/>
      <c r="AZ202" s="242"/>
      <c r="BA202" s="10"/>
      <c r="BB202" s="242"/>
      <c r="BC202" s="7"/>
      <c r="BD202" s="247"/>
      <c r="BE202" s="10"/>
      <c r="BF202" s="242"/>
      <c r="BG202" s="7"/>
      <c r="BH202" s="247"/>
      <c r="BI202" s="10"/>
      <c r="BJ202" s="242"/>
      <c r="BK202" s="7"/>
      <c r="BL202" s="247"/>
      <c r="BM202" s="7"/>
      <c r="BN202" s="247"/>
      <c r="BO202" s="7"/>
      <c r="BP202" s="8"/>
      <c r="BQ202" s="7"/>
      <c r="BR202" s="247"/>
      <c r="BS202" s="7"/>
      <c r="BT202" s="8"/>
      <c r="BU202" s="7"/>
      <c r="BV202" s="247"/>
      <c r="BW202" s="7"/>
      <c r="BX202" s="8"/>
      <c r="BY202" s="7"/>
      <c r="BZ202" s="8"/>
      <c r="CA202" s="7"/>
      <c r="CB202" s="8"/>
      <c r="CC202" s="7"/>
      <c r="CD202" s="8"/>
      <c r="CE202" s="7"/>
      <c r="CF202" s="8"/>
      <c r="CH202" s="41"/>
      <c r="CI202" s="41">
        <f t="shared" si="28"/>
        <v>0</v>
      </c>
      <c r="CJ202">
        <f t="shared" si="27"/>
        <v>0</v>
      </c>
      <c r="CL202" s="39"/>
    </row>
    <row r="203" spans="1:90" x14ac:dyDescent="0.25">
      <c r="A203">
        <v>124</v>
      </c>
      <c r="B203" s="6"/>
      <c r="C203" s="10"/>
      <c r="D203" s="32"/>
      <c r="E203" s="10"/>
      <c r="F203" s="32"/>
      <c r="G203" s="10"/>
      <c r="H203" s="32"/>
      <c r="I203" s="10"/>
      <c r="J203" s="32"/>
      <c r="K203" s="10"/>
      <c r="L203" s="32"/>
      <c r="M203" s="10"/>
      <c r="N203" s="32"/>
      <c r="O203" s="10"/>
      <c r="P203" s="32"/>
      <c r="Q203" s="10"/>
      <c r="R203" s="32"/>
      <c r="S203" s="10"/>
      <c r="T203" s="32"/>
      <c r="U203" s="10"/>
      <c r="V203" s="32"/>
      <c r="W203" s="10"/>
      <c r="X203" s="32"/>
      <c r="Y203" s="10"/>
      <c r="Z203" s="32"/>
      <c r="AA203" s="10"/>
      <c r="AB203" s="32"/>
      <c r="AC203" s="10"/>
      <c r="AD203" s="32"/>
      <c r="AE203" s="10"/>
      <c r="AF203" s="32"/>
      <c r="AG203" s="10"/>
      <c r="AH203" s="32"/>
      <c r="AI203" s="10"/>
      <c r="AJ203" s="32"/>
      <c r="AK203" s="10"/>
      <c r="AL203" s="32"/>
      <c r="AM203" s="10"/>
      <c r="AN203" s="32"/>
      <c r="AO203" s="10"/>
      <c r="AP203" s="32"/>
      <c r="AQ203" s="10"/>
      <c r="AR203" s="32"/>
      <c r="AS203" s="10"/>
      <c r="AT203" s="32"/>
      <c r="AU203" s="10"/>
      <c r="AV203" s="242"/>
      <c r="AW203" s="10"/>
      <c r="AX203" s="32"/>
      <c r="AY203" s="10"/>
      <c r="AZ203" s="242"/>
      <c r="BA203" s="10"/>
      <c r="BB203" s="242"/>
      <c r="BC203" s="7"/>
      <c r="BD203" s="247"/>
      <c r="BE203" s="10"/>
      <c r="BF203" s="242"/>
      <c r="BG203" s="7"/>
      <c r="BH203" s="247"/>
      <c r="BI203" s="10"/>
      <c r="BJ203" s="242"/>
      <c r="BK203" s="7"/>
      <c r="BL203" s="247"/>
      <c r="BM203" s="7"/>
      <c r="BN203" s="247"/>
      <c r="BO203" s="7"/>
      <c r="BP203" s="8"/>
      <c r="BQ203" s="7"/>
      <c r="BR203" s="247"/>
      <c r="BS203" s="7"/>
      <c r="BT203" s="8"/>
      <c r="BU203" s="7"/>
      <c r="BV203" s="247"/>
      <c r="BW203" s="7"/>
      <c r="BX203" s="8"/>
      <c r="BY203" s="7"/>
      <c r="BZ203" s="8"/>
      <c r="CA203" s="7"/>
      <c r="CB203" s="8"/>
      <c r="CC203" s="7"/>
      <c r="CD203" s="8"/>
      <c r="CE203" s="7"/>
      <c r="CF203" s="8"/>
      <c r="CH203" s="76"/>
      <c r="CI203" s="41">
        <f t="shared" si="28"/>
        <v>0</v>
      </c>
      <c r="CJ203">
        <f t="shared" si="27"/>
        <v>0</v>
      </c>
      <c r="CL203" s="39"/>
    </row>
    <row r="204" spans="1:90" x14ac:dyDescent="0.25">
      <c r="A204">
        <v>125</v>
      </c>
      <c r="B204" s="6"/>
      <c r="C204" s="10"/>
      <c r="D204" s="32"/>
      <c r="E204" s="10"/>
      <c r="F204" s="32"/>
      <c r="G204" s="10"/>
      <c r="H204" s="32"/>
      <c r="I204" s="10"/>
      <c r="J204" s="32"/>
      <c r="K204" s="94"/>
      <c r="L204" s="32"/>
      <c r="M204" s="10"/>
      <c r="N204" s="32"/>
      <c r="O204" s="10"/>
      <c r="P204" s="32"/>
      <c r="Q204" s="10"/>
      <c r="R204" s="32"/>
      <c r="S204" s="10"/>
      <c r="T204" s="32"/>
      <c r="U204" s="10"/>
      <c r="V204" s="32"/>
      <c r="W204" s="10"/>
      <c r="X204" s="32"/>
      <c r="Y204" s="10"/>
      <c r="Z204" s="32"/>
      <c r="AA204" s="10"/>
      <c r="AB204" s="32"/>
      <c r="AC204" s="10"/>
      <c r="AD204" s="32"/>
      <c r="AE204" s="10"/>
      <c r="AF204" s="32"/>
      <c r="AG204" s="10"/>
      <c r="AH204" s="32"/>
      <c r="AI204" s="10"/>
      <c r="AJ204" s="32"/>
      <c r="AK204" s="10"/>
      <c r="AL204" s="32"/>
      <c r="AM204" s="10"/>
      <c r="AN204" s="32"/>
      <c r="AO204" s="10"/>
      <c r="AP204" s="32"/>
      <c r="AQ204" s="10"/>
      <c r="AR204" s="32"/>
      <c r="AS204" s="10"/>
      <c r="AT204" s="32"/>
      <c r="AU204" s="10"/>
      <c r="AV204" s="242"/>
      <c r="AW204" s="10"/>
      <c r="AX204" s="32"/>
      <c r="AY204" s="10"/>
      <c r="AZ204" s="242"/>
      <c r="BA204" s="10"/>
      <c r="BB204" s="242"/>
      <c r="BC204" s="7"/>
      <c r="BD204" s="247"/>
      <c r="BE204" s="10"/>
      <c r="BF204" s="242"/>
      <c r="BG204" s="7"/>
      <c r="BH204" s="247"/>
      <c r="BI204" s="10"/>
      <c r="BJ204" s="242"/>
      <c r="BK204" s="7"/>
      <c r="BL204" s="247"/>
      <c r="BM204" s="7"/>
      <c r="BN204" s="247"/>
      <c r="BO204" s="7"/>
      <c r="BP204" s="8"/>
      <c r="BQ204" s="7"/>
      <c r="BR204" s="247"/>
      <c r="BS204" s="7"/>
      <c r="BT204" s="8"/>
      <c r="BU204" s="7"/>
      <c r="BV204" s="247"/>
      <c r="BW204" s="7"/>
      <c r="BX204" s="8"/>
      <c r="BY204" s="7"/>
      <c r="BZ204" s="8"/>
      <c r="CA204" s="7"/>
      <c r="CB204" s="8"/>
      <c r="CC204" s="7"/>
      <c r="CD204" s="8"/>
      <c r="CE204" s="7"/>
      <c r="CF204" s="8"/>
      <c r="CH204" s="41"/>
      <c r="CI204" s="41">
        <f t="shared" si="28"/>
        <v>0</v>
      </c>
      <c r="CJ204">
        <f t="shared" si="27"/>
        <v>0</v>
      </c>
      <c r="CL204" s="39"/>
    </row>
    <row r="205" spans="1:90" x14ac:dyDescent="0.25">
      <c r="A205">
        <v>126</v>
      </c>
      <c r="B205" s="6"/>
      <c r="C205" s="10"/>
      <c r="D205" s="32"/>
      <c r="E205" s="10"/>
      <c r="F205" s="32"/>
      <c r="G205" s="10"/>
      <c r="H205" s="32"/>
      <c r="I205" s="10"/>
      <c r="J205" s="32"/>
      <c r="K205" s="10"/>
      <c r="L205" s="32"/>
      <c r="M205" s="10"/>
      <c r="N205" s="32"/>
      <c r="O205" s="10"/>
      <c r="P205" s="32"/>
      <c r="Q205" s="10"/>
      <c r="R205" s="32"/>
      <c r="S205" s="10"/>
      <c r="T205" s="32"/>
      <c r="U205" s="10"/>
      <c r="V205" s="32"/>
      <c r="W205" s="10"/>
      <c r="X205" s="32"/>
      <c r="Y205" s="10"/>
      <c r="Z205" s="32"/>
      <c r="AA205" s="10"/>
      <c r="AB205" s="32"/>
      <c r="AC205" s="10"/>
      <c r="AD205" s="32"/>
      <c r="AE205" s="10"/>
      <c r="AF205" s="32"/>
      <c r="AG205" s="10"/>
      <c r="AH205" s="32"/>
      <c r="AI205" s="10"/>
      <c r="AJ205" s="32"/>
      <c r="AK205" s="10"/>
      <c r="AL205" s="32"/>
      <c r="AM205" s="10"/>
      <c r="AN205" s="32"/>
      <c r="AO205" s="10"/>
      <c r="AP205" s="32"/>
      <c r="AQ205" s="10"/>
      <c r="AR205" s="32"/>
      <c r="AS205" s="10"/>
      <c r="AT205" s="32"/>
      <c r="AU205" s="10"/>
      <c r="AV205" s="242"/>
      <c r="AW205" s="10"/>
      <c r="AX205" s="32"/>
      <c r="AY205" s="10"/>
      <c r="AZ205" s="242"/>
      <c r="BA205" s="10"/>
      <c r="BB205" s="242"/>
      <c r="BC205" s="7"/>
      <c r="BD205" s="247"/>
      <c r="BE205" s="10"/>
      <c r="BF205" s="242"/>
      <c r="BG205" s="7"/>
      <c r="BH205" s="247"/>
      <c r="BI205" s="10"/>
      <c r="BJ205" s="242"/>
      <c r="BK205" s="7"/>
      <c r="BL205" s="247"/>
      <c r="BM205" s="7"/>
      <c r="BN205" s="247"/>
      <c r="BO205" s="7"/>
      <c r="BP205" s="8"/>
      <c r="BQ205" s="7"/>
      <c r="BR205" s="247"/>
      <c r="BS205" s="7"/>
      <c r="BT205" s="8"/>
      <c r="BU205" s="7"/>
      <c r="BV205" s="247"/>
      <c r="BW205" s="7"/>
      <c r="BX205" s="8"/>
      <c r="BY205" s="7"/>
      <c r="BZ205" s="8"/>
      <c r="CA205" s="7"/>
      <c r="CB205" s="8"/>
      <c r="CC205" s="7"/>
      <c r="CD205" s="8"/>
      <c r="CE205" s="7"/>
      <c r="CF205" s="8"/>
      <c r="CH205" s="41"/>
      <c r="CI205" s="41">
        <f t="shared" si="28"/>
        <v>0</v>
      </c>
      <c r="CJ205">
        <f t="shared" si="27"/>
        <v>0</v>
      </c>
      <c r="CL205" s="39"/>
    </row>
    <row r="206" spans="1:90" x14ac:dyDescent="0.25">
      <c r="A206">
        <v>127</v>
      </c>
      <c r="B206" s="6"/>
      <c r="C206" s="10"/>
      <c r="D206" s="32"/>
      <c r="E206" s="10"/>
      <c r="F206" s="32"/>
      <c r="G206" s="10"/>
      <c r="H206" s="32"/>
      <c r="I206" s="10"/>
      <c r="J206" s="32"/>
      <c r="K206" s="94"/>
      <c r="L206" s="32"/>
      <c r="M206" s="10"/>
      <c r="N206" s="32"/>
      <c r="O206" s="10"/>
      <c r="P206" s="32"/>
      <c r="Q206" s="10"/>
      <c r="R206" s="32"/>
      <c r="S206" s="10"/>
      <c r="T206" s="32"/>
      <c r="U206" s="10"/>
      <c r="V206" s="32"/>
      <c r="W206" s="10"/>
      <c r="X206" s="32"/>
      <c r="Y206" s="10"/>
      <c r="Z206" s="32"/>
      <c r="AA206" s="10"/>
      <c r="AB206" s="32"/>
      <c r="AC206" s="10"/>
      <c r="AD206" s="32"/>
      <c r="AE206" s="10"/>
      <c r="AF206" s="32"/>
      <c r="AG206" s="10"/>
      <c r="AH206" s="32"/>
      <c r="AI206" s="10"/>
      <c r="AJ206" s="32"/>
      <c r="AK206" s="10"/>
      <c r="AL206" s="32"/>
      <c r="AM206" s="10"/>
      <c r="AN206" s="32"/>
      <c r="AO206" s="10"/>
      <c r="AP206" s="32"/>
      <c r="AQ206" s="10"/>
      <c r="AR206" s="32"/>
      <c r="AS206" s="10"/>
      <c r="AT206" s="32"/>
      <c r="AU206" s="10"/>
      <c r="AV206" s="242"/>
      <c r="AW206" s="10"/>
      <c r="AX206" s="32"/>
      <c r="AY206" s="10"/>
      <c r="AZ206" s="242"/>
      <c r="BA206" s="10"/>
      <c r="BB206" s="242"/>
      <c r="BC206" s="7"/>
      <c r="BD206" s="247"/>
      <c r="BE206" s="10"/>
      <c r="BF206" s="242"/>
      <c r="BG206" s="7"/>
      <c r="BH206" s="247"/>
      <c r="BI206" s="10"/>
      <c r="BJ206" s="242"/>
      <c r="BK206" s="7"/>
      <c r="BL206" s="247"/>
      <c r="BM206" s="7"/>
      <c r="BN206" s="247"/>
      <c r="BO206" s="7"/>
      <c r="BP206" s="8"/>
      <c r="BQ206" s="7"/>
      <c r="BR206" s="247"/>
      <c r="BS206" s="7"/>
      <c r="BT206" s="8"/>
      <c r="BU206" s="7"/>
      <c r="BV206" s="247"/>
      <c r="BW206" s="7"/>
      <c r="BX206" s="8"/>
      <c r="BY206" s="7"/>
      <c r="BZ206" s="8"/>
      <c r="CA206" s="7"/>
      <c r="CB206" s="8"/>
      <c r="CC206" s="7"/>
      <c r="CD206" s="8"/>
      <c r="CE206" s="7"/>
      <c r="CF206" s="8"/>
      <c r="CH206" s="41"/>
      <c r="CI206" s="41">
        <f t="shared" si="28"/>
        <v>0</v>
      </c>
      <c r="CJ206">
        <f t="shared" ref="CJ206:CJ269" si="29">COUNT(C206:CF206)/2</f>
        <v>0</v>
      </c>
      <c r="CL206" s="39"/>
    </row>
    <row r="207" spans="1:90" x14ac:dyDescent="0.25">
      <c r="A207">
        <v>128</v>
      </c>
      <c r="B207" s="6"/>
      <c r="C207" s="10"/>
      <c r="D207" s="32"/>
      <c r="E207" s="10"/>
      <c r="F207" s="32"/>
      <c r="G207" s="10"/>
      <c r="H207" s="32"/>
      <c r="I207" s="10"/>
      <c r="J207" s="32"/>
      <c r="K207" s="94"/>
      <c r="L207" s="32"/>
      <c r="M207" s="10"/>
      <c r="N207" s="32"/>
      <c r="O207" s="10"/>
      <c r="P207" s="32"/>
      <c r="Q207" s="10"/>
      <c r="R207" s="32"/>
      <c r="S207" s="10"/>
      <c r="T207" s="32"/>
      <c r="U207" s="10"/>
      <c r="V207" s="32"/>
      <c r="W207" s="10"/>
      <c r="X207" s="32"/>
      <c r="Y207" s="10"/>
      <c r="Z207" s="32"/>
      <c r="AA207" s="10"/>
      <c r="AB207" s="32"/>
      <c r="AC207" s="10"/>
      <c r="AD207" s="32"/>
      <c r="AE207" s="10"/>
      <c r="AF207" s="32"/>
      <c r="AG207" s="10"/>
      <c r="AH207" s="32"/>
      <c r="AI207" s="10"/>
      <c r="AJ207" s="32"/>
      <c r="AK207" s="10"/>
      <c r="AL207" s="32"/>
      <c r="AM207" s="10"/>
      <c r="AN207" s="32"/>
      <c r="AO207" s="10"/>
      <c r="AP207" s="32"/>
      <c r="AQ207" s="10"/>
      <c r="AR207" s="32"/>
      <c r="AS207" s="10"/>
      <c r="AT207" s="32"/>
      <c r="AU207" s="10"/>
      <c r="AV207" s="242"/>
      <c r="AW207" s="10"/>
      <c r="AX207" s="32"/>
      <c r="AY207" s="10"/>
      <c r="AZ207" s="242"/>
      <c r="BA207" s="10"/>
      <c r="BB207" s="242"/>
      <c r="BC207" s="7"/>
      <c r="BD207" s="247"/>
      <c r="BE207" s="10"/>
      <c r="BF207" s="242"/>
      <c r="BG207" s="7"/>
      <c r="BH207" s="247"/>
      <c r="BI207" s="10"/>
      <c r="BJ207" s="242"/>
      <c r="BK207" s="7"/>
      <c r="BL207" s="247"/>
      <c r="BM207" s="7"/>
      <c r="BN207" s="247"/>
      <c r="BO207" s="7"/>
      <c r="BP207" s="8"/>
      <c r="BQ207" s="7"/>
      <c r="BR207" s="247"/>
      <c r="BS207" s="7"/>
      <c r="BT207" s="8"/>
      <c r="BU207" s="7"/>
      <c r="BV207" s="247"/>
      <c r="BW207" s="7"/>
      <c r="BX207" s="8"/>
      <c r="BY207" s="7"/>
      <c r="BZ207" s="8"/>
      <c r="CA207" s="7"/>
      <c r="CB207" s="8"/>
      <c r="CC207" s="7"/>
      <c r="CD207" s="8"/>
      <c r="CE207" s="7"/>
      <c r="CF207" s="8"/>
      <c r="CH207" s="41"/>
      <c r="CI207" s="41">
        <f t="shared" si="28"/>
        <v>0</v>
      </c>
      <c r="CJ207">
        <f t="shared" si="29"/>
        <v>0</v>
      </c>
      <c r="CL207" s="39"/>
    </row>
    <row r="208" spans="1:90" x14ac:dyDescent="0.25">
      <c r="A208">
        <v>129</v>
      </c>
      <c r="B208" s="6"/>
      <c r="C208" s="10"/>
      <c r="D208" s="32"/>
      <c r="E208" s="10"/>
      <c r="F208" s="32"/>
      <c r="G208" s="10"/>
      <c r="H208" s="32"/>
      <c r="I208" s="10"/>
      <c r="J208" s="32"/>
      <c r="K208" s="10"/>
      <c r="L208" s="32"/>
      <c r="M208" s="10"/>
      <c r="N208" s="32"/>
      <c r="O208" s="10"/>
      <c r="P208" s="32"/>
      <c r="Q208" s="10"/>
      <c r="R208" s="32"/>
      <c r="S208" s="10"/>
      <c r="T208" s="32"/>
      <c r="U208" s="10"/>
      <c r="V208" s="32"/>
      <c r="W208" s="10"/>
      <c r="X208" s="32"/>
      <c r="Y208" s="10"/>
      <c r="Z208" s="32"/>
      <c r="AA208" s="10"/>
      <c r="AB208" s="32"/>
      <c r="AC208" s="10"/>
      <c r="AD208" s="32"/>
      <c r="AE208" s="10"/>
      <c r="AF208" s="32"/>
      <c r="AG208" s="10"/>
      <c r="AH208" s="32"/>
      <c r="AI208" s="10"/>
      <c r="AJ208" s="32"/>
      <c r="AK208" s="10"/>
      <c r="AL208" s="32"/>
      <c r="AM208" s="10"/>
      <c r="AN208" s="32"/>
      <c r="AO208" s="10"/>
      <c r="AP208" s="32"/>
      <c r="AQ208" s="10"/>
      <c r="AR208" s="32"/>
      <c r="AS208" s="10"/>
      <c r="AT208" s="32"/>
      <c r="AU208" s="10"/>
      <c r="AV208" s="242"/>
      <c r="AW208" s="10"/>
      <c r="AX208" s="32"/>
      <c r="AY208" s="10"/>
      <c r="AZ208" s="242"/>
      <c r="BA208" s="10"/>
      <c r="BB208" s="242"/>
      <c r="BC208" s="7"/>
      <c r="BD208" s="247"/>
      <c r="BE208" s="10"/>
      <c r="BF208" s="242"/>
      <c r="BG208" s="7"/>
      <c r="BH208" s="247"/>
      <c r="BI208" s="10"/>
      <c r="BJ208" s="242"/>
      <c r="BK208" s="7"/>
      <c r="BL208" s="247"/>
      <c r="BM208" s="7"/>
      <c r="BN208" s="247"/>
      <c r="BO208" s="7"/>
      <c r="BP208" s="8"/>
      <c r="BQ208" s="7"/>
      <c r="BR208" s="247"/>
      <c r="BS208" s="7"/>
      <c r="BT208" s="8"/>
      <c r="BU208" s="7"/>
      <c r="BV208" s="247"/>
      <c r="BW208" s="7"/>
      <c r="BX208" s="8"/>
      <c r="BY208" s="7"/>
      <c r="BZ208" s="8"/>
      <c r="CA208" s="7"/>
      <c r="CB208" s="8"/>
      <c r="CC208" s="7"/>
      <c r="CD208" s="8"/>
      <c r="CE208" s="7"/>
      <c r="CF208" s="8"/>
      <c r="CH208" s="41"/>
      <c r="CI208" s="41">
        <f t="shared" si="28"/>
        <v>0</v>
      </c>
      <c r="CJ208">
        <f t="shared" si="29"/>
        <v>0</v>
      </c>
      <c r="CL208" s="39"/>
    </row>
    <row r="209" spans="1:90" x14ac:dyDescent="0.25">
      <c r="A209">
        <v>130</v>
      </c>
      <c r="B209" s="6"/>
      <c r="C209" s="10"/>
      <c r="D209" s="32"/>
      <c r="E209" s="10"/>
      <c r="F209" s="32"/>
      <c r="G209" s="10"/>
      <c r="H209" s="32"/>
      <c r="I209" s="10"/>
      <c r="J209" s="32"/>
      <c r="K209" s="10"/>
      <c r="L209" s="32"/>
      <c r="M209" s="10"/>
      <c r="N209" s="32"/>
      <c r="O209" s="10"/>
      <c r="P209" s="32"/>
      <c r="Q209" s="10"/>
      <c r="R209" s="32"/>
      <c r="S209" s="10"/>
      <c r="T209" s="32"/>
      <c r="U209" s="10"/>
      <c r="V209" s="32"/>
      <c r="W209" s="10"/>
      <c r="X209" s="32"/>
      <c r="Y209" s="10"/>
      <c r="Z209" s="32"/>
      <c r="AA209" s="10"/>
      <c r="AB209" s="32"/>
      <c r="AC209" s="10"/>
      <c r="AD209" s="32"/>
      <c r="AE209" s="10"/>
      <c r="AF209" s="32"/>
      <c r="AG209" s="10"/>
      <c r="AH209" s="32"/>
      <c r="AI209" s="10"/>
      <c r="AJ209" s="32"/>
      <c r="AK209" s="10"/>
      <c r="AL209" s="32"/>
      <c r="AM209" s="10"/>
      <c r="AN209" s="32"/>
      <c r="AO209" s="10"/>
      <c r="AP209" s="32"/>
      <c r="AQ209" s="10"/>
      <c r="AR209" s="32"/>
      <c r="AS209" s="10"/>
      <c r="AT209" s="32"/>
      <c r="AU209" s="10"/>
      <c r="AV209" s="242"/>
      <c r="AW209" s="10"/>
      <c r="AX209" s="32"/>
      <c r="AY209" s="10"/>
      <c r="AZ209" s="242"/>
      <c r="BA209" s="10"/>
      <c r="BB209" s="242"/>
      <c r="BC209" s="7"/>
      <c r="BD209" s="247"/>
      <c r="BE209" s="10"/>
      <c r="BF209" s="242"/>
      <c r="BG209" s="7"/>
      <c r="BH209" s="247"/>
      <c r="BI209" s="10"/>
      <c r="BJ209" s="242"/>
      <c r="BK209" s="7"/>
      <c r="BL209" s="247"/>
      <c r="BM209" s="7"/>
      <c r="BN209" s="247"/>
      <c r="BO209" s="7"/>
      <c r="BP209" s="8"/>
      <c r="BQ209" s="7"/>
      <c r="BR209" s="247"/>
      <c r="BS209" s="7"/>
      <c r="BT209" s="8"/>
      <c r="BU209" s="7"/>
      <c r="BV209" s="247"/>
      <c r="BW209" s="7"/>
      <c r="BX209" s="8"/>
      <c r="BY209" s="7"/>
      <c r="BZ209" s="8"/>
      <c r="CA209" s="7"/>
      <c r="CB209" s="8"/>
      <c r="CC209" s="7"/>
      <c r="CD209" s="8"/>
      <c r="CE209" s="7"/>
      <c r="CF209" s="8"/>
      <c r="CH209" s="41"/>
      <c r="CI209" s="41">
        <f t="shared" si="28"/>
        <v>0</v>
      </c>
      <c r="CJ209">
        <f t="shared" si="29"/>
        <v>0</v>
      </c>
      <c r="CL209" s="39"/>
    </row>
    <row r="210" spans="1:90" x14ac:dyDescent="0.25">
      <c r="A210">
        <v>131</v>
      </c>
      <c r="B210" s="6"/>
      <c r="C210" s="10"/>
      <c r="D210" s="32"/>
      <c r="E210" s="10"/>
      <c r="F210" s="32"/>
      <c r="G210" s="10"/>
      <c r="H210" s="32"/>
      <c r="I210" s="10"/>
      <c r="J210" s="32"/>
      <c r="K210" s="10"/>
      <c r="L210" s="32"/>
      <c r="M210" s="10"/>
      <c r="N210" s="32"/>
      <c r="O210" s="10"/>
      <c r="P210" s="32"/>
      <c r="Q210" s="10"/>
      <c r="R210" s="32"/>
      <c r="S210" s="10"/>
      <c r="T210" s="32"/>
      <c r="U210" s="10"/>
      <c r="V210" s="32"/>
      <c r="W210" s="10"/>
      <c r="X210" s="32"/>
      <c r="Y210" s="10"/>
      <c r="Z210" s="32"/>
      <c r="AA210" s="10"/>
      <c r="AB210" s="32"/>
      <c r="AC210" s="10"/>
      <c r="AD210" s="32"/>
      <c r="AE210" s="10"/>
      <c r="AF210" s="32"/>
      <c r="AG210" s="10"/>
      <c r="AH210" s="32"/>
      <c r="AI210" s="10"/>
      <c r="AJ210" s="32"/>
      <c r="AK210" s="10"/>
      <c r="AL210" s="32"/>
      <c r="AM210" s="10"/>
      <c r="AN210" s="32"/>
      <c r="AO210" s="10"/>
      <c r="AP210" s="32"/>
      <c r="AQ210" s="10"/>
      <c r="AR210" s="32"/>
      <c r="AS210" s="10"/>
      <c r="AT210" s="32"/>
      <c r="AU210" s="10"/>
      <c r="AV210" s="242"/>
      <c r="AW210" s="10"/>
      <c r="AX210" s="32"/>
      <c r="AY210" s="10"/>
      <c r="AZ210" s="242"/>
      <c r="BA210" s="10"/>
      <c r="BB210" s="242"/>
      <c r="BC210" s="10"/>
      <c r="BD210" s="245"/>
      <c r="BE210" s="10"/>
      <c r="BF210" s="242"/>
      <c r="BG210" s="10"/>
      <c r="BH210" s="245"/>
      <c r="BI210" s="10"/>
      <c r="BJ210" s="242"/>
      <c r="BK210" s="10"/>
      <c r="BL210" s="245"/>
      <c r="BM210" s="10"/>
      <c r="BN210" s="245"/>
      <c r="BO210" s="10"/>
      <c r="BP210" s="32"/>
      <c r="BQ210" s="10"/>
      <c r="BR210" s="245"/>
      <c r="BS210" s="10"/>
      <c r="BT210" s="32"/>
      <c r="BU210" s="10"/>
      <c r="BV210" s="245"/>
      <c r="BW210" s="10"/>
      <c r="BX210" s="32"/>
      <c r="BY210" s="10"/>
      <c r="BZ210" s="32"/>
      <c r="CA210" s="10"/>
      <c r="CB210" s="32"/>
      <c r="CC210" s="10"/>
      <c r="CD210" s="32"/>
      <c r="CE210" s="10"/>
      <c r="CF210" s="32"/>
      <c r="CH210" s="41"/>
      <c r="CI210" s="41">
        <f t="shared" si="28"/>
        <v>0</v>
      </c>
      <c r="CJ210">
        <f t="shared" si="29"/>
        <v>0</v>
      </c>
    </row>
    <row r="211" spans="1:90" x14ac:dyDescent="0.25">
      <c r="A211">
        <v>132</v>
      </c>
      <c r="B211" s="6"/>
      <c r="C211" s="10"/>
      <c r="D211" s="32"/>
      <c r="E211" s="10"/>
      <c r="F211" s="32"/>
      <c r="G211" s="10"/>
      <c r="H211" s="32"/>
      <c r="I211" s="10"/>
      <c r="J211" s="32"/>
      <c r="K211" s="10"/>
      <c r="L211" s="32"/>
      <c r="M211" s="10"/>
      <c r="N211" s="32"/>
      <c r="O211" s="10"/>
      <c r="P211" s="32"/>
      <c r="Q211" s="10"/>
      <c r="R211" s="32"/>
      <c r="S211" s="10"/>
      <c r="T211" s="32"/>
      <c r="U211" s="10"/>
      <c r="V211" s="32"/>
      <c r="W211" s="10"/>
      <c r="X211" s="32"/>
      <c r="Y211" s="10"/>
      <c r="Z211" s="32"/>
      <c r="AA211" s="10"/>
      <c r="AB211" s="32"/>
      <c r="AC211" s="10"/>
      <c r="AD211" s="32"/>
      <c r="AE211" s="10"/>
      <c r="AF211" s="32"/>
      <c r="AG211" s="10"/>
      <c r="AH211" s="32"/>
      <c r="AI211" s="10"/>
      <c r="AJ211" s="32"/>
      <c r="AK211" s="10"/>
      <c r="AL211" s="32"/>
      <c r="AM211" s="10"/>
      <c r="AN211" s="32"/>
      <c r="AO211" s="10"/>
      <c r="AP211" s="32"/>
      <c r="AQ211" s="10"/>
      <c r="AR211" s="32"/>
      <c r="AS211" s="10"/>
      <c r="AT211" s="32"/>
      <c r="AU211" s="10"/>
      <c r="AV211" s="242"/>
      <c r="AW211" s="10"/>
      <c r="AX211" s="32"/>
      <c r="AY211" s="10"/>
      <c r="AZ211" s="242"/>
      <c r="BA211" s="10"/>
      <c r="BB211" s="242"/>
      <c r="BC211" s="10"/>
      <c r="BD211" s="245"/>
      <c r="BE211" s="10"/>
      <c r="BF211" s="242"/>
      <c r="BG211" s="10"/>
      <c r="BH211" s="245"/>
      <c r="BI211" s="10"/>
      <c r="BJ211" s="242"/>
      <c r="BK211" s="10"/>
      <c r="BL211" s="245"/>
      <c r="BM211" s="10"/>
      <c r="BN211" s="245"/>
      <c r="BO211" s="10"/>
      <c r="BP211" s="32"/>
      <c r="BQ211" s="10"/>
      <c r="BR211" s="245"/>
      <c r="BS211" s="10"/>
      <c r="BT211" s="32"/>
      <c r="BU211" s="10"/>
      <c r="BV211" s="245"/>
      <c r="BW211" s="10"/>
      <c r="BX211" s="32"/>
      <c r="BY211" s="10"/>
      <c r="BZ211" s="32"/>
      <c r="CA211" s="10"/>
      <c r="CB211" s="32"/>
      <c r="CC211" s="10"/>
      <c r="CD211" s="32"/>
      <c r="CE211" s="10"/>
      <c r="CF211" s="32"/>
      <c r="CH211" s="41"/>
      <c r="CI211" s="41">
        <f t="shared" si="28"/>
        <v>0</v>
      </c>
      <c r="CJ211">
        <f t="shared" si="29"/>
        <v>0</v>
      </c>
    </row>
    <row r="212" spans="1:90" x14ac:dyDescent="0.25">
      <c r="A212">
        <v>133</v>
      </c>
      <c r="B212" s="6"/>
      <c r="C212" s="10"/>
      <c r="D212" s="32"/>
      <c r="E212" s="10"/>
      <c r="F212" s="32"/>
      <c r="G212" s="10"/>
      <c r="H212" s="32"/>
      <c r="I212" s="10"/>
      <c r="J212" s="32"/>
      <c r="K212" s="10"/>
      <c r="L212" s="32"/>
      <c r="M212" s="10"/>
      <c r="N212" s="32"/>
      <c r="O212" s="10"/>
      <c r="P212" s="32"/>
      <c r="Q212" s="10"/>
      <c r="R212" s="32"/>
      <c r="S212" s="10"/>
      <c r="T212" s="32"/>
      <c r="U212" s="10"/>
      <c r="V212" s="32"/>
      <c r="W212" s="10"/>
      <c r="X212" s="32"/>
      <c r="Y212" s="10"/>
      <c r="Z212" s="32"/>
      <c r="AA212" s="10"/>
      <c r="AB212" s="32"/>
      <c r="AC212" s="10"/>
      <c r="AD212" s="32"/>
      <c r="AE212" s="10"/>
      <c r="AF212" s="32"/>
      <c r="AG212" s="10"/>
      <c r="AH212" s="32"/>
      <c r="AI212" s="10"/>
      <c r="AJ212" s="32"/>
      <c r="AK212" s="10"/>
      <c r="AL212" s="32"/>
      <c r="AM212" s="10"/>
      <c r="AN212" s="32"/>
      <c r="AO212" s="10"/>
      <c r="AP212" s="32"/>
      <c r="AQ212" s="10"/>
      <c r="AR212" s="32"/>
      <c r="AS212" s="10"/>
      <c r="AT212" s="32"/>
      <c r="AU212" s="10"/>
      <c r="AV212" s="242"/>
      <c r="AW212" s="10"/>
      <c r="AX212" s="32"/>
      <c r="AY212" s="10"/>
      <c r="AZ212" s="242"/>
      <c r="BA212" s="10"/>
      <c r="BB212" s="242"/>
      <c r="BC212" s="7"/>
      <c r="BD212" s="247"/>
      <c r="BE212" s="10"/>
      <c r="BF212" s="242"/>
      <c r="BG212" s="7"/>
      <c r="BH212" s="247"/>
      <c r="BI212" s="10"/>
      <c r="BJ212" s="242"/>
      <c r="BK212" s="7"/>
      <c r="BL212" s="247"/>
      <c r="BM212" s="7"/>
      <c r="BN212" s="247"/>
      <c r="BO212" s="7"/>
      <c r="BP212" s="8"/>
      <c r="BQ212" s="7"/>
      <c r="BR212" s="247"/>
      <c r="BS212" s="7"/>
      <c r="BT212" s="8"/>
      <c r="BU212" s="7"/>
      <c r="BV212" s="247"/>
      <c r="BW212" s="7"/>
      <c r="BX212" s="8"/>
      <c r="BY212" s="7"/>
      <c r="BZ212" s="8"/>
      <c r="CA212" s="7"/>
      <c r="CB212" s="8"/>
      <c r="CC212" s="7"/>
      <c r="CD212" s="8"/>
      <c r="CE212" s="7"/>
      <c r="CF212" s="8"/>
      <c r="CH212" s="41"/>
      <c r="CI212" s="41">
        <f t="shared" si="28"/>
        <v>0</v>
      </c>
      <c r="CJ212">
        <f t="shared" si="29"/>
        <v>0</v>
      </c>
    </row>
    <row r="213" spans="1:90" x14ac:dyDescent="0.25">
      <c r="A213">
        <v>134</v>
      </c>
      <c r="B213" s="6"/>
      <c r="C213" s="10"/>
      <c r="D213" s="32"/>
      <c r="E213" s="10"/>
      <c r="F213" s="32"/>
      <c r="G213" s="10"/>
      <c r="H213" s="32"/>
      <c r="I213" s="10"/>
      <c r="J213" s="32"/>
      <c r="K213" s="94"/>
      <c r="L213" s="32"/>
      <c r="M213" s="10"/>
      <c r="N213" s="32"/>
      <c r="O213" s="10"/>
      <c r="P213" s="32"/>
      <c r="Q213" s="10"/>
      <c r="R213" s="32"/>
      <c r="S213" s="10"/>
      <c r="T213" s="32"/>
      <c r="U213" s="10"/>
      <c r="V213" s="32"/>
      <c r="W213" s="10"/>
      <c r="X213" s="32"/>
      <c r="Y213" s="10"/>
      <c r="Z213" s="32"/>
      <c r="AA213" s="10"/>
      <c r="AB213" s="32"/>
      <c r="AC213" s="10"/>
      <c r="AD213" s="32"/>
      <c r="AE213" s="10"/>
      <c r="AF213" s="32"/>
      <c r="AG213" s="10"/>
      <c r="AH213" s="32"/>
      <c r="AI213" s="10"/>
      <c r="AJ213" s="32"/>
      <c r="AK213" s="10"/>
      <c r="AL213" s="32"/>
      <c r="AM213" s="10"/>
      <c r="AN213" s="32"/>
      <c r="AO213" s="10"/>
      <c r="AP213" s="32"/>
      <c r="AQ213" s="10"/>
      <c r="AR213" s="32"/>
      <c r="AS213" s="10"/>
      <c r="AT213" s="32"/>
      <c r="AU213" s="10"/>
      <c r="AV213" s="242"/>
      <c r="AW213" s="10"/>
      <c r="AX213" s="32"/>
      <c r="AY213" s="10"/>
      <c r="AZ213" s="242"/>
      <c r="BA213" s="10"/>
      <c r="BB213" s="242"/>
      <c r="BC213" s="7"/>
      <c r="BD213" s="247"/>
      <c r="BE213" s="10"/>
      <c r="BF213" s="242"/>
      <c r="BG213" s="7"/>
      <c r="BH213" s="247"/>
      <c r="BI213" s="10"/>
      <c r="BJ213" s="242"/>
      <c r="BK213" s="7"/>
      <c r="BL213" s="247"/>
      <c r="BM213" s="7"/>
      <c r="BN213" s="247"/>
      <c r="BO213" s="7"/>
      <c r="BP213" s="8"/>
      <c r="BQ213" s="7"/>
      <c r="BR213" s="247"/>
      <c r="BS213" s="7"/>
      <c r="BT213" s="8"/>
      <c r="BU213" s="7"/>
      <c r="BV213" s="247"/>
      <c r="BW213" s="7"/>
      <c r="BX213" s="8"/>
      <c r="BY213" s="7"/>
      <c r="BZ213" s="8"/>
      <c r="CA213" s="7"/>
      <c r="CB213" s="8"/>
      <c r="CC213" s="7"/>
      <c r="CD213" s="8"/>
      <c r="CE213" s="7"/>
      <c r="CF213" s="8"/>
      <c r="CH213" s="41"/>
      <c r="CI213" s="41">
        <f t="shared" si="28"/>
        <v>0</v>
      </c>
      <c r="CJ213">
        <f t="shared" si="29"/>
        <v>0</v>
      </c>
      <c r="CL213" s="39"/>
    </row>
    <row r="214" spans="1:90" x14ac:dyDescent="0.25">
      <c r="A214">
        <v>135</v>
      </c>
      <c r="B214" s="6"/>
      <c r="C214" s="10"/>
      <c r="D214" s="32"/>
      <c r="E214" s="10"/>
      <c r="F214" s="32"/>
      <c r="G214" s="10"/>
      <c r="H214" s="32"/>
      <c r="I214" s="10"/>
      <c r="J214" s="32"/>
      <c r="K214" s="10"/>
      <c r="L214" s="32"/>
      <c r="M214" s="10"/>
      <c r="N214" s="32"/>
      <c r="O214" s="10"/>
      <c r="P214" s="32"/>
      <c r="Q214" s="10"/>
      <c r="R214" s="32"/>
      <c r="S214" s="10"/>
      <c r="T214" s="32"/>
      <c r="U214" s="10"/>
      <c r="V214" s="32"/>
      <c r="W214" s="10"/>
      <c r="X214" s="32"/>
      <c r="Y214" s="10"/>
      <c r="Z214" s="32"/>
      <c r="AA214" s="10"/>
      <c r="AB214" s="32"/>
      <c r="AC214" s="10"/>
      <c r="AD214" s="32"/>
      <c r="AE214" s="10"/>
      <c r="AF214" s="32"/>
      <c r="AG214" s="10"/>
      <c r="AH214" s="32"/>
      <c r="AI214" s="10"/>
      <c r="AJ214" s="32"/>
      <c r="AK214" s="10"/>
      <c r="AL214" s="32"/>
      <c r="AM214" s="10"/>
      <c r="AN214" s="32"/>
      <c r="AO214" s="10"/>
      <c r="AP214" s="32"/>
      <c r="AQ214" s="10"/>
      <c r="AR214" s="32"/>
      <c r="AS214" s="10"/>
      <c r="AT214" s="32"/>
      <c r="AU214" s="10"/>
      <c r="AV214" s="242"/>
      <c r="AW214" s="10"/>
      <c r="AX214" s="32"/>
      <c r="AY214" s="10"/>
      <c r="AZ214" s="242"/>
      <c r="BA214" s="10"/>
      <c r="BB214" s="242"/>
      <c r="BC214" s="7"/>
      <c r="BD214" s="247"/>
      <c r="BE214" s="10"/>
      <c r="BF214" s="242"/>
      <c r="BG214" s="7"/>
      <c r="BH214" s="247"/>
      <c r="BI214" s="10"/>
      <c r="BJ214" s="242"/>
      <c r="BK214" s="7"/>
      <c r="BL214" s="247"/>
      <c r="BM214" s="7"/>
      <c r="BN214" s="247"/>
      <c r="BO214" s="7"/>
      <c r="BP214" s="8"/>
      <c r="BQ214" s="7"/>
      <c r="BR214" s="247"/>
      <c r="BS214" s="7"/>
      <c r="BT214" s="8"/>
      <c r="BU214" s="7"/>
      <c r="BV214" s="247"/>
      <c r="BW214" s="7"/>
      <c r="BX214" s="8"/>
      <c r="BY214" s="7"/>
      <c r="BZ214" s="8"/>
      <c r="CA214" s="7"/>
      <c r="CB214" s="8"/>
      <c r="CC214" s="7"/>
      <c r="CD214" s="8"/>
      <c r="CE214" s="7"/>
      <c r="CF214" s="8"/>
      <c r="CH214" s="41"/>
      <c r="CI214" s="41">
        <f t="shared" si="28"/>
        <v>0</v>
      </c>
      <c r="CJ214">
        <f t="shared" si="29"/>
        <v>0</v>
      </c>
    </row>
    <row r="215" spans="1:90" x14ac:dyDescent="0.25">
      <c r="A215">
        <v>136</v>
      </c>
      <c r="B215" s="6"/>
      <c r="C215" s="10"/>
      <c r="D215" s="32"/>
      <c r="E215" s="10"/>
      <c r="F215" s="32"/>
      <c r="G215" s="10"/>
      <c r="H215" s="32"/>
      <c r="I215" s="10"/>
      <c r="J215" s="32"/>
      <c r="K215" s="10"/>
      <c r="L215" s="32"/>
      <c r="M215" s="10"/>
      <c r="N215" s="32"/>
      <c r="O215" s="10"/>
      <c r="P215" s="32"/>
      <c r="Q215" s="10"/>
      <c r="R215" s="32"/>
      <c r="S215" s="10"/>
      <c r="T215" s="32"/>
      <c r="U215" s="10"/>
      <c r="V215" s="32"/>
      <c r="W215" s="10"/>
      <c r="X215" s="32"/>
      <c r="Y215" s="10"/>
      <c r="Z215" s="32"/>
      <c r="AA215" s="10"/>
      <c r="AB215" s="32"/>
      <c r="AC215" s="10"/>
      <c r="AD215" s="32"/>
      <c r="AE215" s="10"/>
      <c r="AF215" s="32"/>
      <c r="AG215" s="10"/>
      <c r="AH215" s="32"/>
      <c r="AI215" s="10"/>
      <c r="AJ215" s="32"/>
      <c r="AK215" s="10"/>
      <c r="AL215" s="32"/>
      <c r="AM215" s="10"/>
      <c r="AN215" s="32"/>
      <c r="AO215" s="10"/>
      <c r="AP215" s="32"/>
      <c r="AQ215" s="10"/>
      <c r="AR215" s="32"/>
      <c r="AS215" s="10"/>
      <c r="AT215" s="32"/>
      <c r="AU215" s="10"/>
      <c r="AV215" s="242"/>
      <c r="AW215" s="10"/>
      <c r="AX215" s="32"/>
      <c r="AY215" s="10"/>
      <c r="AZ215" s="242"/>
      <c r="BA215" s="10"/>
      <c r="BB215" s="242"/>
      <c r="BC215" s="7"/>
      <c r="BD215" s="247"/>
      <c r="BE215" s="10"/>
      <c r="BF215" s="242"/>
      <c r="BG215" s="7"/>
      <c r="BH215" s="247"/>
      <c r="BI215" s="10"/>
      <c r="BJ215" s="242"/>
      <c r="BK215" s="7"/>
      <c r="BL215" s="247"/>
      <c r="BM215" s="7"/>
      <c r="BN215" s="247"/>
      <c r="BO215" s="7"/>
      <c r="BP215" s="8"/>
      <c r="BQ215" s="7"/>
      <c r="BR215" s="247"/>
      <c r="BS215" s="7"/>
      <c r="BT215" s="8"/>
      <c r="BU215" s="7"/>
      <c r="BV215" s="247"/>
      <c r="BW215" s="7"/>
      <c r="BX215" s="8"/>
      <c r="BY215" s="7"/>
      <c r="BZ215" s="8"/>
      <c r="CA215" s="7"/>
      <c r="CB215" s="8"/>
      <c r="CC215" s="7"/>
      <c r="CD215" s="8"/>
      <c r="CE215" s="7"/>
      <c r="CF215" s="8"/>
      <c r="CH215" s="41"/>
      <c r="CI215" s="41">
        <f t="shared" ref="CI215:CI278" si="30">+AK215+AG215+AA215+Y215+U215+S215+Q215+O215+M215+I215+G215+E215+C215+AI215+K215+CE215+CL215+AC215+AE215+AM215+AS215+AU215+BC215+BS215+BQ215+BG215+BE215+BA215+AY215+AW215+AQ215+AO215+BI215+BM215+BK215+BO215+BU215+CA215+BW215+BY215+W215</f>
        <v>0</v>
      </c>
      <c r="CJ215">
        <f t="shared" si="29"/>
        <v>0</v>
      </c>
    </row>
    <row r="216" spans="1:90" x14ac:dyDescent="0.25">
      <c r="A216">
        <v>137</v>
      </c>
      <c r="B216" s="6"/>
      <c r="C216" s="10"/>
      <c r="D216" s="32"/>
      <c r="E216" s="10"/>
      <c r="F216" s="32"/>
      <c r="G216" s="10"/>
      <c r="H216" s="32"/>
      <c r="I216" s="10"/>
      <c r="J216" s="32"/>
      <c r="K216" s="94"/>
      <c r="L216" s="32"/>
      <c r="M216" s="10"/>
      <c r="N216" s="32"/>
      <c r="O216" s="10"/>
      <c r="P216" s="32"/>
      <c r="Q216" s="10"/>
      <c r="R216" s="32"/>
      <c r="S216" s="10"/>
      <c r="T216" s="32"/>
      <c r="U216" s="10"/>
      <c r="V216" s="32"/>
      <c r="W216" s="10"/>
      <c r="X216" s="32"/>
      <c r="Y216" s="10"/>
      <c r="Z216" s="32"/>
      <c r="AA216" s="10"/>
      <c r="AB216" s="32"/>
      <c r="AC216" s="10"/>
      <c r="AD216" s="32"/>
      <c r="AE216" s="10"/>
      <c r="AF216" s="32"/>
      <c r="AG216" s="10"/>
      <c r="AH216" s="32"/>
      <c r="AI216" s="10"/>
      <c r="AJ216" s="32"/>
      <c r="AK216" s="10"/>
      <c r="AL216" s="32"/>
      <c r="AM216" s="10"/>
      <c r="AN216" s="32"/>
      <c r="AO216" s="10"/>
      <c r="AP216" s="32"/>
      <c r="AQ216" s="10"/>
      <c r="AR216" s="32"/>
      <c r="AS216" s="10"/>
      <c r="AT216" s="32"/>
      <c r="AU216" s="10"/>
      <c r="AV216" s="242"/>
      <c r="AW216" s="10"/>
      <c r="AX216" s="32"/>
      <c r="AY216" s="10"/>
      <c r="AZ216" s="242"/>
      <c r="BA216" s="10"/>
      <c r="BB216" s="242"/>
      <c r="BC216" s="7"/>
      <c r="BD216" s="247"/>
      <c r="BE216" s="10"/>
      <c r="BF216" s="242"/>
      <c r="BG216" s="7"/>
      <c r="BH216" s="247"/>
      <c r="BI216" s="10"/>
      <c r="BJ216" s="242"/>
      <c r="BK216" s="7"/>
      <c r="BL216" s="247"/>
      <c r="BM216" s="7"/>
      <c r="BN216" s="247"/>
      <c r="BO216" s="7"/>
      <c r="BP216" s="8"/>
      <c r="BQ216" s="7"/>
      <c r="BR216" s="247"/>
      <c r="BS216" s="7"/>
      <c r="BT216" s="8"/>
      <c r="BU216" s="7"/>
      <c r="BV216" s="247"/>
      <c r="BW216" s="7"/>
      <c r="BX216" s="8"/>
      <c r="BY216" s="7"/>
      <c r="BZ216" s="8"/>
      <c r="CA216" s="7"/>
      <c r="CB216" s="8"/>
      <c r="CC216" s="7"/>
      <c r="CD216" s="8"/>
      <c r="CE216" s="7"/>
      <c r="CF216" s="8"/>
      <c r="CH216" s="41"/>
      <c r="CI216" s="41">
        <f t="shared" si="30"/>
        <v>0</v>
      </c>
      <c r="CJ216">
        <f t="shared" si="29"/>
        <v>0</v>
      </c>
      <c r="CL216" s="39"/>
    </row>
    <row r="217" spans="1:90" x14ac:dyDescent="0.25">
      <c r="A217">
        <v>138</v>
      </c>
      <c r="B217" s="6"/>
      <c r="C217" s="10"/>
      <c r="D217" s="32"/>
      <c r="E217" s="10"/>
      <c r="F217" s="32"/>
      <c r="G217" s="10"/>
      <c r="H217" s="32"/>
      <c r="I217" s="10"/>
      <c r="J217" s="32"/>
      <c r="K217" s="10"/>
      <c r="L217" s="32"/>
      <c r="M217" s="10"/>
      <c r="N217" s="32"/>
      <c r="O217" s="10"/>
      <c r="P217" s="32"/>
      <c r="Q217" s="10"/>
      <c r="R217" s="32"/>
      <c r="S217" s="10"/>
      <c r="T217" s="32"/>
      <c r="U217" s="10"/>
      <c r="V217" s="32"/>
      <c r="W217" s="10"/>
      <c r="X217" s="32"/>
      <c r="Y217" s="10"/>
      <c r="Z217" s="32"/>
      <c r="AA217" s="10"/>
      <c r="AB217" s="32"/>
      <c r="AC217" s="10"/>
      <c r="AD217" s="32"/>
      <c r="AE217" s="10"/>
      <c r="AF217" s="32"/>
      <c r="AG217" s="10"/>
      <c r="AH217" s="32"/>
      <c r="AI217" s="10"/>
      <c r="AJ217" s="32"/>
      <c r="AK217" s="10"/>
      <c r="AL217" s="32"/>
      <c r="AM217" s="10"/>
      <c r="AN217" s="32"/>
      <c r="AO217" s="10"/>
      <c r="AP217" s="32"/>
      <c r="AQ217" s="10"/>
      <c r="AR217" s="32"/>
      <c r="AS217" s="10"/>
      <c r="AT217" s="32"/>
      <c r="AU217" s="10"/>
      <c r="AV217" s="242"/>
      <c r="AW217" s="10"/>
      <c r="AX217" s="32"/>
      <c r="AY217" s="10"/>
      <c r="AZ217" s="242"/>
      <c r="BA217" s="10"/>
      <c r="BB217" s="242"/>
      <c r="BC217" s="7"/>
      <c r="BD217" s="247"/>
      <c r="BE217" s="10"/>
      <c r="BF217" s="242"/>
      <c r="BG217" s="7"/>
      <c r="BH217" s="247"/>
      <c r="BI217" s="10"/>
      <c r="BJ217" s="242"/>
      <c r="BK217" s="7"/>
      <c r="BL217" s="247"/>
      <c r="BM217" s="7"/>
      <c r="BN217" s="247"/>
      <c r="BO217" s="7"/>
      <c r="BP217" s="8"/>
      <c r="BQ217" s="7"/>
      <c r="BR217" s="247"/>
      <c r="BS217" s="7"/>
      <c r="BT217" s="8"/>
      <c r="BU217" s="7"/>
      <c r="BV217" s="247"/>
      <c r="BW217" s="7"/>
      <c r="BX217" s="8"/>
      <c r="BY217" s="7"/>
      <c r="BZ217" s="8"/>
      <c r="CA217" s="7"/>
      <c r="CB217" s="8"/>
      <c r="CC217" s="7"/>
      <c r="CD217" s="8"/>
      <c r="CE217" s="7"/>
      <c r="CF217" s="8"/>
      <c r="CH217" s="41"/>
      <c r="CI217" s="41">
        <f t="shared" si="30"/>
        <v>0</v>
      </c>
      <c r="CJ217">
        <f t="shared" si="29"/>
        <v>0</v>
      </c>
    </row>
    <row r="218" spans="1:90" x14ac:dyDescent="0.25">
      <c r="A218">
        <v>139</v>
      </c>
      <c r="B218" s="6"/>
      <c r="C218" s="10"/>
      <c r="D218" s="32"/>
      <c r="E218" s="10"/>
      <c r="F218" s="32"/>
      <c r="G218" s="10"/>
      <c r="H218" s="32"/>
      <c r="I218" s="10"/>
      <c r="J218" s="32"/>
      <c r="K218" s="10"/>
      <c r="L218" s="32"/>
      <c r="M218" s="10"/>
      <c r="N218" s="32"/>
      <c r="O218" s="10"/>
      <c r="P218" s="32"/>
      <c r="Q218" s="10"/>
      <c r="R218" s="32"/>
      <c r="S218" s="10"/>
      <c r="T218" s="32"/>
      <c r="U218" s="10"/>
      <c r="V218" s="32"/>
      <c r="W218" s="10"/>
      <c r="X218" s="32"/>
      <c r="Y218" s="10"/>
      <c r="Z218" s="32"/>
      <c r="AA218" s="10"/>
      <c r="AB218" s="32"/>
      <c r="AC218" s="10"/>
      <c r="AD218" s="32"/>
      <c r="AE218" s="10"/>
      <c r="AF218" s="32"/>
      <c r="AG218" s="10"/>
      <c r="AH218" s="32"/>
      <c r="AI218" s="10"/>
      <c r="AJ218" s="32"/>
      <c r="AK218" s="10"/>
      <c r="AL218" s="32"/>
      <c r="AM218" s="10"/>
      <c r="AN218" s="32"/>
      <c r="AO218" s="10"/>
      <c r="AP218" s="32"/>
      <c r="AQ218" s="10"/>
      <c r="AR218" s="32"/>
      <c r="AS218" s="10"/>
      <c r="AT218" s="32"/>
      <c r="AU218" s="10"/>
      <c r="AV218" s="242"/>
      <c r="AW218" s="10"/>
      <c r="AX218" s="32"/>
      <c r="AY218" s="10"/>
      <c r="AZ218" s="242"/>
      <c r="BA218" s="10"/>
      <c r="BB218" s="242"/>
      <c r="BC218" s="7"/>
      <c r="BD218" s="247"/>
      <c r="BE218" s="10"/>
      <c r="BF218" s="242"/>
      <c r="BG218" s="7"/>
      <c r="BH218" s="247"/>
      <c r="BI218" s="10"/>
      <c r="BJ218" s="242"/>
      <c r="BK218" s="7"/>
      <c r="BL218" s="247"/>
      <c r="BM218" s="7"/>
      <c r="BN218" s="247"/>
      <c r="BO218" s="7"/>
      <c r="BP218" s="8"/>
      <c r="BQ218" s="7"/>
      <c r="BR218" s="247"/>
      <c r="BS218" s="7"/>
      <c r="BT218" s="8"/>
      <c r="BU218" s="7"/>
      <c r="BV218" s="247"/>
      <c r="BW218" s="7"/>
      <c r="BX218" s="8"/>
      <c r="BY218" s="7"/>
      <c r="BZ218" s="8"/>
      <c r="CA218" s="7"/>
      <c r="CB218" s="8"/>
      <c r="CC218" s="7"/>
      <c r="CD218" s="8"/>
      <c r="CE218" s="7"/>
      <c r="CF218" s="8"/>
      <c r="CH218" s="41"/>
      <c r="CI218" s="41">
        <f t="shared" si="30"/>
        <v>0</v>
      </c>
      <c r="CJ218">
        <f t="shared" si="29"/>
        <v>0</v>
      </c>
    </row>
    <row r="219" spans="1:90" x14ac:dyDescent="0.25">
      <c r="A219">
        <v>140</v>
      </c>
      <c r="B219" s="6"/>
      <c r="C219" s="10"/>
      <c r="D219" s="32"/>
      <c r="E219" s="10"/>
      <c r="F219" s="32"/>
      <c r="G219" s="10"/>
      <c r="H219" s="32"/>
      <c r="I219" s="10"/>
      <c r="J219" s="32"/>
      <c r="K219" s="10"/>
      <c r="L219" s="32"/>
      <c r="M219" s="10"/>
      <c r="N219" s="32"/>
      <c r="O219" s="10"/>
      <c r="P219" s="32"/>
      <c r="Q219" s="10"/>
      <c r="R219" s="32"/>
      <c r="S219" s="10"/>
      <c r="T219" s="32"/>
      <c r="U219" s="10"/>
      <c r="V219" s="32"/>
      <c r="W219" s="10"/>
      <c r="X219" s="32"/>
      <c r="Y219" s="10"/>
      <c r="Z219" s="32"/>
      <c r="AA219" s="10"/>
      <c r="AB219" s="32"/>
      <c r="AC219" s="10"/>
      <c r="AD219" s="32"/>
      <c r="AE219" s="10"/>
      <c r="AF219" s="32"/>
      <c r="AG219" s="10"/>
      <c r="AH219" s="32"/>
      <c r="AI219" s="10"/>
      <c r="AJ219" s="32"/>
      <c r="AK219" s="10"/>
      <c r="AL219" s="32"/>
      <c r="AM219" s="10"/>
      <c r="AN219" s="32"/>
      <c r="AO219" s="10"/>
      <c r="AP219" s="32"/>
      <c r="AQ219" s="10"/>
      <c r="AR219" s="32"/>
      <c r="AS219" s="10"/>
      <c r="AT219" s="32"/>
      <c r="AU219" s="10"/>
      <c r="AV219" s="242"/>
      <c r="AW219" s="10"/>
      <c r="AX219" s="32"/>
      <c r="AY219" s="10"/>
      <c r="AZ219" s="242"/>
      <c r="BA219" s="10"/>
      <c r="BB219" s="242"/>
      <c r="BC219" s="7"/>
      <c r="BD219" s="247"/>
      <c r="BE219" s="10"/>
      <c r="BF219" s="242"/>
      <c r="BG219" s="7"/>
      <c r="BH219" s="247"/>
      <c r="BI219" s="10"/>
      <c r="BJ219" s="242"/>
      <c r="BK219" s="7"/>
      <c r="BL219" s="247"/>
      <c r="BM219" s="7"/>
      <c r="BN219" s="247"/>
      <c r="BO219" s="7"/>
      <c r="BP219" s="8"/>
      <c r="BQ219" s="7"/>
      <c r="BR219" s="247"/>
      <c r="BS219" s="7"/>
      <c r="BT219" s="8"/>
      <c r="BU219" s="7"/>
      <c r="BV219" s="247"/>
      <c r="BW219" s="7"/>
      <c r="BX219" s="8"/>
      <c r="BY219" s="7"/>
      <c r="BZ219" s="8"/>
      <c r="CA219" s="7"/>
      <c r="CB219" s="8"/>
      <c r="CC219" s="7"/>
      <c r="CD219" s="8"/>
      <c r="CE219" s="7"/>
      <c r="CF219" s="8"/>
      <c r="CG219" s="28"/>
      <c r="CH219" s="41"/>
      <c r="CI219" s="41">
        <f t="shared" si="30"/>
        <v>0</v>
      </c>
      <c r="CJ219">
        <f t="shared" si="29"/>
        <v>0</v>
      </c>
    </row>
    <row r="220" spans="1:90" x14ac:dyDescent="0.25">
      <c r="A220">
        <v>141</v>
      </c>
      <c r="B220" s="6"/>
      <c r="C220" s="10"/>
      <c r="D220" s="32"/>
      <c r="E220" s="10"/>
      <c r="F220" s="32"/>
      <c r="G220" s="10"/>
      <c r="H220" s="32"/>
      <c r="I220" s="10"/>
      <c r="J220" s="32"/>
      <c r="K220" s="10"/>
      <c r="L220" s="32"/>
      <c r="M220" s="10"/>
      <c r="N220" s="32"/>
      <c r="O220" s="10"/>
      <c r="P220" s="32"/>
      <c r="Q220" s="10"/>
      <c r="R220" s="32"/>
      <c r="S220" s="10"/>
      <c r="T220" s="32"/>
      <c r="U220" s="10"/>
      <c r="V220" s="32"/>
      <c r="W220" s="10"/>
      <c r="X220" s="32"/>
      <c r="Y220" s="10"/>
      <c r="Z220" s="32"/>
      <c r="AA220" s="10"/>
      <c r="AB220" s="32"/>
      <c r="AC220" s="10"/>
      <c r="AD220" s="32"/>
      <c r="AE220" s="10"/>
      <c r="AF220" s="32"/>
      <c r="AG220" s="10"/>
      <c r="AH220" s="32"/>
      <c r="AI220" s="10"/>
      <c r="AJ220" s="32"/>
      <c r="AK220" s="10"/>
      <c r="AL220" s="32"/>
      <c r="AM220" s="10"/>
      <c r="AN220" s="32"/>
      <c r="AO220" s="10"/>
      <c r="AP220" s="32"/>
      <c r="AQ220" s="10"/>
      <c r="AR220" s="32"/>
      <c r="AS220" s="10"/>
      <c r="AT220" s="32"/>
      <c r="AU220" s="10"/>
      <c r="AV220" s="242"/>
      <c r="AW220" s="10"/>
      <c r="AX220" s="32"/>
      <c r="AY220" s="10"/>
      <c r="AZ220" s="242"/>
      <c r="BA220" s="10"/>
      <c r="BB220" s="242"/>
      <c r="BC220" s="7"/>
      <c r="BD220" s="247"/>
      <c r="BE220" s="10"/>
      <c r="BF220" s="242"/>
      <c r="BG220" s="7"/>
      <c r="BH220" s="247"/>
      <c r="BI220" s="10"/>
      <c r="BJ220" s="242"/>
      <c r="BK220" s="7"/>
      <c r="BL220" s="247"/>
      <c r="BM220" s="7"/>
      <c r="BN220" s="247"/>
      <c r="BO220" s="7"/>
      <c r="BP220" s="8"/>
      <c r="BQ220" s="7"/>
      <c r="BR220" s="247"/>
      <c r="BS220" s="7"/>
      <c r="BT220" s="8"/>
      <c r="BU220" s="7"/>
      <c r="BV220" s="247"/>
      <c r="BW220" s="7"/>
      <c r="BX220" s="8"/>
      <c r="BY220" s="7"/>
      <c r="BZ220" s="8"/>
      <c r="CA220" s="7"/>
      <c r="CB220" s="8"/>
      <c r="CC220" s="7"/>
      <c r="CD220" s="8"/>
      <c r="CE220" s="7"/>
      <c r="CF220" s="8"/>
      <c r="CG220" s="28"/>
      <c r="CH220" s="41"/>
      <c r="CI220" s="41">
        <f t="shared" si="30"/>
        <v>0</v>
      </c>
      <c r="CJ220">
        <f t="shared" si="29"/>
        <v>0</v>
      </c>
    </row>
    <row r="221" spans="1:90" x14ac:dyDescent="0.25">
      <c r="A221">
        <v>142</v>
      </c>
      <c r="B221" s="6"/>
      <c r="C221" s="10"/>
      <c r="D221" s="32"/>
      <c r="E221" s="10"/>
      <c r="F221" s="32"/>
      <c r="G221" s="10"/>
      <c r="H221" s="32"/>
      <c r="I221" s="10"/>
      <c r="J221" s="32"/>
      <c r="K221" s="10"/>
      <c r="L221" s="32"/>
      <c r="M221" s="10"/>
      <c r="N221" s="32"/>
      <c r="O221" s="10"/>
      <c r="P221" s="32"/>
      <c r="Q221" s="10"/>
      <c r="R221" s="32"/>
      <c r="S221" s="10"/>
      <c r="T221" s="32"/>
      <c r="U221" s="10"/>
      <c r="V221" s="32"/>
      <c r="W221" s="10"/>
      <c r="X221" s="32"/>
      <c r="Y221" s="10"/>
      <c r="Z221" s="32"/>
      <c r="AA221" s="10"/>
      <c r="AB221" s="32"/>
      <c r="AC221" s="10"/>
      <c r="AD221" s="32"/>
      <c r="AE221" s="10"/>
      <c r="AF221" s="32"/>
      <c r="AG221" s="10"/>
      <c r="AH221" s="32"/>
      <c r="AI221" s="10"/>
      <c r="AJ221" s="32"/>
      <c r="AK221" s="10"/>
      <c r="AL221" s="32"/>
      <c r="AM221" s="10"/>
      <c r="AN221" s="32"/>
      <c r="AO221" s="10"/>
      <c r="AP221" s="32"/>
      <c r="AQ221" s="10"/>
      <c r="AR221" s="32"/>
      <c r="AS221" s="10"/>
      <c r="AT221" s="32"/>
      <c r="AU221" s="10"/>
      <c r="AV221" s="242"/>
      <c r="AW221" s="10"/>
      <c r="AX221" s="32"/>
      <c r="AY221" s="10"/>
      <c r="AZ221" s="242"/>
      <c r="BA221" s="10"/>
      <c r="BB221" s="242"/>
      <c r="BC221" s="7"/>
      <c r="BD221" s="247"/>
      <c r="BE221" s="10"/>
      <c r="BF221" s="242"/>
      <c r="BG221" s="7"/>
      <c r="BH221" s="247"/>
      <c r="BI221" s="10"/>
      <c r="BJ221" s="242"/>
      <c r="BK221" s="7"/>
      <c r="BL221" s="247"/>
      <c r="BM221" s="7"/>
      <c r="BN221" s="247"/>
      <c r="BO221" s="7"/>
      <c r="BP221" s="8"/>
      <c r="BQ221" s="7"/>
      <c r="BR221" s="247"/>
      <c r="BS221" s="7"/>
      <c r="BT221" s="8"/>
      <c r="BU221" s="7"/>
      <c r="BV221" s="247"/>
      <c r="BW221" s="7"/>
      <c r="BX221" s="8"/>
      <c r="BY221" s="7"/>
      <c r="BZ221" s="8"/>
      <c r="CA221" s="7"/>
      <c r="CB221" s="8"/>
      <c r="CC221" s="7"/>
      <c r="CD221" s="8"/>
      <c r="CE221" s="7"/>
      <c r="CF221" s="8"/>
      <c r="CG221" s="28"/>
      <c r="CH221" s="41"/>
      <c r="CI221" s="41">
        <f t="shared" si="30"/>
        <v>0</v>
      </c>
      <c r="CJ221">
        <f t="shared" si="29"/>
        <v>0</v>
      </c>
    </row>
    <row r="222" spans="1:90" x14ac:dyDescent="0.25">
      <c r="A222">
        <v>143</v>
      </c>
      <c r="B222" s="6"/>
      <c r="C222" s="10"/>
      <c r="D222" s="32"/>
      <c r="E222" s="10"/>
      <c r="F222" s="32"/>
      <c r="G222" s="10"/>
      <c r="H222" s="32"/>
      <c r="I222" s="10"/>
      <c r="J222" s="32"/>
      <c r="K222" s="94"/>
      <c r="L222" s="32"/>
      <c r="M222" s="10"/>
      <c r="N222" s="32"/>
      <c r="O222" s="10"/>
      <c r="P222" s="32"/>
      <c r="Q222" s="10"/>
      <c r="R222" s="32"/>
      <c r="S222" s="10"/>
      <c r="T222" s="32"/>
      <c r="U222" s="10"/>
      <c r="V222" s="32"/>
      <c r="W222" s="10"/>
      <c r="X222" s="32"/>
      <c r="Y222" s="10"/>
      <c r="Z222" s="32"/>
      <c r="AA222" s="10"/>
      <c r="AB222" s="32"/>
      <c r="AC222" s="10"/>
      <c r="AD222" s="32"/>
      <c r="AE222" s="10"/>
      <c r="AF222" s="32"/>
      <c r="AG222" s="10"/>
      <c r="AH222" s="32"/>
      <c r="AI222" s="10"/>
      <c r="AJ222" s="32"/>
      <c r="AK222" s="10"/>
      <c r="AL222" s="32"/>
      <c r="AM222" s="10"/>
      <c r="AN222" s="32"/>
      <c r="AO222" s="10"/>
      <c r="AP222" s="32"/>
      <c r="AQ222" s="10"/>
      <c r="AR222" s="32"/>
      <c r="AS222" s="10"/>
      <c r="AT222" s="32"/>
      <c r="AU222" s="10"/>
      <c r="AV222" s="242"/>
      <c r="AW222" s="10"/>
      <c r="AX222" s="32"/>
      <c r="AY222" s="10"/>
      <c r="AZ222" s="242"/>
      <c r="BA222" s="10"/>
      <c r="BB222" s="242"/>
      <c r="BC222" s="7"/>
      <c r="BD222" s="247"/>
      <c r="BE222" s="10"/>
      <c r="BF222" s="242"/>
      <c r="BG222" s="7"/>
      <c r="BH222" s="247"/>
      <c r="BI222" s="10"/>
      <c r="BJ222" s="242"/>
      <c r="BK222" s="7"/>
      <c r="BL222" s="247"/>
      <c r="BM222" s="7"/>
      <c r="BN222" s="247"/>
      <c r="BO222" s="7"/>
      <c r="BP222" s="8"/>
      <c r="BQ222" s="7"/>
      <c r="BR222" s="247"/>
      <c r="BS222" s="7"/>
      <c r="BT222" s="8"/>
      <c r="BU222" s="7"/>
      <c r="BV222" s="247"/>
      <c r="BW222" s="7"/>
      <c r="BX222" s="8"/>
      <c r="BY222" s="7"/>
      <c r="BZ222" s="8"/>
      <c r="CA222" s="7"/>
      <c r="CB222" s="8"/>
      <c r="CC222" s="7"/>
      <c r="CD222" s="8"/>
      <c r="CE222" s="7"/>
      <c r="CF222" s="8"/>
      <c r="CH222" s="41"/>
      <c r="CI222" s="41">
        <f t="shared" si="30"/>
        <v>0</v>
      </c>
      <c r="CJ222">
        <f t="shared" si="29"/>
        <v>0</v>
      </c>
      <c r="CL222" s="39"/>
    </row>
    <row r="223" spans="1:90" x14ac:dyDescent="0.25">
      <c r="A223">
        <v>144</v>
      </c>
      <c r="B223" s="6"/>
      <c r="C223" s="10"/>
      <c r="D223" s="32"/>
      <c r="E223" s="10"/>
      <c r="F223" s="32"/>
      <c r="G223" s="10"/>
      <c r="H223" s="32"/>
      <c r="I223" s="10"/>
      <c r="J223" s="32"/>
      <c r="K223" s="10"/>
      <c r="L223" s="32"/>
      <c r="M223" s="10"/>
      <c r="N223" s="32"/>
      <c r="O223" s="10"/>
      <c r="P223" s="32"/>
      <c r="Q223" s="10"/>
      <c r="R223" s="32"/>
      <c r="S223" s="10"/>
      <c r="T223" s="32"/>
      <c r="U223" s="10"/>
      <c r="V223" s="32"/>
      <c r="W223" s="10"/>
      <c r="X223" s="32"/>
      <c r="Y223" s="10"/>
      <c r="Z223" s="32"/>
      <c r="AA223" s="10"/>
      <c r="AB223" s="32"/>
      <c r="AC223" s="10"/>
      <c r="AD223" s="32"/>
      <c r="AE223" s="10"/>
      <c r="AF223" s="32"/>
      <c r="AG223" s="10"/>
      <c r="AH223" s="32"/>
      <c r="AI223" s="10"/>
      <c r="AJ223" s="32"/>
      <c r="AK223" s="10"/>
      <c r="AL223" s="32"/>
      <c r="AM223" s="10"/>
      <c r="AN223" s="32"/>
      <c r="AO223" s="10"/>
      <c r="AP223" s="32"/>
      <c r="AQ223" s="10"/>
      <c r="AR223" s="32"/>
      <c r="AS223" s="10"/>
      <c r="AT223" s="32"/>
      <c r="AU223" s="10"/>
      <c r="AV223" s="242"/>
      <c r="AW223" s="10"/>
      <c r="AX223" s="32"/>
      <c r="AY223" s="10"/>
      <c r="AZ223" s="242"/>
      <c r="BA223" s="10"/>
      <c r="BB223" s="242"/>
      <c r="BC223" s="7"/>
      <c r="BD223" s="247"/>
      <c r="BE223" s="10"/>
      <c r="BF223" s="242"/>
      <c r="BG223" s="7"/>
      <c r="BH223" s="247"/>
      <c r="BI223" s="10"/>
      <c r="BJ223" s="242"/>
      <c r="BK223" s="7"/>
      <c r="BL223" s="247"/>
      <c r="BM223" s="7"/>
      <c r="BN223" s="247"/>
      <c r="BO223" s="7"/>
      <c r="BP223" s="8"/>
      <c r="BQ223" s="7"/>
      <c r="BR223" s="247"/>
      <c r="BS223" s="7"/>
      <c r="BT223" s="8"/>
      <c r="BU223" s="7"/>
      <c r="BV223" s="247"/>
      <c r="BW223" s="7"/>
      <c r="BX223" s="8"/>
      <c r="BY223" s="7"/>
      <c r="BZ223" s="8"/>
      <c r="CA223" s="7"/>
      <c r="CB223" s="8"/>
      <c r="CC223" s="7"/>
      <c r="CD223" s="8"/>
      <c r="CE223" s="7"/>
      <c r="CF223" s="8"/>
      <c r="CH223" s="41"/>
      <c r="CI223" s="41">
        <f t="shared" si="30"/>
        <v>0</v>
      </c>
      <c r="CJ223">
        <f t="shared" si="29"/>
        <v>0</v>
      </c>
    </row>
    <row r="224" spans="1:90" x14ac:dyDescent="0.25">
      <c r="A224">
        <v>145</v>
      </c>
      <c r="B224" s="6"/>
      <c r="C224" s="10"/>
      <c r="D224" s="32"/>
      <c r="E224" s="10"/>
      <c r="F224" s="32"/>
      <c r="G224" s="10"/>
      <c r="H224" s="32"/>
      <c r="I224" s="10"/>
      <c r="J224" s="32"/>
      <c r="K224" s="10"/>
      <c r="L224" s="32"/>
      <c r="M224" s="10"/>
      <c r="N224" s="32"/>
      <c r="O224" s="10"/>
      <c r="P224" s="32"/>
      <c r="Q224" s="10"/>
      <c r="R224" s="32"/>
      <c r="S224" s="10"/>
      <c r="T224" s="32"/>
      <c r="U224" s="10"/>
      <c r="V224" s="32"/>
      <c r="W224" s="10"/>
      <c r="X224" s="32"/>
      <c r="Y224" s="10"/>
      <c r="Z224" s="32"/>
      <c r="AA224" s="10"/>
      <c r="AB224" s="32"/>
      <c r="AC224" s="10"/>
      <c r="AD224" s="32"/>
      <c r="AE224" s="10"/>
      <c r="AF224" s="32"/>
      <c r="AG224" s="10"/>
      <c r="AH224" s="32"/>
      <c r="AI224" s="10"/>
      <c r="AJ224" s="32"/>
      <c r="AK224" s="10"/>
      <c r="AL224" s="32"/>
      <c r="AM224" s="10"/>
      <c r="AN224" s="32"/>
      <c r="AO224" s="10"/>
      <c r="AP224" s="32"/>
      <c r="AQ224" s="10"/>
      <c r="AR224" s="32"/>
      <c r="AS224" s="10"/>
      <c r="AT224" s="32"/>
      <c r="AU224" s="10"/>
      <c r="AV224" s="242"/>
      <c r="AW224" s="10"/>
      <c r="AX224" s="32"/>
      <c r="AY224" s="10"/>
      <c r="AZ224" s="242"/>
      <c r="BA224" s="10"/>
      <c r="BB224" s="242"/>
      <c r="BC224" s="7"/>
      <c r="BD224" s="247"/>
      <c r="BE224" s="10"/>
      <c r="BF224" s="242"/>
      <c r="BG224" s="7"/>
      <c r="BH224" s="247"/>
      <c r="BI224" s="10"/>
      <c r="BJ224" s="242"/>
      <c r="BK224" s="7"/>
      <c r="BL224" s="247"/>
      <c r="BM224" s="7"/>
      <c r="BN224" s="247"/>
      <c r="BO224" s="7"/>
      <c r="BP224" s="8"/>
      <c r="BQ224" s="7"/>
      <c r="BR224" s="247"/>
      <c r="BS224" s="7"/>
      <c r="BT224" s="8"/>
      <c r="BU224" s="7"/>
      <c r="BV224" s="247"/>
      <c r="BW224" s="7"/>
      <c r="BX224" s="8"/>
      <c r="BY224" s="7"/>
      <c r="BZ224" s="8"/>
      <c r="CA224" s="7"/>
      <c r="CB224" s="8"/>
      <c r="CC224" s="7"/>
      <c r="CD224" s="8"/>
      <c r="CE224" s="7"/>
      <c r="CF224" s="8"/>
      <c r="CH224" s="41"/>
      <c r="CI224" s="41">
        <f t="shared" si="30"/>
        <v>0</v>
      </c>
      <c r="CJ224">
        <f t="shared" si="29"/>
        <v>0</v>
      </c>
    </row>
    <row r="225" spans="1:90" x14ac:dyDescent="0.25">
      <c r="A225">
        <v>146</v>
      </c>
      <c r="B225" s="6"/>
      <c r="C225" s="10"/>
      <c r="D225" s="32"/>
      <c r="E225" s="10"/>
      <c r="F225" s="32"/>
      <c r="G225" s="10"/>
      <c r="H225" s="32"/>
      <c r="I225" s="10"/>
      <c r="J225" s="32"/>
      <c r="K225" s="10"/>
      <c r="L225" s="32"/>
      <c r="M225" s="10"/>
      <c r="N225" s="32"/>
      <c r="O225" s="10"/>
      <c r="P225" s="32"/>
      <c r="Q225" s="10"/>
      <c r="R225" s="32"/>
      <c r="S225" s="10"/>
      <c r="T225" s="32"/>
      <c r="U225" s="10"/>
      <c r="V225" s="32"/>
      <c r="W225" s="10"/>
      <c r="X225" s="32"/>
      <c r="Y225" s="10"/>
      <c r="Z225" s="32"/>
      <c r="AA225" s="10"/>
      <c r="AB225" s="32"/>
      <c r="AC225" s="10"/>
      <c r="AD225" s="32"/>
      <c r="AE225" s="10"/>
      <c r="AF225" s="32"/>
      <c r="AG225" s="10"/>
      <c r="AH225" s="32"/>
      <c r="AI225" s="10"/>
      <c r="AJ225" s="32"/>
      <c r="AK225" s="10"/>
      <c r="AL225" s="32"/>
      <c r="AM225" s="10"/>
      <c r="AN225" s="32"/>
      <c r="AO225" s="10"/>
      <c r="AP225" s="32"/>
      <c r="AQ225" s="10"/>
      <c r="AR225" s="32"/>
      <c r="AS225" s="10"/>
      <c r="AT225" s="32"/>
      <c r="AU225" s="10"/>
      <c r="AV225" s="242"/>
      <c r="AW225" s="10"/>
      <c r="AX225" s="32"/>
      <c r="AY225" s="10"/>
      <c r="AZ225" s="242"/>
      <c r="BA225" s="10"/>
      <c r="BB225" s="242"/>
      <c r="BC225" s="7"/>
      <c r="BD225" s="247"/>
      <c r="BE225" s="10"/>
      <c r="BF225" s="242"/>
      <c r="BG225" s="7"/>
      <c r="BH225" s="247"/>
      <c r="BI225" s="10"/>
      <c r="BJ225" s="242"/>
      <c r="BK225" s="7"/>
      <c r="BL225" s="247"/>
      <c r="BM225" s="7"/>
      <c r="BN225" s="247"/>
      <c r="BO225" s="7"/>
      <c r="BP225" s="8"/>
      <c r="BQ225" s="7"/>
      <c r="BR225" s="247"/>
      <c r="BS225" s="7"/>
      <c r="BT225" s="8"/>
      <c r="BU225" s="7"/>
      <c r="BV225" s="247"/>
      <c r="BW225" s="7"/>
      <c r="BX225" s="8"/>
      <c r="BY225" s="7"/>
      <c r="BZ225" s="8"/>
      <c r="CA225" s="7"/>
      <c r="CB225" s="8"/>
      <c r="CC225" s="7"/>
      <c r="CD225" s="8"/>
      <c r="CE225" s="7"/>
      <c r="CF225" s="8"/>
      <c r="CH225" s="41"/>
      <c r="CI225" s="41">
        <f t="shared" si="30"/>
        <v>0</v>
      </c>
      <c r="CJ225">
        <f t="shared" si="29"/>
        <v>0</v>
      </c>
    </row>
    <row r="226" spans="1:90" x14ac:dyDescent="0.25">
      <c r="A226">
        <v>147</v>
      </c>
      <c r="B226" s="6"/>
      <c r="C226" s="10"/>
      <c r="D226" s="32"/>
      <c r="E226" s="10"/>
      <c r="F226" s="32"/>
      <c r="G226" s="10"/>
      <c r="H226" s="32"/>
      <c r="I226" s="10"/>
      <c r="J226" s="32"/>
      <c r="K226" s="10"/>
      <c r="L226" s="32"/>
      <c r="M226" s="10"/>
      <c r="N226" s="32"/>
      <c r="O226" s="10"/>
      <c r="P226" s="32"/>
      <c r="Q226" s="10"/>
      <c r="R226" s="32"/>
      <c r="S226" s="10"/>
      <c r="T226" s="32"/>
      <c r="U226" s="10"/>
      <c r="V226" s="32"/>
      <c r="W226" s="10"/>
      <c r="X226" s="32"/>
      <c r="Y226" s="10"/>
      <c r="Z226" s="32"/>
      <c r="AA226" s="10"/>
      <c r="AB226" s="32"/>
      <c r="AC226" s="10"/>
      <c r="AD226" s="32"/>
      <c r="AE226" s="10"/>
      <c r="AF226" s="32"/>
      <c r="AG226" s="10"/>
      <c r="AH226" s="32"/>
      <c r="AI226" s="10"/>
      <c r="AJ226" s="32"/>
      <c r="AK226" s="10"/>
      <c r="AL226" s="32"/>
      <c r="AM226" s="10"/>
      <c r="AN226" s="32"/>
      <c r="AO226" s="10"/>
      <c r="AP226" s="32"/>
      <c r="AQ226" s="10"/>
      <c r="AR226" s="32"/>
      <c r="AS226" s="10"/>
      <c r="AT226" s="32"/>
      <c r="AU226" s="10"/>
      <c r="AV226" s="242"/>
      <c r="AW226" s="10"/>
      <c r="AX226" s="32"/>
      <c r="AY226" s="10"/>
      <c r="AZ226" s="242"/>
      <c r="BA226" s="10"/>
      <c r="BB226" s="242"/>
      <c r="BC226" s="7"/>
      <c r="BD226" s="247"/>
      <c r="BE226" s="10"/>
      <c r="BF226" s="242"/>
      <c r="BG226" s="7"/>
      <c r="BH226" s="247"/>
      <c r="BI226" s="10"/>
      <c r="BJ226" s="242"/>
      <c r="BK226" s="7"/>
      <c r="BL226" s="247"/>
      <c r="BM226" s="7"/>
      <c r="BN226" s="247"/>
      <c r="BO226" s="7"/>
      <c r="BP226" s="8"/>
      <c r="BQ226" s="7"/>
      <c r="BR226" s="247"/>
      <c r="BS226" s="7"/>
      <c r="BT226" s="8"/>
      <c r="BU226" s="7"/>
      <c r="BV226" s="247"/>
      <c r="BW226" s="7"/>
      <c r="BX226" s="8"/>
      <c r="BY226" s="7"/>
      <c r="BZ226" s="8"/>
      <c r="CA226" s="7"/>
      <c r="CB226" s="8"/>
      <c r="CC226" s="7"/>
      <c r="CD226" s="8"/>
      <c r="CE226" s="7"/>
      <c r="CF226" s="8"/>
      <c r="CH226" s="41"/>
      <c r="CI226" s="41">
        <f t="shared" si="30"/>
        <v>0</v>
      </c>
      <c r="CJ226">
        <f t="shared" si="29"/>
        <v>0</v>
      </c>
    </row>
    <row r="227" spans="1:90" x14ac:dyDescent="0.25">
      <c r="A227">
        <v>148</v>
      </c>
      <c r="B227" s="6"/>
      <c r="C227" s="10"/>
      <c r="D227" s="32"/>
      <c r="E227" s="10"/>
      <c r="F227" s="32"/>
      <c r="G227" s="10"/>
      <c r="H227" s="32"/>
      <c r="I227" s="10"/>
      <c r="J227" s="32"/>
      <c r="K227" s="10"/>
      <c r="L227" s="32"/>
      <c r="M227" s="10"/>
      <c r="N227" s="32"/>
      <c r="O227" s="10"/>
      <c r="P227" s="32"/>
      <c r="Q227" s="10"/>
      <c r="R227" s="32"/>
      <c r="S227" s="10"/>
      <c r="T227" s="32"/>
      <c r="U227" s="10"/>
      <c r="V227" s="32"/>
      <c r="W227" s="10"/>
      <c r="X227" s="32"/>
      <c r="Y227" s="10"/>
      <c r="Z227" s="32"/>
      <c r="AA227" s="10"/>
      <c r="AB227" s="32"/>
      <c r="AC227" s="10"/>
      <c r="AD227" s="32"/>
      <c r="AE227" s="10"/>
      <c r="AF227" s="32"/>
      <c r="AG227" s="10"/>
      <c r="AH227" s="32"/>
      <c r="AI227" s="10"/>
      <c r="AJ227" s="32"/>
      <c r="AK227" s="10"/>
      <c r="AL227" s="32"/>
      <c r="AM227" s="10"/>
      <c r="AN227" s="32"/>
      <c r="AO227" s="10"/>
      <c r="AP227" s="32"/>
      <c r="AQ227" s="10"/>
      <c r="AR227" s="32"/>
      <c r="AS227" s="10"/>
      <c r="AT227" s="32"/>
      <c r="AU227" s="10"/>
      <c r="AV227" s="242"/>
      <c r="AW227" s="10"/>
      <c r="AX227" s="32"/>
      <c r="AY227" s="10"/>
      <c r="AZ227" s="242"/>
      <c r="BA227" s="10"/>
      <c r="BB227" s="242"/>
      <c r="BC227" s="7"/>
      <c r="BD227" s="247"/>
      <c r="BE227" s="10"/>
      <c r="BF227" s="242"/>
      <c r="BG227" s="7"/>
      <c r="BH227" s="247"/>
      <c r="BI227" s="10"/>
      <c r="BJ227" s="242"/>
      <c r="BK227" s="7"/>
      <c r="BL227" s="247"/>
      <c r="BM227" s="7"/>
      <c r="BN227" s="247"/>
      <c r="BO227" s="7"/>
      <c r="BP227" s="8"/>
      <c r="BQ227" s="7"/>
      <c r="BR227" s="247"/>
      <c r="BS227" s="7"/>
      <c r="BT227" s="8"/>
      <c r="BU227" s="7"/>
      <c r="BV227" s="247"/>
      <c r="BW227" s="7"/>
      <c r="BX227" s="8"/>
      <c r="BY227" s="7"/>
      <c r="BZ227" s="8"/>
      <c r="CA227" s="7"/>
      <c r="CB227" s="8"/>
      <c r="CC227" s="7"/>
      <c r="CD227" s="8"/>
      <c r="CE227" s="7"/>
      <c r="CF227" s="8"/>
      <c r="CH227" s="41"/>
      <c r="CI227" s="41">
        <f t="shared" si="30"/>
        <v>0</v>
      </c>
      <c r="CJ227">
        <f t="shared" si="29"/>
        <v>0</v>
      </c>
    </row>
    <row r="228" spans="1:90" x14ac:dyDescent="0.25">
      <c r="A228">
        <v>149</v>
      </c>
      <c r="B228" s="6"/>
      <c r="C228" s="10"/>
      <c r="D228" s="32"/>
      <c r="E228" s="10"/>
      <c r="F228" s="32"/>
      <c r="G228" s="10"/>
      <c r="H228" s="32"/>
      <c r="I228" s="10"/>
      <c r="J228" s="32"/>
      <c r="K228" s="10"/>
      <c r="L228" s="32"/>
      <c r="M228" s="10"/>
      <c r="N228" s="32"/>
      <c r="O228" s="10"/>
      <c r="P228" s="32"/>
      <c r="Q228" s="10"/>
      <c r="R228" s="32"/>
      <c r="S228" s="10"/>
      <c r="T228" s="32"/>
      <c r="U228" s="10"/>
      <c r="V228" s="32"/>
      <c r="W228" s="10"/>
      <c r="X228" s="32"/>
      <c r="Y228" s="10"/>
      <c r="Z228" s="32"/>
      <c r="AA228" s="10"/>
      <c r="AB228" s="32"/>
      <c r="AC228" s="10"/>
      <c r="AD228" s="32"/>
      <c r="AE228" s="10"/>
      <c r="AF228" s="32"/>
      <c r="AG228" s="10"/>
      <c r="AH228" s="32"/>
      <c r="AI228" s="10"/>
      <c r="AJ228" s="32"/>
      <c r="AK228" s="10"/>
      <c r="AL228" s="32"/>
      <c r="AM228" s="10"/>
      <c r="AN228" s="32"/>
      <c r="AO228" s="10"/>
      <c r="AP228" s="32"/>
      <c r="AQ228" s="10"/>
      <c r="AR228" s="32"/>
      <c r="AS228" s="10"/>
      <c r="AT228" s="32"/>
      <c r="AU228" s="10"/>
      <c r="AV228" s="242"/>
      <c r="AW228" s="10"/>
      <c r="AX228" s="32"/>
      <c r="AY228" s="10"/>
      <c r="AZ228" s="242"/>
      <c r="BA228" s="10"/>
      <c r="BB228" s="242"/>
      <c r="BC228" s="7"/>
      <c r="BD228" s="247"/>
      <c r="BE228" s="10"/>
      <c r="BF228" s="242"/>
      <c r="BG228" s="7"/>
      <c r="BH228" s="247"/>
      <c r="BI228" s="10"/>
      <c r="BJ228" s="242"/>
      <c r="BK228" s="7"/>
      <c r="BL228" s="247"/>
      <c r="BM228" s="7"/>
      <c r="BN228" s="247"/>
      <c r="BO228" s="7"/>
      <c r="BP228" s="8"/>
      <c r="BQ228" s="7"/>
      <c r="BR228" s="247"/>
      <c r="BS228" s="7"/>
      <c r="BT228" s="8"/>
      <c r="BU228" s="7"/>
      <c r="BV228" s="247"/>
      <c r="BW228" s="7"/>
      <c r="BX228" s="8"/>
      <c r="BY228" s="7"/>
      <c r="BZ228" s="8"/>
      <c r="CA228" s="7"/>
      <c r="CB228" s="8"/>
      <c r="CC228" s="7"/>
      <c r="CD228" s="8"/>
      <c r="CE228" s="7"/>
      <c r="CF228" s="8"/>
      <c r="CH228" s="41"/>
      <c r="CI228" s="41">
        <f t="shared" si="30"/>
        <v>0</v>
      </c>
      <c r="CJ228">
        <f t="shared" si="29"/>
        <v>0</v>
      </c>
    </row>
    <row r="229" spans="1:90" x14ac:dyDescent="0.25">
      <c r="A229">
        <v>150</v>
      </c>
      <c r="B229" s="6"/>
      <c r="C229" s="10"/>
      <c r="D229" s="32"/>
      <c r="E229" s="10"/>
      <c r="F229" s="32"/>
      <c r="G229" s="10"/>
      <c r="H229" s="32"/>
      <c r="I229" s="10"/>
      <c r="J229" s="32"/>
      <c r="K229" s="10"/>
      <c r="L229" s="32"/>
      <c r="M229" s="10"/>
      <c r="N229" s="32"/>
      <c r="O229" s="10"/>
      <c r="P229" s="32"/>
      <c r="Q229" s="10"/>
      <c r="R229" s="32"/>
      <c r="S229" s="10"/>
      <c r="T229" s="32"/>
      <c r="U229" s="10"/>
      <c r="V229" s="32"/>
      <c r="W229" s="10"/>
      <c r="X229" s="32"/>
      <c r="Y229" s="10"/>
      <c r="Z229" s="32"/>
      <c r="AA229" s="10"/>
      <c r="AB229" s="32"/>
      <c r="AC229" s="10"/>
      <c r="AD229" s="32"/>
      <c r="AE229" s="10"/>
      <c r="AF229" s="32"/>
      <c r="AG229" s="10"/>
      <c r="AH229" s="32"/>
      <c r="AI229" s="10"/>
      <c r="AJ229" s="32"/>
      <c r="AK229" s="10"/>
      <c r="AL229" s="32"/>
      <c r="AM229" s="10"/>
      <c r="AN229" s="32"/>
      <c r="AO229" s="10"/>
      <c r="AP229" s="32"/>
      <c r="AQ229" s="10"/>
      <c r="AR229" s="32"/>
      <c r="AS229" s="10"/>
      <c r="AT229" s="32"/>
      <c r="AU229" s="10"/>
      <c r="AV229" s="242"/>
      <c r="AW229" s="10"/>
      <c r="AX229" s="32"/>
      <c r="AY229" s="10"/>
      <c r="AZ229" s="242"/>
      <c r="BA229" s="10"/>
      <c r="BB229" s="242"/>
      <c r="BC229" s="7"/>
      <c r="BD229" s="247"/>
      <c r="BE229" s="10"/>
      <c r="BF229" s="242"/>
      <c r="BG229" s="7"/>
      <c r="BH229" s="247"/>
      <c r="BI229" s="10"/>
      <c r="BJ229" s="242"/>
      <c r="BK229" s="7"/>
      <c r="BL229" s="247"/>
      <c r="BM229" s="7"/>
      <c r="BN229" s="247"/>
      <c r="BO229" s="7"/>
      <c r="BP229" s="8"/>
      <c r="BQ229" s="7"/>
      <c r="BR229" s="247"/>
      <c r="BS229" s="7"/>
      <c r="BT229" s="8"/>
      <c r="BU229" s="7"/>
      <c r="BV229" s="247"/>
      <c r="BW229" s="7"/>
      <c r="BX229" s="8"/>
      <c r="BY229" s="7"/>
      <c r="BZ229" s="8"/>
      <c r="CA229" s="7"/>
      <c r="CB229" s="8"/>
      <c r="CC229" s="7"/>
      <c r="CD229" s="8"/>
      <c r="CE229" s="7"/>
      <c r="CF229" s="8"/>
      <c r="CH229" s="41"/>
      <c r="CI229" s="41">
        <f t="shared" si="30"/>
        <v>0</v>
      </c>
      <c r="CJ229">
        <f t="shared" si="29"/>
        <v>0</v>
      </c>
    </row>
    <row r="230" spans="1:90" x14ac:dyDescent="0.25">
      <c r="A230">
        <v>151</v>
      </c>
      <c r="B230" s="6"/>
      <c r="C230" s="10"/>
      <c r="D230" s="32"/>
      <c r="E230" s="10"/>
      <c r="F230" s="32"/>
      <c r="G230" s="10"/>
      <c r="H230" s="32"/>
      <c r="I230" s="10"/>
      <c r="J230" s="32"/>
      <c r="K230" s="10"/>
      <c r="L230" s="32"/>
      <c r="M230" s="10"/>
      <c r="N230" s="32"/>
      <c r="O230" s="10"/>
      <c r="P230" s="32"/>
      <c r="Q230" s="10"/>
      <c r="R230" s="32"/>
      <c r="S230" s="10"/>
      <c r="T230" s="32"/>
      <c r="U230" s="10"/>
      <c r="V230" s="32"/>
      <c r="W230" s="10"/>
      <c r="X230" s="32"/>
      <c r="Y230" s="10"/>
      <c r="Z230" s="32"/>
      <c r="AA230" s="10"/>
      <c r="AB230" s="32"/>
      <c r="AC230" s="10"/>
      <c r="AD230" s="32"/>
      <c r="AE230" s="10"/>
      <c r="AF230" s="32"/>
      <c r="AG230" s="10"/>
      <c r="AH230" s="32"/>
      <c r="AI230" s="10"/>
      <c r="AJ230" s="32"/>
      <c r="AK230" s="10"/>
      <c r="AL230" s="32"/>
      <c r="AM230" s="10"/>
      <c r="AN230" s="32"/>
      <c r="AO230" s="10"/>
      <c r="AP230" s="32"/>
      <c r="AQ230" s="10"/>
      <c r="AR230" s="32"/>
      <c r="AS230" s="10"/>
      <c r="AT230" s="32"/>
      <c r="AU230" s="10"/>
      <c r="AV230" s="242"/>
      <c r="AW230" s="10"/>
      <c r="AX230" s="32"/>
      <c r="AY230" s="10"/>
      <c r="AZ230" s="242"/>
      <c r="BA230" s="10"/>
      <c r="BB230" s="242"/>
      <c r="BC230" s="7"/>
      <c r="BD230" s="247"/>
      <c r="BE230" s="10"/>
      <c r="BF230" s="242"/>
      <c r="BG230" s="7"/>
      <c r="BH230" s="247"/>
      <c r="BI230" s="10"/>
      <c r="BJ230" s="242"/>
      <c r="BK230" s="7"/>
      <c r="BL230" s="247"/>
      <c r="BM230" s="7"/>
      <c r="BN230" s="247"/>
      <c r="BO230" s="7"/>
      <c r="BP230" s="8"/>
      <c r="BQ230" s="7"/>
      <c r="BR230" s="247"/>
      <c r="BS230" s="7"/>
      <c r="BT230" s="8"/>
      <c r="BU230" s="7"/>
      <c r="BV230" s="247"/>
      <c r="BW230" s="7"/>
      <c r="BX230" s="8"/>
      <c r="BY230" s="7"/>
      <c r="BZ230" s="8"/>
      <c r="CA230" s="7"/>
      <c r="CB230" s="8"/>
      <c r="CC230" s="7"/>
      <c r="CD230" s="8"/>
      <c r="CE230" s="7"/>
      <c r="CF230" s="8"/>
      <c r="CH230" s="41"/>
      <c r="CI230" s="41">
        <f t="shared" si="30"/>
        <v>0</v>
      </c>
      <c r="CJ230">
        <f t="shared" si="29"/>
        <v>0</v>
      </c>
    </row>
    <row r="231" spans="1:90" x14ac:dyDescent="0.25">
      <c r="A231">
        <v>152</v>
      </c>
      <c r="B231" s="6"/>
      <c r="C231" s="10"/>
      <c r="D231" s="32"/>
      <c r="E231" s="10"/>
      <c r="F231" s="32"/>
      <c r="G231" s="10"/>
      <c r="H231" s="32"/>
      <c r="I231" s="10"/>
      <c r="J231" s="32"/>
      <c r="K231" s="94"/>
      <c r="L231" s="32"/>
      <c r="M231" s="10"/>
      <c r="N231" s="32"/>
      <c r="O231" s="10"/>
      <c r="P231" s="32"/>
      <c r="Q231" s="10"/>
      <c r="R231" s="32"/>
      <c r="S231" s="10"/>
      <c r="T231" s="32"/>
      <c r="U231" s="10"/>
      <c r="V231" s="32"/>
      <c r="W231" s="10"/>
      <c r="X231" s="32"/>
      <c r="Y231" s="10"/>
      <c r="Z231" s="32"/>
      <c r="AA231" s="10"/>
      <c r="AB231" s="32"/>
      <c r="AC231" s="10"/>
      <c r="AD231" s="32"/>
      <c r="AE231" s="10"/>
      <c r="AF231" s="32"/>
      <c r="AG231" s="10"/>
      <c r="AH231" s="32"/>
      <c r="AI231" s="10"/>
      <c r="AJ231" s="32"/>
      <c r="AK231" s="10"/>
      <c r="AL231" s="32"/>
      <c r="AM231" s="10"/>
      <c r="AN231" s="32"/>
      <c r="AO231" s="10"/>
      <c r="AP231" s="32"/>
      <c r="AQ231" s="10"/>
      <c r="AR231" s="32"/>
      <c r="AS231" s="10"/>
      <c r="AT231" s="32"/>
      <c r="AU231" s="10"/>
      <c r="AV231" s="242"/>
      <c r="AW231" s="10"/>
      <c r="AX231" s="32"/>
      <c r="AY231" s="10"/>
      <c r="AZ231" s="242"/>
      <c r="BA231" s="10"/>
      <c r="BB231" s="242"/>
      <c r="BC231" s="7"/>
      <c r="BD231" s="247"/>
      <c r="BE231" s="10"/>
      <c r="BF231" s="242"/>
      <c r="BG231" s="7"/>
      <c r="BH231" s="247"/>
      <c r="BI231" s="10"/>
      <c r="BJ231" s="242"/>
      <c r="BK231" s="7"/>
      <c r="BL231" s="247"/>
      <c r="BM231" s="7"/>
      <c r="BN231" s="247"/>
      <c r="BO231" s="7"/>
      <c r="BP231" s="8"/>
      <c r="BQ231" s="7"/>
      <c r="BR231" s="247"/>
      <c r="BS231" s="7"/>
      <c r="BT231" s="8"/>
      <c r="BU231" s="7"/>
      <c r="BV231" s="247"/>
      <c r="BW231" s="7"/>
      <c r="BX231" s="8"/>
      <c r="BY231" s="7"/>
      <c r="BZ231" s="8"/>
      <c r="CA231" s="7"/>
      <c r="CB231" s="8"/>
      <c r="CC231" s="7"/>
      <c r="CD231" s="8"/>
      <c r="CE231" s="7"/>
      <c r="CF231" s="8"/>
      <c r="CG231" s="28"/>
      <c r="CH231" s="41"/>
      <c r="CI231" s="41">
        <f t="shared" si="30"/>
        <v>0</v>
      </c>
      <c r="CJ231">
        <f t="shared" si="29"/>
        <v>0</v>
      </c>
      <c r="CL231" s="39"/>
    </row>
    <row r="232" spans="1:90" x14ac:dyDescent="0.25">
      <c r="A232">
        <v>153</v>
      </c>
      <c r="B232" s="6"/>
      <c r="C232" s="10"/>
      <c r="D232" s="32"/>
      <c r="E232" s="10"/>
      <c r="F232" s="32"/>
      <c r="G232" s="10"/>
      <c r="H232" s="32"/>
      <c r="I232" s="10"/>
      <c r="J232" s="32"/>
      <c r="K232" s="94"/>
      <c r="L232" s="32"/>
      <c r="M232" s="10"/>
      <c r="N232" s="32"/>
      <c r="O232" s="10"/>
      <c r="P232" s="32"/>
      <c r="Q232" s="10"/>
      <c r="R232" s="32"/>
      <c r="S232" s="10"/>
      <c r="T232" s="32"/>
      <c r="U232" s="10"/>
      <c r="V232" s="32"/>
      <c r="W232" s="10"/>
      <c r="X232" s="32"/>
      <c r="Y232" s="10"/>
      <c r="Z232" s="32"/>
      <c r="AA232" s="10"/>
      <c r="AB232" s="32"/>
      <c r="AC232" s="10"/>
      <c r="AD232" s="32"/>
      <c r="AE232" s="10"/>
      <c r="AF232" s="32"/>
      <c r="AG232" s="10"/>
      <c r="AH232" s="32"/>
      <c r="AI232" s="10"/>
      <c r="AJ232" s="32"/>
      <c r="AK232" s="10"/>
      <c r="AL232" s="32"/>
      <c r="AM232" s="10"/>
      <c r="AN232" s="32"/>
      <c r="AO232" s="10"/>
      <c r="AP232" s="32"/>
      <c r="AQ232" s="10"/>
      <c r="AR232" s="32"/>
      <c r="AS232" s="10"/>
      <c r="AT232" s="32"/>
      <c r="AU232" s="10"/>
      <c r="AV232" s="242"/>
      <c r="AW232" s="10"/>
      <c r="AX232" s="32"/>
      <c r="AY232" s="10"/>
      <c r="AZ232" s="242"/>
      <c r="BA232" s="10"/>
      <c r="BB232" s="242"/>
      <c r="BC232" s="7"/>
      <c r="BD232" s="247"/>
      <c r="BE232" s="10"/>
      <c r="BF232" s="242"/>
      <c r="BG232" s="7"/>
      <c r="BH232" s="247"/>
      <c r="BI232" s="10"/>
      <c r="BJ232" s="242"/>
      <c r="BK232" s="7"/>
      <c r="BL232" s="247"/>
      <c r="BM232" s="7"/>
      <c r="BN232" s="247"/>
      <c r="BO232" s="7"/>
      <c r="BP232" s="8"/>
      <c r="BQ232" s="7"/>
      <c r="BR232" s="247"/>
      <c r="BS232" s="7"/>
      <c r="BT232" s="8"/>
      <c r="BU232" s="7"/>
      <c r="BV232" s="247"/>
      <c r="BW232" s="7"/>
      <c r="BX232" s="8"/>
      <c r="BY232" s="7"/>
      <c r="BZ232" s="8"/>
      <c r="CA232" s="7"/>
      <c r="CB232" s="8"/>
      <c r="CC232" s="7"/>
      <c r="CD232" s="8"/>
      <c r="CE232" s="7"/>
      <c r="CF232" s="8"/>
      <c r="CG232" s="28"/>
      <c r="CH232" s="41"/>
      <c r="CI232" s="41">
        <f t="shared" si="30"/>
        <v>0</v>
      </c>
      <c r="CJ232">
        <f>COUNT(C232:CF232)/2</f>
        <v>0</v>
      </c>
      <c r="CL232" s="39"/>
    </row>
    <row r="233" spans="1:90" x14ac:dyDescent="0.25">
      <c r="A233">
        <v>154</v>
      </c>
      <c r="B233" s="6"/>
      <c r="C233" s="10"/>
      <c r="D233" s="32"/>
      <c r="E233" s="10"/>
      <c r="F233" s="32"/>
      <c r="G233" s="10"/>
      <c r="H233" s="32"/>
      <c r="I233" s="10"/>
      <c r="J233" s="32"/>
      <c r="K233" s="94"/>
      <c r="L233" s="32"/>
      <c r="M233" s="10"/>
      <c r="N233" s="32"/>
      <c r="O233" s="10"/>
      <c r="P233" s="32"/>
      <c r="Q233" s="10"/>
      <c r="R233" s="32"/>
      <c r="S233" s="10"/>
      <c r="T233" s="32"/>
      <c r="U233" s="10"/>
      <c r="V233" s="32"/>
      <c r="W233" s="10"/>
      <c r="X233" s="32"/>
      <c r="Y233" s="10"/>
      <c r="Z233" s="32"/>
      <c r="AA233" s="10"/>
      <c r="AB233" s="32"/>
      <c r="AC233" s="10"/>
      <c r="AD233" s="32"/>
      <c r="AE233" s="10"/>
      <c r="AF233" s="32"/>
      <c r="AG233" s="10"/>
      <c r="AH233" s="32"/>
      <c r="AI233" s="10"/>
      <c r="AJ233" s="32"/>
      <c r="AK233" s="10"/>
      <c r="AL233" s="32"/>
      <c r="AM233" s="10"/>
      <c r="AN233" s="32"/>
      <c r="AO233" s="10"/>
      <c r="AP233" s="32"/>
      <c r="AQ233" s="10"/>
      <c r="AR233" s="32"/>
      <c r="AS233" s="10"/>
      <c r="AT233" s="32"/>
      <c r="AU233" s="10"/>
      <c r="AV233" s="242"/>
      <c r="AW233" s="10"/>
      <c r="AX233" s="32"/>
      <c r="AY233" s="10"/>
      <c r="AZ233" s="242"/>
      <c r="BA233" s="10"/>
      <c r="BB233" s="242"/>
      <c r="BC233" s="7"/>
      <c r="BD233" s="247"/>
      <c r="BE233" s="10"/>
      <c r="BF233" s="242"/>
      <c r="BG233" s="7"/>
      <c r="BH233" s="247"/>
      <c r="BI233" s="10"/>
      <c r="BJ233" s="242"/>
      <c r="BK233" s="7"/>
      <c r="BL233" s="247"/>
      <c r="BM233" s="7"/>
      <c r="BN233" s="247"/>
      <c r="BO233" s="7"/>
      <c r="BP233" s="8"/>
      <c r="BQ233" s="7"/>
      <c r="BR233" s="247"/>
      <c r="BS233" s="7"/>
      <c r="BT233" s="8"/>
      <c r="BU233" s="7"/>
      <c r="BV233" s="247"/>
      <c r="BW233" s="7"/>
      <c r="BX233" s="8"/>
      <c r="BY233" s="7"/>
      <c r="BZ233" s="8"/>
      <c r="CA233" s="7"/>
      <c r="CB233" s="8"/>
      <c r="CC233" s="7"/>
      <c r="CD233" s="8"/>
      <c r="CE233" s="7"/>
      <c r="CF233" s="8"/>
      <c r="CG233" s="28"/>
      <c r="CH233" s="41"/>
      <c r="CI233" s="41">
        <f t="shared" si="30"/>
        <v>0</v>
      </c>
      <c r="CJ233">
        <f>COUNT(C233:CF233)/2</f>
        <v>0</v>
      </c>
      <c r="CL233" s="39"/>
    </row>
    <row r="234" spans="1:90" x14ac:dyDescent="0.25">
      <c r="A234">
        <v>155</v>
      </c>
      <c r="B234" s="6"/>
      <c r="C234" s="10"/>
      <c r="D234" s="32"/>
      <c r="E234" s="10"/>
      <c r="F234" s="32"/>
      <c r="G234" s="10"/>
      <c r="H234" s="32"/>
      <c r="I234" s="10"/>
      <c r="J234" s="32"/>
      <c r="K234" s="94"/>
      <c r="L234" s="32"/>
      <c r="M234" s="10"/>
      <c r="N234" s="32"/>
      <c r="O234" s="10"/>
      <c r="P234" s="32"/>
      <c r="Q234" s="10"/>
      <c r="R234" s="32"/>
      <c r="S234" s="10"/>
      <c r="T234" s="32"/>
      <c r="U234" s="10"/>
      <c r="V234" s="32"/>
      <c r="W234" s="10"/>
      <c r="X234" s="32"/>
      <c r="Y234" s="10"/>
      <c r="Z234" s="32"/>
      <c r="AA234" s="10"/>
      <c r="AB234" s="32"/>
      <c r="AC234" s="10"/>
      <c r="AD234" s="32"/>
      <c r="AE234" s="10"/>
      <c r="AF234" s="32"/>
      <c r="AG234" s="10"/>
      <c r="AH234" s="32"/>
      <c r="AI234" s="10"/>
      <c r="AJ234" s="32"/>
      <c r="AK234" s="10"/>
      <c r="AL234" s="32"/>
      <c r="AM234" s="10"/>
      <c r="AN234" s="32"/>
      <c r="AO234" s="10"/>
      <c r="AP234" s="32"/>
      <c r="AQ234" s="10"/>
      <c r="AR234" s="32"/>
      <c r="AS234" s="10"/>
      <c r="AT234" s="32"/>
      <c r="AU234" s="10"/>
      <c r="AV234" s="242"/>
      <c r="AW234" s="10"/>
      <c r="AX234" s="32"/>
      <c r="AY234" s="10"/>
      <c r="AZ234" s="242"/>
      <c r="BA234" s="10"/>
      <c r="BB234" s="242"/>
      <c r="BC234" s="7"/>
      <c r="BD234" s="247"/>
      <c r="BE234" s="10"/>
      <c r="BF234" s="242"/>
      <c r="BG234" s="7"/>
      <c r="BH234" s="247"/>
      <c r="BI234" s="10"/>
      <c r="BJ234" s="242"/>
      <c r="BK234" s="7"/>
      <c r="BL234" s="247"/>
      <c r="BM234" s="7"/>
      <c r="BN234" s="247"/>
      <c r="BO234" s="7"/>
      <c r="BP234" s="8"/>
      <c r="BQ234" s="7"/>
      <c r="BR234" s="247"/>
      <c r="BS234" s="7"/>
      <c r="BT234" s="8"/>
      <c r="BU234" s="7"/>
      <c r="BV234" s="247"/>
      <c r="BW234" s="7"/>
      <c r="BX234" s="8"/>
      <c r="BY234" s="7"/>
      <c r="BZ234" s="8"/>
      <c r="CA234" s="7"/>
      <c r="CB234" s="8"/>
      <c r="CC234" s="7"/>
      <c r="CD234" s="8"/>
      <c r="CE234" s="7"/>
      <c r="CF234" s="8"/>
      <c r="CG234" s="28"/>
      <c r="CH234" s="41"/>
      <c r="CI234" s="41">
        <f t="shared" si="30"/>
        <v>0</v>
      </c>
      <c r="CJ234">
        <f>COUNT(C234:CF234)/2</f>
        <v>0</v>
      </c>
      <c r="CL234" s="39"/>
    </row>
    <row r="235" spans="1:90" x14ac:dyDescent="0.25">
      <c r="A235">
        <v>156</v>
      </c>
      <c r="B235" s="6"/>
      <c r="C235" s="10"/>
      <c r="D235" s="32"/>
      <c r="E235" s="10"/>
      <c r="F235" s="32"/>
      <c r="G235" s="10"/>
      <c r="H235" s="32"/>
      <c r="I235" s="10"/>
      <c r="J235" s="32"/>
      <c r="K235" s="94"/>
      <c r="L235" s="32"/>
      <c r="M235" s="10"/>
      <c r="N235" s="32"/>
      <c r="O235" s="10"/>
      <c r="P235" s="32"/>
      <c r="Q235" s="10"/>
      <c r="R235" s="32"/>
      <c r="S235" s="10"/>
      <c r="T235" s="32"/>
      <c r="U235" s="10"/>
      <c r="V235" s="32"/>
      <c r="W235" s="10"/>
      <c r="X235" s="32"/>
      <c r="Y235" s="10"/>
      <c r="Z235" s="32"/>
      <c r="AA235" s="10"/>
      <c r="AB235" s="32"/>
      <c r="AC235" s="10"/>
      <c r="AD235" s="32"/>
      <c r="AE235" s="10"/>
      <c r="AF235" s="32"/>
      <c r="AG235" s="10"/>
      <c r="AH235" s="32"/>
      <c r="AI235" s="10"/>
      <c r="AJ235" s="32"/>
      <c r="AK235" s="10"/>
      <c r="AL235" s="32"/>
      <c r="AM235" s="10"/>
      <c r="AN235" s="32"/>
      <c r="AO235" s="10"/>
      <c r="AP235" s="32"/>
      <c r="AQ235" s="10"/>
      <c r="AR235" s="32"/>
      <c r="AS235" s="10"/>
      <c r="AT235" s="32"/>
      <c r="AU235" s="10"/>
      <c r="AV235" s="242"/>
      <c r="AW235" s="10"/>
      <c r="AX235" s="32"/>
      <c r="AY235" s="10"/>
      <c r="AZ235" s="242"/>
      <c r="BA235" s="10"/>
      <c r="BB235" s="242"/>
      <c r="BC235" s="7"/>
      <c r="BD235" s="247"/>
      <c r="BE235" s="10"/>
      <c r="BF235" s="242"/>
      <c r="BG235" s="7"/>
      <c r="BH235" s="247"/>
      <c r="BI235" s="10"/>
      <c r="BJ235" s="242"/>
      <c r="BK235" s="7"/>
      <c r="BL235" s="247"/>
      <c r="BM235" s="7"/>
      <c r="BN235" s="247"/>
      <c r="BO235" s="7"/>
      <c r="BP235" s="8"/>
      <c r="BQ235" s="7"/>
      <c r="BR235" s="247"/>
      <c r="BS235" s="7"/>
      <c r="BT235" s="8"/>
      <c r="BU235" s="7"/>
      <c r="BV235" s="247"/>
      <c r="BW235" s="7"/>
      <c r="BX235" s="8"/>
      <c r="BY235" s="7"/>
      <c r="BZ235" s="8"/>
      <c r="CA235" s="7"/>
      <c r="CB235" s="8"/>
      <c r="CC235" s="7"/>
      <c r="CD235" s="8"/>
      <c r="CE235" s="7"/>
      <c r="CF235" s="8"/>
      <c r="CG235" s="28"/>
      <c r="CH235" s="41"/>
      <c r="CI235" s="41">
        <f t="shared" si="30"/>
        <v>0</v>
      </c>
      <c r="CJ235">
        <f>COUNT(C235:CF235)/2</f>
        <v>0</v>
      </c>
      <c r="CL235" s="39"/>
    </row>
    <row r="236" spans="1:90" x14ac:dyDescent="0.25">
      <c r="A236">
        <v>157</v>
      </c>
      <c r="B236" s="6"/>
      <c r="C236" s="10"/>
      <c r="D236" s="32"/>
      <c r="E236" s="10"/>
      <c r="F236" s="32"/>
      <c r="G236" s="10"/>
      <c r="H236" s="32"/>
      <c r="I236" s="10"/>
      <c r="J236" s="32"/>
      <c r="K236" s="10"/>
      <c r="L236" s="32"/>
      <c r="M236" s="10"/>
      <c r="N236" s="32"/>
      <c r="O236" s="10"/>
      <c r="P236" s="32"/>
      <c r="Q236" s="10"/>
      <c r="R236" s="32"/>
      <c r="S236" s="10"/>
      <c r="T236" s="32"/>
      <c r="U236" s="10"/>
      <c r="V236" s="32"/>
      <c r="W236" s="10"/>
      <c r="X236" s="32"/>
      <c r="Y236" s="10"/>
      <c r="Z236" s="32"/>
      <c r="AA236" s="10"/>
      <c r="AB236" s="32"/>
      <c r="AC236" s="10"/>
      <c r="AD236" s="32"/>
      <c r="AE236" s="10"/>
      <c r="AF236" s="32"/>
      <c r="AG236" s="10"/>
      <c r="AH236" s="32"/>
      <c r="AI236" s="10"/>
      <c r="AJ236" s="32"/>
      <c r="AK236" s="10"/>
      <c r="AL236" s="32"/>
      <c r="AM236" s="10"/>
      <c r="AN236" s="32"/>
      <c r="AO236" s="10"/>
      <c r="AP236" s="32"/>
      <c r="AQ236" s="10"/>
      <c r="AR236" s="32"/>
      <c r="AS236" s="10"/>
      <c r="AT236" s="32"/>
      <c r="AU236" s="10"/>
      <c r="AV236" s="242"/>
      <c r="AW236" s="10"/>
      <c r="AX236" s="32"/>
      <c r="AY236" s="10"/>
      <c r="AZ236" s="242"/>
      <c r="BA236" s="10"/>
      <c r="BB236" s="242"/>
      <c r="BC236" s="7"/>
      <c r="BD236" s="247"/>
      <c r="BE236" s="10"/>
      <c r="BF236" s="242"/>
      <c r="BG236" s="7"/>
      <c r="BH236" s="247"/>
      <c r="BI236" s="10"/>
      <c r="BJ236" s="242"/>
      <c r="BK236" s="7"/>
      <c r="BL236" s="247"/>
      <c r="BM236" s="7"/>
      <c r="BN236" s="247"/>
      <c r="BO236" s="7"/>
      <c r="BP236" s="8"/>
      <c r="BQ236" s="7"/>
      <c r="BR236" s="247"/>
      <c r="BS236" s="7"/>
      <c r="BT236" s="8"/>
      <c r="BU236" s="7"/>
      <c r="BV236" s="247"/>
      <c r="BW236" s="7"/>
      <c r="BX236" s="8"/>
      <c r="BY236" s="7"/>
      <c r="BZ236" s="8"/>
      <c r="CA236" s="7"/>
      <c r="CB236" s="8"/>
      <c r="CC236" s="7"/>
      <c r="CD236" s="8"/>
      <c r="CE236" s="7"/>
      <c r="CF236" s="8"/>
      <c r="CH236" s="41"/>
      <c r="CI236" s="41">
        <f t="shared" si="30"/>
        <v>0</v>
      </c>
      <c r="CJ236">
        <f t="shared" si="29"/>
        <v>0</v>
      </c>
    </row>
    <row r="237" spans="1:90" x14ac:dyDescent="0.25">
      <c r="A237">
        <v>158</v>
      </c>
      <c r="B237" s="6"/>
      <c r="C237" s="10"/>
      <c r="D237" s="32"/>
      <c r="E237" s="10"/>
      <c r="F237" s="32"/>
      <c r="G237" s="10"/>
      <c r="H237" s="32"/>
      <c r="I237" s="10"/>
      <c r="J237" s="32"/>
      <c r="K237" s="10"/>
      <c r="L237" s="32"/>
      <c r="M237" s="10"/>
      <c r="N237" s="32"/>
      <c r="O237" s="10"/>
      <c r="P237" s="32"/>
      <c r="Q237" s="10"/>
      <c r="R237" s="32"/>
      <c r="S237" s="10"/>
      <c r="T237" s="32"/>
      <c r="U237" s="10"/>
      <c r="V237" s="32"/>
      <c r="W237" s="10"/>
      <c r="X237" s="32"/>
      <c r="Y237" s="10"/>
      <c r="Z237" s="32"/>
      <c r="AA237" s="10"/>
      <c r="AB237" s="32"/>
      <c r="AC237" s="10"/>
      <c r="AD237" s="32"/>
      <c r="AE237" s="10"/>
      <c r="AF237" s="32"/>
      <c r="AG237" s="10"/>
      <c r="AH237" s="32"/>
      <c r="AI237" s="10"/>
      <c r="AJ237" s="32"/>
      <c r="AK237" s="10"/>
      <c r="AL237" s="32"/>
      <c r="AM237" s="10"/>
      <c r="AN237" s="32"/>
      <c r="AO237" s="10"/>
      <c r="AP237" s="32"/>
      <c r="AQ237" s="10"/>
      <c r="AR237" s="32"/>
      <c r="AS237" s="10"/>
      <c r="AT237" s="32"/>
      <c r="AU237" s="10"/>
      <c r="AV237" s="242"/>
      <c r="AW237" s="10"/>
      <c r="AX237" s="32"/>
      <c r="AY237" s="10"/>
      <c r="AZ237" s="242"/>
      <c r="BA237" s="10"/>
      <c r="BB237" s="242"/>
      <c r="BC237" s="7"/>
      <c r="BD237" s="247"/>
      <c r="BE237" s="10"/>
      <c r="BF237" s="242"/>
      <c r="BG237" s="7"/>
      <c r="BH237" s="247"/>
      <c r="BI237" s="10"/>
      <c r="BJ237" s="242"/>
      <c r="BK237" s="7"/>
      <c r="BL237" s="247"/>
      <c r="BM237" s="7"/>
      <c r="BN237" s="247"/>
      <c r="BO237" s="7"/>
      <c r="BP237" s="8"/>
      <c r="BQ237" s="7"/>
      <c r="BR237" s="247"/>
      <c r="BS237" s="7"/>
      <c r="BT237" s="8"/>
      <c r="BU237" s="7"/>
      <c r="BV237" s="247"/>
      <c r="BW237" s="7"/>
      <c r="BX237" s="8"/>
      <c r="BY237" s="7"/>
      <c r="BZ237" s="8"/>
      <c r="CA237" s="7"/>
      <c r="CB237" s="8"/>
      <c r="CC237" s="7"/>
      <c r="CD237" s="8"/>
      <c r="CE237" s="7"/>
      <c r="CF237" s="8"/>
      <c r="CH237" s="41"/>
      <c r="CI237" s="41">
        <f t="shared" si="30"/>
        <v>0</v>
      </c>
      <c r="CJ237">
        <f t="shared" si="29"/>
        <v>0</v>
      </c>
    </row>
    <row r="238" spans="1:90" x14ac:dyDescent="0.25">
      <c r="A238">
        <v>159</v>
      </c>
      <c r="B238" s="6"/>
      <c r="C238" s="10"/>
      <c r="D238" s="32"/>
      <c r="E238" s="10"/>
      <c r="F238" s="32"/>
      <c r="G238" s="10"/>
      <c r="H238" s="32"/>
      <c r="I238" s="10"/>
      <c r="J238" s="32"/>
      <c r="K238" s="10"/>
      <c r="L238" s="32"/>
      <c r="M238" s="10"/>
      <c r="N238" s="32"/>
      <c r="O238" s="10"/>
      <c r="P238" s="32"/>
      <c r="Q238" s="10"/>
      <c r="R238" s="32"/>
      <c r="S238" s="10"/>
      <c r="T238" s="32"/>
      <c r="U238" s="10"/>
      <c r="V238" s="32"/>
      <c r="W238" s="10"/>
      <c r="X238" s="32"/>
      <c r="Y238" s="10"/>
      <c r="Z238" s="32"/>
      <c r="AA238" s="10"/>
      <c r="AB238" s="32"/>
      <c r="AC238" s="10"/>
      <c r="AD238" s="32"/>
      <c r="AE238" s="10"/>
      <c r="AF238" s="32"/>
      <c r="AG238" s="10"/>
      <c r="AH238" s="32"/>
      <c r="AI238" s="10"/>
      <c r="AJ238" s="32"/>
      <c r="AK238" s="10"/>
      <c r="AL238" s="32"/>
      <c r="AM238" s="10"/>
      <c r="AN238" s="32"/>
      <c r="AO238" s="10"/>
      <c r="AP238" s="32"/>
      <c r="AQ238" s="10"/>
      <c r="AR238" s="32"/>
      <c r="AS238" s="10"/>
      <c r="AT238" s="32"/>
      <c r="AU238" s="10"/>
      <c r="AV238" s="242"/>
      <c r="AW238" s="10"/>
      <c r="AX238" s="32"/>
      <c r="AY238" s="10"/>
      <c r="AZ238" s="242"/>
      <c r="BA238" s="10"/>
      <c r="BB238" s="242"/>
      <c r="BC238" s="7"/>
      <c r="BD238" s="247"/>
      <c r="BE238" s="10"/>
      <c r="BF238" s="242"/>
      <c r="BG238" s="7"/>
      <c r="BH238" s="247"/>
      <c r="BI238" s="10"/>
      <c r="BJ238" s="242"/>
      <c r="BK238" s="7"/>
      <c r="BL238" s="247"/>
      <c r="BM238" s="7"/>
      <c r="BN238" s="247"/>
      <c r="BO238" s="7"/>
      <c r="BP238" s="8"/>
      <c r="BQ238" s="7"/>
      <c r="BR238" s="247"/>
      <c r="BS238" s="7"/>
      <c r="BT238" s="8"/>
      <c r="BU238" s="7"/>
      <c r="BV238" s="247"/>
      <c r="BW238" s="7"/>
      <c r="BX238" s="8"/>
      <c r="BY238" s="7"/>
      <c r="BZ238" s="8"/>
      <c r="CA238" s="7"/>
      <c r="CB238" s="8"/>
      <c r="CC238" s="7"/>
      <c r="CD238" s="8"/>
      <c r="CE238" s="7"/>
      <c r="CF238" s="8"/>
      <c r="CH238" s="41"/>
      <c r="CI238" s="41">
        <f t="shared" si="30"/>
        <v>0</v>
      </c>
      <c r="CJ238">
        <f t="shared" si="29"/>
        <v>0</v>
      </c>
    </row>
    <row r="239" spans="1:90" x14ac:dyDescent="0.25">
      <c r="A239">
        <v>160</v>
      </c>
      <c r="B239" s="6"/>
      <c r="C239" s="10"/>
      <c r="D239" s="32"/>
      <c r="E239" s="10"/>
      <c r="F239" s="32"/>
      <c r="G239" s="10"/>
      <c r="H239" s="32"/>
      <c r="I239" s="10"/>
      <c r="J239" s="32"/>
      <c r="K239" s="10"/>
      <c r="L239" s="32"/>
      <c r="M239" s="10"/>
      <c r="N239" s="32"/>
      <c r="O239" s="10"/>
      <c r="P239" s="32"/>
      <c r="Q239" s="10"/>
      <c r="R239" s="32"/>
      <c r="S239" s="10"/>
      <c r="T239" s="32"/>
      <c r="U239" s="10"/>
      <c r="V239" s="32"/>
      <c r="W239" s="10"/>
      <c r="X239" s="32"/>
      <c r="Y239" s="10"/>
      <c r="Z239" s="32"/>
      <c r="AA239" s="10"/>
      <c r="AB239" s="32"/>
      <c r="AC239" s="10"/>
      <c r="AD239" s="32"/>
      <c r="AE239" s="10"/>
      <c r="AF239" s="32"/>
      <c r="AG239" s="10"/>
      <c r="AH239" s="32"/>
      <c r="AI239" s="10"/>
      <c r="AJ239" s="32"/>
      <c r="AK239" s="10"/>
      <c r="AL239" s="32"/>
      <c r="AM239" s="10"/>
      <c r="AN239" s="32"/>
      <c r="AO239" s="10"/>
      <c r="AP239" s="32"/>
      <c r="AQ239" s="10"/>
      <c r="AR239" s="32"/>
      <c r="AS239" s="10"/>
      <c r="AT239" s="32"/>
      <c r="AU239" s="10"/>
      <c r="AV239" s="242"/>
      <c r="AW239" s="10"/>
      <c r="AX239" s="32"/>
      <c r="AY239" s="10"/>
      <c r="AZ239" s="242"/>
      <c r="BA239" s="10"/>
      <c r="BB239" s="242"/>
      <c r="BC239" s="7"/>
      <c r="BD239" s="247"/>
      <c r="BE239" s="10"/>
      <c r="BF239" s="242"/>
      <c r="BG239" s="7"/>
      <c r="BH239" s="247"/>
      <c r="BI239" s="10"/>
      <c r="BJ239" s="242"/>
      <c r="BK239" s="7"/>
      <c r="BL239" s="247"/>
      <c r="BM239" s="7"/>
      <c r="BN239" s="247"/>
      <c r="BO239" s="7"/>
      <c r="BP239" s="8"/>
      <c r="BQ239" s="7"/>
      <c r="BR239" s="247"/>
      <c r="BS239" s="7"/>
      <c r="BT239" s="8"/>
      <c r="BU239" s="7"/>
      <c r="BV239" s="247"/>
      <c r="BW239" s="7"/>
      <c r="BX239" s="8"/>
      <c r="BY239" s="7"/>
      <c r="BZ239" s="8"/>
      <c r="CA239" s="7"/>
      <c r="CB239" s="8"/>
      <c r="CC239" s="7"/>
      <c r="CD239" s="8"/>
      <c r="CE239" s="7"/>
      <c r="CF239" s="8"/>
      <c r="CH239" s="41"/>
      <c r="CI239" s="41">
        <f t="shared" si="30"/>
        <v>0</v>
      </c>
      <c r="CJ239">
        <f t="shared" si="29"/>
        <v>0</v>
      </c>
    </row>
    <row r="240" spans="1:90" x14ac:dyDescent="0.25">
      <c r="A240">
        <v>161</v>
      </c>
      <c r="B240" s="6"/>
      <c r="C240" s="10"/>
      <c r="D240" s="32"/>
      <c r="E240" s="10"/>
      <c r="F240" s="32"/>
      <c r="G240" s="10"/>
      <c r="H240" s="32"/>
      <c r="I240" s="10"/>
      <c r="J240" s="32"/>
      <c r="K240" s="94"/>
      <c r="L240" s="32"/>
      <c r="M240" s="10"/>
      <c r="N240" s="32"/>
      <c r="O240" s="10"/>
      <c r="P240" s="32"/>
      <c r="Q240" s="10"/>
      <c r="R240" s="32"/>
      <c r="S240" s="10"/>
      <c r="T240" s="32"/>
      <c r="U240" s="10"/>
      <c r="V240" s="32"/>
      <c r="W240" s="10"/>
      <c r="X240" s="32"/>
      <c r="Y240" s="10"/>
      <c r="Z240" s="32"/>
      <c r="AA240" s="10"/>
      <c r="AB240" s="32"/>
      <c r="AC240" s="10"/>
      <c r="AD240" s="32"/>
      <c r="AE240" s="10"/>
      <c r="AF240" s="32"/>
      <c r="AG240" s="10"/>
      <c r="AH240" s="32"/>
      <c r="AI240" s="10"/>
      <c r="AJ240" s="32"/>
      <c r="AK240" s="10"/>
      <c r="AL240" s="32"/>
      <c r="AM240" s="10"/>
      <c r="AN240" s="32"/>
      <c r="AO240" s="10"/>
      <c r="AP240" s="32"/>
      <c r="AQ240" s="10"/>
      <c r="AR240" s="32"/>
      <c r="AS240" s="10"/>
      <c r="AT240" s="32"/>
      <c r="AU240" s="10"/>
      <c r="AV240" s="242"/>
      <c r="AW240" s="10"/>
      <c r="AX240" s="32"/>
      <c r="AY240" s="10"/>
      <c r="AZ240" s="242"/>
      <c r="BA240" s="10"/>
      <c r="BB240" s="242"/>
      <c r="BC240" s="7"/>
      <c r="BD240" s="247"/>
      <c r="BE240" s="10"/>
      <c r="BF240" s="242"/>
      <c r="BG240" s="7"/>
      <c r="BH240" s="247"/>
      <c r="BI240" s="10"/>
      <c r="BJ240" s="242"/>
      <c r="BK240" s="7"/>
      <c r="BL240" s="247"/>
      <c r="BM240" s="7"/>
      <c r="BN240" s="247"/>
      <c r="BO240" s="7"/>
      <c r="BP240" s="8"/>
      <c r="BQ240" s="7"/>
      <c r="BR240" s="247"/>
      <c r="BS240" s="7"/>
      <c r="BT240" s="8"/>
      <c r="BU240" s="7"/>
      <c r="BV240" s="247"/>
      <c r="BW240" s="7"/>
      <c r="BX240" s="8"/>
      <c r="BY240" s="7"/>
      <c r="BZ240" s="8"/>
      <c r="CA240" s="7"/>
      <c r="CB240" s="8"/>
      <c r="CC240" s="7"/>
      <c r="CD240" s="8"/>
      <c r="CE240" s="7"/>
      <c r="CF240" s="8"/>
      <c r="CH240" s="41"/>
      <c r="CI240" s="41">
        <f t="shared" si="30"/>
        <v>0</v>
      </c>
      <c r="CJ240">
        <f t="shared" si="29"/>
        <v>0</v>
      </c>
      <c r="CL240" s="39"/>
    </row>
    <row r="241" spans="1:90" x14ac:dyDescent="0.25">
      <c r="A241">
        <v>162</v>
      </c>
      <c r="B241" s="6"/>
      <c r="C241" s="10"/>
      <c r="D241" s="32"/>
      <c r="E241" s="10"/>
      <c r="F241" s="32"/>
      <c r="G241" s="10"/>
      <c r="H241" s="32"/>
      <c r="I241" s="10"/>
      <c r="J241" s="32"/>
      <c r="K241" s="10"/>
      <c r="L241" s="32"/>
      <c r="M241" s="10"/>
      <c r="N241" s="32"/>
      <c r="O241" s="10"/>
      <c r="P241" s="32"/>
      <c r="Q241" s="10"/>
      <c r="R241" s="32"/>
      <c r="S241" s="10"/>
      <c r="T241" s="32"/>
      <c r="U241" s="10"/>
      <c r="V241" s="32"/>
      <c r="W241" s="10"/>
      <c r="X241" s="32"/>
      <c r="Y241" s="10"/>
      <c r="Z241" s="32"/>
      <c r="AA241" s="10"/>
      <c r="AB241" s="32"/>
      <c r="AC241" s="10"/>
      <c r="AD241" s="32"/>
      <c r="AE241" s="10"/>
      <c r="AF241" s="32"/>
      <c r="AG241" s="10"/>
      <c r="AH241" s="32"/>
      <c r="AI241" s="10"/>
      <c r="AJ241" s="32"/>
      <c r="AK241" s="10"/>
      <c r="AL241" s="32"/>
      <c r="AM241" s="10"/>
      <c r="AN241" s="32"/>
      <c r="AO241" s="10"/>
      <c r="AP241" s="32"/>
      <c r="AQ241" s="10"/>
      <c r="AR241" s="32"/>
      <c r="AS241" s="10"/>
      <c r="AT241" s="32"/>
      <c r="AU241" s="10"/>
      <c r="AV241" s="242"/>
      <c r="AW241" s="10"/>
      <c r="AX241" s="32"/>
      <c r="AY241" s="10"/>
      <c r="AZ241" s="242"/>
      <c r="BA241" s="10"/>
      <c r="BB241" s="242"/>
      <c r="BC241" s="7"/>
      <c r="BD241" s="247"/>
      <c r="BE241" s="10"/>
      <c r="BF241" s="242"/>
      <c r="BG241" s="7"/>
      <c r="BH241" s="247"/>
      <c r="BI241" s="10"/>
      <c r="BJ241" s="242"/>
      <c r="BK241" s="7"/>
      <c r="BL241" s="247"/>
      <c r="BM241" s="7"/>
      <c r="BN241" s="247"/>
      <c r="BO241" s="7"/>
      <c r="BP241" s="8"/>
      <c r="BQ241" s="7"/>
      <c r="BR241" s="247"/>
      <c r="BS241" s="7"/>
      <c r="BT241" s="8"/>
      <c r="BU241" s="7"/>
      <c r="BV241" s="247"/>
      <c r="BW241" s="7"/>
      <c r="BX241" s="8"/>
      <c r="BY241" s="7"/>
      <c r="BZ241" s="8"/>
      <c r="CA241" s="7"/>
      <c r="CB241" s="8"/>
      <c r="CC241" s="7"/>
      <c r="CD241" s="8"/>
      <c r="CE241" s="7"/>
      <c r="CF241" s="8"/>
      <c r="CH241" s="41"/>
      <c r="CI241" s="41">
        <f t="shared" si="30"/>
        <v>0</v>
      </c>
      <c r="CJ241">
        <f t="shared" si="29"/>
        <v>0</v>
      </c>
    </row>
    <row r="242" spans="1:90" x14ac:dyDescent="0.25">
      <c r="A242">
        <v>163</v>
      </c>
      <c r="B242" s="6"/>
      <c r="C242" s="10"/>
      <c r="D242" s="32"/>
      <c r="E242" s="10"/>
      <c r="F242" s="32"/>
      <c r="G242" s="10"/>
      <c r="H242" s="32"/>
      <c r="I242" s="10"/>
      <c r="J242" s="32"/>
      <c r="K242" s="10"/>
      <c r="L242" s="32"/>
      <c r="M242" s="10"/>
      <c r="N242" s="32"/>
      <c r="O242" s="10"/>
      <c r="P242" s="32"/>
      <c r="Q242" s="10"/>
      <c r="R242" s="32"/>
      <c r="S242" s="10"/>
      <c r="T242" s="32"/>
      <c r="U242" s="10"/>
      <c r="V242" s="32"/>
      <c r="W242" s="10"/>
      <c r="X242" s="32"/>
      <c r="Y242" s="10"/>
      <c r="Z242" s="32"/>
      <c r="AA242" s="10"/>
      <c r="AB242" s="32"/>
      <c r="AC242" s="10"/>
      <c r="AD242" s="32"/>
      <c r="AE242" s="10"/>
      <c r="AF242" s="32"/>
      <c r="AG242" s="10"/>
      <c r="AH242" s="32"/>
      <c r="AI242" s="10"/>
      <c r="AJ242" s="32"/>
      <c r="AK242" s="10"/>
      <c r="AL242" s="32"/>
      <c r="AM242" s="10"/>
      <c r="AN242" s="32"/>
      <c r="AO242" s="10"/>
      <c r="AP242" s="32"/>
      <c r="AQ242" s="10"/>
      <c r="AR242" s="32"/>
      <c r="AS242" s="10"/>
      <c r="AT242" s="32"/>
      <c r="AU242" s="10"/>
      <c r="AV242" s="242"/>
      <c r="AW242" s="10"/>
      <c r="AX242" s="32"/>
      <c r="AY242" s="10"/>
      <c r="AZ242" s="242"/>
      <c r="BA242" s="10"/>
      <c r="BB242" s="242"/>
      <c r="BC242" s="7"/>
      <c r="BD242" s="247"/>
      <c r="BE242" s="10"/>
      <c r="BF242" s="242"/>
      <c r="BG242" s="7"/>
      <c r="BH242" s="247"/>
      <c r="BI242" s="10"/>
      <c r="BJ242" s="242"/>
      <c r="BK242" s="7"/>
      <c r="BL242" s="247"/>
      <c r="BM242" s="7"/>
      <c r="BN242" s="247"/>
      <c r="BO242" s="7"/>
      <c r="BP242" s="8"/>
      <c r="BQ242" s="7"/>
      <c r="BR242" s="247"/>
      <c r="BS242" s="7"/>
      <c r="BT242" s="8"/>
      <c r="BU242" s="7"/>
      <c r="BV242" s="247"/>
      <c r="BW242" s="7"/>
      <c r="BX242" s="8"/>
      <c r="BY242" s="7"/>
      <c r="BZ242" s="8"/>
      <c r="CA242" s="7"/>
      <c r="CB242" s="8"/>
      <c r="CC242" s="7"/>
      <c r="CD242" s="8"/>
      <c r="CE242" s="7"/>
      <c r="CF242" s="8"/>
      <c r="CH242" s="41"/>
      <c r="CI242" s="41">
        <f t="shared" si="30"/>
        <v>0</v>
      </c>
      <c r="CJ242">
        <f t="shared" si="29"/>
        <v>0</v>
      </c>
    </row>
    <row r="243" spans="1:90" x14ac:dyDescent="0.25">
      <c r="A243">
        <v>164</v>
      </c>
      <c r="B243" s="6"/>
      <c r="C243" s="10"/>
      <c r="D243" s="32"/>
      <c r="E243" s="10"/>
      <c r="F243" s="32"/>
      <c r="G243" s="10"/>
      <c r="H243" s="32"/>
      <c r="I243" s="10"/>
      <c r="J243" s="32"/>
      <c r="K243" s="10"/>
      <c r="L243" s="32"/>
      <c r="M243" s="10"/>
      <c r="N243" s="32"/>
      <c r="O243" s="10"/>
      <c r="P243" s="32"/>
      <c r="Q243" s="10"/>
      <c r="R243" s="32"/>
      <c r="S243" s="10"/>
      <c r="T243" s="32"/>
      <c r="U243" s="10"/>
      <c r="V243" s="32"/>
      <c r="W243" s="10"/>
      <c r="X243" s="32"/>
      <c r="Y243" s="10"/>
      <c r="Z243" s="32"/>
      <c r="AA243" s="10"/>
      <c r="AB243" s="32"/>
      <c r="AC243" s="10"/>
      <c r="AD243" s="32"/>
      <c r="AE243" s="10"/>
      <c r="AF243" s="32"/>
      <c r="AG243" s="10"/>
      <c r="AH243" s="32"/>
      <c r="AI243" s="10"/>
      <c r="AJ243" s="32"/>
      <c r="AK243" s="10"/>
      <c r="AL243" s="32"/>
      <c r="AM243" s="10"/>
      <c r="AN243" s="32"/>
      <c r="AO243" s="10"/>
      <c r="AP243" s="32"/>
      <c r="AQ243" s="10"/>
      <c r="AR243" s="32"/>
      <c r="AS243" s="10"/>
      <c r="AT243" s="32"/>
      <c r="AU243" s="10"/>
      <c r="AV243" s="242"/>
      <c r="AW243" s="10"/>
      <c r="AX243" s="32"/>
      <c r="AY243" s="10"/>
      <c r="AZ243" s="242"/>
      <c r="BA243" s="10"/>
      <c r="BB243" s="242"/>
      <c r="BC243" s="7"/>
      <c r="BD243" s="247"/>
      <c r="BE243" s="10"/>
      <c r="BF243" s="242"/>
      <c r="BG243" s="7"/>
      <c r="BH243" s="247"/>
      <c r="BI243" s="10"/>
      <c r="BJ243" s="242"/>
      <c r="BK243" s="7"/>
      <c r="BL243" s="247"/>
      <c r="BM243" s="7"/>
      <c r="BN243" s="247"/>
      <c r="BO243" s="7"/>
      <c r="BP243" s="8"/>
      <c r="BQ243" s="7"/>
      <c r="BR243" s="247"/>
      <c r="BS243" s="7"/>
      <c r="BT243" s="8"/>
      <c r="BU243" s="7"/>
      <c r="BV243" s="247"/>
      <c r="BW243" s="7"/>
      <c r="BX243" s="8"/>
      <c r="BY243" s="7"/>
      <c r="BZ243" s="8"/>
      <c r="CA243" s="7"/>
      <c r="CB243" s="8"/>
      <c r="CC243" s="7"/>
      <c r="CD243" s="8"/>
      <c r="CE243" s="7"/>
      <c r="CF243" s="8"/>
      <c r="CH243" s="41"/>
      <c r="CI243" s="41">
        <f t="shared" si="30"/>
        <v>0</v>
      </c>
      <c r="CJ243">
        <f t="shared" si="29"/>
        <v>0</v>
      </c>
    </row>
    <row r="244" spans="1:90" x14ac:dyDescent="0.25">
      <c r="A244">
        <v>165</v>
      </c>
      <c r="B244" s="6"/>
      <c r="C244" s="10"/>
      <c r="D244" s="32"/>
      <c r="E244" s="10"/>
      <c r="F244" s="32"/>
      <c r="G244" s="10"/>
      <c r="H244" s="32"/>
      <c r="I244" s="10"/>
      <c r="J244" s="32"/>
      <c r="K244" s="10"/>
      <c r="L244" s="32"/>
      <c r="M244" s="10"/>
      <c r="N244" s="32"/>
      <c r="O244" s="10"/>
      <c r="P244" s="32"/>
      <c r="Q244" s="10"/>
      <c r="R244" s="32"/>
      <c r="S244" s="10"/>
      <c r="T244" s="32"/>
      <c r="U244" s="10"/>
      <c r="V244" s="32"/>
      <c r="W244" s="10"/>
      <c r="X244" s="32"/>
      <c r="Y244" s="10"/>
      <c r="Z244" s="32"/>
      <c r="AA244" s="10"/>
      <c r="AB244" s="32"/>
      <c r="AC244" s="10"/>
      <c r="AD244" s="32"/>
      <c r="AE244" s="10"/>
      <c r="AF244" s="32"/>
      <c r="AG244" s="10"/>
      <c r="AH244" s="32"/>
      <c r="AI244" s="10"/>
      <c r="AJ244" s="32"/>
      <c r="AK244" s="10"/>
      <c r="AL244" s="32"/>
      <c r="AM244" s="10"/>
      <c r="AN244" s="32"/>
      <c r="AO244" s="10"/>
      <c r="AP244" s="32"/>
      <c r="AQ244" s="10"/>
      <c r="AR244" s="32"/>
      <c r="AS244" s="10"/>
      <c r="AT244" s="32"/>
      <c r="AU244" s="10"/>
      <c r="AV244" s="242"/>
      <c r="AW244" s="10"/>
      <c r="AX244" s="32"/>
      <c r="AY244" s="10"/>
      <c r="AZ244" s="242"/>
      <c r="BA244" s="10"/>
      <c r="BB244" s="242"/>
      <c r="BC244" s="7"/>
      <c r="BD244" s="247"/>
      <c r="BE244" s="10"/>
      <c r="BF244" s="242"/>
      <c r="BG244" s="7"/>
      <c r="BH244" s="247"/>
      <c r="BI244" s="10"/>
      <c r="BJ244" s="242"/>
      <c r="BK244" s="7"/>
      <c r="BL244" s="247"/>
      <c r="BM244" s="7"/>
      <c r="BN244" s="247"/>
      <c r="BO244" s="7"/>
      <c r="BP244" s="8"/>
      <c r="BQ244" s="7"/>
      <c r="BR244" s="247"/>
      <c r="BS244" s="7"/>
      <c r="BT244" s="8"/>
      <c r="BU244" s="7"/>
      <c r="BV244" s="247"/>
      <c r="BW244" s="7"/>
      <c r="BX244" s="8"/>
      <c r="BY244" s="7"/>
      <c r="BZ244" s="8"/>
      <c r="CA244" s="7"/>
      <c r="CB244" s="8"/>
      <c r="CC244" s="7"/>
      <c r="CD244" s="8"/>
      <c r="CE244" s="7"/>
      <c r="CF244" s="8"/>
      <c r="CH244" s="41"/>
      <c r="CI244" s="41">
        <f t="shared" si="30"/>
        <v>0</v>
      </c>
      <c r="CJ244">
        <f t="shared" si="29"/>
        <v>0</v>
      </c>
    </row>
    <row r="245" spans="1:90" x14ac:dyDescent="0.25">
      <c r="A245">
        <v>166</v>
      </c>
      <c r="B245" s="6"/>
      <c r="C245" s="10"/>
      <c r="D245" s="32"/>
      <c r="E245" s="10"/>
      <c r="F245" s="32"/>
      <c r="G245" s="10"/>
      <c r="H245" s="32"/>
      <c r="I245" s="10"/>
      <c r="J245" s="32"/>
      <c r="K245" s="10"/>
      <c r="L245" s="32"/>
      <c r="M245" s="10"/>
      <c r="N245" s="32"/>
      <c r="O245" s="10"/>
      <c r="P245" s="32"/>
      <c r="Q245" s="10"/>
      <c r="R245" s="32"/>
      <c r="S245" s="10"/>
      <c r="T245" s="32"/>
      <c r="U245" s="10"/>
      <c r="V245" s="32"/>
      <c r="W245" s="10"/>
      <c r="X245" s="32"/>
      <c r="Y245" s="10"/>
      <c r="Z245" s="32"/>
      <c r="AA245" s="10"/>
      <c r="AB245" s="32"/>
      <c r="AC245" s="10"/>
      <c r="AD245" s="32"/>
      <c r="AE245" s="10"/>
      <c r="AF245" s="32"/>
      <c r="AG245" s="10"/>
      <c r="AH245" s="32"/>
      <c r="AI245" s="10"/>
      <c r="AJ245" s="32"/>
      <c r="AK245" s="10"/>
      <c r="AL245" s="32"/>
      <c r="AM245" s="10"/>
      <c r="AN245" s="32"/>
      <c r="AO245" s="10"/>
      <c r="AP245" s="32"/>
      <c r="AQ245" s="10"/>
      <c r="AR245" s="32"/>
      <c r="AS245" s="10"/>
      <c r="AT245" s="32"/>
      <c r="AU245" s="10"/>
      <c r="AV245" s="242"/>
      <c r="AW245" s="10"/>
      <c r="AX245" s="32"/>
      <c r="AY245" s="10"/>
      <c r="AZ245" s="242"/>
      <c r="BA245" s="10"/>
      <c r="BB245" s="242"/>
      <c r="BC245" s="7"/>
      <c r="BD245" s="247"/>
      <c r="BE245" s="10"/>
      <c r="BF245" s="242"/>
      <c r="BG245" s="7"/>
      <c r="BH245" s="247"/>
      <c r="BI245" s="10"/>
      <c r="BJ245" s="242"/>
      <c r="BK245" s="7"/>
      <c r="BL245" s="247"/>
      <c r="BM245" s="7"/>
      <c r="BN245" s="247"/>
      <c r="BO245" s="7"/>
      <c r="BP245" s="8"/>
      <c r="BQ245" s="7"/>
      <c r="BR245" s="247"/>
      <c r="BS245" s="7"/>
      <c r="BT245" s="8"/>
      <c r="BU245" s="7"/>
      <c r="BV245" s="247"/>
      <c r="BW245" s="7"/>
      <c r="BX245" s="8"/>
      <c r="BY245" s="7"/>
      <c r="BZ245" s="8"/>
      <c r="CA245" s="7"/>
      <c r="CB245" s="8"/>
      <c r="CC245" s="7"/>
      <c r="CD245" s="8"/>
      <c r="CE245" s="7"/>
      <c r="CF245" s="8"/>
      <c r="CH245" s="41"/>
      <c r="CI245" s="41">
        <f t="shared" si="30"/>
        <v>0</v>
      </c>
      <c r="CJ245">
        <f t="shared" si="29"/>
        <v>0</v>
      </c>
    </row>
    <row r="246" spans="1:90" x14ac:dyDescent="0.25">
      <c r="A246">
        <v>167</v>
      </c>
      <c r="B246" s="6"/>
      <c r="C246" s="10"/>
      <c r="D246" s="32"/>
      <c r="E246" s="10"/>
      <c r="F246" s="32"/>
      <c r="G246" s="10"/>
      <c r="H246" s="32"/>
      <c r="I246" s="10"/>
      <c r="J246" s="32"/>
      <c r="K246" s="10"/>
      <c r="L246" s="32"/>
      <c r="M246" s="10"/>
      <c r="N246" s="32"/>
      <c r="O246" s="10"/>
      <c r="P246" s="32"/>
      <c r="Q246" s="10"/>
      <c r="R246" s="32"/>
      <c r="S246" s="10"/>
      <c r="T246" s="32"/>
      <c r="U246" s="10"/>
      <c r="V246" s="32"/>
      <c r="W246" s="10"/>
      <c r="X246" s="32"/>
      <c r="Y246" s="10"/>
      <c r="Z246" s="32"/>
      <c r="AA246" s="10"/>
      <c r="AB246" s="32"/>
      <c r="AC246" s="10"/>
      <c r="AD246" s="32"/>
      <c r="AE246" s="10"/>
      <c r="AF246" s="32"/>
      <c r="AG246" s="10"/>
      <c r="AH246" s="32"/>
      <c r="AI246" s="10"/>
      <c r="AJ246" s="32"/>
      <c r="AK246" s="10"/>
      <c r="AL246" s="32"/>
      <c r="AM246" s="10"/>
      <c r="AN246" s="32"/>
      <c r="AO246" s="10"/>
      <c r="AP246" s="32"/>
      <c r="AQ246" s="10"/>
      <c r="AR246" s="32"/>
      <c r="AS246" s="10"/>
      <c r="AT246" s="32"/>
      <c r="AU246" s="10"/>
      <c r="AV246" s="242"/>
      <c r="AW246" s="10"/>
      <c r="AX246" s="32"/>
      <c r="AY246" s="10"/>
      <c r="AZ246" s="242"/>
      <c r="BA246" s="10"/>
      <c r="BB246" s="242"/>
      <c r="BC246" s="7"/>
      <c r="BD246" s="247"/>
      <c r="BE246" s="10"/>
      <c r="BF246" s="242"/>
      <c r="BG246" s="7"/>
      <c r="BH246" s="247"/>
      <c r="BI246" s="10"/>
      <c r="BJ246" s="242"/>
      <c r="BK246" s="7"/>
      <c r="BL246" s="247"/>
      <c r="BM246" s="7"/>
      <c r="BN246" s="247"/>
      <c r="BO246" s="7"/>
      <c r="BP246" s="8"/>
      <c r="BQ246" s="7"/>
      <c r="BR246" s="247"/>
      <c r="BS246" s="7"/>
      <c r="BT246" s="8"/>
      <c r="BU246" s="7"/>
      <c r="BV246" s="247"/>
      <c r="BW246" s="7"/>
      <c r="BX246" s="8"/>
      <c r="BY246" s="7"/>
      <c r="BZ246" s="8"/>
      <c r="CA246" s="7"/>
      <c r="CB246" s="8"/>
      <c r="CC246" s="7"/>
      <c r="CD246" s="8"/>
      <c r="CE246" s="7"/>
      <c r="CF246" s="8"/>
      <c r="CH246" s="41"/>
      <c r="CI246" s="41">
        <f t="shared" si="30"/>
        <v>0</v>
      </c>
      <c r="CJ246">
        <f t="shared" si="29"/>
        <v>0</v>
      </c>
    </row>
    <row r="247" spans="1:90" x14ac:dyDescent="0.25">
      <c r="A247">
        <v>168</v>
      </c>
      <c r="B247" s="6"/>
      <c r="C247" s="10"/>
      <c r="D247" s="32"/>
      <c r="E247" s="10"/>
      <c r="F247" s="32"/>
      <c r="G247" s="10"/>
      <c r="H247" s="32"/>
      <c r="I247" s="10"/>
      <c r="J247" s="32"/>
      <c r="K247" s="94"/>
      <c r="L247" s="32"/>
      <c r="M247" s="10"/>
      <c r="N247" s="32"/>
      <c r="O247" s="10"/>
      <c r="P247" s="32"/>
      <c r="Q247" s="10"/>
      <c r="R247" s="32"/>
      <c r="S247" s="10"/>
      <c r="T247" s="32"/>
      <c r="U247" s="10"/>
      <c r="V247" s="32"/>
      <c r="W247" s="10"/>
      <c r="X247" s="32"/>
      <c r="Y247" s="10"/>
      <c r="Z247" s="32"/>
      <c r="AA247" s="10"/>
      <c r="AB247" s="32"/>
      <c r="AC247" s="10"/>
      <c r="AD247" s="32"/>
      <c r="AE247" s="10"/>
      <c r="AF247" s="32"/>
      <c r="AG247" s="10"/>
      <c r="AH247" s="32"/>
      <c r="AI247" s="10"/>
      <c r="AJ247" s="32"/>
      <c r="AK247" s="10"/>
      <c r="AL247" s="32"/>
      <c r="AM247" s="10"/>
      <c r="AN247" s="32"/>
      <c r="AO247" s="10"/>
      <c r="AP247" s="32"/>
      <c r="AQ247" s="10"/>
      <c r="AR247" s="32"/>
      <c r="AS247" s="10"/>
      <c r="AT247" s="32"/>
      <c r="AU247" s="10"/>
      <c r="AV247" s="242"/>
      <c r="AW247" s="10"/>
      <c r="AX247" s="32"/>
      <c r="AY247" s="10"/>
      <c r="AZ247" s="242"/>
      <c r="BA247" s="10"/>
      <c r="BB247" s="242"/>
      <c r="BC247" s="7"/>
      <c r="BD247" s="247"/>
      <c r="BE247" s="10"/>
      <c r="BF247" s="242"/>
      <c r="BG247" s="7"/>
      <c r="BH247" s="247"/>
      <c r="BI247" s="10"/>
      <c r="BJ247" s="242"/>
      <c r="BK247" s="7"/>
      <c r="BL247" s="247"/>
      <c r="BM247" s="7"/>
      <c r="BN247" s="247"/>
      <c r="BO247" s="7"/>
      <c r="BP247" s="8"/>
      <c r="BQ247" s="7"/>
      <c r="BR247" s="247"/>
      <c r="BS247" s="7"/>
      <c r="BT247" s="8"/>
      <c r="BU247" s="7"/>
      <c r="BV247" s="247"/>
      <c r="BW247" s="7"/>
      <c r="BX247" s="8"/>
      <c r="BY247" s="7"/>
      <c r="BZ247" s="8"/>
      <c r="CA247" s="7"/>
      <c r="CB247" s="8"/>
      <c r="CC247" s="7"/>
      <c r="CD247" s="8"/>
      <c r="CE247" s="7"/>
      <c r="CF247" s="8"/>
      <c r="CH247" s="41"/>
      <c r="CI247" s="41">
        <f t="shared" si="30"/>
        <v>0</v>
      </c>
      <c r="CJ247">
        <f t="shared" si="29"/>
        <v>0</v>
      </c>
      <c r="CL247" s="39"/>
    </row>
    <row r="248" spans="1:90" x14ac:dyDescent="0.25">
      <c r="A248">
        <v>169</v>
      </c>
      <c r="B248" s="6"/>
      <c r="C248" s="10"/>
      <c r="D248" s="32"/>
      <c r="E248" s="10"/>
      <c r="F248" s="32"/>
      <c r="G248" s="10"/>
      <c r="H248" s="32"/>
      <c r="I248" s="10"/>
      <c r="J248" s="32"/>
      <c r="K248" s="10"/>
      <c r="L248" s="32"/>
      <c r="M248" s="10"/>
      <c r="N248" s="32"/>
      <c r="O248" s="10"/>
      <c r="P248" s="32"/>
      <c r="Q248" s="10"/>
      <c r="R248" s="32"/>
      <c r="S248" s="10"/>
      <c r="T248" s="32"/>
      <c r="U248" s="10"/>
      <c r="V248" s="32"/>
      <c r="W248" s="10"/>
      <c r="X248" s="32"/>
      <c r="Y248" s="10"/>
      <c r="Z248" s="32"/>
      <c r="AA248" s="10"/>
      <c r="AB248" s="32"/>
      <c r="AC248" s="10"/>
      <c r="AD248" s="32"/>
      <c r="AE248" s="10"/>
      <c r="AF248" s="32"/>
      <c r="AG248" s="10"/>
      <c r="AH248" s="32"/>
      <c r="AI248" s="10"/>
      <c r="AJ248" s="32"/>
      <c r="AK248" s="10"/>
      <c r="AL248" s="32"/>
      <c r="AM248" s="10"/>
      <c r="AN248" s="32"/>
      <c r="AO248" s="10"/>
      <c r="AP248" s="32"/>
      <c r="AQ248" s="10"/>
      <c r="AR248" s="32"/>
      <c r="AS248" s="10"/>
      <c r="AT248" s="32"/>
      <c r="AU248" s="10"/>
      <c r="AV248" s="242"/>
      <c r="AW248" s="10"/>
      <c r="AX248" s="32"/>
      <c r="AY248" s="10"/>
      <c r="AZ248" s="242"/>
      <c r="BA248" s="10"/>
      <c r="BB248" s="242"/>
      <c r="BC248" s="7"/>
      <c r="BD248" s="247"/>
      <c r="BE248" s="10"/>
      <c r="BF248" s="242"/>
      <c r="BG248" s="7"/>
      <c r="BH248" s="247"/>
      <c r="BI248" s="10"/>
      <c r="BJ248" s="242"/>
      <c r="BK248" s="7"/>
      <c r="BL248" s="247"/>
      <c r="BM248" s="7"/>
      <c r="BN248" s="247"/>
      <c r="BO248" s="7"/>
      <c r="BP248" s="8"/>
      <c r="BQ248" s="7"/>
      <c r="BR248" s="247"/>
      <c r="BS248" s="7"/>
      <c r="BT248" s="8"/>
      <c r="BU248" s="7"/>
      <c r="BV248" s="247"/>
      <c r="BW248" s="7"/>
      <c r="BX248" s="8"/>
      <c r="BY248" s="7"/>
      <c r="BZ248" s="8"/>
      <c r="CA248" s="7"/>
      <c r="CB248" s="8"/>
      <c r="CC248" s="7"/>
      <c r="CD248" s="8"/>
      <c r="CE248" s="7"/>
      <c r="CF248" s="8"/>
      <c r="CH248" s="41"/>
      <c r="CI248" s="41">
        <f t="shared" si="30"/>
        <v>0</v>
      </c>
      <c r="CJ248">
        <f t="shared" si="29"/>
        <v>0</v>
      </c>
    </row>
    <row r="249" spans="1:90" x14ac:dyDescent="0.25">
      <c r="A249">
        <v>170</v>
      </c>
      <c r="B249" s="6"/>
      <c r="C249" s="10"/>
      <c r="D249" s="32"/>
      <c r="E249" s="10"/>
      <c r="F249" s="32"/>
      <c r="G249" s="10"/>
      <c r="H249" s="32"/>
      <c r="I249" s="10"/>
      <c r="J249" s="32"/>
      <c r="K249" s="94"/>
      <c r="L249" s="32"/>
      <c r="M249" s="10"/>
      <c r="N249" s="32"/>
      <c r="O249" s="10"/>
      <c r="P249" s="32"/>
      <c r="Q249" s="10"/>
      <c r="R249" s="32"/>
      <c r="S249" s="10"/>
      <c r="T249" s="32"/>
      <c r="U249" s="10"/>
      <c r="V249" s="32"/>
      <c r="W249" s="10"/>
      <c r="X249" s="32"/>
      <c r="Y249" s="10"/>
      <c r="Z249" s="32"/>
      <c r="AA249" s="10"/>
      <c r="AB249" s="32"/>
      <c r="AC249" s="10"/>
      <c r="AD249" s="32"/>
      <c r="AE249" s="10"/>
      <c r="AF249" s="32"/>
      <c r="AG249" s="10"/>
      <c r="AH249" s="32"/>
      <c r="AI249" s="10"/>
      <c r="AJ249" s="32"/>
      <c r="AK249" s="10"/>
      <c r="AL249" s="32"/>
      <c r="AM249" s="10"/>
      <c r="AN249" s="32"/>
      <c r="AO249" s="10"/>
      <c r="AP249" s="32"/>
      <c r="AQ249" s="10"/>
      <c r="AR249" s="32"/>
      <c r="AS249" s="10"/>
      <c r="AT249" s="32"/>
      <c r="AU249" s="10"/>
      <c r="AV249" s="242"/>
      <c r="AW249" s="10"/>
      <c r="AX249" s="32"/>
      <c r="AY249" s="10"/>
      <c r="AZ249" s="242"/>
      <c r="BA249" s="10"/>
      <c r="BB249" s="242"/>
      <c r="BC249" s="7"/>
      <c r="BD249" s="247"/>
      <c r="BE249" s="10"/>
      <c r="BF249" s="242"/>
      <c r="BG249" s="7"/>
      <c r="BH249" s="247"/>
      <c r="BI249" s="10"/>
      <c r="BJ249" s="242"/>
      <c r="BK249" s="7"/>
      <c r="BL249" s="247"/>
      <c r="BM249" s="7"/>
      <c r="BN249" s="247"/>
      <c r="BO249" s="7"/>
      <c r="BP249" s="8"/>
      <c r="BQ249" s="7"/>
      <c r="BR249" s="247"/>
      <c r="BS249" s="7"/>
      <c r="BT249" s="8"/>
      <c r="BU249" s="7"/>
      <c r="BV249" s="247"/>
      <c r="BW249" s="7"/>
      <c r="BX249" s="8"/>
      <c r="BY249" s="7"/>
      <c r="BZ249" s="8"/>
      <c r="CA249" s="7"/>
      <c r="CB249" s="8"/>
      <c r="CC249" s="7"/>
      <c r="CD249" s="8"/>
      <c r="CE249" s="7"/>
      <c r="CF249" s="8"/>
      <c r="CH249" s="41"/>
      <c r="CI249" s="41">
        <f t="shared" si="30"/>
        <v>0</v>
      </c>
      <c r="CJ249">
        <f t="shared" si="29"/>
        <v>0</v>
      </c>
      <c r="CL249" s="39"/>
    </row>
    <row r="250" spans="1:90" x14ac:dyDescent="0.25">
      <c r="A250">
        <v>171</v>
      </c>
      <c r="B250" s="6"/>
      <c r="C250" s="10"/>
      <c r="D250" s="32"/>
      <c r="E250" s="10"/>
      <c r="F250" s="32"/>
      <c r="G250" s="10"/>
      <c r="H250" s="32"/>
      <c r="I250" s="10"/>
      <c r="J250" s="32"/>
      <c r="K250" s="10"/>
      <c r="L250" s="32"/>
      <c r="M250" s="10"/>
      <c r="N250" s="32"/>
      <c r="O250" s="10"/>
      <c r="P250" s="32"/>
      <c r="Q250" s="10"/>
      <c r="R250" s="32"/>
      <c r="S250" s="10"/>
      <c r="T250" s="32"/>
      <c r="U250" s="10"/>
      <c r="V250" s="32"/>
      <c r="W250" s="10"/>
      <c r="X250" s="32"/>
      <c r="Y250" s="10"/>
      <c r="Z250" s="32"/>
      <c r="AA250" s="10"/>
      <c r="AB250" s="32"/>
      <c r="AC250" s="10"/>
      <c r="AD250" s="32"/>
      <c r="AE250" s="10"/>
      <c r="AF250" s="32"/>
      <c r="AG250" s="10"/>
      <c r="AH250" s="32"/>
      <c r="AI250" s="10"/>
      <c r="AJ250" s="32"/>
      <c r="AK250" s="10"/>
      <c r="AL250" s="32"/>
      <c r="AM250" s="10"/>
      <c r="AN250" s="32"/>
      <c r="AO250" s="10"/>
      <c r="AP250" s="32"/>
      <c r="AQ250" s="10"/>
      <c r="AR250" s="32"/>
      <c r="AS250" s="10"/>
      <c r="AT250" s="32"/>
      <c r="AU250" s="10"/>
      <c r="AV250" s="242"/>
      <c r="AW250" s="10"/>
      <c r="AX250" s="32"/>
      <c r="AY250" s="10"/>
      <c r="AZ250" s="242"/>
      <c r="BA250" s="10"/>
      <c r="BB250" s="242"/>
      <c r="BC250" s="7"/>
      <c r="BD250" s="247"/>
      <c r="BE250" s="10"/>
      <c r="BF250" s="242"/>
      <c r="BG250" s="7"/>
      <c r="BH250" s="247"/>
      <c r="BI250" s="10"/>
      <c r="BJ250" s="242"/>
      <c r="BK250" s="7"/>
      <c r="BL250" s="247"/>
      <c r="BM250" s="7"/>
      <c r="BN250" s="247"/>
      <c r="BO250" s="7"/>
      <c r="BP250" s="8"/>
      <c r="BQ250" s="7"/>
      <c r="BR250" s="247"/>
      <c r="BS250" s="7"/>
      <c r="BT250" s="8"/>
      <c r="BU250" s="7"/>
      <c r="BV250" s="247"/>
      <c r="BW250" s="7"/>
      <c r="BX250" s="8"/>
      <c r="BY250" s="7"/>
      <c r="BZ250" s="8"/>
      <c r="CA250" s="7"/>
      <c r="CB250" s="8"/>
      <c r="CC250" s="7"/>
      <c r="CD250" s="8"/>
      <c r="CE250" s="7"/>
      <c r="CF250" s="8"/>
      <c r="CH250" s="41"/>
      <c r="CI250" s="41">
        <f t="shared" si="30"/>
        <v>0</v>
      </c>
      <c r="CJ250">
        <f t="shared" si="29"/>
        <v>0</v>
      </c>
    </row>
    <row r="251" spans="1:90" x14ac:dyDescent="0.25">
      <c r="A251">
        <v>172</v>
      </c>
      <c r="B251" s="6"/>
      <c r="C251" s="10"/>
      <c r="D251" s="32"/>
      <c r="E251" s="10"/>
      <c r="F251" s="32"/>
      <c r="G251" s="10"/>
      <c r="H251" s="32"/>
      <c r="I251" s="10"/>
      <c r="J251" s="32"/>
      <c r="K251" s="10"/>
      <c r="L251" s="32"/>
      <c r="M251" s="10"/>
      <c r="N251" s="32"/>
      <c r="O251" s="10"/>
      <c r="P251" s="32"/>
      <c r="Q251" s="10"/>
      <c r="R251" s="32"/>
      <c r="S251" s="10"/>
      <c r="T251" s="32"/>
      <c r="U251" s="10"/>
      <c r="V251" s="32"/>
      <c r="W251" s="10"/>
      <c r="X251" s="32"/>
      <c r="Y251" s="10"/>
      <c r="Z251" s="32"/>
      <c r="AA251" s="10"/>
      <c r="AB251" s="32"/>
      <c r="AC251" s="10"/>
      <c r="AD251" s="32"/>
      <c r="AE251" s="10"/>
      <c r="AF251" s="32"/>
      <c r="AG251" s="10"/>
      <c r="AH251" s="32"/>
      <c r="AI251" s="10"/>
      <c r="AJ251" s="32"/>
      <c r="AK251" s="10"/>
      <c r="AL251" s="32"/>
      <c r="AM251" s="10"/>
      <c r="AN251" s="32"/>
      <c r="AO251" s="10"/>
      <c r="AP251" s="32"/>
      <c r="AQ251" s="10"/>
      <c r="AR251" s="32"/>
      <c r="AS251" s="10"/>
      <c r="AT251" s="32"/>
      <c r="AU251" s="10"/>
      <c r="AV251" s="242"/>
      <c r="AW251" s="10"/>
      <c r="AX251" s="32"/>
      <c r="AY251" s="10"/>
      <c r="AZ251" s="242"/>
      <c r="BA251" s="10"/>
      <c r="BB251" s="242"/>
      <c r="BC251" s="7"/>
      <c r="BD251" s="247"/>
      <c r="BE251" s="10"/>
      <c r="BF251" s="242"/>
      <c r="BG251" s="7"/>
      <c r="BH251" s="247"/>
      <c r="BI251" s="10"/>
      <c r="BJ251" s="242"/>
      <c r="BK251" s="7"/>
      <c r="BL251" s="247"/>
      <c r="BM251" s="7"/>
      <c r="BN251" s="247"/>
      <c r="BO251" s="7"/>
      <c r="BP251" s="8"/>
      <c r="BQ251" s="7"/>
      <c r="BR251" s="247"/>
      <c r="BS251" s="7"/>
      <c r="BT251" s="8"/>
      <c r="BU251" s="7"/>
      <c r="BV251" s="247"/>
      <c r="BW251" s="7"/>
      <c r="BX251" s="8"/>
      <c r="BY251" s="7"/>
      <c r="BZ251" s="8"/>
      <c r="CA251" s="7"/>
      <c r="CB251" s="8"/>
      <c r="CC251" s="7"/>
      <c r="CD251" s="8"/>
      <c r="CE251" s="7"/>
      <c r="CF251" s="8"/>
      <c r="CH251" s="41"/>
      <c r="CI251" s="41">
        <f t="shared" si="30"/>
        <v>0</v>
      </c>
      <c r="CJ251">
        <f t="shared" si="29"/>
        <v>0</v>
      </c>
    </row>
    <row r="252" spans="1:90" x14ac:dyDescent="0.25">
      <c r="A252">
        <v>173</v>
      </c>
      <c r="B252" s="6"/>
      <c r="C252" s="10"/>
      <c r="D252" s="32"/>
      <c r="E252" s="10"/>
      <c r="F252" s="32"/>
      <c r="G252" s="10"/>
      <c r="H252" s="32"/>
      <c r="I252" s="10"/>
      <c r="J252" s="32"/>
      <c r="K252" s="10"/>
      <c r="L252" s="32"/>
      <c r="M252" s="10"/>
      <c r="N252" s="32"/>
      <c r="O252" s="10"/>
      <c r="P252" s="32"/>
      <c r="Q252" s="10"/>
      <c r="R252" s="32"/>
      <c r="S252" s="10"/>
      <c r="T252" s="32"/>
      <c r="U252" s="10"/>
      <c r="V252" s="32"/>
      <c r="W252" s="10"/>
      <c r="X252" s="32"/>
      <c r="Y252" s="10"/>
      <c r="Z252" s="32"/>
      <c r="AA252" s="10"/>
      <c r="AB252" s="32"/>
      <c r="AC252" s="10"/>
      <c r="AD252" s="32"/>
      <c r="AE252" s="10"/>
      <c r="AF252" s="32"/>
      <c r="AG252" s="10"/>
      <c r="AH252" s="32"/>
      <c r="AI252" s="10"/>
      <c r="AJ252" s="32"/>
      <c r="AK252" s="10"/>
      <c r="AL252" s="32"/>
      <c r="AM252" s="10"/>
      <c r="AN252" s="32"/>
      <c r="AO252" s="10"/>
      <c r="AP252" s="32"/>
      <c r="AQ252" s="10"/>
      <c r="AR252" s="32"/>
      <c r="AS252" s="10"/>
      <c r="AT252" s="32"/>
      <c r="AU252" s="10"/>
      <c r="AV252" s="242"/>
      <c r="AW252" s="10"/>
      <c r="AX252" s="32"/>
      <c r="AY252" s="10"/>
      <c r="AZ252" s="242"/>
      <c r="BA252" s="10"/>
      <c r="BB252" s="242"/>
      <c r="BC252" s="7"/>
      <c r="BD252" s="247"/>
      <c r="BE252" s="10"/>
      <c r="BF252" s="242"/>
      <c r="BG252" s="7"/>
      <c r="BH252" s="247"/>
      <c r="BI252" s="10"/>
      <c r="BJ252" s="242"/>
      <c r="BK252" s="7"/>
      <c r="BL252" s="247"/>
      <c r="BM252" s="7"/>
      <c r="BN252" s="247"/>
      <c r="BO252" s="7"/>
      <c r="BP252" s="8"/>
      <c r="BQ252" s="7"/>
      <c r="BR252" s="247"/>
      <c r="BS252" s="7"/>
      <c r="BT252" s="8"/>
      <c r="BU252" s="7"/>
      <c r="BV252" s="247"/>
      <c r="BW252" s="7"/>
      <c r="BX252" s="8"/>
      <c r="BY252" s="7"/>
      <c r="BZ252" s="8"/>
      <c r="CA252" s="7"/>
      <c r="CB252" s="8"/>
      <c r="CC252" s="7"/>
      <c r="CD252" s="8"/>
      <c r="CE252" s="7"/>
      <c r="CF252" s="8"/>
      <c r="CH252" s="41"/>
      <c r="CI252" s="41">
        <f t="shared" si="30"/>
        <v>0</v>
      </c>
      <c r="CJ252">
        <f t="shared" si="29"/>
        <v>0</v>
      </c>
    </row>
    <row r="253" spans="1:90" x14ac:dyDescent="0.25">
      <c r="A253">
        <v>174</v>
      </c>
      <c r="B253" s="6"/>
      <c r="C253" s="10"/>
      <c r="D253" s="32"/>
      <c r="E253" s="10"/>
      <c r="F253" s="32"/>
      <c r="G253" s="10"/>
      <c r="H253" s="32"/>
      <c r="I253" s="10"/>
      <c r="J253" s="32"/>
      <c r="K253" s="10"/>
      <c r="L253" s="32"/>
      <c r="M253" s="10"/>
      <c r="N253" s="32"/>
      <c r="O253" s="10"/>
      <c r="P253" s="32"/>
      <c r="Q253" s="10"/>
      <c r="R253" s="32"/>
      <c r="S253" s="10"/>
      <c r="T253" s="32"/>
      <c r="U253" s="10"/>
      <c r="V253" s="32"/>
      <c r="W253" s="10"/>
      <c r="X253" s="32"/>
      <c r="Y253" s="10"/>
      <c r="Z253" s="32"/>
      <c r="AA253" s="10"/>
      <c r="AB253" s="32"/>
      <c r="AC253" s="10"/>
      <c r="AD253" s="32"/>
      <c r="AE253" s="10"/>
      <c r="AF253" s="32"/>
      <c r="AG253" s="10"/>
      <c r="AH253" s="32"/>
      <c r="AI253" s="10"/>
      <c r="AJ253" s="32"/>
      <c r="AK253" s="10"/>
      <c r="AL253" s="32"/>
      <c r="AM253" s="10"/>
      <c r="AN253" s="32"/>
      <c r="AO253" s="10"/>
      <c r="AP253" s="32"/>
      <c r="AQ253" s="10"/>
      <c r="AR253" s="32"/>
      <c r="AS253" s="10"/>
      <c r="AT253" s="32"/>
      <c r="AU253" s="10"/>
      <c r="AV253" s="242"/>
      <c r="AW253" s="10"/>
      <c r="AX253" s="32"/>
      <c r="AY253" s="10"/>
      <c r="AZ253" s="242"/>
      <c r="BA253" s="10"/>
      <c r="BB253" s="242"/>
      <c r="BC253" s="7"/>
      <c r="BD253" s="247"/>
      <c r="BE253" s="10"/>
      <c r="BF253" s="242"/>
      <c r="BG253" s="7"/>
      <c r="BH253" s="247"/>
      <c r="BI253" s="10"/>
      <c r="BJ253" s="242"/>
      <c r="BK253" s="7"/>
      <c r="BL253" s="247"/>
      <c r="BM253" s="7"/>
      <c r="BN253" s="247"/>
      <c r="BO253" s="7"/>
      <c r="BP253" s="8"/>
      <c r="BQ253" s="7"/>
      <c r="BR253" s="247"/>
      <c r="BS253" s="7"/>
      <c r="BT253" s="8"/>
      <c r="BU253" s="7"/>
      <c r="BV253" s="247"/>
      <c r="BW253" s="7"/>
      <c r="BX253" s="8"/>
      <c r="BY253" s="7"/>
      <c r="BZ253" s="8"/>
      <c r="CA253" s="7"/>
      <c r="CB253" s="8"/>
      <c r="CC253" s="7"/>
      <c r="CD253" s="8"/>
      <c r="CE253" s="7"/>
      <c r="CF253" s="8"/>
      <c r="CH253" s="41"/>
      <c r="CI253" s="41">
        <f t="shared" si="30"/>
        <v>0</v>
      </c>
      <c r="CJ253">
        <f t="shared" si="29"/>
        <v>0</v>
      </c>
    </row>
    <row r="254" spans="1:90" x14ac:dyDescent="0.25">
      <c r="A254">
        <v>175</v>
      </c>
      <c r="B254" s="6"/>
      <c r="C254" s="10"/>
      <c r="D254" s="32"/>
      <c r="E254" s="10"/>
      <c r="F254" s="32"/>
      <c r="G254" s="10"/>
      <c r="H254" s="32"/>
      <c r="I254" s="10"/>
      <c r="J254" s="32"/>
      <c r="K254" s="10"/>
      <c r="L254" s="32"/>
      <c r="M254" s="10"/>
      <c r="N254" s="32"/>
      <c r="O254" s="10"/>
      <c r="P254" s="32"/>
      <c r="Q254" s="10"/>
      <c r="R254" s="32"/>
      <c r="S254" s="10"/>
      <c r="T254" s="32"/>
      <c r="U254" s="10"/>
      <c r="V254" s="32"/>
      <c r="W254" s="10"/>
      <c r="X254" s="32"/>
      <c r="Y254" s="10"/>
      <c r="Z254" s="32"/>
      <c r="AA254" s="10"/>
      <c r="AB254" s="32"/>
      <c r="AC254" s="10"/>
      <c r="AD254" s="32"/>
      <c r="AE254" s="10"/>
      <c r="AF254" s="32"/>
      <c r="AG254" s="10"/>
      <c r="AH254" s="32"/>
      <c r="AI254" s="10"/>
      <c r="AJ254" s="32"/>
      <c r="AK254" s="10"/>
      <c r="AL254" s="32"/>
      <c r="AM254" s="10"/>
      <c r="AN254" s="32"/>
      <c r="AO254" s="10"/>
      <c r="AP254" s="32"/>
      <c r="AQ254" s="10"/>
      <c r="AR254" s="32"/>
      <c r="AS254" s="10"/>
      <c r="AT254" s="32"/>
      <c r="AU254" s="10"/>
      <c r="AV254" s="242"/>
      <c r="AW254" s="10"/>
      <c r="AX254" s="32"/>
      <c r="AY254" s="10"/>
      <c r="AZ254" s="242"/>
      <c r="BA254" s="10"/>
      <c r="BB254" s="242"/>
      <c r="BC254" s="7"/>
      <c r="BD254" s="247"/>
      <c r="BE254" s="10"/>
      <c r="BF254" s="242"/>
      <c r="BG254" s="7"/>
      <c r="BH254" s="247"/>
      <c r="BI254" s="10"/>
      <c r="BJ254" s="242"/>
      <c r="BK254" s="7"/>
      <c r="BL254" s="247"/>
      <c r="BM254" s="7"/>
      <c r="BN254" s="247"/>
      <c r="BO254" s="7"/>
      <c r="BP254" s="8"/>
      <c r="BQ254" s="7"/>
      <c r="BR254" s="247"/>
      <c r="BS254" s="7"/>
      <c r="BT254" s="8"/>
      <c r="BU254" s="7"/>
      <c r="BV254" s="247"/>
      <c r="BW254" s="7"/>
      <c r="BX254" s="8"/>
      <c r="BY254" s="7"/>
      <c r="BZ254" s="8"/>
      <c r="CA254" s="7"/>
      <c r="CB254" s="8"/>
      <c r="CC254" s="7"/>
      <c r="CD254" s="8"/>
      <c r="CE254" s="7"/>
      <c r="CF254" s="8"/>
      <c r="CH254" s="41"/>
      <c r="CI254" s="41">
        <f t="shared" si="30"/>
        <v>0</v>
      </c>
      <c r="CJ254">
        <f t="shared" si="29"/>
        <v>0</v>
      </c>
    </row>
    <row r="255" spans="1:90" x14ac:dyDescent="0.25">
      <c r="A255">
        <v>176</v>
      </c>
      <c r="B255" s="6"/>
      <c r="C255" s="10"/>
      <c r="D255" s="32"/>
      <c r="E255" s="10"/>
      <c r="F255" s="32"/>
      <c r="G255" s="10"/>
      <c r="H255" s="32"/>
      <c r="I255" s="10"/>
      <c r="J255" s="32"/>
      <c r="K255" s="10"/>
      <c r="L255" s="32"/>
      <c r="M255" s="10"/>
      <c r="N255" s="32"/>
      <c r="O255" s="10"/>
      <c r="P255" s="32"/>
      <c r="Q255" s="10"/>
      <c r="R255" s="32"/>
      <c r="S255" s="10"/>
      <c r="T255" s="32"/>
      <c r="U255" s="10"/>
      <c r="V255" s="32"/>
      <c r="W255" s="10"/>
      <c r="X255" s="32"/>
      <c r="Y255" s="10"/>
      <c r="Z255" s="32"/>
      <c r="AA255" s="10"/>
      <c r="AB255" s="32"/>
      <c r="AC255" s="10"/>
      <c r="AD255" s="32"/>
      <c r="AE255" s="10"/>
      <c r="AF255" s="32"/>
      <c r="AG255" s="10"/>
      <c r="AH255" s="32"/>
      <c r="AI255" s="10"/>
      <c r="AJ255" s="32"/>
      <c r="AK255" s="10"/>
      <c r="AL255" s="32"/>
      <c r="AM255" s="10"/>
      <c r="AN255" s="32"/>
      <c r="AO255" s="10"/>
      <c r="AP255" s="32"/>
      <c r="AQ255" s="10"/>
      <c r="AR255" s="32"/>
      <c r="AS255" s="10"/>
      <c r="AT255" s="32"/>
      <c r="AU255" s="10"/>
      <c r="AV255" s="242"/>
      <c r="AW255" s="10"/>
      <c r="AX255" s="32"/>
      <c r="AY255" s="10"/>
      <c r="AZ255" s="242"/>
      <c r="BA255" s="10"/>
      <c r="BB255" s="242"/>
      <c r="BC255" s="7"/>
      <c r="BD255" s="247"/>
      <c r="BE255" s="10"/>
      <c r="BF255" s="242"/>
      <c r="BG255" s="7"/>
      <c r="BH255" s="247"/>
      <c r="BI255" s="10"/>
      <c r="BJ255" s="242"/>
      <c r="BK255" s="7"/>
      <c r="BL255" s="247"/>
      <c r="BM255" s="7"/>
      <c r="BN255" s="247"/>
      <c r="BO255" s="7"/>
      <c r="BP255" s="8"/>
      <c r="BQ255" s="7"/>
      <c r="BR255" s="247"/>
      <c r="BS255" s="7"/>
      <c r="BT255" s="8"/>
      <c r="BU255" s="7"/>
      <c r="BV255" s="247"/>
      <c r="BW255" s="7"/>
      <c r="BX255" s="8"/>
      <c r="BY255" s="7"/>
      <c r="BZ255" s="8"/>
      <c r="CA255" s="7"/>
      <c r="CB255" s="8"/>
      <c r="CC255" s="7"/>
      <c r="CD255" s="8"/>
      <c r="CE255" s="7"/>
      <c r="CF255" s="8"/>
      <c r="CH255" s="41"/>
      <c r="CI255" s="41">
        <f t="shared" si="30"/>
        <v>0</v>
      </c>
      <c r="CJ255">
        <f t="shared" si="29"/>
        <v>0</v>
      </c>
    </row>
    <row r="256" spans="1:90" x14ac:dyDescent="0.25">
      <c r="A256">
        <v>177</v>
      </c>
      <c r="B256" s="6"/>
      <c r="C256" s="10"/>
      <c r="D256" s="32"/>
      <c r="E256" s="10"/>
      <c r="F256" s="32"/>
      <c r="G256" s="10"/>
      <c r="H256" s="32"/>
      <c r="I256" s="10"/>
      <c r="J256" s="32"/>
      <c r="K256" s="94"/>
      <c r="L256" s="32"/>
      <c r="M256" s="10"/>
      <c r="N256" s="32"/>
      <c r="O256" s="10"/>
      <c r="P256" s="32"/>
      <c r="Q256" s="10"/>
      <c r="R256" s="32"/>
      <c r="S256" s="10"/>
      <c r="T256" s="32"/>
      <c r="U256" s="10"/>
      <c r="V256" s="32"/>
      <c r="W256" s="10"/>
      <c r="X256" s="32"/>
      <c r="Y256" s="10"/>
      <c r="Z256" s="32"/>
      <c r="AA256" s="10"/>
      <c r="AB256" s="32"/>
      <c r="AC256" s="10"/>
      <c r="AD256" s="32"/>
      <c r="AE256" s="10"/>
      <c r="AF256" s="32"/>
      <c r="AG256" s="10"/>
      <c r="AH256" s="32"/>
      <c r="AI256" s="10"/>
      <c r="AJ256" s="32"/>
      <c r="AK256" s="10"/>
      <c r="AL256" s="32"/>
      <c r="AM256" s="10"/>
      <c r="AN256" s="32"/>
      <c r="AO256" s="10"/>
      <c r="AP256" s="32"/>
      <c r="AQ256" s="10"/>
      <c r="AR256" s="32"/>
      <c r="AS256" s="10"/>
      <c r="AT256" s="32"/>
      <c r="AU256" s="10"/>
      <c r="AV256" s="242"/>
      <c r="AW256" s="10"/>
      <c r="AX256" s="32"/>
      <c r="AY256" s="10"/>
      <c r="AZ256" s="242"/>
      <c r="BA256" s="10"/>
      <c r="BB256" s="242"/>
      <c r="BC256" s="7"/>
      <c r="BD256" s="247"/>
      <c r="BE256" s="10"/>
      <c r="BF256" s="242"/>
      <c r="BG256" s="7"/>
      <c r="BH256" s="247"/>
      <c r="BI256" s="10"/>
      <c r="BJ256" s="242"/>
      <c r="BK256" s="7"/>
      <c r="BL256" s="247"/>
      <c r="BM256" s="7"/>
      <c r="BN256" s="247"/>
      <c r="BO256" s="7"/>
      <c r="BP256" s="8"/>
      <c r="BQ256" s="7"/>
      <c r="BR256" s="247"/>
      <c r="BS256" s="7"/>
      <c r="BT256" s="8"/>
      <c r="BU256" s="7"/>
      <c r="BV256" s="247"/>
      <c r="BW256" s="7"/>
      <c r="BX256" s="8"/>
      <c r="BY256" s="7"/>
      <c r="BZ256" s="8"/>
      <c r="CA256" s="7"/>
      <c r="CB256" s="8"/>
      <c r="CC256" s="7"/>
      <c r="CD256" s="8"/>
      <c r="CE256" s="7"/>
      <c r="CF256" s="8"/>
      <c r="CH256" s="41"/>
      <c r="CI256" s="41">
        <f t="shared" si="30"/>
        <v>0</v>
      </c>
      <c r="CJ256">
        <f t="shared" si="29"/>
        <v>0</v>
      </c>
      <c r="CL256" s="39"/>
    </row>
    <row r="257" spans="1:90" x14ac:dyDescent="0.25">
      <c r="A257">
        <v>178</v>
      </c>
      <c r="B257" s="6"/>
      <c r="C257" s="10"/>
      <c r="D257" s="32"/>
      <c r="E257" s="10"/>
      <c r="F257" s="32"/>
      <c r="G257" s="10"/>
      <c r="H257" s="32"/>
      <c r="I257" s="10"/>
      <c r="J257" s="32"/>
      <c r="K257" s="94"/>
      <c r="L257" s="32"/>
      <c r="M257" s="10"/>
      <c r="N257" s="32"/>
      <c r="O257" s="10"/>
      <c r="P257" s="32"/>
      <c r="Q257" s="10"/>
      <c r="R257" s="32"/>
      <c r="S257" s="10"/>
      <c r="T257" s="32"/>
      <c r="U257" s="10"/>
      <c r="V257" s="32"/>
      <c r="W257" s="10"/>
      <c r="X257" s="32"/>
      <c r="Y257" s="10"/>
      <c r="Z257" s="32"/>
      <c r="AA257" s="10"/>
      <c r="AB257" s="32"/>
      <c r="AC257" s="10"/>
      <c r="AD257" s="32"/>
      <c r="AE257" s="10"/>
      <c r="AF257" s="32"/>
      <c r="AG257" s="10"/>
      <c r="AH257" s="32"/>
      <c r="AI257" s="10"/>
      <c r="AJ257" s="32"/>
      <c r="AK257" s="10"/>
      <c r="AL257" s="32"/>
      <c r="AM257" s="10"/>
      <c r="AN257" s="32"/>
      <c r="AO257" s="10"/>
      <c r="AP257" s="32"/>
      <c r="AQ257" s="10"/>
      <c r="AR257" s="32"/>
      <c r="AS257" s="10"/>
      <c r="AT257" s="32"/>
      <c r="AU257" s="10"/>
      <c r="AV257" s="242"/>
      <c r="AW257" s="10"/>
      <c r="AX257" s="32"/>
      <c r="AY257" s="10"/>
      <c r="AZ257" s="242"/>
      <c r="BA257" s="10"/>
      <c r="BB257" s="242"/>
      <c r="BC257" s="7"/>
      <c r="BD257" s="247"/>
      <c r="BE257" s="10"/>
      <c r="BF257" s="242"/>
      <c r="BG257" s="7"/>
      <c r="BH257" s="247"/>
      <c r="BI257" s="10"/>
      <c r="BJ257" s="242"/>
      <c r="BK257" s="7"/>
      <c r="BL257" s="247"/>
      <c r="BM257" s="7"/>
      <c r="BN257" s="247"/>
      <c r="BO257" s="7"/>
      <c r="BP257" s="8"/>
      <c r="BQ257" s="7"/>
      <c r="BR257" s="247"/>
      <c r="BS257" s="7"/>
      <c r="BT257" s="8"/>
      <c r="BU257" s="7"/>
      <c r="BV257" s="247"/>
      <c r="BW257" s="7"/>
      <c r="BX257" s="8"/>
      <c r="BY257" s="7"/>
      <c r="BZ257" s="8"/>
      <c r="CA257" s="7"/>
      <c r="CB257" s="8"/>
      <c r="CC257" s="7"/>
      <c r="CD257" s="8"/>
      <c r="CE257" s="7"/>
      <c r="CF257" s="8"/>
      <c r="CH257" s="41"/>
      <c r="CI257" s="41">
        <f t="shared" si="30"/>
        <v>0</v>
      </c>
      <c r="CJ257">
        <f t="shared" si="29"/>
        <v>0</v>
      </c>
      <c r="CL257" s="39"/>
    </row>
    <row r="258" spans="1:90" x14ac:dyDescent="0.25">
      <c r="A258">
        <v>179</v>
      </c>
      <c r="B258" s="6"/>
      <c r="C258" s="10"/>
      <c r="D258" s="32"/>
      <c r="E258" s="10"/>
      <c r="F258" s="32"/>
      <c r="G258" s="10"/>
      <c r="H258" s="32"/>
      <c r="I258" s="10"/>
      <c r="J258" s="32"/>
      <c r="K258" s="94"/>
      <c r="L258" s="32"/>
      <c r="M258" s="10"/>
      <c r="N258" s="32"/>
      <c r="O258" s="10"/>
      <c r="P258" s="32"/>
      <c r="Q258" s="10"/>
      <c r="R258" s="32"/>
      <c r="S258" s="10"/>
      <c r="T258" s="32"/>
      <c r="U258" s="10"/>
      <c r="V258" s="32"/>
      <c r="W258" s="10"/>
      <c r="X258" s="32"/>
      <c r="Y258" s="10"/>
      <c r="Z258" s="32"/>
      <c r="AA258" s="10"/>
      <c r="AB258" s="32"/>
      <c r="AC258" s="10"/>
      <c r="AD258" s="32"/>
      <c r="AE258" s="10"/>
      <c r="AF258" s="32"/>
      <c r="AG258" s="10"/>
      <c r="AH258" s="32"/>
      <c r="AI258" s="10"/>
      <c r="AJ258" s="32"/>
      <c r="AK258" s="10"/>
      <c r="AL258" s="32"/>
      <c r="AM258" s="10"/>
      <c r="AN258" s="32"/>
      <c r="AO258" s="10"/>
      <c r="AP258" s="32"/>
      <c r="AQ258" s="10"/>
      <c r="AR258" s="32"/>
      <c r="AS258" s="10"/>
      <c r="AT258" s="32"/>
      <c r="AU258" s="10"/>
      <c r="AV258" s="242"/>
      <c r="AW258" s="10"/>
      <c r="AX258" s="32"/>
      <c r="AY258" s="10"/>
      <c r="AZ258" s="242"/>
      <c r="BA258" s="10"/>
      <c r="BB258" s="242"/>
      <c r="BC258" s="7"/>
      <c r="BD258" s="247"/>
      <c r="BE258" s="10"/>
      <c r="BF258" s="242"/>
      <c r="BG258" s="7"/>
      <c r="BH258" s="247"/>
      <c r="BI258" s="10"/>
      <c r="BJ258" s="242"/>
      <c r="BK258" s="7"/>
      <c r="BL258" s="247"/>
      <c r="BM258" s="7"/>
      <c r="BN258" s="247"/>
      <c r="BO258" s="7"/>
      <c r="BP258" s="8"/>
      <c r="BQ258" s="7"/>
      <c r="BR258" s="247"/>
      <c r="BS258" s="7"/>
      <c r="BT258" s="8"/>
      <c r="BU258" s="7"/>
      <c r="BV258" s="247"/>
      <c r="BW258" s="7"/>
      <c r="BX258" s="8"/>
      <c r="BY258" s="7"/>
      <c r="BZ258" s="8"/>
      <c r="CA258" s="7"/>
      <c r="CB258" s="8"/>
      <c r="CC258" s="7"/>
      <c r="CD258" s="8"/>
      <c r="CE258" s="7"/>
      <c r="CF258" s="8"/>
      <c r="CH258" s="41"/>
      <c r="CI258" s="41">
        <f t="shared" si="30"/>
        <v>0</v>
      </c>
      <c r="CJ258">
        <f t="shared" si="29"/>
        <v>0</v>
      </c>
      <c r="CL258" s="39"/>
    </row>
    <row r="259" spans="1:90" x14ac:dyDescent="0.25">
      <c r="A259">
        <v>180</v>
      </c>
      <c r="B259" s="6"/>
      <c r="C259" s="10"/>
      <c r="D259" s="32"/>
      <c r="E259" s="10"/>
      <c r="F259" s="32"/>
      <c r="G259" s="10"/>
      <c r="H259" s="32"/>
      <c r="I259" s="10"/>
      <c r="J259" s="32"/>
      <c r="K259" s="94"/>
      <c r="L259" s="32"/>
      <c r="M259" s="10"/>
      <c r="N259" s="32"/>
      <c r="O259" s="10"/>
      <c r="P259" s="32"/>
      <c r="Q259" s="10"/>
      <c r="R259" s="32"/>
      <c r="S259" s="10"/>
      <c r="T259" s="32"/>
      <c r="U259" s="10"/>
      <c r="V259" s="32"/>
      <c r="W259" s="10"/>
      <c r="X259" s="32"/>
      <c r="Y259" s="10"/>
      <c r="Z259" s="32"/>
      <c r="AA259" s="10"/>
      <c r="AB259" s="32"/>
      <c r="AC259" s="10"/>
      <c r="AD259" s="32"/>
      <c r="AE259" s="10"/>
      <c r="AF259" s="32"/>
      <c r="AG259" s="10"/>
      <c r="AH259" s="32"/>
      <c r="AI259" s="10"/>
      <c r="AJ259" s="32"/>
      <c r="AK259" s="10"/>
      <c r="AL259" s="32"/>
      <c r="AM259" s="10"/>
      <c r="AN259" s="32"/>
      <c r="AO259" s="10"/>
      <c r="AP259" s="32"/>
      <c r="AQ259" s="10"/>
      <c r="AR259" s="32"/>
      <c r="AS259" s="10"/>
      <c r="AT259" s="32"/>
      <c r="AU259" s="10"/>
      <c r="AV259" s="242"/>
      <c r="AW259" s="10"/>
      <c r="AX259" s="32"/>
      <c r="AY259" s="10"/>
      <c r="AZ259" s="242"/>
      <c r="BA259" s="10"/>
      <c r="BB259" s="242"/>
      <c r="BC259" s="7"/>
      <c r="BD259" s="247"/>
      <c r="BE259" s="10"/>
      <c r="BF259" s="242"/>
      <c r="BG259" s="7"/>
      <c r="BH259" s="247"/>
      <c r="BI259" s="10"/>
      <c r="BJ259" s="242"/>
      <c r="BK259" s="7"/>
      <c r="BL259" s="247"/>
      <c r="BM259" s="7"/>
      <c r="BN259" s="247"/>
      <c r="BO259" s="7"/>
      <c r="BP259" s="8"/>
      <c r="BQ259" s="7"/>
      <c r="BR259" s="247"/>
      <c r="BS259" s="7"/>
      <c r="BT259" s="8"/>
      <c r="BU259" s="7"/>
      <c r="BV259" s="247"/>
      <c r="BW259" s="7"/>
      <c r="BX259" s="8"/>
      <c r="BY259" s="7"/>
      <c r="BZ259" s="8"/>
      <c r="CA259" s="7"/>
      <c r="CB259" s="8"/>
      <c r="CC259" s="7"/>
      <c r="CD259" s="8"/>
      <c r="CE259" s="7"/>
      <c r="CF259" s="8"/>
      <c r="CH259" s="41"/>
      <c r="CI259" s="41">
        <f t="shared" si="30"/>
        <v>0</v>
      </c>
      <c r="CJ259">
        <f t="shared" si="29"/>
        <v>0</v>
      </c>
      <c r="CL259" s="39"/>
    </row>
    <row r="260" spans="1:90" x14ac:dyDescent="0.25">
      <c r="A260">
        <v>181</v>
      </c>
      <c r="B260" s="6"/>
      <c r="C260" s="10"/>
      <c r="D260" s="32"/>
      <c r="E260" s="10"/>
      <c r="F260" s="32"/>
      <c r="G260" s="10"/>
      <c r="H260" s="32"/>
      <c r="I260" s="10"/>
      <c r="J260" s="32"/>
      <c r="K260" s="94"/>
      <c r="L260" s="32"/>
      <c r="M260" s="10"/>
      <c r="N260" s="32"/>
      <c r="O260" s="10"/>
      <c r="P260" s="32"/>
      <c r="Q260" s="10"/>
      <c r="R260" s="32"/>
      <c r="S260" s="10"/>
      <c r="T260" s="32"/>
      <c r="U260" s="10"/>
      <c r="V260" s="32"/>
      <c r="W260" s="10"/>
      <c r="X260" s="32"/>
      <c r="Y260" s="10"/>
      <c r="Z260" s="32"/>
      <c r="AA260" s="10"/>
      <c r="AB260" s="32"/>
      <c r="AC260" s="10"/>
      <c r="AD260" s="32"/>
      <c r="AE260" s="10"/>
      <c r="AF260" s="32"/>
      <c r="AG260" s="10"/>
      <c r="AH260" s="32"/>
      <c r="AI260" s="10"/>
      <c r="AJ260" s="32"/>
      <c r="AK260" s="10"/>
      <c r="AL260" s="32"/>
      <c r="AM260" s="10"/>
      <c r="AN260" s="32"/>
      <c r="AO260" s="10"/>
      <c r="AP260" s="32"/>
      <c r="AQ260" s="10"/>
      <c r="AR260" s="32"/>
      <c r="AS260" s="10"/>
      <c r="AT260" s="32"/>
      <c r="AU260" s="10"/>
      <c r="AV260" s="242"/>
      <c r="AW260" s="10"/>
      <c r="AX260" s="32"/>
      <c r="AY260" s="10"/>
      <c r="AZ260" s="242"/>
      <c r="BA260" s="10"/>
      <c r="BB260" s="242"/>
      <c r="BC260" s="7"/>
      <c r="BD260" s="247"/>
      <c r="BE260" s="10"/>
      <c r="BF260" s="242"/>
      <c r="BG260" s="7"/>
      <c r="BH260" s="247"/>
      <c r="BI260" s="10"/>
      <c r="BJ260" s="242"/>
      <c r="BK260" s="7"/>
      <c r="BL260" s="247"/>
      <c r="BM260" s="7"/>
      <c r="BN260" s="247"/>
      <c r="BO260" s="7"/>
      <c r="BP260" s="8"/>
      <c r="BQ260" s="7"/>
      <c r="BR260" s="247"/>
      <c r="BS260" s="7"/>
      <c r="BT260" s="8"/>
      <c r="BU260" s="7"/>
      <c r="BV260" s="247"/>
      <c r="BW260" s="7"/>
      <c r="BX260" s="8"/>
      <c r="BY260" s="7"/>
      <c r="BZ260" s="8"/>
      <c r="CA260" s="7"/>
      <c r="CB260" s="8"/>
      <c r="CC260" s="7"/>
      <c r="CD260" s="8"/>
      <c r="CE260" s="7"/>
      <c r="CF260" s="8"/>
      <c r="CH260" s="41"/>
      <c r="CI260" s="41">
        <f t="shared" si="30"/>
        <v>0</v>
      </c>
      <c r="CJ260">
        <f t="shared" si="29"/>
        <v>0</v>
      </c>
      <c r="CL260" s="39"/>
    </row>
    <row r="261" spans="1:90" x14ac:dyDescent="0.25">
      <c r="A261">
        <v>182</v>
      </c>
      <c r="B261" s="6"/>
      <c r="C261" s="10"/>
      <c r="D261" s="32"/>
      <c r="E261" s="10"/>
      <c r="F261" s="32"/>
      <c r="G261" s="10"/>
      <c r="H261" s="32"/>
      <c r="I261" s="10"/>
      <c r="J261" s="32"/>
      <c r="K261" s="94"/>
      <c r="L261" s="32"/>
      <c r="M261" s="10"/>
      <c r="N261" s="32"/>
      <c r="O261" s="10"/>
      <c r="P261" s="32"/>
      <c r="Q261" s="10"/>
      <c r="R261" s="32"/>
      <c r="S261" s="10"/>
      <c r="T261" s="32"/>
      <c r="U261" s="10"/>
      <c r="V261" s="32"/>
      <c r="W261" s="10"/>
      <c r="X261" s="32"/>
      <c r="Y261" s="10"/>
      <c r="Z261" s="32"/>
      <c r="AA261" s="10"/>
      <c r="AB261" s="32"/>
      <c r="AC261" s="10"/>
      <c r="AD261" s="32"/>
      <c r="AE261" s="10"/>
      <c r="AF261" s="32"/>
      <c r="AG261" s="10"/>
      <c r="AH261" s="32"/>
      <c r="AI261" s="10"/>
      <c r="AJ261" s="32"/>
      <c r="AK261" s="10"/>
      <c r="AL261" s="32"/>
      <c r="AM261" s="10"/>
      <c r="AN261" s="32"/>
      <c r="AO261" s="10"/>
      <c r="AP261" s="32"/>
      <c r="AQ261" s="10"/>
      <c r="AR261" s="32"/>
      <c r="AS261" s="10"/>
      <c r="AT261" s="32"/>
      <c r="AU261" s="10"/>
      <c r="AV261" s="242"/>
      <c r="AW261" s="10"/>
      <c r="AX261" s="32"/>
      <c r="AY261" s="10"/>
      <c r="AZ261" s="242"/>
      <c r="BA261" s="10"/>
      <c r="BB261" s="242"/>
      <c r="BC261" s="7"/>
      <c r="BD261" s="247"/>
      <c r="BE261" s="10"/>
      <c r="BF261" s="242"/>
      <c r="BG261" s="7"/>
      <c r="BH261" s="247"/>
      <c r="BI261" s="10"/>
      <c r="BJ261" s="242"/>
      <c r="BK261" s="7"/>
      <c r="BL261" s="247"/>
      <c r="BM261" s="7"/>
      <c r="BN261" s="247"/>
      <c r="BO261" s="7"/>
      <c r="BP261" s="8"/>
      <c r="BQ261" s="7"/>
      <c r="BR261" s="247"/>
      <c r="BS261" s="7"/>
      <c r="BT261" s="8"/>
      <c r="BU261" s="7"/>
      <c r="BV261" s="247"/>
      <c r="BW261" s="7"/>
      <c r="BX261" s="8"/>
      <c r="BY261" s="7"/>
      <c r="BZ261" s="8"/>
      <c r="CA261" s="7"/>
      <c r="CB261" s="8"/>
      <c r="CC261" s="7"/>
      <c r="CD261" s="8"/>
      <c r="CE261" s="7"/>
      <c r="CF261" s="8"/>
      <c r="CH261" s="41"/>
      <c r="CI261" s="41">
        <f t="shared" si="30"/>
        <v>0</v>
      </c>
      <c r="CJ261">
        <f t="shared" si="29"/>
        <v>0</v>
      </c>
      <c r="CL261" s="39"/>
    </row>
    <row r="262" spans="1:90" x14ac:dyDescent="0.25">
      <c r="A262">
        <v>183</v>
      </c>
      <c r="B262" s="6"/>
      <c r="C262" s="10"/>
      <c r="D262" s="32"/>
      <c r="E262" s="10"/>
      <c r="F262" s="32"/>
      <c r="G262" s="10"/>
      <c r="H262" s="32"/>
      <c r="I262" s="10"/>
      <c r="J262" s="32"/>
      <c r="K262" s="10"/>
      <c r="L262" s="32"/>
      <c r="M262" s="10"/>
      <c r="N262" s="32"/>
      <c r="O262" s="10"/>
      <c r="P262" s="32"/>
      <c r="Q262" s="10"/>
      <c r="R262" s="32"/>
      <c r="S262" s="10"/>
      <c r="T262" s="32"/>
      <c r="U262" s="10"/>
      <c r="V262" s="32"/>
      <c r="W262" s="10"/>
      <c r="X262" s="32"/>
      <c r="Y262" s="10"/>
      <c r="Z262" s="32"/>
      <c r="AA262" s="10"/>
      <c r="AB262" s="32"/>
      <c r="AC262" s="10"/>
      <c r="AD262" s="32"/>
      <c r="AE262" s="10"/>
      <c r="AF262" s="32"/>
      <c r="AG262" s="10"/>
      <c r="AH262" s="32"/>
      <c r="AI262" s="10"/>
      <c r="AJ262" s="32"/>
      <c r="AK262" s="10"/>
      <c r="AL262" s="32"/>
      <c r="AM262" s="10"/>
      <c r="AN262" s="32"/>
      <c r="AO262" s="10"/>
      <c r="AP262" s="32"/>
      <c r="AQ262" s="10"/>
      <c r="AR262" s="32"/>
      <c r="AS262" s="10"/>
      <c r="AT262" s="32"/>
      <c r="AU262" s="10"/>
      <c r="AV262" s="242"/>
      <c r="AW262" s="10"/>
      <c r="AX262" s="32"/>
      <c r="AY262" s="10"/>
      <c r="AZ262" s="242"/>
      <c r="BA262" s="10"/>
      <c r="BB262" s="242"/>
      <c r="BC262" s="7"/>
      <c r="BD262" s="247"/>
      <c r="BE262" s="10"/>
      <c r="BF262" s="242"/>
      <c r="BG262" s="7"/>
      <c r="BH262" s="247"/>
      <c r="BI262" s="10"/>
      <c r="BJ262" s="242"/>
      <c r="BK262" s="7"/>
      <c r="BL262" s="247"/>
      <c r="BM262" s="7"/>
      <c r="BN262" s="247"/>
      <c r="BO262" s="7"/>
      <c r="BP262" s="8"/>
      <c r="BQ262" s="7"/>
      <c r="BR262" s="247"/>
      <c r="BS262" s="7"/>
      <c r="BT262" s="8"/>
      <c r="BU262" s="7"/>
      <c r="BV262" s="247"/>
      <c r="BW262" s="7"/>
      <c r="BX262" s="8"/>
      <c r="BY262" s="7"/>
      <c r="BZ262" s="8"/>
      <c r="CA262" s="7"/>
      <c r="CB262" s="8"/>
      <c r="CC262" s="7"/>
      <c r="CD262" s="8"/>
      <c r="CE262" s="7"/>
      <c r="CF262" s="8"/>
      <c r="CH262" s="41"/>
      <c r="CI262" s="41">
        <f t="shared" si="30"/>
        <v>0</v>
      </c>
      <c r="CJ262">
        <f t="shared" si="29"/>
        <v>0</v>
      </c>
    </row>
    <row r="263" spans="1:90" x14ac:dyDescent="0.25">
      <c r="A263">
        <v>184</v>
      </c>
      <c r="B263" s="6"/>
      <c r="C263" s="10"/>
      <c r="D263" s="32"/>
      <c r="E263" s="10"/>
      <c r="F263" s="32"/>
      <c r="G263" s="10"/>
      <c r="H263" s="32"/>
      <c r="I263" s="10"/>
      <c r="J263" s="32"/>
      <c r="K263" s="94"/>
      <c r="L263" s="32"/>
      <c r="M263" s="10"/>
      <c r="N263" s="32"/>
      <c r="O263" s="10"/>
      <c r="P263" s="32"/>
      <c r="Q263" s="10"/>
      <c r="R263" s="32"/>
      <c r="S263" s="10"/>
      <c r="T263" s="32"/>
      <c r="U263" s="10"/>
      <c r="V263" s="32"/>
      <c r="W263" s="10"/>
      <c r="X263" s="32"/>
      <c r="Y263" s="10"/>
      <c r="Z263" s="32"/>
      <c r="AA263" s="10"/>
      <c r="AB263" s="32"/>
      <c r="AC263" s="10"/>
      <c r="AD263" s="32"/>
      <c r="AE263" s="10"/>
      <c r="AF263" s="32"/>
      <c r="AG263" s="10"/>
      <c r="AH263" s="32"/>
      <c r="AI263" s="10"/>
      <c r="AJ263" s="32"/>
      <c r="AK263" s="10"/>
      <c r="AL263" s="32"/>
      <c r="AM263" s="10"/>
      <c r="AN263" s="32"/>
      <c r="AO263" s="10"/>
      <c r="AP263" s="32"/>
      <c r="AQ263" s="10"/>
      <c r="AR263" s="32"/>
      <c r="AS263" s="10"/>
      <c r="AT263" s="32"/>
      <c r="AU263" s="10"/>
      <c r="AV263" s="242"/>
      <c r="AW263" s="10"/>
      <c r="AX263" s="32"/>
      <c r="AY263" s="10"/>
      <c r="AZ263" s="242"/>
      <c r="BA263" s="10"/>
      <c r="BB263" s="242"/>
      <c r="BC263" s="7"/>
      <c r="BD263" s="247"/>
      <c r="BE263" s="10"/>
      <c r="BF263" s="242"/>
      <c r="BG263" s="7"/>
      <c r="BH263" s="247"/>
      <c r="BI263" s="10"/>
      <c r="BJ263" s="242"/>
      <c r="BK263" s="7"/>
      <c r="BL263" s="247"/>
      <c r="BM263" s="7"/>
      <c r="BN263" s="247"/>
      <c r="BO263" s="7"/>
      <c r="BP263" s="8"/>
      <c r="BQ263" s="7"/>
      <c r="BR263" s="247"/>
      <c r="BS263" s="7"/>
      <c r="BT263" s="8"/>
      <c r="BU263" s="7"/>
      <c r="BV263" s="247"/>
      <c r="BW263" s="7"/>
      <c r="BX263" s="8"/>
      <c r="BY263" s="7"/>
      <c r="BZ263" s="8"/>
      <c r="CA263" s="7"/>
      <c r="CB263" s="8"/>
      <c r="CC263" s="7"/>
      <c r="CD263" s="8"/>
      <c r="CE263" s="7"/>
      <c r="CF263" s="8"/>
      <c r="CH263" s="41"/>
      <c r="CI263" s="41">
        <f t="shared" si="30"/>
        <v>0</v>
      </c>
      <c r="CJ263">
        <f t="shared" si="29"/>
        <v>0</v>
      </c>
      <c r="CL263" s="39"/>
    </row>
    <row r="264" spans="1:90" x14ac:dyDescent="0.25">
      <c r="A264">
        <v>185</v>
      </c>
      <c r="B264" s="6"/>
      <c r="C264" s="10"/>
      <c r="D264" s="32"/>
      <c r="E264" s="10"/>
      <c r="F264" s="32"/>
      <c r="G264" s="10"/>
      <c r="H264" s="32"/>
      <c r="I264" s="10"/>
      <c r="J264" s="32"/>
      <c r="K264" s="94"/>
      <c r="L264" s="32"/>
      <c r="M264" s="10"/>
      <c r="N264" s="32"/>
      <c r="O264" s="10"/>
      <c r="P264" s="32"/>
      <c r="Q264" s="10"/>
      <c r="R264" s="32"/>
      <c r="S264" s="10"/>
      <c r="T264" s="32"/>
      <c r="U264" s="10"/>
      <c r="V264" s="32"/>
      <c r="W264" s="10"/>
      <c r="X264" s="32"/>
      <c r="Y264" s="10"/>
      <c r="Z264" s="32"/>
      <c r="AA264" s="10"/>
      <c r="AB264" s="32"/>
      <c r="AC264" s="10"/>
      <c r="AD264" s="32"/>
      <c r="AE264" s="10"/>
      <c r="AF264" s="32"/>
      <c r="AG264" s="10"/>
      <c r="AH264" s="32"/>
      <c r="AI264" s="10"/>
      <c r="AJ264" s="32"/>
      <c r="AK264" s="10"/>
      <c r="AL264" s="32"/>
      <c r="AM264" s="10"/>
      <c r="AN264" s="32"/>
      <c r="AO264" s="10"/>
      <c r="AP264" s="32"/>
      <c r="AQ264" s="10"/>
      <c r="AR264" s="32"/>
      <c r="AS264" s="10"/>
      <c r="AT264" s="32"/>
      <c r="AU264" s="10"/>
      <c r="AV264" s="242"/>
      <c r="AW264" s="10"/>
      <c r="AX264" s="32"/>
      <c r="AY264" s="10"/>
      <c r="AZ264" s="242"/>
      <c r="BA264" s="10"/>
      <c r="BB264" s="242"/>
      <c r="BC264" s="7"/>
      <c r="BD264" s="247"/>
      <c r="BE264" s="10"/>
      <c r="BF264" s="242"/>
      <c r="BG264" s="7"/>
      <c r="BH264" s="247"/>
      <c r="BI264" s="10"/>
      <c r="BJ264" s="242"/>
      <c r="BK264" s="7"/>
      <c r="BL264" s="247"/>
      <c r="BM264" s="7"/>
      <c r="BN264" s="247"/>
      <c r="BO264" s="7"/>
      <c r="BP264" s="8"/>
      <c r="BQ264" s="7"/>
      <c r="BR264" s="247"/>
      <c r="BS264" s="7"/>
      <c r="BT264" s="8"/>
      <c r="BU264" s="7"/>
      <c r="BV264" s="247"/>
      <c r="BW264" s="7"/>
      <c r="BX264" s="8"/>
      <c r="BY264" s="7"/>
      <c r="BZ264" s="8"/>
      <c r="CA264" s="7"/>
      <c r="CB264" s="8"/>
      <c r="CC264" s="7"/>
      <c r="CD264" s="8"/>
      <c r="CE264" s="7"/>
      <c r="CF264" s="8"/>
      <c r="CH264" s="41"/>
      <c r="CI264" s="41">
        <f t="shared" si="30"/>
        <v>0</v>
      </c>
      <c r="CJ264">
        <f t="shared" si="29"/>
        <v>0</v>
      </c>
      <c r="CL264" s="39"/>
    </row>
    <row r="265" spans="1:90" x14ac:dyDescent="0.25">
      <c r="A265">
        <v>186</v>
      </c>
      <c r="B265" s="6"/>
      <c r="C265" s="10"/>
      <c r="D265" s="32"/>
      <c r="E265" s="10"/>
      <c r="F265" s="32"/>
      <c r="G265" s="10"/>
      <c r="H265" s="32"/>
      <c r="I265" s="10"/>
      <c r="J265" s="32"/>
      <c r="K265" s="10"/>
      <c r="L265" s="32"/>
      <c r="M265" s="10"/>
      <c r="N265" s="32"/>
      <c r="O265" s="10"/>
      <c r="P265" s="32"/>
      <c r="Q265" s="10"/>
      <c r="R265" s="32"/>
      <c r="S265" s="10"/>
      <c r="T265" s="32"/>
      <c r="U265" s="10"/>
      <c r="V265" s="32"/>
      <c r="W265" s="10"/>
      <c r="X265" s="32"/>
      <c r="Y265" s="10"/>
      <c r="Z265" s="32"/>
      <c r="AA265" s="10"/>
      <c r="AB265" s="32"/>
      <c r="AC265" s="10"/>
      <c r="AD265" s="32"/>
      <c r="AE265" s="10"/>
      <c r="AF265" s="32"/>
      <c r="AG265" s="10"/>
      <c r="AH265" s="32"/>
      <c r="AI265" s="10"/>
      <c r="AJ265" s="32"/>
      <c r="AK265" s="10"/>
      <c r="AL265" s="32"/>
      <c r="AM265" s="10"/>
      <c r="AN265" s="32"/>
      <c r="AO265" s="10"/>
      <c r="AP265" s="32"/>
      <c r="AQ265" s="10"/>
      <c r="AR265" s="32"/>
      <c r="AS265" s="10"/>
      <c r="AT265" s="32"/>
      <c r="AU265" s="10"/>
      <c r="AV265" s="242"/>
      <c r="AW265" s="10"/>
      <c r="AX265" s="32"/>
      <c r="AY265" s="10"/>
      <c r="AZ265" s="242"/>
      <c r="BA265" s="10"/>
      <c r="BB265" s="242"/>
      <c r="BC265" s="7"/>
      <c r="BD265" s="247"/>
      <c r="BE265" s="10"/>
      <c r="BF265" s="242"/>
      <c r="BG265" s="7"/>
      <c r="BH265" s="247"/>
      <c r="BI265" s="10"/>
      <c r="BJ265" s="242"/>
      <c r="BK265" s="7"/>
      <c r="BL265" s="247"/>
      <c r="BM265" s="7"/>
      <c r="BN265" s="247"/>
      <c r="BO265" s="7"/>
      <c r="BP265" s="8"/>
      <c r="BQ265" s="7"/>
      <c r="BR265" s="247"/>
      <c r="BS265" s="7"/>
      <c r="BT265" s="8"/>
      <c r="BU265" s="7"/>
      <c r="BV265" s="247"/>
      <c r="BW265" s="7"/>
      <c r="BX265" s="8"/>
      <c r="BY265" s="7"/>
      <c r="BZ265" s="8"/>
      <c r="CA265" s="7"/>
      <c r="CB265" s="8"/>
      <c r="CC265" s="7"/>
      <c r="CD265" s="8"/>
      <c r="CE265" s="7"/>
      <c r="CF265" s="8"/>
      <c r="CH265" s="41"/>
      <c r="CI265" s="41">
        <f t="shared" si="30"/>
        <v>0</v>
      </c>
      <c r="CJ265">
        <f t="shared" si="29"/>
        <v>0</v>
      </c>
    </row>
    <row r="266" spans="1:90" x14ac:dyDescent="0.25">
      <c r="A266">
        <v>187</v>
      </c>
      <c r="B266" s="6"/>
      <c r="C266" s="10"/>
      <c r="D266" s="32"/>
      <c r="E266" s="10"/>
      <c r="F266" s="32"/>
      <c r="G266" s="10"/>
      <c r="H266" s="32"/>
      <c r="I266" s="10"/>
      <c r="J266" s="32"/>
      <c r="K266" s="10"/>
      <c r="L266" s="32"/>
      <c r="M266" s="10"/>
      <c r="N266" s="32"/>
      <c r="O266" s="10"/>
      <c r="P266" s="32"/>
      <c r="Q266" s="10"/>
      <c r="R266" s="32"/>
      <c r="S266" s="10"/>
      <c r="T266" s="32"/>
      <c r="U266" s="10"/>
      <c r="V266" s="32"/>
      <c r="W266" s="10"/>
      <c r="X266" s="32"/>
      <c r="Y266" s="10"/>
      <c r="Z266" s="32"/>
      <c r="AA266" s="10"/>
      <c r="AB266" s="32"/>
      <c r="AC266" s="10"/>
      <c r="AD266" s="32"/>
      <c r="AE266" s="10"/>
      <c r="AF266" s="32"/>
      <c r="AG266" s="10"/>
      <c r="AH266" s="32"/>
      <c r="AI266" s="10"/>
      <c r="AJ266" s="32"/>
      <c r="AK266" s="10"/>
      <c r="AL266" s="32"/>
      <c r="AM266" s="10"/>
      <c r="AN266" s="32"/>
      <c r="AO266" s="10"/>
      <c r="AP266" s="32"/>
      <c r="AQ266" s="10"/>
      <c r="AR266" s="32"/>
      <c r="AS266" s="10"/>
      <c r="AT266" s="32"/>
      <c r="AU266" s="10"/>
      <c r="AV266" s="242"/>
      <c r="AW266" s="10"/>
      <c r="AX266" s="32"/>
      <c r="AY266" s="10"/>
      <c r="AZ266" s="242"/>
      <c r="BA266" s="10"/>
      <c r="BB266" s="242"/>
      <c r="BC266" s="7"/>
      <c r="BD266" s="247"/>
      <c r="BE266" s="10"/>
      <c r="BF266" s="242"/>
      <c r="BG266" s="7"/>
      <c r="BH266" s="247"/>
      <c r="BI266" s="10"/>
      <c r="BJ266" s="242"/>
      <c r="BK266" s="7"/>
      <c r="BL266" s="247"/>
      <c r="BM266" s="7"/>
      <c r="BN266" s="247"/>
      <c r="BO266" s="7"/>
      <c r="BP266" s="8"/>
      <c r="BQ266" s="7"/>
      <c r="BR266" s="247"/>
      <c r="BS266" s="7"/>
      <c r="BT266" s="8"/>
      <c r="BU266" s="7"/>
      <c r="BV266" s="247"/>
      <c r="BW266" s="7"/>
      <c r="BX266" s="8"/>
      <c r="BY266" s="7"/>
      <c r="BZ266" s="8"/>
      <c r="CA266" s="7"/>
      <c r="CB266" s="8"/>
      <c r="CC266" s="7"/>
      <c r="CD266" s="8"/>
      <c r="CE266" s="7"/>
      <c r="CF266" s="8"/>
      <c r="CH266" s="41"/>
      <c r="CI266" s="41">
        <f t="shared" si="30"/>
        <v>0</v>
      </c>
      <c r="CJ266">
        <f t="shared" si="29"/>
        <v>0</v>
      </c>
    </row>
    <row r="267" spans="1:90" x14ac:dyDescent="0.25">
      <c r="A267">
        <v>188</v>
      </c>
      <c r="B267" s="6"/>
      <c r="C267" s="10"/>
      <c r="D267" s="32"/>
      <c r="E267" s="10"/>
      <c r="F267" s="32"/>
      <c r="G267" s="10"/>
      <c r="H267" s="32"/>
      <c r="I267" s="10"/>
      <c r="J267" s="32"/>
      <c r="K267" s="94"/>
      <c r="L267" s="32"/>
      <c r="M267" s="10"/>
      <c r="N267" s="32"/>
      <c r="O267" s="10"/>
      <c r="P267" s="32"/>
      <c r="Q267" s="10"/>
      <c r="R267" s="32"/>
      <c r="S267" s="10"/>
      <c r="T267" s="32"/>
      <c r="U267" s="10"/>
      <c r="V267" s="32"/>
      <c r="W267" s="10"/>
      <c r="X267" s="32"/>
      <c r="Y267" s="10"/>
      <c r="Z267" s="32"/>
      <c r="AA267" s="10"/>
      <c r="AB267" s="32"/>
      <c r="AC267" s="10"/>
      <c r="AD267" s="32"/>
      <c r="AE267" s="10"/>
      <c r="AF267" s="32"/>
      <c r="AG267" s="10"/>
      <c r="AH267" s="32"/>
      <c r="AI267" s="10"/>
      <c r="AJ267" s="32"/>
      <c r="AK267" s="10"/>
      <c r="AL267" s="32"/>
      <c r="AM267" s="10"/>
      <c r="AN267" s="32"/>
      <c r="AO267" s="10"/>
      <c r="AP267" s="32"/>
      <c r="AQ267" s="10"/>
      <c r="AR267" s="32"/>
      <c r="AS267" s="10"/>
      <c r="AT267" s="32"/>
      <c r="AU267" s="10"/>
      <c r="AV267" s="242"/>
      <c r="AW267" s="10"/>
      <c r="AX267" s="32"/>
      <c r="AY267" s="10"/>
      <c r="AZ267" s="242"/>
      <c r="BA267" s="10"/>
      <c r="BB267" s="242"/>
      <c r="BC267" s="7"/>
      <c r="BD267" s="247"/>
      <c r="BE267" s="10"/>
      <c r="BF267" s="242"/>
      <c r="BG267" s="7"/>
      <c r="BH267" s="247"/>
      <c r="BI267" s="10"/>
      <c r="BJ267" s="242"/>
      <c r="BK267" s="7"/>
      <c r="BL267" s="247"/>
      <c r="BM267" s="7"/>
      <c r="BN267" s="247"/>
      <c r="BO267" s="7"/>
      <c r="BP267" s="8"/>
      <c r="BQ267" s="7"/>
      <c r="BR267" s="247"/>
      <c r="BS267" s="7"/>
      <c r="BT267" s="8"/>
      <c r="BU267" s="7"/>
      <c r="BV267" s="247"/>
      <c r="BW267" s="7"/>
      <c r="BX267" s="8"/>
      <c r="BY267" s="7"/>
      <c r="BZ267" s="8"/>
      <c r="CA267" s="7"/>
      <c r="CB267" s="8"/>
      <c r="CC267" s="7"/>
      <c r="CD267" s="8"/>
      <c r="CE267" s="7"/>
      <c r="CF267" s="8"/>
      <c r="CH267" s="41"/>
      <c r="CI267" s="41">
        <f t="shared" si="30"/>
        <v>0</v>
      </c>
      <c r="CJ267">
        <f t="shared" si="29"/>
        <v>0</v>
      </c>
      <c r="CL267" s="39"/>
    </row>
    <row r="268" spans="1:90" x14ac:dyDescent="0.25">
      <c r="A268">
        <v>189</v>
      </c>
      <c r="B268" s="6"/>
      <c r="C268" s="10"/>
      <c r="D268" s="32"/>
      <c r="E268" s="10"/>
      <c r="F268" s="32"/>
      <c r="G268" s="10"/>
      <c r="H268" s="32"/>
      <c r="I268" s="10"/>
      <c r="J268" s="32"/>
      <c r="K268" s="10"/>
      <c r="L268" s="32"/>
      <c r="M268" s="10"/>
      <c r="N268" s="32"/>
      <c r="O268" s="10"/>
      <c r="P268" s="32"/>
      <c r="Q268" s="10"/>
      <c r="R268" s="32"/>
      <c r="S268" s="10"/>
      <c r="T268" s="32"/>
      <c r="U268" s="10"/>
      <c r="V268" s="32"/>
      <c r="W268" s="10"/>
      <c r="X268" s="32"/>
      <c r="Y268" s="10"/>
      <c r="Z268" s="32"/>
      <c r="AA268" s="10"/>
      <c r="AB268" s="32"/>
      <c r="AC268" s="10"/>
      <c r="AD268" s="32"/>
      <c r="AE268" s="10"/>
      <c r="AF268" s="32"/>
      <c r="AG268" s="10"/>
      <c r="AH268" s="32"/>
      <c r="AI268" s="10"/>
      <c r="AJ268" s="32"/>
      <c r="AK268" s="10"/>
      <c r="AL268" s="32"/>
      <c r="AM268" s="10"/>
      <c r="AN268" s="32"/>
      <c r="AO268" s="10"/>
      <c r="AP268" s="32"/>
      <c r="AQ268" s="10"/>
      <c r="AR268" s="32"/>
      <c r="AS268" s="10"/>
      <c r="AT268" s="32"/>
      <c r="AU268" s="10"/>
      <c r="AV268" s="242"/>
      <c r="AW268" s="10"/>
      <c r="AX268" s="32"/>
      <c r="AY268" s="10"/>
      <c r="AZ268" s="242"/>
      <c r="BA268" s="10"/>
      <c r="BB268" s="242"/>
      <c r="BC268" s="7"/>
      <c r="BD268" s="247"/>
      <c r="BE268" s="10"/>
      <c r="BF268" s="242"/>
      <c r="BG268" s="7"/>
      <c r="BH268" s="247"/>
      <c r="BI268" s="10"/>
      <c r="BJ268" s="242"/>
      <c r="BK268" s="7"/>
      <c r="BL268" s="247"/>
      <c r="BM268" s="7"/>
      <c r="BN268" s="247"/>
      <c r="BO268" s="7"/>
      <c r="BP268" s="8"/>
      <c r="BQ268" s="7"/>
      <c r="BR268" s="247"/>
      <c r="BS268" s="7"/>
      <c r="BT268" s="8"/>
      <c r="BU268" s="7"/>
      <c r="BV268" s="247"/>
      <c r="BW268" s="7"/>
      <c r="BX268" s="8"/>
      <c r="BY268" s="7"/>
      <c r="BZ268" s="8"/>
      <c r="CA268" s="7"/>
      <c r="CB268" s="8"/>
      <c r="CC268" s="7"/>
      <c r="CD268" s="8"/>
      <c r="CE268" s="7"/>
      <c r="CF268" s="8"/>
      <c r="CH268" s="41"/>
      <c r="CI268" s="41">
        <f t="shared" si="30"/>
        <v>0</v>
      </c>
      <c r="CJ268">
        <f t="shared" si="29"/>
        <v>0</v>
      </c>
    </row>
    <row r="269" spans="1:90" x14ac:dyDescent="0.25">
      <c r="A269">
        <v>190</v>
      </c>
      <c r="B269" s="6"/>
      <c r="C269" s="10"/>
      <c r="D269" s="32"/>
      <c r="E269" s="10"/>
      <c r="F269" s="32"/>
      <c r="G269" s="10"/>
      <c r="H269" s="32"/>
      <c r="I269" s="10"/>
      <c r="J269" s="32"/>
      <c r="K269" s="10"/>
      <c r="L269" s="32"/>
      <c r="M269" s="10"/>
      <c r="N269" s="32"/>
      <c r="O269" s="10"/>
      <c r="P269" s="32"/>
      <c r="Q269" s="10"/>
      <c r="R269" s="32"/>
      <c r="S269" s="10"/>
      <c r="T269" s="32"/>
      <c r="U269" s="10"/>
      <c r="V269" s="32"/>
      <c r="W269" s="10"/>
      <c r="X269" s="32"/>
      <c r="Y269" s="10"/>
      <c r="Z269" s="32"/>
      <c r="AA269" s="10"/>
      <c r="AB269" s="32"/>
      <c r="AC269" s="10"/>
      <c r="AD269" s="32"/>
      <c r="AE269" s="10"/>
      <c r="AF269" s="32"/>
      <c r="AG269" s="10"/>
      <c r="AH269" s="32"/>
      <c r="AI269" s="10"/>
      <c r="AJ269" s="32"/>
      <c r="AK269" s="10"/>
      <c r="AL269" s="32"/>
      <c r="AM269" s="10"/>
      <c r="AN269" s="32"/>
      <c r="AO269" s="10"/>
      <c r="AP269" s="32"/>
      <c r="AQ269" s="10"/>
      <c r="AR269" s="32"/>
      <c r="AS269" s="10"/>
      <c r="AT269" s="32"/>
      <c r="AU269" s="10"/>
      <c r="AV269" s="242"/>
      <c r="AW269" s="10"/>
      <c r="AX269" s="32"/>
      <c r="AY269" s="10"/>
      <c r="AZ269" s="242"/>
      <c r="BA269" s="10"/>
      <c r="BB269" s="242"/>
      <c r="BC269" s="7"/>
      <c r="BD269" s="247"/>
      <c r="BE269" s="10"/>
      <c r="BF269" s="242"/>
      <c r="BG269" s="7"/>
      <c r="BH269" s="247"/>
      <c r="BI269" s="10"/>
      <c r="BJ269" s="242"/>
      <c r="BK269" s="7"/>
      <c r="BL269" s="247"/>
      <c r="BM269" s="7"/>
      <c r="BN269" s="247"/>
      <c r="BO269" s="7"/>
      <c r="BP269" s="8"/>
      <c r="BQ269" s="7"/>
      <c r="BR269" s="247"/>
      <c r="BS269" s="7"/>
      <c r="BT269" s="8"/>
      <c r="BU269" s="7"/>
      <c r="BV269" s="247"/>
      <c r="BW269" s="7"/>
      <c r="BX269" s="8"/>
      <c r="BY269" s="7"/>
      <c r="BZ269" s="8"/>
      <c r="CA269" s="7"/>
      <c r="CB269" s="8"/>
      <c r="CC269" s="7"/>
      <c r="CD269" s="8"/>
      <c r="CE269" s="7"/>
      <c r="CF269" s="8"/>
      <c r="CH269" s="41"/>
      <c r="CI269" s="41">
        <f t="shared" si="30"/>
        <v>0</v>
      </c>
      <c r="CJ269">
        <f t="shared" si="29"/>
        <v>0</v>
      </c>
    </row>
    <row r="270" spans="1:90" x14ac:dyDescent="0.25">
      <c r="A270">
        <v>191</v>
      </c>
      <c r="B270" s="6"/>
      <c r="C270" s="10"/>
      <c r="D270" s="32"/>
      <c r="E270" s="10"/>
      <c r="F270" s="32"/>
      <c r="G270" s="10"/>
      <c r="H270" s="32"/>
      <c r="I270" s="10"/>
      <c r="J270" s="32"/>
      <c r="K270" s="94"/>
      <c r="L270" s="32"/>
      <c r="M270" s="10"/>
      <c r="N270" s="32"/>
      <c r="O270" s="10"/>
      <c r="P270" s="32"/>
      <c r="Q270" s="10"/>
      <c r="R270" s="32"/>
      <c r="S270" s="10"/>
      <c r="T270" s="32"/>
      <c r="U270" s="10"/>
      <c r="V270" s="32"/>
      <c r="W270" s="10"/>
      <c r="X270" s="32"/>
      <c r="Y270" s="10"/>
      <c r="Z270" s="32"/>
      <c r="AA270" s="10"/>
      <c r="AB270" s="32"/>
      <c r="AC270" s="10"/>
      <c r="AD270" s="32"/>
      <c r="AE270" s="10"/>
      <c r="AF270" s="32"/>
      <c r="AG270" s="10"/>
      <c r="AH270" s="32"/>
      <c r="AI270" s="10"/>
      <c r="AJ270" s="32"/>
      <c r="AK270" s="10"/>
      <c r="AL270" s="32"/>
      <c r="AM270" s="10"/>
      <c r="AN270" s="32"/>
      <c r="AO270" s="10"/>
      <c r="AP270" s="32"/>
      <c r="AQ270" s="10"/>
      <c r="AR270" s="32"/>
      <c r="AS270" s="10"/>
      <c r="AT270" s="32"/>
      <c r="AU270" s="10"/>
      <c r="AV270" s="242"/>
      <c r="AW270" s="10"/>
      <c r="AX270" s="32"/>
      <c r="AY270" s="10"/>
      <c r="AZ270" s="242"/>
      <c r="BA270" s="10"/>
      <c r="BB270" s="242"/>
      <c r="BC270" s="7"/>
      <c r="BD270" s="247"/>
      <c r="BE270" s="10"/>
      <c r="BF270" s="242"/>
      <c r="BG270" s="7"/>
      <c r="BH270" s="247"/>
      <c r="BI270" s="10"/>
      <c r="BJ270" s="242"/>
      <c r="BK270" s="7"/>
      <c r="BL270" s="247"/>
      <c r="BM270" s="7"/>
      <c r="BN270" s="247"/>
      <c r="BO270" s="7"/>
      <c r="BP270" s="8"/>
      <c r="BQ270" s="7"/>
      <c r="BR270" s="247"/>
      <c r="BS270" s="7"/>
      <c r="BT270" s="8"/>
      <c r="BU270" s="7"/>
      <c r="BV270" s="247"/>
      <c r="BW270" s="7"/>
      <c r="BX270" s="8"/>
      <c r="BY270" s="7"/>
      <c r="BZ270" s="8"/>
      <c r="CA270" s="7"/>
      <c r="CB270" s="8"/>
      <c r="CC270" s="7"/>
      <c r="CD270" s="8"/>
      <c r="CE270" s="7"/>
      <c r="CF270" s="8"/>
      <c r="CH270" s="41"/>
      <c r="CI270" s="41">
        <f t="shared" si="30"/>
        <v>0</v>
      </c>
      <c r="CJ270">
        <f t="shared" ref="CJ270:CJ333" si="31">COUNT(C270:CF270)/2</f>
        <v>0</v>
      </c>
      <c r="CL270" s="39"/>
    </row>
    <row r="271" spans="1:90" x14ac:dyDescent="0.25">
      <c r="A271">
        <v>192</v>
      </c>
      <c r="B271" s="6"/>
      <c r="C271" s="10"/>
      <c r="D271" s="32"/>
      <c r="E271" s="10"/>
      <c r="F271" s="32"/>
      <c r="G271" s="10"/>
      <c r="H271" s="32"/>
      <c r="I271" s="10"/>
      <c r="J271" s="32"/>
      <c r="K271" s="10"/>
      <c r="L271" s="32"/>
      <c r="M271" s="10"/>
      <c r="N271" s="32"/>
      <c r="O271" s="10"/>
      <c r="P271" s="32"/>
      <c r="Q271" s="10"/>
      <c r="R271" s="32"/>
      <c r="S271" s="10"/>
      <c r="T271" s="32"/>
      <c r="U271" s="10"/>
      <c r="V271" s="32"/>
      <c r="W271" s="10"/>
      <c r="X271" s="32"/>
      <c r="Y271" s="10"/>
      <c r="Z271" s="32"/>
      <c r="AA271" s="10"/>
      <c r="AB271" s="32"/>
      <c r="AC271" s="10"/>
      <c r="AD271" s="32"/>
      <c r="AE271" s="10"/>
      <c r="AF271" s="32"/>
      <c r="AG271" s="10"/>
      <c r="AH271" s="32"/>
      <c r="AI271" s="10"/>
      <c r="AJ271" s="32"/>
      <c r="AK271" s="10"/>
      <c r="AL271" s="32"/>
      <c r="AM271" s="10"/>
      <c r="AN271" s="32"/>
      <c r="AO271" s="10"/>
      <c r="AP271" s="32"/>
      <c r="AQ271" s="10"/>
      <c r="AR271" s="32"/>
      <c r="AS271" s="10"/>
      <c r="AT271" s="32"/>
      <c r="AU271" s="10"/>
      <c r="AV271" s="242"/>
      <c r="AW271" s="10"/>
      <c r="AX271" s="32"/>
      <c r="AY271" s="10"/>
      <c r="AZ271" s="242"/>
      <c r="BA271" s="10"/>
      <c r="BB271" s="242"/>
      <c r="BC271" s="7"/>
      <c r="BD271" s="247"/>
      <c r="BE271" s="10"/>
      <c r="BF271" s="242"/>
      <c r="BG271" s="7"/>
      <c r="BH271" s="247"/>
      <c r="BI271" s="10"/>
      <c r="BJ271" s="242"/>
      <c r="BK271" s="7"/>
      <c r="BL271" s="247"/>
      <c r="BM271" s="7"/>
      <c r="BN271" s="247"/>
      <c r="BO271" s="7"/>
      <c r="BP271" s="8"/>
      <c r="BQ271" s="7"/>
      <c r="BR271" s="247"/>
      <c r="BS271" s="7"/>
      <c r="BT271" s="8"/>
      <c r="BU271" s="7"/>
      <c r="BV271" s="247"/>
      <c r="BW271" s="7"/>
      <c r="BX271" s="8"/>
      <c r="BY271" s="7"/>
      <c r="BZ271" s="8"/>
      <c r="CA271" s="7"/>
      <c r="CB271" s="8"/>
      <c r="CC271" s="7"/>
      <c r="CD271" s="8"/>
      <c r="CE271" s="7"/>
      <c r="CF271" s="8"/>
      <c r="CH271" s="41"/>
      <c r="CI271" s="41">
        <f t="shared" si="30"/>
        <v>0</v>
      </c>
      <c r="CJ271">
        <f t="shared" si="31"/>
        <v>0</v>
      </c>
    </row>
    <row r="272" spans="1:90" x14ac:dyDescent="0.25">
      <c r="A272">
        <v>193</v>
      </c>
      <c r="B272" s="6"/>
      <c r="C272" s="10"/>
      <c r="D272" s="32"/>
      <c r="E272" s="10"/>
      <c r="F272" s="32"/>
      <c r="G272" s="10"/>
      <c r="H272" s="32"/>
      <c r="I272" s="10"/>
      <c r="J272" s="32"/>
      <c r="K272" s="10"/>
      <c r="L272" s="32"/>
      <c r="M272" s="10"/>
      <c r="N272" s="32"/>
      <c r="O272" s="10"/>
      <c r="P272" s="32"/>
      <c r="Q272" s="10"/>
      <c r="R272" s="32"/>
      <c r="S272" s="10"/>
      <c r="T272" s="32"/>
      <c r="U272" s="10"/>
      <c r="V272" s="32"/>
      <c r="W272" s="10"/>
      <c r="X272" s="32"/>
      <c r="Y272" s="10"/>
      <c r="Z272" s="32"/>
      <c r="AA272" s="10"/>
      <c r="AB272" s="32"/>
      <c r="AC272" s="10"/>
      <c r="AD272" s="32"/>
      <c r="AE272" s="10"/>
      <c r="AF272" s="32"/>
      <c r="AG272" s="10"/>
      <c r="AH272" s="32"/>
      <c r="AI272" s="10"/>
      <c r="AJ272" s="32"/>
      <c r="AK272" s="10"/>
      <c r="AL272" s="32"/>
      <c r="AM272" s="10"/>
      <c r="AN272" s="32"/>
      <c r="AO272" s="10"/>
      <c r="AP272" s="32"/>
      <c r="AQ272" s="10"/>
      <c r="AR272" s="32"/>
      <c r="AS272" s="10"/>
      <c r="AT272" s="32"/>
      <c r="AU272" s="10"/>
      <c r="AV272" s="242"/>
      <c r="AW272" s="10"/>
      <c r="AX272" s="32"/>
      <c r="AY272" s="10"/>
      <c r="AZ272" s="242"/>
      <c r="BA272" s="10"/>
      <c r="BB272" s="242"/>
      <c r="BC272" s="7"/>
      <c r="BD272" s="247"/>
      <c r="BE272" s="10"/>
      <c r="BF272" s="242"/>
      <c r="BG272" s="7"/>
      <c r="BH272" s="247"/>
      <c r="BI272" s="10"/>
      <c r="BJ272" s="242"/>
      <c r="BK272" s="7"/>
      <c r="BL272" s="247"/>
      <c r="BM272" s="7"/>
      <c r="BN272" s="247"/>
      <c r="BO272" s="7"/>
      <c r="BP272" s="8"/>
      <c r="BQ272" s="7"/>
      <c r="BR272" s="247"/>
      <c r="BS272" s="7"/>
      <c r="BT272" s="8"/>
      <c r="BU272" s="7"/>
      <c r="BV272" s="247"/>
      <c r="BW272" s="7"/>
      <c r="BX272" s="8"/>
      <c r="BY272" s="7"/>
      <c r="BZ272" s="8"/>
      <c r="CA272" s="7"/>
      <c r="CB272" s="8"/>
      <c r="CC272" s="7"/>
      <c r="CD272" s="8"/>
      <c r="CE272" s="7"/>
      <c r="CF272" s="8"/>
      <c r="CH272" s="41"/>
      <c r="CI272" s="41">
        <f t="shared" si="30"/>
        <v>0</v>
      </c>
      <c r="CJ272">
        <f t="shared" si="31"/>
        <v>0</v>
      </c>
    </row>
    <row r="273" spans="1:90" x14ac:dyDescent="0.25">
      <c r="A273">
        <v>194</v>
      </c>
      <c r="B273" s="6"/>
      <c r="C273" s="10"/>
      <c r="D273" s="32"/>
      <c r="E273" s="10"/>
      <c r="F273" s="32"/>
      <c r="G273" s="10"/>
      <c r="H273" s="32"/>
      <c r="I273" s="10"/>
      <c r="J273" s="32"/>
      <c r="K273" s="10"/>
      <c r="L273" s="32"/>
      <c r="M273" s="10"/>
      <c r="N273" s="32"/>
      <c r="O273" s="10"/>
      <c r="P273" s="32"/>
      <c r="Q273" s="10"/>
      <c r="R273" s="32"/>
      <c r="S273" s="10"/>
      <c r="T273" s="32"/>
      <c r="U273" s="10"/>
      <c r="V273" s="32"/>
      <c r="W273" s="10"/>
      <c r="X273" s="32"/>
      <c r="Y273" s="10"/>
      <c r="Z273" s="32"/>
      <c r="AA273" s="10"/>
      <c r="AB273" s="32"/>
      <c r="AC273" s="10"/>
      <c r="AD273" s="32"/>
      <c r="AE273" s="10"/>
      <c r="AF273" s="32"/>
      <c r="AG273" s="10"/>
      <c r="AH273" s="32"/>
      <c r="AI273" s="10"/>
      <c r="AJ273" s="32"/>
      <c r="AK273" s="10"/>
      <c r="AL273" s="32"/>
      <c r="AM273" s="10"/>
      <c r="AN273" s="32"/>
      <c r="AO273" s="10"/>
      <c r="AP273" s="32"/>
      <c r="AQ273" s="10"/>
      <c r="AR273" s="32"/>
      <c r="AS273" s="10"/>
      <c r="AT273" s="32"/>
      <c r="AU273" s="10"/>
      <c r="AV273" s="242"/>
      <c r="AW273" s="10"/>
      <c r="AX273" s="32"/>
      <c r="AY273" s="10"/>
      <c r="AZ273" s="242"/>
      <c r="BA273" s="10"/>
      <c r="BB273" s="242"/>
      <c r="BC273" s="7"/>
      <c r="BD273" s="247"/>
      <c r="BE273" s="10"/>
      <c r="BF273" s="242"/>
      <c r="BG273" s="7"/>
      <c r="BH273" s="247"/>
      <c r="BI273" s="10"/>
      <c r="BJ273" s="242"/>
      <c r="BK273" s="7"/>
      <c r="BL273" s="247"/>
      <c r="BM273" s="7"/>
      <c r="BN273" s="247"/>
      <c r="BO273" s="7"/>
      <c r="BP273" s="8"/>
      <c r="BQ273" s="7"/>
      <c r="BR273" s="247"/>
      <c r="BS273" s="7"/>
      <c r="BT273" s="8"/>
      <c r="BU273" s="7"/>
      <c r="BV273" s="247"/>
      <c r="BW273" s="7"/>
      <c r="BX273" s="8"/>
      <c r="BY273" s="7"/>
      <c r="BZ273" s="8"/>
      <c r="CA273" s="7"/>
      <c r="CB273" s="8"/>
      <c r="CC273" s="7"/>
      <c r="CD273" s="8"/>
      <c r="CE273" s="7"/>
      <c r="CF273" s="8"/>
      <c r="CH273" s="41"/>
      <c r="CI273" s="41">
        <f t="shared" si="30"/>
        <v>0</v>
      </c>
      <c r="CJ273">
        <f t="shared" si="31"/>
        <v>0</v>
      </c>
    </row>
    <row r="274" spans="1:90" x14ac:dyDescent="0.25">
      <c r="A274">
        <v>195</v>
      </c>
      <c r="B274" s="6"/>
      <c r="C274" s="10"/>
      <c r="D274" s="32"/>
      <c r="E274" s="10"/>
      <c r="F274" s="32"/>
      <c r="G274" s="10"/>
      <c r="H274" s="32"/>
      <c r="I274" s="10"/>
      <c r="J274" s="32"/>
      <c r="K274" s="10"/>
      <c r="L274" s="32"/>
      <c r="M274" s="10"/>
      <c r="N274" s="32"/>
      <c r="O274" s="10"/>
      <c r="P274" s="32"/>
      <c r="Q274" s="10"/>
      <c r="R274" s="32"/>
      <c r="S274" s="10"/>
      <c r="T274" s="32"/>
      <c r="U274" s="10"/>
      <c r="V274" s="32"/>
      <c r="W274" s="10"/>
      <c r="X274" s="32"/>
      <c r="Y274" s="10"/>
      <c r="Z274" s="32"/>
      <c r="AA274" s="10"/>
      <c r="AB274" s="32"/>
      <c r="AC274" s="10"/>
      <c r="AD274" s="32"/>
      <c r="AE274" s="10"/>
      <c r="AF274" s="32"/>
      <c r="AG274" s="10"/>
      <c r="AH274" s="32"/>
      <c r="AI274" s="10"/>
      <c r="AJ274" s="32"/>
      <c r="AK274" s="10"/>
      <c r="AL274" s="32"/>
      <c r="AM274" s="10"/>
      <c r="AN274" s="32"/>
      <c r="AO274" s="10"/>
      <c r="AP274" s="32"/>
      <c r="AQ274" s="10"/>
      <c r="AR274" s="32"/>
      <c r="AS274" s="10"/>
      <c r="AT274" s="32"/>
      <c r="AU274" s="10"/>
      <c r="AV274" s="242"/>
      <c r="AW274" s="10"/>
      <c r="AX274" s="32"/>
      <c r="AY274" s="10"/>
      <c r="AZ274" s="242"/>
      <c r="BA274" s="10"/>
      <c r="BB274" s="242"/>
      <c r="BC274" s="7"/>
      <c r="BD274" s="247"/>
      <c r="BE274" s="10"/>
      <c r="BF274" s="242"/>
      <c r="BG274" s="7"/>
      <c r="BH274" s="247"/>
      <c r="BI274" s="10"/>
      <c r="BJ274" s="242"/>
      <c r="BK274" s="7"/>
      <c r="BL274" s="247"/>
      <c r="BM274" s="7"/>
      <c r="BN274" s="247"/>
      <c r="BO274" s="7"/>
      <c r="BP274" s="8"/>
      <c r="BQ274" s="7"/>
      <c r="BR274" s="247"/>
      <c r="BS274" s="7"/>
      <c r="BT274" s="8"/>
      <c r="BU274" s="7"/>
      <c r="BV274" s="247"/>
      <c r="BW274" s="7"/>
      <c r="BX274" s="8"/>
      <c r="BY274" s="7"/>
      <c r="BZ274" s="8"/>
      <c r="CA274" s="7"/>
      <c r="CB274" s="8"/>
      <c r="CC274" s="7"/>
      <c r="CD274" s="8"/>
      <c r="CE274" s="7"/>
      <c r="CF274" s="8"/>
      <c r="CH274" s="41"/>
      <c r="CI274" s="41">
        <f t="shared" si="30"/>
        <v>0</v>
      </c>
      <c r="CJ274">
        <f t="shared" si="31"/>
        <v>0</v>
      </c>
    </row>
    <row r="275" spans="1:90" x14ac:dyDescent="0.25">
      <c r="A275">
        <v>196</v>
      </c>
      <c r="B275" s="6"/>
      <c r="C275" s="10"/>
      <c r="D275" s="32"/>
      <c r="E275" s="10"/>
      <c r="F275" s="32"/>
      <c r="G275" s="10"/>
      <c r="H275" s="32"/>
      <c r="I275" s="10"/>
      <c r="J275" s="32"/>
      <c r="K275" s="94"/>
      <c r="L275" s="32"/>
      <c r="M275" s="10"/>
      <c r="N275" s="32"/>
      <c r="O275" s="10"/>
      <c r="P275" s="32"/>
      <c r="Q275" s="10"/>
      <c r="R275" s="32"/>
      <c r="S275" s="10"/>
      <c r="T275" s="32"/>
      <c r="U275" s="10"/>
      <c r="V275" s="32"/>
      <c r="W275" s="10"/>
      <c r="X275" s="32"/>
      <c r="Y275" s="10"/>
      <c r="Z275" s="32"/>
      <c r="AA275" s="10"/>
      <c r="AB275" s="32"/>
      <c r="AC275" s="10"/>
      <c r="AD275" s="32"/>
      <c r="AE275" s="10"/>
      <c r="AF275" s="32"/>
      <c r="AG275" s="10"/>
      <c r="AH275" s="32"/>
      <c r="AI275" s="10"/>
      <c r="AJ275" s="32"/>
      <c r="AK275" s="10"/>
      <c r="AL275" s="32"/>
      <c r="AM275" s="10"/>
      <c r="AN275" s="32"/>
      <c r="AO275" s="10"/>
      <c r="AP275" s="32"/>
      <c r="AQ275" s="10"/>
      <c r="AR275" s="32"/>
      <c r="AS275" s="10"/>
      <c r="AT275" s="32"/>
      <c r="AU275" s="10"/>
      <c r="AV275" s="242"/>
      <c r="AW275" s="10"/>
      <c r="AX275" s="32"/>
      <c r="AY275" s="10"/>
      <c r="AZ275" s="242"/>
      <c r="BA275" s="10"/>
      <c r="BB275" s="242"/>
      <c r="BC275" s="7"/>
      <c r="BD275" s="247"/>
      <c r="BE275" s="10"/>
      <c r="BF275" s="242"/>
      <c r="BG275" s="7"/>
      <c r="BH275" s="247"/>
      <c r="BI275" s="10"/>
      <c r="BJ275" s="242"/>
      <c r="BK275" s="7"/>
      <c r="BL275" s="247"/>
      <c r="BM275" s="7"/>
      <c r="BN275" s="247"/>
      <c r="BO275" s="7"/>
      <c r="BP275" s="8"/>
      <c r="BQ275" s="7"/>
      <c r="BR275" s="247"/>
      <c r="BS275" s="7"/>
      <c r="BT275" s="8"/>
      <c r="BU275" s="7"/>
      <c r="BV275" s="247"/>
      <c r="BW275" s="7"/>
      <c r="BX275" s="8"/>
      <c r="BY275" s="7"/>
      <c r="BZ275" s="8"/>
      <c r="CA275" s="7"/>
      <c r="CB275" s="8"/>
      <c r="CC275" s="7"/>
      <c r="CD275" s="8"/>
      <c r="CE275" s="7"/>
      <c r="CF275" s="8"/>
      <c r="CH275" s="41"/>
      <c r="CI275" s="41">
        <f t="shared" si="30"/>
        <v>0</v>
      </c>
      <c r="CJ275">
        <f t="shared" si="31"/>
        <v>0</v>
      </c>
      <c r="CL275" s="39"/>
    </row>
    <row r="276" spans="1:90" x14ac:dyDescent="0.25">
      <c r="A276">
        <v>197</v>
      </c>
      <c r="B276" s="6"/>
      <c r="C276" s="10"/>
      <c r="D276" s="32"/>
      <c r="E276" s="10"/>
      <c r="F276" s="32"/>
      <c r="G276" s="10"/>
      <c r="H276" s="32"/>
      <c r="I276" s="10"/>
      <c r="J276" s="32"/>
      <c r="K276" s="10"/>
      <c r="L276" s="32"/>
      <c r="M276" s="10"/>
      <c r="N276" s="32"/>
      <c r="O276" s="10"/>
      <c r="P276" s="32"/>
      <c r="Q276" s="10"/>
      <c r="R276" s="32"/>
      <c r="S276" s="10"/>
      <c r="T276" s="32"/>
      <c r="U276" s="10"/>
      <c r="V276" s="32"/>
      <c r="W276" s="10"/>
      <c r="X276" s="32"/>
      <c r="Y276" s="10"/>
      <c r="Z276" s="32"/>
      <c r="AA276" s="10"/>
      <c r="AB276" s="32"/>
      <c r="AC276" s="10"/>
      <c r="AD276" s="32"/>
      <c r="AE276" s="10"/>
      <c r="AF276" s="32"/>
      <c r="AG276" s="10"/>
      <c r="AH276" s="32"/>
      <c r="AI276" s="10"/>
      <c r="AJ276" s="32"/>
      <c r="AK276" s="10"/>
      <c r="AL276" s="32"/>
      <c r="AM276" s="10"/>
      <c r="AN276" s="32"/>
      <c r="AO276" s="10"/>
      <c r="AP276" s="32"/>
      <c r="AQ276" s="10"/>
      <c r="AR276" s="32"/>
      <c r="AS276" s="10"/>
      <c r="AT276" s="32"/>
      <c r="AU276" s="10"/>
      <c r="AV276" s="242"/>
      <c r="AW276" s="10"/>
      <c r="AX276" s="32"/>
      <c r="AY276" s="10"/>
      <c r="AZ276" s="242"/>
      <c r="BA276" s="10"/>
      <c r="BB276" s="242"/>
      <c r="BC276" s="7"/>
      <c r="BD276" s="247"/>
      <c r="BE276" s="10"/>
      <c r="BF276" s="242"/>
      <c r="BG276" s="7"/>
      <c r="BH276" s="247"/>
      <c r="BI276" s="10"/>
      <c r="BJ276" s="242"/>
      <c r="BK276" s="7"/>
      <c r="BL276" s="247"/>
      <c r="BM276" s="7"/>
      <c r="BN276" s="247"/>
      <c r="BO276" s="7"/>
      <c r="BP276" s="8"/>
      <c r="BQ276" s="7"/>
      <c r="BR276" s="247"/>
      <c r="BS276" s="7"/>
      <c r="BT276" s="8"/>
      <c r="BU276" s="7"/>
      <c r="BV276" s="247"/>
      <c r="BW276" s="7"/>
      <c r="BX276" s="8"/>
      <c r="BY276" s="7"/>
      <c r="BZ276" s="8"/>
      <c r="CA276" s="7"/>
      <c r="CB276" s="8"/>
      <c r="CC276" s="7"/>
      <c r="CD276" s="8"/>
      <c r="CE276" s="7"/>
      <c r="CF276" s="8"/>
      <c r="CH276" s="41"/>
      <c r="CI276" s="41">
        <f t="shared" si="30"/>
        <v>0</v>
      </c>
      <c r="CJ276">
        <f t="shared" si="31"/>
        <v>0</v>
      </c>
    </row>
    <row r="277" spans="1:90" x14ac:dyDescent="0.25">
      <c r="A277">
        <v>198</v>
      </c>
      <c r="B277" s="6"/>
      <c r="C277" s="10"/>
      <c r="D277" s="32"/>
      <c r="E277" s="10"/>
      <c r="F277" s="32"/>
      <c r="G277" s="10"/>
      <c r="H277" s="32"/>
      <c r="I277" s="10"/>
      <c r="J277" s="32"/>
      <c r="K277" s="94"/>
      <c r="L277" s="32"/>
      <c r="M277" s="10"/>
      <c r="N277" s="32"/>
      <c r="O277" s="10"/>
      <c r="P277" s="32"/>
      <c r="Q277" s="10"/>
      <c r="R277" s="32"/>
      <c r="S277" s="10"/>
      <c r="T277" s="32"/>
      <c r="U277" s="10"/>
      <c r="V277" s="32"/>
      <c r="W277" s="10"/>
      <c r="X277" s="32"/>
      <c r="Y277" s="10"/>
      <c r="Z277" s="32"/>
      <c r="AA277" s="10"/>
      <c r="AB277" s="32"/>
      <c r="AC277" s="10"/>
      <c r="AD277" s="32"/>
      <c r="AE277" s="10"/>
      <c r="AF277" s="32"/>
      <c r="AG277" s="10"/>
      <c r="AH277" s="32"/>
      <c r="AI277" s="10"/>
      <c r="AJ277" s="32"/>
      <c r="AK277" s="10"/>
      <c r="AL277" s="32"/>
      <c r="AM277" s="10"/>
      <c r="AN277" s="32"/>
      <c r="AO277" s="10"/>
      <c r="AP277" s="32"/>
      <c r="AQ277" s="10"/>
      <c r="AR277" s="32"/>
      <c r="AS277" s="10"/>
      <c r="AT277" s="32"/>
      <c r="AU277" s="10"/>
      <c r="AV277" s="242"/>
      <c r="AW277" s="10"/>
      <c r="AX277" s="32"/>
      <c r="AY277" s="10"/>
      <c r="AZ277" s="242"/>
      <c r="BA277" s="10"/>
      <c r="BB277" s="242"/>
      <c r="BC277" s="7"/>
      <c r="BD277" s="247"/>
      <c r="BE277" s="10"/>
      <c r="BF277" s="242"/>
      <c r="BG277" s="7"/>
      <c r="BH277" s="247"/>
      <c r="BI277" s="10"/>
      <c r="BJ277" s="242"/>
      <c r="BK277" s="7"/>
      <c r="BL277" s="247"/>
      <c r="BM277" s="7"/>
      <c r="BN277" s="247"/>
      <c r="BO277" s="7"/>
      <c r="BP277" s="8"/>
      <c r="BQ277" s="7"/>
      <c r="BR277" s="247"/>
      <c r="BS277" s="7"/>
      <c r="BT277" s="8"/>
      <c r="BU277" s="7"/>
      <c r="BV277" s="247"/>
      <c r="BW277" s="7"/>
      <c r="BX277" s="8"/>
      <c r="BY277" s="7"/>
      <c r="BZ277" s="8"/>
      <c r="CA277" s="7"/>
      <c r="CB277" s="8"/>
      <c r="CC277" s="7"/>
      <c r="CD277" s="8"/>
      <c r="CE277" s="7"/>
      <c r="CF277" s="8"/>
      <c r="CH277" s="41"/>
      <c r="CI277" s="41">
        <f t="shared" si="30"/>
        <v>0</v>
      </c>
      <c r="CJ277">
        <f t="shared" si="31"/>
        <v>0</v>
      </c>
      <c r="CL277" s="39"/>
    </row>
    <row r="278" spans="1:90" x14ac:dyDescent="0.25">
      <c r="A278">
        <v>199</v>
      </c>
      <c r="B278" s="6"/>
      <c r="C278" s="10"/>
      <c r="D278" s="32"/>
      <c r="E278" s="10"/>
      <c r="F278" s="32"/>
      <c r="G278" s="10"/>
      <c r="H278" s="32"/>
      <c r="I278" s="10"/>
      <c r="J278" s="32"/>
      <c r="K278" s="10"/>
      <c r="L278" s="32"/>
      <c r="M278" s="10"/>
      <c r="N278" s="32"/>
      <c r="O278" s="10"/>
      <c r="P278" s="32"/>
      <c r="Q278" s="10"/>
      <c r="R278" s="32"/>
      <c r="S278" s="10"/>
      <c r="T278" s="32"/>
      <c r="U278" s="10"/>
      <c r="V278" s="32"/>
      <c r="W278" s="10"/>
      <c r="X278" s="32"/>
      <c r="Y278" s="10"/>
      <c r="Z278" s="32"/>
      <c r="AA278" s="10"/>
      <c r="AB278" s="32"/>
      <c r="AC278" s="10"/>
      <c r="AD278" s="32"/>
      <c r="AE278" s="10"/>
      <c r="AF278" s="32"/>
      <c r="AG278" s="10"/>
      <c r="AH278" s="32"/>
      <c r="AI278" s="10"/>
      <c r="AJ278" s="32"/>
      <c r="AK278" s="10"/>
      <c r="AL278" s="32"/>
      <c r="AM278" s="10"/>
      <c r="AN278" s="32"/>
      <c r="AO278" s="10"/>
      <c r="AP278" s="32"/>
      <c r="AQ278" s="10"/>
      <c r="AR278" s="32"/>
      <c r="AS278" s="10"/>
      <c r="AT278" s="32"/>
      <c r="AU278" s="10"/>
      <c r="AV278" s="242"/>
      <c r="AW278" s="10"/>
      <c r="AX278" s="32"/>
      <c r="AY278" s="10"/>
      <c r="AZ278" s="242"/>
      <c r="BA278" s="10"/>
      <c r="BB278" s="242"/>
      <c r="BC278" s="7"/>
      <c r="BD278" s="247"/>
      <c r="BE278" s="10"/>
      <c r="BF278" s="242"/>
      <c r="BG278" s="7"/>
      <c r="BH278" s="247"/>
      <c r="BI278" s="10"/>
      <c r="BJ278" s="242"/>
      <c r="BK278" s="7"/>
      <c r="BL278" s="247"/>
      <c r="BM278" s="7"/>
      <c r="BN278" s="247"/>
      <c r="BO278" s="7"/>
      <c r="BP278" s="8"/>
      <c r="BQ278" s="7"/>
      <c r="BR278" s="247"/>
      <c r="BS278" s="7"/>
      <c r="BT278" s="8"/>
      <c r="BU278" s="7"/>
      <c r="BV278" s="247"/>
      <c r="BW278" s="7"/>
      <c r="BX278" s="8"/>
      <c r="BY278" s="7"/>
      <c r="BZ278" s="8"/>
      <c r="CA278" s="7"/>
      <c r="CB278" s="8"/>
      <c r="CC278" s="7"/>
      <c r="CD278" s="8"/>
      <c r="CE278" s="7"/>
      <c r="CF278" s="8"/>
      <c r="CH278" s="41"/>
      <c r="CI278" s="41">
        <f t="shared" si="30"/>
        <v>0</v>
      </c>
      <c r="CJ278">
        <f t="shared" si="31"/>
        <v>0</v>
      </c>
    </row>
    <row r="279" spans="1:90" x14ac:dyDescent="0.25">
      <c r="A279">
        <v>200</v>
      </c>
      <c r="B279" s="6"/>
      <c r="C279" s="10"/>
      <c r="D279" s="32"/>
      <c r="E279" s="10"/>
      <c r="F279" s="32"/>
      <c r="G279" s="10"/>
      <c r="H279" s="32"/>
      <c r="I279" s="10"/>
      <c r="J279" s="32"/>
      <c r="K279" s="10"/>
      <c r="L279" s="32"/>
      <c r="M279" s="10"/>
      <c r="N279" s="32"/>
      <c r="O279" s="10"/>
      <c r="P279" s="32"/>
      <c r="Q279" s="10"/>
      <c r="R279" s="32"/>
      <c r="S279" s="10"/>
      <c r="T279" s="32"/>
      <c r="U279" s="10"/>
      <c r="V279" s="32"/>
      <c r="W279" s="10"/>
      <c r="X279" s="32"/>
      <c r="Y279" s="10"/>
      <c r="Z279" s="32"/>
      <c r="AA279" s="10"/>
      <c r="AB279" s="32"/>
      <c r="AC279" s="10"/>
      <c r="AD279" s="32"/>
      <c r="AE279" s="10"/>
      <c r="AF279" s="32"/>
      <c r="AG279" s="10"/>
      <c r="AH279" s="32"/>
      <c r="AI279" s="10"/>
      <c r="AJ279" s="32"/>
      <c r="AK279" s="10"/>
      <c r="AL279" s="32"/>
      <c r="AM279" s="10"/>
      <c r="AN279" s="32"/>
      <c r="AO279" s="10"/>
      <c r="AP279" s="32"/>
      <c r="AQ279" s="10"/>
      <c r="AR279" s="32"/>
      <c r="AS279" s="10"/>
      <c r="AT279" s="32"/>
      <c r="AU279" s="10"/>
      <c r="AV279" s="242"/>
      <c r="AW279" s="10"/>
      <c r="AX279" s="32"/>
      <c r="AY279" s="10"/>
      <c r="AZ279" s="242"/>
      <c r="BA279" s="10"/>
      <c r="BB279" s="242"/>
      <c r="BC279" s="7"/>
      <c r="BD279" s="247"/>
      <c r="BE279" s="10"/>
      <c r="BF279" s="242"/>
      <c r="BG279" s="7"/>
      <c r="BH279" s="247"/>
      <c r="BI279" s="10"/>
      <c r="BJ279" s="242"/>
      <c r="BK279" s="7"/>
      <c r="BL279" s="247"/>
      <c r="BM279" s="7"/>
      <c r="BN279" s="247"/>
      <c r="BO279" s="7"/>
      <c r="BP279" s="8"/>
      <c r="BQ279" s="7"/>
      <c r="BR279" s="247"/>
      <c r="BS279" s="7"/>
      <c r="BT279" s="8"/>
      <c r="BU279" s="7"/>
      <c r="BV279" s="247"/>
      <c r="BW279" s="7"/>
      <c r="BX279" s="8"/>
      <c r="BY279" s="7"/>
      <c r="BZ279" s="8"/>
      <c r="CA279" s="7"/>
      <c r="CB279" s="8"/>
      <c r="CC279" s="7"/>
      <c r="CD279" s="8"/>
      <c r="CE279" s="7"/>
      <c r="CF279" s="8"/>
      <c r="CH279" s="41"/>
      <c r="CI279" s="41">
        <f t="shared" ref="CI279:CI342" si="32">+AK279+AG279+AA279+Y279+U279+S279+Q279+O279+M279+I279+G279+E279+C279+AI279+K279+CE279+CL279+AC279+AE279+AM279+AS279+AU279+BC279+BS279+BQ279+BG279+BE279+BA279+AY279+AW279+AQ279+AO279+BI279+BM279+BK279+BO279+BU279+CA279+BW279+BY279+W279</f>
        <v>0</v>
      </c>
      <c r="CJ279">
        <f t="shared" si="31"/>
        <v>0</v>
      </c>
    </row>
    <row r="280" spans="1:90" x14ac:dyDescent="0.25">
      <c r="A280">
        <v>201</v>
      </c>
      <c r="B280" s="6"/>
      <c r="C280" s="10"/>
      <c r="D280" s="32"/>
      <c r="E280" s="10"/>
      <c r="F280" s="32"/>
      <c r="G280" s="10"/>
      <c r="H280" s="32"/>
      <c r="I280" s="10"/>
      <c r="J280" s="32"/>
      <c r="K280" s="10"/>
      <c r="L280" s="32"/>
      <c r="M280" s="10"/>
      <c r="N280" s="32"/>
      <c r="O280" s="10"/>
      <c r="P280" s="32"/>
      <c r="Q280" s="10"/>
      <c r="R280" s="32"/>
      <c r="S280" s="10"/>
      <c r="T280" s="32"/>
      <c r="U280" s="10"/>
      <c r="V280" s="32"/>
      <c r="W280" s="10"/>
      <c r="X280" s="32"/>
      <c r="Y280" s="10"/>
      <c r="Z280" s="32"/>
      <c r="AA280" s="10"/>
      <c r="AB280" s="32"/>
      <c r="AC280" s="10"/>
      <c r="AD280" s="32"/>
      <c r="AE280" s="10"/>
      <c r="AF280" s="32"/>
      <c r="AG280" s="10"/>
      <c r="AH280" s="32"/>
      <c r="AI280" s="10"/>
      <c r="AJ280" s="32"/>
      <c r="AK280" s="10"/>
      <c r="AL280" s="32"/>
      <c r="AM280" s="10"/>
      <c r="AN280" s="32"/>
      <c r="AO280" s="10"/>
      <c r="AP280" s="32"/>
      <c r="AQ280" s="10"/>
      <c r="AR280" s="32"/>
      <c r="AS280" s="10"/>
      <c r="AT280" s="32"/>
      <c r="AU280" s="10"/>
      <c r="AV280" s="242"/>
      <c r="AW280" s="10"/>
      <c r="AX280" s="32"/>
      <c r="AY280" s="10"/>
      <c r="AZ280" s="242"/>
      <c r="BA280" s="10"/>
      <c r="BB280" s="242"/>
      <c r="BC280" s="7"/>
      <c r="BD280" s="247"/>
      <c r="BE280" s="10"/>
      <c r="BF280" s="242"/>
      <c r="BG280" s="7"/>
      <c r="BH280" s="247"/>
      <c r="BI280" s="10"/>
      <c r="BJ280" s="242"/>
      <c r="BK280" s="7"/>
      <c r="BL280" s="247"/>
      <c r="BM280" s="7"/>
      <c r="BN280" s="247"/>
      <c r="BO280" s="7"/>
      <c r="BP280" s="8"/>
      <c r="BQ280" s="7"/>
      <c r="BR280" s="247"/>
      <c r="BS280" s="7"/>
      <c r="BT280" s="8"/>
      <c r="BU280" s="7"/>
      <c r="BV280" s="247"/>
      <c r="BW280" s="7"/>
      <c r="BX280" s="8"/>
      <c r="BY280" s="7"/>
      <c r="BZ280" s="8"/>
      <c r="CA280" s="7"/>
      <c r="CB280" s="8"/>
      <c r="CC280" s="7"/>
      <c r="CD280" s="8"/>
      <c r="CE280" s="7"/>
      <c r="CF280" s="8"/>
      <c r="CH280" s="41"/>
      <c r="CI280" s="41">
        <f t="shared" si="32"/>
        <v>0</v>
      </c>
      <c r="CJ280">
        <f t="shared" si="31"/>
        <v>0</v>
      </c>
    </row>
    <row r="281" spans="1:90" x14ac:dyDescent="0.25">
      <c r="A281">
        <v>202</v>
      </c>
      <c r="B281" s="6"/>
      <c r="C281" s="10"/>
      <c r="D281" s="32"/>
      <c r="E281" s="10"/>
      <c r="F281" s="32"/>
      <c r="G281" s="10"/>
      <c r="H281" s="32"/>
      <c r="I281" s="10"/>
      <c r="J281" s="32"/>
      <c r="K281" s="10"/>
      <c r="L281" s="32"/>
      <c r="M281" s="10"/>
      <c r="N281" s="32"/>
      <c r="O281" s="10"/>
      <c r="P281" s="32"/>
      <c r="Q281" s="10"/>
      <c r="R281" s="32"/>
      <c r="S281" s="10"/>
      <c r="T281" s="32"/>
      <c r="U281" s="10"/>
      <c r="V281" s="32"/>
      <c r="W281" s="10"/>
      <c r="X281" s="32"/>
      <c r="Y281" s="10"/>
      <c r="Z281" s="32"/>
      <c r="AA281" s="10"/>
      <c r="AB281" s="32"/>
      <c r="AC281" s="10"/>
      <c r="AD281" s="32"/>
      <c r="AE281" s="10"/>
      <c r="AF281" s="32"/>
      <c r="AG281" s="10"/>
      <c r="AH281" s="32"/>
      <c r="AI281" s="10"/>
      <c r="AJ281" s="32"/>
      <c r="AK281" s="10"/>
      <c r="AL281" s="32"/>
      <c r="AM281" s="10"/>
      <c r="AN281" s="32"/>
      <c r="AO281" s="10"/>
      <c r="AP281" s="32"/>
      <c r="AQ281" s="10"/>
      <c r="AR281" s="32"/>
      <c r="AS281" s="10"/>
      <c r="AT281" s="32"/>
      <c r="AU281" s="10"/>
      <c r="AV281" s="242"/>
      <c r="AW281" s="10"/>
      <c r="AX281" s="32"/>
      <c r="AY281" s="10"/>
      <c r="AZ281" s="242"/>
      <c r="BA281" s="10"/>
      <c r="BB281" s="242"/>
      <c r="BC281" s="7"/>
      <c r="BD281" s="247"/>
      <c r="BE281" s="10"/>
      <c r="BF281" s="242"/>
      <c r="BG281" s="7"/>
      <c r="BH281" s="247"/>
      <c r="BI281" s="10"/>
      <c r="BJ281" s="242"/>
      <c r="BK281" s="7"/>
      <c r="BL281" s="247"/>
      <c r="BM281" s="7"/>
      <c r="BN281" s="247"/>
      <c r="BO281" s="7"/>
      <c r="BP281" s="8"/>
      <c r="BQ281" s="7"/>
      <c r="BR281" s="247"/>
      <c r="BS281" s="7"/>
      <c r="BT281" s="8"/>
      <c r="BU281" s="7"/>
      <c r="BV281" s="247"/>
      <c r="BW281" s="7"/>
      <c r="BX281" s="8"/>
      <c r="BY281" s="7"/>
      <c r="BZ281" s="8"/>
      <c r="CA281" s="7"/>
      <c r="CB281" s="8"/>
      <c r="CC281" s="7"/>
      <c r="CD281" s="8"/>
      <c r="CE281" s="7"/>
      <c r="CF281" s="8"/>
      <c r="CH281" s="41"/>
      <c r="CI281" s="41">
        <f t="shared" si="32"/>
        <v>0</v>
      </c>
      <c r="CJ281">
        <f t="shared" si="31"/>
        <v>0</v>
      </c>
      <c r="CL281" s="39"/>
    </row>
    <row r="282" spans="1:90" x14ac:dyDescent="0.25">
      <c r="A282">
        <v>203</v>
      </c>
      <c r="B282" s="6"/>
      <c r="C282" s="10"/>
      <c r="D282" s="32"/>
      <c r="E282" s="10"/>
      <c r="F282" s="32"/>
      <c r="G282" s="10"/>
      <c r="H282" s="32"/>
      <c r="I282" s="10"/>
      <c r="J282" s="32"/>
      <c r="K282" s="94"/>
      <c r="L282" s="32"/>
      <c r="M282" s="10"/>
      <c r="N282" s="32"/>
      <c r="O282" s="10"/>
      <c r="P282" s="32"/>
      <c r="Q282" s="10"/>
      <c r="R282" s="32"/>
      <c r="S282" s="10"/>
      <c r="T282" s="32"/>
      <c r="U282" s="10"/>
      <c r="V282" s="32"/>
      <c r="W282" s="10"/>
      <c r="X282" s="32"/>
      <c r="Y282" s="10"/>
      <c r="Z282" s="32"/>
      <c r="AA282" s="10"/>
      <c r="AB282" s="32"/>
      <c r="AC282" s="10"/>
      <c r="AD282" s="32"/>
      <c r="AE282" s="10"/>
      <c r="AF282" s="32"/>
      <c r="AG282" s="10"/>
      <c r="AH282" s="32"/>
      <c r="AI282" s="10"/>
      <c r="AJ282" s="32"/>
      <c r="AK282" s="10"/>
      <c r="AL282" s="32"/>
      <c r="AM282" s="10"/>
      <c r="AN282" s="32"/>
      <c r="AO282" s="10"/>
      <c r="AP282" s="32"/>
      <c r="AQ282" s="10"/>
      <c r="AR282" s="32"/>
      <c r="AS282" s="10"/>
      <c r="AT282" s="32"/>
      <c r="AU282" s="10"/>
      <c r="AV282" s="242"/>
      <c r="AW282" s="10"/>
      <c r="AX282" s="32"/>
      <c r="AY282" s="10"/>
      <c r="AZ282" s="242"/>
      <c r="BA282" s="10"/>
      <c r="BB282" s="242"/>
      <c r="BC282" s="7"/>
      <c r="BD282" s="247"/>
      <c r="BE282" s="10"/>
      <c r="BF282" s="242"/>
      <c r="BG282" s="7"/>
      <c r="BH282" s="247"/>
      <c r="BI282" s="10"/>
      <c r="BJ282" s="242"/>
      <c r="BK282" s="7"/>
      <c r="BL282" s="247"/>
      <c r="BM282" s="7"/>
      <c r="BN282" s="247"/>
      <c r="BO282" s="7"/>
      <c r="BP282" s="8"/>
      <c r="BQ282" s="7"/>
      <c r="BR282" s="247"/>
      <c r="BS282" s="7"/>
      <c r="BT282" s="8"/>
      <c r="BU282" s="7"/>
      <c r="BV282" s="247"/>
      <c r="BW282" s="7"/>
      <c r="BX282" s="8"/>
      <c r="BY282" s="7"/>
      <c r="BZ282" s="8"/>
      <c r="CA282" s="7"/>
      <c r="CB282" s="8"/>
      <c r="CC282" s="7"/>
      <c r="CD282" s="8"/>
      <c r="CE282" s="7"/>
      <c r="CF282" s="8"/>
      <c r="CH282" s="41"/>
      <c r="CI282" s="41">
        <f t="shared" si="32"/>
        <v>0</v>
      </c>
      <c r="CJ282">
        <f t="shared" si="31"/>
        <v>0</v>
      </c>
      <c r="CL282" s="39"/>
    </row>
    <row r="283" spans="1:90" x14ac:dyDescent="0.25">
      <c r="A283">
        <v>204</v>
      </c>
      <c r="B283" s="6"/>
      <c r="C283" s="10"/>
      <c r="D283" s="32"/>
      <c r="E283" s="10"/>
      <c r="F283" s="32"/>
      <c r="G283" s="10"/>
      <c r="H283" s="32"/>
      <c r="I283" s="10"/>
      <c r="J283" s="32"/>
      <c r="K283" s="10"/>
      <c r="L283" s="32"/>
      <c r="M283" s="10"/>
      <c r="N283" s="32"/>
      <c r="O283" s="10"/>
      <c r="P283" s="32"/>
      <c r="Q283" s="10"/>
      <c r="R283" s="32"/>
      <c r="S283" s="10"/>
      <c r="T283" s="32"/>
      <c r="U283" s="10"/>
      <c r="V283" s="32"/>
      <c r="W283" s="10"/>
      <c r="X283" s="32"/>
      <c r="Y283" s="10"/>
      <c r="Z283" s="32"/>
      <c r="AA283" s="10"/>
      <c r="AB283" s="32"/>
      <c r="AC283" s="10"/>
      <c r="AD283" s="32"/>
      <c r="AE283" s="10"/>
      <c r="AF283" s="32"/>
      <c r="AG283" s="10"/>
      <c r="AH283" s="32"/>
      <c r="AI283" s="10"/>
      <c r="AJ283" s="32"/>
      <c r="AK283" s="10"/>
      <c r="AL283" s="32"/>
      <c r="AM283" s="10"/>
      <c r="AN283" s="32"/>
      <c r="AO283" s="10"/>
      <c r="AP283" s="32"/>
      <c r="AQ283" s="10"/>
      <c r="AR283" s="32"/>
      <c r="AS283" s="10"/>
      <c r="AT283" s="32"/>
      <c r="AU283" s="10"/>
      <c r="AV283" s="242"/>
      <c r="AW283" s="10"/>
      <c r="AX283" s="32"/>
      <c r="AY283" s="10"/>
      <c r="AZ283" s="242"/>
      <c r="BA283" s="10"/>
      <c r="BB283" s="242"/>
      <c r="BC283" s="7"/>
      <c r="BD283" s="247"/>
      <c r="BE283" s="10"/>
      <c r="BF283" s="242"/>
      <c r="BG283" s="7"/>
      <c r="BH283" s="247"/>
      <c r="BI283" s="10"/>
      <c r="BJ283" s="242"/>
      <c r="BK283" s="7"/>
      <c r="BL283" s="247"/>
      <c r="BM283" s="7"/>
      <c r="BN283" s="247"/>
      <c r="BO283" s="7"/>
      <c r="BP283" s="8"/>
      <c r="BQ283" s="7"/>
      <c r="BR283" s="247"/>
      <c r="BS283" s="7"/>
      <c r="BT283" s="8"/>
      <c r="BU283" s="7"/>
      <c r="BV283" s="247"/>
      <c r="BW283" s="7"/>
      <c r="BX283" s="8"/>
      <c r="BY283" s="7"/>
      <c r="BZ283" s="8"/>
      <c r="CA283" s="7"/>
      <c r="CB283" s="8"/>
      <c r="CC283" s="7"/>
      <c r="CD283" s="8"/>
      <c r="CE283" s="7"/>
      <c r="CF283" s="8"/>
      <c r="CH283" s="41"/>
      <c r="CI283" s="41">
        <f t="shared" si="32"/>
        <v>0</v>
      </c>
      <c r="CJ283">
        <f t="shared" si="31"/>
        <v>0</v>
      </c>
    </row>
    <row r="284" spans="1:90" x14ac:dyDescent="0.25">
      <c r="A284">
        <v>205</v>
      </c>
      <c r="B284" s="6"/>
      <c r="C284" s="10"/>
      <c r="D284" s="32"/>
      <c r="E284" s="10"/>
      <c r="F284" s="32"/>
      <c r="G284" s="10"/>
      <c r="H284" s="32"/>
      <c r="I284" s="10"/>
      <c r="J284" s="32"/>
      <c r="K284" s="94"/>
      <c r="L284" s="32"/>
      <c r="M284" s="10"/>
      <c r="N284" s="32"/>
      <c r="O284" s="10"/>
      <c r="P284" s="32"/>
      <c r="Q284" s="10"/>
      <c r="R284" s="32"/>
      <c r="S284" s="10"/>
      <c r="T284" s="32"/>
      <c r="U284" s="10"/>
      <c r="V284" s="32"/>
      <c r="W284" s="10"/>
      <c r="X284" s="32"/>
      <c r="Y284" s="10"/>
      <c r="Z284" s="32"/>
      <c r="AA284" s="10"/>
      <c r="AB284" s="32"/>
      <c r="AC284" s="10"/>
      <c r="AD284" s="32"/>
      <c r="AE284" s="10"/>
      <c r="AF284" s="32"/>
      <c r="AG284" s="10"/>
      <c r="AH284" s="32"/>
      <c r="AI284" s="10"/>
      <c r="AJ284" s="32"/>
      <c r="AK284" s="10"/>
      <c r="AL284" s="32"/>
      <c r="AM284" s="10"/>
      <c r="AN284" s="32"/>
      <c r="AO284" s="10"/>
      <c r="AP284" s="32"/>
      <c r="AQ284" s="10"/>
      <c r="AR284" s="32"/>
      <c r="AS284" s="10"/>
      <c r="AT284" s="32"/>
      <c r="AU284" s="10"/>
      <c r="AV284" s="242"/>
      <c r="AW284" s="10"/>
      <c r="AX284" s="32"/>
      <c r="AY284" s="10"/>
      <c r="AZ284" s="242"/>
      <c r="BA284" s="10"/>
      <c r="BB284" s="242"/>
      <c r="BC284" s="7"/>
      <c r="BD284" s="247"/>
      <c r="BE284" s="10"/>
      <c r="BF284" s="242"/>
      <c r="BG284" s="7"/>
      <c r="BH284" s="247"/>
      <c r="BI284" s="10"/>
      <c r="BJ284" s="242"/>
      <c r="BK284" s="7"/>
      <c r="BL284" s="247"/>
      <c r="BM284" s="7"/>
      <c r="BN284" s="247"/>
      <c r="BO284" s="7"/>
      <c r="BP284" s="8"/>
      <c r="BQ284" s="7"/>
      <c r="BR284" s="247"/>
      <c r="BS284" s="7"/>
      <c r="BT284" s="8"/>
      <c r="BU284" s="7"/>
      <c r="BV284" s="247"/>
      <c r="BW284" s="7"/>
      <c r="BX284" s="8"/>
      <c r="BY284" s="7"/>
      <c r="BZ284" s="8"/>
      <c r="CA284" s="7"/>
      <c r="CB284" s="8"/>
      <c r="CC284" s="7"/>
      <c r="CD284" s="8"/>
      <c r="CE284" s="7"/>
      <c r="CF284" s="8"/>
      <c r="CH284" s="41"/>
      <c r="CI284" s="41">
        <f t="shared" si="32"/>
        <v>0</v>
      </c>
      <c r="CJ284">
        <f t="shared" si="31"/>
        <v>0</v>
      </c>
      <c r="CL284" s="39"/>
    </row>
    <row r="285" spans="1:90" x14ac:dyDescent="0.25">
      <c r="A285">
        <v>206</v>
      </c>
      <c r="B285" s="6"/>
      <c r="C285" s="10"/>
      <c r="D285" s="32"/>
      <c r="E285" s="10"/>
      <c r="F285" s="32"/>
      <c r="G285" s="10"/>
      <c r="H285" s="32"/>
      <c r="I285" s="10"/>
      <c r="J285" s="32"/>
      <c r="K285" s="10"/>
      <c r="L285" s="32"/>
      <c r="M285" s="10"/>
      <c r="N285" s="32"/>
      <c r="O285" s="10"/>
      <c r="P285" s="32"/>
      <c r="Q285" s="10"/>
      <c r="R285" s="32"/>
      <c r="S285" s="10"/>
      <c r="T285" s="32"/>
      <c r="U285" s="10"/>
      <c r="V285" s="32"/>
      <c r="W285" s="10"/>
      <c r="X285" s="32"/>
      <c r="Y285" s="10"/>
      <c r="Z285" s="32"/>
      <c r="AA285" s="10"/>
      <c r="AB285" s="32"/>
      <c r="AC285" s="10"/>
      <c r="AD285" s="32"/>
      <c r="AE285" s="10"/>
      <c r="AF285" s="32"/>
      <c r="AG285" s="10"/>
      <c r="AH285" s="32"/>
      <c r="AI285" s="10"/>
      <c r="AJ285" s="32"/>
      <c r="AK285" s="10"/>
      <c r="AL285" s="32"/>
      <c r="AM285" s="10"/>
      <c r="AN285" s="32"/>
      <c r="AO285" s="10"/>
      <c r="AP285" s="32"/>
      <c r="AQ285" s="10"/>
      <c r="AR285" s="32"/>
      <c r="AS285" s="10"/>
      <c r="AT285" s="32"/>
      <c r="AU285" s="10"/>
      <c r="AV285" s="242"/>
      <c r="AW285" s="10"/>
      <c r="AX285" s="32"/>
      <c r="AY285" s="10"/>
      <c r="AZ285" s="242"/>
      <c r="BA285" s="10"/>
      <c r="BB285" s="242"/>
      <c r="BC285" s="7"/>
      <c r="BD285" s="247"/>
      <c r="BE285" s="10"/>
      <c r="BF285" s="242"/>
      <c r="BG285" s="7"/>
      <c r="BH285" s="247"/>
      <c r="BI285" s="10"/>
      <c r="BJ285" s="242"/>
      <c r="BK285" s="7"/>
      <c r="BL285" s="247"/>
      <c r="BM285" s="7"/>
      <c r="BN285" s="247"/>
      <c r="BO285" s="7"/>
      <c r="BP285" s="8"/>
      <c r="BQ285" s="7"/>
      <c r="BR285" s="247"/>
      <c r="BS285" s="7"/>
      <c r="BT285" s="8"/>
      <c r="BU285" s="7"/>
      <c r="BV285" s="247"/>
      <c r="BW285" s="7"/>
      <c r="BX285" s="8"/>
      <c r="BY285" s="7"/>
      <c r="BZ285" s="8"/>
      <c r="CA285" s="7"/>
      <c r="CB285" s="8"/>
      <c r="CC285" s="7"/>
      <c r="CD285" s="8"/>
      <c r="CE285" s="7"/>
      <c r="CF285" s="8"/>
      <c r="CH285" s="41"/>
      <c r="CI285" s="41">
        <f t="shared" si="32"/>
        <v>0</v>
      </c>
      <c r="CJ285">
        <f t="shared" si="31"/>
        <v>0</v>
      </c>
    </row>
    <row r="286" spans="1:90" x14ac:dyDescent="0.25">
      <c r="A286">
        <v>207</v>
      </c>
      <c r="B286" s="6"/>
      <c r="C286" s="10"/>
      <c r="D286" s="32"/>
      <c r="E286" s="10"/>
      <c r="F286" s="32"/>
      <c r="G286" s="10"/>
      <c r="H286" s="32"/>
      <c r="I286" s="10"/>
      <c r="J286" s="32"/>
      <c r="K286" s="10"/>
      <c r="L286" s="32"/>
      <c r="M286" s="10"/>
      <c r="N286" s="32"/>
      <c r="O286" s="10"/>
      <c r="P286" s="32"/>
      <c r="Q286" s="10"/>
      <c r="R286" s="32"/>
      <c r="S286" s="10"/>
      <c r="T286" s="32"/>
      <c r="U286" s="10"/>
      <c r="V286" s="32"/>
      <c r="W286" s="10"/>
      <c r="X286" s="32"/>
      <c r="Y286" s="10"/>
      <c r="Z286" s="32"/>
      <c r="AA286" s="10"/>
      <c r="AB286" s="32"/>
      <c r="AC286" s="10"/>
      <c r="AD286" s="32"/>
      <c r="AE286" s="10"/>
      <c r="AF286" s="32"/>
      <c r="AG286" s="10"/>
      <c r="AH286" s="32"/>
      <c r="AI286" s="10"/>
      <c r="AJ286" s="32"/>
      <c r="AK286" s="10"/>
      <c r="AL286" s="32"/>
      <c r="AM286" s="10"/>
      <c r="AN286" s="32"/>
      <c r="AO286" s="10"/>
      <c r="AP286" s="32"/>
      <c r="AQ286" s="10"/>
      <c r="AR286" s="32"/>
      <c r="AS286" s="10"/>
      <c r="AT286" s="32"/>
      <c r="AU286" s="10"/>
      <c r="AV286" s="242"/>
      <c r="AW286" s="10"/>
      <c r="AX286" s="32"/>
      <c r="AY286" s="10"/>
      <c r="AZ286" s="242"/>
      <c r="BA286" s="10"/>
      <c r="BB286" s="242"/>
      <c r="BC286" s="7"/>
      <c r="BD286" s="247"/>
      <c r="BE286" s="10"/>
      <c r="BF286" s="242"/>
      <c r="BG286" s="7"/>
      <c r="BH286" s="247"/>
      <c r="BI286" s="10"/>
      <c r="BJ286" s="242"/>
      <c r="BK286" s="7"/>
      <c r="BL286" s="247"/>
      <c r="BM286" s="7"/>
      <c r="BN286" s="247"/>
      <c r="BO286" s="7"/>
      <c r="BP286" s="8"/>
      <c r="BQ286" s="7"/>
      <c r="BR286" s="247"/>
      <c r="BS286" s="7"/>
      <c r="BT286" s="8"/>
      <c r="BU286" s="7"/>
      <c r="BV286" s="247"/>
      <c r="BW286" s="7"/>
      <c r="BX286" s="8"/>
      <c r="BY286" s="7"/>
      <c r="BZ286" s="8"/>
      <c r="CA286" s="7"/>
      <c r="CB286" s="8"/>
      <c r="CC286" s="7"/>
      <c r="CD286" s="8"/>
      <c r="CE286" s="7"/>
      <c r="CF286" s="8"/>
      <c r="CH286" s="41"/>
      <c r="CI286" s="41">
        <f t="shared" si="32"/>
        <v>0</v>
      </c>
      <c r="CJ286">
        <f t="shared" si="31"/>
        <v>0</v>
      </c>
    </row>
    <row r="287" spans="1:90" x14ac:dyDescent="0.25">
      <c r="A287">
        <v>208</v>
      </c>
      <c r="B287" s="6"/>
      <c r="C287" s="10"/>
      <c r="D287" s="32"/>
      <c r="E287" s="10"/>
      <c r="F287" s="32"/>
      <c r="G287" s="10"/>
      <c r="H287" s="32"/>
      <c r="I287" s="10"/>
      <c r="J287" s="32"/>
      <c r="K287" s="10"/>
      <c r="L287" s="32"/>
      <c r="M287" s="10"/>
      <c r="N287" s="32"/>
      <c r="O287" s="10"/>
      <c r="P287" s="32"/>
      <c r="Q287" s="10"/>
      <c r="R287" s="32"/>
      <c r="S287" s="10"/>
      <c r="T287" s="32"/>
      <c r="U287" s="10"/>
      <c r="V287" s="32"/>
      <c r="W287" s="10"/>
      <c r="X287" s="32"/>
      <c r="Y287" s="10"/>
      <c r="Z287" s="32"/>
      <c r="AA287" s="10"/>
      <c r="AB287" s="32"/>
      <c r="AC287" s="10"/>
      <c r="AD287" s="32"/>
      <c r="AE287" s="10"/>
      <c r="AF287" s="32"/>
      <c r="AG287" s="10"/>
      <c r="AH287" s="32"/>
      <c r="AI287" s="10"/>
      <c r="AJ287" s="32"/>
      <c r="AK287" s="10"/>
      <c r="AL287" s="32"/>
      <c r="AM287" s="10"/>
      <c r="AN287" s="32"/>
      <c r="AO287" s="10"/>
      <c r="AP287" s="32"/>
      <c r="AQ287" s="10"/>
      <c r="AR287" s="32"/>
      <c r="AS287" s="10"/>
      <c r="AT287" s="32"/>
      <c r="AU287" s="10"/>
      <c r="AV287" s="242"/>
      <c r="AW287" s="10"/>
      <c r="AX287" s="32"/>
      <c r="AY287" s="10"/>
      <c r="AZ287" s="242"/>
      <c r="BA287" s="10"/>
      <c r="BB287" s="242"/>
      <c r="BC287" s="7"/>
      <c r="BD287" s="247"/>
      <c r="BE287" s="10"/>
      <c r="BF287" s="242"/>
      <c r="BG287" s="7"/>
      <c r="BH287" s="247"/>
      <c r="BI287" s="10"/>
      <c r="BJ287" s="242"/>
      <c r="BK287" s="7"/>
      <c r="BL287" s="247"/>
      <c r="BM287" s="7"/>
      <c r="BN287" s="247"/>
      <c r="BO287" s="7"/>
      <c r="BP287" s="8"/>
      <c r="BQ287" s="7"/>
      <c r="BR287" s="247"/>
      <c r="BS287" s="7"/>
      <c r="BT287" s="8"/>
      <c r="BU287" s="7"/>
      <c r="BV287" s="247"/>
      <c r="BW287" s="7"/>
      <c r="BX287" s="8"/>
      <c r="BY287" s="7"/>
      <c r="BZ287" s="8"/>
      <c r="CA287" s="7"/>
      <c r="CB287" s="8"/>
      <c r="CC287" s="7"/>
      <c r="CD287" s="8"/>
      <c r="CE287" s="7"/>
      <c r="CF287" s="8"/>
      <c r="CH287" s="41"/>
      <c r="CI287" s="41">
        <f t="shared" si="32"/>
        <v>0</v>
      </c>
      <c r="CJ287">
        <f t="shared" si="31"/>
        <v>0</v>
      </c>
    </row>
    <row r="288" spans="1:90" x14ac:dyDescent="0.25">
      <c r="A288">
        <v>209</v>
      </c>
      <c r="B288" s="6"/>
      <c r="C288" s="10"/>
      <c r="D288" s="32"/>
      <c r="E288" s="10"/>
      <c r="F288" s="32"/>
      <c r="G288" s="10"/>
      <c r="H288" s="32"/>
      <c r="I288" s="10"/>
      <c r="J288" s="32"/>
      <c r="K288" s="10"/>
      <c r="L288" s="32"/>
      <c r="M288" s="10"/>
      <c r="N288" s="32"/>
      <c r="O288" s="10"/>
      <c r="P288" s="32"/>
      <c r="Q288" s="10"/>
      <c r="R288" s="32"/>
      <c r="S288" s="10"/>
      <c r="T288" s="32"/>
      <c r="U288" s="10"/>
      <c r="V288" s="32"/>
      <c r="W288" s="10"/>
      <c r="X288" s="32"/>
      <c r="Y288" s="10"/>
      <c r="Z288" s="32"/>
      <c r="AA288" s="10"/>
      <c r="AB288" s="32"/>
      <c r="AC288" s="10"/>
      <c r="AD288" s="32"/>
      <c r="AE288" s="10"/>
      <c r="AF288" s="32"/>
      <c r="AG288" s="10"/>
      <c r="AH288" s="32"/>
      <c r="AI288" s="10"/>
      <c r="AJ288" s="32"/>
      <c r="AK288" s="10"/>
      <c r="AL288" s="32"/>
      <c r="AM288" s="10"/>
      <c r="AN288" s="32"/>
      <c r="AO288" s="10"/>
      <c r="AP288" s="32"/>
      <c r="AQ288" s="10"/>
      <c r="AR288" s="32"/>
      <c r="AS288" s="10"/>
      <c r="AT288" s="32"/>
      <c r="AU288" s="10"/>
      <c r="AV288" s="242"/>
      <c r="AW288" s="10"/>
      <c r="AX288" s="32"/>
      <c r="AY288" s="10"/>
      <c r="AZ288" s="242"/>
      <c r="BA288" s="10"/>
      <c r="BB288" s="242"/>
      <c r="BC288" s="7"/>
      <c r="BD288" s="247"/>
      <c r="BE288" s="10"/>
      <c r="BF288" s="242"/>
      <c r="BG288" s="7"/>
      <c r="BH288" s="247"/>
      <c r="BI288" s="10"/>
      <c r="BJ288" s="242"/>
      <c r="BK288" s="7"/>
      <c r="BL288" s="247"/>
      <c r="BM288" s="7"/>
      <c r="BN288" s="247"/>
      <c r="BO288" s="7"/>
      <c r="BP288" s="8"/>
      <c r="BQ288" s="7"/>
      <c r="BR288" s="247"/>
      <c r="BS288" s="7"/>
      <c r="BT288" s="8"/>
      <c r="BU288" s="7"/>
      <c r="BV288" s="247"/>
      <c r="BW288" s="7"/>
      <c r="BX288" s="8"/>
      <c r="BY288" s="7"/>
      <c r="BZ288" s="8"/>
      <c r="CA288" s="7"/>
      <c r="CB288" s="8"/>
      <c r="CC288" s="7"/>
      <c r="CD288" s="8"/>
      <c r="CE288" s="7"/>
      <c r="CF288" s="8"/>
      <c r="CH288" s="41"/>
      <c r="CI288" s="41">
        <f t="shared" si="32"/>
        <v>0</v>
      </c>
      <c r="CJ288">
        <f t="shared" si="31"/>
        <v>0</v>
      </c>
    </row>
    <row r="289" spans="1:90" x14ac:dyDescent="0.25">
      <c r="A289">
        <v>210</v>
      </c>
      <c r="B289" s="6"/>
      <c r="C289" s="10"/>
      <c r="D289" s="32"/>
      <c r="E289" s="10"/>
      <c r="F289" s="32"/>
      <c r="G289" s="10"/>
      <c r="H289" s="32"/>
      <c r="I289" s="10"/>
      <c r="J289" s="32"/>
      <c r="K289" s="10"/>
      <c r="L289" s="32"/>
      <c r="M289" s="10"/>
      <c r="N289" s="32"/>
      <c r="O289" s="10"/>
      <c r="P289" s="32"/>
      <c r="Q289" s="10"/>
      <c r="R289" s="32"/>
      <c r="S289" s="10"/>
      <c r="T289" s="32"/>
      <c r="U289" s="10"/>
      <c r="V289" s="32"/>
      <c r="W289" s="10"/>
      <c r="X289" s="32"/>
      <c r="Y289" s="10"/>
      <c r="Z289" s="32"/>
      <c r="AA289" s="10"/>
      <c r="AB289" s="32"/>
      <c r="AC289" s="10"/>
      <c r="AD289" s="32"/>
      <c r="AE289" s="10"/>
      <c r="AF289" s="32"/>
      <c r="AG289" s="10"/>
      <c r="AH289" s="32"/>
      <c r="AI289" s="10"/>
      <c r="AJ289" s="32"/>
      <c r="AK289" s="10"/>
      <c r="AL289" s="32"/>
      <c r="AM289" s="10"/>
      <c r="AN289" s="32"/>
      <c r="AO289" s="10"/>
      <c r="AP289" s="32"/>
      <c r="AQ289" s="10"/>
      <c r="AR289" s="32"/>
      <c r="AS289" s="10"/>
      <c r="AT289" s="32"/>
      <c r="AU289" s="10"/>
      <c r="AV289" s="242"/>
      <c r="AW289" s="10"/>
      <c r="AX289" s="32"/>
      <c r="AY289" s="10"/>
      <c r="AZ289" s="242"/>
      <c r="BA289" s="10"/>
      <c r="BB289" s="242"/>
      <c r="BC289" s="7"/>
      <c r="BD289" s="247"/>
      <c r="BE289" s="10"/>
      <c r="BF289" s="242"/>
      <c r="BG289" s="7"/>
      <c r="BH289" s="247"/>
      <c r="BI289" s="10"/>
      <c r="BJ289" s="242"/>
      <c r="BK289" s="7"/>
      <c r="BL289" s="247"/>
      <c r="BM289" s="7"/>
      <c r="BN289" s="247"/>
      <c r="BO289" s="7"/>
      <c r="BP289" s="8"/>
      <c r="BQ289" s="7"/>
      <c r="BR289" s="247"/>
      <c r="BS289" s="7"/>
      <c r="BT289" s="8"/>
      <c r="BU289" s="7"/>
      <c r="BV289" s="247"/>
      <c r="BW289" s="7"/>
      <c r="BX289" s="8"/>
      <c r="BY289" s="7"/>
      <c r="BZ289" s="8"/>
      <c r="CA289" s="7"/>
      <c r="CB289" s="8"/>
      <c r="CC289" s="7"/>
      <c r="CD289" s="8"/>
      <c r="CE289" s="7"/>
      <c r="CF289" s="8"/>
      <c r="CH289" s="41"/>
      <c r="CI289" s="41">
        <f t="shared" si="32"/>
        <v>0</v>
      </c>
      <c r="CJ289">
        <f t="shared" si="31"/>
        <v>0</v>
      </c>
    </row>
    <row r="290" spans="1:90" x14ac:dyDescent="0.25">
      <c r="A290">
        <v>211</v>
      </c>
      <c r="B290" s="6"/>
      <c r="C290" s="10"/>
      <c r="D290" s="32"/>
      <c r="E290" s="10"/>
      <c r="F290" s="32"/>
      <c r="G290" s="10"/>
      <c r="H290" s="32"/>
      <c r="I290" s="10"/>
      <c r="J290" s="32"/>
      <c r="K290" s="94"/>
      <c r="L290" s="32"/>
      <c r="M290" s="10"/>
      <c r="N290" s="32"/>
      <c r="O290" s="10"/>
      <c r="P290" s="32"/>
      <c r="Q290" s="10"/>
      <c r="R290" s="32"/>
      <c r="S290" s="10"/>
      <c r="T290" s="32"/>
      <c r="U290" s="10"/>
      <c r="V290" s="32"/>
      <c r="W290" s="10"/>
      <c r="X290" s="32"/>
      <c r="Y290" s="10"/>
      <c r="Z290" s="32"/>
      <c r="AA290" s="10"/>
      <c r="AB290" s="32"/>
      <c r="AC290" s="10"/>
      <c r="AD290" s="32"/>
      <c r="AE290" s="10"/>
      <c r="AF290" s="32"/>
      <c r="AG290" s="10"/>
      <c r="AH290" s="32"/>
      <c r="AI290" s="10"/>
      <c r="AJ290" s="32"/>
      <c r="AK290" s="10"/>
      <c r="AL290" s="32"/>
      <c r="AM290" s="10"/>
      <c r="AN290" s="32"/>
      <c r="AO290" s="10"/>
      <c r="AP290" s="32"/>
      <c r="AQ290" s="10"/>
      <c r="AR290" s="32"/>
      <c r="AS290" s="10"/>
      <c r="AT290" s="32"/>
      <c r="AU290" s="10"/>
      <c r="AV290" s="242"/>
      <c r="AW290" s="10"/>
      <c r="AX290" s="32"/>
      <c r="AY290" s="10"/>
      <c r="AZ290" s="242"/>
      <c r="BA290" s="10"/>
      <c r="BB290" s="242"/>
      <c r="BC290" s="7"/>
      <c r="BD290" s="247"/>
      <c r="BE290" s="10"/>
      <c r="BF290" s="242"/>
      <c r="BG290" s="7"/>
      <c r="BH290" s="247"/>
      <c r="BI290" s="10"/>
      <c r="BJ290" s="242"/>
      <c r="BK290" s="7"/>
      <c r="BL290" s="247"/>
      <c r="BM290" s="7"/>
      <c r="BN290" s="247"/>
      <c r="BO290" s="7"/>
      <c r="BP290" s="8"/>
      <c r="BQ290" s="7"/>
      <c r="BR290" s="247"/>
      <c r="BS290" s="7"/>
      <c r="BT290" s="8"/>
      <c r="BU290" s="7"/>
      <c r="BV290" s="247"/>
      <c r="BW290" s="7"/>
      <c r="BX290" s="8"/>
      <c r="BY290" s="7"/>
      <c r="BZ290" s="8"/>
      <c r="CA290" s="7"/>
      <c r="CB290" s="8"/>
      <c r="CC290" s="7"/>
      <c r="CD290" s="8"/>
      <c r="CE290" s="7"/>
      <c r="CF290" s="8"/>
      <c r="CH290" s="41"/>
      <c r="CI290" s="41">
        <f t="shared" si="32"/>
        <v>0</v>
      </c>
      <c r="CJ290">
        <f t="shared" si="31"/>
        <v>0</v>
      </c>
      <c r="CL290" s="39"/>
    </row>
    <row r="291" spans="1:90" x14ac:dyDescent="0.25">
      <c r="A291">
        <v>212</v>
      </c>
      <c r="B291" s="6"/>
      <c r="C291" s="10"/>
      <c r="D291" s="32"/>
      <c r="E291" s="10"/>
      <c r="F291" s="32"/>
      <c r="G291" s="10"/>
      <c r="H291" s="32"/>
      <c r="I291" s="10"/>
      <c r="J291" s="32"/>
      <c r="K291" s="94"/>
      <c r="L291" s="32"/>
      <c r="M291" s="10"/>
      <c r="N291" s="32"/>
      <c r="O291" s="10"/>
      <c r="P291" s="32"/>
      <c r="Q291" s="10"/>
      <c r="R291" s="32"/>
      <c r="S291" s="10"/>
      <c r="T291" s="32"/>
      <c r="U291" s="10"/>
      <c r="V291" s="32"/>
      <c r="W291" s="10"/>
      <c r="X291" s="32"/>
      <c r="Y291" s="10"/>
      <c r="Z291" s="32"/>
      <c r="AA291" s="10"/>
      <c r="AB291" s="32"/>
      <c r="AC291" s="10"/>
      <c r="AD291" s="32"/>
      <c r="AE291" s="10"/>
      <c r="AF291" s="32"/>
      <c r="AG291" s="10"/>
      <c r="AH291" s="32"/>
      <c r="AI291" s="10"/>
      <c r="AJ291" s="32"/>
      <c r="AK291" s="10"/>
      <c r="AL291" s="32"/>
      <c r="AM291" s="10"/>
      <c r="AN291" s="32"/>
      <c r="AO291" s="10"/>
      <c r="AP291" s="32"/>
      <c r="AQ291" s="10"/>
      <c r="AR291" s="32"/>
      <c r="AS291" s="10"/>
      <c r="AT291" s="32"/>
      <c r="AU291" s="10"/>
      <c r="AV291" s="242"/>
      <c r="AW291" s="10"/>
      <c r="AX291" s="32"/>
      <c r="AY291" s="10"/>
      <c r="AZ291" s="242"/>
      <c r="BA291" s="10"/>
      <c r="BB291" s="242"/>
      <c r="BC291" s="7"/>
      <c r="BD291" s="247"/>
      <c r="BE291" s="10"/>
      <c r="BF291" s="242"/>
      <c r="BG291" s="7"/>
      <c r="BH291" s="247"/>
      <c r="BI291" s="10"/>
      <c r="BJ291" s="242"/>
      <c r="BK291" s="7"/>
      <c r="BL291" s="247"/>
      <c r="BM291" s="7"/>
      <c r="BN291" s="247"/>
      <c r="BO291" s="7"/>
      <c r="BP291" s="8"/>
      <c r="BQ291" s="7"/>
      <c r="BR291" s="247"/>
      <c r="BS291" s="7"/>
      <c r="BT291" s="8"/>
      <c r="BU291" s="7"/>
      <c r="BV291" s="247"/>
      <c r="BW291" s="7"/>
      <c r="BX291" s="8"/>
      <c r="BY291" s="7"/>
      <c r="BZ291" s="8"/>
      <c r="CA291" s="7"/>
      <c r="CB291" s="8"/>
      <c r="CC291" s="7"/>
      <c r="CD291" s="8"/>
      <c r="CE291" s="7"/>
      <c r="CF291" s="8"/>
      <c r="CH291" s="41"/>
      <c r="CI291" s="41">
        <f t="shared" si="32"/>
        <v>0</v>
      </c>
      <c r="CJ291">
        <f t="shared" si="31"/>
        <v>0</v>
      </c>
      <c r="CL291" s="39"/>
    </row>
    <row r="292" spans="1:90" x14ac:dyDescent="0.25">
      <c r="A292">
        <v>213</v>
      </c>
      <c r="B292" s="6"/>
      <c r="C292" s="10"/>
      <c r="D292" s="32"/>
      <c r="E292" s="10"/>
      <c r="F292" s="32"/>
      <c r="G292" s="10"/>
      <c r="H292" s="32"/>
      <c r="I292" s="10"/>
      <c r="J292" s="32"/>
      <c r="K292" s="10"/>
      <c r="L292" s="32"/>
      <c r="M292" s="10"/>
      <c r="N292" s="32"/>
      <c r="O292" s="10"/>
      <c r="P292" s="32"/>
      <c r="Q292" s="10"/>
      <c r="R292" s="32"/>
      <c r="S292" s="10"/>
      <c r="T292" s="32"/>
      <c r="U292" s="10"/>
      <c r="V292" s="32"/>
      <c r="W292" s="10"/>
      <c r="X292" s="32"/>
      <c r="Y292" s="10"/>
      <c r="Z292" s="32"/>
      <c r="AA292" s="10"/>
      <c r="AB292" s="32"/>
      <c r="AC292" s="10"/>
      <c r="AD292" s="32"/>
      <c r="AE292" s="10"/>
      <c r="AF292" s="32"/>
      <c r="AG292" s="10"/>
      <c r="AH292" s="32"/>
      <c r="AI292" s="10"/>
      <c r="AJ292" s="32"/>
      <c r="AK292" s="10"/>
      <c r="AL292" s="32"/>
      <c r="AM292" s="10"/>
      <c r="AN292" s="32"/>
      <c r="AO292" s="10"/>
      <c r="AP292" s="32"/>
      <c r="AQ292" s="10"/>
      <c r="AR292" s="32"/>
      <c r="AS292" s="10"/>
      <c r="AT292" s="32"/>
      <c r="AU292" s="10"/>
      <c r="AV292" s="242"/>
      <c r="AW292" s="10"/>
      <c r="AX292" s="32"/>
      <c r="AY292" s="10"/>
      <c r="AZ292" s="242"/>
      <c r="BA292" s="10"/>
      <c r="BB292" s="242"/>
      <c r="BC292" s="7"/>
      <c r="BD292" s="247"/>
      <c r="BE292" s="10"/>
      <c r="BF292" s="242"/>
      <c r="BG292" s="7"/>
      <c r="BH292" s="247"/>
      <c r="BI292" s="10"/>
      <c r="BJ292" s="242"/>
      <c r="BK292" s="7"/>
      <c r="BL292" s="247"/>
      <c r="BM292" s="7"/>
      <c r="BN292" s="247"/>
      <c r="BO292" s="7"/>
      <c r="BP292" s="8"/>
      <c r="BQ292" s="7"/>
      <c r="BR292" s="247"/>
      <c r="BS292" s="7"/>
      <c r="BT292" s="8"/>
      <c r="BU292" s="7"/>
      <c r="BV292" s="247"/>
      <c r="BW292" s="7"/>
      <c r="BX292" s="8"/>
      <c r="BY292" s="7"/>
      <c r="BZ292" s="8"/>
      <c r="CA292" s="7"/>
      <c r="CB292" s="8"/>
      <c r="CC292" s="7"/>
      <c r="CD292" s="8"/>
      <c r="CE292" s="7"/>
      <c r="CF292" s="8"/>
      <c r="CH292" s="41"/>
      <c r="CI292" s="41">
        <f t="shared" si="32"/>
        <v>0</v>
      </c>
      <c r="CJ292">
        <f t="shared" si="31"/>
        <v>0</v>
      </c>
    </row>
    <row r="293" spans="1:90" x14ac:dyDescent="0.25">
      <c r="A293">
        <v>214</v>
      </c>
      <c r="B293" s="6"/>
      <c r="C293" s="10"/>
      <c r="D293" s="32"/>
      <c r="E293" s="10"/>
      <c r="F293" s="32"/>
      <c r="G293" s="10"/>
      <c r="H293" s="32"/>
      <c r="I293" s="10"/>
      <c r="J293" s="32"/>
      <c r="K293" s="10"/>
      <c r="L293" s="32"/>
      <c r="M293" s="10"/>
      <c r="N293" s="32"/>
      <c r="O293" s="10"/>
      <c r="P293" s="32"/>
      <c r="Q293" s="10"/>
      <c r="R293" s="32"/>
      <c r="S293" s="10"/>
      <c r="T293" s="32"/>
      <c r="U293" s="10"/>
      <c r="V293" s="32"/>
      <c r="W293" s="10"/>
      <c r="X293" s="32"/>
      <c r="Y293" s="10"/>
      <c r="Z293" s="32"/>
      <c r="AA293" s="10"/>
      <c r="AB293" s="32"/>
      <c r="AC293" s="10"/>
      <c r="AD293" s="32"/>
      <c r="AE293" s="10"/>
      <c r="AF293" s="32"/>
      <c r="AG293" s="10"/>
      <c r="AH293" s="32"/>
      <c r="AI293" s="10"/>
      <c r="AJ293" s="32"/>
      <c r="AK293" s="10"/>
      <c r="AL293" s="32"/>
      <c r="AM293" s="10"/>
      <c r="AN293" s="32"/>
      <c r="AO293" s="10"/>
      <c r="AP293" s="32"/>
      <c r="AQ293" s="10"/>
      <c r="AR293" s="32"/>
      <c r="AS293" s="10"/>
      <c r="AT293" s="32"/>
      <c r="AU293" s="10"/>
      <c r="AV293" s="242"/>
      <c r="AW293" s="10"/>
      <c r="AX293" s="32"/>
      <c r="AY293" s="10"/>
      <c r="AZ293" s="242"/>
      <c r="BA293" s="10"/>
      <c r="BB293" s="242"/>
      <c r="BC293" s="7"/>
      <c r="BD293" s="247"/>
      <c r="BE293" s="10"/>
      <c r="BF293" s="242"/>
      <c r="BG293" s="7"/>
      <c r="BH293" s="247"/>
      <c r="BI293" s="10"/>
      <c r="BJ293" s="242"/>
      <c r="BK293" s="7"/>
      <c r="BL293" s="247"/>
      <c r="BM293" s="7"/>
      <c r="BN293" s="247"/>
      <c r="BO293" s="7"/>
      <c r="BP293" s="8"/>
      <c r="BQ293" s="7"/>
      <c r="BR293" s="247"/>
      <c r="BS293" s="7"/>
      <c r="BT293" s="8"/>
      <c r="BU293" s="7"/>
      <c r="BV293" s="247"/>
      <c r="BW293" s="7"/>
      <c r="BX293" s="8"/>
      <c r="BY293" s="7"/>
      <c r="BZ293" s="8"/>
      <c r="CA293" s="7"/>
      <c r="CB293" s="8"/>
      <c r="CC293" s="7"/>
      <c r="CD293" s="8"/>
      <c r="CE293" s="7"/>
      <c r="CF293" s="8"/>
      <c r="CH293" s="41"/>
      <c r="CI293" s="41">
        <f t="shared" si="32"/>
        <v>0</v>
      </c>
      <c r="CJ293">
        <f t="shared" si="31"/>
        <v>0</v>
      </c>
    </row>
    <row r="294" spans="1:90" x14ac:dyDescent="0.25">
      <c r="A294">
        <v>215</v>
      </c>
      <c r="B294" s="6"/>
      <c r="C294" s="10"/>
      <c r="D294" s="32"/>
      <c r="E294" s="10"/>
      <c r="F294" s="32"/>
      <c r="G294" s="10"/>
      <c r="H294" s="32"/>
      <c r="I294" s="10"/>
      <c r="J294" s="32"/>
      <c r="K294" s="10"/>
      <c r="L294" s="32"/>
      <c r="M294" s="10"/>
      <c r="N294" s="32"/>
      <c r="O294" s="10"/>
      <c r="P294" s="32"/>
      <c r="Q294" s="10"/>
      <c r="R294" s="32"/>
      <c r="S294" s="10"/>
      <c r="T294" s="32"/>
      <c r="U294" s="10"/>
      <c r="V294" s="32"/>
      <c r="W294" s="10"/>
      <c r="X294" s="32"/>
      <c r="Y294" s="10"/>
      <c r="Z294" s="32"/>
      <c r="AA294" s="10"/>
      <c r="AB294" s="32"/>
      <c r="AC294" s="10"/>
      <c r="AD294" s="32"/>
      <c r="AE294" s="10"/>
      <c r="AF294" s="32"/>
      <c r="AG294" s="10"/>
      <c r="AH294" s="32"/>
      <c r="AI294" s="10"/>
      <c r="AJ294" s="32"/>
      <c r="AK294" s="10"/>
      <c r="AL294" s="32"/>
      <c r="AM294" s="10"/>
      <c r="AN294" s="32"/>
      <c r="AO294" s="10"/>
      <c r="AP294" s="32"/>
      <c r="AQ294" s="10"/>
      <c r="AR294" s="32"/>
      <c r="AS294" s="10"/>
      <c r="AT294" s="32"/>
      <c r="AU294" s="10"/>
      <c r="AV294" s="242"/>
      <c r="AW294" s="10"/>
      <c r="AX294" s="32"/>
      <c r="AY294" s="10"/>
      <c r="AZ294" s="242"/>
      <c r="BA294" s="10"/>
      <c r="BB294" s="242"/>
      <c r="BC294" s="7"/>
      <c r="BD294" s="247"/>
      <c r="BE294" s="10"/>
      <c r="BF294" s="242"/>
      <c r="BG294" s="7"/>
      <c r="BH294" s="247"/>
      <c r="BI294" s="10"/>
      <c r="BJ294" s="242"/>
      <c r="BK294" s="7"/>
      <c r="BL294" s="247"/>
      <c r="BM294" s="7"/>
      <c r="BN294" s="247"/>
      <c r="BO294" s="7"/>
      <c r="BP294" s="8"/>
      <c r="BQ294" s="7"/>
      <c r="BR294" s="247"/>
      <c r="BS294" s="7"/>
      <c r="BT294" s="8"/>
      <c r="BU294" s="7"/>
      <c r="BV294" s="247"/>
      <c r="BW294" s="7"/>
      <c r="BX294" s="8"/>
      <c r="BY294" s="7"/>
      <c r="BZ294" s="8"/>
      <c r="CA294" s="7"/>
      <c r="CB294" s="8"/>
      <c r="CC294" s="7"/>
      <c r="CD294" s="8"/>
      <c r="CE294" s="7"/>
      <c r="CF294" s="8"/>
      <c r="CH294" s="41"/>
      <c r="CI294" s="41">
        <f t="shared" si="32"/>
        <v>0</v>
      </c>
      <c r="CJ294">
        <f t="shared" si="31"/>
        <v>0</v>
      </c>
    </row>
    <row r="295" spans="1:90" x14ac:dyDescent="0.25">
      <c r="A295">
        <v>216</v>
      </c>
      <c r="B295" s="6"/>
      <c r="C295" s="10"/>
      <c r="D295" s="32"/>
      <c r="E295" s="10"/>
      <c r="F295" s="32"/>
      <c r="G295" s="10"/>
      <c r="H295" s="32"/>
      <c r="I295" s="10"/>
      <c r="J295" s="32"/>
      <c r="K295" s="10"/>
      <c r="L295" s="32"/>
      <c r="M295" s="10"/>
      <c r="N295" s="32"/>
      <c r="O295" s="10"/>
      <c r="P295" s="32"/>
      <c r="Q295" s="10"/>
      <c r="R295" s="32"/>
      <c r="S295" s="10"/>
      <c r="T295" s="32"/>
      <c r="U295" s="10"/>
      <c r="V295" s="32"/>
      <c r="W295" s="10"/>
      <c r="X295" s="32"/>
      <c r="Y295" s="10"/>
      <c r="Z295" s="32"/>
      <c r="AA295" s="10"/>
      <c r="AB295" s="32"/>
      <c r="AC295" s="10"/>
      <c r="AD295" s="32"/>
      <c r="AE295" s="10"/>
      <c r="AF295" s="32"/>
      <c r="AG295" s="10"/>
      <c r="AH295" s="32"/>
      <c r="AI295" s="10"/>
      <c r="AJ295" s="32"/>
      <c r="AK295" s="10"/>
      <c r="AL295" s="32"/>
      <c r="AM295" s="10"/>
      <c r="AN295" s="32"/>
      <c r="AO295" s="10"/>
      <c r="AP295" s="32"/>
      <c r="AQ295" s="10"/>
      <c r="AR295" s="32"/>
      <c r="AS295" s="10"/>
      <c r="AT295" s="32"/>
      <c r="AU295" s="10"/>
      <c r="AV295" s="242"/>
      <c r="AW295" s="10"/>
      <c r="AX295" s="32"/>
      <c r="AY295" s="10"/>
      <c r="AZ295" s="242"/>
      <c r="BA295" s="10"/>
      <c r="BB295" s="242"/>
      <c r="BC295" s="7"/>
      <c r="BD295" s="247"/>
      <c r="BE295" s="10"/>
      <c r="BF295" s="242"/>
      <c r="BG295" s="7"/>
      <c r="BH295" s="247"/>
      <c r="BI295" s="10"/>
      <c r="BJ295" s="242"/>
      <c r="BK295" s="7"/>
      <c r="BL295" s="247"/>
      <c r="BM295" s="7"/>
      <c r="BN295" s="247"/>
      <c r="BO295" s="7"/>
      <c r="BP295" s="8"/>
      <c r="BQ295" s="7"/>
      <c r="BR295" s="247"/>
      <c r="BS295" s="7"/>
      <c r="BT295" s="8"/>
      <c r="BU295" s="7"/>
      <c r="BV295" s="247"/>
      <c r="BW295" s="7"/>
      <c r="BX295" s="8"/>
      <c r="BY295" s="7"/>
      <c r="BZ295" s="8"/>
      <c r="CA295" s="7"/>
      <c r="CB295" s="8"/>
      <c r="CC295" s="7"/>
      <c r="CD295" s="8"/>
      <c r="CE295" s="7"/>
      <c r="CF295" s="8"/>
      <c r="CH295" s="41"/>
      <c r="CI295" s="41">
        <f t="shared" si="32"/>
        <v>0</v>
      </c>
      <c r="CJ295">
        <f t="shared" si="31"/>
        <v>0</v>
      </c>
    </row>
    <row r="296" spans="1:90" x14ac:dyDescent="0.25">
      <c r="A296">
        <v>217</v>
      </c>
      <c r="B296" s="6"/>
      <c r="C296" s="10"/>
      <c r="D296" s="32"/>
      <c r="E296" s="10"/>
      <c r="F296" s="32"/>
      <c r="G296" s="10"/>
      <c r="H296" s="32"/>
      <c r="I296" s="10"/>
      <c r="J296" s="32"/>
      <c r="K296" s="94"/>
      <c r="L296" s="32"/>
      <c r="M296" s="10"/>
      <c r="N296" s="32"/>
      <c r="O296" s="10"/>
      <c r="P296" s="32"/>
      <c r="Q296" s="10"/>
      <c r="R296" s="32"/>
      <c r="S296" s="10"/>
      <c r="T296" s="32"/>
      <c r="U296" s="10"/>
      <c r="V296" s="32"/>
      <c r="W296" s="10"/>
      <c r="X296" s="32"/>
      <c r="Y296" s="10"/>
      <c r="Z296" s="32"/>
      <c r="AA296" s="10"/>
      <c r="AB296" s="32"/>
      <c r="AC296" s="10"/>
      <c r="AD296" s="32"/>
      <c r="AE296" s="10"/>
      <c r="AF296" s="32"/>
      <c r="AG296" s="10"/>
      <c r="AH296" s="32"/>
      <c r="AI296" s="10"/>
      <c r="AJ296" s="32"/>
      <c r="AK296" s="10"/>
      <c r="AL296" s="32"/>
      <c r="AM296" s="10"/>
      <c r="AN296" s="32"/>
      <c r="AO296" s="10"/>
      <c r="AP296" s="32"/>
      <c r="AQ296" s="10"/>
      <c r="AR296" s="32"/>
      <c r="AS296" s="10"/>
      <c r="AT296" s="32"/>
      <c r="AU296" s="10"/>
      <c r="AV296" s="242"/>
      <c r="AW296" s="10"/>
      <c r="AX296" s="32"/>
      <c r="AY296" s="10"/>
      <c r="AZ296" s="242"/>
      <c r="BA296" s="10"/>
      <c r="BB296" s="242"/>
      <c r="BC296" s="7"/>
      <c r="BD296" s="247"/>
      <c r="BE296" s="10"/>
      <c r="BF296" s="242"/>
      <c r="BG296" s="7"/>
      <c r="BH296" s="247"/>
      <c r="BI296" s="10"/>
      <c r="BJ296" s="242"/>
      <c r="BK296" s="7"/>
      <c r="BL296" s="247"/>
      <c r="BM296" s="7"/>
      <c r="BN296" s="247"/>
      <c r="BO296" s="7"/>
      <c r="BP296" s="8"/>
      <c r="BQ296" s="7"/>
      <c r="BR296" s="247"/>
      <c r="BS296" s="7"/>
      <c r="BT296" s="8"/>
      <c r="BU296" s="7"/>
      <c r="BV296" s="247"/>
      <c r="BW296" s="7"/>
      <c r="BX296" s="8"/>
      <c r="BY296" s="7"/>
      <c r="BZ296" s="8"/>
      <c r="CA296" s="7"/>
      <c r="CB296" s="8"/>
      <c r="CC296" s="7"/>
      <c r="CD296" s="8"/>
      <c r="CE296" s="7"/>
      <c r="CF296" s="8"/>
      <c r="CH296" s="41"/>
      <c r="CI296" s="41">
        <f t="shared" si="32"/>
        <v>0</v>
      </c>
      <c r="CJ296">
        <f t="shared" si="31"/>
        <v>0</v>
      </c>
      <c r="CL296" s="39"/>
    </row>
    <row r="297" spans="1:90" x14ac:dyDescent="0.25">
      <c r="A297">
        <v>218</v>
      </c>
      <c r="B297" s="6"/>
      <c r="C297" s="10"/>
      <c r="D297" s="32"/>
      <c r="E297" s="10"/>
      <c r="F297" s="32"/>
      <c r="G297" s="10"/>
      <c r="H297" s="32"/>
      <c r="I297" s="10"/>
      <c r="J297" s="32"/>
      <c r="K297" s="94"/>
      <c r="L297" s="32"/>
      <c r="M297" s="10"/>
      <c r="N297" s="32"/>
      <c r="O297" s="10"/>
      <c r="P297" s="32"/>
      <c r="Q297" s="10"/>
      <c r="R297" s="32"/>
      <c r="S297" s="10"/>
      <c r="T297" s="32"/>
      <c r="U297" s="10"/>
      <c r="V297" s="32"/>
      <c r="W297" s="10"/>
      <c r="X297" s="32"/>
      <c r="Y297" s="10"/>
      <c r="Z297" s="32"/>
      <c r="AA297" s="10"/>
      <c r="AB297" s="32"/>
      <c r="AC297" s="10"/>
      <c r="AD297" s="32"/>
      <c r="AE297" s="10"/>
      <c r="AF297" s="32"/>
      <c r="AG297" s="10"/>
      <c r="AH297" s="32"/>
      <c r="AI297" s="10"/>
      <c r="AJ297" s="32"/>
      <c r="AK297" s="10"/>
      <c r="AL297" s="32"/>
      <c r="AM297" s="10"/>
      <c r="AN297" s="32"/>
      <c r="AO297" s="10"/>
      <c r="AP297" s="32"/>
      <c r="AQ297" s="10"/>
      <c r="AR297" s="32"/>
      <c r="AS297" s="10"/>
      <c r="AT297" s="32"/>
      <c r="AU297" s="10"/>
      <c r="AV297" s="242"/>
      <c r="AW297" s="10"/>
      <c r="AX297" s="32"/>
      <c r="AY297" s="10"/>
      <c r="AZ297" s="242"/>
      <c r="BA297" s="10"/>
      <c r="BB297" s="242"/>
      <c r="BC297" s="7"/>
      <c r="BD297" s="247"/>
      <c r="BE297" s="10"/>
      <c r="BF297" s="242"/>
      <c r="BG297" s="7"/>
      <c r="BH297" s="247"/>
      <c r="BI297" s="10"/>
      <c r="BJ297" s="242"/>
      <c r="BK297" s="7"/>
      <c r="BL297" s="247"/>
      <c r="BM297" s="7"/>
      <c r="BN297" s="247"/>
      <c r="BO297" s="7"/>
      <c r="BP297" s="8"/>
      <c r="BQ297" s="7"/>
      <c r="BR297" s="247"/>
      <c r="BS297" s="7"/>
      <c r="BT297" s="8"/>
      <c r="BU297" s="7"/>
      <c r="BV297" s="247"/>
      <c r="BW297" s="7"/>
      <c r="BX297" s="8"/>
      <c r="BY297" s="7"/>
      <c r="BZ297" s="8"/>
      <c r="CA297" s="7"/>
      <c r="CB297" s="8"/>
      <c r="CC297" s="7"/>
      <c r="CD297" s="8"/>
      <c r="CE297" s="7"/>
      <c r="CF297" s="8"/>
      <c r="CH297" s="41"/>
      <c r="CI297" s="41">
        <f t="shared" si="32"/>
        <v>0</v>
      </c>
      <c r="CJ297">
        <f t="shared" si="31"/>
        <v>0</v>
      </c>
      <c r="CL297" s="39"/>
    </row>
    <row r="298" spans="1:90" x14ac:dyDescent="0.25">
      <c r="A298">
        <v>219</v>
      </c>
      <c r="B298" s="6"/>
      <c r="C298" s="10"/>
      <c r="D298" s="32"/>
      <c r="E298" s="10"/>
      <c r="F298" s="32"/>
      <c r="G298" s="10"/>
      <c r="H298" s="32"/>
      <c r="I298" s="10"/>
      <c r="J298" s="32"/>
      <c r="K298" s="94"/>
      <c r="L298" s="32"/>
      <c r="M298" s="10"/>
      <c r="N298" s="32"/>
      <c r="O298" s="10"/>
      <c r="P298" s="32"/>
      <c r="Q298" s="10"/>
      <c r="R298" s="32"/>
      <c r="S298" s="10"/>
      <c r="T298" s="32"/>
      <c r="U298" s="10"/>
      <c r="V298" s="32"/>
      <c r="W298" s="10"/>
      <c r="X298" s="32"/>
      <c r="Y298" s="10"/>
      <c r="Z298" s="32"/>
      <c r="AA298" s="10"/>
      <c r="AB298" s="32"/>
      <c r="AC298" s="10"/>
      <c r="AD298" s="32"/>
      <c r="AE298" s="10"/>
      <c r="AF298" s="32"/>
      <c r="AG298" s="10"/>
      <c r="AH298" s="32"/>
      <c r="AI298" s="10"/>
      <c r="AJ298" s="32"/>
      <c r="AK298" s="10"/>
      <c r="AL298" s="32"/>
      <c r="AM298" s="10"/>
      <c r="AN298" s="32"/>
      <c r="AO298" s="10"/>
      <c r="AP298" s="32"/>
      <c r="AQ298" s="10"/>
      <c r="AR298" s="32"/>
      <c r="AS298" s="10"/>
      <c r="AT298" s="32"/>
      <c r="AU298" s="10"/>
      <c r="AV298" s="242"/>
      <c r="AW298" s="10"/>
      <c r="AX298" s="32"/>
      <c r="AY298" s="10"/>
      <c r="AZ298" s="242"/>
      <c r="BA298" s="10"/>
      <c r="BB298" s="242"/>
      <c r="BC298" s="7"/>
      <c r="BD298" s="247"/>
      <c r="BE298" s="10"/>
      <c r="BF298" s="242"/>
      <c r="BG298" s="7"/>
      <c r="BH298" s="247"/>
      <c r="BI298" s="10"/>
      <c r="BJ298" s="242"/>
      <c r="BK298" s="7"/>
      <c r="BL298" s="247"/>
      <c r="BM298" s="7"/>
      <c r="BN298" s="247"/>
      <c r="BO298" s="7"/>
      <c r="BP298" s="8"/>
      <c r="BQ298" s="7"/>
      <c r="BR298" s="247"/>
      <c r="BS298" s="7"/>
      <c r="BT298" s="8"/>
      <c r="BU298" s="7"/>
      <c r="BV298" s="247"/>
      <c r="BW298" s="7"/>
      <c r="BX298" s="8"/>
      <c r="BY298" s="7"/>
      <c r="BZ298" s="8"/>
      <c r="CA298" s="7"/>
      <c r="CB298" s="8"/>
      <c r="CC298" s="7"/>
      <c r="CD298" s="8"/>
      <c r="CE298" s="7"/>
      <c r="CF298" s="8"/>
      <c r="CH298" s="41"/>
      <c r="CI298" s="41">
        <f t="shared" si="32"/>
        <v>0</v>
      </c>
      <c r="CJ298">
        <f t="shared" si="31"/>
        <v>0</v>
      </c>
      <c r="CL298" s="39"/>
    </row>
    <row r="299" spans="1:90" x14ac:dyDescent="0.25">
      <c r="A299">
        <v>220</v>
      </c>
      <c r="B299" s="6"/>
      <c r="C299" s="10"/>
      <c r="D299" s="32"/>
      <c r="E299" s="10"/>
      <c r="F299" s="32"/>
      <c r="G299" s="10"/>
      <c r="H299" s="32"/>
      <c r="I299" s="10"/>
      <c r="J299" s="32"/>
      <c r="K299" s="10"/>
      <c r="L299" s="32"/>
      <c r="M299" s="10"/>
      <c r="N299" s="32"/>
      <c r="O299" s="10"/>
      <c r="P299" s="32"/>
      <c r="Q299" s="10"/>
      <c r="R299" s="32"/>
      <c r="S299" s="10"/>
      <c r="T299" s="32"/>
      <c r="U299" s="10"/>
      <c r="V299" s="32"/>
      <c r="W299" s="10"/>
      <c r="X299" s="32"/>
      <c r="Y299" s="10"/>
      <c r="Z299" s="32"/>
      <c r="AA299" s="10"/>
      <c r="AB299" s="32"/>
      <c r="AC299" s="10"/>
      <c r="AD299" s="32"/>
      <c r="AE299" s="10"/>
      <c r="AF299" s="32"/>
      <c r="AG299" s="10"/>
      <c r="AH299" s="32"/>
      <c r="AI299" s="10"/>
      <c r="AJ299" s="32"/>
      <c r="AK299" s="10"/>
      <c r="AL299" s="32"/>
      <c r="AM299" s="10"/>
      <c r="AN299" s="32"/>
      <c r="AO299" s="10"/>
      <c r="AP299" s="32"/>
      <c r="AQ299" s="10"/>
      <c r="AR299" s="32"/>
      <c r="AS299" s="10"/>
      <c r="AT299" s="32"/>
      <c r="AU299" s="10"/>
      <c r="AV299" s="242"/>
      <c r="AW299" s="10"/>
      <c r="AX299" s="32"/>
      <c r="AY299" s="10"/>
      <c r="AZ299" s="242"/>
      <c r="BA299" s="10"/>
      <c r="BB299" s="242"/>
      <c r="BC299" s="7"/>
      <c r="BD299" s="247"/>
      <c r="BE299" s="10"/>
      <c r="BF299" s="242"/>
      <c r="BG299" s="7"/>
      <c r="BH299" s="247"/>
      <c r="BI299" s="10"/>
      <c r="BJ299" s="242"/>
      <c r="BK299" s="7"/>
      <c r="BL299" s="247"/>
      <c r="BM299" s="7"/>
      <c r="BN299" s="247"/>
      <c r="BO299" s="7"/>
      <c r="BP299" s="8"/>
      <c r="BQ299" s="7"/>
      <c r="BR299" s="247"/>
      <c r="BS299" s="7"/>
      <c r="BT299" s="8"/>
      <c r="BU299" s="7"/>
      <c r="BV299" s="247"/>
      <c r="BW299" s="7"/>
      <c r="BX299" s="8"/>
      <c r="BY299" s="7"/>
      <c r="BZ299" s="8"/>
      <c r="CA299" s="7"/>
      <c r="CB299" s="8"/>
      <c r="CC299" s="7"/>
      <c r="CD299" s="8"/>
      <c r="CE299" s="7"/>
      <c r="CF299" s="8"/>
      <c r="CH299" s="41"/>
      <c r="CI299" s="41">
        <f t="shared" si="32"/>
        <v>0</v>
      </c>
      <c r="CJ299">
        <f t="shared" si="31"/>
        <v>0</v>
      </c>
    </row>
    <row r="300" spans="1:90" x14ac:dyDescent="0.25">
      <c r="A300">
        <v>221</v>
      </c>
      <c r="B300" s="6"/>
      <c r="C300" s="10"/>
      <c r="D300" s="32"/>
      <c r="E300" s="10"/>
      <c r="F300" s="32"/>
      <c r="G300" s="10"/>
      <c r="H300" s="32"/>
      <c r="I300" s="10"/>
      <c r="J300" s="32"/>
      <c r="K300" s="10"/>
      <c r="L300" s="32"/>
      <c r="M300" s="10"/>
      <c r="N300" s="32"/>
      <c r="O300" s="10"/>
      <c r="P300" s="32"/>
      <c r="Q300" s="10"/>
      <c r="R300" s="32"/>
      <c r="S300" s="10"/>
      <c r="T300" s="32"/>
      <c r="U300" s="10"/>
      <c r="V300" s="32"/>
      <c r="W300" s="10"/>
      <c r="X300" s="32"/>
      <c r="Y300" s="10"/>
      <c r="Z300" s="32"/>
      <c r="AA300" s="10"/>
      <c r="AB300" s="32"/>
      <c r="AC300" s="10"/>
      <c r="AD300" s="32"/>
      <c r="AE300" s="10"/>
      <c r="AF300" s="32"/>
      <c r="AG300" s="10"/>
      <c r="AH300" s="32"/>
      <c r="AI300" s="10"/>
      <c r="AJ300" s="32"/>
      <c r="AK300" s="10"/>
      <c r="AL300" s="32"/>
      <c r="AM300" s="10"/>
      <c r="AN300" s="32"/>
      <c r="AO300" s="10"/>
      <c r="AP300" s="32"/>
      <c r="AQ300" s="10"/>
      <c r="AR300" s="32"/>
      <c r="AS300" s="10"/>
      <c r="AT300" s="32"/>
      <c r="AU300" s="10"/>
      <c r="AV300" s="242"/>
      <c r="AW300" s="10"/>
      <c r="AX300" s="32"/>
      <c r="AY300" s="10"/>
      <c r="AZ300" s="242"/>
      <c r="BA300" s="10"/>
      <c r="BB300" s="242"/>
      <c r="BC300" s="7"/>
      <c r="BD300" s="247"/>
      <c r="BE300" s="10"/>
      <c r="BF300" s="242"/>
      <c r="BG300" s="7"/>
      <c r="BH300" s="247"/>
      <c r="BI300" s="10"/>
      <c r="BJ300" s="242"/>
      <c r="BK300" s="7"/>
      <c r="BL300" s="247"/>
      <c r="BM300" s="7"/>
      <c r="BN300" s="247"/>
      <c r="BO300" s="7"/>
      <c r="BP300" s="8"/>
      <c r="BQ300" s="7"/>
      <c r="BR300" s="247"/>
      <c r="BS300" s="7"/>
      <c r="BT300" s="8"/>
      <c r="BU300" s="7"/>
      <c r="BV300" s="247"/>
      <c r="BW300" s="7"/>
      <c r="BX300" s="8"/>
      <c r="BY300" s="7"/>
      <c r="BZ300" s="8"/>
      <c r="CA300" s="7"/>
      <c r="CB300" s="8"/>
      <c r="CC300" s="7"/>
      <c r="CD300" s="8"/>
      <c r="CE300" s="7"/>
      <c r="CF300" s="8"/>
      <c r="CH300" s="41"/>
      <c r="CI300" s="41">
        <f t="shared" si="32"/>
        <v>0</v>
      </c>
      <c r="CJ300">
        <f t="shared" si="31"/>
        <v>0</v>
      </c>
    </row>
    <row r="301" spans="1:90" x14ac:dyDescent="0.25">
      <c r="A301">
        <v>222</v>
      </c>
      <c r="B301" s="6"/>
      <c r="C301" s="10"/>
      <c r="D301" s="32"/>
      <c r="E301" s="10"/>
      <c r="F301" s="32"/>
      <c r="G301" s="10"/>
      <c r="H301" s="32"/>
      <c r="I301" s="10"/>
      <c r="J301" s="32"/>
      <c r="K301" s="94"/>
      <c r="L301" s="32"/>
      <c r="M301" s="10"/>
      <c r="N301" s="32"/>
      <c r="O301" s="10"/>
      <c r="P301" s="32"/>
      <c r="Q301" s="10"/>
      <c r="R301" s="32"/>
      <c r="S301" s="10"/>
      <c r="T301" s="32"/>
      <c r="U301" s="10"/>
      <c r="V301" s="32"/>
      <c r="W301" s="10"/>
      <c r="X301" s="32"/>
      <c r="Y301" s="10"/>
      <c r="Z301" s="32"/>
      <c r="AA301" s="10"/>
      <c r="AB301" s="32"/>
      <c r="AC301" s="10"/>
      <c r="AD301" s="32"/>
      <c r="AE301" s="10"/>
      <c r="AF301" s="32"/>
      <c r="AG301" s="10"/>
      <c r="AH301" s="32"/>
      <c r="AI301" s="10"/>
      <c r="AJ301" s="32"/>
      <c r="AK301" s="10"/>
      <c r="AL301" s="32"/>
      <c r="AM301" s="10"/>
      <c r="AN301" s="32"/>
      <c r="AO301" s="10"/>
      <c r="AP301" s="32"/>
      <c r="AQ301" s="10"/>
      <c r="AR301" s="32"/>
      <c r="AS301" s="10"/>
      <c r="AT301" s="32"/>
      <c r="AU301" s="10"/>
      <c r="AV301" s="242"/>
      <c r="AW301" s="10"/>
      <c r="AX301" s="32"/>
      <c r="AY301" s="10"/>
      <c r="AZ301" s="242"/>
      <c r="BA301" s="10"/>
      <c r="BB301" s="242"/>
      <c r="BC301" s="7"/>
      <c r="BD301" s="247"/>
      <c r="BE301" s="10"/>
      <c r="BF301" s="242"/>
      <c r="BG301" s="7"/>
      <c r="BH301" s="247"/>
      <c r="BI301" s="10"/>
      <c r="BJ301" s="242"/>
      <c r="BK301" s="7"/>
      <c r="BL301" s="247"/>
      <c r="BM301" s="7"/>
      <c r="BN301" s="247"/>
      <c r="BO301" s="7"/>
      <c r="BP301" s="8"/>
      <c r="BQ301" s="7"/>
      <c r="BR301" s="247"/>
      <c r="BS301" s="7"/>
      <c r="BT301" s="8"/>
      <c r="BU301" s="7"/>
      <c r="BV301" s="247"/>
      <c r="BW301" s="7"/>
      <c r="BX301" s="8"/>
      <c r="BY301" s="7"/>
      <c r="BZ301" s="8"/>
      <c r="CA301" s="7"/>
      <c r="CB301" s="8"/>
      <c r="CC301" s="7"/>
      <c r="CD301" s="8"/>
      <c r="CE301" s="7"/>
      <c r="CF301" s="8"/>
      <c r="CH301" s="41"/>
      <c r="CI301" s="41">
        <f t="shared" si="32"/>
        <v>0</v>
      </c>
      <c r="CJ301">
        <f t="shared" si="31"/>
        <v>0</v>
      </c>
      <c r="CL301" s="39"/>
    </row>
    <row r="302" spans="1:90" x14ac:dyDescent="0.25">
      <c r="A302">
        <v>223</v>
      </c>
      <c r="B302" s="6"/>
      <c r="C302" s="10"/>
      <c r="D302" s="32"/>
      <c r="E302" s="10"/>
      <c r="F302" s="32"/>
      <c r="G302" s="10"/>
      <c r="H302" s="32"/>
      <c r="I302" s="10"/>
      <c r="J302" s="32"/>
      <c r="K302" s="94"/>
      <c r="L302" s="32"/>
      <c r="M302" s="10"/>
      <c r="N302" s="32"/>
      <c r="O302" s="10"/>
      <c r="P302" s="32"/>
      <c r="Q302" s="10"/>
      <c r="R302" s="32"/>
      <c r="S302" s="10"/>
      <c r="T302" s="32"/>
      <c r="U302" s="10"/>
      <c r="V302" s="32"/>
      <c r="W302" s="10"/>
      <c r="X302" s="32"/>
      <c r="Y302" s="10"/>
      <c r="Z302" s="32"/>
      <c r="AA302" s="10"/>
      <c r="AB302" s="32"/>
      <c r="AC302" s="10"/>
      <c r="AD302" s="32"/>
      <c r="AE302" s="10"/>
      <c r="AF302" s="32"/>
      <c r="AG302" s="10"/>
      <c r="AH302" s="32"/>
      <c r="AI302" s="10"/>
      <c r="AJ302" s="32"/>
      <c r="AK302" s="10"/>
      <c r="AL302" s="32"/>
      <c r="AM302" s="10"/>
      <c r="AN302" s="32"/>
      <c r="AO302" s="10"/>
      <c r="AP302" s="32"/>
      <c r="AQ302" s="10"/>
      <c r="AR302" s="32"/>
      <c r="AS302" s="10"/>
      <c r="AT302" s="32"/>
      <c r="AU302" s="10"/>
      <c r="AV302" s="242"/>
      <c r="AW302" s="10"/>
      <c r="AX302" s="32"/>
      <c r="AY302" s="10"/>
      <c r="AZ302" s="242"/>
      <c r="BA302" s="10"/>
      <c r="BB302" s="242"/>
      <c r="BC302" s="7"/>
      <c r="BD302" s="247"/>
      <c r="BE302" s="10"/>
      <c r="BF302" s="242"/>
      <c r="BG302" s="7"/>
      <c r="BH302" s="247"/>
      <c r="BI302" s="10"/>
      <c r="BJ302" s="242"/>
      <c r="BK302" s="7"/>
      <c r="BL302" s="247"/>
      <c r="BM302" s="7"/>
      <c r="BN302" s="247"/>
      <c r="BO302" s="7"/>
      <c r="BP302" s="8"/>
      <c r="BQ302" s="7"/>
      <c r="BR302" s="247"/>
      <c r="BS302" s="7"/>
      <c r="BT302" s="8"/>
      <c r="BU302" s="7"/>
      <c r="BV302" s="247"/>
      <c r="BW302" s="7"/>
      <c r="BX302" s="8"/>
      <c r="BY302" s="7"/>
      <c r="BZ302" s="8"/>
      <c r="CA302" s="7"/>
      <c r="CB302" s="8"/>
      <c r="CC302" s="7"/>
      <c r="CD302" s="8"/>
      <c r="CE302" s="7"/>
      <c r="CF302" s="8"/>
      <c r="CH302" s="41"/>
      <c r="CI302" s="41">
        <f t="shared" si="32"/>
        <v>0</v>
      </c>
      <c r="CJ302">
        <f t="shared" si="31"/>
        <v>0</v>
      </c>
      <c r="CL302" s="39"/>
    </row>
    <row r="303" spans="1:90" x14ac:dyDescent="0.25">
      <c r="A303">
        <v>224</v>
      </c>
      <c r="B303" s="6"/>
      <c r="C303" s="10"/>
      <c r="D303" s="32"/>
      <c r="E303" s="10"/>
      <c r="F303" s="32"/>
      <c r="G303" s="10"/>
      <c r="H303" s="32"/>
      <c r="I303" s="10"/>
      <c r="J303" s="32"/>
      <c r="K303" s="10"/>
      <c r="L303" s="32"/>
      <c r="M303" s="10"/>
      <c r="N303" s="32"/>
      <c r="O303" s="10"/>
      <c r="P303" s="32"/>
      <c r="Q303" s="10"/>
      <c r="R303" s="32"/>
      <c r="S303" s="10"/>
      <c r="T303" s="32"/>
      <c r="U303" s="10"/>
      <c r="V303" s="32"/>
      <c r="W303" s="10"/>
      <c r="X303" s="32"/>
      <c r="Y303" s="10"/>
      <c r="Z303" s="32"/>
      <c r="AA303" s="10"/>
      <c r="AB303" s="32"/>
      <c r="AC303" s="10"/>
      <c r="AD303" s="32"/>
      <c r="AE303" s="10"/>
      <c r="AF303" s="32"/>
      <c r="AG303" s="10"/>
      <c r="AH303" s="32"/>
      <c r="AI303" s="10"/>
      <c r="AJ303" s="32"/>
      <c r="AK303" s="10"/>
      <c r="AL303" s="32"/>
      <c r="AM303" s="10"/>
      <c r="AN303" s="32"/>
      <c r="AO303" s="10"/>
      <c r="AP303" s="32"/>
      <c r="AQ303" s="10"/>
      <c r="AR303" s="32"/>
      <c r="AS303" s="10"/>
      <c r="AT303" s="32"/>
      <c r="AU303" s="10"/>
      <c r="AV303" s="242"/>
      <c r="AW303" s="10"/>
      <c r="AX303" s="32"/>
      <c r="AY303" s="10"/>
      <c r="AZ303" s="242"/>
      <c r="BA303" s="10"/>
      <c r="BB303" s="242"/>
      <c r="BC303" s="7"/>
      <c r="BD303" s="247"/>
      <c r="BE303" s="10"/>
      <c r="BF303" s="242"/>
      <c r="BG303" s="7"/>
      <c r="BH303" s="247"/>
      <c r="BI303" s="10"/>
      <c r="BJ303" s="242"/>
      <c r="BK303" s="7"/>
      <c r="BL303" s="247"/>
      <c r="BM303" s="7"/>
      <c r="BN303" s="247"/>
      <c r="BO303" s="7"/>
      <c r="BP303" s="8"/>
      <c r="BQ303" s="7"/>
      <c r="BR303" s="247"/>
      <c r="BS303" s="7"/>
      <c r="BT303" s="8"/>
      <c r="BU303" s="7"/>
      <c r="BV303" s="247"/>
      <c r="BW303" s="7"/>
      <c r="BX303" s="8"/>
      <c r="BY303" s="7"/>
      <c r="BZ303" s="8"/>
      <c r="CA303" s="7"/>
      <c r="CB303" s="8"/>
      <c r="CC303" s="7"/>
      <c r="CD303" s="8"/>
      <c r="CE303" s="7"/>
      <c r="CF303" s="8"/>
      <c r="CH303" s="41"/>
      <c r="CI303" s="41">
        <f t="shared" si="32"/>
        <v>0</v>
      </c>
      <c r="CJ303">
        <f t="shared" si="31"/>
        <v>0</v>
      </c>
    </row>
    <row r="304" spans="1:90" x14ac:dyDescent="0.25">
      <c r="A304">
        <v>225</v>
      </c>
      <c r="B304" s="6"/>
      <c r="C304" s="10"/>
      <c r="D304" s="32"/>
      <c r="E304" s="10"/>
      <c r="F304" s="32"/>
      <c r="G304" s="10"/>
      <c r="H304" s="32"/>
      <c r="I304" s="10"/>
      <c r="J304" s="32"/>
      <c r="K304" s="94"/>
      <c r="L304" s="32"/>
      <c r="M304" s="10"/>
      <c r="N304" s="32"/>
      <c r="O304" s="10"/>
      <c r="P304" s="32"/>
      <c r="Q304" s="10"/>
      <c r="R304" s="32"/>
      <c r="S304" s="10"/>
      <c r="T304" s="32"/>
      <c r="U304" s="10"/>
      <c r="V304" s="32"/>
      <c r="W304" s="10"/>
      <c r="X304" s="32"/>
      <c r="Y304" s="10"/>
      <c r="Z304" s="32"/>
      <c r="AA304" s="10"/>
      <c r="AB304" s="32"/>
      <c r="AC304" s="10"/>
      <c r="AD304" s="32"/>
      <c r="AE304" s="10"/>
      <c r="AF304" s="32"/>
      <c r="AG304" s="10"/>
      <c r="AH304" s="32"/>
      <c r="AI304" s="10"/>
      <c r="AJ304" s="32"/>
      <c r="AK304" s="10"/>
      <c r="AL304" s="32"/>
      <c r="AM304" s="10"/>
      <c r="AN304" s="32"/>
      <c r="AO304" s="10"/>
      <c r="AP304" s="32"/>
      <c r="AQ304" s="10"/>
      <c r="AR304" s="32"/>
      <c r="AS304" s="10"/>
      <c r="AT304" s="32"/>
      <c r="AU304" s="10"/>
      <c r="AV304" s="242"/>
      <c r="AW304" s="10"/>
      <c r="AX304" s="32"/>
      <c r="AY304" s="10"/>
      <c r="AZ304" s="242"/>
      <c r="BA304" s="10"/>
      <c r="BB304" s="242"/>
      <c r="BC304" s="7"/>
      <c r="BD304" s="247"/>
      <c r="BE304" s="10"/>
      <c r="BF304" s="242"/>
      <c r="BG304" s="7"/>
      <c r="BH304" s="247"/>
      <c r="BI304" s="10"/>
      <c r="BJ304" s="242"/>
      <c r="BK304" s="7"/>
      <c r="BL304" s="247"/>
      <c r="BM304" s="7"/>
      <c r="BN304" s="247"/>
      <c r="BO304" s="7"/>
      <c r="BP304" s="8"/>
      <c r="BQ304" s="7"/>
      <c r="BR304" s="247"/>
      <c r="BS304" s="7"/>
      <c r="BT304" s="8"/>
      <c r="BU304" s="7"/>
      <c r="BV304" s="247"/>
      <c r="BW304" s="7"/>
      <c r="BX304" s="8"/>
      <c r="BY304" s="7"/>
      <c r="BZ304" s="8"/>
      <c r="CA304" s="7"/>
      <c r="CB304" s="8"/>
      <c r="CC304" s="7"/>
      <c r="CD304" s="8"/>
      <c r="CE304" s="7"/>
      <c r="CF304" s="8"/>
      <c r="CH304" s="41"/>
      <c r="CI304" s="41">
        <f t="shared" si="32"/>
        <v>0</v>
      </c>
      <c r="CJ304">
        <f t="shared" si="31"/>
        <v>0</v>
      </c>
      <c r="CL304" s="39"/>
    </row>
    <row r="305" spans="1:90" x14ac:dyDescent="0.25">
      <c r="A305">
        <v>226</v>
      </c>
      <c r="B305" s="6"/>
      <c r="C305" s="10"/>
      <c r="D305" s="32"/>
      <c r="E305" s="10"/>
      <c r="F305" s="32"/>
      <c r="G305" s="10"/>
      <c r="H305" s="32"/>
      <c r="I305" s="10"/>
      <c r="J305" s="32"/>
      <c r="K305" s="10"/>
      <c r="L305" s="32"/>
      <c r="M305" s="10"/>
      <c r="N305" s="32"/>
      <c r="O305" s="10"/>
      <c r="P305" s="32"/>
      <c r="Q305" s="10"/>
      <c r="R305" s="32"/>
      <c r="S305" s="10"/>
      <c r="T305" s="32"/>
      <c r="U305" s="10"/>
      <c r="V305" s="32"/>
      <c r="W305" s="10"/>
      <c r="X305" s="32"/>
      <c r="Y305" s="10"/>
      <c r="Z305" s="32"/>
      <c r="AA305" s="10"/>
      <c r="AB305" s="32"/>
      <c r="AC305" s="10"/>
      <c r="AD305" s="32"/>
      <c r="AE305" s="10"/>
      <c r="AF305" s="32"/>
      <c r="AG305" s="10"/>
      <c r="AH305" s="32"/>
      <c r="AI305" s="10"/>
      <c r="AJ305" s="32"/>
      <c r="AK305" s="10"/>
      <c r="AL305" s="32"/>
      <c r="AM305" s="10"/>
      <c r="AN305" s="32"/>
      <c r="AO305" s="10"/>
      <c r="AP305" s="32"/>
      <c r="AQ305" s="10"/>
      <c r="AR305" s="32"/>
      <c r="AS305" s="10"/>
      <c r="AT305" s="32"/>
      <c r="AU305" s="10"/>
      <c r="AV305" s="242"/>
      <c r="AW305" s="10"/>
      <c r="AX305" s="32"/>
      <c r="AY305" s="10"/>
      <c r="AZ305" s="242"/>
      <c r="BA305" s="10"/>
      <c r="BB305" s="242"/>
      <c r="BC305" s="7"/>
      <c r="BD305" s="247"/>
      <c r="BE305" s="10"/>
      <c r="BF305" s="242"/>
      <c r="BG305" s="7"/>
      <c r="BH305" s="247"/>
      <c r="BI305" s="10"/>
      <c r="BJ305" s="242"/>
      <c r="BK305" s="7"/>
      <c r="BL305" s="247"/>
      <c r="BM305" s="7"/>
      <c r="BN305" s="247"/>
      <c r="BO305" s="7"/>
      <c r="BP305" s="8"/>
      <c r="BQ305" s="7"/>
      <c r="BR305" s="247"/>
      <c r="BS305" s="7"/>
      <c r="BT305" s="8"/>
      <c r="BU305" s="7"/>
      <c r="BV305" s="247"/>
      <c r="BW305" s="7"/>
      <c r="BX305" s="8"/>
      <c r="BY305" s="7"/>
      <c r="BZ305" s="8"/>
      <c r="CA305" s="7"/>
      <c r="CB305" s="8"/>
      <c r="CC305" s="7"/>
      <c r="CD305" s="8"/>
      <c r="CE305" s="7"/>
      <c r="CF305" s="8"/>
      <c r="CH305" s="41"/>
      <c r="CI305" s="41">
        <f t="shared" si="32"/>
        <v>0</v>
      </c>
      <c r="CJ305">
        <f t="shared" si="31"/>
        <v>0</v>
      </c>
    </row>
    <row r="306" spans="1:90" x14ac:dyDescent="0.25">
      <c r="A306">
        <v>227</v>
      </c>
      <c r="B306" s="6"/>
      <c r="C306" s="10"/>
      <c r="D306" s="32"/>
      <c r="E306" s="10"/>
      <c r="F306" s="32"/>
      <c r="G306" s="10"/>
      <c r="H306" s="32"/>
      <c r="I306" s="10"/>
      <c r="J306" s="32"/>
      <c r="K306" s="94"/>
      <c r="L306" s="32"/>
      <c r="M306" s="10"/>
      <c r="N306" s="32"/>
      <c r="O306" s="10"/>
      <c r="P306" s="32"/>
      <c r="Q306" s="10"/>
      <c r="R306" s="32"/>
      <c r="S306" s="10"/>
      <c r="T306" s="32"/>
      <c r="U306" s="10"/>
      <c r="V306" s="32"/>
      <c r="W306" s="10"/>
      <c r="X306" s="32"/>
      <c r="Y306" s="10"/>
      <c r="Z306" s="32"/>
      <c r="AA306" s="10"/>
      <c r="AB306" s="32"/>
      <c r="AC306" s="10"/>
      <c r="AD306" s="32"/>
      <c r="AE306" s="10"/>
      <c r="AF306" s="32"/>
      <c r="AG306" s="10"/>
      <c r="AH306" s="32"/>
      <c r="AI306" s="10"/>
      <c r="AJ306" s="32"/>
      <c r="AK306" s="10"/>
      <c r="AL306" s="32"/>
      <c r="AM306" s="10"/>
      <c r="AN306" s="32"/>
      <c r="AO306" s="10"/>
      <c r="AP306" s="32"/>
      <c r="AQ306" s="10"/>
      <c r="AR306" s="32"/>
      <c r="AS306" s="10"/>
      <c r="AT306" s="32"/>
      <c r="AU306" s="10"/>
      <c r="AV306" s="242"/>
      <c r="AW306" s="10"/>
      <c r="AX306" s="32"/>
      <c r="AY306" s="10"/>
      <c r="AZ306" s="242"/>
      <c r="BA306" s="10"/>
      <c r="BB306" s="242"/>
      <c r="BC306" s="7"/>
      <c r="BD306" s="247"/>
      <c r="BE306" s="10"/>
      <c r="BF306" s="242"/>
      <c r="BG306" s="7"/>
      <c r="BH306" s="247"/>
      <c r="BI306" s="10"/>
      <c r="BJ306" s="242"/>
      <c r="BK306" s="7"/>
      <c r="BL306" s="247"/>
      <c r="BM306" s="7"/>
      <c r="BN306" s="247"/>
      <c r="BO306" s="7"/>
      <c r="BP306" s="8"/>
      <c r="BQ306" s="7"/>
      <c r="BR306" s="247"/>
      <c r="BS306" s="7"/>
      <c r="BT306" s="8"/>
      <c r="BU306" s="7"/>
      <c r="BV306" s="247"/>
      <c r="BW306" s="7"/>
      <c r="BX306" s="8"/>
      <c r="BY306" s="7"/>
      <c r="BZ306" s="8"/>
      <c r="CA306" s="7"/>
      <c r="CB306" s="8"/>
      <c r="CC306" s="7"/>
      <c r="CD306" s="8"/>
      <c r="CE306" s="7"/>
      <c r="CF306" s="8"/>
      <c r="CH306" s="41"/>
      <c r="CI306" s="41">
        <f t="shared" si="32"/>
        <v>0</v>
      </c>
      <c r="CJ306">
        <f t="shared" si="31"/>
        <v>0</v>
      </c>
      <c r="CL306" s="39"/>
    </row>
    <row r="307" spans="1:90" x14ac:dyDescent="0.25">
      <c r="A307">
        <v>228</v>
      </c>
      <c r="B307" s="6"/>
      <c r="C307" s="10"/>
      <c r="D307" s="32"/>
      <c r="E307" s="10"/>
      <c r="F307" s="32"/>
      <c r="G307" s="10"/>
      <c r="H307" s="32"/>
      <c r="I307" s="10"/>
      <c r="J307" s="32"/>
      <c r="K307" s="94"/>
      <c r="L307" s="32"/>
      <c r="M307" s="10"/>
      <c r="N307" s="32"/>
      <c r="O307" s="10"/>
      <c r="P307" s="32"/>
      <c r="Q307" s="10"/>
      <c r="R307" s="32"/>
      <c r="S307" s="10"/>
      <c r="T307" s="32"/>
      <c r="U307" s="10"/>
      <c r="V307" s="32"/>
      <c r="W307" s="10"/>
      <c r="X307" s="32"/>
      <c r="Y307" s="10"/>
      <c r="Z307" s="32"/>
      <c r="AA307" s="10"/>
      <c r="AB307" s="32"/>
      <c r="AC307" s="10"/>
      <c r="AD307" s="32"/>
      <c r="AE307" s="10"/>
      <c r="AF307" s="32"/>
      <c r="AG307" s="10"/>
      <c r="AH307" s="32"/>
      <c r="AI307" s="10"/>
      <c r="AJ307" s="32"/>
      <c r="AK307" s="10"/>
      <c r="AL307" s="32"/>
      <c r="AM307" s="10"/>
      <c r="AN307" s="32"/>
      <c r="AO307" s="10"/>
      <c r="AP307" s="32"/>
      <c r="AQ307" s="10"/>
      <c r="AR307" s="32"/>
      <c r="AS307" s="10"/>
      <c r="AT307" s="32"/>
      <c r="AU307" s="10"/>
      <c r="AV307" s="242"/>
      <c r="AW307" s="10"/>
      <c r="AX307" s="32"/>
      <c r="AY307" s="10"/>
      <c r="AZ307" s="242"/>
      <c r="BA307" s="10"/>
      <c r="BB307" s="242"/>
      <c r="BC307" s="7"/>
      <c r="BD307" s="247"/>
      <c r="BE307" s="10"/>
      <c r="BF307" s="242"/>
      <c r="BG307" s="7"/>
      <c r="BH307" s="247"/>
      <c r="BI307" s="10"/>
      <c r="BJ307" s="242"/>
      <c r="BK307" s="7"/>
      <c r="BL307" s="247"/>
      <c r="BM307" s="7"/>
      <c r="BN307" s="247"/>
      <c r="BO307" s="7"/>
      <c r="BP307" s="8"/>
      <c r="BQ307" s="7"/>
      <c r="BR307" s="247"/>
      <c r="BS307" s="7"/>
      <c r="BT307" s="8"/>
      <c r="BU307" s="7"/>
      <c r="BV307" s="247"/>
      <c r="BW307" s="7"/>
      <c r="BX307" s="8"/>
      <c r="BY307" s="7"/>
      <c r="BZ307" s="8"/>
      <c r="CA307" s="7"/>
      <c r="CB307" s="8"/>
      <c r="CC307" s="7"/>
      <c r="CD307" s="8"/>
      <c r="CE307" s="7"/>
      <c r="CF307" s="8"/>
      <c r="CH307" s="41"/>
      <c r="CI307" s="41">
        <f t="shared" si="32"/>
        <v>0</v>
      </c>
      <c r="CJ307">
        <f t="shared" si="31"/>
        <v>0</v>
      </c>
      <c r="CL307" s="39"/>
    </row>
    <row r="308" spans="1:90" x14ac:dyDescent="0.25">
      <c r="A308">
        <v>229</v>
      </c>
      <c r="B308" s="6"/>
      <c r="C308" s="10"/>
      <c r="D308" s="32"/>
      <c r="E308" s="10"/>
      <c r="F308" s="32"/>
      <c r="G308" s="10"/>
      <c r="H308" s="32"/>
      <c r="I308" s="10"/>
      <c r="J308" s="32"/>
      <c r="K308" s="94"/>
      <c r="L308" s="32"/>
      <c r="M308" s="10"/>
      <c r="N308" s="32"/>
      <c r="O308" s="10"/>
      <c r="P308" s="32"/>
      <c r="Q308" s="10"/>
      <c r="R308" s="32"/>
      <c r="S308" s="10"/>
      <c r="T308" s="32"/>
      <c r="U308" s="10"/>
      <c r="V308" s="32"/>
      <c r="W308" s="10"/>
      <c r="X308" s="32"/>
      <c r="Y308" s="10"/>
      <c r="Z308" s="32"/>
      <c r="AA308" s="10"/>
      <c r="AB308" s="32"/>
      <c r="AC308" s="10"/>
      <c r="AD308" s="32"/>
      <c r="AE308" s="10"/>
      <c r="AF308" s="32"/>
      <c r="AG308" s="10"/>
      <c r="AH308" s="32"/>
      <c r="AI308" s="10"/>
      <c r="AJ308" s="32"/>
      <c r="AK308" s="10"/>
      <c r="AL308" s="32"/>
      <c r="AM308" s="10"/>
      <c r="AN308" s="32"/>
      <c r="AO308" s="10"/>
      <c r="AP308" s="32"/>
      <c r="AQ308" s="10"/>
      <c r="AR308" s="32"/>
      <c r="AS308" s="10"/>
      <c r="AT308" s="32"/>
      <c r="AU308" s="10"/>
      <c r="AV308" s="242"/>
      <c r="AW308" s="10"/>
      <c r="AX308" s="32"/>
      <c r="AY308" s="10"/>
      <c r="AZ308" s="242"/>
      <c r="BA308" s="10"/>
      <c r="BB308" s="242"/>
      <c r="BC308" s="7"/>
      <c r="BD308" s="247"/>
      <c r="BE308" s="10"/>
      <c r="BF308" s="242"/>
      <c r="BG308" s="7"/>
      <c r="BH308" s="247"/>
      <c r="BI308" s="10"/>
      <c r="BJ308" s="242"/>
      <c r="BK308" s="7"/>
      <c r="BL308" s="247"/>
      <c r="BM308" s="7"/>
      <c r="BN308" s="247"/>
      <c r="BO308" s="7"/>
      <c r="BP308" s="8"/>
      <c r="BQ308" s="7"/>
      <c r="BR308" s="247"/>
      <c r="BS308" s="7"/>
      <c r="BT308" s="8"/>
      <c r="BU308" s="7"/>
      <c r="BV308" s="247"/>
      <c r="BW308" s="7"/>
      <c r="BX308" s="8"/>
      <c r="BY308" s="7"/>
      <c r="BZ308" s="8"/>
      <c r="CA308" s="7"/>
      <c r="CB308" s="8"/>
      <c r="CC308" s="7"/>
      <c r="CD308" s="8"/>
      <c r="CE308" s="7"/>
      <c r="CF308" s="8"/>
      <c r="CH308" s="41"/>
      <c r="CI308" s="41">
        <f t="shared" si="32"/>
        <v>0</v>
      </c>
      <c r="CJ308">
        <f t="shared" si="31"/>
        <v>0</v>
      </c>
      <c r="CL308" s="39"/>
    </row>
    <row r="309" spans="1:90" x14ac:dyDescent="0.25">
      <c r="A309">
        <v>230</v>
      </c>
      <c r="B309" s="6"/>
      <c r="C309" s="10"/>
      <c r="D309" s="32"/>
      <c r="E309" s="10"/>
      <c r="F309" s="32"/>
      <c r="G309" s="10"/>
      <c r="H309" s="32"/>
      <c r="I309" s="10"/>
      <c r="J309" s="32"/>
      <c r="K309" s="10"/>
      <c r="L309" s="32"/>
      <c r="M309" s="10"/>
      <c r="N309" s="32"/>
      <c r="O309" s="10"/>
      <c r="P309" s="32"/>
      <c r="Q309" s="10"/>
      <c r="R309" s="32"/>
      <c r="S309" s="10"/>
      <c r="T309" s="32"/>
      <c r="U309" s="10"/>
      <c r="V309" s="32"/>
      <c r="W309" s="10"/>
      <c r="X309" s="32"/>
      <c r="Y309" s="10"/>
      <c r="Z309" s="32"/>
      <c r="AA309" s="10"/>
      <c r="AB309" s="32"/>
      <c r="AC309" s="10"/>
      <c r="AD309" s="32"/>
      <c r="AE309" s="10"/>
      <c r="AF309" s="32"/>
      <c r="AG309" s="10"/>
      <c r="AH309" s="32"/>
      <c r="AI309" s="10"/>
      <c r="AJ309" s="32"/>
      <c r="AK309" s="10"/>
      <c r="AL309" s="32"/>
      <c r="AM309" s="10"/>
      <c r="AN309" s="32"/>
      <c r="AO309" s="10"/>
      <c r="AP309" s="32"/>
      <c r="AQ309" s="10"/>
      <c r="AR309" s="32"/>
      <c r="AS309" s="10"/>
      <c r="AT309" s="32"/>
      <c r="AU309" s="10"/>
      <c r="AV309" s="242"/>
      <c r="AW309" s="10"/>
      <c r="AX309" s="32"/>
      <c r="AY309" s="10"/>
      <c r="AZ309" s="242"/>
      <c r="BA309" s="10"/>
      <c r="BB309" s="242"/>
      <c r="BC309" s="7"/>
      <c r="BD309" s="247"/>
      <c r="BE309" s="10"/>
      <c r="BF309" s="242"/>
      <c r="BG309" s="7"/>
      <c r="BH309" s="247"/>
      <c r="BI309" s="10"/>
      <c r="BJ309" s="242"/>
      <c r="BK309" s="7"/>
      <c r="BL309" s="247"/>
      <c r="BM309" s="7"/>
      <c r="BN309" s="247"/>
      <c r="BO309" s="7"/>
      <c r="BP309" s="8"/>
      <c r="BQ309" s="7"/>
      <c r="BR309" s="247"/>
      <c r="BS309" s="7"/>
      <c r="BT309" s="8"/>
      <c r="BU309" s="7"/>
      <c r="BV309" s="247"/>
      <c r="BW309" s="7"/>
      <c r="BX309" s="8"/>
      <c r="BY309" s="7"/>
      <c r="BZ309" s="8"/>
      <c r="CA309" s="7"/>
      <c r="CB309" s="8"/>
      <c r="CC309" s="7"/>
      <c r="CD309" s="8"/>
      <c r="CE309" s="7"/>
      <c r="CF309" s="8"/>
      <c r="CH309" s="41"/>
      <c r="CI309" s="41">
        <f t="shared" si="32"/>
        <v>0</v>
      </c>
      <c r="CJ309">
        <f t="shared" si="31"/>
        <v>0</v>
      </c>
    </row>
    <row r="310" spans="1:90" x14ac:dyDescent="0.25">
      <c r="A310">
        <v>231</v>
      </c>
      <c r="B310" s="6"/>
      <c r="C310" s="10"/>
      <c r="D310" s="32"/>
      <c r="E310" s="10"/>
      <c r="F310" s="32"/>
      <c r="G310" s="10"/>
      <c r="H310" s="32"/>
      <c r="I310" s="10"/>
      <c r="J310" s="32"/>
      <c r="K310" s="10"/>
      <c r="L310" s="32"/>
      <c r="M310" s="10"/>
      <c r="N310" s="32"/>
      <c r="O310" s="10"/>
      <c r="P310" s="32"/>
      <c r="Q310" s="10"/>
      <c r="R310" s="32"/>
      <c r="S310" s="10"/>
      <c r="T310" s="32"/>
      <c r="U310" s="10"/>
      <c r="V310" s="32"/>
      <c r="W310" s="10"/>
      <c r="X310" s="32"/>
      <c r="Y310" s="10"/>
      <c r="Z310" s="32"/>
      <c r="AA310" s="10"/>
      <c r="AB310" s="32"/>
      <c r="AC310" s="10"/>
      <c r="AD310" s="32"/>
      <c r="AE310" s="10"/>
      <c r="AF310" s="32"/>
      <c r="AG310" s="10"/>
      <c r="AH310" s="32"/>
      <c r="AI310" s="10"/>
      <c r="AJ310" s="32"/>
      <c r="AK310" s="10"/>
      <c r="AL310" s="32"/>
      <c r="AM310" s="10"/>
      <c r="AN310" s="32"/>
      <c r="AO310" s="10"/>
      <c r="AP310" s="32"/>
      <c r="AQ310" s="10"/>
      <c r="AR310" s="32"/>
      <c r="AS310" s="10"/>
      <c r="AT310" s="32"/>
      <c r="AU310" s="10"/>
      <c r="AV310" s="242"/>
      <c r="AW310" s="10"/>
      <c r="AX310" s="32"/>
      <c r="AY310" s="10"/>
      <c r="AZ310" s="242"/>
      <c r="BA310" s="10"/>
      <c r="BB310" s="242"/>
      <c r="BC310" s="7"/>
      <c r="BD310" s="247"/>
      <c r="BE310" s="10"/>
      <c r="BF310" s="242"/>
      <c r="BG310" s="7"/>
      <c r="BH310" s="247"/>
      <c r="BI310" s="10"/>
      <c r="BJ310" s="242"/>
      <c r="BK310" s="7"/>
      <c r="BL310" s="247"/>
      <c r="BM310" s="7"/>
      <c r="BN310" s="247"/>
      <c r="BO310" s="7"/>
      <c r="BP310" s="8"/>
      <c r="BQ310" s="7"/>
      <c r="BR310" s="247"/>
      <c r="BS310" s="7"/>
      <c r="BT310" s="8"/>
      <c r="BU310" s="7"/>
      <c r="BV310" s="247"/>
      <c r="BW310" s="7"/>
      <c r="BX310" s="8"/>
      <c r="BY310" s="7"/>
      <c r="BZ310" s="8"/>
      <c r="CA310" s="7"/>
      <c r="CB310" s="8"/>
      <c r="CC310" s="7"/>
      <c r="CD310" s="8"/>
      <c r="CE310" s="7"/>
      <c r="CF310" s="8"/>
      <c r="CH310" s="41"/>
      <c r="CI310" s="41">
        <f t="shared" si="32"/>
        <v>0</v>
      </c>
      <c r="CJ310">
        <f t="shared" si="31"/>
        <v>0</v>
      </c>
    </row>
    <row r="311" spans="1:90" x14ac:dyDescent="0.25">
      <c r="A311">
        <v>232</v>
      </c>
      <c r="B311" s="6"/>
      <c r="C311" s="10"/>
      <c r="D311" s="32"/>
      <c r="E311" s="10"/>
      <c r="F311" s="32"/>
      <c r="G311" s="10"/>
      <c r="H311" s="32"/>
      <c r="I311" s="10"/>
      <c r="J311" s="32"/>
      <c r="K311" s="10"/>
      <c r="L311" s="32"/>
      <c r="M311" s="10"/>
      <c r="N311" s="32"/>
      <c r="O311" s="10"/>
      <c r="P311" s="32"/>
      <c r="Q311" s="10"/>
      <c r="R311" s="32"/>
      <c r="S311" s="10"/>
      <c r="T311" s="32"/>
      <c r="U311" s="10"/>
      <c r="V311" s="32"/>
      <c r="W311" s="10"/>
      <c r="X311" s="32"/>
      <c r="Y311" s="10"/>
      <c r="Z311" s="32"/>
      <c r="AA311" s="10"/>
      <c r="AB311" s="32"/>
      <c r="AC311" s="10"/>
      <c r="AD311" s="32"/>
      <c r="AE311" s="10"/>
      <c r="AF311" s="32"/>
      <c r="AG311" s="10"/>
      <c r="AH311" s="32"/>
      <c r="AI311" s="10"/>
      <c r="AJ311" s="32"/>
      <c r="AK311" s="10"/>
      <c r="AL311" s="32"/>
      <c r="AM311" s="10"/>
      <c r="AN311" s="32"/>
      <c r="AO311" s="10"/>
      <c r="AP311" s="32"/>
      <c r="AQ311" s="10"/>
      <c r="AR311" s="32"/>
      <c r="AS311" s="10"/>
      <c r="AT311" s="32"/>
      <c r="AU311" s="10"/>
      <c r="AV311" s="242"/>
      <c r="AW311" s="10"/>
      <c r="AX311" s="32"/>
      <c r="AY311" s="10"/>
      <c r="AZ311" s="242"/>
      <c r="BA311" s="10"/>
      <c r="BB311" s="242"/>
      <c r="BC311" s="7"/>
      <c r="BD311" s="247"/>
      <c r="BE311" s="10"/>
      <c r="BF311" s="242"/>
      <c r="BG311" s="7"/>
      <c r="BH311" s="247"/>
      <c r="BI311" s="10"/>
      <c r="BJ311" s="242"/>
      <c r="BK311" s="7"/>
      <c r="BL311" s="247"/>
      <c r="BM311" s="7"/>
      <c r="BN311" s="247"/>
      <c r="BO311" s="7"/>
      <c r="BP311" s="8"/>
      <c r="BQ311" s="7"/>
      <c r="BR311" s="247"/>
      <c r="BS311" s="7"/>
      <c r="BT311" s="8"/>
      <c r="BU311" s="7"/>
      <c r="BV311" s="247"/>
      <c r="BW311" s="7"/>
      <c r="BX311" s="8"/>
      <c r="BY311" s="7"/>
      <c r="BZ311" s="8"/>
      <c r="CA311" s="7"/>
      <c r="CB311" s="8"/>
      <c r="CC311" s="7"/>
      <c r="CD311" s="8"/>
      <c r="CE311" s="7"/>
      <c r="CF311" s="8"/>
      <c r="CH311" s="41"/>
      <c r="CI311" s="41">
        <f t="shared" si="32"/>
        <v>0</v>
      </c>
      <c r="CJ311">
        <f t="shared" si="31"/>
        <v>0</v>
      </c>
    </row>
    <row r="312" spans="1:90" x14ac:dyDescent="0.25">
      <c r="A312">
        <v>233</v>
      </c>
      <c r="B312" s="6"/>
      <c r="C312" s="10"/>
      <c r="D312" s="32"/>
      <c r="E312" s="10"/>
      <c r="F312" s="32"/>
      <c r="G312" s="10"/>
      <c r="H312" s="32"/>
      <c r="I312" s="10"/>
      <c r="J312" s="32"/>
      <c r="K312" s="94"/>
      <c r="L312" s="32"/>
      <c r="M312" s="10"/>
      <c r="N312" s="32"/>
      <c r="O312" s="10"/>
      <c r="P312" s="32"/>
      <c r="Q312" s="10"/>
      <c r="R312" s="32"/>
      <c r="S312" s="10"/>
      <c r="T312" s="32"/>
      <c r="U312" s="10"/>
      <c r="V312" s="32"/>
      <c r="W312" s="10"/>
      <c r="X312" s="32"/>
      <c r="Y312" s="10"/>
      <c r="Z312" s="32"/>
      <c r="AA312" s="10"/>
      <c r="AB312" s="32"/>
      <c r="AC312" s="10"/>
      <c r="AD312" s="32"/>
      <c r="AE312" s="10"/>
      <c r="AF312" s="32"/>
      <c r="AG312" s="10"/>
      <c r="AH312" s="32"/>
      <c r="AI312" s="10"/>
      <c r="AJ312" s="32"/>
      <c r="AK312" s="10"/>
      <c r="AL312" s="32"/>
      <c r="AM312" s="10"/>
      <c r="AN312" s="32"/>
      <c r="AO312" s="10"/>
      <c r="AP312" s="32"/>
      <c r="AQ312" s="10"/>
      <c r="AR312" s="32"/>
      <c r="AS312" s="10"/>
      <c r="AT312" s="32"/>
      <c r="AU312" s="10"/>
      <c r="AV312" s="242"/>
      <c r="AW312" s="10"/>
      <c r="AX312" s="32"/>
      <c r="AY312" s="10"/>
      <c r="AZ312" s="242"/>
      <c r="BA312" s="10"/>
      <c r="BB312" s="242"/>
      <c r="BC312" s="7"/>
      <c r="BD312" s="247"/>
      <c r="BE312" s="10"/>
      <c r="BF312" s="242"/>
      <c r="BG312" s="7"/>
      <c r="BH312" s="247"/>
      <c r="BI312" s="10"/>
      <c r="BJ312" s="242"/>
      <c r="BK312" s="7"/>
      <c r="BL312" s="247"/>
      <c r="BM312" s="7"/>
      <c r="BN312" s="247"/>
      <c r="BO312" s="7"/>
      <c r="BP312" s="8"/>
      <c r="BQ312" s="7"/>
      <c r="BR312" s="247"/>
      <c r="BS312" s="7"/>
      <c r="BT312" s="8"/>
      <c r="BU312" s="7"/>
      <c r="BV312" s="247"/>
      <c r="BW312" s="7"/>
      <c r="BX312" s="8"/>
      <c r="BY312" s="7"/>
      <c r="BZ312" s="8"/>
      <c r="CA312" s="7"/>
      <c r="CB312" s="8"/>
      <c r="CC312" s="7"/>
      <c r="CD312" s="8"/>
      <c r="CE312" s="7"/>
      <c r="CF312" s="8"/>
      <c r="CH312" s="41"/>
      <c r="CI312" s="41">
        <f t="shared" si="32"/>
        <v>0</v>
      </c>
      <c r="CJ312">
        <f t="shared" si="31"/>
        <v>0</v>
      </c>
      <c r="CL312" s="39"/>
    </row>
    <row r="313" spans="1:90" x14ac:dyDescent="0.25">
      <c r="A313">
        <v>234</v>
      </c>
      <c r="B313" s="6"/>
      <c r="C313" s="10"/>
      <c r="D313" s="32"/>
      <c r="E313" s="10"/>
      <c r="F313" s="32"/>
      <c r="G313" s="10"/>
      <c r="H313" s="32"/>
      <c r="I313" s="10"/>
      <c r="J313" s="32"/>
      <c r="K313" s="10"/>
      <c r="L313" s="32"/>
      <c r="M313" s="10"/>
      <c r="N313" s="32"/>
      <c r="O313" s="10"/>
      <c r="P313" s="32"/>
      <c r="Q313" s="10"/>
      <c r="R313" s="32"/>
      <c r="S313" s="10"/>
      <c r="T313" s="32"/>
      <c r="U313" s="10"/>
      <c r="V313" s="32"/>
      <c r="W313" s="10"/>
      <c r="X313" s="32"/>
      <c r="Y313" s="10"/>
      <c r="Z313" s="32"/>
      <c r="AA313" s="10"/>
      <c r="AB313" s="32"/>
      <c r="AC313" s="10"/>
      <c r="AD313" s="32"/>
      <c r="AE313" s="10"/>
      <c r="AF313" s="32"/>
      <c r="AG313" s="10"/>
      <c r="AH313" s="32"/>
      <c r="AI313" s="10"/>
      <c r="AJ313" s="32"/>
      <c r="AK313" s="10"/>
      <c r="AL313" s="32"/>
      <c r="AM313" s="10"/>
      <c r="AN313" s="32"/>
      <c r="AO313" s="10"/>
      <c r="AP313" s="32"/>
      <c r="AQ313" s="10"/>
      <c r="AR313" s="32"/>
      <c r="AS313" s="10"/>
      <c r="AT313" s="32"/>
      <c r="AU313" s="10"/>
      <c r="AV313" s="242"/>
      <c r="AW313" s="10"/>
      <c r="AX313" s="32"/>
      <c r="AY313" s="10"/>
      <c r="AZ313" s="242"/>
      <c r="BA313" s="10"/>
      <c r="BB313" s="242"/>
      <c r="BC313" s="7"/>
      <c r="BD313" s="247"/>
      <c r="BE313" s="10"/>
      <c r="BF313" s="242"/>
      <c r="BG313" s="7"/>
      <c r="BH313" s="247"/>
      <c r="BI313" s="10"/>
      <c r="BJ313" s="242"/>
      <c r="BK313" s="7"/>
      <c r="BL313" s="247"/>
      <c r="BM313" s="7"/>
      <c r="BN313" s="247"/>
      <c r="BO313" s="7"/>
      <c r="BP313" s="8"/>
      <c r="BQ313" s="7"/>
      <c r="BR313" s="247"/>
      <c r="BS313" s="7"/>
      <c r="BT313" s="8"/>
      <c r="BU313" s="7"/>
      <c r="BV313" s="247"/>
      <c r="BW313" s="7"/>
      <c r="BX313" s="8"/>
      <c r="BY313" s="7"/>
      <c r="BZ313" s="8"/>
      <c r="CA313" s="7"/>
      <c r="CB313" s="8"/>
      <c r="CC313" s="7"/>
      <c r="CD313" s="8"/>
      <c r="CE313" s="7"/>
      <c r="CF313" s="8"/>
      <c r="CH313" s="41"/>
      <c r="CI313" s="41">
        <f t="shared" si="32"/>
        <v>0</v>
      </c>
      <c r="CJ313">
        <f t="shared" si="31"/>
        <v>0</v>
      </c>
    </row>
    <row r="314" spans="1:90" x14ac:dyDescent="0.25">
      <c r="A314">
        <v>235</v>
      </c>
      <c r="B314" s="6"/>
      <c r="C314" s="10"/>
      <c r="D314" s="32"/>
      <c r="E314" s="10"/>
      <c r="F314" s="32"/>
      <c r="G314" s="10"/>
      <c r="H314" s="32"/>
      <c r="I314" s="10"/>
      <c r="J314" s="32"/>
      <c r="K314" s="10"/>
      <c r="L314" s="32"/>
      <c r="M314" s="10"/>
      <c r="N314" s="32"/>
      <c r="O314" s="10"/>
      <c r="P314" s="32"/>
      <c r="Q314" s="10"/>
      <c r="R314" s="32"/>
      <c r="S314" s="10"/>
      <c r="T314" s="32"/>
      <c r="U314" s="10"/>
      <c r="V314" s="32"/>
      <c r="W314" s="10"/>
      <c r="X314" s="32"/>
      <c r="Y314" s="10"/>
      <c r="Z314" s="32"/>
      <c r="AA314" s="10"/>
      <c r="AB314" s="32"/>
      <c r="AC314" s="10"/>
      <c r="AD314" s="32"/>
      <c r="AE314" s="10"/>
      <c r="AF314" s="32"/>
      <c r="AG314" s="10"/>
      <c r="AH314" s="32"/>
      <c r="AI314" s="10"/>
      <c r="AJ314" s="32"/>
      <c r="AK314" s="10"/>
      <c r="AL314" s="32"/>
      <c r="AM314" s="10"/>
      <c r="AN314" s="32"/>
      <c r="AO314" s="10"/>
      <c r="AP314" s="32"/>
      <c r="AQ314" s="10"/>
      <c r="AR314" s="32"/>
      <c r="AS314" s="10"/>
      <c r="AT314" s="32"/>
      <c r="AU314" s="10"/>
      <c r="AV314" s="242"/>
      <c r="AW314" s="10"/>
      <c r="AX314" s="32"/>
      <c r="AY314" s="10"/>
      <c r="AZ314" s="242"/>
      <c r="BA314" s="10"/>
      <c r="BB314" s="242"/>
      <c r="BC314" s="7"/>
      <c r="BD314" s="247"/>
      <c r="BE314" s="10"/>
      <c r="BF314" s="242"/>
      <c r="BG314" s="7"/>
      <c r="BH314" s="247"/>
      <c r="BI314" s="10"/>
      <c r="BJ314" s="242"/>
      <c r="BK314" s="7"/>
      <c r="BL314" s="247"/>
      <c r="BM314" s="7"/>
      <c r="BN314" s="247"/>
      <c r="BO314" s="7"/>
      <c r="BP314" s="8"/>
      <c r="BQ314" s="7"/>
      <c r="BR314" s="247"/>
      <c r="BS314" s="7"/>
      <c r="BT314" s="8"/>
      <c r="BU314" s="7"/>
      <c r="BV314" s="247"/>
      <c r="BW314" s="7"/>
      <c r="BX314" s="8"/>
      <c r="BY314" s="7"/>
      <c r="BZ314" s="8"/>
      <c r="CA314" s="7"/>
      <c r="CB314" s="8"/>
      <c r="CC314" s="7"/>
      <c r="CD314" s="8"/>
      <c r="CE314" s="7"/>
      <c r="CF314" s="8"/>
      <c r="CH314" s="41"/>
      <c r="CI314" s="41">
        <f t="shared" si="32"/>
        <v>0</v>
      </c>
      <c r="CJ314">
        <f t="shared" si="31"/>
        <v>0</v>
      </c>
    </row>
    <row r="315" spans="1:90" x14ac:dyDescent="0.25">
      <c r="A315">
        <v>236</v>
      </c>
      <c r="B315" s="6"/>
      <c r="C315" s="10"/>
      <c r="D315" s="32"/>
      <c r="E315" s="10"/>
      <c r="F315" s="32"/>
      <c r="G315" s="10"/>
      <c r="H315" s="32"/>
      <c r="I315" s="10"/>
      <c r="J315" s="32"/>
      <c r="K315" s="10"/>
      <c r="L315" s="32"/>
      <c r="M315" s="10"/>
      <c r="N315" s="32"/>
      <c r="O315" s="10"/>
      <c r="P315" s="32"/>
      <c r="Q315" s="10"/>
      <c r="R315" s="32"/>
      <c r="S315" s="10"/>
      <c r="T315" s="32"/>
      <c r="U315" s="10"/>
      <c r="V315" s="32"/>
      <c r="W315" s="10"/>
      <c r="X315" s="32"/>
      <c r="Y315" s="10"/>
      <c r="Z315" s="32"/>
      <c r="AA315" s="10"/>
      <c r="AB315" s="32"/>
      <c r="AC315" s="10"/>
      <c r="AD315" s="32"/>
      <c r="AE315" s="10"/>
      <c r="AF315" s="32"/>
      <c r="AG315" s="10"/>
      <c r="AH315" s="32"/>
      <c r="AI315" s="10"/>
      <c r="AJ315" s="32"/>
      <c r="AK315" s="10"/>
      <c r="AL315" s="32"/>
      <c r="AM315" s="10"/>
      <c r="AN315" s="32"/>
      <c r="AO315" s="10"/>
      <c r="AP315" s="32"/>
      <c r="AQ315" s="10"/>
      <c r="AR315" s="32"/>
      <c r="AS315" s="10"/>
      <c r="AT315" s="32"/>
      <c r="AU315" s="10"/>
      <c r="AV315" s="242"/>
      <c r="AW315" s="10"/>
      <c r="AX315" s="32"/>
      <c r="AY315" s="10"/>
      <c r="AZ315" s="242"/>
      <c r="BA315" s="10"/>
      <c r="BB315" s="242"/>
      <c r="BC315" s="7"/>
      <c r="BD315" s="247"/>
      <c r="BE315" s="10"/>
      <c r="BF315" s="242"/>
      <c r="BG315" s="7"/>
      <c r="BH315" s="247"/>
      <c r="BI315" s="10"/>
      <c r="BJ315" s="242"/>
      <c r="BK315" s="7"/>
      <c r="BL315" s="247"/>
      <c r="BM315" s="7"/>
      <c r="BN315" s="247"/>
      <c r="BO315" s="7"/>
      <c r="BP315" s="8"/>
      <c r="BQ315" s="7"/>
      <c r="BR315" s="247"/>
      <c r="BS315" s="7"/>
      <c r="BT315" s="8"/>
      <c r="BU315" s="7"/>
      <c r="BV315" s="247"/>
      <c r="BW315" s="7"/>
      <c r="BX315" s="8"/>
      <c r="BY315" s="7"/>
      <c r="BZ315" s="8"/>
      <c r="CA315" s="7"/>
      <c r="CB315" s="8"/>
      <c r="CC315" s="7"/>
      <c r="CD315" s="8"/>
      <c r="CE315" s="7"/>
      <c r="CF315" s="8"/>
      <c r="CH315" s="41"/>
      <c r="CI315" s="41">
        <f t="shared" si="32"/>
        <v>0</v>
      </c>
      <c r="CJ315">
        <f t="shared" si="31"/>
        <v>0</v>
      </c>
    </row>
    <row r="316" spans="1:90" x14ac:dyDescent="0.25">
      <c r="A316">
        <v>237</v>
      </c>
      <c r="B316" s="6"/>
      <c r="C316" s="10"/>
      <c r="D316" s="32"/>
      <c r="E316" s="10"/>
      <c r="F316" s="32"/>
      <c r="G316" s="10"/>
      <c r="H316" s="32"/>
      <c r="I316" s="10"/>
      <c r="J316" s="32"/>
      <c r="K316" s="10"/>
      <c r="L316" s="32"/>
      <c r="M316" s="10"/>
      <c r="N316" s="32"/>
      <c r="O316" s="10"/>
      <c r="P316" s="32"/>
      <c r="Q316" s="10"/>
      <c r="R316" s="32"/>
      <c r="S316" s="10"/>
      <c r="T316" s="32"/>
      <c r="U316" s="10"/>
      <c r="V316" s="32"/>
      <c r="W316" s="10"/>
      <c r="X316" s="32"/>
      <c r="Y316" s="10"/>
      <c r="Z316" s="32"/>
      <c r="AA316" s="10"/>
      <c r="AB316" s="32"/>
      <c r="AC316" s="10"/>
      <c r="AD316" s="32"/>
      <c r="AE316" s="10"/>
      <c r="AF316" s="32"/>
      <c r="AG316" s="10"/>
      <c r="AH316" s="32"/>
      <c r="AI316" s="10"/>
      <c r="AJ316" s="32"/>
      <c r="AK316" s="10"/>
      <c r="AL316" s="32"/>
      <c r="AM316" s="10"/>
      <c r="AN316" s="32"/>
      <c r="AO316" s="10"/>
      <c r="AP316" s="32"/>
      <c r="AQ316" s="10"/>
      <c r="AR316" s="32"/>
      <c r="AS316" s="10"/>
      <c r="AT316" s="32"/>
      <c r="AU316" s="10"/>
      <c r="AV316" s="242"/>
      <c r="AW316" s="10"/>
      <c r="AX316" s="32"/>
      <c r="AY316" s="10"/>
      <c r="AZ316" s="242"/>
      <c r="BA316" s="10"/>
      <c r="BB316" s="242"/>
      <c r="BC316" s="7"/>
      <c r="BD316" s="247"/>
      <c r="BE316" s="10"/>
      <c r="BF316" s="242"/>
      <c r="BG316" s="7"/>
      <c r="BH316" s="247"/>
      <c r="BI316" s="10"/>
      <c r="BJ316" s="242"/>
      <c r="BK316" s="7"/>
      <c r="BL316" s="247"/>
      <c r="BM316" s="7"/>
      <c r="BN316" s="247"/>
      <c r="BO316" s="7"/>
      <c r="BP316" s="8"/>
      <c r="BQ316" s="7"/>
      <c r="BR316" s="247"/>
      <c r="BS316" s="7"/>
      <c r="BT316" s="8"/>
      <c r="BU316" s="7"/>
      <c r="BV316" s="247"/>
      <c r="BW316" s="7"/>
      <c r="BX316" s="8"/>
      <c r="BY316" s="7"/>
      <c r="BZ316" s="8"/>
      <c r="CA316" s="7"/>
      <c r="CB316" s="8"/>
      <c r="CC316" s="7"/>
      <c r="CD316" s="8"/>
      <c r="CE316" s="7"/>
      <c r="CF316" s="8"/>
      <c r="CH316" s="41"/>
      <c r="CI316" s="41">
        <f t="shared" si="32"/>
        <v>0</v>
      </c>
      <c r="CJ316">
        <f t="shared" si="31"/>
        <v>0</v>
      </c>
    </row>
    <row r="317" spans="1:90" x14ac:dyDescent="0.25">
      <c r="A317">
        <v>238</v>
      </c>
      <c r="B317" s="6"/>
      <c r="C317" s="10"/>
      <c r="D317" s="32"/>
      <c r="E317" s="10"/>
      <c r="F317" s="32"/>
      <c r="G317" s="10"/>
      <c r="H317" s="32"/>
      <c r="I317" s="10"/>
      <c r="J317" s="32"/>
      <c r="K317" s="10"/>
      <c r="L317" s="32"/>
      <c r="M317" s="10"/>
      <c r="N317" s="32"/>
      <c r="O317" s="10"/>
      <c r="P317" s="32"/>
      <c r="Q317" s="10"/>
      <c r="R317" s="32"/>
      <c r="S317" s="10"/>
      <c r="T317" s="32"/>
      <c r="U317" s="10"/>
      <c r="V317" s="32"/>
      <c r="W317" s="10"/>
      <c r="X317" s="32"/>
      <c r="Y317" s="10"/>
      <c r="Z317" s="32"/>
      <c r="AA317" s="10"/>
      <c r="AB317" s="32"/>
      <c r="AC317" s="10"/>
      <c r="AD317" s="32"/>
      <c r="AE317" s="10"/>
      <c r="AF317" s="32"/>
      <c r="AG317" s="10"/>
      <c r="AH317" s="32"/>
      <c r="AI317" s="10"/>
      <c r="AJ317" s="32"/>
      <c r="AK317" s="10"/>
      <c r="AL317" s="32"/>
      <c r="AM317" s="10"/>
      <c r="AN317" s="32"/>
      <c r="AO317" s="10"/>
      <c r="AP317" s="32"/>
      <c r="AQ317" s="10"/>
      <c r="AR317" s="32"/>
      <c r="AS317" s="10"/>
      <c r="AT317" s="32"/>
      <c r="AU317" s="10"/>
      <c r="AV317" s="242"/>
      <c r="AW317" s="10"/>
      <c r="AX317" s="32"/>
      <c r="AY317" s="10"/>
      <c r="AZ317" s="242"/>
      <c r="BA317" s="10"/>
      <c r="BB317" s="242"/>
      <c r="BC317" s="7"/>
      <c r="BD317" s="247"/>
      <c r="BE317" s="10"/>
      <c r="BF317" s="242"/>
      <c r="BG317" s="7"/>
      <c r="BH317" s="247"/>
      <c r="BI317" s="10"/>
      <c r="BJ317" s="242"/>
      <c r="BK317" s="7"/>
      <c r="BL317" s="247"/>
      <c r="BM317" s="7"/>
      <c r="BN317" s="247"/>
      <c r="BO317" s="7"/>
      <c r="BP317" s="8"/>
      <c r="BQ317" s="7"/>
      <c r="BR317" s="247"/>
      <c r="BS317" s="7"/>
      <c r="BT317" s="8"/>
      <c r="BU317" s="7"/>
      <c r="BV317" s="247"/>
      <c r="BW317" s="7"/>
      <c r="BX317" s="8"/>
      <c r="BY317" s="7"/>
      <c r="BZ317" s="8"/>
      <c r="CA317" s="7"/>
      <c r="CB317" s="8"/>
      <c r="CC317" s="7"/>
      <c r="CD317" s="8"/>
      <c r="CE317" s="7"/>
      <c r="CF317" s="8"/>
      <c r="CH317" s="41"/>
      <c r="CI317" s="41">
        <f t="shared" si="32"/>
        <v>0</v>
      </c>
      <c r="CJ317">
        <f t="shared" si="31"/>
        <v>0</v>
      </c>
    </row>
    <row r="318" spans="1:90" x14ac:dyDescent="0.25">
      <c r="A318">
        <v>239</v>
      </c>
      <c r="B318" s="6"/>
      <c r="C318" s="10"/>
      <c r="D318" s="32"/>
      <c r="E318" s="10"/>
      <c r="F318" s="32"/>
      <c r="G318" s="10"/>
      <c r="H318" s="32"/>
      <c r="I318" s="10"/>
      <c r="J318" s="32"/>
      <c r="K318" s="10"/>
      <c r="L318" s="32"/>
      <c r="M318" s="10"/>
      <c r="N318" s="32"/>
      <c r="O318" s="10"/>
      <c r="P318" s="32"/>
      <c r="Q318" s="10"/>
      <c r="R318" s="32"/>
      <c r="S318" s="10"/>
      <c r="T318" s="32"/>
      <c r="U318" s="10"/>
      <c r="V318" s="32"/>
      <c r="W318" s="10"/>
      <c r="X318" s="32"/>
      <c r="Y318" s="10"/>
      <c r="Z318" s="32"/>
      <c r="AA318" s="10"/>
      <c r="AB318" s="32"/>
      <c r="AC318" s="10"/>
      <c r="AD318" s="32"/>
      <c r="AE318" s="10"/>
      <c r="AF318" s="32"/>
      <c r="AG318" s="10"/>
      <c r="AH318" s="32"/>
      <c r="AI318" s="10"/>
      <c r="AJ318" s="32"/>
      <c r="AK318" s="10"/>
      <c r="AL318" s="32"/>
      <c r="AM318" s="10"/>
      <c r="AN318" s="32"/>
      <c r="AO318" s="10"/>
      <c r="AP318" s="32"/>
      <c r="AQ318" s="10"/>
      <c r="AR318" s="32"/>
      <c r="AS318" s="10"/>
      <c r="AT318" s="32"/>
      <c r="AU318" s="10"/>
      <c r="AV318" s="242"/>
      <c r="AW318" s="10"/>
      <c r="AX318" s="32"/>
      <c r="AY318" s="10"/>
      <c r="AZ318" s="242"/>
      <c r="BA318" s="10"/>
      <c r="BB318" s="242"/>
      <c r="BC318" s="7"/>
      <c r="BD318" s="247"/>
      <c r="BE318" s="10"/>
      <c r="BF318" s="242"/>
      <c r="BG318" s="7"/>
      <c r="BH318" s="247"/>
      <c r="BI318" s="10"/>
      <c r="BJ318" s="242"/>
      <c r="BK318" s="7"/>
      <c r="BL318" s="247"/>
      <c r="BM318" s="7"/>
      <c r="BN318" s="247"/>
      <c r="BO318" s="7"/>
      <c r="BP318" s="8"/>
      <c r="BQ318" s="7"/>
      <c r="BR318" s="247"/>
      <c r="BS318" s="7"/>
      <c r="BT318" s="8"/>
      <c r="BU318" s="7"/>
      <c r="BV318" s="247"/>
      <c r="BW318" s="7"/>
      <c r="BX318" s="8"/>
      <c r="BY318" s="7"/>
      <c r="BZ318" s="8"/>
      <c r="CA318" s="7"/>
      <c r="CB318" s="8"/>
      <c r="CC318" s="7"/>
      <c r="CD318" s="8"/>
      <c r="CE318" s="7"/>
      <c r="CF318" s="8"/>
      <c r="CH318" s="41"/>
      <c r="CI318" s="41">
        <f t="shared" si="32"/>
        <v>0</v>
      </c>
      <c r="CJ318">
        <f t="shared" si="31"/>
        <v>0</v>
      </c>
    </row>
    <row r="319" spans="1:90" x14ac:dyDescent="0.25">
      <c r="A319">
        <v>240</v>
      </c>
      <c r="B319" s="6"/>
      <c r="C319" s="10"/>
      <c r="D319" s="32"/>
      <c r="E319" s="10"/>
      <c r="F319" s="32"/>
      <c r="G319" s="10"/>
      <c r="H319" s="32"/>
      <c r="I319" s="10"/>
      <c r="J319" s="32"/>
      <c r="K319" s="10"/>
      <c r="L319" s="32"/>
      <c r="M319" s="10"/>
      <c r="N319" s="32"/>
      <c r="O319" s="10"/>
      <c r="P319" s="32"/>
      <c r="Q319" s="10"/>
      <c r="R319" s="32"/>
      <c r="S319" s="10"/>
      <c r="T319" s="32"/>
      <c r="U319" s="10"/>
      <c r="V319" s="32"/>
      <c r="W319" s="10"/>
      <c r="X319" s="32"/>
      <c r="Y319" s="10"/>
      <c r="Z319" s="32"/>
      <c r="AA319" s="10"/>
      <c r="AB319" s="32"/>
      <c r="AC319" s="10"/>
      <c r="AD319" s="32"/>
      <c r="AE319" s="10"/>
      <c r="AF319" s="32"/>
      <c r="AG319" s="10"/>
      <c r="AH319" s="32"/>
      <c r="AI319" s="10"/>
      <c r="AJ319" s="32"/>
      <c r="AK319" s="10"/>
      <c r="AL319" s="32"/>
      <c r="AM319" s="10"/>
      <c r="AN319" s="32"/>
      <c r="AO319" s="10"/>
      <c r="AP319" s="32"/>
      <c r="AQ319" s="10"/>
      <c r="AR319" s="32"/>
      <c r="AS319" s="10"/>
      <c r="AT319" s="32"/>
      <c r="AU319" s="10"/>
      <c r="AV319" s="242"/>
      <c r="AW319" s="10"/>
      <c r="AX319" s="32"/>
      <c r="AY319" s="10"/>
      <c r="AZ319" s="242"/>
      <c r="BA319" s="10"/>
      <c r="BB319" s="242"/>
      <c r="BC319" s="7"/>
      <c r="BD319" s="247"/>
      <c r="BE319" s="10"/>
      <c r="BF319" s="242"/>
      <c r="BG319" s="7"/>
      <c r="BH319" s="247"/>
      <c r="BI319" s="10"/>
      <c r="BJ319" s="242"/>
      <c r="BK319" s="7"/>
      <c r="BL319" s="247"/>
      <c r="BM319" s="7"/>
      <c r="BN319" s="247"/>
      <c r="BO319" s="7"/>
      <c r="BP319" s="8"/>
      <c r="BQ319" s="7"/>
      <c r="BR319" s="247"/>
      <c r="BS319" s="7"/>
      <c r="BT319" s="8"/>
      <c r="BU319" s="7"/>
      <c r="BV319" s="247"/>
      <c r="BW319" s="7"/>
      <c r="BX319" s="8"/>
      <c r="BY319" s="7"/>
      <c r="BZ319" s="8"/>
      <c r="CA319" s="7"/>
      <c r="CB319" s="8"/>
      <c r="CC319" s="7"/>
      <c r="CD319" s="8"/>
      <c r="CE319" s="7"/>
      <c r="CF319" s="8"/>
      <c r="CH319" s="41"/>
      <c r="CI319" s="41">
        <f t="shared" si="32"/>
        <v>0</v>
      </c>
      <c r="CJ319">
        <f t="shared" si="31"/>
        <v>0</v>
      </c>
    </row>
    <row r="320" spans="1:90" x14ac:dyDescent="0.25">
      <c r="A320">
        <v>241</v>
      </c>
      <c r="B320" s="6"/>
      <c r="C320" s="10"/>
      <c r="D320" s="32"/>
      <c r="E320" s="10"/>
      <c r="F320" s="32"/>
      <c r="G320" s="10"/>
      <c r="H320" s="32"/>
      <c r="I320" s="10"/>
      <c r="J320" s="32"/>
      <c r="K320" s="10"/>
      <c r="L320" s="32"/>
      <c r="M320" s="10"/>
      <c r="N320" s="32"/>
      <c r="O320" s="10"/>
      <c r="P320" s="32"/>
      <c r="Q320" s="10"/>
      <c r="R320" s="32"/>
      <c r="S320" s="10"/>
      <c r="T320" s="32"/>
      <c r="U320" s="10"/>
      <c r="V320" s="32"/>
      <c r="W320" s="10"/>
      <c r="X320" s="32"/>
      <c r="Y320" s="10"/>
      <c r="Z320" s="32"/>
      <c r="AA320" s="10"/>
      <c r="AB320" s="32"/>
      <c r="AC320" s="10"/>
      <c r="AD320" s="32"/>
      <c r="AE320" s="10"/>
      <c r="AF320" s="32"/>
      <c r="AG320" s="10"/>
      <c r="AH320" s="32"/>
      <c r="AI320" s="10"/>
      <c r="AJ320" s="32"/>
      <c r="AK320" s="10"/>
      <c r="AL320" s="32"/>
      <c r="AM320" s="10"/>
      <c r="AN320" s="32"/>
      <c r="AO320" s="10"/>
      <c r="AP320" s="32"/>
      <c r="AQ320" s="10"/>
      <c r="AR320" s="32"/>
      <c r="AS320" s="10"/>
      <c r="AT320" s="32"/>
      <c r="AU320" s="10"/>
      <c r="AV320" s="242"/>
      <c r="AW320" s="10"/>
      <c r="AX320" s="32"/>
      <c r="AY320" s="10"/>
      <c r="AZ320" s="242"/>
      <c r="BA320" s="10"/>
      <c r="BB320" s="242"/>
      <c r="BC320" s="7"/>
      <c r="BD320" s="247"/>
      <c r="BE320" s="10"/>
      <c r="BF320" s="242"/>
      <c r="BG320" s="7"/>
      <c r="BH320" s="247"/>
      <c r="BI320" s="10"/>
      <c r="BJ320" s="242"/>
      <c r="BK320" s="7"/>
      <c r="BL320" s="247"/>
      <c r="BM320" s="7"/>
      <c r="BN320" s="247"/>
      <c r="BO320" s="7"/>
      <c r="BP320" s="8"/>
      <c r="BQ320" s="7"/>
      <c r="BR320" s="247"/>
      <c r="BS320" s="7"/>
      <c r="BT320" s="8"/>
      <c r="BU320" s="7"/>
      <c r="BV320" s="247"/>
      <c r="BW320" s="7"/>
      <c r="BX320" s="8"/>
      <c r="BY320" s="7"/>
      <c r="BZ320" s="8"/>
      <c r="CA320" s="7"/>
      <c r="CB320" s="8"/>
      <c r="CC320" s="7"/>
      <c r="CD320" s="8"/>
      <c r="CE320" s="7"/>
      <c r="CF320" s="8"/>
      <c r="CH320" s="41"/>
      <c r="CI320" s="41">
        <f t="shared" si="32"/>
        <v>0</v>
      </c>
      <c r="CJ320">
        <f t="shared" si="31"/>
        <v>0</v>
      </c>
    </row>
    <row r="321" spans="1:90" x14ac:dyDescent="0.25">
      <c r="A321">
        <v>242</v>
      </c>
      <c r="B321" s="6"/>
      <c r="C321" s="10"/>
      <c r="D321" s="32"/>
      <c r="E321" s="10"/>
      <c r="F321" s="32"/>
      <c r="G321" s="10"/>
      <c r="H321" s="32"/>
      <c r="I321" s="10"/>
      <c r="J321" s="32"/>
      <c r="K321" s="10"/>
      <c r="L321" s="32"/>
      <c r="M321" s="10"/>
      <c r="N321" s="32"/>
      <c r="O321" s="10"/>
      <c r="P321" s="32"/>
      <c r="Q321" s="10"/>
      <c r="R321" s="32"/>
      <c r="S321" s="10"/>
      <c r="T321" s="32"/>
      <c r="U321" s="10"/>
      <c r="V321" s="32"/>
      <c r="W321" s="10"/>
      <c r="X321" s="32"/>
      <c r="Y321" s="10"/>
      <c r="Z321" s="32"/>
      <c r="AA321" s="10"/>
      <c r="AB321" s="32"/>
      <c r="AC321" s="10"/>
      <c r="AD321" s="32"/>
      <c r="AE321" s="10"/>
      <c r="AF321" s="32"/>
      <c r="AG321" s="10"/>
      <c r="AH321" s="32"/>
      <c r="AI321" s="10"/>
      <c r="AJ321" s="32"/>
      <c r="AK321" s="10"/>
      <c r="AL321" s="32"/>
      <c r="AM321" s="10"/>
      <c r="AN321" s="32"/>
      <c r="AO321" s="10"/>
      <c r="AP321" s="32"/>
      <c r="AQ321" s="10"/>
      <c r="AR321" s="32"/>
      <c r="AS321" s="10"/>
      <c r="AT321" s="32"/>
      <c r="AU321" s="10"/>
      <c r="AV321" s="242"/>
      <c r="AW321" s="10"/>
      <c r="AX321" s="32"/>
      <c r="AY321" s="10"/>
      <c r="AZ321" s="242"/>
      <c r="BA321" s="10"/>
      <c r="BB321" s="242"/>
      <c r="BC321" s="7"/>
      <c r="BD321" s="247"/>
      <c r="BE321" s="10"/>
      <c r="BF321" s="242"/>
      <c r="BG321" s="7"/>
      <c r="BH321" s="247"/>
      <c r="BI321" s="10"/>
      <c r="BJ321" s="242"/>
      <c r="BK321" s="7"/>
      <c r="BL321" s="247"/>
      <c r="BM321" s="7"/>
      <c r="BN321" s="247"/>
      <c r="BO321" s="7"/>
      <c r="BP321" s="8"/>
      <c r="BQ321" s="7"/>
      <c r="BR321" s="247"/>
      <c r="BS321" s="7"/>
      <c r="BT321" s="8"/>
      <c r="BU321" s="7"/>
      <c r="BV321" s="247"/>
      <c r="BW321" s="7"/>
      <c r="BX321" s="8"/>
      <c r="BY321" s="7"/>
      <c r="BZ321" s="8"/>
      <c r="CA321" s="7"/>
      <c r="CB321" s="8"/>
      <c r="CC321" s="7"/>
      <c r="CD321" s="8"/>
      <c r="CE321" s="7"/>
      <c r="CF321" s="8"/>
      <c r="CH321" s="41"/>
      <c r="CI321" s="41">
        <f t="shared" si="32"/>
        <v>0</v>
      </c>
      <c r="CJ321">
        <f t="shared" si="31"/>
        <v>0</v>
      </c>
    </row>
    <row r="322" spans="1:90" x14ac:dyDescent="0.25">
      <c r="A322">
        <v>243</v>
      </c>
      <c r="B322" s="6"/>
      <c r="C322" s="10"/>
      <c r="D322" s="32"/>
      <c r="E322" s="10"/>
      <c r="F322" s="32"/>
      <c r="G322" s="10"/>
      <c r="H322" s="32"/>
      <c r="I322" s="10"/>
      <c r="J322" s="32"/>
      <c r="K322" s="94"/>
      <c r="L322" s="32"/>
      <c r="M322" s="10"/>
      <c r="N322" s="32"/>
      <c r="O322" s="10"/>
      <c r="P322" s="32"/>
      <c r="Q322" s="10"/>
      <c r="R322" s="32"/>
      <c r="S322" s="10"/>
      <c r="T322" s="32"/>
      <c r="U322" s="10"/>
      <c r="V322" s="32"/>
      <c r="W322" s="10"/>
      <c r="X322" s="32"/>
      <c r="Y322" s="10"/>
      <c r="Z322" s="32"/>
      <c r="AA322" s="10"/>
      <c r="AB322" s="32"/>
      <c r="AC322" s="10"/>
      <c r="AD322" s="32"/>
      <c r="AE322" s="10"/>
      <c r="AF322" s="32"/>
      <c r="AG322" s="10"/>
      <c r="AH322" s="32"/>
      <c r="AI322" s="10"/>
      <c r="AJ322" s="32"/>
      <c r="AK322" s="10"/>
      <c r="AL322" s="32"/>
      <c r="AM322" s="10"/>
      <c r="AN322" s="32"/>
      <c r="AO322" s="10"/>
      <c r="AP322" s="32"/>
      <c r="AQ322" s="10"/>
      <c r="AR322" s="32"/>
      <c r="AS322" s="10"/>
      <c r="AT322" s="32"/>
      <c r="AU322" s="10"/>
      <c r="AV322" s="242"/>
      <c r="AW322" s="10"/>
      <c r="AX322" s="32"/>
      <c r="AY322" s="10"/>
      <c r="AZ322" s="242"/>
      <c r="BA322" s="10"/>
      <c r="BB322" s="242"/>
      <c r="BC322" s="7"/>
      <c r="BD322" s="247"/>
      <c r="BE322" s="10"/>
      <c r="BF322" s="242"/>
      <c r="BG322" s="7"/>
      <c r="BH322" s="247"/>
      <c r="BI322" s="10"/>
      <c r="BJ322" s="242"/>
      <c r="BK322" s="7"/>
      <c r="BL322" s="247"/>
      <c r="BM322" s="7"/>
      <c r="BN322" s="247"/>
      <c r="BO322" s="7"/>
      <c r="BP322" s="8"/>
      <c r="BQ322" s="7"/>
      <c r="BR322" s="247"/>
      <c r="BS322" s="7"/>
      <c r="BT322" s="8"/>
      <c r="BU322" s="7"/>
      <c r="BV322" s="247"/>
      <c r="BW322" s="7"/>
      <c r="BX322" s="8"/>
      <c r="BY322" s="7"/>
      <c r="BZ322" s="8"/>
      <c r="CA322" s="7"/>
      <c r="CB322" s="8"/>
      <c r="CC322" s="7"/>
      <c r="CD322" s="8"/>
      <c r="CE322" s="7"/>
      <c r="CF322" s="8"/>
      <c r="CH322" s="41"/>
      <c r="CI322" s="41">
        <f t="shared" si="32"/>
        <v>0</v>
      </c>
      <c r="CJ322">
        <f t="shared" si="31"/>
        <v>0</v>
      </c>
      <c r="CL322" s="39"/>
    </row>
    <row r="323" spans="1:90" x14ac:dyDescent="0.25">
      <c r="A323">
        <v>244</v>
      </c>
      <c r="B323" s="6"/>
      <c r="C323" s="10"/>
      <c r="D323" s="32"/>
      <c r="E323" s="10"/>
      <c r="F323" s="32"/>
      <c r="G323" s="10"/>
      <c r="H323" s="32"/>
      <c r="I323" s="10"/>
      <c r="J323" s="32"/>
      <c r="K323" s="94"/>
      <c r="L323" s="32"/>
      <c r="M323" s="10"/>
      <c r="N323" s="32"/>
      <c r="O323" s="10"/>
      <c r="P323" s="32"/>
      <c r="Q323" s="10"/>
      <c r="R323" s="32"/>
      <c r="S323" s="10"/>
      <c r="T323" s="32"/>
      <c r="U323" s="10"/>
      <c r="V323" s="32"/>
      <c r="W323" s="10"/>
      <c r="X323" s="32"/>
      <c r="Y323" s="10"/>
      <c r="Z323" s="32"/>
      <c r="AA323" s="10"/>
      <c r="AB323" s="32"/>
      <c r="AC323" s="10"/>
      <c r="AD323" s="32"/>
      <c r="AE323" s="10"/>
      <c r="AF323" s="32"/>
      <c r="AG323" s="10"/>
      <c r="AH323" s="32"/>
      <c r="AI323" s="10"/>
      <c r="AJ323" s="32"/>
      <c r="AK323" s="10"/>
      <c r="AL323" s="32"/>
      <c r="AM323" s="10"/>
      <c r="AN323" s="32"/>
      <c r="AO323" s="10"/>
      <c r="AP323" s="32"/>
      <c r="AQ323" s="10"/>
      <c r="AR323" s="32"/>
      <c r="AS323" s="10"/>
      <c r="AT323" s="32"/>
      <c r="AU323" s="10"/>
      <c r="AV323" s="242"/>
      <c r="AW323" s="10"/>
      <c r="AX323" s="32"/>
      <c r="AY323" s="10"/>
      <c r="AZ323" s="242"/>
      <c r="BA323" s="10"/>
      <c r="BB323" s="242"/>
      <c r="BC323" s="7"/>
      <c r="BD323" s="247"/>
      <c r="BE323" s="10"/>
      <c r="BF323" s="242"/>
      <c r="BG323" s="7"/>
      <c r="BH323" s="247"/>
      <c r="BI323" s="10"/>
      <c r="BJ323" s="242"/>
      <c r="BK323" s="7"/>
      <c r="BL323" s="247"/>
      <c r="BM323" s="7"/>
      <c r="BN323" s="247"/>
      <c r="BO323" s="7"/>
      <c r="BP323" s="8"/>
      <c r="BQ323" s="7"/>
      <c r="BR323" s="247"/>
      <c r="BS323" s="7"/>
      <c r="BT323" s="8"/>
      <c r="BU323" s="7"/>
      <c r="BV323" s="247"/>
      <c r="BW323" s="7"/>
      <c r="BX323" s="8"/>
      <c r="BY323" s="7"/>
      <c r="BZ323" s="8"/>
      <c r="CA323" s="7"/>
      <c r="CB323" s="8"/>
      <c r="CC323" s="7"/>
      <c r="CD323" s="8"/>
      <c r="CE323" s="7"/>
      <c r="CF323" s="8"/>
      <c r="CH323" s="41"/>
      <c r="CI323" s="41">
        <f t="shared" si="32"/>
        <v>0</v>
      </c>
      <c r="CJ323">
        <f t="shared" si="31"/>
        <v>0</v>
      </c>
      <c r="CL323" s="39"/>
    </row>
    <row r="324" spans="1:90" x14ac:dyDescent="0.25">
      <c r="A324">
        <v>245</v>
      </c>
      <c r="B324" s="6"/>
      <c r="C324" s="10"/>
      <c r="D324" s="32"/>
      <c r="E324" s="10"/>
      <c r="F324" s="32"/>
      <c r="G324" s="10"/>
      <c r="H324" s="32"/>
      <c r="I324" s="10"/>
      <c r="J324" s="32"/>
      <c r="K324" s="94"/>
      <c r="L324" s="32"/>
      <c r="M324" s="10"/>
      <c r="N324" s="32"/>
      <c r="O324" s="10"/>
      <c r="P324" s="32"/>
      <c r="Q324" s="10"/>
      <c r="R324" s="32"/>
      <c r="S324" s="10"/>
      <c r="T324" s="32"/>
      <c r="U324" s="10"/>
      <c r="V324" s="32"/>
      <c r="W324" s="10"/>
      <c r="X324" s="32"/>
      <c r="Y324" s="10"/>
      <c r="Z324" s="32"/>
      <c r="AA324" s="10"/>
      <c r="AB324" s="32"/>
      <c r="AC324" s="10"/>
      <c r="AD324" s="32"/>
      <c r="AE324" s="10"/>
      <c r="AF324" s="32"/>
      <c r="AG324" s="10"/>
      <c r="AH324" s="32"/>
      <c r="AI324" s="10"/>
      <c r="AJ324" s="32"/>
      <c r="AK324" s="10"/>
      <c r="AL324" s="32"/>
      <c r="AM324" s="10"/>
      <c r="AN324" s="32"/>
      <c r="AO324" s="10"/>
      <c r="AP324" s="32"/>
      <c r="AQ324" s="10"/>
      <c r="AR324" s="32"/>
      <c r="AS324" s="10"/>
      <c r="AT324" s="32"/>
      <c r="AU324" s="10"/>
      <c r="AV324" s="242"/>
      <c r="AW324" s="10"/>
      <c r="AX324" s="32"/>
      <c r="AY324" s="10"/>
      <c r="AZ324" s="242"/>
      <c r="BA324" s="10"/>
      <c r="BB324" s="242"/>
      <c r="BC324" s="7"/>
      <c r="BD324" s="247"/>
      <c r="BE324" s="10"/>
      <c r="BF324" s="242"/>
      <c r="BG324" s="7"/>
      <c r="BH324" s="247"/>
      <c r="BI324" s="10"/>
      <c r="BJ324" s="242"/>
      <c r="BK324" s="7"/>
      <c r="BL324" s="247"/>
      <c r="BM324" s="7"/>
      <c r="BN324" s="247"/>
      <c r="BO324" s="7"/>
      <c r="BP324" s="8"/>
      <c r="BQ324" s="7"/>
      <c r="BR324" s="247"/>
      <c r="BS324" s="7"/>
      <c r="BT324" s="8"/>
      <c r="BU324" s="7"/>
      <c r="BV324" s="247"/>
      <c r="BW324" s="7"/>
      <c r="BX324" s="8"/>
      <c r="BY324" s="7"/>
      <c r="BZ324" s="8"/>
      <c r="CA324" s="7"/>
      <c r="CB324" s="8"/>
      <c r="CC324" s="7"/>
      <c r="CD324" s="8"/>
      <c r="CE324" s="7"/>
      <c r="CF324" s="8"/>
      <c r="CH324" s="41"/>
      <c r="CI324" s="41">
        <f t="shared" si="32"/>
        <v>0</v>
      </c>
      <c r="CJ324">
        <f t="shared" si="31"/>
        <v>0</v>
      </c>
      <c r="CL324" s="39"/>
    </row>
    <row r="325" spans="1:90" x14ac:dyDescent="0.25">
      <c r="A325">
        <v>246</v>
      </c>
      <c r="B325" s="162"/>
      <c r="C325" s="10"/>
      <c r="D325" s="32"/>
      <c r="E325" s="10"/>
      <c r="F325" s="32"/>
      <c r="G325" s="10"/>
      <c r="H325" s="32"/>
      <c r="I325" s="10"/>
      <c r="J325" s="32"/>
      <c r="K325" s="94"/>
      <c r="L325" s="32"/>
      <c r="M325" s="10"/>
      <c r="N325" s="32"/>
      <c r="O325" s="10"/>
      <c r="P325" s="32"/>
      <c r="Q325" s="10"/>
      <c r="R325" s="32"/>
      <c r="S325" s="10"/>
      <c r="T325" s="32"/>
      <c r="U325" s="10"/>
      <c r="V325" s="32"/>
      <c r="W325" s="10"/>
      <c r="X325" s="32"/>
      <c r="Y325" s="10"/>
      <c r="Z325" s="32"/>
      <c r="AA325" s="10"/>
      <c r="AB325" s="32"/>
      <c r="AC325" s="10"/>
      <c r="AD325" s="32"/>
      <c r="AE325" s="10"/>
      <c r="AF325" s="32"/>
      <c r="AG325" s="10"/>
      <c r="AH325" s="32"/>
      <c r="AI325" s="10"/>
      <c r="AJ325" s="32"/>
      <c r="AK325" s="10"/>
      <c r="AL325" s="32"/>
      <c r="AM325" s="10"/>
      <c r="AN325" s="32"/>
      <c r="AO325" s="10"/>
      <c r="AP325" s="32"/>
      <c r="AQ325" s="10"/>
      <c r="AR325" s="32"/>
      <c r="AS325" s="10"/>
      <c r="AT325" s="32"/>
      <c r="AU325" s="10"/>
      <c r="AV325" s="242"/>
      <c r="AW325" s="10"/>
      <c r="AX325" s="32"/>
      <c r="AY325" s="10"/>
      <c r="AZ325" s="242"/>
      <c r="BA325" s="10"/>
      <c r="BB325" s="242"/>
      <c r="BC325" s="7"/>
      <c r="BD325" s="247"/>
      <c r="BE325" s="10"/>
      <c r="BF325" s="242"/>
      <c r="BG325" s="7"/>
      <c r="BH325" s="247"/>
      <c r="BI325" s="10"/>
      <c r="BJ325" s="242"/>
      <c r="BK325" s="7"/>
      <c r="BL325" s="247"/>
      <c r="BM325" s="7"/>
      <c r="BN325" s="247"/>
      <c r="BO325" s="7"/>
      <c r="BP325" s="8"/>
      <c r="BQ325" s="7"/>
      <c r="BR325" s="247"/>
      <c r="BS325" s="7"/>
      <c r="BT325" s="8"/>
      <c r="BU325" s="7"/>
      <c r="BV325" s="247"/>
      <c r="BW325" s="7"/>
      <c r="BX325" s="8"/>
      <c r="BY325" s="7"/>
      <c r="BZ325" s="8"/>
      <c r="CA325" s="7"/>
      <c r="CB325" s="8"/>
      <c r="CC325" s="7"/>
      <c r="CD325" s="8"/>
      <c r="CE325" s="7"/>
      <c r="CF325" s="8"/>
      <c r="CH325" s="41"/>
      <c r="CI325" s="41">
        <f t="shared" si="32"/>
        <v>0</v>
      </c>
      <c r="CJ325">
        <f t="shared" si="31"/>
        <v>0</v>
      </c>
      <c r="CL325" s="39"/>
    </row>
    <row r="326" spans="1:90" x14ac:dyDescent="0.25">
      <c r="A326">
        <v>247</v>
      </c>
      <c r="B326" s="6"/>
      <c r="C326" s="10"/>
      <c r="D326" s="32"/>
      <c r="E326" s="10"/>
      <c r="F326" s="32"/>
      <c r="G326" s="10"/>
      <c r="H326" s="32"/>
      <c r="I326" s="10"/>
      <c r="J326" s="32"/>
      <c r="K326" s="94"/>
      <c r="L326" s="32"/>
      <c r="M326" s="10"/>
      <c r="N326" s="32"/>
      <c r="O326" s="10"/>
      <c r="P326" s="32"/>
      <c r="Q326" s="10"/>
      <c r="R326" s="32"/>
      <c r="S326" s="10"/>
      <c r="T326" s="32"/>
      <c r="U326" s="10"/>
      <c r="V326" s="32"/>
      <c r="W326" s="10"/>
      <c r="X326" s="32"/>
      <c r="Y326" s="10"/>
      <c r="Z326" s="32"/>
      <c r="AA326" s="10"/>
      <c r="AB326" s="32"/>
      <c r="AC326" s="10"/>
      <c r="AD326" s="32"/>
      <c r="AE326" s="10"/>
      <c r="AF326" s="32"/>
      <c r="AG326" s="10"/>
      <c r="AH326" s="32"/>
      <c r="AI326" s="10"/>
      <c r="AJ326" s="32"/>
      <c r="AK326" s="10"/>
      <c r="AL326" s="32"/>
      <c r="AM326" s="10"/>
      <c r="AN326" s="32"/>
      <c r="AO326" s="10"/>
      <c r="AP326" s="32"/>
      <c r="AQ326" s="10"/>
      <c r="AR326" s="32"/>
      <c r="AS326" s="10"/>
      <c r="AT326" s="32"/>
      <c r="AU326" s="10"/>
      <c r="AV326" s="242"/>
      <c r="AW326" s="10"/>
      <c r="AX326" s="32"/>
      <c r="AY326" s="10"/>
      <c r="AZ326" s="242"/>
      <c r="BA326" s="10"/>
      <c r="BB326" s="242"/>
      <c r="BC326" s="7"/>
      <c r="BD326" s="247"/>
      <c r="BE326" s="10"/>
      <c r="BF326" s="242"/>
      <c r="BG326" s="7"/>
      <c r="BH326" s="247"/>
      <c r="BI326" s="10"/>
      <c r="BJ326" s="242"/>
      <c r="BK326" s="7"/>
      <c r="BL326" s="247"/>
      <c r="BM326" s="7"/>
      <c r="BN326" s="247"/>
      <c r="BO326" s="7"/>
      <c r="BP326" s="8"/>
      <c r="BQ326" s="7"/>
      <c r="BR326" s="247"/>
      <c r="BS326" s="7"/>
      <c r="BT326" s="8"/>
      <c r="BU326" s="7"/>
      <c r="BV326" s="247"/>
      <c r="BW326" s="7"/>
      <c r="BX326" s="8"/>
      <c r="BY326" s="7"/>
      <c r="BZ326" s="8"/>
      <c r="CA326" s="7"/>
      <c r="CB326" s="8"/>
      <c r="CC326" s="7"/>
      <c r="CD326" s="8"/>
      <c r="CE326" s="7"/>
      <c r="CF326" s="8"/>
      <c r="CH326" s="41"/>
      <c r="CI326" s="41">
        <f t="shared" si="32"/>
        <v>0</v>
      </c>
      <c r="CJ326">
        <f t="shared" si="31"/>
        <v>0</v>
      </c>
      <c r="CL326" s="39"/>
    </row>
    <row r="327" spans="1:90" x14ac:dyDescent="0.25">
      <c r="A327">
        <v>248</v>
      </c>
      <c r="B327" s="6"/>
      <c r="C327" s="10"/>
      <c r="D327" s="32"/>
      <c r="E327" s="10"/>
      <c r="F327" s="32"/>
      <c r="G327" s="10"/>
      <c r="H327" s="32"/>
      <c r="I327" s="10"/>
      <c r="J327" s="32"/>
      <c r="K327" s="10"/>
      <c r="L327" s="32"/>
      <c r="M327" s="10"/>
      <c r="N327" s="32"/>
      <c r="O327" s="10"/>
      <c r="P327" s="32"/>
      <c r="Q327" s="10"/>
      <c r="R327" s="32"/>
      <c r="S327" s="10"/>
      <c r="T327" s="32"/>
      <c r="U327" s="10"/>
      <c r="V327" s="32"/>
      <c r="W327" s="10"/>
      <c r="X327" s="32"/>
      <c r="Y327" s="10"/>
      <c r="Z327" s="32"/>
      <c r="AA327" s="10"/>
      <c r="AB327" s="32"/>
      <c r="AC327" s="10"/>
      <c r="AD327" s="32"/>
      <c r="AE327" s="10"/>
      <c r="AF327" s="32"/>
      <c r="AG327" s="10"/>
      <c r="AH327" s="32"/>
      <c r="AI327" s="10"/>
      <c r="AJ327" s="32"/>
      <c r="AK327" s="10"/>
      <c r="AL327" s="32"/>
      <c r="AM327" s="10"/>
      <c r="AN327" s="32"/>
      <c r="AO327" s="10"/>
      <c r="AP327" s="32"/>
      <c r="AQ327" s="10"/>
      <c r="AR327" s="32"/>
      <c r="AS327" s="10"/>
      <c r="AT327" s="32"/>
      <c r="AU327" s="10"/>
      <c r="AV327" s="242"/>
      <c r="AW327" s="10"/>
      <c r="AX327" s="32"/>
      <c r="AY327" s="10"/>
      <c r="AZ327" s="242"/>
      <c r="BA327" s="10"/>
      <c r="BB327" s="242"/>
      <c r="BC327" s="7"/>
      <c r="BD327" s="247"/>
      <c r="BE327" s="10"/>
      <c r="BF327" s="242"/>
      <c r="BG327" s="7"/>
      <c r="BH327" s="247"/>
      <c r="BI327" s="10"/>
      <c r="BJ327" s="242"/>
      <c r="BK327" s="7"/>
      <c r="BL327" s="247"/>
      <c r="BM327" s="7"/>
      <c r="BN327" s="247"/>
      <c r="BO327" s="7"/>
      <c r="BP327" s="8"/>
      <c r="BQ327" s="7"/>
      <c r="BR327" s="247"/>
      <c r="BS327" s="7"/>
      <c r="BT327" s="8"/>
      <c r="BU327" s="7"/>
      <c r="BV327" s="247"/>
      <c r="BW327" s="7"/>
      <c r="BX327" s="8"/>
      <c r="BY327" s="7"/>
      <c r="BZ327" s="8"/>
      <c r="CA327" s="7"/>
      <c r="CB327" s="8"/>
      <c r="CC327" s="7"/>
      <c r="CD327" s="8"/>
      <c r="CE327" s="7"/>
      <c r="CF327" s="8"/>
      <c r="CH327" s="41"/>
      <c r="CI327" s="41">
        <f t="shared" si="32"/>
        <v>0</v>
      </c>
      <c r="CJ327">
        <f t="shared" si="31"/>
        <v>0</v>
      </c>
    </row>
    <row r="328" spans="1:90" x14ac:dyDescent="0.25">
      <c r="A328">
        <v>249</v>
      </c>
      <c r="B328" s="6"/>
      <c r="C328" s="10"/>
      <c r="D328" s="32"/>
      <c r="E328" s="10"/>
      <c r="F328" s="32"/>
      <c r="G328" s="10"/>
      <c r="H328" s="32"/>
      <c r="I328" s="10"/>
      <c r="J328" s="32"/>
      <c r="K328" s="10"/>
      <c r="L328" s="32"/>
      <c r="M328" s="10"/>
      <c r="N328" s="32"/>
      <c r="O328" s="10"/>
      <c r="P328" s="32"/>
      <c r="Q328" s="10"/>
      <c r="R328" s="32"/>
      <c r="S328" s="10"/>
      <c r="T328" s="32"/>
      <c r="U328" s="10"/>
      <c r="V328" s="32"/>
      <c r="W328" s="10"/>
      <c r="X328" s="32"/>
      <c r="Y328" s="10"/>
      <c r="Z328" s="32"/>
      <c r="AA328" s="10"/>
      <c r="AB328" s="32"/>
      <c r="AC328" s="10"/>
      <c r="AD328" s="32"/>
      <c r="AE328" s="10"/>
      <c r="AF328" s="32"/>
      <c r="AG328" s="10"/>
      <c r="AH328" s="32"/>
      <c r="AI328" s="10"/>
      <c r="AJ328" s="32"/>
      <c r="AK328" s="10"/>
      <c r="AL328" s="32"/>
      <c r="AM328" s="10"/>
      <c r="AN328" s="32"/>
      <c r="AO328" s="10"/>
      <c r="AP328" s="32"/>
      <c r="AQ328" s="10"/>
      <c r="AR328" s="32"/>
      <c r="AS328" s="10"/>
      <c r="AT328" s="32"/>
      <c r="AU328" s="10"/>
      <c r="AV328" s="242"/>
      <c r="AW328" s="10"/>
      <c r="AX328" s="32"/>
      <c r="AY328" s="10"/>
      <c r="AZ328" s="242"/>
      <c r="BA328" s="10"/>
      <c r="BB328" s="242"/>
      <c r="BC328" s="7"/>
      <c r="BD328" s="247"/>
      <c r="BE328" s="10"/>
      <c r="BF328" s="242"/>
      <c r="BG328" s="7"/>
      <c r="BH328" s="247"/>
      <c r="BI328" s="10"/>
      <c r="BJ328" s="242"/>
      <c r="BK328" s="7"/>
      <c r="BL328" s="247"/>
      <c r="BM328" s="7"/>
      <c r="BN328" s="247"/>
      <c r="BO328" s="7"/>
      <c r="BP328" s="8"/>
      <c r="BQ328" s="7"/>
      <c r="BR328" s="247"/>
      <c r="BS328" s="7"/>
      <c r="BT328" s="8"/>
      <c r="BU328" s="7"/>
      <c r="BV328" s="247"/>
      <c r="BW328" s="7"/>
      <c r="BX328" s="8"/>
      <c r="BY328" s="7"/>
      <c r="BZ328" s="8"/>
      <c r="CA328" s="7"/>
      <c r="CB328" s="8"/>
      <c r="CC328" s="7"/>
      <c r="CD328" s="8"/>
      <c r="CE328" s="7"/>
      <c r="CF328" s="8"/>
      <c r="CH328" s="41"/>
      <c r="CI328" s="41">
        <f t="shared" si="32"/>
        <v>0</v>
      </c>
      <c r="CJ328">
        <f t="shared" si="31"/>
        <v>0</v>
      </c>
    </row>
    <row r="329" spans="1:90" x14ac:dyDescent="0.25">
      <c r="A329">
        <v>250</v>
      </c>
      <c r="B329" s="6"/>
      <c r="C329" s="10"/>
      <c r="D329" s="32"/>
      <c r="E329" s="10"/>
      <c r="F329" s="32"/>
      <c r="G329" s="10"/>
      <c r="H329" s="32"/>
      <c r="I329" s="10"/>
      <c r="J329" s="32"/>
      <c r="K329" s="10"/>
      <c r="L329" s="32"/>
      <c r="M329" s="10"/>
      <c r="N329" s="32"/>
      <c r="O329" s="10"/>
      <c r="P329" s="32"/>
      <c r="Q329" s="10"/>
      <c r="R329" s="32"/>
      <c r="S329" s="10"/>
      <c r="T329" s="32"/>
      <c r="U329" s="10"/>
      <c r="V329" s="32"/>
      <c r="W329" s="10"/>
      <c r="X329" s="32"/>
      <c r="Y329" s="10"/>
      <c r="Z329" s="32"/>
      <c r="AA329" s="10"/>
      <c r="AB329" s="32"/>
      <c r="AC329" s="10"/>
      <c r="AD329" s="32"/>
      <c r="AE329" s="10"/>
      <c r="AF329" s="32"/>
      <c r="AG329" s="10"/>
      <c r="AH329" s="32"/>
      <c r="AI329" s="10"/>
      <c r="AJ329" s="32"/>
      <c r="AK329" s="10"/>
      <c r="AL329" s="32"/>
      <c r="AM329" s="10"/>
      <c r="AN329" s="32"/>
      <c r="AO329" s="10"/>
      <c r="AP329" s="32"/>
      <c r="AQ329" s="10"/>
      <c r="AR329" s="32"/>
      <c r="AS329" s="10"/>
      <c r="AT329" s="32"/>
      <c r="AU329" s="10"/>
      <c r="AV329" s="242"/>
      <c r="AW329" s="10"/>
      <c r="AX329" s="32"/>
      <c r="AY329" s="10"/>
      <c r="AZ329" s="242"/>
      <c r="BA329" s="10"/>
      <c r="BB329" s="242"/>
      <c r="BC329" s="7"/>
      <c r="BD329" s="247"/>
      <c r="BE329" s="10"/>
      <c r="BF329" s="242"/>
      <c r="BG329" s="7"/>
      <c r="BH329" s="247"/>
      <c r="BI329" s="10"/>
      <c r="BJ329" s="242"/>
      <c r="BK329" s="7"/>
      <c r="BL329" s="247"/>
      <c r="BM329" s="7"/>
      <c r="BN329" s="247"/>
      <c r="BO329" s="7"/>
      <c r="BP329" s="8"/>
      <c r="BQ329" s="7"/>
      <c r="BR329" s="247"/>
      <c r="BS329" s="7"/>
      <c r="BT329" s="8"/>
      <c r="BU329" s="7"/>
      <c r="BV329" s="247"/>
      <c r="BW329" s="7"/>
      <c r="BX329" s="8"/>
      <c r="BY329" s="7"/>
      <c r="BZ329" s="8"/>
      <c r="CA329" s="7"/>
      <c r="CB329" s="8"/>
      <c r="CC329" s="7"/>
      <c r="CD329" s="8"/>
      <c r="CE329" s="7"/>
      <c r="CF329" s="8"/>
      <c r="CH329" s="41"/>
      <c r="CI329" s="41">
        <f t="shared" si="32"/>
        <v>0</v>
      </c>
      <c r="CJ329">
        <f t="shared" si="31"/>
        <v>0</v>
      </c>
    </row>
    <row r="330" spans="1:90" x14ac:dyDescent="0.25">
      <c r="A330">
        <v>251</v>
      </c>
      <c r="B330" s="6"/>
      <c r="C330" s="10"/>
      <c r="D330" s="32"/>
      <c r="E330" s="10"/>
      <c r="F330" s="32"/>
      <c r="G330" s="10"/>
      <c r="H330" s="32"/>
      <c r="I330" s="10"/>
      <c r="J330" s="32"/>
      <c r="K330" s="10"/>
      <c r="L330" s="32"/>
      <c r="M330" s="10"/>
      <c r="N330" s="32"/>
      <c r="O330" s="10"/>
      <c r="P330" s="32"/>
      <c r="Q330" s="10"/>
      <c r="R330" s="32"/>
      <c r="S330" s="10"/>
      <c r="T330" s="32"/>
      <c r="U330" s="10"/>
      <c r="V330" s="32"/>
      <c r="W330" s="10"/>
      <c r="X330" s="32"/>
      <c r="Y330" s="10"/>
      <c r="Z330" s="32"/>
      <c r="AA330" s="10"/>
      <c r="AB330" s="32"/>
      <c r="AC330" s="10"/>
      <c r="AD330" s="32"/>
      <c r="AE330" s="10"/>
      <c r="AF330" s="32"/>
      <c r="AG330" s="10"/>
      <c r="AH330" s="32"/>
      <c r="AI330" s="10"/>
      <c r="AJ330" s="32"/>
      <c r="AK330" s="10"/>
      <c r="AL330" s="32"/>
      <c r="AM330" s="10"/>
      <c r="AN330" s="32"/>
      <c r="AO330" s="10"/>
      <c r="AP330" s="32"/>
      <c r="AQ330" s="10"/>
      <c r="AR330" s="32"/>
      <c r="AS330" s="10"/>
      <c r="AT330" s="32"/>
      <c r="AU330" s="10"/>
      <c r="AV330" s="242"/>
      <c r="AW330" s="10"/>
      <c r="AX330" s="32"/>
      <c r="AY330" s="10"/>
      <c r="AZ330" s="242"/>
      <c r="BA330" s="10"/>
      <c r="BB330" s="242"/>
      <c r="BC330" s="7"/>
      <c r="BD330" s="247"/>
      <c r="BE330" s="10"/>
      <c r="BF330" s="242"/>
      <c r="BG330" s="7"/>
      <c r="BH330" s="247"/>
      <c r="BI330" s="10"/>
      <c r="BJ330" s="242"/>
      <c r="BK330" s="7"/>
      <c r="BL330" s="247"/>
      <c r="BM330" s="7"/>
      <c r="BN330" s="247"/>
      <c r="BO330" s="7"/>
      <c r="BP330" s="8"/>
      <c r="BQ330" s="7"/>
      <c r="BR330" s="247"/>
      <c r="BS330" s="7"/>
      <c r="BT330" s="8"/>
      <c r="BU330" s="7"/>
      <c r="BV330" s="247"/>
      <c r="BW330" s="7"/>
      <c r="BX330" s="8"/>
      <c r="BY330" s="7"/>
      <c r="BZ330" s="8"/>
      <c r="CA330" s="7"/>
      <c r="CB330" s="8"/>
      <c r="CC330" s="7"/>
      <c r="CD330" s="8"/>
      <c r="CE330" s="7"/>
      <c r="CF330" s="8"/>
      <c r="CH330" s="41"/>
      <c r="CI330" s="41">
        <f t="shared" si="32"/>
        <v>0</v>
      </c>
      <c r="CJ330">
        <f t="shared" si="31"/>
        <v>0</v>
      </c>
    </row>
    <row r="331" spans="1:90" x14ac:dyDescent="0.25">
      <c r="A331">
        <v>252</v>
      </c>
      <c r="B331" s="6"/>
      <c r="C331" s="10"/>
      <c r="D331" s="32"/>
      <c r="E331" s="10"/>
      <c r="F331" s="32"/>
      <c r="G331" s="10"/>
      <c r="H331" s="32"/>
      <c r="I331" s="10"/>
      <c r="J331" s="32"/>
      <c r="K331" s="10"/>
      <c r="L331" s="32"/>
      <c r="M331" s="10"/>
      <c r="N331" s="32"/>
      <c r="O331" s="10"/>
      <c r="P331" s="32"/>
      <c r="Q331" s="10"/>
      <c r="R331" s="32"/>
      <c r="S331" s="10"/>
      <c r="T331" s="32"/>
      <c r="U331" s="10"/>
      <c r="V331" s="32"/>
      <c r="W331" s="10"/>
      <c r="X331" s="32"/>
      <c r="Y331" s="10"/>
      <c r="Z331" s="32"/>
      <c r="AA331" s="10"/>
      <c r="AB331" s="32"/>
      <c r="AC331" s="10"/>
      <c r="AD331" s="32"/>
      <c r="AE331" s="10"/>
      <c r="AF331" s="32"/>
      <c r="AG331" s="10"/>
      <c r="AH331" s="32"/>
      <c r="AI331" s="10"/>
      <c r="AJ331" s="32"/>
      <c r="AK331" s="10"/>
      <c r="AL331" s="32"/>
      <c r="AM331" s="10"/>
      <c r="AN331" s="32"/>
      <c r="AO331" s="10"/>
      <c r="AP331" s="32"/>
      <c r="AQ331" s="10"/>
      <c r="AR331" s="32"/>
      <c r="AS331" s="10"/>
      <c r="AT331" s="32"/>
      <c r="AU331" s="10"/>
      <c r="AV331" s="242"/>
      <c r="AW331" s="10"/>
      <c r="AX331" s="32"/>
      <c r="AY331" s="10"/>
      <c r="AZ331" s="242"/>
      <c r="BA331" s="10"/>
      <c r="BB331" s="242"/>
      <c r="BC331" s="7"/>
      <c r="BD331" s="247"/>
      <c r="BE331" s="10"/>
      <c r="BF331" s="242"/>
      <c r="BG331" s="7"/>
      <c r="BH331" s="247"/>
      <c r="BI331" s="10"/>
      <c r="BJ331" s="242"/>
      <c r="BK331" s="7"/>
      <c r="BL331" s="247"/>
      <c r="BM331" s="7"/>
      <c r="BN331" s="247"/>
      <c r="BO331" s="7"/>
      <c r="BP331" s="8"/>
      <c r="BQ331" s="7"/>
      <c r="BR331" s="247"/>
      <c r="BS331" s="7"/>
      <c r="BT331" s="8"/>
      <c r="BU331" s="7"/>
      <c r="BV331" s="247"/>
      <c r="BW331" s="7"/>
      <c r="BX331" s="8"/>
      <c r="BY331" s="7"/>
      <c r="BZ331" s="8"/>
      <c r="CA331" s="7"/>
      <c r="CB331" s="8"/>
      <c r="CC331" s="7"/>
      <c r="CD331" s="8"/>
      <c r="CE331" s="7"/>
      <c r="CF331" s="8"/>
      <c r="CH331" s="41"/>
      <c r="CI331" s="41">
        <f t="shared" si="32"/>
        <v>0</v>
      </c>
      <c r="CJ331">
        <f t="shared" si="31"/>
        <v>0</v>
      </c>
    </row>
    <row r="332" spans="1:90" x14ac:dyDescent="0.25">
      <c r="A332">
        <v>253</v>
      </c>
      <c r="B332" s="6"/>
      <c r="C332" s="10"/>
      <c r="D332" s="32"/>
      <c r="E332" s="10"/>
      <c r="F332" s="32"/>
      <c r="G332" s="10"/>
      <c r="H332" s="32"/>
      <c r="I332" s="10"/>
      <c r="J332" s="32"/>
      <c r="K332" s="10"/>
      <c r="L332" s="32"/>
      <c r="M332" s="10"/>
      <c r="N332" s="32"/>
      <c r="O332" s="10"/>
      <c r="P332" s="32"/>
      <c r="Q332" s="10"/>
      <c r="R332" s="32"/>
      <c r="S332" s="10"/>
      <c r="T332" s="32"/>
      <c r="U332" s="10"/>
      <c r="V332" s="32"/>
      <c r="W332" s="10"/>
      <c r="X332" s="32"/>
      <c r="Y332" s="10"/>
      <c r="Z332" s="32"/>
      <c r="AA332" s="10"/>
      <c r="AB332" s="32"/>
      <c r="AC332" s="10"/>
      <c r="AD332" s="32"/>
      <c r="AE332" s="10"/>
      <c r="AF332" s="32"/>
      <c r="AG332" s="10"/>
      <c r="AH332" s="32"/>
      <c r="AI332" s="10"/>
      <c r="AJ332" s="32"/>
      <c r="AK332" s="10"/>
      <c r="AL332" s="32"/>
      <c r="AM332" s="10"/>
      <c r="AN332" s="32"/>
      <c r="AO332" s="10"/>
      <c r="AP332" s="32"/>
      <c r="AQ332" s="10"/>
      <c r="AR332" s="32"/>
      <c r="AS332" s="10"/>
      <c r="AT332" s="32"/>
      <c r="AU332" s="10"/>
      <c r="AV332" s="242"/>
      <c r="AW332" s="10"/>
      <c r="AX332" s="32"/>
      <c r="AY332" s="10"/>
      <c r="AZ332" s="242"/>
      <c r="BA332" s="10"/>
      <c r="BB332" s="242"/>
      <c r="BC332" s="7"/>
      <c r="BD332" s="247"/>
      <c r="BE332" s="10"/>
      <c r="BF332" s="242"/>
      <c r="BG332" s="7"/>
      <c r="BH332" s="247"/>
      <c r="BI332" s="10"/>
      <c r="BJ332" s="242"/>
      <c r="BK332" s="7"/>
      <c r="BL332" s="247"/>
      <c r="BM332" s="7"/>
      <c r="BN332" s="247"/>
      <c r="BO332" s="7"/>
      <c r="BP332" s="8"/>
      <c r="BQ332" s="7"/>
      <c r="BR332" s="247"/>
      <c r="BS332" s="7"/>
      <c r="BT332" s="8"/>
      <c r="BU332" s="7"/>
      <c r="BV332" s="247"/>
      <c r="BW332" s="7"/>
      <c r="BX332" s="8"/>
      <c r="BY332" s="7"/>
      <c r="BZ332" s="8"/>
      <c r="CA332" s="7"/>
      <c r="CB332" s="8"/>
      <c r="CC332" s="7"/>
      <c r="CD332" s="8"/>
      <c r="CE332" s="7"/>
      <c r="CF332" s="8"/>
      <c r="CH332" s="41"/>
      <c r="CI332" s="41">
        <f t="shared" si="32"/>
        <v>0</v>
      </c>
      <c r="CJ332">
        <f t="shared" si="31"/>
        <v>0</v>
      </c>
    </row>
    <row r="333" spans="1:90" x14ac:dyDescent="0.25">
      <c r="A333">
        <v>254</v>
      </c>
      <c r="B333" s="6"/>
      <c r="C333" s="10"/>
      <c r="D333" s="32"/>
      <c r="E333" s="10"/>
      <c r="F333" s="32"/>
      <c r="G333" s="10"/>
      <c r="H333" s="32"/>
      <c r="I333" s="10"/>
      <c r="J333" s="32"/>
      <c r="K333" s="94"/>
      <c r="L333" s="32"/>
      <c r="M333" s="10"/>
      <c r="N333" s="32"/>
      <c r="O333" s="10"/>
      <c r="P333" s="32"/>
      <c r="Q333" s="10"/>
      <c r="R333" s="32"/>
      <c r="S333" s="10"/>
      <c r="T333" s="32"/>
      <c r="U333" s="10"/>
      <c r="V333" s="32"/>
      <c r="W333" s="10"/>
      <c r="X333" s="32"/>
      <c r="Y333" s="10"/>
      <c r="Z333" s="32"/>
      <c r="AA333" s="10"/>
      <c r="AB333" s="32"/>
      <c r="AC333" s="10"/>
      <c r="AD333" s="32"/>
      <c r="AE333" s="10"/>
      <c r="AF333" s="32"/>
      <c r="AG333" s="10"/>
      <c r="AH333" s="32"/>
      <c r="AI333" s="10"/>
      <c r="AJ333" s="32"/>
      <c r="AK333" s="10"/>
      <c r="AL333" s="32"/>
      <c r="AM333" s="10"/>
      <c r="AN333" s="32"/>
      <c r="AO333" s="10"/>
      <c r="AP333" s="32"/>
      <c r="AQ333" s="10"/>
      <c r="AR333" s="32"/>
      <c r="AS333" s="10"/>
      <c r="AT333" s="32"/>
      <c r="AU333" s="10"/>
      <c r="AV333" s="242"/>
      <c r="AW333" s="10"/>
      <c r="AX333" s="32"/>
      <c r="AY333" s="10"/>
      <c r="AZ333" s="242"/>
      <c r="BA333" s="10"/>
      <c r="BB333" s="242"/>
      <c r="BC333" s="7"/>
      <c r="BD333" s="247"/>
      <c r="BE333" s="10"/>
      <c r="BF333" s="242"/>
      <c r="BG333" s="7"/>
      <c r="BH333" s="247"/>
      <c r="BI333" s="10"/>
      <c r="BJ333" s="242"/>
      <c r="BK333" s="7"/>
      <c r="BL333" s="247"/>
      <c r="BM333" s="7"/>
      <c r="BN333" s="247"/>
      <c r="BO333" s="7"/>
      <c r="BP333" s="8"/>
      <c r="BQ333" s="7"/>
      <c r="BR333" s="247"/>
      <c r="BS333" s="7"/>
      <c r="BT333" s="8"/>
      <c r="BU333" s="7"/>
      <c r="BV333" s="247"/>
      <c r="BW333" s="7"/>
      <c r="BX333" s="8"/>
      <c r="BY333" s="7"/>
      <c r="BZ333" s="8"/>
      <c r="CA333" s="7"/>
      <c r="CB333" s="8"/>
      <c r="CC333" s="7"/>
      <c r="CD333" s="8"/>
      <c r="CE333" s="7"/>
      <c r="CF333" s="8"/>
      <c r="CH333" s="41"/>
      <c r="CI333" s="41">
        <f t="shared" si="32"/>
        <v>0</v>
      </c>
      <c r="CJ333">
        <f t="shared" si="31"/>
        <v>0</v>
      </c>
      <c r="CL333" s="39"/>
    </row>
    <row r="334" spans="1:90" x14ac:dyDescent="0.25">
      <c r="A334">
        <v>255</v>
      </c>
      <c r="B334" s="6"/>
      <c r="C334" s="10"/>
      <c r="D334" s="32"/>
      <c r="E334" s="10"/>
      <c r="F334" s="32"/>
      <c r="G334" s="10"/>
      <c r="H334" s="32"/>
      <c r="I334" s="10"/>
      <c r="J334" s="32"/>
      <c r="K334" s="10"/>
      <c r="L334" s="32"/>
      <c r="M334" s="10"/>
      <c r="N334" s="32"/>
      <c r="O334" s="10"/>
      <c r="P334" s="32"/>
      <c r="Q334" s="10"/>
      <c r="R334" s="32"/>
      <c r="S334" s="10"/>
      <c r="T334" s="32"/>
      <c r="U334" s="10"/>
      <c r="V334" s="32"/>
      <c r="W334" s="10"/>
      <c r="X334" s="32"/>
      <c r="Y334" s="10"/>
      <c r="Z334" s="32"/>
      <c r="AA334" s="10"/>
      <c r="AB334" s="32"/>
      <c r="AC334" s="10"/>
      <c r="AD334" s="32"/>
      <c r="AE334" s="10"/>
      <c r="AF334" s="32"/>
      <c r="AG334" s="10"/>
      <c r="AH334" s="32"/>
      <c r="AI334" s="10"/>
      <c r="AJ334" s="32"/>
      <c r="AK334" s="10"/>
      <c r="AL334" s="32"/>
      <c r="AM334" s="10"/>
      <c r="AN334" s="32"/>
      <c r="AO334" s="10"/>
      <c r="AP334" s="32"/>
      <c r="AQ334" s="10"/>
      <c r="AR334" s="32"/>
      <c r="AS334" s="10"/>
      <c r="AT334" s="32"/>
      <c r="AU334" s="10"/>
      <c r="AV334" s="242"/>
      <c r="AW334" s="10"/>
      <c r="AX334" s="32"/>
      <c r="AY334" s="10"/>
      <c r="AZ334" s="242"/>
      <c r="BA334" s="10"/>
      <c r="BB334" s="242"/>
      <c r="BC334" s="7"/>
      <c r="BD334" s="247"/>
      <c r="BE334" s="10"/>
      <c r="BF334" s="242"/>
      <c r="BG334" s="7"/>
      <c r="BH334" s="247"/>
      <c r="BI334" s="10"/>
      <c r="BJ334" s="242"/>
      <c r="BK334" s="7"/>
      <c r="BL334" s="247"/>
      <c r="BM334" s="7"/>
      <c r="BN334" s="247"/>
      <c r="BO334" s="7"/>
      <c r="BP334" s="8"/>
      <c r="BQ334" s="7"/>
      <c r="BR334" s="247"/>
      <c r="BS334" s="7"/>
      <c r="BT334" s="8"/>
      <c r="BU334" s="7"/>
      <c r="BV334" s="247"/>
      <c r="BW334" s="7"/>
      <c r="BX334" s="8"/>
      <c r="BY334" s="7"/>
      <c r="BZ334" s="8"/>
      <c r="CA334" s="7"/>
      <c r="CB334" s="8"/>
      <c r="CC334" s="7"/>
      <c r="CD334" s="8"/>
      <c r="CE334" s="7"/>
      <c r="CF334" s="8"/>
      <c r="CH334" s="41"/>
      <c r="CI334" s="41">
        <f t="shared" si="32"/>
        <v>0</v>
      </c>
      <c r="CJ334">
        <f t="shared" ref="CJ334:CJ397" si="33">COUNT(C334:CF334)/2</f>
        <v>0</v>
      </c>
    </row>
    <row r="335" spans="1:90" x14ac:dyDescent="0.25">
      <c r="A335">
        <v>256</v>
      </c>
      <c r="B335" s="6"/>
      <c r="C335" s="10"/>
      <c r="D335" s="32"/>
      <c r="E335" s="10"/>
      <c r="F335" s="32"/>
      <c r="G335" s="10"/>
      <c r="H335" s="32"/>
      <c r="I335" s="10"/>
      <c r="J335" s="32"/>
      <c r="K335" s="10"/>
      <c r="L335" s="32"/>
      <c r="M335" s="10"/>
      <c r="N335" s="32"/>
      <c r="O335" s="10"/>
      <c r="P335" s="32"/>
      <c r="Q335" s="10"/>
      <c r="R335" s="32"/>
      <c r="S335" s="10"/>
      <c r="T335" s="32"/>
      <c r="U335" s="10"/>
      <c r="V335" s="32"/>
      <c r="W335" s="10"/>
      <c r="X335" s="32"/>
      <c r="Y335" s="10"/>
      <c r="Z335" s="32"/>
      <c r="AA335" s="10"/>
      <c r="AB335" s="32"/>
      <c r="AC335" s="10"/>
      <c r="AD335" s="32"/>
      <c r="AE335" s="10"/>
      <c r="AF335" s="32"/>
      <c r="AG335" s="10"/>
      <c r="AH335" s="32"/>
      <c r="AI335" s="10"/>
      <c r="AJ335" s="32"/>
      <c r="AK335" s="10"/>
      <c r="AL335" s="32"/>
      <c r="AM335" s="10"/>
      <c r="AN335" s="32"/>
      <c r="AO335" s="10"/>
      <c r="AP335" s="32"/>
      <c r="AQ335" s="10"/>
      <c r="AR335" s="32"/>
      <c r="AS335" s="10"/>
      <c r="AT335" s="32"/>
      <c r="AU335" s="10"/>
      <c r="AV335" s="242"/>
      <c r="AW335" s="10"/>
      <c r="AX335" s="32"/>
      <c r="AY335" s="10"/>
      <c r="AZ335" s="242"/>
      <c r="BA335" s="10"/>
      <c r="BB335" s="242"/>
      <c r="BC335" s="7"/>
      <c r="BD335" s="247"/>
      <c r="BE335" s="10"/>
      <c r="BF335" s="242"/>
      <c r="BG335" s="7"/>
      <c r="BH335" s="247"/>
      <c r="BI335" s="10"/>
      <c r="BJ335" s="242"/>
      <c r="BK335" s="7"/>
      <c r="BL335" s="247"/>
      <c r="BM335" s="7"/>
      <c r="BN335" s="247"/>
      <c r="BO335" s="7"/>
      <c r="BP335" s="8"/>
      <c r="BQ335" s="7"/>
      <c r="BR335" s="247"/>
      <c r="BS335" s="7"/>
      <c r="BT335" s="8"/>
      <c r="BU335" s="7"/>
      <c r="BV335" s="247"/>
      <c r="BW335" s="7"/>
      <c r="BX335" s="8"/>
      <c r="BY335" s="7"/>
      <c r="BZ335" s="8"/>
      <c r="CA335" s="7"/>
      <c r="CB335" s="8"/>
      <c r="CC335" s="7"/>
      <c r="CD335" s="8"/>
      <c r="CE335" s="7"/>
      <c r="CF335" s="8"/>
      <c r="CH335" s="41"/>
      <c r="CI335" s="41">
        <f t="shared" si="32"/>
        <v>0</v>
      </c>
      <c r="CJ335">
        <f t="shared" si="33"/>
        <v>0</v>
      </c>
    </row>
    <row r="336" spans="1:90" x14ac:dyDescent="0.25">
      <c r="A336">
        <v>257</v>
      </c>
      <c r="B336" s="6"/>
      <c r="C336" s="10"/>
      <c r="D336" s="32"/>
      <c r="E336" s="10"/>
      <c r="F336" s="32"/>
      <c r="G336" s="10"/>
      <c r="H336" s="32"/>
      <c r="I336" s="10"/>
      <c r="J336" s="32"/>
      <c r="K336" s="10"/>
      <c r="L336" s="32"/>
      <c r="M336" s="10"/>
      <c r="N336" s="32"/>
      <c r="O336" s="10"/>
      <c r="P336" s="32"/>
      <c r="Q336" s="10"/>
      <c r="R336" s="32"/>
      <c r="S336" s="10"/>
      <c r="T336" s="32"/>
      <c r="U336" s="10"/>
      <c r="V336" s="32"/>
      <c r="W336" s="10"/>
      <c r="X336" s="32"/>
      <c r="Y336" s="10"/>
      <c r="Z336" s="32"/>
      <c r="AA336" s="10"/>
      <c r="AB336" s="32"/>
      <c r="AC336" s="10"/>
      <c r="AD336" s="32"/>
      <c r="AE336" s="10"/>
      <c r="AF336" s="32"/>
      <c r="AG336" s="10"/>
      <c r="AH336" s="32"/>
      <c r="AI336" s="10"/>
      <c r="AJ336" s="32"/>
      <c r="AK336" s="10"/>
      <c r="AL336" s="32"/>
      <c r="AM336" s="10"/>
      <c r="AN336" s="32"/>
      <c r="AO336" s="10"/>
      <c r="AP336" s="32"/>
      <c r="AQ336" s="10"/>
      <c r="AR336" s="32"/>
      <c r="AS336" s="10"/>
      <c r="AT336" s="32"/>
      <c r="AU336" s="10"/>
      <c r="AV336" s="242"/>
      <c r="AW336" s="10"/>
      <c r="AX336" s="32"/>
      <c r="AY336" s="10"/>
      <c r="AZ336" s="242"/>
      <c r="BA336" s="10"/>
      <c r="BB336" s="242"/>
      <c r="BC336" s="7"/>
      <c r="BD336" s="247"/>
      <c r="BE336" s="10"/>
      <c r="BF336" s="242"/>
      <c r="BG336" s="7"/>
      <c r="BH336" s="247"/>
      <c r="BI336" s="10"/>
      <c r="BJ336" s="242"/>
      <c r="BK336" s="7"/>
      <c r="BL336" s="247"/>
      <c r="BM336" s="7"/>
      <c r="BN336" s="247"/>
      <c r="BO336" s="7"/>
      <c r="BP336" s="8"/>
      <c r="BQ336" s="7"/>
      <c r="BR336" s="247"/>
      <c r="BS336" s="7"/>
      <c r="BT336" s="8"/>
      <c r="BU336" s="7"/>
      <c r="BV336" s="247"/>
      <c r="BW336" s="7"/>
      <c r="BX336" s="8"/>
      <c r="BY336" s="7"/>
      <c r="BZ336" s="8"/>
      <c r="CA336" s="7"/>
      <c r="CB336" s="8"/>
      <c r="CC336" s="7"/>
      <c r="CD336" s="8"/>
      <c r="CE336" s="7"/>
      <c r="CF336" s="8"/>
      <c r="CH336" s="41"/>
      <c r="CI336" s="41">
        <f t="shared" si="32"/>
        <v>0</v>
      </c>
      <c r="CJ336">
        <f t="shared" si="33"/>
        <v>0</v>
      </c>
    </row>
    <row r="337" spans="1:90" x14ac:dyDescent="0.25">
      <c r="A337">
        <v>258</v>
      </c>
      <c r="B337" s="6"/>
      <c r="C337" s="10"/>
      <c r="D337" s="32"/>
      <c r="E337" s="10"/>
      <c r="F337" s="32"/>
      <c r="G337" s="10"/>
      <c r="H337" s="32"/>
      <c r="I337" s="10"/>
      <c r="J337" s="32"/>
      <c r="K337" s="94"/>
      <c r="L337" s="32"/>
      <c r="M337" s="10"/>
      <c r="N337" s="32"/>
      <c r="O337" s="10"/>
      <c r="P337" s="32"/>
      <c r="Q337" s="10"/>
      <c r="R337" s="32"/>
      <c r="S337" s="10"/>
      <c r="T337" s="32"/>
      <c r="U337" s="10"/>
      <c r="V337" s="32"/>
      <c r="W337" s="10"/>
      <c r="X337" s="32"/>
      <c r="Y337" s="10"/>
      <c r="Z337" s="32"/>
      <c r="AA337" s="10"/>
      <c r="AB337" s="32"/>
      <c r="AC337" s="10"/>
      <c r="AD337" s="32"/>
      <c r="AE337" s="10"/>
      <c r="AF337" s="32"/>
      <c r="AG337" s="10"/>
      <c r="AH337" s="32"/>
      <c r="AI337" s="10"/>
      <c r="AJ337" s="32"/>
      <c r="AK337" s="10"/>
      <c r="AL337" s="32"/>
      <c r="AM337" s="10"/>
      <c r="AN337" s="32"/>
      <c r="AO337" s="10"/>
      <c r="AP337" s="32"/>
      <c r="AQ337" s="10"/>
      <c r="AR337" s="32"/>
      <c r="AS337" s="10"/>
      <c r="AT337" s="32"/>
      <c r="AU337" s="10"/>
      <c r="AV337" s="242"/>
      <c r="AW337" s="10"/>
      <c r="AX337" s="32"/>
      <c r="AY337" s="10"/>
      <c r="AZ337" s="242"/>
      <c r="BA337" s="10"/>
      <c r="BB337" s="242"/>
      <c r="BC337" s="7"/>
      <c r="BD337" s="247"/>
      <c r="BE337" s="10"/>
      <c r="BF337" s="242"/>
      <c r="BG337" s="7"/>
      <c r="BH337" s="247"/>
      <c r="BI337" s="10"/>
      <c r="BJ337" s="242"/>
      <c r="BK337" s="7"/>
      <c r="BL337" s="247"/>
      <c r="BM337" s="7"/>
      <c r="BN337" s="247"/>
      <c r="BO337" s="7"/>
      <c r="BP337" s="8"/>
      <c r="BQ337" s="7"/>
      <c r="BR337" s="247"/>
      <c r="BS337" s="7"/>
      <c r="BT337" s="8"/>
      <c r="BU337" s="7"/>
      <c r="BV337" s="247"/>
      <c r="BW337" s="7"/>
      <c r="BX337" s="8"/>
      <c r="BY337" s="7"/>
      <c r="BZ337" s="8"/>
      <c r="CA337" s="7"/>
      <c r="CB337" s="8"/>
      <c r="CC337" s="7"/>
      <c r="CD337" s="8"/>
      <c r="CE337" s="7"/>
      <c r="CF337" s="8"/>
      <c r="CH337" s="41"/>
      <c r="CI337" s="41">
        <f t="shared" si="32"/>
        <v>0</v>
      </c>
      <c r="CJ337">
        <f t="shared" si="33"/>
        <v>0</v>
      </c>
      <c r="CL337" s="39"/>
    </row>
    <row r="338" spans="1:90" x14ac:dyDescent="0.25">
      <c r="A338">
        <v>259</v>
      </c>
      <c r="B338" s="6"/>
      <c r="C338" s="10"/>
      <c r="D338" s="32"/>
      <c r="E338" s="10"/>
      <c r="F338" s="32"/>
      <c r="G338" s="10"/>
      <c r="H338" s="32"/>
      <c r="I338" s="10"/>
      <c r="J338" s="32"/>
      <c r="K338" s="10"/>
      <c r="L338" s="32"/>
      <c r="M338" s="10"/>
      <c r="N338" s="32"/>
      <c r="O338" s="10"/>
      <c r="P338" s="32"/>
      <c r="Q338" s="10"/>
      <c r="R338" s="32"/>
      <c r="S338" s="10"/>
      <c r="T338" s="32"/>
      <c r="U338" s="10"/>
      <c r="V338" s="32"/>
      <c r="W338" s="10"/>
      <c r="X338" s="32"/>
      <c r="Y338" s="10"/>
      <c r="Z338" s="32"/>
      <c r="AA338" s="10"/>
      <c r="AB338" s="32"/>
      <c r="AC338" s="10"/>
      <c r="AD338" s="32"/>
      <c r="AE338" s="10"/>
      <c r="AF338" s="32"/>
      <c r="AG338" s="10"/>
      <c r="AH338" s="32"/>
      <c r="AI338" s="10"/>
      <c r="AJ338" s="32"/>
      <c r="AK338" s="10"/>
      <c r="AL338" s="32"/>
      <c r="AM338" s="10"/>
      <c r="AN338" s="32"/>
      <c r="AO338" s="10"/>
      <c r="AP338" s="32"/>
      <c r="AQ338" s="10"/>
      <c r="AR338" s="32"/>
      <c r="AS338" s="10"/>
      <c r="AT338" s="32"/>
      <c r="AU338" s="10"/>
      <c r="AV338" s="242"/>
      <c r="AW338" s="10"/>
      <c r="AX338" s="32"/>
      <c r="AY338" s="10"/>
      <c r="AZ338" s="242"/>
      <c r="BA338" s="10"/>
      <c r="BB338" s="242"/>
      <c r="BC338" s="7"/>
      <c r="BD338" s="247"/>
      <c r="BE338" s="10"/>
      <c r="BF338" s="242"/>
      <c r="BG338" s="7"/>
      <c r="BH338" s="247"/>
      <c r="BI338" s="10"/>
      <c r="BJ338" s="242"/>
      <c r="BK338" s="7"/>
      <c r="BL338" s="247"/>
      <c r="BM338" s="7"/>
      <c r="BN338" s="247"/>
      <c r="BO338" s="7"/>
      <c r="BP338" s="8"/>
      <c r="BQ338" s="7"/>
      <c r="BR338" s="247"/>
      <c r="BS338" s="7"/>
      <c r="BT338" s="8"/>
      <c r="BU338" s="7"/>
      <c r="BV338" s="247"/>
      <c r="BW338" s="7"/>
      <c r="BX338" s="8"/>
      <c r="BY338" s="7"/>
      <c r="BZ338" s="8"/>
      <c r="CA338" s="7"/>
      <c r="CB338" s="8"/>
      <c r="CC338" s="7"/>
      <c r="CD338" s="8"/>
      <c r="CE338" s="7"/>
      <c r="CF338" s="8"/>
      <c r="CH338" s="41"/>
      <c r="CI338" s="41">
        <f t="shared" si="32"/>
        <v>0</v>
      </c>
      <c r="CJ338">
        <f t="shared" si="33"/>
        <v>0</v>
      </c>
    </row>
    <row r="339" spans="1:90" x14ac:dyDescent="0.25">
      <c r="A339">
        <v>260</v>
      </c>
      <c r="B339" s="6"/>
      <c r="C339" s="10"/>
      <c r="D339" s="32"/>
      <c r="E339" s="10"/>
      <c r="F339" s="32"/>
      <c r="G339" s="10"/>
      <c r="H339" s="32"/>
      <c r="I339" s="10"/>
      <c r="J339" s="32"/>
      <c r="K339" s="10"/>
      <c r="L339" s="32"/>
      <c r="M339" s="10"/>
      <c r="N339" s="32"/>
      <c r="O339" s="10"/>
      <c r="P339" s="32"/>
      <c r="Q339" s="10"/>
      <c r="R339" s="32"/>
      <c r="S339" s="10"/>
      <c r="T339" s="32"/>
      <c r="U339" s="10"/>
      <c r="V339" s="32"/>
      <c r="W339" s="10"/>
      <c r="X339" s="32"/>
      <c r="Y339" s="10"/>
      <c r="Z339" s="32"/>
      <c r="AA339" s="10"/>
      <c r="AB339" s="32"/>
      <c r="AC339" s="10"/>
      <c r="AD339" s="32"/>
      <c r="AE339" s="10"/>
      <c r="AF339" s="32"/>
      <c r="AG339" s="10"/>
      <c r="AH339" s="32"/>
      <c r="AI339" s="10"/>
      <c r="AJ339" s="32"/>
      <c r="AK339" s="10"/>
      <c r="AL339" s="32"/>
      <c r="AM339" s="10"/>
      <c r="AN339" s="32"/>
      <c r="AO339" s="10"/>
      <c r="AP339" s="32"/>
      <c r="AQ339" s="10"/>
      <c r="AR339" s="32"/>
      <c r="AS339" s="10"/>
      <c r="AT339" s="32"/>
      <c r="AU339" s="10"/>
      <c r="AV339" s="242"/>
      <c r="AW339" s="10"/>
      <c r="AX339" s="32"/>
      <c r="AY339" s="10"/>
      <c r="AZ339" s="242"/>
      <c r="BA339" s="10"/>
      <c r="BB339" s="242"/>
      <c r="BC339" s="7"/>
      <c r="BD339" s="247"/>
      <c r="BE339" s="10"/>
      <c r="BF339" s="242"/>
      <c r="BG339" s="7"/>
      <c r="BH339" s="247"/>
      <c r="BI339" s="10"/>
      <c r="BJ339" s="242"/>
      <c r="BK339" s="7"/>
      <c r="BL339" s="247"/>
      <c r="BM339" s="7"/>
      <c r="BN339" s="247"/>
      <c r="BO339" s="7"/>
      <c r="BP339" s="8"/>
      <c r="BQ339" s="7"/>
      <c r="BR339" s="247"/>
      <c r="BS339" s="7"/>
      <c r="BT339" s="8"/>
      <c r="BU339" s="7"/>
      <c r="BV339" s="247"/>
      <c r="BW339" s="7"/>
      <c r="BX339" s="8"/>
      <c r="BY339" s="7"/>
      <c r="BZ339" s="8"/>
      <c r="CA339" s="7"/>
      <c r="CB339" s="8"/>
      <c r="CC339" s="7"/>
      <c r="CD339" s="8"/>
      <c r="CE339" s="7"/>
      <c r="CF339" s="8"/>
      <c r="CH339" s="41"/>
      <c r="CI339" s="41">
        <f t="shared" si="32"/>
        <v>0</v>
      </c>
      <c r="CJ339">
        <f t="shared" si="33"/>
        <v>0</v>
      </c>
    </row>
    <row r="340" spans="1:90" x14ac:dyDescent="0.25">
      <c r="A340">
        <v>261</v>
      </c>
      <c r="B340" s="6"/>
      <c r="C340" s="10"/>
      <c r="D340" s="32"/>
      <c r="E340" s="10"/>
      <c r="F340" s="32"/>
      <c r="G340" s="10"/>
      <c r="H340" s="32"/>
      <c r="I340" s="10"/>
      <c r="J340" s="32"/>
      <c r="K340" s="10"/>
      <c r="L340" s="32"/>
      <c r="M340" s="10"/>
      <c r="N340" s="32"/>
      <c r="O340" s="10"/>
      <c r="P340" s="32"/>
      <c r="Q340" s="10"/>
      <c r="R340" s="32"/>
      <c r="S340" s="10"/>
      <c r="T340" s="32"/>
      <c r="U340" s="10"/>
      <c r="V340" s="32"/>
      <c r="W340" s="10"/>
      <c r="X340" s="32"/>
      <c r="Y340" s="10"/>
      <c r="Z340" s="32"/>
      <c r="AA340" s="10"/>
      <c r="AB340" s="32"/>
      <c r="AC340" s="10"/>
      <c r="AD340" s="32"/>
      <c r="AE340" s="7"/>
      <c r="AF340" s="8"/>
      <c r="AG340" s="10"/>
      <c r="AH340" s="32"/>
      <c r="AI340" s="10"/>
      <c r="AJ340" s="32"/>
      <c r="AK340" s="10"/>
      <c r="AL340" s="32"/>
      <c r="AM340" s="7"/>
      <c r="AN340" s="8"/>
      <c r="AO340" s="7"/>
      <c r="AP340" s="8"/>
      <c r="AQ340" s="10"/>
      <c r="AR340" s="32"/>
      <c r="AS340" s="10"/>
      <c r="AT340" s="32"/>
      <c r="AU340" s="7"/>
      <c r="AV340" s="244"/>
      <c r="AW340" s="10"/>
      <c r="AX340" s="32"/>
      <c r="AY340" s="7"/>
      <c r="AZ340" s="244"/>
      <c r="BA340" s="7"/>
      <c r="BB340" s="244"/>
      <c r="BC340" s="248"/>
      <c r="BD340" s="247"/>
      <c r="BE340" s="7"/>
      <c r="BF340" s="244"/>
      <c r="BG340" s="248"/>
      <c r="BH340" s="247"/>
      <c r="BI340" s="7"/>
      <c r="BJ340" s="244"/>
      <c r="BK340" s="248"/>
      <c r="BL340" s="247"/>
      <c r="BM340" s="248"/>
      <c r="BN340" s="247"/>
      <c r="BO340" s="7"/>
      <c r="BP340" s="8"/>
      <c r="BQ340" s="248"/>
      <c r="BR340" s="247"/>
      <c r="BS340" s="7"/>
      <c r="BT340" s="8"/>
      <c r="BU340" s="248"/>
      <c r="BV340" s="247"/>
      <c r="BW340" s="7"/>
      <c r="BX340" s="8"/>
      <c r="BY340" s="7"/>
      <c r="BZ340" s="8"/>
      <c r="CA340" s="7"/>
      <c r="CB340" s="8"/>
      <c r="CC340" s="7"/>
      <c r="CD340" s="8"/>
      <c r="CE340" s="7"/>
      <c r="CF340" s="8"/>
      <c r="CH340" s="41"/>
      <c r="CI340" s="41">
        <f t="shared" si="32"/>
        <v>0</v>
      </c>
      <c r="CJ340">
        <f t="shared" si="33"/>
        <v>0</v>
      </c>
    </row>
    <row r="341" spans="1:90" x14ac:dyDescent="0.25">
      <c r="A341">
        <v>262</v>
      </c>
      <c r="B341" s="6"/>
      <c r="C341" s="10"/>
      <c r="D341" s="32"/>
      <c r="E341" s="10"/>
      <c r="F341" s="32"/>
      <c r="G341" s="10"/>
      <c r="H341" s="32"/>
      <c r="I341" s="10"/>
      <c r="J341" s="32"/>
      <c r="K341" s="10"/>
      <c r="L341" s="32"/>
      <c r="M341" s="10"/>
      <c r="N341" s="32"/>
      <c r="O341" s="10"/>
      <c r="P341" s="32"/>
      <c r="Q341" s="10"/>
      <c r="R341" s="32"/>
      <c r="S341" s="10"/>
      <c r="T341" s="32"/>
      <c r="U341" s="10"/>
      <c r="V341" s="32"/>
      <c r="W341" s="10"/>
      <c r="X341" s="32"/>
      <c r="Y341" s="10"/>
      <c r="Z341" s="32"/>
      <c r="AA341" s="10"/>
      <c r="AB341" s="32"/>
      <c r="AC341" s="10"/>
      <c r="AD341" s="32"/>
      <c r="AE341" s="10"/>
      <c r="AF341" s="32"/>
      <c r="AG341" s="10"/>
      <c r="AH341" s="32"/>
      <c r="AI341" s="10"/>
      <c r="AJ341" s="32"/>
      <c r="AK341" s="10"/>
      <c r="AL341" s="32"/>
      <c r="AM341" s="10"/>
      <c r="AN341" s="32"/>
      <c r="AO341" s="10"/>
      <c r="AP341" s="32"/>
      <c r="AQ341" s="10"/>
      <c r="AR341" s="32"/>
      <c r="AS341" s="10"/>
      <c r="AT341" s="32"/>
      <c r="AU341" s="10"/>
      <c r="AV341" s="242"/>
      <c r="AW341" s="10"/>
      <c r="AX341" s="32"/>
      <c r="AY341" s="10"/>
      <c r="AZ341" s="242"/>
      <c r="BA341" s="10"/>
      <c r="BB341" s="242"/>
      <c r="BC341" s="7"/>
      <c r="BD341" s="247"/>
      <c r="BE341" s="10"/>
      <c r="BF341" s="242"/>
      <c r="BG341" s="7"/>
      <c r="BH341" s="247"/>
      <c r="BI341" s="10"/>
      <c r="BJ341" s="242"/>
      <c r="BK341" s="7"/>
      <c r="BL341" s="247"/>
      <c r="BM341" s="7"/>
      <c r="BN341" s="247"/>
      <c r="BO341" s="7"/>
      <c r="BP341" s="8"/>
      <c r="BQ341" s="7"/>
      <c r="BR341" s="247"/>
      <c r="BS341" s="7"/>
      <c r="BT341" s="8"/>
      <c r="BU341" s="7"/>
      <c r="BV341" s="247"/>
      <c r="BW341" s="7"/>
      <c r="BX341" s="8"/>
      <c r="BY341" s="7"/>
      <c r="BZ341" s="8"/>
      <c r="CA341" s="7"/>
      <c r="CB341" s="8"/>
      <c r="CC341" s="7"/>
      <c r="CD341" s="8"/>
      <c r="CE341" s="7"/>
      <c r="CF341" s="8"/>
      <c r="CH341" s="41"/>
      <c r="CI341" s="41">
        <f t="shared" si="32"/>
        <v>0</v>
      </c>
      <c r="CJ341">
        <f t="shared" si="33"/>
        <v>0</v>
      </c>
    </row>
    <row r="342" spans="1:90" x14ac:dyDescent="0.25">
      <c r="A342">
        <v>263</v>
      </c>
      <c r="B342" s="6"/>
      <c r="C342" s="10"/>
      <c r="D342" s="32"/>
      <c r="E342" s="10"/>
      <c r="F342" s="32"/>
      <c r="G342" s="10"/>
      <c r="H342" s="32"/>
      <c r="I342" s="10"/>
      <c r="J342" s="32"/>
      <c r="K342" s="10"/>
      <c r="L342" s="32"/>
      <c r="M342" s="10"/>
      <c r="N342" s="32"/>
      <c r="O342" s="10"/>
      <c r="P342" s="32"/>
      <c r="Q342" s="10"/>
      <c r="R342" s="32"/>
      <c r="S342" s="10"/>
      <c r="T342" s="32"/>
      <c r="U342" s="94"/>
      <c r="V342" s="32"/>
      <c r="W342" s="10"/>
      <c r="X342" s="32"/>
      <c r="Y342" s="10"/>
      <c r="Z342" s="32"/>
      <c r="AA342" s="10"/>
      <c r="AB342" s="32"/>
      <c r="AC342" s="10"/>
      <c r="AD342" s="32"/>
      <c r="AE342" s="10"/>
      <c r="AF342" s="32"/>
      <c r="AG342" s="10"/>
      <c r="AH342" s="32"/>
      <c r="AI342" s="10"/>
      <c r="AJ342" s="32"/>
      <c r="AK342" s="10"/>
      <c r="AL342" s="32"/>
      <c r="AM342" s="10"/>
      <c r="AN342" s="32"/>
      <c r="AO342" s="10"/>
      <c r="AP342" s="32"/>
      <c r="AQ342" s="10"/>
      <c r="AR342" s="32"/>
      <c r="AS342" s="10"/>
      <c r="AT342" s="32"/>
      <c r="AU342" s="10"/>
      <c r="AV342" s="242"/>
      <c r="AW342" s="10"/>
      <c r="AX342" s="32"/>
      <c r="AY342" s="10"/>
      <c r="AZ342" s="242"/>
      <c r="BA342" s="10"/>
      <c r="BB342" s="242"/>
      <c r="BC342" s="7"/>
      <c r="BD342" s="247"/>
      <c r="BE342" s="10"/>
      <c r="BF342" s="242"/>
      <c r="BG342" s="7"/>
      <c r="BH342" s="247"/>
      <c r="BI342" s="10"/>
      <c r="BJ342" s="242"/>
      <c r="BK342" s="7"/>
      <c r="BL342" s="247"/>
      <c r="BM342" s="7"/>
      <c r="BN342" s="247"/>
      <c r="BO342" s="234"/>
      <c r="BP342" s="8"/>
      <c r="BQ342" s="7"/>
      <c r="BR342" s="247"/>
      <c r="BS342" s="234"/>
      <c r="BT342" s="8"/>
      <c r="BU342" s="7"/>
      <c r="BV342" s="247"/>
      <c r="BW342" s="234"/>
      <c r="BX342" s="8"/>
      <c r="BY342" s="234"/>
      <c r="BZ342" s="8"/>
      <c r="CA342" s="234"/>
      <c r="CB342" s="8"/>
      <c r="CC342" s="234"/>
      <c r="CD342" s="8"/>
      <c r="CE342" s="234"/>
      <c r="CF342" s="8"/>
      <c r="CH342" s="41"/>
      <c r="CI342" s="41">
        <f t="shared" si="32"/>
        <v>0</v>
      </c>
      <c r="CJ342">
        <f t="shared" si="33"/>
        <v>0</v>
      </c>
    </row>
    <row r="343" spans="1:90" x14ac:dyDescent="0.25">
      <c r="A343">
        <v>264</v>
      </c>
      <c r="B343" s="6"/>
      <c r="C343" s="10"/>
      <c r="D343" s="32"/>
      <c r="E343" s="10"/>
      <c r="F343" s="32"/>
      <c r="G343" s="10"/>
      <c r="H343" s="32"/>
      <c r="I343" s="10"/>
      <c r="J343" s="32"/>
      <c r="K343" s="10"/>
      <c r="L343" s="32"/>
      <c r="M343" s="10"/>
      <c r="N343" s="32"/>
      <c r="O343" s="10"/>
      <c r="P343" s="32"/>
      <c r="Q343" s="10"/>
      <c r="R343" s="32"/>
      <c r="S343" s="10"/>
      <c r="T343" s="32"/>
      <c r="U343" s="10"/>
      <c r="V343" s="32"/>
      <c r="W343" s="10"/>
      <c r="X343" s="32"/>
      <c r="Y343" s="10"/>
      <c r="Z343" s="32"/>
      <c r="AA343" s="10"/>
      <c r="AB343" s="32"/>
      <c r="AC343" s="10"/>
      <c r="AD343" s="32"/>
      <c r="AE343" s="10"/>
      <c r="AF343" s="32"/>
      <c r="AG343" s="10"/>
      <c r="AH343" s="32"/>
      <c r="AI343" s="10"/>
      <c r="AJ343" s="32"/>
      <c r="AK343" s="10"/>
      <c r="AL343" s="32"/>
      <c r="AM343" s="10"/>
      <c r="AN343" s="32"/>
      <c r="AO343" s="10"/>
      <c r="AP343" s="32"/>
      <c r="AQ343" s="10"/>
      <c r="AR343" s="32"/>
      <c r="AS343" s="94"/>
      <c r="AT343" s="32"/>
      <c r="AU343" s="10"/>
      <c r="AV343" s="242"/>
      <c r="AW343" s="94"/>
      <c r="AX343" s="32"/>
      <c r="AY343" s="10"/>
      <c r="AZ343" s="242"/>
      <c r="BA343" s="10"/>
      <c r="BB343" s="242"/>
      <c r="BC343" s="7"/>
      <c r="BD343" s="247"/>
      <c r="BE343" s="10"/>
      <c r="BF343" s="242"/>
      <c r="BG343" s="7"/>
      <c r="BH343" s="247"/>
      <c r="BI343" s="10"/>
      <c r="BJ343" s="242"/>
      <c r="BK343" s="7"/>
      <c r="BL343" s="247"/>
      <c r="BM343" s="7"/>
      <c r="BN343" s="247"/>
      <c r="BO343" s="234"/>
      <c r="BP343" s="8"/>
      <c r="BQ343" s="7"/>
      <c r="BR343" s="247"/>
      <c r="BS343" s="234"/>
      <c r="BT343" s="8"/>
      <c r="BU343" s="7"/>
      <c r="BV343" s="247"/>
      <c r="BW343" s="234"/>
      <c r="BX343" s="8"/>
      <c r="BY343" s="234"/>
      <c r="BZ343" s="8"/>
      <c r="CA343" s="234"/>
      <c r="CB343" s="8"/>
      <c r="CC343" s="234"/>
      <c r="CD343" s="8"/>
      <c r="CE343" s="234"/>
      <c r="CF343" s="8"/>
      <c r="CH343" s="41"/>
      <c r="CI343" s="41">
        <f t="shared" ref="CI343:CI406" si="34">+AK343+AG343+AA343+Y343+U343+S343+Q343+O343+M343+I343+G343+E343+C343+AI343+K343+CE343+CL343+AC343+AE343+AM343+AS343+AU343+BC343+BS343+BQ343+BG343+BE343+BA343+AY343+AW343+AQ343+AO343+BI343+BM343+BK343+BO343+BU343+CA343+BW343+BY343+W343</f>
        <v>0</v>
      </c>
      <c r="CJ343">
        <f t="shared" si="33"/>
        <v>0</v>
      </c>
    </row>
    <row r="344" spans="1:90" x14ac:dyDescent="0.25">
      <c r="A344">
        <v>265</v>
      </c>
      <c r="B344" s="6"/>
      <c r="C344" s="10"/>
      <c r="D344" s="32"/>
      <c r="E344" s="10"/>
      <c r="F344" s="32"/>
      <c r="G344" s="10"/>
      <c r="H344" s="32"/>
      <c r="I344" s="10"/>
      <c r="J344" s="32"/>
      <c r="K344" s="10"/>
      <c r="L344" s="32"/>
      <c r="M344" s="10"/>
      <c r="N344" s="32"/>
      <c r="O344" s="10"/>
      <c r="P344" s="32"/>
      <c r="Q344" s="10"/>
      <c r="R344" s="32"/>
      <c r="S344" s="10"/>
      <c r="T344" s="32"/>
      <c r="U344" s="10"/>
      <c r="V344" s="32"/>
      <c r="W344" s="10"/>
      <c r="X344" s="32"/>
      <c r="Y344" s="10"/>
      <c r="Z344" s="32"/>
      <c r="AA344" s="10"/>
      <c r="AB344" s="32"/>
      <c r="AC344" s="10"/>
      <c r="AD344" s="32"/>
      <c r="AE344" s="10"/>
      <c r="AF344" s="32"/>
      <c r="AG344" s="10"/>
      <c r="AH344" s="32"/>
      <c r="AI344" s="10"/>
      <c r="AJ344" s="32"/>
      <c r="AK344" s="10"/>
      <c r="AL344" s="32"/>
      <c r="AM344" s="10"/>
      <c r="AN344" s="32"/>
      <c r="AO344" s="10"/>
      <c r="AP344" s="32"/>
      <c r="AQ344" s="10"/>
      <c r="AR344" s="32"/>
      <c r="AS344" s="10"/>
      <c r="AT344" s="32"/>
      <c r="AU344" s="10"/>
      <c r="AV344" s="242"/>
      <c r="AW344" s="10"/>
      <c r="AX344" s="32"/>
      <c r="AY344" s="10"/>
      <c r="AZ344" s="242"/>
      <c r="BA344" s="10"/>
      <c r="BB344" s="242"/>
      <c r="BC344" s="7"/>
      <c r="BD344" s="247"/>
      <c r="BE344" s="10"/>
      <c r="BF344" s="242"/>
      <c r="BG344" s="7"/>
      <c r="BH344" s="247"/>
      <c r="BI344" s="10"/>
      <c r="BJ344" s="242"/>
      <c r="BK344" s="7"/>
      <c r="BL344" s="247"/>
      <c r="BM344" s="7"/>
      <c r="BN344" s="247"/>
      <c r="BO344" s="234"/>
      <c r="BP344" s="8"/>
      <c r="BQ344" s="7"/>
      <c r="BR344" s="247"/>
      <c r="BS344" s="234"/>
      <c r="BT344" s="8"/>
      <c r="BU344" s="7"/>
      <c r="BV344" s="247"/>
      <c r="BW344" s="234"/>
      <c r="BX344" s="8"/>
      <c r="BY344" s="234"/>
      <c r="BZ344" s="8"/>
      <c r="CA344" s="234"/>
      <c r="CB344" s="8"/>
      <c r="CC344" s="234"/>
      <c r="CD344" s="8"/>
      <c r="CE344" s="234"/>
      <c r="CF344" s="8"/>
      <c r="CH344" s="41"/>
      <c r="CI344" s="41">
        <f t="shared" si="34"/>
        <v>0</v>
      </c>
      <c r="CJ344">
        <f t="shared" si="33"/>
        <v>0</v>
      </c>
    </row>
    <row r="345" spans="1:90" x14ac:dyDescent="0.25">
      <c r="A345">
        <v>266</v>
      </c>
      <c r="B345" s="6"/>
      <c r="C345" s="10"/>
      <c r="D345" s="32"/>
      <c r="E345" s="10"/>
      <c r="F345" s="32"/>
      <c r="G345" s="10"/>
      <c r="H345" s="32"/>
      <c r="I345" s="10"/>
      <c r="J345" s="32"/>
      <c r="K345" s="10"/>
      <c r="L345" s="32"/>
      <c r="M345" s="10"/>
      <c r="N345" s="32"/>
      <c r="O345" s="10"/>
      <c r="P345" s="32"/>
      <c r="Q345" s="10"/>
      <c r="R345" s="32"/>
      <c r="S345" s="10"/>
      <c r="T345" s="32"/>
      <c r="U345" s="10"/>
      <c r="V345" s="32"/>
      <c r="W345" s="10"/>
      <c r="X345" s="32"/>
      <c r="Y345" s="10"/>
      <c r="Z345" s="32"/>
      <c r="AA345" s="10"/>
      <c r="AB345" s="32"/>
      <c r="AC345" s="10"/>
      <c r="AD345" s="32"/>
      <c r="AE345" s="10"/>
      <c r="AF345" s="32"/>
      <c r="AG345" s="10"/>
      <c r="AH345" s="32"/>
      <c r="AI345" s="10"/>
      <c r="AJ345" s="32"/>
      <c r="AK345" s="10"/>
      <c r="AL345" s="32"/>
      <c r="AM345" s="10"/>
      <c r="AN345" s="32"/>
      <c r="AO345" s="10"/>
      <c r="AP345" s="32"/>
      <c r="AQ345" s="10"/>
      <c r="AR345" s="32"/>
      <c r="AS345" s="10"/>
      <c r="AT345" s="32"/>
      <c r="AU345" s="10"/>
      <c r="AV345" s="242"/>
      <c r="AW345" s="10"/>
      <c r="AX345" s="32"/>
      <c r="AY345" s="10"/>
      <c r="AZ345" s="242"/>
      <c r="BA345" s="10"/>
      <c r="BB345" s="242"/>
      <c r="BC345" s="7"/>
      <c r="BD345" s="247"/>
      <c r="BE345" s="10"/>
      <c r="BF345" s="242"/>
      <c r="BG345" s="7"/>
      <c r="BH345" s="247"/>
      <c r="BI345" s="10"/>
      <c r="BJ345" s="242"/>
      <c r="BK345" s="7"/>
      <c r="BL345" s="247"/>
      <c r="BM345" s="7"/>
      <c r="BN345" s="247"/>
      <c r="BO345" s="7"/>
      <c r="BP345" s="8"/>
      <c r="BQ345" s="7"/>
      <c r="BR345" s="247"/>
      <c r="BS345" s="7"/>
      <c r="BT345" s="8"/>
      <c r="BU345" s="7"/>
      <c r="BV345" s="247"/>
      <c r="BW345" s="7"/>
      <c r="BX345" s="8"/>
      <c r="BY345" s="7"/>
      <c r="BZ345" s="8"/>
      <c r="CA345" s="7"/>
      <c r="CB345" s="8"/>
      <c r="CC345" s="7"/>
      <c r="CD345" s="8"/>
      <c r="CE345" s="7"/>
      <c r="CF345" s="8"/>
      <c r="CH345" s="41"/>
      <c r="CI345" s="41">
        <f t="shared" si="34"/>
        <v>0</v>
      </c>
      <c r="CJ345">
        <f t="shared" si="33"/>
        <v>0</v>
      </c>
    </row>
    <row r="346" spans="1:90" x14ac:dyDescent="0.25">
      <c r="A346">
        <v>267</v>
      </c>
      <c r="B346" s="6"/>
      <c r="C346" s="10"/>
      <c r="D346" s="32"/>
      <c r="E346" s="10"/>
      <c r="F346" s="32"/>
      <c r="G346" s="10"/>
      <c r="H346" s="32"/>
      <c r="I346" s="10"/>
      <c r="J346" s="32"/>
      <c r="K346" s="10"/>
      <c r="L346" s="32"/>
      <c r="M346" s="10"/>
      <c r="N346" s="32"/>
      <c r="O346" s="10"/>
      <c r="P346" s="32"/>
      <c r="Q346" s="10"/>
      <c r="R346" s="32"/>
      <c r="S346" s="10"/>
      <c r="T346" s="32"/>
      <c r="U346" s="10"/>
      <c r="V346" s="32"/>
      <c r="W346" s="10"/>
      <c r="X346" s="32"/>
      <c r="Y346" s="10"/>
      <c r="Z346" s="32"/>
      <c r="AA346" s="10"/>
      <c r="AB346" s="32"/>
      <c r="AC346" s="10"/>
      <c r="AD346" s="32"/>
      <c r="AE346" s="10"/>
      <c r="AF346" s="32"/>
      <c r="AG346" s="10"/>
      <c r="AH346" s="32"/>
      <c r="AI346" s="10"/>
      <c r="AJ346" s="32"/>
      <c r="AK346" s="10"/>
      <c r="AL346" s="32"/>
      <c r="AM346" s="10"/>
      <c r="AN346" s="32"/>
      <c r="AO346" s="10"/>
      <c r="AP346" s="32"/>
      <c r="AQ346" s="10"/>
      <c r="AR346" s="32"/>
      <c r="AS346" s="10"/>
      <c r="AT346" s="32"/>
      <c r="AU346" s="10"/>
      <c r="AV346" s="242"/>
      <c r="AW346" s="10"/>
      <c r="AX346" s="32"/>
      <c r="AY346" s="10"/>
      <c r="AZ346" s="242"/>
      <c r="BA346" s="10"/>
      <c r="BB346" s="242"/>
      <c r="BC346" s="7"/>
      <c r="BD346" s="247"/>
      <c r="BE346" s="10"/>
      <c r="BF346" s="242"/>
      <c r="BG346" s="7"/>
      <c r="BH346" s="247"/>
      <c r="BI346" s="10"/>
      <c r="BJ346" s="242"/>
      <c r="BK346" s="7"/>
      <c r="BL346" s="247"/>
      <c r="BM346" s="7"/>
      <c r="BN346" s="247"/>
      <c r="BO346" s="7"/>
      <c r="BP346" s="8"/>
      <c r="BQ346" s="7"/>
      <c r="BR346" s="247"/>
      <c r="BS346" s="7"/>
      <c r="BT346" s="8"/>
      <c r="BU346" s="7"/>
      <c r="BV346" s="247"/>
      <c r="BW346" s="7"/>
      <c r="BX346" s="8"/>
      <c r="BY346" s="7"/>
      <c r="BZ346" s="8"/>
      <c r="CA346" s="7"/>
      <c r="CB346" s="8"/>
      <c r="CC346" s="7"/>
      <c r="CD346" s="8"/>
      <c r="CE346" s="7"/>
      <c r="CF346" s="8"/>
      <c r="CH346" s="41"/>
      <c r="CI346" s="41">
        <f t="shared" si="34"/>
        <v>0</v>
      </c>
      <c r="CJ346">
        <f t="shared" si="33"/>
        <v>0</v>
      </c>
    </row>
    <row r="347" spans="1:90" x14ac:dyDescent="0.25">
      <c r="A347">
        <v>268</v>
      </c>
      <c r="B347" s="6"/>
      <c r="C347" s="10"/>
      <c r="D347" s="32"/>
      <c r="E347" s="10"/>
      <c r="F347" s="32"/>
      <c r="G347" s="10"/>
      <c r="H347" s="32"/>
      <c r="I347" s="10"/>
      <c r="J347" s="32"/>
      <c r="K347" s="10"/>
      <c r="L347" s="32"/>
      <c r="M347" s="10"/>
      <c r="N347" s="32"/>
      <c r="O347" s="10"/>
      <c r="P347" s="32"/>
      <c r="Q347" s="10"/>
      <c r="R347" s="32"/>
      <c r="S347" s="10"/>
      <c r="T347" s="32"/>
      <c r="U347" s="10"/>
      <c r="V347" s="32"/>
      <c r="W347" s="10"/>
      <c r="X347" s="32"/>
      <c r="Y347" s="10"/>
      <c r="Z347" s="32"/>
      <c r="AA347" s="10"/>
      <c r="AB347" s="32"/>
      <c r="AC347" s="10"/>
      <c r="AD347" s="32"/>
      <c r="AE347" s="10"/>
      <c r="AF347" s="32"/>
      <c r="AG347" s="10"/>
      <c r="AH347" s="32"/>
      <c r="AI347" s="10"/>
      <c r="AJ347" s="32"/>
      <c r="AK347" s="10"/>
      <c r="AL347" s="32"/>
      <c r="AM347" s="10"/>
      <c r="AN347" s="32"/>
      <c r="AO347" s="10"/>
      <c r="AP347" s="32"/>
      <c r="AQ347" s="10"/>
      <c r="AR347" s="32"/>
      <c r="AS347" s="10"/>
      <c r="AT347" s="32"/>
      <c r="AU347" s="10"/>
      <c r="AV347" s="242"/>
      <c r="AW347" s="10"/>
      <c r="AX347" s="32"/>
      <c r="AY347" s="10"/>
      <c r="AZ347" s="242"/>
      <c r="BA347" s="10"/>
      <c r="BB347" s="242"/>
      <c r="BC347" s="7"/>
      <c r="BD347" s="247"/>
      <c r="BE347" s="10"/>
      <c r="BF347" s="242"/>
      <c r="BG347" s="7"/>
      <c r="BH347" s="247"/>
      <c r="BI347" s="10"/>
      <c r="BJ347" s="242"/>
      <c r="BK347" s="7"/>
      <c r="BL347" s="247"/>
      <c r="BM347" s="7"/>
      <c r="BN347" s="247"/>
      <c r="BO347" s="7"/>
      <c r="BP347" s="8"/>
      <c r="BQ347" s="7"/>
      <c r="BR347" s="247"/>
      <c r="BS347" s="7"/>
      <c r="BT347" s="8"/>
      <c r="BU347" s="7"/>
      <c r="BV347" s="247"/>
      <c r="BW347" s="7"/>
      <c r="BX347" s="8"/>
      <c r="BY347" s="7"/>
      <c r="BZ347" s="8"/>
      <c r="CA347" s="7"/>
      <c r="CB347" s="8"/>
      <c r="CC347" s="7"/>
      <c r="CD347" s="8"/>
      <c r="CE347" s="7"/>
      <c r="CF347" s="8"/>
      <c r="CH347" s="41"/>
      <c r="CI347" s="41">
        <f t="shared" si="34"/>
        <v>0</v>
      </c>
      <c r="CJ347">
        <f t="shared" si="33"/>
        <v>0</v>
      </c>
    </row>
    <row r="348" spans="1:90" x14ac:dyDescent="0.25">
      <c r="A348">
        <v>269</v>
      </c>
      <c r="B348" s="6"/>
      <c r="C348" s="10"/>
      <c r="D348" s="32"/>
      <c r="E348" s="10"/>
      <c r="F348" s="32"/>
      <c r="G348" s="10"/>
      <c r="H348" s="32"/>
      <c r="I348" s="10"/>
      <c r="J348" s="32"/>
      <c r="K348" s="10"/>
      <c r="L348" s="32"/>
      <c r="M348" s="10"/>
      <c r="N348" s="32"/>
      <c r="O348" s="10"/>
      <c r="P348" s="32"/>
      <c r="Q348" s="10"/>
      <c r="R348" s="32"/>
      <c r="S348" s="10"/>
      <c r="T348" s="32"/>
      <c r="U348" s="94"/>
      <c r="V348" s="32"/>
      <c r="W348" s="10"/>
      <c r="X348" s="32"/>
      <c r="Y348" s="10"/>
      <c r="Z348" s="32"/>
      <c r="AA348" s="10"/>
      <c r="AB348" s="32"/>
      <c r="AC348" s="10"/>
      <c r="AD348" s="32"/>
      <c r="AE348" s="10"/>
      <c r="AF348" s="32"/>
      <c r="AG348" s="10"/>
      <c r="AH348" s="32"/>
      <c r="AI348" s="10"/>
      <c r="AJ348" s="32"/>
      <c r="AK348" s="10"/>
      <c r="AL348" s="32"/>
      <c r="AM348" s="10"/>
      <c r="AN348" s="32"/>
      <c r="AO348" s="10"/>
      <c r="AP348" s="32"/>
      <c r="AQ348" s="10"/>
      <c r="AR348" s="32"/>
      <c r="AS348" s="10"/>
      <c r="AT348" s="32"/>
      <c r="AU348" s="10"/>
      <c r="AV348" s="242"/>
      <c r="AW348" s="10"/>
      <c r="AX348" s="32"/>
      <c r="AY348" s="10"/>
      <c r="AZ348" s="242"/>
      <c r="BA348" s="10"/>
      <c r="BB348" s="242"/>
      <c r="BC348" s="7"/>
      <c r="BD348" s="247"/>
      <c r="BE348" s="10"/>
      <c r="BF348" s="242"/>
      <c r="BG348" s="7"/>
      <c r="BH348" s="247"/>
      <c r="BI348" s="10"/>
      <c r="BJ348" s="242"/>
      <c r="BK348" s="7"/>
      <c r="BL348" s="247"/>
      <c r="BM348" s="7"/>
      <c r="BN348" s="247"/>
      <c r="BO348" s="7"/>
      <c r="BP348" s="8"/>
      <c r="BQ348" s="7"/>
      <c r="BR348" s="247"/>
      <c r="BS348" s="7"/>
      <c r="BT348" s="8"/>
      <c r="BU348" s="7"/>
      <c r="BV348" s="247"/>
      <c r="BW348" s="7"/>
      <c r="BX348" s="8"/>
      <c r="BY348" s="7"/>
      <c r="BZ348" s="8"/>
      <c r="CA348" s="7"/>
      <c r="CB348" s="8"/>
      <c r="CC348" s="7"/>
      <c r="CD348" s="8"/>
      <c r="CE348" s="7"/>
      <c r="CF348" s="8"/>
      <c r="CH348" s="41"/>
      <c r="CI348" s="41">
        <f t="shared" si="34"/>
        <v>0</v>
      </c>
      <c r="CJ348">
        <f t="shared" si="33"/>
        <v>0</v>
      </c>
      <c r="CL348" s="39"/>
    </row>
    <row r="349" spans="1:90" x14ac:dyDescent="0.25">
      <c r="A349">
        <v>270</v>
      </c>
      <c r="B349" s="6"/>
      <c r="C349" s="10"/>
      <c r="D349" s="32"/>
      <c r="E349" s="10"/>
      <c r="F349" s="32"/>
      <c r="G349" s="10"/>
      <c r="H349" s="32"/>
      <c r="I349" s="10"/>
      <c r="J349" s="32"/>
      <c r="K349" s="10"/>
      <c r="L349" s="32"/>
      <c r="M349" s="10"/>
      <c r="N349" s="32"/>
      <c r="O349" s="10"/>
      <c r="P349" s="32"/>
      <c r="Q349" s="10"/>
      <c r="R349" s="32"/>
      <c r="S349" s="10"/>
      <c r="T349" s="32"/>
      <c r="U349" s="10"/>
      <c r="V349" s="32"/>
      <c r="W349" s="10"/>
      <c r="X349" s="32"/>
      <c r="Y349" s="10"/>
      <c r="Z349" s="32"/>
      <c r="AA349" s="10"/>
      <c r="AB349" s="32"/>
      <c r="AC349" s="10"/>
      <c r="AD349" s="32"/>
      <c r="AE349" s="10"/>
      <c r="AF349" s="32"/>
      <c r="AG349" s="10"/>
      <c r="AH349" s="32"/>
      <c r="AI349" s="10"/>
      <c r="AJ349" s="32"/>
      <c r="AK349" s="10"/>
      <c r="AL349" s="32"/>
      <c r="AM349" s="10"/>
      <c r="AN349" s="32"/>
      <c r="AO349" s="10"/>
      <c r="AP349" s="32"/>
      <c r="AQ349" s="10"/>
      <c r="AR349" s="32"/>
      <c r="AS349" s="10"/>
      <c r="AT349" s="32"/>
      <c r="AU349" s="10"/>
      <c r="AV349" s="242"/>
      <c r="AW349" s="10"/>
      <c r="AX349" s="32"/>
      <c r="AY349" s="10"/>
      <c r="AZ349" s="242"/>
      <c r="BA349" s="10"/>
      <c r="BB349" s="242"/>
      <c r="BC349" s="7"/>
      <c r="BD349" s="247"/>
      <c r="BE349" s="10"/>
      <c r="BF349" s="242"/>
      <c r="BG349" s="7"/>
      <c r="BH349" s="247"/>
      <c r="BI349" s="10"/>
      <c r="BJ349" s="242"/>
      <c r="BK349" s="7"/>
      <c r="BL349" s="247"/>
      <c r="BM349" s="7"/>
      <c r="BN349" s="247"/>
      <c r="BO349" s="7"/>
      <c r="BP349" s="8"/>
      <c r="BQ349" s="7"/>
      <c r="BR349" s="247"/>
      <c r="BS349" s="7"/>
      <c r="BT349" s="8"/>
      <c r="BU349" s="7"/>
      <c r="BV349" s="247"/>
      <c r="BW349" s="7"/>
      <c r="BX349" s="8"/>
      <c r="BY349" s="7"/>
      <c r="BZ349" s="8"/>
      <c r="CA349" s="7"/>
      <c r="CB349" s="8"/>
      <c r="CC349" s="7"/>
      <c r="CD349" s="8"/>
      <c r="CE349" s="7"/>
      <c r="CF349" s="8"/>
      <c r="CH349" s="41"/>
      <c r="CI349" s="41">
        <f t="shared" si="34"/>
        <v>0</v>
      </c>
      <c r="CJ349">
        <f t="shared" si="33"/>
        <v>0</v>
      </c>
    </row>
    <row r="350" spans="1:90" x14ac:dyDescent="0.25">
      <c r="A350">
        <v>271</v>
      </c>
      <c r="B350" s="6"/>
      <c r="C350" s="10"/>
      <c r="D350" s="32"/>
      <c r="E350" s="10"/>
      <c r="F350" s="32"/>
      <c r="G350" s="10"/>
      <c r="H350" s="32"/>
      <c r="I350" s="10"/>
      <c r="J350" s="32"/>
      <c r="K350" s="94"/>
      <c r="L350" s="32"/>
      <c r="M350" s="10"/>
      <c r="N350" s="32"/>
      <c r="O350" s="10"/>
      <c r="P350" s="32"/>
      <c r="Q350" s="10"/>
      <c r="R350" s="32"/>
      <c r="S350" s="10"/>
      <c r="T350" s="32"/>
      <c r="U350" s="10"/>
      <c r="V350" s="32"/>
      <c r="W350" s="10"/>
      <c r="X350" s="32"/>
      <c r="Y350" s="10"/>
      <c r="Z350" s="32"/>
      <c r="AA350" s="10"/>
      <c r="AB350" s="32"/>
      <c r="AC350" s="10"/>
      <c r="AD350" s="32"/>
      <c r="AE350" s="10"/>
      <c r="AF350" s="32"/>
      <c r="AG350" s="10"/>
      <c r="AH350" s="32"/>
      <c r="AI350" s="10"/>
      <c r="AJ350" s="32"/>
      <c r="AK350" s="10"/>
      <c r="AL350" s="32"/>
      <c r="AM350" s="10"/>
      <c r="AN350" s="32"/>
      <c r="AO350" s="10"/>
      <c r="AP350" s="32"/>
      <c r="AQ350" s="10"/>
      <c r="AR350" s="32"/>
      <c r="AS350" s="10"/>
      <c r="AT350" s="32"/>
      <c r="AU350" s="10"/>
      <c r="AV350" s="242"/>
      <c r="AW350" s="10"/>
      <c r="AX350" s="32"/>
      <c r="AY350" s="10"/>
      <c r="AZ350" s="242"/>
      <c r="BA350" s="10"/>
      <c r="BB350" s="242"/>
      <c r="BC350" s="7"/>
      <c r="BD350" s="247"/>
      <c r="BE350" s="10"/>
      <c r="BF350" s="242"/>
      <c r="BG350" s="7"/>
      <c r="BH350" s="247"/>
      <c r="BI350" s="10"/>
      <c r="BJ350" s="242"/>
      <c r="BK350" s="7"/>
      <c r="BL350" s="247"/>
      <c r="BM350" s="7"/>
      <c r="BN350" s="247"/>
      <c r="BO350" s="7"/>
      <c r="BP350" s="8"/>
      <c r="BQ350" s="7"/>
      <c r="BR350" s="247"/>
      <c r="BS350" s="7"/>
      <c r="BT350" s="8"/>
      <c r="BU350" s="7"/>
      <c r="BV350" s="247"/>
      <c r="BW350" s="7"/>
      <c r="BX350" s="8"/>
      <c r="BY350" s="7"/>
      <c r="BZ350" s="8"/>
      <c r="CA350" s="7"/>
      <c r="CB350" s="8"/>
      <c r="CC350" s="7"/>
      <c r="CD350" s="8"/>
      <c r="CE350" s="7"/>
      <c r="CF350" s="8"/>
      <c r="CH350" s="41"/>
      <c r="CI350" s="41">
        <f t="shared" si="34"/>
        <v>0</v>
      </c>
      <c r="CJ350">
        <f t="shared" si="33"/>
        <v>0</v>
      </c>
      <c r="CL350" s="39"/>
    </row>
    <row r="351" spans="1:90" x14ac:dyDescent="0.25">
      <c r="A351">
        <v>272</v>
      </c>
      <c r="B351" s="6"/>
      <c r="C351" s="10"/>
      <c r="D351" s="32"/>
      <c r="E351" s="10"/>
      <c r="F351" s="32"/>
      <c r="G351" s="10"/>
      <c r="H351" s="32"/>
      <c r="I351" s="10"/>
      <c r="J351" s="32"/>
      <c r="K351" s="10"/>
      <c r="L351" s="32"/>
      <c r="M351" s="10"/>
      <c r="N351" s="32"/>
      <c r="O351" s="10"/>
      <c r="P351" s="32"/>
      <c r="Q351" s="10"/>
      <c r="R351" s="32"/>
      <c r="S351" s="10"/>
      <c r="T351" s="32"/>
      <c r="U351" s="10"/>
      <c r="V351" s="32"/>
      <c r="W351" s="10"/>
      <c r="X351" s="32"/>
      <c r="Y351" s="10"/>
      <c r="Z351" s="32"/>
      <c r="AA351" s="10"/>
      <c r="AB351" s="32"/>
      <c r="AC351" s="10"/>
      <c r="AD351" s="32"/>
      <c r="AE351" s="10"/>
      <c r="AF351" s="32"/>
      <c r="AG351" s="10"/>
      <c r="AH351" s="32"/>
      <c r="AI351" s="10"/>
      <c r="AJ351" s="32"/>
      <c r="AK351" s="10"/>
      <c r="AL351" s="32"/>
      <c r="AM351" s="10"/>
      <c r="AN351" s="32"/>
      <c r="AO351" s="10"/>
      <c r="AP351" s="32"/>
      <c r="AQ351" s="10"/>
      <c r="AR351" s="32"/>
      <c r="AS351" s="10"/>
      <c r="AT351" s="32"/>
      <c r="AU351" s="10"/>
      <c r="AV351" s="242"/>
      <c r="AW351" s="10"/>
      <c r="AX351" s="32"/>
      <c r="AY351" s="10"/>
      <c r="AZ351" s="242"/>
      <c r="BA351" s="10"/>
      <c r="BB351" s="242"/>
      <c r="BC351" s="7"/>
      <c r="BD351" s="247"/>
      <c r="BE351" s="10"/>
      <c r="BF351" s="242"/>
      <c r="BG351" s="7"/>
      <c r="BH351" s="247"/>
      <c r="BI351" s="10"/>
      <c r="BJ351" s="242"/>
      <c r="BK351" s="7"/>
      <c r="BL351" s="247"/>
      <c r="BM351" s="7"/>
      <c r="BN351" s="247"/>
      <c r="BO351" s="7"/>
      <c r="BP351" s="8"/>
      <c r="BQ351" s="7"/>
      <c r="BR351" s="247"/>
      <c r="BS351" s="7"/>
      <c r="BT351" s="8"/>
      <c r="BU351" s="7"/>
      <c r="BV351" s="247"/>
      <c r="BW351" s="7"/>
      <c r="BX351" s="8"/>
      <c r="BY351" s="7"/>
      <c r="BZ351" s="8"/>
      <c r="CA351" s="7"/>
      <c r="CB351" s="8"/>
      <c r="CC351" s="7"/>
      <c r="CD351" s="8"/>
      <c r="CE351" s="7"/>
      <c r="CF351" s="8"/>
      <c r="CH351" s="41"/>
      <c r="CI351" s="41">
        <f t="shared" si="34"/>
        <v>0</v>
      </c>
      <c r="CJ351">
        <f t="shared" si="33"/>
        <v>0</v>
      </c>
    </row>
    <row r="352" spans="1:90" x14ac:dyDescent="0.25">
      <c r="A352">
        <v>273</v>
      </c>
      <c r="B352" s="6"/>
      <c r="C352" s="10"/>
      <c r="D352" s="32"/>
      <c r="E352" s="10"/>
      <c r="F352" s="32"/>
      <c r="G352" s="10"/>
      <c r="H352" s="32"/>
      <c r="I352" s="10"/>
      <c r="J352" s="32"/>
      <c r="K352" s="10"/>
      <c r="L352" s="32"/>
      <c r="M352" s="10"/>
      <c r="N352" s="32"/>
      <c r="O352" s="10"/>
      <c r="P352" s="32"/>
      <c r="Q352" s="10"/>
      <c r="R352" s="32"/>
      <c r="S352" s="10"/>
      <c r="T352" s="32"/>
      <c r="U352" s="10"/>
      <c r="V352" s="32"/>
      <c r="W352" s="10"/>
      <c r="X352" s="32"/>
      <c r="Y352" s="10"/>
      <c r="Z352" s="32"/>
      <c r="AA352" s="10"/>
      <c r="AB352" s="32"/>
      <c r="AC352" s="10"/>
      <c r="AD352" s="32"/>
      <c r="AE352" s="10"/>
      <c r="AF352" s="32"/>
      <c r="AG352" s="10"/>
      <c r="AH352" s="32"/>
      <c r="AI352" s="10"/>
      <c r="AJ352" s="32"/>
      <c r="AK352" s="10"/>
      <c r="AL352" s="32"/>
      <c r="AM352" s="10"/>
      <c r="AN352" s="32"/>
      <c r="AO352" s="10"/>
      <c r="AP352" s="32"/>
      <c r="AQ352" s="10"/>
      <c r="AR352" s="32"/>
      <c r="AS352" s="10"/>
      <c r="AT352" s="32"/>
      <c r="AU352" s="10"/>
      <c r="AV352" s="242"/>
      <c r="AW352" s="10"/>
      <c r="AX352" s="32"/>
      <c r="AY352" s="10"/>
      <c r="AZ352" s="242"/>
      <c r="BA352" s="10"/>
      <c r="BB352" s="242"/>
      <c r="BC352" s="7"/>
      <c r="BD352" s="247"/>
      <c r="BE352" s="10"/>
      <c r="BF352" s="242"/>
      <c r="BG352" s="7"/>
      <c r="BH352" s="247"/>
      <c r="BI352" s="10"/>
      <c r="BJ352" s="242"/>
      <c r="BK352" s="7"/>
      <c r="BL352" s="247"/>
      <c r="BM352" s="7"/>
      <c r="BN352" s="247"/>
      <c r="BO352" s="7"/>
      <c r="BP352" s="8"/>
      <c r="BQ352" s="7"/>
      <c r="BR352" s="247"/>
      <c r="BS352" s="7"/>
      <c r="BT352" s="8"/>
      <c r="BU352" s="7"/>
      <c r="BV352" s="247"/>
      <c r="BW352" s="7"/>
      <c r="BX352" s="8"/>
      <c r="BY352" s="7"/>
      <c r="BZ352" s="8"/>
      <c r="CA352" s="7"/>
      <c r="CB352" s="8"/>
      <c r="CC352" s="7"/>
      <c r="CD352" s="8"/>
      <c r="CE352" s="7"/>
      <c r="CF352" s="8"/>
      <c r="CH352" s="41"/>
      <c r="CI352" s="41">
        <f t="shared" si="34"/>
        <v>0</v>
      </c>
      <c r="CJ352">
        <f t="shared" si="33"/>
        <v>0</v>
      </c>
    </row>
    <row r="353" spans="1:88" x14ac:dyDescent="0.25">
      <c r="A353">
        <v>274</v>
      </c>
      <c r="B353" s="6"/>
      <c r="C353" s="10"/>
      <c r="D353" s="32"/>
      <c r="E353" s="10"/>
      <c r="F353" s="32"/>
      <c r="G353" s="10"/>
      <c r="H353" s="32"/>
      <c r="I353" s="10"/>
      <c r="J353" s="32"/>
      <c r="K353" s="10"/>
      <c r="L353" s="32"/>
      <c r="M353" s="10"/>
      <c r="N353" s="32"/>
      <c r="O353" s="10"/>
      <c r="P353" s="32"/>
      <c r="Q353" s="10"/>
      <c r="R353" s="32"/>
      <c r="S353" s="10"/>
      <c r="T353" s="32"/>
      <c r="U353" s="10"/>
      <c r="V353" s="32"/>
      <c r="W353" s="10"/>
      <c r="X353" s="32"/>
      <c r="Y353" s="10"/>
      <c r="Z353" s="32"/>
      <c r="AA353" s="10"/>
      <c r="AB353" s="32"/>
      <c r="AC353" s="10"/>
      <c r="AD353" s="32"/>
      <c r="AE353" s="10"/>
      <c r="AF353" s="32"/>
      <c r="AG353" s="10"/>
      <c r="AH353" s="32"/>
      <c r="AI353" s="10"/>
      <c r="AJ353" s="32"/>
      <c r="AK353" s="10"/>
      <c r="AL353" s="32"/>
      <c r="AM353" s="10"/>
      <c r="AN353" s="32"/>
      <c r="AO353" s="10"/>
      <c r="AP353" s="32"/>
      <c r="AQ353" s="10"/>
      <c r="AR353" s="32"/>
      <c r="AS353" s="10"/>
      <c r="AT353" s="32"/>
      <c r="AU353" s="10"/>
      <c r="AV353" s="242"/>
      <c r="AW353" s="10"/>
      <c r="AX353" s="32"/>
      <c r="AY353" s="10"/>
      <c r="AZ353" s="242"/>
      <c r="BA353" s="10"/>
      <c r="BB353" s="242"/>
      <c r="BC353" s="7"/>
      <c r="BD353" s="247"/>
      <c r="BE353" s="10"/>
      <c r="BF353" s="242"/>
      <c r="BG353" s="7"/>
      <c r="BH353" s="247"/>
      <c r="BI353" s="10"/>
      <c r="BJ353" s="242"/>
      <c r="BK353" s="7"/>
      <c r="BL353" s="247"/>
      <c r="BM353" s="7"/>
      <c r="BN353" s="247"/>
      <c r="BO353" s="7"/>
      <c r="BP353" s="8"/>
      <c r="BQ353" s="7"/>
      <c r="BR353" s="247"/>
      <c r="BS353" s="7"/>
      <c r="BT353" s="8"/>
      <c r="BU353" s="7"/>
      <c r="BV353" s="247"/>
      <c r="BW353" s="7"/>
      <c r="BX353" s="8"/>
      <c r="BY353" s="7"/>
      <c r="BZ353" s="8"/>
      <c r="CA353" s="7"/>
      <c r="CB353" s="8"/>
      <c r="CC353" s="7"/>
      <c r="CD353" s="8"/>
      <c r="CE353" s="7"/>
      <c r="CF353" s="8"/>
      <c r="CH353" s="41"/>
      <c r="CI353" s="41">
        <f t="shared" si="34"/>
        <v>0</v>
      </c>
      <c r="CJ353">
        <f t="shared" si="33"/>
        <v>0</v>
      </c>
    </row>
    <row r="354" spans="1:88" x14ac:dyDescent="0.25">
      <c r="A354">
        <v>275</v>
      </c>
      <c r="B354" s="6"/>
      <c r="C354" s="10"/>
      <c r="D354" s="32"/>
      <c r="E354" s="10"/>
      <c r="F354" s="32"/>
      <c r="G354" s="10"/>
      <c r="H354" s="32"/>
      <c r="I354" s="10"/>
      <c r="J354" s="32"/>
      <c r="K354" s="10"/>
      <c r="L354" s="32"/>
      <c r="M354" s="10"/>
      <c r="N354" s="32"/>
      <c r="O354" s="10"/>
      <c r="P354" s="32"/>
      <c r="Q354" s="10"/>
      <c r="R354" s="32"/>
      <c r="S354" s="10"/>
      <c r="T354" s="32"/>
      <c r="U354" s="10"/>
      <c r="V354" s="32"/>
      <c r="W354" s="10"/>
      <c r="X354" s="32"/>
      <c r="Y354" s="10"/>
      <c r="Z354" s="32"/>
      <c r="AA354" s="10"/>
      <c r="AB354" s="32"/>
      <c r="AC354" s="10"/>
      <c r="AD354" s="32"/>
      <c r="AE354" s="10"/>
      <c r="AF354" s="32"/>
      <c r="AG354" s="10"/>
      <c r="AH354" s="32"/>
      <c r="AI354" s="10"/>
      <c r="AJ354" s="32"/>
      <c r="AK354" s="10"/>
      <c r="AL354" s="32"/>
      <c r="AM354" s="10"/>
      <c r="AN354" s="32"/>
      <c r="AO354" s="10"/>
      <c r="AP354" s="32"/>
      <c r="AQ354" s="10"/>
      <c r="AR354" s="32"/>
      <c r="AS354" s="10"/>
      <c r="AT354" s="32"/>
      <c r="AU354" s="10"/>
      <c r="AV354" s="242"/>
      <c r="AW354" s="10"/>
      <c r="AX354" s="32"/>
      <c r="AY354" s="10"/>
      <c r="AZ354" s="242"/>
      <c r="BA354" s="10"/>
      <c r="BB354" s="242"/>
      <c r="BC354" s="7"/>
      <c r="BD354" s="247"/>
      <c r="BE354" s="10"/>
      <c r="BF354" s="242"/>
      <c r="BG354" s="7"/>
      <c r="BH354" s="247"/>
      <c r="BI354" s="10"/>
      <c r="BJ354" s="242"/>
      <c r="BK354" s="7"/>
      <c r="BL354" s="247"/>
      <c r="BM354" s="7"/>
      <c r="BN354" s="247"/>
      <c r="BO354" s="7"/>
      <c r="BP354" s="8"/>
      <c r="BQ354" s="7"/>
      <c r="BR354" s="247"/>
      <c r="BS354" s="7"/>
      <c r="BT354" s="8"/>
      <c r="BU354" s="7"/>
      <c r="BV354" s="247"/>
      <c r="BW354" s="7"/>
      <c r="BX354" s="8"/>
      <c r="BY354" s="7"/>
      <c r="BZ354" s="8"/>
      <c r="CA354" s="7"/>
      <c r="CB354" s="8"/>
      <c r="CC354" s="7"/>
      <c r="CD354" s="8"/>
      <c r="CE354" s="7"/>
      <c r="CF354" s="8"/>
      <c r="CH354" s="41"/>
      <c r="CI354" s="41">
        <f t="shared" si="34"/>
        <v>0</v>
      </c>
      <c r="CJ354">
        <f t="shared" si="33"/>
        <v>0</v>
      </c>
    </row>
    <row r="355" spans="1:88" x14ac:dyDescent="0.25">
      <c r="A355">
        <v>276</v>
      </c>
      <c r="B355" s="6"/>
      <c r="C355" s="10"/>
      <c r="D355" s="32"/>
      <c r="E355" s="10"/>
      <c r="F355" s="32"/>
      <c r="G355" s="10"/>
      <c r="H355" s="32"/>
      <c r="I355" s="10"/>
      <c r="J355" s="32"/>
      <c r="K355" s="10"/>
      <c r="L355" s="32"/>
      <c r="M355" s="10"/>
      <c r="N355" s="32"/>
      <c r="O355" s="10"/>
      <c r="P355" s="32"/>
      <c r="Q355" s="10"/>
      <c r="R355" s="32"/>
      <c r="S355" s="10"/>
      <c r="T355" s="32"/>
      <c r="U355" s="10"/>
      <c r="V355" s="32"/>
      <c r="W355" s="10"/>
      <c r="X355" s="32"/>
      <c r="Y355" s="10"/>
      <c r="Z355" s="32"/>
      <c r="AA355" s="10"/>
      <c r="AB355" s="32"/>
      <c r="AC355" s="10"/>
      <c r="AD355" s="32"/>
      <c r="AE355" s="10"/>
      <c r="AF355" s="32"/>
      <c r="AG355" s="10"/>
      <c r="AH355" s="32"/>
      <c r="AI355" s="10"/>
      <c r="AJ355" s="32"/>
      <c r="AK355" s="10"/>
      <c r="AL355" s="32"/>
      <c r="AM355" s="10"/>
      <c r="AN355" s="32"/>
      <c r="AO355" s="10"/>
      <c r="AP355" s="32"/>
      <c r="AQ355" s="10"/>
      <c r="AR355" s="32"/>
      <c r="AS355" s="10"/>
      <c r="AT355" s="32"/>
      <c r="AU355" s="10"/>
      <c r="AV355" s="242"/>
      <c r="AW355" s="10"/>
      <c r="AX355" s="32"/>
      <c r="AY355" s="10"/>
      <c r="AZ355" s="242"/>
      <c r="BA355" s="10"/>
      <c r="BB355" s="242"/>
      <c r="BC355" s="7"/>
      <c r="BD355" s="247"/>
      <c r="BE355" s="10"/>
      <c r="BF355" s="242"/>
      <c r="BG355" s="7"/>
      <c r="BH355" s="247"/>
      <c r="BI355" s="10"/>
      <c r="BJ355" s="242"/>
      <c r="BK355" s="7"/>
      <c r="BL355" s="247"/>
      <c r="BM355" s="7"/>
      <c r="BN355" s="247"/>
      <c r="BO355" s="7"/>
      <c r="BP355" s="8"/>
      <c r="BQ355" s="7"/>
      <c r="BR355" s="247"/>
      <c r="BS355" s="7"/>
      <c r="BT355" s="8"/>
      <c r="BU355" s="7"/>
      <c r="BV355" s="247"/>
      <c r="BW355" s="7"/>
      <c r="BX355" s="8"/>
      <c r="BY355" s="7"/>
      <c r="BZ355" s="8"/>
      <c r="CA355" s="7"/>
      <c r="CB355" s="8"/>
      <c r="CC355" s="7"/>
      <c r="CD355" s="8"/>
      <c r="CE355" s="7"/>
      <c r="CF355" s="8"/>
      <c r="CG355" s="28"/>
      <c r="CH355" s="41"/>
      <c r="CI355" s="41">
        <f t="shared" si="34"/>
        <v>0</v>
      </c>
      <c r="CJ355">
        <f t="shared" si="33"/>
        <v>0</v>
      </c>
    </row>
    <row r="356" spans="1:88" x14ac:dyDescent="0.25">
      <c r="A356">
        <v>277</v>
      </c>
      <c r="B356" s="6"/>
      <c r="C356" s="10"/>
      <c r="D356" s="32"/>
      <c r="E356" s="10"/>
      <c r="F356" s="32"/>
      <c r="G356" s="10"/>
      <c r="H356" s="32"/>
      <c r="I356" s="10"/>
      <c r="J356" s="32"/>
      <c r="K356" s="10"/>
      <c r="L356" s="32"/>
      <c r="M356" s="10"/>
      <c r="N356" s="32"/>
      <c r="O356" s="10"/>
      <c r="P356" s="32"/>
      <c r="Q356" s="10"/>
      <c r="R356" s="32"/>
      <c r="S356" s="10"/>
      <c r="T356" s="32"/>
      <c r="U356" s="10"/>
      <c r="V356" s="32"/>
      <c r="W356" s="10"/>
      <c r="X356" s="32"/>
      <c r="Y356" s="10"/>
      <c r="Z356" s="32"/>
      <c r="AA356" s="10"/>
      <c r="AB356" s="32"/>
      <c r="AC356" s="10"/>
      <c r="AD356" s="32"/>
      <c r="AE356" s="10"/>
      <c r="AF356" s="32"/>
      <c r="AG356" s="10"/>
      <c r="AH356" s="32"/>
      <c r="AI356" s="10"/>
      <c r="AJ356" s="32"/>
      <c r="AK356" s="10"/>
      <c r="AL356" s="32"/>
      <c r="AM356" s="10"/>
      <c r="AN356" s="32"/>
      <c r="AO356" s="10"/>
      <c r="AP356" s="32"/>
      <c r="AQ356" s="10"/>
      <c r="AR356" s="32"/>
      <c r="AS356" s="10"/>
      <c r="AT356" s="32"/>
      <c r="AU356" s="10"/>
      <c r="AV356" s="242"/>
      <c r="AW356" s="10"/>
      <c r="AX356" s="32"/>
      <c r="AY356" s="10"/>
      <c r="AZ356" s="242"/>
      <c r="BA356" s="10"/>
      <c r="BB356" s="242"/>
      <c r="BC356" s="7"/>
      <c r="BD356" s="247"/>
      <c r="BE356" s="10"/>
      <c r="BF356" s="242"/>
      <c r="BG356" s="7"/>
      <c r="BH356" s="247"/>
      <c r="BI356" s="10"/>
      <c r="BJ356" s="242"/>
      <c r="BK356" s="7"/>
      <c r="BL356" s="247"/>
      <c r="BM356" s="7"/>
      <c r="BN356" s="247"/>
      <c r="BO356" s="7"/>
      <c r="BP356" s="8"/>
      <c r="BQ356" s="7"/>
      <c r="BR356" s="247"/>
      <c r="BS356" s="7"/>
      <c r="BT356" s="8"/>
      <c r="BU356" s="7"/>
      <c r="BV356" s="247"/>
      <c r="BW356" s="7"/>
      <c r="BX356" s="8"/>
      <c r="BY356" s="7"/>
      <c r="BZ356" s="8"/>
      <c r="CA356" s="7"/>
      <c r="CB356" s="8"/>
      <c r="CC356" s="7"/>
      <c r="CD356" s="8"/>
      <c r="CE356" s="7"/>
      <c r="CF356" s="8"/>
      <c r="CG356" s="28"/>
      <c r="CH356" s="41"/>
      <c r="CI356" s="41">
        <f t="shared" si="34"/>
        <v>0</v>
      </c>
      <c r="CJ356">
        <f t="shared" si="33"/>
        <v>0</v>
      </c>
    </row>
    <row r="357" spans="1:88" x14ac:dyDescent="0.25">
      <c r="A357">
        <v>278</v>
      </c>
      <c r="B357" s="6"/>
      <c r="C357" s="10"/>
      <c r="D357" s="32"/>
      <c r="E357" s="10"/>
      <c r="F357" s="32"/>
      <c r="G357" s="10"/>
      <c r="H357" s="32"/>
      <c r="I357" s="10"/>
      <c r="J357" s="32"/>
      <c r="K357" s="10"/>
      <c r="L357" s="32"/>
      <c r="M357" s="10"/>
      <c r="N357" s="32"/>
      <c r="O357" s="10"/>
      <c r="P357" s="32"/>
      <c r="Q357" s="10"/>
      <c r="R357" s="32"/>
      <c r="S357" s="10"/>
      <c r="T357" s="32"/>
      <c r="U357" s="10"/>
      <c r="V357" s="32"/>
      <c r="W357" s="10"/>
      <c r="X357" s="32"/>
      <c r="Y357" s="10"/>
      <c r="Z357" s="32"/>
      <c r="AA357" s="10"/>
      <c r="AB357" s="32"/>
      <c r="AC357" s="10"/>
      <c r="AD357" s="32"/>
      <c r="AE357" s="10"/>
      <c r="AF357" s="32"/>
      <c r="AG357" s="10"/>
      <c r="AH357" s="32"/>
      <c r="AI357" s="10"/>
      <c r="AJ357" s="32"/>
      <c r="AK357" s="10"/>
      <c r="AL357" s="32"/>
      <c r="AM357" s="10"/>
      <c r="AN357" s="32"/>
      <c r="AO357" s="10"/>
      <c r="AP357" s="32"/>
      <c r="AQ357" s="10"/>
      <c r="AR357" s="32"/>
      <c r="AS357" s="10"/>
      <c r="AT357" s="32"/>
      <c r="AU357" s="10"/>
      <c r="AV357" s="242"/>
      <c r="AW357" s="10"/>
      <c r="AX357" s="32"/>
      <c r="AY357" s="10"/>
      <c r="AZ357" s="242"/>
      <c r="BA357" s="10"/>
      <c r="BB357" s="242"/>
      <c r="BC357" s="7"/>
      <c r="BD357" s="247"/>
      <c r="BE357" s="10"/>
      <c r="BF357" s="242"/>
      <c r="BG357" s="7"/>
      <c r="BH357" s="247"/>
      <c r="BI357" s="10"/>
      <c r="BJ357" s="242"/>
      <c r="BK357" s="7"/>
      <c r="BL357" s="247"/>
      <c r="BM357" s="7"/>
      <c r="BN357" s="247"/>
      <c r="BO357" s="7"/>
      <c r="BP357" s="8"/>
      <c r="BQ357" s="7"/>
      <c r="BR357" s="247"/>
      <c r="BS357" s="7"/>
      <c r="BT357" s="8"/>
      <c r="BU357" s="7"/>
      <c r="BV357" s="247"/>
      <c r="BW357" s="7"/>
      <c r="BX357" s="8"/>
      <c r="BY357" s="7"/>
      <c r="BZ357" s="8"/>
      <c r="CA357" s="7"/>
      <c r="CB357" s="8"/>
      <c r="CC357" s="7"/>
      <c r="CD357" s="8"/>
      <c r="CE357" s="7"/>
      <c r="CF357" s="8"/>
      <c r="CG357" s="28"/>
      <c r="CH357" s="41"/>
      <c r="CI357" s="41">
        <f t="shared" si="34"/>
        <v>0</v>
      </c>
      <c r="CJ357">
        <f t="shared" si="33"/>
        <v>0</v>
      </c>
    </row>
    <row r="358" spans="1:88" x14ac:dyDescent="0.25">
      <c r="A358">
        <v>279</v>
      </c>
      <c r="B358" s="6"/>
      <c r="C358" s="10"/>
      <c r="D358" s="32"/>
      <c r="E358" s="10"/>
      <c r="F358" s="32"/>
      <c r="G358" s="10"/>
      <c r="H358" s="32"/>
      <c r="I358" s="10"/>
      <c r="J358" s="32"/>
      <c r="K358" s="10"/>
      <c r="L358" s="32"/>
      <c r="M358" s="10"/>
      <c r="N358" s="32"/>
      <c r="O358" s="10"/>
      <c r="P358" s="32"/>
      <c r="Q358" s="10"/>
      <c r="R358" s="32"/>
      <c r="S358" s="10"/>
      <c r="T358" s="32"/>
      <c r="U358" s="10"/>
      <c r="V358" s="32"/>
      <c r="W358" s="10"/>
      <c r="X358" s="32"/>
      <c r="Y358" s="10"/>
      <c r="Z358" s="32"/>
      <c r="AA358" s="10"/>
      <c r="AB358" s="32"/>
      <c r="AC358" s="10"/>
      <c r="AD358" s="32"/>
      <c r="AE358" s="10"/>
      <c r="AF358" s="32"/>
      <c r="AG358" s="10"/>
      <c r="AH358" s="32"/>
      <c r="AI358" s="10"/>
      <c r="AJ358" s="32"/>
      <c r="AK358" s="10"/>
      <c r="AL358" s="32"/>
      <c r="AM358" s="10"/>
      <c r="AN358" s="32"/>
      <c r="AO358" s="10"/>
      <c r="AP358" s="32"/>
      <c r="AQ358" s="10"/>
      <c r="AR358" s="32"/>
      <c r="AS358" s="10"/>
      <c r="AT358" s="32"/>
      <c r="AU358" s="10"/>
      <c r="AV358" s="242"/>
      <c r="AW358" s="10"/>
      <c r="AX358" s="32"/>
      <c r="AY358" s="10"/>
      <c r="AZ358" s="242"/>
      <c r="BA358" s="10"/>
      <c r="BB358" s="242"/>
      <c r="BC358" s="7"/>
      <c r="BD358" s="247"/>
      <c r="BE358" s="10"/>
      <c r="BF358" s="242"/>
      <c r="BG358" s="7"/>
      <c r="BH358" s="247"/>
      <c r="BI358" s="10"/>
      <c r="BJ358" s="242"/>
      <c r="BK358" s="7"/>
      <c r="BL358" s="247"/>
      <c r="BM358" s="7"/>
      <c r="BN358" s="247"/>
      <c r="BO358" s="7"/>
      <c r="BP358" s="8"/>
      <c r="BQ358" s="7"/>
      <c r="BR358" s="247"/>
      <c r="BS358" s="7"/>
      <c r="BT358" s="8"/>
      <c r="BU358" s="7"/>
      <c r="BV358" s="247"/>
      <c r="BW358" s="7"/>
      <c r="BX358" s="8"/>
      <c r="BY358" s="7"/>
      <c r="BZ358" s="8"/>
      <c r="CA358" s="7"/>
      <c r="CB358" s="8"/>
      <c r="CC358" s="7"/>
      <c r="CD358" s="8"/>
      <c r="CE358" s="7"/>
      <c r="CF358" s="8"/>
      <c r="CG358" s="28"/>
      <c r="CH358" s="41"/>
      <c r="CI358" s="41">
        <f t="shared" si="34"/>
        <v>0</v>
      </c>
      <c r="CJ358">
        <f t="shared" si="33"/>
        <v>0</v>
      </c>
    </row>
    <row r="359" spans="1:88" x14ac:dyDescent="0.25">
      <c r="A359">
        <v>280</v>
      </c>
      <c r="B359" s="6"/>
      <c r="C359" s="10"/>
      <c r="D359" s="32"/>
      <c r="E359" s="10"/>
      <c r="F359" s="32"/>
      <c r="G359" s="10"/>
      <c r="H359" s="32"/>
      <c r="I359" s="10"/>
      <c r="J359" s="32"/>
      <c r="K359" s="10"/>
      <c r="L359" s="32"/>
      <c r="M359" s="10"/>
      <c r="N359" s="32"/>
      <c r="O359" s="10"/>
      <c r="P359" s="32"/>
      <c r="Q359" s="10"/>
      <c r="R359" s="32"/>
      <c r="S359" s="10"/>
      <c r="T359" s="32"/>
      <c r="U359" s="10"/>
      <c r="V359" s="32"/>
      <c r="W359" s="10"/>
      <c r="X359" s="32"/>
      <c r="Y359" s="10"/>
      <c r="Z359" s="32"/>
      <c r="AA359" s="10"/>
      <c r="AB359" s="32"/>
      <c r="AC359" s="10"/>
      <c r="AD359" s="32"/>
      <c r="AE359" s="10"/>
      <c r="AF359" s="32"/>
      <c r="AG359" s="10"/>
      <c r="AH359" s="32"/>
      <c r="AI359" s="10"/>
      <c r="AJ359" s="32"/>
      <c r="AK359" s="10"/>
      <c r="AL359" s="32"/>
      <c r="AM359" s="10"/>
      <c r="AN359" s="32"/>
      <c r="AO359" s="10"/>
      <c r="AP359" s="32"/>
      <c r="AQ359" s="10"/>
      <c r="AR359" s="32"/>
      <c r="AS359" s="10"/>
      <c r="AT359" s="32"/>
      <c r="AU359" s="10"/>
      <c r="AV359" s="242"/>
      <c r="AW359" s="10"/>
      <c r="AX359" s="32"/>
      <c r="AY359" s="10"/>
      <c r="AZ359" s="242"/>
      <c r="BA359" s="10"/>
      <c r="BB359" s="242"/>
      <c r="BC359" s="7"/>
      <c r="BD359" s="247"/>
      <c r="BE359" s="10"/>
      <c r="BF359" s="242"/>
      <c r="BG359" s="7"/>
      <c r="BH359" s="247"/>
      <c r="BI359" s="10"/>
      <c r="BJ359" s="242"/>
      <c r="BK359" s="7"/>
      <c r="BL359" s="247"/>
      <c r="BM359" s="7"/>
      <c r="BN359" s="247"/>
      <c r="BO359" s="7"/>
      <c r="BP359" s="8"/>
      <c r="BQ359" s="7"/>
      <c r="BR359" s="247"/>
      <c r="BS359" s="7"/>
      <c r="BT359" s="8"/>
      <c r="BU359" s="7"/>
      <c r="BV359" s="247"/>
      <c r="BW359" s="7"/>
      <c r="BX359" s="8"/>
      <c r="BY359" s="7"/>
      <c r="BZ359" s="8"/>
      <c r="CA359" s="7"/>
      <c r="CB359" s="8"/>
      <c r="CC359" s="7"/>
      <c r="CD359" s="8"/>
      <c r="CE359" s="7"/>
      <c r="CF359" s="8"/>
      <c r="CG359" s="28"/>
      <c r="CH359" s="41"/>
      <c r="CI359" s="41">
        <f t="shared" si="34"/>
        <v>0</v>
      </c>
      <c r="CJ359">
        <f t="shared" si="33"/>
        <v>0</v>
      </c>
    </row>
    <row r="360" spans="1:88" x14ac:dyDescent="0.25">
      <c r="A360">
        <v>281</v>
      </c>
      <c r="B360" s="6"/>
      <c r="C360" s="10"/>
      <c r="D360" s="32"/>
      <c r="E360" s="10"/>
      <c r="F360" s="32"/>
      <c r="G360" s="10"/>
      <c r="H360" s="32"/>
      <c r="I360" s="10"/>
      <c r="J360" s="32"/>
      <c r="K360" s="10"/>
      <c r="L360" s="32"/>
      <c r="M360" s="10"/>
      <c r="N360" s="32"/>
      <c r="O360" s="10"/>
      <c r="P360" s="32"/>
      <c r="Q360" s="10"/>
      <c r="R360" s="32"/>
      <c r="S360" s="10"/>
      <c r="T360" s="32"/>
      <c r="U360" s="10"/>
      <c r="V360" s="32"/>
      <c r="W360" s="10"/>
      <c r="X360" s="32"/>
      <c r="Y360" s="10"/>
      <c r="Z360" s="32"/>
      <c r="AA360" s="10"/>
      <c r="AB360" s="32"/>
      <c r="AC360" s="10"/>
      <c r="AD360" s="32"/>
      <c r="AE360" s="10"/>
      <c r="AF360" s="32"/>
      <c r="AG360" s="10"/>
      <c r="AH360" s="32"/>
      <c r="AI360" s="10"/>
      <c r="AJ360" s="32"/>
      <c r="AK360" s="10"/>
      <c r="AL360" s="32"/>
      <c r="AM360" s="10"/>
      <c r="AN360" s="32"/>
      <c r="AO360" s="10"/>
      <c r="AP360" s="32"/>
      <c r="AQ360" s="10"/>
      <c r="AR360" s="32"/>
      <c r="AS360" s="10"/>
      <c r="AT360" s="32"/>
      <c r="AU360" s="10"/>
      <c r="AV360" s="242"/>
      <c r="AW360" s="10"/>
      <c r="AX360" s="32"/>
      <c r="AY360" s="10"/>
      <c r="AZ360" s="242"/>
      <c r="BA360" s="10"/>
      <c r="BB360" s="242"/>
      <c r="BC360" s="7"/>
      <c r="BD360" s="247"/>
      <c r="BE360" s="10"/>
      <c r="BF360" s="242"/>
      <c r="BG360" s="7"/>
      <c r="BH360" s="247"/>
      <c r="BI360" s="10"/>
      <c r="BJ360" s="242"/>
      <c r="BK360" s="7"/>
      <c r="BL360" s="247"/>
      <c r="BM360" s="7"/>
      <c r="BN360" s="247"/>
      <c r="BO360" s="7"/>
      <c r="BP360" s="8"/>
      <c r="BQ360" s="7"/>
      <c r="BR360" s="247"/>
      <c r="BS360" s="7"/>
      <c r="BT360" s="8"/>
      <c r="BU360" s="7"/>
      <c r="BV360" s="247"/>
      <c r="BW360" s="7"/>
      <c r="BX360" s="8"/>
      <c r="BY360" s="7"/>
      <c r="BZ360" s="8"/>
      <c r="CA360" s="7"/>
      <c r="CB360" s="8"/>
      <c r="CC360" s="7"/>
      <c r="CD360" s="8"/>
      <c r="CE360" s="7"/>
      <c r="CF360" s="8"/>
      <c r="CG360" s="28"/>
      <c r="CH360" s="41"/>
      <c r="CI360" s="41">
        <f t="shared" si="34"/>
        <v>0</v>
      </c>
      <c r="CJ360">
        <f t="shared" si="33"/>
        <v>0</v>
      </c>
    </row>
    <row r="361" spans="1:88" x14ac:dyDescent="0.25">
      <c r="A361">
        <v>282</v>
      </c>
      <c r="B361" s="6"/>
      <c r="C361" s="10"/>
      <c r="D361" s="32"/>
      <c r="E361" s="10"/>
      <c r="F361" s="32"/>
      <c r="G361" s="10"/>
      <c r="H361" s="32"/>
      <c r="I361" s="10"/>
      <c r="J361" s="32"/>
      <c r="K361" s="10"/>
      <c r="L361" s="32"/>
      <c r="M361" s="10"/>
      <c r="N361" s="32"/>
      <c r="O361" s="10"/>
      <c r="P361" s="32"/>
      <c r="Q361" s="10"/>
      <c r="R361" s="32"/>
      <c r="S361" s="10"/>
      <c r="T361" s="32"/>
      <c r="U361" s="10"/>
      <c r="V361" s="32"/>
      <c r="W361" s="10"/>
      <c r="X361" s="32"/>
      <c r="Y361" s="10"/>
      <c r="Z361" s="32"/>
      <c r="AA361" s="10"/>
      <c r="AB361" s="32"/>
      <c r="AC361" s="10"/>
      <c r="AD361" s="32"/>
      <c r="AE361" s="10"/>
      <c r="AF361" s="32"/>
      <c r="AG361" s="10"/>
      <c r="AH361" s="32"/>
      <c r="AI361" s="10"/>
      <c r="AJ361" s="32"/>
      <c r="AK361" s="10"/>
      <c r="AL361" s="32"/>
      <c r="AM361" s="10"/>
      <c r="AN361" s="32"/>
      <c r="AO361" s="10"/>
      <c r="AP361" s="32"/>
      <c r="AQ361" s="10"/>
      <c r="AR361" s="32"/>
      <c r="AS361" s="10"/>
      <c r="AT361" s="32"/>
      <c r="AU361" s="10"/>
      <c r="AV361" s="242"/>
      <c r="AW361" s="10"/>
      <c r="AX361" s="32"/>
      <c r="AY361" s="10"/>
      <c r="AZ361" s="242"/>
      <c r="BA361" s="10"/>
      <c r="BB361" s="242"/>
      <c r="BC361" s="7"/>
      <c r="BD361" s="247"/>
      <c r="BE361" s="10"/>
      <c r="BF361" s="242"/>
      <c r="BG361" s="7"/>
      <c r="BH361" s="247"/>
      <c r="BI361" s="10"/>
      <c r="BJ361" s="242"/>
      <c r="BK361" s="7"/>
      <c r="BL361" s="247"/>
      <c r="BM361" s="7"/>
      <c r="BN361" s="247"/>
      <c r="BO361" s="7"/>
      <c r="BP361" s="8"/>
      <c r="BQ361" s="7"/>
      <c r="BR361" s="247"/>
      <c r="BS361" s="7"/>
      <c r="BT361" s="8"/>
      <c r="BU361" s="7"/>
      <c r="BV361" s="247"/>
      <c r="BW361" s="7"/>
      <c r="BX361" s="8"/>
      <c r="BY361" s="7"/>
      <c r="BZ361" s="8"/>
      <c r="CA361" s="7"/>
      <c r="CB361" s="8"/>
      <c r="CC361" s="7"/>
      <c r="CD361" s="8"/>
      <c r="CE361" s="7"/>
      <c r="CF361" s="8"/>
      <c r="CG361" s="28"/>
      <c r="CH361" s="41"/>
      <c r="CI361" s="41">
        <f t="shared" si="34"/>
        <v>0</v>
      </c>
      <c r="CJ361">
        <f t="shared" si="33"/>
        <v>0</v>
      </c>
    </row>
    <row r="362" spans="1:88" x14ac:dyDescent="0.25">
      <c r="A362">
        <v>283</v>
      </c>
      <c r="B362" s="6"/>
      <c r="C362" s="10"/>
      <c r="D362" s="32"/>
      <c r="E362" s="10"/>
      <c r="F362" s="32"/>
      <c r="G362" s="10"/>
      <c r="H362" s="32"/>
      <c r="I362" s="10"/>
      <c r="J362" s="32"/>
      <c r="K362" s="10"/>
      <c r="L362" s="32"/>
      <c r="M362" s="10"/>
      <c r="N362" s="32"/>
      <c r="O362" s="10"/>
      <c r="P362" s="32"/>
      <c r="Q362" s="10"/>
      <c r="R362" s="32"/>
      <c r="S362" s="10"/>
      <c r="T362" s="32"/>
      <c r="U362" s="10"/>
      <c r="V362" s="32"/>
      <c r="W362" s="10"/>
      <c r="X362" s="32"/>
      <c r="Y362" s="10"/>
      <c r="Z362" s="32"/>
      <c r="AA362" s="10"/>
      <c r="AB362" s="32"/>
      <c r="AC362" s="10"/>
      <c r="AD362" s="32"/>
      <c r="AE362" s="10"/>
      <c r="AF362" s="32"/>
      <c r="AG362" s="10"/>
      <c r="AH362" s="32"/>
      <c r="AI362" s="10"/>
      <c r="AJ362" s="32"/>
      <c r="AK362" s="10"/>
      <c r="AL362" s="32"/>
      <c r="AM362" s="10"/>
      <c r="AN362" s="32"/>
      <c r="AO362" s="10"/>
      <c r="AP362" s="32"/>
      <c r="AQ362" s="10"/>
      <c r="AR362" s="32"/>
      <c r="AS362" s="10"/>
      <c r="AT362" s="32"/>
      <c r="AU362" s="10"/>
      <c r="AV362" s="242"/>
      <c r="AW362" s="10"/>
      <c r="AX362" s="32"/>
      <c r="AY362" s="10"/>
      <c r="AZ362" s="242"/>
      <c r="BA362" s="10"/>
      <c r="BB362" s="242"/>
      <c r="BC362" s="7"/>
      <c r="BD362" s="247"/>
      <c r="BE362" s="10"/>
      <c r="BF362" s="242"/>
      <c r="BG362" s="7"/>
      <c r="BH362" s="247"/>
      <c r="BI362" s="10"/>
      <c r="BJ362" s="242"/>
      <c r="BK362" s="7"/>
      <c r="BL362" s="247"/>
      <c r="BM362" s="7"/>
      <c r="BN362" s="247"/>
      <c r="BO362" s="7"/>
      <c r="BP362" s="8"/>
      <c r="BQ362" s="7"/>
      <c r="BR362" s="247"/>
      <c r="BS362" s="7"/>
      <c r="BT362" s="8"/>
      <c r="BU362" s="7"/>
      <c r="BV362" s="247"/>
      <c r="BW362" s="7"/>
      <c r="BX362" s="8"/>
      <c r="BY362" s="7"/>
      <c r="BZ362" s="8"/>
      <c r="CA362" s="7"/>
      <c r="CB362" s="8"/>
      <c r="CC362" s="7"/>
      <c r="CD362" s="8"/>
      <c r="CE362" s="7"/>
      <c r="CF362" s="8"/>
      <c r="CG362" s="28"/>
      <c r="CH362" s="41"/>
      <c r="CI362" s="41">
        <f t="shared" si="34"/>
        <v>0</v>
      </c>
      <c r="CJ362">
        <f t="shared" si="33"/>
        <v>0</v>
      </c>
    </row>
    <row r="363" spans="1:88" x14ac:dyDescent="0.25">
      <c r="A363">
        <v>284</v>
      </c>
      <c r="B363" s="6"/>
      <c r="C363" s="10"/>
      <c r="D363" s="32"/>
      <c r="E363" s="10"/>
      <c r="F363" s="32"/>
      <c r="G363" s="10"/>
      <c r="H363" s="32"/>
      <c r="I363" s="10"/>
      <c r="J363" s="32"/>
      <c r="K363" s="10"/>
      <c r="L363" s="32"/>
      <c r="M363" s="10"/>
      <c r="N363" s="32"/>
      <c r="O363" s="10"/>
      <c r="P363" s="32"/>
      <c r="Q363" s="10"/>
      <c r="R363" s="32"/>
      <c r="S363" s="10"/>
      <c r="T363" s="32"/>
      <c r="U363" s="10"/>
      <c r="V363" s="32"/>
      <c r="W363" s="10"/>
      <c r="X363" s="32"/>
      <c r="Y363" s="10"/>
      <c r="Z363" s="32"/>
      <c r="AA363" s="10"/>
      <c r="AB363" s="32"/>
      <c r="AC363" s="10"/>
      <c r="AD363" s="32"/>
      <c r="AE363" s="10"/>
      <c r="AF363" s="32"/>
      <c r="AG363" s="10"/>
      <c r="AH363" s="32"/>
      <c r="AI363" s="10"/>
      <c r="AJ363" s="32"/>
      <c r="AK363" s="10"/>
      <c r="AL363" s="32"/>
      <c r="AM363" s="10"/>
      <c r="AN363" s="32"/>
      <c r="AO363" s="10"/>
      <c r="AP363" s="32"/>
      <c r="AQ363" s="10"/>
      <c r="AR363" s="32"/>
      <c r="AS363" s="10"/>
      <c r="AT363" s="32"/>
      <c r="AU363" s="10"/>
      <c r="AV363" s="242"/>
      <c r="AW363" s="10"/>
      <c r="AX363" s="32"/>
      <c r="AY363" s="10"/>
      <c r="AZ363" s="242"/>
      <c r="BA363" s="10"/>
      <c r="BB363" s="242"/>
      <c r="BC363" s="7"/>
      <c r="BD363" s="247"/>
      <c r="BE363" s="10"/>
      <c r="BF363" s="242"/>
      <c r="BG363" s="7"/>
      <c r="BH363" s="247"/>
      <c r="BI363" s="10"/>
      <c r="BJ363" s="242"/>
      <c r="BK363" s="7"/>
      <c r="BL363" s="247"/>
      <c r="BM363" s="7"/>
      <c r="BN363" s="247"/>
      <c r="BO363" s="7"/>
      <c r="BP363" s="8"/>
      <c r="BQ363" s="7"/>
      <c r="BR363" s="247"/>
      <c r="BS363" s="7"/>
      <c r="BT363" s="8"/>
      <c r="BU363" s="7"/>
      <c r="BV363" s="247"/>
      <c r="BW363" s="7"/>
      <c r="BX363" s="8"/>
      <c r="BY363" s="7"/>
      <c r="BZ363" s="8"/>
      <c r="CA363" s="7"/>
      <c r="CB363" s="8"/>
      <c r="CC363" s="7"/>
      <c r="CD363" s="8"/>
      <c r="CE363" s="7"/>
      <c r="CF363" s="8"/>
      <c r="CG363" s="28"/>
      <c r="CH363" s="41"/>
      <c r="CI363" s="41">
        <f t="shared" si="34"/>
        <v>0</v>
      </c>
      <c r="CJ363">
        <f t="shared" si="33"/>
        <v>0</v>
      </c>
    </row>
    <row r="364" spans="1:88" x14ac:dyDescent="0.25">
      <c r="A364">
        <v>285</v>
      </c>
      <c r="B364" s="6"/>
      <c r="C364" s="10"/>
      <c r="D364" s="32"/>
      <c r="E364" s="10"/>
      <c r="F364" s="32"/>
      <c r="G364" s="10"/>
      <c r="H364" s="32"/>
      <c r="I364" s="10"/>
      <c r="J364" s="32"/>
      <c r="K364" s="10"/>
      <c r="L364" s="32"/>
      <c r="M364" s="10"/>
      <c r="N364" s="32"/>
      <c r="O364" s="10"/>
      <c r="P364" s="32"/>
      <c r="Q364" s="7"/>
      <c r="R364" s="32"/>
      <c r="S364" s="10"/>
      <c r="T364" s="32"/>
      <c r="U364" s="10"/>
      <c r="V364" s="32"/>
      <c r="W364" s="10"/>
      <c r="X364" s="32"/>
      <c r="Y364" s="10"/>
      <c r="Z364" s="32"/>
      <c r="AA364" s="10"/>
      <c r="AB364" s="32"/>
      <c r="AC364" s="10"/>
      <c r="AD364" s="32"/>
      <c r="AE364" s="10"/>
      <c r="AF364" s="32"/>
      <c r="AG364" s="10"/>
      <c r="AH364" s="32"/>
      <c r="AI364" s="10"/>
      <c r="AJ364" s="32"/>
      <c r="AK364" s="10"/>
      <c r="AL364" s="32"/>
      <c r="AM364" s="10"/>
      <c r="AN364" s="32"/>
      <c r="AO364" s="10"/>
      <c r="AP364" s="32"/>
      <c r="AQ364" s="10"/>
      <c r="AR364" s="32"/>
      <c r="AS364" s="10"/>
      <c r="AT364" s="32"/>
      <c r="AU364" s="10"/>
      <c r="AV364" s="242"/>
      <c r="AW364" s="10"/>
      <c r="AX364" s="32"/>
      <c r="AY364" s="10"/>
      <c r="AZ364" s="242"/>
      <c r="BA364" s="10"/>
      <c r="BB364" s="242"/>
      <c r="BC364" s="7"/>
      <c r="BD364" s="247"/>
      <c r="BE364" s="10"/>
      <c r="BF364" s="242"/>
      <c r="BG364" s="7"/>
      <c r="BH364" s="247"/>
      <c r="BI364" s="10"/>
      <c r="BJ364" s="242"/>
      <c r="BK364" s="7"/>
      <c r="BL364" s="247"/>
      <c r="BM364" s="7"/>
      <c r="BN364" s="247"/>
      <c r="BO364" s="7"/>
      <c r="BP364" s="8"/>
      <c r="BQ364" s="7"/>
      <c r="BR364" s="247"/>
      <c r="BS364" s="7"/>
      <c r="BT364" s="8"/>
      <c r="BU364" s="7"/>
      <c r="BV364" s="247"/>
      <c r="BW364" s="7"/>
      <c r="BX364" s="8"/>
      <c r="BY364" s="7"/>
      <c r="BZ364" s="8"/>
      <c r="CA364" s="7"/>
      <c r="CB364" s="8"/>
      <c r="CC364" s="7"/>
      <c r="CD364" s="8"/>
      <c r="CE364" s="7"/>
      <c r="CF364" s="8"/>
      <c r="CG364" s="28"/>
      <c r="CH364" s="41"/>
      <c r="CI364" s="41">
        <f t="shared" si="34"/>
        <v>0</v>
      </c>
      <c r="CJ364">
        <f t="shared" si="33"/>
        <v>0</v>
      </c>
    </row>
    <row r="365" spans="1:88" x14ac:dyDescent="0.25">
      <c r="A365">
        <v>286</v>
      </c>
      <c r="B365" s="6"/>
      <c r="C365" s="10"/>
      <c r="D365" s="32"/>
      <c r="E365" s="10"/>
      <c r="F365" s="32"/>
      <c r="G365" s="10"/>
      <c r="H365" s="32"/>
      <c r="I365" s="10"/>
      <c r="J365" s="32"/>
      <c r="K365" s="10"/>
      <c r="L365" s="32"/>
      <c r="M365" s="10"/>
      <c r="N365" s="32"/>
      <c r="O365" s="10"/>
      <c r="P365" s="32"/>
      <c r="Q365" s="7"/>
      <c r="R365" s="32"/>
      <c r="S365" s="10"/>
      <c r="T365" s="32"/>
      <c r="U365" s="10"/>
      <c r="V365" s="32"/>
      <c r="W365" s="10"/>
      <c r="X365" s="32"/>
      <c r="Y365" s="10"/>
      <c r="Z365" s="32"/>
      <c r="AA365" s="10"/>
      <c r="AB365" s="32"/>
      <c r="AC365" s="10"/>
      <c r="AD365" s="32"/>
      <c r="AE365" s="10"/>
      <c r="AF365" s="32"/>
      <c r="AG365" s="10"/>
      <c r="AH365" s="32"/>
      <c r="AI365" s="10"/>
      <c r="AJ365" s="32"/>
      <c r="AK365" s="10"/>
      <c r="AL365" s="32"/>
      <c r="AM365" s="10"/>
      <c r="AN365" s="32"/>
      <c r="AO365" s="10"/>
      <c r="AP365" s="32"/>
      <c r="AQ365" s="10"/>
      <c r="AR365" s="32"/>
      <c r="AS365" s="10"/>
      <c r="AT365" s="32"/>
      <c r="AU365" s="10"/>
      <c r="AV365" s="242"/>
      <c r="AW365" s="10"/>
      <c r="AX365" s="32"/>
      <c r="AY365" s="10"/>
      <c r="AZ365" s="242"/>
      <c r="BA365" s="10"/>
      <c r="BB365" s="242"/>
      <c r="BC365" s="7"/>
      <c r="BD365" s="247"/>
      <c r="BE365" s="10"/>
      <c r="BF365" s="242"/>
      <c r="BG365" s="7"/>
      <c r="BH365" s="247"/>
      <c r="BI365" s="10"/>
      <c r="BJ365" s="242"/>
      <c r="BK365" s="7"/>
      <c r="BL365" s="247"/>
      <c r="BM365" s="7"/>
      <c r="BN365" s="247"/>
      <c r="BO365" s="7"/>
      <c r="BP365" s="8"/>
      <c r="BQ365" s="7"/>
      <c r="BR365" s="247"/>
      <c r="BS365" s="7"/>
      <c r="BT365" s="8"/>
      <c r="BU365" s="7"/>
      <c r="BV365" s="247"/>
      <c r="BW365" s="7"/>
      <c r="BX365" s="8"/>
      <c r="BY365" s="7"/>
      <c r="BZ365" s="8"/>
      <c r="CA365" s="7"/>
      <c r="CB365" s="8"/>
      <c r="CC365" s="7"/>
      <c r="CD365" s="8"/>
      <c r="CE365" s="7"/>
      <c r="CF365" s="8"/>
      <c r="CG365" s="28"/>
      <c r="CH365" s="41"/>
      <c r="CI365" s="41">
        <f t="shared" si="34"/>
        <v>0</v>
      </c>
      <c r="CJ365">
        <f t="shared" si="33"/>
        <v>0</v>
      </c>
    </row>
    <row r="366" spans="1:88" x14ac:dyDescent="0.25">
      <c r="A366">
        <v>287</v>
      </c>
      <c r="B366" s="6"/>
      <c r="C366" s="10"/>
      <c r="D366" s="32"/>
      <c r="E366" s="10"/>
      <c r="F366" s="32"/>
      <c r="G366" s="10"/>
      <c r="H366" s="32"/>
      <c r="I366" s="10"/>
      <c r="J366" s="32"/>
      <c r="K366" s="10"/>
      <c r="L366" s="32"/>
      <c r="M366" s="10"/>
      <c r="N366" s="32"/>
      <c r="O366" s="10"/>
      <c r="P366" s="32"/>
      <c r="Q366" s="7"/>
      <c r="R366" s="32"/>
      <c r="S366" s="10"/>
      <c r="T366" s="32"/>
      <c r="U366" s="10"/>
      <c r="V366" s="32"/>
      <c r="W366" s="10"/>
      <c r="X366" s="32"/>
      <c r="Y366" s="10"/>
      <c r="Z366" s="32"/>
      <c r="AA366" s="10"/>
      <c r="AB366" s="32"/>
      <c r="AC366" s="10"/>
      <c r="AD366" s="32"/>
      <c r="AE366" s="10"/>
      <c r="AF366" s="32"/>
      <c r="AG366" s="10"/>
      <c r="AH366" s="32"/>
      <c r="AI366" s="10"/>
      <c r="AJ366" s="32"/>
      <c r="AK366" s="10"/>
      <c r="AL366" s="32"/>
      <c r="AM366" s="10"/>
      <c r="AN366" s="32"/>
      <c r="AO366" s="10"/>
      <c r="AP366" s="32"/>
      <c r="AQ366" s="10"/>
      <c r="AR366" s="32"/>
      <c r="AS366" s="10"/>
      <c r="AT366" s="32"/>
      <c r="AU366" s="10"/>
      <c r="AV366" s="242"/>
      <c r="AW366" s="10"/>
      <c r="AX366" s="32"/>
      <c r="AY366" s="10"/>
      <c r="AZ366" s="242"/>
      <c r="BA366" s="10"/>
      <c r="BB366" s="242"/>
      <c r="BC366" s="7"/>
      <c r="BD366" s="247"/>
      <c r="BE366" s="10"/>
      <c r="BF366" s="242"/>
      <c r="BG366" s="7"/>
      <c r="BH366" s="247"/>
      <c r="BI366" s="10"/>
      <c r="BJ366" s="242"/>
      <c r="BK366" s="7"/>
      <c r="BL366" s="247"/>
      <c r="BM366" s="7"/>
      <c r="BN366" s="247"/>
      <c r="BO366" s="7"/>
      <c r="BP366" s="8"/>
      <c r="BQ366" s="7"/>
      <c r="BR366" s="247"/>
      <c r="BS366" s="7"/>
      <c r="BT366" s="8"/>
      <c r="BU366" s="7"/>
      <c r="BV366" s="247"/>
      <c r="BW366" s="7"/>
      <c r="BX366" s="8"/>
      <c r="BY366" s="7"/>
      <c r="BZ366" s="8"/>
      <c r="CA366" s="7"/>
      <c r="CB366" s="8"/>
      <c r="CC366" s="7"/>
      <c r="CD366" s="8"/>
      <c r="CE366" s="7"/>
      <c r="CF366" s="8"/>
      <c r="CG366" s="28"/>
      <c r="CH366" s="41"/>
      <c r="CI366" s="41">
        <f t="shared" si="34"/>
        <v>0</v>
      </c>
      <c r="CJ366">
        <f t="shared" si="33"/>
        <v>0</v>
      </c>
    </row>
    <row r="367" spans="1:88" x14ac:dyDescent="0.25">
      <c r="A367">
        <v>288</v>
      </c>
      <c r="B367" s="6"/>
      <c r="C367" s="10"/>
      <c r="D367" s="32"/>
      <c r="E367" s="10"/>
      <c r="F367" s="32"/>
      <c r="G367" s="10"/>
      <c r="H367" s="32"/>
      <c r="I367" s="10"/>
      <c r="J367" s="32"/>
      <c r="K367" s="10"/>
      <c r="L367" s="32"/>
      <c r="M367" s="10"/>
      <c r="N367" s="32"/>
      <c r="O367" s="10"/>
      <c r="P367" s="32"/>
      <c r="Q367" s="10"/>
      <c r="R367" s="32"/>
      <c r="S367" s="10"/>
      <c r="T367" s="32"/>
      <c r="U367" s="10"/>
      <c r="V367" s="32"/>
      <c r="W367" s="10"/>
      <c r="X367" s="32"/>
      <c r="Y367" s="10"/>
      <c r="Z367" s="32"/>
      <c r="AA367" s="10"/>
      <c r="AB367" s="32"/>
      <c r="AC367" s="10"/>
      <c r="AD367" s="32"/>
      <c r="AE367" s="10"/>
      <c r="AF367" s="32"/>
      <c r="AG367" s="10"/>
      <c r="AH367" s="32"/>
      <c r="AI367" s="10"/>
      <c r="AJ367" s="32"/>
      <c r="AK367" s="10"/>
      <c r="AL367" s="32"/>
      <c r="AM367" s="10"/>
      <c r="AN367" s="32"/>
      <c r="AO367" s="10"/>
      <c r="AP367" s="32"/>
      <c r="AQ367" s="10"/>
      <c r="AR367" s="32"/>
      <c r="AS367" s="10"/>
      <c r="AT367" s="32"/>
      <c r="AU367" s="10"/>
      <c r="AV367" s="242"/>
      <c r="AW367" s="10"/>
      <c r="AX367" s="32"/>
      <c r="AY367" s="10"/>
      <c r="AZ367" s="242"/>
      <c r="BA367" s="10"/>
      <c r="BB367" s="242"/>
      <c r="BC367" s="7"/>
      <c r="BD367" s="247"/>
      <c r="BE367" s="10"/>
      <c r="BF367" s="242"/>
      <c r="BG367" s="7"/>
      <c r="BH367" s="247"/>
      <c r="BI367" s="10"/>
      <c r="BJ367" s="242"/>
      <c r="BK367" s="7"/>
      <c r="BL367" s="247"/>
      <c r="BM367" s="7"/>
      <c r="BN367" s="247"/>
      <c r="BO367" s="7"/>
      <c r="BP367" s="8"/>
      <c r="BQ367" s="7"/>
      <c r="BR367" s="247"/>
      <c r="BS367" s="7"/>
      <c r="BT367" s="8"/>
      <c r="BU367" s="7"/>
      <c r="BV367" s="247"/>
      <c r="BW367" s="7"/>
      <c r="BX367" s="8"/>
      <c r="BY367" s="7"/>
      <c r="BZ367" s="8"/>
      <c r="CA367" s="7"/>
      <c r="CB367" s="8"/>
      <c r="CC367" s="7"/>
      <c r="CD367" s="8"/>
      <c r="CE367" s="7"/>
      <c r="CF367" s="8"/>
      <c r="CG367" s="28"/>
      <c r="CH367" s="41"/>
      <c r="CI367" s="41">
        <f t="shared" si="34"/>
        <v>0</v>
      </c>
      <c r="CJ367">
        <f t="shared" si="33"/>
        <v>0</v>
      </c>
    </row>
    <row r="368" spans="1:88" x14ac:dyDescent="0.25">
      <c r="A368">
        <v>289</v>
      </c>
      <c r="B368" s="6"/>
      <c r="C368" s="10"/>
      <c r="D368" s="32"/>
      <c r="E368" s="10"/>
      <c r="F368" s="32"/>
      <c r="G368" s="10"/>
      <c r="H368" s="32"/>
      <c r="I368" s="10"/>
      <c r="J368" s="32"/>
      <c r="K368" s="10"/>
      <c r="L368" s="32"/>
      <c r="M368" s="10"/>
      <c r="N368" s="32"/>
      <c r="O368" s="10"/>
      <c r="P368" s="32"/>
      <c r="Q368" s="10"/>
      <c r="R368" s="32"/>
      <c r="S368" s="10"/>
      <c r="T368" s="32"/>
      <c r="U368" s="10"/>
      <c r="V368" s="32"/>
      <c r="W368" s="10"/>
      <c r="X368" s="32"/>
      <c r="Y368" s="10"/>
      <c r="Z368" s="32"/>
      <c r="AA368" s="10"/>
      <c r="AB368" s="32"/>
      <c r="AC368" s="10"/>
      <c r="AD368" s="32"/>
      <c r="AE368" s="10"/>
      <c r="AF368" s="32"/>
      <c r="AG368" s="10"/>
      <c r="AH368" s="32"/>
      <c r="AI368" s="10"/>
      <c r="AJ368" s="32"/>
      <c r="AK368" s="10"/>
      <c r="AL368" s="32"/>
      <c r="AM368" s="10"/>
      <c r="AN368" s="32"/>
      <c r="AO368" s="10"/>
      <c r="AP368" s="32"/>
      <c r="AQ368" s="10"/>
      <c r="AR368" s="32"/>
      <c r="AS368" s="10"/>
      <c r="AT368" s="32"/>
      <c r="AU368" s="10"/>
      <c r="AV368" s="242"/>
      <c r="AW368" s="10"/>
      <c r="AX368" s="32"/>
      <c r="AY368" s="10"/>
      <c r="AZ368" s="242"/>
      <c r="BA368" s="10"/>
      <c r="BB368" s="242"/>
      <c r="BC368" s="7"/>
      <c r="BD368" s="247"/>
      <c r="BE368" s="10"/>
      <c r="BF368" s="242"/>
      <c r="BG368" s="7"/>
      <c r="BH368" s="247"/>
      <c r="BI368" s="10"/>
      <c r="BJ368" s="242"/>
      <c r="BK368" s="7"/>
      <c r="BL368" s="247"/>
      <c r="BM368" s="7"/>
      <c r="BN368" s="247"/>
      <c r="BO368" s="7"/>
      <c r="BP368" s="8"/>
      <c r="BQ368" s="7"/>
      <c r="BR368" s="247"/>
      <c r="BS368" s="7"/>
      <c r="BT368" s="8"/>
      <c r="BU368" s="7"/>
      <c r="BV368" s="247"/>
      <c r="BW368" s="7"/>
      <c r="BX368" s="8"/>
      <c r="BY368" s="7"/>
      <c r="BZ368" s="8"/>
      <c r="CA368" s="7"/>
      <c r="CB368" s="8"/>
      <c r="CC368" s="7"/>
      <c r="CD368" s="8"/>
      <c r="CE368" s="7"/>
      <c r="CF368" s="8"/>
      <c r="CG368" s="28"/>
      <c r="CH368" s="41"/>
      <c r="CI368" s="41">
        <f t="shared" si="34"/>
        <v>0</v>
      </c>
      <c r="CJ368">
        <f t="shared" si="33"/>
        <v>0</v>
      </c>
    </row>
    <row r="369" spans="1:91" x14ac:dyDescent="0.25">
      <c r="A369">
        <v>290</v>
      </c>
      <c r="B369" s="6"/>
      <c r="C369" s="10"/>
      <c r="D369" s="32"/>
      <c r="E369" s="10"/>
      <c r="F369" s="32"/>
      <c r="G369" s="10"/>
      <c r="H369" s="32"/>
      <c r="I369" s="10"/>
      <c r="J369" s="32"/>
      <c r="K369" s="94"/>
      <c r="L369" s="32"/>
      <c r="M369" s="10"/>
      <c r="N369" s="32"/>
      <c r="O369" s="10"/>
      <c r="P369" s="32"/>
      <c r="Q369" s="10"/>
      <c r="R369" s="32"/>
      <c r="S369" s="10"/>
      <c r="T369" s="32"/>
      <c r="U369" s="10"/>
      <c r="V369" s="32"/>
      <c r="W369" s="10"/>
      <c r="X369" s="32"/>
      <c r="Y369" s="10"/>
      <c r="Z369" s="32"/>
      <c r="AA369" s="10"/>
      <c r="AB369" s="32"/>
      <c r="AC369" s="10"/>
      <c r="AD369" s="32"/>
      <c r="AE369" s="10"/>
      <c r="AF369" s="32"/>
      <c r="AG369" s="10"/>
      <c r="AH369" s="32"/>
      <c r="AI369" s="10"/>
      <c r="AJ369" s="32"/>
      <c r="AK369" s="10"/>
      <c r="AL369" s="32"/>
      <c r="AM369" s="10"/>
      <c r="AN369" s="32"/>
      <c r="AO369" s="10"/>
      <c r="AP369" s="32"/>
      <c r="AQ369" s="10"/>
      <c r="AR369" s="32"/>
      <c r="AS369" s="10"/>
      <c r="AT369" s="32"/>
      <c r="AU369" s="10"/>
      <c r="AV369" s="242"/>
      <c r="AW369" s="10"/>
      <c r="AX369" s="32"/>
      <c r="AY369" s="10"/>
      <c r="AZ369" s="242"/>
      <c r="BA369" s="10"/>
      <c r="BB369" s="242"/>
      <c r="BC369" s="7"/>
      <c r="BD369" s="247"/>
      <c r="BE369" s="10"/>
      <c r="BF369" s="242"/>
      <c r="BG369" s="7"/>
      <c r="BH369" s="247"/>
      <c r="BI369" s="10"/>
      <c r="BJ369" s="242"/>
      <c r="BK369" s="7"/>
      <c r="BL369" s="247"/>
      <c r="BM369" s="7"/>
      <c r="BN369" s="247"/>
      <c r="BO369" s="7"/>
      <c r="BP369" s="8"/>
      <c r="BQ369" s="7"/>
      <c r="BR369" s="247"/>
      <c r="BS369" s="7"/>
      <c r="BT369" s="8"/>
      <c r="BU369" s="7"/>
      <c r="BV369" s="247"/>
      <c r="BW369" s="7"/>
      <c r="BX369" s="8"/>
      <c r="BY369" s="7"/>
      <c r="BZ369" s="8"/>
      <c r="CA369" s="7"/>
      <c r="CB369" s="8"/>
      <c r="CC369" s="7"/>
      <c r="CD369" s="8"/>
      <c r="CE369" s="7"/>
      <c r="CF369" s="8"/>
      <c r="CH369" s="41"/>
      <c r="CI369" s="41">
        <f t="shared" si="34"/>
        <v>0</v>
      </c>
      <c r="CJ369">
        <f t="shared" si="33"/>
        <v>0</v>
      </c>
      <c r="CL369" s="39"/>
    </row>
    <row r="370" spans="1:91" x14ac:dyDescent="0.25">
      <c r="A370">
        <v>291</v>
      </c>
      <c r="B370" s="6"/>
      <c r="C370" s="10"/>
      <c r="D370" s="32"/>
      <c r="E370" s="10"/>
      <c r="F370" s="32"/>
      <c r="G370" s="10"/>
      <c r="H370" s="32"/>
      <c r="I370" s="10"/>
      <c r="J370" s="32"/>
      <c r="K370" s="10"/>
      <c r="L370" s="32"/>
      <c r="M370" s="10"/>
      <c r="N370" s="32"/>
      <c r="O370" s="10"/>
      <c r="P370" s="32"/>
      <c r="Q370" s="10"/>
      <c r="R370" s="32"/>
      <c r="S370" s="10"/>
      <c r="T370" s="32"/>
      <c r="U370" s="10"/>
      <c r="V370" s="32"/>
      <c r="W370" s="10"/>
      <c r="X370" s="32"/>
      <c r="Y370" s="10"/>
      <c r="Z370" s="32"/>
      <c r="AA370" s="10"/>
      <c r="AB370" s="32"/>
      <c r="AC370" s="10"/>
      <c r="AD370" s="32"/>
      <c r="AE370" s="10"/>
      <c r="AF370" s="32"/>
      <c r="AG370" s="10"/>
      <c r="AH370" s="32"/>
      <c r="AI370" s="10"/>
      <c r="AJ370" s="32"/>
      <c r="AK370" s="10"/>
      <c r="AL370" s="32"/>
      <c r="AM370" s="10"/>
      <c r="AN370" s="32"/>
      <c r="AO370" s="10"/>
      <c r="AP370" s="32"/>
      <c r="AQ370" s="10"/>
      <c r="AR370" s="32"/>
      <c r="AS370" s="10"/>
      <c r="AT370" s="32"/>
      <c r="AU370" s="10"/>
      <c r="AV370" s="242"/>
      <c r="AW370" s="10"/>
      <c r="AX370" s="32"/>
      <c r="AY370" s="10"/>
      <c r="AZ370" s="242"/>
      <c r="BA370" s="10"/>
      <c r="BB370" s="242"/>
      <c r="BC370" s="7"/>
      <c r="BD370" s="247"/>
      <c r="BE370" s="10"/>
      <c r="BF370" s="242"/>
      <c r="BG370" s="7"/>
      <c r="BH370" s="247"/>
      <c r="BI370" s="10"/>
      <c r="BJ370" s="242"/>
      <c r="BK370" s="7"/>
      <c r="BL370" s="247"/>
      <c r="BM370" s="7"/>
      <c r="BN370" s="247"/>
      <c r="BO370" s="7"/>
      <c r="BP370" s="8"/>
      <c r="BQ370" s="7"/>
      <c r="BR370" s="247"/>
      <c r="BS370" s="7"/>
      <c r="BT370" s="8"/>
      <c r="BU370" s="7"/>
      <c r="BV370" s="247"/>
      <c r="BW370" s="7"/>
      <c r="BX370" s="8"/>
      <c r="BY370" s="7"/>
      <c r="BZ370" s="8"/>
      <c r="CA370" s="7"/>
      <c r="CB370" s="8"/>
      <c r="CC370" s="7"/>
      <c r="CD370" s="8"/>
      <c r="CE370" s="7"/>
      <c r="CF370" s="8"/>
      <c r="CH370" s="41"/>
      <c r="CI370" s="41">
        <f t="shared" si="34"/>
        <v>0</v>
      </c>
      <c r="CJ370">
        <f t="shared" si="33"/>
        <v>0</v>
      </c>
    </row>
    <row r="371" spans="1:91" x14ac:dyDescent="0.25">
      <c r="A371">
        <v>292</v>
      </c>
      <c r="B371" s="6"/>
      <c r="C371" s="10"/>
      <c r="D371" s="32"/>
      <c r="E371" s="10"/>
      <c r="F371" s="32"/>
      <c r="G371" s="10"/>
      <c r="H371" s="32"/>
      <c r="I371" s="10"/>
      <c r="J371" s="32"/>
      <c r="K371" s="10"/>
      <c r="L371" s="32"/>
      <c r="M371" s="10"/>
      <c r="N371" s="32"/>
      <c r="O371" s="10"/>
      <c r="P371" s="32"/>
      <c r="Q371" s="10"/>
      <c r="R371" s="32"/>
      <c r="S371" s="10"/>
      <c r="T371" s="32"/>
      <c r="U371" s="10"/>
      <c r="V371" s="32"/>
      <c r="W371" s="10"/>
      <c r="X371" s="32"/>
      <c r="Y371" s="10"/>
      <c r="Z371" s="32"/>
      <c r="AA371" s="10"/>
      <c r="AB371" s="32"/>
      <c r="AC371" s="10"/>
      <c r="AD371" s="32"/>
      <c r="AE371" s="10"/>
      <c r="AF371" s="32"/>
      <c r="AG371" s="10"/>
      <c r="AH371" s="32"/>
      <c r="AI371" s="10"/>
      <c r="AJ371" s="32"/>
      <c r="AK371" s="10"/>
      <c r="AL371" s="32"/>
      <c r="AM371" s="10"/>
      <c r="AN371" s="32"/>
      <c r="AO371" s="10"/>
      <c r="AP371" s="32"/>
      <c r="AQ371" s="10"/>
      <c r="AR371" s="32"/>
      <c r="AS371" s="10"/>
      <c r="AT371" s="32"/>
      <c r="AU371" s="10"/>
      <c r="AV371" s="242"/>
      <c r="AW371" s="10"/>
      <c r="AX371" s="32"/>
      <c r="AY371" s="10"/>
      <c r="AZ371" s="242"/>
      <c r="BA371" s="10"/>
      <c r="BB371" s="242"/>
      <c r="BC371" s="7"/>
      <c r="BD371" s="247"/>
      <c r="BE371" s="10"/>
      <c r="BF371" s="242"/>
      <c r="BG371" s="7"/>
      <c r="BH371" s="247"/>
      <c r="BI371" s="10"/>
      <c r="BJ371" s="242"/>
      <c r="BK371" s="7"/>
      <c r="BL371" s="247"/>
      <c r="BM371" s="7"/>
      <c r="BN371" s="247"/>
      <c r="BO371" s="7"/>
      <c r="BP371" s="8"/>
      <c r="BQ371" s="7"/>
      <c r="BR371" s="247"/>
      <c r="BS371" s="7"/>
      <c r="BT371" s="8"/>
      <c r="BU371" s="7"/>
      <c r="BV371" s="247"/>
      <c r="BW371" s="7"/>
      <c r="BX371" s="8"/>
      <c r="BY371" s="7"/>
      <c r="BZ371" s="8"/>
      <c r="CA371" s="7"/>
      <c r="CB371" s="8"/>
      <c r="CC371" s="7"/>
      <c r="CD371" s="8"/>
      <c r="CE371" s="7"/>
      <c r="CF371" s="8"/>
      <c r="CH371" s="41"/>
      <c r="CI371" s="41">
        <f t="shared" si="34"/>
        <v>0</v>
      </c>
      <c r="CJ371">
        <f t="shared" si="33"/>
        <v>0</v>
      </c>
    </row>
    <row r="372" spans="1:91" x14ac:dyDescent="0.25">
      <c r="A372">
        <v>293</v>
      </c>
      <c r="B372" s="6"/>
      <c r="C372" s="10"/>
      <c r="D372" s="32"/>
      <c r="E372" s="10"/>
      <c r="F372" s="32"/>
      <c r="G372" s="10"/>
      <c r="H372" s="32"/>
      <c r="I372" s="10"/>
      <c r="J372" s="32"/>
      <c r="K372" s="10"/>
      <c r="L372" s="32"/>
      <c r="M372" s="10"/>
      <c r="N372" s="32"/>
      <c r="O372" s="10"/>
      <c r="P372" s="32"/>
      <c r="Q372" s="10"/>
      <c r="R372" s="32"/>
      <c r="S372" s="10"/>
      <c r="T372" s="32"/>
      <c r="U372" s="10"/>
      <c r="V372" s="32"/>
      <c r="W372" s="10"/>
      <c r="X372" s="32"/>
      <c r="Y372" s="10"/>
      <c r="Z372" s="32"/>
      <c r="AA372" s="10"/>
      <c r="AB372" s="32"/>
      <c r="AC372" s="10"/>
      <c r="AD372" s="32"/>
      <c r="AE372" s="10"/>
      <c r="AF372" s="32"/>
      <c r="AG372" s="10"/>
      <c r="AH372" s="32"/>
      <c r="AI372" s="10"/>
      <c r="AJ372" s="32"/>
      <c r="AK372" s="10"/>
      <c r="AL372" s="32"/>
      <c r="AM372" s="10"/>
      <c r="AN372" s="32"/>
      <c r="AO372" s="10"/>
      <c r="AP372" s="32"/>
      <c r="AQ372" s="10"/>
      <c r="AR372" s="32"/>
      <c r="AS372" s="10"/>
      <c r="AT372" s="32"/>
      <c r="AU372" s="10"/>
      <c r="AV372" s="242"/>
      <c r="AW372" s="10"/>
      <c r="AX372" s="32"/>
      <c r="AY372" s="10"/>
      <c r="AZ372" s="242"/>
      <c r="BA372" s="10"/>
      <c r="BB372" s="242"/>
      <c r="BC372" s="7"/>
      <c r="BD372" s="247"/>
      <c r="BE372" s="10"/>
      <c r="BF372" s="242"/>
      <c r="BG372" s="7"/>
      <c r="BH372" s="247"/>
      <c r="BI372" s="10"/>
      <c r="BJ372" s="242"/>
      <c r="BK372" s="7"/>
      <c r="BL372" s="247"/>
      <c r="BM372" s="7"/>
      <c r="BN372" s="247"/>
      <c r="BO372" s="7"/>
      <c r="BP372" s="8"/>
      <c r="BQ372" s="7"/>
      <c r="BR372" s="247"/>
      <c r="BS372" s="7"/>
      <c r="BT372" s="8"/>
      <c r="BU372" s="7"/>
      <c r="BV372" s="247"/>
      <c r="BW372" s="7"/>
      <c r="BX372" s="8"/>
      <c r="BY372" s="7"/>
      <c r="BZ372" s="8"/>
      <c r="CA372" s="7"/>
      <c r="CB372" s="8"/>
      <c r="CC372" s="7"/>
      <c r="CD372" s="8"/>
      <c r="CE372" s="7"/>
      <c r="CF372" s="8"/>
      <c r="CH372" s="41"/>
      <c r="CI372" s="41">
        <f t="shared" si="34"/>
        <v>0</v>
      </c>
      <c r="CJ372">
        <f t="shared" si="33"/>
        <v>0</v>
      </c>
    </row>
    <row r="373" spans="1:91" x14ac:dyDescent="0.25">
      <c r="A373">
        <v>294</v>
      </c>
      <c r="B373" s="6"/>
      <c r="C373" s="10"/>
      <c r="D373" s="32"/>
      <c r="E373" s="10"/>
      <c r="F373" s="32"/>
      <c r="G373" s="10"/>
      <c r="H373" s="32"/>
      <c r="I373" s="10"/>
      <c r="J373" s="32"/>
      <c r="K373" s="10"/>
      <c r="L373" s="32"/>
      <c r="M373" s="10"/>
      <c r="N373" s="32"/>
      <c r="O373" s="10"/>
      <c r="P373" s="32"/>
      <c r="Q373" s="10"/>
      <c r="R373" s="32"/>
      <c r="S373" s="10"/>
      <c r="T373" s="32"/>
      <c r="U373" s="10"/>
      <c r="V373" s="32"/>
      <c r="W373" s="10"/>
      <c r="X373" s="32"/>
      <c r="Y373" s="10"/>
      <c r="Z373" s="32"/>
      <c r="AA373" s="10"/>
      <c r="AB373" s="32"/>
      <c r="AC373" s="10"/>
      <c r="AD373" s="32"/>
      <c r="AE373" s="10"/>
      <c r="AF373" s="32"/>
      <c r="AG373" s="10"/>
      <c r="AH373" s="32"/>
      <c r="AI373" s="10"/>
      <c r="AJ373" s="32"/>
      <c r="AK373" s="10"/>
      <c r="AL373" s="32"/>
      <c r="AM373" s="10"/>
      <c r="AN373" s="32"/>
      <c r="AO373" s="10"/>
      <c r="AP373" s="32"/>
      <c r="AQ373" s="10"/>
      <c r="AR373" s="32"/>
      <c r="AS373" s="10"/>
      <c r="AT373" s="32"/>
      <c r="AU373" s="10"/>
      <c r="AV373" s="242"/>
      <c r="AW373" s="10"/>
      <c r="AX373" s="32"/>
      <c r="AY373" s="10"/>
      <c r="AZ373" s="242"/>
      <c r="BA373" s="10"/>
      <c r="BB373" s="242"/>
      <c r="BC373" s="7"/>
      <c r="BD373" s="247"/>
      <c r="BE373" s="10"/>
      <c r="BF373" s="242"/>
      <c r="BG373" s="7"/>
      <c r="BH373" s="247"/>
      <c r="BI373" s="10"/>
      <c r="BJ373" s="242"/>
      <c r="BK373" s="7"/>
      <c r="BL373" s="247"/>
      <c r="BM373" s="7"/>
      <c r="BN373" s="247"/>
      <c r="BO373" s="7"/>
      <c r="BP373" s="8"/>
      <c r="BQ373" s="7"/>
      <c r="BR373" s="247"/>
      <c r="BS373" s="7"/>
      <c r="BT373" s="8"/>
      <c r="BU373" s="7"/>
      <c r="BV373" s="247"/>
      <c r="BW373" s="7"/>
      <c r="BX373" s="8"/>
      <c r="BY373" s="7"/>
      <c r="BZ373" s="8"/>
      <c r="CA373" s="7"/>
      <c r="CB373" s="8"/>
      <c r="CC373" s="7"/>
      <c r="CD373" s="8"/>
      <c r="CE373" s="7"/>
      <c r="CF373" s="8"/>
      <c r="CH373" s="41"/>
      <c r="CI373" s="41">
        <f t="shared" si="34"/>
        <v>0</v>
      </c>
      <c r="CJ373">
        <f t="shared" si="33"/>
        <v>0</v>
      </c>
    </row>
    <row r="374" spans="1:91" ht="13" x14ac:dyDescent="0.3">
      <c r="A374">
        <v>295</v>
      </c>
      <c r="B374" s="253"/>
      <c r="C374" s="10"/>
      <c r="D374" s="32"/>
      <c r="E374" s="10"/>
      <c r="F374" s="32"/>
      <c r="G374" s="10"/>
      <c r="H374" s="32"/>
      <c r="I374" s="10"/>
      <c r="J374" s="32"/>
      <c r="K374" s="10"/>
      <c r="L374" s="32"/>
      <c r="M374" s="10"/>
      <c r="N374" s="32"/>
      <c r="O374" s="10"/>
      <c r="P374" s="32"/>
      <c r="Q374" s="10"/>
      <c r="R374" s="32"/>
      <c r="S374" s="10"/>
      <c r="T374" s="32"/>
      <c r="U374" s="10"/>
      <c r="V374" s="32"/>
      <c r="W374" s="10"/>
      <c r="X374" s="32"/>
      <c r="Y374" s="10"/>
      <c r="Z374" s="32"/>
      <c r="AA374" s="10"/>
      <c r="AB374" s="32"/>
      <c r="AC374" s="10"/>
      <c r="AD374" s="32"/>
      <c r="AE374" s="10"/>
      <c r="AF374" s="32"/>
      <c r="AG374" s="10"/>
      <c r="AH374" s="32"/>
      <c r="AI374" s="10"/>
      <c r="AJ374" s="32"/>
      <c r="AK374" s="10"/>
      <c r="AL374" s="32"/>
      <c r="AM374" s="10"/>
      <c r="AN374" s="32"/>
      <c r="AO374" s="10"/>
      <c r="AP374" s="32"/>
      <c r="AQ374" s="10"/>
      <c r="AR374" s="32"/>
      <c r="AS374" s="10"/>
      <c r="AT374" s="32"/>
      <c r="AU374" s="10"/>
      <c r="AV374" s="242"/>
      <c r="AW374" s="10"/>
      <c r="AX374" s="32"/>
      <c r="AY374" s="10"/>
      <c r="AZ374" s="242"/>
      <c r="BA374" s="10"/>
      <c r="BB374" s="242"/>
      <c r="BC374" s="7"/>
      <c r="BD374" s="247"/>
      <c r="BE374" s="10"/>
      <c r="BF374" s="242"/>
      <c r="BG374" s="7"/>
      <c r="BH374" s="247"/>
      <c r="BI374" s="10"/>
      <c r="BJ374" s="242"/>
      <c r="BK374" s="7"/>
      <c r="BL374" s="247"/>
      <c r="BM374" s="7"/>
      <c r="BN374" s="247"/>
      <c r="BO374" s="7"/>
      <c r="BP374" s="8"/>
      <c r="BQ374" s="7"/>
      <c r="BR374" s="247"/>
      <c r="BS374" s="7"/>
      <c r="BT374" s="8"/>
      <c r="BU374" s="7"/>
      <c r="BV374" s="247"/>
      <c r="BW374" s="7"/>
      <c r="BX374" s="8"/>
      <c r="BY374" s="7"/>
      <c r="BZ374" s="8"/>
      <c r="CA374" s="7"/>
      <c r="CB374" s="8"/>
      <c r="CC374" s="7"/>
      <c r="CD374" s="8"/>
      <c r="CE374" s="7"/>
      <c r="CF374" s="8"/>
      <c r="CH374" s="41"/>
      <c r="CI374" s="41">
        <f t="shared" si="34"/>
        <v>0</v>
      </c>
      <c r="CJ374">
        <f t="shared" si="33"/>
        <v>0</v>
      </c>
      <c r="CL374" s="237"/>
      <c r="CM374" s="238"/>
    </row>
    <row r="375" spans="1:91" ht="13" x14ac:dyDescent="0.3">
      <c r="A375">
        <v>296</v>
      </c>
      <c r="B375" s="253"/>
      <c r="C375" s="10"/>
      <c r="D375" s="32"/>
      <c r="E375" s="10"/>
      <c r="F375" s="32"/>
      <c r="G375" s="10"/>
      <c r="H375" s="32"/>
      <c r="I375" s="10"/>
      <c r="J375" s="32"/>
      <c r="K375" s="10"/>
      <c r="L375" s="32"/>
      <c r="M375" s="10"/>
      <c r="N375" s="32"/>
      <c r="O375" s="10"/>
      <c r="P375" s="32"/>
      <c r="Q375" s="10"/>
      <c r="R375" s="32"/>
      <c r="S375" s="10"/>
      <c r="T375" s="32"/>
      <c r="U375" s="10"/>
      <c r="V375" s="32"/>
      <c r="W375" s="10"/>
      <c r="X375" s="32"/>
      <c r="Y375" s="10"/>
      <c r="Z375" s="32"/>
      <c r="AA375" s="10"/>
      <c r="AB375" s="32"/>
      <c r="AC375" s="10"/>
      <c r="AD375" s="32"/>
      <c r="AE375" s="10"/>
      <c r="AF375" s="32"/>
      <c r="AG375" s="10"/>
      <c r="AH375" s="32"/>
      <c r="AI375" s="10"/>
      <c r="AJ375" s="32"/>
      <c r="AK375" s="10"/>
      <c r="AL375" s="32"/>
      <c r="AM375" s="10"/>
      <c r="AN375" s="32"/>
      <c r="AO375" s="10"/>
      <c r="AP375" s="32"/>
      <c r="AQ375" s="10"/>
      <c r="AR375" s="32"/>
      <c r="AS375" s="10"/>
      <c r="AT375" s="32"/>
      <c r="AU375" s="10"/>
      <c r="AV375" s="242"/>
      <c r="AW375" s="10"/>
      <c r="AX375" s="32"/>
      <c r="AY375" s="10"/>
      <c r="AZ375" s="242"/>
      <c r="BA375" s="10"/>
      <c r="BB375" s="242"/>
      <c r="BC375" s="7"/>
      <c r="BD375" s="247"/>
      <c r="BE375" s="10"/>
      <c r="BF375" s="242"/>
      <c r="BG375" s="7"/>
      <c r="BH375" s="247"/>
      <c r="BI375" s="10"/>
      <c r="BJ375" s="242"/>
      <c r="BK375" s="7"/>
      <c r="BL375" s="247"/>
      <c r="BM375" s="7"/>
      <c r="BN375" s="247"/>
      <c r="BO375" s="7"/>
      <c r="BP375" s="8"/>
      <c r="BQ375" s="7"/>
      <c r="BR375" s="247"/>
      <c r="BS375" s="7"/>
      <c r="BT375" s="8"/>
      <c r="BU375" s="7"/>
      <c r="BV375" s="247"/>
      <c r="BW375" s="7"/>
      <c r="BX375" s="8"/>
      <c r="BY375" s="7"/>
      <c r="BZ375" s="8"/>
      <c r="CA375" s="7"/>
      <c r="CB375" s="8"/>
      <c r="CC375" s="7"/>
      <c r="CD375" s="8"/>
      <c r="CE375" s="7"/>
      <c r="CF375" s="8"/>
      <c r="CH375" s="41"/>
      <c r="CI375" s="41">
        <f t="shared" si="34"/>
        <v>0</v>
      </c>
      <c r="CJ375">
        <f t="shared" si="33"/>
        <v>0</v>
      </c>
      <c r="CL375" s="237"/>
      <c r="CM375" s="238"/>
    </row>
    <row r="376" spans="1:91" ht="13" x14ac:dyDescent="0.3">
      <c r="A376">
        <v>297</v>
      </c>
      <c r="B376" s="253"/>
      <c r="C376" s="10"/>
      <c r="D376" s="32"/>
      <c r="E376" s="10"/>
      <c r="F376" s="32"/>
      <c r="G376" s="10"/>
      <c r="H376" s="32"/>
      <c r="I376" s="10"/>
      <c r="J376" s="32"/>
      <c r="K376" s="10"/>
      <c r="L376" s="32"/>
      <c r="M376" s="10"/>
      <c r="N376" s="32"/>
      <c r="O376" s="10"/>
      <c r="P376" s="32"/>
      <c r="Q376" s="10"/>
      <c r="R376" s="32"/>
      <c r="S376" s="10"/>
      <c r="T376" s="32"/>
      <c r="U376" s="10"/>
      <c r="V376" s="32"/>
      <c r="W376" s="10"/>
      <c r="X376" s="32"/>
      <c r="Y376" s="10"/>
      <c r="Z376" s="32"/>
      <c r="AA376" s="10"/>
      <c r="AB376" s="32"/>
      <c r="AC376" s="10"/>
      <c r="AD376" s="32"/>
      <c r="AE376" s="10"/>
      <c r="AF376" s="32"/>
      <c r="AG376" s="10"/>
      <c r="AH376" s="32"/>
      <c r="AI376" s="10"/>
      <c r="AJ376" s="32"/>
      <c r="AK376" s="10"/>
      <c r="AL376" s="32"/>
      <c r="AM376" s="10"/>
      <c r="AN376" s="32"/>
      <c r="AO376" s="10"/>
      <c r="AP376" s="32"/>
      <c r="AQ376" s="10"/>
      <c r="AR376" s="32"/>
      <c r="AS376" s="94"/>
      <c r="AT376" s="32"/>
      <c r="AU376" s="10"/>
      <c r="AV376" s="242"/>
      <c r="AW376" s="94"/>
      <c r="AX376" s="32"/>
      <c r="AY376" s="10"/>
      <c r="AZ376" s="242"/>
      <c r="BA376" s="10"/>
      <c r="BB376" s="242"/>
      <c r="BC376" s="7"/>
      <c r="BD376" s="247"/>
      <c r="BE376" s="10"/>
      <c r="BF376" s="242"/>
      <c r="BG376" s="7"/>
      <c r="BH376" s="247"/>
      <c r="BI376" s="10"/>
      <c r="BJ376" s="242"/>
      <c r="BK376" s="7"/>
      <c r="BL376" s="247"/>
      <c r="BM376" s="7"/>
      <c r="BN376" s="247"/>
      <c r="BO376" s="7"/>
      <c r="BP376" s="8"/>
      <c r="BQ376" s="7"/>
      <c r="BR376" s="247"/>
      <c r="BS376" s="7"/>
      <c r="BT376" s="8"/>
      <c r="BU376" s="7"/>
      <c r="BV376" s="247"/>
      <c r="BW376" s="7"/>
      <c r="BX376" s="8"/>
      <c r="BY376" s="7"/>
      <c r="BZ376" s="8"/>
      <c r="CA376" s="7"/>
      <c r="CB376" s="8"/>
      <c r="CC376" s="7"/>
      <c r="CD376" s="8"/>
      <c r="CE376" s="7"/>
      <c r="CF376" s="8"/>
      <c r="CH376" s="41"/>
      <c r="CI376" s="41">
        <f t="shared" si="34"/>
        <v>0</v>
      </c>
      <c r="CJ376">
        <f t="shared" si="33"/>
        <v>0</v>
      </c>
      <c r="CL376" s="237"/>
      <c r="CM376" s="238"/>
    </row>
    <row r="377" spans="1:91" x14ac:dyDescent="0.25">
      <c r="A377">
        <v>298</v>
      </c>
      <c r="B377" s="6"/>
      <c r="C377" s="10"/>
      <c r="D377" s="32"/>
      <c r="E377" s="10"/>
      <c r="F377" s="32"/>
      <c r="G377" s="10"/>
      <c r="H377" s="32"/>
      <c r="I377" s="10"/>
      <c r="J377" s="32"/>
      <c r="K377" s="94"/>
      <c r="L377" s="32"/>
      <c r="M377" s="10"/>
      <c r="N377" s="32"/>
      <c r="O377" s="10"/>
      <c r="P377" s="32"/>
      <c r="Q377" s="10"/>
      <c r="R377" s="32"/>
      <c r="S377" s="10"/>
      <c r="T377" s="32"/>
      <c r="U377" s="10"/>
      <c r="V377" s="32"/>
      <c r="W377" s="10"/>
      <c r="X377" s="32"/>
      <c r="Y377" s="10"/>
      <c r="Z377" s="32"/>
      <c r="AA377" s="10"/>
      <c r="AB377" s="32"/>
      <c r="AC377" s="10"/>
      <c r="AD377" s="32"/>
      <c r="AE377" s="10"/>
      <c r="AF377" s="32"/>
      <c r="AG377" s="10"/>
      <c r="AH377" s="32"/>
      <c r="AI377" s="10"/>
      <c r="AJ377" s="32"/>
      <c r="AK377" s="10"/>
      <c r="AL377" s="32"/>
      <c r="AM377" s="10"/>
      <c r="AN377" s="32"/>
      <c r="AO377" s="10"/>
      <c r="AP377" s="32"/>
      <c r="AQ377" s="10"/>
      <c r="AR377" s="32"/>
      <c r="AS377" s="10"/>
      <c r="AT377" s="32"/>
      <c r="AU377" s="10"/>
      <c r="AV377" s="242"/>
      <c r="AW377" s="10"/>
      <c r="AX377" s="32"/>
      <c r="AY377" s="10"/>
      <c r="AZ377" s="242"/>
      <c r="BA377" s="10"/>
      <c r="BB377" s="242"/>
      <c r="BC377" s="7"/>
      <c r="BD377" s="247"/>
      <c r="BE377" s="10"/>
      <c r="BF377" s="242"/>
      <c r="BG377" s="7"/>
      <c r="BH377" s="247"/>
      <c r="BI377" s="10"/>
      <c r="BJ377" s="242"/>
      <c r="BK377" s="7"/>
      <c r="BL377" s="247"/>
      <c r="BM377" s="7"/>
      <c r="BN377" s="247"/>
      <c r="BO377" s="7"/>
      <c r="BP377" s="8"/>
      <c r="BQ377" s="7"/>
      <c r="BR377" s="247"/>
      <c r="BS377" s="7"/>
      <c r="BT377" s="8"/>
      <c r="BU377" s="7"/>
      <c r="BV377" s="247"/>
      <c r="BW377" s="7"/>
      <c r="BX377" s="8"/>
      <c r="BY377" s="7"/>
      <c r="BZ377" s="8"/>
      <c r="CA377" s="7"/>
      <c r="CB377" s="8"/>
      <c r="CC377" s="7"/>
      <c r="CD377" s="8"/>
      <c r="CE377" s="7"/>
      <c r="CF377" s="8"/>
      <c r="CH377" s="41"/>
      <c r="CI377" s="41">
        <f t="shared" si="34"/>
        <v>0</v>
      </c>
      <c r="CJ377">
        <f t="shared" si="33"/>
        <v>0</v>
      </c>
      <c r="CL377" s="39"/>
    </row>
    <row r="378" spans="1:91" x14ac:dyDescent="0.25">
      <c r="A378">
        <v>299</v>
      </c>
      <c r="B378" s="6"/>
      <c r="C378" s="10"/>
      <c r="D378" s="32"/>
      <c r="E378" s="10"/>
      <c r="F378" s="32"/>
      <c r="G378" s="10"/>
      <c r="H378" s="32"/>
      <c r="I378" s="10"/>
      <c r="J378" s="32"/>
      <c r="K378" s="94"/>
      <c r="L378" s="32"/>
      <c r="M378" s="10"/>
      <c r="N378" s="32"/>
      <c r="O378" s="10"/>
      <c r="P378" s="32"/>
      <c r="Q378" s="10"/>
      <c r="R378" s="32"/>
      <c r="S378" s="10"/>
      <c r="T378" s="32"/>
      <c r="U378" s="10"/>
      <c r="V378" s="32"/>
      <c r="W378" s="10"/>
      <c r="X378" s="32"/>
      <c r="Y378" s="10"/>
      <c r="Z378" s="32"/>
      <c r="AA378" s="10"/>
      <c r="AB378" s="32"/>
      <c r="AC378" s="10"/>
      <c r="AD378" s="32"/>
      <c r="AE378" s="10"/>
      <c r="AF378" s="32"/>
      <c r="AG378" s="10"/>
      <c r="AH378" s="32"/>
      <c r="AI378" s="10"/>
      <c r="AJ378" s="32"/>
      <c r="AK378" s="10"/>
      <c r="AL378" s="32"/>
      <c r="AM378" s="10"/>
      <c r="AN378" s="32"/>
      <c r="AO378" s="10"/>
      <c r="AP378" s="32"/>
      <c r="AQ378" s="10"/>
      <c r="AR378" s="32"/>
      <c r="AS378" s="10"/>
      <c r="AT378" s="32"/>
      <c r="AU378" s="10"/>
      <c r="AV378" s="242"/>
      <c r="AW378" s="10"/>
      <c r="AX378" s="32"/>
      <c r="AY378" s="10"/>
      <c r="AZ378" s="242"/>
      <c r="BA378" s="10"/>
      <c r="BB378" s="242"/>
      <c r="BC378" s="7"/>
      <c r="BD378" s="247"/>
      <c r="BE378" s="10"/>
      <c r="BF378" s="242"/>
      <c r="BG378" s="7"/>
      <c r="BH378" s="247"/>
      <c r="BI378" s="10"/>
      <c r="BJ378" s="242"/>
      <c r="BK378" s="7"/>
      <c r="BL378" s="247"/>
      <c r="BM378" s="7"/>
      <c r="BN378" s="247"/>
      <c r="BO378" s="7"/>
      <c r="BP378" s="8"/>
      <c r="BQ378" s="7"/>
      <c r="BR378" s="247"/>
      <c r="BS378" s="7"/>
      <c r="BT378" s="8"/>
      <c r="BU378" s="7"/>
      <c r="BV378" s="247"/>
      <c r="BW378" s="7"/>
      <c r="BX378" s="8"/>
      <c r="BY378" s="7"/>
      <c r="BZ378" s="8"/>
      <c r="CA378" s="7"/>
      <c r="CB378" s="8"/>
      <c r="CC378" s="7"/>
      <c r="CD378" s="8"/>
      <c r="CE378" s="7"/>
      <c r="CF378" s="8"/>
      <c r="CH378" s="41"/>
      <c r="CI378" s="41">
        <f t="shared" si="34"/>
        <v>0</v>
      </c>
      <c r="CJ378">
        <f t="shared" si="33"/>
        <v>0</v>
      </c>
      <c r="CL378" s="39"/>
    </row>
    <row r="379" spans="1:91" x14ac:dyDescent="0.25">
      <c r="A379">
        <v>300</v>
      </c>
      <c r="B379" s="6"/>
      <c r="C379" s="10"/>
      <c r="D379" s="32"/>
      <c r="E379" s="10"/>
      <c r="F379" s="32"/>
      <c r="G379" s="10"/>
      <c r="H379" s="32"/>
      <c r="I379" s="10"/>
      <c r="J379" s="32"/>
      <c r="K379" s="10"/>
      <c r="L379" s="32"/>
      <c r="M379" s="10"/>
      <c r="N379" s="32"/>
      <c r="O379" s="10"/>
      <c r="P379" s="32"/>
      <c r="Q379" s="10"/>
      <c r="R379" s="32"/>
      <c r="S379" s="10"/>
      <c r="T379" s="32"/>
      <c r="U379" s="10"/>
      <c r="V379" s="32"/>
      <c r="W379" s="10"/>
      <c r="X379" s="32"/>
      <c r="Y379" s="10"/>
      <c r="Z379" s="32"/>
      <c r="AA379" s="10"/>
      <c r="AB379" s="32"/>
      <c r="AC379" s="10"/>
      <c r="AD379" s="32"/>
      <c r="AE379" s="10"/>
      <c r="AF379" s="32"/>
      <c r="AG379" s="10"/>
      <c r="AH379" s="32"/>
      <c r="AI379" s="10"/>
      <c r="AJ379" s="32"/>
      <c r="AK379" s="10"/>
      <c r="AL379" s="32"/>
      <c r="AM379" s="10"/>
      <c r="AN379" s="32"/>
      <c r="AO379" s="10"/>
      <c r="AP379" s="32"/>
      <c r="AQ379" s="10"/>
      <c r="AR379" s="32"/>
      <c r="AS379" s="10"/>
      <c r="AT379" s="32"/>
      <c r="AU379" s="10"/>
      <c r="AV379" s="242"/>
      <c r="AW379" s="10"/>
      <c r="AX379" s="32"/>
      <c r="AY379" s="10"/>
      <c r="AZ379" s="242"/>
      <c r="BA379" s="10"/>
      <c r="BB379" s="242"/>
      <c r="BC379" s="7"/>
      <c r="BD379" s="247"/>
      <c r="BE379" s="10"/>
      <c r="BF379" s="242"/>
      <c r="BG379" s="7"/>
      <c r="BH379" s="247"/>
      <c r="BI379" s="10"/>
      <c r="BJ379" s="242"/>
      <c r="BK379" s="7"/>
      <c r="BL379" s="247"/>
      <c r="BM379" s="7"/>
      <c r="BN379" s="247"/>
      <c r="BO379" s="7"/>
      <c r="BP379" s="8"/>
      <c r="BQ379" s="7"/>
      <c r="BR379" s="247"/>
      <c r="BS379" s="7"/>
      <c r="BT379" s="8"/>
      <c r="BU379" s="7"/>
      <c r="BV379" s="247"/>
      <c r="BW379" s="7"/>
      <c r="BX379" s="8"/>
      <c r="BY379" s="7"/>
      <c r="BZ379" s="8"/>
      <c r="CA379" s="7"/>
      <c r="CB379" s="8"/>
      <c r="CC379" s="7"/>
      <c r="CD379" s="8"/>
      <c r="CE379" s="7"/>
      <c r="CF379" s="8"/>
      <c r="CH379" s="41"/>
      <c r="CI379" s="41">
        <f t="shared" si="34"/>
        <v>0</v>
      </c>
      <c r="CJ379">
        <f t="shared" si="33"/>
        <v>0</v>
      </c>
    </row>
    <row r="380" spans="1:91" x14ac:dyDescent="0.25">
      <c r="A380">
        <v>301</v>
      </c>
      <c r="B380" s="6"/>
      <c r="C380" s="10"/>
      <c r="D380" s="32"/>
      <c r="E380" s="10"/>
      <c r="F380" s="32"/>
      <c r="G380" s="10"/>
      <c r="H380" s="32"/>
      <c r="I380" s="10"/>
      <c r="J380" s="32"/>
      <c r="K380" s="10"/>
      <c r="L380" s="32"/>
      <c r="M380" s="10"/>
      <c r="N380" s="32"/>
      <c r="O380" s="10"/>
      <c r="P380" s="32"/>
      <c r="Q380" s="10"/>
      <c r="R380" s="32"/>
      <c r="S380" s="10"/>
      <c r="T380" s="32"/>
      <c r="U380" s="10"/>
      <c r="V380" s="32"/>
      <c r="W380" s="10"/>
      <c r="X380" s="32"/>
      <c r="Y380" s="10"/>
      <c r="Z380" s="32"/>
      <c r="AA380" s="10"/>
      <c r="AB380" s="32"/>
      <c r="AC380" s="10"/>
      <c r="AD380" s="32"/>
      <c r="AE380" s="10"/>
      <c r="AF380" s="32"/>
      <c r="AG380" s="10"/>
      <c r="AH380" s="32"/>
      <c r="AI380" s="10"/>
      <c r="AJ380" s="32"/>
      <c r="AK380" s="10"/>
      <c r="AL380" s="32"/>
      <c r="AM380" s="10"/>
      <c r="AN380" s="32"/>
      <c r="AO380" s="10"/>
      <c r="AP380" s="32"/>
      <c r="AQ380" s="10"/>
      <c r="AR380" s="32"/>
      <c r="AS380" s="10"/>
      <c r="AT380" s="32"/>
      <c r="AU380" s="10"/>
      <c r="AV380" s="242"/>
      <c r="AW380" s="10"/>
      <c r="AX380" s="32"/>
      <c r="AY380" s="10"/>
      <c r="AZ380" s="242"/>
      <c r="BA380" s="10"/>
      <c r="BB380" s="242"/>
      <c r="BC380" s="7"/>
      <c r="BD380" s="247"/>
      <c r="BE380" s="10"/>
      <c r="BF380" s="242"/>
      <c r="BG380" s="7"/>
      <c r="BH380" s="247"/>
      <c r="BI380" s="10"/>
      <c r="BJ380" s="242"/>
      <c r="BK380" s="7"/>
      <c r="BL380" s="247"/>
      <c r="BM380" s="7"/>
      <c r="BN380" s="247"/>
      <c r="BO380" s="7"/>
      <c r="BP380" s="8"/>
      <c r="BQ380" s="7"/>
      <c r="BR380" s="247"/>
      <c r="BS380" s="7"/>
      <c r="BT380" s="8"/>
      <c r="BU380" s="7"/>
      <c r="BV380" s="247"/>
      <c r="BW380" s="7"/>
      <c r="BX380" s="8"/>
      <c r="BY380" s="7"/>
      <c r="BZ380" s="8"/>
      <c r="CA380" s="7"/>
      <c r="CB380" s="8"/>
      <c r="CC380" s="7"/>
      <c r="CD380" s="8"/>
      <c r="CE380" s="7"/>
      <c r="CF380" s="8"/>
      <c r="CH380" s="41"/>
      <c r="CI380" s="41">
        <f t="shared" si="34"/>
        <v>0</v>
      </c>
      <c r="CJ380">
        <f t="shared" si="33"/>
        <v>0</v>
      </c>
    </row>
    <row r="381" spans="1:91" x14ac:dyDescent="0.25">
      <c r="A381">
        <v>302</v>
      </c>
      <c r="B381" s="6"/>
      <c r="C381" s="10"/>
      <c r="D381" s="32"/>
      <c r="E381" s="10"/>
      <c r="F381" s="32"/>
      <c r="G381" s="10"/>
      <c r="H381" s="32"/>
      <c r="I381" s="10"/>
      <c r="J381" s="32"/>
      <c r="K381" s="10"/>
      <c r="L381" s="32"/>
      <c r="M381" s="10"/>
      <c r="N381" s="32"/>
      <c r="O381" s="10"/>
      <c r="P381" s="32"/>
      <c r="Q381" s="10"/>
      <c r="R381" s="32"/>
      <c r="S381" s="10"/>
      <c r="T381" s="32"/>
      <c r="U381" s="10"/>
      <c r="V381" s="32"/>
      <c r="W381" s="10"/>
      <c r="X381" s="32"/>
      <c r="Y381" s="10"/>
      <c r="Z381" s="32"/>
      <c r="AA381" s="10"/>
      <c r="AB381" s="32"/>
      <c r="AC381" s="10"/>
      <c r="AD381" s="32"/>
      <c r="AE381" s="10"/>
      <c r="AF381" s="32"/>
      <c r="AG381" s="10"/>
      <c r="AH381" s="32"/>
      <c r="AI381" s="10"/>
      <c r="AJ381" s="32"/>
      <c r="AK381" s="10"/>
      <c r="AL381" s="32"/>
      <c r="AM381" s="10"/>
      <c r="AN381" s="32"/>
      <c r="AO381" s="10"/>
      <c r="AP381" s="32"/>
      <c r="AQ381" s="10"/>
      <c r="AR381" s="32"/>
      <c r="AS381" s="10"/>
      <c r="AT381" s="32"/>
      <c r="AU381" s="10"/>
      <c r="AV381" s="242"/>
      <c r="AW381" s="10"/>
      <c r="AX381" s="32"/>
      <c r="AY381" s="10"/>
      <c r="AZ381" s="242"/>
      <c r="BA381" s="10"/>
      <c r="BB381" s="242"/>
      <c r="BC381" s="7"/>
      <c r="BD381" s="247"/>
      <c r="BE381" s="10"/>
      <c r="BF381" s="242"/>
      <c r="BG381" s="7"/>
      <c r="BH381" s="247"/>
      <c r="BI381" s="10"/>
      <c r="BJ381" s="242"/>
      <c r="BK381" s="7"/>
      <c r="BL381" s="247"/>
      <c r="BM381" s="7"/>
      <c r="BN381" s="247"/>
      <c r="BO381" s="7"/>
      <c r="BP381" s="8"/>
      <c r="BQ381" s="7"/>
      <c r="BR381" s="247"/>
      <c r="BS381" s="7"/>
      <c r="BT381" s="8"/>
      <c r="BU381" s="7"/>
      <c r="BV381" s="247"/>
      <c r="BW381" s="7"/>
      <c r="BX381" s="8"/>
      <c r="BY381" s="7"/>
      <c r="BZ381" s="8"/>
      <c r="CA381" s="7"/>
      <c r="CB381" s="8"/>
      <c r="CC381" s="7"/>
      <c r="CD381" s="8"/>
      <c r="CE381" s="7"/>
      <c r="CF381" s="8"/>
      <c r="CH381" s="41"/>
      <c r="CI381" s="41">
        <f t="shared" si="34"/>
        <v>0</v>
      </c>
      <c r="CJ381">
        <f t="shared" si="33"/>
        <v>0</v>
      </c>
    </row>
    <row r="382" spans="1:91" x14ac:dyDescent="0.25">
      <c r="A382">
        <v>303</v>
      </c>
      <c r="B382" s="6"/>
      <c r="C382" s="10"/>
      <c r="D382" s="32"/>
      <c r="E382" s="10"/>
      <c r="F382" s="32"/>
      <c r="G382" s="10"/>
      <c r="H382" s="32"/>
      <c r="I382" s="10"/>
      <c r="J382" s="32"/>
      <c r="K382" s="10"/>
      <c r="L382" s="32"/>
      <c r="M382" s="10"/>
      <c r="N382" s="32"/>
      <c r="O382" s="10"/>
      <c r="P382" s="32"/>
      <c r="Q382" s="10"/>
      <c r="R382" s="32"/>
      <c r="S382" s="10"/>
      <c r="T382" s="32"/>
      <c r="U382" s="10"/>
      <c r="V382" s="32"/>
      <c r="W382" s="10"/>
      <c r="X382" s="32"/>
      <c r="Y382" s="10"/>
      <c r="Z382" s="32"/>
      <c r="AA382" s="10"/>
      <c r="AB382" s="32"/>
      <c r="AC382" s="10"/>
      <c r="AD382" s="32"/>
      <c r="AE382" s="10"/>
      <c r="AF382" s="32"/>
      <c r="AG382" s="10"/>
      <c r="AH382" s="32"/>
      <c r="AI382" s="10"/>
      <c r="AJ382" s="32"/>
      <c r="AK382" s="10"/>
      <c r="AL382" s="32"/>
      <c r="AM382" s="10"/>
      <c r="AN382" s="32"/>
      <c r="AO382" s="10"/>
      <c r="AP382" s="32"/>
      <c r="AQ382" s="10"/>
      <c r="AR382" s="32"/>
      <c r="AS382" s="10"/>
      <c r="AT382" s="32"/>
      <c r="AU382" s="10"/>
      <c r="AV382" s="242"/>
      <c r="AW382" s="10"/>
      <c r="AX382" s="32"/>
      <c r="AY382" s="10"/>
      <c r="AZ382" s="242"/>
      <c r="BA382" s="10"/>
      <c r="BB382" s="242"/>
      <c r="BC382" s="7"/>
      <c r="BD382" s="247"/>
      <c r="BE382" s="10"/>
      <c r="BF382" s="242"/>
      <c r="BG382" s="7"/>
      <c r="BH382" s="247"/>
      <c r="BI382" s="10"/>
      <c r="BJ382" s="242"/>
      <c r="BK382" s="7"/>
      <c r="BL382" s="247"/>
      <c r="BM382" s="7"/>
      <c r="BN382" s="247"/>
      <c r="BO382" s="7"/>
      <c r="BP382" s="8"/>
      <c r="BQ382" s="7"/>
      <c r="BR382" s="247"/>
      <c r="BS382" s="7"/>
      <c r="BT382" s="8"/>
      <c r="BU382" s="7"/>
      <c r="BV382" s="247"/>
      <c r="BW382" s="7"/>
      <c r="BX382" s="8"/>
      <c r="BY382" s="7"/>
      <c r="BZ382" s="8"/>
      <c r="CA382" s="7"/>
      <c r="CB382" s="8"/>
      <c r="CC382" s="7"/>
      <c r="CD382" s="8"/>
      <c r="CE382" s="7"/>
      <c r="CF382" s="8"/>
      <c r="CH382" s="41"/>
      <c r="CI382" s="41">
        <f t="shared" si="34"/>
        <v>0</v>
      </c>
      <c r="CJ382">
        <f t="shared" si="33"/>
        <v>0</v>
      </c>
    </row>
    <row r="383" spans="1:91" x14ac:dyDescent="0.25">
      <c r="A383">
        <v>304</v>
      </c>
      <c r="B383" s="6"/>
      <c r="C383" s="10"/>
      <c r="D383" s="32"/>
      <c r="E383" s="10"/>
      <c r="F383" s="32"/>
      <c r="G383" s="10"/>
      <c r="H383" s="32"/>
      <c r="I383" s="10"/>
      <c r="J383" s="32"/>
      <c r="K383" s="10"/>
      <c r="L383" s="32"/>
      <c r="M383" s="10"/>
      <c r="N383" s="32"/>
      <c r="O383" s="10"/>
      <c r="P383" s="32"/>
      <c r="Q383" s="10"/>
      <c r="R383" s="32"/>
      <c r="S383" s="10"/>
      <c r="T383" s="32"/>
      <c r="U383" s="10"/>
      <c r="V383" s="32"/>
      <c r="W383" s="10"/>
      <c r="X383" s="32"/>
      <c r="Y383" s="10"/>
      <c r="Z383" s="32"/>
      <c r="AA383" s="10"/>
      <c r="AB383" s="32"/>
      <c r="AC383" s="10"/>
      <c r="AD383" s="32"/>
      <c r="AE383" s="10"/>
      <c r="AF383" s="32"/>
      <c r="AG383" s="10"/>
      <c r="AH383" s="32"/>
      <c r="AI383" s="10"/>
      <c r="AJ383" s="32"/>
      <c r="AK383" s="10"/>
      <c r="AL383" s="32"/>
      <c r="AM383" s="10"/>
      <c r="AN383" s="32"/>
      <c r="AO383" s="10"/>
      <c r="AP383" s="32"/>
      <c r="AQ383" s="10"/>
      <c r="AR383" s="32"/>
      <c r="AS383" s="10"/>
      <c r="AT383" s="32"/>
      <c r="AU383" s="10"/>
      <c r="AV383" s="242"/>
      <c r="AW383" s="10"/>
      <c r="AX383" s="32"/>
      <c r="AY383" s="10"/>
      <c r="AZ383" s="242"/>
      <c r="BA383" s="10"/>
      <c r="BB383" s="242"/>
      <c r="BC383" s="7"/>
      <c r="BD383" s="247"/>
      <c r="BE383" s="10"/>
      <c r="BF383" s="242"/>
      <c r="BG383" s="7"/>
      <c r="BH383" s="247"/>
      <c r="BI383" s="10"/>
      <c r="BJ383" s="242"/>
      <c r="BK383" s="7"/>
      <c r="BL383" s="247"/>
      <c r="BM383" s="7"/>
      <c r="BN383" s="247"/>
      <c r="BO383" s="7"/>
      <c r="BP383" s="8"/>
      <c r="BQ383" s="7"/>
      <c r="BR383" s="247"/>
      <c r="BS383" s="7"/>
      <c r="BT383" s="8"/>
      <c r="BU383" s="7"/>
      <c r="BV383" s="247"/>
      <c r="BW383" s="7"/>
      <c r="BX383" s="8"/>
      <c r="BY383" s="7"/>
      <c r="BZ383" s="8"/>
      <c r="CA383" s="7"/>
      <c r="CB383" s="8"/>
      <c r="CC383" s="7"/>
      <c r="CD383" s="8"/>
      <c r="CE383" s="7"/>
      <c r="CF383" s="8"/>
      <c r="CH383" s="41"/>
      <c r="CI383" s="41">
        <f t="shared" si="34"/>
        <v>0</v>
      </c>
      <c r="CJ383">
        <f t="shared" si="33"/>
        <v>0</v>
      </c>
    </row>
    <row r="384" spans="1:91" x14ac:dyDescent="0.25">
      <c r="A384">
        <v>305</v>
      </c>
      <c r="B384" s="6"/>
      <c r="C384" s="10"/>
      <c r="D384" s="32"/>
      <c r="E384" s="10"/>
      <c r="F384" s="32"/>
      <c r="G384" s="10"/>
      <c r="H384" s="32"/>
      <c r="I384" s="10"/>
      <c r="J384" s="32"/>
      <c r="K384" s="94"/>
      <c r="L384" s="32"/>
      <c r="M384" s="10"/>
      <c r="N384" s="32"/>
      <c r="O384" s="10"/>
      <c r="P384" s="32"/>
      <c r="Q384" s="10"/>
      <c r="R384" s="32"/>
      <c r="S384" s="10"/>
      <c r="T384" s="32"/>
      <c r="U384" s="10"/>
      <c r="V384" s="32"/>
      <c r="W384" s="10"/>
      <c r="X384" s="32"/>
      <c r="Y384" s="10"/>
      <c r="Z384" s="32"/>
      <c r="AA384" s="10"/>
      <c r="AB384" s="32"/>
      <c r="AC384" s="10"/>
      <c r="AD384" s="32"/>
      <c r="AE384" s="10"/>
      <c r="AF384" s="32"/>
      <c r="AG384" s="10"/>
      <c r="AH384" s="32"/>
      <c r="AI384" s="10"/>
      <c r="AJ384" s="32"/>
      <c r="AK384" s="10"/>
      <c r="AL384" s="32"/>
      <c r="AM384" s="10"/>
      <c r="AN384" s="32"/>
      <c r="AO384" s="10"/>
      <c r="AP384" s="32"/>
      <c r="AQ384" s="10"/>
      <c r="AR384" s="32"/>
      <c r="AS384" s="10"/>
      <c r="AT384" s="32"/>
      <c r="AU384" s="10"/>
      <c r="AV384" s="242"/>
      <c r="AW384" s="10"/>
      <c r="AX384" s="32"/>
      <c r="AY384" s="10"/>
      <c r="AZ384" s="242"/>
      <c r="BA384" s="10"/>
      <c r="BB384" s="242"/>
      <c r="BC384" s="7"/>
      <c r="BD384" s="247"/>
      <c r="BE384" s="10"/>
      <c r="BF384" s="242"/>
      <c r="BG384" s="7"/>
      <c r="BH384" s="247"/>
      <c r="BI384" s="10"/>
      <c r="BJ384" s="242"/>
      <c r="BK384" s="7"/>
      <c r="BL384" s="247"/>
      <c r="BM384" s="7"/>
      <c r="BN384" s="247"/>
      <c r="BO384" s="7"/>
      <c r="BP384" s="8"/>
      <c r="BQ384" s="7"/>
      <c r="BR384" s="247"/>
      <c r="BS384" s="7"/>
      <c r="BT384" s="8"/>
      <c r="BU384" s="7"/>
      <c r="BV384" s="247"/>
      <c r="BW384" s="7"/>
      <c r="BX384" s="8"/>
      <c r="BY384" s="7"/>
      <c r="BZ384" s="8"/>
      <c r="CA384" s="7"/>
      <c r="CB384" s="8"/>
      <c r="CC384" s="7"/>
      <c r="CD384" s="8"/>
      <c r="CE384" s="7"/>
      <c r="CF384" s="8"/>
      <c r="CH384" s="41"/>
      <c r="CI384" s="41">
        <f t="shared" si="34"/>
        <v>0</v>
      </c>
      <c r="CJ384">
        <f t="shared" si="33"/>
        <v>0</v>
      </c>
      <c r="CL384" s="39"/>
    </row>
    <row r="385" spans="1:88" x14ac:dyDescent="0.25">
      <c r="A385">
        <v>306</v>
      </c>
      <c r="B385" s="6"/>
      <c r="C385" s="10"/>
      <c r="D385" s="32"/>
      <c r="E385" s="10"/>
      <c r="F385" s="32"/>
      <c r="G385" s="10"/>
      <c r="H385" s="32"/>
      <c r="I385" s="10"/>
      <c r="J385" s="32"/>
      <c r="K385" s="10"/>
      <c r="L385" s="32"/>
      <c r="M385" s="10"/>
      <c r="N385" s="32"/>
      <c r="O385" s="10"/>
      <c r="P385" s="32"/>
      <c r="Q385" s="10"/>
      <c r="R385" s="32"/>
      <c r="S385" s="10"/>
      <c r="T385" s="32"/>
      <c r="U385" s="10"/>
      <c r="V385" s="32"/>
      <c r="W385" s="10"/>
      <c r="X385" s="32"/>
      <c r="Y385" s="10"/>
      <c r="Z385" s="32"/>
      <c r="AA385" s="10"/>
      <c r="AB385" s="32"/>
      <c r="AC385" s="10"/>
      <c r="AD385" s="32"/>
      <c r="AE385" s="10"/>
      <c r="AF385" s="32"/>
      <c r="AG385" s="10"/>
      <c r="AH385" s="32"/>
      <c r="AI385" s="10"/>
      <c r="AJ385" s="32"/>
      <c r="AK385" s="10"/>
      <c r="AL385" s="32"/>
      <c r="AM385" s="10"/>
      <c r="AN385" s="32"/>
      <c r="AO385" s="10"/>
      <c r="AP385" s="32"/>
      <c r="AQ385" s="10"/>
      <c r="AR385" s="32"/>
      <c r="AS385" s="10"/>
      <c r="AT385" s="32"/>
      <c r="AU385" s="10"/>
      <c r="AV385" s="242"/>
      <c r="AW385" s="10"/>
      <c r="AX385" s="32"/>
      <c r="AY385" s="10"/>
      <c r="AZ385" s="242"/>
      <c r="BA385" s="10"/>
      <c r="BB385" s="242"/>
      <c r="BC385" s="7"/>
      <c r="BD385" s="247"/>
      <c r="BE385" s="10"/>
      <c r="BF385" s="242"/>
      <c r="BG385" s="7"/>
      <c r="BH385" s="247"/>
      <c r="BI385" s="10"/>
      <c r="BJ385" s="242"/>
      <c r="BK385" s="7"/>
      <c r="BL385" s="247"/>
      <c r="BM385" s="7"/>
      <c r="BN385" s="247"/>
      <c r="BO385" s="7"/>
      <c r="BP385" s="8"/>
      <c r="BQ385" s="7"/>
      <c r="BR385" s="247"/>
      <c r="BS385" s="7"/>
      <c r="BT385" s="8"/>
      <c r="BU385" s="7"/>
      <c r="BV385" s="247"/>
      <c r="BW385" s="7"/>
      <c r="BX385" s="8"/>
      <c r="BY385" s="7"/>
      <c r="BZ385" s="8"/>
      <c r="CA385" s="7"/>
      <c r="CB385" s="8"/>
      <c r="CC385" s="7"/>
      <c r="CD385" s="8"/>
      <c r="CE385" s="7"/>
      <c r="CF385" s="8"/>
      <c r="CH385" s="41"/>
      <c r="CI385" s="41">
        <f t="shared" si="34"/>
        <v>0</v>
      </c>
      <c r="CJ385">
        <f t="shared" si="33"/>
        <v>0</v>
      </c>
    </row>
    <row r="386" spans="1:88" x14ac:dyDescent="0.25">
      <c r="A386">
        <v>307</v>
      </c>
      <c r="B386" s="6"/>
      <c r="C386" s="10"/>
      <c r="D386" s="32"/>
      <c r="E386" s="10"/>
      <c r="F386" s="32"/>
      <c r="G386" s="10"/>
      <c r="H386" s="32"/>
      <c r="I386" s="10"/>
      <c r="J386" s="32"/>
      <c r="K386" s="10"/>
      <c r="L386" s="32"/>
      <c r="M386" s="10"/>
      <c r="N386" s="32"/>
      <c r="O386" s="10"/>
      <c r="P386" s="32"/>
      <c r="Q386" s="10"/>
      <c r="R386" s="32"/>
      <c r="S386" s="10"/>
      <c r="T386" s="32"/>
      <c r="U386" s="10"/>
      <c r="V386" s="32"/>
      <c r="W386" s="10"/>
      <c r="X386" s="32"/>
      <c r="Y386" s="10"/>
      <c r="Z386" s="32"/>
      <c r="AA386" s="10"/>
      <c r="AB386" s="32"/>
      <c r="AC386" s="10"/>
      <c r="AD386" s="32"/>
      <c r="AE386" s="10"/>
      <c r="AF386" s="32"/>
      <c r="AG386" s="10"/>
      <c r="AH386" s="32"/>
      <c r="AI386" s="10"/>
      <c r="AJ386" s="32"/>
      <c r="AK386" s="10"/>
      <c r="AL386" s="32"/>
      <c r="AM386" s="10"/>
      <c r="AN386" s="32"/>
      <c r="AO386" s="10"/>
      <c r="AP386" s="32"/>
      <c r="AQ386" s="10"/>
      <c r="AR386" s="32"/>
      <c r="AS386" s="10"/>
      <c r="AT386" s="32"/>
      <c r="AU386" s="10"/>
      <c r="AV386" s="242"/>
      <c r="AW386" s="10"/>
      <c r="AX386" s="32"/>
      <c r="AY386" s="10"/>
      <c r="AZ386" s="242"/>
      <c r="BA386" s="10"/>
      <c r="BB386" s="242"/>
      <c r="BC386" s="7"/>
      <c r="BD386" s="247"/>
      <c r="BE386" s="10"/>
      <c r="BF386" s="242"/>
      <c r="BG386" s="7"/>
      <c r="BH386" s="247"/>
      <c r="BI386" s="10"/>
      <c r="BJ386" s="242"/>
      <c r="BK386" s="7"/>
      <c r="BL386" s="247"/>
      <c r="BM386" s="7"/>
      <c r="BN386" s="247"/>
      <c r="BO386" s="7"/>
      <c r="BP386" s="8"/>
      <c r="BQ386" s="7"/>
      <c r="BR386" s="247"/>
      <c r="BS386" s="7"/>
      <c r="BT386" s="8"/>
      <c r="BU386" s="7"/>
      <c r="BV386" s="247"/>
      <c r="BW386" s="7"/>
      <c r="BX386" s="8"/>
      <c r="BY386" s="7"/>
      <c r="BZ386" s="8"/>
      <c r="CA386" s="7"/>
      <c r="CB386" s="8"/>
      <c r="CC386" s="7"/>
      <c r="CD386" s="8"/>
      <c r="CE386" s="7"/>
      <c r="CF386" s="8"/>
      <c r="CH386" s="41"/>
      <c r="CI386" s="41">
        <f t="shared" si="34"/>
        <v>0</v>
      </c>
      <c r="CJ386">
        <f t="shared" si="33"/>
        <v>0</v>
      </c>
    </row>
    <row r="387" spans="1:88" x14ac:dyDescent="0.25">
      <c r="A387">
        <v>308</v>
      </c>
      <c r="B387" s="6"/>
      <c r="C387" s="10"/>
      <c r="D387" s="32"/>
      <c r="E387" s="10"/>
      <c r="F387" s="32"/>
      <c r="G387" s="10"/>
      <c r="H387" s="32"/>
      <c r="I387" s="10"/>
      <c r="J387" s="32"/>
      <c r="K387" s="10"/>
      <c r="L387" s="32"/>
      <c r="M387" s="10"/>
      <c r="N387" s="32"/>
      <c r="O387" s="10"/>
      <c r="P387" s="32"/>
      <c r="Q387" s="10"/>
      <c r="R387" s="32"/>
      <c r="S387" s="10"/>
      <c r="T387" s="32"/>
      <c r="U387" s="10"/>
      <c r="V387" s="32"/>
      <c r="W387" s="10"/>
      <c r="X387" s="32"/>
      <c r="Y387" s="10"/>
      <c r="Z387" s="32"/>
      <c r="AA387" s="10"/>
      <c r="AB387" s="32"/>
      <c r="AC387" s="10"/>
      <c r="AD387" s="32"/>
      <c r="AE387" s="10"/>
      <c r="AF387" s="32"/>
      <c r="AG387" s="10"/>
      <c r="AH387" s="32"/>
      <c r="AI387" s="10"/>
      <c r="AJ387" s="32"/>
      <c r="AK387" s="10"/>
      <c r="AL387" s="32"/>
      <c r="AM387" s="10"/>
      <c r="AN387" s="32"/>
      <c r="AO387" s="10"/>
      <c r="AP387" s="32"/>
      <c r="AQ387" s="10"/>
      <c r="AR387" s="32"/>
      <c r="AS387" s="10"/>
      <c r="AT387" s="32"/>
      <c r="AU387" s="10"/>
      <c r="AV387" s="242"/>
      <c r="AW387" s="10"/>
      <c r="AX387" s="32"/>
      <c r="AY387" s="10"/>
      <c r="AZ387" s="242"/>
      <c r="BA387" s="10"/>
      <c r="BB387" s="242"/>
      <c r="BC387" s="7"/>
      <c r="BD387" s="247"/>
      <c r="BE387" s="10"/>
      <c r="BF387" s="242"/>
      <c r="BG387" s="7"/>
      <c r="BH387" s="247"/>
      <c r="BI387" s="10"/>
      <c r="BJ387" s="242"/>
      <c r="BK387" s="7"/>
      <c r="BL387" s="247"/>
      <c r="BM387" s="7"/>
      <c r="BN387" s="247"/>
      <c r="BO387" s="7"/>
      <c r="BP387" s="8"/>
      <c r="BQ387" s="7"/>
      <c r="BR387" s="247"/>
      <c r="BS387" s="7"/>
      <c r="BT387" s="8"/>
      <c r="BU387" s="7"/>
      <c r="BV387" s="247"/>
      <c r="BW387" s="7"/>
      <c r="BX387" s="8"/>
      <c r="BY387" s="7"/>
      <c r="BZ387" s="8"/>
      <c r="CA387" s="7"/>
      <c r="CB387" s="8"/>
      <c r="CC387" s="7"/>
      <c r="CD387" s="8"/>
      <c r="CE387" s="7"/>
      <c r="CF387" s="8"/>
      <c r="CH387" s="41"/>
      <c r="CI387" s="41">
        <f t="shared" si="34"/>
        <v>0</v>
      </c>
      <c r="CJ387">
        <f t="shared" si="33"/>
        <v>0</v>
      </c>
    </row>
    <row r="388" spans="1:88" x14ac:dyDescent="0.25">
      <c r="A388">
        <v>309</v>
      </c>
      <c r="B388" s="6"/>
      <c r="C388" s="10"/>
      <c r="D388" s="32"/>
      <c r="E388" s="10"/>
      <c r="F388" s="32"/>
      <c r="G388" s="10"/>
      <c r="H388" s="32"/>
      <c r="I388" s="10"/>
      <c r="J388" s="32"/>
      <c r="K388" s="10"/>
      <c r="L388" s="32"/>
      <c r="M388" s="10"/>
      <c r="N388" s="32"/>
      <c r="O388" s="10"/>
      <c r="P388" s="32"/>
      <c r="Q388" s="10"/>
      <c r="R388" s="32"/>
      <c r="S388" s="10"/>
      <c r="T388" s="32"/>
      <c r="U388" s="10"/>
      <c r="V388" s="32"/>
      <c r="W388" s="10"/>
      <c r="X388" s="32"/>
      <c r="Y388" s="10"/>
      <c r="Z388" s="32"/>
      <c r="AA388" s="10"/>
      <c r="AB388" s="32"/>
      <c r="AC388" s="10"/>
      <c r="AD388" s="32"/>
      <c r="AE388" s="10"/>
      <c r="AF388" s="32"/>
      <c r="AG388" s="10"/>
      <c r="AH388" s="32"/>
      <c r="AI388" s="10"/>
      <c r="AJ388" s="32"/>
      <c r="AK388" s="10"/>
      <c r="AL388" s="32"/>
      <c r="AM388" s="10"/>
      <c r="AN388" s="32"/>
      <c r="AO388" s="10"/>
      <c r="AP388" s="32"/>
      <c r="AQ388" s="10"/>
      <c r="AR388" s="32"/>
      <c r="AS388" s="10"/>
      <c r="AT388" s="32"/>
      <c r="AU388" s="10"/>
      <c r="AV388" s="242"/>
      <c r="AW388" s="10"/>
      <c r="AX388" s="32"/>
      <c r="AY388" s="10"/>
      <c r="AZ388" s="242"/>
      <c r="BA388" s="10"/>
      <c r="BB388" s="242"/>
      <c r="BC388" s="7"/>
      <c r="BD388" s="247"/>
      <c r="BE388" s="10"/>
      <c r="BF388" s="242"/>
      <c r="BG388" s="7"/>
      <c r="BH388" s="247"/>
      <c r="BI388" s="10"/>
      <c r="BJ388" s="242"/>
      <c r="BK388" s="7"/>
      <c r="BL388" s="247"/>
      <c r="BM388" s="7"/>
      <c r="BN388" s="247"/>
      <c r="BO388" s="7"/>
      <c r="BP388" s="8"/>
      <c r="BQ388" s="7"/>
      <c r="BR388" s="247"/>
      <c r="BS388" s="7"/>
      <c r="BT388" s="8"/>
      <c r="BU388" s="7"/>
      <c r="BV388" s="247"/>
      <c r="BW388" s="7"/>
      <c r="BX388" s="8"/>
      <c r="BY388" s="7"/>
      <c r="BZ388" s="8"/>
      <c r="CA388" s="7"/>
      <c r="CB388" s="8"/>
      <c r="CC388" s="7"/>
      <c r="CD388" s="8"/>
      <c r="CE388" s="7"/>
      <c r="CF388" s="8"/>
      <c r="CH388" s="41"/>
      <c r="CI388" s="41">
        <f t="shared" si="34"/>
        <v>0</v>
      </c>
      <c r="CJ388">
        <f t="shared" si="33"/>
        <v>0</v>
      </c>
    </row>
    <row r="389" spans="1:88" x14ac:dyDescent="0.25">
      <c r="A389">
        <v>310</v>
      </c>
      <c r="B389" s="6"/>
      <c r="C389" s="10"/>
      <c r="D389" s="32"/>
      <c r="E389" s="10"/>
      <c r="F389" s="32"/>
      <c r="G389" s="10"/>
      <c r="H389" s="32"/>
      <c r="I389" s="10"/>
      <c r="J389" s="32"/>
      <c r="K389" s="10"/>
      <c r="L389" s="32"/>
      <c r="M389" s="10"/>
      <c r="N389" s="32"/>
      <c r="O389" s="10"/>
      <c r="P389" s="32"/>
      <c r="Q389" s="10"/>
      <c r="R389" s="32"/>
      <c r="S389" s="10"/>
      <c r="T389" s="32"/>
      <c r="U389" s="10"/>
      <c r="V389" s="32"/>
      <c r="W389" s="10"/>
      <c r="X389" s="32"/>
      <c r="Y389" s="10"/>
      <c r="Z389" s="32"/>
      <c r="AA389" s="10"/>
      <c r="AB389" s="32"/>
      <c r="AC389" s="10"/>
      <c r="AD389" s="32"/>
      <c r="AE389" s="10"/>
      <c r="AF389" s="32"/>
      <c r="AG389" s="10"/>
      <c r="AH389" s="32"/>
      <c r="AI389" s="10"/>
      <c r="AJ389" s="32"/>
      <c r="AK389" s="10"/>
      <c r="AL389" s="32"/>
      <c r="AM389" s="10"/>
      <c r="AN389" s="32"/>
      <c r="AO389" s="10"/>
      <c r="AP389" s="32"/>
      <c r="AQ389" s="10"/>
      <c r="AR389" s="32"/>
      <c r="AS389" s="10"/>
      <c r="AT389" s="32"/>
      <c r="AU389" s="10"/>
      <c r="AV389" s="242"/>
      <c r="AW389" s="10"/>
      <c r="AX389" s="32"/>
      <c r="AY389" s="10"/>
      <c r="AZ389" s="242"/>
      <c r="BA389" s="10"/>
      <c r="BB389" s="242"/>
      <c r="BC389" s="7"/>
      <c r="BD389" s="247"/>
      <c r="BE389" s="10"/>
      <c r="BF389" s="242"/>
      <c r="BG389" s="7"/>
      <c r="BH389" s="247"/>
      <c r="BI389" s="10"/>
      <c r="BJ389" s="242"/>
      <c r="BK389" s="7"/>
      <c r="BL389" s="247"/>
      <c r="BM389" s="7"/>
      <c r="BN389" s="247"/>
      <c r="BO389" s="7"/>
      <c r="BP389" s="8"/>
      <c r="BQ389" s="7"/>
      <c r="BR389" s="247"/>
      <c r="BS389" s="7"/>
      <c r="BT389" s="8"/>
      <c r="BU389" s="7"/>
      <c r="BV389" s="247"/>
      <c r="BW389" s="7"/>
      <c r="BX389" s="8"/>
      <c r="BY389" s="7"/>
      <c r="BZ389" s="8"/>
      <c r="CA389" s="7"/>
      <c r="CB389" s="8"/>
      <c r="CC389" s="7"/>
      <c r="CD389" s="8"/>
      <c r="CE389" s="7"/>
      <c r="CF389" s="8"/>
      <c r="CH389" s="41"/>
      <c r="CI389" s="41">
        <f t="shared" si="34"/>
        <v>0</v>
      </c>
      <c r="CJ389">
        <f t="shared" si="33"/>
        <v>0</v>
      </c>
    </row>
    <row r="390" spans="1:88" x14ac:dyDescent="0.25">
      <c r="A390">
        <v>311</v>
      </c>
      <c r="B390" s="6"/>
      <c r="C390" s="10"/>
      <c r="D390" s="32"/>
      <c r="E390" s="10"/>
      <c r="F390" s="32"/>
      <c r="G390" s="10"/>
      <c r="H390" s="32"/>
      <c r="I390" s="10"/>
      <c r="J390" s="32"/>
      <c r="K390" s="10"/>
      <c r="L390" s="32"/>
      <c r="M390" s="10"/>
      <c r="N390" s="32"/>
      <c r="O390" s="10"/>
      <c r="P390" s="32"/>
      <c r="Q390" s="10"/>
      <c r="R390" s="32"/>
      <c r="S390" s="10"/>
      <c r="T390" s="32"/>
      <c r="U390" s="10"/>
      <c r="V390" s="32"/>
      <c r="W390" s="10"/>
      <c r="X390" s="32"/>
      <c r="Y390" s="10"/>
      <c r="Z390" s="32"/>
      <c r="AA390" s="10"/>
      <c r="AB390" s="32"/>
      <c r="AC390" s="10"/>
      <c r="AD390" s="32"/>
      <c r="AE390" s="10"/>
      <c r="AF390" s="32"/>
      <c r="AG390" s="10"/>
      <c r="AH390" s="32"/>
      <c r="AI390" s="10"/>
      <c r="AJ390" s="32"/>
      <c r="AK390" s="10"/>
      <c r="AL390" s="32"/>
      <c r="AM390" s="10"/>
      <c r="AN390" s="32"/>
      <c r="AO390" s="10"/>
      <c r="AP390" s="32"/>
      <c r="AQ390" s="10"/>
      <c r="AR390" s="32"/>
      <c r="AS390" s="10"/>
      <c r="AT390" s="32"/>
      <c r="AU390" s="10"/>
      <c r="AV390" s="242"/>
      <c r="AW390" s="10"/>
      <c r="AX390" s="32"/>
      <c r="AY390" s="10"/>
      <c r="AZ390" s="242"/>
      <c r="BA390" s="10"/>
      <c r="BB390" s="242"/>
      <c r="BC390" s="7"/>
      <c r="BD390" s="247"/>
      <c r="BE390" s="10"/>
      <c r="BF390" s="242"/>
      <c r="BG390" s="7"/>
      <c r="BH390" s="247"/>
      <c r="BI390" s="10"/>
      <c r="BJ390" s="242"/>
      <c r="BK390" s="7"/>
      <c r="BL390" s="247"/>
      <c r="BM390" s="7"/>
      <c r="BN390" s="247"/>
      <c r="BO390" s="7"/>
      <c r="BP390" s="8"/>
      <c r="BQ390" s="7"/>
      <c r="BR390" s="247"/>
      <c r="BS390" s="7"/>
      <c r="BT390" s="8"/>
      <c r="BU390" s="7"/>
      <c r="BV390" s="247"/>
      <c r="BW390" s="7"/>
      <c r="BX390" s="8"/>
      <c r="BY390" s="7"/>
      <c r="BZ390" s="8"/>
      <c r="CA390" s="7"/>
      <c r="CB390" s="8"/>
      <c r="CC390" s="7"/>
      <c r="CD390" s="8"/>
      <c r="CE390" s="7"/>
      <c r="CF390" s="8"/>
      <c r="CH390" s="41"/>
      <c r="CI390" s="41">
        <f t="shared" si="34"/>
        <v>0</v>
      </c>
      <c r="CJ390">
        <f t="shared" si="33"/>
        <v>0</v>
      </c>
    </row>
    <row r="391" spans="1:88" x14ac:dyDescent="0.25">
      <c r="A391">
        <v>312</v>
      </c>
      <c r="B391" s="6"/>
      <c r="C391" s="10"/>
      <c r="D391" s="32"/>
      <c r="E391" s="10"/>
      <c r="F391" s="32"/>
      <c r="G391" s="10"/>
      <c r="H391" s="32"/>
      <c r="I391" s="10"/>
      <c r="J391" s="32"/>
      <c r="K391" s="10"/>
      <c r="L391" s="32"/>
      <c r="M391" s="10"/>
      <c r="N391" s="32"/>
      <c r="O391" s="10"/>
      <c r="P391" s="32"/>
      <c r="Q391" s="10"/>
      <c r="R391" s="32"/>
      <c r="S391" s="10"/>
      <c r="T391" s="32"/>
      <c r="U391" s="10"/>
      <c r="V391" s="32"/>
      <c r="W391" s="10"/>
      <c r="X391" s="32"/>
      <c r="Y391" s="10"/>
      <c r="Z391" s="32"/>
      <c r="AA391" s="10"/>
      <c r="AB391" s="32"/>
      <c r="AC391" s="10"/>
      <c r="AD391" s="32"/>
      <c r="AE391" s="10"/>
      <c r="AF391" s="32"/>
      <c r="AG391" s="10"/>
      <c r="AH391" s="32"/>
      <c r="AI391" s="10"/>
      <c r="AJ391" s="32"/>
      <c r="AK391" s="10"/>
      <c r="AL391" s="32"/>
      <c r="AM391" s="10"/>
      <c r="AN391" s="32"/>
      <c r="AO391" s="10"/>
      <c r="AP391" s="32"/>
      <c r="AQ391" s="10"/>
      <c r="AR391" s="32"/>
      <c r="AS391" s="10"/>
      <c r="AT391" s="32"/>
      <c r="AU391" s="10"/>
      <c r="AV391" s="242"/>
      <c r="AW391" s="10"/>
      <c r="AX391" s="32"/>
      <c r="AY391" s="10"/>
      <c r="AZ391" s="242"/>
      <c r="BA391" s="10"/>
      <c r="BB391" s="242"/>
      <c r="BC391" s="7"/>
      <c r="BD391" s="247"/>
      <c r="BE391" s="10"/>
      <c r="BF391" s="242"/>
      <c r="BG391" s="7"/>
      <c r="BH391" s="247"/>
      <c r="BI391" s="10"/>
      <c r="BJ391" s="242"/>
      <c r="BK391" s="7"/>
      <c r="BL391" s="247"/>
      <c r="BM391" s="7"/>
      <c r="BN391" s="247"/>
      <c r="BO391" s="7"/>
      <c r="BP391" s="8"/>
      <c r="BQ391" s="7"/>
      <c r="BR391" s="247"/>
      <c r="BS391" s="7"/>
      <c r="BT391" s="8"/>
      <c r="BU391" s="7"/>
      <c r="BV391" s="247"/>
      <c r="BW391" s="7"/>
      <c r="BX391" s="8"/>
      <c r="BY391" s="7"/>
      <c r="BZ391" s="8"/>
      <c r="CA391" s="7"/>
      <c r="CB391" s="8"/>
      <c r="CC391" s="7"/>
      <c r="CD391" s="8"/>
      <c r="CE391" s="7"/>
      <c r="CF391" s="8"/>
      <c r="CH391" s="41"/>
      <c r="CI391" s="41">
        <f t="shared" si="34"/>
        <v>0</v>
      </c>
      <c r="CJ391">
        <f t="shared" si="33"/>
        <v>0</v>
      </c>
    </row>
    <row r="392" spans="1:88" x14ac:dyDescent="0.25">
      <c r="A392">
        <v>313</v>
      </c>
      <c r="B392" s="6"/>
      <c r="C392" s="10"/>
      <c r="D392" s="32"/>
      <c r="E392" s="10"/>
      <c r="F392" s="32"/>
      <c r="G392" s="10"/>
      <c r="H392" s="32"/>
      <c r="I392" s="10"/>
      <c r="J392" s="32"/>
      <c r="K392" s="10"/>
      <c r="L392" s="32"/>
      <c r="M392" s="10"/>
      <c r="N392" s="32"/>
      <c r="O392" s="10"/>
      <c r="P392" s="32"/>
      <c r="Q392" s="10"/>
      <c r="R392" s="32"/>
      <c r="S392" s="10"/>
      <c r="T392" s="32"/>
      <c r="U392" s="10"/>
      <c r="V392" s="32"/>
      <c r="W392" s="10"/>
      <c r="X392" s="32"/>
      <c r="Y392" s="10"/>
      <c r="Z392" s="32"/>
      <c r="AA392" s="10"/>
      <c r="AB392" s="32"/>
      <c r="AC392" s="10"/>
      <c r="AD392" s="32"/>
      <c r="AE392" s="10"/>
      <c r="AF392" s="32"/>
      <c r="AG392" s="10"/>
      <c r="AH392" s="32"/>
      <c r="AI392" s="10"/>
      <c r="AJ392" s="32"/>
      <c r="AK392" s="10"/>
      <c r="AL392" s="32"/>
      <c r="AM392" s="10"/>
      <c r="AN392" s="32"/>
      <c r="AO392" s="10"/>
      <c r="AP392" s="32"/>
      <c r="AQ392" s="10"/>
      <c r="AR392" s="32"/>
      <c r="AS392" s="10"/>
      <c r="AT392" s="32"/>
      <c r="AU392" s="10"/>
      <c r="AV392" s="242"/>
      <c r="AW392" s="10"/>
      <c r="AX392" s="32"/>
      <c r="AY392" s="10"/>
      <c r="AZ392" s="242"/>
      <c r="BA392" s="10"/>
      <c r="BB392" s="242"/>
      <c r="BC392" s="7"/>
      <c r="BD392" s="247"/>
      <c r="BE392" s="10"/>
      <c r="BF392" s="242"/>
      <c r="BG392" s="7"/>
      <c r="BH392" s="247"/>
      <c r="BI392" s="10"/>
      <c r="BJ392" s="242"/>
      <c r="BK392" s="7"/>
      <c r="BL392" s="247"/>
      <c r="BM392" s="7"/>
      <c r="BN392" s="247"/>
      <c r="BO392" s="7"/>
      <c r="BP392" s="8"/>
      <c r="BQ392" s="7"/>
      <c r="BR392" s="247"/>
      <c r="BS392" s="7"/>
      <c r="BT392" s="8"/>
      <c r="BU392" s="7"/>
      <c r="BV392" s="247"/>
      <c r="BW392" s="7"/>
      <c r="BX392" s="8"/>
      <c r="BY392" s="7"/>
      <c r="BZ392" s="8"/>
      <c r="CA392" s="7"/>
      <c r="CB392" s="8"/>
      <c r="CC392" s="7"/>
      <c r="CD392" s="8"/>
      <c r="CE392" s="7"/>
      <c r="CF392" s="8"/>
      <c r="CH392" s="41"/>
      <c r="CI392" s="41">
        <f t="shared" si="34"/>
        <v>0</v>
      </c>
      <c r="CJ392">
        <f t="shared" si="33"/>
        <v>0</v>
      </c>
    </row>
    <row r="393" spans="1:88" x14ac:dyDescent="0.25">
      <c r="A393">
        <v>314</v>
      </c>
      <c r="B393" s="6"/>
      <c r="C393" s="10"/>
      <c r="D393" s="32"/>
      <c r="E393" s="10"/>
      <c r="F393" s="32"/>
      <c r="G393" s="10"/>
      <c r="H393" s="32"/>
      <c r="I393" s="10"/>
      <c r="J393" s="32"/>
      <c r="K393" s="10"/>
      <c r="L393" s="32"/>
      <c r="M393" s="10"/>
      <c r="N393" s="32"/>
      <c r="O393" s="10"/>
      <c r="P393" s="32"/>
      <c r="Q393" s="10"/>
      <c r="R393" s="32"/>
      <c r="S393" s="10"/>
      <c r="T393" s="32"/>
      <c r="U393" s="10"/>
      <c r="V393" s="32"/>
      <c r="W393" s="10"/>
      <c r="X393" s="32"/>
      <c r="Y393" s="10"/>
      <c r="Z393" s="32"/>
      <c r="AA393" s="10"/>
      <c r="AB393" s="32"/>
      <c r="AC393" s="10"/>
      <c r="AD393" s="32"/>
      <c r="AE393" s="10"/>
      <c r="AF393" s="32"/>
      <c r="AG393" s="10"/>
      <c r="AH393" s="32"/>
      <c r="AI393" s="10"/>
      <c r="AJ393" s="32"/>
      <c r="AK393" s="10"/>
      <c r="AL393" s="32"/>
      <c r="AM393" s="10"/>
      <c r="AN393" s="32"/>
      <c r="AO393" s="10"/>
      <c r="AP393" s="32"/>
      <c r="AQ393" s="10"/>
      <c r="AR393" s="32"/>
      <c r="AS393" s="10"/>
      <c r="AT393" s="32"/>
      <c r="AU393" s="10"/>
      <c r="AV393" s="242"/>
      <c r="AW393" s="10"/>
      <c r="AX393" s="32"/>
      <c r="AY393" s="10"/>
      <c r="AZ393" s="242"/>
      <c r="BA393" s="10"/>
      <c r="BB393" s="242"/>
      <c r="BC393" s="7"/>
      <c r="BD393" s="247"/>
      <c r="BE393" s="10"/>
      <c r="BF393" s="242"/>
      <c r="BG393" s="7"/>
      <c r="BH393" s="247"/>
      <c r="BI393" s="10"/>
      <c r="BJ393" s="242"/>
      <c r="BK393" s="7"/>
      <c r="BL393" s="247"/>
      <c r="BM393" s="7"/>
      <c r="BN393" s="247"/>
      <c r="BO393" s="7"/>
      <c r="BP393" s="8"/>
      <c r="BQ393" s="7"/>
      <c r="BR393" s="247"/>
      <c r="BS393" s="7"/>
      <c r="BT393" s="8"/>
      <c r="BU393" s="7"/>
      <c r="BV393" s="247"/>
      <c r="BW393" s="7"/>
      <c r="BX393" s="8"/>
      <c r="BY393" s="7"/>
      <c r="BZ393" s="8"/>
      <c r="CA393" s="7"/>
      <c r="CB393" s="8"/>
      <c r="CC393" s="7"/>
      <c r="CD393" s="8"/>
      <c r="CE393" s="7"/>
      <c r="CF393" s="8"/>
      <c r="CH393" s="41"/>
      <c r="CI393" s="41">
        <f t="shared" si="34"/>
        <v>0</v>
      </c>
      <c r="CJ393">
        <f t="shared" si="33"/>
        <v>0</v>
      </c>
    </row>
    <row r="394" spans="1:88" x14ac:dyDescent="0.25">
      <c r="A394">
        <v>315</v>
      </c>
      <c r="B394" s="6"/>
      <c r="C394" s="10"/>
      <c r="D394" s="32"/>
      <c r="E394" s="10"/>
      <c r="F394" s="32"/>
      <c r="G394" s="10"/>
      <c r="H394" s="32"/>
      <c r="I394" s="10"/>
      <c r="J394" s="32"/>
      <c r="K394" s="10"/>
      <c r="L394" s="32"/>
      <c r="M394" s="10"/>
      <c r="N394" s="32"/>
      <c r="O394" s="10"/>
      <c r="P394" s="32"/>
      <c r="Q394" s="10"/>
      <c r="R394" s="32"/>
      <c r="S394" s="10"/>
      <c r="T394" s="32"/>
      <c r="U394" s="10"/>
      <c r="V394" s="32"/>
      <c r="W394" s="10"/>
      <c r="X394" s="32"/>
      <c r="Y394" s="10"/>
      <c r="Z394" s="32"/>
      <c r="AA394" s="10"/>
      <c r="AB394" s="32"/>
      <c r="AC394" s="10"/>
      <c r="AD394" s="32"/>
      <c r="AE394" s="10"/>
      <c r="AF394" s="32"/>
      <c r="AG394" s="10"/>
      <c r="AH394" s="32"/>
      <c r="AI394" s="10"/>
      <c r="AJ394" s="32"/>
      <c r="AK394" s="10"/>
      <c r="AL394" s="32"/>
      <c r="AM394" s="10"/>
      <c r="AN394" s="32"/>
      <c r="AO394" s="10"/>
      <c r="AP394" s="32"/>
      <c r="AQ394" s="10"/>
      <c r="AR394" s="32"/>
      <c r="AS394" s="10"/>
      <c r="AT394" s="32"/>
      <c r="AU394" s="10"/>
      <c r="AV394" s="242"/>
      <c r="AW394" s="10"/>
      <c r="AX394" s="32"/>
      <c r="AY394" s="10"/>
      <c r="AZ394" s="242"/>
      <c r="BA394" s="10"/>
      <c r="BB394" s="242"/>
      <c r="BC394" s="7"/>
      <c r="BD394" s="247"/>
      <c r="BE394" s="10"/>
      <c r="BF394" s="242"/>
      <c r="BG394" s="7"/>
      <c r="BH394" s="247"/>
      <c r="BI394" s="10"/>
      <c r="BJ394" s="242"/>
      <c r="BK394" s="7"/>
      <c r="BL394" s="247"/>
      <c r="BM394" s="7"/>
      <c r="BN394" s="247"/>
      <c r="BO394" s="7"/>
      <c r="BP394" s="8"/>
      <c r="BQ394" s="7"/>
      <c r="BR394" s="247"/>
      <c r="BS394" s="7"/>
      <c r="BT394" s="8"/>
      <c r="BU394" s="7"/>
      <c r="BV394" s="247"/>
      <c r="BW394" s="7"/>
      <c r="BX394" s="8"/>
      <c r="BY394" s="7"/>
      <c r="BZ394" s="8"/>
      <c r="CA394" s="7"/>
      <c r="CB394" s="8"/>
      <c r="CC394" s="7"/>
      <c r="CD394" s="8"/>
      <c r="CE394" s="7"/>
      <c r="CF394" s="8"/>
      <c r="CH394" s="41"/>
      <c r="CI394" s="41">
        <f t="shared" si="34"/>
        <v>0</v>
      </c>
      <c r="CJ394">
        <f t="shared" si="33"/>
        <v>0</v>
      </c>
    </row>
    <row r="395" spans="1:88" x14ac:dyDescent="0.25">
      <c r="A395">
        <v>316</v>
      </c>
      <c r="B395" s="6"/>
      <c r="C395" s="10"/>
      <c r="D395" s="32"/>
      <c r="E395" s="10"/>
      <c r="F395" s="32"/>
      <c r="G395" s="10"/>
      <c r="H395" s="32"/>
      <c r="I395" s="10"/>
      <c r="J395" s="32"/>
      <c r="K395" s="10"/>
      <c r="L395" s="32"/>
      <c r="M395" s="10"/>
      <c r="N395" s="32"/>
      <c r="O395" s="10"/>
      <c r="P395" s="32"/>
      <c r="Q395" s="10"/>
      <c r="R395" s="32"/>
      <c r="S395" s="10"/>
      <c r="T395" s="32"/>
      <c r="U395" s="10"/>
      <c r="V395" s="32"/>
      <c r="W395" s="10"/>
      <c r="X395" s="32"/>
      <c r="Y395" s="10"/>
      <c r="Z395" s="32"/>
      <c r="AA395" s="10"/>
      <c r="AB395" s="32"/>
      <c r="AC395" s="10"/>
      <c r="AD395" s="32"/>
      <c r="AE395" s="10"/>
      <c r="AF395" s="32"/>
      <c r="AG395" s="10"/>
      <c r="AH395" s="32"/>
      <c r="AI395" s="10"/>
      <c r="AJ395" s="32"/>
      <c r="AK395" s="10"/>
      <c r="AL395" s="32"/>
      <c r="AM395" s="10"/>
      <c r="AN395" s="32"/>
      <c r="AO395" s="10"/>
      <c r="AP395" s="32"/>
      <c r="AQ395" s="10"/>
      <c r="AR395" s="32"/>
      <c r="AS395" s="10"/>
      <c r="AT395" s="32"/>
      <c r="AU395" s="10"/>
      <c r="AV395" s="242"/>
      <c r="AW395" s="10"/>
      <c r="AX395" s="32"/>
      <c r="AY395" s="10"/>
      <c r="AZ395" s="242"/>
      <c r="BA395" s="10"/>
      <c r="BB395" s="242"/>
      <c r="BC395" s="7"/>
      <c r="BD395" s="247"/>
      <c r="BE395" s="10"/>
      <c r="BF395" s="242"/>
      <c r="BG395" s="7"/>
      <c r="BH395" s="247"/>
      <c r="BI395" s="10"/>
      <c r="BJ395" s="242"/>
      <c r="BK395" s="7"/>
      <c r="BL395" s="247"/>
      <c r="BM395" s="7"/>
      <c r="BN395" s="247"/>
      <c r="BO395" s="7"/>
      <c r="BP395" s="8"/>
      <c r="BQ395" s="7"/>
      <c r="BR395" s="247"/>
      <c r="BS395" s="7"/>
      <c r="BT395" s="8"/>
      <c r="BU395" s="7"/>
      <c r="BV395" s="247"/>
      <c r="BW395" s="7"/>
      <c r="BX395" s="8"/>
      <c r="BY395" s="7"/>
      <c r="BZ395" s="8"/>
      <c r="CA395" s="7"/>
      <c r="CB395" s="8"/>
      <c r="CC395" s="7"/>
      <c r="CD395" s="8"/>
      <c r="CE395" s="7"/>
      <c r="CF395" s="8"/>
      <c r="CH395" s="41"/>
      <c r="CI395" s="41">
        <f t="shared" si="34"/>
        <v>0</v>
      </c>
      <c r="CJ395">
        <f t="shared" si="33"/>
        <v>0</v>
      </c>
    </row>
    <row r="396" spans="1:88" x14ac:dyDescent="0.25">
      <c r="A396">
        <v>317</v>
      </c>
      <c r="B396" s="6"/>
      <c r="C396" s="10"/>
      <c r="D396" s="32"/>
      <c r="E396" s="10"/>
      <c r="F396" s="32"/>
      <c r="G396" s="10"/>
      <c r="H396" s="32"/>
      <c r="I396" s="10"/>
      <c r="J396" s="32"/>
      <c r="K396" s="10"/>
      <c r="L396" s="32"/>
      <c r="M396" s="10"/>
      <c r="N396" s="32"/>
      <c r="O396" s="10"/>
      <c r="P396" s="32"/>
      <c r="Q396" s="10"/>
      <c r="R396" s="32"/>
      <c r="S396" s="10"/>
      <c r="T396" s="32"/>
      <c r="U396" s="10"/>
      <c r="V396" s="32"/>
      <c r="W396" s="10"/>
      <c r="X396" s="32"/>
      <c r="Y396" s="10"/>
      <c r="Z396" s="32"/>
      <c r="AA396" s="10"/>
      <c r="AB396" s="32"/>
      <c r="AC396" s="10"/>
      <c r="AD396" s="32"/>
      <c r="AE396" s="10"/>
      <c r="AF396" s="32"/>
      <c r="AG396" s="10"/>
      <c r="AH396" s="32"/>
      <c r="AI396" s="10"/>
      <c r="AJ396" s="32"/>
      <c r="AK396" s="10"/>
      <c r="AL396" s="32"/>
      <c r="AM396" s="10"/>
      <c r="AN396" s="32"/>
      <c r="AO396" s="10"/>
      <c r="AP396" s="32"/>
      <c r="AQ396" s="10"/>
      <c r="AR396" s="32"/>
      <c r="AS396" s="10"/>
      <c r="AT396" s="32"/>
      <c r="AU396" s="10"/>
      <c r="AV396" s="242"/>
      <c r="AW396" s="10"/>
      <c r="AX396" s="32"/>
      <c r="AY396" s="10"/>
      <c r="AZ396" s="242"/>
      <c r="BA396" s="10"/>
      <c r="BB396" s="242"/>
      <c r="BC396" s="7"/>
      <c r="BD396" s="247"/>
      <c r="BE396" s="10"/>
      <c r="BF396" s="242"/>
      <c r="BG396" s="7"/>
      <c r="BH396" s="247"/>
      <c r="BI396" s="10"/>
      <c r="BJ396" s="242"/>
      <c r="BK396" s="7"/>
      <c r="BL396" s="247"/>
      <c r="BM396" s="7"/>
      <c r="BN396" s="247"/>
      <c r="BO396" s="7"/>
      <c r="BP396" s="8"/>
      <c r="BQ396" s="7"/>
      <c r="BR396" s="247"/>
      <c r="BS396" s="7"/>
      <c r="BT396" s="8"/>
      <c r="BU396" s="7"/>
      <c r="BV396" s="247"/>
      <c r="BW396" s="7"/>
      <c r="BX396" s="8"/>
      <c r="BY396" s="7"/>
      <c r="BZ396" s="8"/>
      <c r="CA396" s="7"/>
      <c r="CB396" s="8"/>
      <c r="CC396" s="7"/>
      <c r="CD396" s="8"/>
      <c r="CE396" s="7"/>
      <c r="CF396" s="8"/>
      <c r="CH396" s="41"/>
      <c r="CI396" s="41">
        <f t="shared" si="34"/>
        <v>0</v>
      </c>
      <c r="CJ396">
        <f t="shared" si="33"/>
        <v>0</v>
      </c>
    </row>
    <row r="397" spans="1:88" x14ac:dyDescent="0.25">
      <c r="A397">
        <v>318</v>
      </c>
      <c r="B397" s="6"/>
      <c r="C397" s="10"/>
      <c r="D397" s="32"/>
      <c r="E397" s="10"/>
      <c r="F397" s="32"/>
      <c r="G397" s="10"/>
      <c r="H397" s="32"/>
      <c r="I397" s="10"/>
      <c r="J397" s="32"/>
      <c r="K397" s="10"/>
      <c r="L397" s="32"/>
      <c r="M397" s="10"/>
      <c r="N397" s="32"/>
      <c r="O397" s="10"/>
      <c r="P397" s="32"/>
      <c r="Q397" s="10"/>
      <c r="R397" s="32"/>
      <c r="S397" s="10"/>
      <c r="T397" s="32"/>
      <c r="U397" s="10"/>
      <c r="V397" s="32"/>
      <c r="W397" s="10"/>
      <c r="X397" s="32"/>
      <c r="Y397" s="10"/>
      <c r="Z397" s="32"/>
      <c r="AA397" s="10"/>
      <c r="AB397" s="32"/>
      <c r="AC397" s="10"/>
      <c r="AD397" s="32"/>
      <c r="AE397" s="10"/>
      <c r="AF397" s="32"/>
      <c r="AG397" s="10"/>
      <c r="AH397" s="32"/>
      <c r="AI397" s="10"/>
      <c r="AJ397" s="32"/>
      <c r="AK397" s="10"/>
      <c r="AL397" s="32"/>
      <c r="AM397" s="10"/>
      <c r="AN397" s="32"/>
      <c r="AO397" s="10"/>
      <c r="AP397" s="32"/>
      <c r="AQ397" s="10"/>
      <c r="AR397" s="32"/>
      <c r="AS397" s="10"/>
      <c r="AT397" s="32"/>
      <c r="AU397" s="10"/>
      <c r="AV397" s="242"/>
      <c r="AW397" s="10"/>
      <c r="AX397" s="32"/>
      <c r="AY397" s="10"/>
      <c r="AZ397" s="242"/>
      <c r="BA397" s="10"/>
      <c r="BB397" s="242"/>
      <c r="BC397" s="7"/>
      <c r="BD397" s="247"/>
      <c r="BE397" s="10"/>
      <c r="BF397" s="242"/>
      <c r="BG397" s="7"/>
      <c r="BH397" s="247"/>
      <c r="BI397" s="10"/>
      <c r="BJ397" s="242"/>
      <c r="BK397" s="7"/>
      <c r="BL397" s="247"/>
      <c r="BM397" s="7"/>
      <c r="BN397" s="247"/>
      <c r="BO397" s="7"/>
      <c r="BP397" s="8"/>
      <c r="BQ397" s="7"/>
      <c r="BR397" s="247"/>
      <c r="BS397" s="7"/>
      <c r="BT397" s="8"/>
      <c r="BU397" s="7"/>
      <c r="BV397" s="247"/>
      <c r="BW397" s="7"/>
      <c r="BX397" s="8"/>
      <c r="BY397" s="7"/>
      <c r="BZ397" s="8"/>
      <c r="CA397" s="7"/>
      <c r="CB397" s="8"/>
      <c r="CC397" s="7"/>
      <c r="CD397" s="8"/>
      <c r="CE397" s="7"/>
      <c r="CF397" s="8"/>
      <c r="CH397" s="41"/>
      <c r="CI397" s="41">
        <f t="shared" si="34"/>
        <v>0</v>
      </c>
      <c r="CJ397">
        <f t="shared" si="33"/>
        <v>0</v>
      </c>
    </row>
    <row r="398" spans="1:88" x14ac:dyDescent="0.25">
      <c r="A398">
        <v>319</v>
      </c>
      <c r="B398" s="6"/>
      <c r="C398" s="10"/>
      <c r="D398" s="32"/>
      <c r="E398" s="10"/>
      <c r="F398" s="32"/>
      <c r="G398" s="10"/>
      <c r="H398" s="32"/>
      <c r="I398" s="10"/>
      <c r="J398" s="32"/>
      <c r="K398" s="10"/>
      <c r="L398" s="32"/>
      <c r="M398" s="10"/>
      <c r="N398" s="32"/>
      <c r="O398" s="10"/>
      <c r="P398" s="32"/>
      <c r="Q398" s="10"/>
      <c r="R398" s="32"/>
      <c r="S398" s="10"/>
      <c r="T398" s="32"/>
      <c r="U398" s="10"/>
      <c r="V398" s="32"/>
      <c r="W398" s="10"/>
      <c r="X398" s="32"/>
      <c r="Y398" s="10"/>
      <c r="Z398" s="32"/>
      <c r="AA398" s="10"/>
      <c r="AB398" s="32"/>
      <c r="AC398" s="10"/>
      <c r="AD398" s="32"/>
      <c r="AE398" s="10"/>
      <c r="AF398" s="32"/>
      <c r="AG398" s="10"/>
      <c r="AH398" s="32"/>
      <c r="AI398" s="10"/>
      <c r="AJ398" s="32"/>
      <c r="AK398" s="10"/>
      <c r="AL398" s="32"/>
      <c r="AM398" s="10"/>
      <c r="AN398" s="32"/>
      <c r="AO398" s="10"/>
      <c r="AP398" s="32"/>
      <c r="AQ398" s="10"/>
      <c r="AR398" s="32"/>
      <c r="AS398" s="10"/>
      <c r="AT398" s="32"/>
      <c r="AU398" s="10"/>
      <c r="AV398" s="242"/>
      <c r="AW398" s="10"/>
      <c r="AX398" s="32"/>
      <c r="AY398" s="10"/>
      <c r="AZ398" s="242"/>
      <c r="BA398" s="10"/>
      <c r="BB398" s="242"/>
      <c r="BC398" s="7"/>
      <c r="BD398" s="247"/>
      <c r="BE398" s="10"/>
      <c r="BF398" s="242"/>
      <c r="BG398" s="7"/>
      <c r="BH398" s="247"/>
      <c r="BI398" s="10"/>
      <c r="BJ398" s="242"/>
      <c r="BK398" s="7"/>
      <c r="BL398" s="247"/>
      <c r="BM398" s="7"/>
      <c r="BN398" s="247"/>
      <c r="BO398" s="7"/>
      <c r="BP398" s="8"/>
      <c r="BQ398" s="7"/>
      <c r="BR398" s="247"/>
      <c r="BS398" s="7"/>
      <c r="BT398" s="8"/>
      <c r="BU398" s="7"/>
      <c r="BV398" s="247"/>
      <c r="BW398" s="7"/>
      <c r="BX398" s="8"/>
      <c r="BY398" s="7"/>
      <c r="BZ398" s="8"/>
      <c r="CA398" s="7"/>
      <c r="CB398" s="8"/>
      <c r="CC398" s="7"/>
      <c r="CD398" s="8"/>
      <c r="CE398" s="7"/>
      <c r="CF398" s="8"/>
      <c r="CH398" s="41"/>
      <c r="CI398" s="41">
        <f t="shared" si="34"/>
        <v>0</v>
      </c>
      <c r="CJ398">
        <f t="shared" ref="CJ398:CJ461" si="35">COUNT(C398:CF398)/2</f>
        <v>0</v>
      </c>
    </row>
    <row r="399" spans="1:88" x14ac:dyDescent="0.25">
      <c r="A399">
        <v>320</v>
      </c>
      <c r="B399" s="6"/>
      <c r="C399" s="10"/>
      <c r="D399" s="32"/>
      <c r="E399" s="10"/>
      <c r="F399" s="32"/>
      <c r="G399" s="10"/>
      <c r="H399" s="32"/>
      <c r="I399" s="10"/>
      <c r="J399" s="32"/>
      <c r="K399" s="10"/>
      <c r="L399" s="32"/>
      <c r="M399" s="10"/>
      <c r="N399" s="32"/>
      <c r="O399" s="10"/>
      <c r="P399" s="32"/>
      <c r="Q399" s="10"/>
      <c r="R399" s="32"/>
      <c r="S399" s="10"/>
      <c r="T399" s="32"/>
      <c r="U399" s="10"/>
      <c r="V399" s="32"/>
      <c r="W399" s="10"/>
      <c r="X399" s="32"/>
      <c r="Y399" s="10"/>
      <c r="Z399" s="32"/>
      <c r="AA399" s="10"/>
      <c r="AB399" s="32"/>
      <c r="AC399" s="10"/>
      <c r="AD399" s="32"/>
      <c r="AE399" s="10"/>
      <c r="AF399" s="32"/>
      <c r="AG399" s="10"/>
      <c r="AH399" s="32"/>
      <c r="AI399" s="10"/>
      <c r="AJ399" s="32"/>
      <c r="AK399" s="10"/>
      <c r="AL399" s="32"/>
      <c r="AM399" s="10"/>
      <c r="AN399" s="32"/>
      <c r="AO399" s="10"/>
      <c r="AP399" s="32"/>
      <c r="AQ399" s="10"/>
      <c r="AR399" s="32"/>
      <c r="AS399" s="10"/>
      <c r="AT399" s="32"/>
      <c r="AU399" s="10"/>
      <c r="AV399" s="242"/>
      <c r="AW399" s="10"/>
      <c r="AX399" s="32"/>
      <c r="AY399" s="10"/>
      <c r="AZ399" s="242"/>
      <c r="BA399" s="10"/>
      <c r="BB399" s="242"/>
      <c r="BC399" s="7"/>
      <c r="BD399" s="247"/>
      <c r="BE399" s="10"/>
      <c r="BF399" s="242"/>
      <c r="BG399" s="7"/>
      <c r="BH399" s="247"/>
      <c r="BI399" s="10"/>
      <c r="BJ399" s="242"/>
      <c r="BK399" s="7"/>
      <c r="BL399" s="247"/>
      <c r="BM399" s="7"/>
      <c r="BN399" s="247"/>
      <c r="BO399" s="7"/>
      <c r="BP399" s="8"/>
      <c r="BQ399" s="7"/>
      <c r="BR399" s="247"/>
      <c r="BS399" s="7"/>
      <c r="BT399" s="8"/>
      <c r="BU399" s="7"/>
      <c r="BV399" s="247"/>
      <c r="BW399" s="7"/>
      <c r="BX399" s="8"/>
      <c r="BY399" s="7"/>
      <c r="BZ399" s="8"/>
      <c r="CA399" s="7"/>
      <c r="CB399" s="8"/>
      <c r="CC399" s="7"/>
      <c r="CD399" s="8"/>
      <c r="CE399" s="7"/>
      <c r="CF399" s="8"/>
      <c r="CH399" s="41"/>
      <c r="CI399" s="41">
        <f t="shared" si="34"/>
        <v>0</v>
      </c>
      <c r="CJ399">
        <f t="shared" si="35"/>
        <v>0</v>
      </c>
    </row>
    <row r="400" spans="1:88" x14ac:dyDescent="0.25">
      <c r="A400">
        <v>321</v>
      </c>
      <c r="B400" s="6"/>
      <c r="C400" s="10"/>
      <c r="D400" s="32"/>
      <c r="E400" s="10"/>
      <c r="F400" s="32"/>
      <c r="G400" s="10"/>
      <c r="H400" s="32"/>
      <c r="I400" s="10"/>
      <c r="J400" s="32"/>
      <c r="K400" s="10"/>
      <c r="L400" s="32"/>
      <c r="M400" s="10"/>
      <c r="N400" s="32"/>
      <c r="O400" s="10"/>
      <c r="P400" s="32"/>
      <c r="Q400" s="10"/>
      <c r="R400" s="32"/>
      <c r="S400" s="10"/>
      <c r="T400" s="32"/>
      <c r="U400" s="10"/>
      <c r="V400" s="32"/>
      <c r="W400" s="10"/>
      <c r="X400" s="32"/>
      <c r="Y400" s="10"/>
      <c r="Z400" s="32"/>
      <c r="AA400" s="10"/>
      <c r="AB400" s="32"/>
      <c r="AC400" s="10"/>
      <c r="AD400" s="32"/>
      <c r="AE400" s="10"/>
      <c r="AF400" s="32"/>
      <c r="AG400" s="10"/>
      <c r="AH400" s="32"/>
      <c r="AI400" s="10"/>
      <c r="AJ400" s="32"/>
      <c r="AK400" s="10"/>
      <c r="AL400" s="32"/>
      <c r="AM400" s="10"/>
      <c r="AN400" s="32"/>
      <c r="AO400" s="10"/>
      <c r="AP400" s="32"/>
      <c r="AQ400" s="10"/>
      <c r="AR400" s="32"/>
      <c r="AS400" s="10"/>
      <c r="AT400" s="32"/>
      <c r="AU400" s="10"/>
      <c r="AV400" s="242"/>
      <c r="AW400" s="10"/>
      <c r="AX400" s="32"/>
      <c r="AY400" s="10"/>
      <c r="AZ400" s="242"/>
      <c r="BA400" s="10"/>
      <c r="BB400" s="242"/>
      <c r="BC400" s="7"/>
      <c r="BD400" s="247"/>
      <c r="BE400" s="10"/>
      <c r="BF400" s="242"/>
      <c r="BG400" s="7"/>
      <c r="BH400" s="247"/>
      <c r="BI400" s="10"/>
      <c r="BJ400" s="242"/>
      <c r="BK400" s="7"/>
      <c r="BL400" s="247"/>
      <c r="BM400" s="7"/>
      <c r="BN400" s="247"/>
      <c r="BO400" s="7"/>
      <c r="BP400" s="8"/>
      <c r="BQ400" s="7"/>
      <c r="BR400" s="247"/>
      <c r="BS400" s="7"/>
      <c r="BT400" s="8"/>
      <c r="BU400" s="7"/>
      <c r="BV400" s="247"/>
      <c r="BW400" s="7"/>
      <c r="BX400" s="8"/>
      <c r="BY400" s="7"/>
      <c r="BZ400" s="8"/>
      <c r="CA400" s="7"/>
      <c r="CB400" s="8"/>
      <c r="CC400" s="7"/>
      <c r="CD400" s="8"/>
      <c r="CE400" s="7"/>
      <c r="CF400" s="8"/>
      <c r="CH400" s="41"/>
      <c r="CI400" s="41">
        <f t="shared" si="34"/>
        <v>0</v>
      </c>
      <c r="CJ400">
        <f t="shared" si="35"/>
        <v>0</v>
      </c>
    </row>
    <row r="401" spans="1:90" x14ac:dyDescent="0.25">
      <c r="A401">
        <v>322</v>
      </c>
      <c r="B401" s="6"/>
      <c r="C401" s="10"/>
      <c r="D401" s="32"/>
      <c r="E401" s="10"/>
      <c r="F401" s="32"/>
      <c r="G401" s="10"/>
      <c r="H401" s="32"/>
      <c r="I401" s="10"/>
      <c r="J401" s="32"/>
      <c r="K401" s="10"/>
      <c r="L401" s="32"/>
      <c r="M401" s="10"/>
      <c r="N401" s="32"/>
      <c r="O401" s="10"/>
      <c r="P401" s="32"/>
      <c r="Q401" s="10"/>
      <c r="R401" s="32"/>
      <c r="S401" s="10"/>
      <c r="T401" s="32"/>
      <c r="U401" s="10"/>
      <c r="V401" s="32"/>
      <c r="W401" s="10"/>
      <c r="X401" s="32"/>
      <c r="Y401" s="10"/>
      <c r="Z401" s="32"/>
      <c r="AA401" s="10"/>
      <c r="AB401" s="32"/>
      <c r="AC401" s="10"/>
      <c r="AD401" s="32"/>
      <c r="AE401" s="10"/>
      <c r="AF401" s="32"/>
      <c r="AG401" s="10"/>
      <c r="AH401" s="32"/>
      <c r="AI401" s="10"/>
      <c r="AJ401" s="32"/>
      <c r="AK401" s="10"/>
      <c r="AL401" s="32"/>
      <c r="AM401" s="10"/>
      <c r="AN401" s="32"/>
      <c r="AO401" s="10"/>
      <c r="AP401" s="32"/>
      <c r="AQ401" s="10"/>
      <c r="AR401" s="32"/>
      <c r="AS401" s="10"/>
      <c r="AT401" s="32"/>
      <c r="AU401" s="10"/>
      <c r="AV401" s="242"/>
      <c r="AW401" s="10"/>
      <c r="AX401" s="32"/>
      <c r="AY401" s="10"/>
      <c r="AZ401" s="242"/>
      <c r="BA401" s="10"/>
      <c r="BB401" s="242"/>
      <c r="BC401" s="7"/>
      <c r="BD401" s="247"/>
      <c r="BE401" s="10"/>
      <c r="BF401" s="242"/>
      <c r="BG401" s="7"/>
      <c r="BH401" s="247"/>
      <c r="BI401" s="10"/>
      <c r="BJ401" s="242"/>
      <c r="BK401" s="7"/>
      <c r="BL401" s="247"/>
      <c r="BM401" s="7"/>
      <c r="BN401" s="247"/>
      <c r="BO401" s="7"/>
      <c r="BP401" s="8"/>
      <c r="BQ401" s="7"/>
      <c r="BR401" s="247"/>
      <c r="BS401" s="7"/>
      <c r="BT401" s="8"/>
      <c r="BU401" s="7"/>
      <c r="BV401" s="247"/>
      <c r="BW401" s="7"/>
      <c r="BX401" s="8"/>
      <c r="BY401" s="7"/>
      <c r="BZ401" s="8"/>
      <c r="CA401" s="7"/>
      <c r="CB401" s="8"/>
      <c r="CC401" s="7"/>
      <c r="CD401" s="8"/>
      <c r="CE401" s="7"/>
      <c r="CF401" s="8"/>
      <c r="CH401" s="41"/>
      <c r="CI401" s="41">
        <f t="shared" si="34"/>
        <v>0</v>
      </c>
      <c r="CJ401">
        <f t="shared" si="35"/>
        <v>0</v>
      </c>
    </row>
    <row r="402" spans="1:90" x14ac:dyDescent="0.25">
      <c r="A402">
        <v>323</v>
      </c>
      <c r="B402" s="6"/>
      <c r="C402" s="10"/>
      <c r="D402" s="32"/>
      <c r="E402" s="10"/>
      <c r="F402" s="32"/>
      <c r="G402" s="10"/>
      <c r="H402" s="32"/>
      <c r="I402" s="10"/>
      <c r="J402" s="32"/>
      <c r="K402" s="10"/>
      <c r="L402" s="32"/>
      <c r="M402" s="10"/>
      <c r="N402" s="32"/>
      <c r="O402" s="10"/>
      <c r="P402" s="32"/>
      <c r="Q402" s="10"/>
      <c r="R402" s="32"/>
      <c r="S402" s="10"/>
      <c r="T402" s="32"/>
      <c r="U402" s="10"/>
      <c r="V402" s="32"/>
      <c r="W402" s="10"/>
      <c r="X402" s="32"/>
      <c r="Y402" s="10"/>
      <c r="Z402" s="32"/>
      <c r="AA402" s="10"/>
      <c r="AB402" s="32"/>
      <c r="AC402" s="10"/>
      <c r="AD402" s="32"/>
      <c r="AE402" s="10"/>
      <c r="AF402" s="32"/>
      <c r="AG402" s="10"/>
      <c r="AH402" s="32"/>
      <c r="AI402" s="10"/>
      <c r="AJ402" s="32"/>
      <c r="AK402" s="10"/>
      <c r="AL402" s="32"/>
      <c r="AM402" s="10"/>
      <c r="AN402" s="32"/>
      <c r="AO402" s="10"/>
      <c r="AP402" s="32"/>
      <c r="AQ402" s="10"/>
      <c r="AR402" s="32"/>
      <c r="AS402" s="10"/>
      <c r="AT402" s="32"/>
      <c r="AU402" s="10"/>
      <c r="AV402" s="242"/>
      <c r="AW402" s="10"/>
      <c r="AX402" s="32"/>
      <c r="AY402" s="10"/>
      <c r="AZ402" s="242"/>
      <c r="BA402" s="10"/>
      <c r="BB402" s="242"/>
      <c r="BC402" s="7"/>
      <c r="BD402" s="247"/>
      <c r="BE402" s="10"/>
      <c r="BF402" s="242"/>
      <c r="BG402" s="7"/>
      <c r="BH402" s="247"/>
      <c r="BI402" s="10"/>
      <c r="BJ402" s="242"/>
      <c r="BK402" s="7"/>
      <c r="BL402" s="247"/>
      <c r="BM402" s="7"/>
      <c r="BN402" s="247"/>
      <c r="BO402" s="7"/>
      <c r="BP402" s="8"/>
      <c r="BQ402" s="7"/>
      <c r="BR402" s="247"/>
      <c r="BS402" s="7"/>
      <c r="BT402" s="8"/>
      <c r="BU402" s="7"/>
      <c r="BV402" s="247"/>
      <c r="BW402" s="7"/>
      <c r="BX402" s="8"/>
      <c r="BY402" s="7"/>
      <c r="BZ402" s="8"/>
      <c r="CA402" s="7"/>
      <c r="CB402" s="8"/>
      <c r="CC402" s="7"/>
      <c r="CD402" s="8"/>
      <c r="CE402" s="7"/>
      <c r="CF402" s="8"/>
      <c r="CH402" s="41"/>
      <c r="CI402" s="41">
        <f t="shared" si="34"/>
        <v>0</v>
      </c>
      <c r="CJ402">
        <f t="shared" si="35"/>
        <v>0</v>
      </c>
    </row>
    <row r="403" spans="1:90" x14ac:dyDescent="0.25">
      <c r="A403">
        <v>324</v>
      </c>
      <c r="B403" s="6"/>
      <c r="C403" s="10"/>
      <c r="D403" s="32"/>
      <c r="E403" s="10"/>
      <c r="F403" s="32"/>
      <c r="G403" s="10"/>
      <c r="H403" s="32"/>
      <c r="I403" s="10"/>
      <c r="J403" s="32"/>
      <c r="K403" s="10"/>
      <c r="L403" s="32"/>
      <c r="M403" s="10"/>
      <c r="N403" s="32"/>
      <c r="O403" s="10"/>
      <c r="P403" s="32"/>
      <c r="Q403" s="10"/>
      <c r="R403" s="32"/>
      <c r="S403" s="10"/>
      <c r="T403" s="32"/>
      <c r="U403" s="10"/>
      <c r="V403" s="32"/>
      <c r="W403" s="10"/>
      <c r="X403" s="32"/>
      <c r="Y403" s="10"/>
      <c r="Z403" s="32"/>
      <c r="AA403" s="10"/>
      <c r="AB403" s="32"/>
      <c r="AC403" s="10"/>
      <c r="AD403" s="32"/>
      <c r="AE403" s="10"/>
      <c r="AF403" s="32"/>
      <c r="AG403" s="10"/>
      <c r="AH403" s="32"/>
      <c r="AI403" s="10"/>
      <c r="AJ403" s="32"/>
      <c r="AK403" s="10"/>
      <c r="AL403" s="32"/>
      <c r="AM403" s="10"/>
      <c r="AN403" s="32"/>
      <c r="AO403" s="10"/>
      <c r="AP403" s="32"/>
      <c r="AQ403" s="10"/>
      <c r="AR403" s="32"/>
      <c r="AS403" s="10"/>
      <c r="AT403" s="32"/>
      <c r="AU403" s="10"/>
      <c r="AV403" s="242"/>
      <c r="AW403" s="10"/>
      <c r="AX403" s="32"/>
      <c r="AY403" s="10"/>
      <c r="AZ403" s="242"/>
      <c r="BA403" s="10"/>
      <c r="BB403" s="242"/>
      <c r="BC403" s="7"/>
      <c r="BD403" s="247"/>
      <c r="BE403" s="10"/>
      <c r="BF403" s="242"/>
      <c r="BG403" s="7"/>
      <c r="BH403" s="247"/>
      <c r="BI403" s="10"/>
      <c r="BJ403" s="242"/>
      <c r="BK403" s="7"/>
      <c r="BL403" s="247"/>
      <c r="BM403" s="7"/>
      <c r="BN403" s="247"/>
      <c r="BO403" s="7"/>
      <c r="BP403" s="8"/>
      <c r="BQ403" s="7"/>
      <c r="BR403" s="247"/>
      <c r="BS403" s="7"/>
      <c r="BT403" s="8"/>
      <c r="BU403" s="7"/>
      <c r="BV403" s="247"/>
      <c r="BW403" s="7"/>
      <c r="BX403" s="8"/>
      <c r="BY403" s="7"/>
      <c r="BZ403" s="8"/>
      <c r="CA403" s="7"/>
      <c r="CB403" s="8"/>
      <c r="CC403" s="7"/>
      <c r="CD403" s="8"/>
      <c r="CE403" s="7"/>
      <c r="CF403" s="8"/>
      <c r="CH403" s="41"/>
      <c r="CI403" s="41">
        <f t="shared" si="34"/>
        <v>0</v>
      </c>
      <c r="CJ403">
        <f t="shared" si="35"/>
        <v>0</v>
      </c>
    </row>
    <row r="404" spans="1:90" x14ac:dyDescent="0.25">
      <c r="A404">
        <v>325</v>
      </c>
      <c r="B404" s="6"/>
      <c r="C404" s="10"/>
      <c r="D404" s="32"/>
      <c r="E404" s="10"/>
      <c r="F404" s="32"/>
      <c r="G404" s="10"/>
      <c r="H404" s="32"/>
      <c r="I404" s="10"/>
      <c r="J404" s="32"/>
      <c r="K404" s="94"/>
      <c r="L404" s="32"/>
      <c r="M404" s="10"/>
      <c r="N404" s="32"/>
      <c r="O404" s="10"/>
      <c r="P404" s="32"/>
      <c r="Q404" s="10"/>
      <c r="R404" s="32"/>
      <c r="S404" s="10"/>
      <c r="T404" s="32"/>
      <c r="U404" s="10"/>
      <c r="V404" s="32"/>
      <c r="W404" s="10"/>
      <c r="X404" s="32"/>
      <c r="Y404" s="10"/>
      <c r="Z404" s="32"/>
      <c r="AA404" s="10"/>
      <c r="AB404" s="32"/>
      <c r="AC404" s="10"/>
      <c r="AD404" s="32"/>
      <c r="AE404" s="10"/>
      <c r="AF404" s="32"/>
      <c r="AG404" s="10"/>
      <c r="AH404" s="32"/>
      <c r="AI404" s="10"/>
      <c r="AJ404" s="32"/>
      <c r="AK404" s="10"/>
      <c r="AL404" s="32"/>
      <c r="AM404" s="10"/>
      <c r="AN404" s="32"/>
      <c r="AO404" s="10"/>
      <c r="AP404" s="32"/>
      <c r="AQ404" s="10"/>
      <c r="AR404" s="32"/>
      <c r="AS404" s="10"/>
      <c r="AT404" s="32"/>
      <c r="AU404" s="10"/>
      <c r="AV404" s="242"/>
      <c r="AW404" s="10"/>
      <c r="AX404" s="32"/>
      <c r="AY404" s="10"/>
      <c r="AZ404" s="242"/>
      <c r="BA404" s="10"/>
      <c r="BB404" s="242"/>
      <c r="BC404" s="10"/>
      <c r="BD404" s="245"/>
      <c r="BE404" s="10"/>
      <c r="BF404" s="242"/>
      <c r="BG404" s="10"/>
      <c r="BH404" s="245"/>
      <c r="BI404" s="10"/>
      <c r="BJ404" s="242"/>
      <c r="BK404" s="10"/>
      <c r="BL404" s="245"/>
      <c r="BM404" s="10"/>
      <c r="BN404" s="245"/>
      <c r="BO404" s="10"/>
      <c r="BP404" s="32"/>
      <c r="BQ404" s="10"/>
      <c r="BR404" s="245"/>
      <c r="BS404" s="10"/>
      <c r="BT404" s="32"/>
      <c r="BU404" s="10"/>
      <c r="BV404" s="245"/>
      <c r="BW404" s="10"/>
      <c r="BX404" s="32"/>
      <c r="BY404" s="10"/>
      <c r="BZ404" s="32"/>
      <c r="CA404" s="10"/>
      <c r="CB404" s="32"/>
      <c r="CC404" s="10"/>
      <c r="CD404" s="32"/>
      <c r="CE404" s="10"/>
      <c r="CF404" s="32"/>
      <c r="CH404" s="41"/>
      <c r="CI404" s="41">
        <f t="shared" si="34"/>
        <v>0</v>
      </c>
      <c r="CJ404">
        <f t="shared" si="35"/>
        <v>0</v>
      </c>
      <c r="CL404" s="39"/>
    </row>
    <row r="405" spans="1:90" x14ac:dyDescent="0.25">
      <c r="A405">
        <v>326</v>
      </c>
      <c r="B405" s="6"/>
      <c r="C405" s="10"/>
      <c r="D405" s="32"/>
      <c r="E405" s="10"/>
      <c r="F405" s="32"/>
      <c r="G405" s="10"/>
      <c r="H405" s="32"/>
      <c r="I405" s="10"/>
      <c r="J405" s="32"/>
      <c r="K405" s="10"/>
      <c r="L405" s="32"/>
      <c r="M405" s="10"/>
      <c r="N405" s="32"/>
      <c r="O405" s="10"/>
      <c r="P405" s="32"/>
      <c r="Q405" s="10"/>
      <c r="R405" s="32"/>
      <c r="S405" s="10"/>
      <c r="T405" s="32"/>
      <c r="U405" s="10"/>
      <c r="V405" s="32"/>
      <c r="W405" s="10"/>
      <c r="X405" s="32"/>
      <c r="Y405" s="10"/>
      <c r="Z405" s="32"/>
      <c r="AA405" s="10"/>
      <c r="AB405" s="32"/>
      <c r="AC405" s="10"/>
      <c r="AD405" s="32"/>
      <c r="AE405" s="10"/>
      <c r="AF405" s="32"/>
      <c r="AG405" s="10"/>
      <c r="AH405" s="32"/>
      <c r="AI405" s="10"/>
      <c r="AJ405" s="32"/>
      <c r="AK405" s="10"/>
      <c r="AL405" s="32"/>
      <c r="AM405" s="10"/>
      <c r="AN405" s="32"/>
      <c r="AO405" s="10"/>
      <c r="AP405" s="32"/>
      <c r="AQ405" s="10"/>
      <c r="AR405" s="32"/>
      <c r="AS405" s="10"/>
      <c r="AT405" s="32"/>
      <c r="AU405" s="10"/>
      <c r="AV405" s="242"/>
      <c r="AW405" s="10"/>
      <c r="AX405" s="32"/>
      <c r="AY405" s="10"/>
      <c r="AZ405" s="242"/>
      <c r="BA405" s="10"/>
      <c r="BB405" s="242"/>
      <c r="BC405" s="10"/>
      <c r="BD405" s="245"/>
      <c r="BE405" s="10"/>
      <c r="BF405" s="242"/>
      <c r="BG405" s="10"/>
      <c r="BH405" s="245"/>
      <c r="BI405" s="10"/>
      <c r="BJ405" s="242"/>
      <c r="BK405" s="10"/>
      <c r="BL405" s="245"/>
      <c r="BM405" s="10"/>
      <c r="BN405" s="245"/>
      <c r="BO405" s="10"/>
      <c r="BP405" s="32"/>
      <c r="BQ405" s="10"/>
      <c r="BR405" s="245"/>
      <c r="BS405" s="10"/>
      <c r="BT405" s="32"/>
      <c r="BU405" s="10"/>
      <c r="BV405" s="245"/>
      <c r="BW405" s="10"/>
      <c r="BX405" s="32"/>
      <c r="BY405" s="10"/>
      <c r="BZ405" s="32"/>
      <c r="CA405" s="10"/>
      <c r="CB405" s="32"/>
      <c r="CC405" s="10"/>
      <c r="CD405" s="32"/>
      <c r="CE405" s="10"/>
      <c r="CF405" s="32"/>
      <c r="CH405" s="41"/>
      <c r="CI405" s="41">
        <f t="shared" si="34"/>
        <v>0</v>
      </c>
      <c r="CJ405">
        <f t="shared" si="35"/>
        <v>0</v>
      </c>
    </row>
    <row r="406" spans="1:90" x14ac:dyDescent="0.25">
      <c r="A406">
        <v>327</v>
      </c>
      <c r="B406" s="6"/>
      <c r="C406" s="10"/>
      <c r="D406" s="32"/>
      <c r="E406" s="10"/>
      <c r="F406" s="32"/>
      <c r="G406" s="10"/>
      <c r="H406" s="32"/>
      <c r="I406" s="10"/>
      <c r="J406" s="32"/>
      <c r="K406" s="10"/>
      <c r="L406" s="32"/>
      <c r="M406" s="10"/>
      <c r="N406" s="32"/>
      <c r="O406" s="10"/>
      <c r="P406" s="32"/>
      <c r="Q406" s="10"/>
      <c r="R406" s="32"/>
      <c r="S406" s="10"/>
      <c r="T406" s="32"/>
      <c r="U406" s="10"/>
      <c r="V406" s="32"/>
      <c r="W406" s="10"/>
      <c r="X406" s="32"/>
      <c r="Y406" s="10"/>
      <c r="Z406" s="32"/>
      <c r="AA406" s="10"/>
      <c r="AB406" s="32"/>
      <c r="AC406" s="10"/>
      <c r="AD406" s="32"/>
      <c r="AE406" s="10"/>
      <c r="AF406" s="32"/>
      <c r="AG406" s="10"/>
      <c r="AH406" s="32"/>
      <c r="AI406" s="10"/>
      <c r="AJ406" s="32"/>
      <c r="AK406" s="10"/>
      <c r="AL406" s="32"/>
      <c r="AM406" s="10"/>
      <c r="AN406" s="32"/>
      <c r="AO406" s="10"/>
      <c r="AP406" s="32"/>
      <c r="AQ406" s="10"/>
      <c r="AR406" s="32"/>
      <c r="AS406" s="10"/>
      <c r="AT406" s="32"/>
      <c r="AU406" s="10"/>
      <c r="AV406" s="242"/>
      <c r="AW406" s="10"/>
      <c r="AX406" s="32"/>
      <c r="AY406" s="10"/>
      <c r="AZ406" s="242"/>
      <c r="BA406" s="10"/>
      <c r="BB406" s="242"/>
      <c r="BC406" s="7"/>
      <c r="BD406" s="247"/>
      <c r="BE406" s="10"/>
      <c r="BF406" s="242"/>
      <c r="BG406" s="7"/>
      <c r="BH406" s="247"/>
      <c r="BI406" s="10"/>
      <c r="BJ406" s="242"/>
      <c r="BK406" s="7"/>
      <c r="BL406" s="247"/>
      <c r="BM406" s="7"/>
      <c r="BN406" s="247"/>
      <c r="BO406" s="7"/>
      <c r="BP406" s="8"/>
      <c r="BQ406" s="7"/>
      <c r="BR406" s="247"/>
      <c r="BS406" s="7"/>
      <c r="BT406" s="8"/>
      <c r="BU406" s="7"/>
      <c r="BV406" s="247"/>
      <c r="BW406" s="7"/>
      <c r="BX406" s="8"/>
      <c r="BY406" s="7"/>
      <c r="BZ406" s="8"/>
      <c r="CA406" s="7"/>
      <c r="CB406" s="8"/>
      <c r="CC406" s="7"/>
      <c r="CD406" s="8"/>
      <c r="CE406" s="7"/>
      <c r="CF406" s="8"/>
      <c r="CH406" s="41"/>
      <c r="CI406" s="41">
        <f t="shared" si="34"/>
        <v>0</v>
      </c>
      <c r="CJ406">
        <f t="shared" si="35"/>
        <v>0</v>
      </c>
    </row>
    <row r="407" spans="1:90" x14ac:dyDescent="0.25">
      <c r="A407">
        <v>328</v>
      </c>
      <c r="B407" s="6"/>
      <c r="C407" s="10"/>
      <c r="D407" s="32"/>
      <c r="E407" s="10"/>
      <c r="F407" s="32"/>
      <c r="G407" s="10"/>
      <c r="H407" s="32"/>
      <c r="I407" s="10"/>
      <c r="J407" s="32"/>
      <c r="K407" s="10"/>
      <c r="L407" s="32"/>
      <c r="M407" s="10"/>
      <c r="N407" s="32"/>
      <c r="O407" s="10"/>
      <c r="P407" s="32"/>
      <c r="Q407" s="10"/>
      <c r="R407" s="32"/>
      <c r="S407" s="10"/>
      <c r="T407" s="32"/>
      <c r="U407" s="10"/>
      <c r="V407" s="32"/>
      <c r="W407" s="10"/>
      <c r="X407" s="32"/>
      <c r="Y407" s="10"/>
      <c r="Z407" s="32"/>
      <c r="AA407" s="10"/>
      <c r="AB407" s="32"/>
      <c r="AC407" s="10"/>
      <c r="AD407" s="32"/>
      <c r="AE407" s="10"/>
      <c r="AF407" s="32"/>
      <c r="AG407" s="10"/>
      <c r="AH407" s="32"/>
      <c r="AI407" s="10"/>
      <c r="AJ407" s="32"/>
      <c r="AK407" s="10"/>
      <c r="AL407" s="32"/>
      <c r="AM407" s="10"/>
      <c r="AN407" s="32"/>
      <c r="AO407" s="10"/>
      <c r="AP407" s="32"/>
      <c r="AQ407" s="10"/>
      <c r="AR407" s="32"/>
      <c r="AS407" s="10"/>
      <c r="AT407" s="32"/>
      <c r="AU407" s="10"/>
      <c r="AV407" s="242"/>
      <c r="AW407" s="10"/>
      <c r="AX407" s="32"/>
      <c r="AY407" s="10"/>
      <c r="AZ407" s="242"/>
      <c r="BA407" s="10"/>
      <c r="BB407" s="242"/>
      <c r="BC407" s="7"/>
      <c r="BD407" s="247"/>
      <c r="BE407" s="10"/>
      <c r="BF407" s="242"/>
      <c r="BG407" s="7"/>
      <c r="BH407" s="247"/>
      <c r="BI407" s="10"/>
      <c r="BJ407" s="242"/>
      <c r="BK407" s="7"/>
      <c r="BL407" s="247"/>
      <c r="BM407" s="7"/>
      <c r="BN407" s="247"/>
      <c r="BO407" s="7"/>
      <c r="BP407" s="8"/>
      <c r="BQ407" s="7"/>
      <c r="BR407" s="247"/>
      <c r="BS407" s="7"/>
      <c r="BT407" s="8"/>
      <c r="BU407" s="7"/>
      <c r="BV407" s="247"/>
      <c r="BW407" s="7"/>
      <c r="BX407" s="8"/>
      <c r="BY407" s="7"/>
      <c r="BZ407" s="8"/>
      <c r="CA407" s="7"/>
      <c r="CB407" s="8"/>
      <c r="CC407" s="7"/>
      <c r="CD407" s="8"/>
      <c r="CE407" s="7"/>
      <c r="CF407" s="8"/>
      <c r="CH407" s="41"/>
      <c r="CI407" s="41">
        <f t="shared" ref="CI407:CI470" si="36">+AK407+AG407+AA407+Y407+U407+S407+Q407+O407+M407+I407+G407+E407+C407+AI407+K407+CE407+CL407+AC407+AE407+AM407+AS407+AU407+BC407+BS407+BQ407+BG407+BE407+BA407+AY407+AW407+AQ407+AO407+BI407+BM407+BK407+BO407+BU407+CA407+BW407+BY407+W407</f>
        <v>0</v>
      </c>
      <c r="CJ407">
        <f t="shared" si="35"/>
        <v>0</v>
      </c>
    </row>
    <row r="408" spans="1:90" x14ac:dyDescent="0.25">
      <c r="A408">
        <v>329</v>
      </c>
      <c r="B408" s="6"/>
      <c r="C408" s="10"/>
      <c r="D408" s="32"/>
      <c r="E408" s="10"/>
      <c r="F408" s="32"/>
      <c r="G408" s="10"/>
      <c r="H408" s="32"/>
      <c r="I408" s="10"/>
      <c r="J408" s="32"/>
      <c r="K408" s="10"/>
      <c r="L408" s="32"/>
      <c r="M408" s="10"/>
      <c r="N408" s="32"/>
      <c r="O408" s="10"/>
      <c r="P408" s="32"/>
      <c r="Q408" s="10"/>
      <c r="R408" s="32"/>
      <c r="S408" s="10"/>
      <c r="T408" s="32"/>
      <c r="U408" s="10"/>
      <c r="V408" s="32"/>
      <c r="W408" s="10"/>
      <c r="X408" s="32"/>
      <c r="Y408" s="10"/>
      <c r="Z408" s="32"/>
      <c r="AA408" s="10"/>
      <c r="AB408" s="32"/>
      <c r="AC408" s="10"/>
      <c r="AD408" s="32"/>
      <c r="AE408" s="10"/>
      <c r="AF408" s="32"/>
      <c r="AG408" s="10"/>
      <c r="AH408" s="32"/>
      <c r="AI408" s="10"/>
      <c r="AJ408" s="32"/>
      <c r="AK408" s="10"/>
      <c r="AL408" s="32"/>
      <c r="AM408" s="10"/>
      <c r="AN408" s="32"/>
      <c r="AO408" s="10"/>
      <c r="AP408" s="32"/>
      <c r="AQ408" s="10"/>
      <c r="AR408" s="32"/>
      <c r="AS408" s="10"/>
      <c r="AT408" s="32"/>
      <c r="AU408" s="10"/>
      <c r="AV408" s="242"/>
      <c r="AW408" s="10"/>
      <c r="AX408" s="32"/>
      <c r="AY408" s="10"/>
      <c r="AZ408" s="242"/>
      <c r="BA408" s="10"/>
      <c r="BB408" s="242"/>
      <c r="BC408" s="7"/>
      <c r="BD408" s="247"/>
      <c r="BE408" s="10"/>
      <c r="BF408" s="242"/>
      <c r="BG408" s="7"/>
      <c r="BH408" s="247"/>
      <c r="BI408" s="10"/>
      <c r="BJ408" s="242"/>
      <c r="BK408" s="7"/>
      <c r="BL408" s="247"/>
      <c r="BM408" s="7"/>
      <c r="BN408" s="247"/>
      <c r="BO408" s="7"/>
      <c r="BP408" s="8"/>
      <c r="BQ408" s="7"/>
      <c r="BR408" s="247"/>
      <c r="BS408" s="7"/>
      <c r="BT408" s="8"/>
      <c r="BU408" s="7"/>
      <c r="BV408" s="247"/>
      <c r="BW408" s="7"/>
      <c r="BX408" s="8"/>
      <c r="BY408" s="7"/>
      <c r="BZ408" s="8"/>
      <c r="CA408" s="7"/>
      <c r="CB408" s="8"/>
      <c r="CC408" s="7"/>
      <c r="CD408" s="8"/>
      <c r="CE408" s="7"/>
      <c r="CF408" s="8"/>
      <c r="CH408" s="41"/>
      <c r="CI408" s="41">
        <f t="shared" si="36"/>
        <v>0</v>
      </c>
      <c r="CJ408">
        <f t="shared" si="35"/>
        <v>0</v>
      </c>
    </row>
    <row r="409" spans="1:90" x14ac:dyDescent="0.25">
      <c r="A409">
        <v>330</v>
      </c>
      <c r="B409" s="6"/>
      <c r="C409" s="10"/>
      <c r="D409" s="32"/>
      <c r="E409" s="10"/>
      <c r="F409" s="32"/>
      <c r="G409" s="10"/>
      <c r="H409" s="32"/>
      <c r="I409" s="10"/>
      <c r="J409" s="32"/>
      <c r="K409" s="10"/>
      <c r="L409" s="32"/>
      <c r="M409" s="10"/>
      <c r="N409" s="32"/>
      <c r="O409" s="10"/>
      <c r="P409" s="32"/>
      <c r="Q409" s="10"/>
      <c r="R409" s="32"/>
      <c r="S409" s="10"/>
      <c r="T409" s="32"/>
      <c r="U409" s="94"/>
      <c r="V409" s="32"/>
      <c r="W409" s="10"/>
      <c r="X409" s="32"/>
      <c r="Y409" s="10"/>
      <c r="Z409" s="32"/>
      <c r="AA409" s="10"/>
      <c r="AB409" s="32"/>
      <c r="AC409" s="10"/>
      <c r="AD409" s="32"/>
      <c r="AE409" s="10"/>
      <c r="AF409" s="32"/>
      <c r="AG409" s="10"/>
      <c r="AH409" s="32"/>
      <c r="AI409" s="10"/>
      <c r="AJ409" s="32"/>
      <c r="AK409" s="10"/>
      <c r="AL409" s="32"/>
      <c r="AM409" s="10"/>
      <c r="AN409" s="32"/>
      <c r="AO409" s="10"/>
      <c r="AP409" s="32"/>
      <c r="AQ409" s="10"/>
      <c r="AR409" s="32"/>
      <c r="AS409" s="10"/>
      <c r="AT409" s="32"/>
      <c r="AU409" s="10"/>
      <c r="AV409" s="242"/>
      <c r="AW409" s="10"/>
      <c r="AX409" s="32"/>
      <c r="AY409" s="10"/>
      <c r="AZ409" s="242"/>
      <c r="BA409" s="10"/>
      <c r="BB409" s="242"/>
      <c r="BC409" s="7"/>
      <c r="BD409" s="247"/>
      <c r="BE409" s="10"/>
      <c r="BF409" s="242"/>
      <c r="BG409" s="7"/>
      <c r="BH409" s="247"/>
      <c r="BI409" s="10"/>
      <c r="BJ409" s="242"/>
      <c r="BK409" s="7"/>
      <c r="BL409" s="247"/>
      <c r="BM409" s="7"/>
      <c r="BN409" s="247"/>
      <c r="BO409" s="7"/>
      <c r="BP409" s="8"/>
      <c r="BQ409" s="7"/>
      <c r="BR409" s="247"/>
      <c r="BS409" s="7"/>
      <c r="BT409" s="8"/>
      <c r="BU409" s="7"/>
      <c r="BV409" s="247"/>
      <c r="BW409" s="7"/>
      <c r="BX409" s="8"/>
      <c r="BY409" s="7"/>
      <c r="BZ409" s="8"/>
      <c r="CA409" s="7"/>
      <c r="CB409" s="8"/>
      <c r="CC409" s="7"/>
      <c r="CD409" s="8"/>
      <c r="CE409" s="7"/>
      <c r="CF409" s="8"/>
      <c r="CH409" s="41"/>
      <c r="CI409" s="41">
        <f t="shared" si="36"/>
        <v>0</v>
      </c>
      <c r="CJ409">
        <f t="shared" si="35"/>
        <v>0</v>
      </c>
    </row>
    <row r="410" spans="1:90" x14ac:dyDescent="0.25">
      <c r="A410">
        <v>331</v>
      </c>
      <c r="B410" s="6"/>
      <c r="C410" s="10"/>
      <c r="D410" s="32"/>
      <c r="E410" s="10"/>
      <c r="F410" s="32"/>
      <c r="G410" s="10"/>
      <c r="H410" s="32"/>
      <c r="I410" s="10"/>
      <c r="J410" s="32"/>
      <c r="K410" s="10"/>
      <c r="L410" s="32"/>
      <c r="M410" s="10"/>
      <c r="N410" s="32"/>
      <c r="O410" s="10"/>
      <c r="P410" s="32"/>
      <c r="Q410" s="10"/>
      <c r="R410" s="32"/>
      <c r="S410" s="10"/>
      <c r="T410" s="32"/>
      <c r="U410" s="10"/>
      <c r="V410" s="32"/>
      <c r="W410" s="10"/>
      <c r="X410" s="32"/>
      <c r="Y410" s="10"/>
      <c r="Z410" s="32"/>
      <c r="AA410" s="10"/>
      <c r="AB410" s="32"/>
      <c r="AC410" s="10"/>
      <c r="AD410" s="32"/>
      <c r="AE410" s="10"/>
      <c r="AF410" s="32"/>
      <c r="AG410" s="10"/>
      <c r="AH410" s="32"/>
      <c r="AI410" s="10"/>
      <c r="AJ410" s="32"/>
      <c r="AK410" s="10"/>
      <c r="AL410" s="32"/>
      <c r="AM410" s="10"/>
      <c r="AN410" s="32"/>
      <c r="AO410" s="10"/>
      <c r="AP410" s="32"/>
      <c r="AQ410" s="10"/>
      <c r="AR410" s="32"/>
      <c r="AS410" s="10"/>
      <c r="AT410" s="32"/>
      <c r="AU410" s="10"/>
      <c r="AV410" s="242"/>
      <c r="AW410" s="10"/>
      <c r="AX410" s="32"/>
      <c r="AY410" s="10"/>
      <c r="AZ410" s="242"/>
      <c r="BA410" s="10"/>
      <c r="BB410" s="242"/>
      <c r="BC410" s="7"/>
      <c r="BD410" s="247"/>
      <c r="BE410" s="10"/>
      <c r="BF410" s="242"/>
      <c r="BG410" s="7"/>
      <c r="BH410" s="247"/>
      <c r="BI410" s="10"/>
      <c r="BJ410" s="242"/>
      <c r="BK410" s="7"/>
      <c r="BL410" s="247"/>
      <c r="BM410" s="7"/>
      <c r="BN410" s="247"/>
      <c r="BO410" s="7"/>
      <c r="BP410" s="8"/>
      <c r="BQ410" s="7"/>
      <c r="BR410" s="247"/>
      <c r="BS410" s="7"/>
      <c r="BT410" s="8"/>
      <c r="BU410" s="7"/>
      <c r="BV410" s="247"/>
      <c r="BW410" s="7"/>
      <c r="BX410" s="8"/>
      <c r="BY410" s="7"/>
      <c r="BZ410" s="8"/>
      <c r="CA410" s="7"/>
      <c r="CB410" s="8"/>
      <c r="CC410" s="7"/>
      <c r="CD410" s="8"/>
      <c r="CE410" s="7"/>
      <c r="CF410" s="8"/>
      <c r="CH410" s="41"/>
      <c r="CI410" s="41">
        <f t="shared" si="36"/>
        <v>0</v>
      </c>
      <c r="CJ410">
        <f t="shared" si="35"/>
        <v>0</v>
      </c>
    </row>
    <row r="411" spans="1:90" x14ac:dyDescent="0.25">
      <c r="A411">
        <v>332</v>
      </c>
      <c r="B411" s="6"/>
      <c r="C411" s="10"/>
      <c r="D411" s="32"/>
      <c r="E411" s="10"/>
      <c r="F411" s="32"/>
      <c r="G411" s="10"/>
      <c r="H411" s="32"/>
      <c r="I411" s="10"/>
      <c r="J411" s="32"/>
      <c r="K411" s="10"/>
      <c r="L411" s="32"/>
      <c r="M411" s="10"/>
      <c r="N411" s="32"/>
      <c r="O411" s="10"/>
      <c r="P411" s="32"/>
      <c r="Q411" s="10"/>
      <c r="R411" s="32"/>
      <c r="S411" s="10"/>
      <c r="T411" s="32"/>
      <c r="U411" s="10"/>
      <c r="V411" s="32"/>
      <c r="W411" s="10"/>
      <c r="X411" s="32"/>
      <c r="Y411" s="10"/>
      <c r="Z411" s="32"/>
      <c r="AA411" s="10"/>
      <c r="AB411" s="32"/>
      <c r="AC411" s="10"/>
      <c r="AD411" s="32"/>
      <c r="AE411" s="10"/>
      <c r="AF411" s="32"/>
      <c r="AG411" s="10"/>
      <c r="AH411" s="32"/>
      <c r="AI411" s="10"/>
      <c r="AJ411" s="32"/>
      <c r="AK411" s="10"/>
      <c r="AL411" s="32"/>
      <c r="AM411" s="10"/>
      <c r="AN411" s="32"/>
      <c r="AO411" s="10"/>
      <c r="AP411" s="32"/>
      <c r="AQ411" s="10"/>
      <c r="AR411" s="32"/>
      <c r="AS411" s="10"/>
      <c r="AT411" s="32"/>
      <c r="AU411" s="10"/>
      <c r="AV411" s="242"/>
      <c r="AW411" s="10"/>
      <c r="AX411" s="32"/>
      <c r="AY411" s="10"/>
      <c r="AZ411" s="242"/>
      <c r="BA411" s="10"/>
      <c r="BB411" s="242"/>
      <c r="BC411" s="7"/>
      <c r="BD411" s="247"/>
      <c r="BE411" s="10"/>
      <c r="BF411" s="242"/>
      <c r="BG411" s="7"/>
      <c r="BH411" s="247"/>
      <c r="BI411" s="10"/>
      <c r="BJ411" s="242"/>
      <c r="BK411" s="7"/>
      <c r="BL411" s="247"/>
      <c r="BM411" s="7"/>
      <c r="BN411" s="247"/>
      <c r="BO411" s="7"/>
      <c r="BP411" s="8"/>
      <c r="BQ411" s="7"/>
      <c r="BR411" s="247"/>
      <c r="BS411" s="7"/>
      <c r="BT411" s="8"/>
      <c r="BU411" s="7"/>
      <c r="BV411" s="247"/>
      <c r="BW411" s="7"/>
      <c r="BX411" s="8"/>
      <c r="BY411" s="7"/>
      <c r="BZ411" s="8"/>
      <c r="CA411" s="7"/>
      <c r="CB411" s="8"/>
      <c r="CC411" s="7"/>
      <c r="CD411" s="8"/>
      <c r="CE411" s="7"/>
      <c r="CF411" s="8"/>
      <c r="CH411" s="41"/>
      <c r="CI411" s="41">
        <f t="shared" si="36"/>
        <v>0</v>
      </c>
      <c r="CJ411">
        <f t="shared" si="35"/>
        <v>0</v>
      </c>
    </row>
    <row r="412" spans="1:90" x14ac:dyDescent="0.25">
      <c r="A412">
        <v>333</v>
      </c>
      <c r="B412" s="6"/>
      <c r="C412" s="10"/>
      <c r="D412" s="32"/>
      <c r="E412" s="10"/>
      <c r="F412" s="32"/>
      <c r="G412" s="10"/>
      <c r="H412" s="32"/>
      <c r="I412" s="10"/>
      <c r="J412" s="32"/>
      <c r="K412" s="10"/>
      <c r="L412" s="32"/>
      <c r="M412" s="10"/>
      <c r="N412" s="32"/>
      <c r="O412" s="10"/>
      <c r="P412" s="32"/>
      <c r="Q412" s="10"/>
      <c r="R412" s="32"/>
      <c r="S412" s="10"/>
      <c r="T412" s="32"/>
      <c r="U412" s="10"/>
      <c r="V412" s="32"/>
      <c r="W412" s="10"/>
      <c r="X412" s="32"/>
      <c r="Y412" s="10"/>
      <c r="Z412" s="32"/>
      <c r="AA412" s="10"/>
      <c r="AB412" s="32"/>
      <c r="AC412" s="10"/>
      <c r="AD412" s="32"/>
      <c r="AE412" s="10"/>
      <c r="AF412" s="32"/>
      <c r="AG412" s="10"/>
      <c r="AH412" s="32"/>
      <c r="AI412" s="10"/>
      <c r="AJ412" s="32"/>
      <c r="AK412" s="10"/>
      <c r="AL412" s="32"/>
      <c r="AM412" s="10"/>
      <c r="AN412" s="32"/>
      <c r="AO412" s="10"/>
      <c r="AP412" s="32"/>
      <c r="AQ412" s="10"/>
      <c r="AR412" s="32"/>
      <c r="AS412" s="10"/>
      <c r="AT412" s="32"/>
      <c r="AU412" s="10"/>
      <c r="AV412" s="242"/>
      <c r="AW412" s="10"/>
      <c r="AX412" s="32"/>
      <c r="AY412" s="10"/>
      <c r="AZ412" s="242"/>
      <c r="BA412" s="10"/>
      <c r="BB412" s="242"/>
      <c r="BC412" s="7"/>
      <c r="BD412" s="247"/>
      <c r="BE412" s="10"/>
      <c r="BF412" s="242"/>
      <c r="BG412" s="7"/>
      <c r="BH412" s="247"/>
      <c r="BI412" s="10"/>
      <c r="BJ412" s="242"/>
      <c r="BK412" s="7"/>
      <c r="BL412" s="247"/>
      <c r="BM412" s="7"/>
      <c r="BN412" s="247"/>
      <c r="BO412" s="7"/>
      <c r="BP412" s="8"/>
      <c r="BQ412" s="7"/>
      <c r="BR412" s="247"/>
      <c r="BS412" s="7"/>
      <c r="BT412" s="8"/>
      <c r="BU412" s="7"/>
      <c r="BV412" s="247"/>
      <c r="BW412" s="7"/>
      <c r="BX412" s="8"/>
      <c r="BY412" s="7"/>
      <c r="BZ412" s="8"/>
      <c r="CA412" s="7"/>
      <c r="CB412" s="8"/>
      <c r="CC412" s="7"/>
      <c r="CD412" s="8"/>
      <c r="CE412" s="7"/>
      <c r="CF412" s="8"/>
      <c r="CH412" s="41"/>
      <c r="CI412" s="41">
        <f t="shared" si="36"/>
        <v>0</v>
      </c>
      <c r="CJ412">
        <f t="shared" si="35"/>
        <v>0</v>
      </c>
    </row>
    <row r="413" spans="1:90" x14ac:dyDescent="0.25">
      <c r="A413">
        <v>334</v>
      </c>
      <c r="B413" s="6"/>
      <c r="C413" s="10"/>
      <c r="D413" s="32"/>
      <c r="E413" s="10"/>
      <c r="F413" s="32"/>
      <c r="G413" s="10"/>
      <c r="H413" s="32"/>
      <c r="I413" s="10"/>
      <c r="J413" s="32"/>
      <c r="K413" s="94"/>
      <c r="L413" s="32"/>
      <c r="M413" s="10"/>
      <c r="N413" s="32"/>
      <c r="O413" s="10"/>
      <c r="P413" s="32"/>
      <c r="Q413" s="10"/>
      <c r="R413" s="32"/>
      <c r="S413" s="10"/>
      <c r="T413" s="32"/>
      <c r="U413" s="10"/>
      <c r="V413" s="32"/>
      <c r="W413" s="10"/>
      <c r="X413" s="32"/>
      <c r="Y413" s="10"/>
      <c r="Z413" s="32"/>
      <c r="AA413" s="10"/>
      <c r="AB413" s="32"/>
      <c r="AC413" s="10"/>
      <c r="AD413" s="32"/>
      <c r="AE413" s="10"/>
      <c r="AF413" s="32"/>
      <c r="AG413" s="10"/>
      <c r="AH413" s="32"/>
      <c r="AI413" s="10"/>
      <c r="AJ413" s="32"/>
      <c r="AK413" s="10"/>
      <c r="AL413" s="32"/>
      <c r="AM413" s="10"/>
      <c r="AN413" s="32"/>
      <c r="AO413" s="10"/>
      <c r="AP413" s="32"/>
      <c r="AQ413" s="10"/>
      <c r="AR413" s="32"/>
      <c r="AS413" s="10"/>
      <c r="AT413" s="32"/>
      <c r="AU413" s="10"/>
      <c r="AV413" s="242"/>
      <c r="AW413" s="10"/>
      <c r="AX413" s="32"/>
      <c r="AY413" s="10"/>
      <c r="AZ413" s="242"/>
      <c r="BA413" s="10"/>
      <c r="BB413" s="242"/>
      <c r="BC413" s="7"/>
      <c r="BD413" s="247"/>
      <c r="BE413" s="10"/>
      <c r="BF413" s="242"/>
      <c r="BG413" s="7"/>
      <c r="BH413" s="247"/>
      <c r="BI413" s="10"/>
      <c r="BJ413" s="242"/>
      <c r="BK413" s="7"/>
      <c r="BL413" s="247"/>
      <c r="BM413" s="7"/>
      <c r="BN413" s="247"/>
      <c r="BO413" s="7"/>
      <c r="BP413" s="8"/>
      <c r="BQ413" s="7"/>
      <c r="BR413" s="247"/>
      <c r="BS413" s="7"/>
      <c r="BT413" s="8"/>
      <c r="BU413" s="7"/>
      <c r="BV413" s="247"/>
      <c r="BW413" s="7"/>
      <c r="BX413" s="8"/>
      <c r="BY413" s="7"/>
      <c r="BZ413" s="8"/>
      <c r="CA413" s="7"/>
      <c r="CB413" s="8"/>
      <c r="CC413" s="7"/>
      <c r="CD413" s="8"/>
      <c r="CE413" s="7"/>
      <c r="CF413" s="8"/>
      <c r="CH413" s="41"/>
      <c r="CI413" s="41">
        <f t="shared" si="36"/>
        <v>0</v>
      </c>
      <c r="CJ413">
        <f t="shared" si="35"/>
        <v>0</v>
      </c>
      <c r="CL413" s="39"/>
    </row>
    <row r="414" spans="1:90" x14ac:dyDescent="0.25">
      <c r="A414">
        <v>335</v>
      </c>
      <c r="B414" s="6"/>
      <c r="C414" s="10"/>
      <c r="D414" s="32"/>
      <c r="E414" s="10"/>
      <c r="F414" s="32"/>
      <c r="G414" s="10"/>
      <c r="H414" s="32"/>
      <c r="I414" s="10"/>
      <c r="J414" s="32"/>
      <c r="K414" s="10"/>
      <c r="L414" s="32"/>
      <c r="M414" s="10"/>
      <c r="N414" s="32"/>
      <c r="O414" s="10"/>
      <c r="P414" s="32"/>
      <c r="Q414" s="10"/>
      <c r="R414" s="32"/>
      <c r="S414" s="10"/>
      <c r="T414" s="32"/>
      <c r="U414" s="10"/>
      <c r="V414" s="32"/>
      <c r="W414" s="10"/>
      <c r="X414" s="32"/>
      <c r="Y414" s="10"/>
      <c r="Z414" s="32"/>
      <c r="AA414" s="10"/>
      <c r="AB414" s="32"/>
      <c r="AC414" s="10"/>
      <c r="AD414" s="32"/>
      <c r="AE414" s="10"/>
      <c r="AF414" s="32"/>
      <c r="AG414" s="10"/>
      <c r="AH414" s="32"/>
      <c r="AI414" s="10"/>
      <c r="AJ414" s="32"/>
      <c r="AK414" s="10"/>
      <c r="AL414" s="32"/>
      <c r="AM414" s="10"/>
      <c r="AN414" s="32"/>
      <c r="AO414" s="10"/>
      <c r="AP414" s="32"/>
      <c r="AQ414" s="10"/>
      <c r="AR414" s="32"/>
      <c r="AS414" s="10"/>
      <c r="AT414" s="32"/>
      <c r="AU414" s="10"/>
      <c r="AV414" s="242"/>
      <c r="AW414" s="10"/>
      <c r="AX414" s="32"/>
      <c r="AY414" s="10"/>
      <c r="AZ414" s="242"/>
      <c r="BA414" s="10"/>
      <c r="BB414" s="242"/>
      <c r="BC414" s="7"/>
      <c r="BD414" s="247"/>
      <c r="BE414" s="10"/>
      <c r="BF414" s="242"/>
      <c r="BG414" s="7"/>
      <c r="BH414" s="247"/>
      <c r="BI414" s="10"/>
      <c r="BJ414" s="242"/>
      <c r="BK414" s="7"/>
      <c r="BL414" s="247"/>
      <c r="BM414" s="7"/>
      <c r="BN414" s="247"/>
      <c r="BO414" s="7"/>
      <c r="BP414" s="8"/>
      <c r="BQ414" s="7"/>
      <c r="BR414" s="247"/>
      <c r="BS414" s="7"/>
      <c r="BT414" s="8"/>
      <c r="BU414" s="7"/>
      <c r="BV414" s="247"/>
      <c r="BW414" s="7"/>
      <c r="BX414" s="8"/>
      <c r="BY414" s="7"/>
      <c r="BZ414" s="8"/>
      <c r="CA414" s="7"/>
      <c r="CB414" s="8"/>
      <c r="CC414" s="7"/>
      <c r="CD414" s="8"/>
      <c r="CE414" s="7"/>
      <c r="CF414" s="8"/>
      <c r="CH414" s="41"/>
      <c r="CI414" s="41">
        <f t="shared" si="36"/>
        <v>0</v>
      </c>
      <c r="CJ414">
        <f t="shared" si="35"/>
        <v>0</v>
      </c>
    </row>
    <row r="415" spans="1:90" x14ac:dyDescent="0.25">
      <c r="A415">
        <v>336</v>
      </c>
      <c r="B415" s="6"/>
      <c r="C415" s="10"/>
      <c r="D415" s="32"/>
      <c r="E415" s="10"/>
      <c r="F415" s="32"/>
      <c r="G415" s="10"/>
      <c r="H415" s="32"/>
      <c r="I415" s="10"/>
      <c r="J415" s="32"/>
      <c r="K415" s="94"/>
      <c r="L415" s="32"/>
      <c r="M415" s="10"/>
      <c r="N415" s="32"/>
      <c r="O415" s="10"/>
      <c r="P415" s="32"/>
      <c r="Q415" s="10"/>
      <c r="R415" s="32"/>
      <c r="S415" s="10"/>
      <c r="T415" s="32"/>
      <c r="U415" s="10"/>
      <c r="V415" s="32"/>
      <c r="W415" s="10"/>
      <c r="X415" s="32"/>
      <c r="Y415" s="10"/>
      <c r="Z415" s="32"/>
      <c r="AA415" s="10"/>
      <c r="AB415" s="32"/>
      <c r="AC415" s="10"/>
      <c r="AD415" s="32"/>
      <c r="AE415" s="10"/>
      <c r="AF415" s="32"/>
      <c r="AG415" s="10"/>
      <c r="AH415" s="32"/>
      <c r="AI415" s="10"/>
      <c r="AJ415" s="32"/>
      <c r="AK415" s="10"/>
      <c r="AL415" s="32"/>
      <c r="AM415" s="10"/>
      <c r="AN415" s="32"/>
      <c r="AO415" s="10"/>
      <c r="AP415" s="32"/>
      <c r="AQ415" s="10"/>
      <c r="AR415" s="32"/>
      <c r="AS415" s="10"/>
      <c r="AT415" s="32"/>
      <c r="AU415" s="10"/>
      <c r="AV415" s="242"/>
      <c r="AW415" s="10"/>
      <c r="AX415" s="32"/>
      <c r="AY415" s="10"/>
      <c r="AZ415" s="242"/>
      <c r="BA415" s="10"/>
      <c r="BB415" s="242"/>
      <c r="BC415" s="7"/>
      <c r="BD415" s="247"/>
      <c r="BE415" s="10"/>
      <c r="BF415" s="242"/>
      <c r="BG415" s="7"/>
      <c r="BH415" s="247"/>
      <c r="BI415" s="10"/>
      <c r="BJ415" s="242"/>
      <c r="BK415" s="7"/>
      <c r="BL415" s="247"/>
      <c r="BM415" s="7"/>
      <c r="BN415" s="247"/>
      <c r="BO415" s="7"/>
      <c r="BP415" s="8"/>
      <c r="BQ415" s="7"/>
      <c r="BR415" s="247"/>
      <c r="BS415" s="7"/>
      <c r="BT415" s="8"/>
      <c r="BU415" s="7"/>
      <c r="BV415" s="247"/>
      <c r="BW415" s="7"/>
      <c r="BX415" s="8"/>
      <c r="BY415" s="7"/>
      <c r="BZ415" s="8"/>
      <c r="CA415" s="7"/>
      <c r="CB415" s="8"/>
      <c r="CC415" s="7"/>
      <c r="CD415" s="8"/>
      <c r="CE415" s="7"/>
      <c r="CF415" s="8"/>
      <c r="CH415" s="41"/>
      <c r="CI415" s="41">
        <f t="shared" si="36"/>
        <v>0</v>
      </c>
      <c r="CJ415">
        <f t="shared" si="35"/>
        <v>0</v>
      </c>
      <c r="CL415" s="39"/>
    </row>
    <row r="416" spans="1:90" x14ac:dyDescent="0.25">
      <c r="A416">
        <v>337</v>
      </c>
      <c r="B416" s="6"/>
      <c r="C416" s="10"/>
      <c r="D416" s="32"/>
      <c r="E416" s="10"/>
      <c r="F416" s="32"/>
      <c r="G416" s="10"/>
      <c r="H416" s="32"/>
      <c r="I416" s="10"/>
      <c r="J416" s="32"/>
      <c r="K416" s="10"/>
      <c r="L416" s="32"/>
      <c r="M416" s="10"/>
      <c r="N416" s="32"/>
      <c r="O416" s="10"/>
      <c r="P416" s="32"/>
      <c r="Q416" s="10"/>
      <c r="R416" s="32"/>
      <c r="S416" s="10"/>
      <c r="T416" s="32"/>
      <c r="U416" s="10"/>
      <c r="V416" s="32"/>
      <c r="W416" s="10"/>
      <c r="X416" s="32"/>
      <c r="Y416" s="10"/>
      <c r="Z416" s="32"/>
      <c r="AA416" s="10"/>
      <c r="AB416" s="32"/>
      <c r="AC416" s="10"/>
      <c r="AD416" s="32"/>
      <c r="AE416" s="10"/>
      <c r="AF416" s="32"/>
      <c r="AG416" s="10"/>
      <c r="AH416" s="32"/>
      <c r="AI416" s="10"/>
      <c r="AJ416" s="32"/>
      <c r="AK416" s="10"/>
      <c r="AL416" s="32"/>
      <c r="AM416" s="10"/>
      <c r="AN416" s="32"/>
      <c r="AO416" s="10"/>
      <c r="AP416" s="32"/>
      <c r="AQ416" s="10"/>
      <c r="AR416" s="32"/>
      <c r="AS416" s="10"/>
      <c r="AT416" s="32"/>
      <c r="AU416" s="10"/>
      <c r="AV416" s="242"/>
      <c r="AW416" s="10"/>
      <c r="AX416" s="32"/>
      <c r="AY416" s="10"/>
      <c r="AZ416" s="242"/>
      <c r="BA416" s="10"/>
      <c r="BB416" s="242"/>
      <c r="BC416" s="7"/>
      <c r="BD416" s="247"/>
      <c r="BE416" s="10"/>
      <c r="BF416" s="242"/>
      <c r="BG416" s="7"/>
      <c r="BH416" s="247"/>
      <c r="BI416" s="10"/>
      <c r="BJ416" s="242"/>
      <c r="BK416" s="7"/>
      <c r="BL416" s="247"/>
      <c r="BM416" s="7"/>
      <c r="BN416" s="247"/>
      <c r="BO416" s="7"/>
      <c r="BP416" s="8"/>
      <c r="BQ416" s="7"/>
      <c r="BR416" s="247"/>
      <c r="BS416" s="7"/>
      <c r="BT416" s="8"/>
      <c r="BU416" s="7"/>
      <c r="BV416" s="247"/>
      <c r="BW416" s="7"/>
      <c r="BX416" s="8"/>
      <c r="BY416" s="7"/>
      <c r="BZ416" s="8"/>
      <c r="CA416" s="7"/>
      <c r="CB416" s="8"/>
      <c r="CC416" s="7"/>
      <c r="CD416" s="8"/>
      <c r="CE416" s="7"/>
      <c r="CF416" s="8"/>
      <c r="CH416" s="41"/>
      <c r="CI416" s="41">
        <f t="shared" si="36"/>
        <v>0</v>
      </c>
      <c r="CJ416">
        <f t="shared" si="35"/>
        <v>0</v>
      </c>
    </row>
    <row r="417" spans="1:90" x14ac:dyDescent="0.25">
      <c r="A417">
        <v>338</v>
      </c>
      <c r="B417" s="6"/>
      <c r="C417" s="10"/>
      <c r="D417" s="32"/>
      <c r="E417" s="10"/>
      <c r="F417" s="32"/>
      <c r="G417" s="10"/>
      <c r="H417" s="32"/>
      <c r="I417" s="10"/>
      <c r="J417" s="32"/>
      <c r="K417" s="10"/>
      <c r="L417" s="32"/>
      <c r="M417" s="10"/>
      <c r="N417" s="32"/>
      <c r="O417" s="10"/>
      <c r="P417" s="32"/>
      <c r="Q417" s="10"/>
      <c r="R417" s="32"/>
      <c r="S417" s="10"/>
      <c r="T417" s="32"/>
      <c r="U417" s="10"/>
      <c r="V417" s="32"/>
      <c r="W417" s="10"/>
      <c r="X417" s="32"/>
      <c r="Y417" s="10"/>
      <c r="Z417" s="32"/>
      <c r="AA417" s="10"/>
      <c r="AB417" s="32"/>
      <c r="AC417" s="10"/>
      <c r="AD417" s="32"/>
      <c r="AE417" s="10"/>
      <c r="AF417" s="32"/>
      <c r="AG417" s="10"/>
      <c r="AH417" s="32"/>
      <c r="AI417" s="10"/>
      <c r="AJ417" s="32"/>
      <c r="AK417" s="10"/>
      <c r="AL417" s="32"/>
      <c r="AM417" s="10"/>
      <c r="AN417" s="32"/>
      <c r="AO417" s="10"/>
      <c r="AP417" s="32"/>
      <c r="AQ417" s="10"/>
      <c r="AR417" s="32"/>
      <c r="AS417" s="10"/>
      <c r="AT417" s="32"/>
      <c r="AU417" s="10"/>
      <c r="AV417" s="242"/>
      <c r="AW417" s="10"/>
      <c r="AX417" s="32"/>
      <c r="AY417" s="10"/>
      <c r="AZ417" s="242"/>
      <c r="BA417" s="10"/>
      <c r="BB417" s="242"/>
      <c r="BC417" s="7"/>
      <c r="BD417" s="247"/>
      <c r="BE417" s="10"/>
      <c r="BF417" s="242"/>
      <c r="BG417" s="7"/>
      <c r="BH417" s="247"/>
      <c r="BI417" s="10"/>
      <c r="BJ417" s="242"/>
      <c r="BK417" s="7"/>
      <c r="BL417" s="247"/>
      <c r="BM417" s="7"/>
      <c r="BN417" s="247"/>
      <c r="BO417" s="7"/>
      <c r="BP417" s="8"/>
      <c r="BQ417" s="7"/>
      <c r="BR417" s="247"/>
      <c r="BS417" s="7"/>
      <c r="BT417" s="8"/>
      <c r="BU417" s="7"/>
      <c r="BV417" s="247"/>
      <c r="BW417" s="7"/>
      <c r="BX417" s="8"/>
      <c r="BY417" s="7"/>
      <c r="BZ417" s="8"/>
      <c r="CA417" s="7"/>
      <c r="CB417" s="8"/>
      <c r="CC417" s="7"/>
      <c r="CD417" s="8"/>
      <c r="CE417" s="7"/>
      <c r="CF417" s="8"/>
      <c r="CH417" s="41"/>
      <c r="CI417" s="41">
        <f t="shared" si="36"/>
        <v>0</v>
      </c>
      <c r="CJ417">
        <f t="shared" si="35"/>
        <v>0</v>
      </c>
    </row>
    <row r="418" spans="1:90" x14ac:dyDescent="0.25">
      <c r="A418">
        <v>339</v>
      </c>
      <c r="B418" s="6"/>
      <c r="C418" s="10"/>
      <c r="D418" s="32"/>
      <c r="E418" s="10"/>
      <c r="F418" s="32"/>
      <c r="G418" s="10"/>
      <c r="H418" s="32"/>
      <c r="I418" s="10"/>
      <c r="J418" s="32"/>
      <c r="K418" s="10"/>
      <c r="L418" s="32"/>
      <c r="M418" s="10"/>
      <c r="N418" s="32"/>
      <c r="O418" s="10"/>
      <c r="P418" s="32"/>
      <c r="Q418" s="10"/>
      <c r="R418" s="32"/>
      <c r="S418" s="10"/>
      <c r="T418" s="32"/>
      <c r="U418" s="10"/>
      <c r="V418" s="32"/>
      <c r="W418" s="10"/>
      <c r="X418" s="32"/>
      <c r="Y418" s="10"/>
      <c r="Z418" s="32"/>
      <c r="AA418" s="10"/>
      <c r="AB418" s="32"/>
      <c r="AC418" s="10"/>
      <c r="AD418" s="32"/>
      <c r="AE418" s="10"/>
      <c r="AF418" s="32"/>
      <c r="AG418" s="10"/>
      <c r="AH418" s="32"/>
      <c r="AI418" s="10"/>
      <c r="AJ418" s="32"/>
      <c r="AK418" s="10"/>
      <c r="AL418" s="32"/>
      <c r="AM418" s="10"/>
      <c r="AN418" s="32"/>
      <c r="AO418" s="10"/>
      <c r="AP418" s="32"/>
      <c r="AQ418" s="10"/>
      <c r="AR418" s="32"/>
      <c r="AS418" s="10"/>
      <c r="AT418" s="32"/>
      <c r="AU418" s="10"/>
      <c r="AV418" s="242"/>
      <c r="AW418" s="10"/>
      <c r="AX418" s="32"/>
      <c r="AY418" s="10"/>
      <c r="AZ418" s="242"/>
      <c r="BA418" s="10"/>
      <c r="BB418" s="242"/>
      <c r="BC418" s="7"/>
      <c r="BD418" s="247"/>
      <c r="BE418" s="10"/>
      <c r="BF418" s="242"/>
      <c r="BG418" s="7"/>
      <c r="BH418" s="247"/>
      <c r="BI418" s="10"/>
      <c r="BJ418" s="242"/>
      <c r="BK418" s="7"/>
      <c r="BL418" s="247"/>
      <c r="BM418" s="7"/>
      <c r="BN418" s="247"/>
      <c r="BO418" s="7"/>
      <c r="BP418" s="8"/>
      <c r="BQ418" s="7"/>
      <c r="BR418" s="247"/>
      <c r="BS418" s="7"/>
      <c r="BT418" s="8"/>
      <c r="BU418" s="7"/>
      <c r="BV418" s="247"/>
      <c r="BW418" s="7"/>
      <c r="BX418" s="8"/>
      <c r="BY418" s="7"/>
      <c r="BZ418" s="8"/>
      <c r="CA418" s="7"/>
      <c r="CB418" s="8"/>
      <c r="CC418" s="7"/>
      <c r="CD418" s="8"/>
      <c r="CE418" s="7"/>
      <c r="CF418" s="8"/>
      <c r="CH418" s="41"/>
      <c r="CI418" s="41">
        <f t="shared" si="36"/>
        <v>0</v>
      </c>
      <c r="CJ418">
        <f t="shared" si="35"/>
        <v>0</v>
      </c>
    </row>
    <row r="419" spans="1:90" x14ac:dyDescent="0.25">
      <c r="A419">
        <v>340</v>
      </c>
      <c r="B419" s="6"/>
      <c r="C419" s="10"/>
      <c r="D419" s="32"/>
      <c r="E419" s="10"/>
      <c r="F419" s="32"/>
      <c r="G419" s="10"/>
      <c r="H419" s="32"/>
      <c r="I419" s="10"/>
      <c r="J419" s="32"/>
      <c r="K419" s="10"/>
      <c r="L419" s="32"/>
      <c r="M419" s="10"/>
      <c r="N419" s="32"/>
      <c r="O419" s="10"/>
      <c r="P419" s="32"/>
      <c r="Q419" s="10"/>
      <c r="R419" s="32"/>
      <c r="S419" s="10"/>
      <c r="T419" s="32"/>
      <c r="U419" s="10"/>
      <c r="V419" s="32"/>
      <c r="W419" s="10"/>
      <c r="X419" s="32"/>
      <c r="Y419" s="10"/>
      <c r="Z419" s="32"/>
      <c r="AA419" s="10"/>
      <c r="AB419" s="32"/>
      <c r="AC419" s="10"/>
      <c r="AD419" s="32"/>
      <c r="AE419" s="10"/>
      <c r="AF419" s="32"/>
      <c r="AG419" s="10"/>
      <c r="AH419" s="32"/>
      <c r="AI419" s="10"/>
      <c r="AJ419" s="32"/>
      <c r="AK419" s="10"/>
      <c r="AL419" s="32"/>
      <c r="AM419" s="10"/>
      <c r="AN419" s="32"/>
      <c r="AO419" s="10"/>
      <c r="AP419" s="32"/>
      <c r="AQ419" s="10"/>
      <c r="AR419" s="32"/>
      <c r="AS419" s="10"/>
      <c r="AT419" s="32"/>
      <c r="AU419" s="10"/>
      <c r="AV419" s="242"/>
      <c r="AW419" s="10"/>
      <c r="AX419" s="32"/>
      <c r="AY419" s="10"/>
      <c r="AZ419" s="242"/>
      <c r="BA419" s="10"/>
      <c r="BB419" s="242"/>
      <c r="BC419" s="7"/>
      <c r="BD419" s="247"/>
      <c r="BE419" s="10"/>
      <c r="BF419" s="242"/>
      <c r="BG419" s="7"/>
      <c r="BH419" s="247"/>
      <c r="BI419" s="10"/>
      <c r="BJ419" s="242"/>
      <c r="BK419" s="7"/>
      <c r="BL419" s="247"/>
      <c r="BM419" s="7"/>
      <c r="BN419" s="247"/>
      <c r="BO419" s="7"/>
      <c r="BP419" s="8"/>
      <c r="BQ419" s="7"/>
      <c r="BR419" s="247"/>
      <c r="BS419" s="7"/>
      <c r="BT419" s="8"/>
      <c r="BU419" s="7"/>
      <c r="BV419" s="247"/>
      <c r="BW419" s="7"/>
      <c r="BX419" s="8"/>
      <c r="BY419" s="7"/>
      <c r="BZ419" s="8"/>
      <c r="CA419" s="7"/>
      <c r="CB419" s="8"/>
      <c r="CC419" s="7"/>
      <c r="CD419" s="8"/>
      <c r="CE419" s="7"/>
      <c r="CF419" s="8"/>
      <c r="CH419" s="41"/>
      <c r="CI419" s="41">
        <f t="shared" si="36"/>
        <v>0</v>
      </c>
      <c r="CJ419">
        <f t="shared" si="35"/>
        <v>0</v>
      </c>
    </row>
    <row r="420" spans="1:90" x14ac:dyDescent="0.25">
      <c r="A420">
        <v>341</v>
      </c>
      <c r="B420" s="6"/>
      <c r="C420" s="10"/>
      <c r="D420" s="32"/>
      <c r="E420" s="10"/>
      <c r="F420" s="32"/>
      <c r="G420" s="10"/>
      <c r="H420" s="32"/>
      <c r="I420" s="10"/>
      <c r="J420" s="32"/>
      <c r="K420" s="94"/>
      <c r="L420" s="32"/>
      <c r="M420" s="10"/>
      <c r="N420" s="32"/>
      <c r="O420" s="10"/>
      <c r="P420" s="32"/>
      <c r="Q420" s="10"/>
      <c r="R420" s="32"/>
      <c r="S420" s="10"/>
      <c r="T420" s="32"/>
      <c r="U420" s="10"/>
      <c r="V420" s="32"/>
      <c r="W420" s="10"/>
      <c r="X420" s="32"/>
      <c r="Y420" s="10"/>
      <c r="Z420" s="32"/>
      <c r="AA420" s="10"/>
      <c r="AB420" s="32"/>
      <c r="AC420" s="10"/>
      <c r="AD420" s="32"/>
      <c r="AE420" s="10"/>
      <c r="AF420" s="32"/>
      <c r="AG420" s="10"/>
      <c r="AH420" s="32"/>
      <c r="AI420" s="10"/>
      <c r="AJ420" s="32"/>
      <c r="AK420" s="10"/>
      <c r="AL420" s="32"/>
      <c r="AM420" s="10"/>
      <c r="AN420" s="32"/>
      <c r="AO420" s="10"/>
      <c r="AP420" s="32"/>
      <c r="AQ420" s="10"/>
      <c r="AR420" s="32"/>
      <c r="AS420" s="10"/>
      <c r="AT420" s="32"/>
      <c r="AU420" s="10"/>
      <c r="AV420" s="242"/>
      <c r="AW420" s="10"/>
      <c r="AX420" s="32"/>
      <c r="AY420" s="10"/>
      <c r="AZ420" s="242"/>
      <c r="BA420" s="10"/>
      <c r="BB420" s="242"/>
      <c r="BC420" s="7"/>
      <c r="BD420" s="247"/>
      <c r="BE420" s="10"/>
      <c r="BF420" s="242"/>
      <c r="BG420" s="7"/>
      <c r="BH420" s="247"/>
      <c r="BI420" s="10"/>
      <c r="BJ420" s="242"/>
      <c r="BK420" s="7"/>
      <c r="BL420" s="247"/>
      <c r="BM420" s="7"/>
      <c r="BN420" s="247"/>
      <c r="BO420" s="7"/>
      <c r="BP420" s="8"/>
      <c r="BQ420" s="7"/>
      <c r="BR420" s="247"/>
      <c r="BS420" s="7"/>
      <c r="BT420" s="8"/>
      <c r="BU420" s="7"/>
      <c r="BV420" s="247"/>
      <c r="BW420" s="7"/>
      <c r="BX420" s="8"/>
      <c r="BY420" s="7"/>
      <c r="BZ420" s="8"/>
      <c r="CA420" s="7"/>
      <c r="CB420" s="8"/>
      <c r="CC420" s="7"/>
      <c r="CD420" s="8"/>
      <c r="CE420" s="7"/>
      <c r="CF420" s="8"/>
      <c r="CH420" s="41"/>
      <c r="CI420" s="41">
        <f t="shared" si="36"/>
        <v>0</v>
      </c>
      <c r="CJ420">
        <f t="shared" si="35"/>
        <v>0</v>
      </c>
      <c r="CL420" s="39"/>
    </row>
    <row r="421" spans="1:90" x14ac:dyDescent="0.25">
      <c r="A421">
        <v>342</v>
      </c>
      <c r="B421" s="6"/>
      <c r="C421" s="10"/>
      <c r="D421" s="32"/>
      <c r="E421" s="10"/>
      <c r="F421" s="32"/>
      <c r="G421" s="10"/>
      <c r="H421" s="32"/>
      <c r="I421" s="10"/>
      <c r="J421" s="32"/>
      <c r="K421" s="94"/>
      <c r="L421" s="32"/>
      <c r="M421" s="10"/>
      <c r="N421" s="32"/>
      <c r="O421" s="10"/>
      <c r="P421" s="32"/>
      <c r="Q421" s="10"/>
      <c r="R421" s="32"/>
      <c r="S421" s="10"/>
      <c r="T421" s="32"/>
      <c r="U421" s="10"/>
      <c r="V421" s="32"/>
      <c r="W421" s="10"/>
      <c r="X421" s="32"/>
      <c r="Y421" s="10"/>
      <c r="Z421" s="32"/>
      <c r="AA421" s="10"/>
      <c r="AB421" s="32"/>
      <c r="AC421" s="10"/>
      <c r="AD421" s="32"/>
      <c r="AE421" s="10"/>
      <c r="AF421" s="32"/>
      <c r="AG421" s="10"/>
      <c r="AH421" s="32"/>
      <c r="AI421" s="10"/>
      <c r="AJ421" s="32"/>
      <c r="AK421" s="10"/>
      <c r="AL421" s="32"/>
      <c r="AM421" s="10"/>
      <c r="AN421" s="32"/>
      <c r="AO421" s="10"/>
      <c r="AP421" s="32"/>
      <c r="AQ421" s="10"/>
      <c r="AR421" s="32"/>
      <c r="AS421" s="10"/>
      <c r="AT421" s="32"/>
      <c r="AU421" s="10"/>
      <c r="AV421" s="242"/>
      <c r="AW421" s="10"/>
      <c r="AX421" s="32"/>
      <c r="AY421" s="10"/>
      <c r="AZ421" s="242"/>
      <c r="BA421" s="10"/>
      <c r="BB421" s="242"/>
      <c r="BC421" s="7"/>
      <c r="BD421" s="247"/>
      <c r="BE421" s="10"/>
      <c r="BF421" s="242"/>
      <c r="BG421" s="7"/>
      <c r="BH421" s="247"/>
      <c r="BI421" s="10"/>
      <c r="BJ421" s="242"/>
      <c r="BK421" s="7"/>
      <c r="BL421" s="247"/>
      <c r="BM421" s="7"/>
      <c r="BN421" s="247"/>
      <c r="BO421" s="7"/>
      <c r="BP421" s="8"/>
      <c r="BQ421" s="7"/>
      <c r="BR421" s="247"/>
      <c r="BS421" s="7"/>
      <c r="BT421" s="8"/>
      <c r="BU421" s="7"/>
      <c r="BV421" s="247"/>
      <c r="BW421" s="7"/>
      <c r="BX421" s="8"/>
      <c r="BY421" s="7"/>
      <c r="BZ421" s="8"/>
      <c r="CA421" s="7"/>
      <c r="CB421" s="8"/>
      <c r="CC421" s="7"/>
      <c r="CD421" s="8"/>
      <c r="CE421" s="7"/>
      <c r="CF421" s="8"/>
      <c r="CH421" s="41"/>
      <c r="CI421" s="41">
        <f t="shared" si="36"/>
        <v>0</v>
      </c>
      <c r="CJ421">
        <f t="shared" si="35"/>
        <v>0</v>
      </c>
      <c r="CL421" s="39"/>
    </row>
    <row r="422" spans="1:90" x14ac:dyDescent="0.25">
      <c r="A422">
        <v>343</v>
      </c>
      <c r="B422" s="6"/>
      <c r="C422" s="10"/>
      <c r="D422" s="32"/>
      <c r="E422" s="10"/>
      <c r="F422" s="32"/>
      <c r="G422" s="10"/>
      <c r="H422" s="32"/>
      <c r="I422" s="10"/>
      <c r="J422" s="32"/>
      <c r="K422" s="94"/>
      <c r="L422" s="32"/>
      <c r="M422" s="10"/>
      <c r="N422" s="32"/>
      <c r="O422" s="10"/>
      <c r="P422" s="32"/>
      <c r="Q422" s="10"/>
      <c r="R422" s="32"/>
      <c r="S422" s="10"/>
      <c r="T422" s="32"/>
      <c r="U422" s="10"/>
      <c r="V422" s="32"/>
      <c r="W422" s="10"/>
      <c r="X422" s="32"/>
      <c r="Y422" s="10"/>
      <c r="Z422" s="32"/>
      <c r="AA422" s="10"/>
      <c r="AB422" s="32"/>
      <c r="AC422" s="10"/>
      <c r="AD422" s="32"/>
      <c r="AE422" s="10"/>
      <c r="AF422" s="32"/>
      <c r="AG422" s="10"/>
      <c r="AH422" s="32"/>
      <c r="AI422" s="10"/>
      <c r="AJ422" s="32"/>
      <c r="AK422" s="10"/>
      <c r="AL422" s="32"/>
      <c r="AM422" s="10"/>
      <c r="AN422" s="32"/>
      <c r="AO422" s="10"/>
      <c r="AP422" s="32"/>
      <c r="AQ422" s="10"/>
      <c r="AR422" s="32"/>
      <c r="AS422" s="10"/>
      <c r="AT422" s="32"/>
      <c r="AU422" s="10"/>
      <c r="AV422" s="242"/>
      <c r="AW422" s="10"/>
      <c r="AX422" s="32"/>
      <c r="AY422" s="10"/>
      <c r="AZ422" s="242"/>
      <c r="BA422" s="10"/>
      <c r="BB422" s="242"/>
      <c r="BC422" s="7"/>
      <c r="BD422" s="247"/>
      <c r="BE422" s="10"/>
      <c r="BF422" s="242"/>
      <c r="BG422" s="7"/>
      <c r="BH422" s="247"/>
      <c r="BI422" s="10"/>
      <c r="BJ422" s="242"/>
      <c r="BK422" s="7"/>
      <c r="BL422" s="247"/>
      <c r="BM422" s="7"/>
      <c r="BN422" s="247"/>
      <c r="BO422" s="7"/>
      <c r="BP422" s="8"/>
      <c r="BQ422" s="7"/>
      <c r="BR422" s="247"/>
      <c r="BS422" s="7"/>
      <c r="BT422" s="8"/>
      <c r="BU422" s="7"/>
      <c r="BV422" s="247"/>
      <c r="BW422" s="7"/>
      <c r="BX422" s="8"/>
      <c r="BY422" s="7"/>
      <c r="BZ422" s="8"/>
      <c r="CA422" s="7"/>
      <c r="CB422" s="8"/>
      <c r="CC422" s="7"/>
      <c r="CD422" s="8"/>
      <c r="CE422" s="7"/>
      <c r="CF422" s="8"/>
      <c r="CH422" s="41"/>
      <c r="CI422" s="41">
        <f t="shared" si="36"/>
        <v>0</v>
      </c>
      <c r="CJ422">
        <f t="shared" si="35"/>
        <v>0</v>
      </c>
      <c r="CL422" s="39"/>
    </row>
    <row r="423" spans="1:90" x14ac:dyDescent="0.25">
      <c r="A423">
        <v>344</v>
      </c>
      <c r="B423" s="6"/>
      <c r="C423" s="10"/>
      <c r="D423" s="32"/>
      <c r="E423" s="10"/>
      <c r="F423" s="32"/>
      <c r="G423" s="10"/>
      <c r="H423" s="32"/>
      <c r="I423" s="10"/>
      <c r="J423" s="32"/>
      <c r="K423" s="10"/>
      <c r="L423" s="32"/>
      <c r="M423" s="10"/>
      <c r="N423" s="32"/>
      <c r="O423" s="10"/>
      <c r="P423" s="32"/>
      <c r="Q423" s="10"/>
      <c r="R423" s="32"/>
      <c r="S423" s="10"/>
      <c r="T423" s="32"/>
      <c r="U423" s="10"/>
      <c r="V423" s="32"/>
      <c r="W423" s="10"/>
      <c r="X423" s="32"/>
      <c r="Y423" s="10"/>
      <c r="Z423" s="32"/>
      <c r="AA423" s="10"/>
      <c r="AB423" s="32"/>
      <c r="AC423" s="10"/>
      <c r="AD423" s="32"/>
      <c r="AE423" s="10"/>
      <c r="AF423" s="32"/>
      <c r="AG423" s="10"/>
      <c r="AH423" s="32"/>
      <c r="AI423" s="10"/>
      <c r="AJ423" s="32"/>
      <c r="AK423" s="10"/>
      <c r="AL423" s="32"/>
      <c r="AM423" s="10"/>
      <c r="AN423" s="32"/>
      <c r="AO423" s="10"/>
      <c r="AP423" s="32"/>
      <c r="AQ423" s="10"/>
      <c r="AR423" s="32"/>
      <c r="AS423" s="10"/>
      <c r="AT423" s="32"/>
      <c r="AU423" s="10"/>
      <c r="AV423" s="242"/>
      <c r="AW423" s="10"/>
      <c r="AX423" s="32"/>
      <c r="AY423" s="10"/>
      <c r="AZ423" s="242"/>
      <c r="BA423" s="10"/>
      <c r="BB423" s="242"/>
      <c r="BC423" s="7"/>
      <c r="BD423" s="247"/>
      <c r="BE423" s="10"/>
      <c r="BF423" s="242"/>
      <c r="BG423" s="7"/>
      <c r="BH423" s="247"/>
      <c r="BI423" s="10"/>
      <c r="BJ423" s="242"/>
      <c r="BK423" s="7"/>
      <c r="BL423" s="247"/>
      <c r="BM423" s="7"/>
      <c r="BN423" s="247"/>
      <c r="BO423" s="7"/>
      <c r="BP423" s="8"/>
      <c r="BQ423" s="7"/>
      <c r="BR423" s="247"/>
      <c r="BS423" s="7"/>
      <c r="BT423" s="8"/>
      <c r="BU423" s="7"/>
      <c r="BV423" s="247"/>
      <c r="BW423" s="7"/>
      <c r="BX423" s="8"/>
      <c r="BY423" s="7"/>
      <c r="BZ423" s="8"/>
      <c r="CA423" s="7"/>
      <c r="CB423" s="8"/>
      <c r="CC423" s="7"/>
      <c r="CD423" s="8"/>
      <c r="CE423" s="7"/>
      <c r="CF423" s="8"/>
      <c r="CH423" s="41"/>
      <c r="CI423" s="41">
        <f t="shared" si="36"/>
        <v>0</v>
      </c>
      <c r="CJ423">
        <f t="shared" si="35"/>
        <v>0</v>
      </c>
    </row>
    <row r="424" spans="1:90" x14ac:dyDescent="0.25">
      <c r="A424">
        <v>345</v>
      </c>
      <c r="B424" s="6"/>
      <c r="C424" s="10"/>
      <c r="D424" s="32"/>
      <c r="E424" s="10"/>
      <c r="F424" s="32"/>
      <c r="G424" s="10"/>
      <c r="H424" s="32"/>
      <c r="I424" s="10"/>
      <c r="J424" s="32"/>
      <c r="K424" s="94"/>
      <c r="L424" s="32"/>
      <c r="M424" s="10"/>
      <c r="N424" s="32"/>
      <c r="O424" s="10"/>
      <c r="P424" s="32"/>
      <c r="Q424" s="10"/>
      <c r="R424" s="32"/>
      <c r="S424" s="10"/>
      <c r="T424" s="32"/>
      <c r="U424" s="10"/>
      <c r="V424" s="32"/>
      <c r="W424" s="10"/>
      <c r="X424" s="32"/>
      <c r="Y424" s="10"/>
      <c r="Z424" s="32"/>
      <c r="AA424" s="10"/>
      <c r="AB424" s="32"/>
      <c r="AC424" s="10"/>
      <c r="AD424" s="32"/>
      <c r="AE424" s="10"/>
      <c r="AF424" s="32"/>
      <c r="AG424" s="10"/>
      <c r="AH424" s="32"/>
      <c r="AI424" s="10"/>
      <c r="AJ424" s="32"/>
      <c r="AK424" s="10"/>
      <c r="AL424" s="32"/>
      <c r="AM424" s="10"/>
      <c r="AN424" s="32"/>
      <c r="AO424" s="10"/>
      <c r="AP424" s="32"/>
      <c r="AQ424" s="10"/>
      <c r="AR424" s="32"/>
      <c r="AS424" s="10"/>
      <c r="AT424" s="32"/>
      <c r="AU424" s="10"/>
      <c r="AV424" s="242"/>
      <c r="AW424" s="10"/>
      <c r="AX424" s="32"/>
      <c r="AY424" s="10"/>
      <c r="AZ424" s="242"/>
      <c r="BA424" s="10"/>
      <c r="BB424" s="242"/>
      <c r="BC424" s="7"/>
      <c r="BD424" s="247"/>
      <c r="BE424" s="10"/>
      <c r="BF424" s="242"/>
      <c r="BG424" s="7"/>
      <c r="BH424" s="247"/>
      <c r="BI424" s="10"/>
      <c r="BJ424" s="242"/>
      <c r="BK424" s="7"/>
      <c r="BL424" s="247"/>
      <c r="BM424" s="7"/>
      <c r="BN424" s="247"/>
      <c r="BO424" s="7"/>
      <c r="BP424" s="8"/>
      <c r="BQ424" s="7"/>
      <c r="BR424" s="247"/>
      <c r="BS424" s="7"/>
      <c r="BT424" s="8"/>
      <c r="BU424" s="7"/>
      <c r="BV424" s="247"/>
      <c r="BW424" s="7"/>
      <c r="BX424" s="8"/>
      <c r="BY424" s="7"/>
      <c r="BZ424" s="8"/>
      <c r="CA424" s="7"/>
      <c r="CB424" s="8"/>
      <c r="CC424" s="7"/>
      <c r="CD424" s="8"/>
      <c r="CE424" s="7"/>
      <c r="CF424" s="8"/>
      <c r="CH424" s="41"/>
      <c r="CI424" s="41">
        <f t="shared" si="36"/>
        <v>0</v>
      </c>
      <c r="CJ424">
        <f t="shared" si="35"/>
        <v>0</v>
      </c>
      <c r="CL424" s="39"/>
    </row>
    <row r="425" spans="1:90" x14ac:dyDescent="0.25">
      <c r="A425">
        <v>346</v>
      </c>
      <c r="B425" s="6"/>
      <c r="C425" s="10"/>
      <c r="D425" s="32"/>
      <c r="E425" s="10"/>
      <c r="F425" s="32"/>
      <c r="G425" s="10"/>
      <c r="H425" s="32"/>
      <c r="I425" s="10"/>
      <c r="J425" s="32"/>
      <c r="K425" s="94"/>
      <c r="L425" s="32"/>
      <c r="M425" s="10"/>
      <c r="N425" s="32"/>
      <c r="O425" s="10"/>
      <c r="P425" s="32"/>
      <c r="Q425" s="10"/>
      <c r="R425" s="32"/>
      <c r="S425" s="10"/>
      <c r="T425" s="32"/>
      <c r="U425" s="94"/>
      <c r="V425" s="32"/>
      <c r="W425" s="10"/>
      <c r="X425" s="32"/>
      <c r="Y425" s="10"/>
      <c r="Z425" s="32"/>
      <c r="AA425" s="10"/>
      <c r="AB425" s="32"/>
      <c r="AC425" s="10"/>
      <c r="AD425" s="32"/>
      <c r="AE425" s="10"/>
      <c r="AF425" s="32"/>
      <c r="AG425" s="10"/>
      <c r="AH425" s="32"/>
      <c r="AI425" s="10"/>
      <c r="AJ425" s="32"/>
      <c r="AK425" s="10"/>
      <c r="AL425" s="32"/>
      <c r="AM425" s="10"/>
      <c r="AN425" s="32"/>
      <c r="AO425" s="10"/>
      <c r="AP425" s="32"/>
      <c r="AQ425" s="10"/>
      <c r="AR425" s="32"/>
      <c r="AS425" s="10"/>
      <c r="AT425" s="32"/>
      <c r="AU425" s="10"/>
      <c r="AV425" s="242"/>
      <c r="AW425" s="10"/>
      <c r="AX425" s="32"/>
      <c r="AY425" s="10"/>
      <c r="AZ425" s="242"/>
      <c r="BA425" s="10"/>
      <c r="BB425" s="242"/>
      <c r="BC425" s="7"/>
      <c r="BD425" s="247"/>
      <c r="BE425" s="10"/>
      <c r="BF425" s="242"/>
      <c r="BG425" s="7"/>
      <c r="BH425" s="247"/>
      <c r="BI425" s="10"/>
      <c r="BJ425" s="242"/>
      <c r="BK425" s="7"/>
      <c r="BL425" s="247"/>
      <c r="BM425" s="7"/>
      <c r="BN425" s="247"/>
      <c r="BO425" s="7"/>
      <c r="BP425" s="8"/>
      <c r="BQ425" s="7"/>
      <c r="BR425" s="247"/>
      <c r="BS425" s="7"/>
      <c r="BT425" s="8"/>
      <c r="BU425" s="7"/>
      <c r="BV425" s="247"/>
      <c r="BW425" s="7"/>
      <c r="BX425" s="8"/>
      <c r="BY425" s="7"/>
      <c r="BZ425" s="8"/>
      <c r="CA425" s="7"/>
      <c r="CB425" s="8"/>
      <c r="CC425" s="7"/>
      <c r="CD425" s="8"/>
      <c r="CE425" s="7"/>
      <c r="CF425" s="8"/>
      <c r="CH425" s="41"/>
      <c r="CI425" s="41">
        <f t="shared" si="36"/>
        <v>0</v>
      </c>
      <c r="CJ425">
        <f t="shared" si="35"/>
        <v>0</v>
      </c>
      <c r="CL425" s="39"/>
    </row>
    <row r="426" spans="1:90" x14ac:dyDescent="0.25">
      <c r="A426">
        <v>347</v>
      </c>
      <c r="B426" s="6"/>
      <c r="C426" s="10"/>
      <c r="D426" s="32"/>
      <c r="E426" s="10"/>
      <c r="F426" s="32"/>
      <c r="G426" s="10"/>
      <c r="H426" s="32"/>
      <c r="I426" s="10"/>
      <c r="J426" s="32"/>
      <c r="K426" s="94"/>
      <c r="L426" s="32"/>
      <c r="M426" s="10"/>
      <c r="N426" s="32"/>
      <c r="O426" s="10"/>
      <c r="P426" s="32"/>
      <c r="Q426" s="10"/>
      <c r="R426" s="32"/>
      <c r="S426" s="10"/>
      <c r="T426" s="32"/>
      <c r="U426" s="10"/>
      <c r="V426" s="32"/>
      <c r="W426" s="10"/>
      <c r="X426" s="32"/>
      <c r="Y426" s="10"/>
      <c r="Z426" s="32"/>
      <c r="AA426" s="10"/>
      <c r="AB426" s="32"/>
      <c r="AC426" s="10"/>
      <c r="AD426" s="32"/>
      <c r="AE426" s="10"/>
      <c r="AF426" s="32"/>
      <c r="AG426" s="10"/>
      <c r="AH426" s="32"/>
      <c r="AI426" s="10"/>
      <c r="AJ426" s="32"/>
      <c r="AK426" s="10"/>
      <c r="AL426" s="32"/>
      <c r="AM426" s="10"/>
      <c r="AN426" s="32"/>
      <c r="AO426" s="10"/>
      <c r="AP426" s="32"/>
      <c r="AQ426" s="10"/>
      <c r="AR426" s="32"/>
      <c r="AS426" s="10"/>
      <c r="AT426" s="32"/>
      <c r="AU426" s="10"/>
      <c r="AV426" s="242"/>
      <c r="AW426" s="10"/>
      <c r="AX426" s="32"/>
      <c r="AY426" s="10"/>
      <c r="AZ426" s="242"/>
      <c r="BA426" s="10"/>
      <c r="BB426" s="242"/>
      <c r="BC426" s="7"/>
      <c r="BD426" s="247"/>
      <c r="BE426" s="10"/>
      <c r="BF426" s="242"/>
      <c r="BG426" s="7"/>
      <c r="BH426" s="247"/>
      <c r="BI426" s="10"/>
      <c r="BJ426" s="242"/>
      <c r="BK426" s="7"/>
      <c r="BL426" s="247"/>
      <c r="BM426" s="7"/>
      <c r="BN426" s="247"/>
      <c r="BO426" s="7"/>
      <c r="BP426" s="8"/>
      <c r="BQ426" s="7"/>
      <c r="BR426" s="247"/>
      <c r="BS426" s="7"/>
      <c r="BT426" s="8"/>
      <c r="BU426" s="7"/>
      <c r="BV426" s="247"/>
      <c r="BW426" s="7"/>
      <c r="BX426" s="8"/>
      <c r="BY426" s="7"/>
      <c r="BZ426" s="8"/>
      <c r="CA426" s="7"/>
      <c r="CB426" s="8"/>
      <c r="CC426" s="7"/>
      <c r="CD426" s="8"/>
      <c r="CE426" s="7"/>
      <c r="CF426" s="8"/>
      <c r="CH426" s="41"/>
      <c r="CI426" s="41">
        <f t="shared" si="36"/>
        <v>0</v>
      </c>
      <c r="CJ426">
        <f t="shared" si="35"/>
        <v>0</v>
      </c>
      <c r="CL426" s="39"/>
    </row>
    <row r="427" spans="1:90" x14ac:dyDescent="0.25">
      <c r="A427">
        <v>348</v>
      </c>
      <c r="B427" s="6"/>
      <c r="C427" s="10"/>
      <c r="D427" s="32"/>
      <c r="E427" s="10"/>
      <c r="F427" s="32"/>
      <c r="G427" s="10"/>
      <c r="H427" s="32"/>
      <c r="I427" s="10"/>
      <c r="J427" s="32"/>
      <c r="K427" s="10"/>
      <c r="L427" s="32"/>
      <c r="M427" s="10"/>
      <c r="N427" s="32"/>
      <c r="O427" s="10"/>
      <c r="P427" s="32"/>
      <c r="Q427" s="10"/>
      <c r="R427" s="32"/>
      <c r="S427" s="10"/>
      <c r="T427" s="32"/>
      <c r="U427" s="10"/>
      <c r="V427" s="32"/>
      <c r="W427" s="10"/>
      <c r="X427" s="32"/>
      <c r="Y427" s="10"/>
      <c r="Z427" s="32"/>
      <c r="AA427" s="10"/>
      <c r="AB427" s="32"/>
      <c r="AC427" s="10"/>
      <c r="AD427" s="32"/>
      <c r="AE427" s="10"/>
      <c r="AF427" s="32"/>
      <c r="AG427" s="10"/>
      <c r="AH427" s="32"/>
      <c r="AI427" s="10"/>
      <c r="AJ427" s="32"/>
      <c r="AK427" s="10"/>
      <c r="AL427" s="32"/>
      <c r="AM427" s="10"/>
      <c r="AN427" s="32"/>
      <c r="AO427" s="10"/>
      <c r="AP427" s="32"/>
      <c r="AQ427" s="10"/>
      <c r="AR427" s="32"/>
      <c r="AS427" s="10"/>
      <c r="AT427" s="32"/>
      <c r="AU427" s="10"/>
      <c r="AV427" s="242"/>
      <c r="AW427" s="10"/>
      <c r="AX427" s="32"/>
      <c r="AY427" s="10"/>
      <c r="AZ427" s="242"/>
      <c r="BA427" s="10"/>
      <c r="BB427" s="242"/>
      <c r="BC427" s="7"/>
      <c r="BD427" s="247"/>
      <c r="BE427" s="10"/>
      <c r="BF427" s="242"/>
      <c r="BG427" s="7"/>
      <c r="BH427" s="247"/>
      <c r="BI427" s="10"/>
      <c r="BJ427" s="242"/>
      <c r="BK427" s="7"/>
      <c r="BL427" s="247"/>
      <c r="BM427" s="7"/>
      <c r="BN427" s="247"/>
      <c r="BO427" s="7"/>
      <c r="BP427" s="8"/>
      <c r="BQ427" s="7"/>
      <c r="BR427" s="247"/>
      <c r="BS427" s="7"/>
      <c r="BT427" s="8"/>
      <c r="BU427" s="7"/>
      <c r="BV427" s="247"/>
      <c r="BW427" s="7"/>
      <c r="BX427" s="8"/>
      <c r="BY427" s="7"/>
      <c r="BZ427" s="8"/>
      <c r="CA427" s="7"/>
      <c r="CB427" s="8"/>
      <c r="CC427" s="7"/>
      <c r="CD427" s="8"/>
      <c r="CE427" s="7"/>
      <c r="CF427" s="8"/>
      <c r="CH427" s="41"/>
      <c r="CI427" s="41">
        <f t="shared" si="36"/>
        <v>0</v>
      </c>
      <c r="CJ427">
        <f t="shared" si="35"/>
        <v>0</v>
      </c>
    </row>
    <row r="428" spans="1:90" x14ac:dyDescent="0.25">
      <c r="A428">
        <v>349</v>
      </c>
      <c r="B428" s="6"/>
      <c r="C428" s="10"/>
      <c r="D428" s="32"/>
      <c r="E428" s="10"/>
      <c r="F428" s="32"/>
      <c r="G428" s="10"/>
      <c r="H428" s="32"/>
      <c r="I428" s="10"/>
      <c r="J428" s="32"/>
      <c r="K428" s="10"/>
      <c r="L428" s="32"/>
      <c r="M428" s="10"/>
      <c r="N428" s="32"/>
      <c r="O428" s="10"/>
      <c r="P428" s="32"/>
      <c r="Q428" s="10"/>
      <c r="R428" s="32"/>
      <c r="S428" s="10"/>
      <c r="T428" s="32"/>
      <c r="U428" s="10"/>
      <c r="V428" s="32"/>
      <c r="W428" s="10"/>
      <c r="X428" s="32"/>
      <c r="Y428" s="10"/>
      <c r="Z428" s="32"/>
      <c r="AA428" s="10"/>
      <c r="AB428" s="32"/>
      <c r="AC428" s="10"/>
      <c r="AD428" s="32"/>
      <c r="AE428" s="10"/>
      <c r="AF428" s="32"/>
      <c r="AG428" s="10"/>
      <c r="AH428" s="32"/>
      <c r="AI428" s="10"/>
      <c r="AJ428" s="32"/>
      <c r="AK428" s="10"/>
      <c r="AL428" s="32"/>
      <c r="AM428" s="10"/>
      <c r="AN428" s="32"/>
      <c r="AO428" s="10"/>
      <c r="AP428" s="32"/>
      <c r="AQ428" s="10"/>
      <c r="AR428" s="32"/>
      <c r="AS428" s="10"/>
      <c r="AT428" s="32"/>
      <c r="AU428" s="10"/>
      <c r="AV428" s="242"/>
      <c r="AW428" s="10"/>
      <c r="AX428" s="32"/>
      <c r="AY428" s="10"/>
      <c r="AZ428" s="242"/>
      <c r="BA428" s="10"/>
      <c r="BB428" s="242"/>
      <c r="BC428" s="7"/>
      <c r="BD428" s="247"/>
      <c r="BE428" s="10"/>
      <c r="BF428" s="242"/>
      <c r="BG428" s="7"/>
      <c r="BH428" s="247"/>
      <c r="BI428" s="10"/>
      <c r="BJ428" s="242"/>
      <c r="BK428" s="7"/>
      <c r="BL428" s="247"/>
      <c r="BM428" s="7"/>
      <c r="BN428" s="247"/>
      <c r="BO428" s="7"/>
      <c r="BP428" s="8"/>
      <c r="BQ428" s="7"/>
      <c r="BR428" s="247"/>
      <c r="BS428" s="7"/>
      <c r="BT428" s="8"/>
      <c r="BU428" s="7"/>
      <c r="BV428" s="247"/>
      <c r="BW428" s="7"/>
      <c r="BX428" s="8"/>
      <c r="BY428" s="7"/>
      <c r="BZ428" s="8"/>
      <c r="CA428" s="7"/>
      <c r="CB428" s="8"/>
      <c r="CC428" s="7"/>
      <c r="CD428" s="8"/>
      <c r="CE428" s="7"/>
      <c r="CF428" s="8"/>
      <c r="CH428" s="41"/>
      <c r="CI428" s="41">
        <f t="shared" si="36"/>
        <v>0</v>
      </c>
      <c r="CJ428">
        <f t="shared" si="35"/>
        <v>0</v>
      </c>
    </row>
    <row r="429" spans="1:90" x14ac:dyDescent="0.25">
      <c r="A429">
        <v>350</v>
      </c>
      <c r="B429" s="6"/>
      <c r="C429" s="10"/>
      <c r="D429" s="32"/>
      <c r="E429" s="10"/>
      <c r="F429" s="32"/>
      <c r="G429" s="10"/>
      <c r="H429" s="32"/>
      <c r="I429" s="10"/>
      <c r="J429" s="32"/>
      <c r="K429" s="10"/>
      <c r="L429" s="32"/>
      <c r="M429" s="10"/>
      <c r="N429" s="32"/>
      <c r="O429" s="10"/>
      <c r="P429" s="32"/>
      <c r="Q429" s="10"/>
      <c r="R429" s="32"/>
      <c r="S429" s="10"/>
      <c r="T429" s="32"/>
      <c r="U429" s="10"/>
      <c r="V429" s="32"/>
      <c r="W429" s="10"/>
      <c r="X429" s="32"/>
      <c r="Y429" s="10"/>
      <c r="Z429" s="32"/>
      <c r="AA429" s="10"/>
      <c r="AB429" s="32"/>
      <c r="AC429" s="10"/>
      <c r="AD429" s="32"/>
      <c r="AE429" s="10"/>
      <c r="AF429" s="32"/>
      <c r="AG429" s="10"/>
      <c r="AH429" s="32"/>
      <c r="AI429" s="10"/>
      <c r="AJ429" s="32"/>
      <c r="AK429" s="10"/>
      <c r="AL429" s="32"/>
      <c r="AM429" s="10"/>
      <c r="AN429" s="32"/>
      <c r="AO429" s="10"/>
      <c r="AP429" s="32"/>
      <c r="AQ429" s="10"/>
      <c r="AR429" s="32"/>
      <c r="AS429" s="10"/>
      <c r="AT429" s="32"/>
      <c r="AU429" s="10"/>
      <c r="AV429" s="242"/>
      <c r="AW429" s="10"/>
      <c r="AX429" s="32"/>
      <c r="AY429" s="10"/>
      <c r="AZ429" s="242"/>
      <c r="BA429" s="10"/>
      <c r="BB429" s="242"/>
      <c r="BC429" s="7"/>
      <c r="BD429" s="247"/>
      <c r="BE429" s="10"/>
      <c r="BF429" s="242"/>
      <c r="BG429" s="7"/>
      <c r="BH429" s="247"/>
      <c r="BI429" s="10"/>
      <c r="BJ429" s="242"/>
      <c r="BK429" s="7"/>
      <c r="BL429" s="247"/>
      <c r="BM429" s="7"/>
      <c r="BN429" s="247"/>
      <c r="BO429" s="7"/>
      <c r="BP429" s="8"/>
      <c r="BQ429" s="7"/>
      <c r="BR429" s="247"/>
      <c r="BS429" s="7"/>
      <c r="BT429" s="8"/>
      <c r="BU429" s="7"/>
      <c r="BV429" s="247"/>
      <c r="BW429" s="7"/>
      <c r="BX429" s="8"/>
      <c r="BY429" s="7"/>
      <c r="BZ429" s="8"/>
      <c r="CA429" s="7"/>
      <c r="CB429" s="8"/>
      <c r="CC429" s="7"/>
      <c r="CD429" s="8"/>
      <c r="CE429" s="7"/>
      <c r="CF429" s="8"/>
      <c r="CH429" s="41"/>
      <c r="CI429" s="41">
        <f t="shared" si="36"/>
        <v>0</v>
      </c>
      <c r="CJ429">
        <f t="shared" si="35"/>
        <v>0</v>
      </c>
    </row>
    <row r="430" spans="1:90" x14ac:dyDescent="0.25">
      <c r="A430">
        <v>351</v>
      </c>
      <c r="B430" s="6"/>
      <c r="C430" s="10"/>
      <c r="D430" s="32"/>
      <c r="E430" s="10"/>
      <c r="F430" s="32"/>
      <c r="G430" s="10"/>
      <c r="H430" s="32"/>
      <c r="I430" s="10"/>
      <c r="J430" s="32"/>
      <c r="K430" s="10"/>
      <c r="L430" s="32"/>
      <c r="M430" s="10"/>
      <c r="N430" s="32"/>
      <c r="O430" s="10"/>
      <c r="P430" s="32"/>
      <c r="Q430" s="10"/>
      <c r="R430" s="32"/>
      <c r="S430" s="10"/>
      <c r="T430" s="32"/>
      <c r="U430" s="10"/>
      <c r="V430" s="32"/>
      <c r="W430" s="10"/>
      <c r="X430" s="32"/>
      <c r="Y430" s="10"/>
      <c r="Z430" s="32"/>
      <c r="AA430" s="10"/>
      <c r="AB430" s="32"/>
      <c r="AC430" s="10"/>
      <c r="AD430" s="32"/>
      <c r="AE430" s="10"/>
      <c r="AF430" s="32"/>
      <c r="AG430" s="10"/>
      <c r="AH430" s="32"/>
      <c r="AI430" s="10"/>
      <c r="AJ430" s="32"/>
      <c r="AK430" s="10"/>
      <c r="AL430" s="32"/>
      <c r="AM430" s="10"/>
      <c r="AN430" s="32"/>
      <c r="AO430" s="10"/>
      <c r="AP430" s="32"/>
      <c r="AQ430" s="10"/>
      <c r="AR430" s="32"/>
      <c r="AS430" s="10"/>
      <c r="AT430" s="32"/>
      <c r="AU430" s="10"/>
      <c r="AV430" s="242"/>
      <c r="AW430" s="10"/>
      <c r="AX430" s="32"/>
      <c r="AY430" s="10"/>
      <c r="AZ430" s="242"/>
      <c r="BA430" s="10"/>
      <c r="BB430" s="242"/>
      <c r="BC430" s="7"/>
      <c r="BD430" s="247"/>
      <c r="BE430" s="10"/>
      <c r="BF430" s="242"/>
      <c r="BG430" s="7"/>
      <c r="BH430" s="247"/>
      <c r="BI430" s="10"/>
      <c r="BJ430" s="242"/>
      <c r="BK430" s="7"/>
      <c r="BL430" s="247"/>
      <c r="BM430" s="7"/>
      <c r="BN430" s="247"/>
      <c r="BO430" s="7"/>
      <c r="BP430" s="8"/>
      <c r="BQ430" s="7"/>
      <c r="BR430" s="247"/>
      <c r="BS430" s="7"/>
      <c r="BT430" s="8"/>
      <c r="BU430" s="7"/>
      <c r="BV430" s="247"/>
      <c r="BW430" s="7"/>
      <c r="BX430" s="8"/>
      <c r="BY430" s="7"/>
      <c r="BZ430" s="8"/>
      <c r="CA430" s="7"/>
      <c r="CB430" s="8"/>
      <c r="CC430" s="7"/>
      <c r="CD430" s="8"/>
      <c r="CE430" s="7"/>
      <c r="CF430" s="8"/>
      <c r="CH430" s="41"/>
      <c r="CI430" s="41">
        <f t="shared" si="36"/>
        <v>0</v>
      </c>
      <c r="CJ430">
        <f t="shared" si="35"/>
        <v>0</v>
      </c>
    </row>
    <row r="431" spans="1:90" x14ac:dyDescent="0.25">
      <c r="A431">
        <v>352</v>
      </c>
      <c r="B431" s="6"/>
      <c r="C431" s="10"/>
      <c r="D431" s="32"/>
      <c r="E431" s="10"/>
      <c r="F431" s="32"/>
      <c r="G431" s="10"/>
      <c r="H431" s="32"/>
      <c r="I431" s="10"/>
      <c r="J431" s="32"/>
      <c r="K431" s="10"/>
      <c r="L431" s="32"/>
      <c r="M431" s="10"/>
      <c r="N431" s="32"/>
      <c r="O431" s="10"/>
      <c r="P431" s="32"/>
      <c r="Q431" s="10"/>
      <c r="R431" s="32"/>
      <c r="S431" s="10"/>
      <c r="T431" s="32"/>
      <c r="U431" s="10"/>
      <c r="V431" s="32"/>
      <c r="W431" s="10"/>
      <c r="X431" s="32"/>
      <c r="Y431" s="10"/>
      <c r="Z431" s="32"/>
      <c r="AA431" s="10"/>
      <c r="AB431" s="32"/>
      <c r="AC431" s="10"/>
      <c r="AD431" s="32"/>
      <c r="AE431" s="10"/>
      <c r="AF431" s="32"/>
      <c r="AG431" s="10"/>
      <c r="AH431" s="32"/>
      <c r="AI431" s="10"/>
      <c r="AJ431" s="32"/>
      <c r="AK431" s="10"/>
      <c r="AL431" s="32"/>
      <c r="AM431" s="10"/>
      <c r="AN431" s="32"/>
      <c r="AO431" s="10"/>
      <c r="AP431" s="32"/>
      <c r="AQ431" s="10"/>
      <c r="AR431" s="32"/>
      <c r="AS431" s="10"/>
      <c r="AT431" s="32"/>
      <c r="AU431" s="10"/>
      <c r="AV431" s="242"/>
      <c r="AW431" s="10"/>
      <c r="AX431" s="32"/>
      <c r="AY431" s="10"/>
      <c r="AZ431" s="242"/>
      <c r="BA431" s="10"/>
      <c r="BB431" s="242"/>
      <c r="BC431" s="7"/>
      <c r="BD431" s="247"/>
      <c r="BE431" s="10"/>
      <c r="BF431" s="242"/>
      <c r="BG431" s="7"/>
      <c r="BH431" s="247"/>
      <c r="BI431" s="10"/>
      <c r="BJ431" s="242"/>
      <c r="BK431" s="7"/>
      <c r="BL431" s="247"/>
      <c r="BM431" s="7"/>
      <c r="BN431" s="247"/>
      <c r="BO431" s="7"/>
      <c r="BP431" s="8"/>
      <c r="BQ431" s="7"/>
      <c r="BR431" s="247"/>
      <c r="BS431" s="7"/>
      <c r="BT431" s="8"/>
      <c r="BU431" s="7"/>
      <c r="BV431" s="247"/>
      <c r="BW431" s="7"/>
      <c r="BX431" s="8"/>
      <c r="BY431" s="7"/>
      <c r="BZ431" s="8"/>
      <c r="CA431" s="7"/>
      <c r="CB431" s="8"/>
      <c r="CC431" s="7"/>
      <c r="CD431" s="8"/>
      <c r="CE431" s="7"/>
      <c r="CF431" s="8"/>
      <c r="CH431" s="41"/>
      <c r="CI431" s="41">
        <f t="shared" si="36"/>
        <v>0</v>
      </c>
      <c r="CJ431">
        <f t="shared" si="35"/>
        <v>0</v>
      </c>
    </row>
    <row r="432" spans="1:90" x14ac:dyDescent="0.25">
      <c r="A432">
        <v>353</v>
      </c>
      <c r="B432" s="6"/>
      <c r="C432" s="10"/>
      <c r="D432" s="32"/>
      <c r="E432" s="10"/>
      <c r="F432" s="32"/>
      <c r="G432" s="10"/>
      <c r="H432" s="32"/>
      <c r="I432" s="10"/>
      <c r="J432" s="32"/>
      <c r="K432" s="94"/>
      <c r="L432" s="32"/>
      <c r="M432" s="10"/>
      <c r="N432" s="32"/>
      <c r="O432" s="10"/>
      <c r="P432" s="32"/>
      <c r="Q432" s="10"/>
      <c r="R432" s="32"/>
      <c r="S432" s="10"/>
      <c r="T432" s="32"/>
      <c r="U432" s="10"/>
      <c r="V432" s="32"/>
      <c r="W432" s="10"/>
      <c r="X432" s="32"/>
      <c r="Y432" s="10"/>
      <c r="Z432" s="32"/>
      <c r="AA432" s="10"/>
      <c r="AB432" s="32"/>
      <c r="AC432" s="10"/>
      <c r="AD432" s="32"/>
      <c r="AE432" s="10"/>
      <c r="AF432" s="32"/>
      <c r="AG432" s="10"/>
      <c r="AH432" s="32"/>
      <c r="AI432" s="10"/>
      <c r="AJ432" s="32"/>
      <c r="AK432" s="10"/>
      <c r="AL432" s="32"/>
      <c r="AM432" s="10"/>
      <c r="AN432" s="32"/>
      <c r="AO432" s="10"/>
      <c r="AP432" s="32"/>
      <c r="AQ432" s="10"/>
      <c r="AR432" s="32"/>
      <c r="AS432" s="10"/>
      <c r="AT432" s="32"/>
      <c r="AU432" s="10"/>
      <c r="AV432" s="242"/>
      <c r="AW432" s="10"/>
      <c r="AX432" s="32"/>
      <c r="AY432" s="10"/>
      <c r="AZ432" s="242"/>
      <c r="BA432" s="10"/>
      <c r="BB432" s="242"/>
      <c r="BC432" s="7"/>
      <c r="BD432" s="247"/>
      <c r="BE432" s="10"/>
      <c r="BF432" s="242"/>
      <c r="BG432" s="7"/>
      <c r="BH432" s="247"/>
      <c r="BI432" s="10"/>
      <c r="BJ432" s="242"/>
      <c r="BK432" s="7"/>
      <c r="BL432" s="247"/>
      <c r="BM432" s="7"/>
      <c r="BN432" s="247"/>
      <c r="BO432" s="7"/>
      <c r="BP432" s="8"/>
      <c r="BQ432" s="7"/>
      <c r="BR432" s="247"/>
      <c r="BS432" s="7"/>
      <c r="BT432" s="8"/>
      <c r="BU432" s="7"/>
      <c r="BV432" s="247"/>
      <c r="BW432" s="7"/>
      <c r="BX432" s="8"/>
      <c r="BY432" s="7"/>
      <c r="BZ432" s="8"/>
      <c r="CA432" s="7"/>
      <c r="CB432" s="8"/>
      <c r="CC432" s="7"/>
      <c r="CD432" s="8"/>
      <c r="CE432" s="7"/>
      <c r="CF432" s="8"/>
      <c r="CH432" s="41"/>
      <c r="CI432" s="41">
        <f t="shared" si="36"/>
        <v>0</v>
      </c>
      <c r="CJ432">
        <f t="shared" si="35"/>
        <v>0</v>
      </c>
      <c r="CL432" s="39"/>
    </row>
    <row r="433" spans="1:90" x14ac:dyDescent="0.25">
      <c r="A433">
        <v>354</v>
      </c>
      <c r="B433" s="6"/>
      <c r="C433" s="10"/>
      <c r="D433" s="32"/>
      <c r="E433" s="10"/>
      <c r="F433" s="32"/>
      <c r="G433" s="10"/>
      <c r="H433" s="32"/>
      <c r="I433" s="10"/>
      <c r="J433" s="32"/>
      <c r="K433" s="10"/>
      <c r="L433" s="32"/>
      <c r="M433" s="10"/>
      <c r="N433" s="32"/>
      <c r="O433" s="10"/>
      <c r="P433" s="32"/>
      <c r="Q433" s="10"/>
      <c r="R433" s="32"/>
      <c r="S433" s="10"/>
      <c r="T433" s="32"/>
      <c r="U433" s="10"/>
      <c r="V433" s="32"/>
      <c r="W433" s="10"/>
      <c r="X433" s="32"/>
      <c r="Y433" s="10"/>
      <c r="Z433" s="32"/>
      <c r="AA433" s="10"/>
      <c r="AB433" s="32"/>
      <c r="AC433" s="10"/>
      <c r="AD433" s="32"/>
      <c r="AE433" s="10"/>
      <c r="AF433" s="32"/>
      <c r="AG433" s="10"/>
      <c r="AH433" s="32"/>
      <c r="AI433" s="10"/>
      <c r="AJ433" s="32"/>
      <c r="AK433" s="10"/>
      <c r="AL433" s="32"/>
      <c r="AM433" s="10"/>
      <c r="AN433" s="32"/>
      <c r="AO433" s="10"/>
      <c r="AP433" s="32"/>
      <c r="AQ433" s="10"/>
      <c r="AR433" s="32"/>
      <c r="AS433" s="10"/>
      <c r="AT433" s="32"/>
      <c r="AU433" s="10"/>
      <c r="AV433" s="242"/>
      <c r="AW433" s="10"/>
      <c r="AX433" s="32"/>
      <c r="AY433" s="10"/>
      <c r="AZ433" s="242"/>
      <c r="BA433" s="10"/>
      <c r="BB433" s="242"/>
      <c r="BC433" s="7"/>
      <c r="BD433" s="247"/>
      <c r="BE433" s="10"/>
      <c r="BF433" s="242"/>
      <c r="BG433" s="7"/>
      <c r="BH433" s="247"/>
      <c r="BI433" s="10"/>
      <c r="BJ433" s="242"/>
      <c r="BK433" s="7"/>
      <c r="BL433" s="247"/>
      <c r="BM433" s="7"/>
      <c r="BN433" s="247"/>
      <c r="BO433" s="7"/>
      <c r="BP433" s="8"/>
      <c r="BQ433" s="7"/>
      <c r="BR433" s="247"/>
      <c r="BS433" s="7"/>
      <c r="BT433" s="8"/>
      <c r="BU433" s="7"/>
      <c r="BV433" s="247"/>
      <c r="BW433" s="7"/>
      <c r="BX433" s="8"/>
      <c r="BY433" s="7"/>
      <c r="BZ433" s="8"/>
      <c r="CA433" s="7"/>
      <c r="CB433" s="8"/>
      <c r="CC433" s="7"/>
      <c r="CD433" s="8"/>
      <c r="CE433" s="7"/>
      <c r="CF433" s="8"/>
      <c r="CH433" s="41"/>
      <c r="CI433" s="41">
        <f t="shared" si="36"/>
        <v>0</v>
      </c>
      <c r="CJ433">
        <f t="shared" si="35"/>
        <v>0</v>
      </c>
    </row>
    <row r="434" spans="1:90" x14ac:dyDescent="0.25">
      <c r="A434">
        <v>355</v>
      </c>
      <c r="B434" s="6"/>
      <c r="C434" s="10"/>
      <c r="D434" s="32"/>
      <c r="E434" s="10"/>
      <c r="F434" s="32"/>
      <c r="G434" s="10"/>
      <c r="H434" s="32"/>
      <c r="I434" s="10"/>
      <c r="J434" s="32"/>
      <c r="K434" s="10"/>
      <c r="L434" s="32"/>
      <c r="M434" s="10"/>
      <c r="N434" s="32"/>
      <c r="O434" s="10"/>
      <c r="P434" s="32"/>
      <c r="Q434" s="10"/>
      <c r="R434" s="32"/>
      <c r="S434" s="10"/>
      <c r="T434" s="32"/>
      <c r="U434" s="10"/>
      <c r="V434" s="32"/>
      <c r="W434" s="10"/>
      <c r="X434" s="32"/>
      <c r="Y434" s="10"/>
      <c r="Z434" s="32"/>
      <c r="AA434" s="10"/>
      <c r="AB434" s="32"/>
      <c r="AC434" s="10"/>
      <c r="AD434" s="32"/>
      <c r="AE434" s="10"/>
      <c r="AF434" s="32"/>
      <c r="AG434" s="10"/>
      <c r="AH434" s="32"/>
      <c r="AI434" s="10"/>
      <c r="AJ434" s="32"/>
      <c r="AK434" s="10"/>
      <c r="AL434" s="32"/>
      <c r="AM434" s="10"/>
      <c r="AN434" s="32"/>
      <c r="AO434" s="10"/>
      <c r="AP434" s="32"/>
      <c r="AQ434" s="10"/>
      <c r="AR434" s="32"/>
      <c r="AS434" s="10"/>
      <c r="AT434" s="32"/>
      <c r="AU434" s="10"/>
      <c r="AV434" s="242"/>
      <c r="AW434" s="10"/>
      <c r="AX434" s="32"/>
      <c r="AY434" s="10"/>
      <c r="AZ434" s="242"/>
      <c r="BA434" s="10"/>
      <c r="BB434" s="242"/>
      <c r="BC434" s="7"/>
      <c r="BD434" s="247"/>
      <c r="BE434" s="10"/>
      <c r="BF434" s="242"/>
      <c r="BG434" s="7"/>
      <c r="BH434" s="247"/>
      <c r="BI434" s="10"/>
      <c r="BJ434" s="242"/>
      <c r="BK434" s="7"/>
      <c r="BL434" s="247"/>
      <c r="BM434" s="7"/>
      <c r="BN434" s="247"/>
      <c r="BO434" s="7"/>
      <c r="BP434" s="8"/>
      <c r="BQ434" s="7"/>
      <c r="BR434" s="247"/>
      <c r="BS434" s="7"/>
      <c r="BT434" s="8"/>
      <c r="BU434" s="7"/>
      <c r="BV434" s="247"/>
      <c r="BW434" s="7"/>
      <c r="BX434" s="8"/>
      <c r="BY434" s="7"/>
      <c r="BZ434" s="8"/>
      <c r="CA434" s="7"/>
      <c r="CB434" s="8"/>
      <c r="CC434" s="7"/>
      <c r="CD434" s="8"/>
      <c r="CE434" s="7"/>
      <c r="CF434" s="8"/>
      <c r="CH434" s="41"/>
      <c r="CI434" s="41">
        <f t="shared" si="36"/>
        <v>0</v>
      </c>
      <c r="CJ434">
        <f t="shared" si="35"/>
        <v>0</v>
      </c>
    </row>
    <row r="435" spans="1:90" x14ac:dyDescent="0.25">
      <c r="A435">
        <v>356</v>
      </c>
      <c r="B435" s="6"/>
      <c r="C435" s="10"/>
      <c r="D435" s="32"/>
      <c r="E435" s="10"/>
      <c r="F435" s="32"/>
      <c r="G435" s="10"/>
      <c r="H435" s="32"/>
      <c r="I435" s="10"/>
      <c r="J435" s="32"/>
      <c r="K435" s="94"/>
      <c r="L435" s="32"/>
      <c r="M435" s="10"/>
      <c r="N435" s="32"/>
      <c r="O435" s="10"/>
      <c r="P435" s="32"/>
      <c r="Q435" s="10"/>
      <c r="R435" s="32"/>
      <c r="S435" s="10"/>
      <c r="T435" s="32"/>
      <c r="U435" s="10"/>
      <c r="V435" s="32"/>
      <c r="W435" s="10"/>
      <c r="X435" s="32"/>
      <c r="Y435" s="10"/>
      <c r="Z435" s="32"/>
      <c r="AA435" s="10"/>
      <c r="AB435" s="32"/>
      <c r="AC435" s="10"/>
      <c r="AD435" s="32"/>
      <c r="AE435" s="10"/>
      <c r="AF435" s="32"/>
      <c r="AG435" s="10"/>
      <c r="AH435" s="32"/>
      <c r="AI435" s="94"/>
      <c r="AJ435" s="32"/>
      <c r="AK435" s="10"/>
      <c r="AL435" s="32"/>
      <c r="AM435" s="10"/>
      <c r="AN435" s="32"/>
      <c r="AO435" s="10"/>
      <c r="AP435" s="32"/>
      <c r="AQ435" s="10"/>
      <c r="AR435" s="32"/>
      <c r="AS435" s="10"/>
      <c r="AT435" s="32"/>
      <c r="AU435" s="10"/>
      <c r="AV435" s="242"/>
      <c r="AW435" s="10"/>
      <c r="AX435" s="32"/>
      <c r="AY435" s="10"/>
      <c r="AZ435" s="242"/>
      <c r="BA435" s="10"/>
      <c r="BB435" s="242"/>
      <c r="BC435" s="10"/>
      <c r="BD435" s="245"/>
      <c r="BE435" s="10"/>
      <c r="BF435" s="242"/>
      <c r="BG435" s="10"/>
      <c r="BH435" s="245"/>
      <c r="BI435" s="10"/>
      <c r="BJ435" s="242"/>
      <c r="BK435" s="10"/>
      <c r="BL435" s="245"/>
      <c r="BM435" s="10"/>
      <c r="BN435" s="245"/>
      <c r="BO435" s="94"/>
      <c r="BP435" s="32"/>
      <c r="BQ435" s="10"/>
      <c r="BR435" s="245"/>
      <c r="BS435" s="94"/>
      <c r="BT435" s="32"/>
      <c r="BU435" s="10"/>
      <c r="BV435" s="245"/>
      <c r="BW435" s="94"/>
      <c r="BX435" s="32"/>
      <c r="BY435" s="94"/>
      <c r="BZ435" s="32"/>
      <c r="CA435" s="94"/>
      <c r="CB435" s="32"/>
      <c r="CC435" s="94"/>
      <c r="CD435" s="32"/>
      <c r="CE435" s="94"/>
      <c r="CF435" s="32"/>
      <c r="CH435" s="41"/>
      <c r="CI435" s="41">
        <f t="shared" si="36"/>
        <v>0</v>
      </c>
      <c r="CJ435">
        <f t="shared" si="35"/>
        <v>0</v>
      </c>
      <c r="CL435" s="39"/>
    </row>
    <row r="436" spans="1:90" x14ac:dyDescent="0.25">
      <c r="A436">
        <v>357</v>
      </c>
      <c r="B436" s="6"/>
      <c r="C436" s="10"/>
      <c r="D436" s="32"/>
      <c r="E436" s="10"/>
      <c r="F436" s="32"/>
      <c r="G436" s="10"/>
      <c r="H436" s="32"/>
      <c r="I436" s="10"/>
      <c r="J436" s="32"/>
      <c r="K436" s="94"/>
      <c r="L436" s="32"/>
      <c r="M436" s="10"/>
      <c r="N436" s="32"/>
      <c r="O436" s="10"/>
      <c r="P436" s="32"/>
      <c r="Q436" s="10"/>
      <c r="R436" s="32"/>
      <c r="S436" s="10"/>
      <c r="T436" s="32"/>
      <c r="U436" s="10"/>
      <c r="V436" s="32"/>
      <c r="W436" s="10"/>
      <c r="X436" s="32"/>
      <c r="Y436" s="10"/>
      <c r="Z436" s="32"/>
      <c r="AA436" s="10"/>
      <c r="AB436" s="32"/>
      <c r="AC436" s="10"/>
      <c r="AD436" s="32"/>
      <c r="AE436" s="10"/>
      <c r="AF436" s="32"/>
      <c r="AG436" s="10"/>
      <c r="AH436" s="32"/>
      <c r="AI436" s="10"/>
      <c r="AJ436" s="32"/>
      <c r="AK436" s="10"/>
      <c r="AL436" s="32"/>
      <c r="AM436" s="10"/>
      <c r="AN436" s="32"/>
      <c r="AO436" s="10"/>
      <c r="AP436" s="32"/>
      <c r="AQ436" s="10"/>
      <c r="AR436" s="32"/>
      <c r="AS436" s="10"/>
      <c r="AT436" s="32"/>
      <c r="AU436" s="10"/>
      <c r="AV436" s="242"/>
      <c r="AW436" s="10"/>
      <c r="AX436" s="32"/>
      <c r="AY436" s="10"/>
      <c r="AZ436" s="242"/>
      <c r="BA436" s="10"/>
      <c r="BB436" s="242"/>
      <c r="BC436" s="7"/>
      <c r="BD436" s="247"/>
      <c r="BE436" s="10"/>
      <c r="BF436" s="242"/>
      <c r="BG436" s="7"/>
      <c r="BH436" s="247"/>
      <c r="BI436" s="10"/>
      <c r="BJ436" s="242"/>
      <c r="BK436" s="7"/>
      <c r="BL436" s="247"/>
      <c r="BM436" s="7"/>
      <c r="BN436" s="247"/>
      <c r="BO436" s="7"/>
      <c r="BP436" s="8"/>
      <c r="BQ436" s="7"/>
      <c r="BR436" s="247"/>
      <c r="BS436" s="7"/>
      <c r="BT436" s="8"/>
      <c r="BU436" s="7"/>
      <c r="BV436" s="247"/>
      <c r="BW436" s="7"/>
      <c r="BX436" s="8"/>
      <c r="BY436" s="7"/>
      <c r="BZ436" s="8"/>
      <c r="CA436" s="7"/>
      <c r="CB436" s="8"/>
      <c r="CC436" s="7"/>
      <c r="CD436" s="8"/>
      <c r="CE436" s="7"/>
      <c r="CF436" s="8"/>
      <c r="CH436" s="41"/>
      <c r="CI436" s="41">
        <f t="shared" si="36"/>
        <v>0</v>
      </c>
      <c r="CJ436">
        <f t="shared" si="35"/>
        <v>0</v>
      </c>
      <c r="CL436" s="39"/>
    </row>
    <row r="437" spans="1:90" x14ac:dyDescent="0.25">
      <c r="A437">
        <v>358</v>
      </c>
      <c r="B437" s="6"/>
      <c r="C437" s="10"/>
      <c r="D437" s="32"/>
      <c r="E437" s="10"/>
      <c r="F437" s="32"/>
      <c r="G437" s="10"/>
      <c r="H437" s="32"/>
      <c r="I437" s="10"/>
      <c r="J437" s="32"/>
      <c r="K437" s="10"/>
      <c r="L437" s="32"/>
      <c r="M437" s="10"/>
      <c r="N437" s="32"/>
      <c r="O437" s="10"/>
      <c r="P437" s="32"/>
      <c r="Q437" s="10"/>
      <c r="R437" s="32"/>
      <c r="S437" s="10"/>
      <c r="T437" s="32"/>
      <c r="U437" s="10"/>
      <c r="V437" s="32"/>
      <c r="W437" s="10"/>
      <c r="X437" s="32"/>
      <c r="Y437" s="10"/>
      <c r="Z437" s="32"/>
      <c r="AA437" s="10"/>
      <c r="AB437" s="32"/>
      <c r="AC437" s="10"/>
      <c r="AD437" s="32"/>
      <c r="AE437" s="10"/>
      <c r="AF437" s="32"/>
      <c r="AG437" s="10"/>
      <c r="AH437" s="32"/>
      <c r="AI437" s="10"/>
      <c r="AJ437" s="32"/>
      <c r="AK437" s="10"/>
      <c r="AL437" s="32"/>
      <c r="AM437" s="10"/>
      <c r="AN437" s="32"/>
      <c r="AO437" s="10"/>
      <c r="AP437" s="32"/>
      <c r="AQ437" s="10"/>
      <c r="AR437" s="32"/>
      <c r="AS437" s="10"/>
      <c r="AT437" s="32"/>
      <c r="AU437" s="10"/>
      <c r="AV437" s="242"/>
      <c r="AW437" s="10"/>
      <c r="AX437" s="32"/>
      <c r="AY437" s="10"/>
      <c r="AZ437" s="242"/>
      <c r="BA437" s="10"/>
      <c r="BB437" s="242"/>
      <c r="BC437" s="7"/>
      <c r="BD437" s="247"/>
      <c r="BE437" s="10"/>
      <c r="BF437" s="242"/>
      <c r="BG437" s="7"/>
      <c r="BH437" s="247"/>
      <c r="BI437" s="10"/>
      <c r="BJ437" s="242"/>
      <c r="BK437" s="7"/>
      <c r="BL437" s="247"/>
      <c r="BM437" s="7"/>
      <c r="BN437" s="247"/>
      <c r="BO437" s="7"/>
      <c r="BP437" s="8"/>
      <c r="BQ437" s="7"/>
      <c r="BR437" s="247"/>
      <c r="BS437" s="7"/>
      <c r="BT437" s="8"/>
      <c r="BU437" s="7"/>
      <c r="BV437" s="247"/>
      <c r="BW437" s="7"/>
      <c r="BX437" s="8"/>
      <c r="BY437" s="7"/>
      <c r="BZ437" s="8"/>
      <c r="CA437" s="7"/>
      <c r="CB437" s="8"/>
      <c r="CC437" s="7"/>
      <c r="CD437" s="8"/>
      <c r="CE437" s="7"/>
      <c r="CF437" s="8"/>
      <c r="CH437" s="41"/>
      <c r="CI437" s="41">
        <f t="shared" si="36"/>
        <v>0</v>
      </c>
      <c r="CJ437">
        <f t="shared" si="35"/>
        <v>0</v>
      </c>
    </row>
    <row r="438" spans="1:90" x14ac:dyDescent="0.25">
      <c r="A438">
        <v>359</v>
      </c>
      <c r="B438" s="6"/>
      <c r="C438" s="10"/>
      <c r="D438" s="32"/>
      <c r="E438" s="10"/>
      <c r="F438" s="32"/>
      <c r="G438" s="10"/>
      <c r="H438" s="32"/>
      <c r="I438" s="10"/>
      <c r="J438" s="32"/>
      <c r="K438" s="94"/>
      <c r="L438" s="32"/>
      <c r="M438" s="10"/>
      <c r="N438" s="32"/>
      <c r="O438" s="10"/>
      <c r="P438" s="32"/>
      <c r="Q438" s="10"/>
      <c r="R438" s="32"/>
      <c r="S438" s="10"/>
      <c r="T438" s="32"/>
      <c r="U438" s="10"/>
      <c r="V438" s="32"/>
      <c r="W438" s="10"/>
      <c r="X438" s="32"/>
      <c r="Y438" s="10"/>
      <c r="Z438" s="32"/>
      <c r="AA438" s="10"/>
      <c r="AB438" s="32"/>
      <c r="AC438" s="10"/>
      <c r="AD438" s="32"/>
      <c r="AE438" s="10"/>
      <c r="AF438" s="32"/>
      <c r="AG438" s="10"/>
      <c r="AH438" s="32"/>
      <c r="AI438" s="10"/>
      <c r="AJ438" s="32"/>
      <c r="AK438" s="10"/>
      <c r="AL438" s="32"/>
      <c r="AM438" s="10"/>
      <c r="AN438" s="32"/>
      <c r="AO438" s="10"/>
      <c r="AP438" s="32"/>
      <c r="AQ438" s="10"/>
      <c r="AR438" s="32"/>
      <c r="AS438" s="10"/>
      <c r="AT438" s="32"/>
      <c r="AU438" s="10"/>
      <c r="AV438" s="242"/>
      <c r="AW438" s="10"/>
      <c r="AX438" s="32"/>
      <c r="AY438" s="10"/>
      <c r="AZ438" s="242"/>
      <c r="BA438" s="10"/>
      <c r="BB438" s="242"/>
      <c r="BC438" s="7"/>
      <c r="BD438" s="247"/>
      <c r="BE438" s="10"/>
      <c r="BF438" s="242"/>
      <c r="BG438" s="7"/>
      <c r="BH438" s="247"/>
      <c r="BI438" s="10"/>
      <c r="BJ438" s="242"/>
      <c r="BK438" s="7"/>
      <c r="BL438" s="247"/>
      <c r="BM438" s="7"/>
      <c r="BN438" s="247"/>
      <c r="BO438" s="7"/>
      <c r="BP438" s="8"/>
      <c r="BQ438" s="7"/>
      <c r="BR438" s="247"/>
      <c r="BS438" s="7"/>
      <c r="BT438" s="8"/>
      <c r="BU438" s="7"/>
      <c r="BV438" s="247"/>
      <c r="BW438" s="7"/>
      <c r="BX438" s="8"/>
      <c r="BY438" s="7"/>
      <c r="BZ438" s="8"/>
      <c r="CA438" s="7"/>
      <c r="CB438" s="8"/>
      <c r="CC438" s="7"/>
      <c r="CD438" s="8"/>
      <c r="CE438" s="7"/>
      <c r="CF438" s="8"/>
      <c r="CH438" s="41"/>
      <c r="CI438" s="41">
        <f t="shared" si="36"/>
        <v>0</v>
      </c>
      <c r="CJ438">
        <f t="shared" si="35"/>
        <v>0</v>
      </c>
      <c r="CL438" s="39"/>
    </row>
    <row r="439" spans="1:90" x14ac:dyDescent="0.25">
      <c r="A439">
        <v>360</v>
      </c>
      <c r="B439" s="6"/>
      <c r="C439" s="10"/>
      <c r="D439" s="32"/>
      <c r="E439" s="10"/>
      <c r="F439" s="32"/>
      <c r="G439" s="10"/>
      <c r="H439" s="32"/>
      <c r="I439" s="10"/>
      <c r="J439" s="32"/>
      <c r="K439" s="10"/>
      <c r="L439" s="32"/>
      <c r="M439" s="10"/>
      <c r="N439" s="32"/>
      <c r="O439" s="10"/>
      <c r="P439" s="32"/>
      <c r="Q439" s="10"/>
      <c r="R439" s="32"/>
      <c r="S439" s="10"/>
      <c r="T439" s="32"/>
      <c r="U439" s="10"/>
      <c r="V439" s="32"/>
      <c r="W439" s="10"/>
      <c r="X439" s="32"/>
      <c r="Y439" s="10"/>
      <c r="Z439" s="32"/>
      <c r="AA439" s="10"/>
      <c r="AB439" s="32"/>
      <c r="AC439" s="10"/>
      <c r="AD439" s="32"/>
      <c r="AE439" s="10"/>
      <c r="AF439" s="32"/>
      <c r="AG439" s="10"/>
      <c r="AH439" s="32"/>
      <c r="AI439" s="10"/>
      <c r="AJ439" s="32"/>
      <c r="AK439" s="10"/>
      <c r="AL439" s="32"/>
      <c r="AM439" s="10"/>
      <c r="AN439" s="32"/>
      <c r="AO439" s="10"/>
      <c r="AP439" s="32"/>
      <c r="AQ439" s="10"/>
      <c r="AR439" s="32"/>
      <c r="AS439" s="10"/>
      <c r="AT439" s="32"/>
      <c r="AU439" s="10"/>
      <c r="AV439" s="242"/>
      <c r="AW439" s="10"/>
      <c r="AX439" s="32"/>
      <c r="AY439" s="10"/>
      <c r="AZ439" s="242"/>
      <c r="BA439" s="10"/>
      <c r="BB439" s="242"/>
      <c r="BC439" s="7"/>
      <c r="BD439" s="247"/>
      <c r="BE439" s="10"/>
      <c r="BF439" s="242"/>
      <c r="BG439" s="7"/>
      <c r="BH439" s="247"/>
      <c r="BI439" s="10"/>
      <c r="BJ439" s="242"/>
      <c r="BK439" s="7"/>
      <c r="BL439" s="247"/>
      <c r="BM439" s="7"/>
      <c r="BN439" s="247"/>
      <c r="BO439" s="7"/>
      <c r="BP439" s="8"/>
      <c r="BQ439" s="7"/>
      <c r="BR439" s="247"/>
      <c r="BS439" s="7"/>
      <c r="BT439" s="8"/>
      <c r="BU439" s="7"/>
      <c r="BV439" s="247"/>
      <c r="BW439" s="7"/>
      <c r="BX439" s="8"/>
      <c r="BY439" s="7"/>
      <c r="BZ439" s="8"/>
      <c r="CA439" s="7"/>
      <c r="CB439" s="8"/>
      <c r="CC439" s="7"/>
      <c r="CD439" s="8"/>
      <c r="CE439" s="7"/>
      <c r="CF439" s="8"/>
      <c r="CH439" s="41"/>
      <c r="CI439" s="41">
        <f t="shared" si="36"/>
        <v>0</v>
      </c>
      <c r="CJ439">
        <f t="shared" si="35"/>
        <v>0</v>
      </c>
    </row>
    <row r="440" spans="1:90" x14ac:dyDescent="0.25">
      <c r="A440">
        <v>361</v>
      </c>
      <c r="B440" s="6"/>
      <c r="C440" s="10"/>
      <c r="D440" s="32"/>
      <c r="E440" s="10"/>
      <c r="F440" s="32"/>
      <c r="G440" s="10"/>
      <c r="H440" s="32"/>
      <c r="I440" s="10"/>
      <c r="J440" s="32"/>
      <c r="K440" s="10"/>
      <c r="L440" s="32"/>
      <c r="M440" s="10"/>
      <c r="N440" s="32"/>
      <c r="O440" s="10"/>
      <c r="P440" s="32"/>
      <c r="Q440" s="10"/>
      <c r="R440" s="32"/>
      <c r="S440" s="10"/>
      <c r="T440" s="32"/>
      <c r="U440" s="10"/>
      <c r="V440" s="32"/>
      <c r="W440" s="10"/>
      <c r="X440" s="32"/>
      <c r="Y440" s="10"/>
      <c r="Z440" s="32"/>
      <c r="AA440" s="10"/>
      <c r="AB440" s="32"/>
      <c r="AC440" s="10"/>
      <c r="AD440" s="32"/>
      <c r="AE440" s="10"/>
      <c r="AF440" s="32"/>
      <c r="AG440" s="10"/>
      <c r="AH440" s="32"/>
      <c r="AI440" s="10"/>
      <c r="AJ440" s="32"/>
      <c r="AK440" s="10"/>
      <c r="AL440" s="32"/>
      <c r="AM440" s="10"/>
      <c r="AN440" s="32"/>
      <c r="AO440" s="10"/>
      <c r="AP440" s="32"/>
      <c r="AQ440" s="10"/>
      <c r="AR440" s="32"/>
      <c r="AS440" s="10"/>
      <c r="AT440" s="32"/>
      <c r="AU440" s="10"/>
      <c r="AV440" s="242"/>
      <c r="AW440" s="10"/>
      <c r="AX440" s="32"/>
      <c r="AY440" s="10"/>
      <c r="AZ440" s="242"/>
      <c r="BA440" s="10"/>
      <c r="BB440" s="242"/>
      <c r="BC440" s="7"/>
      <c r="BD440" s="247"/>
      <c r="BE440" s="10"/>
      <c r="BF440" s="242"/>
      <c r="BG440" s="7"/>
      <c r="BH440" s="247"/>
      <c r="BI440" s="10"/>
      <c r="BJ440" s="242"/>
      <c r="BK440" s="7"/>
      <c r="BL440" s="247"/>
      <c r="BM440" s="7"/>
      <c r="BN440" s="247"/>
      <c r="BO440" s="7"/>
      <c r="BP440" s="8"/>
      <c r="BQ440" s="7"/>
      <c r="BR440" s="247"/>
      <c r="BS440" s="7"/>
      <c r="BT440" s="8"/>
      <c r="BU440" s="7"/>
      <c r="BV440" s="247"/>
      <c r="BW440" s="7"/>
      <c r="BX440" s="8"/>
      <c r="BY440" s="7"/>
      <c r="BZ440" s="8"/>
      <c r="CA440" s="7"/>
      <c r="CB440" s="8"/>
      <c r="CC440" s="7"/>
      <c r="CD440" s="8"/>
      <c r="CE440" s="7"/>
      <c r="CF440" s="8"/>
      <c r="CH440" s="41"/>
      <c r="CI440" s="41">
        <f t="shared" si="36"/>
        <v>0</v>
      </c>
      <c r="CJ440">
        <f t="shared" si="35"/>
        <v>0</v>
      </c>
    </row>
    <row r="441" spans="1:90" x14ac:dyDescent="0.25">
      <c r="A441">
        <v>362</v>
      </c>
      <c r="B441" s="6"/>
      <c r="C441" s="10"/>
      <c r="D441" s="32"/>
      <c r="E441" s="10"/>
      <c r="F441" s="32"/>
      <c r="G441" s="10"/>
      <c r="H441" s="32"/>
      <c r="I441" s="10"/>
      <c r="J441" s="32"/>
      <c r="K441" s="10"/>
      <c r="L441" s="32"/>
      <c r="M441" s="10"/>
      <c r="N441" s="32"/>
      <c r="O441" s="10"/>
      <c r="P441" s="32"/>
      <c r="Q441" s="10"/>
      <c r="R441" s="32"/>
      <c r="S441" s="10"/>
      <c r="T441" s="32"/>
      <c r="U441" s="10"/>
      <c r="V441" s="32"/>
      <c r="W441" s="10"/>
      <c r="X441" s="32"/>
      <c r="Y441" s="10"/>
      <c r="Z441" s="32"/>
      <c r="AA441" s="10"/>
      <c r="AB441" s="32"/>
      <c r="AC441" s="10"/>
      <c r="AD441" s="32"/>
      <c r="AE441" s="10"/>
      <c r="AF441" s="32"/>
      <c r="AG441" s="10"/>
      <c r="AH441" s="32"/>
      <c r="AI441" s="10"/>
      <c r="AJ441" s="32"/>
      <c r="AK441" s="10"/>
      <c r="AL441" s="32"/>
      <c r="AM441" s="10"/>
      <c r="AN441" s="32"/>
      <c r="AO441" s="10"/>
      <c r="AP441" s="32"/>
      <c r="AQ441" s="10"/>
      <c r="AR441" s="32"/>
      <c r="AS441" s="10"/>
      <c r="AT441" s="32"/>
      <c r="AU441" s="10"/>
      <c r="AV441" s="242"/>
      <c r="AW441" s="10"/>
      <c r="AX441" s="32"/>
      <c r="AY441" s="10"/>
      <c r="AZ441" s="242"/>
      <c r="BA441" s="10"/>
      <c r="BB441" s="242"/>
      <c r="BC441" s="7"/>
      <c r="BD441" s="247"/>
      <c r="BE441" s="10"/>
      <c r="BF441" s="242"/>
      <c r="BG441" s="7"/>
      <c r="BH441" s="247"/>
      <c r="BI441" s="10"/>
      <c r="BJ441" s="242"/>
      <c r="BK441" s="7"/>
      <c r="BL441" s="247"/>
      <c r="BM441" s="7"/>
      <c r="BN441" s="247"/>
      <c r="BO441" s="7"/>
      <c r="BP441" s="8"/>
      <c r="BQ441" s="7"/>
      <c r="BR441" s="247"/>
      <c r="BS441" s="7"/>
      <c r="BT441" s="8"/>
      <c r="BU441" s="7"/>
      <c r="BV441" s="247"/>
      <c r="BW441" s="7"/>
      <c r="BX441" s="8"/>
      <c r="BY441" s="7"/>
      <c r="BZ441" s="8"/>
      <c r="CA441" s="7"/>
      <c r="CB441" s="8"/>
      <c r="CC441" s="7"/>
      <c r="CD441" s="8"/>
      <c r="CE441" s="7"/>
      <c r="CF441" s="8"/>
      <c r="CH441" s="41"/>
      <c r="CI441" s="41">
        <f t="shared" si="36"/>
        <v>0</v>
      </c>
      <c r="CJ441">
        <f t="shared" si="35"/>
        <v>0</v>
      </c>
    </row>
    <row r="442" spans="1:90" x14ac:dyDescent="0.25">
      <c r="A442">
        <v>363</v>
      </c>
      <c r="B442" s="6"/>
      <c r="C442" s="10"/>
      <c r="D442" s="32"/>
      <c r="E442" s="10"/>
      <c r="F442" s="32"/>
      <c r="G442" s="10"/>
      <c r="H442" s="32"/>
      <c r="I442" s="10"/>
      <c r="J442" s="32"/>
      <c r="K442" s="10"/>
      <c r="L442" s="32"/>
      <c r="M442" s="10"/>
      <c r="N442" s="32"/>
      <c r="O442" s="10"/>
      <c r="P442" s="32"/>
      <c r="Q442" s="10"/>
      <c r="R442" s="32"/>
      <c r="S442" s="10"/>
      <c r="T442" s="32"/>
      <c r="U442" s="10"/>
      <c r="V442" s="32"/>
      <c r="W442" s="10"/>
      <c r="X442" s="32"/>
      <c r="Y442" s="10"/>
      <c r="Z442" s="32"/>
      <c r="AA442" s="10"/>
      <c r="AB442" s="32"/>
      <c r="AC442" s="10"/>
      <c r="AD442" s="32"/>
      <c r="AE442" s="10"/>
      <c r="AF442" s="32"/>
      <c r="AG442" s="10"/>
      <c r="AH442" s="32"/>
      <c r="AI442" s="10"/>
      <c r="AJ442" s="32"/>
      <c r="AK442" s="10"/>
      <c r="AL442" s="32"/>
      <c r="AM442" s="10"/>
      <c r="AN442" s="32"/>
      <c r="AO442" s="10"/>
      <c r="AP442" s="32"/>
      <c r="AQ442" s="10"/>
      <c r="AR442" s="32"/>
      <c r="AS442" s="10"/>
      <c r="AT442" s="32"/>
      <c r="AU442" s="10"/>
      <c r="AV442" s="242"/>
      <c r="AW442" s="10"/>
      <c r="AX442" s="32"/>
      <c r="AY442" s="10"/>
      <c r="AZ442" s="242"/>
      <c r="BA442" s="10"/>
      <c r="BB442" s="242"/>
      <c r="BC442" s="7"/>
      <c r="BD442" s="247"/>
      <c r="BE442" s="10"/>
      <c r="BF442" s="242"/>
      <c r="BG442" s="7"/>
      <c r="BH442" s="247"/>
      <c r="BI442" s="10"/>
      <c r="BJ442" s="242"/>
      <c r="BK442" s="7"/>
      <c r="BL442" s="247"/>
      <c r="BM442" s="7"/>
      <c r="BN442" s="247"/>
      <c r="BO442" s="7"/>
      <c r="BP442" s="8"/>
      <c r="BQ442" s="7"/>
      <c r="BR442" s="247"/>
      <c r="BS442" s="7"/>
      <c r="BT442" s="8"/>
      <c r="BU442" s="7"/>
      <c r="BV442" s="247"/>
      <c r="BW442" s="7"/>
      <c r="BX442" s="8"/>
      <c r="BY442" s="7"/>
      <c r="BZ442" s="8"/>
      <c r="CA442" s="7"/>
      <c r="CB442" s="8"/>
      <c r="CC442" s="7"/>
      <c r="CD442" s="8"/>
      <c r="CE442" s="7"/>
      <c r="CF442" s="8"/>
      <c r="CH442" s="41"/>
      <c r="CI442" s="41">
        <f t="shared" si="36"/>
        <v>0</v>
      </c>
      <c r="CJ442">
        <f t="shared" si="35"/>
        <v>0</v>
      </c>
    </row>
    <row r="443" spans="1:90" x14ac:dyDescent="0.25">
      <c r="A443">
        <v>364</v>
      </c>
      <c r="B443" s="6"/>
      <c r="C443" s="10"/>
      <c r="D443" s="32"/>
      <c r="E443" s="10"/>
      <c r="F443" s="32"/>
      <c r="G443" s="10"/>
      <c r="H443" s="32"/>
      <c r="I443" s="10"/>
      <c r="J443" s="32"/>
      <c r="K443" s="10"/>
      <c r="L443" s="32"/>
      <c r="M443" s="10"/>
      <c r="N443" s="32"/>
      <c r="O443" s="10"/>
      <c r="P443" s="32"/>
      <c r="Q443" s="10"/>
      <c r="R443" s="32"/>
      <c r="S443" s="10"/>
      <c r="T443" s="32"/>
      <c r="U443" s="10"/>
      <c r="V443" s="32"/>
      <c r="W443" s="10"/>
      <c r="X443" s="32"/>
      <c r="Y443" s="10"/>
      <c r="Z443" s="32"/>
      <c r="AA443" s="10"/>
      <c r="AB443" s="32"/>
      <c r="AC443" s="10"/>
      <c r="AD443" s="32"/>
      <c r="AE443" s="10"/>
      <c r="AF443" s="32"/>
      <c r="AG443" s="10"/>
      <c r="AH443" s="32"/>
      <c r="AI443" s="10"/>
      <c r="AJ443" s="32"/>
      <c r="AK443" s="10"/>
      <c r="AL443" s="32"/>
      <c r="AM443" s="10"/>
      <c r="AN443" s="32"/>
      <c r="AO443" s="10"/>
      <c r="AP443" s="32"/>
      <c r="AQ443" s="10"/>
      <c r="AR443" s="32"/>
      <c r="AS443" s="10"/>
      <c r="AT443" s="32"/>
      <c r="AU443" s="10"/>
      <c r="AV443" s="242"/>
      <c r="AW443" s="10"/>
      <c r="AX443" s="32"/>
      <c r="AY443" s="10"/>
      <c r="AZ443" s="242"/>
      <c r="BA443" s="10"/>
      <c r="BB443" s="242"/>
      <c r="BC443" s="7"/>
      <c r="BD443" s="247"/>
      <c r="BE443" s="10"/>
      <c r="BF443" s="242"/>
      <c r="BG443" s="7"/>
      <c r="BH443" s="247"/>
      <c r="BI443" s="10"/>
      <c r="BJ443" s="242"/>
      <c r="BK443" s="7"/>
      <c r="BL443" s="247"/>
      <c r="BM443" s="7"/>
      <c r="BN443" s="247"/>
      <c r="BO443" s="7"/>
      <c r="BP443" s="8"/>
      <c r="BQ443" s="7"/>
      <c r="BR443" s="247"/>
      <c r="BS443" s="7"/>
      <c r="BT443" s="8"/>
      <c r="BU443" s="7"/>
      <c r="BV443" s="247"/>
      <c r="BW443" s="7"/>
      <c r="BX443" s="8"/>
      <c r="BY443" s="7"/>
      <c r="BZ443" s="8"/>
      <c r="CA443" s="7"/>
      <c r="CB443" s="8"/>
      <c r="CC443" s="7"/>
      <c r="CD443" s="8"/>
      <c r="CE443" s="7"/>
      <c r="CF443" s="8"/>
      <c r="CH443" s="41"/>
      <c r="CI443" s="41">
        <f t="shared" si="36"/>
        <v>0</v>
      </c>
      <c r="CJ443">
        <f t="shared" si="35"/>
        <v>0</v>
      </c>
    </row>
    <row r="444" spans="1:90" x14ac:dyDescent="0.25">
      <c r="A444">
        <v>365</v>
      </c>
      <c r="B444" s="6"/>
      <c r="C444" s="10"/>
      <c r="D444" s="32"/>
      <c r="E444" s="10"/>
      <c r="F444" s="32"/>
      <c r="G444" s="10"/>
      <c r="H444" s="32"/>
      <c r="I444" s="10"/>
      <c r="J444" s="32"/>
      <c r="K444" s="94"/>
      <c r="L444" s="32"/>
      <c r="M444" s="10"/>
      <c r="N444" s="32"/>
      <c r="O444" s="10"/>
      <c r="P444" s="32"/>
      <c r="Q444" s="10"/>
      <c r="R444" s="32"/>
      <c r="S444" s="10"/>
      <c r="T444" s="32"/>
      <c r="U444" s="10"/>
      <c r="V444" s="32"/>
      <c r="W444" s="10"/>
      <c r="X444" s="32"/>
      <c r="Y444" s="10"/>
      <c r="Z444" s="32"/>
      <c r="AA444" s="10"/>
      <c r="AB444" s="32"/>
      <c r="AC444" s="10"/>
      <c r="AD444" s="32"/>
      <c r="AE444" s="10"/>
      <c r="AF444" s="32"/>
      <c r="AG444" s="10"/>
      <c r="AH444" s="32"/>
      <c r="AI444" s="10"/>
      <c r="AJ444" s="32"/>
      <c r="AK444" s="10"/>
      <c r="AL444" s="32"/>
      <c r="AM444" s="10"/>
      <c r="AN444" s="32"/>
      <c r="AO444" s="10"/>
      <c r="AP444" s="32"/>
      <c r="AQ444" s="10"/>
      <c r="AR444" s="32"/>
      <c r="AS444" s="10"/>
      <c r="AT444" s="32"/>
      <c r="AU444" s="10"/>
      <c r="AV444" s="242"/>
      <c r="AW444" s="10"/>
      <c r="AX444" s="32"/>
      <c r="AY444" s="10"/>
      <c r="AZ444" s="242"/>
      <c r="BA444" s="10"/>
      <c r="BB444" s="242"/>
      <c r="BC444" s="7"/>
      <c r="BD444" s="247"/>
      <c r="BE444" s="10"/>
      <c r="BF444" s="242"/>
      <c r="BG444" s="7"/>
      <c r="BH444" s="247"/>
      <c r="BI444" s="10"/>
      <c r="BJ444" s="242"/>
      <c r="BK444" s="7"/>
      <c r="BL444" s="247"/>
      <c r="BM444" s="7"/>
      <c r="BN444" s="247"/>
      <c r="BO444" s="7"/>
      <c r="BP444" s="8"/>
      <c r="BQ444" s="7"/>
      <c r="BR444" s="247"/>
      <c r="BS444" s="7"/>
      <c r="BT444" s="8"/>
      <c r="BU444" s="7"/>
      <c r="BV444" s="247"/>
      <c r="BW444" s="7"/>
      <c r="BX444" s="8"/>
      <c r="BY444" s="7"/>
      <c r="BZ444" s="8"/>
      <c r="CA444" s="7"/>
      <c r="CB444" s="8"/>
      <c r="CC444" s="7"/>
      <c r="CD444" s="8"/>
      <c r="CE444" s="7"/>
      <c r="CF444" s="8"/>
      <c r="CH444" s="41"/>
      <c r="CI444" s="41">
        <f t="shared" si="36"/>
        <v>0</v>
      </c>
      <c r="CJ444">
        <f t="shared" si="35"/>
        <v>0</v>
      </c>
      <c r="CL444" s="39"/>
    </row>
    <row r="445" spans="1:90" x14ac:dyDescent="0.25">
      <c r="A445">
        <v>366</v>
      </c>
      <c r="B445" s="6"/>
      <c r="C445" s="10"/>
      <c r="D445" s="32"/>
      <c r="E445" s="10"/>
      <c r="F445" s="32"/>
      <c r="G445" s="10"/>
      <c r="H445" s="32"/>
      <c r="I445" s="10"/>
      <c r="J445" s="32"/>
      <c r="K445" s="94"/>
      <c r="L445" s="32"/>
      <c r="M445" s="10"/>
      <c r="N445" s="32"/>
      <c r="O445" s="10"/>
      <c r="P445" s="32"/>
      <c r="Q445" s="10"/>
      <c r="R445" s="32"/>
      <c r="S445" s="10"/>
      <c r="T445" s="32"/>
      <c r="U445" s="10"/>
      <c r="V445" s="32"/>
      <c r="W445" s="10"/>
      <c r="X445" s="32"/>
      <c r="Y445" s="10"/>
      <c r="Z445" s="32"/>
      <c r="AA445" s="10"/>
      <c r="AB445" s="32"/>
      <c r="AC445" s="10"/>
      <c r="AD445" s="32"/>
      <c r="AE445" s="10"/>
      <c r="AF445" s="32"/>
      <c r="AG445" s="10"/>
      <c r="AH445" s="32"/>
      <c r="AI445" s="10"/>
      <c r="AJ445" s="32"/>
      <c r="AK445" s="10"/>
      <c r="AL445" s="32"/>
      <c r="AM445" s="10"/>
      <c r="AN445" s="32"/>
      <c r="AO445" s="10"/>
      <c r="AP445" s="32"/>
      <c r="AQ445" s="10"/>
      <c r="AR445" s="32"/>
      <c r="AS445" s="10"/>
      <c r="AT445" s="32"/>
      <c r="AU445" s="10"/>
      <c r="AV445" s="242"/>
      <c r="AW445" s="10"/>
      <c r="AX445" s="32"/>
      <c r="AY445" s="10"/>
      <c r="AZ445" s="242"/>
      <c r="BA445" s="10"/>
      <c r="BB445" s="242"/>
      <c r="BC445" s="7"/>
      <c r="BD445" s="247"/>
      <c r="BE445" s="10"/>
      <c r="BF445" s="242"/>
      <c r="BG445" s="7"/>
      <c r="BH445" s="247"/>
      <c r="BI445" s="10"/>
      <c r="BJ445" s="242"/>
      <c r="BK445" s="7"/>
      <c r="BL445" s="247"/>
      <c r="BM445" s="7"/>
      <c r="BN445" s="247"/>
      <c r="BO445" s="7"/>
      <c r="BP445" s="8"/>
      <c r="BQ445" s="7"/>
      <c r="BR445" s="247"/>
      <c r="BS445" s="7"/>
      <c r="BT445" s="8"/>
      <c r="BU445" s="7"/>
      <c r="BV445" s="247"/>
      <c r="BW445" s="7"/>
      <c r="BX445" s="8"/>
      <c r="BY445" s="7"/>
      <c r="BZ445" s="8"/>
      <c r="CA445" s="7"/>
      <c r="CB445" s="8"/>
      <c r="CC445" s="7"/>
      <c r="CD445" s="8"/>
      <c r="CE445" s="7"/>
      <c r="CF445" s="8"/>
      <c r="CH445" s="41"/>
      <c r="CI445" s="41">
        <f t="shared" si="36"/>
        <v>0</v>
      </c>
      <c r="CJ445">
        <f t="shared" si="35"/>
        <v>0</v>
      </c>
      <c r="CL445" s="39"/>
    </row>
    <row r="446" spans="1:90" x14ac:dyDescent="0.25">
      <c r="A446">
        <v>367</v>
      </c>
      <c r="B446" s="6"/>
      <c r="C446" s="10"/>
      <c r="D446" s="32"/>
      <c r="E446" s="10"/>
      <c r="F446" s="32"/>
      <c r="G446" s="10"/>
      <c r="H446" s="32"/>
      <c r="I446" s="10"/>
      <c r="J446" s="32"/>
      <c r="K446" s="10"/>
      <c r="L446" s="32"/>
      <c r="M446" s="10"/>
      <c r="N446" s="32"/>
      <c r="O446" s="10"/>
      <c r="P446" s="32"/>
      <c r="Q446" s="10"/>
      <c r="R446" s="32"/>
      <c r="S446" s="10"/>
      <c r="T446" s="32"/>
      <c r="U446" s="10"/>
      <c r="V446" s="32"/>
      <c r="W446" s="10"/>
      <c r="X446" s="32"/>
      <c r="Y446" s="10"/>
      <c r="Z446" s="32"/>
      <c r="AA446" s="10"/>
      <c r="AB446" s="32"/>
      <c r="AC446" s="10"/>
      <c r="AD446" s="32"/>
      <c r="AE446" s="10"/>
      <c r="AF446" s="32"/>
      <c r="AG446" s="10"/>
      <c r="AH446" s="32"/>
      <c r="AI446" s="10"/>
      <c r="AJ446" s="32"/>
      <c r="AK446" s="10"/>
      <c r="AL446" s="32"/>
      <c r="AM446" s="10"/>
      <c r="AN446" s="32"/>
      <c r="AO446" s="10"/>
      <c r="AP446" s="32"/>
      <c r="AQ446" s="10"/>
      <c r="AR446" s="32"/>
      <c r="AS446" s="10"/>
      <c r="AT446" s="32"/>
      <c r="AU446" s="10"/>
      <c r="AV446" s="242"/>
      <c r="AW446" s="10"/>
      <c r="AX446" s="32"/>
      <c r="AY446" s="10"/>
      <c r="AZ446" s="242"/>
      <c r="BA446" s="10"/>
      <c r="BB446" s="242"/>
      <c r="BC446" s="7"/>
      <c r="BD446" s="247"/>
      <c r="BE446" s="10"/>
      <c r="BF446" s="242"/>
      <c r="BG446" s="7"/>
      <c r="BH446" s="247"/>
      <c r="BI446" s="10"/>
      <c r="BJ446" s="242"/>
      <c r="BK446" s="7"/>
      <c r="BL446" s="247"/>
      <c r="BM446" s="7"/>
      <c r="BN446" s="247"/>
      <c r="BO446" s="7"/>
      <c r="BP446" s="8"/>
      <c r="BQ446" s="7"/>
      <c r="BR446" s="247"/>
      <c r="BS446" s="7"/>
      <c r="BT446" s="8"/>
      <c r="BU446" s="7"/>
      <c r="BV446" s="247"/>
      <c r="BW446" s="7"/>
      <c r="BX446" s="8"/>
      <c r="BY446" s="7"/>
      <c r="BZ446" s="8"/>
      <c r="CA446" s="7"/>
      <c r="CB446" s="8"/>
      <c r="CC446" s="7"/>
      <c r="CD446" s="8"/>
      <c r="CE446" s="7"/>
      <c r="CF446" s="8"/>
      <c r="CH446" s="41"/>
      <c r="CI446" s="41">
        <f t="shared" si="36"/>
        <v>0</v>
      </c>
      <c r="CJ446">
        <f t="shared" si="35"/>
        <v>0</v>
      </c>
    </row>
    <row r="447" spans="1:90" x14ac:dyDescent="0.25">
      <c r="A447">
        <v>368</v>
      </c>
      <c r="B447" s="6"/>
      <c r="C447" s="10"/>
      <c r="D447" s="32"/>
      <c r="E447" s="10"/>
      <c r="F447" s="32"/>
      <c r="G447" s="10"/>
      <c r="H447" s="32"/>
      <c r="I447" s="10"/>
      <c r="J447" s="32"/>
      <c r="K447" s="10"/>
      <c r="L447" s="32"/>
      <c r="M447" s="10"/>
      <c r="N447" s="32"/>
      <c r="O447" s="10"/>
      <c r="P447" s="32"/>
      <c r="Q447" s="10"/>
      <c r="R447" s="32"/>
      <c r="S447" s="10"/>
      <c r="T447" s="32"/>
      <c r="U447" s="10"/>
      <c r="V447" s="32"/>
      <c r="W447" s="10"/>
      <c r="X447" s="32"/>
      <c r="Y447" s="10"/>
      <c r="Z447" s="32"/>
      <c r="AA447" s="10"/>
      <c r="AB447" s="32"/>
      <c r="AC447" s="10"/>
      <c r="AD447" s="32"/>
      <c r="AE447" s="10"/>
      <c r="AF447" s="32"/>
      <c r="AG447" s="10"/>
      <c r="AH447" s="32"/>
      <c r="AI447" s="10"/>
      <c r="AJ447" s="32"/>
      <c r="AK447" s="10"/>
      <c r="AL447" s="32"/>
      <c r="AM447" s="10"/>
      <c r="AN447" s="32"/>
      <c r="AO447" s="10"/>
      <c r="AP447" s="32"/>
      <c r="AQ447" s="10"/>
      <c r="AR447" s="32"/>
      <c r="AS447" s="10"/>
      <c r="AT447" s="32"/>
      <c r="AU447" s="10"/>
      <c r="AV447" s="242"/>
      <c r="AW447" s="10"/>
      <c r="AX447" s="32"/>
      <c r="AY447" s="10"/>
      <c r="AZ447" s="242"/>
      <c r="BA447" s="10"/>
      <c r="BB447" s="242"/>
      <c r="BC447" s="7"/>
      <c r="BD447" s="247"/>
      <c r="BE447" s="10"/>
      <c r="BF447" s="242"/>
      <c r="BG447" s="7"/>
      <c r="BH447" s="247"/>
      <c r="BI447" s="10"/>
      <c r="BJ447" s="242"/>
      <c r="BK447" s="7"/>
      <c r="BL447" s="247"/>
      <c r="BM447" s="7"/>
      <c r="BN447" s="247"/>
      <c r="BO447" s="7"/>
      <c r="BP447" s="8"/>
      <c r="BQ447" s="7"/>
      <c r="BR447" s="247"/>
      <c r="BS447" s="7"/>
      <c r="BT447" s="8"/>
      <c r="BU447" s="7"/>
      <c r="BV447" s="247"/>
      <c r="BW447" s="7"/>
      <c r="BX447" s="8"/>
      <c r="BY447" s="7"/>
      <c r="BZ447" s="8"/>
      <c r="CA447" s="7"/>
      <c r="CB447" s="8"/>
      <c r="CC447" s="7"/>
      <c r="CD447" s="8"/>
      <c r="CE447" s="7"/>
      <c r="CF447" s="8"/>
      <c r="CH447" s="41"/>
      <c r="CI447" s="41">
        <f t="shared" si="36"/>
        <v>0</v>
      </c>
      <c r="CJ447">
        <f t="shared" si="35"/>
        <v>0</v>
      </c>
    </row>
    <row r="448" spans="1:90" x14ac:dyDescent="0.25">
      <c r="A448">
        <v>369</v>
      </c>
      <c r="B448" s="6"/>
      <c r="C448" s="10"/>
      <c r="D448" s="32"/>
      <c r="E448" s="10"/>
      <c r="F448" s="32"/>
      <c r="G448" s="10"/>
      <c r="H448" s="32"/>
      <c r="I448" s="10"/>
      <c r="J448" s="32"/>
      <c r="K448" s="10"/>
      <c r="L448" s="32"/>
      <c r="M448" s="10"/>
      <c r="N448" s="32"/>
      <c r="O448" s="10"/>
      <c r="P448" s="32"/>
      <c r="Q448" s="10"/>
      <c r="R448" s="32"/>
      <c r="S448" s="10"/>
      <c r="T448" s="32"/>
      <c r="U448" s="10"/>
      <c r="V448" s="32"/>
      <c r="W448" s="10"/>
      <c r="X448" s="32"/>
      <c r="Y448" s="10"/>
      <c r="Z448" s="32"/>
      <c r="AA448" s="10"/>
      <c r="AB448" s="32"/>
      <c r="AC448" s="10"/>
      <c r="AD448" s="32"/>
      <c r="AE448" s="10"/>
      <c r="AF448" s="32"/>
      <c r="AG448" s="10"/>
      <c r="AH448" s="32"/>
      <c r="AI448" s="10"/>
      <c r="AJ448" s="32"/>
      <c r="AK448" s="10"/>
      <c r="AL448" s="32"/>
      <c r="AM448" s="10"/>
      <c r="AN448" s="32"/>
      <c r="AO448" s="10"/>
      <c r="AP448" s="32"/>
      <c r="AQ448" s="10"/>
      <c r="AR448" s="32"/>
      <c r="AS448" s="10"/>
      <c r="AT448" s="32"/>
      <c r="AU448" s="10"/>
      <c r="AV448" s="242"/>
      <c r="AW448" s="10"/>
      <c r="AX448" s="32"/>
      <c r="AY448" s="10"/>
      <c r="AZ448" s="242"/>
      <c r="BA448" s="10"/>
      <c r="BB448" s="242"/>
      <c r="BC448" s="7"/>
      <c r="BD448" s="247"/>
      <c r="BE448" s="10"/>
      <c r="BF448" s="242"/>
      <c r="BG448" s="7"/>
      <c r="BH448" s="247"/>
      <c r="BI448" s="10"/>
      <c r="BJ448" s="242"/>
      <c r="BK448" s="7"/>
      <c r="BL448" s="247"/>
      <c r="BM448" s="7"/>
      <c r="BN448" s="247"/>
      <c r="BO448" s="7"/>
      <c r="BP448" s="8"/>
      <c r="BQ448" s="7"/>
      <c r="BR448" s="247"/>
      <c r="BS448" s="7"/>
      <c r="BT448" s="8"/>
      <c r="BU448" s="7"/>
      <c r="BV448" s="247"/>
      <c r="BW448" s="7"/>
      <c r="BX448" s="8"/>
      <c r="BY448" s="7"/>
      <c r="BZ448" s="8"/>
      <c r="CA448" s="7"/>
      <c r="CB448" s="8"/>
      <c r="CC448" s="7"/>
      <c r="CD448" s="8"/>
      <c r="CE448" s="7"/>
      <c r="CF448" s="8"/>
      <c r="CH448" s="41"/>
      <c r="CI448" s="41">
        <f t="shared" si="36"/>
        <v>0</v>
      </c>
      <c r="CJ448">
        <f t="shared" si="35"/>
        <v>0</v>
      </c>
    </row>
    <row r="449" spans="1:90" x14ac:dyDescent="0.25">
      <c r="A449">
        <v>370</v>
      </c>
      <c r="B449" s="6"/>
      <c r="C449" s="10"/>
      <c r="D449" s="32"/>
      <c r="E449" s="10"/>
      <c r="F449" s="32"/>
      <c r="G449" s="10"/>
      <c r="H449" s="32"/>
      <c r="I449" s="10"/>
      <c r="J449" s="32"/>
      <c r="K449" s="10"/>
      <c r="L449" s="32"/>
      <c r="M449" s="10"/>
      <c r="N449" s="32"/>
      <c r="O449" s="10"/>
      <c r="P449" s="32"/>
      <c r="Q449" s="10"/>
      <c r="R449" s="32"/>
      <c r="S449" s="10"/>
      <c r="T449" s="32"/>
      <c r="U449" s="10"/>
      <c r="V449" s="32"/>
      <c r="W449" s="10"/>
      <c r="X449" s="32"/>
      <c r="Y449" s="10"/>
      <c r="Z449" s="32"/>
      <c r="AA449" s="10"/>
      <c r="AB449" s="32"/>
      <c r="AC449" s="10"/>
      <c r="AD449" s="32"/>
      <c r="AE449" s="10"/>
      <c r="AF449" s="32"/>
      <c r="AG449" s="10"/>
      <c r="AH449" s="32"/>
      <c r="AI449" s="10"/>
      <c r="AJ449" s="32"/>
      <c r="AK449" s="10"/>
      <c r="AL449" s="32"/>
      <c r="AM449" s="10"/>
      <c r="AN449" s="32"/>
      <c r="AO449" s="10"/>
      <c r="AP449" s="32"/>
      <c r="AQ449" s="10"/>
      <c r="AR449" s="32"/>
      <c r="AS449" s="10"/>
      <c r="AT449" s="32"/>
      <c r="AU449" s="10"/>
      <c r="AV449" s="242"/>
      <c r="AW449" s="10"/>
      <c r="AX449" s="32"/>
      <c r="AY449" s="10"/>
      <c r="AZ449" s="242"/>
      <c r="BA449" s="10"/>
      <c r="BB449" s="242"/>
      <c r="BC449" s="7"/>
      <c r="BD449" s="247"/>
      <c r="BE449" s="10"/>
      <c r="BF449" s="242"/>
      <c r="BG449" s="7"/>
      <c r="BH449" s="247"/>
      <c r="BI449" s="10"/>
      <c r="BJ449" s="242"/>
      <c r="BK449" s="7"/>
      <c r="BL449" s="247"/>
      <c r="BM449" s="7"/>
      <c r="BN449" s="247"/>
      <c r="BO449" s="7"/>
      <c r="BP449" s="8"/>
      <c r="BQ449" s="7"/>
      <c r="BR449" s="247"/>
      <c r="BS449" s="7"/>
      <c r="BT449" s="8"/>
      <c r="BU449" s="7"/>
      <c r="BV449" s="247"/>
      <c r="BW449" s="7"/>
      <c r="BX449" s="8"/>
      <c r="BY449" s="7"/>
      <c r="BZ449" s="8"/>
      <c r="CA449" s="7"/>
      <c r="CB449" s="8"/>
      <c r="CC449" s="7"/>
      <c r="CD449" s="8"/>
      <c r="CE449" s="7"/>
      <c r="CF449" s="8"/>
      <c r="CH449" s="41"/>
      <c r="CI449" s="41">
        <f t="shared" si="36"/>
        <v>0</v>
      </c>
      <c r="CJ449">
        <f t="shared" si="35"/>
        <v>0</v>
      </c>
    </row>
    <row r="450" spans="1:90" x14ac:dyDescent="0.25">
      <c r="A450">
        <v>371</v>
      </c>
      <c r="B450" s="6"/>
      <c r="C450" s="10"/>
      <c r="D450" s="32"/>
      <c r="E450" s="10"/>
      <c r="F450" s="32"/>
      <c r="G450" s="10"/>
      <c r="H450" s="32"/>
      <c r="I450" s="10"/>
      <c r="J450" s="32"/>
      <c r="K450" s="10"/>
      <c r="L450" s="32"/>
      <c r="M450" s="10"/>
      <c r="N450" s="32"/>
      <c r="O450" s="10"/>
      <c r="P450" s="32"/>
      <c r="Q450" s="10"/>
      <c r="R450" s="32"/>
      <c r="S450" s="10"/>
      <c r="T450" s="32"/>
      <c r="U450" s="10"/>
      <c r="V450" s="32"/>
      <c r="W450" s="10"/>
      <c r="X450" s="32"/>
      <c r="Y450" s="10"/>
      <c r="Z450" s="32"/>
      <c r="AA450" s="10"/>
      <c r="AB450" s="32"/>
      <c r="AC450" s="10"/>
      <c r="AD450" s="32"/>
      <c r="AE450" s="10"/>
      <c r="AF450" s="32"/>
      <c r="AG450" s="10"/>
      <c r="AH450" s="32"/>
      <c r="AI450" s="10"/>
      <c r="AJ450" s="32"/>
      <c r="AK450" s="10"/>
      <c r="AL450" s="32"/>
      <c r="AM450" s="10"/>
      <c r="AN450" s="32"/>
      <c r="AO450" s="10"/>
      <c r="AP450" s="32"/>
      <c r="AQ450" s="10"/>
      <c r="AR450" s="32"/>
      <c r="AS450" s="10"/>
      <c r="AT450" s="32"/>
      <c r="AU450" s="10"/>
      <c r="AV450" s="242"/>
      <c r="AW450" s="10"/>
      <c r="AX450" s="32"/>
      <c r="AY450" s="10"/>
      <c r="AZ450" s="242"/>
      <c r="BA450" s="10"/>
      <c r="BB450" s="242"/>
      <c r="BC450" s="7"/>
      <c r="BD450" s="247"/>
      <c r="BE450" s="10"/>
      <c r="BF450" s="242"/>
      <c r="BG450" s="7"/>
      <c r="BH450" s="247"/>
      <c r="BI450" s="10"/>
      <c r="BJ450" s="242"/>
      <c r="BK450" s="7"/>
      <c r="BL450" s="247"/>
      <c r="BM450" s="7"/>
      <c r="BN450" s="247"/>
      <c r="BO450" s="7"/>
      <c r="BP450" s="8"/>
      <c r="BQ450" s="7"/>
      <c r="BR450" s="247"/>
      <c r="BS450" s="7"/>
      <c r="BT450" s="8"/>
      <c r="BU450" s="7"/>
      <c r="BV450" s="247"/>
      <c r="BW450" s="7"/>
      <c r="BX450" s="8"/>
      <c r="BY450" s="7"/>
      <c r="BZ450" s="8"/>
      <c r="CA450" s="7"/>
      <c r="CB450" s="8"/>
      <c r="CC450" s="7"/>
      <c r="CD450" s="8"/>
      <c r="CE450" s="7"/>
      <c r="CF450" s="8"/>
      <c r="CH450" s="41"/>
      <c r="CI450" s="41">
        <f t="shared" si="36"/>
        <v>0</v>
      </c>
      <c r="CJ450">
        <f t="shared" si="35"/>
        <v>0</v>
      </c>
    </row>
    <row r="451" spans="1:90" x14ac:dyDescent="0.25">
      <c r="A451">
        <v>372</v>
      </c>
      <c r="B451" s="6"/>
      <c r="C451" s="10"/>
      <c r="D451" s="32"/>
      <c r="E451" s="10"/>
      <c r="F451" s="32"/>
      <c r="G451" s="10"/>
      <c r="H451" s="32"/>
      <c r="I451" s="10"/>
      <c r="J451" s="32"/>
      <c r="K451" s="10"/>
      <c r="L451" s="32"/>
      <c r="M451" s="10"/>
      <c r="N451" s="32"/>
      <c r="O451" s="10"/>
      <c r="P451" s="32"/>
      <c r="Q451" s="10"/>
      <c r="R451" s="32"/>
      <c r="S451" s="10"/>
      <c r="T451" s="32"/>
      <c r="U451" s="10"/>
      <c r="V451" s="32"/>
      <c r="W451" s="10"/>
      <c r="X451" s="32"/>
      <c r="Y451" s="10"/>
      <c r="Z451" s="32"/>
      <c r="AA451" s="10"/>
      <c r="AB451" s="32"/>
      <c r="AC451" s="10"/>
      <c r="AD451" s="32"/>
      <c r="AE451" s="10"/>
      <c r="AF451" s="32"/>
      <c r="AG451" s="10"/>
      <c r="AH451" s="32"/>
      <c r="AI451" s="10"/>
      <c r="AJ451" s="32"/>
      <c r="AK451" s="10"/>
      <c r="AL451" s="32"/>
      <c r="AM451" s="10"/>
      <c r="AN451" s="32"/>
      <c r="AO451" s="10"/>
      <c r="AP451" s="32"/>
      <c r="AQ451" s="10"/>
      <c r="AR451" s="32"/>
      <c r="AS451" s="10"/>
      <c r="AT451" s="32"/>
      <c r="AU451" s="10"/>
      <c r="AV451" s="242"/>
      <c r="AW451" s="10"/>
      <c r="AX451" s="32"/>
      <c r="AY451" s="10"/>
      <c r="AZ451" s="242"/>
      <c r="BA451" s="10"/>
      <c r="BB451" s="242"/>
      <c r="BC451" s="7"/>
      <c r="BD451" s="247"/>
      <c r="BE451" s="10"/>
      <c r="BF451" s="242"/>
      <c r="BG451" s="7"/>
      <c r="BH451" s="247"/>
      <c r="BI451" s="10"/>
      <c r="BJ451" s="242"/>
      <c r="BK451" s="7"/>
      <c r="BL451" s="247"/>
      <c r="BM451" s="7"/>
      <c r="BN451" s="247"/>
      <c r="BO451" s="7"/>
      <c r="BP451" s="8"/>
      <c r="BQ451" s="7"/>
      <c r="BR451" s="247"/>
      <c r="BS451" s="7"/>
      <c r="BT451" s="8"/>
      <c r="BU451" s="7"/>
      <c r="BV451" s="247"/>
      <c r="BW451" s="7"/>
      <c r="BX451" s="8"/>
      <c r="BY451" s="7"/>
      <c r="BZ451" s="8"/>
      <c r="CA451" s="7"/>
      <c r="CB451" s="8"/>
      <c r="CC451" s="7"/>
      <c r="CD451" s="8"/>
      <c r="CE451" s="7"/>
      <c r="CF451" s="8"/>
      <c r="CH451" s="41"/>
      <c r="CI451" s="41">
        <f t="shared" si="36"/>
        <v>0</v>
      </c>
      <c r="CJ451">
        <f t="shared" si="35"/>
        <v>0</v>
      </c>
    </row>
    <row r="452" spans="1:90" x14ac:dyDescent="0.25">
      <c r="A452">
        <v>373</v>
      </c>
      <c r="B452" s="6"/>
      <c r="C452" s="10"/>
      <c r="D452" s="32"/>
      <c r="E452" s="10"/>
      <c r="F452" s="32"/>
      <c r="G452" s="10"/>
      <c r="H452" s="32"/>
      <c r="I452" s="10"/>
      <c r="J452" s="32"/>
      <c r="K452" s="10"/>
      <c r="L452" s="32"/>
      <c r="M452" s="10"/>
      <c r="N452" s="32"/>
      <c r="O452" s="10"/>
      <c r="P452" s="32"/>
      <c r="Q452" s="10"/>
      <c r="R452" s="32"/>
      <c r="S452" s="10"/>
      <c r="T452" s="32"/>
      <c r="U452" s="10"/>
      <c r="V452" s="32"/>
      <c r="W452" s="10"/>
      <c r="X452" s="32"/>
      <c r="Y452" s="10"/>
      <c r="Z452" s="32"/>
      <c r="AA452" s="10"/>
      <c r="AB452" s="32"/>
      <c r="AC452" s="10"/>
      <c r="AD452" s="32"/>
      <c r="AE452" s="10"/>
      <c r="AF452" s="32"/>
      <c r="AG452" s="10"/>
      <c r="AH452" s="32"/>
      <c r="AI452" s="10"/>
      <c r="AJ452" s="32"/>
      <c r="AK452" s="10"/>
      <c r="AL452" s="32"/>
      <c r="AM452" s="10"/>
      <c r="AN452" s="32"/>
      <c r="AO452" s="10"/>
      <c r="AP452" s="32"/>
      <c r="AQ452" s="10"/>
      <c r="AR452" s="32"/>
      <c r="AS452" s="10"/>
      <c r="AT452" s="32"/>
      <c r="AU452" s="10"/>
      <c r="AV452" s="242"/>
      <c r="AW452" s="10"/>
      <c r="AX452" s="32"/>
      <c r="AY452" s="10"/>
      <c r="AZ452" s="242"/>
      <c r="BA452" s="10"/>
      <c r="BB452" s="242"/>
      <c r="BC452" s="7"/>
      <c r="BD452" s="247"/>
      <c r="BE452" s="10"/>
      <c r="BF452" s="242"/>
      <c r="BG452" s="7"/>
      <c r="BH452" s="247"/>
      <c r="BI452" s="10"/>
      <c r="BJ452" s="242"/>
      <c r="BK452" s="7"/>
      <c r="BL452" s="247"/>
      <c r="BM452" s="7"/>
      <c r="BN452" s="247"/>
      <c r="BO452" s="7"/>
      <c r="BP452" s="8"/>
      <c r="BQ452" s="7"/>
      <c r="BR452" s="247"/>
      <c r="BS452" s="7"/>
      <c r="BT452" s="8"/>
      <c r="BU452" s="7"/>
      <c r="BV452" s="247"/>
      <c r="BW452" s="7"/>
      <c r="BX452" s="8"/>
      <c r="BY452" s="7"/>
      <c r="BZ452" s="8"/>
      <c r="CA452" s="7"/>
      <c r="CB452" s="8"/>
      <c r="CC452" s="7"/>
      <c r="CD452" s="8"/>
      <c r="CE452" s="7"/>
      <c r="CF452" s="8"/>
      <c r="CH452" s="41"/>
      <c r="CI452" s="41">
        <f t="shared" si="36"/>
        <v>0</v>
      </c>
      <c r="CJ452">
        <f t="shared" si="35"/>
        <v>0</v>
      </c>
    </row>
    <row r="453" spans="1:90" x14ac:dyDescent="0.25">
      <c r="A453">
        <v>374</v>
      </c>
      <c r="B453" s="6"/>
      <c r="C453" s="10"/>
      <c r="D453" s="32"/>
      <c r="E453" s="10"/>
      <c r="F453" s="32"/>
      <c r="G453" s="10"/>
      <c r="H453" s="32"/>
      <c r="I453" s="10"/>
      <c r="J453" s="32"/>
      <c r="K453" s="10"/>
      <c r="L453" s="32"/>
      <c r="M453" s="10"/>
      <c r="N453" s="32"/>
      <c r="O453" s="10"/>
      <c r="P453" s="32"/>
      <c r="Q453" s="10"/>
      <c r="R453" s="32"/>
      <c r="S453" s="10"/>
      <c r="T453" s="32"/>
      <c r="U453" s="10"/>
      <c r="V453" s="32"/>
      <c r="W453" s="10"/>
      <c r="X453" s="32"/>
      <c r="Y453" s="10"/>
      <c r="Z453" s="32"/>
      <c r="AA453" s="10"/>
      <c r="AB453" s="32"/>
      <c r="AC453" s="10"/>
      <c r="AD453" s="32"/>
      <c r="AE453" s="10"/>
      <c r="AF453" s="32"/>
      <c r="AG453" s="10"/>
      <c r="AH453" s="32"/>
      <c r="AI453" s="10"/>
      <c r="AJ453" s="32"/>
      <c r="AK453" s="10"/>
      <c r="AL453" s="32"/>
      <c r="AM453" s="10"/>
      <c r="AN453" s="32"/>
      <c r="AO453" s="10"/>
      <c r="AP453" s="32"/>
      <c r="AQ453" s="10"/>
      <c r="AR453" s="32"/>
      <c r="AS453" s="10"/>
      <c r="AT453" s="32"/>
      <c r="AU453" s="10"/>
      <c r="AV453" s="242"/>
      <c r="AW453" s="10"/>
      <c r="AX453" s="32"/>
      <c r="AY453" s="10"/>
      <c r="AZ453" s="242"/>
      <c r="BA453" s="10"/>
      <c r="BB453" s="242"/>
      <c r="BC453" s="7"/>
      <c r="BD453" s="247"/>
      <c r="BE453" s="10"/>
      <c r="BF453" s="242"/>
      <c r="BG453" s="7"/>
      <c r="BH453" s="247"/>
      <c r="BI453" s="10"/>
      <c r="BJ453" s="242"/>
      <c r="BK453" s="7"/>
      <c r="BL453" s="247"/>
      <c r="BM453" s="7"/>
      <c r="BN453" s="247"/>
      <c r="BO453" s="7"/>
      <c r="BP453" s="8"/>
      <c r="BQ453" s="7"/>
      <c r="BR453" s="247"/>
      <c r="BS453" s="7"/>
      <c r="BT453" s="8"/>
      <c r="BU453" s="7"/>
      <c r="BV453" s="247"/>
      <c r="BW453" s="7"/>
      <c r="BX453" s="8"/>
      <c r="BY453" s="7"/>
      <c r="BZ453" s="8"/>
      <c r="CA453" s="7"/>
      <c r="CB453" s="8"/>
      <c r="CC453" s="7"/>
      <c r="CD453" s="8"/>
      <c r="CE453" s="7"/>
      <c r="CF453" s="8"/>
      <c r="CH453" s="41"/>
      <c r="CI453" s="41">
        <f t="shared" si="36"/>
        <v>0</v>
      </c>
      <c r="CJ453">
        <f t="shared" si="35"/>
        <v>0</v>
      </c>
    </row>
    <row r="454" spans="1:90" x14ac:dyDescent="0.25">
      <c r="A454">
        <v>375</v>
      </c>
      <c r="B454" s="6"/>
      <c r="C454" s="10"/>
      <c r="D454" s="32"/>
      <c r="E454" s="10"/>
      <c r="F454" s="32"/>
      <c r="G454" s="10"/>
      <c r="H454" s="32"/>
      <c r="I454" s="10"/>
      <c r="J454" s="32"/>
      <c r="K454" s="10"/>
      <c r="L454" s="32"/>
      <c r="M454" s="10"/>
      <c r="N454" s="32"/>
      <c r="O454" s="10"/>
      <c r="P454" s="32"/>
      <c r="Q454" s="10"/>
      <c r="R454" s="32"/>
      <c r="S454" s="10"/>
      <c r="T454" s="32"/>
      <c r="U454" s="10"/>
      <c r="V454" s="32"/>
      <c r="W454" s="10"/>
      <c r="X454" s="32"/>
      <c r="Y454" s="10"/>
      <c r="Z454" s="32"/>
      <c r="AA454" s="10"/>
      <c r="AB454" s="32"/>
      <c r="AC454" s="10"/>
      <c r="AD454" s="32"/>
      <c r="AE454" s="10"/>
      <c r="AF454" s="32"/>
      <c r="AG454" s="10"/>
      <c r="AH454" s="32"/>
      <c r="AI454" s="10"/>
      <c r="AJ454" s="32"/>
      <c r="AK454" s="10"/>
      <c r="AL454" s="32"/>
      <c r="AM454" s="10"/>
      <c r="AN454" s="32"/>
      <c r="AO454" s="10"/>
      <c r="AP454" s="32"/>
      <c r="AQ454" s="10"/>
      <c r="AR454" s="32"/>
      <c r="AS454" s="10"/>
      <c r="AT454" s="32"/>
      <c r="AU454" s="10"/>
      <c r="AV454" s="242"/>
      <c r="AW454" s="10"/>
      <c r="AX454" s="32"/>
      <c r="AY454" s="10"/>
      <c r="AZ454" s="242"/>
      <c r="BA454" s="10"/>
      <c r="BB454" s="242"/>
      <c r="BC454" s="7"/>
      <c r="BD454" s="247"/>
      <c r="BE454" s="10"/>
      <c r="BF454" s="242"/>
      <c r="BG454" s="7"/>
      <c r="BH454" s="247"/>
      <c r="BI454" s="10"/>
      <c r="BJ454" s="242"/>
      <c r="BK454" s="7"/>
      <c r="BL454" s="247"/>
      <c r="BM454" s="7"/>
      <c r="BN454" s="247"/>
      <c r="BO454" s="7"/>
      <c r="BP454" s="8"/>
      <c r="BQ454" s="7"/>
      <c r="BR454" s="247"/>
      <c r="BS454" s="7"/>
      <c r="BT454" s="8"/>
      <c r="BU454" s="7"/>
      <c r="BV454" s="247"/>
      <c r="BW454" s="7"/>
      <c r="BX454" s="8"/>
      <c r="BY454" s="7"/>
      <c r="BZ454" s="8"/>
      <c r="CA454" s="7"/>
      <c r="CB454" s="8"/>
      <c r="CC454" s="7"/>
      <c r="CD454" s="8"/>
      <c r="CE454" s="7"/>
      <c r="CF454" s="8"/>
      <c r="CH454" s="41"/>
      <c r="CI454" s="41">
        <f t="shared" si="36"/>
        <v>0</v>
      </c>
      <c r="CJ454">
        <f t="shared" si="35"/>
        <v>0</v>
      </c>
    </row>
    <row r="455" spans="1:90" x14ac:dyDescent="0.25">
      <c r="A455">
        <v>376</v>
      </c>
      <c r="B455" s="6"/>
      <c r="C455" s="10"/>
      <c r="D455" s="32"/>
      <c r="E455" s="10"/>
      <c r="F455" s="32"/>
      <c r="G455" s="10"/>
      <c r="H455" s="32"/>
      <c r="I455" s="10"/>
      <c r="J455" s="32"/>
      <c r="K455" s="10"/>
      <c r="L455" s="32"/>
      <c r="M455" s="10"/>
      <c r="N455" s="32"/>
      <c r="O455" s="10"/>
      <c r="P455" s="32"/>
      <c r="Q455" s="10"/>
      <c r="R455" s="32"/>
      <c r="S455" s="10"/>
      <c r="T455" s="32"/>
      <c r="U455" s="10"/>
      <c r="V455" s="32"/>
      <c r="W455" s="10"/>
      <c r="X455" s="32"/>
      <c r="Y455" s="10"/>
      <c r="Z455" s="32"/>
      <c r="AA455" s="10"/>
      <c r="AB455" s="32"/>
      <c r="AC455" s="10"/>
      <c r="AD455" s="32"/>
      <c r="AE455" s="10"/>
      <c r="AF455" s="32"/>
      <c r="AG455" s="10"/>
      <c r="AH455" s="32"/>
      <c r="AI455" s="10"/>
      <c r="AJ455" s="32"/>
      <c r="AK455" s="10"/>
      <c r="AL455" s="32"/>
      <c r="AM455" s="10"/>
      <c r="AN455" s="32"/>
      <c r="AO455" s="10"/>
      <c r="AP455" s="32"/>
      <c r="AQ455" s="10"/>
      <c r="AR455" s="32"/>
      <c r="AS455" s="10"/>
      <c r="AT455" s="32"/>
      <c r="AU455" s="10"/>
      <c r="AV455" s="242"/>
      <c r="AW455" s="10"/>
      <c r="AX455" s="32"/>
      <c r="AY455" s="10"/>
      <c r="AZ455" s="242"/>
      <c r="BA455" s="10"/>
      <c r="BB455" s="242"/>
      <c r="BC455" s="7"/>
      <c r="BD455" s="247"/>
      <c r="BE455" s="10"/>
      <c r="BF455" s="242"/>
      <c r="BG455" s="7"/>
      <c r="BH455" s="247"/>
      <c r="BI455" s="10"/>
      <c r="BJ455" s="242"/>
      <c r="BK455" s="7"/>
      <c r="BL455" s="247"/>
      <c r="BM455" s="7"/>
      <c r="BN455" s="247"/>
      <c r="BO455" s="7"/>
      <c r="BP455" s="8"/>
      <c r="BQ455" s="7"/>
      <c r="BR455" s="247"/>
      <c r="BS455" s="7"/>
      <c r="BT455" s="8"/>
      <c r="BU455" s="7"/>
      <c r="BV455" s="247"/>
      <c r="BW455" s="7"/>
      <c r="BX455" s="8"/>
      <c r="BY455" s="7"/>
      <c r="BZ455" s="8"/>
      <c r="CA455" s="7"/>
      <c r="CB455" s="8"/>
      <c r="CC455" s="7"/>
      <c r="CD455" s="8"/>
      <c r="CE455" s="7"/>
      <c r="CF455" s="8"/>
      <c r="CH455" s="41"/>
      <c r="CI455" s="41">
        <f t="shared" si="36"/>
        <v>0</v>
      </c>
      <c r="CJ455">
        <f t="shared" si="35"/>
        <v>0</v>
      </c>
    </row>
    <row r="456" spans="1:90" x14ac:dyDescent="0.25">
      <c r="A456">
        <v>377</v>
      </c>
      <c r="B456" s="6"/>
      <c r="C456" s="10"/>
      <c r="D456" s="32"/>
      <c r="E456" s="10"/>
      <c r="F456" s="32"/>
      <c r="G456" s="10"/>
      <c r="H456" s="32"/>
      <c r="I456" s="10"/>
      <c r="J456" s="32"/>
      <c r="K456" s="10"/>
      <c r="L456" s="32"/>
      <c r="M456" s="10"/>
      <c r="N456" s="32"/>
      <c r="O456" s="10"/>
      <c r="P456" s="32"/>
      <c r="Q456" s="10"/>
      <c r="R456" s="32"/>
      <c r="S456" s="10"/>
      <c r="T456" s="32"/>
      <c r="U456" s="10"/>
      <c r="V456" s="32"/>
      <c r="W456" s="10"/>
      <c r="X456" s="32"/>
      <c r="Y456" s="10"/>
      <c r="Z456" s="32"/>
      <c r="AA456" s="10"/>
      <c r="AB456" s="32"/>
      <c r="AC456" s="10"/>
      <c r="AD456" s="32"/>
      <c r="AE456" s="10"/>
      <c r="AF456" s="32"/>
      <c r="AG456" s="10"/>
      <c r="AH456" s="32"/>
      <c r="AI456" s="10"/>
      <c r="AJ456" s="32"/>
      <c r="AK456" s="10"/>
      <c r="AL456" s="32"/>
      <c r="AM456" s="10"/>
      <c r="AN456" s="32"/>
      <c r="AO456" s="10"/>
      <c r="AP456" s="32"/>
      <c r="AQ456" s="10"/>
      <c r="AR456" s="32"/>
      <c r="AS456" s="10"/>
      <c r="AT456" s="32"/>
      <c r="AU456" s="10"/>
      <c r="AV456" s="242"/>
      <c r="AW456" s="10"/>
      <c r="AX456" s="32"/>
      <c r="AY456" s="10"/>
      <c r="AZ456" s="242"/>
      <c r="BA456" s="10"/>
      <c r="BB456" s="242"/>
      <c r="BC456" s="7"/>
      <c r="BD456" s="247"/>
      <c r="BE456" s="10"/>
      <c r="BF456" s="242"/>
      <c r="BG456" s="7"/>
      <c r="BH456" s="247"/>
      <c r="BI456" s="10"/>
      <c r="BJ456" s="242"/>
      <c r="BK456" s="7"/>
      <c r="BL456" s="247"/>
      <c r="BM456" s="7"/>
      <c r="BN456" s="247"/>
      <c r="BO456" s="7"/>
      <c r="BP456" s="8"/>
      <c r="BQ456" s="7"/>
      <c r="BR456" s="247"/>
      <c r="BS456" s="7"/>
      <c r="BT456" s="8"/>
      <c r="BU456" s="7"/>
      <c r="BV456" s="247"/>
      <c r="BW456" s="7"/>
      <c r="BX456" s="8"/>
      <c r="BY456" s="7"/>
      <c r="BZ456" s="8"/>
      <c r="CA456" s="7"/>
      <c r="CB456" s="8"/>
      <c r="CC456" s="7"/>
      <c r="CD456" s="8"/>
      <c r="CE456" s="7"/>
      <c r="CF456" s="8"/>
      <c r="CH456" s="41"/>
      <c r="CI456" s="41">
        <f t="shared" si="36"/>
        <v>0</v>
      </c>
      <c r="CJ456">
        <f t="shared" si="35"/>
        <v>0</v>
      </c>
    </row>
    <row r="457" spans="1:90" x14ac:dyDescent="0.25">
      <c r="A457">
        <v>378</v>
      </c>
      <c r="B457" s="6"/>
      <c r="C457" s="10"/>
      <c r="D457" s="32"/>
      <c r="E457" s="10"/>
      <c r="F457" s="32"/>
      <c r="G457" s="10"/>
      <c r="H457" s="32"/>
      <c r="I457" s="10"/>
      <c r="J457" s="32"/>
      <c r="K457" s="10"/>
      <c r="L457" s="32"/>
      <c r="M457" s="10"/>
      <c r="N457" s="32"/>
      <c r="O457" s="10"/>
      <c r="P457" s="32"/>
      <c r="Q457" s="10"/>
      <c r="R457" s="32"/>
      <c r="S457" s="10"/>
      <c r="T457" s="32"/>
      <c r="U457" s="10"/>
      <c r="V457" s="32"/>
      <c r="W457" s="10"/>
      <c r="X457" s="32"/>
      <c r="Y457" s="10"/>
      <c r="Z457" s="32"/>
      <c r="AA457" s="10"/>
      <c r="AB457" s="32"/>
      <c r="AC457" s="10"/>
      <c r="AD457" s="32"/>
      <c r="AE457" s="10"/>
      <c r="AF457" s="32"/>
      <c r="AG457" s="10"/>
      <c r="AH457" s="32"/>
      <c r="AI457" s="10"/>
      <c r="AJ457" s="32"/>
      <c r="AK457" s="10"/>
      <c r="AL457" s="32"/>
      <c r="AM457" s="10"/>
      <c r="AN457" s="32"/>
      <c r="AO457" s="10"/>
      <c r="AP457" s="32"/>
      <c r="AQ457" s="10"/>
      <c r="AR457" s="32"/>
      <c r="AS457" s="10"/>
      <c r="AT457" s="32"/>
      <c r="AU457" s="10"/>
      <c r="AV457" s="242"/>
      <c r="AW457" s="10"/>
      <c r="AX457" s="32"/>
      <c r="AY457" s="10"/>
      <c r="AZ457" s="242"/>
      <c r="BA457" s="10"/>
      <c r="BB457" s="242"/>
      <c r="BC457" s="7"/>
      <c r="BD457" s="247"/>
      <c r="BE457" s="10"/>
      <c r="BF457" s="242"/>
      <c r="BG457" s="7"/>
      <c r="BH457" s="247"/>
      <c r="BI457" s="10"/>
      <c r="BJ457" s="242"/>
      <c r="BK457" s="7"/>
      <c r="BL457" s="247"/>
      <c r="BM457" s="7"/>
      <c r="BN457" s="247"/>
      <c r="BO457" s="7"/>
      <c r="BP457" s="8"/>
      <c r="BQ457" s="7"/>
      <c r="BR457" s="247"/>
      <c r="BS457" s="7"/>
      <c r="BT457" s="8"/>
      <c r="BU457" s="7"/>
      <c r="BV457" s="247"/>
      <c r="BW457" s="7"/>
      <c r="BX457" s="8"/>
      <c r="BY457" s="7"/>
      <c r="BZ457" s="8"/>
      <c r="CA457" s="7"/>
      <c r="CB457" s="8"/>
      <c r="CC457" s="7"/>
      <c r="CD457" s="8"/>
      <c r="CE457" s="7"/>
      <c r="CF457" s="8"/>
      <c r="CH457" s="41"/>
      <c r="CI457" s="41">
        <f t="shared" si="36"/>
        <v>0</v>
      </c>
      <c r="CJ457">
        <f t="shared" si="35"/>
        <v>0</v>
      </c>
    </row>
    <row r="458" spans="1:90" x14ac:dyDescent="0.25">
      <c r="A458">
        <v>379</v>
      </c>
      <c r="B458" s="6"/>
      <c r="C458" s="10"/>
      <c r="D458" s="32"/>
      <c r="E458" s="10"/>
      <c r="F458" s="32"/>
      <c r="G458" s="10"/>
      <c r="H458" s="32"/>
      <c r="I458" s="10"/>
      <c r="J458" s="32"/>
      <c r="K458" s="10"/>
      <c r="L458" s="32"/>
      <c r="M458" s="10"/>
      <c r="N458" s="32"/>
      <c r="O458" s="10"/>
      <c r="P458" s="32"/>
      <c r="Q458" s="10"/>
      <c r="R458" s="32"/>
      <c r="S458" s="10"/>
      <c r="T458" s="32"/>
      <c r="U458" s="10"/>
      <c r="V458" s="32"/>
      <c r="W458" s="10"/>
      <c r="X458" s="32"/>
      <c r="Y458" s="10"/>
      <c r="Z458" s="32"/>
      <c r="AA458" s="10"/>
      <c r="AB458" s="32"/>
      <c r="AC458" s="10"/>
      <c r="AD458" s="32"/>
      <c r="AE458" s="10"/>
      <c r="AF458" s="32"/>
      <c r="AG458" s="10"/>
      <c r="AH458" s="32"/>
      <c r="AI458" s="10"/>
      <c r="AJ458" s="32"/>
      <c r="AK458" s="10"/>
      <c r="AL458" s="32"/>
      <c r="AM458" s="10"/>
      <c r="AN458" s="32"/>
      <c r="AO458" s="10"/>
      <c r="AP458" s="32"/>
      <c r="AQ458" s="10"/>
      <c r="AR458" s="32"/>
      <c r="AS458" s="10"/>
      <c r="AT458" s="32"/>
      <c r="AU458" s="10"/>
      <c r="AV458" s="242"/>
      <c r="AW458" s="10"/>
      <c r="AX458" s="32"/>
      <c r="AY458" s="10"/>
      <c r="AZ458" s="242"/>
      <c r="BA458" s="10"/>
      <c r="BB458" s="242"/>
      <c r="BC458" s="7"/>
      <c r="BD458" s="247"/>
      <c r="BE458" s="10"/>
      <c r="BF458" s="242"/>
      <c r="BG458" s="7"/>
      <c r="BH458" s="247"/>
      <c r="BI458" s="10"/>
      <c r="BJ458" s="242"/>
      <c r="BK458" s="7"/>
      <c r="BL458" s="247"/>
      <c r="BM458" s="7"/>
      <c r="BN458" s="247"/>
      <c r="BO458" s="7"/>
      <c r="BP458" s="8"/>
      <c r="BQ458" s="7"/>
      <c r="BR458" s="247"/>
      <c r="BS458" s="7"/>
      <c r="BT458" s="8"/>
      <c r="BU458" s="7"/>
      <c r="BV458" s="247"/>
      <c r="BW458" s="7"/>
      <c r="BX458" s="8"/>
      <c r="BY458" s="7"/>
      <c r="BZ458" s="8"/>
      <c r="CA458" s="7"/>
      <c r="CB458" s="8"/>
      <c r="CC458" s="7"/>
      <c r="CD458" s="8"/>
      <c r="CE458" s="7"/>
      <c r="CF458" s="8"/>
      <c r="CH458" s="41"/>
      <c r="CI458" s="41">
        <f t="shared" si="36"/>
        <v>0</v>
      </c>
      <c r="CJ458">
        <f t="shared" si="35"/>
        <v>0</v>
      </c>
    </row>
    <row r="459" spans="1:90" x14ac:dyDescent="0.25">
      <c r="A459">
        <v>380</v>
      </c>
      <c r="B459" s="6"/>
      <c r="C459" s="10"/>
      <c r="D459" s="32"/>
      <c r="E459" s="10"/>
      <c r="F459" s="32"/>
      <c r="G459" s="10"/>
      <c r="H459" s="32"/>
      <c r="I459" s="10"/>
      <c r="J459" s="32"/>
      <c r="K459" s="94"/>
      <c r="L459" s="32"/>
      <c r="M459" s="10"/>
      <c r="N459" s="32"/>
      <c r="O459" s="10"/>
      <c r="P459" s="32"/>
      <c r="Q459" s="10"/>
      <c r="R459" s="32"/>
      <c r="S459" s="10"/>
      <c r="T459" s="32"/>
      <c r="U459" s="10"/>
      <c r="V459" s="32"/>
      <c r="W459" s="10"/>
      <c r="X459" s="32"/>
      <c r="Y459" s="10"/>
      <c r="Z459" s="32"/>
      <c r="AA459" s="10"/>
      <c r="AB459" s="32"/>
      <c r="AC459" s="10"/>
      <c r="AD459" s="32"/>
      <c r="AE459" s="10"/>
      <c r="AF459" s="32"/>
      <c r="AG459" s="10"/>
      <c r="AH459" s="32"/>
      <c r="AI459" s="10"/>
      <c r="AJ459" s="32"/>
      <c r="AK459" s="10"/>
      <c r="AL459" s="32"/>
      <c r="AM459" s="10"/>
      <c r="AN459" s="32"/>
      <c r="AO459" s="10"/>
      <c r="AP459" s="32"/>
      <c r="AQ459" s="10"/>
      <c r="AR459" s="32"/>
      <c r="AS459" s="10"/>
      <c r="AT459" s="32"/>
      <c r="AU459" s="10"/>
      <c r="AV459" s="242"/>
      <c r="AW459" s="10"/>
      <c r="AX459" s="32"/>
      <c r="AY459" s="10"/>
      <c r="AZ459" s="242"/>
      <c r="BA459" s="10"/>
      <c r="BB459" s="242"/>
      <c r="BC459" s="7"/>
      <c r="BD459" s="247"/>
      <c r="BE459" s="10"/>
      <c r="BF459" s="242"/>
      <c r="BG459" s="7"/>
      <c r="BH459" s="247"/>
      <c r="BI459" s="10"/>
      <c r="BJ459" s="242"/>
      <c r="BK459" s="7"/>
      <c r="BL459" s="247"/>
      <c r="BM459" s="7"/>
      <c r="BN459" s="247"/>
      <c r="BO459" s="7"/>
      <c r="BP459" s="8"/>
      <c r="BQ459" s="7"/>
      <c r="BR459" s="247"/>
      <c r="BS459" s="7"/>
      <c r="BT459" s="8"/>
      <c r="BU459" s="7"/>
      <c r="BV459" s="247"/>
      <c r="BW459" s="7"/>
      <c r="BX459" s="8"/>
      <c r="BY459" s="7"/>
      <c r="BZ459" s="8"/>
      <c r="CA459" s="7"/>
      <c r="CB459" s="8"/>
      <c r="CC459" s="7"/>
      <c r="CD459" s="8"/>
      <c r="CE459" s="7"/>
      <c r="CF459" s="8"/>
      <c r="CH459" s="41"/>
      <c r="CI459" s="41">
        <f t="shared" si="36"/>
        <v>0</v>
      </c>
      <c r="CJ459">
        <f t="shared" si="35"/>
        <v>0</v>
      </c>
      <c r="CL459" s="39"/>
    </row>
    <row r="460" spans="1:90" x14ac:dyDescent="0.25">
      <c r="A460">
        <v>381</v>
      </c>
      <c r="B460" s="6"/>
      <c r="C460" s="10"/>
      <c r="D460" s="32"/>
      <c r="E460" s="10"/>
      <c r="F460" s="32"/>
      <c r="G460" s="10"/>
      <c r="H460" s="32"/>
      <c r="I460" s="10"/>
      <c r="J460" s="32"/>
      <c r="K460" s="94"/>
      <c r="L460" s="32"/>
      <c r="M460" s="10"/>
      <c r="N460" s="32"/>
      <c r="O460" s="10"/>
      <c r="P460" s="32"/>
      <c r="Q460" s="10"/>
      <c r="R460" s="32"/>
      <c r="S460" s="10"/>
      <c r="T460" s="32"/>
      <c r="U460" s="10"/>
      <c r="V460" s="32"/>
      <c r="W460" s="10"/>
      <c r="X460" s="32"/>
      <c r="Y460" s="10"/>
      <c r="Z460" s="32"/>
      <c r="AA460" s="10"/>
      <c r="AB460" s="32"/>
      <c r="AC460" s="10"/>
      <c r="AD460" s="32"/>
      <c r="AE460" s="10"/>
      <c r="AF460" s="32"/>
      <c r="AG460" s="10"/>
      <c r="AH460" s="32"/>
      <c r="AI460" s="10"/>
      <c r="AJ460" s="32"/>
      <c r="AK460" s="10"/>
      <c r="AL460" s="32"/>
      <c r="AM460" s="10"/>
      <c r="AN460" s="32"/>
      <c r="AO460" s="10"/>
      <c r="AP460" s="32"/>
      <c r="AQ460" s="10"/>
      <c r="AR460" s="32"/>
      <c r="AS460" s="10"/>
      <c r="AT460" s="32"/>
      <c r="AU460" s="10"/>
      <c r="AV460" s="242"/>
      <c r="AW460" s="10"/>
      <c r="AX460" s="32"/>
      <c r="AY460" s="10"/>
      <c r="AZ460" s="242"/>
      <c r="BA460" s="10"/>
      <c r="BB460" s="242"/>
      <c r="BC460" s="7"/>
      <c r="BD460" s="247"/>
      <c r="BE460" s="10"/>
      <c r="BF460" s="242"/>
      <c r="BG460" s="7"/>
      <c r="BH460" s="247"/>
      <c r="BI460" s="10"/>
      <c r="BJ460" s="242"/>
      <c r="BK460" s="7"/>
      <c r="BL460" s="247"/>
      <c r="BM460" s="7"/>
      <c r="BN460" s="247"/>
      <c r="BO460" s="7"/>
      <c r="BP460" s="8"/>
      <c r="BQ460" s="7"/>
      <c r="BR460" s="247"/>
      <c r="BS460" s="7"/>
      <c r="BT460" s="8"/>
      <c r="BU460" s="7"/>
      <c r="BV460" s="247"/>
      <c r="BW460" s="7"/>
      <c r="BX460" s="8"/>
      <c r="BY460" s="7"/>
      <c r="BZ460" s="8"/>
      <c r="CA460" s="7"/>
      <c r="CB460" s="8"/>
      <c r="CC460" s="7"/>
      <c r="CD460" s="8"/>
      <c r="CE460" s="7"/>
      <c r="CF460" s="8"/>
      <c r="CH460" s="41"/>
      <c r="CI460" s="41">
        <f t="shared" si="36"/>
        <v>0</v>
      </c>
      <c r="CJ460">
        <f t="shared" si="35"/>
        <v>0</v>
      </c>
      <c r="CL460" s="39"/>
    </row>
    <row r="461" spans="1:90" x14ac:dyDescent="0.25">
      <c r="A461">
        <v>382</v>
      </c>
      <c r="B461" s="6"/>
      <c r="C461" s="10"/>
      <c r="D461" s="32"/>
      <c r="E461" s="10"/>
      <c r="F461" s="32"/>
      <c r="G461" s="10"/>
      <c r="H461" s="32"/>
      <c r="I461" s="10"/>
      <c r="J461" s="32"/>
      <c r="K461" s="10"/>
      <c r="L461" s="32"/>
      <c r="M461" s="10"/>
      <c r="N461" s="32"/>
      <c r="O461" s="10"/>
      <c r="P461" s="32"/>
      <c r="Q461" s="10"/>
      <c r="R461" s="32"/>
      <c r="S461" s="10"/>
      <c r="T461" s="32"/>
      <c r="U461" s="10"/>
      <c r="V461" s="32"/>
      <c r="W461" s="10"/>
      <c r="X461" s="32"/>
      <c r="Y461" s="10"/>
      <c r="Z461" s="32"/>
      <c r="AA461" s="10"/>
      <c r="AB461" s="32"/>
      <c r="AC461" s="10"/>
      <c r="AD461" s="32"/>
      <c r="AE461" s="10"/>
      <c r="AF461" s="32"/>
      <c r="AG461" s="10"/>
      <c r="AH461" s="32"/>
      <c r="AI461" s="10"/>
      <c r="AJ461" s="32"/>
      <c r="AK461" s="10"/>
      <c r="AL461" s="32"/>
      <c r="AM461" s="10"/>
      <c r="AN461" s="32"/>
      <c r="AO461" s="10"/>
      <c r="AP461" s="32"/>
      <c r="AQ461" s="10"/>
      <c r="AR461" s="32"/>
      <c r="AS461" s="10"/>
      <c r="AT461" s="32"/>
      <c r="AU461" s="10"/>
      <c r="AV461" s="242"/>
      <c r="AW461" s="10"/>
      <c r="AX461" s="32"/>
      <c r="AY461" s="10"/>
      <c r="AZ461" s="242"/>
      <c r="BA461" s="10"/>
      <c r="BB461" s="242"/>
      <c r="BC461" s="7"/>
      <c r="BD461" s="247"/>
      <c r="BE461" s="10"/>
      <c r="BF461" s="242"/>
      <c r="BG461" s="7"/>
      <c r="BH461" s="247"/>
      <c r="BI461" s="10"/>
      <c r="BJ461" s="242"/>
      <c r="BK461" s="7"/>
      <c r="BL461" s="247"/>
      <c r="BM461" s="7"/>
      <c r="BN461" s="247"/>
      <c r="BO461" s="7"/>
      <c r="BP461" s="8"/>
      <c r="BQ461" s="7"/>
      <c r="BR461" s="247"/>
      <c r="BS461" s="7"/>
      <c r="BT461" s="8"/>
      <c r="BU461" s="7"/>
      <c r="BV461" s="247"/>
      <c r="BW461" s="7"/>
      <c r="BX461" s="8"/>
      <c r="BY461" s="7"/>
      <c r="BZ461" s="8"/>
      <c r="CA461" s="7"/>
      <c r="CB461" s="8"/>
      <c r="CC461" s="7"/>
      <c r="CD461" s="8"/>
      <c r="CE461" s="7"/>
      <c r="CF461" s="8"/>
      <c r="CH461" s="41"/>
      <c r="CI461" s="41">
        <f t="shared" si="36"/>
        <v>0</v>
      </c>
      <c r="CJ461">
        <f t="shared" si="35"/>
        <v>0</v>
      </c>
    </row>
    <row r="462" spans="1:90" x14ac:dyDescent="0.25">
      <c r="A462">
        <v>383</v>
      </c>
      <c r="B462" s="6"/>
      <c r="C462" s="10"/>
      <c r="D462" s="32"/>
      <c r="E462" s="10"/>
      <c r="F462" s="32"/>
      <c r="G462" s="10"/>
      <c r="H462" s="32"/>
      <c r="I462" s="10"/>
      <c r="J462" s="32"/>
      <c r="K462" s="10"/>
      <c r="L462" s="32"/>
      <c r="M462" s="10"/>
      <c r="N462" s="32"/>
      <c r="O462" s="10"/>
      <c r="P462" s="32"/>
      <c r="Q462" s="10"/>
      <c r="R462" s="32"/>
      <c r="S462" s="10"/>
      <c r="T462" s="32"/>
      <c r="U462" s="10"/>
      <c r="V462" s="32"/>
      <c r="W462" s="10"/>
      <c r="X462" s="32"/>
      <c r="Y462" s="10"/>
      <c r="Z462" s="32"/>
      <c r="AA462" s="10"/>
      <c r="AB462" s="32"/>
      <c r="AC462" s="10"/>
      <c r="AD462" s="32"/>
      <c r="AE462" s="10"/>
      <c r="AF462" s="32"/>
      <c r="AG462" s="10"/>
      <c r="AH462" s="32"/>
      <c r="AI462" s="10"/>
      <c r="AJ462" s="32"/>
      <c r="AK462" s="10"/>
      <c r="AL462" s="32"/>
      <c r="AM462" s="10"/>
      <c r="AN462" s="32"/>
      <c r="AO462" s="10"/>
      <c r="AP462" s="32"/>
      <c r="AQ462" s="10"/>
      <c r="AR462" s="32"/>
      <c r="AS462" s="10"/>
      <c r="AT462" s="32"/>
      <c r="AU462" s="10"/>
      <c r="AV462" s="242"/>
      <c r="AW462" s="10"/>
      <c r="AX462" s="32"/>
      <c r="AY462" s="10"/>
      <c r="AZ462" s="242"/>
      <c r="BA462" s="10"/>
      <c r="BB462" s="242"/>
      <c r="BC462" s="7"/>
      <c r="BD462" s="247"/>
      <c r="BE462" s="10"/>
      <c r="BF462" s="242"/>
      <c r="BG462" s="7"/>
      <c r="BH462" s="247"/>
      <c r="BI462" s="10"/>
      <c r="BJ462" s="242"/>
      <c r="BK462" s="7"/>
      <c r="BL462" s="247"/>
      <c r="BM462" s="7"/>
      <c r="BN462" s="247"/>
      <c r="BO462" s="7"/>
      <c r="BP462" s="8"/>
      <c r="BQ462" s="7"/>
      <c r="BR462" s="247"/>
      <c r="BS462" s="7"/>
      <c r="BT462" s="8"/>
      <c r="BU462" s="7"/>
      <c r="BV462" s="247"/>
      <c r="BW462" s="7"/>
      <c r="BX462" s="8"/>
      <c r="BY462" s="7"/>
      <c r="BZ462" s="8"/>
      <c r="CA462" s="7"/>
      <c r="CB462" s="8"/>
      <c r="CC462" s="7"/>
      <c r="CD462" s="8"/>
      <c r="CE462" s="7"/>
      <c r="CF462" s="8"/>
      <c r="CH462" s="41"/>
      <c r="CI462" s="41">
        <f t="shared" si="36"/>
        <v>0</v>
      </c>
      <c r="CJ462">
        <f t="shared" ref="CJ462:CJ525" si="37">COUNT(C462:CF462)/2</f>
        <v>0</v>
      </c>
    </row>
    <row r="463" spans="1:90" x14ac:dyDescent="0.25">
      <c r="A463">
        <v>384</v>
      </c>
      <c r="B463" s="6"/>
      <c r="C463" s="10"/>
      <c r="D463" s="32"/>
      <c r="E463" s="10"/>
      <c r="F463" s="32"/>
      <c r="G463" s="10"/>
      <c r="H463" s="32"/>
      <c r="I463" s="10"/>
      <c r="J463" s="32"/>
      <c r="K463" s="10"/>
      <c r="L463" s="32"/>
      <c r="M463" s="10"/>
      <c r="N463" s="32"/>
      <c r="O463" s="10"/>
      <c r="P463" s="32"/>
      <c r="Q463" s="10"/>
      <c r="R463" s="32"/>
      <c r="S463" s="10"/>
      <c r="T463" s="32"/>
      <c r="U463" s="10"/>
      <c r="V463" s="32"/>
      <c r="W463" s="10"/>
      <c r="X463" s="32"/>
      <c r="Y463" s="10"/>
      <c r="Z463" s="32"/>
      <c r="AA463" s="10"/>
      <c r="AB463" s="32"/>
      <c r="AC463" s="10"/>
      <c r="AD463" s="32"/>
      <c r="AE463" s="10"/>
      <c r="AF463" s="32"/>
      <c r="AG463" s="10"/>
      <c r="AH463" s="32"/>
      <c r="AI463" s="10"/>
      <c r="AJ463" s="32"/>
      <c r="AK463" s="10"/>
      <c r="AL463" s="32"/>
      <c r="AM463" s="10"/>
      <c r="AN463" s="32"/>
      <c r="AO463" s="10"/>
      <c r="AP463" s="32"/>
      <c r="AQ463" s="10"/>
      <c r="AR463" s="32"/>
      <c r="AS463" s="10"/>
      <c r="AT463" s="32"/>
      <c r="AU463" s="10"/>
      <c r="AV463" s="242"/>
      <c r="AW463" s="10"/>
      <c r="AX463" s="32"/>
      <c r="AY463" s="10"/>
      <c r="AZ463" s="242"/>
      <c r="BA463" s="10"/>
      <c r="BB463" s="242"/>
      <c r="BC463" s="7"/>
      <c r="BD463" s="247"/>
      <c r="BE463" s="10"/>
      <c r="BF463" s="242"/>
      <c r="BG463" s="7"/>
      <c r="BH463" s="247"/>
      <c r="BI463" s="10"/>
      <c r="BJ463" s="242"/>
      <c r="BK463" s="7"/>
      <c r="BL463" s="247"/>
      <c r="BM463" s="7"/>
      <c r="BN463" s="247"/>
      <c r="BO463" s="7"/>
      <c r="BP463" s="8"/>
      <c r="BQ463" s="7"/>
      <c r="BR463" s="247"/>
      <c r="BS463" s="7"/>
      <c r="BT463" s="8"/>
      <c r="BU463" s="7"/>
      <c r="BV463" s="247"/>
      <c r="BW463" s="7"/>
      <c r="BX463" s="8"/>
      <c r="BY463" s="7"/>
      <c r="BZ463" s="8"/>
      <c r="CA463" s="7"/>
      <c r="CB463" s="8"/>
      <c r="CC463" s="7"/>
      <c r="CD463" s="8"/>
      <c r="CE463" s="7"/>
      <c r="CF463" s="8"/>
      <c r="CH463" s="41"/>
      <c r="CI463" s="41">
        <f t="shared" si="36"/>
        <v>0</v>
      </c>
      <c r="CJ463">
        <f t="shared" si="37"/>
        <v>0</v>
      </c>
    </row>
    <row r="464" spans="1:90" x14ac:dyDescent="0.25">
      <c r="A464">
        <v>385</v>
      </c>
      <c r="B464" s="6"/>
      <c r="C464" s="10"/>
      <c r="D464" s="32"/>
      <c r="E464" s="10"/>
      <c r="F464" s="32"/>
      <c r="G464" s="10"/>
      <c r="H464" s="32"/>
      <c r="I464" s="10"/>
      <c r="J464" s="32"/>
      <c r="K464" s="10"/>
      <c r="L464" s="32"/>
      <c r="M464" s="10"/>
      <c r="N464" s="32"/>
      <c r="O464" s="10"/>
      <c r="P464" s="32"/>
      <c r="Q464" s="10"/>
      <c r="R464" s="32"/>
      <c r="S464" s="10"/>
      <c r="T464" s="32"/>
      <c r="U464" s="10"/>
      <c r="V464" s="32"/>
      <c r="W464" s="10"/>
      <c r="X464" s="32"/>
      <c r="Y464" s="10"/>
      <c r="Z464" s="32"/>
      <c r="AA464" s="10"/>
      <c r="AB464" s="32"/>
      <c r="AC464" s="10"/>
      <c r="AD464" s="32"/>
      <c r="AE464" s="10"/>
      <c r="AF464" s="32"/>
      <c r="AG464" s="10"/>
      <c r="AH464" s="32"/>
      <c r="AI464" s="10"/>
      <c r="AJ464" s="32"/>
      <c r="AK464" s="10"/>
      <c r="AL464" s="32"/>
      <c r="AM464" s="10"/>
      <c r="AN464" s="32"/>
      <c r="AO464" s="10"/>
      <c r="AP464" s="32"/>
      <c r="AQ464" s="10"/>
      <c r="AR464" s="32"/>
      <c r="AS464" s="10"/>
      <c r="AT464" s="32"/>
      <c r="AU464" s="10"/>
      <c r="AV464" s="242"/>
      <c r="AW464" s="10"/>
      <c r="AX464" s="32"/>
      <c r="AY464" s="10"/>
      <c r="AZ464" s="242"/>
      <c r="BA464" s="10"/>
      <c r="BB464" s="242"/>
      <c r="BC464" s="7"/>
      <c r="BD464" s="247"/>
      <c r="BE464" s="10"/>
      <c r="BF464" s="242"/>
      <c r="BG464" s="7"/>
      <c r="BH464" s="247"/>
      <c r="BI464" s="10"/>
      <c r="BJ464" s="242"/>
      <c r="BK464" s="7"/>
      <c r="BL464" s="247"/>
      <c r="BM464" s="7"/>
      <c r="BN464" s="247"/>
      <c r="BO464" s="7"/>
      <c r="BP464" s="8"/>
      <c r="BQ464" s="7"/>
      <c r="BR464" s="247"/>
      <c r="BS464" s="7"/>
      <c r="BT464" s="8"/>
      <c r="BU464" s="7"/>
      <c r="BV464" s="247"/>
      <c r="BW464" s="7"/>
      <c r="BX464" s="8"/>
      <c r="BY464" s="7"/>
      <c r="BZ464" s="8"/>
      <c r="CA464" s="7"/>
      <c r="CB464" s="8"/>
      <c r="CC464" s="7"/>
      <c r="CD464" s="8"/>
      <c r="CE464" s="7"/>
      <c r="CF464" s="8"/>
      <c r="CH464" s="41"/>
      <c r="CI464" s="41">
        <f t="shared" si="36"/>
        <v>0</v>
      </c>
      <c r="CJ464">
        <f t="shared" si="37"/>
        <v>0</v>
      </c>
    </row>
    <row r="465" spans="1:90" x14ac:dyDescent="0.25">
      <c r="A465">
        <v>386</v>
      </c>
      <c r="B465" s="6"/>
      <c r="C465" s="10"/>
      <c r="D465" s="32"/>
      <c r="E465" s="10"/>
      <c r="F465" s="32"/>
      <c r="G465" s="10"/>
      <c r="H465" s="32"/>
      <c r="I465" s="10"/>
      <c r="J465" s="32"/>
      <c r="K465" s="10"/>
      <c r="L465" s="32"/>
      <c r="M465" s="10"/>
      <c r="N465" s="32"/>
      <c r="O465" s="10"/>
      <c r="P465" s="32"/>
      <c r="Q465" s="10"/>
      <c r="R465" s="32"/>
      <c r="S465" s="10"/>
      <c r="T465" s="32"/>
      <c r="U465" s="10"/>
      <c r="V465" s="32"/>
      <c r="W465" s="10"/>
      <c r="X465" s="32"/>
      <c r="Y465" s="10"/>
      <c r="Z465" s="32"/>
      <c r="AA465" s="10"/>
      <c r="AB465" s="32"/>
      <c r="AC465" s="10"/>
      <c r="AD465" s="32"/>
      <c r="AE465" s="10"/>
      <c r="AF465" s="32"/>
      <c r="AG465" s="10"/>
      <c r="AH465" s="32"/>
      <c r="AI465" s="10"/>
      <c r="AJ465" s="32"/>
      <c r="AK465" s="10"/>
      <c r="AL465" s="32"/>
      <c r="AM465" s="10"/>
      <c r="AN465" s="32"/>
      <c r="AO465" s="10"/>
      <c r="AP465" s="32"/>
      <c r="AQ465" s="10"/>
      <c r="AR465" s="32"/>
      <c r="AS465" s="10"/>
      <c r="AT465" s="32"/>
      <c r="AU465" s="10"/>
      <c r="AV465" s="242"/>
      <c r="AW465" s="10"/>
      <c r="AX465" s="32"/>
      <c r="AY465" s="10"/>
      <c r="AZ465" s="242"/>
      <c r="BA465" s="10"/>
      <c r="BB465" s="242"/>
      <c r="BC465" s="7"/>
      <c r="BD465" s="247"/>
      <c r="BE465" s="10"/>
      <c r="BF465" s="242"/>
      <c r="BG465" s="7"/>
      <c r="BH465" s="247"/>
      <c r="BI465" s="10"/>
      <c r="BJ465" s="242"/>
      <c r="BK465" s="7"/>
      <c r="BL465" s="247"/>
      <c r="BM465" s="7"/>
      <c r="BN465" s="247"/>
      <c r="BO465" s="7"/>
      <c r="BP465" s="8"/>
      <c r="BQ465" s="7"/>
      <c r="BR465" s="247"/>
      <c r="BS465" s="7"/>
      <c r="BT465" s="8"/>
      <c r="BU465" s="7"/>
      <c r="BV465" s="247"/>
      <c r="BW465" s="7"/>
      <c r="BX465" s="8"/>
      <c r="BY465" s="7"/>
      <c r="BZ465" s="8"/>
      <c r="CA465" s="7"/>
      <c r="CB465" s="8"/>
      <c r="CC465" s="7"/>
      <c r="CD465" s="8"/>
      <c r="CE465" s="7"/>
      <c r="CF465" s="8"/>
      <c r="CH465" s="41"/>
      <c r="CI465" s="41">
        <f t="shared" si="36"/>
        <v>0</v>
      </c>
      <c r="CJ465">
        <f t="shared" si="37"/>
        <v>0</v>
      </c>
    </row>
    <row r="466" spans="1:90" x14ac:dyDescent="0.25">
      <c r="A466">
        <v>387</v>
      </c>
      <c r="B466" s="6"/>
      <c r="C466" s="10"/>
      <c r="D466" s="32"/>
      <c r="E466" s="10"/>
      <c r="F466" s="32"/>
      <c r="G466" s="10"/>
      <c r="H466" s="32"/>
      <c r="I466" s="10"/>
      <c r="J466" s="32"/>
      <c r="K466" s="10"/>
      <c r="L466" s="32"/>
      <c r="M466" s="10"/>
      <c r="N466" s="32"/>
      <c r="O466" s="10"/>
      <c r="P466" s="32"/>
      <c r="Q466" s="10"/>
      <c r="R466" s="32"/>
      <c r="S466" s="10"/>
      <c r="T466" s="32"/>
      <c r="U466" s="10"/>
      <c r="V466" s="32"/>
      <c r="W466" s="10"/>
      <c r="X466" s="32"/>
      <c r="Y466" s="10"/>
      <c r="Z466" s="32"/>
      <c r="AA466" s="10"/>
      <c r="AB466" s="32"/>
      <c r="AC466" s="10"/>
      <c r="AD466" s="32"/>
      <c r="AE466" s="10"/>
      <c r="AF466" s="32"/>
      <c r="AG466" s="10"/>
      <c r="AH466" s="32"/>
      <c r="AI466" s="10"/>
      <c r="AJ466" s="32"/>
      <c r="AK466" s="10"/>
      <c r="AL466" s="32"/>
      <c r="AM466" s="10"/>
      <c r="AN466" s="32"/>
      <c r="AO466" s="10"/>
      <c r="AP466" s="32"/>
      <c r="AQ466" s="10"/>
      <c r="AR466" s="32"/>
      <c r="AS466" s="10"/>
      <c r="AT466" s="32"/>
      <c r="AU466" s="10"/>
      <c r="AV466" s="242"/>
      <c r="AW466" s="10"/>
      <c r="AX466" s="32"/>
      <c r="AY466" s="10"/>
      <c r="AZ466" s="242"/>
      <c r="BA466" s="10"/>
      <c r="BB466" s="242"/>
      <c r="BC466" s="7"/>
      <c r="BD466" s="247"/>
      <c r="BE466" s="10"/>
      <c r="BF466" s="242"/>
      <c r="BG466" s="7"/>
      <c r="BH466" s="247"/>
      <c r="BI466" s="10"/>
      <c r="BJ466" s="242"/>
      <c r="BK466" s="7"/>
      <c r="BL466" s="247"/>
      <c r="BM466" s="7"/>
      <c r="BN466" s="247"/>
      <c r="BO466" s="7"/>
      <c r="BP466" s="8"/>
      <c r="BQ466" s="7"/>
      <c r="BR466" s="247"/>
      <c r="BS466" s="7"/>
      <c r="BT466" s="8"/>
      <c r="BU466" s="7"/>
      <c r="BV466" s="247"/>
      <c r="BW466" s="7"/>
      <c r="BX466" s="8"/>
      <c r="BY466" s="7"/>
      <c r="BZ466" s="8"/>
      <c r="CA466" s="7"/>
      <c r="CB466" s="8"/>
      <c r="CC466" s="7"/>
      <c r="CD466" s="8"/>
      <c r="CE466" s="7"/>
      <c r="CF466" s="8"/>
      <c r="CH466" s="41"/>
      <c r="CI466" s="41">
        <f t="shared" si="36"/>
        <v>0</v>
      </c>
      <c r="CJ466">
        <f t="shared" si="37"/>
        <v>0</v>
      </c>
    </row>
    <row r="467" spans="1:90" x14ac:dyDescent="0.25">
      <c r="A467">
        <v>388</v>
      </c>
      <c r="B467" s="6"/>
      <c r="C467" s="10"/>
      <c r="D467" s="32"/>
      <c r="E467" s="10"/>
      <c r="F467" s="32"/>
      <c r="G467" s="10"/>
      <c r="H467" s="32"/>
      <c r="I467" s="10"/>
      <c r="J467" s="32"/>
      <c r="K467" s="10"/>
      <c r="L467" s="32"/>
      <c r="M467" s="10"/>
      <c r="N467" s="32"/>
      <c r="O467" s="10"/>
      <c r="P467" s="32"/>
      <c r="Q467" s="10"/>
      <c r="R467" s="32"/>
      <c r="S467" s="10"/>
      <c r="T467" s="32"/>
      <c r="U467" s="10"/>
      <c r="V467" s="32"/>
      <c r="W467" s="10"/>
      <c r="X467" s="32"/>
      <c r="Y467" s="10"/>
      <c r="Z467" s="32"/>
      <c r="AA467" s="10"/>
      <c r="AB467" s="32"/>
      <c r="AC467" s="10"/>
      <c r="AD467" s="32"/>
      <c r="AE467" s="10"/>
      <c r="AF467" s="32"/>
      <c r="AG467" s="10"/>
      <c r="AH467" s="32"/>
      <c r="AI467" s="10"/>
      <c r="AJ467" s="32"/>
      <c r="AK467" s="10"/>
      <c r="AL467" s="32"/>
      <c r="AM467" s="10"/>
      <c r="AN467" s="32"/>
      <c r="AO467" s="10"/>
      <c r="AP467" s="32"/>
      <c r="AQ467" s="10"/>
      <c r="AR467" s="32"/>
      <c r="AS467" s="10"/>
      <c r="AT467" s="32"/>
      <c r="AU467" s="10"/>
      <c r="AV467" s="242"/>
      <c r="AW467" s="10"/>
      <c r="AX467" s="32"/>
      <c r="AY467" s="10"/>
      <c r="AZ467" s="242"/>
      <c r="BA467" s="10"/>
      <c r="BB467" s="242"/>
      <c r="BC467" s="7"/>
      <c r="BD467" s="247"/>
      <c r="BE467" s="10"/>
      <c r="BF467" s="242"/>
      <c r="BG467" s="7"/>
      <c r="BH467" s="247"/>
      <c r="BI467" s="10"/>
      <c r="BJ467" s="242"/>
      <c r="BK467" s="7"/>
      <c r="BL467" s="247"/>
      <c r="BM467" s="7"/>
      <c r="BN467" s="247"/>
      <c r="BO467" s="7"/>
      <c r="BP467" s="8"/>
      <c r="BQ467" s="7"/>
      <c r="BR467" s="247"/>
      <c r="BS467" s="7"/>
      <c r="BT467" s="8"/>
      <c r="BU467" s="7"/>
      <c r="BV467" s="247"/>
      <c r="BW467" s="7"/>
      <c r="BX467" s="8"/>
      <c r="BY467" s="7"/>
      <c r="BZ467" s="8"/>
      <c r="CA467" s="7"/>
      <c r="CB467" s="8"/>
      <c r="CC467" s="7"/>
      <c r="CD467" s="8"/>
      <c r="CE467" s="7"/>
      <c r="CF467" s="8"/>
      <c r="CH467" s="41"/>
      <c r="CI467" s="41">
        <f t="shared" si="36"/>
        <v>0</v>
      </c>
      <c r="CJ467">
        <f t="shared" si="37"/>
        <v>0</v>
      </c>
    </row>
    <row r="468" spans="1:90" x14ac:dyDescent="0.25">
      <c r="A468">
        <v>389</v>
      </c>
      <c r="B468" s="6"/>
      <c r="C468" s="10"/>
      <c r="D468" s="32"/>
      <c r="E468" s="10"/>
      <c r="F468" s="32"/>
      <c r="G468" s="10"/>
      <c r="H468" s="32"/>
      <c r="I468" s="10"/>
      <c r="J468" s="32"/>
      <c r="K468" s="10"/>
      <c r="L468" s="32"/>
      <c r="M468" s="10"/>
      <c r="N468" s="32"/>
      <c r="O468" s="10"/>
      <c r="P468" s="32"/>
      <c r="Q468" s="10"/>
      <c r="R468" s="32"/>
      <c r="S468" s="10"/>
      <c r="T468" s="32"/>
      <c r="U468" s="10"/>
      <c r="V468" s="32"/>
      <c r="W468" s="10"/>
      <c r="X468" s="32"/>
      <c r="Y468" s="10"/>
      <c r="Z468" s="32"/>
      <c r="AA468" s="10"/>
      <c r="AB468" s="32"/>
      <c r="AC468" s="10"/>
      <c r="AD468" s="32"/>
      <c r="AE468" s="10"/>
      <c r="AF468" s="32"/>
      <c r="AG468" s="10"/>
      <c r="AH468" s="32"/>
      <c r="AI468" s="10"/>
      <c r="AJ468" s="32"/>
      <c r="AK468" s="10"/>
      <c r="AL468" s="32"/>
      <c r="AM468" s="10"/>
      <c r="AN468" s="32"/>
      <c r="AO468" s="10"/>
      <c r="AP468" s="32"/>
      <c r="AQ468" s="10"/>
      <c r="AR468" s="32"/>
      <c r="AS468" s="10"/>
      <c r="AT468" s="32"/>
      <c r="AU468" s="10"/>
      <c r="AV468" s="242"/>
      <c r="AW468" s="10"/>
      <c r="AX468" s="32"/>
      <c r="AY468" s="10"/>
      <c r="AZ468" s="242"/>
      <c r="BA468" s="10"/>
      <c r="BB468" s="242"/>
      <c r="BC468" s="7"/>
      <c r="BD468" s="247"/>
      <c r="BE468" s="10"/>
      <c r="BF468" s="242"/>
      <c r="BG468" s="7"/>
      <c r="BH468" s="247"/>
      <c r="BI468" s="10"/>
      <c r="BJ468" s="242"/>
      <c r="BK468" s="7"/>
      <c r="BL468" s="247"/>
      <c r="BM468" s="7"/>
      <c r="BN468" s="247"/>
      <c r="BO468" s="7"/>
      <c r="BP468" s="8"/>
      <c r="BQ468" s="7"/>
      <c r="BR468" s="247"/>
      <c r="BS468" s="7"/>
      <c r="BT468" s="8"/>
      <c r="BU468" s="7"/>
      <c r="BV468" s="247"/>
      <c r="BW468" s="7"/>
      <c r="BX468" s="8"/>
      <c r="BY468" s="7"/>
      <c r="BZ468" s="8"/>
      <c r="CA468" s="7"/>
      <c r="CB468" s="8"/>
      <c r="CC468" s="7"/>
      <c r="CD468" s="8"/>
      <c r="CE468" s="7"/>
      <c r="CF468" s="8"/>
      <c r="CH468" s="41"/>
      <c r="CI468" s="41">
        <f t="shared" si="36"/>
        <v>0</v>
      </c>
      <c r="CJ468">
        <f t="shared" si="37"/>
        <v>0</v>
      </c>
    </row>
    <row r="469" spans="1:90" x14ac:dyDescent="0.25">
      <c r="A469">
        <v>390</v>
      </c>
      <c r="B469" s="6"/>
      <c r="C469" s="10"/>
      <c r="D469" s="32"/>
      <c r="E469" s="10"/>
      <c r="F469" s="32"/>
      <c r="G469" s="10"/>
      <c r="H469" s="32"/>
      <c r="I469" s="10"/>
      <c r="J469" s="32"/>
      <c r="K469" s="10"/>
      <c r="L469" s="32"/>
      <c r="M469" s="10"/>
      <c r="N469" s="32"/>
      <c r="O469" s="10"/>
      <c r="P469" s="32"/>
      <c r="Q469" s="10"/>
      <c r="R469" s="32"/>
      <c r="S469" s="10"/>
      <c r="T469" s="32"/>
      <c r="U469" s="10"/>
      <c r="V469" s="32"/>
      <c r="W469" s="10"/>
      <c r="X469" s="32"/>
      <c r="Y469" s="10"/>
      <c r="Z469" s="32"/>
      <c r="AA469" s="10"/>
      <c r="AB469" s="32"/>
      <c r="AC469" s="10"/>
      <c r="AD469" s="32"/>
      <c r="AE469" s="10"/>
      <c r="AF469" s="32"/>
      <c r="AG469" s="10"/>
      <c r="AH469" s="32"/>
      <c r="AI469" s="10"/>
      <c r="AJ469" s="32"/>
      <c r="AK469" s="10"/>
      <c r="AL469" s="32"/>
      <c r="AM469" s="10"/>
      <c r="AN469" s="32"/>
      <c r="AO469" s="10"/>
      <c r="AP469" s="32"/>
      <c r="AQ469" s="10"/>
      <c r="AR469" s="32"/>
      <c r="AS469" s="10"/>
      <c r="AT469" s="32"/>
      <c r="AU469" s="10"/>
      <c r="AV469" s="242"/>
      <c r="AW469" s="10"/>
      <c r="AX469" s="32"/>
      <c r="AY469" s="10"/>
      <c r="AZ469" s="242"/>
      <c r="BA469" s="10"/>
      <c r="BB469" s="242"/>
      <c r="BC469" s="7"/>
      <c r="BD469" s="247"/>
      <c r="BE469" s="10"/>
      <c r="BF469" s="242"/>
      <c r="BG469" s="7"/>
      <c r="BH469" s="247"/>
      <c r="BI469" s="10"/>
      <c r="BJ469" s="242"/>
      <c r="BK469" s="7"/>
      <c r="BL469" s="247"/>
      <c r="BM469" s="7"/>
      <c r="BN469" s="247"/>
      <c r="BO469" s="7"/>
      <c r="BP469" s="8"/>
      <c r="BQ469" s="7"/>
      <c r="BR469" s="247"/>
      <c r="BS469" s="7"/>
      <c r="BT469" s="8"/>
      <c r="BU469" s="7"/>
      <c r="BV469" s="247"/>
      <c r="BW469" s="7"/>
      <c r="BX469" s="8"/>
      <c r="BY469" s="7"/>
      <c r="BZ469" s="8"/>
      <c r="CA469" s="7"/>
      <c r="CB469" s="8"/>
      <c r="CC469" s="7"/>
      <c r="CD469" s="8"/>
      <c r="CE469" s="7"/>
      <c r="CF469" s="8"/>
      <c r="CH469" s="41"/>
      <c r="CI469" s="41">
        <f t="shared" si="36"/>
        <v>0</v>
      </c>
      <c r="CJ469">
        <f t="shared" si="37"/>
        <v>0</v>
      </c>
    </row>
    <row r="470" spans="1:90" x14ac:dyDescent="0.25">
      <c r="A470">
        <v>391</v>
      </c>
      <c r="B470" s="6"/>
      <c r="C470" s="10"/>
      <c r="D470" s="32"/>
      <c r="E470" s="10"/>
      <c r="F470" s="32"/>
      <c r="G470" s="10"/>
      <c r="H470" s="32"/>
      <c r="I470" s="10"/>
      <c r="J470" s="32"/>
      <c r="K470" s="10"/>
      <c r="L470" s="32"/>
      <c r="M470" s="10"/>
      <c r="N470" s="32"/>
      <c r="O470" s="10"/>
      <c r="P470" s="32"/>
      <c r="Q470" s="10"/>
      <c r="R470" s="32"/>
      <c r="S470" s="10"/>
      <c r="T470" s="32"/>
      <c r="U470" s="10"/>
      <c r="V470" s="32"/>
      <c r="W470" s="10"/>
      <c r="X470" s="32"/>
      <c r="Y470" s="10"/>
      <c r="Z470" s="32"/>
      <c r="AA470" s="10"/>
      <c r="AB470" s="32"/>
      <c r="AC470" s="10"/>
      <c r="AD470" s="32"/>
      <c r="AE470" s="10"/>
      <c r="AF470" s="32"/>
      <c r="AG470" s="10"/>
      <c r="AH470" s="32"/>
      <c r="AI470" s="10"/>
      <c r="AJ470" s="32"/>
      <c r="AK470" s="10"/>
      <c r="AL470" s="32"/>
      <c r="AM470" s="10"/>
      <c r="AN470" s="32"/>
      <c r="AO470" s="10"/>
      <c r="AP470" s="32"/>
      <c r="AQ470" s="10"/>
      <c r="AR470" s="32"/>
      <c r="AS470" s="10"/>
      <c r="AT470" s="32"/>
      <c r="AU470" s="10"/>
      <c r="AV470" s="242"/>
      <c r="AW470" s="10"/>
      <c r="AX470" s="32"/>
      <c r="AY470" s="10"/>
      <c r="AZ470" s="242"/>
      <c r="BA470" s="10"/>
      <c r="BB470" s="242"/>
      <c r="BC470" s="7"/>
      <c r="BD470" s="247"/>
      <c r="BE470" s="10"/>
      <c r="BF470" s="242"/>
      <c r="BG470" s="7"/>
      <c r="BH470" s="247"/>
      <c r="BI470" s="10"/>
      <c r="BJ470" s="242"/>
      <c r="BK470" s="7"/>
      <c r="BL470" s="247"/>
      <c r="BM470" s="7"/>
      <c r="BN470" s="247"/>
      <c r="BO470" s="7"/>
      <c r="BP470" s="8"/>
      <c r="BQ470" s="7"/>
      <c r="BR470" s="247"/>
      <c r="BS470" s="7"/>
      <c r="BT470" s="8"/>
      <c r="BU470" s="7"/>
      <c r="BV470" s="247"/>
      <c r="BW470" s="7"/>
      <c r="BX470" s="8"/>
      <c r="BY470" s="7"/>
      <c r="BZ470" s="8"/>
      <c r="CA470" s="7"/>
      <c r="CB470" s="8"/>
      <c r="CC470" s="7"/>
      <c r="CD470" s="8"/>
      <c r="CE470" s="7"/>
      <c r="CF470" s="8"/>
      <c r="CH470" s="41"/>
      <c r="CI470" s="41">
        <f t="shared" si="36"/>
        <v>0</v>
      </c>
      <c r="CJ470">
        <f t="shared" si="37"/>
        <v>0</v>
      </c>
    </row>
    <row r="471" spans="1:90" x14ac:dyDescent="0.25">
      <c r="A471">
        <v>392</v>
      </c>
      <c r="B471" s="6"/>
      <c r="C471" s="10"/>
      <c r="D471" s="32"/>
      <c r="E471" s="10"/>
      <c r="F471" s="32"/>
      <c r="G471" s="10"/>
      <c r="H471" s="32"/>
      <c r="I471" s="10"/>
      <c r="J471" s="32"/>
      <c r="K471" s="10"/>
      <c r="L471" s="32"/>
      <c r="M471" s="10"/>
      <c r="N471" s="32"/>
      <c r="O471" s="10"/>
      <c r="P471" s="32"/>
      <c r="Q471" s="10"/>
      <c r="R471" s="32"/>
      <c r="S471" s="10"/>
      <c r="T471" s="32"/>
      <c r="U471" s="10"/>
      <c r="V471" s="32"/>
      <c r="W471" s="10"/>
      <c r="X471" s="32"/>
      <c r="Y471" s="10"/>
      <c r="Z471" s="32"/>
      <c r="AA471" s="10"/>
      <c r="AB471" s="32"/>
      <c r="AC471" s="10"/>
      <c r="AD471" s="32"/>
      <c r="AE471" s="10"/>
      <c r="AF471" s="32"/>
      <c r="AG471" s="10"/>
      <c r="AH471" s="32"/>
      <c r="AI471" s="10"/>
      <c r="AJ471" s="32"/>
      <c r="AK471" s="10"/>
      <c r="AL471" s="32"/>
      <c r="AM471" s="10"/>
      <c r="AN471" s="32"/>
      <c r="AO471" s="10"/>
      <c r="AP471" s="32"/>
      <c r="AQ471" s="10"/>
      <c r="AR471" s="32"/>
      <c r="AS471" s="10"/>
      <c r="AT471" s="32"/>
      <c r="AU471" s="10"/>
      <c r="AV471" s="242"/>
      <c r="AW471" s="10"/>
      <c r="AX471" s="32"/>
      <c r="AY471" s="10"/>
      <c r="AZ471" s="242"/>
      <c r="BA471" s="10"/>
      <c r="BB471" s="242"/>
      <c r="BC471" s="7"/>
      <c r="BD471" s="247"/>
      <c r="BE471" s="10"/>
      <c r="BF471" s="242"/>
      <c r="BG471" s="7"/>
      <c r="BH471" s="247"/>
      <c r="BI471" s="10"/>
      <c r="BJ471" s="242"/>
      <c r="BK471" s="7"/>
      <c r="BL471" s="247"/>
      <c r="BM471" s="7"/>
      <c r="BN471" s="247"/>
      <c r="BO471" s="7"/>
      <c r="BP471" s="8"/>
      <c r="BQ471" s="7"/>
      <c r="BR471" s="247"/>
      <c r="BS471" s="7"/>
      <c r="BT471" s="8"/>
      <c r="BU471" s="7"/>
      <c r="BV471" s="247"/>
      <c r="BW471" s="7"/>
      <c r="BX471" s="8"/>
      <c r="BY471" s="7"/>
      <c r="BZ471" s="8"/>
      <c r="CA471" s="7"/>
      <c r="CB471" s="8"/>
      <c r="CC471" s="7"/>
      <c r="CD471" s="8"/>
      <c r="CE471" s="7"/>
      <c r="CF471" s="8"/>
      <c r="CH471" s="41"/>
      <c r="CI471" s="41">
        <f t="shared" ref="CI471:CI534" si="38">+AK471+AG471+AA471+Y471+U471+S471+Q471+O471+M471+I471+G471+E471+C471+AI471+K471+CE471+CL471+AC471+AE471+AM471+AS471+AU471+BC471+BS471+BQ471+BG471+BE471+BA471+AY471+AW471+AQ471+AO471+BI471+BM471+BK471+BO471+BU471+CA471+BW471+BY471+W471</f>
        <v>0</v>
      </c>
      <c r="CJ471">
        <f t="shared" si="37"/>
        <v>0</v>
      </c>
    </row>
    <row r="472" spans="1:90" x14ac:dyDescent="0.25">
      <c r="A472">
        <v>393</v>
      </c>
      <c r="B472" s="6"/>
      <c r="C472" s="10"/>
      <c r="D472" s="32"/>
      <c r="E472" s="10"/>
      <c r="F472" s="32"/>
      <c r="G472" s="10"/>
      <c r="H472" s="32"/>
      <c r="I472" s="10"/>
      <c r="J472" s="32"/>
      <c r="K472" s="10"/>
      <c r="L472" s="32"/>
      <c r="M472" s="10"/>
      <c r="N472" s="32"/>
      <c r="O472" s="10"/>
      <c r="P472" s="32"/>
      <c r="Q472" s="10"/>
      <c r="R472" s="32"/>
      <c r="S472" s="10"/>
      <c r="T472" s="32"/>
      <c r="U472" s="10"/>
      <c r="V472" s="32"/>
      <c r="W472" s="10"/>
      <c r="X472" s="32"/>
      <c r="Y472" s="10"/>
      <c r="Z472" s="32"/>
      <c r="AA472" s="10"/>
      <c r="AB472" s="32"/>
      <c r="AC472" s="10"/>
      <c r="AD472" s="32"/>
      <c r="AE472" s="10"/>
      <c r="AF472" s="32"/>
      <c r="AG472" s="10"/>
      <c r="AH472" s="32"/>
      <c r="AI472" s="10"/>
      <c r="AJ472" s="32"/>
      <c r="AK472" s="10"/>
      <c r="AL472" s="32"/>
      <c r="AM472" s="10"/>
      <c r="AN472" s="32"/>
      <c r="AO472" s="10"/>
      <c r="AP472" s="32"/>
      <c r="AQ472" s="10"/>
      <c r="AR472" s="32"/>
      <c r="AS472" s="10"/>
      <c r="AT472" s="32"/>
      <c r="AU472" s="10"/>
      <c r="AV472" s="242"/>
      <c r="AW472" s="10"/>
      <c r="AX472" s="32"/>
      <c r="AY472" s="10"/>
      <c r="AZ472" s="242"/>
      <c r="BA472" s="10"/>
      <c r="BB472" s="242"/>
      <c r="BC472" s="7"/>
      <c r="BD472" s="247"/>
      <c r="BE472" s="10"/>
      <c r="BF472" s="242"/>
      <c r="BG472" s="7"/>
      <c r="BH472" s="247"/>
      <c r="BI472" s="10"/>
      <c r="BJ472" s="242"/>
      <c r="BK472" s="7"/>
      <c r="BL472" s="247"/>
      <c r="BM472" s="7"/>
      <c r="BN472" s="247"/>
      <c r="BO472" s="7"/>
      <c r="BP472" s="8"/>
      <c r="BQ472" s="7"/>
      <c r="BR472" s="247"/>
      <c r="BS472" s="7"/>
      <c r="BT472" s="8"/>
      <c r="BU472" s="7"/>
      <c r="BV472" s="247"/>
      <c r="BW472" s="7"/>
      <c r="BX472" s="8"/>
      <c r="BY472" s="7"/>
      <c r="BZ472" s="8"/>
      <c r="CA472" s="7"/>
      <c r="CB472" s="8"/>
      <c r="CC472" s="7"/>
      <c r="CD472" s="8"/>
      <c r="CE472" s="7"/>
      <c r="CF472" s="8"/>
      <c r="CH472" s="41"/>
      <c r="CI472" s="41">
        <f t="shared" si="38"/>
        <v>0</v>
      </c>
      <c r="CJ472">
        <f t="shared" si="37"/>
        <v>0</v>
      </c>
    </row>
    <row r="473" spans="1:90" x14ac:dyDescent="0.25">
      <c r="A473">
        <v>394</v>
      </c>
      <c r="B473" s="6"/>
      <c r="C473" s="10"/>
      <c r="D473" s="32"/>
      <c r="E473" s="10"/>
      <c r="F473" s="32"/>
      <c r="G473" s="10"/>
      <c r="H473" s="32"/>
      <c r="I473" s="10"/>
      <c r="J473" s="32"/>
      <c r="K473" s="10"/>
      <c r="L473" s="32"/>
      <c r="M473" s="10"/>
      <c r="N473" s="32"/>
      <c r="O473" s="10"/>
      <c r="P473" s="32"/>
      <c r="Q473" s="10"/>
      <c r="R473" s="32"/>
      <c r="S473" s="10"/>
      <c r="T473" s="32"/>
      <c r="U473" s="10"/>
      <c r="V473" s="32"/>
      <c r="W473" s="10"/>
      <c r="X473" s="32"/>
      <c r="Y473" s="10"/>
      <c r="Z473" s="32"/>
      <c r="AA473" s="10"/>
      <c r="AB473" s="32"/>
      <c r="AC473" s="10"/>
      <c r="AD473" s="32"/>
      <c r="AE473" s="10"/>
      <c r="AF473" s="32"/>
      <c r="AG473" s="10"/>
      <c r="AH473" s="32"/>
      <c r="AI473" s="10"/>
      <c r="AJ473" s="32"/>
      <c r="AK473" s="10"/>
      <c r="AL473" s="32"/>
      <c r="AM473" s="10"/>
      <c r="AN473" s="32"/>
      <c r="AO473" s="10"/>
      <c r="AP473" s="32"/>
      <c r="AQ473" s="10"/>
      <c r="AR473" s="32"/>
      <c r="AS473" s="10"/>
      <c r="AT473" s="32"/>
      <c r="AU473" s="10"/>
      <c r="AV473" s="242"/>
      <c r="AW473" s="10"/>
      <c r="AX473" s="32"/>
      <c r="AY473" s="10"/>
      <c r="AZ473" s="242"/>
      <c r="BA473" s="10"/>
      <c r="BB473" s="242"/>
      <c r="BC473" s="7"/>
      <c r="BD473" s="247"/>
      <c r="BE473" s="10"/>
      <c r="BF473" s="242"/>
      <c r="BG473" s="7"/>
      <c r="BH473" s="247"/>
      <c r="BI473" s="10"/>
      <c r="BJ473" s="242"/>
      <c r="BK473" s="7"/>
      <c r="BL473" s="247"/>
      <c r="BM473" s="7"/>
      <c r="BN473" s="247"/>
      <c r="BO473" s="7"/>
      <c r="BP473" s="8"/>
      <c r="BQ473" s="7"/>
      <c r="BR473" s="247"/>
      <c r="BS473" s="7"/>
      <c r="BT473" s="8"/>
      <c r="BU473" s="7"/>
      <c r="BV473" s="247"/>
      <c r="BW473" s="7"/>
      <c r="BX473" s="8"/>
      <c r="BY473" s="7"/>
      <c r="BZ473" s="8"/>
      <c r="CA473" s="7"/>
      <c r="CB473" s="8"/>
      <c r="CC473" s="7"/>
      <c r="CD473" s="8"/>
      <c r="CE473" s="7"/>
      <c r="CF473" s="8"/>
      <c r="CH473" s="41"/>
      <c r="CI473" s="41">
        <f t="shared" si="38"/>
        <v>0</v>
      </c>
      <c r="CJ473">
        <f t="shared" si="37"/>
        <v>0</v>
      </c>
    </row>
    <row r="474" spans="1:90" x14ac:dyDescent="0.25">
      <c r="A474">
        <v>395</v>
      </c>
      <c r="B474" s="6"/>
      <c r="C474" s="10"/>
      <c r="D474" s="32"/>
      <c r="E474" s="10"/>
      <c r="F474" s="32"/>
      <c r="G474" s="10"/>
      <c r="H474" s="32"/>
      <c r="I474" s="10"/>
      <c r="J474" s="32"/>
      <c r="K474" s="94"/>
      <c r="L474" s="32"/>
      <c r="M474" s="10"/>
      <c r="N474" s="32"/>
      <c r="O474" s="10"/>
      <c r="P474" s="32"/>
      <c r="Q474" s="10"/>
      <c r="R474" s="32"/>
      <c r="S474" s="10"/>
      <c r="T474" s="32"/>
      <c r="U474" s="10"/>
      <c r="V474" s="32"/>
      <c r="W474" s="10"/>
      <c r="X474" s="32"/>
      <c r="Y474" s="10"/>
      <c r="Z474" s="32"/>
      <c r="AA474" s="10"/>
      <c r="AB474" s="32"/>
      <c r="AC474" s="10"/>
      <c r="AD474" s="32"/>
      <c r="AE474" s="10"/>
      <c r="AF474" s="32"/>
      <c r="AG474" s="10"/>
      <c r="AH474" s="32"/>
      <c r="AI474" s="10"/>
      <c r="AJ474" s="32"/>
      <c r="AK474" s="10"/>
      <c r="AL474" s="32"/>
      <c r="AM474" s="10"/>
      <c r="AN474" s="32"/>
      <c r="AO474" s="10"/>
      <c r="AP474" s="32"/>
      <c r="AQ474" s="10"/>
      <c r="AR474" s="32"/>
      <c r="AS474" s="10"/>
      <c r="AT474" s="32"/>
      <c r="AU474" s="10"/>
      <c r="AV474" s="242"/>
      <c r="AW474" s="10"/>
      <c r="AX474" s="32"/>
      <c r="AY474" s="10"/>
      <c r="AZ474" s="242"/>
      <c r="BA474" s="10"/>
      <c r="BB474" s="242"/>
      <c r="BC474" s="7"/>
      <c r="BD474" s="247"/>
      <c r="BE474" s="10"/>
      <c r="BF474" s="242"/>
      <c r="BG474" s="7"/>
      <c r="BH474" s="247"/>
      <c r="BI474" s="10"/>
      <c r="BJ474" s="242"/>
      <c r="BK474" s="7"/>
      <c r="BL474" s="247"/>
      <c r="BM474" s="7"/>
      <c r="BN474" s="247"/>
      <c r="BO474" s="7"/>
      <c r="BP474" s="8"/>
      <c r="BQ474" s="7"/>
      <c r="BR474" s="247"/>
      <c r="BS474" s="7"/>
      <c r="BT474" s="8"/>
      <c r="BU474" s="7"/>
      <c r="BV474" s="247"/>
      <c r="BW474" s="7"/>
      <c r="BX474" s="8"/>
      <c r="BY474" s="7"/>
      <c r="BZ474" s="8"/>
      <c r="CA474" s="7"/>
      <c r="CB474" s="8"/>
      <c r="CC474" s="7"/>
      <c r="CD474" s="8"/>
      <c r="CE474" s="7"/>
      <c r="CF474" s="8"/>
      <c r="CH474" s="41"/>
      <c r="CI474" s="41">
        <f t="shared" si="38"/>
        <v>0</v>
      </c>
      <c r="CJ474">
        <f t="shared" si="37"/>
        <v>0</v>
      </c>
      <c r="CL474" s="39"/>
    </row>
    <row r="475" spans="1:90" x14ac:dyDescent="0.25">
      <c r="A475">
        <v>396</v>
      </c>
      <c r="B475" s="6"/>
      <c r="C475" s="10"/>
      <c r="D475" s="32"/>
      <c r="E475" s="10"/>
      <c r="F475" s="32"/>
      <c r="G475" s="10"/>
      <c r="H475" s="32"/>
      <c r="I475" s="10"/>
      <c r="J475" s="32"/>
      <c r="K475" s="10"/>
      <c r="L475" s="32"/>
      <c r="M475" s="10"/>
      <c r="N475" s="32"/>
      <c r="O475" s="10"/>
      <c r="P475" s="32"/>
      <c r="Q475" s="10"/>
      <c r="R475" s="32"/>
      <c r="S475" s="10"/>
      <c r="T475" s="32"/>
      <c r="U475" s="10"/>
      <c r="V475" s="32"/>
      <c r="W475" s="10"/>
      <c r="X475" s="32"/>
      <c r="Y475" s="10"/>
      <c r="Z475" s="32"/>
      <c r="AA475" s="10"/>
      <c r="AB475" s="32"/>
      <c r="AC475" s="10"/>
      <c r="AD475" s="32"/>
      <c r="AE475" s="10"/>
      <c r="AF475" s="32"/>
      <c r="AG475" s="10"/>
      <c r="AH475" s="32"/>
      <c r="AI475" s="10"/>
      <c r="AJ475" s="32"/>
      <c r="AK475" s="10"/>
      <c r="AL475" s="32"/>
      <c r="AM475" s="10"/>
      <c r="AN475" s="32"/>
      <c r="AO475" s="10"/>
      <c r="AP475" s="32"/>
      <c r="AQ475" s="10"/>
      <c r="AR475" s="32"/>
      <c r="AS475" s="10"/>
      <c r="AT475" s="32"/>
      <c r="AU475" s="10"/>
      <c r="AV475" s="242"/>
      <c r="AW475" s="10"/>
      <c r="AX475" s="32"/>
      <c r="AY475" s="10"/>
      <c r="AZ475" s="242"/>
      <c r="BA475" s="10"/>
      <c r="BB475" s="242"/>
      <c r="BC475" s="7"/>
      <c r="BD475" s="247"/>
      <c r="BE475" s="10"/>
      <c r="BF475" s="242"/>
      <c r="BG475" s="7"/>
      <c r="BH475" s="247"/>
      <c r="BI475" s="10"/>
      <c r="BJ475" s="242"/>
      <c r="BK475" s="7"/>
      <c r="BL475" s="247"/>
      <c r="BM475" s="7"/>
      <c r="BN475" s="247"/>
      <c r="BO475" s="7"/>
      <c r="BP475" s="8"/>
      <c r="BQ475" s="7"/>
      <c r="BR475" s="247"/>
      <c r="BS475" s="7"/>
      <c r="BT475" s="8"/>
      <c r="BU475" s="7"/>
      <c r="BV475" s="247"/>
      <c r="BW475" s="7"/>
      <c r="BX475" s="8"/>
      <c r="BY475" s="7"/>
      <c r="BZ475" s="8"/>
      <c r="CA475" s="7"/>
      <c r="CB475" s="8"/>
      <c r="CC475" s="7"/>
      <c r="CD475" s="8"/>
      <c r="CE475" s="7"/>
      <c r="CF475" s="8"/>
      <c r="CH475" s="41"/>
      <c r="CI475" s="41">
        <f t="shared" si="38"/>
        <v>0</v>
      </c>
      <c r="CJ475">
        <f t="shared" si="37"/>
        <v>0</v>
      </c>
    </row>
    <row r="476" spans="1:90" x14ac:dyDescent="0.25">
      <c r="A476">
        <v>397</v>
      </c>
      <c r="B476" s="6"/>
      <c r="C476" s="10"/>
      <c r="D476" s="32"/>
      <c r="E476" s="10"/>
      <c r="F476" s="32"/>
      <c r="G476" s="10"/>
      <c r="H476" s="32"/>
      <c r="I476" s="10"/>
      <c r="J476" s="32"/>
      <c r="K476" s="10"/>
      <c r="L476" s="32"/>
      <c r="M476" s="10"/>
      <c r="N476" s="32"/>
      <c r="O476" s="10"/>
      <c r="P476" s="32"/>
      <c r="Q476" s="10"/>
      <c r="R476" s="32"/>
      <c r="S476" s="10"/>
      <c r="T476" s="32"/>
      <c r="U476" s="10"/>
      <c r="V476" s="32"/>
      <c r="W476" s="10"/>
      <c r="X476" s="32"/>
      <c r="Y476" s="10"/>
      <c r="Z476" s="32"/>
      <c r="AA476" s="10"/>
      <c r="AB476" s="32"/>
      <c r="AC476" s="10"/>
      <c r="AD476" s="32"/>
      <c r="AE476" s="10"/>
      <c r="AF476" s="32"/>
      <c r="AG476" s="10"/>
      <c r="AH476" s="32"/>
      <c r="AI476" s="10"/>
      <c r="AJ476" s="32"/>
      <c r="AK476" s="10"/>
      <c r="AL476" s="32"/>
      <c r="AM476" s="10"/>
      <c r="AN476" s="32"/>
      <c r="AO476" s="10"/>
      <c r="AP476" s="32"/>
      <c r="AQ476" s="10"/>
      <c r="AR476" s="32"/>
      <c r="AS476" s="10"/>
      <c r="AT476" s="32"/>
      <c r="AU476" s="10"/>
      <c r="AV476" s="242"/>
      <c r="AW476" s="10"/>
      <c r="AX476" s="32"/>
      <c r="AY476" s="10"/>
      <c r="AZ476" s="242"/>
      <c r="BA476" s="10"/>
      <c r="BB476" s="242"/>
      <c r="BC476" s="7"/>
      <c r="BD476" s="247"/>
      <c r="BE476" s="10"/>
      <c r="BF476" s="242"/>
      <c r="BG476" s="7"/>
      <c r="BH476" s="247"/>
      <c r="BI476" s="10"/>
      <c r="BJ476" s="242"/>
      <c r="BK476" s="7"/>
      <c r="BL476" s="247"/>
      <c r="BM476" s="7"/>
      <c r="BN476" s="247"/>
      <c r="BO476" s="7"/>
      <c r="BP476" s="8"/>
      <c r="BQ476" s="7"/>
      <c r="BR476" s="247"/>
      <c r="BS476" s="7"/>
      <c r="BT476" s="8"/>
      <c r="BU476" s="7"/>
      <c r="BV476" s="247"/>
      <c r="BW476" s="7"/>
      <c r="BX476" s="8"/>
      <c r="BY476" s="7"/>
      <c r="BZ476" s="8"/>
      <c r="CA476" s="7"/>
      <c r="CB476" s="8"/>
      <c r="CC476" s="7"/>
      <c r="CD476" s="8"/>
      <c r="CE476" s="7"/>
      <c r="CF476" s="8"/>
      <c r="CH476" s="41"/>
      <c r="CI476" s="41">
        <f t="shared" si="38"/>
        <v>0</v>
      </c>
      <c r="CJ476">
        <f t="shared" si="37"/>
        <v>0</v>
      </c>
    </row>
    <row r="477" spans="1:90" x14ac:dyDescent="0.25">
      <c r="A477">
        <v>398</v>
      </c>
      <c r="B477" s="6"/>
      <c r="C477" s="10"/>
      <c r="D477" s="32"/>
      <c r="E477" s="10"/>
      <c r="F477" s="32"/>
      <c r="G477" s="10"/>
      <c r="H477" s="32"/>
      <c r="I477" s="10"/>
      <c r="J477" s="32"/>
      <c r="K477" s="10"/>
      <c r="L477" s="32"/>
      <c r="M477" s="10"/>
      <c r="N477" s="32"/>
      <c r="O477" s="10"/>
      <c r="P477" s="32"/>
      <c r="Q477" s="10"/>
      <c r="R477" s="32"/>
      <c r="S477" s="10"/>
      <c r="T477" s="32"/>
      <c r="U477" s="10"/>
      <c r="V477" s="32"/>
      <c r="W477" s="10"/>
      <c r="X477" s="32"/>
      <c r="Y477" s="10"/>
      <c r="Z477" s="32"/>
      <c r="AA477" s="10"/>
      <c r="AB477" s="32"/>
      <c r="AC477" s="10"/>
      <c r="AD477" s="32"/>
      <c r="AE477" s="10"/>
      <c r="AF477" s="32"/>
      <c r="AG477" s="10"/>
      <c r="AH477" s="32"/>
      <c r="AI477" s="10"/>
      <c r="AJ477" s="32"/>
      <c r="AK477" s="10"/>
      <c r="AL477" s="32"/>
      <c r="AM477" s="10"/>
      <c r="AN477" s="32"/>
      <c r="AO477" s="10"/>
      <c r="AP477" s="32"/>
      <c r="AQ477" s="10"/>
      <c r="AR477" s="32"/>
      <c r="AS477" s="10"/>
      <c r="AT477" s="32"/>
      <c r="AU477" s="10"/>
      <c r="AV477" s="242"/>
      <c r="AW477" s="10"/>
      <c r="AX477" s="32"/>
      <c r="AY477" s="10"/>
      <c r="AZ477" s="242"/>
      <c r="BA477" s="10"/>
      <c r="BB477" s="242"/>
      <c r="BC477" s="7"/>
      <c r="BD477" s="247"/>
      <c r="BE477" s="10"/>
      <c r="BF477" s="242"/>
      <c r="BG477" s="7"/>
      <c r="BH477" s="247"/>
      <c r="BI477" s="10"/>
      <c r="BJ477" s="242"/>
      <c r="BK477" s="7"/>
      <c r="BL477" s="247"/>
      <c r="BM477" s="7"/>
      <c r="BN477" s="247"/>
      <c r="BO477" s="7"/>
      <c r="BP477" s="8"/>
      <c r="BQ477" s="7"/>
      <c r="BR477" s="247"/>
      <c r="BS477" s="7"/>
      <c r="BT477" s="8"/>
      <c r="BU477" s="7"/>
      <c r="BV477" s="247"/>
      <c r="BW477" s="7"/>
      <c r="BX477" s="8"/>
      <c r="BY477" s="7"/>
      <c r="BZ477" s="8"/>
      <c r="CA477" s="7"/>
      <c r="CB477" s="8"/>
      <c r="CC477" s="7"/>
      <c r="CD477" s="8"/>
      <c r="CE477" s="7"/>
      <c r="CF477" s="8"/>
      <c r="CH477" s="41"/>
      <c r="CI477" s="41">
        <f t="shared" si="38"/>
        <v>0</v>
      </c>
      <c r="CJ477">
        <f t="shared" si="37"/>
        <v>0</v>
      </c>
    </row>
    <row r="478" spans="1:90" x14ac:dyDescent="0.25">
      <c r="A478">
        <v>399</v>
      </c>
      <c r="B478" s="6"/>
      <c r="C478" s="10"/>
      <c r="D478" s="32"/>
      <c r="E478" s="10"/>
      <c r="F478" s="32"/>
      <c r="G478" s="10"/>
      <c r="H478" s="32"/>
      <c r="I478" s="10"/>
      <c r="J478" s="32"/>
      <c r="K478" s="10"/>
      <c r="L478" s="32"/>
      <c r="M478" s="10"/>
      <c r="N478" s="32"/>
      <c r="O478" s="10"/>
      <c r="P478" s="32"/>
      <c r="Q478" s="10"/>
      <c r="R478" s="32"/>
      <c r="S478" s="10"/>
      <c r="T478" s="32"/>
      <c r="U478" s="10"/>
      <c r="V478" s="32"/>
      <c r="W478" s="10"/>
      <c r="X478" s="32"/>
      <c r="Y478" s="10"/>
      <c r="Z478" s="32"/>
      <c r="AA478" s="10"/>
      <c r="AB478" s="32"/>
      <c r="AC478" s="10"/>
      <c r="AD478" s="32"/>
      <c r="AE478" s="10"/>
      <c r="AF478" s="32"/>
      <c r="AG478" s="10"/>
      <c r="AH478" s="32"/>
      <c r="AI478" s="10"/>
      <c r="AJ478" s="32"/>
      <c r="AK478" s="10"/>
      <c r="AL478" s="32"/>
      <c r="AM478" s="10"/>
      <c r="AN478" s="32"/>
      <c r="AO478" s="10"/>
      <c r="AP478" s="32"/>
      <c r="AQ478" s="10"/>
      <c r="AR478" s="32"/>
      <c r="AS478" s="10"/>
      <c r="AT478" s="32"/>
      <c r="AU478" s="10"/>
      <c r="AV478" s="242"/>
      <c r="AW478" s="10"/>
      <c r="AX478" s="32"/>
      <c r="AY478" s="10"/>
      <c r="AZ478" s="242"/>
      <c r="BA478" s="10"/>
      <c r="BB478" s="242"/>
      <c r="BC478" s="7"/>
      <c r="BD478" s="247"/>
      <c r="BE478" s="10"/>
      <c r="BF478" s="242"/>
      <c r="BG478" s="7"/>
      <c r="BH478" s="247"/>
      <c r="BI478" s="10"/>
      <c r="BJ478" s="242"/>
      <c r="BK478" s="7"/>
      <c r="BL478" s="247"/>
      <c r="BM478" s="7"/>
      <c r="BN478" s="247"/>
      <c r="BO478" s="7"/>
      <c r="BP478" s="8"/>
      <c r="BQ478" s="7"/>
      <c r="BR478" s="247"/>
      <c r="BS478" s="7"/>
      <c r="BT478" s="8"/>
      <c r="BU478" s="7"/>
      <c r="BV478" s="247"/>
      <c r="BW478" s="7"/>
      <c r="BX478" s="8"/>
      <c r="BY478" s="7"/>
      <c r="BZ478" s="8"/>
      <c r="CA478" s="7"/>
      <c r="CB478" s="8"/>
      <c r="CC478" s="7"/>
      <c r="CD478" s="8"/>
      <c r="CE478" s="7"/>
      <c r="CF478" s="8"/>
      <c r="CH478" s="41"/>
      <c r="CI478" s="41">
        <f t="shared" si="38"/>
        <v>0</v>
      </c>
      <c r="CJ478">
        <f t="shared" si="37"/>
        <v>0</v>
      </c>
    </row>
    <row r="479" spans="1:90" x14ac:dyDescent="0.25">
      <c r="A479">
        <v>400</v>
      </c>
      <c r="B479" s="6"/>
      <c r="C479" s="10"/>
      <c r="D479" s="32"/>
      <c r="E479" s="10"/>
      <c r="F479" s="32"/>
      <c r="G479" s="10"/>
      <c r="H479" s="32"/>
      <c r="I479" s="10"/>
      <c r="J479" s="32"/>
      <c r="K479" s="10"/>
      <c r="L479" s="32"/>
      <c r="M479" s="10"/>
      <c r="N479" s="32"/>
      <c r="O479" s="10"/>
      <c r="P479" s="32"/>
      <c r="Q479" s="10"/>
      <c r="R479" s="32"/>
      <c r="S479" s="10"/>
      <c r="T479" s="32"/>
      <c r="U479" s="10"/>
      <c r="V479" s="32"/>
      <c r="W479" s="10"/>
      <c r="X479" s="32"/>
      <c r="Y479" s="10"/>
      <c r="Z479" s="32"/>
      <c r="AA479" s="10"/>
      <c r="AB479" s="32"/>
      <c r="AC479" s="10"/>
      <c r="AD479" s="32"/>
      <c r="AE479" s="10"/>
      <c r="AF479" s="32"/>
      <c r="AG479" s="10"/>
      <c r="AH479" s="32"/>
      <c r="AI479" s="10"/>
      <c r="AJ479" s="32"/>
      <c r="AK479" s="10"/>
      <c r="AL479" s="32"/>
      <c r="AM479" s="10"/>
      <c r="AN479" s="32"/>
      <c r="AO479" s="10"/>
      <c r="AP479" s="32"/>
      <c r="AQ479" s="10"/>
      <c r="AR479" s="32"/>
      <c r="AS479" s="10"/>
      <c r="AT479" s="32"/>
      <c r="AU479" s="10"/>
      <c r="AV479" s="242"/>
      <c r="AW479" s="10"/>
      <c r="AX479" s="32"/>
      <c r="AY479" s="10"/>
      <c r="AZ479" s="242"/>
      <c r="BA479" s="10"/>
      <c r="BB479" s="242"/>
      <c r="BC479" s="7"/>
      <c r="BD479" s="247"/>
      <c r="BE479" s="10"/>
      <c r="BF479" s="242"/>
      <c r="BG479" s="7"/>
      <c r="BH479" s="247"/>
      <c r="BI479" s="10"/>
      <c r="BJ479" s="242"/>
      <c r="BK479" s="7"/>
      <c r="BL479" s="247"/>
      <c r="BM479" s="7"/>
      <c r="BN479" s="247"/>
      <c r="BO479" s="7"/>
      <c r="BP479" s="8"/>
      <c r="BQ479" s="7"/>
      <c r="BR479" s="247"/>
      <c r="BS479" s="7"/>
      <c r="BT479" s="8"/>
      <c r="BU479" s="7"/>
      <c r="BV479" s="247"/>
      <c r="BW479" s="7"/>
      <c r="BX479" s="8"/>
      <c r="BY479" s="7"/>
      <c r="BZ479" s="8"/>
      <c r="CA479" s="7"/>
      <c r="CB479" s="8"/>
      <c r="CC479" s="7"/>
      <c r="CD479" s="8"/>
      <c r="CE479" s="7"/>
      <c r="CF479" s="8"/>
      <c r="CH479" s="41"/>
      <c r="CI479" s="41">
        <f t="shared" si="38"/>
        <v>0</v>
      </c>
      <c r="CJ479">
        <f t="shared" si="37"/>
        <v>0</v>
      </c>
    </row>
    <row r="480" spans="1:90" x14ac:dyDescent="0.25">
      <c r="A480">
        <v>401</v>
      </c>
      <c r="B480" s="6"/>
      <c r="C480" s="10"/>
      <c r="D480" s="32"/>
      <c r="E480" s="10"/>
      <c r="F480" s="32"/>
      <c r="G480" s="10"/>
      <c r="H480" s="32"/>
      <c r="I480" s="10"/>
      <c r="J480" s="32"/>
      <c r="K480" s="10"/>
      <c r="L480" s="32"/>
      <c r="M480" s="10"/>
      <c r="N480" s="32"/>
      <c r="O480" s="10"/>
      <c r="P480" s="32"/>
      <c r="Q480" s="10"/>
      <c r="R480" s="32"/>
      <c r="S480" s="10"/>
      <c r="T480" s="32"/>
      <c r="U480" s="10"/>
      <c r="V480" s="32"/>
      <c r="W480" s="10"/>
      <c r="X480" s="32"/>
      <c r="Y480" s="10"/>
      <c r="Z480" s="32"/>
      <c r="AA480" s="10"/>
      <c r="AB480" s="32"/>
      <c r="AC480" s="10"/>
      <c r="AD480" s="32"/>
      <c r="AE480" s="10"/>
      <c r="AF480" s="32"/>
      <c r="AG480" s="10"/>
      <c r="AH480" s="32"/>
      <c r="AI480" s="10"/>
      <c r="AJ480" s="32"/>
      <c r="AK480" s="10"/>
      <c r="AL480" s="32"/>
      <c r="AM480" s="10"/>
      <c r="AN480" s="32"/>
      <c r="AO480" s="10"/>
      <c r="AP480" s="32"/>
      <c r="AQ480" s="10"/>
      <c r="AR480" s="32"/>
      <c r="AS480" s="10"/>
      <c r="AT480" s="32"/>
      <c r="AU480" s="10"/>
      <c r="AV480" s="242"/>
      <c r="AW480" s="10"/>
      <c r="AX480" s="32"/>
      <c r="AY480" s="10"/>
      <c r="AZ480" s="242"/>
      <c r="BA480" s="10"/>
      <c r="BB480" s="242"/>
      <c r="BC480" s="7"/>
      <c r="BD480" s="247"/>
      <c r="BE480" s="10"/>
      <c r="BF480" s="242"/>
      <c r="BG480" s="7"/>
      <c r="BH480" s="247"/>
      <c r="BI480" s="10"/>
      <c r="BJ480" s="242"/>
      <c r="BK480" s="7"/>
      <c r="BL480" s="247"/>
      <c r="BM480" s="7"/>
      <c r="BN480" s="247"/>
      <c r="BO480" s="7"/>
      <c r="BP480" s="8"/>
      <c r="BQ480" s="7"/>
      <c r="BR480" s="247"/>
      <c r="BS480" s="7"/>
      <c r="BT480" s="8"/>
      <c r="BU480" s="7"/>
      <c r="BV480" s="247"/>
      <c r="BW480" s="7"/>
      <c r="BX480" s="8"/>
      <c r="BY480" s="7"/>
      <c r="BZ480" s="8"/>
      <c r="CA480" s="7"/>
      <c r="CB480" s="8"/>
      <c r="CC480" s="7"/>
      <c r="CD480" s="8"/>
      <c r="CE480" s="7"/>
      <c r="CF480" s="8"/>
      <c r="CH480" s="41"/>
      <c r="CI480" s="41">
        <f t="shared" si="38"/>
        <v>0</v>
      </c>
      <c r="CJ480">
        <f t="shared" si="37"/>
        <v>0</v>
      </c>
    </row>
    <row r="481" spans="1:90" x14ac:dyDescent="0.25">
      <c r="A481">
        <v>402</v>
      </c>
      <c r="B481" s="6"/>
      <c r="C481" s="10"/>
      <c r="D481" s="32"/>
      <c r="E481" s="10"/>
      <c r="F481" s="32"/>
      <c r="G481" s="10"/>
      <c r="H481" s="32"/>
      <c r="I481" s="10"/>
      <c r="J481" s="32"/>
      <c r="K481" s="10"/>
      <c r="L481" s="32"/>
      <c r="M481" s="10"/>
      <c r="N481" s="32"/>
      <c r="O481" s="10"/>
      <c r="P481" s="32"/>
      <c r="Q481" s="10"/>
      <c r="R481" s="32"/>
      <c r="S481" s="10"/>
      <c r="T481" s="32"/>
      <c r="U481" s="10"/>
      <c r="V481" s="32"/>
      <c r="W481" s="10"/>
      <c r="X481" s="32"/>
      <c r="Y481" s="10"/>
      <c r="Z481" s="32"/>
      <c r="AA481" s="10"/>
      <c r="AB481" s="32"/>
      <c r="AC481" s="10"/>
      <c r="AD481" s="32"/>
      <c r="AE481" s="10"/>
      <c r="AF481" s="32"/>
      <c r="AG481" s="10"/>
      <c r="AH481" s="32"/>
      <c r="AI481" s="10"/>
      <c r="AJ481" s="32"/>
      <c r="AK481" s="10"/>
      <c r="AL481" s="32"/>
      <c r="AM481" s="10"/>
      <c r="AN481" s="32"/>
      <c r="AO481" s="10"/>
      <c r="AP481" s="32"/>
      <c r="AQ481" s="10"/>
      <c r="AR481" s="32"/>
      <c r="AS481" s="10"/>
      <c r="AT481" s="32"/>
      <c r="AU481" s="10"/>
      <c r="AV481" s="242"/>
      <c r="AW481" s="10"/>
      <c r="AX481" s="32"/>
      <c r="AY481" s="10"/>
      <c r="AZ481" s="242"/>
      <c r="BA481" s="10"/>
      <c r="BB481" s="242"/>
      <c r="BC481" s="7"/>
      <c r="BD481" s="247"/>
      <c r="BE481" s="10"/>
      <c r="BF481" s="242"/>
      <c r="BG481" s="7"/>
      <c r="BH481" s="247"/>
      <c r="BI481" s="10"/>
      <c r="BJ481" s="242"/>
      <c r="BK481" s="7"/>
      <c r="BL481" s="247"/>
      <c r="BM481" s="7"/>
      <c r="BN481" s="247"/>
      <c r="BO481" s="7"/>
      <c r="BP481" s="8"/>
      <c r="BQ481" s="7"/>
      <c r="BR481" s="247"/>
      <c r="BS481" s="7"/>
      <c r="BT481" s="8"/>
      <c r="BU481" s="7"/>
      <c r="BV481" s="247"/>
      <c r="BW481" s="7"/>
      <c r="BX481" s="8"/>
      <c r="BY481" s="7"/>
      <c r="BZ481" s="8"/>
      <c r="CA481" s="7"/>
      <c r="CB481" s="8"/>
      <c r="CC481" s="7"/>
      <c r="CD481" s="8"/>
      <c r="CE481" s="7"/>
      <c r="CF481" s="8"/>
      <c r="CH481" s="41"/>
      <c r="CI481" s="41">
        <f t="shared" si="38"/>
        <v>0</v>
      </c>
      <c r="CJ481">
        <f t="shared" si="37"/>
        <v>0</v>
      </c>
    </row>
    <row r="482" spans="1:90" x14ac:dyDescent="0.25">
      <c r="A482">
        <v>403</v>
      </c>
      <c r="B482" s="6"/>
      <c r="C482" s="10"/>
      <c r="D482" s="32"/>
      <c r="E482" s="10"/>
      <c r="F482" s="32"/>
      <c r="G482" s="10"/>
      <c r="H482" s="32"/>
      <c r="I482" s="10"/>
      <c r="J482" s="32"/>
      <c r="K482" s="10"/>
      <c r="L482" s="32"/>
      <c r="M482" s="10"/>
      <c r="N482" s="32"/>
      <c r="O482" s="10"/>
      <c r="P482" s="32"/>
      <c r="Q482" s="10"/>
      <c r="R482" s="32"/>
      <c r="S482" s="10"/>
      <c r="T482" s="32"/>
      <c r="U482" s="10"/>
      <c r="V482" s="32"/>
      <c r="W482" s="10"/>
      <c r="X482" s="32"/>
      <c r="Y482" s="10"/>
      <c r="Z482" s="32"/>
      <c r="AA482" s="10"/>
      <c r="AB482" s="32"/>
      <c r="AC482" s="10"/>
      <c r="AD482" s="32"/>
      <c r="AE482" s="10"/>
      <c r="AF482" s="32"/>
      <c r="AG482" s="10"/>
      <c r="AH482" s="32"/>
      <c r="AI482" s="10"/>
      <c r="AJ482" s="32"/>
      <c r="AK482" s="10"/>
      <c r="AL482" s="32"/>
      <c r="AM482" s="10"/>
      <c r="AN482" s="32"/>
      <c r="AO482" s="10"/>
      <c r="AP482" s="32"/>
      <c r="AQ482" s="10"/>
      <c r="AR482" s="32"/>
      <c r="AS482" s="10"/>
      <c r="AT482" s="32"/>
      <c r="AU482" s="10"/>
      <c r="AV482" s="242"/>
      <c r="AW482" s="10"/>
      <c r="AX482" s="32"/>
      <c r="AY482" s="10"/>
      <c r="AZ482" s="242"/>
      <c r="BA482" s="10"/>
      <c r="BB482" s="242"/>
      <c r="BC482" s="7"/>
      <c r="BD482" s="247"/>
      <c r="BE482" s="10"/>
      <c r="BF482" s="242"/>
      <c r="BG482" s="7"/>
      <c r="BH482" s="247"/>
      <c r="BI482" s="10"/>
      <c r="BJ482" s="242"/>
      <c r="BK482" s="7"/>
      <c r="BL482" s="247"/>
      <c r="BM482" s="7"/>
      <c r="BN482" s="247"/>
      <c r="BO482" s="7"/>
      <c r="BP482" s="8"/>
      <c r="BQ482" s="7"/>
      <c r="BR482" s="247"/>
      <c r="BS482" s="7"/>
      <c r="BT482" s="8"/>
      <c r="BU482" s="7"/>
      <c r="BV482" s="247"/>
      <c r="BW482" s="7"/>
      <c r="BX482" s="8"/>
      <c r="BY482" s="7"/>
      <c r="BZ482" s="8"/>
      <c r="CA482" s="7"/>
      <c r="CB482" s="8"/>
      <c r="CC482" s="7"/>
      <c r="CD482" s="8"/>
      <c r="CE482" s="7"/>
      <c r="CF482" s="8"/>
      <c r="CH482" s="41"/>
      <c r="CI482" s="41">
        <f t="shared" si="38"/>
        <v>0</v>
      </c>
      <c r="CJ482">
        <f t="shared" si="37"/>
        <v>0</v>
      </c>
    </row>
    <row r="483" spans="1:90" x14ac:dyDescent="0.25">
      <c r="A483">
        <v>404</v>
      </c>
      <c r="B483" s="6"/>
      <c r="C483" s="10"/>
      <c r="D483" s="32"/>
      <c r="E483" s="10"/>
      <c r="F483" s="32"/>
      <c r="G483" s="10"/>
      <c r="H483" s="32"/>
      <c r="I483" s="10"/>
      <c r="J483" s="32"/>
      <c r="K483" s="10"/>
      <c r="L483" s="32"/>
      <c r="M483" s="10"/>
      <c r="N483" s="32"/>
      <c r="O483" s="10"/>
      <c r="P483" s="32"/>
      <c r="Q483" s="10"/>
      <c r="R483" s="32"/>
      <c r="S483" s="10"/>
      <c r="T483" s="32"/>
      <c r="U483" s="10"/>
      <c r="V483" s="32"/>
      <c r="W483" s="10"/>
      <c r="X483" s="32"/>
      <c r="Y483" s="10"/>
      <c r="Z483" s="32"/>
      <c r="AA483" s="10"/>
      <c r="AB483" s="32"/>
      <c r="AC483" s="10"/>
      <c r="AD483" s="32"/>
      <c r="AE483" s="10"/>
      <c r="AF483" s="32"/>
      <c r="AG483" s="10"/>
      <c r="AH483" s="32"/>
      <c r="AI483" s="10"/>
      <c r="AJ483" s="32"/>
      <c r="AK483" s="10"/>
      <c r="AL483" s="32"/>
      <c r="AM483" s="10"/>
      <c r="AN483" s="32"/>
      <c r="AO483" s="10"/>
      <c r="AP483" s="32"/>
      <c r="AQ483" s="10"/>
      <c r="AR483" s="32"/>
      <c r="AS483" s="10"/>
      <c r="AT483" s="32"/>
      <c r="AU483" s="10"/>
      <c r="AV483" s="242"/>
      <c r="AW483" s="10"/>
      <c r="AX483" s="32"/>
      <c r="AY483" s="10"/>
      <c r="AZ483" s="242"/>
      <c r="BA483" s="10"/>
      <c r="BB483" s="242"/>
      <c r="BC483" s="7"/>
      <c r="BD483" s="247"/>
      <c r="BE483" s="10"/>
      <c r="BF483" s="242"/>
      <c r="BG483" s="7"/>
      <c r="BH483" s="247"/>
      <c r="BI483" s="10"/>
      <c r="BJ483" s="242"/>
      <c r="BK483" s="7"/>
      <c r="BL483" s="247"/>
      <c r="BM483" s="7"/>
      <c r="BN483" s="247"/>
      <c r="BO483" s="7"/>
      <c r="BP483" s="8"/>
      <c r="BQ483" s="7"/>
      <c r="BR483" s="247"/>
      <c r="BS483" s="7"/>
      <c r="BT483" s="8"/>
      <c r="BU483" s="7"/>
      <c r="BV483" s="247"/>
      <c r="BW483" s="7"/>
      <c r="BX483" s="8"/>
      <c r="BY483" s="7"/>
      <c r="BZ483" s="8"/>
      <c r="CA483" s="7"/>
      <c r="CB483" s="8"/>
      <c r="CC483" s="7"/>
      <c r="CD483" s="8"/>
      <c r="CE483" s="7"/>
      <c r="CF483" s="8"/>
      <c r="CH483" s="41"/>
      <c r="CI483" s="41">
        <f t="shared" si="38"/>
        <v>0</v>
      </c>
      <c r="CJ483">
        <f t="shared" si="37"/>
        <v>0</v>
      </c>
    </row>
    <row r="484" spans="1:90" x14ac:dyDescent="0.25">
      <c r="A484">
        <v>405</v>
      </c>
      <c r="B484" s="6"/>
      <c r="C484" s="10"/>
      <c r="D484" s="32"/>
      <c r="E484" s="10"/>
      <c r="F484" s="32"/>
      <c r="G484" s="10"/>
      <c r="H484" s="32"/>
      <c r="I484" s="10"/>
      <c r="J484" s="32"/>
      <c r="K484" s="10"/>
      <c r="L484" s="32"/>
      <c r="M484" s="10"/>
      <c r="N484" s="32"/>
      <c r="O484" s="10"/>
      <c r="P484" s="32"/>
      <c r="Q484" s="10"/>
      <c r="R484" s="32"/>
      <c r="S484" s="10"/>
      <c r="T484" s="32"/>
      <c r="U484" s="10"/>
      <c r="V484" s="32"/>
      <c r="W484" s="10"/>
      <c r="X484" s="32"/>
      <c r="Y484" s="10"/>
      <c r="Z484" s="32"/>
      <c r="AA484" s="10"/>
      <c r="AB484" s="32"/>
      <c r="AC484" s="10"/>
      <c r="AD484" s="32"/>
      <c r="AE484" s="10"/>
      <c r="AF484" s="32"/>
      <c r="AG484" s="10"/>
      <c r="AH484" s="32"/>
      <c r="AI484" s="10"/>
      <c r="AJ484" s="32"/>
      <c r="AK484" s="10"/>
      <c r="AL484" s="32"/>
      <c r="AM484" s="10"/>
      <c r="AN484" s="32"/>
      <c r="AO484" s="10"/>
      <c r="AP484" s="32"/>
      <c r="AQ484" s="10"/>
      <c r="AR484" s="32"/>
      <c r="AS484" s="10"/>
      <c r="AT484" s="32"/>
      <c r="AU484" s="10"/>
      <c r="AV484" s="242"/>
      <c r="AW484" s="10"/>
      <c r="AX484" s="32"/>
      <c r="AY484" s="10"/>
      <c r="AZ484" s="242"/>
      <c r="BA484" s="10"/>
      <c r="BB484" s="242"/>
      <c r="BC484" s="7"/>
      <c r="BD484" s="247"/>
      <c r="BE484" s="10"/>
      <c r="BF484" s="242"/>
      <c r="BG484" s="7"/>
      <c r="BH484" s="247"/>
      <c r="BI484" s="10"/>
      <c r="BJ484" s="242"/>
      <c r="BK484" s="7"/>
      <c r="BL484" s="247"/>
      <c r="BM484" s="7"/>
      <c r="BN484" s="247"/>
      <c r="BO484" s="7"/>
      <c r="BP484" s="8"/>
      <c r="BQ484" s="7"/>
      <c r="BR484" s="247"/>
      <c r="BS484" s="7"/>
      <c r="BT484" s="8"/>
      <c r="BU484" s="7"/>
      <c r="BV484" s="247"/>
      <c r="BW484" s="7"/>
      <c r="BX484" s="8"/>
      <c r="BY484" s="7"/>
      <c r="BZ484" s="8"/>
      <c r="CA484" s="7"/>
      <c r="CB484" s="8"/>
      <c r="CC484" s="7"/>
      <c r="CD484" s="8"/>
      <c r="CE484" s="7"/>
      <c r="CF484" s="8"/>
      <c r="CH484" s="41"/>
      <c r="CI484" s="41">
        <f t="shared" si="38"/>
        <v>0</v>
      </c>
      <c r="CJ484">
        <f t="shared" si="37"/>
        <v>0</v>
      </c>
    </row>
    <row r="485" spans="1:90" x14ac:dyDescent="0.25">
      <c r="A485">
        <v>406</v>
      </c>
      <c r="B485" s="6"/>
      <c r="C485" s="10"/>
      <c r="D485" s="32"/>
      <c r="E485" s="10"/>
      <c r="F485" s="32"/>
      <c r="G485" s="10"/>
      <c r="H485" s="32"/>
      <c r="I485" s="10"/>
      <c r="J485" s="32"/>
      <c r="K485" s="10"/>
      <c r="L485" s="32"/>
      <c r="M485" s="10"/>
      <c r="N485" s="32"/>
      <c r="O485" s="10"/>
      <c r="P485" s="32"/>
      <c r="Q485" s="10"/>
      <c r="R485" s="32"/>
      <c r="S485" s="10"/>
      <c r="T485" s="32"/>
      <c r="U485" s="10"/>
      <c r="V485" s="32"/>
      <c r="W485" s="10"/>
      <c r="X485" s="32"/>
      <c r="Y485" s="10"/>
      <c r="Z485" s="32"/>
      <c r="AA485" s="10"/>
      <c r="AB485" s="32"/>
      <c r="AC485" s="10"/>
      <c r="AD485" s="32"/>
      <c r="AE485" s="10"/>
      <c r="AF485" s="32"/>
      <c r="AG485" s="10"/>
      <c r="AH485" s="32"/>
      <c r="AI485" s="10"/>
      <c r="AJ485" s="32"/>
      <c r="AK485" s="10"/>
      <c r="AL485" s="32"/>
      <c r="AM485" s="10"/>
      <c r="AN485" s="32"/>
      <c r="AO485" s="10"/>
      <c r="AP485" s="32"/>
      <c r="AQ485" s="10"/>
      <c r="AR485" s="32"/>
      <c r="AS485" s="10"/>
      <c r="AT485" s="32"/>
      <c r="AU485" s="10"/>
      <c r="AV485" s="242"/>
      <c r="AW485" s="10"/>
      <c r="AX485" s="32"/>
      <c r="AY485" s="10"/>
      <c r="AZ485" s="242"/>
      <c r="BA485" s="10"/>
      <c r="BB485" s="242"/>
      <c r="BC485" s="7"/>
      <c r="BD485" s="247"/>
      <c r="BE485" s="10"/>
      <c r="BF485" s="242"/>
      <c r="BG485" s="7"/>
      <c r="BH485" s="247"/>
      <c r="BI485" s="10"/>
      <c r="BJ485" s="242"/>
      <c r="BK485" s="7"/>
      <c r="BL485" s="247"/>
      <c r="BM485" s="7"/>
      <c r="BN485" s="247"/>
      <c r="BO485" s="7"/>
      <c r="BP485" s="8"/>
      <c r="BQ485" s="7"/>
      <c r="BR485" s="247"/>
      <c r="BS485" s="7"/>
      <c r="BT485" s="8"/>
      <c r="BU485" s="7"/>
      <c r="BV485" s="247"/>
      <c r="BW485" s="7"/>
      <c r="BX485" s="8"/>
      <c r="BY485" s="7"/>
      <c r="BZ485" s="8"/>
      <c r="CA485" s="7"/>
      <c r="CB485" s="8"/>
      <c r="CC485" s="7"/>
      <c r="CD485" s="8"/>
      <c r="CE485" s="7"/>
      <c r="CF485" s="8"/>
      <c r="CH485" s="41"/>
      <c r="CI485" s="41">
        <f t="shared" si="38"/>
        <v>0</v>
      </c>
      <c r="CJ485">
        <f t="shared" si="37"/>
        <v>0</v>
      </c>
    </row>
    <row r="486" spans="1:90" x14ac:dyDescent="0.25">
      <c r="A486">
        <v>407</v>
      </c>
      <c r="B486" s="6"/>
      <c r="C486" s="10"/>
      <c r="D486" s="32"/>
      <c r="E486" s="10"/>
      <c r="F486" s="32"/>
      <c r="G486" s="10"/>
      <c r="H486" s="32"/>
      <c r="I486" s="10"/>
      <c r="J486" s="32"/>
      <c r="K486" s="94"/>
      <c r="L486" s="32"/>
      <c r="M486" s="10"/>
      <c r="N486" s="32"/>
      <c r="O486" s="10"/>
      <c r="P486" s="32"/>
      <c r="Q486" s="10"/>
      <c r="R486" s="32"/>
      <c r="S486" s="10"/>
      <c r="T486" s="32"/>
      <c r="U486" s="10"/>
      <c r="V486" s="32"/>
      <c r="W486" s="10"/>
      <c r="X486" s="32"/>
      <c r="Y486" s="10"/>
      <c r="Z486" s="32"/>
      <c r="AA486" s="10"/>
      <c r="AB486" s="32"/>
      <c r="AC486" s="10"/>
      <c r="AD486" s="32"/>
      <c r="AE486" s="10"/>
      <c r="AF486" s="32"/>
      <c r="AG486" s="10"/>
      <c r="AH486" s="32"/>
      <c r="AI486" s="10"/>
      <c r="AJ486" s="32"/>
      <c r="AK486" s="10"/>
      <c r="AL486" s="32"/>
      <c r="AM486" s="10"/>
      <c r="AN486" s="32"/>
      <c r="AO486" s="10"/>
      <c r="AP486" s="32"/>
      <c r="AQ486" s="10"/>
      <c r="AR486" s="32"/>
      <c r="AS486" s="10"/>
      <c r="AT486" s="32"/>
      <c r="AU486" s="10"/>
      <c r="AV486" s="242"/>
      <c r="AW486" s="10"/>
      <c r="AX486" s="32"/>
      <c r="AY486" s="10"/>
      <c r="AZ486" s="242"/>
      <c r="BA486" s="10"/>
      <c r="BB486" s="242"/>
      <c r="BC486" s="7"/>
      <c r="BD486" s="247"/>
      <c r="BE486" s="10"/>
      <c r="BF486" s="242"/>
      <c r="BG486" s="7"/>
      <c r="BH486" s="247"/>
      <c r="BI486" s="10"/>
      <c r="BJ486" s="242"/>
      <c r="BK486" s="7"/>
      <c r="BL486" s="247"/>
      <c r="BM486" s="7"/>
      <c r="BN486" s="247"/>
      <c r="BO486" s="7"/>
      <c r="BP486" s="8"/>
      <c r="BQ486" s="7"/>
      <c r="BR486" s="247"/>
      <c r="BS486" s="7"/>
      <c r="BT486" s="8"/>
      <c r="BU486" s="7"/>
      <c r="BV486" s="247"/>
      <c r="BW486" s="7"/>
      <c r="BX486" s="8"/>
      <c r="BY486" s="7"/>
      <c r="BZ486" s="8"/>
      <c r="CA486" s="7"/>
      <c r="CB486" s="8"/>
      <c r="CC486" s="7"/>
      <c r="CD486" s="8"/>
      <c r="CE486" s="7"/>
      <c r="CF486" s="8"/>
      <c r="CH486" s="41"/>
      <c r="CI486" s="41">
        <f t="shared" si="38"/>
        <v>0</v>
      </c>
      <c r="CJ486">
        <f t="shared" si="37"/>
        <v>0</v>
      </c>
      <c r="CL486" s="39"/>
    </row>
    <row r="487" spans="1:90" x14ac:dyDescent="0.25">
      <c r="A487">
        <v>408</v>
      </c>
      <c r="B487" s="6"/>
      <c r="C487" s="10"/>
      <c r="D487" s="32"/>
      <c r="E487" s="10"/>
      <c r="F487" s="32"/>
      <c r="G487" s="10"/>
      <c r="H487" s="32"/>
      <c r="I487" s="10"/>
      <c r="J487" s="32"/>
      <c r="K487" s="10"/>
      <c r="L487" s="32"/>
      <c r="M487" s="10"/>
      <c r="N487" s="32"/>
      <c r="O487" s="10"/>
      <c r="P487" s="32"/>
      <c r="Q487" s="10"/>
      <c r="R487" s="32"/>
      <c r="S487" s="10"/>
      <c r="T487" s="32"/>
      <c r="U487" s="10"/>
      <c r="V487" s="32"/>
      <c r="W487" s="10"/>
      <c r="X487" s="32"/>
      <c r="Y487" s="10"/>
      <c r="Z487" s="32"/>
      <c r="AA487" s="10"/>
      <c r="AB487" s="32"/>
      <c r="AC487" s="10"/>
      <c r="AD487" s="32"/>
      <c r="AE487" s="10"/>
      <c r="AF487" s="32"/>
      <c r="AG487" s="10"/>
      <c r="AH487" s="32"/>
      <c r="AI487" s="10"/>
      <c r="AJ487" s="32"/>
      <c r="AK487" s="10"/>
      <c r="AL487" s="32"/>
      <c r="AM487" s="10"/>
      <c r="AN487" s="32"/>
      <c r="AO487" s="10"/>
      <c r="AP487" s="32"/>
      <c r="AQ487" s="10"/>
      <c r="AR487" s="32"/>
      <c r="AS487" s="10"/>
      <c r="AT487" s="32"/>
      <c r="AU487" s="10"/>
      <c r="AV487" s="242"/>
      <c r="AW487" s="10"/>
      <c r="AX487" s="32"/>
      <c r="AY487" s="10"/>
      <c r="AZ487" s="242"/>
      <c r="BA487" s="10"/>
      <c r="BB487" s="242"/>
      <c r="BC487" s="7"/>
      <c r="BD487" s="247"/>
      <c r="BE487" s="10"/>
      <c r="BF487" s="242"/>
      <c r="BG487" s="7"/>
      <c r="BH487" s="247"/>
      <c r="BI487" s="10"/>
      <c r="BJ487" s="242"/>
      <c r="BK487" s="7"/>
      <c r="BL487" s="247"/>
      <c r="BM487" s="7"/>
      <c r="BN487" s="247"/>
      <c r="BO487" s="7"/>
      <c r="BP487" s="8"/>
      <c r="BQ487" s="7"/>
      <c r="BR487" s="247"/>
      <c r="BS487" s="7"/>
      <c r="BT487" s="8"/>
      <c r="BU487" s="7"/>
      <c r="BV487" s="247"/>
      <c r="BW487" s="7"/>
      <c r="BX487" s="8"/>
      <c r="BY487" s="7"/>
      <c r="BZ487" s="8"/>
      <c r="CA487" s="7"/>
      <c r="CB487" s="8"/>
      <c r="CC487" s="7"/>
      <c r="CD487" s="8"/>
      <c r="CE487" s="7"/>
      <c r="CF487" s="8"/>
      <c r="CH487" s="41"/>
      <c r="CI487" s="41">
        <f t="shared" si="38"/>
        <v>0</v>
      </c>
      <c r="CJ487">
        <f t="shared" si="37"/>
        <v>0</v>
      </c>
    </row>
    <row r="488" spans="1:90" x14ac:dyDescent="0.25">
      <c r="A488">
        <v>409</v>
      </c>
      <c r="B488" s="6"/>
      <c r="C488" s="10"/>
      <c r="D488" s="32"/>
      <c r="E488" s="10"/>
      <c r="F488" s="32"/>
      <c r="G488" s="10"/>
      <c r="H488" s="32"/>
      <c r="I488" s="10"/>
      <c r="J488" s="32"/>
      <c r="K488" s="10"/>
      <c r="L488" s="32"/>
      <c r="M488" s="10"/>
      <c r="N488" s="32"/>
      <c r="O488" s="10"/>
      <c r="P488" s="32"/>
      <c r="Q488" s="10"/>
      <c r="R488" s="32"/>
      <c r="S488" s="10"/>
      <c r="T488" s="32"/>
      <c r="U488" s="10"/>
      <c r="V488" s="32"/>
      <c r="W488" s="10"/>
      <c r="X488" s="32"/>
      <c r="Y488" s="10"/>
      <c r="Z488" s="32"/>
      <c r="AA488" s="10"/>
      <c r="AB488" s="32"/>
      <c r="AC488" s="10"/>
      <c r="AD488" s="32"/>
      <c r="AE488" s="10"/>
      <c r="AF488" s="32"/>
      <c r="AG488" s="10"/>
      <c r="AH488" s="32"/>
      <c r="AI488" s="10"/>
      <c r="AJ488" s="32"/>
      <c r="AK488" s="10"/>
      <c r="AL488" s="32"/>
      <c r="AM488" s="10"/>
      <c r="AN488" s="32"/>
      <c r="AO488" s="10"/>
      <c r="AP488" s="32"/>
      <c r="AQ488" s="10"/>
      <c r="AR488" s="32"/>
      <c r="AS488" s="10"/>
      <c r="AT488" s="32"/>
      <c r="AU488" s="10"/>
      <c r="AV488" s="242"/>
      <c r="AW488" s="10"/>
      <c r="AX488" s="32"/>
      <c r="AY488" s="10"/>
      <c r="AZ488" s="242"/>
      <c r="BA488" s="10"/>
      <c r="BB488" s="242"/>
      <c r="BC488" s="7"/>
      <c r="BD488" s="247"/>
      <c r="BE488" s="10"/>
      <c r="BF488" s="242"/>
      <c r="BG488" s="7"/>
      <c r="BH488" s="247"/>
      <c r="BI488" s="10"/>
      <c r="BJ488" s="242"/>
      <c r="BK488" s="7"/>
      <c r="BL488" s="247"/>
      <c r="BM488" s="7"/>
      <c r="BN488" s="247"/>
      <c r="BO488" s="7"/>
      <c r="BP488" s="8"/>
      <c r="BQ488" s="7"/>
      <c r="BR488" s="247"/>
      <c r="BS488" s="7"/>
      <c r="BT488" s="8"/>
      <c r="BU488" s="7"/>
      <c r="BV488" s="247"/>
      <c r="BW488" s="7"/>
      <c r="BX488" s="8"/>
      <c r="BY488" s="7"/>
      <c r="BZ488" s="8"/>
      <c r="CA488" s="7"/>
      <c r="CB488" s="8"/>
      <c r="CC488" s="7"/>
      <c r="CD488" s="8"/>
      <c r="CE488" s="7"/>
      <c r="CF488" s="8"/>
      <c r="CH488" s="41"/>
      <c r="CI488" s="41">
        <f t="shared" si="38"/>
        <v>0</v>
      </c>
      <c r="CJ488">
        <f t="shared" si="37"/>
        <v>0</v>
      </c>
    </row>
    <row r="489" spans="1:90" x14ac:dyDescent="0.25">
      <c r="A489">
        <v>410</v>
      </c>
      <c r="B489" s="6"/>
      <c r="C489" s="10"/>
      <c r="D489" s="32"/>
      <c r="E489" s="10"/>
      <c r="F489" s="32"/>
      <c r="G489" s="10"/>
      <c r="H489" s="32"/>
      <c r="I489" s="10"/>
      <c r="J489" s="32"/>
      <c r="K489" s="10"/>
      <c r="L489" s="32"/>
      <c r="M489" s="10"/>
      <c r="N489" s="32"/>
      <c r="O489" s="10"/>
      <c r="P489" s="32"/>
      <c r="Q489" s="10"/>
      <c r="R489" s="32"/>
      <c r="S489" s="10"/>
      <c r="T489" s="32"/>
      <c r="U489" s="10"/>
      <c r="V489" s="32"/>
      <c r="W489" s="10"/>
      <c r="X489" s="32"/>
      <c r="Y489" s="10"/>
      <c r="Z489" s="32"/>
      <c r="AA489" s="10"/>
      <c r="AB489" s="32"/>
      <c r="AC489" s="10"/>
      <c r="AD489" s="32"/>
      <c r="AE489" s="10"/>
      <c r="AF489" s="32"/>
      <c r="AG489" s="10"/>
      <c r="AH489" s="32"/>
      <c r="AI489" s="10"/>
      <c r="AJ489" s="32"/>
      <c r="AK489" s="10"/>
      <c r="AL489" s="32"/>
      <c r="AM489" s="10"/>
      <c r="AN489" s="32"/>
      <c r="AO489" s="10"/>
      <c r="AP489" s="32"/>
      <c r="AQ489" s="10"/>
      <c r="AR489" s="32"/>
      <c r="AS489" s="10"/>
      <c r="AT489" s="32"/>
      <c r="AU489" s="10"/>
      <c r="AV489" s="242"/>
      <c r="AW489" s="10"/>
      <c r="AX489" s="32"/>
      <c r="AY489" s="10"/>
      <c r="AZ489" s="242"/>
      <c r="BA489" s="10"/>
      <c r="BB489" s="242"/>
      <c r="BC489" s="7"/>
      <c r="BD489" s="247"/>
      <c r="BE489" s="10"/>
      <c r="BF489" s="242"/>
      <c r="BG489" s="7"/>
      <c r="BH489" s="247"/>
      <c r="BI489" s="10"/>
      <c r="BJ489" s="242"/>
      <c r="BK489" s="7"/>
      <c r="BL489" s="247"/>
      <c r="BM489" s="7"/>
      <c r="BN489" s="247"/>
      <c r="BO489" s="7"/>
      <c r="BP489" s="8"/>
      <c r="BQ489" s="7"/>
      <c r="BR489" s="247"/>
      <c r="BS489" s="7"/>
      <c r="BT489" s="8"/>
      <c r="BU489" s="7"/>
      <c r="BV489" s="247"/>
      <c r="BW489" s="7"/>
      <c r="BX489" s="8"/>
      <c r="BY489" s="7"/>
      <c r="BZ489" s="8"/>
      <c r="CA489" s="7"/>
      <c r="CB489" s="8"/>
      <c r="CC489" s="7"/>
      <c r="CD489" s="8"/>
      <c r="CE489" s="7"/>
      <c r="CF489" s="8"/>
      <c r="CH489" s="41"/>
      <c r="CI489" s="41">
        <f t="shared" si="38"/>
        <v>0</v>
      </c>
      <c r="CJ489">
        <f t="shared" si="37"/>
        <v>0</v>
      </c>
    </row>
    <row r="490" spans="1:90" x14ac:dyDescent="0.25">
      <c r="A490">
        <v>411</v>
      </c>
      <c r="B490" s="6"/>
      <c r="C490" s="10"/>
      <c r="D490" s="32"/>
      <c r="E490" s="10"/>
      <c r="F490" s="32"/>
      <c r="G490" s="10"/>
      <c r="H490" s="32"/>
      <c r="I490" s="10"/>
      <c r="J490" s="32"/>
      <c r="K490" s="10"/>
      <c r="L490" s="32"/>
      <c r="M490" s="10"/>
      <c r="N490" s="32"/>
      <c r="O490" s="10"/>
      <c r="P490" s="32"/>
      <c r="Q490" s="10"/>
      <c r="R490" s="32"/>
      <c r="S490" s="10"/>
      <c r="T490" s="32"/>
      <c r="U490" s="10"/>
      <c r="V490" s="32"/>
      <c r="W490" s="10"/>
      <c r="X490" s="32"/>
      <c r="Y490" s="10"/>
      <c r="Z490" s="32"/>
      <c r="AA490" s="10"/>
      <c r="AB490" s="32"/>
      <c r="AC490" s="10"/>
      <c r="AD490" s="32"/>
      <c r="AE490" s="10"/>
      <c r="AF490" s="32"/>
      <c r="AG490" s="10"/>
      <c r="AH490" s="32"/>
      <c r="AI490" s="10"/>
      <c r="AJ490" s="32"/>
      <c r="AK490" s="10"/>
      <c r="AL490" s="32"/>
      <c r="AM490" s="10"/>
      <c r="AN490" s="32"/>
      <c r="AO490" s="10"/>
      <c r="AP490" s="32"/>
      <c r="AQ490" s="10"/>
      <c r="AR490" s="32"/>
      <c r="AS490" s="10"/>
      <c r="AT490" s="32"/>
      <c r="AU490" s="10"/>
      <c r="AV490" s="242"/>
      <c r="AW490" s="10"/>
      <c r="AX490" s="32"/>
      <c r="AY490" s="10"/>
      <c r="AZ490" s="242"/>
      <c r="BA490" s="10"/>
      <c r="BB490" s="242"/>
      <c r="BC490" s="7"/>
      <c r="BD490" s="247"/>
      <c r="BE490" s="10"/>
      <c r="BF490" s="242"/>
      <c r="BG490" s="7"/>
      <c r="BH490" s="247"/>
      <c r="BI490" s="10"/>
      <c r="BJ490" s="242"/>
      <c r="BK490" s="7"/>
      <c r="BL490" s="247"/>
      <c r="BM490" s="7"/>
      <c r="BN490" s="247"/>
      <c r="BO490" s="7"/>
      <c r="BP490" s="8"/>
      <c r="BQ490" s="7"/>
      <c r="BR490" s="247"/>
      <c r="BS490" s="7"/>
      <c r="BT490" s="8"/>
      <c r="BU490" s="7"/>
      <c r="BV490" s="247"/>
      <c r="BW490" s="7"/>
      <c r="BX490" s="8"/>
      <c r="BY490" s="7"/>
      <c r="BZ490" s="8"/>
      <c r="CA490" s="7"/>
      <c r="CB490" s="8"/>
      <c r="CC490" s="7"/>
      <c r="CD490" s="8"/>
      <c r="CE490" s="7"/>
      <c r="CF490" s="8"/>
      <c r="CH490" s="41"/>
      <c r="CI490" s="41">
        <f t="shared" si="38"/>
        <v>0</v>
      </c>
      <c r="CJ490">
        <f t="shared" si="37"/>
        <v>0</v>
      </c>
    </row>
    <row r="491" spans="1:90" x14ac:dyDescent="0.25">
      <c r="A491">
        <v>412</v>
      </c>
      <c r="B491" s="6"/>
      <c r="C491" s="10"/>
      <c r="D491" s="32"/>
      <c r="E491" s="10"/>
      <c r="F491" s="32"/>
      <c r="G491" s="10"/>
      <c r="H491" s="32"/>
      <c r="I491" s="10"/>
      <c r="J491" s="32"/>
      <c r="K491" s="10"/>
      <c r="L491" s="32"/>
      <c r="M491" s="10"/>
      <c r="N491" s="32"/>
      <c r="O491" s="10"/>
      <c r="P491" s="32"/>
      <c r="Q491" s="10"/>
      <c r="R491" s="32"/>
      <c r="S491" s="10"/>
      <c r="T491" s="32"/>
      <c r="U491" s="10"/>
      <c r="V491" s="32"/>
      <c r="W491" s="10"/>
      <c r="X491" s="32"/>
      <c r="Y491" s="10"/>
      <c r="Z491" s="32"/>
      <c r="AA491" s="10"/>
      <c r="AB491" s="32"/>
      <c r="AC491" s="10"/>
      <c r="AD491" s="32"/>
      <c r="AE491" s="10"/>
      <c r="AF491" s="32"/>
      <c r="AG491" s="10"/>
      <c r="AH491" s="32"/>
      <c r="AI491" s="10"/>
      <c r="AJ491" s="32"/>
      <c r="AK491" s="10"/>
      <c r="AL491" s="32"/>
      <c r="AM491" s="10"/>
      <c r="AN491" s="32"/>
      <c r="AO491" s="10"/>
      <c r="AP491" s="32"/>
      <c r="AQ491" s="10"/>
      <c r="AR491" s="32"/>
      <c r="AS491" s="10"/>
      <c r="AT491" s="32"/>
      <c r="AU491" s="10"/>
      <c r="AV491" s="242"/>
      <c r="AW491" s="10"/>
      <c r="AX491" s="32"/>
      <c r="AY491" s="10"/>
      <c r="AZ491" s="242"/>
      <c r="BA491" s="10"/>
      <c r="BB491" s="242"/>
      <c r="BC491" s="7"/>
      <c r="BD491" s="247"/>
      <c r="BE491" s="10"/>
      <c r="BF491" s="242"/>
      <c r="BG491" s="7"/>
      <c r="BH491" s="247"/>
      <c r="BI491" s="10"/>
      <c r="BJ491" s="242"/>
      <c r="BK491" s="7"/>
      <c r="BL491" s="247"/>
      <c r="BM491" s="7"/>
      <c r="BN491" s="247"/>
      <c r="BO491" s="7"/>
      <c r="BP491" s="8"/>
      <c r="BQ491" s="7"/>
      <c r="BR491" s="247"/>
      <c r="BS491" s="7"/>
      <c r="BT491" s="8"/>
      <c r="BU491" s="7"/>
      <c r="BV491" s="247"/>
      <c r="BW491" s="7"/>
      <c r="BX491" s="8"/>
      <c r="BY491" s="7"/>
      <c r="BZ491" s="8"/>
      <c r="CA491" s="7"/>
      <c r="CB491" s="8"/>
      <c r="CC491" s="7"/>
      <c r="CD491" s="8"/>
      <c r="CE491" s="7"/>
      <c r="CF491" s="8"/>
      <c r="CH491" s="41"/>
      <c r="CI491" s="41">
        <f t="shared" si="38"/>
        <v>0</v>
      </c>
      <c r="CJ491">
        <f t="shared" si="37"/>
        <v>0</v>
      </c>
    </row>
    <row r="492" spans="1:90" x14ac:dyDescent="0.25">
      <c r="A492">
        <v>413</v>
      </c>
      <c r="B492" s="6"/>
      <c r="C492" s="10"/>
      <c r="D492" s="32"/>
      <c r="E492" s="10"/>
      <c r="F492" s="32"/>
      <c r="G492" s="10"/>
      <c r="H492" s="32"/>
      <c r="I492" s="10"/>
      <c r="J492" s="32"/>
      <c r="K492" s="10"/>
      <c r="L492" s="32"/>
      <c r="M492" s="10"/>
      <c r="N492" s="32"/>
      <c r="O492" s="10"/>
      <c r="P492" s="32"/>
      <c r="Q492" s="10"/>
      <c r="R492" s="32"/>
      <c r="S492" s="10"/>
      <c r="T492" s="32"/>
      <c r="U492" s="10"/>
      <c r="V492" s="32"/>
      <c r="W492" s="10"/>
      <c r="X492" s="32"/>
      <c r="Y492" s="10"/>
      <c r="Z492" s="32"/>
      <c r="AA492" s="10"/>
      <c r="AB492" s="32"/>
      <c r="AC492" s="10"/>
      <c r="AD492" s="32"/>
      <c r="AE492" s="10"/>
      <c r="AF492" s="32"/>
      <c r="AG492" s="10"/>
      <c r="AH492" s="32"/>
      <c r="AI492" s="10"/>
      <c r="AJ492" s="32"/>
      <c r="AK492" s="10"/>
      <c r="AL492" s="32"/>
      <c r="AM492" s="10"/>
      <c r="AN492" s="32"/>
      <c r="AO492" s="10"/>
      <c r="AP492" s="32"/>
      <c r="AQ492" s="10"/>
      <c r="AR492" s="32"/>
      <c r="AS492" s="10"/>
      <c r="AT492" s="32"/>
      <c r="AU492" s="10"/>
      <c r="AV492" s="242"/>
      <c r="AW492" s="10"/>
      <c r="AX492" s="32"/>
      <c r="AY492" s="10"/>
      <c r="AZ492" s="242"/>
      <c r="BA492" s="10"/>
      <c r="BB492" s="242"/>
      <c r="BC492" s="7"/>
      <c r="BD492" s="247"/>
      <c r="BE492" s="10"/>
      <c r="BF492" s="242"/>
      <c r="BG492" s="7"/>
      <c r="BH492" s="247"/>
      <c r="BI492" s="10"/>
      <c r="BJ492" s="242"/>
      <c r="BK492" s="7"/>
      <c r="BL492" s="247"/>
      <c r="BM492" s="7"/>
      <c r="BN492" s="247"/>
      <c r="BO492" s="7"/>
      <c r="BP492" s="8"/>
      <c r="BQ492" s="7"/>
      <c r="BR492" s="247"/>
      <c r="BS492" s="7"/>
      <c r="BT492" s="8"/>
      <c r="BU492" s="7"/>
      <c r="BV492" s="247"/>
      <c r="BW492" s="7"/>
      <c r="BX492" s="8"/>
      <c r="BY492" s="7"/>
      <c r="BZ492" s="8"/>
      <c r="CA492" s="7"/>
      <c r="CB492" s="8"/>
      <c r="CC492" s="7"/>
      <c r="CD492" s="8"/>
      <c r="CE492" s="7"/>
      <c r="CF492" s="8"/>
      <c r="CH492" s="41"/>
      <c r="CI492" s="41">
        <f t="shared" si="38"/>
        <v>0</v>
      </c>
      <c r="CJ492">
        <f t="shared" si="37"/>
        <v>0</v>
      </c>
    </row>
    <row r="493" spans="1:90" x14ac:dyDescent="0.25">
      <c r="A493">
        <v>414</v>
      </c>
      <c r="B493" s="6"/>
      <c r="C493" s="10"/>
      <c r="D493" s="32"/>
      <c r="E493" s="10"/>
      <c r="F493" s="32"/>
      <c r="G493" s="10"/>
      <c r="H493" s="32"/>
      <c r="I493" s="10"/>
      <c r="J493" s="32"/>
      <c r="K493" s="10"/>
      <c r="L493" s="32"/>
      <c r="M493" s="10"/>
      <c r="N493" s="32"/>
      <c r="O493" s="10"/>
      <c r="P493" s="32"/>
      <c r="Q493" s="10"/>
      <c r="R493" s="32"/>
      <c r="S493" s="10"/>
      <c r="T493" s="32"/>
      <c r="U493" s="10"/>
      <c r="V493" s="32"/>
      <c r="W493" s="10"/>
      <c r="X493" s="32"/>
      <c r="Y493" s="10"/>
      <c r="Z493" s="32"/>
      <c r="AA493" s="10"/>
      <c r="AB493" s="32"/>
      <c r="AC493" s="10"/>
      <c r="AD493" s="32"/>
      <c r="AE493" s="10"/>
      <c r="AF493" s="32"/>
      <c r="AG493" s="10"/>
      <c r="AH493" s="32"/>
      <c r="AI493" s="10"/>
      <c r="AJ493" s="32"/>
      <c r="AK493" s="10"/>
      <c r="AL493" s="32"/>
      <c r="AM493" s="10"/>
      <c r="AN493" s="32"/>
      <c r="AO493" s="10"/>
      <c r="AP493" s="32"/>
      <c r="AQ493" s="10"/>
      <c r="AR493" s="32"/>
      <c r="AS493" s="10"/>
      <c r="AT493" s="32"/>
      <c r="AU493" s="10"/>
      <c r="AV493" s="242"/>
      <c r="AW493" s="10"/>
      <c r="AX493" s="32"/>
      <c r="AY493" s="10"/>
      <c r="AZ493" s="242"/>
      <c r="BA493" s="10"/>
      <c r="BB493" s="242"/>
      <c r="BC493" s="7"/>
      <c r="BD493" s="247"/>
      <c r="BE493" s="10"/>
      <c r="BF493" s="242"/>
      <c r="BG493" s="7"/>
      <c r="BH493" s="247"/>
      <c r="BI493" s="10"/>
      <c r="BJ493" s="242"/>
      <c r="BK493" s="7"/>
      <c r="BL493" s="247"/>
      <c r="BM493" s="7"/>
      <c r="BN493" s="247"/>
      <c r="BO493" s="7"/>
      <c r="BP493" s="8"/>
      <c r="BQ493" s="7"/>
      <c r="BR493" s="247"/>
      <c r="BS493" s="7"/>
      <c r="BT493" s="8"/>
      <c r="BU493" s="7"/>
      <c r="BV493" s="247"/>
      <c r="BW493" s="7"/>
      <c r="BX493" s="8"/>
      <c r="BY493" s="7"/>
      <c r="BZ493" s="8"/>
      <c r="CA493" s="7"/>
      <c r="CB493" s="8"/>
      <c r="CC493" s="7"/>
      <c r="CD493" s="8"/>
      <c r="CE493" s="7"/>
      <c r="CF493" s="8"/>
      <c r="CH493" s="41"/>
      <c r="CI493" s="41">
        <f t="shared" si="38"/>
        <v>0</v>
      </c>
      <c r="CJ493">
        <f t="shared" si="37"/>
        <v>0</v>
      </c>
    </row>
    <row r="494" spans="1:90" x14ac:dyDescent="0.25">
      <c r="A494">
        <v>415</v>
      </c>
      <c r="B494" s="6"/>
      <c r="C494" s="10"/>
      <c r="D494" s="32"/>
      <c r="E494" s="10"/>
      <c r="F494" s="32"/>
      <c r="G494" s="10"/>
      <c r="H494" s="32"/>
      <c r="I494" s="10"/>
      <c r="J494" s="32"/>
      <c r="K494" s="10"/>
      <c r="L494" s="32"/>
      <c r="M494" s="10"/>
      <c r="N494" s="32"/>
      <c r="O494" s="10"/>
      <c r="P494" s="32"/>
      <c r="Q494" s="10"/>
      <c r="R494" s="32"/>
      <c r="S494" s="10"/>
      <c r="T494" s="32"/>
      <c r="U494" s="10"/>
      <c r="V494" s="32"/>
      <c r="W494" s="10"/>
      <c r="X494" s="32"/>
      <c r="Y494" s="10"/>
      <c r="Z494" s="32"/>
      <c r="AA494" s="10"/>
      <c r="AB494" s="32"/>
      <c r="AC494" s="10"/>
      <c r="AD494" s="32"/>
      <c r="AE494" s="10"/>
      <c r="AF494" s="32"/>
      <c r="AG494" s="10"/>
      <c r="AH494" s="32"/>
      <c r="AI494" s="10"/>
      <c r="AJ494" s="32"/>
      <c r="AK494" s="10"/>
      <c r="AL494" s="32"/>
      <c r="AM494" s="10"/>
      <c r="AN494" s="32"/>
      <c r="AO494" s="10"/>
      <c r="AP494" s="32"/>
      <c r="AQ494" s="10"/>
      <c r="AR494" s="32"/>
      <c r="AS494" s="10"/>
      <c r="AT494" s="32"/>
      <c r="AU494" s="10"/>
      <c r="AV494" s="242"/>
      <c r="AW494" s="10"/>
      <c r="AX494" s="32"/>
      <c r="AY494" s="10"/>
      <c r="AZ494" s="242"/>
      <c r="BA494" s="10"/>
      <c r="BB494" s="242"/>
      <c r="BC494" s="7"/>
      <c r="BD494" s="247"/>
      <c r="BE494" s="10"/>
      <c r="BF494" s="242"/>
      <c r="BG494" s="7"/>
      <c r="BH494" s="247"/>
      <c r="BI494" s="10"/>
      <c r="BJ494" s="242"/>
      <c r="BK494" s="7"/>
      <c r="BL494" s="247"/>
      <c r="BM494" s="7"/>
      <c r="BN494" s="247"/>
      <c r="BO494" s="7"/>
      <c r="BP494" s="8"/>
      <c r="BQ494" s="7"/>
      <c r="BR494" s="247"/>
      <c r="BS494" s="7"/>
      <c r="BT494" s="8"/>
      <c r="BU494" s="7"/>
      <c r="BV494" s="247"/>
      <c r="BW494" s="7"/>
      <c r="BX494" s="8"/>
      <c r="BY494" s="7"/>
      <c r="BZ494" s="8"/>
      <c r="CA494" s="7"/>
      <c r="CB494" s="8"/>
      <c r="CC494" s="7"/>
      <c r="CD494" s="8"/>
      <c r="CE494" s="7"/>
      <c r="CF494" s="8"/>
      <c r="CH494" s="41"/>
      <c r="CI494" s="41">
        <f t="shared" si="38"/>
        <v>0</v>
      </c>
      <c r="CJ494">
        <f t="shared" si="37"/>
        <v>0</v>
      </c>
    </row>
    <row r="495" spans="1:90" x14ac:dyDescent="0.25">
      <c r="A495">
        <v>416</v>
      </c>
      <c r="B495" s="6"/>
      <c r="C495" s="10"/>
      <c r="D495" s="32"/>
      <c r="E495" s="10"/>
      <c r="F495" s="32"/>
      <c r="G495" s="10"/>
      <c r="H495" s="32"/>
      <c r="I495" s="10"/>
      <c r="J495" s="32"/>
      <c r="K495" s="10"/>
      <c r="L495" s="32"/>
      <c r="M495" s="10"/>
      <c r="N495" s="32"/>
      <c r="O495" s="10"/>
      <c r="P495" s="32"/>
      <c r="Q495" s="10"/>
      <c r="R495" s="32"/>
      <c r="S495" s="10"/>
      <c r="T495" s="32"/>
      <c r="U495" s="10"/>
      <c r="V495" s="32"/>
      <c r="W495" s="10"/>
      <c r="X495" s="32"/>
      <c r="Y495" s="10"/>
      <c r="Z495" s="32"/>
      <c r="AA495" s="10"/>
      <c r="AB495" s="32"/>
      <c r="AC495" s="10"/>
      <c r="AD495" s="32"/>
      <c r="AE495" s="10"/>
      <c r="AF495" s="32"/>
      <c r="AG495" s="10"/>
      <c r="AH495" s="32"/>
      <c r="AI495" s="10"/>
      <c r="AJ495" s="32"/>
      <c r="AK495" s="10"/>
      <c r="AL495" s="32"/>
      <c r="AM495" s="10"/>
      <c r="AN495" s="32"/>
      <c r="AO495" s="10"/>
      <c r="AP495" s="32"/>
      <c r="AQ495" s="10"/>
      <c r="AR495" s="32"/>
      <c r="AS495" s="10"/>
      <c r="AT495" s="32"/>
      <c r="AU495" s="10"/>
      <c r="AV495" s="242"/>
      <c r="AW495" s="10"/>
      <c r="AX495" s="32"/>
      <c r="AY495" s="10"/>
      <c r="AZ495" s="242"/>
      <c r="BA495" s="10"/>
      <c r="BB495" s="242"/>
      <c r="BC495" s="7"/>
      <c r="BD495" s="247"/>
      <c r="BE495" s="10"/>
      <c r="BF495" s="242"/>
      <c r="BG495" s="7"/>
      <c r="BH495" s="247"/>
      <c r="BI495" s="10"/>
      <c r="BJ495" s="242"/>
      <c r="BK495" s="7"/>
      <c r="BL495" s="247"/>
      <c r="BM495" s="7"/>
      <c r="BN495" s="247"/>
      <c r="BO495" s="7"/>
      <c r="BP495" s="8"/>
      <c r="BQ495" s="7"/>
      <c r="BR495" s="247"/>
      <c r="BS495" s="7"/>
      <c r="BT495" s="8"/>
      <c r="BU495" s="7"/>
      <c r="BV495" s="247"/>
      <c r="BW495" s="7"/>
      <c r="BX495" s="8"/>
      <c r="BY495" s="7"/>
      <c r="BZ495" s="8"/>
      <c r="CA495" s="7"/>
      <c r="CB495" s="8"/>
      <c r="CC495" s="7"/>
      <c r="CD495" s="8"/>
      <c r="CE495" s="7"/>
      <c r="CF495" s="8"/>
      <c r="CH495" s="41"/>
      <c r="CI495" s="41">
        <f t="shared" si="38"/>
        <v>0</v>
      </c>
      <c r="CJ495">
        <f t="shared" si="37"/>
        <v>0</v>
      </c>
    </row>
    <row r="496" spans="1:90" x14ac:dyDescent="0.25">
      <c r="A496">
        <v>417</v>
      </c>
      <c r="B496" s="6"/>
      <c r="C496" s="10"/>
      <c r="D496" s="32"/>
      <c r="E496" s="10"/>
      <c r="F496" s="32"/>
      <c r="G496" s="10"/>
      <c r="H496" s="32"/>
      <c r="I496" s="10"/>
      <c r="J496" s="32"/>
      <c r="K496" s="10"/>
      <c r="L496" s="32"/>
      <c r="M496" s="10"/>
      <c r="N496" s="32"/>
      <c r="O496" s="10"/>
      <c r="P496" s="32"/>
      <c r="Q496" s="10"/>
      <c r="R496" s="32"/>
      <c r="S496" s="10"/>
      <c r="T496" s="32"/>
      <c r="U496" s="10"/>
      <c r="V496" s="32"/>
      <c r="W496" s="10"/>
      <c r="X496" s="32"/>
      <c r="Y496" s="10"/>
      <c r="Z496" s="32"/>
      <c r="AA496" s="10"/>
      <c r="AB496" s="32"/>
      <c r="AC496" s="10"/>
      <c r="AD496" s="32"/>
      <c r="AE496" s="10"/>
      <c r="AF496" s="32"/>
      <c r="AG496" s="10"/>
      <c r="AH496" s="32"/>
      <c r="AI496" s="10"/>
      <c r="AJ496" s="32"/>
      <c r="AK496" s="10"/>
      <c r="AL496" s="32"/>
      <c r="AM496" s="10"/>
      <c r="AN496" s="32"/>
      <c r="AO496" s="10"/>
      <c r="AP496" s="32"/>
      <c r="AQ496" s="10"/>
      <c r="AR496" s="32"/>
      <c r="AS496" s="10"/>
      <c r="AT496" s="32"/>
      <c r="AU496" s="10"/>
      <c r="AV496" s="242"/>
      <c r="AW496" s="10"/>
      <c r="AX496" s="32"/>
      <c r="AY496" s="10"/>
      <c r="AZ496" s="242"/>
      <c r="BA496" s="10"/>
      <c r="BB496" s="242"/>
      <c r="BC496" s="7"/>
      <c r="BD496" s="247"/>
      <c r="BE496" s="10"/>
      <c r="BF496" s="242"/>
      <c r="BG496" s="7"/>
      <c r="BH496" s="247"/>
      <c r="BI496" s="10"/>
      <c r="BJ496" s="242"/>
      <c r="BK496" s="7"/>
      <c r="BL496" s="247"/>
      <c r="BM496" s="7"/>
      <c r="BN496" s="247"/>
      <c r="BO496" s="7"/>
      <c r="BP496" s="8"/>
      <c r="BQ496" s="7"/>
      <c r="BR496" s="247"/>
      <c r="BS496" s="7"/>
      <c r="BT496" s="8"/>
      <c r="BU496" s="7"/>
      <c r="BV496" s="247"/>
      <c r="BW496" s="7"/>
      <c r="BX496" s="8"/>
      <c r="BY496" s="7"/>
      <c r="BZ496" s="8"/>
      <c r="CA496" s="7"/>
      <c r="CB496" s="8"/>
      <c r="CC496" s="7"/>
      <c r="CD496" s="8"/>
      <c r="CE496" s="7"/>
      <c r="CF496" s="8"/>
      <c r="CH496" s="41"/>
      <c r="CI496" s="41">
        <f t="shared" si="38"/>
        <v>0</v>
      </c>
      <c r="CJ496">
        <f t="shared" si="37"/>
        <v>0</v>
      </c>
    </row>
    <row r="497" spans="1:90" x14ac:dyDescent="0.25">
      <c r="A497">
        <v>418</v>
      </c>
      <c r="B497" s="6"/>
      <c r="C497" s="10"/>
      <c r="D497" s="32"/>
      <c r="E497" s="10"/>
      <c r="F497" s="32"/>
      <c r="G497" s="10"/>
      <c r="H497" s="32"/>
      <c r="I497" s="10"/>
      <c r="J497" s="32"/>
      <c r="K497" s="10"/>
      <c r="L497" s="32"/>
      <c r="M497" s="10"/>
      <c r="N497" s="32"/>
      <c r="O497" s="10"/>
      <c r="P497" s="32"/>
      <c r="Q497" s="10"/>
      <c r="R497" s="32"/>
      <c r="S497" s="10"/>
      <c r="T497" s="32"/>
      <c r="U497" s="10"/>
      <c r="V497" s="32"/>
      <c r="W497" s="10"/>
      <c r="X497" s="32"/>
      <c r="Y497" s="10"/>
      <c r="Z497" s="32"/>
      <c r="AA497" s="10"/>
      <c r="AB497" s="32"/>
      <c r="AC497" s="10"/>
      <c r="AD497" s="32"/>
      <c r="AE497" s="10"/>
      <c r="AF497" s="32"/>
      <c r="AG497" s="10"/>
      <c r="AH497" s="32"/>
      <c r="AI497" s="10"/>
      <c r="AJ497" s="32"/>
      <c r="AK497" s="10"/>
      <c r="AL497" s="32"/>
      <c r="AM497" s="10"/>
      <c r="AN497" s="32"/>
      <c r="AO497" s="10"/>
      <c r="AP497" s="32"/>
      <c r="AQ497" s="10"/>
      <c r="AR497" s="32"/>
      <c r="AS497" s="10"/>
      <c r="AT497" s="32"/>
      <c r="AU497" s="10"/>
      <c r="AV497" s="242"/>
      <c r="AW497" s="10"/>
      <c r="AX497" s="32"/>
      <c r="AY497" s="10"/>
      <c r="AZ497" s="242"/>
      <c r="BA497" s="10"/>
      <c r="BB497" s="242"/>
      <c r="BC497" s="7"/>
      <c r="BD497" s="247"/>
      <c r="BE497" s="10"/>
      <c r="BF497" s="242"/>
      <c r="BG497" s="7"/>
      <c r="BH497" s="247"/>
      <c r="BI497" s="10"/>
      <c r="BJ497" s="242"/>
      <c r="BK497" s="7"/>
      <c r="BL497" s="247"/>
      <c r="BM497" s="7"/>
      <c r="BN497" s="247"/>
      <c r="BO497" s="7"/>
      <c r="BP497" s="8"/>
      <c r="BQ497" s="7"/>
      <c r="BR497" s="247"/>
      <c r="BS497" s="7"/>
      <c r="BT497" s="8"/>
      <c r="BU497" s="7"/>
      <c r="BV497" s="247"/>
      <c r="BW497" s="7"/>
      <c r="BX497" s="8"/>
      <c r="BY497" s="7"/>
      <c r="BZ497" s="8"/>
      <c r="CA497" s="7"/>
      <c r="CB497" s="8"/>
      <c r="CC497" s="7"/>
      <c r="CD497" s="8"/>
      <c r="CE497" s="7"/>
      <c r="CF497" s="8"/>
      <c r="CH497" s="41"/>
      <c r="CI497" s="41">
        <f t="shared" si="38"/>
        <v>0</v>
      </c>
      <c r="CJ497">
        <f t="shared" si="37"/>
        <v>0</v>
      </c>
    </row>
    <row r="498" spans="1:90" x14ac:dyDescent="0.25">
      <c r="A498">
        <v>419</v>
      </c>
      <c r="B498" s="6"/>
      <c r="C498" s="10"/>
      <c r="D498" s="32"/>
      <c r="E498" s="10"/>
      <c r="F498" s="32"/>
      <c r="G498" s="10"/>
      <c r="H498" s="32"/>
      <c r="I498" s="10"/>
      <c r="J498" s="32"/>
      <c r="K498" s="10"/>
      <c r="L498" s="32"/>
      <c r="M498" s="10"/>
      <c r="N498" s="32"/>
      <c r="O498" s="10"/>
      <c r="P498" s="32"/>
      <c r="Q498" s="10"/>
      <c r="R498" s="32"/>
      <c r="S498" s="10"/>
      <c r="T498" s="32"/>
      <c r="U498" s="10"/>
      <c r="V498" s="32"/>
      <c r="W498" s="10"/>
      <c r="X498" s="32"/>
      <c r="Y498" s="10"/>
      <c r="Z498" s="32"/>
      <c r="AA498" s="10"/>
      <c r="AB498" s="32"/>
      <c r="AC498" s="10"/>
      <c r="AD498" s="32"/>
      <c r="AE498" s="10"/>
      <c r="AF498" s="32"/>
      <c r="AG498" s="10"/>
      <c r="AH498" s="32"/>
      <c r="AI498" s="10"/>
      <c r="AJ498" s="32"/>
      <c r="AK498" s="10"/>
      <c r="AL498" s="32"/>
      <c r="AM498" s="10"/>
      <c r="AN498" s="32"/>
      <c r="AO498" s="10"/>
      <c r="AP498" s="32"/>
      <c r="AQ498" s="10"/>
      <c r="AR498" s="32"/>
      <c r="AS498" s="10"/>
      <c r="AT498" s="32"/>
      <c r="AU498" s="10"/>
      <c r="AV498" s="242"/>
      <c r="AW498" s="10"/>
      <c r="AX498" s="32"/>
      <c r="AY498" s="10"/>
      <c r="AZ498" s="242"/>
      <c r="BA498" s="10"/>
      <c r="BB498" s="242"/>
      <c r="BC498" s="7"/>
      <c r="BD498" s="247"/>
      <c r="BE498" s="10"/>
      <c r="BF498" s="242"/>
      <c r="BG498" s="7"/>
      <c r="BH498" s="247"/>
      <c r="BI498" s="10"/>
      <c r="BJ498" s="242"/>
      <c r="BK498" s="7"/>
      <c r="BL498" s="247"/>
      <c r="BM498" s="7"/>
      <c r="BN498" s="247"/>
      <c r="BO498" s="7"/>
      <c r="BP498" s="8"/>
      <c r="BQ498" s="7"/>
      <c r="BR498" s="247"/>
      <c r="BS498" s="7"/>
      <c r="BT498" s="8"/>
      <c r="BU498" s="7"/>
      <c r="BV498" s="247"/>
      <c r="BW498" s="7"/>
      <c r="BX498" s="8"/>
      <c r="BY498" s="7"/>
      <c r="BZ498" s="8"/>
      <c r="CA498" s="7"/>
      <c r="CB498" s="8"/>
      <c r="CC498" s="7"/>
      <c r="CD498" s="8"/>
      <c r="CE498" s="7"/>
      <c r="CF498" s="8"/>
      <c r="CH498" s="41"/>
      <c r="CI498" s="41">
        <f t="shared" si="38"/>
        <v>0</v>
      </c>
      <c r="CJ498">
        <f t="shared" si="37"/>
        <v>0</v>
      </c>
    </row>
    <row r="499" spans="1:90" x14ac:dyDescent="0.25">
      <c r="A499">
        <v>420</v>
      </c>
      <c r="B499" s="6"/>
      <c r="C499" s="10"/>
      <c r="D499" s="32"/>
      <c r="E499" s="10"/>
      <c r="F499" s="32"/>
      <c r="G499" s="10"/>
      <c r="H499" s="32"/>
      <c r="I499" s="10"/>
      <c r="J499" s="32"/>
      <c r="K499" s="10"/>
      <c r="L499" s="32"/>
      <c r="M499" s="10"/>
      <c r="N499" s="32"/>
      <c r="O499" s="10"/>
      <c r="P499" s="32"/>
      <c r="Q499" s="10"/>
      <c r="R499" s="32"/>
      <c r="S499" s="10"/>
      <c r="T499" s="32"/>
      <c r="U499" s="10"/>
      <c r="V499" s="32"/>
      <c r="W499" s="10"/>
      <c r="X499" s="32"/>
      <c r="Y499" s="10"/>
      <c r="Z499" s="32"/>
      <c r="AA499" s="10"/>
      <c r="AB499" s="32"/>
      <c r="AC499" s="10"/>
      <c r="AD499" s="32"/>
      <c r="AE499" s="10"/>
      <c r="AF499" s="32"/>
      <c r="AG499" s="10"/>
      <c r="AH499" s="32"/>
      <c r="AI499" s="10"/>
      <c r="AJ499" s="32"/>
      <c r="AK499" s="10"/>
      <c r="AL499" s="32"/>
      <c r="AM499" s="10"/>
      <c r="AN499" s="32"/>
      <c r="AO499" s="10"/>
      <c r="AP499" s="32"/>
      <c r="AQ499" s="10"/>
      <c r="AR499" s="32"/>
      <c r="AS499" s="10"/>
      <c r="AT499" s="32"/>
      <c r="AU499" s="10"/>
      <c r="AV499" s="242"/>
      <c r="AW499" s="10"/>
      <c r="AX499" s="32"/>
      <c r="AY499" s="10"/>
      <c r="AZ499" s="242"/>
      <c r="BA499" s="10"/>
      <c r="BB499" s="242"/>
      <c r="BC499" s="7"/>
      <c r="BD499" s="247"/>
      <c r="BE499" s="10"/>
      <c r="BF499" s="242"/>
      <c r="BG499" s="7"/>
      <c r="BH499" s="247"/>
      <c r="BI499" s="10"/>
      <c r="BJ499" s="242"/>
      <c r="BK499" s="7"/>
      <c r="BL499" s="247"/>
      <c r="BM499" s="7"/>
      <c r="BN499" s="247"/>
      <c r="BO499" s="7"/>
      <c r="BP499" s="8"/>
      <c r="BQ499" s="7"/>
      <c r="BR499" s="247"/>
      <c r="BS499" s="7"/>
      <c r="BT499" s="8"/>
      <c r="BU499" s="7"/>
      <c r="BV499" s="247"/>
      <c r="BW499" s="7"/>
      <c r="BX499" s="8"/>
      <c r="BY499" s="7"/>
      <c r="BZ499" s="8"/>
      <c r="CA499" s="7"/>
      <c r="CB499" s="8"/>
      <c r="CC499" s="7"/>
      <c r="CD499" s="8"/>
      <c r="CE499" s="7"/>
      <c r="CF499" s="8"/>
      <c r="CH499" s="41"/>
      <c r="CI499" s="41">
        <f t="shared" si="38"/>
        <v>0</v>
      </c>
      <c r="CJ499">
        <f t="shared" si="37"/>
        <v>0</v>
      </c>
    </row>
    <row r="500" spans="1:90" x14ac:dyDescent="0.25">
      <c r="A500">
        <v>421</v>
      </c>
      <c r="B500" s="6"/>
      <c r="C500" s="10"/>
      <c r="D500" s="32"/>
      <c r="E500" s="10"/>
      <c r="F500" s="32"/>
      <c r="G500" s="10"/>
      <c r="H500" s="32"/>
      <c r="I500" s="10"/>
      <c r="J500" s="32"/>
      <c r="K500" s="10"/>
      <c r="L500" s="32"/>
      <c r="M500" s="10"/>
      <c r="N500" s="32"/>
      <c r="O500" s="10"/>
      <c r="P500" s="32"/>
      <c r="Q500" s="10"/>
      <c r="R500" s="32"/>
      <c r="S500" s="10"/>
      <c r="T500" s="32"/>
      <c r="U500" s="10"/>
      <c r="V500" s="32"/>
      <c r="W500" s="10"/>
      <c r="X500" s="32"/>
      <c r="Y500" s="10"/>
      <c r="Z500" s="32"/>
      <c r="AA500" s="10"/>
      <c r="AB500" s="32"/>
      <c r="AC500" s="10"/>
      <c r="AD500" s="32"/>
      <c r="AE500" s="10"/>
      <c r="AF500" s="32"/>
      <c r="AG500" s="10"/>
      <c r="AH500" s="32"/>
      <c r="AI500" s="10"/>
      <c r="AJ500" s="32"/>
      <c r="AK500" s="10"/>
      <c r="AL500" s="32"/>
      <c r="AM500" s="10"/>
      <c r="AN500" s="32"/>
      <c r="AO500" s="10"/>
      <c r="AP500" s="32"/>
      <c r="AQ500" s="10"/>
      <c r="AR500" s="32"/>
      <c r="AS500" s="10"/>
      <c r="AT500" s="32"/>
      <c r="AU500" s="10"/>
      <c r="AV500" s="242"/>
      <c r="AW500" s="10"/>
      <c r="AX500" s="32"/>
      <c r="AY500" s="10"/>
      <c r="AZ500" s="242"/>
      <c r="BA500" s="10"/>
      <c r="BB500" s="242"/>
      <c r="BC500" s="7"/>
      <c r="BD500" s="247"/>
      <c r="BE500" s="10"/>
      <c r="BF500" s="242"/>
      <c r="BG500" s="7"/>
      <c r="BH500" s="247"/>
      <c r="BI500" s="10"/>
      <c r="BJ500" s="242"/>
      <c r="BK500" s="7"/>
      <c r="BL500" s="247"/>
      <c r="BM500" s="7"/>
      <c r="BN500" s="247"/>
      <c r="BO500" s="7"/>
      <c r="BP500" s="8"/>
      <c r="BQ500" s="7"/>
      <c r="BR500" s="247"/>
      <c r="BS500" s="7"/>
      <c r="BT500" s="8"/>
      <c r="BU500" s="7"/>
      <c r="BV500" s="247"/>
      <c r="BW500" s="7"/>
      <c r="BX500" s="8"/>
      <c r="BY500" s="7"/>
      <c r="BZ500" s="8"/>
      <c r="CA500" s="7"/>
      <c r="CB500" s="8"/>
      <c r="CC500" s="7"/>
      <c r="CD500" s="8"/>
      <c r="CE500" s="7"/>
      <c r="CF500" s="8"/>
      <c r="CH500" s="41"/>
      <c r="CI500" s="41">
        <f t="shared" si="38"/>
        <v>0</v>
      </c>
      <c r="CJ500">
        <f t="shared" si="37"/>
        <v>0</v>
      </c>
    </row>
    <row r="501" spans="1:90" x14ac:dyDescent="0.25">
      <c r="A501">
        <v>422</v>
      </c>
      <c r="B501" s="6"/>
      <c r="C501" s="10"/>
      <c r="D501" s="32"/>
      <c r="E501" s="10"/>
      <c r="F501" s="32"/>
      <c r="G501" s="10"/>
      <c r="H501" s="32"/>
      <c r="I501" s="10"/>
      <c r="J501" s="32"/>
      <c r="K501" s="10"/>
      <c r="L501" s="32"/>
      <c r="M501" s="10"/>
      <c r="N501" s="32"/>
      <c r="O501" s="10"/>
      <c r="P501" s="32"/>
      <c r="Q501" s="10"/>
      <c r="R501" s="32"/>
      <c r="S501" s="10"/>
      <c r="T501" s="32"/>
      <c r="U501" s="10"/>
      <c r="V501" s="32"/>
      <c r="W501" s="10"/>
      <c r="X501" s="32"/>
      <c r="Y501" s="10"/>
      <c r="Z501" s="32"/>
      <c r="AA501" s="10"/>
      <c r="AB501" s="32"/>
      <c r="AC501" s="10"/>
      <c r="AD501" s="32"/>
      <c r="AE501" s="10"/>
      <c r="AF501" s="32"/>
      <c r="AG501" s="10"/>
      <c r="AH501" s="32"/>
      <c r="AI501" s="10"/>
      <c r="AJ501" s="32"/>
      <c r="AK501" s="10"/>
      <c r="AL501" s="32"/>
      <c r="AM501" s="10"/>
      <c r="AN501" s="32"/>
      <c r="AO501" s="10"/>
      <c r="AP501" s="32"/>
      <c r="AQ501" s="10"/>
      <c r="AR501" s="32"/>
      <c r="AS501" s="10"/>
      <c r="AT501" s="32"/>
      <c r="AU501" s="10"/>
      <c r="AV501" s="242"/>
      <c r="AW501" s="10"/>
      <c r="AX501" s="32"/>
      <c r="AY501" s="10"/>
      <c r="AZ501" s="242"/>
      <c r="BA501" s="10"/>
      <c r="BB501" s="242"/>
      <c r="BC501" s="7"/>
      <c r="BD501" s="247"/>
      <c r="BE501" s="10"/>
      <c r="BF501" s="242"/>
      <c r="BG501" s="7"/>
      <c r="BH501" s="247"/>
      <c r="BI501" s="10"/>
      <c r="BJ501" s="242"/>
      <c r="BK501" s="7"/>
      <c r="BL501" s="247"/>
      <c r="BM501" s="7"/>
      <c r="BN501" s="247"/>
      <c r="BO501" s="7"/>
      <c r="BP501" s="8"/>
      <c r="BQ501" s="7"/>
      <c r="BR501" s="247"/>
      <c r="BS501" s="7"/>
      <c r="BT501" s="8"/>
      <c r="BU501" s="7"/>
      <c r="BV501" s="247"/>
      <c r="BW501" s="7"/>
      <c r="BX501" s="8"/>
      <c r="BY501" s="7"/>
      <c r="BZ501" s="8"/>
      <c r="CA501" s="7"/>
      <c r="CB501" s="8"/>
      <c r="CC501" s="7"/>
      <c r="CD501" s="8"/>
      <c r="CE501" s="7"/>
      <c r="CF501" s="8"/>
      <c r="CH501" s="41"/>
      <c r="CI501" s="41">
        <f t="shared" si="38"/>
        <v>0</v>
      </c>
      <c r="CJ501">
        <f t="shared" si="37"/>
        <v>0</v>
      </c>
    </row>
    <row r="502" spans="1:90" x14ac:dyDescent="0.25">
      <c r="A502">
        <v>423</v>
      </c>
      <c r="B502" s="6"/>
      <c r="C502" s="10"/>
      <c r="D502" s="32"/>
      <c r="E502" s="10"/>
      <c r="F502" s="32"/>
      <c r="G502" s="10"/>
      <c r="H502" s="32"/>
      <c r="I502" s="10"/>
      <c r="J502" s="32"/>
      <c r="K502" s="10"/>
      <c r="L502" s="32"/>
      <c r="M502" s="10"/>
      <c r="N502" s="32"/>
      <c r="O502" s="10"/>
      <c r="P502" s="32"/>
      <c r="Q502" s="10"/>
      <c r="R502" s="32"/>
      <c r="S502" s="10"/>
      <c r="T502" s="32"/>
      <c r="U502" s="10"/>
      <c r="V502" s="32"/>
      <c r="W502" s="10"/>
      <c r="X502" s="32"/>
      <c r="Y502" s="10"/>
      <c r="Z502" s="32"/>
      <c r="AA502" s="10"/>
      <c r="AB502" s="32"/>
      <c r="AC502" s="10"/>
      <c r="AD502" s="32"/>
      <c r="AE502" s="10"/>
      <c r="AF502" s="32"/>
      <c r="AG502" s="10"/>
      <c r="AH502" s="32"/>
      <c r="AI502" s="10"/>
      <c r="AJ502" s="32"/>
      <c r="AK502" s="10"/>
      <c r="AL502" s="32"/>
      <c r="AM502" s="10"/>
      <c r="AN502" s="32"/>
      <c r="AO502" s="10"/>
      <c r="AP502" s="32"/>
      <c r="AQ502" s="10"/>
      <c r="AR502" s="32"/>
      <c r="AS502" s="10"/>
      <c r="AT502" s="32"/>
      <c r="AU502" s="10"/>
      <c r="AV502" s="242"/>
      <c r="AW502" s="10"/>
      <c r="AX502" s="32"/>
      <c r="AY502" s="10"/>
      <c r="AZ502" s="242"/>
      <c r="BA502" s="10"/>
      <c r="BB502" s="242"/>
      <c r="BC502" s="7"/>
      <c r="BD502" s="247"/>
      <c r="BE502" s="10"/>
      <c r="BF502" s="242"/>
      <c r="BG502" s="7"/>
      <c r="BH502" s="247"/>
      <c r="BI502" s="10"/>
      <c r="BJ502" s="242"/>
      <c r="BK502" s="7"/>
      <c r="BL502" s="247"/>
      <c r="BM502" s="7"/>
      <c r="BN502" s="247"/>
      <c r="BO502" s="7"/>
      <c r="BP502" s="8"/>
      <c r="BQ502" s="7"/>
      <c r="BR502" s="247"/>
      <c r="BS502" s="7"/>
      <c r="BT502" s="8"/>
      <c r="BU502" s="7"/>
      <c r="BV502" s="247"/>
      <c r="BW502" s="7"/>
      <c r="BX502" s="8"/>
      <c r="BY502" s="7"/>
      <c r="BZ502" s="8"/>
      <c r="CA502" s="7"/>
      <c r="CB502" s="8"/>
      <c r="CC502" s="7"/>
      <c r="CD502" s="8"/>
      <c r="CE502" s="7"/>
      <c r="CF502" s="8"/>
      <c r="CH502" s="41"/>
      <c r="CI502" s="41">
        <f t="shared" si="38"/>
        <v>0</v>
      </c>
      <c r="CJ502">
        <f t="shared" si="37"/>
        <v>0</v>
      </c>
    </row>
    <row r="503" spans="1:90" x14ac:dyDescent="0.25">
      <c r="A503">
        <v>424</v>
      </c>
      <c r="B503" s="6"/>
      <c r="C503" s="10"/>
      <c r="D503" s="32"/>
      <c r="E503" s="10"/>
      <c r="F503" s="32"/>
      <c r="G503" s="10"/>
      <c r="H503" s="32"/>
      <c r="I503" s="10"/>
      <c r="J503" s="32"/>
      <c r="K503" s="10"/>
      <c r="L503" s="32"/>
      <c r="M503" s="10"/>
      <c r="N503" s="32"/>
      <c r="O503" s="10"/>
      <c r="P503" s="32"/>
      <c r="Q503" s="10"/>
      <c r="R503" s="32"/>
      <c r="S503" s="10"/>
      <c r="T503" s="32"/>
      <c r="U503" s="10"/>
      <c r="V503" s="32"/>
      <c r="W503" s="10"/>
      <c r="X503" s="32"/>
      <c r="Y503" s="10"/>
      <c r="Z503" s="32"/>
      <c r="AA503" s="10"/>
      <c r="AB503" s="32"/>
      <c r="AC503" s="10"/>
      <c r="AD503" s="32"/>
      <c r="AE503" s="10"/>
      <c r="AF503" s="32"/>
      <c r="AG503" s="10"/>
      <c r="AH503" s="32"/>
      <c r="AI503" s="10"/>
      <c r="AJ503" s="32"/>
      <c r="AK503" s="10"/>
      <c r="AL503" s="32"/>
      <c r="AM503" s="10"/>
      <c r="AN503" s="32"/>
      <c r="AO503" s="10"/>
      <c r="AP503" s="32"/>
      <c r="AQ503" s="10"/>
      <c r="AR503" s="32"/>
      <c r="AS503" s="10"/>
      <c r="AT503" s="32"/>
      <c r="AU503" s="10"/>
      <c r="AV503" s="242"/>
      <c r="AW503" s="10"/>
      <c r="AX503" s="32"/>
      <c r="AY503" s="10"/>
      <c r="AZ503" s="242"/>
      <c r="BA503" s="10"/>
      <c r="BB503" s="242"/>
      <c r="BC503" s="7"/>
      <c r="BD503" s="247"/>
      <c r="BE503" s="10"/>
      <c r="BF503" s="242"/>
      <c r="BG503" s="7"/>
      <c r="BH503" s="247"/>
      <c r="BI503" s="10"/>
      <c r="BJ503" s="242"/>
      <c r="BK503" s="7"/>
      <c r="BL503" s="247"/>
      <c r="BM503" s="7"/>
      <c r="BN503" s="247"/>
      <c r="BO503" s="7"/>
      <c r="BP503" s="8"/>
      <c r="BQ503" s="7"/>
      <c r="BR503" s="247"/>
      <c r="BS503" s="7"/>
      <c r="BT503" s="8"/>
      <c r="BU503" s="7"/>
      <c r="BV503" s="247"/>
      <c r="BW503" s="7"/>
      <c r="BX503" s="8"/>
      <c r="BY503" s="7"/>
      <c r="BZ503" s="8"/>
      <c r="CA503" s="7"/>
      <c r="CB503" s="8"/>
      <c r="CC503" s="7"/>
      <c r="CD503" s="8"/>
      <c r="CE503" s="7"/>
      <c r="CF503" s="8"/>
      <c r="CH503" s="41"/>
      <c r="CI503" s="41">
        <f t="shared" si="38"/>
        <v>0</v>
      </c>
      <c r="CJ503">
        <f t="shared" si="37"/>
        <v>0</v>
      </c>
    </row>
    <row r="504" spans="1:90" x14ac:dyDescent="0.25">
      <c r="A504">
        <v>425</v>
      </c>
      <c r="B504" s="6"/>
      <c r="C504" s="10"/>
      <c r="D504" s="32"/>
      <c r="E504" s="10"/>
      <c r="F504" s="32"/>
      <c r="G504" s="10"/>
      <c r="H504" s="32"/>
      <c r="I504" s="10"/>
      <c r="J504" s="32"/>
      <c r="K504" s="10"/>
      <c r="L504" s="32"/>
      <c r="M504" s="10"/>
      <c r="N504" s="32"/>
      <c r="O504" s="10"/>
      <c r="P504" s="32"/>
      <c r="Q504" s="10"/>
      <c r="R504" s="32"/>
      <c r="S504" s="10"/>
      <c r="T504" s="32"/>
      <c r="U504" s="10"/>
      <c r="V504" s="32"/>
      <c r="W504" s="10"/>
      <c r="X504" s="32"/>
      <c r="Y504" s="10"/>
      <c r="Z504" s="32"/>
      <c r="AA504" s="10"/>
      <c r="AB504" s="32"/>
      <c r="AC504" s="10"/>
      <c r="AD504" s="32"/>
      <c r="AE504" s="10"/>
      <c r="AF504" s="32"/>
      <c r="AG504" s="10"/>
      <c r="AH504" s="32"/>
      <c r="AI504" s="10"/>
      <c r="AJ504" s="32"/>
      <c r="AK504" s="10"/>
      <c r="AL504" s="32"/>
      <c r="AM504" s="10"/>
      <c r="AN504" s="32"/>
      <c r="AO504" s="10"/>
      <c r="AP504" s="32"/>
      <c r="AQ504" s="10"/>
      <c r="AR504" s="32"/>
      <c r="AS504" s="10"/>
      <c r="AT504" s="32"/>
      <c r="AU504" s="10"/>
      <c r="AV504" s="242"/>
      <c r="AW504" s="10"/>
      <c r="AX504" s="32"/>
      <c r="AY504" s="10"/>
      <c r="AZ504" s="242"/>
      <c r="BA504" s="10"/>
      <c r="BB504" s="242"/>
      <c r="BC504" s="7"/>
      <c r="BD504" s="247"/>
      <c r="BE504" s="10"/>
      <c r="BF504" s="242"/>
      <c r="BG504" s="7"/>
      <c r="BH504" s="247"/>
      <c r="BI504" s="10"/>
      <c r="BJ504" s="242"/>
      <c r="BK504" s="7"/>
      <c r="BL504" s="247"/>
      <c r="BM504" s="7"/>
      <c r="BN504" s="247"/>
      <c r="BO504" s="7"/>
      <c r="BP504" s="8"/>
      <c r="BQ504" s="7"/>
      <c r="BR504" s="247"/>
      <c r="BS504" s="7"/>
      <c r="BT504" s="8"/>
      <c r="BU504" s="7"/>
      <c r="BV504" s="247"/>
      <c r="BW504" s="7"/>
      <c r="BX504" s="8"/>
      <c r="BY504" s="7"/>
      <c r="BZ504" s="8"/>
      <c r="CA504" s="7"/>
      <c r="CB504" s="8"/>
      <c r="CC504" s="7"/>
      <c r="CD504" s="8"/>
      <c r="CE504" s="7"/>
      <c r="CF504" s="8"/>
      <c r="CH504" s="41"/>
      <c r="CI504" s="41">
        <f t="shared" si="38"/>
        <v>0</v>
      </c>
      <c r="CJ504">
        <f t="shared" si="37"/>
        <v>0</v>
      </c>
    </row>
    <row r="505" spans="1:90" x14ac:dyDescent="0.25">
      <c r="A505">
        <v>426</v>
      </c>
      <c r="B505" s="6"/>
      <c r="C505" s="10"/>
      <c r="D505" s="32"/>
      <c r="E505" s="10"/>
      <c r="F505" s="32"/>
      <c r="G505" s="10"/>
      <c r="H505" s="32"/>
      <c r="I505" s="10"/>
      <c r="J505" s="32"/>
      <c r="K505" s="10"/>
      <c r="L505" s="32"/>
      <c r="M505" s="10"/>
      <c r="N505" s="32"/>
      <c r="O505" s="10"/>
      <c r="P505" s="32"/>
      <c r="Q505" s="10"/>
      <c r="R505" s="32"/>
      <c r="S505" s="10"/>
      <c r="T505" s="32"/>
      <c r="U505" s="10"/>
      <c r="V505" s="32"/>
      <c r="W505" s="10"/>
      <c r="X505" s="32"/>
      <c r="Y505" s="10"/>
      <c r="Z505" s="32"/>
      <c r="AA505" s="10"/>
      <c r="AB505" s="32"/>
      <c r="AC505" s="10"/>
      <c r="AD505" s="32"/>
      <c r="AE505" s="10"/>
      <c r="AF505" s="32"/>
      <c r="AG505" s="10"/>
      <c r="AH505" s="32"/>
      <c r="AI505" s="10"/>
      <c r="AJ505" s="32"/>
      <c r="AK505" s="10"/>
      <c r="AL505" s="32"/>
      <c r="AM505" s="10"/>
      <c r="AN505" s="32"/>
      <c r="AO505" s="10"/>
      <c r="AP505" s="32"/>
      <c r="AQ505" s="10"/>
      <c r="AR505" s="32"/>
      <c r="AS505" s="10"/>
      <c r="AT505" s="32"/>
      <c r="AU505" s="10"/>
      <c r="AV505" s="242"/>
      <c r="AW505" s="10"/>
      <c r="AX505" s="32"/>
      <c r="AY505" s="10"/>
      <c r="AZ505" s="242"/>
      <c r="BA505" s="10"/>
      <c r="BB505" s="242"/>
      <c r="BC505" s="7"/>
      <c r="BD505" s="247"/>
      <c r="BE505" s="10"/>
      <c r="BF505" s="242"/>
      <c r="BG505" s="7"/>
      <c r="BH505" s="247"/>
      <c r="BI505" s="10"/>
      <c r="BJ505" s="242"/>
      <c r="BK505" s="7"/>
      <c r="BL505" s="247"/>
      <c r="BM505" s="7"/>
      <c r="BN505" s="247"/>
      <c r="BO505" s="7"/>
      <c r="BP505" s="8"/>
      <c r="BQ505" s="7"/>
      <c r="BR505" s="247"/>
      <c r="BS505" s="7"/>
      <c r="BT505" s="8"/>
      <c r="BU505" s="7"/>
      <c r="BV505" s="247"/>
      <c r="BW505" s="7"/>
      <c r="BX505" s="8"/>
      <c r="BY505" s="7"/>
      <c r="BZ505" s="8"/>
      <c r="CA505" s="7"/>
      <c r="CB505" s="8"/>
      <c r="CC505" s="7"/>
      <c r="CD505" s="8"/>
      <c r="CE505" s="7"/>
      <c r="CF505" s="8"/>
      <c r="CH505" s="41"/>
      <c r="CI505" s="41">
        <f t="shared" si="38"/>
        <v>0</v>
      </c>
      <c r="CJ505">
        <f t="shared" si="37"/>
        <v>0</v>
      </c>
    </row>
    <row r="506" spans="1:90" x14ac:dyDescent="0.25">
      <c r="A506">
        <v>427</v>
      </c>
      <c r="B506" s="6"/>
      <c r="C506" s="10"/>
      <c r="D506" s="32"/>
      <c r="E506" s="10"/>
      <c r="F506" s="32"/>
      <c r="G506" s="10"/>
      <c r="H506" s="32"/>
      <c r="I506" s="10"/>
      <c r="J506" s="32"/>
      <c r="K506" s="10"/>
      <c r="L506" s="32"/>
      <c r="M506" s="10"/>
      <c r="N506" s="32"/>
      <c r="O506" s="10"/>
      <c r="P506" s="32"/>
      <c r="Q506" s="10"/>
      <c r="R506" s="32"/>
      <c r="S506" s="10"/>
      <c r="T506" s="32"/>
      <c r="U506" s="10"/>
      <c r="V506" s="32"/>
      <c r="W506" s="10"/>
      <c r="X506" s="32"/>
      <c r="Y506" s="10"/>
      <c r="Z506" s="32"/>
      <c r="AA506" s="10"/>
      <c r="AB506" s="32"/>
      <c r="AC506" s="10"/>
      <c r="AD506" s="32"/>
      <c r="AE506" s="10"/>
      <c r="AF506" s="32"/>
      <c r="AG506" s="10"/>
      <c r="AH506" s="32"/>
      <c r="AI506" s="10"/>
      <c r="AJ506" s="32"/>
      <c r="AK506" s="10"/>
      <c r="AL506" s="32"/>
      <c r="AM506" s="10"/>
      <c r="AN506" s="32"/>
      <c r="AO506" s="10"/>
      <c r="AP506" s="32"/>
      <c r="AQ506" s="10"/>
      <c r="AR506" s="32"/>
      <c r="AS506" s="10"/>
      <c r="AT506" s="32"/>
      <c r="AU506" s="10"/>
      <c r="AV506" s="242"/>
      <c r="AW506" s="10"/>
      <c r="AX506" s="32"/>
      <c r="AY506" s="10"/>
      <c r="AZ506" s="242"/>
      <c r="BA506" s="10"/>
      <c r="BB506" s="242"/>
      <c r="BC506" s="7"/>
      <c r="BD506" s="247"/>
      <c r="BE506" s="10"/>
      <c r="BF506" s="242"/>
      <c r="BG506" s="7"/>
      <c r="BH506" s="247"/>
      <c r="BI506" s="10"/>
      <c r="BJ506" s="242"/>
      <c r="BK506" s="7"/>
      <c r="BL506" s="247"/>
      <c r="BM506" s="7"/>
      <c r="BN506" s="247"/>
      <c r="BO506" s="7"/>
      <c r="BP506" s="8"/>
      <c r="BQ506" s="7"/>
      <c r="BR506" s="247"/>
      <c r="BS506" s="7"/>
      <c r="BT506" s="8"/>
      <c r="BU506" s="7"/>
      <c r="BV506" s="247"/>
      <c r="BW506" s="7"/>
      <c r="BX506" s="8"/>
      <c r="BY506" s="7"/>
      <c r="BZ506" s="8"/>
      <c r="CA506" s="7"/>
      <c r="CB506" s="8"/>
      <c r="CC506" s="7"/>
      <c r="CD506" s="8"/>
      <c r="CE506" s="7"/>
      <c r="CF506" s="8"/>
      <c r="CH506" s="41"/>
      <c r="CI506" s="41">
        <f t="shared" si="38"/>
        <v>0</v>
      </c>
      <c r="CJ506">
        <f t="shared" si="37"/>
        <v>0</v>
      </c>
    </row>
    <row r="507" spans="1:90" x14ac:dyDescent="0.25">
      <c r="A507">
        <v>428</v>
      </c>
      <c r="B507" s="6"/>
      <c r="C507" s="10"/>
      <c r="D507" s="32"/>
      <c r="E507" s="10"/>
      <c r="F507" s="32"/>
      <c r="G507" s="10"/>
      <c r="H507" s="32"/>
      <c r="I507" s="10"/>
      <c r="J507" s="32"/>
      <c r="K507" s="10"/>
      <c r="L507" s="32"/>
      <c r="M507" s="10"/>
      <c r="N507" s="32"/>
      <c r="O507" s="10"/>
      <c r="P507" s="32"/>
      <c r="Q507" s="10"/>
      <c r="R507" s="32"/>
      <c r="S507" s="10"/>
      <c r="T507" s="32"/>
      <c r="U507" s="10"/>
      <c r="V507" s="32"/>
      <c r="W507" s="10"/>
      <c r="X507" s="32"/>
      <c r="Y507" s="10"/>
      <c r="Z507" s="32"/>
      <c r="AA507" s="10"/>
      <c r="AB507" s="32"/>
      <c r="AC507" s="10"/>
      <c r="AD507" s="32"/>
      <c r="AE507" s="10"/>
      <c r="AF507" s="32"/>
      <c r="AG507" s="10"/>
      <c r="AH507" s="32"/>
      <c r="AI507" s="10"/>
      <c r="AJ507" s="32"/>
      <c r="AK507" s="10"/>
      <c r="AL507" s="32"/>
      <c r="AM507" s="10"/>
      <c r="AN507" s="32"/>
      <c r="AO507" s="10"/>
      <c r="AP507" s="32"/>
      <c r="AQ507" s="10"/>
      <c r="AR507" s="32"/>
      <c r="AS507" s="10"/>
      <c r="AT507" s="32"/>
      <c r="AU507" s="10"/>
      <c r="AV507" s="242"/>
      <c r="AW507" s="10"/>
      <c r="AX507" s="32"/>
      <c r="AY507" s="10"/>
      <c r="AZ507" s="242"/>
      <c r="BA507" s="10"/>
      <c r="BB507" s="242"/>
      <c r="BC507" s="7"/>
      <c r="BD507" s="247"/>
      <c r="BE507" s="10"/>
      <c r="BF507" s="242"/>
      <c r="BG507" s="7"/>
      <c r="BH507" s="247"/>
      <c r="BI507" s="10"/>
      <c r="BJ507" s="242"/>
      <c r="BK507" s="7"/>
      <c r="BL507" s="247"/>
      <c r="BM507" s="7"/>
      <c r="BN507" s="247"/>
      <c r="BO507" s="7"/>
      <c r="BP507" s="8"/>
      <c r="BQ507" s="7"/>
      <c r="BR507" s="247"/>
      <c r="BS507" s="7"/>
      <c r="BT507" s="8"/>
      <c r="BU507" s="7"/>
      <c r="BV507" s="247"/>
      <c r="BW507" s="7"/>
      <c r="BX507" s="8"/>
      <c r="BY507" s="7"/>
      <c r="BZ507" s="8"/>
      <c r="CA507" s="7"/>
      <c r="CB507" s="8"/>
      <c r="CC507" s="7"/>
      <c r="CD507" s="8"/>
      <c r="CE507" s="7"/>
      <c r="CF507" s="8"/>
      <c r="CH507" s="41"/>
      <c r="CI507" s="41">
        <f t="shared" si="38"/>
        <v>0</v>
      </c>
      <c r="CJ507">
        <f t="shared" si="37"/>
        <v>0</v>
      </c>
    </row>
    <row r="508" spans="1:90" x14ac:dyDescent="0.25">
      <c r="A508">
        <v>429</v>
      </c>
      <c r="B508" s="6"/>
      <c r="C508" s="10"/>
      <c r="D508" s="32"/>
      <c r="E508" s="10"/>
      <c r="F508" s="32"/>
      <c r="G508" s="10"/>
      <c r="H508" s="32"/>
      <c r="I508" s="10"/>
      <c r="J508" s="32"/>
      <c r="K508" s="10"/>
      <c r="L508" s="32"/>
      <c r="M508" s="10"/>
      <c r="N508" s="32"/>
      <c r="O508" s="10"/>
      <c r="P508" s="32"/>
      <c r="Q508" s="10"/>
      <c r="R508" s="32"/>
      <c r="S508" s="10"/>
      <c r="T508" s="32"/>
      <c r="U508" s="10"/>
      <c r="V508" s="32"/>
      <c r="W508" s="10"/>
      <c r="X508" s="32"/>
      <c r="Y508" s="10"/>
      <c r="Z508" s="32"/>
      <c r="AA508" s="10"/>
      <c r="AB508" s="32"/>
      <c r="AC508" s="10"/>
      <c r="AD508" s="32"/>
      <c r="AE508" s="10"/>
      <c r="AF508" s="32"/>
      <c r="AG508" s="10"/>
      <c r="AH508" s="32"/>
      <c r="AI508" s="10"/>
      <c r="AJ508" s="32"/>
      <c r="AK508" s="10"/>
      <c r="AL508" s="32"/>
      <c r="AM508" s="10"/>
      <c r="AN508" s="32"/>
      <c r="AO508" s="10"/>
      <c r="AP508" s="32"/>
      <c r="AQ508" s="10"/>
      <c r="AR508" s="32"/>
      <c r="AS508" s="10"/>
      <c r="AT508" s="32"/>
      <c r="AU508" s="10"/>
      <c r="AV508" s="242"/>
      <c r="AW508" s="10"/>
      <c r="AX508" s="32"/>
      <c r="AY508" s="10"/>
      <c r="AZ508" s="242"/>
      <c r="BA508" s="10"/>
      <c r="BB508" s="242"/>
      <c r="BC508" s="7"/>
      <c r="BD508" s="247"/>
      <c r="BE508" s="10"/>
      <c r="BF508" s="242"/>
      <c r="BG508" s="7"/>
      <c r="BH508" s="247"/>
      <c r="BI508" s="10"/>
      <c r="BJ508" s="242"/>
      <c r="BK508" s="7"/>
      <c r="BL508" s="247"/>
      <c r="BM508" s="7"/>
      <c r="BN508" s="247"/>
      <c r="BO508" s="7"/>
      <c r="BP508" s="8"/>
      <c r="BQ508" s="7"/>
      <c r="BR508" s="247"/>
      <c r="BS508" s="7"/>
      <c r="BT508" s="8"/>
      <c r="BU508" s="7"/>
      <c r="BV508" s="247"/>
      <c r="BW508" s="7"/>
      <c r="BX508" s="8"/>
      <c r="BY508" s="7"/>
      <c r="BZ508" s="8"/>
      <c r="CA508" s="7"/>
      <c r="CB508" s="8"/>
      <c r="CC508" s="7"/>
      <c r="CD508" s="8"/>
      <c r="CE508" s="7"/>
      <c r="CF508" s="8"/>
      <c r="CH508" s="41"/>
      <c r="CI508" s="41">
        <f t="shared" si="38"/>
        <v>0</v>
      </c>
      <c r="CJ508">
        <f t="shared" si="37"/>
        <v>0</v>
      </c>
    </row>
    <row r="509" spans="1:90" x14ac:dyDescent="0.25">
      <c r="A509">
        <v>430</v>
      </c>
      <c r="B509" s="6"/>
      <c r="C509" s="10"/>
      <c r="D509" s="32"/>
      <c r="E509" s="10"/>
      <c r="F509" s="32"/>
      <c r="G509" s="10"/>
      <c r="H509" s="32"/>
      <c r="I509" s="10"/>
      <c r="J509" s="32"/>
      <c r="K509" s="10"/>
      <c r="L509" s="32"/>
      <c r="M509" s="10"/>
      <c r="N509" s="32"/>
      <c r="O509" s="10"/>
      <c r="P509" s="32"/>
      <c r="Q509" s="10"/>
      <c r="R509" s="32"/>
      <c r="S509" s="10"/>
      <c r="T509" s="32"/>
      <c r="U509" s="10"/>
      <c r="V509" s="32"/>
      <c r="W509" s="10"/>
      <c r="X509" s="32"/>
      <c r="Y509" s="10"/>
      <c r="Z509" s="32"/>
      <c r="AA509" s="10"/>
      <c r="AB509" s="32"/>
      <c r="AC509" s="10"/>
      <c r="AD509" s="32"/>
      <c r="AE509" s="10"/>
      <c r="AF509" s="32"/>
      <c r="AG509" s="10"/>
      <c r="AH509" s="32"/>
      <c r="AI509" s="10"/>
      <c r="AJ509" s="32"/>
      <c r="AK509" s="10"/>
      <c r="AL509" s="32"/>
      <c r="AM509" s="10"/>
      <c r="AN509" s="32"/>
      <c r="AO509" s="10"/>
      <c r="AP509" s="32"/>
      <c r="AQ509" s="10"/>
      <c r="AR509" s="32"/>
      <c r="AS509" s="10"/>
      <c r="AT509" s="32"/>
      <c r="AU509" s="10"/>
      <c r="AV509" s="242"/>
      <c r="AW509" s="10"/>
      <c r="AX509" s="32"/>
      <c r="AY509" s="10"/>
      <c r="AZ509" s="242"/>
      <c r="BA509" s="10"/>
      <c r="BB509" s="242"/>
      <c r="BC509" s="7"/>
      <c r="BD509" s="247"/>
      <c r="BE509" s="10"/>
      <c r="BF509" s="242"/>
      <c r="BG509" s="7"/>
      <c r="BH509" s="247"/>
      <c r="BI509" s="10"/>
      <c r="BJ509" s="242"/>
      <c r="BK509" s="7"/>
      <c r="BL509" s="247"/>
      <c r="BM509" s="7"/>
      <c r="BN509" s="247"/>
      <c r="BO509" s="7"/>
      <c r="BP509" s="8"/>
      <c r="BQ509" s="7"/>
      <c r="BR509" s="247"/>
      <c r="BS509" s="7"/>
      <c r="BT509" s="8"/>
      <c r="BU509" s="7"/>
      <c r="BV509" s="247"/>
      <c r="BW509" s="7"/>
      <c r="BX509" s="8"/>
      <c r="BY509" s="7"/>
      <c r="BZ509" s="8"/>
      <c r="CA509" s="7"/>
      <c r="CB509" s="8"/>
      <c r="CC509" s="7"/>
      <c r="CD509" s="8"/>
      <c r="CE509" s="7"/>
      <c r="CF509" s="8"/>
      <c r="CH509" s="41"/>
      <c r="CI509" s="41">
        <f t="shared" si="38"/>
        <v>0</v>
      </c>
      <c r="CJ509">
        <f t="shared" si="37"/>
        <v>0</v>
      </c>
    </row>
    <row r="510" spans="1:90" x14ac:dyDescent="0.25">
      <c r="A510">
        <v>431</v>
      </c>
      <c r="B510" s="6"/>
      <c r="C510" s="10"/>
      <c r="D510" s="32"/>
      <c r="E510" s="10"/>
      <c r="F510" s="32"/>
      <c r="G510" s="10"/>
      <c r="H510" s="32"/>
      <c r="I510" s="10"/>
      <c r="J510" s="32"/>
      <c r="K510" s="10"/>
      <c r="L510" s="32"/>
      <c r="M510" s="10"/>
      <c r="N510" s="32"/>
      <c r="O510" s="10"/>
      <c r="P510" s="32"/>
      <c r="Q510" s="10"/>
      <c r="R510" s="32"/>
      <c r="S510" s="10"/>
      <c r="T510" s="32"/>
      <c r="U510" s="10"/>
      <c r="V510" s="32"/>
      <c r="W510" s="10"/>
      <c r="X510" s="32"/>
      <c r="Y510" s="10"/>
      <c r="Z510" s="32"/>
      <c r="AA510" s="10"/>
      <c r="AB510" s="32"/>
      <c r="AC510" s="10"/>
      <c r="AD510" s="32"/>
      <c r="AE510" s="10"/>
      <c r="AF510" s="32"/>
      <c r="AG510" s="10"/>
      <c r="AH510" s="32"/>
      <c r="AI510" s="10"/>
      <c r="AJ510" s="32"/>
      <c r="AK510" s="10"/>
      <c r="AL510" s="32"/>
      <c r="AM510" s="10"/>
      <c r="AN510" s="32"/>
      <c r="AO510" s="10"/>
      <c r="AP510" s="32"/>
      <c r="AQ510" s="10"/>
      <c r="AR510" s="32"/>
      <c r="AS510" s="10"/>
      <c r="AT510" s="32"/>
      <c r="AU510" s="10"/>
      <c r="AV510" s="242"/>
      <c r="AW510" s="10"/>
      <c r="AX510" s="32"/>
      <c r="AY510" s="10"/>
      <c r="AZ510" s="242"/>
      <c r="BA510" s="10"/>
      <c r="BB510" s="242"/>
      <c r="BC510" s="7"/>
      <c r="BD510" s="247"/>
      <c r="BE510" s="10"/>
      <c r="BF510" s="242"/>
      <c r="BG510" s="7"/>
      <c r="BH510" s="247"/>
      <c r="BI510" s="10"/>
      <c r="BJ510" s="242"/>
      <c r="BK510" s="7"/>
      <c r="BL510" s="247"/>
      <c r="BM510" s="7"/>
      <c r="BN510" s="247"/>
      <c r="BO510" s="7"/>
      <c r="BP510" s="8"/>
      <c r="BQ510" s="7"/>
      <c r="BR510" s="247"/>
      <c r="BS510" s="7"/>
      <c r="BT510" s="8"/>
      <c r="BU510" s="7"/>
      <c r="BV510" s="247"/>
      <c r="BW510" s="7"/>
      <c r="BX510" s="8"/>
      <c r="BY510" s="7"/>
      <c r="BZ510" s="8"/>
      <c r="CA510" s="7"/>
      <c r="CB510" s="8"/>
      <c r="CC510" s="7"/>
      <c r="CD510" s="8"/>
      <c r="CE510" s="7"/>
      <c r="CF510" s="8"/>
      <c r="CH510" s="41"/>
      <c r="CI510" s="41">
        <f t="shared" si="38"/>
        <v>0</v>
      </c>
      <c r="CJ510">
        <f t="shared" si="37"/>
        <v>0</v>
      </c>
    </row>
    <row r="511" spans="1:90" x14ac:dyDescent="0.25">
      <c r="A511">
        <v>432</v>
      </c>
      <c r="B511" s="6"/>
      <c r="C511" s="10"/>
      <c r="D511" s="32"/>
      <c r="E511" s="10"/>
      <c r="F511" s="32"/>
      <c r="G511" s="10"/>
      <c r="H511" s="32"/>
      <c r="I511" s="10"/>
      <c r="J511" s="32"/>
      <c r="K511" s="94"/>
      <c r="L511" s="32"/>
      <c r="M511" s="10"/>
      <c r="N511" s="32"/>
      <c r="O511" s="10"/>
      <c r="P511" s="32"/>
      <c r="Q511" s="10"/>
      <c r="R511" s="32"/>
      <c r="S511" s="10"/>
      <c r="T511" s="32"/>
      <c r="U511" s="10"/>
      <c r="V511" s="32"/>
      <c r="W511" s="10"/>
      <c r="X511" s="32"/>
      <c r="Y511" s="10"/>
      <c r="Z511" s="32"/>
      <c r="AA511" s="10"/>
      <c r="AB511" s="32"/>
      <c r="AC511" s="10"/>
      <c r="AD511" s="32"/>
      <c r="AE511" s="10"/>
      <c r="AF511" s="32"/>
      <c r="AG511" s="10"/>
      <c r="AH511" s="32"/>
      <c r="AI511" s="10"/>
      <c r="AJ511" s="32"/>
      <c r="AK511" s="10"/>
      <c r="AL511" s="32"/>
      <c r="AM511" s="10"/>
      <c r="AN511" s="32"/>
      <c r="AO511" s="10"/>
      <c r="AP511" s="32"/>
      <c r="AQ511" s="10"/>
      <c r="AR511" s="32"/>
      <c r="AS511" s="10"/>
      <c r="AT511" s="32"/>
      <c r="AU511" s="10"/>
      <c r="AV511" s="242"/>
      <c r="AW511" s="10"/>
      <c r="AX511" s="32"/>
      <c r="AY511" s="10"/>
      <c r="AZ511" s="242"/>
      <c r="BA511" s="10"/>
      <c r="BB511" s="242"/>
      <c r="BC511" s="7"/>
      <c r="BD511" s="247"/>
      <c r="BE511" s="10"/>
      <c r="BF511" s="242"/>
      <c r="BG511" s="7"/>
      <c r="BH511" s="247"/>
      <c r="BI511" s="10"/>
      <c r="BJ511" s="242"/>
      <c r="BK511" s="7"/>
      <c r="BL511" s="247"/>
      <c r="BM511" s="7"/>
      <c r="BN511" s="247"/>
      <c r="BO511" s="7"/>
      <c r="BP511" s="8"/>
      <c r="BQ511" s="7"/>
      <c r="BR511" s="247"/>
      <c r="BS511" s="7"/>
      <c r="BT511" s="8"/>
      <c r="BU511" s="7"/>
      <c r="BV511" s="247"/>
      <c r="BW511" s="7"/>
      <c r="BX511" s="8"/>
      <c r="BY511" s="7"/>
      <c r="BZ511" s="8"/>
      <c r="CA511" s="7"/>
      <c r="CB511" s="8"/>
      <c r="CC511" s="7"/>
      <c r="CD511" s="8"/>
      <c r="CE511" s="7"/>
      <c r="CF511" s="8"/>
      <c r="CH511" s="41"/>
      <c r="CI511" s="41">
        <f t="shared" si="38"/>
        <v>0</v>
      </c>
      <c r="CJ511">
        <f t="shared" si="37"/>
        <v>0</v>
      </c>
      <c r="CL511" s="39"/>
    </row>
    <row r="512" spans="1:90" x14ac:dyDescent="0.25">
      <c r="A512">
        <v>433</v>
      </c>
      <c r="B512" s="6"/>
      <c r="C512" s="10"/>
      <c r="D512" s="32"/>
      <c r="E512" s="10"/>
      <c r="F512" s="32"/>
      <c r="G512" s="10"/>
      <c r="H512" s="32"/>
      <c r="I512" s="10"/>
      <c r="J512" s="32"/>
      <c r="K512" s="10"/>
      <c r="L512" s="32"/>
      <c r="M512" s="10"/>
      <c r="N512" s="32"/>
      <c r="O512" s="10"/>
      <c r="P512" s="32"/>
      <c r="Q512" s="10"/>
      <c r="R512" s="32"/>
      <c r="S512" s="10"/>
      <c r="T512" s="32"/>
      <c r="U512" s="10"/>
      <c r="V512" s="32"/>
      <c r="W512" s="10"/>
      <c r="X512" s="32"/>
      <c r="Y512" s="10"/>
      <c r="Z512" s="32"/>
      <c r="AA512" s="10"/>
      <c r="AB512" s="32"/>
      <c r="AC512" s="10"/>
      <c r="AD512" s="32"/>
      <c r="AE512" s="10"/>
      <c r="AF512" s="32"/>
      <c r="AG512" s="10"/>
      <c r="AH512" s="32"/>
      <c r="AI512" s="10"/>
      <c r="AJ512" s="32"/>
      <c r="AK512" s="10"/>
      <c r="AL512" s="32"/>
      <c r="AM512" s="10"/>
      <c r="AN512" s="32"/>
      <c r="AO512" s="10"/>
      <c r="AP512" s="32"/>
      <c r="AQ512" s="10"/>
      <c r="AR512" s="32"/>
      <c r="AS512" s="10"/>
      <c r="AT512" s="32"/>
      <c r="AU512" s="10"/>
      <c r="AV512" s="242"/>
      <c r="AW512" s="10"/>
      <c r="AX512" s="32"/>
      <c r="AY512" s="10"/>
      <c r="AZ512" s="242"/>
      <c r="BA512" s="10"/>
      <c r="BB512" s="242"/>
      <c r="BC512" s="7"/>
      <c r="BD512" s="247"/>
      <c r="BE512" s="10"/>
      <c r="BF512" s="242"/>
      <c r="BG512" s="7"/>
      <c r="BH512" s="247"/>
      <c r="BI512" s="10"/>
      <c r="BJ512" s="242"/>
      <c r="BK512" s="7"/>
      <c r="BL512" s="247"/>
      <c r="BM512" s="7"/>
      <c r="BN512" s="247"/>
      <c r="BO512" s="7"/>
      <c r="BP512" s="8"/>
      <c r="BQ512" s="7"/>
      <c r="BR512" s="247"/>
      <c r="BS512" s="7"/>
      <c r="BT512" s="8"/>
      <c r="BU512" s="7"/>
      <c r="BV512" s="247"/>
      <c r="BW512" s="7"/>
      <c r="BX512" s="8"/>
      <c r="BY512" s="7"/>
      <c r="BZ512" s="8"/>
      <c r="CA512" s="7"/>
      <c r="CB512" s="8"/>
      <c r="CC512" s="7"/>
      <c r="CD512" s="8"/>
      <c r="CE512" s="7"/>
      <c r="CF512" s="8"/>
      <c r="CH512" s="41"/>
      <c r="CI512" s="41">
        <f t="shared" si="38"/>
        <v>0</v>
      </c>
      <c r="CJ512">
        <f t="shared" si="37"/>
        <v>0</v>
      </c>
    </row>
    <row r="513" spans="1:88" x14ac:dyDescent="0.25">
      <c r="A513">
        <v>434</v>
      </c>
      <c r="B513" s="6"/>
      <c r="C513" s="10"/>
      <c r="D513" s="32"/>
      <c r="E513" s="10"/>
      <c r="F513" s="32"/>
      <c r="G513" s="10"/>
      <c r="H513" s="32"/>
      <c r="I513" s="10"/>
      <c r="J513" s="32"/>
      <c r="K513" s="10"/>
      <c r="L513" s="32"/>
      <c r="M513" s="10"/>
      <c r="N513" s="32"/>
      <c r="O513" s="10"/>
      <c r="P513" s="32"/>
      <c r="Q513" s="10"/>
      <c r="R513" s="32"/>
      <c r="S513" s="10"/>
      <c r="T513" s="32"/>
      <c r="U513" s="10"/>
      <c r="V513" s="32"/>
      <c r="W513" s="10"/>
      <c r="X513" s="32"/>
      <c r="Y513" s="10"/>
      <c r="Z513" s="32"/>
      <c r="AA513" s="10"/>
      <c r="AB513" s="32"/>
      <c r="AC513" s="10"/>
      <c r="AD513" s="32"/>
      <c r="AE513" s="10"/>
      <c r="AF513" s="32"/>
      <c r="AG513" s="10"/>
      <c r="AH513" s="32"/>
      <c r="AI513" s="10"/>
      <c r="AJ513" s="32"/>
      <c r="AK513" s="10"/>
      <c r="AL513" s="32"/>
      <c r="AM513" s="10"/>
      <c r="AN513" s="32"/>
      <c r="AO513" s="10"/>
      <c r="AP513" s="32"/>
      <c r="AQ513" s="10"/>
      <c r="AR513" s="32"/>
      <c r="AS513" s="10"/>
      <c r="AT513" s="32"/>
      <c r="AU513" s="10"/>
      <c r="AV513" s="242"/>
      <c r="AW513" s="10"/>
      <c r="AX513" s="32"/>
      <c r="AY513" s="10"/>
      <c r="AZ513" s="242"/>
      <c r="BA513" s="10"/>
      <c r="BB513" s="242"/>
      <c r="BC513" s="7"/>
      <c r="BD513" s="247"/>
      <c r="BE513" s="10"/>
      <c r="BF513" s="242"/>
      <c r="BG513" s="7"/>
      <c r="BH513" s="247"/>
      <c r="BI513" s="10"/>
      <c r="BJ513" s="242"/>
      <c r="BK513" s="7"/>
      <c r="BL513" s="247"/>
      <c r="BM513" s="7"/>
      <c r="BN513" s="247"/>
      <c r="BO513" s="7"/>
      <c r="BP513" s="8"/>
      <c r="BQ513" s="7"/>
      <c r="BR513" s="247"/>
      <c r="BS513" s="7"/>
      <c r="BT513" s="8"/>
      <c r="BU513" s="7"/>
      <c r="BV513" s="247"/>
      <c r="BW513" s="7"/>
      <c r="BX513" s="8"/>
      <c r="BY513" s="7"/>
      <c r="BZ513" s="8"/>
      <c r="CA513" s="7"/>
      <c r="CB513" s="8"/>
      <c r="CC513" s="7"/>
      <c r="CD513" s="8"/>
      <c r="CE513" s="7"/>
      <c r="CF513" s="8"/>
      <c r="CH513" s="41"/>
      <c r="CI513" s="41">
        <f t="shared" si="38"/>
        <v>0</v>
      </c>
      <c r="CJ513">
        <f t="shared" si="37"/>
        <v>0</v>
      </c>
    </row>
    <row r="514" spans="1:88" x14ac:dyDescent="0.25">
      <c r="A514">
        <v>435</v>
      </c>
      <c r="B514" s="6"/>
      <c r="C514" s="10"/>
      <c r="D514" s="32"/>
      <c r="E514" s="10"/>
      <c r="F514" s="32"/>
      <c r="G514" s="10"/>
      <c r="H514" s="32"/>
      <c r="I514" s="10"/>
      <c r="J514" s="32"/>
      <c r="K514" s="10"/>
      <c r="L514" s="32"/>
      <c r="M514" s="10"/>
      <c r="N514" s="32"/>
      <c r="O514" s="10"/>
      <c r="P514" s="32"/>
      <c r="Q514" s="10"/>
      <c r="R514" s="32"/>
      <c r="S514" s="10"/>
      <c r="T514" s="32"/>
      <c r="U514" s="10"/>
      <c r="V514" s="32"/>
      <c r="W514" s="10"/>
      <c r="X514" s="32"/>
      <c r="Y514" s="10"/>
      <c r="Z514" s="32"/>
      <c r="AA514" s="10"/>
      <c r="AB514" s="32"/>
      <c r="AC514" s="10"/>
      <c r="AD514" s="32"/>
      <c r="AE514" s="10"/>
      <c r="AF514" s="32"/>
      <c r="AG514" s="10"/>
      <c r="AH514" s="32"/>
      <c r="AI514" s="10"/>
      <c r="AJ514" s="32"/>
      <c r="AK514" s="10"/>
      <c r="AL514" s="32"/>
      <c r="AM514" s="10"/>
      <c r="AN514" s="32"/>
      <c r="AO514" s="10"/>
      <c r="AP514" s="32"/>
      <c r="AQ514" s="10"/>
      <c r="AR514" s="32"/>
      <c r="AS514" s="10"/>
      <c r="AT514" s="32"/>
      <c r="AU514" s="10"/>
      <c r="AV514" s="242"/>
      <c r="AW514" s="10"/>
      <c r="AX514" s="32"/>
      <c r="AY514" s="10"/>
      <c r="AZ514" s="242"/>
      <c r="BA514" s="10"/>
      <c r="BB514" s="242"/>
      <c r="BC514" s="7"/>
      <c r="BD514" s="247"/>
      <c r="BE514" s="10"/>
      <c r="BF514" s="242"/>
      <c r="BG514" s="7"/>
      <c r="BH514" s="247"/>
      <c r="BI514" s="10"/>
      <c r="BJ514" s="242"/>
      <c r="BK514" s="7"/>
      <c r="BL514" s="247"/>
      <c r="BM514" s="7"/>
      <c r="BN514" s="247"/>
      <c r="BO514" s="7"/>
      <c r="BP514" s="8"/>
      <c r="BQ514" s="7"/>
      <c r="BR514" s="247"/>
      <c r="BS514" s="7"/>
      <c r="BT514" s="8"/>
      <c r="BU514" s="7"/>
      <c r="BV514" s="247"/>
      <c r="BW514" s="7"/>
      <c r="BX514" s="8"/>
      <c r="BY514" s="7"/>
      <c r="BZ514" s="8"/>
      <c r="CA514" s="7"/>
      <c r="CB514" s="8"/>
      <c r="CC514" s="7"/>
      <c r="CD514" s="8"/>
      <c r="CE514" s="7"/>
      <c r="CF514" s="8"/>
      <c r="CH514" s="41"/>
      <c r="CI514" s="41">
        <f t="shared" si="38"/>
        <v>0</v>
      </c>
      <c r="CJ514">
        <f t="shared" si="37"/>
        <v>0</v>
      </c>
    </row>
    <row r="515" spans="1:88" x14ac:dyDescent="0.25">
      <c r="A515">
        <v>436</v>
      </c>
      <c r="B515" s="6"/>
      <c r="C515" s="10"/>
      <c r="D515" s="32"/>
      <c r="E515" s="10"/>
      <c r="F515" s="32"/>
      <c r="G515" s="10"/>
      <c r="H515" s="32"/>
      <c r="I515" s="10"/>
      <c r="J515" s="32"/>
      <c r="K515" s="10"/>
      <c r="L515" s="32"/>
      <c r="M515" s="10"/>
      <c r="N515" s="32"/>
      <c r="O515" s="10"/>
      <c r="P515" s="32"/>
      <c r="Q515" s="10"/>
      <c r="R515" s="32"/>
      <c r="S515" s="10"/>
      <c r="T515" s="32"/>
      <c r="U515" s="10"/>
      <c r="V515" s="32"/>
      <c r="W515" s="10"/>
      <c r="X515" s="32"/>
      <c r="Y515" s="10"/>
      <c r="Z515" s="32"/>
      <c r="AA515" s="10"/>
      <c r="AB515" s="32"/>
      <c r="AC515" s="10"/>
      <c r="AD515" s="32"/>
      <c r="AE515" s="10"/>
      <c r="AF515" s="32"/>
      <c r="AG515" s="10"/>
      <c r="AH515" s="32"/>
      <c r="AI515" s="10"/>
      <c r="AJ515" s="32"/>
      <c r="AK515" s="10"/>
      <c r="AL515" s="32"/>
      <c r="AM515" s="10"/>
      <c r="AN515" s="32"/>
      <c r="AO515" s="10"/>
      <c r="AP515" s="32"/>
      <c r="AQ515" s="10"/>
      <c r="AR515" s="32"/>
      <c r="AS515" s="10"/>
      <c r="AT515" s="32"/>
      <c r="AU515" s="10"/>
      <c r="AV515" s="242"/>
      <c r="AW515" s="10"/>
      <c r="AX515" s="32"/>
      <c r="AY515" s="10"/>
      <c r="AZ515" s="242"/>
      <c r="BA515" s="10"/>
      <c r="BB515" s="242"/>
      <c r="BC515" s="7"/>
      <c r="BD515" s="247"/>
      <c r="BE515" s="10"/>
      <c r="BF515" s="242"/>
      <c r="BG515" s="7"/>
      <c r="BH515" s="247"/>
      <c r="BI515" s="10"/>
      <c r="BJ515" s="242"/>
      <c r="BK515" s="7"/>
      <c r="BL515" s="247"/>
      <c r="BM515" s="7"/>
      <c r="BN515" s="247"/>
      <c r="BO515" s="7"/>
      <c r="BP515" s="8"/>
      <c r="BQ515" s="7"/>
      <c r="BR515" s="247"/>
      <c r="BS515" s="7"/>
      <c r="BT515" s="8"/>
      <c r="BU515" s="7"/>
      <c r="BV515" s="247"/>
      <c r="BW515" s="7"/>
      <c r="BX515" s="8"/>
      <c r="BY515" s="7"/>
      <c r="BZ515" s="8"/>
      <c r="CA515" s="7"/>
      <c r="CB515" s="8"/>
      <c r="CC515" s="7"/>
      <c r="CD515" s="8"/>
      <c r="CE515" s="7"/>
      <c r="CF515" s="8"/>
      <c r="CH515" s="41"/>
      <c r="CI515" s="41">
        <f t="shared" si="38"/>
        <v>0</v>
      </c>
      <c r="CJ515">
        <f t="shared" si="37"/>
        <v>0</v>
      </c>
    </row>
    <row r="516" spans="1:88" x14ac:dyDescent="0.25">
      <c r="A516">
        <v>437</v>
      </c>
      <c r="B516" s="6"/>
      <c r="C516" s="10"/>
      <c r="D516" s="32"/>
      <c r="E516" s="10"/>
      <c r="F516" s="32"/>
      <c r="G516" s="10"/>
      <c r="H516" s="32"/>
      <c r="I516" s="10"/>
      <c r="J516" s="32"/>
      <c r="K516" s="10"/>
      <c r="L516" s="32"/>
      <c r="M516" s="10"/>
      <c r="N516" s="32"/>
      <c r="O516" s="10"/>
      <c r="P516" s="32"/>
      <c r="Q516" s="10"/>
      <c r="R516" s="32"/>
      <c r="S516" s="10"/>
      <c r="T516" s="32"/>
      <c r="U516" s="10"/>
      <c r="V516" s="32"/>
      <c r="W516" s="10"/>
      <c r="X516" s="32"/>
      <c r="Y516" s="10"/>
      <c r="Z516" s="32"/>
      <c r="AA516" s="10"/>
      <c r="AB516" s="32"/>
      <c r="AC516" s="10"/>
      <c r="AD516" s="32"/>
      <c r="AE516" s="10"/>
      <c r="AF516" s="32"/>
      <c r="AG516" s="10"/>
      <c r="AH516" s="32"/>
      <c r="AI516" s="10"/>
      <c r="AJ516" s="32"/>
      <c r="AK516" s="10"/>
      <c r="AL516" s="32"/>
      <c r="AM516" s="10"/>
      <c r="AN516" s="32"/>
      <c r="AO516" s="10"/>
      <c r="AP516" s="32"/>
      <c r="AQ516" s="10"/>
      <c r="AR516" s="32"/>
      <c r="AS516" s="10"/>
      <c r="AT516" s="32"/>
      <c r="AU516" s="10"/>
      <c r="AV516" s="242"/>
      <c r="AW516" s="10"/>
      <c r="AX516" s="32"/>
      <c r="AY516" s="10"/>
      <c r="AZ516" s="242"/>
      <c r="BA516" s="10"/>
      <c r="BB516" s="242"/>
      <c r="BC516" s="7"/>
      <c r="BD516" s="247"/>
      <c r="BE516" s="10"/>
      <c r="BF516" s="242"/>
      <c r="BG516" s="7"/>
      <c r="BH516" s="247"/>
      <c r="BI516" s="10"/>
      <c r="BJ516" s="242"/>
      <c r="BK516" s="7"/>
      <c r="BL516" s="247"/>
      <c r="BM516" s="7"/>
      <c r="BN516" s="247"/>
      <c r="BO516" s="7"/>
      <c r="BP516" s="8"/>
      <c r="BQ516" s="7"/>
      <c r="BR516" s="247"/>
      <c r="BS516" s="7"/>
      <c r="BT516" s="8"/>
      <c r="BU516" s="7"/>
      <c r="BV516" s="247"/>
      <c r="BW516" s="7"/>
      <c r="BX516" s="8"/>
      <c r="BY516" s="7"/>
      <c r="BZ516" s="8"/>
      <c r="CA516" s="7"/>
      <c r="CB516" s="8"/>
      <c r="CC516" s="7"/>
      <c r="CD516" s="8"/>
      <c r="CE516" s="7"/>
      <c r="CF516" s="8"/>
      <c r="CH516" s="41"/>
      <c r="CI516" s="41">
        <f t="shared" si="38"/>
        <v>0</v>
      </c>
      <c r="CJ516">
        <f t="shared" si="37"/>
        <v>0</v>
      </c>
    </row>
    <row r="517" spans="1:88" x14ac:dyDescent="0.25">
      <c r="A517">
        <v>438</v>
      </c>
      <c r="B517" s="6"/>
      <c r="C517" s="10"/>
      <c r="D517" s="32"/>
      <c r="E517" s="10"/>
      <c r="F517" s="32"/>
      <c r="G517" s="10"/>
      <c r="H517" s="32"/>
      <c r="I517" s="10"/>
      <c r="J517" s="32"/>
      <c r="K517" s="10"/>
      <c r="L517" s="32"/>
      <c r="M517" s="10"/>
      <c r="N517" s="32"/>
      <c r="O517" s="10"/>
      <c r="P517" s="32"/>
      <c r="Q517" s="10"/>
      <c r="R517" s="32"/>
      <c r="S517" s="10"/>
      <c r="T517" s="32"/>
      <c r="U517" s="10"/>
      <c r="V517" s="32"/>
      <c r="W517" s="10"/>
      <c r="X517" s="32"/>
      <c r="Y517" s="10"/>
      <c r="Z517" s="32"/>
      <c r="AA517" s="10"/>
      <c r="AB517" s="32"/>
      <c r="AC517" s="10"/>
      <c r="AD517" s="32"/>
      <c r="AE517" s="10"/>
      <c r="AF517" s="32"/>
      <c r="AG517" s="10"/>
      <c r="AH517" s="32"/>
      <c r="AI517" s="10"/>
      <c r="AJ517" s="32"/>
      <c r="AK517" s="10"/>
      <c r="AL517" s="32"/>
      <c r="AM517" s="10"/>
      <c r="AN517" s="32"/>
      <c r="AO517" s="10"/>
      <c r="AP517" s="32"/>
      <c r="AQ517" s="10"/>
      <c r="AR517" s="32"/>
      <c r="AS517" s="10"/>
      <c r="AT517" s="32"/>
      <c r="AU517" s="10"/>
      <c r="AV517" s="242"/>
      <c r="AW517" s="10"/>
      <c r="AX517" s="32"/>
      <c r="AY517" s="10"/>
      <c r="AZ517" s="242"/>
      <c r="BA517" s="10"/>
      <c r="BB517" s="242"/>
      <c r="BC517" s="7"/>
      <c r="BD517" s="247"/>
      <c r="BE517" s="10"/>
      <c r="BF517" s="242"/>
      <c r="BG517" s="7"/>
      <c r="BH517" s="247"/>
      <c r="BI517" s="10"/>
      <c r="BJ517" s="242"/>
      <c r="BK517" s="7"/>
      <c r="BL517" s="247"/>
      <c r="BM517" s="7"/>
      <c r="BN517" s="247"/>
      <c r="BO517" s="7"/>
      <c r="BP517" s="8"/>
      <c r="BQ517" s="7"/>
      <c r="BR517" s="247"/>
      <c r="BS517" s="7"/>
      <c r="BT517" s="8"/>
      <c r="BU517" s="7"/>
      <c r="BV517" s="247"/>
      <c r="BW517" s="7"/>
      <c r="BX517" s="8"/>
      <c r="BY517" s="7"/>
      <c r="BZ517" s="8"/>
      <c r="CA517" s="7"/>
      <c r="CB517" s="8"/>
      <c r="CC517" s="7"/>
      <c r="CD517" s="8"/>
      <c r="CE517" s="7"/>
      <c r="CF517" s="8"/>
      <c r="CH517" s="41"/>
      <c r="CI517" s="41">
        <f t="shared" si="38"/>
        <v>0</v>
      </c>
      <c r="CJ517">
        <f t="shared" si="37"/>
        <v>0</v>
      </c>
    </row>
    <row r="518" spans="1:88" x14ac:dyDescent="0.25">
      <c r="A518">
        <v>439</v>
      </c>
      <c r="B518" s="6"/>
      <c r="C518" s="10"/>
      <c r="D518" s="32"/>
      <c r="E518" s="10"/>
      <c r="F518" s="32"/>
      <c r="G518" s="10"/>
      <c r="H518" s="32"/>
      <c r="I518" s="10"/>
      <c r="J518" s="32"/>
      <c r="K518" s="10"/>
      <c r="L518" s="32"/>
      <c r="M518" s="10"/>
      <c r="N518" s="32"/>
      <c r="O518" s="10"/>
      <c r="P518" s="32"/>
      <c r="Q518" s="10"/>
      <c r="R518" s="32"/>
      <c r="S518" s="10"/>
      <c r="T518" s="32"/>
      <c r="U518" s="10"/>
      <c r="V518" s="32"/>
      <c r="W518" s="10"/>
      <c r="X518" s="32"/>
      <c r="Y518" s="10"/>
      <c r="Z518" s="32"/>
      <c r="AA518" s="10"/>
      <c r="AB518" s="32"/>
      <c r="AC518" s="10"/>
      <c r="AD518" s="32"/>
      <c r="AE518" s="10"/>
      <c r="AF518" s="32"/>
      <c r="AG518" s="10"/>
      <c r="AH518" s="32"/>
      <c r="AI518" s="10"/>
      <c r="AJ518" s="32"/>
      <c r="AK518" s="10"/>
      <c r="AL518" s="32"/>
      <c r="AM518" s="10"/>
      <c r="AN518" s="32"/>
      <c r="AO518" s="10"/>
      <c r="AP518" s="32"/>
      <c r="AQ518" s="10"/>
      <c r="AR518" s="32"/>
      <c r="AS518" s="10"/>
      <c r="AT518" s="32"/>
      <c r="AU518" s="10"/>
      <c r="AV518" s="242"/>
      <c r="AW518" s="10"/>
      <c r="AX518" s="32"/>
      <c r="AY518" s="10"/>
      <c r="AZ518" s="242"/>
      <c r="BA518" s="10"/>
      <c r="BB518" s="242"/>
      <c r="BC518" s="7"/>
      <c r="BD518" s="247"/>
      <c r="BE518" s="10"/>
      <c r="BF518" s="242"/>
      <c r="BG518" s="7"/>
      <c r="BH518" s="247"/>
      <c r="BI518" s="10"/>
      <c r="BJ518" s="242"/>
      <c r="BK518" s="7"/>
      <c r="BL518" s="247"/>
      <c r="BM518" s="7"/>
      <c r="BN518" s="247"/>
      <c r="BO518" s="7"/>
      <c r="BP518" s="8"/>
      <c r="BQ518" s="7"/>
      <c r="BR518" s="247"/>
      <c r="BS518" s="7"/>
      <c r="BT518" s="8"/>
      <c r="BU518" s="7"/>
      <c r="BV518" s="247"/>
      <c r="BW518" s="7"/>
      <c r="BX518" s="8"/>
      <c r="BY518" s="7"/>
      <c r="BZ518" s="8"/>
      <c r="CA518" s="7"/>
      <c r="CB518" s="8"/>
      <c r="CC518" s="7"/>
      <c r="CD518" s="8"/>
      <c r="CE518" s="7"/>
      <c r="CF518" s="8"/>
      <c r="CH518" s="41"/>
      <c r="CI518" s="41">
        <f t="shared" si="38"/>
        <v>0</v>
      </c>
      <c r="CJ518">
        <f t="shared" si="37"/>
        <v>0</v>
      </c>
    </row>
    <row r="519" spans="1:88" x14ac:dyDescent="0.25">
      <c r="A519">
        <v>440</v>
      </c>
      <c r="B519" s="6"/>
      <c r="C519" s="10"/>
      <c r="D519" s="32"/>
      <c r="E519" s="10"/>
      <c r="F519" s="32"/>
      <c r="G519" s="10"/>
      <c r="H519" s="32"/>
      <c r="I519" s="10"/>
      <c r="J519" s="32"/>
      <c r="K519" s="10"/>
      <c r="L519" s="32"/>
      <c r="M519" s="10"/>
      <c r="N519" s="32"/>
      <c r="O519" s="10"/>
      <c r="P519" s="32"/>
      <c r="Q519" s="10"/>
      <c r="R519" s="32"/>
      <c r="S519" s="10"/>
      <c r="T519" s="32"/>
      <c r="U519" s="10"/>
      <c r="V519" s="32"/>
      <c r="W519" s="10"/>
      <c r="X519" s="32"/>
      <c r="Y519" s="10"/>
      <c r="Z519" s="32"/>
      <c r="AA519" s="10"/>
      <c r="AB519" s="32"/>
      <c r="AC519" s="10"/>
      <c r="AD519" s="32"/>
      <c r="AE519" s="10"/>
      <c r="AF519" s="32"/>
      <c r="AG519" s="10"/>
      <c r="AH519" s="32"/>
      <c r="AI519" s="10"/>
      <c r="AJ519" s="32"/>
      <c r="AK519" s="10"/>
      <c r="AL519" s="32"/>
      <c r="AM519" s="10"/>
      <c r="AN519" s="32"/>
      <c r="AO519" s="10"/>
      <c r="AP519" s="32"/>
      <c r="AQ519" s="10"/>
      <c r="AR519" s="32"/>
      <c r="AS519" s="10"/>
      <c r="AT519" s="32"/>
      <c r="AU519" s="10"/>
      <c r="AV519" s="242"/>
      <c r="AW519" s="10"/>
      <c r="AX519" s="32"/>
      <c r="AY519" s="10"/>
      <c r="AZ519" s="242"/>
      <c r="BA519" s="10"/>
      <c r="BB519" s="242"/>
      <c r="BC519" s="7"/>
      <c r="BD519" s="247"/>
      <c r="BE519" s="10"/>
      <c r="BF519" s="242"/>
      <c r="BG519" s="7"/>
      <c r="BH519" s="247"/>
      <c r="BI519" s="10"/>
      <c r="BJ519" s="242"/>
      <c r="BK519" s="7"/>
      <c r="BL519" s="247"/>
      <c r="BM519" s="7"/>
      <c r="BN519" s="247"/>
      <c r="BO519" s="7"/>
      <c r="BP519" s="8"/>
      <c r="BQ519" s="7"/>
      <c r="BR519" s="247"/>
      <c r="BS519" s="7"/>
      <c r="BT519" s="8"/>
      <c r="BU519" s="7"/>
      <c r="BV519" s="247"/>
      <c r="BW519" s="7"/>
      <c r="BX519" s="8"/>
      <c r="BY519" s="7"/>
      <c r="BZ519" s="8"/>
      <c r="CA519" s="7"/>
      <c r="CB519" s="8"/>
      <c r="CC519" s="7"/>
      <c r="CD519" s="8"/>
      <c r="CE519" s="7"/>
      <c r="CF519" s="8"/>
      <c r="CH519" s="41"/>
      <c r="CI519" s="41">
        <f t="shared" si="38"/>
        <v>0</v>
      </c>
      <c r="CJ519">
        <f t="shared" si="37"/>
        <v>0</v>
      </c>
    </row>
    <row r="520" spans="1:88" x14ac:dyDescent="0.25">
      <c r="A520">
        <v>441</v>
      </c>
      <c r="B520" s="6"/>
      <c r="C520" s="10"/>
      <c r="D520" s="32"/>
      <c r="E520" s="10"/>
      <c r="F520" s="32"/>
      <c r="G520" s="10"/>
      <c r="H520" s="32"/>
      <c r="I520" s="10"/>
      <c r="J520" s="32"/>
      <c r="K520" s="10"/>
      <c r="L520" s="32"/>
      <c r="M520" s="10"/>
      <c r="N520" s="32"/>
      <c r="O520" s="10"/>
      <c r="P520" s="32"/>
      <c r="Q520" s="10"/>
      <c r="R520" s="32"/>
      <c r="S520" s="10"/>
      <c r="T520" s="32"/>
      <c r="U520" s="10"/>
      <c r="V520" s="32"/>
      <c r="W520" s="10"/>
      <c r="X520" s="32"/>
      <c r="Y520" s="10"/>
      <c r="Z520" s="32"/>
      <c r="AA520" s="10"/>
      <c r="AB520" s="32"/>
      <c r="AC520" s="10"/>
      <c r="AD520" s="32"/>
      <c r="AE520" s="10"/>
      <c r="AF520" s="32"/>
      <c r="AG520" s="10"/>
      <c r="AH520" s="32"/>
      <c r="AI520" s="10"/>
      <c r="AJ520" s="32"/>
      <c r="AK520" s="10"/>
      <c r="AL520" s="32"/>
      <c r="AM520" s="10"/>
      <c r="AN520" s="32"/>
      <c r="AO520" s="10"/>
      <c r="AP520" s="32"/>
      <c r="AQ520" s="10"/>
      <c r="AR520" s="32"/>
      <c r="AS520" s="10"/>
      <c r="AT520" s="32"/>
      <c r="AU520" s="10"/>
      <c r="AV520" s="242"/>
      <c r="AW520" s="10"/>
      <c r="AX520" s="32"/>
      <c r="AY520" s="10"/>
      <c r="AZ520" s="242"/>
      <c r="BA520" s="10"/>
      <c r="BB520" s="242"/>
      <c r="BC520" s="7"/>
      <c r="BD520" s="247"/>
      <c r="BE520" s="10"/>
      <c r="BF520" s="242"/>
      <c r="BG520" s="7"/>
      <c r="BH520" s="247"/>
      <c r="BI520" s="10"/>
      <c r="BJ520" s="242"/>
      <c r="BK520" s="7"/>
      <c r="BL520" s="247"/>
      <c r="BM520" s="7"/>
      <c r="BN520" s="247"/>
      <c r="BO520" s="7"/>
      <c r="BP520" s="8"/>
      <c r="BQ520" s="7"/>
      <c r="BR520" s="247"/>
      <c r="BS520" s="7"/>
      <c r="BT520" s="8"/>
      <c r="BU520" s="7"/>
      <c r="BV520" s="247"/>
      <c r="BW520" s="7"/>
      <c r="BX520" s="8"/>
      <c r="BY520" s="7"/>
      <c r="BZ520" s="8"/>
      <c r="CA520" s="7"/>
      <c r="CB520" s="8"/>
      <c r="CC520" s="7"/>
      <c r="CD520" s="8"/>
      <c r="CE520" s="7"/>
      <c r="CF520" s="8"/>
      <c r="CH520" s="41"/>
      <c r="CI520" s="41">
        <f t="shared" si="38"/>
        <v>0</v>
      </c>
      <c r="CJ520">
        <f t="shared" si="37"/>
        <v>0</v>
      </c>
    </row>
    <row r="521" spans="1:88" x14ac:dyDescent="0.25">
      <c r="A521">
        <v>442</v>
      </c>
      <c r="B521" s="6"/>
      <c r="C521" s="10"/>
      <c r="D521" s="32"/>
      <c r="E521" s="10"/>
      <c r="F521" s="32"/>
      <c r="G521" s="10"/>
      <c r="H521" s="32"/>
      <c r="I521" s="10"/>
      <c r="J521" s="32"/>
      <c r="K521" s="10"/>
      <c r="L521" s="32"/>
      <c r="M521" s="10"/>
      <c r="N521" s="32"/>
      <c r="O521" s="10"/>
      <c r="P521" s="32"/>
      <c r="Q521" s="10"/>
      <c r="R521" s="32"/>
      <c r="S521" s="10"/>
      <c r="T521" s="32"/>
      <c r="U521" s="10"/>
      <c r="V521" s="32"/>
      <c r="W521" s="10"/>
      <c r="X521" s="32"/>
      <c r="Y521" s="10"/>
      <c r="Z521" s="32"/>
      <c r="AA521" s="10"/>
      <c r="AB521" s="32"/>
      <c r="AC521" s="10"/>
      <c r="AD521" s="32"/>
      <c r="AE521" s="10"/>
      <c r="AF521" s="32"/>
      <c r="AG521" s="10"/>
      <c r="AH521" s="32"/>
      <c r="AI521" s="10"/>
      <c r="AJ521" s="32"/>
      <c r="AK521" s="10"/>
      <c r="AL521" s="32"/>
      <c r="AM521" s="10"/>
      <c r="AN521" s="32"/>
      <c r="AO521" s="10"/>
      <c r="AP521" s="32"/>
      <c r="AQ521" s="10"/>
      <c r="AR521" s="32"/>
      <c r="AS521" s="10"/>
      <c r="AT521" s="32"/>
      <c r="AU521" s="10"/>
      <c r="AV521" s="242"/>
      <c r="AW521" s="10"/>
      <c r="AX521" s="32"/>
      <c r="AY521" s="10"/>
      <c r="AZ521" s="242"/>
      <c r="BA521" s="10"/>
      <c r="BB521" s="242"/>
      <c r="BC521" s="7"/>
      <c r="BD521" s="247"/>
      <c r="BE521" s="10"/>
      <c r="BF521" s="242"/>
      <c r="BG521" s="7"/>
      <c r="BH521" s="247"/>
      <c r="BI521" s="10"/>
      <c r="BJ521" s="242"/>
      <c r="BK521" s="7"/>
      <c r="BL521" s="247"/>
      <c r="BM521" s="7"/>
      <c r="BN521" s="247"/>
      <c r="BO521" s="7"/>
      <c r="BP521" s="8"/>
      <c r="BQ521" s="7"/>
      <c r="BR521" s="247"/>
      <c r="BS521" s="7"/>
      <c r="BT521" s="8"/>
      <c r="BU521" s="7"/>
      <c r="BV521" s="247"/>
      <c r="BW521" s="7"/>
      <c r="BX521" s="8"/>
      <c r="BY521" s="7"/>
      <c r="BZ521" s="8"/>
      <c r="CA521" s="7"/>
      <c r="CB521" s="8"/>
      <c r="CC521" s="7"/>
      <c r="CD521" s="8"/>
      <c r="CE521" s="7"/>
      <c r="CF521" s="8"/>
      <c r="CH521" s="41"/>
      <c r="CI521" s="41">
        <f t="shared" si="38"/>
        <v>0</v>
      </c>
      <c r="CJ521">
        <f t="shared" si="37"/>
        <v>0</v>
      </c>
    </row>
    <row r="522" spans="1:88" x14ac:dyDescent="0.25">
      <c r="A522">
        <v>443</v>
      </c>
      <c r="B522" s="6"/>
      <c r="C522" s="10"/>
      <c r="D522" s="32"/>
      <c r="E522" s="10"/>
      <c r="F522" s="32"/>
      <c r="G522" s="10"/>
      <c r="H522" s="32"/>
      <c r="I522" s="10"/>
      <c r="J522" s="32"/>
      <c r="K522" s="10"/>
      <c r="L522" s="32"/>
      <c r="M522" s="10"/>
      <c r="N522" s="32"/>
      <c r="O522" s="10"/>
      <c r="P522" s="32"/>
      <c r="Q522" s="10"/>
      <c r="R522" s="32"/>
      <c r="S522" s="10"/>
      <c r="T522" s="32"/>
      <c r="U522" s="10"/>
      <c r="V522" s="32"/>
      <c r="W522" s="10"/>
      <c r="X522" s="32"/>
      <c r="Y522" s="10"/>
      <c r="Z522" s="32"/>
      <c r="AA522" s="10"/>
      <c r="AB522" s="32"/>
      <c r="AC522" s="10"/>
      <c r="AD522" s="32"/>
      <c r="AE522" s="10"/>
      <c r="AF522" s="32"/>
      <c r="AG522" s="10"/>
      <c r="AH522" s="32"/>
      <c r="AI522" s="10"/>
      <c r="AJ522" s="32"/>
      <c r="AK522" s="10"/>
      <c r="AL522" s="32"/>
      <c r="AM522" s="10"/>
      <c r="AN522" s="32"/>
      <c r="AO522" s="10"/>
      <c r="AP522" s="32"/>
      <c r="AQ522" s="10"/>
      <c r="AR522" s="32"/>
      <c r="AS522" s="10"/>
      <c r="AT522" s="32"/>
      <c r="AU522" s="10"/>
      <c r="AV522" s="242"/>
      <c r="AW522" s="10"/>
      <c r="AX522" s="32"/>
      <c r="AY522" s="10"/>
      <c r="AZ522" s="242"/>
      <c r="BA522" s="10"/>
      <c r="BB522" s="242"/>
      <c r="BC522" s="7"/>
      <c r="BD522" s="247"/>
      <c r="BE522" s="10"/>
      <c r="BF522" s="242"/>
      <c r="BG522" s="7"/>
      <c r="BH522" s="247"/>
      <c r="BI522" s="10"/>
      <c r="BJ522" s="242"/>
      <c r="BK522" s="7"/>
      <c r="BL522" s="247"/>
      <c r="BM522" s="7"/>
      <c r="BN522" s="247"/>
      <c r="BO522" s="7"/>
      <c r="BP522" s="8"/>
      <c r="BQ522" s="7"/>
      <c r="BR522" s="247"/>
      <c r="BS522" s="7"/>
      <c r="BT522" s="8"/>
      <c r="BU522" s="7"/>
      <c r="BV522" s="247"/>
      <c r="BW522" s="7"/>
      <c r="BX522" s="8"/>
      <c r="BY522" s="7"/>
      <c r="BZ522" s="8"/>
      <c r="CA522" s="7"/>
      <c r="CB522" s="8"/>
      <c r="CC522" s="7"/>
      <c r="CD522" s="8"/>
      <c r="CE522" s="7"/>
      <c r="CF522" s="8"/>
      <c r="CH522" s="41"/>
      <c r="CI522" s="41">
        <f t="shared" si="38"/>
        <v>0</v>
      </c>
      <c r="CJ522">
        <f t="shared" si="37"/>
        <v>0</v>
      </c>
    </row>
    <row r="523" spans="1:88" x14ac:dyDescent="0.25">
      <c r="A523">
        <v>444</v>
      </c>
      <c r="B523" s="6"/>
      <c r="C523" s="10"/>
      <c r="D523" s="32"/>
      <c r="E523" s="10"/>
      <c r="F523" s="32"/>
      <c r="G523" s="10"/>
      <c r="H523" s="32"/>
      <c r="I523" s="10"/>
      <c r="J523" s="32"/>
      <c r="K523" s="10"/>
      <c r="L523" s="32"/>
      <c r="M523" s="10"/>
      <c r="N523" s="32"/>
      <c r="O523" s="10"/>
      <c r="P523" s="32"/>
      <c r="Q523" s="10"/>
      <c r="R523" s="32"/>
      <c r="S523" s="10"/>
      <c r="T523" s="32"/>
      <c r="U523" s="10"/>
      <c r="V523" s="32"/>
      <c r="W523" s="10"/>
      <c r="X523" s="32"/>
      <c r="Y523" s="10"/>
      <c r="Z523" s="32"/>
      <c r="AA523" s="10"/>
      <c r="AB523" s="32"/>
      <c r="AC523" s="10"/>
      <c r="AD523" s="32"/>
      <c r="AE523" s="10"/>
      <c r="AF523" s="32"/>
      <c r="AG523" s="10"/>
      <c r="AH523" s="32"/>
      <c r="AI523" s="10"/>
      <c r="AJ523" s="32"/>
      <c r="AK523" s="10"/>
      <c r="AL523" s="32"/>
      <c r="AM523" s="10"/>
      <c r="AN523" s="32"/>
      <c r="AO523" s="309"/>
      <c r="AP523" s="309"/>
      <c r="AQ523" s="10"/>
      <c r="AR523" s="32"/>
      <c r="AS523" s="10"/>
      <c r="AT523" s="32"/>
      <c r="AU523" s="10"/>
      <c r="AV523" s="242"/>
      <c r="AW523" s="10"/>
      <c r="AX523" s="32"/>
      <c r="AY523" s="10"/>
      <c r="AZ523" s="242"/>
      <c r="BA523" s="10"/>
      <c r="BB523" s="242"/>
      <c r="BC523" s="7"/>
      <c r="BD523" s="247"/>
      <c r="BE523" s="10"/>
      <c r="BF523" s="242"/>
      <c r="BG523" s="7"/>
      <c r="BH523" s="247"/>
      <c r="BI523" s="10"/>
      <c r="BJ523" s="242"/>
      <c r="BK523" s="7"/>
      <c r="BL523" s="247"/>
      <c r="BM523" s="7"/>
      <c r="BN523" s="247"/>
      <c r="BO523" s="7"/>
      <c r="BP523" s="8"/>
      <c r="BQ523" s="7"/>
      <c r="BR523" s="247"/>
      <c r="BS523" s="7"/>
      <c r="BT523" s="8"/>
      <c r="BU523" s="7"/>
      <c r="BV523" s="247"/>
      <c r="BW523" s="7"/>
      <c r="BX523" s="8"/>
      <c r="BY523" s="7"/>
      <c r="BZ523" s="8"/>
      <c r="CA523" s="7"/>
      <c r="CB523" s="8"/>
      <c r="CC523" s="7"/>
      <c r="CD523" s="8"/>
      <c r="CE523" s="7"/>
      <c r="CF523" s="8"/>
      <c r="CH523" s="41"/>
      <c r="CI523" s="41">
        <f t="shared" si="38"/>
        <v>0</v>
      </c>
      <c r="CJ523">
        <f t="shared" si="37"/>
        <v>0</v>
      </c>
    </row>
    <row r="524" spans="1:88" x14ac:dyDescent="0.25">
      <c r="A524">
        <v>445</v>
      </c>
      <c r="B524" s="6"/>
      <c r="C524" s="10"/>
      <c r="D524" s="32"/>
      <c r="E524" s="10"/>
      <c r="F524" s="32"/>
      <c r="G524" s="10"/>
      <c r="H524" s="32"/>
      <c r="I524" s="10"/>
      <c r="J524" s="32"/>
      <c r="K524" s="10"/>
      <c r="L524" s="32"/>
      <c r="M524" s="10"/>
      <c r="N524" s="32"/>
      <c r="O524" s="10"/>
      <c r="P524" s="32"/>
      <c r="Q524" s="10"/>
      <c r="R524" s="32"/>
      <c r="S524" s="10"/>
      <c r="T524" s="32"/>
      <c r="U524" s="10"/>
      <c r="V524" s="32"/>
      <c r="W524" s="10"/>
      <c r="X524" s="32"/>
      <c r="Y524" s="10"/>
      <c r="Z524" s="32"/>
      <c r="AA524" s="10"/>
      <c r="AB524" s="32"/>
      <c r="AC524" s="10"/>
      <c r="AD524" s="32"/>
      <c r="AE524" s="10"/>
      <c r="AF524" s="32"/>
      <c r="AG524" s="10"/>
      <c r="AH524" s="32"/>
      <c r="AI524" s="10"/>
      <c r="AJ524" s="32"/>
      <c r="AK524" s="10"/>
      <c r="AL524" s="32"/>
      <c r="AM524" s="10"/>
      <c r="AN524" s="32"/>
      <c r="AO524" s="309"/>
      <c r="AP524" s="309"/>
      <c r="AQ524" s="10"/>
      <c r="AR524" s="32"/>
      <c r="AS524" s="10"/>
      <c r="AT524" s="32"/>
      <c r="AU524" s="10"/>
      <c r="AV524" s="242"/>
      <c r="AW524" s="10"/>
      <c r="AX524" s="32"/>
      <c r="AY524" s="10"/>
      <c r="AZ524" s="242"/>
      <c r="BA524" s="10"/>
      <c r="BB524" s="242"/>
      <c r="BC524" s="7"/>
      <c r="BD524" s="247"/>
      <c r="BE524" s="10"/>
      <c r="BF524" s="242"/>
      <c r="BG524" s="7"/>
      <c r="BH524" s="247"/>
      <c r="BI524" s="10"/>
      <c r="BJ524" s="242"/>
      <c r="BK524" s="7"/>
      <c r="BL524" s="247"/>
      <c r="BM524" s="7"/>
      <c r="BN524" s="247"/>
      <c r="BO524" s="7"/>
      <c r="BP524" s="8"/>
      <c r="BQ524" s="7"/>
      <c r="BR524" s="247"/>
      <c r="BS524" s="7"/>
      <c r="BT524" s="8"/>
      <c r="BU524" s="7"/>
      <c r="BV524" s="247"/>
      <c r="BW524" s="7"/>
      <c r="BX524" s="8"/>
      <c r="BY524" s="7"/>
      <c r="BZ524" s="8"/>
      <c r="CA524" s="7"/>
      <c r="CB524" s="8"/>
      <c r="CC524" s="7"/>
      <c r="CD524" s="8"/>
      <c r="CE524" s="7"/>
      <c r="CF524" s="8"/>
      <c r="CH524" s="41"/>
      <c r="CI524" s="41">
        <f t="shared" si="38"/>
        <v>0</v>
      </c>
      <c r="CJ524">
        <f t="shared" si="37"/>
        <v>0</v>
      </c>
    </row>
    <row r="525" spans="1:88" x14ac:dyDescent="0.25">
      <c r="A525">
        <v>446</v>
      </c>
      <c r="B525" s="6"/>
      <c r="C525" s="10"/>
      <c r="D525" s="32"/>
      <c r="E525" s="10"/>
      <c r="F525" s="32"/>
      <c r="G525" s="10"/>
      <c r="H525" s="32"/>
      <c r="I525" s="10"/>
      <c r="J525" s="32"/>
      <c r="K525" s="10"/>
      <c r="L525" s="32"/>
      <c r="M525" s="10"/>
      <c r="N525" s="32"/>
      <c r="O525" s="10"/>
      <c r="P525" s="32"/>
      <c r="Q525" s="10"/>
      <c r="R525" s="32"/>
      <c r="S525" s="10"/>
      <c r="T525" s="32"/>
      <c r="U525" s="10"/>
      <c r="V525" s="32"/>
      <c r="W525" s="10"/>
      <c r="X525" s="32"/>
      <c r="Y525" s="10"/>
      <c r="Z525" s="32"/>
      <c r="AA525" s="10"/>
      <c r="AB525" s="32"/>
      <c r="AC525" s="10"/>
      <c r="AD525" s="32"/>
      <c r="AE525" s="10"/>
      <c r="AF525" s="32"/>
      <c r="AG525" s="10"/>
      <c r="AH525" s="32"/>
      <c r="AI525" s="10"/>
      <c r="AJ525" s="32"/>
      <c r="AK525" s="10"/>
      <c r="AL525" s="32"/>
      <c r="AM525" s="10"/>
      <c r="AN525" s="32"/>
      <c r="AO525" s="309"/>
      <c r="AP525" s="309"/>
      <c r="AQ525" s="10"/>
      <c r="AR525" s="32"/>
      <c r="AS525" s="10"/>
      <c r="AT525" s="32"/>
      <c r="AU525" s="10"/>
      <c r="AV525" s="242"/>
      <c r="AW525" s="10"/>
      <c r="AX525" s="32"/>
      <c r="AY525" s="10"/>
      <c r="AZ525" s="242"/>
      <c r="BA525" s="10"/>
      <c r="BB525" s="242"/>
      <c r="BC525" s="7"/>
      <c r="BD525" s="247"/>
      <c r="BE525" s="10"/>
      <c r="BF525" s="242"/>
      <c r="BG525" s="7"/>
      <c r="BH525" s="247"/>
      <c r="BI525" s="10"/>
      <c r="BJ525" s="242"/>
      <c r="BK525" s="7"/>
      <c r="BL525" s="247"/>
      <c r="BM525" s="7"/>
      <c r="BN525" s="247"/>
      <c r="BO525" s="7"/>
      <c r="BP525" s="8"/>
      <c r="BQ525" s="7"/>
      <c r="BR525" s="247"/>
      <c r="BS525" s="7"/>
      <c r="BT525" s="8"/>
      <c r="BU525" s="7"/>
      <c r="BV525" s="247"/>
      <c r="BW525" s="7"/>
      <c r="BX525" s="8"/>
      <c r="BY525" s="7"/>
      <c r="BZ525" s="8"/>
      <c r="CA525" s="7"/>
      <c r="CB525" s="8"/>
      <c r="CC525" s="7"/>
      <c r="CD525" s="8"/>
      <c r="CE525" s="7"/>
      <c r="CF525" s="8"/>
      <c r="CH525" s="41"/>
      <c r="CI525" s="41">
        <f t="shared" si="38"/>
        <v>0</v>
      </c>
      <c r="CJ525">
        <f t="shared" si="37"/>
        <v>0</v>
      </c>
    </row>
    <row r="526" spans="1:88" x14ac:dyDescent="0.25">
      <c r="A526">
        <v>447</v>
      </c>
      <c r="B526" s="6"/>
      <c r="C526" s="10"/>
      <c r="D526" s="32"/>
      <c r="E526" s="10"/>
      <c r="F526" s="32"/>
      <c r="G526" s="10"/>
      <c r="H526" s="32"/>
      <c r="I526" s="10"/>
      <c r="J526" s="32"/>
      <c r="K526" s="10"/>
      <c r="L526" s="32"/>
      <c r="M526" s="10"/>
      <c r="N526" s="32"/>
      <c r="O526" s="10"/>
      <c r="P526" s="32"/>
      <c r="Q526" s="10"/>
      <c r="R526" s="32"/>
      <c r="S526" s="10"/>
      <c r="T526" s="32"/>
      <c r="U526" s="94"/>
      <c r="V526" s="32"/>
      <c r="W526" s="10"/>
      <c r="X526" s="32"/>
      <c r="Y526" s="10"/>
      <c r="Z526" s="32"/>
      <c r="AA526" s="10"/>
      <c r="AB526" s="32"/>
      <c r="AC526" s="10"/>
      <c r="AD526" s="32"/>
      <c r="AE526" s="10"/>
      <c r="AF526" s="32"/>
      <c r="AG526" s="10"/>
      <c r="AH526" s="32"/>
      <c r="AI526" s="10"/>
      <c r="AJ526" s="32"/>
      <c r="AK526" s="10"/>
      <c r="AL526" s="32"/>
      <c r="AM526" s="10"/>
      <c r="AN526" s="32"/>
      <c r="AO526" s="309"/>
      <c r="AP526" s="309"/>
      <c r="AQ526" s="10"/>
      <c r="AR526" s="32"/>
      <c r="AS526" s="10"/>
      <c r="AT526" s="32"/>
      <c r="AU526" s="10"/>
      <c r="AV526" s="242"/>
      <c r="AW526" s="10"/>
      <c r="AX526" s="32"/>
      <c r="AY526" s="10"/>
      <c r="AZ526" s="242"/>
      <c r="BA526" s="10"/>
      <c r="BB526" s="242"/>
      <c r="BC526" s="10"/>
      <c r="BD526" s="245"/>
      <c r="BE526" s="10"/>
      <c r="BF526" s="242"/>
      <c r="BG526" s="10"/>
      <c r="BH526" s="245"/>
      <c r="BI526" s="10"/>
      <c r="BJ526" s="242"/>
      <c r="BK526" s="10"/>
      <c r="BL526" s="245"/>
      <c r="BM526" s="10"/>
      <c r="BN526" s="245"/>
      <c r="BO526" s="94"/>
      <c r="BP526" s="32"/>
      <c r="BQ526" s="10"/>
      <c r="BR526" s="245"/>
      <c r="BS526" s="94"/>
      <c r="BT526" s="32"/>
      <c r="BU526" s="10"/>
      <c r="BV526" s="245"/>
      <c r="BW526" s="94"/>
      <c r="BX526" s="32"/>
      <c r="BY526" s="94"/>
      <c r="BZ526" s="32"/>
      <c r="CA526" s="94"/>
      <c r="CB526" s="32"/>
      <c r="CC526" s="94"/>
      <c r="CD526" s="32"/>
      <c r="CE526" s="94"/>
      <c r="CF526" s="32"/>
      <c r="CH526" s="41"/>
      <c r="CI526" s="41">
        <f t="shared" si="38"/>
        <v>0</v>
      </c>
      <c r="CJ526">
        <f t="shared" ref="CJ526:CJ589" si="39">COUNT(C526:CF526)/2</f>
        <v>0</v>
      </c>
    </row>
    <row r="527" spans="1:88" x14ac:dyDescent="0.25">
      <c r="A527">
        <v>448</v>
      </c>
      <c r="B527" s="6"/>
      <c r="C527" s="10"/>
      <c r="D527" s="32"/>
      <c r="E527" s="10"/>
      <c r="F527" s="32"/>
      <c r="G527" s="10"/>
      <c r="H527" s="32"/>
      <c r="I527" s="10"/>
      <c r="J527" s="32"/>
      <c r="K527" s="10"/>
      <c r="L527" s="32"/>
      <c r="M527" s="10"/>
      <c r="N527" s="32"/>
      <c r="O527" s="10"/>
      <c r="P527" s="32"/>
      <c r="Q527" s="10"/>
      <c r="R527" s="32"/>
      <c r="S527" s="10"/>
      <c r="T527" s="32"/>
      <c r="U527" s="10"/>
      <c r="V527" s="32"/>
      <c r="W527" s="10"/>
      <c r="X527" s="32"/>
      <c r="Y527" s="10"/>
      <c r="Z527" s="32"/>
      <c r="AA527" s="10"/>
      <c r="AB527" s="32"/>
      <c r="AC527" s="10"/>
      <c r="AD527" s="32"/>
      <c r="AE527" s="10"/>
      <c r="AF527" s="32"/>
      <c r="AG527" s="10"/>
      <c r="AH527" s="32"/>
      <c r="AI527" s="10"/>
      <c r="AJ527" s="32"/>
      <c r="AK527" s="10"/>
      <c r="AL527" s="32"/>
      <c r="AM527" s="10"/>
      <c r="AN527" s="32"/>
      <c r="AO527" s="309"/>
      <c r="AP527" s="309"/>
      <c r="AQ527" s="10"/>
      <c r="AR527" s="32"/>
      <c r="AS527" s="10"/>
      <c r="AT527" s="32"/>
      <c r="AU527" s="10"/>
      <c r="AV527" s="242"/>
      <c r="AW527" s="10"/>
      <c r="AX527" s="32"/>
      <c r="AY527" s="10"/>
      <c r="AZ527" s="242"/>
      <c r="BA527" s="10"/>
      <c r="BB527" s="242"/>
      <c r="BC527" s="7"/>
      <c r="BD527" s="247"/>
      <c r="BE527" s="10"/>
      <c r="BF527" s="242"/>
      <c r="BG527" s="7"/>
      <c r="BH527" s="247"/>
      <c r="BI527" s="10"/>
      <c r="BJ527" s="242"/>
      <c r="BK527" s="7"/>
      <c r="BL527" s="247"/>
      <c r="BM527" s="7"/>
      <c r="BN527" s="247"/>
      <c r="BO527" s="7"/>
      <c r="BP527" s="8"/>
      <c r="BQ527" s="7"/>
      <c r="BR527" s="247"/>
      <c r="BS527" s="7"/>
      <c r="BT527" s="8"/>
      <c r="BU527" s="7"/>
      <c r="BV527" s="247"/>
      <c r="BW527" s="7"/>
      <c r="BX527" s="8"/>
      <c r="BY527" s="7"/>
      <c r="BZ527" s="8"/>
      <c r="CA527" s="7"/>
      <c r="CB527" s="8"/>
      <c r="CC527" s="7"/>
      <c r="CD527" s="8"/>
      <c r="CE527" s="7"/>
      <c r="CF527" s="8"/>
      <c r="CH527" s="41"/>
      <c r="CI527" s="41">
        <f t="shared" si="38"/>
        <v>0</v>
      </c>
      <c r="CJ527">
        <f t="shared" si="39"/>
        <v>0</v>
      </c>
    </row>
    <row r="528" spans="1:88" x14ac:dyDescent="0.25">
      <c r="A528">
        <v>449</v>
      </c>
      <c r="B528" s="6"/>
      <c r="C528" s="10"/>
      <c r="D528" s="32"/>
      <c r="E528" s="10"/>
      <c r="F528" s="32"/>
      <c r="G528" s="10"/>
      <c r="H528" s="32"/>
      <c r="I528" s="10"/>
      <c r="J528" s="32"/>
      <c r="K528" s="10"/>
      <c r="L528" s="32"/>
      <c r="M528" s="10"/>
      <c r="N528" s="32"/>
      <c r="O528" s="10"/>
      <c r="P528" s="32"/>
      <c r="Q528" s="10"/>
      <c r="R528" s="32"/>
      <c r="S528" s="10"/>
      <c r="T528" s="32"/>
      <c r="U528" s="10"/>
      <c r="V528" s="32"/>
      <c r="W528" s="10"/>
      <c r="X528" s="32"/>
      <c r="Y528" s="10"/>
      <c r="Z528" s="32"/>
      <c r="AA528" s="10"/>
      <c r="AB528" s="32"/>
      <c r="AC528" s="10"/>
      <c r="AD528" s="32"/>
      <c r="AE528" s="10"/>
      <c r="AF528" s="32"/>
      <c r="AG528" s="10"/>
      <c r="AH528" s="32"/>
      <c r="AI528" s="10"/>
      <c r="AJ528" s="32"/>
      <c r="AK528" s="10"/>
      <c r="AL528" s="32"/>
      <c r="AM528" s="10"/>
      <c r="AN528" s="32"/>
      <c r="AO528" s="309"/>
      <c r="AP528" s="309"/>
      <c r="AQ528" s="10"/>
      <c r="AR528" s="32"/>
      <c r="AS528" s="10"/>
      <c r="AT528" s="32"/>
      <c r="AU528" s="10"/>
      <c r="AV528" s="242"/>
      <c r="AW528" s="10"/>
      <c r="AX528" s="32"/>
      <c r="AY528" s="10"/>
      <c r="AZ528" s="242"/>
      <c r="BA528" s="10"/>
      <c r="BB528" s="242"/>
      <c r="BC528" s="7"/>
      <c r="BD528" s="247"/>
      <c r="BE528" s="10"/>
      <c r="BF528" s="242"/>
      <c r="BG528" s="7"/>
      <c r="BH528" s="247"/>
      <c r="BI528" s="10"/>
      <c r="BJ528" s="242"/>
      <c r="BK528" s="7"/>
      <c r="BL528" s="247"/>
      <c r="BM528" s="7"/>
      <c r="BN528" s="247"/>
      <c r="BO528" s="7"/>
      <c r="BP528" s="8"/>
      <c r="BQ528" s="7"/>
      <c r="BR528" s="247"/>
      <c r="BS528" s="7"/>
      <c r="BT528" s="8"/>
      <c r="BU528" s="7"/>
      <c r="BV528" s="247"/>
      <c r="BW528" s="7"/>
      <c r="BX528" s="8"/>
      <c r="BY528" s="7"/>
      <c r="BZ528" s="8"/>
      <c r="CA528" s="7"/>
      <c r="CB528" s="8"/>
      <c r="CC528" s="7"/>
      <c r="CD528" s="8"/>
      <c r="CE528" s="7"/>
      <c r="CF528" s="8"/>
      <c r="CH528" s="41"/>
      <c r="CI528" s="41">
        <f t="shared" si="38"/>
        <v>0</v>
      </c>
      <c r="CJ528">
        <f t="shared" si="39"/>
        <v>0</v>
      </c>
    </row>
    <row r="529" spans="1:90" x14ac:dyDescent="0.25">
      <c r="A529">
        <v>450</v>
      </c>
      <c r="B529" s="6"/>
      <c r="C529" s="10"/>
      <c r="D529" s="32"/>
      <c r="E529" s="10"/>
      <c r="F529" s="32"/>
      <c r="G529" s="10"/>
      <c r="H529" s="32"/>
      <c r="I529" s="10"/>
      <c r="J529" s="32"/>
      <c r="K529" s="10"/>
      <c r="L529" s="32"/>
      <c r="M529" s="10"/>
      <c r="N529" s="32"/>
      <c r="O529" s="10"/>
      <c r="P529" s="32"/>
      <c r="Q529" s="10"/>
      <c r="R529" s="32"/>
      <c r="S529" s="10"/>
      <c r="T529" s="32"/>
      <c r="U529" s="10"/>
      <c r="V529" s="32"/>
      <c r="W529" s="10"/>
      <c r="X529" s="32"/>
      <c r="Y529" s="10"/>
      <c r="Z529" s="32"/>
      <c r="AA529" s="10"/>
      <c r="AB529" s="32"/>
      <c r="AC529" s="10"/>
      <c r="AD529" s="32"/>
      <c r="AE529" s="10"/>
      <c r="AF529" s="32"/>
      <c r="AG529" s="10"/>
      <c r="AH529" s="32"/>
      <c r="AI529" s="10"/>
      <c r="AJ529" s="32"/>
      <c r="AK529" s="10"/>
      <c r="AL529" s="32"/>
      <c r="AM529" s="10"/>
      <c r="AN529" s="32"/>
      <c r="AO529" s="309"/>
      <c r="AP529" s="309"/>
      <c r="AQ529" s="10"/>
      <c r="AR529" s="32"/>
      <c r="AS529" s="10"/>
      <c r="AT529" s="32"/>
      <c r="AU529" s="10"/>
      <c r="AV529" s="242"/>
      <c r="AW529" s="10"/>
      <c r="AX529" s="32"/>
      <c r="AY529" s="10"/>
      <c r="AZ529" s="242"/>
      <c r="BA529" s="10"/>
      <c r="BB529" s="242"/>
      <c r="BC529" s="7"/>
      <c r="BD529" s="247"/>
      <c r="BE529" s="10"/>
      <c r="BF529" s="242"/>
      <c r="BG529" s="7"/>
      <c r="BH529" s="247"/>
      <c r="BI529" s="10"/>
      <c r="BJ529" s="242"/>
      <c r="BK529" s="7"/>
      <c r="BL529" s="247"/>
      <c r="BM529" s="7"/>
      <c r="BN529" s="247"/>
      <c r="BO529" s="7"/>
      <c r="BP529" s="8"/>
      <c r="BQ529" s="7"/>
      <c r="BR529" s="247"/>
      <c r="BS529" s="7"/>
      <c r="BT529" s="8"/>
      <c r="BU529" s="7"/>
      <c r="BV529" s="247"/>
      <c r="BW529" s="7"/>
      <c r="BX529" s="8"/>
      <c r="BY529" s="7"/>
      <c r="BZ529" s="8"/>
      <c r="CA529" s="7"/>
      <c r="CB529" s="8"/>
      <c r="CC529" s="7"/>
      <c r="CD529" s="8"/>
      <c r="CE529" s="7"/>
      <c r="CF529" s="8"/>
      <c r="CH529" s="41"/>
      <c r="CI529" s="41">
        <f t="shared" si="38"/>
        <v>0</v>
      </c>
      <c r="CJ529">
        <f t="shared" si="39"/>
        <v>0</v>
      </c>
    </row>
    <row r="530" spans="1:90" x14ac:dyDescent="0.25">
      <c r="A530">
        <v>451</v>
      </c>
      <c r="B530" s="6"/>
      <c r="C530" s="10"/>
      <c r="D530" s="32"/>
      <c r="E530" s="10"/>
      <c r="F530" s="32"/>
      <c r="G530" s="10"/>
      <c r="H530" s="32"/>
      <c r="I530" s="10"/>
      <c r="J530" s="32"/>
      <c r="K530" s="10"/>
      <c r="L530" s="32"/>
      <c r="M530" s="10"/>
      <c r="N530" s="32"/>
      <c r="O530" s="10"/>
      <c r="P530" s="32"/>
      <c r="Q530" s="10"/>
      <c r="R530" s="32"/>
      <c r="S530" s="10"/>
      <c r="T530" s="32"/>
      <c r="U530" s="94"/>
      <c r="V530" s="32"/>
      <c r="W530" s="10"/>
      <c r="X530" s="32"/>
      <c r="Y530" s="10"/>
      <c r="Z530" s="32"/>
      <c r="AA530" s="10"/>
      <c r="AB530" s="32"/>
      <c r="AC530" s="10"/>
      <c r="AD530" s="32"/>
      <c r="AE530" s="10"/>
      <c r="AF530" s="32"/>
      <c r="AG530" s="10"/>
      <c r="AH530" s="32"/>
      <c r="AI530" s="10"/>
      <c r="AJ530" s="32"/>
      <c r="AK530" s="10"/>
      <c r="AL530" s="32"/>
      <c r="AM530" s="10"/>
      <c r="AN530" s="32"/>
      <c r="AO530" s="309"/>
      <c r="AP530" s="309"/>
      <c r="AQ530" s="10"/>
      <c r="AR530" s="32"/>
      <c r="AS530" s="94"/>
      <c r="AT530" s="32"/>
      <c r="AU530" s="10"/>
      <c r="AV530" s="242"/>
      <c r="AW530" s="94"/>
      <c r="AX530" s="32"/>
      <c r="AY530" s="10"/>
      <c r="AZ530" s="242"/>
      <c r="BA530" s="10"/>
      <c r="BB530" s="242"/>
      <c r="BC530" s="7"/>
      <c r="BD530" s="247"/>
      <c r="BE530" s="10"/>
      <c r="BF530" s="242"/>
      <c r="BG530" s="7"/>
      <c r="BH530" s="247"/>
      <c r="BI530" s="10"/>
      <c r="BJ530" s="242"/>
      <c r="BK530" s="7"/>
      <c r="BL530" s="247"/>
      <c r="BM530" s="7"/>
      <c r="BN530" s="247"/>
      <c r="BO530" s="7"/>
      <c r="BP530" s="8"/>
      <c r="BQ530" s="7"/>
      <c r="BR530" s="247"/>
      <c r="BS530" s="7"/>
      <c r="BT530" s="8"/>
      <c r="BU530" s="7"/>
      <c r="BV530" s="247"/>
      <c r="BW530" s="7"/>
      <c r="BX530" s="8"/>
      <c r="BY530" s="7"/>
      <c r="BZ530" s="8"/>
      <c r="CA530" s="7"/>
      <c r="CB530" s="8"/>
      <c r="CC530" s="7"/>
      <c r="CD530" s="8"/>
      <c r="CE530" s="7"/>
      <c r="CF530" s="8"/>
      <c r="CH530" s="41"/>
      <c r="CI530" s="41">
        <f t="shared" si="38"/>
        <v>0</v>
      </c>
      <c r="CJ530">
        <f t="shared" si="39"/>
        <v>0</v>
      </c>
    </row>
    <row r="531" spans="1:90" x14ac:dyDescent="0.25">
      <c r="A531">
        <v>452</v>
      </c>
      <c r="B531" s="6"/>
      <c r="C531" s="10"/>
      <c r="D531" s="32"/>
      <c r="E531" s="10"/>
      <c r="F531" s="32"/>
      <c r="G531" s="10"/>
      <c r="H531" s="32"/>
      <c r="I531" s="10"/>
      <c r="J531" s="32"/>
      <c r="K531" s="10"/>
      <c r="L531" s="32"/>
      <c r="M531" s="10"/>
      <c r="N531" s="32"/>
      <c r="O531" s="10"/>
      <c r="P531" s="32"/>
      <c r="Q531" s="10"/>
      <c r="R531" s="32"/>
      <c r="S531" s="10"/>
      <c r="T531" s="32"/>
      <c r="U531" s="10"/>
      <c r="V531" s="32"/>
      <c r="W531" s="10"/>
      <c r="X531" s="32"/>
      <c r="Y531" s="10"/>
      <c r="Z531" s="32"/>
      <c r="AA531" s="10"/>
      <c r="AB531" s="32"/>
      <c r="AC531" s="10"/>
      <c r="AD531" s="32"/>
      <c r="AE531" s="10"/>
      <c r="AF531" s="32"/>
      <c r="AG531" s="10"/>
      <c r="AH531" s="32"/>
      <c r="AI531" s="10"/>
      <c r="AJ531" s="32"/>
      <c r="AK531" s="10"/>
      <c r="AL531" s="32"/>
      <c r="AM531" s="10"/>
      <c r="AN531" s="32"/>
      <c r="AO531" s="309"/>
      <c r="AP531" s="309"/>
      <c r="AQ531" s="10"/>
      <c r="AR531" s="32"/>
      <c r="AS531" s="10"/>
      <c r="AT531" s="32"/>
      <c r="AU531" s="10"/>
      <c r="AV531" s="242"/>
      <c r="AW531" s="10"/>
      <c r="AX531" s="32"/>
      <c r="AY531" s="10"/>
      <c r="AZ531" s="242"/>
      <c r="BA531" s="10"/>
      <c r="BB531" s="242"/>
      <c r="BC531" s="7"/>
      <c r="BD531" s="247"/>
      <c r="BE531" s="10"/>
      <c r="BF531" s="242"/>
      <c r="BG531" s="7"/>
      <c r="BH531" s="247"/>
      <c r="BI531" s="10"/>
      <c r="BJ531" s="242"/>
      <c r="BK531" s="7"/>
      <c r="BL531" s="247"/>
      <c r="BM531" s="7"/>
      <c r="BN531" s="247"/>
      <c r="BO531" s="7"/>
      <c r="BP531" s="8"/>
      <c r="BQ531" s="7"/>
      <c r="BR531" s="247"/>
      <c r="BS531" s="7"/>
      <c r="BT531" s="8"/>
      <c r="BU531" s="7"/>
      <c r="BV531" s="247"/>
      <c r="BW531" s="7"/>
      <c r="BX531" s="8"/>
      <c r="BY531" s="7"/>
      <c r="BZ531" s="8"/>
      <c r="CA531" s="7"/>
      <c r="CB531" s="8"/>
      <c r="CC531" s="7"/>
      <c r="CD531" s="8"/>
      <c r="CE531" s="7"/>
      <c r="CF531" s="8"/>
      <c r="CH531" s="41"/>
      <c r="CI531" s="41">
        <f t="shared" si="38"/>
        <v>0</v>
      </c>
      <c r="CJ531">
        <f t="shared" si="39"/>
        <v>0</v>
      </c>
    </row>
    <row r="532" spans="1:90" x14ac:dyDescent="0.25">
      <c r="A532">
        <v>453</v>
      </c>
      <c r="B532" s="6"/>
      <c r="C532" s="10"/>
      <c r="D532" s="32"/>
      <c r="E532" s="10"/>
      <c r="F532" s="32"/>
      <c r="G532" s="10"/>
      <c r="H532" s="32"/>
      <c r="I532" s="10"/>
      <c r="J532" s="32"/>
      <c r="K532" s="10"/>
      <c r="L532" s="32"/>
      <c r="M532" s="10"/>
      <c r="N532" s="32"/>
      <c r="O532" s="10"/>
      <c r="P532" s="32"/>
      <c r="Q532" s="10"/>
      <c r="R532" s="32"/>
      <c r="S532" s="10"/>
      <c r="T532" s="32"/>
      <c r="U532" s="10"/>
      <c r="V532" s="32"/>
      <c r="W532" s="10"/>
      <c r="X532" s="32"/>
      <c r="Y532" s="10"/>
      <c r="Z532" s="32"/>
      <c r="AA532" s="10"/>
      <c r="AB532" s="32"/>
      <c r="AC532" s="10"/>
      <c r="AD532" s="32"/>
      <c r="AE532" s="10"/>
      <c r="AF532" s="32"/>
      <c r="AG532" s="10"/>
      <c r="AH532" s="32"/>
      <c r="AI532" s="10"/>
      <c r="AJ532" s="32"/>
      <c r="AK532" s="10"/>
      <c r="AL532" s="32"/>
      <c r="AM532" s="10"/>
      <c r="AN532" s="32"/>
      <c r="AO532" s="309"/>
      <c r="AP532" s="309"/>
      <c r="AQ532" s="10"/>
      <c r="AR532" s="32"/>
      <c r="AS532" s="10"/>
      <c r="AT532" s="32"/>
      <c r="AU532" s="10"/>
      <c r="AV532" s="242"/>
      <c r="AW532" s="10"/>
      <c r="AX532" s="32"/>
      <c r="AY532" s="10"/>
      <c r="AZ532" s="242"/>
      <c r="BA532" s="10"/>
      <c r="BB532" s="242"/>
      <c r="BC532" s="7"/>
      <c r="BD532" s="247"/>
      <c r="BE532" s="10"/>
      <c r="BF532" s="242"/>
      <c r="BG532" s="7"/>
      <c r="BH532" s="247"/>
      <c r="BI532" s="10"/>
      <c r="BJ532" s="242"/>
      <c r="BK532" s="7"/>
      <c r="BL532" s="247"/>
      <c r="BM532" s="7"/>
      <c r="BN532" s="247"/>
      <c r="BO532" s="7"/>
      <c r="BP532" s="8"/>
      <c r="BQ532" s="7"/>
      <c r="BR532" s="247"/>
      <c r="BS532" s="7"/>
      <c r="BT532" s="8"/>
      <c r="BU532" s="7"/>
      <c r="BV532" s="247"/>
      <c r="BW532" s="7"/>
      <c r="BX532" s="8"/>
      <c r="BY532" s="7"/>
      <c r="BZ532" s="8"/>
      <c r="CA532" s="7"/>
      <c r="CB532" s="8"/>
      <c r="CC532" s="7"/>
      <c r="CD532" s="8"/>
      <c r="CE532" s="7"/>
      <c r="CF532" s="8"/>
      <c r="CH532" s="41"/>
      <c r="CI532" s="41">
        <f t="shared" si="38"/>
        <v>0</v>
      </c>
      <c r="CJ532">
        <f t="shared" si="39"/>
        <v>0</v>
      </c>
    </row>
    <row r="533" spans="1:90" x14ac:dyDescent="0.25">
      <c r="A533">
        <v>454</v>
      </c>
      <c r="B533" s="6"/>
      <c r="C533" s="10"/>
      <c r="D533" s="32"/>
      <c r="E533" s="10"/>
      <c r="F533" s="32"/>
      <c r="G533" s="10"/>
      <c r="H533" s="32"/>
      <c r="I533" s="10"/>
      <c r="J533" s="32"/>
      <c r="K533" s="10"/>
      <c r="L533" s="32"/>
      <c r="M533" s="10"/>
      <c r="N533" s="32"/>
      <c r="O533" s="10"/>
      <c r="P533" s="32"/>
      <c r="Q533" s="10"/>
      <c r="R533" s="32"/>
      <c r="S533" s="10"/>
      <c r="T533" s="32"/>
      <c r="U533" s="10"/>
      <c r="V533" s="32"/>
      <c r="W533" s="10"/>
      <c r="X533" s="32"/>
      <c r="Y533" s="10"/>
      <c r="Z533" s="32"/>
      <c r="AA533" s="10"/>
      <c r="AB533" s="32"/>
      <c r="AC533" s="10"/>
      <c r="AD533" s="32"/>
      <c r="AE533" s="10"/>
      <c r="AF533" s="32"/>
      <c r="AG533" s="10"/>
      <c r="AH533" s="32"/>
      <c r="AI533" s="10"/>
      <c r="AJ533" s="32"/>
      <c r="AK533" s="10"/>
      <c r="AL533" s="32"/>
      <c r="AM533" s="10"/>
      <c r="AN533" s="32"/>
      <c r="AO533" s="309"/>
      <c r="AP533" s="309"/>
      <c r="AQ533" s="10"/>
      <c r="AR533" s="32"/>
      <c r="AS533" s="10"/>
      <c r="AT533" s="32"/>
      <c r="AU533" s="10"/>
      <c r="AV533" s="242"/>
      <c r="AW533" s="10"/>
      <c r="AX533" s="32"/>
      <c r="AY533" s="10"/>
      <c r="AZ533" s="242"/>
      <c r="BA533" s="10"/>
      <c r="BB533" s="242"/>
      <c r="BC533" s="7"/>
      <c r="BD533" s="247"/>
      <c r="BE533" s="10"/>
      <c r="BF533" s="242"/>
      <c r="BG533" s="7"/>
      <c r="BH533" s="247"/>
      <c r="BI533" s="10"/>
      <c r="BJ533" s="242"/>
      <c r="BK533" s="7"/>
      <c r="BL533" s="247"/>
      <c r="BM533" s="7"/>
      <c r="BN533" s="247"/>
      <c r="BO533" s="7"/>
      <c r="BP533" s="8"/>
      <c r="BQ533" s="7"/>
      <c r="BR533" s="247"/>
      <c r="BS533" s="7"/>
      <c r="BT533" s="8"/>
      <c r="BU533" s="7"/>
      <c r="BV533" s="247"/>
      <c r="BW533" s="7"/>
      <c r="BX533" s="8"/>
      <c r="BY533" s="7"/>
      <c r="BZ533" s="8"/>
      <c r="CA533" s="7"/>
      <c r="CB533" s="8"/>
      <c r="CC533" s="7"/>
      <c r="CD533" s="8"/>
      <c r="CE533" s="7"/>
      <c r="CF533" s="8"/>
      <c r="CH533" s="41"/>
      <c r="CI533" s="41">
        <f t="shared" si="38"/>
        <v>0</v>
      </c>
      <c r="CJ533">
        <f t="shared" si="39"/>
        <v>0</v>
      </c>
    </row>
    <row r="534" spans="1:90" x14ac:dyDescent="0.25">
      <c r="A534">
        <v>455</v>
      </c>
      <c r="B534" s="6"/>
      <c r="C534" s="10"/>
      <c r="D534" s="32"/>
      <c r="E534" s="10"/>
      <c r="F534" s="32"/>
      <c r="G534" s="10"/>
      <c r="H534" s="32"/>
      <c r="I534" s="10"/>
      <c r="J534" s="32"/>
      <c r="K534" s="10"/>
      <c r="L534" s="32"/>
      <c r="M534" s="10"/>
      <c r="N534" s="32"/>
      <c r="O534" s="10"/>
      <c r="P534" s="32"/>
      <c r="Q534" s="10"/>
      <c r="R534" s="32"/>
      <c r="S534" s="10"/>
      <c r="T534" s="32"/>
      <c r="U534" s="10"/>
      <c r="V534" s="32"/>
      <c r="W534" s="10"/>
      <c r="X534" s="32"/>
      <c r="Y534" s="10"/>
      <c r="Z534" s="32"/>
      <c r="AA534" s="10"/>
      <c r="AB534" s="32"/>
      <c r="AC534" s="10"/>
      <c r="AD534" s="32"/>
      <c r="AE534" s="10"/>
      <c r="AF534" s="32"/>
      <c r="AG534" s="10"/>
      <c r="AH534" s="32"/>
      <c r="AI534" s="10"/>
      <c r="AJ534" s="32"/>
      <c r="AK534" s="10"/>
      <c r="AL534" s="32"/>
      <c r="AM534" s="10"/>
      <c r="AN534" s="32"/>
      <c r="AO534" s="309"/>
      <c r="AP534" s="309"/>
      <c r="AQ534" s="10"/>
      <c r="AR534" s="32"/>
      <c r="AS534" s="10"/>
      <c r="AT534" s="32"/>
      <c r="AU534" s="10"/>
      <c r="AV534" s="242"/>
      <c r="AW534" s="10"/>
      <c r="AX534" s="32"/>
      <c r="AY534" s="10"/>
      <c r="AZ534" s="242"/>
      <c r="BA534" s="10"/>
      <c r="BB534" s="242"/>
      <c r="BC534" s="7"/>
      <c r="BD534" s="247"/>
      <c r="BE534" s="10"/>
      <c r="BF534" s="242"/>
      <c r="BG534" s="7"/>
      <c r="BH534" s="247"/>
      <c r="BI534" s="10"/>
      <c r="BJ534" s="242"/>
      <c r="BK534" s="7"/>
      <c r="BL534" s="247"/>
      <c r="BM534" s="7"/>
      <c r="BN534" s="247"/>
      <c r="BO534" s="7"/>
      <c r="BP534" s="8"/>
      <c r="BQ534" s="7"/>
      <c r="BR534" s="247"/>
      <c r="BS534" s="7"/>
      <c r="BT534" s="8"/>
      <c r="BU534" s="7"/>
      <c r="BV534" s="247"/>
      <c r="BW534" s="7"/>
      <c r="BX534" s="8"/>
      <c r="BY534" s="7"/>
      <c r="BZ534" s="8"/>
      <c r="CA534" s="7"/>
      <c r="CB534" s="8"/>
      <c r="CC534" s="7"/>
      <c r="CD534" s="8"/>
      <c r="CE534" s="7"/>
      <c r="CF534" s="8"/>
      <c r="CH534" s="41"/>
      <c r="CI534" s="41">
        <f t="shared" si="38"/>
        <v>0</v>
      </c>
      <c r="CJ534">
        <f t="shared" si="39"/>
        <v>0</v>
      </c>
    </row>
    <row r="535" spans="1:90" x14ac:dyDescent="0.25">
      <c r="A535">
        <v>456</v>
      </c>
      <c r="B535" s="6"/>
      <c r="C535" s="10"/>
      <c r="D535" s="32"/>
      <c r="E535" s="10"/>
      <c r="F535" s="32"/>
      <c r="G535" s="10"/>
      <c r="H535" s="32"/>
      <c r="I535" s="10"/>
      <c r="J535" s="32"/>
      <c r="K535" s="10"/>
      <c r="L535" s="32"/>
      <c r="M535" s="10"/>
      <c r="N535" s="32"/>
      <c r="O535" s="10"/>
      <c r="P535" s="32"/>
      <c r="Q535" s="10"/>
      <c r="R535" s="32"/>
      <c r="S535" s="10"/>
      <c r="T535" s="32"/>
      <c r="U535" s="10"/>
      <c r="V535" s="32"/>
      <c r="W535" s="10"/>
      <c r="X535" s="32"/>
      <c r="Y535" s="10"/>
      <c r="Z535" s="32"/>
      <c r="AA535" s="10"/>
      <c r="AB535" s="32"/>
      <c r="AC535" s="10"/>
      <c r="AD535" s="32"/>
      <c r="AE535" s="10"/>
      <c r="AF535" s="32"/>
      <c r="AG535" s="10"/>
      <c r="AH535" s="32"/>
      <c r="AI535" s="10"/>
      <c r="AJ535" s="32"/>
      <c r="AK535" s="10"/>
      <c r="AL535" s="32"/>
      <c r="AM535" s="10"/>
      <c r="AN535" s="32"/>
      <c r="AO535" s="309"/>
      <c r="AP535" s="309"/>
      <c r="AQ535" s="10"/>
      <c r="AR535" s="32"/>
      <c r="AS535" s="10"/>
      <c r="AT535" s="32"/>
      <c r="AU535" s="10"/>
      <c r="AV535" s="242"/>
      <c r="AW535" s="10"/>
      <c r="AX535" s="32"/>
      <c r="AY535" s="10"/>
      <c r="AZ535" s="242"/>
      <c r="BA535" s="10"/>
      <c r="BB535" s="242"/>
      <c r="BC535" s="7"/>
      <c r="BD535" s="247"/>
      <c r="BE535" s="10"/>
      <c r="BF535" s="242"/>
      <c r="BG535" s="7"/>
      <c r="BH535" s="247"/>
      <c r="BI535" s="10"/>
      <c r="BJ535" s="242"/>
      <c r="BK535" s="7"/>
      <c r="BL535" s="247"/>
      <c r="BM535" s="7"/>
      <c r="BN535" s="247"/>
      <c r="BO535" s="7"/>
      <c r="BP535" s="8"/>
      <c r="BQ535" s="7"/>
      <c r="BR535" s="247"/>
      <c r="BS535" s="7"/>
      <c r="BT535" s="8"/>
      <c r="BU535" s="7"/>
      <c r="BV535" s="247"/>
      <c r="BW535" s="7"/>
      <c r="BX535" s="8"/>
      <c r="BY535" s="7"/>
      <c r="BZ535" s="8"/>
      <c r="CA535" s="7"/>
      <c r="CB535" s="8"/>
      <c r="CC535" s="7"/>
      <c r="CD535" s="8"/>
      <c r="CE535" s="7"/>
      <c r="CF535" s="8"/>
      <c r="CH535" s="41"/>
      <c r="CI535" s="41">
        <f t="shared" ref="CI535:CI598" si="40">+AK535+AG535+AA535+Y535+U535+S535+Q535+O535+M535+I535+G535+E535+C535+AI535+K535+CE535+CL535+AC535+AE535+AM535+AS535+AU535+BC535+BS535+BQ535+BG535+BE535+BA535+AY535+AW535+AQ535+AO535+BI535+BM535+BK535+BO535+BU535+CA535+BW535+BY535+W535</f>
        <v>0</v>
      </c>
      <c r="CJ535">
        <f t="shared" si="39"/>
        <v>0</v>
      </c>
    </row>
    <row r="536" spans="1:90" x14ac:dyDescent="0.25">
      <c r="A536">
        <v>457</v>
      </c>
      <c r="B536" s="6"/>
      <c r="C536" s="10"/>
      <c r="D536" s="32"/>
      <c r="E536" s="10"/>
      <c r="F536" s="32"/>
      <c r="G536" s="10"/>
      <c r="H536" s="32"/>
      <c r="I536" s="10"/>
      <c r="J536" s="32"/>
      <c r="K536" s="10"/>
      <c r="L536" s="32"/>
      <c r="M536" s="10"/>
      <c r="N536" s="32"/>
      <c r="O536" s="10"/>
      <c r="P536" s="32"/>
      <c r="Q536" s="10"/>
      <c r="R536" s="32"/>
      <c r="S536" s="10"/>
      <c r="T536" s="32"/>
      <c r="U536" s="10"/>
      <c r="V536" s="32"/>
      <c r="W536" s="10"/>
      <c r="X536" s="32"/>
      <c r="Y536" s="10"/>
      <c r="Z536" s="32"/>
      <c r="AA536" s="10"/>
      <c r="AB536" s="32"/>
      <c r="AC536" s="10"/>
      <c r="AD536" s="32"/>
      <c r="AE536" s="10"/>
      <c r="AF536" s="32"/>
      <c r="AG536" s="10"/>
      <c r="AH536" s="32"/>
      <c r="AI536" s="10"/>
      <c r="AJ536" s="32"/>
      <c r="AK536" s="10"/>
      <c r="AL536" s="32"/>
      <c r="AM536" s="10"/>
      <c r="AN536" s="32"/>
      <c r="AO536" s="309"/>
      <c r="AP536" s="309"/>
      <c r="AQ536" s="10"/>
      <c r="AR536" s="32"/>
      <c r="AS536" s="10"/>
      <c r="AT536" s="32"/>
      <c r="AU536" s="10"/>
      <c r="AV536" s="242"/>
      <c r="AW536" s="10"/>
      <c r="AX536" s="32"/>
      <c r="AY536" s="10"/>
      <c r="AZ536" s="242"/>
      <c r="BA536" s="10"/>
      <c r="BB536" s="242"/>
      <c r="BC536" s="7"/>
      <c r="BD536" s="247"/>
      <c r="BE536" s="10"/>
      <c r="BF536" s="242"/>
      <c r="BG536" s="7"/>
      <c r="BH536" s="247"/>
      <c r="BI536" s="10"/>
      <c r="BJ536" s="242"/>
      <c r="BK536" s="7"/>
      <c r="BL536" s="247"/>
      <c r="BM536" s="7"/>
      <c r="BN536" s="247"/>
      <c r="BO536" s="7"/>
      <c r="BP536" s="8"/>
      <c r="BQ536" s="7"/>
      <c r="BR536" s="247"/>
      <c r="BS536" s="7"/>
      <c r="BT536" s="8"/>
      <c r="BU536" s="7"/>
      <c r="BV536" s="247"/>
      <c r="BW536" s="7"/>
      <c r="BX536" s="8"/>
      <c r="BY536" s="7"/>
      <c r="BZ536" s="8"/>
      <c r="CA536" s="7"/>
      <c r="CB536" s="8"/>
      <c r="CC536" s="7"/>
      <c r="CD536" s="8"/>
      <c r="CE536" s="7"/>
      <c r="CF536" s="8"/>
      <c r="CH536" s="41"/>
      <c r="CI536" s="41">
        <f t="shared" si="40"/>
        <v>0</v>
      </c>
      <c r="CJ536">
        <f t="shared" si="39"/>
        <v>0</v>
      </c>
    </row>
    <row r="537" spans="1:90" x14ac:dyDescent="0.25">
      <c r="A537">
        <v>458</v>
      </c>
      <c r="B537" s="6"/>
      <c r="C537" s="10"/>
      <c r="D537" s="32"/>
      <c r="E537" s="10"/>
      <c r="F537" s="32"/>
      <c r="G537" s="10"/>
      <c r="H537" s="32"/>
      <c r="I537" s="10"/>
      <c r="J537" s="32"/>
      <c r="K537" s="94"/>
      <c r="L537" s="32"/>
      <c r="M537" s="10"/>
      <c r="N537" s="32"/>
      <c r="O537" s="10"/>
      <c r="P537" s="32"/>
      <c r="Q537" s="10"/>
      <c r="R537" s="32"/>
      <c r="S537" s="10"/>
      <c r="T537" s="32"/>
      <c r="U537" s="10"/>
      <c r="V537" s="32"/>
      <c r="W537" s="10"/>
      <c r="X537" s="32"/>
      <c r="Y537" s="10"/>
      <c r="Z537" s="32"/>
      <c r="AA537" s="10"/>
      <c r="AB537" s="32"/>
      <c r="AC537" s="10"/>
      <c r="AD537" s="32"/>
      <c r="AE537" s="10"/>
      <c r="AF537" s="32"/>
      <c r="AG537" s="10"/>
      <c r="AH537" s="32"/>
      <c r="AI537" s="10"/>
      <c r="AJ537" s="32"/>
      <c r="AK537" s="10"/>
      <c r="AL537" s="32"/>
      <c r="AM537" s="10"/>
      <c r="AN537" s="32"/>
      <c r="AO537" s="309"/>
      <c r="AP537" s="309"/>
      <c r="AQ537" s="10"/>
      <c r="AR537" s="32"/>
      <c r="AS537" s="10"/>
      <c r="AT537" s="32"/>
      <c r="AU537" s="10"/>
      <c r="AV537" s="242"/>
      <c r="AW537" s="10"/>
      <c r="AX537" s="32"/>
      <c r="AY537" s="10"/>
      <c r="AZ537" s="242"/>
      <c r="BA537" s="10"/>
      <c r="BB537" s="242"/>
      <c r="BC537" s="7"/>
      <c r="BD537" s="247"/>
      <c r="BE537" s="10"/>
      <c r="BF537" s="242"/>
      <c r="BG537" s="7"/>
      <c r="BH537" s="247"/>
      <c r="BI537" s="10"/>
      <c r="BJ537" s="242"/>
      <c r="BK537" s="7"/>
      <c r="BL537" s="247"/>
      <c r="BM537" s="7"/>
      <c r="BN537" s="247"/>
      <c r="BO537" s="7"/>
      <c r="BP537" s="8"/>
      <c r="BQ537" s="7"/>
      <c r="BR537" s="247"/>
      <c r="BS537" s="7"/>
      <c r="BT537" s="8"/>
      <c r="BU537" s="7"/>
      <c r="BV537" s="247"/>
      <c r="BW537" s="7"/>
      <c r="BX537" s="8"/>
      <c r="BY537" s="7"/>
      <c r="BZ537" s="8"/>
      <c r="CA537" s="7"/>
      <c r="CB537" s="8"/>
      <c r="CC537" s="7"/>
      <c r="CD537" s="8"/>
      <c r="CE537" s="7"/>
      <c r="CF537" s="8"/>
      <c r="CH537" s="41"/>
      <c r="CI537" s="41">
        <f t="shared" si="40"/>
        <v>0</v>
      </c>
      <c r="CJ537">
        <f t="shared" si="39"/>
        <v>0</v>
      </c>
      <c r="CL537" s="39"/>
    </row>
    <row r="538" spans="1:90" x14ac:dyDescent="0.25">
      <c r="A538">
        <v>459</v>
      </c>
      <c r="B538" s="6"/>
      <c r="C538" s="10"/>
      <c r="D538" s="32"/>
      <c r="E538" s="10"/>
      <c r="F538" s="32"/>
      <c r="G538" s="10"/>
      <c r="H538" s="32"/>
      <c r="I538" s="10"/>
      <c r="J538" s="32"/>
      <c r="K538" s="10"/>
      <c r="L538" s="32"/>
      <c r="M538" s="10"/>
      <c r="N538" s="32"/>
      <c r="O538" s="10"/>
      <c r="P538" s="32"/>
      <c r="Q538" s="10"/>
      <c r="R538" s="32"/>
      <c r="S538" s="10"/>
      <c r="T538" s="32"/>
      <c r="U538" s="10"/>
      <c r="V538" s="32"/>
      <c r="W538" s="10"/>
      <c r="X538" s="32"/>
      <c r="Y538" s="10"/>
      <c r="Z538" s="32"/>
      <c r="AA538" s="10"/>
      <c r="AB538" s="32"/>
      <c r="AC538" s="10"/>
      <c r="AD538" s="32"/>
      <c r="AE538" s="10"/>
      <c r="AF538" s="32"/>
      <c r="AG538" s="10"/>
      <c r="AH538" s="32"/>
      <c r="AI538" s="10"/>
      <c r="AJ538" s="32"/>
      <c r="AK538" s="10"/>
      <c r="AL538" s="32"/>
      <c r="AM538" s="10"/>
      <c r="AN538" s="32"/>
      <c r="AO538" s="309"/>
      <c r="AP538" s="309"/>
      <c r="AQ538" s="10"/>
      <c r="AR538" s="32"/>
      <c r="AS538" s="10"/>
      <c r="AT538" s="32"/>
      <c r="AU538" s="10"/>
      <c r="AV538" s="242"/>
      <c r="AW538" s="10"/>
      <c r="AX538" s="32"/>
      <c r="AY538" s="10"/>
      <c r="AZ538" s="242"/>
      <c r="BA538" s="10"/>
      <c r="BB538" s="242"/>
      <c r="BC538" s="7"/>
      <c r="BD538" s="247"/>
      <c r="BE538" s="10"/>
      <c r="BF538" s="242"/>
      <c r="BG538" s="7"/>
      <c r="BH538" s="247"/>
      <c r="BI538" s="10"/>
      <c r="BJ538" s="242"/>
      <c r="BK538" s="7"/>
      <c r="BL538" s="247"/>
      <c r="BM538" s="7"/>
      <c r="BN538" s="247"/>
      <c r="BO538" s="7"/>
      <c r="BP538" s="8"/>
      <c r="BQ538" s="7"/>
      <c r="BR538" s="247"/>
      <c r="BS538" s="7"/>
      <c r="BT538" s="8"/>
      <c r="BU538" s="7"/>
      <c r="BV538" s="247"/>
      <c r="BW538" s="7"/>
      <c r="BX538" s="8"/>
      <c r="BY538" s="7"/>
      <c r="BZ538" s="8"/>
      <c r="CA538" s="7"/>
      <c r="CB538" s="8"/>
      <c r="CC538" s="7"/>
      <c r="CD538" s="8"/>
      <c r="CE538" s="7"/>
      <c r="CF538" s="8"/>
      <c r="CH538" s="41"/>
      <c r="CI538" s="41">
        <f t="shared" si="40"/>
        <v>0</v>
      </c>
      <c r="CJ538">
        <f t="shared" si="39"/>
        <v>0</v>
      </c>
    </row>
    <row r="539" spans="1:90" x14ac:dyDescent="0.25">
      <c r="A539">
        <v>460</v>
      </c>
      <c r="B539" s="6"/>
      <c r="C539" s="10"/>
      <c r="D539" s="32"/>
      <c r="E539" s="10"/>
      <c r="F539" s="32"/>
      <c r="G539" s="10"/>
      <c r="H539" s="32"/>
      <c r="I539" s="10"/>
      <c r="J539" s="32"/>
      <c r="K539" s="94"/>
      <c r="L539" s="32"/>
      <c r="M539" s="10"/>
      <c r="N539" s="32"/>
      <c r="O539" s="10"/>
      <c r="P539" s="32"/>
      <c r="Q539" s="10"/>
      <c r="R539" s="32"/>
      <c r="S539" s="10"/>
      <c r="T539" s="32"/>
      <c r="U539" s="10"/>
      <c r="V539" s="32"/>
      <c r="W539" s="10"/>
      <c r="X539" s="32"/>
      <c r="Y539" s="10"/>
      <c r="Z539" s="32"/>
      <c r="AA539" s="10"/>
      <c r="AB539" s="32"/>
      <c r="AC539" s="10"/>
      <c r="AD539" s="32"/>
      <c r="AE539" s="10"/>
      <c r="AF539" s="32"/>
      <c r="AG539" s="10"/>
      <c r="AH539" s="32"/>
      <c r="AI539" s="10"/>
      <c r="AJ539" s="32"/>
      <c r="AK539" s="10"/>
      <c r="AL539" s="32"/>
      <c r="AM539" s="10"/>
      <c r="AN539" s="32"/>
      <c r="AO539" s="309"/>
      <c r="AP539" s="309"/>
      <c r="AQ539" s="10"/>
      <c r="AR539" s="32"/>
      <c r="AS539" s="10"/>
      <c r="AT539" s="32"/>
      <c r="AU539" s="10"/>
      <c r="AV539" s="242"/>
      <c r="AW539" s="10"/>
      <c r="AX539" s="32"/>
      <c r="AY539" s="10"/>
      <c r="AZ539" s="242"/>
      <c r="BA539" s="10"/>
      <c r="BB539" s="242"/>
      <c r="BC539" s="7"/>
      <c r="BD539" s="247"/>
      <c r="BE539" s="10"/>
      <c r="BF539" s="242"/>
      <c r="BG539" s="7"/>
      <c r="BH539" s="247"/>
      <c r="BI539" s="10"/>
      <c r="BJ539" s="242"/>
      <c r="BK539" s="7"/>
      <c r="BL539" s="247"/>
      <c r="BM539" s="7"/>
      <c r="BN539" s="247"/>
      <c r="BO539" s="7"/>
      <c r="BP539" s="8"/>
      <c r="BQ539" s="7"/>
      <c r="BR539" s="247"/>
      <c r="BS539" s="7"/>
      <c r="BT539" s="8"/>
      <c r="BU539" s="7"/>
      <c r="BV539" s="247"/>
      <c r="BW539" s="7"/>
      <c r="BX539" s="8"/>
      <c r="BY539" s="7"/>
      <c r="BZ539" s="8"/>
      <c r="CA539" s="7"/>
      <c r="CB539" s="8"/>
      <c r="CC539" s="7"/>
      <c r="CD539" s="8"/>
      <c r="CE539" s="7"/>
      <c r="CF539" s="8"/>
      <c r="CH539" s="41"/>
      <c r="CI539" s="41">
        <f t="shared" si="40"/>
        <v>0</v>
      </c>
      <c r="CJ539">
        <f t="shared" si="39"/>
        <v>0</v>
      </c>
      <c r="CL539" s="39"/>
    </row>
    <row r="540" spans="1:90" x14ac:dyDescent="0.25">
      <c r="A540">
        <v>461</v>
      </c>
      <c r="B540" s="6"/>
      <c r="C540" s="10"/>
      <c r="D540" s="32"/>
      <c r="E540" s="10"/>
      <c r="F540" s="32"/>
      <c r="G540" s="10"/>
      <c r="H540" s="32"/>
      <c r="I540" s="10"/>
      <c r="J540" s="32"/>
      <c r="K540" s="10"/>
      <c r="L540" s="32"/>
      <c r="M540" s="10"/>
      <c r="N540" s="32"/>
      <c r="O540" s="10"/>
      <c r="P540" s="32"/>
      <c r="Q540" s="10"/>
      <c r="R540" s="32"/>
      <c r="S540" s="10"/>
      <c r="T540" s="32"/>
      <c r="U540" s="10"/>
      <c r="V540" s="32"/>
      <c r="W540" s="10"/>
      <c r="X540" s="32"/>
      <c r="Y540" s="10"/>
      <c r="Z540" s="32"/>
      <c r="AA540" s="10"/>
      <c r="AB540" s="32"/>
      <c r="AC540" s="10"/>
      <c r="AD540" s="32"/>
      <c r="AE540" s="10"/>
      <c r="AF540" s="32"/>
      <c r="AG540" s="10"/>
      <c r="AH540" s="32"/>
      <c r="AI540" s="10"/>
      <c r="AJ540" s="32"/>
      <c r="AK540" s="10"/>
      <c r="AL540" s="32"/>
      <c r="AM540" s="10"/>
      <c r="AN540" s="32"/>
      <c r="AO540" s="309"/>
      <c r="AP540" s="309"/>
      <c r="AQ540" s="10"/>
      <c r="AR540" s="32"/>
      <c r="AS540" s="10"/>
      <c r="AT540" s="32"/>
      <c r="AU540" s="10"/>
      <c r="AV540" s="242"/>
      <c r="AW540" s="10"/>
      <c r="AX540" s="32"/>
      <c r="AY540" s="10"/>
      <c r="AZ540" s="242"/>
      <c r="BA540" s="10"/>
      <c r="BB540" s="242"/>
      <c r="BC540" s="7"/>
      <c r="BD540" s="247"/>
      <c r="BE540" s="10"/>
      <c r="BF540" s="242"/>
      <c r="BG540" s="7"/>
      <c r="BH540" s="247"/>
      <c r="BI540" s="10"/>
      <c r="BJ540" s="242"/>
      <c r="BK540" s="7"/>
      <c r="BL540" s="247"/>
      <c r="BM540" s="7"/>
      <c r="BN540" s="247"/>
      <c r="BO540" s="7"/>
      <c r="BP540" s="8"/>
      <c r="BQ540" s="7"/>
      <c r="BR540" s="247"/>
      <c r="BS540" s="7"/>
      <c r="BT540" s="8"/>
      <c r="BU540" s="7"/>
      <c r="BV540" s="247"/>
      <c r="BW540" s="7"/>
      <c r="BX540" s="8"/>
      <c r="BY540" s="7"/>
      <c r="BZ540" s="8"/>
      <c r="CA540" s="7"/>
      <c r="CB540" s="8"/>
      <c r="CC540" s="7"/>
      <c r="CD540" s="8"/>
      <c r="CE540" s="7"/>
      <c r="CF540" s="8"/>
      <c r="CH540" s="41"/>
      <c r="CI540" s="41">
        <f t="shared" si="40"/>
        <v>0</v>
      </c>
      <c r="CJ540">
        <f t="shared" si="39"/>
        <v>0</v>
      </c>
    </row>
    <row r="541" spans="1:90" x14ac:dyDescent="0.25">
      <c r="A541">
        <v>462</v>
      </c>
      <c r="B541" s="6"/>
      <c r="C541" s="10"/>
      <c r="D541" s="32"/>
      <c r="E541" s="94"/>
      <c r="F541" s="32"/>
      <c r="G541" s="10"/>
      <c r="H541" s="32"/>
      <c r="I541" s="10"/>
      <c r="J541" s="32"/>
      <c r="K541" s="10"/>
      <c r="L541" s="32"/>
      <c r="M541" s="10"/>
      <c r="N541" s="32"/>
      <c r="O541" s="10"/>
      <c r="P541" s="32"/>
      <c r="Q541" s="10"/>
      <c r="R541" s="32"/>
      <c r="S541" s="10"/>
      <c r="T541" s="32"/>
      <c r="U541" s="10"/>
      <c r="V541" s="32"/>
      <c r="W541" s="10"/>
      <c r="X541" s="32"/>
      <c r="Y541" s="10"/>
      <c r="Z541" s="32"/>
      <c r="AA541" s="10"/>
      <c r="AB541" s="32"/>
      <c r="AC541" s="10"/>
      <c r="AD541" s="32"/>
      <c r="AE541" s="10"/>
      <c r="AF541" s="32"/>
      <c r="AG541" s="10"/>
      <c r="AH541" s="32"/>
      <c r="AI541" s="10"/>
      <c r="AJ541" s="32"/>
      <c r="AK541" s="10"/>
      <c r="AL541" s="32"/>
      <c r="AM541" s="10"/>
      <c r="AN541" s="32"/>
      <c r="AO541" s="309"/>
      <c r="AP541" s="309"/>
      <c r="AQ541" s="10"/>
      <c r="AR541" s="32"/>
      <c r="AS541" s="10"/>
      <c r="AT541" s="32"/>
      <c r="AU541" s="10"/>
      <c r="AV541" s="242"/>
      <c r="AW541" s="10"/>
      <c r="AX541" s="32"/>
      <c r="AY541" s="10"/>
      <c r="AZ541" s="242"/>
      <c r="BA541" s="10"/>
      <c r="BB541" s="242"/>
      <c r="BC541" s="7"/>
      <c r="BD541" s="247"/>
      <c r="BE541" s="10"/>
      <c r="BF541" s="242"/>
      <c r="BG541" s="7"/>
      <c r="BH541" s="247"/>
      <c r="BI541" s="10"/>
      <c r="BJ541" s="242"/>
      <c r="BK541" s="7"/>
      <c r="BL541" s="247"/>
      <c r="BM541" s="7"/>
      <c r="BN541" s="247"/>
      <c r="BO541" s="7"/>
      <c r="BP541" s="8"/>
      <c r="BQ541" s="7"/>
      <c r="BR541" s="247"/>
      <c r="BS541" s="7"/>
      <c r="BT541" s="8"/>
      <c r="BU541" s="7"/>
      <c r="BV541" s="247"/>
      <c r="BW541" s="7"/>
      <c r="BX541" s="8"/>
      <c r="BY541" s="7"/>
      <c r="BZ541" s="8"/>
      <c r="CA541" s="7"/>
      <c r="CB541" s="8"/>
      <c r="CC541" s="7"/>
      <c r="CD541" s="8"/>
      <c r="CE541" s="7"/>
      <c r="CF541" s="8"/>
      <c r="CH541" s="41"/>
      <c r="CI541" s="41">
        <f t="shared" si="40"/>
        <v>0</v>
      </c>
      <c r="CJ541">
        <f t="shared" si="39"/>
        <v>0</v>
      </c>
    </row>
    <row r="542" spans="1:90" x14ac:dyDescent="0.25">
      <c r="A542">
        <v>463</v>
      </c>
      <c r="B542" s="6"/>
      <c r="C542" s="10"/>
      <c r="D542" s="32"/>
      <c r="E542" s="10"/>
      <c r="F542" s="32"/>
      <c r="G542" s="10"/>
      <c r="H542" s="32"/>
      <c r="I542" s="10"/>
      <c r="J542" s="32"/>
      <c r="K542" s="94"/>
      <c r="L542" s="32"/>
      <c r="M542" s="10"/>
      <c r="N542" s="32"/>
      <c r="O542" s="10"/>
      <c r="P542" s="32"/>
      <c r="Q542" s="10"/>
      <c r="R542" s="32"/>
      <c r="S542" s="10"/>
      <c r="T542" s="32"/>
      <c r="U542" s="10"/>
      <c r="V542" s="32"/>
      <c r="W542" s="10"/>
      <c r="X542" s="32"/>
      <c r="Y542" s="10"/>
      <c r="Z542" s="32"/>
      <c r="AA542" s="10"/>
      <c r="AB542" s="32"/>
      <c r="AC542" s="10"/>
      <c r="AD542" s="32"/>
      <c r="AE542" s="10"/>
      <c r="AF542" s="32"/>
      <c r="AG542" s="10"/>
      <c r="AH542" s="32"/>
      <c r="AI542" s="10"/>
      <c r="AJ542" s="32"/>
      <c r="AK542" s="10"/>
      <c r="AL542" s="32"/>
      <c r="AM542" s="10"/>
      <c r="AN542" s="32"/>
      <c r="AO542" s="309"/>
      <c r="AP542" s="309"/>
      <c r="AQ542" s="10"/>
      <c r="AR542" s="32"/>
      <c r="AS542" s="10"/>
      <c r="AT542" s="32"/>
      <c r="AU542" s="10"/>
      <c r="AV542" s="242"/>
      <c r="AW542" s="10"/>
      <c r="AX542" s="32"/>
      <c r="AY542" s="10"/>
      <c r="AZ542" s="242"/>
      <c r="BA542" s="10"/>
      <c r="BB542" s="242"/>
      <c r="BC542" s="7"/>
      <c r="BD542" s="247"/>
      <c r="BE542" s="10"/>
      <c r="BF542" s="242"/>
      <c r="BG542" s="7"/>
      <c r="BH542" s="247"/>
      <c r="BI542" s="10"/>
      <c r="BJ542" s="242"/>
      <c r="BK542" s="7"/>
      <c r="BL542" s="247"/>
      <c r="BM542" s="7"/>
      <c r="BN542" s="247"/>
      <c r="BO542" s="7"/>
      <c r="BP542" s="8"/>
      <c r="BQ542" s="7"/>
      <c r="BR542" s="247"/>
      <c r="BS542" s="7"/>
      <c r="BT542" s="8"/>
      <c r="BU542" s="7"/>
      <c r="BV542" s="247"/>
      <c r="BW542" s="7"/>
      <c r="BX542" s="8"/>
      <c r="BY542" s="7"/>
      <c r="BZ542" s="8"/>
      <c r="CA542" s="7"/>
      <c r="CB542" s="8"/>
      <c r="CC542" s="7"/>
      <c r="CD542" s="8"/>
      <c r="CE542" s="7"/>
      <c r="CF542" s="8"/>
      <c r="CH542" s="41"/>
      <c r="CI542" s="41">
        <f t="shared" si="40"/>
        <v>0</v>
      </c>
      <c r="CJ542">
        <f t="shared" si="39"/>
        <v>0</v>
      </c>
      <c r="CL542" s="39"/>
    </row>
    <row r="543" spans="1:90" x14ac:dyDescent="0.25">
      <c r="A543">
        <v>464</v>
      </c>
      <c r="B543" s="6"/>
      <c r="C543" s="10"/>
      <c r="D543" s="32"/>
      <c r="E543" s="10"/>
      <c r="F543" s="32"/>
      <c r="G543" s="10"/>
      <c r="H543" s="32"/>
      <c r="I543" s="10"/>
      <c r="J543" s="32"/>
      <c r="K543" s="94"/>
      <c r="L543" s="32"/>
      <c r="M543" s="10"/>
      <c r="N543" s="32"/>
      <c r="O543" s="10"/>
      <c r="P543" s="32"/>
      <c r="Q543" s="10"/>
      <c r="R543" s="32"/>
      <c r="S543" s="10"/>
      <c r="T543" s="32"/>
      <c r="U543" s="10"/>
      <c r="V543" s="32"/>
      <c r="W543" s="10"/>
      <c r="X543" s="32"/>
      <c r="Y543" s="10"/>
      <c r="Z543" s="32"/>
      <c r="AA543" s="10"/>
      <c r="AB543" s="32"/>
      <c r="AC543" s="10"/>
      <c r="AD543" s="32"/>
      <c r="AE543" s="10"/>
      <c r="AF543" s="32"/>
      <c r="AG543" s="10"/>
      <c r="AH543" s="32"/>
      <c r="AI543" s="10"/>
      <c r="AJ543" s="32"/>
      <c r="AK543" s="10"/>
      <c r="AL543" s="32"/>
      <c r="AM543" s="10"/>
      <c r="AN543" s="32"/>
      <c r="AO543" s="309"/>
      <c r="AP543" s="309"/>
      <c r="AQ543" s="10"/>
      <c r="AR543" s="32"/>
      <c r="AS543" s="10"/>
      <c r="AT543" s="32"/>
      <c r="AU543" s="10"/>
      <c r="AV543" s="242"/>
      <c r="AW543" s="10"/>
      <c r="AX543" s="32"/>
      <c r="AY543" s="10"/>
      <c r="AZ543" s="242"/>
      <c r="BA543" s="10"/>
      <c r="BB543" s="242"/>
      <c r="BC543" s="7"/>
      <c r="BD543" s="247"/>
      <c r="BE543" s="10"/>
      <c r="BF543" s="242"/>
      <c r="BG543" s="7"/>
      <c r="BH543" s="247"/>
      <c r="BI543" s="10"/>
      <c r="BJ543" s="242"/>
      <c r="BK543" s="7"/>
      <c r="BL543" s="247"/>
      <c r="BM543" s="7"/>
      <c r="BN543" s="247"/>
      <c r="BO543" s="7"/>
      <c r="BP543" s="8"/>
      <c r="BQ543" s="7"/>
      <c r="BR543" s="247"/>
      <c r="BS543" s="7"/>
      <c r="BT543" s="8"/>
      <c r="BU543" s="7"/>
      <c r="BV543" s="247"/>
      <c r="BW543" s="7"/>
      <c r="BX543" s="8"/>
      <c r="BY543" s="7"/>
      <c r="BZ543" s="8"/>
      <c r="CA543" s="7"/>
      <c r="CB543" s="8"/>
      <c r="CC543" s="7"/>
      <c r="CD543" s="8"/>
      <c r="CE543" s="7"/>
      <c r="CF543" s="8"/>
      <c r="CH543" s="41"/>
      <c r="CI543" s="41">
        <f t="shared" si="40"/>
        <v>0</v>
      </c>
      <c r="CJ543">
        <f t="shared" si="39"/>
        <v>0</v>
      </c>
      <c r="CL543" s="39"/>
    </row>
    <row r="544" spans="1:90" x14ac:dyDescent="0.25">
      <c r="A544">
        <v>465</v>
      </c>
      <c r="B544" s="6"/>
      <c r="C544" s="10"/>
      <c r="D544" s="32"/>
      <c r="E544" s="10"/>
      <c r="F544" s="32"/>
      <c r="G544" s="10"/>
      <c r="H544" s="32"/>
      <c r="I544" s="10"/>
      <c r="J544" s="32"/>
      <c r="K544" s="94"/>
      <c r="L544" s="32"/>
      <c r="M544" s="10"/>
      <c r="N544" s="32"/>
      <c r="O544" s="10"/>
      <c r="P544" s="32"/>
      <c r="Q544" s="10"/>
      <c r="R544" s="32"/>
      <c r="S544" s="10"/>
      <c r="T544" s="32"/>
      <c r="U544" s="10"/>
      <c r="V544" s="32"/>
      <c r="W544" s="10"/>
      <c r="X544" s="32"/>
      <c r="Y544" s="10"/>
      <c r="Z544" s="32"/>
      <c r="AA544" s="10"/>
      <c r="AB544" s="32"/>
      <c r="AC544" s="10"/>
      <c r="AD544" s="32"/>
      <c r="AE544" s="10"/>
      <c r="AF544" s="32"/>
      <c r="AG544" s="10"/>
      <c r="AH544" s="32"/>
      <c r="AI544" s="10"/>
      <c r="AJ544" s="32"/>
      <c r="AK544" s="10"/>
      <c r="AL544" s="32"/>
      <c r="AM544" s="10"/>
      <c r="AN544" s="32"/>
      <c r="AO544" s="309"/>
      <c r="AP544" s="309"/>
      <c r="AQ544" s="10"/>
      <c r="AR544" s="32"/>
      <c r="AS544" s="10"/>
      <c r="AT544" s="32"/>
      <c r="AU544" s="10"/>
      <c r="AV544" s="242"/>
      <c r="AW544" s="10"/>
      <c r="AX544" s="32"/>
      <c r="AY544" s="10"/>
      <c r="AZ544" s="242"/>
      <c r="BA544" s="10"/>
      <c r="BB544" s="242"/>
      <c r="BC544" s="7"/>
      <c r="BD544" s="247"/>
      <c r="BE544" s="10"/>
      <c r="BF544" s="242"/>
      <c r="BG544" s="7"/>
      <c r="BH544" s="247"/>
      <c r="BI544" s="10"/>
      <c r="BJ544" s="242"/>
      <c r="BK544" s="7"/>
      <c r="BL544" s="247"/>
      <c r="BM544" s="7"/>
      <c r="BN544" s="247"/>
      <c r="BO544" s="7"/>
      <c r="BP544" s="8"/>
      <c r="BQ544" s="7"/>
      <c r="BR544" s="247"/>
      <c r="BS544" s="7"/>
      <c r="BT544" s="8"/>
      <c r="BU544" s="7"/>
      <c r="BV544" s="247"/>
      <c r="BW544" s="7"/>
      <c r="BX544" s="8"/>
      <c r="BY544" s="7"/>
      <c r="BZ544" s="8"/>
      <c r="CA544" s="7"/>
      <c r="CB544" s="8"/>
      <c r="CC544" s="7"/>
      <c r="CD544" s="8"/>
      <c r="CE544" s="7"/>
      <c r="CF544" s="8"/>
      <c r="CH544" s="41"/>
      <c r="CI544" s="41">
        <f t="shared" si="40"/>
        <v>0</v>
      </c>
      <c r="CJ544">
        <f t="shared" si="39"/>
        <v>0</v>
      </c>
      <c r="CL544" s="39"/>
    </row>
    <row r="545" spans="1:90" x14ac:dyDescent="0.25">
      <c r="A545">
        <v>466</v>
      </c>
      <c r="B545" s="6"/>
      <c r="C545" s="10"/>
      <c r="D545" s="32"/>
      <c r="E545" s="10"/>
      <c r="F545" s="32"/>
      <c r="G545" s="10"/>
      <c r="H545" s="32"/>
      <c r="I545" s="10"/>
      <c r="J545" s="32"/>
      <c r="K545" s="94"/>
      <c r="L545" s="32"/>
      <c r="M545" s="10"/>
      <c r="N545" s="32"/>
      <c r="O545" s="10"/>
      <c r="P545" s="32"/>
      <c r="Q545" s="10"/>
      <c r="R545" s="32"/>
      <c r="S545" s="10"/>
      <c r="T545" s="32"/>
      <c r="U545" s="10"/>
      <c r="V545" s="32"/>
      <c r="W545" s="10"/>
      <c r="X545" s="32"/>
      <c r="Y545" s="10"/>
      <c r="Z545" s="32"/>
      <c r="AA545" s="10"/>
      <c r="AB545" s="32"/>
      <c r="AC545" s="10"/>
      <c r="AD545" s="32"/>
      <c r="AE545" s="10"/>
      <c r="AF545" s="32"/>
      <c r="AG545" s="10"/>
      <c r="AH545" s="32"/>
      <c r="AI545" s="10"/>
      <c r="AJ545" s="32"/>
      <c r="AK545" s="10"/>
      <c r="AL545" s="32"/>
      <c r="AM545" s="10"/>
      <c r="AN545" s="32"/>
      <c r="AO545" s="309"/>
      <c r="AP545" s="309"/>
      <c r="AQ545" s="10"/>
      <c r="AR545" s="32"/>
      <c r="AS545" s="10"/>
      <c r="AT545" s="32"/>
      <c r="AU545" s="10"/>
      <c r="AV545" s="242"/>
      <c r="AW545" s="10"/>
      <c r="AX545" s="32"/>
      <c r="AY545" s="10"/>
      <c r="AZ545" s="242"/>
      <c r="BA545" s="10"/>
      <c r="BB545" s="242"/>
      <c r="BC545" s="7"/>
      <c r="BD545" s="247"/>
      <c r="BE545" s="10"/>
      <c r="BF545" s="242"/>
      <c r="BG545" s="7"/>
      <c r="BH545" s="247"/>
      <c r="BI545" s="10"/>
      <c r="BJ545" s="242"/>
      <c r="BK545" s="7"/>
      <c r="BL545" s="247"/>
      <c r="BM545" s="7"/>
      <c r="BN545" s="247"/>
      <c r="BO545" s="7"/>
      <c r="BP545" s="8"/>
      <c r="BQ545" s="7"/>
      <c r="BR545" s="247"/>
      <c r="BS545" s="7"/>
      <c r="BT545" s="8"/>
      <c r="BU545" s="7"/>
      <c r="BV545" s="247"/>
      <c r="BW545" s="7"/>
      <c r="BX545" s="8"/>
      <c r="BY545" s="7"/>
      <c r="BZ545" s="8"/>
      <c r="CA545" s="7"/>
      <c r="CB545" s="8"/>
      <c r="CC545" s="7"/>
      <c r="CD545" s="8"/>
      <c r="CE545" s="7"/>
      <c r="CF545" s="8"/>
      <c r="CH545" s="41"/>
      <c r="CI545" s="41">
        <f t="shared" si="40"/>
        <v>0</v>
      </c>
      <c r="CJ545">
        <f t="shared" si="39"/>
        <v>0</v>
      </c>
      <c r="CL545" s="39"/>
    </row>
    <row r="546" spans="1:90" x14ac:dyDescent="0.25">
      <c r="A546">
        <v>467</v>
      </c>
      <c r="B546" s="6"/>
      <c r="C546" s="10"/>
      <c r="D546" s="32"/>
      <c r="E546" s="10"/>
      <c r="F546" s="32"/>
      <c r="G546" s="10"/>
      <c r="H546" s="32"/>
      <c r="I546" s="10"/>
      <c r="J546" s="32"/>
      <c r="K546" s="10"/>
      <c r="L546" s="32"/>
      <c r="M546" s="10"/>
      <c r="N546" s="32"/>
      <c r="O546" s="10"/>
      <c r="P546" s="32"/>
      <c r="Q546" s="10"/>
      <c r="R546" s="32"/>
      <c r="S546" s="10"/>
      <c r="T546" s="32"/>
      <c r="U546" s="10"/>
      <c r="V546" s="32"/>
      <c r="W546" s="10"/>
      <c r="X546" s="32"/>
      <c r="Y546" s="10"/>
      <c r="Z546" s="32"/>
      <c r="AA546" s="10"/>
      <c r="AB546" s="32"/>
      <c r="AC546" s="10"/>
      <c r="AD546" s="32"/>
      <c r="AE546" s="10"/>
      <c r="AF546" s="32"/>
      <c r="AG546" s="10"/>
      <c r="AH546" s="32"/>
      <c r="AI546" s="10"/>
      <c r="AJ546" s="32"/>
      <c r="AK546" s="10"/>
      <c r="AL546" s="32"/>
      <c r="AM546" s="10"/>
      <c r="AN546" s="32"/>
      <c r="AO546" s="309"/>
      <c r="AP546" s="309"/>
      <c r="AQ546" s="10"/>
      <c r="AR546" s="32"/>
      <c r="AS546" s="10"/>
      <c r="AT546" s="32"/>
      <c r="AU546" s="10"/>
      <c r="AV546" s="242"/>
      <c r="AW546" s="10"/>
      <c r="AX546" s="32"/>
      <c r="AY546" s="10"/>
      <c r="AZ546" s="242"/>
      <c r="BA546" s="10"/>
      <c r="BB546" s="242"/>
      <c r="BC546" s="7"/>
      <c r="BD546" s="247"/>
      <c r="BE546" s="10"/>
      <c r="BF546" s="242"/>
      <c r="BG546" s="7"/>
      <c r="BH546" s="247"/>
      <c r="BI546" s="10"/>
      <c r="BJ546" s="242"/>
      <c r="BK546" s="7"/>
      <c r="BL546" s="247"/>
      <c r="BM546" s="7"/>
      <c r="BN546" s="247"/>
      <c r="BO546" s="7"/>
      <c r="BP546" s="8"/>
      <c r="BQ546" s="7"/>
      <c r="BR546" s="247"/>
      <c r="BS546" s="7"/>
      <c r="BT546" s="8"/>
      <c r="BU546" s="7"/>
      <c r="BV546" s="247"/>
      <c r="BW546" s="7"/>
      <c r="BX546" s="8"/>
      <c r="BY546" s="7"/>
      <c r="BZ546" s="8"/>
      <c r="CA546" s="7"/>
      <c r="CB546" s="8"/>
      <c r="CC546" s="7"/>
      <c r="CD546" s="8"/>
      <c r="CE546" s="7"/>
      <c r="CF546" s="8"/>
      <c r="CH546" s="41"/>
      <c r="CI546" s="41">
        <f t="shared" si="40"/>
        <v>0</v>
      </c>
      <c r="CJ546">
        <f t="shared" si="39"/>
        <v>0</v>
      </c>
    </row>
    <row r="547" spans="1:90" x14ac:dyDescent="0.25">
      <c r="A547">
        <v>468</v>
      </c>
      <c r="B547" s="6"/>
      <c r="C547" s="10"/>
      <c r="D547" s="32"/>
      <c r="E547" s="10"/>
      <c r="F547" s="32"/>
      <c r="G547" s="10"/>
      <c r="H547" s="32"/>
      <c r="I547" s="10"/>
      <c r="J547" s="32"/>
      <c r="K547" s="10"/>
      <c r="L547" s="32"/>
      <c r="M547" s="10"/>
      <c r="N547" s="32"/>
      <c r="O547" s="10"/>
      <c r="P547" s="32"/>
      <c r="Q547" s="10"/>
      <c r="R547" s="32"/>
      <c r="S547" s="10"/>
      <c r="T547" s="32"/>
      <c r="U547" s="10"/>
      <c r="V547" s="32"/>
      <c r="W547" s="10"/>
      <c r="X547" s="32"/>
      <c r="Y547" s="10"/>
      <c r="Z547" s="32"/>
      <c r="AA547" s="10"/>
      <c r="AB547" s="32"/>
      <c r="AC547" s="10"/>
      <c r="AD547" s="32"/>
      <c r="AE547" s="10"/>
      <c r="AF547" s="32"/>
      <c r="AG547" s="10"/>
      <c r="AH547" s="32"/>
      <c r="AI547" s="10"/>
      <c r="AJ547" s="32"/>
      <c r="AK547" s="10"/>
      <c r="AL547" s="32"/>
      <c r="AM547" s="10"/>
      <c r="AN547" s="32"/>
      <c r="AO547" s="309"/>
      <c r="AP547" s="309"/>
      <c r="AQ547" s="10"/>
      <c r="AR547" s="32"/>
      <c r="AS547" s="10"/>
      <c r="AT547" s="32"/>
      <c r="AU547" s="10"/>
      <c r="AV547" s="242"/>
      <c r="AW547" s="10"/>
      <c r="AX547" s="32"/>
      <c r="AY547" s="10"/>
      <c r="AZ547" s="242"/>
      <c r="BA547" s="10"/>
      <c r="BB547" s="242"/>
      <c r="BC547" s="7"/>
      <c r="BD547" s="247"/>
      <c r="BE547" s="10"/>
      <c r="BF547" s="242"/>
      <c r="BG547" s="7"/>
      <c r="BH547" s="247"/>
      <c r="BI547" s="10"/>
      <c r="BJ547" s="242"/>
      <c r="BK547" s="7"/>
      <c r="BL547" s="247"/>
      <c r="BM547" s="7"/>
      <c r="BN547" s="247"/>
      <c r="BO547" s="7"/>
      <c r="BP547" s="8"/>
      <c r="BQ547" s="7"/>
      <c r="BR547" s="247"/>
      <c r="BS547" s="7"/>
      <c r="BT547" s="8"/>
      <c r="BU547" s="7"/>
      <c r="BV547" s="247"/>
      <c r="BW547" s="7"/>
      <c r="BX547" s="8"/>
      <c r="BY547" s="7"/>
      <c r="BZ547" s="8"/>
      <c r="CA547" s="7"/>
      <c r="CB547" s="8"/>
      <c r="CC547" s="7"/>
      <c r="CD547" s="8"/>
      <c r="CE547" s="7"/>
      <c r="CF547" s="8"/>
      <c r="CH547" s="41"/>
      <c r="CI547" s="41">
        <f t="shared" si="40"/>
        <v>0</v>
      </c>
      <c r="CJ547">
        <f t="shared" si="39"/>
        <v>0</v>
      </c>
    </row>
    <row r="548" spans="1:90" x14ac:dyDescent="0.25">
      <c r="A548">
        <v>469</v>
      </c>
      <c r="B548" s="6"/>
      <c r="C548" s="10"/>
      <c r="D548" s="32"/>
      <c r="E548" s="10"/>
      <c r="F548" s="32"/>
      <c r="G548" s="10"/>
      <c r="H548" s="32"/>
      <c r="I548" s="10"/>
      <c r="J548" s="32"/>
      <c r="K548" s="10"/>
      <c r="L548" s="32"/>
      <c r="M548" s="10"/>
      <c r="N548" s="32"/>
      <c r="O548" s="10"/>
      <c r="P548" s="32"/>
      <c r="Q548" s="10"/>
      <c r="R548" s="32"/>
      <c r="S548" s="10"/>
      <c r="T548" s="32"/>
      <c r="U548" s="10"/>
      <c r="V548" s="32"/>
      <c r="W548" s="10"/>
      <c r="X548" s="32"/>
      <c r="Y548" s="10"/>
      <c r="Z548" s="32"/>
      <c r="AA548" s="10"/>
      <c r="AB548" s="32"/>
      <c r="AC548" s="10"/>
      <c r="AD548" s="32"/>
      <c r="AE548" s="10"/>
      <c r="AF548" s="32"/>
      <c r="AG548" s="10"/>
      <c r="AH548" s="32"/>
      <c r="AI548" s="10"/>
      <c r="AJ548" s="32"/>
      <c r="AK548" s="10"/>
      <c r="AL548" s="32"/>
      <c r="AM548" s="10"/>
      <c r="AN548" s="32"/>
      <c r="AO548" s="309"/>
      <c r="AP548" s="309"/>
      <c r="AQ548" s="10"/>
      <c r="AR548" s="32"/>
      <c r="AS548" s="10"/>
      <c r="AT548" s="32"/>
      <c r="AU548" s="10"/>
      <c r="AV548" s="242"/>
      <c r="AW548" s="10"/>
      <c r="AX548" s="32"/>
      <c r="AY548" s="10"/>
      <c r="AZ548" s="242"/>
      <c r="BA548" s="10"/>
      <c r="BB548" s="242"/>
      <c r="BC548" s="7"/>
      <c r="BD548" s="247"/>
      <c r="BE548" s="10"/>
      <c r="BF548" s="242"/>
      <c r="BG548" s="7"/>
      <c r="BH548" s="247"/>
      <c r="BI548" s="10"/>
      <c r="BJ548" s="242"/>
      <c r="BK548" s="7"/>
      <c r="BL548" s="247"/>
      <c r="BM548" s="7"/>
      <c r="BN548" s="247"/>
      <c r="BO548" s="7"/>
      <c r="BP548" s="8"/>
      <c r="BQ548" s="7"/>
      <c r="BR548" s="247"/>
      <c r="BS548" s="7"/>
      <c r="BT548" s="8"/>
      <c r="BU548" s="7"/>
      <c r="BV548" s="247"/>
      <c r="BW548" s="7"/>
      <c r="BX548" s="8"/>
      <c r="BY548" s="7"/>
      <c r="BZ548" s="8"/>
      <c r="CA548" s="7"/>
      <c r="CB548" s="8"/>
      <c r="CC548" s="7"/>
      <c r="CD548" s="8"/>
      <c r="CE548" s="7"/>
      <c r="CF548" s="8"/>
      <c r="CH548" s="41"/>
      <c r="CI548" s="41">
        <f t="shared" si="40"/>
        <v>0</v>
      </c>
      <c r="CJ548">
        <f t="shared" si="39"/>
        <v>0</v>
      </c>
    </row>
    <row r="549" spans="1:90" x14ac:dyDescent="0.25">
      <c r="A549">
        <v>470</v>
      </c>
      <c r="B549" s="6"/>
      <c r="C549" s="10"/>
      <c r="D549" s="32"/>
      <c r="E549" s="10"/>
      <c r="F549" s="32"/>
      <c r="G549" s="10"/>
      <c r="H549" s="32"/>
      <c r="I549" s="10"/>
      <c r="J549" s="32"/>
      <c r="K549" s="10"/>
      <c r="L549" s="32"/>
      <c r="M549" s="10"/>
      <c r="N549" s="32"/>
      <c r="O549" s="10"/>
      <c r="P549" s="32"/>
      <c r="Q549" s="10"/>
      <c r="R549" s="32"/>
      <c r="S549" s="10"/>
      <c r="T549" s="32"/>
      <c r="U549" s="10"/>
      <c r="V549" s="32"/>
      <c r="W549" s="10"/>
      <c r="X549" s="32"/>
      <c r="Y549" s="10"/>
      <c r="Z549" s="32"/>
      <c r="AA549" s="10"/>
      <c r="AB549" s="32"/>
      <c r="AC549" s="10"/>
      <c r="AD549" s="32"/>
      <c r="AE549" s="10"/>
      <c r="AF549" s="32"/>
      <c r="AG549" s="10"/>
      <c r="AH549" s="32"/>
      <c r="AI549" s="10"/>
      <c r="AJ549" s="32"/>
      <c r="AK549" s="10"/>
      <c r="AL549" s="32"/>
      <c r="AM549" s="10"/>
      <c r="AN549" s="32"/>
      <c r="AO549" s="309"/>
      <c r="AP549" s="309"/>
      <c r="AQ549" s="10"/>
      <c r="AR549" s="32"/>
      <c r="AS549" s="10"/>
      <c r="AT549" s="32"/>
      <c r="AU549" s="10"/>
      <c r="AV549" s="242"/>
      <c r="AW549" s="10"/>
      <c r="AX549" s="32"/>
      <c r="AY549" s="10"/>
      <c r="AZ549" s="242"/>
      <c r="BA549" s="10"/>
      <c r="BB549" s="242"/>
      <c r="BC549" s="7"/>
      <c r="BD549" s="247"/>
      <c r="BE549" s="10"/>
      <c r="BF549" s="242"/>
      <c r="BG549" s="7"/>
      <c r="BH549" s="247"/>
      <c r="BI549" s="10"/>
      <c r="BJ549" s="242"/>
      <c r="BK549" s="7"/>
      <c r="BL549" s="247"/>
      <c r="BM549" s="7"/>
      <c r="BN549" s="247"/>
      <c r="BO549" s="7"/>
      <c r="BP549" s="8"/>
      <c r="BQ549" s="7"/>
      <c r="BR549" s="247"/>
      <c r="BS549" s="7"/>
      <c r="BT549" s="8"/>
      <c r="BU549" s="7"/>
      <c r="BV549" s="247"/>
      <c r="BW549" s="7"/>
      <c r="BX549" s="8"/>
      <c r="BY549" s="7"/>
      <c r="BZ549" s="8"/>
      <c r="CA549" s="7"/>
      <c r="CB549" s="8"/>
      <c r="CC549" s="7"/>
      <c r="CD549" s="8"/>
      <c r="CE549" s="7"/>
      <c r="CF549" s="8"/>
      <c r="CH549" s="41"/>
      <c r="CI549" s="41">
        <f t="shared" si="40"/>
        <v>0</v>
      </c>
      <c r="CJ549">
        <f t="shared" si="39"/>
        <v>0</v>
      </c>
    </row>
    <row r="550" spans="1:90" x14ac:dyDescent="0.25">
      <c r="A550">
        <v>471</v>
      </c>
      <c r="B550" s="6"/>
      <c r="C550" s="10"/>
      <c r="D550" s="32"/>
      <c r="E550" s="10"/>
      <c r="F550" s="32"/>
      <c r="G550" s="10"/>
      <c r="H550" s="32"/>
      <c r="I550" s="10"/>
      <c r="J550" s="32"/>
      <c r="K550" s="94"/>
      <c r="L550" s="32"/>
      <c r="M550" s="10"/>
      <c r="N550" s="32"/>
      <c r="O550" s="10"/>
      <c r="P550" s="32"/>
      <c r="Q550" s="10"/>
      <c r="R550" s="32"/>
      <c r="S550" s="10"/>
      <c r="T550" s="32"/>
      <c r="U550" s="10"/>
      <c r="V550" s="32"/>
      <c r="W550" s="10"/>
      <c r="X550" s="32"/>
      <c r="Y550" s="10"/>
      <c r="Z550" s="32"/>
      <c r="AA550" s="10"/>
      <c r="AB550" s="32"/>
      <c r="AC550" s="10"/>
      <c r="AD550" s="32"/>
      <c r="AE550" s="10"/>
      <c r="AF550" s="32"/>
      <c r="AG550" s="10"/>
      <c r="AH550" s="32"/>
      <c r="AI550" s="10"/>
      <c r="AJ550" s="32"/>
      <c r="AK550" s="10"/>
      <c r="AL550" s="32"/>
      <c r="AM550" s="10"/>
      <c r="AN550" s="32"/>
      <c r="AO550" s="309"/>
      <c r="AP550" s="309"/>
      <c r="AQ550" s="10"/>
      <c r="AR550" s="32"/>
      <c r="AS550" s="10"/>
      <c r="AT550" s="32"/>
      <c r="AU550" s="10"/>
      <c r="AV550" s="242"/>
      <c r="AW550" s="10"/>
      <c r="AX550" s="32"/>
      <c r="AY550" s="10"/>
      <c r="AZ550" s="242"/>
      <c r="BA550" s="10"/>
      <c r="BB550" s="242"/>
      <c r="BC550" s="7"/>
      <c r="BD550" s="247"/>
      <c r="BE550" s="10"/>
      <c r="BF550" s="242"/>
      <c r="BG550" s="7"/>
      <c r="BH550" s="247"/>
      <c r="BI550" s="10"/>
      <c r="BJ550" s="242"/>
      <c r="BK550" s="7"/>
      <c r="BL550" s="247"/>
      <c r="BM550" s="7"/>
      <c r="BN550" s="247"/>
      <c r="BO550" s="7"/>
      <c r="BP550" s="8"/>
      <c r="BQ550" s="7"/>
      <c r="BR550" s="247"/>
      <c r="BS550" s="7"/>
      <c r="BT550" s="8"/>
      <c r="BU550" s="7"/>
      <c r="BV550" s="247"/>
      <c r="BW550" s="7"/>
      <c r="BX550" s="8"/>
      <c r="BY550" s="7"/>
      <c r="BZ550" s="8"/>
      <c r="CA550" s="7"/>
      <c r="CB550" s="8"/>
      <c r="CC550" s="7"/>
      <c r="CD550" s="8"/>
      <c r="CE550" s="7"/>
      <c r="CF550" s="8"/>
      <c r="CH550" s="41"/>
      <c r="CI550" s="41">
        <f t="shared" si="40"/>
        <v>0</v>
      </c>
      <c r="CJ550">
        <f t="shared" si="39"/>
        <v>0</v>
      </c>
      <c r="CL550" s="39"/>
    </row>
    <row r="551" spans="1:90" x14ac:dyDescent="0.25">
      <c r="A551">
        <v>472</v>
      </c>
      <c r="B551" s="6"/>
      <c r="C551" s="10"/>
      <c r="D551" s="32"/>
      <c r="E551" s="10"/>
      <c r="F551" s="32"/>
      <c r="G551" s="10"/>
      <c r="H551" s="32"/>
      <c r="I551" s="10"/>
      <c r="J551" s="32"/>
      <c r="K551" s="94"/>
      <c r="L551" s="32"/>
      <c r="M551" s="10"/>
      <c r="N551" s="32"/>
      <c r="O551" s="10"/>
      <c r="P551" s="32"/>
      <c r="Q551" s="10"/>
      <c r="R551" s="32"/>
      <c r="S551" s="10"/>
      <c r="T551" s="32"/>
      <c r="U551" s="10"/>
      <c r="V551" s="32"/>
      <c r="W551" s="10"/>
      <c r="X551" s="32"/>
      <c r="Y551" s="10"/>
      <c r="Z551" s="32"/>
      <c r="AA551" s="10"/>
      <c r="AB551" s="32"/>
      <c r="AC551" s="10"/>
      <c r="AD551" s="32"/>
      <c r="AE551" s="10"/>
      <c r="AF551" s="32"/>
      <c r="AG551" s="10"/>
      <c r="AH551" s="32"/>
      <c r="AI551" s="10"/>
      <c r="AJ551" s="32"/>
      <c r="AK551" s="10"/>
      <c r="AL551" s="32"/>
      <c r="AM551" s="10"/>
      <c r="AN551" s="32"/>
      <c r="AO551" s="309"/>
      <c r="AP551" s="309"/>
      <c r="AQ551" s="10"/>
      <c r="AR551" s="32"/>
      <c r="AS551" s="10"/>
      <c r="AT551" s="32"/>
      <c r="AU551" s="10"/>
      <c r="AV551" s="242"/>
      <c r="AW551" s="10"/>
      <c r="AX551" s="32"/>
      <c r="AY551" s="10"/>
      <c r="AZ551" s="242"/>
      <c r="BA551" s="10"/>
      <c r="BB551" s="242"/>
      <c r="BC551" s="7"/>
      <c r="BD551" s="247"/>
      <c r="BE551" s="10"/>
      <c r="BF551" s="242"/>
      <c r="BG551" s="7"/>
      <c r="BH551" s="247"/>
      <c r="BI551" s="10"/>
      <c r="BJ551" s="242"/>
      <c r="BK551" s="7"/>
      <c r="BL551" s="247"/>
      <c r="BM551" s="7"/>
      <c r="BN551" s="247"/>
      <c r="BO551" s="7"/>
      <c r="BP551" s="8"/>
      <c r="BQ551" s="7"/>
      <c r="BR551" s="247"/>
      <c r="BS551" s="7"/>
      <c r="BT551" s="8"/>
      <c r="BU551" s="7"/>
      <c r="BV551" s="247"/>
      <c r="BW551" s="7"/>
      <c r="BX551" s="8"/>
      <c r="BY551" s="7"/>
      <c r="BZ551" s="8"/>
      <c r="CA551" s="7"/>
      <c r="CB551" s="8"/>
      <c r="CC551" s="7"/>
      <c r="CD551" s="8"/>
      <c r="CE551" s="7"/>
      <c r="CF551" s="8"/>
      <c r="CH551" s="41"/>
      <c r="CI551" s="41">
        <f t="shared" si="40"/>
        <v>0</v>
      </c>
      <c r="CJ551">
        <f t="shared" si="39"/>
        <v>0</v>
      </c>
      <c r="CL551" s="39"/>
    </row>
    <row r="552" spans="1:90" x14ac:dyDescent="0.25">
      <c r="A552">
        <v>473</v>
      </c>
      <c r="B552" s="6"/>
      <c r="C552" s="10"/>
      <c r="D552" s="32"/>
      <c r="E552" s="10"/>
      <c r="F552" s="32"/>
      <c r="G552" s="10"/>
      <c r="H552" s="32"/>
      <c r="I552" s="10"/>
      <c r="J552" s="32"/>
      <c r="K552" s="94"/>
      <c r="L552" s="32"/>
      <c r="M552" s="10"/>
      <c r="N552" s="32"/>
      <c r="O552" s="10"/>
      <c r="P552" s="32"/>
      <c r="Q552" s="10"/>
      <c r="R552" s="32"/>
      <c r="S552" s="10"/>
      <c r="T552" s="32"/>
      <c r="U552" s="10"/>
      <c r="V552" s="32"/>
      <c r="W552" s="10"/>
      <c r="X552" s="32"/>
      <c r="Y552" s="10"/>
      <c r="Z552" s="32"/>
      <c r="AA552" s="10"/>
      <c r="AB552" s="32"/>
      <c r="AC552" s="10"/>
      <c r="AD552" s="32"/>
      <c r="AE552" s="10"/>
      <c r="AF552" s="32"/>
      <c r="AG552" s="10"/>
      <c r="AH552" s="32"/>
      <c r="AI552" s="10"/>
      <c r="AJ552" s="32"/>
      <c r="AK552" s="10"/>
      <c r="AL552" s="32"/>
      <c r="AM552" s="10"/>
      <c r="AN552" s="32"/>
      <c r="AO552" s="309"/>
      <c r="AP552" s="309"/>
      <c r="AQ552" s="10"/>
      <c r="AR552" s="32"/>
      <c r="AS552" s="10"/>
      <c r="AT552" s="32"/>
      <c r="AU552" s="10"/>
      <c r="AV552" s="242"/>
      <c r="AW552" s="10"/>
      <c r="AX552" s="32"/>
      <c r="AY552" s="10"/>
      <c r="AZ552" s="242"/>
      <c r="BA552" s="10"/>
      <c r="BB552" s="242"/>
      <c r="BC552" s="7"/>
      <c r="BD552" s="247"/>
      <c r="BE552" s="10"/>
      <c r="BF552" s="242"/>
      <c r="BG552" s="7"/>
      <c r="BH552" s="247"/>
      <c r="BI552" s="10"/>
      <c r="BJ552" s="242"/>
      <c r="BK552" s="7"/>
      <c r="BL552" s="247"/>
      <c r="BM552" s="7"/>
      <c r="BN552" s="247"/>
      <c r="BO552" s="7"/>
      <c r="BP552" s="8"/>
      <c r="BQ552" s="7"/>
      <c r="BR552" s="247"/>
      <c r="BS552" s="7"/>
      <c r="BT552" s="8"/>
      <c r="BU552" s="7"/>
      <c r="BV552" s="247"/>
      <c r="BW552" s="7"/>
      <c r="BX552" s="8"/>
      <c r="BY552" s="7"/>
      <c r="BZ552" s="8"/>
      <c r="CA552" s="7"/>
      <c r="CB552" s="8"/>
      <c r="CC552" s="7"/>
      <c r="CD552" s="8"/>
      <c r="CE552" s="7"/>
      <c r="CF552" s="8"/>
      <c r="CH552" s="41"/>
      <c r="CI552" s="41">
        <f t="shared" si="40"/>
        <v>0</v>
      </c>
      <c r="CJ552">
        <f t="shared" si="39"/>
        <v>0</v>
      </c>
      <c r="CL552" s="39"/>
    </row>
    <row r="553" spans="1:90" x14ac:dyDescent="0.25">
      <c r="A553">
        <v>474</v>
      </c>
      <c r="B553" s="6"/>
      <c r="C553" s="10"/>
      <c r="D553" s="32"/>
      <c r="E553" s="10"/>
      <c r="F553" s="32"/>
      <c r="G553" s="10"/>
      <c r="H553" s="32"/>
      <c r="I553" s="10"/>
      <c r="J553" s="32"/>
      <c r="K553" s="94"/>
      <c r="L553" s="32"/>
      <c r="M553" s="10"/>
      <c r="N553" s="32"/>
      <c r="O553" s="10"/>
      <c r="P553" s="32"/>
      <c r="Q553" s="10"/>
      <c r="R553" s="32"/>
      <c r="S553" s="10"/>
      <c r="T553" s="32"/>
      <c r="U553" s="10"/>
      <c r="V553" s="32"/>
      <c r="W553" s="10"/>
      <c r="X553" s="32"/>
      <c r="Y553" s="10"/>
      <c r="Z553" s="32"/>
      <c r="AA553" s="10"/>
      <c r="AB553" s="32"/>
      <c r="AC553" s="10"/>
      <c r="AD553" s="32"/>
      <c r="AE553" s="10"/>
      <c r="AF553" s="32"/>
      <c r="AG553" s="10"/>
      <c r="AH553" s="32"/>
      <c r="AI553" s="10"/>
      <c r="AJ553" s="32"/>
      <c r="AK553" s="10"/>
      <c r="AL553" s="32"/>
      <c r="AM553" s="10"/>
      <c r="AN553" s="32"/>
      <c r="AO553" s="309"/>
      <c r="AP553" s="309"/>
      <c r="AQ553" s="10"/>
      <c r="AR553" s="32"/>
      <c r="AS553" s="10"/>
      <c r="AT553" s="32"/>
      <c r="AU553" s="10"/>
      <c r="AV553" s="242"/>
      <c r="AW553" s="10"/>
      <c r="AX553" s="32"/>
      <c r="AY553" s="10"/>
      <c r="AZ553" s="242"/>
      <c r="BA553" s="10"/>
      <c r="BB553" s="242"/>
      <c r="BC553" s="7"/>
      <c r="BD553" s="247"/>
      <c r="BE553" s="10"/>
      <c r="BF553" s="242"/>
      <c r="BG553" s="7"/>
      <c r="BH553" s="247"/>
      <c r="BI553" s="10"/>
      <c r="BJ553" s="242"/>
      <c r="BK553" s="7"/>
      <c r="BL553" s="247"/>
      <c r="BM553" s="7"/>
      <c r="BN553" s="247"/>
      <c r="BO553" s="7"/>
      <c r="BP553" s="8"/>
      <c r="BQ553" s="7"/>
      <c r="BR553" s="247"/>
      <c r="BS553" s="7"/>
      <c r="BT553" s="8"/>
      <c r="BU553" s="7"/>
      <c r="BV553" s="247"/>
      <c r="BW553" s="7"/>
      <c r="BX553" s="8"/>
      <c r="BY553" s="7"/>
      <c r="BZ553" s="8"/>
      <c r="CA553" s="7"/>
      <c r="CB553" s="8"/>
      <c r="CC553" s="7"/>
      <c r="CD553" s="8"/>
      <c r="CE553" s="7"/>
      <c r="CF553" s="8"/>
      <c r="CH553" s="41"/>
      <c r="CI553" s="41">
        <f t="shared" si="40"/>
        <v>0</v>
      </c>
      <c r="CJ553">
        <f t="shared" si="39"/>
        <v>0</v>
      </c>
      <c r="CL553" s="39"/>
    </row>
    <row r="554" spans="1:90" x14ac:dyDescent="0.25">
      <c r="A554">
        <v>475</v>
      </c>
      <c r="B554" s="6"/>
      <c r="C554" s="10"/>
      <c r="D554" s="32"/>
      <c r="E554" s="10"/>
      <c r="F554" s="32"/>
      <c r="G554" s="10"/>
      <c r="H554" s="32"/>
      <c r="I554" s="10"/>
      <c r="J554" s="32"/>
      <c r="K554" s="94"/>
      <c r="L554" s="32"/>
      <c r="M554" s="10"/>
      <c r="N554" s="32"/>
      <c r="O554" s="10"/>
      <c r="P554" s="32"/>
      <c r="Q554" s="10"/>
      <c r="R554" s="32"/>
      <c r="S554" s="10"/>
      <c r="T554" s="32"/>
      <c r="U554" s="10"/>
      <c r="V554" s="32"/>
      <c r="W554" s="10"/>
      <c r="X554" s="32"/>
      <c r="Y554" s="10"/>
      <c r="Z554" s="32"/>
      <c r="AA554" s="10"/>
      <c r="AB554" s="32"/>
      <c r="AC554" s="10"/>
      <c r="AD554" s="32"/>
      <c r="AE554" s="10"/>
      <c r="AF554" s="32"/>
      <c r="AG554" s="10"/>
      <c r="AH554" s="32"/>
      <c r="AI554" s="10"/>
      <c r="AJ554" s="32"/>
      <c r="AK554" s="10"/>
      <c r="AL554" s="32"/>
      <c r="AM554" s="10"/>
      <c r="AN554" s="32"/>
      <c r="AO554" s="309"/>
      <c r="AP554" s="309"/>
      <c r="AQ554" s="10"/>
      <c r="AR554" s="32"/>
      <c r="AS554" s="10"/>
      <c r="AT554" s="32"/>
      <c r="AU554" s="10"/>
      <c r="AV554" s="242"/>
      <c r="AW554" s="10"/>
      <c r="AX554" s="32"/>
      <c r="AY554" s="10"/>
      <c r="AZ554" s="242"/>
      <c r="BA554" s="10"/>
      <c r="BB554" s="242"/>
      <c r="BC554" s="7"/>
      <c r="BD554" s="247"/>
      <c r="BE554" s="10"/>
      <c r="BF554" s="242"/>
      <c r="BG554" s="7"/>
      <c r="BH554" s="247"/>
      <c r="BI554" s="10"/>
      <c r="BJ554" s="242"/>
      <c r="BK554" s="7"/>
      <c r="BL554" s="247"/>
      <c r="BM554" s="7"/>
      <c r="BN554" s="247"/>
      <c r="BO554" s="7"/>
      <c r="BP554" s="8"/>
      <c r="BQ554" s="7"/>
      <c r="BR554" s="247"/>
      <c r="BS554" s="7"/>
      <c r="BT554" s="8"/>
      <c r="BU554" s="7"/>
      <c r="BV554" s="247"/>
      <c r="BW554" s="7"/>
      <c r="BX554" s="8"/>
      <c r="BY554" s="7"/>
      <c r="BZ554" s="8"/>
      <c r="CA554" s="7"/>
      <c r="CB554" s="8"/>
      <c r="CC554" s="7"/>
      <c r="CD554" s="8"/>
      <c r="CE554" s="7"/>
      <c r="CF554" s="8"/>
      <c r="CH554" s="41"/>
      <c r="CI554" s="41">
        <f t="shared" si="40"/>
        <v>0</v>
      </c>
      <c r="CJ554">
        <f t="shared" si="39"/>
        <v>0</v>
      </c>
      <c r="CL554" s="39"/>
    </row>
    <row r="555" spans="1:90" x14ac:dyDescent="0.25">
      <c r="A555">
        <v>476</v>
      </c>
      <c r="B555" s="6"/>
      <c r="C555" s="10"/>
      <c r="D555" s="32"/>
      <c r="E555" s="10"/>
      <c r="F555" s="32"/>
      <c r="G555" s="10"/>
      <c r="H555" s="32"/>
      <c r="I555" s="10"/>
      <c r="J555" s="32"/>
      <c r="K555" s="10"/>
      <c r="L555" s="32"/>
      <c r="M555" s="10"/>
      <c r="N555" s="32"/>
      <c r="O555" s="10"/>
      <c r="P555" s="32"/>
      <c r="Q555" s="10"/>
      <c r="R555" s="32"/>
      <c r="S555" s="10"/>
      <c r="T555" s="32"/>
      <c r="U555" s="10"/>
      <c r="V555" s="32"/>
      <c r="W555" s="10"/>
      <c r="X555" s="32"/>
      <c r="Y555" s="10"/>
      <c r="Z555" s="32"/>
      <c r="AA555" s="10"/>
      <c r="AB555" s="32"/>
      <c r="AC555" s="10"/>
      <c r="AD555" s="32"/>
      <c r="AE555" s="10"/>
      <c r="AF555" s="32"/>
      <c r="AG555" s="10"/>
      <c r="AH555" s="32"/>
      <c r="AI555" s="10"/>
      <c r="AJ555" s="32"/>
      <c r="AK555" s="10"/>
      <c r="AL555" s="32"/>
      <c r="AM555" s="10"/>
      <c r="AN555" s="32"/>
      <c r="AO555" s="309"/>
      <c r="AP555" s="309"/>
      <c r="AQ555" s="10"/>
      <c r="AR555" s="32"/>
      <c r="AS555" s="10"/>
      <c r="AT555" s="32"/>
      <c r="AU555" s="10"/>
      <c r="AV555" s="242"/>
      <c r="AW555" s="10"/>
      <c r="AX555" s="32"/>
      <c r="AY555" s="10"/>
      <c r="AZ555" s="242"/>
      <c r="BA555" s="10"/>
      <c r="BB555" s="242"/>
      <c r="BC555" s="7"/>
      <c r="BD555" s="247"/>
      <c r="BE555" s="10"/>
      <c r="BF555" s="242"/>
      <c r="BG555" s="7"/>
      <c r="BH555" s="247"/>
      <c r="BI555" s="10"/>
      <c r="BJ555" s="242"/>
      <c r="BK555" s="7"/>
      <c r="BL555" s="247"/>
      <c r="BM555" s="7"/>
      <c r="BN555" s="247"/>
      <c r="BO555" s="7"/>
      <c r="BP555" s="8"/>
      <c r="BQ555" s="7"/>
      <c r="BR555" s="247"/>
      <c r="BS555" s="7"/>
      <c r="BT555" s="8"/>
      <c r="BU555" s="7"/>
      <c r="BV555" s="247"/>
      <c r="BW555" s="7"/>
      <c r="BX555" s="8"/>
      <c r="BY555" s="7"/>
      <c r="BZ555" s="8"/>
      <c r="CA555" s="7"/>
      <c r="CB555" s="8"/>
      <c r="CC555" s="7"/>
      <c r="CD555" s="8"/>
      <c r="CE555" s="7"/>
      <c r="CF555" s="8"/>
      <c r="CH555" s="41"/>
      <c r="CI555" s="41">
        <f t="shared" si="40"/>
        <v>0</v>
      </c>
      <c r="CJ555">
        <f t="shared" si="39"/>
        <v>0</v>
      </c>
    </row>
    <row r="556" spans="1:90" x14ac:dyDescent="0.25">
      <c r="A556">
        <v>477</v>
      </c>
      <c r="B556" s="6"/>
      <c r="C556" s="10"/>
      <c r="D556" s="32"/>
      <c r="E556" s="10"/>
      <c r="F556" s="32"/>
      <c r="G556" s="10"/>
      <c r="H556" s="32"/>
      <c r="I556" s="10"/>
      <c r="J556" s="32"/>
      <c r="K556" s="10"/>
      <c r="L556" s="32"/>
      <c r="M556" s="10"/>
      <c r="N556" s="32"/>
      <c r="O556" s="10"/>
      <c r="P556" s="32"/>
      <c r="Q556" s="10"/>
      <c r="R556" s="32"/>
      <c r="S556" s="10"/>
      <c r="T556" s="32"/>
      <c r="U556" s="10"/>
      <c r="V556" s="32"/>
      <c r="W556" s="10"/>
      <c r="X556" s="32"/>
      <c r="Y556" s="10"/>
      <c r="Z556" s="32"/>
      <c r="AA556" s="10"/>
      <c r="AB556" s="32"/>
      <c r="AC556" s="10"/>
      <c r="AD556" s="32"/>
      <c r="AE556" s="10"/>
      <c r="AF556" s="32"/>
      <c r="AG556" s="10"/>
      <c r="AH556" s="32"/>
      <c r="AI556" s="10"/>
      <c r="AJ556" s="32"/>
      <c r="AK556" s="10"/>
      <c r="AL556" s="32"/>
      <c r="AM556" s="10"/>
      <c r="AN556" s="32"/>
      <c r="AO556" s="309"/>
      <c r="AP556" s="309"/>
      <c r="AQ556" s="10"/>
      <c r="AR556" s="32"/>
      <c r="AS556" s="10"/>
      <c r="AT556" s="32"/>
      <c r="AU556" s="10"/>
      <c r="AV556" s="242"/>
      <c r="AW556" s="10"/>
      <c r="AX556" s="32"/>
      <c r="AY556" s="10"/>
      <c r="AZ556" s="242"/>
      <c r="BA556" s="10"/>
      <c r="BB556" s="242"/>
      <c r="BC556" s="7"/>
      <c r="BD556" s="247"/>
      <c r="BE556" s="10"/>
      <c r="BF556" s="242"/>
      <c r="BG556" s="7"/>
      <c r="BH556" s="247"/>
      <c r="BI556" s="10"/>
      <c r="BJ556" s="242"/>
      <c r="BK556" s="7"/>
      <c r="BL556" s="247"/>
      <c r="BM556" s="7"/>
      <c r="BN556" s="247"/>
      <c r="BO556" s="7"/>
      <c r="BP556" s="8"/>
      <c r="BQ556" s="7"/>
      <c r="BR556" s="247"/>
      <c r="BS556" s="7"/>
      <c r="BT556" s="8"/>
      <c r="BU556" s="7"/>
      <c r="BV556" s="247"/>
      <c r="BW556" s="7"/>
      <c r="BX556" s="8"/>
      <c r="BY556" s="7"/>
      <c r="BZ556" s="8"/>
      <c r="CA556" s="7"/>
      <c r="CB556" s="8"/>
      <c r="CC556" s="7"/>
      <c r="CD556" s="8"/>
      <c r="CE556" s="7"/>
      <c r="CF556" s="8"/>
      <c r="CH556" s="41"/>
      <c r="CI556" s="41">
        <f t="shared" si="40"/>
        <v>0</v>
      </c>
      <c r="CJ556">
        <f t="shared" si="39"/>
        <v>0</v>
      </c>
    </row>
    <row r="557" spans="1:90" x14ac:dyDescent="0.25">
      <c r="A557">
        <v>478</v>
      </c>
      <c r="B557" s="6"/>
      <c r="C557" s="10"/>
      <c r="D557" s="32"/>
      <c r="E557" s="10"/>
      <c r="F557" s="32"/>
      <c r="G557" s="10"/>
      <c r="H557" s="32"/>
      <c r="I557" s="10"/>
      <c r="J557" s="32"/>
      <c r="K557" s="10"/>
      <c r="L557" s="32"/>
      <c r="M557" s="10"/>
      <c r="N557" s="32"/>
      <c r="O557" s="10"/>
      <c r="P557" s="32"/>
      <c r="Q557" s="10"/>
      <c r="R557" s="32"/>
      <c r="S557" s="10"/>
      <c r="T557" s="32"/>
      <c r="U557" s="10"/>
      <c r="V557" s="32"/>
      <c r="W557" s="10"/>
      <c r="X557" s="32"/>
      <c r="Y557" s="10"/>
      <c r="Z557" s="32"/>
      <c r="AA557" s="10"/>
      <c r="AB557" s="32"/>
      <c r="AC557" s="10"/>
      <c r="AD557" s="32"/>
      <c r="AE557" s="10"/>
      <c r="AF557" s="32"/>
      <c r="AG557" s="10"/>
      <c r="AH557" s="32"/>
      <c r="AI557" s="10"/>
      <c r="AJ557" s="32"/>
      <c r="AK557" s="10"/>
      <c r="AL557" s="32"/>
      <c r="AM557" s="10"/>
      <c r="AN557" s="32"/>
      <c r="AO557" s="309"/>
      <c r="AP557" s="309"/>
      <c r="AQ557" s="10"/>
      <c r="AR557" s="32"/>
      <c r="AS557" s="10"/>
      <c r="AT557" s="32"/>
      <c r="AU557" s="10"/>
      <c r="AV557" s="242"/>
      <c r="AW557" s="10"/>
      <c r="AX557" s="32"/>
      <c r="AY557" s="10"/>
      <c r="AZ557" s="242"/>
      <c r="BA557" s="10"/>
      <c r="BB557" s="242"/>
      <c r="BC557" s="7"/>
      <c r="BD557" s="247"/>
      <c r="BE557" s="10"/>
      <c r="BF557" s="242"/>
      <c r="BG557" s="7"/>
      <c r="BH557" s="247"/>
      <c r="BI557" s="10"/>
      <c r="BJ557" s="242"/>
      <c r="BK557" s="7"/>
      <c r="BL557" s="247"/>
      <c r="BM557" s="7"/>
      <c r="BN557" s="247"/>
      <c r="BO557" s="7"/>
      <c r="BP557" s="8"/>
      <c r="BQ557" s="7"/>
      <c r="BR557" s="247"/>
      <c r="BS557" s="7"/>
      <c r="BT557" s="8"/>
      <c r="BU557" s="7"/>
      <c r="BV557" s="247"/>
      <c r="BW557" s="7"/>
      <c r="BX557" s="8"/>
      <c r="BY557" s="7"/>
      <c r="BZ557" s="8"/>
      <c r="CA557" s="7"/>
      <c r="CB557" s="8"/>
      <c r="CC557" s="7"/>
      <c r="CD557" s="8"/>
      <c r="CE557" s="7"/>
      <c r="CF557" s="8"/>
      <c r="CH557" s="41"/>
      <c r="CI557" s="41">
        <f t="shared" si="40"/>
        <v>0</v>
      </c>
      <c r="CJ557">
        <f t="shared" si="39"/>
        <v>0</v>
      </c>
    </row>
    <row r="558" spans="1:90" x14ac:dyDescent="0.25">
      <c r="A558">
        <v>479</v>
      </c>
      <c r="B558" s="6"/>
      <c r="C558" s="10"/>
      <c r="D558" s="32"/>
      <c r="E558" s="10"/>
      <c r="F558" s="32"/>
      <c r="G558" s="10"/>
      <c r="H558" s="32"/>
      <c r="I558" s="10"/>
      <c r="J558" s="32"/>
      <c r="K558" s="10"/>
      <c r="L558" s="32"/>
      <c r="M558" s="10"/>
      <c r="N558" s="32"/>
      <c r="O558" s="10"/>
      <c r="P558" s="32"/>
      <c r="Q558" s="10"/>
      <c r="R558" s="32"/>
      <c r="S558" s="10"/>
      <c r="T558" s="32"/>
      <c r="U558" s="10"/>
      <c r="V558" s="32"/>
      <c r="W558" s="10"/>
      <c r="X558" s="32"/>
      <c r="Y558" s="10"/>
      <c r="Z558" s="32"/>
      <c r="AA558" s="10"/>
      <c r="AB558" s="32"/>
      <c r="AC558" s="10"/>
      <c r="AD558" s="32"/>
      <c r="AE558" s="10"/>
      <c r="AF558" s="32"/>
      <c r="AG558" s="10"/>
      <c r="AH558" s="32"/>
      <c r="AI558" s="10"/>
      <c r="AJ558" s="32"/>
      <c r="AK558" s="10"/>
      <c r="AL558" s="32"/>
      <c r="AM558" s="10"/>
      <c r="AN558" s="32"/>
      <c r="AO558" s="309"/>
      <c r="AP558" s="309"/>
      <c r="AQ558" s="10"/>
      <c r="AR558" s="32"/>
      <c r="AS558" s="10"/>
      <c r="AT558" s="32"/>
      <c r="AU558" s="10"/>
      <c r="AV558" s="242"/>
      <c r="AW558" s="10"/>
      <c r="AX558" s="32"/>
      <c r="AY558" s="10"/>
      <c r="AZ558" s="242"/>
      <c r="BA558" s="10"/>
      <c r="BB558" s="242"/>
      <c r="BC558" s="7"/>
      <c r="BD558" s="247"/>
      <c r="BE558" s="10"/>
      <c r="BF558" s="242"/>
      <c r="BG558" s="7"/>
      <c r="BH558" s="247"/>
      <c r="BI558" s="10"/>
      <c r="BJ558" s="242"/>
      <c r="BK558" s="7"/>
      <c r="BL558" s="247"/>
      <c r="BM558" s="7"/>
      <c r="BN558" s="247"/>
      <c r="BO558" s="7"/>
      <c r="BP558" s="8"/>
      <c r="BQ558" s="7"/>
      <c r="BR558" s="247"/>
      <c r="BS558" s="7"/>
      <c r="BT558" s="8"/>
      <c r="BU558" s="7"/>
      <c r="BV558" s="247"/>
      <c r="BW558" s="7"/>
      <c r="BX558" s="8"/>
      <c r="BY558" s="7"/>
      <c r="BZ558" s="8"/>
      <c r="CA558" s="7"/>
      <c r="CB558" s="8"/>
      <c r="CC558" s="7"/>
      <c r="CD558" s="8"/>
      <c r="CE558" s="7"/>
      <c r="CF558" s="8"/>
      <c r="CH558" s="41"/>
      <c r="CI558" s="41">
        <f t="shared" si="40"/>
        <v>0</v>
      </c>
      <c r="CJ558">
        <f t="shared" si="39"/>
        <v>0</v>
      </c>
    </row>
    <row r="559" spans="1:90" x14ac:dyDescent="0.25">
      <c r="A559">
        <v>480</v>
      </c>
      <c r="B559" s="6"/>
      <c r="C559" s="10"/>
      <c r="D559" s="32"/>
      <c r="E559" s="10"/>
      <c r="F559" s="32"/>
      <c r="G559" s="10"/>
      <c r="H559" s="32"/>
      <c r="I559" s="10"/>
      <c r="J559" s="32"/>
      <c r="K559" s="94"/>
      <c r="L559" s="32"/>
      <c r="M559" s="10"/>
      <c r="N559" s="32"/>
      <c r="O559" s="10"/>
      <c r="P559" s="32"/>
      <c r="Q559" s="10"/>
      <c r="R559" s="32"/>
      <c r="S559" s="10"/>
      <c r="T559" s="32"/>
      <c r="U559" s="10"/>
      <c r="V559" s="32"/>
      <c r="W559" s="10"/>
      <c r="X559" s="32"/>
      <c r="Y559" s="10"/>
      <c r="Z559" s="32"/>
      <c r="AA559" s="10"/>
      <c r="AB559" s="32"/>
      <c r="AC559" s="10"/>
      <c r="AD559" s="32"/>
      <c r="AE559" s="10"/>
      <c r="AF559" s="32"/>
      <c r="AG559" s="10"/>
      <c r="AH559" s="32"/>
      <c r="AI559" s="10"/>
      <c r="AJ559" s="32"/>
      <c r="AK559" s="10"/>
      <c r="AL559" s="32"/>
      <c r="AM559" s="10"/>
      <c r="AN559" s="32"/>
      <c r="AO559" s="309"/>
      <c r="AP559" s="309"/>
      <c r="AQ559" s="10"/>
      <c r="AR559" s="32"/>
      <c r="AS559" s="10"/>
      <c r="AT559" s="32"/>
      <c r="AU559" s="10"/>
      <c r="AV559" s="242"/>
      <c r="AW559" s="10"/>
      <c r="AX559" s="32"/>
      <c r="AY559" s="10"/>
      <c r="AZ559" s="242"/>
      <c r="BA559" s="10"/>
      <c r="BB559" s="242"/>
      <c r="BC559" s="7"/>
      <c r="BD559" s="247"/>
      <c r="BE559" s="10"/>
      <c r="BF559" s="242"/>
      <c r="BG559" s="7"/>
      <c r="BH559" s="247"/>
      <c r="BI559" s="10"/>
      <c r="BJ559" s="242"/>
      <c r="BK559" s="7"/>
      <c r="BL559" s="247"/>
      <c r="BM559" s="7"/>
      <c r="BN559" s="247"/>
      <c r="BO559" s="7"/>
      <c r="BP559" s="8"/>
      <c r="BQ559" s="7"/>
      <c r="BR559" s="247"/>
      <c r="BS559" s="7"/>
      <c r="BT559" s="8"/>
      <c r="BU559" s="7"/>
      <c r="BV559" s="247"/>
      <c r="BW559" s="7"/>
      <c r="BX559" s="8"/>
      <c r="BY559" s="7"/>
      <c r="BZ559" s="8"/>
      <c r="CA559" s="7"/>
      <c r="CB559" s="8"/>
      <c r="CC559" s="7"/>
      <c r="CD559" s="8"/>
      <c r="CE559" s="7"/>
      <c r="CF559" s="8"/>
      <c r="CH559" s="41"/>
      <c r="CI559" s="41">
        <f t="shared" si="40"/>
        <v>0</v>
      </c>
      <c r="CJ559">
        <f t="shared" si="39"/>
        <v>0</v>
      </c>
      <c r="CL559" s="39"/>
    </row>
    <row r="560" spans="1:90" x14ac:dyDescent="0.25">
      <c r="A560">
        <v>481</v>
      </c>
      <c r="B560" s="6"/>
      <c r="C560" s="10"/>
      <c r="D560" s="32"/>
      <c r="E560" s="10"/>
      <c r="F560" s="32"/>
      <c r="G560" s="10"/>
      <c r="H560" s="32"/>
      <c r="I560" s="10"/>
      <c r="J560" s="32"/>
      <c r="K560" s="10"/>
      <c r="L560" s="32"/>
      <c r="M560" s="10"/>
      <c r="N560" s="32"/>
      <c r="O560" s="10"/>
      <c r="P560" s="32"/>
      <c r="Q560" s="10"/>
      <c r="R560" s="32"/>
      <c r="S560" s="10"/>
      <c r="T560" s="32"/>
      <c r="U560" s="10"/>
      <c r="V560" s="32"/>
      <c r="W560" s="10"/>
      <c r="X560" s="32"/>
      <c r="Y560" s="10"/>
      <c r="Z560" s="32"/>
      <c r="AA560" s="10"/>
      <c r="AB560" s="32"/>
      <c r="AC560" s="10"/>
      <c r="AD560" s="32"/>
      <c r="AE560" s="10"/>
      <c r="AF560" s="32"/>
      <c r="AG560" s="10"/>
      <c r="AH560" s="32"/>
      <c r="AI560" s="10"/>
      <c r="AJ560" s="32"/>
      <c r="AK560" s="10"/>
      <c r="AL560" s="32"/>
      <c r="AM560" s="10"/>
      <c r="AN560" s="32"/>
      <c r="AO560" s="309"/>
      <c r="AP560" s="309"/>
      <c r="AQ560" s="10"/>
      <c r="AR560" s="32"/>
      <c r="AS560" s="10"/>
      <c r="AT560" s="32"/>
      <c r="AU560" s="10"/>
      <c r="AV560" s="242"/>
      <c r="AW560" s="10"/>
      <c r="AX560" s="32"/>
      <c r="AY560" s="10"/>
      <c r="AZ560" s="242"/>
      <c r="BA560" s="10"/>
      <c r="BB560" s="242"/>
      <c r="BC560" s="7"/>
      <c r="BD560" s="247"/>
      <c r="BE560" s="10"/>
      <c r="BF560" s="242"/>
      <c r="BG560" s="7"/>
      <c r="BH560" s="247"/>
      <c r="BI560" s="10"/>
      <c r="BJ560" s="242"/>
      <c r="BK560" s="7"/>
      <c r="BL560" s="247"/>
      <c r="BM560" s="7"/>
      <c r="BN560" s="247"/>
      <c r="BO560" s="7"/>
      <c r="BP560" s="8"/>
      <c r="BQ560" s="7"/>
      <c r="BR560" s="247"/>
      <c r="BS560" s="7"/>
      <c r="BT560" s="8"/>
      <c r="BU560" s="7"/>
      <c r="BV560" s="247"/>
      <c r="BW560" s="7"/>
      <c r="BX560" s="8"/>
      <c r="BY560" s="7"/>
      <c r="BZ560" s="8"/>
      <c r="CA560" s="7"/>
      <c r="CB560" s="8"/>
      <c r="CC560" s="7"/>
      <c r="CD560" s="8"/>
      <c r="CE560" s="7"/>
      <c r="CF560" s="8"/>
      <c r="CH560" s="41"/>
      <c r="CI560" s="41">
        <f t="shared" si="40"/>
        <v>0</v>
      </c>
      <c r="CJ560">
        <f t="shared" si="39"/>
        <v>0</v>
      </c>
    </row>
    <row r="561" spans="1:90" x14ac:dyDescent="0.25">
      <c r="A561">
        <v>482</v>
      </c>
      <c r="B561" s="6"/>
      <c r="C561" s="10"/>
      <c r="D561" s="32"/>
      <c r="E561" s="10"/>
      <c r="F561" s="32"/>
      <c r="G561" s="10"/>
      <c r="H561" s="32"/>
      <c r="I561" s="10"/>
      <c r="J561" s="32"/>
      <c r="K561" s="10"/>
      <c r="L561" s="32"/>
      <c r="M561" s="10"/>
      <c r="N561" s="32"/>
      <c r="O561" s="10"/>
      <c r="P561" s="32"/>
      <c r="Q561" s="10"/>
      <c r="R561" s="32"/>
      <c r="S561" s="10"/>
      <c r="T561" s="32"/>
      <c r="U561" s="10"/>
      <c r="V561" s="32"/>
      <c r="W561" s="10"/>
      <c r="X561" s="32"/>
      <c r="Y561" s="10"/>
      <c r="Z561" s="32"/>
      <c r="AA561" s="10"/>
      <c r="AB561" s="32"/>
      <c r="AC561" s="10"/>
      <c r="AD561" s="32"/>
      <c r="AE561" s="10"/>
      <c r="AF561" s="32"/>
      <c r="AG561" s="10"/>
      <c r="AH561" s="32"/>
      <c r="AI561" s="10"/>
      <c r="AJ561" s="32"/>
      <c r="AK561" s="10"/>
      <c r="AL561" s="32"/>
      <c r="AM561" s="10"/>
      <c r="AN561" s="32"/>
      <c r="AO561" s="309"/>
      <c r="AP561" s="309"/>
      <c r="AQ561" s="10"/>
      <c r="AR561" s="32"/>
      <c r="AS561" s="10"/>
      <c r="AT561" s="32"/>
      <c r="AU561" s="10"/>
      <c r="AV561" s="242"/>
      <c r="AW561" s="10"/>
      <c r="AX561" s="32"/>
      <c r="AY561" s="10"/>
      <c r="AZ561" s="242"/>
      <c r="BA561" s="10"/>
      <c r="BB561" s="242"/>
      <c r="BC561" s="7"/>
      <c r="BD561" s="247"/>
      <c r="BE561" s="10"/>
      <c r="BF561" s="242"/>
      <c r="BG561" s="7"/>
      <c r="BH561" s="247"/>
      <c r="BI561" s="10"/>
      <c r="BJ561" s="242"/>
      <c r="BK561" s="7"/>
      <c r="BL561" s="247"/>
      <c r="BM561" s="7"/>
      <c r="BN561" s="247"/>
      <c r="BO561" s="7"/>
      <c r="BP561" s="8"/>
      <c r="BQ561" s="7"/>
      <c r="BR561" s="247"/>
      <c r="BS561" s="7"/>
      <c r="BT561" s="8"/>
      <c r="BU561" s="7"/>
      <c r="BV561" s="247"/>
      <c r="BW561" s="7"/>
      <c r="BX561" s="8"/>
      <c r="BY561" s="7"/>
      <c r="BZ561" s="8"/>
      <c r="CA561" s="7"/>
      <c r="CB561" s="8"/>
      <c r="CC561" s="7"/>
      <c r="CD561" s="8"/>
      <c r="CE561" s="7"/>
      <c r="CF561" s="8"/>
      <c r="CH561" s="41"/>
      <c r="CI561" s="41">
        <f t="shared" si="40"/>
        <v>0</v>
      </c>
      <c r="CJ561">
        <f t="shared" si="39"/>
        <v>0</v>
      </c>
    </row>
    <row r="562" spans="1:90" x14ac:dyDescent="0.25">
      <c r="A562">
        <v>483</v>
      </c>
      <c r="B562" s="6"/>
      <c r="C562" s="10"/>
      <c r="D562" s="32"/>
      <c r="E562" s="10"/>
      <c r="F562" s="32"/>
      <c r="G562" s="10"/>
      <c r="H562" s="32"/>
      <c r="I562" s="10"/>
      <c r="J562" s="32"/>
      <c r="K562" s="10"/>
      <c r="L562" s="32"/>
      <c r="M562" s="10"/>
      <c r="N562" s="32"/>
      <c r="O562" s="10"/>
      <c r="P562" s="32"/>
      <c r="Q562" s="10"/>
      <c r="R562" s="32"/>
      <c r="S562" s="10"/>
      <c r="T562" s="32"/>
      <c r="U562" s="10"/>
      <c r="V562" s="32"/>
      <c r="W562" s="10"/>
      <c r="X562" s="32"/>
      <c r="Y562" s="10"/>
      <c r="Z562" s="32"/>
      <c r="AA562" s="10"/>
      <c r="AB562" s="32"/>
      <c r="AC562" s="10"/>
      <c r="AD562" s="32"/>
      <c r="AE562" s="10"/>
      <c r="AF562" s="32"/>
      <c r="AG562" s="10"/>
      <c r="AH562" s="32"/>
      <c r="AI562" s="10"/>
      <c r="AJ562" s="32"/>
      <c r="AK562" s="10"/>
      <c r="AL562" s="32"/>
      <c r="AM562" s="10"/>
      <c r="AN562" s="32"/>
      <c r="AO562" s="309"/>
      <c r="AP562" s="309"/>
      <c r="AQ562" s="10"/>
      <c r="AR562" s="32"/>
      <c r="AS562" s="10"/>
      <c r="AT562" s="32"/>
      <c r="AU562" s="10"/>
      <c r="AV562" s="242"/>
      <c r="AW562" s="10"/>
      <c r="AX562" s="32"/>
      <c r="AY562" s="10"/>
      <c r="AZ562" s="242"/>
      <c r="BA562" s="10"/>
      <c r="BB562" s="242"/>
      <c r="BC562" s="7"/>
      <c r="BD562" s="247"/>
      <c r="BE562" s="10"/>
      <c r="BF562" s="242"/>
      <c r="BG562" s="7"/>
      <c r="BH562" s="247"/>
      <c r="BI562" s="10"/>
      <c r="BJ562" s="242"/>
      <c r="BK562" s="7"/>
      <c r="BL562" s="247"/>
      <c r="BM562" s="7"/>
      <c r="BN562" s="247"/>
      <c r="BO562" s="7"/>
      <c r="BP562" s="8"/>
      <c r="BQ562" s="7"/>
      <c r="BR562" s="247"/>
      <c r="BS562" s="7"/>
      <c r="BT562" s="8"/>
      <c r="BU562" s="7"/>
      <c r="BV562" s="247"/>
      <c r="BW562" s="7"/>
      <c r="BX562" s="8"/>
      <c r="BY562" s="7"/>
      <c r="BZ562" s="8"/>
      <c r="CA562" s="7"/>
      <c r="CB562" s="8"/>
      <c r="CC562" s="7"/>
      <c r="CD562" s="8"/>
      <c r="CE562" s="7"/>
      <c r="CF562" s="8"/>
      <c r="CH562" s="41"/>
      <c r="CI562" s="41">
        <f t="shared" si="40"/>
        <v>0</v>
      </c>
      <c r="CJ562">
        <f t="shared" si="39"/>
        <v>0</v>
      </c>
    </row>
    <row r="563" spans="1:90" x14ac:dyDescent="0.25">
      <c r="A563">
        <v>484</v>
      </c>
      <c r="B563" s="6"/>
      <c r="C563" s="10"/>
      <c r="D563" s="32"/>
      <c r="E563" s="10"/>
      <c r="F563" s="32"/>
      <c r="G563" s="10"/>
      <c r="H563" s="32"/>
      <c r="I563" s="10"/>
      <c r="J563" s="32"/>
      <c r="K563" s="10"/>
      <c r="L563" s="32"/>
      <c r="M563" s="10"/>
      <c r="N563" s="32"/>
      <c r="O563" s="10"/>
      <c r="P563" s="32"/>
      <c r="Q563" s="10"/>
      <c r="R563" s="32"/>
      <c r="S563" s="10"/>
      <c r="T563" s="32"/>
      <c r="U563" s="10"/>
      <c r="V563" s="32"/>
      <c r="W563" s="10"/>
      <c r="X563" s="32"/>
      <c r="Y563" s="10"/>
      <c r="Z563" s="32"/>
      <c r="AA563" s="10"/>
      <c r="AB563" s="32"/>
      <c r="AC563" s="10"/>
      <c r="AD563" s="32"/>
      <c r="AE563" s="10"/>
      <c r="AF563" s="32"/>
      <c r="AG563" s="10"/>
      <c r="AH563" s="32"/>
      <c r="AI563" s="10"/>
      <c r="AJ563" s="32"/>
      <c r="AK563" s="10"/>
      <c r="AL563" s="32"/>
      <c r="AM563" s="10"/>
      <c r="AN563" s="32"/>
      <c r="AO563" s="309"/>
      <c r="AP563" s="309"/>
      <c r="AQ563" s="10"/>
      <c r="AR563" s="32"/>
      <c r="AS563" s="10"/>
      <c r="AT563" s="32"/>
      <c r="AU563" s="10"/>
      <c r="AV563" s="242"/>
      <c r="AW563" s="10"/>
      <c r="AX563" s="32"/>
      <c r="AY563" s="10"/>
      <c r="AZ563" s="242"/>
      <c r="BA563" s="10"/>
      <c r="BB563" s="242"/>
      <c r="BC563" s="7"/>
      <c r="BD563" s="247"/>
      <c r="BE563" s="10"/>
      <c r="BF563" s="242"/>
      <c r="BG563" s="7"/>
      <c r="BH563" s="247"/>
      <c r="BI563" s="10"/>
      <c r="BJ563" s="242"/>
      <c r="BK563" s="7"/>
      <c r="BL563" s="247"/>
      <c r="BM563" s="7"/>
      <c r="BN563" s="247"/>
      <c r="BO563" s="7"/>
      <c r="BP563" s="8"/>
      <c r="BQ563" s="7"/>
      <c r="BR563" s="247"/>
      <c r="BS563" s="7"/>
      <c r="BT563" s="8"/>
      <c r="BU563" s="7"/>
      <c r="BV563" s="247"/>
      <c r="BW563" s="7"/>
      <c r="BX563" s="8"/>
      <c r="BY563" s="7"/>
      <c r="BZ563" s="8"/>
      <c r="CA563" s="7"/>
      <c r="CB563" s="8"/>
      <c r="CC563" s="7"/>
      <c r="CD563" s="8"/>
      <c r="CE563" s="7"/>
      <c r="CF563" s="8"/>
      <c r="CH563" s="41"/>
      <c r="CI563" s="41">
        <f t="shared" si="40"/>
        <v>0</v>
      </c>
      <c r="CJ563">
        <f t="shared" si="39"/>
        <v>0</v>
      </c>
    </row>
    <row r="564" spans="1:90" x14ac:dyDescent="0.25">
      <c r="A564">
        <v>485</v>
      </c>
      <c r="B564" s="6"/>
      <c r="C564" s="10"/>
      <c r="D564" s="32"/>
      <c r="E564" s="10"/>
      <c r="F564" s="32"/>
      <c r="G564" s="10"/>
      <c r="H564" s="32"/>
      <c r="I564" s="10"/>
      <c r="J564" s="32"/>
      <c r="K564" s="10"/>
      <c r="L564" s="32"/>
      <c r="M564" s="10"/>
      <c r="N564" s="32"/>
      <c r="O564" s="10"/>
      <c r="P564" s="32"/>
      <c r="Q564" s="10"/>
      <c r="R564" s="32"/>
      <c r="S564" s="10"/>
      <c r="T564" s="32"/>
      <c r="U564" s="10"/>
      <c r="V564" s="32"/>
      <c r="W564" s="10"/>
      <c r="X564" s="32"/>
      <c r="Y564" s="10"/>
      <c r="Z564" s="32"/>
      <c r="AA564" s="10"/>
      <c r="AB564" s="32"/>
      <c r="AC564" s="10"/>
      <c r="AD564" s="32"/>
      <c r="AE564" s="10"/>
      <c r="AF564" s="32"/>
      <c r="AG564" s="10"/>
      <c r="AH564" s="32"/>
      <c r="AI564" s="10"/>
      <c r="AJ564" s="32"/>
      <c r="AK564" s="10"/>
      <c r="AL564" s="32"/>
      <c r="AM564" s="10"/>
      <c r="AN564" s="32"/>
      <c r="AO564" s="309"/>
      <c r="AP564" s="309"/>
      <c r="AQ564" s="10"/>
      <c r="AR564" s="32"/>
      <c r="AS564" s="10"/>
      <c r="AT564" s="32"/>
      <c r="AU564" s="10"/>
      <c r="AV564" s="242"/>
      <c r="AW564" s="10"/>
      <c r="AX564" s="32"/>
      <c r="AY564" s="10"/>
      <c r="AZ564" s="242"/>
      <c r="BA564" s="10"/>
      <c r="BB564" s="242"/>
      <c r="BC564" s="7"/>
      <c r="BD564" s="247"/>
      <c r="BE564" s="10"/>
      <c r="BF564" s="242"/>
      <c r="BG564" s="7"/>
      <c r="BH564" s="247"/>
      <c r="BI564" s="10"/>
      <c r="BJ564" s="242"/>
      <c r="BK564" s="7"/>
      <c r="BL564" s="247"/>
      <c r="BM564" s="7"/>
      <c r="BN564" s="247"/>
      <c r="BO564" s="7"/>
      <c r="BP564" s="8"/>
      <c r="BQ564" s="7"/>
      <c r="BR564" s="247"/>
      <c r="BS564" s="7"/>
      <c r="BT564" s="8"/>
      <c r="BU564" s="7"/>
      <c r="BV564" s="247"/>
      <c r="BW564" s="7"/>
      <c r="BX564" s="8"/>
      <c r="BY564" s="7"/>
      <c r="BZ564" s="8"/>
      <c r="CA564" s="7"/>
      <c r="CB564" s="8"/>
      <c r="CC564" s="7"/>
      <c r="CD564" s="8"/>
      <c r="CE564" s="7"/>
      <c r="CF564" s="8"/>
      <c r="CH564" s="41"/>
      <c r="CI564" s="41">
        <f t="shared" si="40"/>
        <v>0</v>
      </c>
      <c r="CJ564">
        <f t="shared" si="39"/>
        <v>0</v>
      </c>
    </row>
    <row r="565" spans="1:90" x14ac:dyDescent="0.25">
      <c r="A565">
        <v>486</v>
      </c>
      <c r="B565" s="6"/>
      <c r="C565" s="10"/>
      <c r="D565" s="32"/>
      <c r="E565" s="10"/>
      <c r="F565" s="32"/>
      <c r="G565" s="10"/>
      <c r="H565" s="32"/>
      <c r="I565" s="10"/>
      <c r="J565" s="32"/>
      <c r="K565" s="10"/>
      <c r="L565" s="32"/>
      <c r="M565" s="10"/>
      <c r="N565" s="32"/>
      <c r="O565" s="10"/>
      <c r="P565" s="32"/>
      <c r="Q565" s="10"/>
      <c r="R565" s="32"/>
      <c r="S565" s="10"/>
      <c r="T565" s="32"/>
      <c r="U565" s="10"/>
      <c r="V565" s="32"/>
      <c r="W565" s="10"/>
      <c r="X565" s="32"/>
      <c r="Y565" s="10"/>
      <c r="Z565" s="32"/>
      <c r="AA565" s="10"/>
      <c r="AB565" s="32"/>
      <c r="AC565" s="10"/>
      <c r="AD565" s="32"/>
      <c r="AE565" s="10"/>
      <c r="AF565" s="32"/>
      <c r="AG565" s="10"/>
      <c r="AH565" s="32"/>
      <c r="AI565" s="10"/>
      <c r="AJ565" s="32"/>
      <c r="AK565" s="10"/>
      <c r="AL565" s="32"/>
      <c r="AM565" s="10"/>
      <c r="AN565" s="32"/>
      <c r="AO565" s="309"/>
      <c r="AP565" s="309"/>
      <c r="AQ565" s="10"/>
      <c r="AR565" s="32"/>
      <c r="AS565" s="10"/>
      <c r="AT565" s="32"/>
      <c r="AU565" s="10"/>
      <c r="AV565" s="242"/>
      <c r="AW565" s="10"/>
      <c r="AX565" s="32"/>
      <c r="AY565" s="10"/>
      <c r="AZ565" s="242"/>
      <c r="BA565" s="10"/>
      <c r="BB565" s="242"/>
      <c r="BC565" s="7"/>
      <c r="BD565" s="247"/>
      <c r="BE565" s="10"/>
      <c r="BF565" s="242"/>
      <c r="BG565" s="7"/>
      <c r="BH565" s="247"/>
      <c r="BI565" s="10"/>
      <c r="BJ565" s="242"/>
      <c r="BK565" s="7"/>
      <c r="BL565" s="247"/>
      <c r="BM565" s="7"/>
      <c r="BN565" s="247"/>
      <c r="BO565" s="7"/>
      <c r="BP565" s="8"/>
      <c r="BQ565" s="7"/>
      <c r="BR565" s="247"/>
      <c r="BS565" s="7"/>
      <c r="BT565" s="8"/>
      <c r="BU565" s="7"/>
      <c r="BV565" s="247"/>
      <c r="BW565" s="7"/>
      <c r="BX565" s="8"/>
      <c r="BY565" s="7"/>
      <c r="BZ565" s="8"/>
      <c r="CA565" s="7"/>
      <c r="CB565" s="8"/>
      <c r="CC565" s="7"/>
      <c r="CD565" s="8"/>
      <c r="CE565" s="7"/>
      <c r="CF565" s="8"/>
      <c r="CH565" s="41"/>
      <c r="CI565" s="41">
        <f t="shared" si="40"/>
        <v>0</v>
      </c>
      <c r="CJ565">
        <f t="shared" si="39"/>
        <v>0</v>
      </c>
    </row>
    <row r="566" spans="1:90" x14ac:dyDescent="0.25">
      <c r="A566">
        <v>487</v>
      </c>
      <c r="B566" s="6"/>
      <c r="C566" s="10"/>
      <c r="D566" s="32"/>
      <c r="E566" s="10"/>
      <c r="F566" s="32"/>
      <c r="G566" s="10"/>
      <c r="H566" s="32"/>
      <c r="I566" s="10"/>
      <c r="J566" s="32"/>
      <c r="K566" s="10"/>
      <c r="L566" s="32"/>
      <c r="M566" s="10"/>
      <c r="N566" s="32"/>
      <c r="O566" s="10"/>
      <c r="P566" s="32"/>
      <c r="Q566" s="10"/>
      <c r="R566" s="32"/>
      <c r="S566" s="10"/>
      <c r="T566" s="32"/>
      <c r="U566" s="10"/>
      <c r="V566" s="32"/>
      <c r="W566" s="10"/>
      <c r="X566" s="32"/>
      <c r="Y566" s="10"/>
      <c r="Z566" s="32"/>
      <c r="AA566" s="10"/>
      <c r="AB566" s="32"/>
      <c r="AC566" s="10"/>
      <c r="AD566" s="32"/>
      <c r="AE566" s="10"/>
      <c r="AF566" s="32"/>
      <c r="AG566" s="10"/>
      <c r="AH566" s="32"/>
      <c r="AI566" s="10"/>
      <c r="AJ566" s="32"/>
      <c r="AK566" s="10"/>
      <c r="AL566" s="32"/>
      <c r="AM566" s="10"/>
      <c r="AN566" s="32"/>
      <c r="AO566" s="309"/>
      <c r="AP566" s="309"/>
      <c r="AQ566" s="10"/>
      <c r="AR566" s="32"/>
      <c r="AS566" s="10"/>
      <c r="AT566" s="32"/>
      <c r="AU566" s="10"/>
      <c r="AV566" s="242"/>
      <c r="AW566" s="10"/>
      <c r="AX566" s="32"/>
      <c r="AY566" s="10"/>
      <c r="AZ566" s="242"/>
      <c r="BA566" s="10"/>
      <c r="BB566" s="242"/>
      <c r="BC566" s="7"/>
      <c r="BD566" s="247"/>
      <c r="BE566" s="10"/>
      <c r="BF566" s="242"/>
      <c r="BG566" s="7"/>
      <c r="BH566" s="247"/>
      <c r="BI566" s="10"/>
      <c r="BJ566" s="242"/>
      <c r="BK566" s="7"/>
      <c r="BL566" s="247"/>
      <c r="BM566" s="7"/>
      <c r="BN566" s="247"/>
      <c r="BO566" s="7"/>
      <c r="BP566" s="8"/>
      <c r="BQ566" s="7"/>
      <c r="BR566" s="247"/>
      <c r="BS566" s="7"/>
      <c r="BT566" s="8"/>
      <c r="BU566" s="7"/>
      <c r="BV566" s="247"/>
      <c r="BW566" s="7"/>
      <c r="BX566" s="8"/>
      <c r="BY566" s="7"/>
      <c r="BZ566" s="8"/>
      <c r="CA566" s="7"/>
      <c r="CB566" s="8"/>
      <c r="CC566" s="7"/>
      <c r="CD566" s="8"/>
      <c r="CE566" s="7"/>
      <c r="CF566" s="8"/>
      <c r="CH566" s="41"/>
      <c r="CI566" s="41">
        <f t="shared" si="40"/>
        <v>0</v>
      </c>
      <c r="CJ566">
        <f t="shared" si="39"/>
        <v>0</v>
      </c>
    </row>
    <row r="567" spans="1:90" x14ac:dyDescent="0.25">
      <c r="A567">
        <v>488</v>
      </c>
      <c r="B567" s="6"/>
      <c r="C567" s="10"/>
      <c r="D567" s="32"/>
      <c r="E567" s="10"/>
      <c r="F567" s="32"/>
      <c r="G567" s="10"/>
      <c r="H567" s="32"/>
      <c r="I567" s="10"/>
      <c r="J567" s="32"/>
      <c r="K567" s="10"/>
      <c r="L567" s="32"/>
      <c r="M567" s="10"/>
      <c r="N567" s="32"/>
      <c r="O567" s="10"/>
      <c r="P567" s="32"/>
      <c r="Q567" s="10"/>
      <c r="R567" s="32"/>
      <c r="S567" s="10"/>
      <c r="T567" s="32"/>
      <c r="U567" s="10"/>
      <c r="V567" s="32"/>
      <c r="W567" s="10"/>
      <c r="X567" s="32"/>
      <c r="Y567" s="10"/>
      <c r="Z567" s="32"/>
      <c r="AA567" s="10"/>
      <c r="AB567" s="32"/>
      <c r="AC567" s="10"/>
      <c r="AD567" s="32"/>
      <c r="AE567" s="10"/>
      <c r="AF567" s="32"/>
      <c r="AG567" s="10"/>
      <c r="AH567" s="32"/>
      <c r="AI567" s="10"/>
      <c r="AJ567" s="32"/>
      <c r="AK567" s="10"/>
      <c r="AL567" s="32"/>
      <c r="AM567" s="10"/>
      <c r="AN567" s="32"/>
      <c r="AO567" s="309"/>
      <c r="AP567" s="309"/>
      <c r="AQ567" s="10"/>
      <c r="AR567" s="32"/>
      <c r="AS567" s="10"/>
      <c r="AT567" s="32"/>
      <c r="AU567" s="10"/>
      <c r="AV567" s="242"/>
      <c r="AW567" s="10"/>
      <c r="AX567" s="32"/>
      <c r="AY567" s="10"/>
      <c r="AZ567" s="242"/>
      <c r="BA567" s="10"/>
      <c r="BB567" s="242"/>
      <c r="BC567" s="7"/>
      <c r="BD567" s="247"/>
      <c r="BE567" s="10"/>
      <c r="BF567" s="242"/>
      <c r="BG567" s="7"/>
      <c r="BH567" s="247"/>
      <c r="BI567" s="10"/>
      <c r="BJ567" s="242"/>
      <c r="BK567" s="7"/>
      <c r="BL567" s="247"/>
      <c r="BM567" s="7"/>
      <c r="BN567" s="247"/>
      <c r="BO567" s="7"/>
      <c r="BP567" s="8"/>
      <c r="BQ567" s="7"/>
      <c r="BR567" s="247"/>
      <c r="BS567" s="7"/>
      <c r="BT567" s="8"/>
      <c r="BU567" s="7"/>
      <c r="BV567" s="247"/>
      <c r="BW567" s="7"/>
      <c r="BX567" s="8"/>
      <c r="BY567" s="7"/>
      <c r="BZ567" s="8"/>
      <c r="CA567" s="7"/>
      <c r="CB567" s="8"/>
      <c r="CC567" s="7"/>
      <c r="CD567" s="8"/>
      <c r="CE567" s="7"/>
      <c r="CF567" s="8"/>
      <c r="CH567" s="41"/>
      <c r="CI567" s="41">
        <f t="shared" si="40"/>
        <v>0</v>
      </c>
      <c r="CJ567">
        <f t="shared" si="39"/>
        <v>0</v>
      </c>
    </row>
    <row r="568" spans="1:90" x14ac:dyDescent="0.25">
      <c r="A568">
        <v>489</v>
      </c>
      <c r="B568" s="6"/>
      <c r="C568" s="10"/>
      <c r="D568" s="32"/>
      <c r="E568" s="10"/>
      <c r="F568" s="32"/>
      <c r="G568" s="10"/>
      <c r="H568" s="32"/>
      <c r="I568" s="10"/>
      <c r="J568" s="32"/>
      <c r="K568" s="10"/>
      <c r="L568" s="32"/>
      <c r="M568" s="10"/>
      <c r="N568" s="32"/>
      <c r="O568" s="10"/>
      <c r="P568" s="32"/>
      <c r="Q568" s="10"/>
      <c r="R568" s="32"/>
      <c r="S568" s="10"/>
      <c r="T568" s="32"/>
      <c r="U568" s="10"/>
      <c r="V568" s="32"/>
      <c r="W568" s="10"/>
      <c r="X568" s="32"/>
      <c r="Y568" s="10"/>
      <c r="Z568" s="32"/>
      <c r="AA568" s="10"/>
      <c r="AB568" s="32"/>
      <c r="AC568" s="10"/>
      <c r="AD568" s="32"/>
      <c r="AE568" s="10"/>
      <c r="AF568" s="32"/>
      <c r="AG568" s="10"/>
      <c r="AH568" s="32"/>
      <c r="AI568" s="10"/>
      <c r="AJ568" s="32"/>
      <c r="AK568" s="10"/>
      <c r="AL568" s="32"/>
      <c r="AM568" s="10"/>
      <c r="AN568" s="32"/>
      <c r="AO568" s="309"/>
      <c r="AP568" s="309"/>
      <c r="AQ568" s="10"/>
      <c r="AR568" s="32"/>
      <c r="AS568" s="10"/>
      <c r="AT568" s="32"/>
      <c r="AU568" s="10"/>
      <c r="AV568" s="242"/>
      <c r="AW568" s="10"/>
      <c r="AX568" s="32"/>
      <c r="AY568" s="10"/>
      <c r="AZ568" s="242"/>
      <c r="BA568" s="10"/>
      <c r="BB568" s="242"/>
      <c r="BC568" s="7"/>
      <c r="BD568" s="247"/>
      <c r="BE568" s="10"/>
      <c r="BF568" s="242"/>
      <c r="BG568" s="7"/>
      <c r="BH568" s="247"/>
      <c r="BI568" s="10"/>
      <c r="BJ568" s="242"/>
      <c r="BK568" s="7"/>
      <c r="BL568" s="247"/>
      <c r="BM568" s="7"/>
      <c r="BN568" s="247"/>
      <c r="BO568" s="7"/>
      <c r="BP568" s="8"/>
      <c r="BQ568" s="7"/>
      <c r="BR568" s="247"/>
      <c r="BS568" s="7"/>
      <c r="BT568" s="8"/>
      <c r="BU568" s="7"/>
      <c r="BV568" s="247"/>
      <c r="BW568" s="7"/>
      <c r="BX568" s="8"/>
      <c r="BY568" s="7"/>
      <c r="BZ568" s="8"/>
      <c r="CA568" s="7"/>
      <c r="CB568" s="8"/>
      <c r="CC568" s="7"/>
      <c r="CD568" s="8"/>
      <c r="CE568" s="7"/>
      <c r="CF568" s="8"/>
      <c r="CH568" s="41"/>
      <c r="CI568" s="41">
        <f t="shared" si="40"/>
        <v>0</v>
      </c>
      <c r="CJ568">
        <f t="shared" si="39"/>
        <v>0</v>
      </c>
    </row>
    <row r="569" spans="1:90" x14ac:dyDescent="0.25">
      <c r="A569">
        <v>490</v>
      </c>
      <c r="B569" s="6"/>
      <c r="C569" s="10"/>
      <c r="D569" s="32"/>
      <c r="E569" s="10"/>
      <c r="F569" s="32"/>
      <c r="G569" s="10"/>
      <c r="H569" s="32"/>
      <c r="I569" s="10"/>
      <c r="J569" s="32"/>
      <c r="K569" s="10"/>
      <c r="L569" s="32"/>
      <c r="M569" s="10"/>
      <c r="N569" s="32"/>
      <c r="O569" s="10"/>
      <c r="P569" s="32"/>
      <c r="Q569" s="10"/>
      <c r="R569" s="32"/>
      <c r="S569" s="10"/>
      <c r="T569" s="32"/>
      <c r="U569" s="10"/>
      <c r="V569" s="32"/>
      <c r="W569" s="10"/>
      <c r="X569" s="32"/>
      <c r="Y569" s="10"/>
      <c r="Z569" s="32"/>
      <c r="AA569" s="10"/>
      <c r="AB569" s="32"/>
      <c r="AC569" s="10"/>
      <c r="AD569" s="32"/>
      <c r="AE569" s="10"/>
      <c r="AF569" s="32"/>
      <c r="AG569" s="10"/>
      <c r="AH569" s="32"/>
      <c r="AI569" s="10"/>
      <c r="AJ569" s="32"/>
      <c r="AK569" s="10"/>
      <c r="AL569" s="32"/>
      <c r="AM569" s="10"/>
      <c r="AN569" s="32"/>
      <c r="AO569" s="309"/>
      <c r="AP569" s="309"/>
      <c r="AQ569" s="10"/>
      <c r="AR569" s="32"/>
      <c r="AS569" s="10"/>
      <c r="AT569" s="32"/>
      <c r="AU569" s="10"/>
      <c r="AV569" s="242"/>
      <c r="AW569" s="10"/>
      <c r="AX569" s="32"/>
      <c r="AY569" s="10"/>
      <c r="AZ569" s="242"/>
      <c r="BA569" s="10"/>
      <c r="BB569" s="242"/>
      <c r="BC569" s="7"/>
      <c r="BD569" s="247"/>
      <c r="BE569" s="10"/>
      <c r="BF569" s="242"/>
      <c r="BG569" s="7"/>
      <c r="BH569" s="247"/>
      <c r="BI569" s="10"/>
      <c r="BJ569" s="242"/>
      <c r="BK569" s="7"/>
      <c r="BL569" s="247"/>
      <c r="BM569" s="7"/>
      <c r="BN569" s="247"/>
      <c r="BO569" s="7"/>
      <c r="BP569" s="8"/>
      <c r="BQ569" s="7"/>
      <c r="BR569" s="247"/>
      <c r="BS569" s="7"/>
      <c r="BT569" s="8"/>
      <c r="BU569" s="7"/>
      <c r="BV569" s="247"/>
      <c r="BW569" s="7"/>
      <c r="BX569" s="8"/>
      <c r="BY569" s="7"/>
      <c r="BZ569" s="8"/>
      <c r="CA569" s="7"/>
      <c r="CB569" s="8"/>
      <c r="CC569" s="7"/>
      <c r="CD569" s="8"/>
      <c r="CE569" s="7"/>
      <c r="CF569" s="8"/>
      <c r="CH569" s="41"/>
      <c r="CI569" s="41">
        <f t="shared" si="40"/>
        <v>0</v>
      </c>
      <c r="CJ569">
        <f t="shared" si="39"/>
        <v>0</v>
      </c>
    </row>
    <row r="570" spans="1:90" x14ac:dyDescent="0.25">
      <c r="A570">
        <v>491</v>
      </c>
      <c r="B570" s="6"/>
      <c r="C570" s="10"/>
      <c r="D570" s="32"/>
      <c r="E570" s="10"/>
      <c r="F570" s="32"/>
      <c r="G570" s="10"/>
      <c r="H570" s="32"/>
      <c r="I570" s="10"/>
      <c r="J570" s="32"/>
      <c r="K570" s="10"/>
      <c r="L570" s="32"/>
      <c r="M570" s="10"/>
      <c r="N570" s="32"/>
      <c r="O570" s="10"/>
      <c r="P570" s="32"/>
      <c r="Q570" s="10"/>
      <c r="R570" s="32"/>
      <c r="S570" s="10"/>
      <c r="T570" s="32"/>
      <c r="U570" s="10"/>
      <c r="V570" s="32"/>
      <c r="W570" s="10"/>
      <c r="X570" s="32"/>
      <c r="Y570" s="10"/>
      <c r="Z570" s="32"/>
      <c r="AA570" s="10"/>
      <c r="AB570" s="32"/>
      <c r="AC570" s="10"/>
      <c r="AD570" s="32"/>
      <c r="AE570" s="10"/>
      <c r="AF570" s="32"/>
      <c r="AG570" s="10"/>
      <c r="AH570" s="32"/>
      <c r="AI570" s="10"/>
      <c r="AJ570" s="32"/>
      <c r="AK570" s="10"/>
      <c r="AL570" s="32"/>
      <c r="AM570" s="10"/>
      <c r="AN570" s="32"/>
      <c r="AO570" s="309"/>
      <c r="AP570" s="309"/>
      <c r="AQ570" s="10"/>
      <c r="AR570" s="32"/>
      <c r="AS570" s="10"/>
      <c r="AT570" s="32"/>
      <c r="AU570" s="10"/>
      <c r="AV570" s="242"/>
      <c r="AW570" s="10"/>
      <c r="AX570" s="32"/>
      <c r="AY570" s="10"/>
      <c r="AZ570" s="242"/>
      <c r="BA570" s="10"/>
      <c r="BB570" s="242"/>
      <c r="BC570" s="7"/>
      <c r="BD570" s="247"/>
      <c r="BE570" s="10"/>
      <c r="BF570" s="242"/>
      <c r="BG570" s="7"/>
      <c r="BH570" s="247"/>
      <c r="BI570" s="10"/>
      <c r="BJ570" s="242"/>
      <c r="BK570" s="7"/>
      <c r="BL570" s="247"/>
      <c r="BM570" s="7"/>
      <c r="BN570" s="247"/>
      <c r="BO570" s="7"/>
      <c r="BP570" s="8"/>
      <c r="BQ570" s="7"/>
      <c r="BR570" s="247"/>
      <c r="BS570" s="7"/>
      <c r="BT570" s="8"/>
      <c r="BU570" s="7"/>
      <c r="BV570" s="247"/>
      <c r="BW570" s="7"/>
      <c r="BX570" s="8"/>
      <c r="BY570" s="7"/>
      <c r="BZ570" s="8"/>
      <c r="CA570" s="7"/>
      <c r="CB570" s="8"/>
      <c r="CC570" s="7"/>
      <c r="CD570" s="8"/>
      <c r="CE570" s="7"/>
      <c r="CF570" s="8"/>
      <c r="CH570" s="41"/>
      <c r="CI570" s="41">
        <f t="shared" si="40"/>
        <v>0</v>
      </c>
      <c r="CJ570">
        <f t="shared" si="39"/>
        <v>0</v>
      </c>
    </row>
    <row r="571" spans="1:90" x14ac:dyDescent="0.25">
      <c r="A571">
        <v>492</v>
      </c>
      <c r="B571" s="6"/>
      <c r="C571" s="10"/>
      <c r="D571" s="32"/>
      <c r="E571" s="10"/>
      <c r="F571" s="32"/>
      <c r="G571" s="10"/>
      <c r="H571" s="32"/>
      <c r="I571" s="10"/>
      <c r="J571" s="32"/>
      <c r="K571" s="94"/>
      <c r="L571" s="32"/>
      <c r="M571" s="10"/>
      <c r="N571" s="32"/>
      <c r="O571" s="10"/>
      <c r="P571" s="32"/>
      <c r="Q571" s="10"/>
      <c r="R571" s="32"/>
      <c r="S571" s="10"/>
      <c r="T571" s="32"/>
      <c r="U571" s="10"/>
      <c r="V571" s="32"/>
      <c r="W571" s="10"/>
      <c r="X571" s="32"/>
      <c r="Y571" s="10"/>
      <c r="Z571" s="32"/>
      <c r="AA571" s="10"/>
      <c r="AB571" s="32"/>
      <c r="AC571" s="10"/>
      <c r="AD571" s="32"/>
      <c r="AE571" s="10"/>
      <c r="AF571" s="32"/>
      <c r="AG571" s="10"/>
      <c r="AH571" s="32"/>
      <c r="AI571" s="10"/>
      <c r="AJ571" s="32"/>
      <c r="AK571" s="10"/>
      <c r="AL571" s="32"/>
      <c r="AM571" s="10"/>
      <c r="AN571" s="32"/>
      <c r="AO571" s="309"/>
      <c r="AP571" s="309"/>
      <c r="AQ571" s="10"/>
      <c r="AR571" s="32"/>
      <c r="AS571" s="10"/>
      <c r="AT571" s="32"/>
      <c r="AU571" s="10"/>
      <c r="AV571" s="242"/>
      <c r="AW571" s="10"/>
      <c r="AX571" s="32"/>
      <c r="AY571" s="10"/>
      <c r="AZ571" s="242"/>
      <c r="BA571" s="10"/>
      <c r="BB571" s="242"/>
      <c r="BC571" s="7"/>
      <c r="BD571" s="247"/>
      <c r="BE571" s="10"/>
      <c r="BF571" s="242"/>
      <c r="BG571" s="7"/>
      <c r="BH571" s="247"/>
      <c r="BI571" s="10"/>
      <c r="BJ571" s="242"/>
      <c r="BK571" s="7"/>
      <c r="BL571" s="247"/>
      <c r="BM571" s="7"/>
      <c r="BN571" s="247"/>
      <c r="BO571" s="7"/>
      <c r="BP571" s="8"/>
      <c r="BQ571" s="7"/>
      <c r="BR571" s="247"/>
      <c r="BS571" s="7"/>
      <c r="BT571" s="8"/>
      <c r="BU571" s="7"/>
      <c r="BV571" s="247"/>
      <c r="BW571" s="7"/>
      <c r="BX571" s="8"/>
      <c r="BY571" s="7"/>
      <c r="BZ571" s="8"/>
      <c r="CA571" s="7"/>
      <c r="CB571" s="8"/>
      <c r="CC571" s="7"/>
      <c r="CD571" s="8"/>
      <c r="CE571" s="7"/>
      <c r="CF571" s="8"/>
      <c r="CH571" s="41"/>
      <c r="CI571" s="41">
        <f t="shared" si="40"/>
        <v>0</v>
      </c>
      <c r="CJ571">
        <f t="shared" si="39"/>
        <v>0</v>
      </c>
      <c r="CL571" s="39"/>
    </row>
    <row r="572" spans="1:90" x14ac:dyDescent="0.25">
      <c r="A572">
        <v>493</v>
      </c>
      <c r="B572" s="6"/>
      <c r="C572" s="10"/>
      <c r="D572" s="32"/>
      <c r="E572" s="10"/>
      <c r="F572" s="32"/>
      <c r="G572" s="10"/>
      <c r="H572" s="32"/>
      <c r="I572" s="10"/>
      <c r="J572" s="32"/>
      <c r="K572" s="94"/>
      <c r="L572" s="32"/>
      <c r="M572" s="10"/>
      <c r="N572" s="32"/>
      <c r="O572" s="10"/>
      <c r="P572" s="32"/>
      <c r="Q572" s="10"/>
      <c r="R572" s="32"/>
      <c r="S572" s="10"/>
      <c r="T572" s="32"/>
      <c r="U572" s="10"/>
      <c r="V572" s="32"/>
      <c r="W572" s="10"/>
      <c r="X572" s="32"/>
      <c r="Y572" s="10"/>
      <c r="Z572" s="32"/>
      <c r="AA572" s="10"/>
      <c r="AB572" s="32"/>
      <c r="AC572" s="10"/>
      <c r="AD572" s="32"/>
      <c r="AE572" s="10"/>
      <c r="AF572" s="32"/>
      <c r="AG572" s="10"/>
      <c r="AH572" s="32"/>
      <c r="AI572" s="10"/>
      <c r="AJ572" s="32"/>
      <c r="AK572" s="10"/>
      <c r="AL572" s="32"/>
      <c r="AM572" s="10"/>
      <c r="AN572" s="32"/>
      <c r="AO572" s="309"/>
      <c r="AP572" s="309"/>
      <c r="AQ572" s="10"/>
      <c r="AR572" s="32"/>
      <c r="AS572" s="10"/>
      <c r="AT572" s="32"/>
      <c r="AU572" s="10"/>
      <c r="AV572" s="242"/>
      <c r="AW572" s="10"/>
      <c r="AX572" s="32"/>
      <c r="AY572" s="10"/>
      <c r="AZ572" s="242"/>
      <c r="BA572" s="10"/>
      <c r="BB572" s="242"/>
      <c r="BC572" s="7"/>
      <c r="BD572" s="247"/>
      <c r="BE572" s="10"/>
      <c r="BF572" s="242"/>
      <c r="BG572" s="7"/>
      <c r="BH572" s="247"/>
      <c r="BI572" s="10"/>
      <c r="BJ572" s="242"/>
      <c r="BK572" s="7"/>
      <c r="BL572" s="247"/>
      <c r="BM572" s="7"/>
      <c r="BN572" s="247"/>
      <c r="BO572" s="7"/>
      <c r="BP572" s="8"/>
      <c r="BQ572" s="7"/>
      <c r="BR572" s="247"/>
      <c r="BS572" s="7"/>
      <c r="BT572" s="8"/>
      <c r="BU572" s="7"/>
      <c r="BV572" s="247"/>
      <c r="BW572" s="7"/>
      <c r="BX572" s="8"/>
      <c r="BY572" s="7"/>
      <c r="BZ572" s="8"/>
      <c r="CA572" s="7"/>
      <c r="CB572" s="8"/>
      <c r="CC572" s="7"/>
      <c r="CD572" s="8"/>
      <c r="CE572" s="7"/>
      <c r="CF572" s="8"/>
      <c r="CH572" s="41"/>
      <c r="CI572" s="41">
        <f t="shared" si="40"/>
        <v>0</v>
      </c>
      <c r="CJ572">
        <f t="shared" si="39"/>
        <v>0</v>
      </c>
      <c r="CL572" s="39"/>
    </row>
    <row r="573" spans="1:90" x14ac:dyDescent="0.25">
      <c r="A573">
        <v>494</v>
      </c>
      <c r="B573" s="6"/>
      <c r="C573" s="10"/>
      <c r="D573" s="32"/>
      <c r="E573" s="10"/>
      <c r="F573" s="32"/>
      <c r="G573" s="10"/>
      <c r="H573" s="32"/>
      <c r="I573" s="10"/>
      <c r="J573" s="32"/>
      <c r="K573" s="94"/>
      <c r="L573" s="32"/>
      <c r="M573" s="10"/>
      <c r="N573" s="32"/>
      <c r="O573" s="10"/>
      <c r="P573" s="32"/>
      <c r="Q573" s="10"/>
      <c r="R573" s="32"/>
      <c r="S573" s="10"/>
      <c r="T573" s="32"/>
      <c r="U573" s="10"/>
      <c r="V573" s="32"/>
      <c r="W573" s="10"/>
      <c r="X573" s="32"/>
      <c r="Y573" s="10"/>
      <c r="Z573" s="32"/>
      <c r="AA573" s="10"/>
      <c r="AB573" s="32"/>
      <c r="AC573" s="10"/>
      <c r="AD573" s="32"/>
      <c r="AE573" s="10"/>
      <c r="AF573" s="32"/>
      <c r="AG573" s="10"/>
      <c r="AH573" s="32"/>
      <c r="AI573" s="10"/>
      <c r="AJ573" s="32"/>
      <c r="AK573" s="10"/>
      <c r="AL573" s="32"/>
      <c r="AM573" s="10"/>
      <c r="AN573" s="32"/>
      <c r="AO573" s="309"/>
      <c r="AP573" s="309"/>
      <c r="AQ573" s="10"/>
      <c r="AR573" s="32"/>
      <c r="AS573" s="10"/>
      <c r="AT573" s="32"/>
      <c r="AU573" s="10"/>
      <c r="AV573" s="242"/>
      <c r="AW573" s="10"/>
      <c r="AX573" s="32"/>
      <c r="AY573" s="10"/>
      <c r="AZ573" s="242"/>
      <c r="BA573" s="10"/>
      <c r="BB573" s="242"/>
      <c r="BC573" s="7"/>
      <c r="BD573" s="247"/>
      <c r="BE573" s="10"/>
      <c r="BF573" s="242"/>
      <c r="BG573" s="7"/>
      <c r="BH573" s="247"/>
      <c r="BI573" s="10"/>
      <c r="BJ573" s="242"/>
      <c r="BK573" s="7"/>
      <c r="BL573" s="247"/>
      <c r="BM573" s="7"/>
      <c r="BN573" s="247"/>
      <c r="BO573" s="7"/>
      <c r="BP573" s="8"/>
      <c r="BQ573" s="7"/>
      <c r="BR573" s="247"/>
      <c r="BS573" s="7"/>
      <c r="BT573" s="8"/>
      <c r="BU573" s="7"/>
      <c r="BV573" s="247"/>
      <c r="BW573" s="7"/>
      <c r="BX573" s="8"/>
      <c r="BY573" s="7"/>
      <c r="BZ573" s="8"/>
      <c r="CA573" s="7"/>
      <c r="CB573" s="8"/>
      <c r="CC573" s="7"/>
      <c r="CD573" s="8"/>
      <c r="CE573" s="7"/>
      <c r="CF573" s="8"/>
      <c r="CH573" s="41"/>
      <c r="CI573" s="41">
        <f t="shared" si="40"/>
        <v>0</v>
      </c>
      <c r="CJ573">
        <f t="shared" si="39"/>
        <v>0</v>
      </c>
      <c r="CL573" s="39"/>
    </row>
    <row r="574" spans="1:90" x14ac:dyDescent="0.25">
      <c r="A574">
        <v>495</v>
      </c>
      <c r="B574" s="6"/>
      <c r="C574" s="10"/>
      <c r="D574" s="32"/>
      <c r="E574" s="10"/>
      <c r="F574" s="32"/>
      <c r="G574" s="10"/>
      <c r="H574" s="32"/>
      <c r="I574" s="10"/>
      <c r="J574" s="32"/>
      <c r="K574" s="94"/>
      <c r="L574" s="32"/>
      <c r="M574" s="10"/>
      <c r="N574" s="32"/>
      <c r="O574" s="10"/>
      <c r="P574" s="32"/>
      <c r="Q574" s="10"/>
      <c r="R574" s="32"/>
      <c r="S574" s="10"/>
      <c r="T574" s="32"/>
      <c r="U574" s="10"/>
      <c r="V574" s="32"/>
      <c r="W574" s="10"/>
      <c r="X574" s="32"/>
      <c r="Y574" s="10"/>
      <c r="Z574" s="32"/>
      <c r="AA574" s="10"/>
      <c r="AB574" s="32"/>
      <c r="AC574" s="10"/>
      <c r="AD574" s="32"/>
      <c r="AE574" s="10"/>
      <c r="AF574" s="32"/>
      <c r="AG574" s="10"/>
      <c r="AH574" s="32"/>
      <c r="AI574" s="10"/>
      <c r="AJ574" s="32"/>
      <c r="AK574" s="10"/>
      <c r="AL574" s="32"/>
      <c r="AM574" s="10"/>
      <c r="AN574" s="32"/>
      <c r="AO574" s="309"/>
      <c r="AP574" s="309"/>
      <c r="AQ574" s="10"/>
      <c r="AR574" s="32"/>
      <c r="AS574" s="10"/>
      <c r="AT574" s="32"/>
      <c r="AU574" s="10"/>
      <c r="AV574" s="242"/>
      <c r="AW574" s="10"/>
      <c r="AX574" s="32"/>
      <c r="AY574" s="10"/>
      <c r="AZ574" s="242"/>
      <c r="BA574" s="10"/>
      <c r="BB574" s="242"/>
      <c r="BC574" s="7"/>
      <c r="BD574" s="247"/>
      <c r="BE574" s="10"/>
      <c r="BF574" s="242"/>
      <c r="BG574" s="7"/>
      <c r="BH574" s="247"/>
      <c r="BI574" s="10"/>
      <c r="BJ574" s="242"/>
      <c r="BK574" s="7"/>
      <c r="BL574" s="247"/>
      <c r="BM574" s="7"/>
      <c r="BN574" s="247"/>
      <c r="BO574" s="7"/>
      <c r="BP574" s="8"/>
      <c r="BQ574" s="7"/>
      <c r="BR574" s="247"/>
      <c r="BS574" s="7"/>
      <c r="BT574" s="8"/>
      <c r="BU574" s="7"/>
      <c r="BV574" s="247"/>
      <c r="BW574" s="7"/>
      <c r="BX574" s="8"/>
      <c r="BY574" s="7"/>
      <c r="BZ574" s="8"/>
      <c r="CA574" s="7"/>
      <c r="CB574" s="8"/>
      <c r="CC574" s="7"/>
      <c r="CD574" s="8"/>
      <c r="CE574" s="7"/>
      <c r="CF574" s="8"/>
      <c r="CH574" s="41"/>
      <c r="CI574" s="41">
        <f t="shared" si="40"/>
        <v>0</v>
      </c>
      <c r="CJ574">
        <f t="shared" si="39"/>
        <v>0</v>
      </c>
      <c r="CL574" s="39"/>
    </row>
    <row r="575" spans="1:90" x14ac:dyDescent="0.25">
      <c r="A575">
        <v>496</v>
      </c>
      <c r="B575" s="6"/>
      <c r="C575" s="10"/>
      <c r="D575" s="32"/>
      <c r="E575" s="10"/>
      <c r="F575" s="32"/>
      <c r="G575" s="10"/>
      <c r="H575" s="32"/>
      <c r="I575" s="10"/>
      <c r="J575" s="32"/>
      <c r="K575" s="94"/>
      <c r="L575" s="32"/>
      <c r="M575" s="10"/>
      <c r="N575" s="32"/>
      <c r="O575" s="10"/>
      <c r="P575" s="32"/>
      <c r="Q575" s="10"/>
      <c r="R575" s="32"/>
      <c r="S575" s="10"/>
      <c r="T575" s="32"/>
      <c r="U575" s="10"/>
      <c r="V575" s="32"/>
      <c r="W575" s="10"/>
      <c r="X575" s="32"/>
      <c r="Y575" s="10"/>
      <c r="Z575" s="32"/>
      <c r="AA575" s="10"/>
      <c r="AB575" s="32"/>
      <c r="AC575" s="10"/>
      <c r="AD575" s="32"/>
      <c r="AE575" s="10"/>
      <c r="AF575" s="32"/>
      <c r="AG575" s="10"/>
      <c r="AH575" s="32"/>
      <c r="AI575" s="10"/>
      <c r="AJ575" s="32"/>
      <c r="AK575" s="10"/>
      <c r="AL575" s="32"/>
      <c r="AM575" s="10"/>
      <c r="AN575" s="32"/>
      <c r="AO575" s="309"/>
      <c r="AP575" s="309"/>
      <c r="AQ575" s="10"/>
      <c r="AR575" s="32"/>
      <c r="AS575" s="10"/>
      <c r="AT575" s="32"/>
      <c r="AU575" s="10"/>
      <c r="AV575" s="242"/>
      <c r="AW575" s="10"/>
      <c r="AX575" s="32"/>
      <c r="AY575" s="10"/>
      <c r="AZ575" s="242"/>
      <c r="BA575" s="10"/>
      <c r="BB575" s="242"/>
      <c r="BC575" s="7"/>
      <c r="BD575" s="247"/>
      <c r="BE575" s="10"/>
      <c r="BF575" s="242"/>
      <c r="BG575" s="7"/>
      <c r="BH575" s="247"/>
      <c r="BI575" s="10"/>
      <c r="BJ575" s="242"/>
      <c r="BK575" s="7"/>
      <c r="BL575" s="247"/>
      <c r="BM575" s="7"/>
      <c r="BN575" s="247"/>
      <c r="BO575" s="7"/>
      <c r="BP575" s="8"/>
      <c r="BQ575" s="7"/>
      <c r="BR575" s="247"/>
      <c r="BS575" s="7"/>
      <c r="BT575" s="8"/>
      <c r="BU575" s="7"/>
      <c r="BV575" s="247"/>
      <c r="BW575" s="7"/>
      <c r="BX575" s="8"/>
      <c r="BY575" s="7"/>
      <c r="BZ575" s="8"/>
      <c r="CA575" s="7"/>
      <c r="CB575" s="8"/>
      <c r="CC575" s="7"/>
      <c r="CD575" s="8"/>
      <c r="CE575" s="7"/>
      <c r="CF575" s="8"/>
      <c r="CH575" s="41"/>
      <c r="CI575" s="41">
        <f t="shared" si="40"/>
        <v>0</v>
      </c>
      <c r="CJ575">
        <f t="shared" si="39"/>
        <v>0</v>
      </c>
      <c r="CL575" s="39"/>
    </row>
    <row r="576" spans="1:90" x14ac:dyDescent="0.25">
      <c r="A576">
        <v>497</v>
      </c>
      <c r="B576" s="6"/>
      <c r="C576" s="10"/>
      <c r="D576" s="32"/>
      <c r="E576" s="10"/>
      <c r="F576" s="32"/>
      <c r="G576" s="10"/>
      <c r="H576" s="32"/>
      <c r="I576" s="10"/>
      <c r="J576" s="32"/>
      <c r="K576" s="10"/>
      <c r="L576" s="32"/>
      <c r="M576" s="10"/>
      <c r="N576" s="32"/>
      <c r="O576" s="10"/>
      <c r="P576" s="32"/>
      <c r="Q576" s="10"/>
      <c r="R576" s="32"/>
      <c r="S576" s="10"/>
      <c r="T576" s="32"/>
      <c r="U576" s="10"/>
      <c r="V576" s="32"/>
      <c r="W576" s="10"/>
      <c r="X576" s="32"/>
      <c r="Y576" s="10"/>
      <c r="Z576" s="32"/>
      <c r="AA576" s="10"/>
      <c r="AB576" s="32"/>
      <c r="AC576" s="10"/>
      <c r="AD576" s="32"/>
      <c r="AE576" s="10"/>
      <c r="AF576" s="32"/>
      <c r="AG576" s="10"/>
      <c r="AH576" s="32"/>
      <c r="AI576" s="10"/>
      <c r="AJ576" s="32"/>
      <c r="AK576" s="10"/>
      <c r="AL576" s="32"/>
      <c r="AM576" s="10"/>
      <c r="AN576" s="32"/>
      <c r="AO576" s="309"/>
      <c r="AP576" s="309"/>
      <c r="AQ576" s="10"/>
      <c r="AR576" s="32"/>
      <c r="AS576" s="10"/>
      <c r="AT576" s="32"/>
      <c r="AU576" s="10"/>
      <c r="AV576" s="242"/>
      <c r="AW576" s="10"/>
      <c r="AX576" s="32"/>
      <c r="AY576" s="10"/>
      <c r="AZ576" s="242"/>
      <c r="BA576" s="10"/>
      <c r="BB576" s="242"/>
      <c r="BC576" s="7"/>
      <c r="BD576" s="247"/>
      <c r="BE576" s="10"/>
      <c r="BF576" s="242"/>
      <c r="BG576" s="7"/>
      <c r="BH576" s="247"/>
      <c r="BI576" s="10"/>
      <c r="BJ576" s="242"/>
      <c r="BK576" s="7"/>
      <c r="BL576" s="247"/>
      <c r="BM576" s="7"/>
      <c r="BN576" s="247"/>
      <c r="BO576" s="7"/>
      <c r="BP576" s="8"/>
      <c r="BQ576" s="7"/>
      <c r="BR576" s="247"/>
      <c r="BS576" s="7"/>
      <c r="BT576" s="8"/>
      <c r="BU576" s="7"/>
      <c r="BV576" s="247"/>
      <c r="BW576" s="7"/>
      <c r="BX576" s="8"/>
      <c r="BY576" s="7"/>
      <c r="BZ576" s="8"/>
      <c r="CA576" s="7"/>
      <c r="CB576" s="8"/>
      <c r="CC576" s="7"/>
      <c r="CD576" s="8"/>
      <c r="CE576" s="7"/>
      <c r="CF576" s="8"/>
      <c r="CH576" s="41"/>
      <c r="CI576" s="41">
        <f t="shared" si="40"/>
        <v>0</v>
      </c>
      <c r="CJ576">
        <f t="shared" si="39"/>
        <v>0</v>
      </c>
    </row>
    <row r="577" spans="1:90" x14ac:dyDescent="0.25">
      <c r="A577">
        <v>498</v>
      </c>
      <c r="B577" s="6"/>
      <c r="C577" s="10"/>
      <c r="D577" s="32"/>
      <c r="E577" s="10"/>
      <c r="F577" s="32"/>
      <c r="G577" s="10"/>
      <c r="H577" s="32"/>
      <c r="I577" s="10"/>
      <c r="J577" s="32"/>
      <c r="K577" s="10"/>
      <c r="L577" s="32"/>
      <c r="M577" s="10"/>
      <c r="N577" s="32"/>
      <c r="O577" s="10"/>
      <c r="P577" s="32"/>
      <c r="Q577" s="10"/>
      <c r="R577" s="32"/>
      <c r="S577" s="10"/>
      <c r="T577" s="32"/>
      <c r="U577" s="10"/>
      <c r="V577" s="32"/>
      <c r="W577" s="10"/>
      <c r="X577" s="32"/>
      <c r="Y577" s="10"/>
      <c r="Z577" s="32"/>
      <c r="AA577" s="10"/>
      <c r="AB577" s="32"/>
      <c r="AC577" s="10"/>
      <c r="AD577" s="32"/>
      <c r="AE577" s="10"/>
      <c r="AF577" s="32"/>
      <c r="AG577" s="10"/>
      <c r="AH577" s="32"/>
      <c r="AI577" s="10"/>
      <c r="AJ577" s="32"/>
      <c r="AK577" s="10"/>
      <c r="AL577" s="32"/>
      <c r="AM577" s="10"/>
      <c r="AN577" s="32"/>
      <c r="AO577" s="309"/>
      <c r="AP577" s="309"/>
      <c r="AQ577" s="10"/>
      <c r="AR577" s="32"/>
      <c r="AS577" s="10"/>
      <c r="AT577" s="32"/>
      <c r="AU577" s="10"/>
      <c r="AV577" s="242"/>
      <c r="AW577" s="10"/>
      <c r="AX577" s="32"/>
      <c r="AY577" s="10"/>
      <c r="AZ577" s="242"/>
      <c r="BA577" s="10"/>
      <c r="BB577" s="242"/>
      <c r="BC577" s="7"/>
      <c r="BD577" s="247"/>
      <c r="BE577" s="10"/>
      <c r="BF577" s="242"/>
      <c r="BG577" s="7"/>
      <c r="BH577" s="247"/>
      <c r="BI577" s="10"/>
      <c r="BJ577" s="242"/>
      <c r="BK577" s="7"/>
      <c r="BL577" s="247"/>
      <c r="BM577" s="7"/>
      <c r="BN577" s="247"/>
      <c r="BO577" s="7"/>
      <c r="BP577" s="8"/>
      <c r="BQ577" s="7"/>
      <c r="BR577" s="247"/>
      <c r="BS577" s="7"/>
      <c r="BT577" s="8"/>
      <c r="BU577" s="7"/>
      <c r="BV577" s="247"/>
      <c r="BW577" s="7"/>
      <c r="BX577" s="8"/>
      <c r="BY577" s="7"/>
      <c r="BZ577" s="8"/>
      <c r="CA577" s="7"/>
      <c r="CB577" s="8"/>
      <c r="CC577" s="7"/>
      <c r="CD577" s="8"/>
      <c r="CE577" s="7"/>
      <c r="CF577" s="8"/>
      <c r="CH577" s="41"/>
      <c r="CI577" s="41">
        <f t="shared" si="40"/>
        <v>0</v>
      </c>
      <c r="CJ577">
        <f t="shared" si="39"/>
        <v>0</v>
      </c>
    </row>
    <row r="578" spans="1:90" x14ac:dyDescent="0.25">
      <c r="A578">
        <v>499</v>
      </c>
      <c r="B578" s="6"/>
      <c r="C578" s="10"/>
      <c r="D578" s="32"/>
      <c r="E578" s="10"/>
      <c r="F578" s="32"/>
      <c r="G578" s="10"/>
      <c r="H578" s="32"/>
      <c r="I578" s="10"/>
      <c r="J578" s="32"/>
      <c r="K578" s="10"/>
      <c r="L578" s="32"/>
      <c r="M578" s="10"/>
      <c r="N578" s="32"/>
      <c r="O578" s="10"/>
      <c r="P578" s="32"/>
      <c r="Q578" s="10"/>
      <c r="R578" s="32"/>
      <c r="S578" s="10"/>
      <c r="T578" s="32"/>
      <c r="U578" s="10"/>
      <c r="V578" s="32"/>
      <c r="W578" s="10"/>
      <c r="X578" s="32"/>
      <c r="Y578" s="10"/>
      <c r="Z578" s="32"/>
      <c r="AA578" s="10"/>
      <c r="AB578" s="32"/>
      <c r="AC578" s="10"/>
      <c r="AD578" s="32"/>
      <c r="AE578" s="10"/>
      <c r="AF578" s="32"/>
      <c r="AG578" s="10"/>
      <c r="AH578" s="32"/>
      <c r="AI578" s="10"/>
      <c r="AJ578" s="32"/>
      <c r="AK578" s="10"/>
      <c r="AL578" s="32"/>
      <c r="AM578" s="10"/>
      <c r="AN578" s="32"/>
      <c r="AO578" s="309"/>
      <c r="AP578" s="309"/>
      <c r="AQ578" s="10"/>
      <c r="AR578" s="32"/>
      <c r="AS578" s="10"/>
      <c r="AT578" s="32"/>
      <c r="AU578" s="10"/>
      <c r="AV578" s="242"/>
      <c r="AW578" s="10"/>
      <c r="AX578" s="32"/>
      <c r="AY578" s="10"/>
      <c r="AZ578" s="242"/>
      <c r="BA578" s="10"/>
      <c r="BB578" s="242"/>
      <c r="BC578" s="7"/>
      <c r="BD578" s="247"/>
      <c r="BE578" s="10"/>
      <c r="BF578" s="242"/>
      <c r="BG578" s="7"/>
      <c r="BH578" s="247"/>
      <c r="BI578" s="10"/>
      <c r="BJ578" s="242"/>
      <c r="BK578" s="7"/>
      <c r="BL578" s="247"/>
      <c r="BM578" s="7"/>
      <c r="BN578" s="247"/>
      <c r="BO578" s="7"/>
      <c r="BP578" s="8"/>
      <c r="BQ578" s="7"/>
      <c r="BR578" s="247"/>
      <c r="BS578" s="7"/>
      <c r="BT578" s="8"/>
      <c r="BU578" s="7"/>
      <c r="BV578" s="247"/>
      <c r="BW578" s="7"/>
      <c r="BX578" s="8"/>
      <c r="BY578" s="7"/>
      <c r="BZ578" s="8"/>
      <c r="CA578" s="7"/>
      <c r="CB578" s="8"/>
      <c r="CC578" s="7"/>
      <c r="CD578" s="8"/>
      <c r="CE578" s="7"/>
      <c r="CF578" s="8"/>
      <c r="CH578" s="41"/>
      <c r="CI578" s="41">
        <f t="shared" si="40"/>
        <v>0</v>
      </c>
      <c r="CJ578">
        <f t="shared" si="39"/>
        <v>0</v>
      </c>
    </row>
    <row r="579" spans="1:90" x14ac:dyDescent="0.25">
      <c r="A579">
        <v>500</v>
      </c>
      <c r="B579" s="6"/>
      <c r="C579" s="10"/>
      <c r="D579" s="32"/>
      <c r="E579" s="10"/>
      <c r="F579" s="32"/>
      <c r="G579" s="10"/>
      <c r="H579" s="32"/>
      <c r="I579" s="10"/>
      <c r="J579" s="32"/>
      <c r="K579" s="94"/>
      <c r="L579" s="32"/>
      <c r="M579" s="10"/>
      <c r="N579" s="32"/>
      <c r="O579" s="10"/>
      <c r="P579" s="32"/>
      <c r="Q579" s="10"/>
      <c r="R579" s="32"/>
      <c r="S579" s="10"/>
      <c r="T579" s="32"/>
      <c r="U579" s="10"/>
      <c r="V579" s="32"/>
      <c r="W579" s="10"/>
      <c r="X579" s="32"/>
      <c r="Y579" s="10"/>
      <c r="Z579" s="32"/>
      <c r="AA579" s="10"/>
      <c r="AB579" s="32"/>
      <c r="AC579" s="10"/>
      <c r="AD579" s="32"/>
      <c r="AE579" s="10"/>
      <c r="AF579" s="32"/>
      <c r="AG579" s="10"/>
      <c r="AH579" s="32"/>
      <c r="AI579" s="10"/>
      <c r="AJ579" s="32"/>
      <c r="AK579" s="10"/>
      <c r="AL579" s="32"/>
      <c r="AM579" s="10"/>
      <c r="AN579" s="32"/>
      <c r="AO579" s="309"/>
      <c r="AP579" s="309"/>
      <c r="AQ579" s="10"/>
      <c r="AR579" s="32"/>
      <c r="AS579" s="10"/>
      <c r="AT579" s="32"/>
      <c r="AU579" s="10"/>
      <c r="AV579" s="242"/>
      <c r="AW579" s="10"/>
      <c r="AX579" s="32"/>
      <c r="AY579" s="10"/>
      <c r="AZ579" s="242"/>
      <c r="BA579" s="10"/>
      <c r="BB579" s="242"/>
      <c r="BC579" s="7"/>
      <c r="BD579" s="247"/>
      <c r="BE579" s="10"/>
      <c r="BF579" s="242"/>
      <c r="BG579" s="7"/>
      <c r="BH579" s="247"/>
      <c r="BI579" s="10"/>
      <c r="BJ579" s="242"/>
      <c r="BK579" s="7"/>
      <c r="BL579" s="247"/>
      <c r="BM579" s="7"/>
      <c r="BN579" s="247"/>
      <c r="BO579" s="7"/>
      <c r="BP579" s="8"/>
      <c r="BQ579" s="7"/>
      <c r="BR579" s="247"/>
      <c r="BS579" s="7"/>
      <c r="BT579" s="8"/>
      <c r="BU579" s="7"/>
      <c r="BV579" s="247"/>
      <c r="BW579" s="7"/>
      <c r="BX579" s="8"/>
      <c r="BY579" s="7"/>
      <c r="BZ579" s="8"/>
      <c r="CA579" s="7"/>
      <c r="CB579" s="8"/>
      <c r="CC579" s="7"/>
      <c r="CD579" s="8"/>
      <c r="CE579" s="7"/>
      <c r="CF579" s="8"/>
      <c r="CH579" s="41"/>
      <c r="CI579" s="41">
        <f t="shared" si="40"/>
        <v>0</v>
      </c>
      <c r="CJ579">
        <f t="shared" si="39"/>
        <v>0</v>
      </c>
      <c r="CL579" s="39"/>
    </row>
    <row r="580" spans="1:90" x14ac:dyDescent="0.25">
      <c r="A580">
        <v>501</v>
      </c>
      <c r="B580" s="6"/>
      <c r="C580" s="10"/>
      <c r="D580" s="32"/>
      <c r="E580" s="10"/>
      <c r="F580" s="32"/>
      <c r="G580" s="10"/>
      <c r="H580" s="32"/>
      <c r="I580" s="10"/>
      <c r="J580" s="32"/>
      <c r="K580" s="10"/>
      <c r="L580" s="32"/>
      <c r="M580" s="10"/>
      <c r="N580" s="32"/>
      <c r="O580" s="10"/>
      <c r="P580" s="32"/>
      <c r="Q580" s="10"/>
      <c r="R580" s="32"/>
      <c r="S580" s="10"/>
      <c r="T580" s="32"/>
      <c r="U580" s="10"/>
      <c r="V580" s="32"/>
      <c r="W580" s="10"/>
      <c r="X580" s="32"/>
      <c r="Y580" s="10"/>
      <c r="Z580" s="32"/>
      <c r="AA580" s="10"/>
      <c r="AB580" s="32"/>
      <c r="AC580" s="10"/>
      <c r="AD580" s="32"/>
      <c r="AE580" s="10"/>
      <c r="AF580" s="32"/>
      <c r="AG580" s="10"/>
      <c r="AH580" s="32"/>
      <c r="AI580" s="10"/>
      <c r="AJ580" s="32"/>
      <c r="AK580" s="10"/>
      <c r="AL580" s="32"/>
      <c r="AM580" s="10"/>
      <c r="AN580" s="32"/>
      <c r="AO580" s="309"/>
      <c r="AP580" s="309"/>
      <c r="AQ580" s="10"/>
      <c r="AR580" s="32"/>
      <c r="AS580" s="10"/>
      <c r="AT580" s="32"/>
      <c r="AU580" s="10"/>
      <c r="AV580" s="242"/>
      <c r="AW580" s="10"/>
      <c r="AX580" s="32"/>
      <c r="AY580" s="10"/>
      <c r="AZ580" s="242"/>
      <c r="BA580" s="10"/>
      <c r="BB580" s="242"/>
      <c r="BC580" s="7"/>
      <c r="BD580" s="247"/>
      <c r="BE580" s="10"/>
      <c r="BF580" s="242"/>
      <c r="BG580" s="7"/>
      <c r="BH580" s="247"/>
      <c r="BI580" s="10"/>
      <c r="BJ580" s="242"/>
      <c r="BK580" s="7"/>
      <c r="BL580" s="247"/>
      <c r="BM580" s="7"/>
      <c r="BN580" s="247"/>
      <c r="BO580" s="7"/>
      <c r="BP580" s="8"/>
      <c r="BQ580" s="7"/>
      <c r="BR580" s="247"/>
      <c r="BS580" s="7"/>
      <c r="BT580" s="8"/>
      <c r="BU580" s="7"/>
      <c r="BV580" s="247"/>
      <c r="BW580" s="7"/>
      <c r="BX580" s="8"/>
      <c r="BY580" s="7"/>
      <c r="BZ580" s="8"/>
      <c r="CA580" s="7"/>
      <c r="CB580" s="8"/>
      <c r="CC580" s="7"/>
      <c r="CD580" s="8"/>
      <c r="CE580" s="7"/>
      <c r="CF580" s="8"/>
      <c r="CH580" s="41"/>
      <c r="CI580" s="41">
        <f t="shared" si="40"/>
        <v>0</v>
      </c>
      <c r="CJ580">
        <f t="shared" si="39"/>
        <v>0</v>
      </c>
    </row>
    <row r="581" spans="1:90" x14ac:dyDescent="0.25">
      <c r="A581">
        <v>502</v>
      </c>
      <c r="B581" s="6"/>
      <c r="C581" s="10"/>
      <c r="D581" s="32"/>
      <c r="E581" s="10"/>
      <c r="F581" s="32"/>
      <c r="G581" s="10"/>
      <c r="H581" s="32"/>
      <c r="I581" s="10"/>
      <c r="J581" s="32"/>
      <c r="K581" s="10"/>
      <c r="L581" s="32"/>
      <c r="M581" s="10"/>
      <c r="N581" s="32"/>
      <c r="O581" s="10"/>
      <c r="P581" s="32"/>
      <c r="Q581" s="10"/>
      <c r="R581" s="32"/>
      <c r="S581" s="10"/>
      <c r="T581" s="32"/>
      <c r="U581" s="10"/>
      <c r="V581" s="32"/>
      <c r="W581" s="10"/>
      <c r="X581" s="32"/>
      <c r="Y581" s="10"/>
      <c r="Z581" s="32"/>
      <c r="AA581" s="10"/>
      <c r="AB581" s="32"/>
      <c r="AC581" s="10"/>
      <c r="AD581" s="32"/>
      <c r="AE581" s="10"/>
      <c r="AF581" s="32"/>
      <c r="AG581" s="10"/>
      <c r="AH581" s="32"/>
      <c r="AI581" s="10"/>
      <c r="AJ581" s="32"/>
      <c r="AK581" s="10"/>
      <c r="AL581" s="32"/>
      <c r="AM581" s="10"/>
      <c r="AN581" s="32"/>
      <c r="AO581" s="309"/>
      <c r="AP581" s="309"/>
      <c r="AQ581" s="10"/>
      <c r="AR581" s="32"/>
      <c r="AS581" s="10"/>
      <c r="AT581" s="32"/>
      <c r="AU581" s="10"/>
      <c r="AV581" s="242"/>
      <c r="AW581" s="10"/>
      <c r="AX581" s="32"/>
      <c r="AY581" s="10"/>
      <c r="AZ581" s="242"/>
      <c r="BA581" s="10"/>
      <c r="BB581" s="242"/>
      <c r="BC581" s="7"/>
      <c r="BD581" s="247"/>
      <c r="BE581" s="10"/>
      <c r="BF581" s="242"/>
      <c r="BG581" s="7"/>
      <c r="BH581" s="247"/>
      <c r="BI581" s="10"/>
      <c r="BJ581" s="242"/>
      <c r="BK581" s="7"/>
      <c r="BL581" s="247"/>
      <c r="BM581" s="7"/>
      <c r="BN581" s="247"/>
      <c r="BO581" s="7"/>
      <c r="BP581" s="8"/>
      <c r="BQ581" s="7"/>
      <c r="BR581" s="247"/>
      <c r="BS581" s="7"/>
      <c r="BT581" s="8"/>
      <c r="BU581" s="7"/>
      <c r="BV581" s="247"/>
      <c r="BW581" s="7"/>
      <c r="BX581" s="8"/>
      <c r="BY581" s="7"/>
      <c r="BZ581" s="8"/>
      <c r="CA581" s="7"/>
      <c r="CB581" s="8"/>
      <c r="CC581" s="7"/>
      <c r="CD581" s="8"/>
      <c r="CE581" s="7"/>
      <c r="CF581" s="8"/>
      <c r="CH581" s="41"/>
      <c r="CI581" s="41">
        <f t="shared" si="40"/>
        <v>0</v>
      </c>
      <c r="CJ581">
        <f t="shared" si="39"/>
        <v>0</v>
      </c>
    </row>
    <row r="582" spans="1:90" x14ac:dyDescent="0.25">
      <c r="A582">
        <v>503</v>
      </c>
      <c r="B582" s="6"/>
      <c r="C582" s="10"/>
      <c r="D582" s="32"/>
      <c r="E582" s="10"/>
      <c r="F582" s="32"/>
      <c r="G582" s="10"/>
      <c r="H582" s="32"/>
      <c r="I582" s="10"/>
      <c r="J582" s="32"/>
      <c r="K582" s="10"/>
      <c r="L582" s="32"/>
      <c r="M582" s="10"/>
      <c r="N582" s="32"/>
      <c r="O582" s="10"/>
      <c r="P582" s="32"/>
      <c r="Q582" s="10"/>
      <c r="R582" s="32"/>
      <c r="S582" s="10"/>
      <c r="T582" s="32"/>
      <c r="U582" s="10"/>
      <c r="V582" s="32"/>
      <c r="W582" s="10"/>
      <c r="X582" s="32"/>
      <c r="Y582" s="10"/>
      <c r="Z582" s="32"/>
      <c r="AA582" s="10"/>
      <c r="AB582" s="32"/>
      <c r="AC582" s="10"/>
      <c r="AD582" s="32"/>
      <c r="AE582" s="10"/>
      <c r="AF582" s="32"/>
      <c r="AG582" s="10"/>
      <c r="AH582" s="32"/>
      <c r="AI582" s="10"/>
      <c r="AJ582" s="32"/>
      <c r="AK582" s="10"/>
      <c r="AL582" s="32"/>
      <c r="AM582" s="10"/>
      <c r="AN582" s="32"/>
      <c r="AO582" s="309"/>
      <c r="AP582" s="309"/>
      <c r="AQ582" s="10"/>
      <c r="AR582" s="32"/>
      <c r="AS582" s="10"/>
      <c r="AT582" s="32"/>
      <c r="AU582" s="10"/>
      <c r="AV582" s="242"/>
      <c r="AW582" s="10"/>
      <c r="AX582" s="32"/>
      <c r="AY582" s="10"/>
      <c r="AZ582" s="242"/>
      <c r="BA582" s="10"/>
      <c r="BB582" s="242"/>
      <c r="BC582" s="7"/>
      <c r="BD582" s="247"/>
      <c r="BE582" s="10"/>
      <c r="BF582" s="242"/>
      <c r="BG582" s="7"/>
      <c r="BH582" s="247"/>
      <c r="BI582" s="10"/>
      <c r="BJ582" s="242"/>
      <c r="BK582" s="7"/>
      <c r="BL582" s="247"/>
      <c r="BM582" s="7"/>
      <c r="BN582" s="247"/>
      <c r="BO582" s="7"/>
      <c r="BP582" s="8"/>
      <c r="BQ582" s="7"/>
      <c r="BR582" s="247"/>
      <c r="BS582" s="7"/>
      <c r="BT582" s="8"/>
      <c r="BU582" s="7"/>
      <c r="BV582" s="247"/>
      <c r="BW582" s="7"/>
      <c r="BX582" s="8"/>
      <c r="BY582" s="7"/>
      <c r="BZ582" s="8"/>
      <c r="CA582" s="7"/>
      <c r="CB582" s="8"/>
      <c r="CC582" s="7"/>
      <c r="CD582" s="8"/>
      <c r="CE582" s="7"/>
      <c r="CF582" s="8"/>
      <c r="CH582" s="41"/>
      <c r="CI582" s="41">
        <f t="shared" si="40"/>
        <v>0</v>
      </c>
      <c r="CJ582">
        <f t="shared" si="39"/>
        <v>0</v>
      </c>
    </row>
    <row r="583" spans="1:90" x14ac:dyDescent="0.25">
      <c r="A583">
        <v>504</v>
      </c>
      <c r="B583" s="6"/>
      <c r="C583" s="10"/>
      <c r="D583" s="32"/>
      <c r="E583" s="10"/>
      <c r="F583" s="32"/>
      <c r="G583" s="10"/>
      <c r="H583" s="32"/>
      <c r="I583" s="10"/>
      <c r="J583" s="32"/>
      <c r="K583" s="10"/>
      <c r="L583" s="32"/>
      <c r="M583" s="10"/>
      <c r="N583" s="32"/>
      <c r="O583" s="10"/>
      <c r="P583" s="32"/>
      <c r="Q583" s="10"/>
      <c r="R583" s="32"/>
      <c r="S583" s="10"/>
      <c r="T583" s="32"/>
      <c r="U583" s="10"/>
      <c r="V583" s="32"/>
      <c r="W583" s="10"/>
      <c r="X583" s="32"/>
      <c r="Y583" s="10"/>
      <c r="Z583" s="32"/>
      <c r="AA583" s="10"/>
      <c r="AB583" s="32"/>
      <c r="AC583" s="10"/>
      <c r="AD583" s="32"/>
      <c r="AE583" s="10"/>
      <c r="AF583" s="32"/>
      <c r="AG583" s="10"/>
      <c r="AH583" s="32"/>
      <c r="AI583" s="10"/>
      <c r="AJ583" s="32"/>
      <c r="AK583" s="10"/>
      <c r="AL583" s="32"/>
      <c r="AM583" s="10"/>
      <c r="AN583" s="32"/>
      <c r="AO583" s="309"/>
      <c r="AP583" s="309"/>
      <c r="AQ583" s="10"/>
      <c r="AR583" s="32"/>
      <c r="AS583" s="10"/>
      <c r="AT583" s="32"/>
      <c r="AU583" s="10"/>
      <c r="AV583" s="242"/>
      <c r="AW583" s="10"/>
      <c r="AX583" s="32"/>
      <c r="AY583" s="10"/>
      <c r="AZ583" s="242"/>
      <c r="BA583" s="10"/>
      <c r="BB583" s="242"/>
      <c r="BC583" s="7"/>
      <c r="BD583" s="247"/>
      <c r="BE583" s="10"/>
      <c r="BF583" s="242"/>
      <c r="BG583" s="7"/>
      <c r="BH583" s="247"/>
      <c r="BI583" s="10"/>
      <c r="BJ583" s="242"/>
      <c r="BK583" s="7"/>
      <c r="BL583" s="247"/>
      <c r="BM583" s="7"/>
      <c r="BN583" s="247"/>
      <c r="BO583" s="7"/>
      <c r="BP583" s="8"/>
      <c r="BQ583" s="7"/>
      <c r="BR583" s="247"/>
      <c r="BS583" s="7"/>
      <c r="BT583" s="8"/>
      <c r="BU583" s="7"/>
      <c r="BV583" s="247"/>
      <c r="BW583" s="7"/>
      <c r="BX583" s="8"/>
      <c r="BY583" s="7"/>
      <c r="BZ583" s="8"/>
      <c r="CA583" s="7"/>
      <c r="CB583" s="8"/>
      <c r="CC583" s="7"/>
      <c r="CD583" s="8"/>
      <c r="CE583" s="7"/>
      <c r="CF583" s="8"/>
      <c r="CH583" s="41"/>
      <c r="CI583" s="41">
        <f t="shared" si="40"/>
        <v>0</v>
      </c>
      <c r="CJ583">
        <f t="shared" si="39"/>
        <v>0</v>
      </c>
    </row>
    <row r="584" spans="1:90" x14ac:dyDescent="0.25">
      <c r="A584">
        <v>505</v>
      </c>
      <c r="B584" s="6"/>
      <c r="C584" s="10"/>
      <c r="D584" s="32"/>
      <c r="E584" s="10"/>
      <c r="F584" s="32"/>
      <c r="G584" s="10"/>
      <c r="H584" s="32"/>
      <c r="I584" s="10"/>
      <c r="J584" s="32"/>
      <c r="K584" s="94"/>
      <c r="L584" s="32"/>
      <c r="M584" s="10"/>
      <c r="N584" s="32"/>
      <c r="O584" s="10"/>
      <c r="P584" s="32"/>
      <c r="Q584" s="10"/>
      <c r="R584" s="32"/>
      <c r="S584" s="10"/>
      <c r="T584" s="32"/>
      <c r="U584" s="10"/>
      <c r="V584" s="32"/>
      <c r="W584" s="10"/>
      <c r="X584" s="32"/>
      <c r="Y584" s="10"/>
      <c r="Z584" s="32"/>
      <c r="AA584" s="10"/>
      <c r="AB584" s="32"/>
      <c r="AC584" s="10"/>
      <c r="AD584" s="32"/>
      <c r="AE584" s="10"/>
      <c r="AF584" s="32"/>
      <c r="AG584" s="10"/>
      <c r="AH584" s="32"/>
      <c r="AI584" s="10"/>
      <c r="AJ584" s="32"/>
      <c r="AK584" s="10"/>
      <c r="AL584" s="32"/>
      <c r="AM584" s="10"/>
      <c r="AN584" s="32"/>
      <c r="AO584" s="309"/>
      <c r="AP584" s="309"/>
      <c r="AQ584" s="10"/>
      <c r="AR584" s="32"/>
      <c r="AS584" s="10"/>
      <c r="AT584" s="32"/>
      <c r="AU584" s="10"/>
      <c r="AV584" s="242"/>
      <c r="AW584" s="10"/>
      <c r="AX584" s="32"/>
      <c r="AY584" s="10"/>
      <c r="AZ584" s="242"/>
      <c r="BA584" s="10"/>
      <c r="BB584" s="242"/>
      <c r="BC584" s="7"/>
      <c r="BD584" s="247"/>
      <c r="BE584" s="10"/>
      <c r="BF584" s="242"/>
      <c r="BG584" s="7"/>
      <c r="BH584" s="247"/>
      <c r="BI584" s="10"/>
      <c r="BJ584" s="242"/>
      <c r="BK584" s="7"/>
      <c r="BL584" s="247"/>
      <c r="BM584" s="7"/>
      <c r="BN584" s="247"/>
      <c r="BO584" s="7"/>
      <c r="BP584" s="8"/>
      <c r="BQ584" s="7"/>
      <c r="BR584" s="247"/>
      <c r="BS584" s="7"/>
      <c r="BT584" s="8"/>
      <c r="BU584" s="7"/>
      <c r="BV584" s="247"/>
      <c r="BW584" s="7"/>
      <c r="BX584" s="8"/>
      <c r="BY584" s="7"/>
      <c r="BZ584" s="8"/>
      <c r="CA584" s="7"/>
      <c r="CB584" s="8"/>
      <c r="CC584" s="7"/>
      <c r="CD584" s="8"/>
      <c r="CE584" s="7"/>
      <c r="CF584" s="8"/>
      <c r="CH584" s="41"/>
      <c r="CI584" s="41">
        <f t="shared" si="40"/>
        <v>0</v>
      </c>
      <c r="CJ584">
        <f t="shared" si="39"/>
        <v>0</v>
      </c>
      <c r="CL584" s="39"/>
    </row>
    <row r="585" spans="1:90" x14ac:dyDescent="0.25">
      <c r="A585">
        <v>506</v>
      </c>
      <c r="B585" s="6"/>
      <c r="C585" s="10"/>
      <c r="D585" s="32"/>
      <c r="E585" s="10"/>
      <c r="F585" s="32"/>
      <c r="G585" s="10"/>
      <c r="H585" s="32"/>
      <c r="I585" s="10"/>
      <c r="J585" s="32"/>
      <c r="K585" s="94"/>
      <c r="L585" s="32"/>
      <c r="M585" s="10"/>
      <c r="N585" s="32"/>
      <c r="O585" s="10"/>
      <c r="P585" s="32"/>
      <c r="Q585" s="10"/>
      <c r="R585" s="32"/>
      <c r="S585" s="10"/>
      <c r="T585" s="32"/>
      <c r="U585" s="10"/>
      <c r="V585" s="32"/>
      <c r="W585" s="10"/>
      <c r="X585" s="32"/>
      <c r="Y585" s="10"/>
      <c r="Z585" s="32"/>
      <c r="AA585" s="10"/>
      <c r="AB585" s="32"/>
      <c r="AC585" s="10"/>
      <c r="AD585" s="32"/>
      <c r="AE585" s="10"/>
      <c r="AF585" s="32"/>
      <c r="AG585" s="10"/>
      <c r="AH585" s="32"/>
      <c r="AI585" s="10"/>
      <c r="AJ585" s="32"/>
      <c r="AK585" s="10"/>
      <c r="AL585" s="32"/>
      <c r="AM585" s="10"/>
      <c r="AN585" s="32"/>
      <c r="AO585" s="309"/>
      <c r="AP585" s="309"/>
      <c r="AQ585" s="10"/>
      <c r="AR585" s="32"/>
      <c r="AS585" s="10"/>
      <c r="AT585" s="32"/>
      <c r="AU585" s="10"/>
      <c r="AV585" s="242"/>
      <c r="AW585" s="10"/>
      <c r="AX585" s="32"/>
      <c r="AY585" s="10"/>
      <c r="AZ585" s="242"/>
      <c r="BA585" s="10"/>
      <c r="BB585" s="242"/>
      <c r="BC585" s="7"/>
      <c r="BD585" s="247"/>
      <c r="BE585" s="10"/>
      <c r="BF585" s="242"/>
      <c r="BG585" s="7"/>
      <c r="BH585" s="247"/>
      <c r="BI585" s="10"/>
      <c r="BJ585" s="242"/>
      <c r="BK585" s="7"/>
      <c r="BL585" s="247"/>
      <c r="BM585" s="7"/>
      <c r="BN585" s="247"/>
      <c r="BO585" s="7"/>
      <c r="BP585" s="8"/>
      <c r="BQ585" s="7"/>
      <c r="BR585" s="247"/>
      <c r="BS585" s="7"/>
      <c r="BT585" s="8"/>
      <c r="BU585" s="7"/>
      <c r="BV585" s="247"/>
      <c r="BW585" s="7"/>
      <c r="BX585" s="8"/>
      <c r="BY585" s="7"/>
      <c r="BZ585" s="8"/>
      <c r="CA585" s="7"/>
      <c r="CB585" s="8"/>
      <c r="CC585" s="7"/>
      <c r="CD585" s="8"/>
      <c r="CE585" s="7"/>
      <c r="CF585" s="8"/>
      <c r="CH585" s="41"/>
      <c r="CI585" s="41">
        <f t="shared" si="40"/>
        <v>0</v>
      </c>
      <c r="CJ585">
        <f t="shared" si="39"/>
        <v>0</v>
      </c>
      <c r="CL585" s="39"/>
    </row>
    <row r="586" spans="1:90" x14ac:dyDescent="0.25">
      <c r="A586">
        <v>507</v>
      </c>
      <c r="B586" s="6"/>
      <c r="C586" s="10"/>
      <c r="D586" s="32"/>
      <c r="E586" s="10"/>
      <c r="F586" s="32"/>
      <c r="G586" s="10"/>
      <c r="H586" s="32"/>
      <c r="I586" s="10"/>
      <c r="J586" s="32"/>
      <c r="K586" s="94"/>
      <c r="L586" s="32"/>
      <c r="M586" s="10"/>
      <c r="N586" s="32"/>
      <c r="O586" s="10"/>
      <c r="P586" s="32"/>
      <c r="Q586" s="10"/>
      <c r="R586" s="32"/>
      <c r="S586" s="10"/>
      <c r="T586" s="32"/>
      <c r="U586" s="10"/>
      <c r="V586" s="32"/>
      <c r="W586" s="10"/>
      <c r="X586" s="32"/>
      <c r="Y586" s="10"/>
      <c r="Z586" s="32"/>
      <c r="AA586" s="10"/>
      <c r="AB586" s="32"/>
      <c r="AC586" s="10"/>
      <c r="AD586" s="32"/>
      <c r="AE586" s="10"/>
      <c r="AF586" s="32"/>
      <c r="AG586" s="10"/>
      <c r="AH586" s="32"/>
      <c r="AI586" s="10"/>
      <c r="AJ586" s="32"/>
      <c r="AK586" s="10"/>
      <c r="AL586" s="32"/>
      <c r="AM586" s="10"/>
      <c r="AN586" s="32"/>
      <c r="AO586" s="309"/>
      <c r="AP586" s="309"/>
      <c r="AQ586" s="10"/>
      <c r="AR586" s="32"/>
      <c r="AS586" s="10"/>
      <c r="AT586" s="32"/>
      <c r="AU586" s="10"/>
      <c r="AV586" s="242"/>
      <c r="AW586" s="10"/>
      <c r="AX586" s="32"/>
      <c r="AY586" s="10"/>
      <c r="AZ586" s="242"/>
      <c r="BA586" s="10"/>
      <c r="BB586" s="242"/>
      <c r="BC586" s="7"/>
      <c r="BD586" s="247"/>
      <c r="BE586" s="10"/>
      <c r="BF586" s="242"/>
      <c r="BG586" s="7"/>
      <c r="BH586" s="247"/>
      <c r="BI586" s="10"/>
      <c r="BJ586" s="242"/>
      <c r="BK586" s="7"/>
      <c r="BL586" s="247"/>
      <c r="BM586" s="7"/>
      <c r="BN586" s="247"/>
      <c r="BO586" s="7"/>
      <c r="BP586" s="8"/>
      <c r="BQ586" s="7"/>
      <c r="BR586" s="247"/>
      <c r="BS586" s="7"/>
      <c r="BT586" s="8"/>
      <c r="BU586" s="7"/>
      <c r="BV586" s="247"/>
      <c r="BW586" s="7"/>
      <c r="BX586" s="8"/>
      <c r="BY586" s="7"/>
      <c r="BZ586" s="8"/>
      <c r="CA586" s="7"/>
      <c r="CB586" s="8"/>
      <c r="CC586" s="7"/>
      <c r="CD586" s="8"/>
      <c r="CE586" s="7"/>
      <c r="CF586" s="8"/>
      <c r="CH586" s="41"/>
      <c r="CI586" s="41">
        <f t="shared" si="40"/>
        <v>0</v>
      </c>
      <c r="CJ586">
        <f t="shared" si="39"/>
        <v>0</v>
      </c>
    </row>
    <row r="587" spans="1:90" x14ac:dyDescent="0.25">
      <c r="A587">
        <v>508</v>
      </c>
      <c r="B587" s="6"/>
      <c r="C587" s="10"/>
      <c r="D587" s="32"/>
      <c r="E587" s="10"/>
      <c r="F587" s="32"/>
      <c r="G587" s="10"/>
      <c r="H587" s="32"/>
      <c r="I587" s="10"/>
      <c r="J587" s="32"/>
      <c r="K587" s="10"/>
      <c r="L587" s="32"/>
      <c r="M587" s="10"/>
      <c r="N587" s="32"/>
      <c r="O587" s="10"/>
      <c r="P587" s="32"/>
      <c r="Q587" s="10"/>
      <c r="R587" s="32"/>
      <c r="S587" s="10"/>
      <c r="T587" s="32"/>
      <c r="U587" s="10"/>
      <c r="V587" s="32"/>
      <c r="W587" s="10"/>
      <c r="X587" s="32"/>
      <c r="Y587" s="10"/>
      <c r="Z587" s="32"/>
      <c r="AA587" s="10"/>
      <c r="AB587" s="32"/>
      <c r="AC587" s="10"/>
      <c r="AD587" s="32"/>
      <c r="AE587" s="10"/>
      <c r="AF587" s="32"/>
      <c r="AG587" s="10"/>
      <c r="AH587" s="32"/>
      <c r="AI587" s="10"/>
      <c r="AJ587" s="32"/>
      <c r="AK587" s="10"/>
      <c r="AL587" s="32"/>
      <c r="AM587" s="10"/>
      <c r="AN587" s="32"/>
      <c r="AO587" s="309"/>
      <c r="AP587" s="309"/>
      <c r="AQ587" s="10"/>
      <c r="AR587" s="32"/>
      <c r="AS587" s="10"/>
      <c r="AT587" s="32"/>
      <c r="AU587" s="10"/>
      <c r="AV587" s="242"/>
      <c r="AW587" s="10"/>
      <c r="AX587" s="32"/>
      <c r="AY587" s="10"/>
      <c r="AZ587" s="242"/>
      <c r="BA587" s="10"/>
      <c r="BB587" s="242"/>
      <c r="BC587" s="7"/>
      <c r="BD587" s="247"/>
      <c r="BE587" s="10"/>
      <c r="BF587" s="242"/>
      <c r="BG587" s="7"/>
      <c r="BH587" s="247"/>
      <c r="BI587" s="10"/>
      <c r="BJ587" s="242"/>
      <c r="BK587" s="7"/>
      <c r="BL587" s="247"/>
      <c r="BM587" s="7"/>
      <c r="BN587" s="247"/>
      <c r="BO587" s="7"/>
      <c r="BP587" s="8"/>
      <c r="BQ587" s="7"/>
      <c r="BR587" s="247"/>
      <c r="BS587" s="7"/>
      <c r="BT587" s="8"/>
      <c r="BU587" s="7"/>
      <c r="BV587" s="247"/>
      <c r="BW587" s="7"/>
      <c r="BX587" s="8"/>
      <c r="BY587" s="7"/>
      <c r="BZ587" s="8"/>
      <c r="CA587" s="7"/>
      <c r="CB587" s="8"/>
      <c r="CC587" s="7"/>
      <c r="CD587" s="8"/>
      <c r="CE587" s="7"/>
      <c r="CF587" s="8"/>
      <c r="CH587" s="41"/>
      <c r="CI587" s="41">
        <f t="shared" si="40"/>
        <v>0</v>
      </c>
      <c r="CJ587">
        <f t="shared" si="39"/>
        <v>0</v>
      </c>
    </row>
    <row r="588" spans="1:90" x14ac:dyDescent="0.25">
      <c r="A588">
        <v>509</v>
      </c>
      <c r="B588" s="6"/>
      <c r="C588" s="10"/>
      <c r="D588" s="32"/>
      <c r="E588" s="10"/>
      <c r="F588" s="32"/>
      <c r="G588" s="10"/>
      <c r="H588" s="32"/>
      <c r="I588" s="10"/>
      <c r="J588" s="32"/>
      <c r="K588" s="94"/>
      <c r="L588" s="32"/>
      <c r="M588" s="10"/>
      <c r="N588" s="32"/>
      <c r="O588" s="10"/>
      <c r="P588" s="32"/>
      <c r="Q588" s="10"/>
      <c r="R588" s="32"/>
      <c r="S588" s="10"/>
      <c r="T588" s="32"/>
      <c r="U588" s="10"/>
      <c r="V588" s="32"/>
      <c r="W588" s="10"/>
      <c r="X588" s="32"/>
      <c r="Y588" s="10"/>
      <c r="Z588" s="32"/>
      <c r="AA588" s="10"/>
      <c r="AB588" s="32"/>
      <c r="AC588" s="10"/>
      <c r="AD588" s="32"/>
      <c r="AE588" s="10"/>
      <c r="AF588" s="32"/>
      <c r="AG588" s="10"/>
      <c r="AH588" s="32"/>
      <c r="AI588" s="10"/>
      <c r="AJ588" s="32"/>
      <c r="AK588" s="10"/>
      <c r="AL588" s="32"/>
      <c r="AM588" s="10"/>
      <c r="AN588" s="32"/>
      <c r="AO588" s="309"/>
      <c r="AP588" s="309"/>
      <c r="AQ588" s="10"/>
      <c r="AR588" s="32"/>
      <c r="AS588" s="10"/>
      <c r="AT588" s="32"/>
      <c r="AU588" s="10"/>
      <c r="AV588" s="242"/>
      <c r="AW588" s="10"/>
      <c r="AX588" s="32"/>
      <c r="AY588" s="10"/>
      <c r="AZ588" s="242"/>
      <c r="BA588" s="10"/>
      <c r="BB588" s="242"/>
      <c r="BC588" s="7"/>
      <c r="BD588" s="247"/>
      <c r="BE588" s="10"/>
      <c r="BF588" s="242"/>
      <c r="BG588" s="7"/>
      <c r="BH588" s="247"/>
      <c r="BI588" s="10"/>
      <c r="BJ588" s="242"/>
      <c r="BK588" s="7"/>
      <c r="BL588" s="247"/>
      <c r="BM588" s="7"/>
      <c r="BN588" s="247"/>
      <c r="BO588" s="7"/>
      <c r="BP588" s="8"/>
      <c r="BQ588" s="7"/>
      <c r="BR588" s="247"/>
      <c r="BS588" s="7"/>
      <c r="BT588" s="8"/>
      <c r="BU588" s="7"/>
      <c r="BV588" s="247"/>
      <c r="BW588" s="7"/>
      <c r="BX588" s="8"/>
      <c r="BY588" s="7"/>
      <c r="BZ588" s="8"/>
      <c r="CA588" s="7"/>
      <c r="CB588" s="8"/>
      <c r="CC588" s="7"/>
      <c r="CD588" s="8"/>
      <c r="CE588" s="7"/>
      <c r="CF588" s="8"/>
      <c r="CH588" s="41"/>
      <c r="CI588" s="41">
        <f t="shared" si="40"/>
        <v>0</v>
      </c>
      <c r="CJ588">
        <f t="shared" si="39"/>
        <v>0</v>
      </c>
      <c r="CL588" s="39"/>
    </row>
    <row r="589" spans="1:90" x14ac:dyDescent="0.25">
      <c r="A589">
        <v>510</v>
      </c>
      <c r="B589" s="6"/>
      <c r="C589" s="10"/>
      <c r="D589" s="32"/>
      <c r="E589" s="10"/>
      <c r="F589" s="32"/>
      <c r="G589" s="10"/>
      <c r="H589" s="32"/>
      <c r="I589" s="10"/>
      <c r="J589" s="32"/>
      <c r="K589" s="94"/>
      <c r="L589" s="32"/>
      <c r="M589" s="10"/>
      <c r="N589" s="32"/>
      <c r="O589" s="10"/>
      <c r="P589" s="32"/>
      <c r="Q589" s="10"/>
      <c r="R589" s="32"/>
      <c r="S589" s="10"/>
      <c r="T589" s="32"/>
      <c r="U589" s="10"/>
      <c r="V589" s="32"/>
      <c r="W589" s="10"/>
      <c r="X589" s="32"/>
      <c r="Y589" s="10"/>
      <c r="Z589" s="32"/>
      <c r="AA589" s="10"/>
      <c r="AB589" s="32"/>
      <c r="AC589" s="10"/>
      <c r="AD589" s="32"/>
      <c r="AE589" s="10"/>
      <c r="AF589" s="32"/>
      <c r="AG589" s="10"/>
      <c r="AH589" s="32"/>
      <c r="AI589" s="10"/>
      <c r="AJ589" s="32"/>
      <c r="AK589" s="10"/>
      <c r="AL589" s="32"/>
      <c r="AM589" s="10"/>
      <c r="AN589" s="32"/>
      <c r="AO589" s="309"/>
      <c r="AP589" s="309"/>
      <c r="AQ589" s="10"/>
      <c r="AR589" s="32"/>
      <c r="AS589" s="10"/>
      <c r="AT589" s="32"/>
      <c r="AU589" s="10"/>
      <c r="AV589" s="242"/>
      <c r="AW589" s="10"/>
      <c r="AX589" s="32"/>
      <c r="AY589" s="10"/>
      <c r="AZ589" s="242"/>
      <c r="BA589" s="10"/>
      <c r="BB589" s="242"/>
      <c r="BC589" s="7"/>
      <c r="BD589" s="247"/>
      <c r="BE589" s="10"/>
      <c r="BF589" s="242"/>
      <c r="BG589" s="7"/>
      <c r="BH589" s="247"/>
      <c r="BI589" s="10"/>
      <c r="BJ589" s="242"/>
      <c r="BK589" s="7"/>
      <c r="BL589" s="247"/>
      <c r="BM589" s="7"/>
      <c r="BN589" s="247"/>
      <c r="BO589" s="7"/>
      <c r="BP589" s="8"/>
      <c r="BQ589" s="7"/>
      <c r="BR589" s="247"/>
      <c r="BS589" s="7"/>
      <c r="BT589" s="8"/>
      <c r="BU589" s="7"/>
      <c r="BV589" s="247"/>
      <c r="BW589" s="7"/>
      <c r="BX589" s="8"/>
      <c r="BY589" s="7"/>
      <c r="BZ589" s="8"/>
      <c r="CA589" s="7"/>
      <c r="CB589" s="8"/>
      <c r="CC589" s="7"/>
      <c r="CD589" s="8"/>
      <c r="CE589" s="7"/>
      <c r="CF589" s="8"/>
      <c r="CH589" s="41"/>
      <c r="CI589" s="41">
        <f t="shared" si="40"/>
        <v>0</v>
      </c>
      <c r="CJ589">
        <f t="shared" si="39"/>
        <v>0</v>
      </c>
      <c r="CL589" s="39"/>
    </row>
    <row r="590" spans="1:90" x14ac:dyDescent="0.25">
      <c r="A590">
        <v>511</v>
      </c>
      <c r="B590" s="6"/>
      <c r="C590" s="10"/>
      <c r="D590" s="32"/>
      <c r="E590" s="10"/>
      <c r="F590" s="32"/>
      <c r="G590" s="10"/>
      <c r="H590" s="32"/>
      <c r="I590" s="10"/>
      <c r="J590" s="32"/>
      <c r="K590" s="94"/>
      <c r="L590" s="32"/>
      <c r="M590" s="10"/>
      <c r="N590" s="32"/>
      <c r="O590" s="10"/>
      <c r="P590" s="32"/>
      <c r="Q590" s="10"/>
      <c r="R590" s="32"/>
      <c r="S590" s="10"/>
      <c r="T590" s="32"/>
      <c r="U590" s="10"/>
      <c r="V590" s="32"/>
      <c r="W590" s="10"/>
      <c r="X590" s="32"/>
      <c r="Y590" s="10"/>
      <c r="Z590" s="32"/>
      <c r="AA590" s="10"/>
      <c r="AB590" s="32"/>
      <c r="AC590" s="10"/>
      <c r="AD590" s="32"/>
      <c r="AE590" s="10"/>
      <c r="AF590" s="32"/>
      <c r="AG590" s="10"/>
      <c r="AH590" s="32"/>
      <c r="AI590" s="10"/>
      <c r="AJ590" s="32"/>
      <c r="AK590" s="10"/>
      <c r="AL590" s="32"/>
      <c r="AM590" s="10"/>
      <c r="AN590" s="32"/>
      <c r="AO590" s="309"/>
      <c r="AP590" s="309"/>
      <c r="AQ590" s="10"/>
      <c r="AR590" s="32"/>
      <c r="AS590" s="10"/>
      <c r="AT590" s="32"/>
      <c r="AU590" s="10"/>
      <c r="AV590" s="242"/>
      <c r="AW590" s="10"/>
      <c r="AX590" s="32"/>
      <c r="AY590" s="10"/>
      <c r="AZ590" s="242"/>
      <c r="BA590" s="10"/>
      <c r="BB590" s="242"/>
      <c r="BC590" s="7"/>
      <c r="BD590" s="247"/>
      <c r="BE590" s="10"/>
      <c r="BF590" s="242"/>
      <c r="BG590" s="7"/>
      <c r="BH590" s="247"/>
      <c r="BI590" s="10"/>
      <c r="BJ590" s="242"/>
      <c r="BK590" s="7"/>
      <c r="BL590" s="247"/>
      <c r="BM590" s="7"/>
      <c r="BN590" s="247"/>
      <c r="BO590" s="7"/>
      <c r="BP590" s="8"/>
      <c r="BQ590" s="7"/>
      <c r="BR590" s="247"/>
      <c r="BS590" s="7"/>
      <c r="BT590" s="8"/>
      <c r="BU590" s="7"/>
      <c r="BV590" s="247"/>
      <c r="BW590" s="7"/>
      <c r="BX590" s="8"/>
      <c r="BY590" s="7"/>
      <c r="BZ590" s="8"/>
      <c r="CA590" s="7"/>
      <c r="CB590" s="8"/>
      <c r="CC590" s="7"/>
      <c r="CD590" s="8"/>
      <c r="CE590" s="7"/>
      <c r="CF590" s="8"/>
      <c r="CH590" s="41"/>
      <c r="CI590" s="41">
        <f t="shared" si="40"/>
        <v>0</v>
      </c>
      <c r="CJ590">
        <f t="shared" ref="CJ590:CJ653" si="41">COUNT(C590:CF590)/2</f>
        <v>0</v>
      </c>
      <c r="CL590" s="39"/>
    </row>
    <row r="591" spans="1:90" x14ac:dyDescent="0.25">
      <c r="A591">
        <v>512</v>
      </c>
      <c r="B591" s="6"/>
      <c r="C591" s="10"/>
      <c r="D591" s="32"/>
      <c r="E591" s="10"/>
      <c r="F591" s="32"/>
      <c r="G591" s="10"/>
      <c r="H591" s="32"/>
      <c r="I591" s="10"/>
      <c r="J591" s="32"/>
      <c r="K591" s="94"/>
      <c r="L591" s="32"/>
      <c r="M591" s="10"/>
      <c r="N591" s="32"/>
      <c r="O591" s="10"/>
      <c r="P591" s="32"/>
      <c r="Q591" s="10"/>
      <c r="R591" s="32"/>
      <c r="S591" s="10"/>
      <c r="T591" s="32"/>
      <c r="U591" s="10"/>
      <c r="V591" s="32"/>
      <c r="W591" s="10"/>
      <c r="X591" s="32"/>
      <c r="Y591" s="10"/>
      <c r="Z591" s="32"/>
      <c r="AA591" s="10"/>
      <c r="AB591" s="32"/>
      <c r="AC591" s="10"/>
      <c r="AD591" s="32"/>
      <c r="AE591" s="10"/>
      <c r="AF591" s="32"/>
      <c r="AG591" s="10"/>
      <c r="AH591" s="32"/>
      <c r="AI591" s="10"/>
      <c r="AJ591" s="32"/>
      <c r="AK591" s="10"/>
      <c r="AL591" s="32"/>
      <c r="AM591" s="10"/>
      <c r="AN591" s="32"/>
      <c r="AO591" s="309"/>
      <c r="AP591" s="309"/>
      <c r="AQ591" s="10"/>
      <c r="AR591" s="32"/>
      <c r="AS591" s="10"/>
      <c r="AT591" s="32"/>
      <c r="AU591" s="10"/>
      <c r="AV591" s="242"/>
      <c r="AW591" s="10"/>
      <c r="AX591" s="32"/>
      <c r="AY591" s="10"/>
      <c r="AZ591" s="242"/>
      <c r="BA591" s="10"/>
      <c r="BB591" s="242"/>
      <c r="BC591" s="7"/>
      <c r="BD591" s="247"/>
      <c r="BE591" s="10"/>
      <c r="BF591" s="242"/>
      <c r="BG591" s="7"/>
      <c r="BH591" s="247"/>
      <c r="BI591" s="10"/>
      <c r="BJ591" s="242"/>
      <c r="BK591" s="7"/>
      <c r="BL591" s="247"/>
      <c r="BM591" s="7"/>
      <c r="BN591" s="247"/>
      <c r="BO591" s="7"/>
      <c r="BP591" s="8"/>
      <c r="BQ591" s="7"/>
      <c r="BR591" s="247"/>
      <c r="BS591" s="7"/>
      <c r="BT591" s="8"/>
      <c r="BU591" s="7"/>
      <c r="BV591" s="247"/>
      <c r="BW591" s="7"/>
      <c r="BX591" s="8"/>
      <c r="BY591" s="7"/>
      <c r="BZ591" s="8"/>
      <c r="CA591" s="7"/>
      <c r="CB591" s="8"/>
      <c r="CC591" s="7"/>
      <c r="CD591" s="8"/>
      <c r="CE591" s="7"/>
      <c r="CF591" s="8"/>
      <c r="CH591" s="41"/>
      <c r="CI591" s="41">
        <f t="shared" si="40"/>
        <v>0</v>
      </c>
      <c r="CJ591">
        <f t="shared" si="41"/>
        <v>0</v>
      </c>
      <c r="CL591" s="39"/>
    </row>
    <row r="592" spans="1:90" x14ac:dyDescent="0.25">
      <c r="A592">
        <v>513</v>
      </c>
      <c r="B592" s="6"/>
      <c r="C592" s="10"/>
      <c r="D592" s="32"/>
      <c r="E592" s="10"/>
      <c r="F592" s="32"/>
      <c r="G592" s="10"/>
      <c r="H592" s="32"/>
      <c r="I592" s="10"/>
      <c r="J592" s="32"/>
      <c r="K592" s="94"/>
      <c r="L592" s="32"/>
      <c r="M592" s="10"/>
      <c r="N592" s="32"/>
      <c r="O592" s="10"/>
      <c r="P592" s="32"/>
      <c r="Q592" s="10"/>
      <c r="R592" s="32"/>
      <c r="S592" s="10"/>
      <c r="T592" s="32"/>
      <c r="U592" s="10"/>
      <c r="V592" s="32"/>
      <c r="W592" s="10"/>
      <c r="X592" s="32"/>
      <c r="Y592" s="10"/>
      <c r="Z592" s="32"/>
      <c r="AA592" s="10"/>
      <c r="AB592" s="32"/>
      <c r="AC592" s="10"/>
      <c r="AD592" s="32"/>
      <c r="AE592" s="10"/>
      <c r="AF592" s="32"/>
      <c r="AG592" s="10"/>
      <c r="AH592" s="32"/>
      <c r="AI592" s="10"/>
      <c r="AJ592" s="32"/>
      <c r="AK592" s="10"/>
      <c r="AL592" s="32"/>
      <c r="AM592" s="10"/>
      <c r="AN592" s="32"/>
      <c r="AO592" s="309"/>
      <c r="AP592" s="309"/>
      <c r="AQ592" s="10"/>
      <c r="AR592" s="32"/>
      <c r="AS592" s="10"/>
      <c r="AT592" s="32"/>
      <c r="AU592" s="10"/>
      <c r="AV592" s="242"/>
      <c r="AW592" s="10"/>
      <c r="AX592" s="32"/>
      <c r="AY592" s="10"/>
      <c r="AZ592" s="242"/>
      <c r="BA592" s="10"/>
      <c r="BB592" s="242"/>
      <c r="BC592" s="7"/>
      <c r="BD592" s="247"/>
      <c r="BE592" s="10"/>
      <c r="BF592" s="242"/>
      <c r="BG592" s="7"/>
      <c r="BH592" s="247"/>
      <c r="BI592" s="10"/>
      <c r="BJ592" s="242"/>
      <c r="BK592" s="7"/>
      <c r="BL592" s="247"/>
      <c r="BM592" s="7"/>
      <c r="BN592" s="247"/>
      <c r="BO592" s="7"/>
      <c r="BP592" s="8"/>
      <c r="BQ592" s="7"/>
      <c r="BR592" s="247"/>
      <c r="BS592" s="7"/>
      <c r="BT592" s="8"/>
      <c r="BU592" s="7"/>
      <c r="BV592" s="247"/>
      <c r="BW592" s="7"/>
      <c r="BX592" s="8"/>
      <c r="BY592" s="7"/>
      <c r="BZ592" s="8"/>
      <c r="CA592" s="7"/>
      <c r="CB592" s="8"/>
      <c r="CC592" s="7"/>
      <c r="CD592" s="8"/>
      <c r="CE592" s="7"/>
      <c r="CF592" s="8"/>
      <c r="CH592" s="41"/>
      <c r="CI592" s="41">
        <f t="shared" si="40"/>
        <v>0</v>
      </c>
      <c r="CJ592">
        <f t="shared" si="41"/>
        <v>0</v>
      </c>
      <c r="CL592" s="39"/>
    </row>
    <row r="593" spans="1:90" x14ac:dyDescent="0.25">
      <c r="A593">
        <v>514</v>
      </c>
      <c r="B593" s="6"/>
      <c r="C593" s="10"/>
      <c r="D593" s="32"/>
      <c r="E593" s="10"/>
      <c r="F593" s="32"/>
      <c r="G593" s="10"/>
      <c r="H593" s="32"/>
      <c r="I593" s="10"/>
      <c r="J593" s="32"/>
      <c r="K593" s="94"/>
      <c r="L593" s="32"/>
      <c r="M593" s="10"/>
      <c r="N593" s="32"/>
      <c r="O593" s="10"/>
      <c r="P593" s="32"/>
      <c r="Q593" s="10"/>
      <c r="R593" s="32"/>
      <c r="S593" s="10"/>
      <c r="T593" s="32"/>
      <c r="U593" s="10"/>
      <c r="V593" s="32"/>
      <c r="W593" s="10"/>
      <c r="X593" s="32"/>
      <c r="Y593" s="10"/>
      <c r="Z593" s="32"/>
      <c r="AA593" s="10"/>
      <c r="AB593" s="32"/>
      <c r="AC593" s="10"/>
      <c r="AD593" s="32"/>
      <c r="AE593" s="10"/>
      <c r="AF593" s="32"/>
      <c r="AG593" s="10"/>
      <c r="AH593" s="32"/>
      <c r="AI593" s="10"/>
      <c r="AJ593" s="32"/>
      <c r="AK593" s="10"/>
      <c r="AL593" s="32"/>
      <c r="AM593" s="10"/>
      <c r="AN593" s="32"/>
      <c r="AO593" s="309"/>
      <c r="AP593" s="309"/>
      <c r="AQ593" s="10"/>
      <c r="AR593" s="32"/>
      <c r="AS593" s="10"/>
      <c r="AT593" s="32"/>
      <c r="AU593" s="10"/>
      <c r="AV593" s="242"/>
      <c r="AW593" s="10"/>
      <c r="AX593" s="32"/>
      <c r="AY593" s="10"/>
      <c r="AZ593" s="242"/>
      <c r="BA593" s="10"/>
      <c r="BB593" s="242"/>
      <c r="BC593" s="7"/>
      <c r="BD593" s="247"/>
      <c r="BE593" s="10"/>
      <c r="BF593" s="242"/>
      <c r="BG593" s="7"/>
      <c r="BH593" s="247"/>
      <c r="BI593" s="10"/>
      <c r="BJ593" s="242"/>
      <c r="BK593" s="7"/>
      <c r="BL593" s="247"/>
      <c r="BM593" s="7"/>
      <c r="BN593" s="247"/>
      <c r="BO593" s="7"/>
      <c r="BP593" s="8"/>
      <c r="BQ593" s="7"/>
      <c r="BR593" s="247"/>
      <c r="BS593" s="7"/>
      <c r="BT593" s="8"/>
      <c r="BU593" s="7"/>
      <c r="BV593" s="247"/>
      <c r="BW593" s="7"/>
      <c r="BX593" s="8"/>
      <c r="BY593" s="7"/>
      <c r="BZ593" s="8"/>
      <c r="CA593" s="7"/>
      <c r="CB593" s="8"/>
      <c r="CC593" s="7"/>
      <c r="CD593" s="8"/>
      <c r="CE593" s="7"/>
      <c r="CF593" s="8"/>
      <c r="CH593" s="41"/>
      <c r="CI593" s="41">
        <f t="shared" si="40"/>
        <v>0</v>
      </c>
      <c r="CJ593">
        <f t="shared" si="41"/>
        <v>0</v>
      </c>
      <c r="CL593" s="39"/>
    </row>
    <row r="594" spans="1:90" x14ac:dyDescent="0.25">
      <c r="A594">
        <v>515</v>
      </c>
      <c r="B594" s="6"/>
      <c r="C594" s="10"/>
      <c r="D594" s="32"/>
      <c r="E594" s="10"/>
      <c r="F594" s="32"/>
      <c r="G594" s="10"/>
      <c r="H594" s="32"/>
      <c r="I594" s="10"/>
      <c r="J594" s="32"/>
      <c r="K594" s="94"/>
      <c r="L594" s="32"/>
      <c r="M594" s="10"/>
      <c r="N594" s="32"/>
      <c r="O594" s="10"/>
      <c r="P594" s="32"/>
      <c r="Q594" s="10"/>
      <c r="R594" s="32"/>
      <c r="S594" s="10"/>
      <c r="T594" s="32"/>
      <c r="U594" s="10"/>
      <c r="V594" s="32"/>
      <c r="W594" s="10"/>
      <c r="X594" s="32"/>
      <c r="Y594" s="10"/>
      <c r="Z594" s="32"/>
      <c r="AA594" s="10"/>
      <c r="AB594" s="32"/>
      <c r="AC594" s="10"/>
      <c r="AD594" s="32"/>
      <c r="AE594" s="10"/>
      <c r="AF594" s="32"/>
      <c r="AG594" s="10"/>
      <c r="AH594" s="32"/>
      <c r="AI594" s="10"/>
      <c r="AJ594" s="32"/>
      <c r="AK594" s="10"/>
      <c r="AL594" s="32"/>
      <c r="AM594" s="10"/>
      <c r="AN594" s="32"/>
      <c r="AO594" s="309"/>
      <c r="AP594" s="309"/>
      <c r="AQ594" s="10"/>
      <c r="AR594" s="32"/>
      <c r="AS594" s="10"/>
      <c r="AT594" s="32"/>
      <c r="AU594" s="10"/>
      <c r="AV594" s="242"/>
      <c r="AW594" s="10"/>
      <c r="AX594" s="32"/>
      <c r="AY594" s="10"/>
      <c r="AZ594" s="242"/>
      <c r="BA594" s="10"/>
      <c r="BB594" s="242"/>
      <c r="BC594" s="7"/>
      <c r="BD594" s="247"/>
      <c r="BE594" s="10"/>
      <c r="BF594" s="242"/>
      <c r="BG594" s="7"/>
      <c r="BH594" s="247"/>
      <c r="BI594" s="10"/>
      <c r="BJ594" s="242"/>
      <c r="BK594" s="7"/>
      <c r="BL594" s="247"/>
      <c r="BM594" s="7"/>
      <c r="BN594" s="247"/>
      <c r="BO594" s="7"/>
      <c r="BP594" s="8"/>
      <c r="BQ594" s="7"/>
      <c r="BR594" s="247"/>
      <c r="BS594" s="7"/>
      <c r="BT594" s="8"/>
      <c r="BU594" s="7"/>
      <c r="BV594" s="247"/>
      <c r="BW594" s="7"/>
      <c r="BX594" s="8"/>
      <c r="BY594" s="7"/>
      <c r="BZ594" s="8"/>
      <c r="CA594" s="7"/>
      <c r="CB594" s="8"/>
      <c r="CC594" s="7"/>
      <c r="CD594" s="8"/>
      <c r="CE594" s="7"/>
      <c r="CF594" s="8"/>
      <c r="CH594" s="41"/>
      <c r="CI594" s="41">
        <f t="shared" si="40"/>
        <v>0</v>
      </c>
      <c r="CJ594">
        <f t="shared" si="41"/>
        <v>0</v>
      </c>
      <c r="CL594" s="39"/>
    </row>
    <row r="595" spans="1:90" x14ac:dyDescent="0.25">
      <c r="A595">
        <v>516</v>
      </c>
      <c r="B595" s="6"/>
      <c r="C595" s="10"/>
      <c r="D595" s="32"/>
      <c r="E595" s="10"/>
      <c r="F595" s="32"/>
      <c r="G595" s="10"/>
      <c r="H595" s="32"/>
      <c r="I595" s="10"/>
      <c r="J595" s="32"/>
      <c r="K595" s="10"/>
      <c r="L595" s="32"/>
      <c r="M595" s="10"/>
      <c r="N595" s="32"/>
      <c r="O595" s="10"/>
      <c r="P595" s="32"/>
      <c r="Q595" s="10"/>
      <c r="R595" s="32"/>
      <c r="S595" s="10"/>
      <c r="T595" s="32"/>
      <c r="U595" s="10"/>
      <c r="V595" s="32"/>
      <c r="W595" s="10"/>
      <c r="X595" s="32"/>
      <c r="Y595" s="10"/>
      <c r="Z595" s="32"/>
      <c r="AA595" s="10"/>
      <c r="AB595" s="32"/>
      <c r="AC595" s="10"/>
      <c r="AD595" s="32"/>
      <c r="AE595" s="10"/>
      <c r="AF595" s="32"/>
      <c r="AG595" s="10"/>
      <c r="AH595" s="32"/>
      <c r="AI595" s="10"/>
      <c r="AJ595" s="32"/>
      <c r="AK595" s="10"/>
      <c r="AL595" s="32"/>
      <c r="AM595" s="10"/>
      <c r="AN595" s="32"/>
      <c r="AO595" s="309"/>
      <c r="AP595" s="309"/>
      <c r="AQ595" s="10"/>
      <c r="AR595" s="32"/>
      <c r="AS595" s="10"/>
      <c r="AT595" s="32"/>
      <c r="AU595" s="10"/>
      <c r="AV595" s="242"/>
      <c r="AW595" s="10"/>
      <c r="AX595" s="32"/>
      <c r="AY595" s="10"/>
      <c r="AZ595" s="242"/>
      <c r="BA595" s="10"/>
      <c r="BB595" s="242"/>
      <c r="BC595" s="7"/>
      <c r="BD595" s="247"/>
      <c r="BE595" s="10"/>
      <c r="BF595" s="242"/>
      <c r="BG595" s="7"/>
      <c r="BH595" s="247"/>
      <c r="BI595" s="10"/>
      <c r="BJ595" s="242"/>
      <c r="BK595" s="7"/>
      <c r="BL595" s="247"/>
      <c r="BM595" s="7"/>
      <c r="BN595" s="247"/>
      <c r="BO595" s="7"/>
      <c r="BP595" s="8"/>
      <c r="BQ595" s="7"/>
      <c r="BR595" s="247"/>
      <c r="BS595" s="7"/>
      <c r="BT595" s="8"/>
      <c r="BU595" s="7"/>
      <c r="BV595" s="247"/>
      <c r="BW595" s="7"/>
      <c r="BX595" s="8"/>
      <c r="BY595" s="7"/>
      <c r="BZ595" s="8"/>
      <c r="CA595" s="7"/>
      <c r="CB595" s="8"/>
      <c r="CC595" s="7"/>
      <c r="CD595" s="8"/>
      <c r="CE595" s="7"/>
      <c r="CF595" s="8"/>
      <c r="CH595" s="41"/>
      <c r="CI595" s="41">
        <f t="shared" si="40"/>
        <v>0</v>
      </c>
      <c r="CJ595">
        <f t="shared" si="41"/>
        <v>0</v>
      </c>
    </row>
    <row r="596" spans="1:90" x14ac:dyDescent="0.25">
      <c r="A596">
        <v>517</v>
      </c>
      <c r="B596" s="6"/>
      <c r="C596" s="10"/>
      <c r="D596" s="32"/>
      <c r="E596" s="10"/>
      <c r="F596" s="32"/>
      <c r="G596" s="10"/>
      <c r="H596" s="32"/>
      <c r="I596" s="10"/>
      <c r="J596" s="32"/>
      <c r="K596" s="10"/>
      <c r="L596" s="32"/>
      <c r="M596" s="10"/>
      <c r="N596" s="32"/>
      <c r="O596" s="10"/>
      <c r="P596" s="32"/>
      <c r="Q596" s="10"/>
      <c r="R596" s="32"/>
      <c r="S596" s="10"/>
      <c r="T596" s="32"/>
      <c r="U596" s="10"/>
      <c r="V596" s="32"/>
      <c r="W596" s="10"/>
      <c r="X596" s="32"/>
      <c r="Y596" s="10"/>
      <c r="Z596" s="32"/>
      <c r="AA596" s="10"/>
      <c r="AB596" s="32"/>
      <c r="AC596" s="10"/>
      <c r="AD596" s="32"/>
      <c r="AE596" s="10"/>
      <c r="AF596" s="32"/>
      <c r="AG596" s="10"/>
      <c r="AH596" s="32"/>
      <c r="AI596" s="10"/>
      <c r="AJ596" s="32"/>
      <c r="AK596" s="10"/>
      <c r="AL596" s="32"/>
      <c r="AM596" s="10"/>
      <c r="AN596" s="32"/>
      <c r="AO596" s="309"/>
      <c r="AP596" s="309"/>
      <c r="AQ596" s="10"/>
      <c r="AR596" s="32"/>
      <c r="AS596" s="10"/>
      <c r="AT596" s="32"/>
      <c r="AU596" s="10"/>
      <c r="AV596" s="242"/>
      <c r="AW596" s="10"/>
      <c r="AX596" s="32"/>
      <c r="AY596" s="10"/>
      <c r="AZ596" s="242"/>
      <c r="BA596" s="10"/>
      <c r="BB596" s="242"/>
      <c r="BC596" s="7"/>
      <c r="BD596" s="247"/>
      <c r="BE596" s="10"/>
      <c r="BF596" s="242"/>
      <c r="BG596" s="7"/>
      <c r="BH596" s="247"/>
      <c r="BI596" s="10"/>
      <c r="BJ596" s="242"/>
      <c r="BK596" s="7"/>
      <c r="BL596" s="247"/>
      <c r="BM596" s="7"/>
      <c r="BN596" s="247"/>
      <c r="BO596" s="7"/>
      <c r="BP596" s="8"/>
      <c r="BQ596" s="7"/>
      <c r="BR596" s="247"/>
      <c r="BS596" s="7"/>
      <c r="BT596" s="8"/>
      <c r="BU596" s="7"/>
      <c r="BV596" s="247"/>
      <c r="BW596" s="7"/>
      <c r="BX596" s="8"/>
      <c r="BY596" s="7"/>
      <c r="BZ596" s="8"/>
      <c r="CA596" s="7"/>
      <c r="CB596" s="8"/>
      <c r="CC596" s="7"/>
      <c r="CD596" s="8"/>
      <c r="CE596" s="7"/>
      <c r="CF596" s="8"/>
      <c r="CH596" s="41"/>
      <c r="CI596" s="41">
        <f t="shared" si="40"/>
        <v>0</v>
      </c>
      <c r="CJ596">
        <f t="shared" si="41"/>
        <v>0</v>
      </c>
    </row>
    <row r="597" spans="1:90" x14ac:dyDescent="0.25">
      <c r="A597">
        <v>518</v>
      </c>
      <c r="B597" s="6"/>
      <c r="C597" s="10"/>
      <c r="D597" s="32"/>
      <c r="E597" s="10"/>
      <c r="F597" s="32"/>
      <c r="G597" s="10"/>
      <c r="H597" s="32"/>
      <c r="I597" s="10"/>
      <c r="J597" s="32"/>
      <c r="K597" s="10"/>
      <c r="L597" s="32"/>
      <c r="M597" s="10"/>
      <c r="N597" s="32"/>
      <c r="O597" s="10"/>
      <c r="P597" s="32"/>
      <c r="Q597" s="10"/>
      <c r="R597" s="32"/>
      <c r="S597" s="10"/>
      <c r="T597" s="32"/>
      <c r="U597" s="10"/>
      <c r="V597" s="32"/>
      <c r="W597" s="10"/>
      <c r="X597" s="32"/>
      <c r="Y597" s="10"/>
      <c r="Z597" s="32"/>
      <c r="AA597" s="10"/>
      <c r="AB597" s="32"/>
      <c r="AC597" s="10"/>
      <c r="AD597" s="32"/>
      <c r="AE597" s="10"/>
      <c r="AF597" s="32"/>
      <c r="AG597" s="10"/>
      <c r="AH597" s="32"/>
      <c r="AI597" s="10"/>
      <c r="AJ597" s="32"/>
      <c r="AK597" s="10"/>
      <c r="AL597" s="32"/>
      <c r="AM597" s="10"/>
      <c r="AN597" s="32"/>
      <c r="AO597" s="309"/>
      <c r="AP597" s="309"/>
      <c r="AQ597" s="10"/>
      <c r="AR597" s="32"/>
      <c r="AS597" s="10"/>
      <c r="AT597" s="32"/>
      <c r="AU597" s="10"/>
      <c r="AV597" s="242"/>
      <c r="AW597" s="10"/>
      <c r="AX597" s="32"/>
      <c r="AY597" s="10"/>
      <c r="AZ597" s="242"/>
      <c r="BA597" s="10"/>
      <c r="BB597" s="242"/>
      <c r="BC597" s="7"/>
      <c r="BD597" s="247"/>
      <c r="BE597" s="10"/>
      <c r="BF597" s="242"/>
      <c r="BG597" s="7"/>
      <c r="BH597" s="247"/>
      <c r="BI597" s="10"/>
      <c r="BJ597" s="242"/>
      <c r="BK597" s="7"/>
      <c r="BL597" s="247"/>
      <c r="BM597" s="7"/>
      <c r="BN597" s="247"/>
      <c r="BO597" s="7"/>
      <c r="BP597" s="8"/>
      <c r="BQ597" s="7"/>
      <c r="BR597" s="247"/>
      <c r="BS597" s="7"/>
      <c r="BT597" s="8"/>
      <c r="BU597" s="7"/>
      <c r="BV597" s="247"/>
      <c r="BW597" s="7"/>
      <c r="BX597" s="8"/>
      <c r="BY597" s="7"/>
      <c r="BZ597" s="8"/>
      <c r="CA597" s="7"/>
      <c r="CB597" s="8"/>
      <c r="CC597" s="7"/>
      <c r="CD597" s="8"/>
      <c r="CE597" s="7"/>
      <c r="CF597" s="8"/>
      <c r="CH597" s="41"/>
      <c r="CI597" s="41">
        <f t="shared" si="40"/>
        <v>0</v>
      </c>
      <c r="CJ597">
        <f t="shared" si="41"/>
        <v>0</v>
      </c>
    </row>
    <row r="598" spans="1:90" x14ac:dyDescent="0.25">
      <c r="A598">
        <v>519</v>
      </c>
      <c r="B598" s="6"/>
      <c r="C598" s="10"/>
      <c r="D598" s="32"/>
      <c r="E598" s="10"/>
      <c r="F598" s="32"/>
      <c r="G598" s="10"/>
      <c r="H598" s="32"/>
      <c r="I598" s="10"/>
      <c r="J598" s="32"/>
      <c r="K598" s="10"/>
      <c r="L598" s="32"/>
      <c r="M598" s="10"/>
      <c r="N598" s="32"/>
      <c r="O598" s="10"/>
      <c r="P598" s="32"/>
      <c r="Q598" s="10"/>
      <c r="R598" s="32"/>
      <c r="S598" s="10"/>
      <c r="T598" s="32"/>
      <c r="U598" s="10"/>
      <c r="V598" s="32"/>
      <c r="W598" s="10"/>
      <c r="X598" s="32"/>
      <c r="Y598" s="10"/>
      <c r="Z598" s="32"/>
      <c r="AA598" s="10"/>
      <c r="AB598" s="32"/>
      <c r="AC598" s="10"/>
      <c r="AD598" s="32"/>
      <c r="AE598" s="10"/>
      <c r="AF598" s="32"/>
      <c r="AG598" s="10"/>
      <c r="AH598" s="32"/>
      <c r="AI598" s="10"/>
      <c r="AJ598" s="32"/>
      <c r="AK598" s="10"/>
      <c r="AL598" s="32"/>
      <c r="AM598" s="10"/>
      <c r="AN598" s="32"/>
      <c r="AO598" s="309"/>
      <c r="AP598" s="309"/>
      <c r="AQ598" s="10"/>
      <c r="AR598" s="32"/>
      <c r="AS598" s="10"/>
      <c r="AT598" s="32"/>
      <c r="AU598" s="10"/>
      <c r="AV598" s="242"/>
      <c r="AW598" s="10"/>
      <c r="AX598" s="32"/>
      <c r="AY598" s="10"/>
      <c r="AZ598" s="242"/>
      <c r="BA598" s="10"/>
      <c r="BB598" s="242"/>
      <c r="BC598" s="7"/>
      <c r="BD598" s="247"/>
      <c r="BE598" s="10"/>
      <c r="BF598" s="242"/>
      <c r="BG598" s="7"/>
      <c r="BH598" s="247"/>
      <c r="BI598" s="10"/>
      <c r="BJ598" s="242"/>
      <c r="BK598" s="7"/>
      <c r="BL598" s="247"/>
      <c r="BM598" s="7"/>
      <c r="BN598" s="247"/>
      <c r="BO598" s="7"/>
      <c r="BP598" s="8"/>
      <c r="BQ598" s="7"/>
      <c r="BR598" s="247"/>
      <c r="BS598" s="7"/>
      <c r="BT598" s="8"/>
      <c r="BU598" s="7"/>
      <c r="BV598" s="247"/>
      <c r="BW598" s="7"/>
      <c r="BX598" s="8"/>
      <c r="BY598" s="7"/>
      <c r="BZ598" s="8"/>
      <c r="CA598" s="7"/>
      <c r="CB598" s="8"/>
      <c r="CC598" s="7"/>
      <c r="CD598" s="8"/>
      <c r="CE598" s="7"/>
      <c r="CF598" s="8"/>
      <c r="CH598" s="41"/>
      <c r="CI598" s="41">
        <f t="shared" si="40"/>
        <v>0</v>
      </c>
      <c r="CJ598">
        <f t="shared" si="41"/>
        <v>0</v>
      </c>
    </row>
    <row r="599" spans="1:90" x14ac:dyDescent="0.25">
      <c r="A599">
        <v>520</v>
      </c>
      <c r="B599" s="6"/>
      <c r="C599" s="10"/>
      <c r="D599" s="32"/>
      <c r="E599" s="10"/>
      <c r="F599" s="32"/>
      <c r="G599" s="10"/>
      <c r="H599" s="32"/>
      <c r="I599" s="10"/>
      <c r="J599" s="32"/>
      <c r="K599" s="10"/>
      <c r="L599" s="32"/>
      <c r="M599" s="10"/>
      <c r="N599" s="32"/>
      <c r="O599" s="10"/>
      <c r="P599" s="32"/>
      <c r="Q599" s="10"/>
      <c r="R599" s="32"/>
      <c r="S599" s="10"/>
      <c r="T599" s="32"/>
      <c r="U599" s="10"/>
      <c r="V599" s="32"/>
      <c r="W599" s="10"/>
      <c r="X599" s="32"/>
      <c r="Y599" s="10"/>
      <c r="Z599" s="32"/>
      <c r="AA599" s="10"/>
      <c r="AB599" s="32"/>
      <c r="AC599" s="10"/>
      <c r="AD599" s="32"/>
      <c r="AE599" s="10"/>
      <c r="AF599" s="32"/>
      <c r="AG599" s="10"/>
      <c r="AH599" s="32"/>
      <c r="AI599" s="10"/>
      <c r="AJ599" s="32"/>
      <c r="AK599" s="10"/>
      <c r="AL599" s="32"/>
      <c r="AM599" s="10"/>
      <c r="AN599" s="32"/>
      <c r="AO599" s="309"/>
      <c r="AP599" s="309"/>
      <c r="AQ599" s="10"/>
      <c r="AR599" s="32"/>
      <c r="AS599" s="10"/>
      <c r="AT599" s="32"/>
      <c r="AU599" s="10"/>
      <c r="AV599" s="242"/>
      <c r="AW599" s="10"/>
      <c r="AX599" s="32"/>
      <c r="AY599" s="10"/>
      <c r="AZ599" s="242"/>
      <c r="BA599" s="10"/>
      <c r="BB599" s="242"/>
      <c r="BC599" s="7"/>
      <c r="BD599" s="247"/>
      <c r="BE599" s="10"/>
      <c r="BF599" s="242"/>
      <c r="BG599" s="7"/>
      <c r="BH599" s="247"/>
      <c r="BI599" s="10"/>
      <c r="BJ599" s="242"/>
      <c r="BK599" s="7"/>
      <c r="BL599" s="247"/>
      <c r="BM599" s="7"/>
      <c r="BN599" s="247"/>
      <c r="BO599" s="7"/>
      <c r="BP599" s="8"/>
      <c r="BQ599" s="7"/>
      <c r="BR599" s="247"/>
      <c r="BS599" s="7"/>
      <c r="BT599" s="8"/>
      <c r="BU599" s="7"/>
      <c r="BV599" s="247"/>
      <c r="BW599" s="7"/>
      <c r="BX599" s="8"/>
      <c r="BY599" s="7"/>
      <c r="BZ599" s="8"/>
      <c r="CA599" s="7"/>
      <c r="CB599" s="8"/>
      <c r="CC599" s="7"/>
      <c r="CD599" s="8"/>
      <c r="CE599" s="7"/>
      <c r="CF599" s="8"/>
      <c r="CH599" s="41"/>
      <c r="CI599" s="41">
        <f t="shared" ref="CI599:CI662" si="42">+AK599+AG599+AA599+Y599+U599+S599+Q599+O599+M599+I599+G599+E599+C599+AI599+K599+CE599+CL599+AC599+AE599+AM599+AS599+AU599+BC599+BS599+BQ599+BG599+BE599+BA599+AY599+AW599+AQ599+AO599+BI599+BM599+BK599+BO599+BU599+CA599+BW599+BY599+W599</f>
        <v>0</v>
      </c>
      <c r="CJ599">
        <f t="shared" si="41"/>
        <v>0</v>
      </c>
    </row>
    <row r="600" spans="1:90" x14ac:dyDescent="0.25">
      <c r="A600">
        <v>521</v>
      </c>
      <c r="B600" s="6"/>
      <c r="C600" s="10"/>
      <c r="D600" s="32"/>
      <c r="E600" s="10"/>
      <c r="F600" s="32"/>
      <c r="G600" s="10"/>
      <c r="H600" s="32"/>
      <c r="I600" s="10"/>
      <c r="J600" s="32"/>
      <c r="K600" s="10"/>
      <c r="L600" s="32"/>
      <c r="M600" s="10"/>
      <c r="N600" s="32"/>
      <c r="O600" s="10"/>
      <c r="P600" s="32"/>
      <c r="Q600" s="10"/>
      <c r="R600" s="32"/>
      <c r="S600" s="10"/>
      <c r="T600" s="32"/>
      <c r="U600" s="10"/>
      <c r="V600" s="32"/>
      <c r="W600" s="10"/>
      <c r="X600" s="32"/>
      <c r="Y600" s="10"/>
      <c r="Z600" s="32"/>
      <c r="AA600" s="10"/>
      <c r="AB600" s="32"/>
      <c r="AC600" s="10"/>
      <c r="AD600" s="32"/>
      <c r="AE600" s="10"/>
      <c r="AF600" s="32"/>
      <c r="AG600" s="10"/>
      <c r="AH600" s="32"/>
      <c r="AI600" s="10"/>
      <c r="AJ600" s="32"/>
      <c r="AK600" s="10"/>
      <c r="AL600" s="32"/>
      <c r="AM600" s="10"/>
      <c r="AN600" s="32"/>
      <c r="AO600" s="309"/>
      <c r="AP600" s="309"/>
      <c r="AQ600" s="10"/>
      <c r="AR600" s="32"/>
      <c r="AS600" s="10"/>
      <c r="AT600" s="32"/>
      <c r="AU600" s="10"/>
      <c r="AV600" s="242"/>
      <c r="AW600" s="10"/>
      <c r="AX600" s="32"/>
      <c r="AY600" s="10"/>
      <c r="AZ600" s="242"/>
      <c r="BA600" s="10"/>
      <c r="BB600" s="242"/>
      <c r="BC600" s="7"/>
      <c r="BD600" s="247"/>
      <c r="BE600" s="10"/>
      <c r="BF600" s="242"/>
      <c r="BG600" s="7"/>
      <c r="BH600" s="247"/>
      <c r="BI600" s="10"/>
      <c r="BJ600" s="242"/>
      <c r="BK600" s="7"/>
      <c r="BL600" s="247"/>
      <c r="BM600" s="7"/>
      <c r="BN600" s="247"/>
      <c r="BO600" s="7"/>
      <c r="BP600" s="8"/>
      <c r="BQ600" s="7"/>
      <c r="BR600" s="247"/>
      <c r="BS600" s="7"/>
      <c r="BT600" s="8"/>
      <c r="BU600" s="7"/>
      <c r="BV600" s="247"/>
      <c r="BW600" s="7"/>
      <c r="BX600" s="8"/>
      <c r="BY600" s="7"/>
      <c r="BZ600" s="8"/>
      <c r="CA600" s="7"/>
      <c r="CB600" s="8"/>
      <c r="CC600" s="7"/>
      <c r="CD600" s="8"/>
      <c r="CE600" s="7"/>
      <c r="CF600" s="8"/>
      <c r="CH600" s="41"/>
      <c r="CI600" s="41">
        <f t="shared" si="42"/>
        <v>0</v>
      </c>
      <c r="CJ600">
        <f t="shared" si="41"/>
        <v>0</v>
      </c>
    </row>
    <row r="601" spans="1:90" x14ac:dyDescent="0.25">
      <c r="A601">
        <v>522</v>
      </c>
      <c r="B601" s="6"/>
      <c r="C601" s="10"/>
      <c r="D601" s="32"/>
      <c r="E601" s="10"/>
      <c r="F601" s="32"/>
      <c r="G601" s="10"/>
      <c r="H601" s="32"/>
      <c r="I601" s="10"/>
      <c r="J601" s="32"/>
      <c r="K601" s="10"/>
      <c r="L601" s="32"/>
      <c r="M601" s="10"/>
      <c r="N601" s="32"/>
      <c r="O601" s="10"/>
      <c r="P601" s="32"/>
      <c r="Q601" s="10"/>
      <c r="R601" s="32"/>
      <c r="S601" s="10"/>
      <c r="T601" s="32"/>
      <c r="U601" s="10"/>
      <c r="V601" s="32"/>
      <c r="W601" s="10"/>
      <c r="X601" s="32"/>
      <c r="Y601" s="10"/>
      <c r="Z601" s="32"/>
      <c r="AA601" s="10"/>
      <c r="AB601" s="32"/>
      <c r="AC601" s="10"/>
      <c r="AD601" s="32"/>
      <c r="AE601" s="10"/>
      <c r="AF601" s="32"/>
      <c r="AG601" s="10"/>
      <c r="AH601" s="32"/>
      <c r="AI601" s="10"/>
      <c r="AJ601" s="32"/>
      <c r="AK601" s="10"/>
      <c r="AL601" s="32"/>
      <c r="AM601" s="10"/>
      <c r="AN601" s="32"/>
      <c r="AO601" s="309"/>
      <c r="AP601" s="309"/>
      <c r="AQ601" s="10"/>
      <c r="AR601" s="32"/>
      <c r="AS601" s="10"/>
      <c r="AT601" s="32"/>
      <c r="AU601" s="10"/>
      <c r="AV601" s="242"/>
      <c r="AW601" s="10"/>
      <c r="AX601" s="32"/>
      <c r="AY601" s="10"/>
      <c r="AZ601" s="242"/>
      <c r="BA601" s="10"/>
      <c r="BB601" s="242"/>
      <c r="BC601" s="7"/>
      <c r="BD601" s="247"/>
      <c r="BE601" s="10"/>
      <c r="BF601" s="242"/>
      <c r="BG601" s="7"/>
      <c r="BH601" s="247"/>
      <c r="BI601" s="10"/>
      <c r="BJ601" s="242"/>
      <c r="BK601" s="7"/>
      <c r="BL601" s="247"/>
      <c r="BM601" s="7"/>
      <c r="BN601" s="247"/>
      <c r="BO601" s="7"/>
      <c r="BP601" s="8"/>
      <c r="BQ601" s="7"/>
      <c r="BR601" s="247"/>
      <c r="BS601" s="7"/>
      <c r="BT601" s="8"/>
      <c r="BU601" s="7"/>
      <c r="BV601" s="247"/>
      <c r="BW601" s="7"/>
      <c r="BX601" s="8"/>
      <c r="BY601" s="7"/>
      <c r="BZ601" s="8"/>
      <c r="CA601" s="7"/>
      <c r="CB601" s="8"/>
      <c r="CC601" s="7"/>
      <c r="CD601" s="8"/>
      <c r="CE601" s="7"/>
      <c r="CF601" s="8"/>
      <c r="CH601" s="41"/>
      <c r="CI601" s="41">
        <f t="shared" si="42"/>
        <v>0</v>
      </c>
      <c r="CJ601">
        <f t="shared" si="41"/>
        <v>0</v>
      </c>
    </row>
    <row r="602" spans="1:90" x14ac:dyDescent="0.25">
      <c r="A602">
        <v>523</v>
      </c>
      <c r="B602" s="6"/>
      <c r="C602" s="10"/>
      <c r="D602" s="32"/>
      <c r="E602" s="10"/>
      <c r="F602" s="32"/>
      <c r="G602" s="10"/>
      <c r="H602" s="32"/>
      <c r="I602" s="10"/>
      <c r="J602" s="32"/>
      <c r="K602" s="10"/>
      <c r="L602" s="32"/>
      <c r="M602" s="10"/>
      <c r="N602" s="32"/>
      <c r="O602" s="10"/>
      <c r="P602" s="32"/>
      <c r="Q602" s="10"/>
      <c r="R602" s="32"/>
      <c r="S602" s="10"/>
      <c r="T602" s="32"/>
      <c r="U602" s="10"/>
      <c r="V602" s="32"/>
      <c r="W602" s="10"/>
      <c r="X602" s="32"/>
      <c r="Y602" s="10"/>
      <c r="Z602" s="32"/>
      <c r="AA602" s="10"/>
      <c r="AB602" s="32"/>
      <c r="AC602" s="10"/>
      <c r="AD602" s="32"/>
      <c r="AE602" s="10"/>
      <c r="AF602" s="32"/>
      <c r="AG602" s="10"/>
      <c r="AH602" s="32"/>
      <c r="AI602" s="10"/>
      <c r="AJ602" s="32"/>
      <c r="AK602" s="10"/>
      <c r="AL602" s="32"/>
      <c r="AM602" s="10"/>
      <c r="AN602" s="32"/>
      <c r="AO602" s="309"/>
      <c r="AP602" s="309"/>
      <c r="AQ602" s="10"/>
      <c r="AR602" s="32"/>
      <c r="AS602" s="10"/>
      <c r="AT602" s="32"/>
      <c r="AU602" s="10"/>
      <c r="AV602" s="242"/>
      <c r="AW602" s="10"/>
      <c r="AX602" s="32"/>
      <c r="AY602" s="10"/>
      <c r="AZ602" s="242"/>
      <c r="BA602" s="10"/>
      <c r="BB602" s="242"/>
      <c r="BC602" s="7"/>
      <c r="BD602" s="247"/>
      <c r="BE602" s="10"/>
      <c r="BF602" s="242"/>
      <c r="BG602" s="7"/>
      <c r="BH602" s="247"/>
      <c r="BI602" s="10"/>
      <c r="BJ602" s="242"/>
      <c r="BK602" s="7"/>
      <c r="BL602" s="247"/>
      <c r="BM602" s="7"/>
      <c r="BN602" s="247"/>
      <c r="BO602" s="7"/>
      <c r="BP602" s="8"/>
      <c r="BQ602" s="7"/>
      <c r="BR602" s="247"/>
      <c r="BS602" s="7"/>
      <c r="BT602" s="8"/>
      <c r="BU602" s="7"/>
      <c r="BV602" s="247"/>
      <c r="BW602" s="7"/>
      <c r="BX602" s="8"/>
      <c r="BY602" s="7"/>
      <c r="BZ602" s="8"/>
      <c r="CA602" s="7"/>
      <c r="CB602" s="8"/>
      <c r="CC602" s="7"/>
      <c r="CD602" s="8"/>
      <c r="CE602" s="7"/>
      <c r="CF602" s="8"/>
      <c r="CH602" s="41"/>
      <c r="CI602" s="41">
        <f t="shared" si="42"/>
        <v>0</v>
      </c>
      <c r="CJ602">
        <f t="shared" si="41"/>
        <v>0</v>
      </c>
    </row>
    <row r="603" spans="1:90" x14ac:dyDescent="0.25">
      <c r="A603">
        <v>524</v>
      </c>
      <c r="B603" s="6"/>
      <c r="C603" s="10"/>
      <c r="D603" s="32"/>
      <c r="E603" s="10"/>
      <c r="F603" s="32"/>
      <c r="G603" s="10"/>
      <c r="H603" s="32"/>
      <c r="I603" s="10"/>
      <c r="J603" s="32"/>
      <c r="K603" s="10"/>
      <c r="L603" s="32"/>
      <c r="M603" s="10"/>
      <c r="N603" s="32"/>
      <c r="O603" s="10"/>
      <c r="P603" s="32"/>
      <c r="Q603" s="10"/>
      <c r="R603" s="32"/>
      <c r="S603" s="10"/>
      <c r="T603" s="32"/>
      <c r="U603" s="10"/>
      <c r="V603" s="32"/>
      <c r="W603" s="10"/>
      <c r="X603" s="32"/>
      <c r="Y603" s="10"/>
      <c r="Z603" s="32"/>
      <c r="AA603" s="10"/>
      <c r="AB603" s="32"/>
      <c r="AC603" s="10"/>
      <c r="AD603" s="32"/>
      <c r="AE603" s="10"/>
      <c r="AF603" s="32"/>
      <c r="AG603" s="10"/>
      <c r="AH603" s="32"/>
      <c r="AI603" s="10"/>
      <c r="AJ603" s="32"/>
      <c r="AK603" s="10"/>
      <c r="AL603" s="32"/>
      <c r="AM603" s="10"/>
      <c r="AN603" s="32"/>
      <c r="AO603" s="309"/>
      <c r="AP603" s="309"/>
      <c r="AQ603" s="10"/>
      <c r="AR603" s="32"/>
      <c r="AS603" s="10"/>
      <c r="AT603" s="32"/>
      <c r="AU603" s="10"/>
      <c r="AV603" s="242"/>
      <c r="AW603" s="10"/>
      <c r="AX603" s="32"/>
      <c r="AY603" s="10"/>
      <c r="AZ603" s="242"/>
      <c r="BA603" s="10"/>
      <c r="BB603" s="242"/>
      <c r="BC603" s="7"/>
      <c r="BD603" s="247"/>
      <c r="BE603" s="10"/>
      <c r="BF603" s="242"/>
      <c r="BG603" s="7"/>
      <c r="BH603" s="247"/>
      <c r="BI603" s="10"/>
      <c r="BJ603" s="242"/>
      <c r="BK603" s="7"/>
      <c r="BL603" s="247"/>
      <c r="BM603" s="7"/>
      <c r="BN603" s="247"/>
      <c r="BO603" s="7"/>
      <c r="BP603" s="8"/>
      <c r="BQ603" s="7"/>
      <c r="BR603" s="247"/>
      <c r="BS603" s="7"/>
      <c r="BT603" s="8"/>
      <c r="BU603" s="7"/>
      <c r="BV603" s="247"/>
      <c r="BW603" s="7"/>
      <c r="BX603" s="8"/>
      <c r="BY603" s="7"/>
      <c r="BZ603" s="8"/>
      <c r="CA603" s="7"/>
      <c r="CB603" s="8"/>
      <c r="CC603" s="7"/>
      <c r="CD603" s="8"/>
      <c r="CE603" s="7"/>
      <c r="CF603" s="8"/>
      <c r="CH603" s="41"/>
      <c r="CI603" s="41">
        <f t="shared" si="42"/>
        <v>0</v>
      </c>
      <c r="CJ603">
        <f t="shared" si="41"/>
        <v>0</v>
      </c>
    </row>
    <row r="604" spans="1:90" x14ac:dyDescent="0.25">
      <c r="A604">
        <v>525</v>
      </c>
      <c r="B604" s="6"/>
      <c r="C604" s="10"/>
      <c r="D604" s="32"/>
      <c r="E604" s="10"/>
      <c r="F604" s="32"/>
      <c r="G604" s="10"/>
      <c r="H604" s="32"/>
      <c r="I604" s="10"/>
      <c r="J604" s="32"/>
      <c r="K604" s="10"/>
      <c r="L604" s="32"/>
      <c r="M604" s="10"/>
      <c r="N604" s="32"/>
      <c r="O604" s="10"/>
      <c r="P604" s="32"/>
      <c r="Q604" s="10"/>
      <c r="R604" s="32"/>
      <c r="S604" s="10"/>
      <c r="T604" s="32"/>
      <c r="U604" s="10"/>
      <c r="V604" s="32"/>
      <c r="W604" s="10"/>
      <c r="X604" s="32"/>
      <c r="Y604" s="10"/>
      <c r="Z604" s="32"/>
      <c r="AA604" s="10"/>
      <c r="AB604" s="32"/>
      <c r="AC604" s="10"/>
      <c r="AD604" s="32"/>
      <c r="AE604" s="10"/>
      <c r="AF604" s="32"/>
      <c r="AG604" s="10"/>
      <c r="AH604" s="32"/>
      <c r="AI604" s="10"/>
      <c r="AJ604" s="32"/>
      <c r="AK604" s="10"/>
      <c r="AL604" s="32"/>
      <c r="AM604" s="10"/>
      <c r="AN604" s="32"/>
      <c r="AO604" s="309"/>
      <c r="AP604" s="309"/>
      <c r="AQ604" s="10"/>
      <c r="AR604" s="32"/>
      <c r="AS604" s="10"/>
      <c r="AT604" s="32"/>
      <c r="AU604" s="10"/>
      <c r="AV604" s="242"/>
      <c r="AW604" s="10"/>
      <c r="AX604" s="32"/>
      <c r="AY604" s="10"/>
      <c r="AZ604" s="242"/>
      <c r="BA604" s="10"/>
      <c r="BB604" s="242"/>
      <c r="BC604" s="7"/>
      <c r="BD604" s="247"/>
      <c r="BE604" s="10"/>
      <c r="BF604" s="242"/>
      <c r="BG604" s="7"/>
      <c r="BH604" s="247"/>
      <c r="BI604" s="10"/>
      <c r="BJ604" s="242"/>
      <c r="BK604" s="7"/>
      <c r="BL604" s="247"/>
      <c r="BM604" s="7"/>
      <c r="BN604" s="247"/>
      <c r="BO604" s="7"/>
      <c r="BP604" s="8"/>
      <c r="BQ604" s="7"/>
      <c r="BR604" s="247"/>
      <c r="BS604" s="7"/>
      <c r="BT604" s="8"/>
      <c r="BU604" s="7"/>
      <c r="BV604" s="247"/>
      <c r="BW604" s="7"/>
      <c r="BX604" s="8"/>
      <c r="BY604" s="7"/>
      <c r="BZ604" s="8"/>
      <c r="CA604" s="7"/>
      <c r="CB604" s="8"/>
      <c r="CC604" s="7"/>
      <c r="CD604" s="8"/>
      <c r="CE604" s="7"/>
      <c r="CF604" s="8"/>
      <c r="CH604" s="41"/>
      <c r="CI604" s="41">
        <f t="shared" si="42"/>
        <v>0</v>
      </c>
      <c r="CJ604">
        <f t="shared" si="41"/>
        <v>0</v>
      </c>
    </row>
    <row r="605" spans="1:90" x14ac:dyDescent="0.25">
      <c r="A605">
        <v>526</v>
      </c>
      <c r="B605" s="6"/>
      <c r="C605" s="10"/>
      <c r="D605" s="32"/>
      <c r="E605" s="10"/>
      <c r="F605" s="32"/>
      <c r="G605" s="10"/>
      <c r="H605" s="32"/>
      <c r="I605" s="10"/>
      <c r="J605" s="32"/>
      <c r="K605" s="10"/>
      <c r="L605" s="32"/>
      <c r="M605" s="10"/>
      <c r="N605" s="32"/>
      <c r="O605" s="10"/>
      <c r="P605" s="32"/>
      <c r="Q605" s="10"/>
      <c r="R605" s="32"/>
      <c r="S605" s="10"/>
      <c r="T605" s="32"/>
      <c r="U605" s="10"/>
      <c r="V605" s="32"/>
      <c r="W605" s="10"/>
      <c r="X605" s="32"/>
      <c r="Y605" s="10"/>
      <c r="Z605" s="32"/>
      <c r="AA605" s="10"/>
      <c r="AB605" s="32"/>
      <c r="AC605" s="10"/>
      <c r="AD605" s="32"/>
      <c r="AE605" s="10"/>
      <c r="AF605" s="32"/>
      <c r="AG605" s="10"/>
      <c r="AH605" s="32"/>
      <c r="AI605" s="10"/>
      <c r="AJ605" s="32"/>
      <c r="AK605" s="10"/>
      <c r="AL605" s="32"/>
      <c r="AM605" s="10"/>
      <c r="AN605" s="32"/>
      <c r="AO605" s="309"/>
      <c r="AP605" s="309"/>
      <c r="AQ605" s="10"/>
      <c r="AR605" s="32"/>
      <c r="AS605" s="10"/>
      <c r="AT605" s="32"/>
      <c r="AU605" s="10"/>
      <c r="AV605" s="242"/>
      <c r="AW605" s="10"/>
      <c r="AX605" s="32"/>
      <c r="AY605" s="10"/>
      <c r="AZ605" s="242"/>
      <c r="BA605" s="10"/>
      <c r="BB605" s="242"/>
      <c r="BC605" s="7"/>
      <c r="BD605" s="247"/>
      <c r="BE605" s="10"/>
      <c r="BF605" s="242"/>
      <c r="BG605" s="7"/>
      <c r="BH605" s="247"/>
      <c r="BI605" s="10"/>
      <c r="BJ605" s="242"/>
      <c r="BK605" s="7"/>
      <c r="BL605" s="247"/>
      <c r="BM605" s="7"/>
      <c r="BN605" s="247"/>
      <c r="BO605" s="7"/>
      <c r="BP605" s="8"/>
      <c r="BQ605" s="7"/>
      <c r="BR605" s="247"/>
      <c r="BS605" s="7"/>
      <c r="BT605" s="8"/>
      <c r="BU605" s="7"/>
      <c r="BV605" s="247"/>
      <c r="BW605" s="7"/>
      <c r="BX605" s="8"/>
      <c r="BY605" s="7"/>
      <c r="BZ605" s="8"/>
      <c r="CA605" s="7"/>
      <c r="CB605" s="8"/>
      <c r="CC605" s="7"/>
      <c r="CD605" s="8"/>
      <c r="CE605" s="7"/>
      <c r="CF605" s="8"/>
      <c r="CH605" s="41"/>
      <c r="CI605" s="41">
        <f t="shared" si="42"/>
        <v>0</v>
      </c>
      <c r="CJ605">
        <f t="shared" si="41"/>
        <v>0</v>
      </c>
    </row>
    <row r="606" spans="1:90" x14ac:dyDescent="0.25">
      <c r="A606">
        <v>527</v>
      </c>
      <c r="B606" s="6"/>
      <c r="C606" s="10"/>
      <c r="D606" s="32"/>
      <c r="E606" s="10"/>
      <c r="F606" s="32"/>
      <c r="G606" s="10"/>
      <c r="H606" s="32"/>
      <c r="I606" s="10"/>
      <c r="J606" s="32"/>
      <c r="K606" s="94"/>
      <c r="L606" s="32"/>
      <c r="M606" s="10"/>
      <c r="N606" s="32"/>
      <c r="O606" s="10"/>
      <c r="P606" s="32"/>
      <c r="Q606" s="10"/>
      <c r="R606" s="32"/>
      <c r="S606" s="10"/>
      <c r="T606" s="32"/>
      <c r="U606" s="10"/>
      <c r="V606" s="32"/>
      <c r="W606" s="10"/>
      <c r="X606" s="32"/>
      <c r="Y606" s="10"/>
      <c r="Z606" s="32"/>
      <c r="AA606" s="10"/>
      <c r="AB606" s="32"/>
      <c r="AC606" s="10"/>
      <c r="AD606" s="32"/>
      <c r="AE606" s="10"/>
      <c r="AF606" s="32"/>
      <c r="AG606" s="10"/>
      <c r="AH606" s="32"/>
      <c r="AI606" s="10"/>
      <c r="AJ606" s="32"/>
      <c r="AK606" s="10"/>
      <c r="AL606" s="32"/>
      <c r="AM606" s="10"/>
      <c r="AN606" s="32"/>
      <c r="AO606" s="309"/>
      <c r="AP606" s="309"/>
      <c r="AQ606" s="10"/>
      <c r="AR606" s="32"/>
      <c r="AS606" s="10"/>
      <c r="AT606" s="32"/>
      <c r="AU606" s="10"/>
      <c r="AV606" s="242"/>
      <c r="AW606" s="10"/>
      <c r="AX606" s="32"/>
      <c r="AY606" s="10"/>
      <c r="AZ606" s="242"/>
      <c r="BA606" s="10"/>
      <c r="BB606" s="242"/>
      <c r="BC606" s="7"/>
      <c r="BD606" s="247"/>
      <c r="BE606" s="10"/>
      <c r="BF606" s="242"/>
      <c r="BG606" s="7"/>
      <c r="BH606" s="247"/>
      <c r="BI606" s="10"/>
      <c r="BJ606" s="242"/>
      <c r="BK606" s="7"/>
      <c r="BL606" s="247"/>
      <c r="BM606" s="7"/>
      <c r="BN606" s="247"/>
      <c r="BO606" s="7"/>
      <c r="BP606" s="8"/>
      <c r="BQ606" s="7"/>
      <c r="BR606" s="247"/>
      <c r="BS606" s="7"/>
      <c r="BT606" s="8"/>
      <c r="BU606" s="7"/>
      <c r="BV606" s="247"/>
      <c r="BW606" s="7"/>
      <c r="BX606" s="8"/>
      <c r="BY606" s="7"/>
      <c r="BZ606" s="8"/>
      <c r="CA606" s="7"/>
      <c r="CB606" s="8"/>
      <c r="CC606" s="7"/>
      <c r="CD606" s="8"/>
      <c r="CE606" s="7"/>
      <c r="CF606" s="8"/>
      <c r="CH606" s="41"/>
      <c r="CI606" s="41">
        <f t="shared" si="42"/>
        <v>0</v>
      </c>
      <c r="CJ606">
        <f t="shared" si="41"/>
        <v>0</v>
      </c>
      <c r="CL606" s="39"/>
    </row>
    <row r="607" spans="1:90" x14ac:dyDescent="0.25">
      <c r="A607">
        <v>528</v>
      </c>
      <c r="B607" s="6"/>
      <c r="C607" s="10"/>
      <c r="D607" s="32"/>
      <c r="E607" s="10"/>
      <c r="F607" s="32"/>
      <c r="G607" s="10"/>
      <c r="H607" s="32"/>
      <c r="I607" s="10"/>
      <c r="J607" s="32"/>
      <c r="K607" s="10"/>
      <c r="L607" s="32"/>
      <c r="M607" s="10"/>
      <c r="N607" s="32"/>
      <c r="O607" s="10"/>
      <c r="P607" s="32"/>
      <c r="Q607" s="10"/>
      <c r="R607" s="32"/>
      <c r="S607" s="10"/>
      <c r="T607" s="32"/>
      <c r="U607" s="10"/>
      <c r="V607" s="32"/>
      <c r="W607" s="10"/>
      <c r="X607" s="32"/>
      <c r="Y607" s="10"/>
      <c r="Z607" s="32"/>
      <c r="AA607" s="10"/>
      <c r="AB607" s="32"/>
      <c r="AC607" s="10"/>
      <c r="AD607" s="32"/>
      <c r="AE607" s="10"/>
      <c r="AF607" s="32"/>
      <c r="AG607" s="10"/>
      <c r="AH607" s="32"/>
      <c r="AI607" s="10"/>
      <c r="AJ607" s="32"/>
      <c r="AK607" s="10"/>
      <c r="AL607" s="32"/>
      <c r="AM607" s="10"/>
      <c r="AN607" s="32"/>
      <c r="AO607" s="309"/>
      <c r="AP607" s="309"/>
      <c r="AQ607" s="10"/>
      <c r="AR607" s="32"/>
      <c r="AS607" s="10"/>
      <c r="AT607" s="32"/>
      <c r="AU607" s="10"/>
      <c r="AV607" s="242"/>
      <c r="AW607" s="10"/>
      <c r="AX607" s="32"/>
      <c r="AY607" s="10"/>
      <c r="AZ607" s="242"/>
      <c r="BA607" s="10"/>
      <c r="BB607" s="242"/>
      <c r="BC607" s="7"/>
      <c r="BD607" s="247"/>
      <c r="BE607" s="10"/>
      <c r="BF607" s="242"/>
      <c r="BG607" s="7"/>
      <c r="BH607" s="247"/>
      <c r="BI607" s="10"/>
      <c r="BJ607" s="242"/>
      <c r="BK607" s="7"/>
      <c r="BL607" s="247"/>
      <c r="BM607" s="7"/>
      <c r="BN607" s="247"/>
      <c r="BO607" s="7"/>
      <c r="BP607" s="8"/>
      <c r="BQ607" s="7"/>
      <c r="BR607" s="247"/>
      <c r="BS607" s="7"/>
      <c r="BT607" s="8"/>
      <c r="BU607" s="7"/>
      <c r="BV607" s="247"/>
      <c r="BW607" s="7"/>
      <c r="BX607" s="8"/>
      <c r="BY607" s="7"/>
      <c r="BZ607" s="8"/>
      <c r="CA607" s="7"/>
      <c r="CB607" s="8"/>
      <c r="CC607" s="7"/>
      <c r="CD607" s="8"/>
      <c r="CE607" s="7"/>
      <c r="CF607" s="8"/>
      <c r="CH607" s="41"/>
      <c r="CI607" s="41">
        <f t="shared" si="42"/>
        <v>0</v>
      </c>
      <c r="CJ607">
        <f t="shared" si="41"/>
        <v>0</v>
      </c>
    </row>
    <row r="608" spans="1:90" x14ac:dyDescent="0.25">
      <c r="A608">
        <v>529</v>
      </c>
      <c r="B608" s="6"/>
      <c r="C608" s="10"/>
      <c r="D608" s="32"/>
      <c r="E608" s="10"/>
      <c r="F608" s="32"/>
      <c r="G608" s="10"/>
      <c r="H608" s="32"/>
      <c r="I608" s="10"/>
      <c r="J608" s="32"/>
      <c r="K608" s="10"/>
      <c r="L608" s="32"/>
      <c r="M608" s="10"/>
      <c r="N608" s="32"/>
      <c r="O608" s="10"/>
      <c r="P608" s="32"/>
      <c r="Q608" s="10"/>
      <c r="R608" s="32"/>
      <c r="S608" s="10"/>
      <c r="T608" s="32"/>
      <c r="U608" s="10"/>
      <c r="V608" s="32"/>
      <c r="W608" s="10"/>
      <c r="X608" s="32"/>
      <c r="Y608" s="10"/>
      <c r="Z608" s="32"/>
      <c r="AA608" s="10"/>
      <c r="AB608" s="32"/>
      <c r="AC608" s="10"/>
      <c r="AD608" s="32"/>
      <c r="AE608" s="10"/>
      <c r="AF608" s="32"/>
      <c r="AG608" s="10"/>
      <c r="AH608" s="32"/>
      <c r="AI608" s="10"/>
      <c r="AJ608" s="32"/>
      <c r="AK608" s="10"/>
      <c r="AL608" s="32"/>
      <c r="AM608" s="10"/>
      <c r="AN608" s="32"/>
      <c r="AO608" s="309"/>
      <c r="AP608" s="309"/>
      <c r="AQ608" s="10"/>
      <c r="AR608" s="32"/>
      <c r="AS608" s="10"/>
      <c r="AT608" s="32"/>
      <c r="AU608" s="10"/>
      <c r="AV608" s="242"/>
      <c r="AW608" s="10"/>
      <c r="AX608" s="32"/>
      <c r="AY608" s="10"/>
      <c r="AZ608" s="242"/>
      <c r="BA608" s="10"/>
      <c r="BB608" s="242"/>
      <c r="BC608" s="7"/>
      <c r="BD608" s="247"/>
      <c r="BE608" s="10"/>
      <c r="BF608" s="242"/>
      <c r="BG608" s="7"/>
      <c r="BH608" s="247"/>
      <c r="BI608" s="10"/>
      <c r="BJ608" s="242"/>
      <c r="BK608" s="7"/>
      <c r="BL608" s="247"/>
      <c r="BM608" s="7"/>
      <c r="BN608" s="247"/>
      <c r="BO608" s="7"/>
      <c r="BP608" s="8"/>
      <c r="BQ608" s="7"/>
      <c r="BR608" s="247"/>
      <c r="BS608" s="7"/>
      <c r="BT608" s="8"/>
      <c r="BU608" s="7"/>
      <c r="BV608" s="247"/>
      <c r="BW608" s="7"/>
      <c r="BX608" s="8"/>
      <c r="BY608" s="7"/>
      <c r="BZ608" s="8"/>
      <c r="CA608" s="7"/>
      <c r="CB608" s="8"/>
      <c r="CC608" s="7"/>
      <c r="CD608" s="8"/>
      <c r="CE608" s="7"/>
      <c r="CF608" s="8"/>
      <c r="CH608" s="41"/>
      <c r="CI608" s="41">
        <f t="shared" si="42"/>
        <v>0</v>
      </c>
      <c r="CJ608">
        <f t="shared" si="41"/>
        <v>0</v>
      </c>
    </row>
    <row r="609" spans="1:90" x14ac:dyDescent="0.25">
      <c r="A609">
        <v>530</v>
      </c>
      <c r="B609" s="6"/>
      <c r="C609" s="10"/>
      <c r="D609" s="32"/>
      <c r="E609" s="10"/>
      <c r="F609" s="32"/>
      <c r="G609" s="10"/>
      <c r="H609" s="32"/>
      <c r="I609" s="10"/>
      <c r="J609" s="32"/>
      <c r="K609" s="10"/>
      <c r="L609" s="32"/>
      <c r="M609" s="10"/>
      <c r="N609" s="32"/>
      <c r="O609" s="10"/>
      <c r="P609" s="32"/>
      <c r="Q609" s="10"/>
      <c r="R609" s="32"/>
      <c r="S609" s="10"/>
      <c r="T609" s="32"/>
      <c r="U609" s="10"/>
      <c r="V609" s="32"/>
      <c r="W609" s="10"/>
      <c r="X609" s="32"/>
      <c r="Y609" s="10"/>
      <c r="Z609" s="32"/>
      <c r="AA609" s="10"/>
      <c r="AB609" s="32"/>
      <c r="AC609" s="10"/>
      <c r="AD609" s="32"/>
      <c r="AE609" s="10"/>
      <c r="AF609" s="32"/>
      <c r="AG609" s="10"/>
      <c r="AH609" s="32"/>
      <c r="AI609" s="10"/>
      <c r="AJ609" s="32"/>
      <c r="AK609" s="10"/>
      <c r="AL609" s="32"/>
      <c r="AM609" s="10"/>
      <c r="AN609" s="32"/>
      <c r="AO609" s="309"/>
      <c r="AP609" s="309"/>
      <c r="AQ609" s="10"/>
      <c r="AR609" s="32"/>
      <c r="AS609" s="10"/>
      <c r="AT609" s="32"/>
      <c r="AU609" s="10"/>
      <c r="AV609" s="242"/>
      <c r="AW609" s="10"/>
      <c r="AX609" s="32"/>
      <c r="AY609" s="10"/>
      <c r="AZ609" s="242"/>
      <c r="BA609" s="10"/>
      <c r="BB609" s="242"/>
      <c r="BC609" s="7"/>
      <c r="BD609" s="247"/>
      <c r="BE609" s="10"/>
      <c r="BF609" s="242"/>
      <c r="BG609" s="7"/>
      <c r="BH609" s="247"/>
      <c r="BI609" s="10"/>
      <c r="BJ609" s="242"/>
      <c r="BK609" s="7"/>
      <c r="BL609" s="247"/>
      <c r="BM609" s="7"/>
      <c r="BN609" s="247"/>
      <c r="BO609" s="7"/>
      <c r="BP609" s="8"/>
      <c r="BQ609" s="7"/>
      <c r="BR609" s="247"/>
      <c r="BS609" s="7"/>
      <c r="BT609" s="8"/>
      <c r="BU609" s="7"/>
      <c r="BV609" s="247"/>
      <c r="BW609" s="7"/>
      <c r="BX609" s="8"/>
      <c r="BY609" s="7"/>
      <c r="BZ609" s="8"/>
      <c r="CA609" s="7"/>
      <c r="CB609" s="8"/>
      <c r="CC609" s="7"/>
      <c r="CD609" s="8"/>
      <c r="CE609" s="7"/>
      <c r="CF609" s="8"/>
      <c r="CH609" s="41"/>
      <c r="CI609" s="41">
        <f t="shared" si="42"/>
        <v>0</v>
      </c>
      <c r="CJ609">
        <f t="shared" si="41"/>
        <v>0</v>
      </c>
    </row>
    <row r="610" spans="1:90" x14ac:dyDescent="0.25">
      <c r="A610">
        <v>531</v>
      </c>
      <c r="B610" s="6"/>
      <c r="C610" s="10"/>
      <c r="D610" s="32"/>
      <c r="E610" s="10"/>
      <c r="F610" s="32"/>
      <c r="G610" s="10"/>
      <c r="H610" s="32"/>
      <c r="I610" s="10"/>
      <c r="J610" s="32"/>
      <c r="K610" s="94"/>
      <c r="L610" s="32"/>
      <c r="M610" s="10"/>
      <c r="N610" s="32"/>
      <c r="O610" s="10"/>
      <c r="P610" s="32"/>
      <c r="Q610" s="10"/>
      <c r="R610" s="32"/>
      <c r="S610" s="10"/>
      <c r="T610" s="32"/>
      <c r="U610" s="10"/>
      <c r="V610" s="32"/>
      <c r="W610" s="10"/>
      <c r="X610" s="32"/>
      <c r="Y610" s="10"/>
      <c r="Z610" s="32"/>
      <c r="AA610" s="10"/>
      <c r="AB610" s="32"/>
      <c r="AC610" s="10"/>
      <c r="AD610" s="32"/>
      <c r="AE610" s="10"/>
      <c r="AF610" s="32"/>
      <c r="AG610" s="10"/>
      <c r="AH610" s="32"/>
      <c r="AI610" s="10"/>
      <c r="AJ610" s="32"/>
      <c r="AK610" s="10"/>
      <c r="AL610" s="32"/>
      <c r="AM610" s="10"/>
      <c r="AN610" s="32"/>
      <c r="AO610" s="309"/>
      <c r="AP610" s="309"/>
      <c r="AQ610" s="10"/>
      <c r="AR610" s="32"/>
      <c r="AS610" s="10"/>
      <c r="AT610" s="32"/>
      <c r="AU610" s="10"/>
      <c r="AV610" s="242"/>
      <c r="AW610" s="10"/>
      <c r="AX610" s="32"/>
      <c r="AY610" s="10"/>
      <c r="AZ610" s="242"/>
      <c r="BA610" s="10"/>
      <c r="BB610" s="242"/>
      <c r="BC610" s="7"/>
      <c r="BD610" s="247"/>
      <c r="BE610" s="10"/>
      <c r="BF610" s="242"/>
      <c r="BG610" s="7"/>
      <c r="BH610" s="247"/>
      <c r="BI610" s="10"/>
      <c r="BJ610" s="242"/>
      <c r="BK610" s="7"/>
      <c r="BL610" s="247"/>
      <c r="BM610" s="7"/>
      <c r="BN610" s="247"/>
      <c r="BO610" s="7"/>
      <c r="BP610" s="8"/>
      <c r="BQ610" s="7"/>
      <c r="BR610" s="247"/>
      <c r="BS610" s="7"/>
      <c r="BT610" s="8"/>
      <c r="BU610" s="7"/>
      <c r="BV610" s="247"/>
      <c r="BW610" s="7"/>
      <c r="BX610" s="8"/>
      <c r="BY610" s="7"/>
      <c r="BZ610" s="8"/>
      <c r="CA610" s="7"/>
      <c r="CB610" s="8"/>
      <c r="CC610" s="7"/>
      <c r="CD610" s="8"/>
      <c r="CE610" s="7"/>
      <c r="CF610" s="8"/>
      <c r="CH610" s="41"/>
      <c r="CI610" s="41">
        <f t="shared" si="42"/>
        <v>0</v>
      </c>
      <c r="CJ610">
        <f t="shared" si="41"/>
        <v>0</v>
      </c>
      <c r="CL610" s="39"/>
    </row>
    <row r="611" spans="1:90" x14ac:dyDescent="0.25">
      <c r="A611">
        <v>532</v>
      </c>
      <c r="B611" s="6"/>
      <c r="C611" s="10"/>
      <c r="D611" s="32"/>
      <c r="E611" s="10"/>
      <c r="F611" s="32"/>
      <c r="G611" s="10"/>
      <c r="H611" s="32"/>
      <c r="I611" s="10"/>
      <c r="J611" s="32"/>
      <c r="K611" s="94"/>
      <c r="L611" s="32"/>
      <c r="M611" s="10"/>
      <c r="N611" s="32"/>
      <c r="O611" s="10"/>
      <c r="P611" s="32"/>
      <c r="Q611" s="10"/>
      <c r="R611" s="32"/>
      <c r="S611" s="10"/>
      <c r="T611" s="32"/>
      <c r="U611" s="10"/>
      <c r="V611" s="32"/>
      <c r="W611" s="10"/>
      <c r="X611" s="32"/>
      <c r="Y611" s="10"/>
      <c r="Z611" s="32"/>
      <c r="AA611" s="10"/>
      <c r="AB611" s="32"/>
      <c r="AC611" s="10"/>
      <c r="AD611" s="32"/>
      <c r="AE611" s="10"/>
      <c r="AF611" s="32"/>
      <c r="AG611" s="10"/>
      <c r="AH611" s="32"/>
      <c r="AI611" s="10"/>
      <c r="AJ611" s="32"/>
      <c r="AK611" s="10"/>
      <c r="AL611" s="32"/>
      <c r="AM611" s="10"/>
      <c r="AN611" s="32"/>
      <c r="AO611" s="309"/>
      <c r="AP611" s="309"/>
      <c r="AQ611" s="10"/>
      <c r="AR611" s="32"/>
      <c r="AS611" s="10"/>
      <c r="AT611" s="32"/>
      <c r="AU611" s="10"/>
      <c r="AV611" s="242"/>
      <c r="AW611" s="10"/>
      <c r="AX611" s="32"/>
      <c r="AY611" s="10"/>
      <c r="AZ611" s="242"/>
      <c r="BA611" s="10"/>
      <c r="BB611" s="242"/>
      <c r="BC611" s="7"/>
      <c r="BD611" s="247"/>
      <c r="BE611" s="10"/>
      <c r="BF611" s="242"/>
      <c r="BG611" s="7"/>
      <c r="BH611" s="247"/>
      <c r="BI611" s="10"/>
      <c r="BJ611" s="242"/>
      <c r="BK611" s="7"/>
      <c r="BL611" s="247"/>
      <c r="BM611" s="7"/>
      <c r="BN611" s="247"/>
      <c r="BO611" s="7"/>
      <c r="BP611" s="8"/>
      <c r="BQ611" s="7"/>
      <c r="BR611" s="247"/>
      <c r="BS611" s="7"/>
      <c r="BT611" s="8"/>
      <c r="BU611" s="7"/>
      <c r="BV611" s="247"/>
      <c r="BW611" s="7"/>
      <c r="BX611" s="8"/>
      <c r="BY611" s="7"/>
      <c r="BZ611" s="8"/>
      <c r="CA611" s="7"/>
      <c r="CB611" s="8"/>
      <c r="CC611" s="7"/>
      <c r="CD611" s="8"/>
      <c r="CE611" s="7"/>
      <c r="CF611" s="8"/>
      <c r="CH611" s="41"/>
      <c r="CI611" s="41">
        <f t="shared" si="42"/>
        <v>0</v>
      </c>
      <c r="CJ611">
        <f t="shared" si="41"/>
        <v>0</v>
      </c>
      <c r="CL611" s="39"/>
    </row>
    <row r="612" spans="1:90" x14ac:dyDescent="0.25">
      <c r="A612">
        <v>533</v>
      </c>
      <c r="B612" s="6"/>
      <c r="C612" s="10"/>
      <c r="D612" s="32"/>
      <c r="E612" s="10"/>
      <c r="F612" s="32"/>
      <c r="G612" s="10"/>
      <c r="H612" s="32"/>
      <c r="I612" s="10"/>
      <c r="J612" s="32"/>
      <c r="K612" s="10"/>
      <c r="L612" s="32"/>
      <c r="M612" s="10"/>
      <c r="N612" s="32"/>
      <c r="O612" s="10"/>
      <c r="P612" s="32"/>
      <c r="Q612" s="10"/>
      <c r="R612" s="32"/>
      <c r="S612" s="10"/>
      <c r="T612" s="32"/>
      <c r="U612" s="10"/>
      <c r="V612" s="32"/>
      <c r="W612" s="10"/>
      <c r="X612" s="32"/>
      <c r="Y612" s="10"/>
      <c r="Z612" s="32"/>
      <c r="AA612" s="10"/>
      <c r="AB612" s="32"/>
      <c r="AC612" s="10"/>
      <c r="AD612" s="32"/>
      <c r="AE612" s="10"/>
      <c r="AF612" s="32"/>
      <c r="AG612" s="10"/>
      <c r="AH612" s="32"/>
      <c r="AI612" s="10"/>
      <c r="AJ612" s="32"/>
      <c r="AK612" s="10"/>
      <c r="AL612" s="32"/>
      <c r="AM612" s="10"/>
      <c r="AN612" s="32"/>
      <c r="AO612" s="309"/>
      <c r="AP612" s="309"/>
      <c r="AQ612" s="10"/>
      <c r="AR612" s="32"/>
      <c r="AS612" s="10"/>
      <c r="AT612" s="32"/>
      <c r="AU612" s="10"/>
      <c r="AV612" s="242"/>
      <c r="AW612" s="10"/>
      <c r="AX612" s="32"/>
      <c r="AY612" s="10"/>
      <c r="AZ612" s="242"/>
      <c r="BA612" s="10"/>
      <c r="BB612" s="242"/>
      <c r="BC612" s="7"/>
      <c r="BD612" s="247"/>
      <c r="BE612" s="10"/>
      <c r="BF612" s="242"/>
      <c r="BG612" s="7"/>
      <c r="BH612" s="247"/>
      <c r="BI612" s="10"/>
      <c r="BJ612" s="242"/>
      <c r="BK612" s="7"/>
      <c r="BL612" s="247"/>
      <c r="BM612" s="7"/>
      <c r="BN612" s="247"/>
      <c r="BO612" s="7"/>
      <c r="BP612" s="8"/>
      <c r="BQ612" s="7"/>
      <c r="BR612" s="247"/>
      <c r="BS612" s="7"/>
      <c r="BT612" s="8"/>
      <c r="BU612" s="7"/>
      <c r="BV612" s="247"/>
      <c r="BW612" s="7"/>
      <c r="BX612" s="8"/>
      <c r="BY612" s="7"/>
      <c r="BZ612" s="8"/>
      <c r="CA612" s="7"/>
      <c r="CB612" s="8"/>
      <c r="CC612" s="7"/>
      <c r="CD612" s="8"/>
      <c r="CE612" s="7"/>
      <c r="CF612" s="8"/>
      <c r="CH612" s="41"/>
      <c r="CI612" s="41">
        <f t="shared" si="42"/>
        <v>0</v>
      </c>
      <c r="CJ612">
        <f t="shared" si="41"/>
        <v>0</v>
      </c>
    </row>
    <row r="613" spans="1:90" x14ac:dyDescent="0.25">
      <c r="A613">
        <v>534</v>
      </c>
      <c r="B613" s="6"/>
      <c r="C613" s="10"/>
      <c r="D613" s="32"/>
      <c r="E613" s="10"/>
      <c r="F613" s="32"/>
      <c r="G613" s="10"/>
      <c r="H613" s="32"/>
      <c r="I613" s="10"/>
      <c r="J613" s="32"/>
      <c r="K613" s="10"/>
      <c r="L613" s="32"/>
      <c r="M613" s="10"/>
      <c r="N613" s="32"/>
      <c r="O613" s="10"/>
      <c r="P613" s="32"/>
      <c r="Q613" s="10"/>
      <c r="R613" s="32"/>
      <c r="S613" s="10"/>
      <c r="T613" s="32"/>
      <c r="U613" s="10"/>
      <c r="V613" s="32"/>
      <c r="W613" s="10"/>
      <c r="X613" s="32"/>
      <c r="Y613" s="10"/>
      <c r="Z613" s="32"/>
      <c r="AA613" s="10"/>
      <c r="AB613" s="32"/>
      <c r="AC613" s="10"/>
      <c r="AD613" s="32"/>
      <c r="AE613" s="10"/>
      <c r="AF613" s="32"/>
      <c r="AG613" s="10"/>
      <c r="AH613" s="32"/>
      <c r="AI613" s="10"/>
      <c r="AJ613" s="32"/>
      <c r="AK613" s="10"/>
      <c r="AL613" s="32"/>
      <c r="AM613" s="10"/>
      <c r="AN613" s="32"/>
      <c r="AO613" s="309"/>
      <c r="AP613" s="309"/>
      <c r="AQ613" s="10"/>
      <c r="AR613" s="32"/>
      <c r="AS613" s="10"/>
      <c r="AT613" s="32"/>
      <c r="AU613" s="10"/>
      <c r="AV613" s="242"/>
      <c r="AW613" s="10"/>
      <c r="AX613" s="32"/>
      <c r="AY613" s="10"/>
      <c r="AZ613" s="242"/>
      <c r="BA613" s="10"/>
      <c r="BB613" s="242"/>
      <c r="BC613" s="7"/>
      <c r="BD613" s="247"/>
      <c r="BE613" s="10"/>
      <c r="BF613" s="242"/>
      <c r="BG613" s="7"/>
      <c r="BH613" s="247"/>
      <c r="BI613" s="10"/>
      <c r="BJ613" s="242"/>
      <c r="BK613" s="7"/>
      <c r="BL613" s="247"/>
      <c r="BM613" s="7"/>
      <c r="BN613" s="247"/>
      <c r="BO613" s="7"/>
      <c r="BP613" s="8"/>
      <c r="BQ613" s="7"/>
      <c r="BR613" s="247"/>
      <c r="BS613" s="7"/>
      <c r="BT613" s="8"/>
      <c r="BU613" s="7"/>
      <c r="BV613" s="247"/>
      <c r="BW613" s="7"/>
      <c r="BX613" s="8"/>
      <c r="BY613" s="7"/>
      <c r="BZ613" s="8"/>
      <c r="CA613" s="7"/>
      <c r="CB613" s="8"/>
      <c r="CC613" s="7"/>
      <c r="CD613" s="8"/>
      <c r="CE613" s="7"/>
      <c r="CF613" s="8"/>
      <c r="CH613" s="41"/>
      <c r="CI613" s="41">
        <f t="shared" si="42"/>
        <v>0</v>
      </c>
      <c r="CJ613">
        <f t="shared" si="41"/>
        <v>0</v>
      </c>
    </row>
    <row r="614" spans="1:90" x14ac:dyDescent="0.25">
      <c r="A614">
        <v>535</v>
      </c>
      <c r="B614" s="6"/>
      <c r="C614" s="10"/>
      <c r="D614" s="32"/>
      <c r="E614" s="10"/>
      <c r="F614" s="32"/>
      <c r="G614" s="10"/>
      <c r="H614" s="32"/>
      <c r="I614" s="10"/>
      <c r="J614" s="32"/>
      <c r="K614" s="10"/>
      <c r="L614" s="32"/>
      <c r="M614" s="10"/>
      <c r="N614" s="32"/>
      <c r="O614" s="10"/>
      <c r="P614" s="32"/>
      <c r="Q614" s="10"/>
      <c r="R614" s="32"/>
      <c r="S614" s="10"/>
      <c r="T614" s="32"/>
      <c r="U614" s="10"/>
      <c r="V614" s="32"/>
      <c r="W614" s="10"/>
      <c r="X614" s="32"/>
      <c r="Y614" s="10"/>
      <c r="Z614" s="32"/>
      <c r="AA614" s="10"/>
      <c r="AB614" s="32"/>
      <c r="AC614" s="10"/>
      <c r="AD614" s="32"/>
      <c r="AE614" s="10"/>
      <c r="AF614" s="32"/>
      <c r="AG614" s="10"/>
      <c r="AH614" s="32"/>
      <c r="AI614" s="10"/>
      <c r="AJ614" s="32"/>
      <c r="AK614" s="10"/>
      <c r="AL614" s="32"/>
      <c r="AM614" s="10"/>
      <c r="AN614" s="32"/>
      <c r="AO614" s="309"/>
      <c r="AP614" s="309"/>
      <c r="AQ614" s="10"/>
      <c r="AR614" s="32"/>
      <c r="AS614" s="10"/>
      <c r="AT614" s="32"/>
      <c r="AU614" s="10"/>
      <c r="AV614" s="242"/>
      <c r="AW614" s="10"/>
      <c r="AX614" s="32"/>
      <c r="AY614" s="10"/>
      <c r="AZ614" s="242"/>
      <c r="BA614" s="10"/>
      <c r="BB614" s="242"/>
      <c r="BC614" s="7"/>
      <c r="BD614" s="247"/>
      <c r="BE614" s="10"/>
      <c r="BF614" s="242"/>
      <c r="BG614" s="7"/>
      <c r="BH614" s="247"/>
      <c r="BI614" s="10"/>
      <c r="BJ614" s="242"/>
      <c r="BK614" s="7"/>
      <c r="BL614" s="247"/>
      <c r="BM614" s="7"/>
      <c r="BN614" s="247"/>
      <c r="BO614" s="7"/>
      <c r="BP614" s="8"/>
      <c r="BQ614" s="7"/>
      <c r="BR614" s="247"/>
      <c r="BS614" s="7"/>
      <c r="BT614" s="8"/>
      <c r="BU614" s="7"/>
      <c r="BV614" s="247"/>
      <c r="BW614" s="7"/>
      <c r="BX614" s="8"/>
      <c r="BY614" s="7"/>
      <c r="BZ614" s="8"/>
      <c r="CA614" s="7"/>
      <c r="CB614" s="8"/>
      <c r="CC614" s="7"/>
      <c r="CD614" s="8"/>
      <c r="CE614" s="7"/>
      <c r="CF614" s="8"/>
      <c r="CH614" s="41"/>
      <c r="CI614" s="41">
        <f t="shared" si="42"/>
        <v>0</v>
      </c>
      <c r="CJ614">
        <f t="shared" si="41"/>
        <v>0</v>
      </c>
    </row>
    <row r="615" spans="1:90" x14ac:dyDescent="0.25">
      <c r="A615">
        <v>536</v>
      </c>
      <c r="B615" s="6"/>
      <c r="C615" s="10"/>
      <c r="D615" s="32"/>
      <c r="E615" s="10"/>
      <c r="F615" s="32"/>
      <c r="G615" s="10"/>
      <c r="H615" s="32"/>
      <c r="I615" s="10"/>
      <c r="J615" s="32"/>
      <c r="K615" s="10"/>
      <c r="L615" s="32"/>
      <c r="M615" s="10"/>
      <c r="N615" s="32"/>
      <c r="O615" s="10"/>
      <c r="P615" s="32"/>
      <c r="Q615" s="10"/>
      <c r="R615" s="32"/>
      <c r="S615" s="10"/>
      <c r="T615" s="32"/>
      <c r="U615" s="10"/>
      <c r="V615" s="32"/>
      <c r="W615" s="10"/>
      <c r="X615" s="32"/>
      <c r="Y615" s="10"/>
      <c r="Z615" s="32"/>
      <c r="AA615" s="10"/>
      <c r="AB615" s="32"/>
      <c r="AC615" s="10"/>
      <c r="AD615" s="32"/>
      <c r="AE615" s="10"/>
      <c r="AF615" s="32"/>
      <c r="AG615" s="10"/>
      <c r="AH615" s="32"/>
      <c r="AI615" s="10"/>
      <c r="AJ615" s="32"/>
      <c r="AK615" s="10"/>
      <c r="AL615" s="32"/>
      <c r="AM615" s="10"/>
      <c r="AN615" s="32"/>
      <c r="AO615" s="309"/>
      <c r="AP615" s="309"/>
      <c r="AQ615" s="10"/>
      <c r="AR615" s="32"/>
      <c r="AS615" s="10"/>
      <c r="AT615" s="32"/>
      <c r="AU615" s="10"/>
      <c r="AV615" s="242"/>
      <c r="AW615" s="10"/>
      <c r="AX615" s="32"/>
      <c r="AY615" s="10"/>
      <c r="AZ615" s="242"/>
      <c r="BA615" s="10"/>
      <c r="BB615" s="242"/>
      <c r="BC615" s="7"/>
      <c r="BD615" s="247"/>
      <c r="BE615" s="10"/>
      <c r="BF615" s="242"/>
      <c r="BG615" s="7"/>
      <c r="BH615" s="247"/>
      <c r="BI615" s="10"/>
      <c r="BJ615" s="242"/>
      <c r="BK615" s="7"/>
      <c r="BL615" s="247"/>
      <c r="BM615" s="7"/>
      <c r="BN615" s="247"/>
      <c r="BO615" s="7"/>
      <c r="BP615" s="8"/>
      <c r="BQ615" s="7"/>
      <c r="BR615" s="247"/>
      <c r="BS615" s="7"/>
      <c r="BT615" s="8"/>
      <c r="BU615" s="7"/>
      <c r="BV615" s="247"/>
      <c r="BW615" s="7"/>
      <c r="BX615" s="8"/>
      <c r="BY615" s="7"/>
      <c r="BZ615" s="8"/>
      <c r="CA615" s="7"/>
      <c r="CB615" s="8"/>
      <c r="CC615" s="7"/>
      <c r="CD615" s="8"/>
      <c r="CE615" s="7"/>
      <c r="CF615" s="8"/>
      <c r="CH615" s="41"/>
      <c r="CI615" s="41">
        <f t="shared" si="42"/>
        <v>0</v>
      </c>
      <c r="CJ615">
        <f t="shared" si="41"/>
        <v>0</v>
      </c>
    </row>
    <row r="616" spans="1:90" x14ac:dyDescent="0.25">
      <c r="A616">
        <v>537</v>
      </c>
      <c r="B616" s="6"/>
      <c r="C616" s="10"/>
      <c r="D616" s="32"/>
      <c r="E616" s="10"/>
      <c r="F616" s="32"/>
      <c r="G616" s="10"/>
      <c r="H616" s="32"/>
      <c r="I616" s="10"/>
      <c r="J616" s="32"/>
      <c r="K616" s="94"/>
      <c r="L616" s="32"/>
      <c r="M616" s="10"/>
      <c r="N616" s="32"/>
      <c r="O616" s="10"/>
      <c r="P616" s="32"/>
      <c r="Q616" s="10"/>
      <c r="R616" s="32"/>
      <c r="S616" s="10"/>
      <c r="T616" s="32"/>
      <c r="U616" s="10"/>
      <c r="V616" s="32"/>
      <c r="W616" s="10"/>
      <c r="X616" s="32"/>
      <c r="Y616" s="10"/>
      <c r="Z616" s="32"/>
      <c r="AA616" s="10"/>
      <c r="AB616" s="32"/>
      <c r="AC616" s="10"/>
      <c r="AD616" s="32"/>
      <c r="AE616" s="10"/>
      <c r="AF616" s="32"/>
      <c r="AG616" s="10"/>
      <c r="AH616" s="32"/>
      <c r="AI616" s="10"/>
      <c r="AJ616" s="32"/>
      <c r="AK616" s="10"/>
      <c r="AL616" s="32"/>
      <c r="AM616" s="10"/>
      <c r="AN616" s="32"/>
      <c r="AO616" s="309"/>
      <c r="AP616" s="309"/>
      <c r="AQ616" s="10"/>
      <c r="AR616" s="32"/>
      <c r="AS616" s="10"/>
      <c r="AT616" s="32"/>
      <c r="AU616" s="10"/>
      <c r="AV616" s="242"/>
      <c r="AW616" s="10"/>
      <c r="AX616" s="32"/>
      <c r="AY616" s="10"/>
      <c r="AZ616" s="242"/>
      <c r="BA616" s="10"/>
      <c r="BB616" s="242"/>
      <c r="BC616" s="7"/>
      <c r="BD616" s="247"/>
      <c r="BE616" s="10"/>
      <c r="BF616" s="242"/>
      <c r="BG616" s="7"/>
      <c r="BH616" s="247"/>
      <c r="BI616" s="10"/>
      <c r="BJ616" s="242"/>
      <c r="BK616" s="7"/>
      <c r="BL616" s="247"/>
      <c r="BM616" s="7"/>
      <c r="BN616" s="247"/>
      <c r="BO616" s="7"/>
      <c r="BP616" s="8"/>
      <c r="BQ616" s="7"/>
      <c r="BR616" s="247"/>
      <c r="BS616" s="7"/>
      <c r="BT616" s="8"/>
      <c r="BU616" s="7"/>
      <c r="BV616" s="247"/>
      <c r="BW616" s="7"/>
      <c r="BX616" s="8"/>
      <c r="BY616" s="7"/>
      <c r="BZ616" s="8"/>
      <c r="CA616" s="7"/>
      <c r="CB616" s="8"/>
      <c r="CC616" s="7"/>
      <c r="CD616" s="8"/>
      <c r="CE616" s="7"/>
      <c r="CF616" s="8"/>
      <c r="CH616" s="41"/>
      <c r="CI616" s="41">
        <f t="shared" si="42"/>
        <v>0</v>
      </c>
      <c r="CJ616">
        <f t="shared" si="41"/>
        <v>0</v>
      </c>
      <c r="CL616" s="39"/>
    </row>
    <row r="617" spans="1:90" x14ac:dyDescent="0.25">
      <c r="A617">
        <v>538</v>
      </c>
      <c r="B617" s="6"/>
      <c r="C617" s="10"/>
      <c r="D617" s="32"/>
      <c r="E617" s="10"/>
      <c r="F617" s="32"/>
      <c r="G617" s="10"/>
      <c r="H617" s="32"/>
      <c r="I617" s="10"/>
      <c r="J617" s="32"/>
      <c r="K617" s="94"/>
      <c r="L617" s="32"/>
      <c r="M617" s="10"/>
      <c r="N617" s="32"/>
      <c r="O617" s="10"/>
      <c r="P617" s="32"/>
      <c r="Q617" s="10"/>
      <c r="R617" s="32"/>
      <c r="S617" s="10"/>
      <c r="T617" s="32"/>
      <c r="U617" s="10"/>
      <c r="V617" s="32"/>
      <c r="W617" s="10"/>
      <c r="X617" s="32"/>
      <c r="Y617" s="10"/>
      <c r="Z617" s="32"/>
      <c r="AA617" s="10"/>
      <c r="AB617" s="32"/>
      <c r="AC617" s="10"/>
      <c r="AD617" s="32"/>
      <c r="AE617" s="10"/>
      <c r="AF617" s="32"/>
      <c r="AG617" s="10"/>
      <c r="AH617" s="32"/>
      <c r="AI617" s="10"/>
      <c r="AJ617" s="32"/>
      <c r="AK617" s="10"/>
      <c r="AL617" s="32"/>
      <c r="AM617" s="10"/>
      <c r="AN617" s="32"/>
      <c r="AO617" s="309"/>
      <c r="AP617" s="309"/>
      <c r="AQ617" s="10"/>
      <c r="AR617" s="32"/>
      <c r="AS617" s="10"/>
      <c r="AT617" s="32"/>
      <c r="AU617" s="10"/>
      <c r="AV617" s="242"/>
      <c r="AW617" s="10"/>
      <c r="AX617" s="32"/>
      <c r="AY617" s="10"/>
      <c r="AZ617" s="242"/>
      <c r="BA617" s="10"/>
      <c r="BB617" s="242"/>
      <c r="BC617" s="7"/>
      <c r="BD617" s="247"/>
      <c r="BE617" s="10"/>
      <c r="BF617" s="242"/>
      <c r="BG617" s="7"/>
      <c r="BH617" s="247"/>
      <c r="BI617" s="10"/>
      <c r="BJ617" s="242"/>
      <c r="BK617" s="7"/>
      <c r="BL617" s="247"/>
      <c r="BM617" s="7"/>
      <c r="BN617" s="247"/>
      <c r="BO617" s="7"/>
      <c r="BP617" s="8"/>
      <c r="BQ617" s="7"/>
      <c r="BR617" s="247"/>
      <c r="BS617" s="7"/>
      <c r="BT617" s="8"/>
      <c r="BU617" s="7"/>
      <c r="BV617" s="247"/>
      <c r="BW617" s="7"/>
      <c r="BX617" s="8"/>
      <c r="BY617" s="7"/>
      <c r="BZ617" s="8"/>
      <c r="CA617" s="7"/>
      <c r="CB617" s="8"/>
      <c r="CC617" s="7"/>
      <c r="CD617" s="8"/>
      <c r="CE617" s="7"/>
      <c r="CF617" s="8"/>
      <c r="CH617" s="41"/>
      <c r="CI617" s="41">
        <f t="shared" si="42"/>
        <v>0</v>
      </c>
      <c r="CJ617">
        <f t="shared" si="41"/>
        <v>0</v>
      </c>
      <c r="CL617" s="39"/>
    </row>
    <row r="618" spans="1:90" x14ac:dyDescent="0.25">
      <c r="A618">
        <v>539</v>
      </c>
      <c r="B618" s="6"/>
      <c r="C618" s="10"/>
      <c r="D618" s="32"/>
      <c r="E618" s="10"/>
      <c r="F618" s="32"/>
      <c r="G618" s="10"/>
      <c r="H618" s="32"/>
      <c r="I618" s="10"/>
      <c r="J618" s="32"/>
      <c r="K618" s="94"/>
      <c r="L618" s="32"/>
      <c r="M618" s="10"/>
      <c r="N618" s="32"/>
      <c r="O618" s="10"/>
      <c r="P618" s="32"/>
      <c r="Q618" s="10"/>
      <c r="R618" s="32"/>
      <c r="S618" s="10"/>
      <c r="T618" s="32"/>
      <c r="U618" s="10"/>
      <c r="V618" s="32"/>
      <c r="W618" s="10"/>
      <c r="X618" s="32"/>
      <c r="Y618" s="10"/>
      <c r="Z618" s="32"/>
      <c r="AA618" s="10"/>
      <c r="AB618" s="32"/>
      <c r="AC618" s="10"/>
      <c r="AD618" s="32"/>
      <c r="AE618" s="10"/>
      <c r="AF618" s="32"/>
      <c r="AG618" s="10"/>
      <c r="AH618" s="32"/>
      <c r="AI618" s="10"/>
      <c r="AJ618" s="32"/>
      <c r="AK618" s="10"/>
      <c r="AL618" s="32"/>
      <c r="AM618" s="10"/>
      <c r="AN618" s="32"/>
      <c r="AO618" s="309"/>
      <c r="AP618" s="309"/>
      <c r="AQ618" s="10"/>
      <c r="AR618" s="32"/>
      <c r="AS618" s="10"/>
      <c r="AT618" s="32"/>
      <c r="AU618" s="10"/>
      <c r="AV618" s="242"/>
      <c r="AW618" s="10"/>
      <c r="AX618" s="32"/>
      <c r="AY618" s="10"/>
      <c r="AZ618" s="242"/>
      <c r="BA618" s="10"/>
      <c r="BB618" s="242"/>
      <c r="BC618" s="7"/>
      <c r="BD618" s="247"/>
      <c r="BE618" s="10"/>
      <c r="BF618" s="242"/>
      <c r="BG618" s="7"/>
      <c r="BH618" s="247"/>
      <c r="BI618" s="10"/>
      <c r="BJ618" s="242"/>
      <c r="BK618" s="7"/>
      <c r="BL618" s="247"/>
      <c r="BM618" s="7"/>
      <c r="BN618" s="247"/>
      <c r="BO618" s="7"/>
      <c r="BP618" s="8"/>
      <c r="BQ618" s="7"/>
      <c r="BR618" s="247"/>
      <c r="BS618" s="7"/>
      <c r="BT618" s="8"/>
      <c r="BU618" s="7"/>
      <c r="BV618" s="247"/>
      <c r="BW618" s="7"/>
      <c r="BX618" s="8"/>
      <c r="BY618" s="7"/>
      <c r="BZ618" s="8"/>
      <c r="CA618" s="7"/>
      <c r="CB618" s="8"/>
      <c r="CC618" s="7"/>
      <c r="CD618" s="8"/>
      <c r="CE618" s="7"/>
      <c r="CF618" s="8"/>
      <c r="CH618" s="41"/>
      <c r="CI618" s="41">
        <f t="shared" si="42"/>
        <v>0</v>
      </c>
      <c r="CJ618">
        <f t="shared" si="41"/>
        <v>0</v>
      </c>
      <c r="CL618" s="39"/>
    </row>
    <row r="619" spans="1:90" x14ac:dyDescent="0.25">
      <c r="A619">
        <v>540</v>
      </c>
      <c r="B619" s="6"/>
      <c r="C619" s="10"/>
      <c r="D619" s="32"/>
      <c r="E619" s="10"/>
      <c r="F619" s="32"/>
      <c r="G619" s="10"/>
      <c r="H619" s="32"/>
      <c r="I619" s="10"/>
      <c r="J619" s="32"/>
      <c r="K619" s="10"/>
      <c r="L619" s="32"/>
      <c r="M619" s="10"/>
      <c r="N619" s="32"/>
      <c r="O619" s="10"/>
      <c r="P619" s="32"/>
      <c r="Q619" s="10"/>
      <c r="R619" s="32"/>
      <c r="S619" s="10"/>
      <c r="T619" s="32"/>
      <c r="U619" s="10"/>
      <c r="V619" s="32"/>
      <c r="W619" s="10"/>
      <c r="X619" s="32"/>
      <c r="Y619" s="10"/>
      <c r="Z619" s="32"/>
      <c r="AA619" s="10"/>
      <c r="AB619" s="32"/>
      <c r="AC619" s="10"/>
      <c r="AD619" s="32"/>
      <c r="AE619" s="10"/>
      <c r="AF619" s="32"/>
      <c r="AG619" s="10"/>
      <c r="AH619" s="32"/>
      <c r="AI619" s="10"/>
      <c r="AJ619" s="32"/>
      <c r="AK619" s="10"/>
      <c r="AL619" s="32"/>
      <c r="AM619" s="10"/>
      <c r="AN619" s="32"/>
      <c r="AO619" s="309"/>
      <c r="AP619" s="309"/>
      <c r="AQ619" s="10"/>
      <c r="AR619" s="32"/>
      <c r="AS619" s="10"/>
      <c r="AT619" s="32"/>
      <c r="AU619" s="10"/>
      <c r="AV619" s="242"/>
      <c r="AW619" s="10"/>
      <c r="AX619" s="32"/>
      <c r="AY619" s="10"/>
      <c r="AZ619" s="242"/>
      <c r="BA619" s="10"/>
      <c r="BB619" s="242"/>
      <c r="BC619" s="7"/>
      <c r="BD619" s="247"/>
      <c r="BE619" s="10"/>
      <c r="BF619" s="242"/>
      <c r="BG619" s="7"/>
      <c r="BH619" s="247"/>
      <c r="BI619" s="10"/>
      <c r="BJ619" s="242"/>
      <c r="BK619" s="7"/>
      <c r="BL619" s="247"/>
      <c r="BM619" s="7"/>
      <c r="BN619" s="247"/>
      <c r="BO619" s="7"/>
      <c r="BP619" s="8"/>
      <c r="BQ619" s="7"/>
      <c r="BR619" s="247"/>
      <c r="BS619" s="7"/>
      <c r="BT619" s="8"/>
      <c r="BU619" s="7"/>
      <c r="BV619" s="247"/>
      <c r="BW619" s="7"/>
      <c r="BX619" s="8"/>
      <c r="BY619" s="7"/>
      <c r="BZ619" s="8"/>
      <c r="CA619" s="7"/>
      <c r="CB619" s="8"/>
      <c r="CC619" s="7"/>
      <c r="CD619" s="8"/>
      <c r="CE619" s="7"/>
      <c r="CF619" s="8"/>
      <c r="CH619" s="41"/>
      <c r="CI619" s="41">
        <f t="shared" si="42"/>
        <v>0</v>
      </c>
      <c r="CJ619">
        <f t="shared" si="41"/>
        <v>0</v>
      </c>
    </row>
    <row r="620" spans="1:90" x14ac:dyDescent="0.25">
      <c r="A620">
        <v>541</v>
      </c>
      <c r="B620" s="6"/>
      <c r="C620" s="10"/>
      <c r="D620" s="32"/>
      <c r="E620" s="10"/>
      <c r="F620" s="32"/>
      <c r="G620" s="10"/>
      <c r="H620" s="32"/>
      <c r="I620" s="10"/>
      <c r="J620" s="32"/>
      <c r="K620" s="94"/>
      <c r="L620" s="32"/>
      <c r="M620" s="10"/>
      <c r="N620" s="32"/>
      <c r="O620" s="10"/>
      <c r="P620" s="32"/>
      <c r="Q620" s="10"/>
      <c r="R620" s="32"/>
      <c r="S620" s="10"/>
      <c r="T620" s="32"/>
      <c r="U620" s="10"/>
      <c r="V620" s="32"/>
      <c r="W620" s="10"/>
      <c r="X620" s="32"/>
      <c r="Y620" s="10"/>
      <c r="Z620" s="32"/>
      <c r="AA620" s="10"/>
      <c r="AB620" s="32"/>
      <c r="AC620" s="10"/>
      <c r="AD620" s="32"/>
      <c r="AE620" s="10"/>
      <c r="AF620" s="32"/>
      <c r="AG620" s="10"/>
      <c r="AH620" s="32"/>
      <c r="AI620" s="10"/>
      <c r="AJ620" s="32"/>
      <c r="AK620" s="10"/>
      <c r="AL620" s="32"/>
      <c r="AM620" s="10"/>
      <c r="AN620" s="32"/>
      <c r="AO620" s="309"/>
      <c r="AP620" s="309"/>
      <c r="AQ620" s="10"/>
      <c r="AR620" s="32"/>
      <c r="AS620" s="10"/>
      <c r="AT620" s="32"/>
      <c r="AU620" s="10"/>
      <c r="AV620" s="242"/>
      <c r="AW620" s="10"/>
      <c r="AX620" s="32"/>
      <c r="AY620" s="10"/>
      <c r="AZ620" s="242"/>
      <c r="BA620" s="10"/>
      <c r="BB620" s="242"/>
      <c r="BC620" s="7"/>
      <c r="BD620" s="247"/>
      <c r="BE620" s="10"/>
      <c r="BF620" s="242"/>
      <c r="BG620" s="7"/>
      <c r="BH620" s="247"/>
      <c r="BI620" s="10"/>
      <c r="BJ620" s="242"/>
      <c r="BK620" s="7"/>
      <c r="BL620" s="247"/>
      <c r="BM620" s="7"/>
      <c r="BN620" s="247"/>
      <c r="BO620" s="7"/>
      <c r="BP620" s="8"/>
      <c r="BQ620" s="7"/>
      <c r="BR620" s="247"/>
      <c r="BS620" s="7"/>
      <c r="BT620" s="8"/>
      <c r="BU620" s="7"/>
      <c r="BV620" s="247"/>
      <c r="BW620" s="7"/>
      <c r="BX620" s="8"/>
      <c r="BY620" s="7"/>
      <c r="BZ620" s="8"/>
      <c r="CA620" s="7"/>
      <c r="CB620" s="8"/>
      <c r="CC620" s="7"/>
      <c r="CD620" s="8"/>
      <c r="CE620" s="7"/>
      <c r="CF620" s="8"/>
      <c r="CH620" s="41"/>
      <c r="CI620" s="41">
        <f t="shared" si="42"/>
        <v>0</v>
      </c>
      <c r="CJ620">
        <f t="shared" si="41"/>
        <v>0</v>
      </c>
      <c r="CL620" s="39"/>
    </row>
    <row r="621" spans="1:90" x14ac:dyDescent="0.25">
      <c r="B621" s="6"/>
      <c r="C621" s="10"/>
      <c r="D621" s="32"/>
      <c r="E621" s="10"/>
      <c r="F621" s="32"/>
      <c r="G621" s="10"/>
      <c r="H621" s="32"/>
      <c r="I621" s="10"/>
      <c r="J621" s="32"/>
      <c r="K621" s="94"/>
      <c r="L621" s="32"/>
      <c r="M621" s="10"/>
      <c r="N621" s="32"/>
      <c r="O621" s="10"/>
      <c r="P621" s="32"/>
      <c r="Q621" s="10"/>
      <c r="R621" s="32"/>
      <c r="S621" s="10"/>
      <c r="T621" s="32"/>
      <c r="U621" s="10"/>
      <c r="V621" s="32"/>
      <c r="W621" s="10"/>
      <c r="X621" s="32"/>
      <c r="Y621" s="10"/>
      <c r="Z621" s="32"/>
      <c r="AA621" s="10"/>
      <c r="AB621" s="32"/>
      <c r="AC621" s="10"/>
      <c r="AD621" s="32"/>
      <c r="AE621" s="10"/>
      <c r="AF621" s="32"/>
      <c r="AG621" s="10"/>
      <c r="AH621" s="32"/>
      <c r="AI621" s="10"/>
      <c r="AJ621" s="32"/>
      <c r="AK621" s="10"/>
      <c r="AL621" s="32"/>
      <c r="AM621" s="10"/>
      <c r="AN621" s="32"/>
      <c r="AO621" s="309"/>
      <c r="AP621" s="309"/>
      <c r="AQ621" s="10"/>
      <c r="AR621" s="32"/>
      <c r="AS621" s="10"/>
      <c r="AT621" s="32"/>
      <c r="AU621" s="10"/>
      <c r="AV621" s="242"/>
      <c r="AW621" s="10"/>
      <c r="AX621" s="32"/>
      <c r="AY621" s="10"/>
      <c r="AZ621" s="242"/>
      <c r="BA621" s="10"/>
      <c r="BB621" s="242"/>
      <c r="BC621" s="7"/>
      <c r="BD621" s="247"/>
      <c r="BE621" s="10"/>
      <c r="BF621" s="242"/>
      <c r="BG621" s="7"/>
      <c r="BH621" s="247"/>
      <c r="BI621" s="10"/>
      <c r="BJ621" s="242"/>
      <c r="BK621" s="7"/>
      <c r="BL621" s="247"/>
      <c r="BM621" s="7"/>
      <c r="BN621" s="247"/>
      <c r="BO621" s="7"/>
      <c r="BP621" s="8"/>
      <c r="BQ621" s="7"/>
      <c r="BR621" s="247"/>
      <c r="BS621" s="7"/>
      <c r="BT621" s="8"/>
      <c r="BU621" s="7"/>
      <c r="BV621" s="247"/>
      <c r="BW621" s="7"/>
      <c r="BX621" s="8"/>
      <c r="BY621" s="7"/>
      <c r="BZ621" s="8"/>
      <c r="CA621" s="7"/>
      <c r="CB621" s="8"/>
      <c r="CC621" s="7"/>
      <c r="CD621" s="8"/>
      <c r="CE621" s="7"/>
      <c r="CF621" s="8"/>
      <c r="CH621" s="41"/>
      <c r="CI621" s="41">
        <f t="shared" si="42"/>
        <v>0</v>
      </c>
      <c r="CJ621">
        <f t="shared" si="41"/>
        <v>0</v>
      </c>
      <c r="CL621" s="39"/>
    </row>
    <row r="622" spans="1:90" x14ac:dyDescent="0.25">
      <c r="B622" s="6"/>
      <c r="C622" s="10"/>
      <c r="D622" s="32"/>
      <c r="E622" s="10"/>
      <c r="F622" s="32"/>
      <c r="G622" s="10"/>
      <c r="H622" s="32"/>
      <c r="I622" s="10"/>
      <c r="J622" s="32"/>
      <c r="K622" s="94"/>
      <c r="L622" s="32"/>
      <c r="M622" s="10"/>
      <c r="N622" s="32"/>
      <c r="O622" s="10"/>
      <c r="P622" s="32"/>
      <c r="Q622" s="10"/>
      <c r="R622" s="32"/>
      <c r="S622" s="10"/>
      <c r="T622" s="32"/>
      <c r="U622" s="10"/>
      <c r="V622" s="32"/>
      <c r="W622" s="10"/>
      <c r="X622" s="32"/>
      <c r="Y622" s="10"/>
      <c r="Z622" s="32"/>
      <c r="AA622" s="10"/>
      <c r="AB622" s="32"/>
      <c r="AC622" s="10"/>
      <c r="AD622" s="32"/>
      <c r="AE622" s="10"/>
      <c r="AF622" s="32"/>
      <c r="AG622" s="10"/>
      <c r="AH622" s="32"/>
      <c r="AI622" s="10"/>
      <c r="AJ622" s="32"/>
      <c r="AK622" s="10"/>
      <c r="AL622" s="32"/>
      <c r="AM622" s="10"/>
      <c r="AN622" s="32"/>
      <c r="AO622" s="309"/>
      <c r="AP622" s="309"/>
      <c r="AQ622" s="10"/>
      <c r="AR622" s="32"/>
      <c r="AS622" s="10"/>
      <c r="AT622" s="32"/>
      <c r="AU622" s="10"/>
      <c r="AV622" s="242"/>
      <c r="AW622" s="10"/>
      <c r="AX622" s="32"/>
      <c r="AY622" s="10"/>
      <c r="AZ622" s="242"/>
      <c r="BA622" s="10"/>
      <c r="BB622" s="242"/>
      <c r="BC622" s="7"/>
      <c r="BD622" s="247"/>
      <c r="BE622" s="10"/>
      <c r="BF622" s="242"/>
      <c r="BG622" s="7"/>
      <c r="BH622" s="247"/>
      <c r="BI622" s="10"/>
      <c r="BJ622" s="242"/>
      <c r="BK622" s="7"/>
      <c r="BL622" s="247"/>
      <c r="BM622" s="7"/>
      <c r="BN622" s="247"/>
      <c r="BO622" s="7"/>
      <c r="BP622" s="8"/>
      <c r="BQ622" s="7"/>
      <c r="BR622" s="247"/>
      <c r="BS622" s="7"/>
      <c r="BT622" s="8"/>
      <c r="BU622" s="7"/>
      <c r="BV622" s="247"/>
      <c r="BW622" s="7"/>
      <c r="BX622" s="8"/>
      <c r="BY622" s="7"/>
      <c r="BZ622" s="8"/>
      <c r="CA622" s="7"/>
      <c r="CB622" s="8"/>
      <c r="CC622" s="7"/>
      <c r="CD622" s="8"/>
      <c r="CE622" s="7"/>
      <c r="CF622" s="8"/>
      <c r="CH622" s="41"/>
      <c r="CI622" s="41">
        <f t="shared" si="42"/>
        <v>0</v>
      </c>
      <c r="CJ622">
        <f t="shared" si="41"/>
        <v>0</v>
      </c>
      <c r="CL622" s="39"/>
    </row>
    <row r="623" spans="1:90" x14ac:dyDescent="0.25">
      <c r="B623" s="6"/>
      <c r="C623" s="10"/>
      <c r="D623" s="32"/>
      <c r="E623" s="10"/>
      <c r="F623" s="32"/>
      <c r="G623" s="10"/>
      <c r="H623" s="32"/>
      <c r="I623" s="10"/>
      <c r="J623" s="32"/>
      <c r="K623" s="10"/>
      <c r="L623" s="32"/>
      <c r="M623" s="10"/>
      <c r="N623" s="32"/>
      <c r="O623" s="10"/>
      <c r="P623" s="32"/>
      <c r="Q623" s="10"/>
      <c r="R623" s="32"/>
      <c r="S623" s="10"/>
      <c r="T623" s="32"/>
      <c r="U623" s="10"/>
      <c r="V623" s="32"/>
      <c r="W623" s="10"/>
      <c r="X623" s="32"/>
      <c r="Y623" s="10"/>
      <c r="Z623" s="32"/>
      <c r="AA623" s="10"/>
      <c r="AB623" s="32"/>
      <c r="AC623" s="10"/>
      <c r="AD623" s="32"/>
      <c r="AE623" s="10"/>
      <c r="AF623" s="32"/>
      <c r="AG623" s="10"/>
      <c r="AH623" s="32"/>
      <c r="AI623" s="10"/>
      <c r="AJ623" s="32"/>
      <c r="AK623" s="10"/>
      <c r="AL623" s="32"/>
      <c r="AM623" s="10"/>
      <c r="AN623" s="32"/>
      <c r="AO623" s="309"/>
      <c r="AP623" s="309"/>
      <c r="AQ623" s="10"/>
      <c r="AR623" s="32"/>
      <c r="AS623" s="10"/>
      <c r="AT623" s="32"/>
      <c r="AU623" s="10"/>
      <c r="AV623" s="242"/>
      <c r="AW623" s="10"/>
      <c r="AX623" s="32"/>
      <c r="AY623" s="10"/>
      <c r="AZ623" s="242"/>
      <c r="BA623" s="10"/>
      <c r="BB623" s="242"/>
      <c r="BC623" s="7"/>
      <c r="BD623" s="247"/>
      <c r="BE623" s="10"/>
      <c r="BF623" s="242"/>
      <c r="BG623" s="7"/>
      <c r="BH623" s="247"/>
      <c r="BI623" s="10"/>
      <c r="BJ623" s="242"/>
      <c r="BK623" s="7"/>
      <c r="BL623" s="247"/>
      <c r="BM623" s="7"/>
      <c r="BN623" s="247"/>
      <c r="BO623" s="7"/>
      <c r="BP623" s="8"/>
      <c r="BQ623" s="7"/>
      <c r="BR623" s="247"/>
      <c r="BS623" s="7"/>
      <c r="BT623" s="8"/>
      <c r="BU623" s="7"/>
      <c r="BV623" s="247"/>
      <c r="BW623" s="7"/>
      <c r="BX623" s="8"/>
      <c r="BY623" s="7"/>
      <c r="BZ623" s="8"/>
      <c r="CA623" s="7"/>
      <c r="CB623" s="8"/>
      <c r="CC623" s="7"/>
      <c r="CD623" s="8"/>
      <c r="CE623" s="7"/>
      <c r="CF623" s="8"/>
      <c r="CH623" s="41"/>
      <c r="CI623" s="41">
        <f t="shared" si="42"/>
        <v>0</v>
      </c>
      <c r="CJ623">
        <f t="shared" si="41"/>
        <v>0</v>
      </c>
    </row>
    <row r="624" spans="1:90" x14ac:dyDescent="0.25">
      <c r="B624" s="6"/>
      <c r="C624" s="10"/>
      <c r="D624" s="32"/>
      <c r="E624" s="10"/>
      <c r="F624" s="32"/>
      <c r="G624" s="10"/>
      <c r="H624" s="32"/>
      <c r="I624" s="10"/>
      <c r="J624" s="32"/>
      <c r="K624" s="94"/>
      <c r="L624" s="32"/>
      <c r="M624" s="10"/>
      <c r="N624" s="32"/>
      <c r="O624" s="10"/>
      <c r="P624" s="32"/>
      <c r="Q624" s="10"/>
      <c r="R624" s="32"/>
      <c r="S624" s="10"/>
      <c r="T624" s="32"/>
      <c r="U624" s="10"/>
      <c r="V624" s="32"/>
      <c r="W624" s="10"/>
      <c r="X624" s="32"/>
      <c r="Y624" s="10"/>
      <c r="Z624" s="32"/>
      <c r="AA624" s="10"/>
      <c r="AB624" s="32"/>
      <c r="AC624" s="10"/>
      <c r="AD624" s="32"/>
      <c r="AE624" s="10"/>
      <c r="AF624" s="32"/>
      <c r="AG624" s="10"/>
      <c r="AH624" s="32"/>
      <c r="AI624" s="10"/>
      <c r="AJ624" s="32"/>
      <c r="AK624" s="10"/>
      <c r="AL624" s="32"/>
      <c r="AM624" s="10"/>
      <c r="AN624" s="32"/>
      <c r="AO624" s="309"/>
      <c r="AP624" s="309"/>
      <c r="AQ624" s="10"/>
      <c r="AR624" s="32"/>
      <c r="AS624" s="10"/>
      <c r="AT624" s="32"/>
      <c r="AU624" s="10"/>
      <c r="AV624" s="242"/>
      <c r="AW624" s="10"/>
      <c r="AX624" s="32"/>
      <c r="AY624" s="10"/>
      <c r="AZ624" s="242"/>
      <c r="BA624" s="10"/>
      <c r="BB624" s="242"/>
      <c r="BC624" s="7"/>
      <c r="BD624" s="247"/>
      <c r="BE624" s="10"/>
      <c r="BF624" s="242"/>
      <c r="BG624" s="7"/>
      <c r="BH624" s="247"/>
      <c r="BI624" s="10"/>
      <c r="BJ624" s="242"/>
      <c r="BK624" s="7"/>
      <c r="BL624" s="247"/>
      <c r="BM624" s="7"/>
      <c r="BN624" s="247"/>
      <c r="BO624" s="7"/>
      <c r="BP624" s="8"/>
      <c r="BQ624" s="7"/>
      <c r="BR624" s="247"/>
      <c r="BS624" s="7"/>
      <c r="BT624" s="8"/>
      <c r="BU624" s="7"/>
      <c r="BV624" s="247"/>
      <c r="BW624" s="7"/>
      <c r="BX624" s="8"/>
      <c r="BY624" s="7"/>
      <c r="BZ624" s="8"/>
      <c r="CA624" s="7"/>
      <c r="CB624" s="8"/>
      <c r="CC624" s="7"/>
      <c r="CD624" s="8"/>
      <c r="CE624" s="7"/>
      <c r="CF624" s="8"/>
      <c r="CH624" s="41"/>
      <c r="CI624" s="41">
        <f t="shared" si="42"/>
        <v>0</v>
      </c>
      <c r="CJ624">
        <f t="shared" si="41"/>
        <v>0</v>
      </c>
      <c r="CL624" s="39"/>
    </row>
    <row r="625" spans="2:90" x14ac:dyDescent="0.25">
      <c r="B625" s="6"/>
      <c r="C625" s="10"/>
      <c r="D625" s="32"/>
      <c r="E625" s="10"/>
      <c r="F625" s="32"/>
      <c r="G625" s="10"/>
      <c r="H625" s="32"/>
      <c r="I625" s="10"/>
      <c r="J625" s="32"/>
      <c r="K625" s="10"/>
      <c r="L625" s="32"/>
      <c r="M625" s="10"/>
      <c r="N625" s="32"/>
      <c r="O625" s="10"/>
      <c r="P625" s="32"/>
      <c r="Q625" s="10"/>
      <c r="R625" s="32"/>
      <c r="S625" s="10"/>
      <c r="T625" s="32"/>
      <c r="U625" s="10"/>
      <c r="V625" s="32"/>
      <c r="W625" s="10"/>
      <c r="X625" s="32"/>
      <c r="Y625" s="10"/>
      <c r="Z625" s="32"/>
      <c r="AA625" s="10"/>
      <c r="AB625" s="32"/>
      <c r="AC625" s="10"/>
      <c r="AD625" s="32"/>
      <c r="AE625" s="10"/>
      <c r="AF625" s="32"/>
      <c r="AG625" s="10"/>
      <c r="AH625" s="32"/>
      <c r="AI625" s="10"/>
      <c r="AJ625" s="32"/>
      <c r="AK625" s="10"/>
      <c r="AL625" s="32"/>
      <c r="AM625" s="10"/>
      <c r="AN625" s="32"/>
      <c r="AO625" s="309"/>
      <c r="AP625" s="309"/>
      <c r="AQ625" s="10"/>
      <c r="AR625" s="32"/>
      <c r="AS625" s="10"/>
      <c r="AT625" s="32"/>
      <c r="AU625" s="10"/>
      <c r="AV625" s="242"/>
      <c r="AW625" s="10"/>
      <c r="AX625" s="32"/>
      <c r="AY625" s="10"/>
      <c r="AZ625" s="242"/>
      <c r="BA625" s="10"/>
      <c r="BB625" s="242"/>
      <c r="BC625" s="7"/>
      <c r="BD625" s="247"/>
      <c r="BE625" s="10"/>
      <c r="BF625" s="242"/>
      <c r="BG625" s="7"/>
      <c r="BH625" s="247"/>
      <c r="BI625" s="10"/>
      <c r="BJ625" s="242"/>
      <c r="BK625" s="7"/>
      <c r="BL625" s="247"/>
      <c r="BM625" s="7"/>
      <c r="BN625" s="247"/>
      <c r="BO625" s="7"/>
      <c r="BP625" s="8"/>
      <c r="BQ625" s="7"/>
      <c r="BR625" s="247"/>
      <c r="BS625" s="7"/>
      <c r="BT625" s="8"/>
      <c r="BU625" s="7"/>
      <c r="BV625" s="247"/>
      <c r="BW625" s="7"/>
      <c r="BX625" s="8"/>
      <c r="BY625" s="7"/>
      <c r="BZ625" s="8"/>
      <c r="CA625" s="7"/>
      <c r="CB625" s="8"/>
      <c r="CC625" s="7"/>
      <c r="CD625" s="8"/>
      <c r="CE625" s="7"/>
      <c r="CF625" s="8"/>
      <c r="CH625" s="41"/>
      <c r="CI625" s="41">
        <f t="shared" si="42"/>
        <v>0</v>
      </c>
      <c r="CJ625">
        <f t="shared" si="41"/>
        <v>0</v>
      </c>
    </row>
    <row r="626" spans="2:90" x14ac:dyDescent="0.25">
      <c r="B626" s="6"/>
      <c r="C626" s="10"/>
      <c r="D626" s="32"/>
      <c r="E626" s="10"/>
      <c r="F626" s="32"/>
      <c r="G626" s="10"/>
      <c r="H626" s="32"/>
      <c r="I626" s="10"/>
      <c r="J626" s="32"/>
      <c r="K626" s="10"/>
      <c r="L626" s="32"/>
      <c r="M626" s="10"/>
      <c r="N626" s="32"/>
      <c r="O626" s="10"/>
      <c r="P626" s="32"/>
      <c r="Q626" s="10"/>
      <c r="R626" s="32"/>
      <c r="S626" s="10"/>
      <c r="T626" s="32"/>
      <c r="U626" s="10"/>
      <c r="V626" s="32"/>
      <c r="W626" s="10"/>
      <c r="X626" s="32"/>
      <c r="Y626" s="10"/>
      <c r="Z626" s="32"/>
      <c r="AA626" s="10"/>
      <c r="AB626" s="32"/>
      <c r="AC626" s="10"/>
      <c r="AD626" s="32"/>
      <c r="AE626" s="10"/>
      <c r="AF626" s="32"/>
      <c r="AG626" s="10"/>
      <c r="AH626" s="32"/>
      <c r="AI626" s="10"/>
      <c r="AJ626" s="32"/>
      <c r="AK626" s="10"/>
      <c r="AL626" s="32"/>
      <c r="AM626" s="10"/>
      <c r="AN626" s="32"/>
      <c r="AO626" s="309"/>
      <c r="AP626" s="309"/>
      <c r="AQ626" s="10"/>
      <c r="AR626" s="32"/>
      <c r="AS626" s="10"/>
      <c r="AT626" s="32"/>
      <c r="AU626" s="10"/>
      <c r="AV626" s="242"/>
      <c r="AW626" s="10"/>
      <c r="AX626" s="32"/>
      <c r="AY626" s="10"/>
      <c r="AZ626" s="242"/>
      <c r="BA626" s="10"/>
      <c r="BB626" s="242"/>
      <c r="BC626" s="7"/>
      <c r="BD626" s="247"/>
      <c r="BE626" s="10"/>
      <c r="BF626" s="242"/>
      <c r="BG626" s="7"/>
      <c r="BH626" s="247"/>
      <c r="BI626" s="10"/>
      <c r="BJ626" s="242"/>
      <c r="BK626" s="7"/>
      <c r="BL626" s="247"/>
      <c r="BM626" s="7"/>
      <c r="BN626" s="247"/>
      <c r="BO626" s="7"/>
      <c r="BP626" s="8"/>
      <c r="BQ626" s="7"/>
      <c r="BR626" s="247"/>
      <c r="BS626" s="7"/>
      <c r="BT626" s="8"/>
      <c r="BU626" s="7"/>
      <c r="BV626" s="247"/>
      <c r="BW626" s="7"/>
      <c r="BX626" s="8"/>
      <c r="BY626" s="7"/>
      <c r="BZ626" s="8"/>
      <c r="CA626" s="7"/>
      <c r="CB626" s="8"/>
      <c r="CC626" s="7"/>
      <c r="CD626" s="8"/>
      <c r="CE626" s="7"/>
      <c r="CF626" s="8"/>
      <c r="CH626" s="41"/>
      <c r="CI626" s="41">
        <f t="shared" si="42"/>
        <v>0</v>
      </c>
      <c r="CJ626">
        <f t="shared" si="41"/>
        <v>0</v>
      </c>
    </row>
    <row r="627" spans="2:90" x14ac:dyDescent="0.25">
      <c r="B627" s="6"/>
      <c r="C627" s="10"/>
      <c r="D627" s="32"/>
      <c r="E627" s="10"/>
      <c r="F627" s="32"/>
      <c r="G627" s="10"/>
      <c r="H627" s="32"/>
      <c r="I627" s="10"/>
      <c r="J627" s="32"/>
      <c r="K627" s="10"/>
      <c r="L627" s="32"/>
      <c r="M627" s="10"/>
      <c r="N627" s="32"/>
      <c r="O627" s="10"/>
      <c r="P627" s="32"/>
      <c r="Q627" s="10"/>
      <c r="R627" s="32"/>
      <c r="S627" s="10"/>
      <c r="T627" s="32"/>
      <c r="U627" s="10"/>
      <c r="V627" s="32"/>
      <c r="W627" s="10"/>
      <c r="X627" s="32"/>
      <c r="Y627" s="10"/>
      <c r="Z627" s="32"/>
      <c r="AA627" s="10"/>
      <c r="AB627" s="32"/>
      <c r="AC627" s="10"/>
      <c r="AD627" s="32"/>
      <c r="AE627" s="10"/>
      <c r="AF627" s="32"/>
      <c r="AG627" s="10"/>
      <c r="AH627" s="32"/>
      <c r="AI627" s="10"/>
      <c r="AJ627" s="32"/>
      <c r="AK627" s="10"/>
      <c r="AL627" s="32"/>
      <c r="AM627" s="10"/>
      <c r="AN627" s="32"/>
      <c r="AO627" s="309"/>
      <c r="AP627" s="309"/>
      <c r="AQ627" s="10"/>
      <c r="AR627" s="32"/>
      <c r="AS627" s="10"/>
      <c r="AT627" s="32"/>
      <c r="AU627" s="10"/>
      <c r="AV627" s="242"/>
      <c r="AW627" s="10"/>
      <c r="AX627" s="32"/>
      <c r="AY627" s="10"/>
      <c r="AZ627" s="242"/>
      <c r="BA627" s="10"/>
      <c r="BB627" s="242"/>
      <c r="BC627" s="7"/>
      <c r="BD627" s="247"/>
      <c r="BE627" s="10"/>
      <c r="BF627" s="242"/>
      <c r="BG627" s="7"/>
      <c r="BH627" s="247"/>
      <c r="BI627" s="10"/>
      <c r="BJ627" s="242"/>
      <c r="BK627" s="7"/>
      <c r="BL627" s="247"/>
      <c r="BM627" s="7"/>
      <c r="BN627" s="247"/>
      <c r="BO627" s="7"/>
      <c r="BP627" s="8"/>
      <c r="BQ627" s="7"/>
      <c r="BR627" s="247"/>
      <c r="BS627" s="7"/>
      <c r="BT627" s="8"/>
      <c r="BU627" s="7"/>
      <c r="BV627" s="247"/>
      <c r="BW627" s="7"/>
      <c r="BX627" s="8"/>
      <c r="BY627" s="7"/>
      <c r="BZ627" s="8"/>
      <c r="CA627" s="7"/>
      <c r="CB627" s="8"/>
      <c r="CC627" s="7"/>
      <c r="CD627" s="8"/>
      <c r="CE627" s="7"/>
      <c r="CF627" s="8"/>
      <c r="CH627" s="41"/>
      <c r="CI627" s="41">
        <f t="shared" si="42"/>
        <v>0</v>
      </c>
      <c r="CJ627">
        <f t="shared" si="41"/>
        <v>0</v>
      </c>
    </row>
    <row r="628" spans="2:90" x14ac:dyDescent="0.25">
      <c r="B628" s="6"/>
      <c r="C628" s="10"/>
      <c r="D628" s="32"/>
      <c r="E628" s="10"/>
      <c r="F628" s="32"/>
      <c r="G628" s="10"/>
      <c r="H628" s="32"/>
      <c r="I628" s="10"/>
      <c r="J628" s="32"/>
      <c r="K628" s="10"/>
      <c r="L628" s="32"/>
      <c r="M628" s="10"/>
      <c r="N628" s="32"/>
      <c r="O628" s="10"/>
      <c r="P628" s="32"/>
      <c r="Q628" s="10"/>
      <c r="R628" s="32"/>
      <c r="S628" s="10"/>
      <c r="T628" s="32"/>
      <c r="U628" s="10"/>
      <c r="V628" s="32"/>
      <c r="W628" s="10"/>
      <c r="X628" s="32"/>
      <c r="Y628" s="10"/>
      <c r="Z628" s="32"/>
      <c r="AA628" s="10"/>
      <c r="AB628" s="32"/>
      <c r="AC628" s="10"/>
      <c r="AD628" s="32"/>
      <c r="AE628" s="10"/>
      <c r="AF628" s="32"/>
      <c r="AG628" s="10"/>
      <c r="AH628" s="32"/>
      <c r="AI628" s="10"/>
      <c r="AJ628" s="32"/>
      <c r="AK628" s="10"/>
      <c r="AL628" s="32"/>
      <c r="AM628" s="10"/>
      <c r="AN628" s="32"/>
      <c r="AO628" s="309"/>
      <c r="AP628" s="309"/>
      <c r="AQ628" s="10"/>
      <c r="AR628" s="32"/>
      <c r="AS628" s="10"/>
      <c r="AT628" s="32"/>
      <c r="AU628" s="10"/>
      <c r="AV628" s="242"/>
      <c r="AW628" s="10"/>
      <c r="AX628" s="32"/>
      <c r="AY628" s="10"/>
      <c r="AZ628" s="242"/>
      <c r="BA628" s="10"/>
      <c r="BB628" s="242"/>
      <c r="BC628" s="7"/>
      <c r="BD628" s="247"/>
      <c r="BE628" s="10"/>
      <c r="BF628" s="242"/>
      <c r="BG628" s="7"/>
      <c r="BH628" s="247"/>
      <c r="BI628" s="10"/>
      <c r="BJ628" s="242"/>
      <c r="BK628" s="7"/>
      <c r="BL628" s="247"/>
      <c r="BM628" s="7"/>
      <c r="BN628" s="247"/>
      <c r="BO628" s="7"/>
      <c r="BP628" s="8"/>
      <c r="BQ628" s="7"/>
      <c r="BR628" s="247"/>
      <c r="BS628" s="7"/>
      <c r="BT628" s="8"/>
      <c r="BU628" s="7"/>
      <c r="BV628" s="247"/>
      <c r="BW628" s="7"/>
      <c r="BX628" s="8"/>
      <c r="BY628" s="7"/>
      <c r="BZ628" s="8"/>
      <c r="CA628" s="7"/>
      <c r="CB628" s="8"/>
      <c r="CC628" s="7"/>
      <c r="CD628" s="8"/>
      <c r="CE628" s="7"/>
      <c r="CF628" s="8"/>
      <c r="CH628" s="41"/>
      <c r="CI628" s="41">
        <f t="shared" si="42"/>
        <v>0</v>
      </c>
      <c r="CJ628">
        <f t="shared" si="41"/>
        <v>0</v>
      </c>
    </row>
    <row r="629" spans="2:90" x14ac:dyDescent="0.25">
      <c r="B629" s="6"/>
      <c r="C629" s="10"/>
      <c r="D629" s="32"/>
      <c r="E629" s="10"/>
      <c r="F629" s="32"/>
      <c r="G629" s="10"/>
      <c r="H629" s="32"/>
      <c r="I629" s="10"/>
      <c r="J629" s="32"/>
      <c r="K629" s="10"/>
      <c r="L629" s="32"/>
      <c r="M629" s="10"/>
      <c r="N629" s="32"/>
      <c r="O629" s="10"/>
      <c r="P629" s="32"/>
      <c r="Q629" s="10"/>
      <c r="R629" s="32"/>
      <c r="S629" s="10"/>
      <c r="T629" s="32"/>
      <c r="U629" s="10"/>
      <c r="V629" s="32"/>
      <c r="W629" s="10"/>
      <c r="X629" s="32"/>
      <c r="Y629" s="10"/>
      <c r="Z629" s="32"/>
      <c r="AA629" s="10"/>
      <c r="AB629" s="32"/>
      <c r="AC629" s="10"/>
      <c r="AD629" s="32"/>
      <c r="AE629" s="10"/>
      <c r="AF629" s="32"/>
      <c r="AG629" s="10"/>
      <c r="AH629" s="32"/>
      <c r="AI629" s="10"/>
      <c r="AJ629" s="32"/>
      <c r="AK629" s="10"/>
      <c r="AL629" s="32"/>
      <c r="AM629" s="10"/>
      <c r="AN629" s="32"/>
      <c r="AO629" s="309"/>
      <c r="AP629" s="309"/>
      <c r="AQ629" s="10"/>
      <c r="AR629" s="32"/>
      <c r="AS629" s="10"/>
      <c r="AT629" s="32"/>
      <c r="AU629" s="10"/>
      <c r="AV629" s="242"/>
      <c r="AW629" s="10"/>
      <c r="AX629" s="32"/>
      <c r="AY629" s="10"/>
      <c r="AZ629" s="242"/>
      <c r="BA629" s="10"/>
      <c r="BB629" s="242"/>
      <c r="BC629" s="7"/>
      <c r="BD629" s="247"/>
      <c r="BE629" s="10"/>
      <c r="BF629" s="242"/>
      <c r="BG629" s="7"/>
      <c r="BH629" s="247"/>
      <c r="BI629" s="10"/>
      <c r="BJ629" s="242"/>
      <c r="BK629" s="7"/>
      <c r="BL629" s="247"/>
      <c r="BM629" s="7"/>
      <c r="BN629" s="247"/>
      <c r="BO629" s="7"/>
      <c r="BP629" s="8"/>
      <c r="BQ629" s="7"/>
      <c r="BR629" s="247"/>
      <c r="BS629" s="7"/>
      <c r="BT629" s="8"/>
      <c r="BU629" s="7"/>
      <c r="BV629" s="247"/>
      <c r="BW629" s="7"/>
      <c r="BX629" s="8"/>
      <c r="BY629" s="7"/>
      <c r="BZ629" s="8"/>
      <c r="CA629" s="7"/>
      <c r="CB629" s="8"/>
      <c r="CC629" s="7"/>
      <c r="CD629" s="8"/>
      <c r="CE629" s="7"/>
      <c r="CF629" s="8"/>
      <c r="CH629" s="41"/>
      <c r="CI629" s="41">
        <f t="shared" si="42"/>
        <v>0</v>
      </c>
      <c r="CJ629">
        <f t="shared" si="41"/>
        <v>0</v>
      </c>
    </row>
    <row r="630" spans="2:90" x14ac:dyDescent="0.25">
      <c r="B630" s="6"/>
      <c r="C630" s="10"/>
      <c r="D630" s="32"/>
      <c r="E630" s="10"/>
      <c r="F630" s="32"/>
      <c r="G630" s="10"/>
      <c r="H630" s="32"/>
      <c r="I630" s="10"/>
      <c r="J630" s="32"/>
      <c r="K630" s="10"/>
      <c r="L630" s="32"/>
      <c r="M630" s="10"/>
      <c r="N630" s="32"/>
      <c r="O630" s="10"/>
      <c r="P630" s="32"/>
      <c r="Q630" s="10"/>
      <c r="R630" s="32"/>
      <c r="S630" s="10"/>
      <c r="T630" s="32"/>
      <c r="U630" s="10"/>
      <c r="V630" s="32"/>
      <c r="W630" s="10"/>
      <c r="X630" s="32"/>
      <c r="Y630" s="10"/>
      <c r="Z630" s="32"/>
      <c r="AA630" s="10"/>
      <c r="AB630" s="32"/>
      <c r="AC630" s="10"/>
      <c r="AD630" s="32"/>
      <c r="AE630" s="10"/>
      <c r="AF630" s="32"/>
      <c r="AG630" s="10"/>
      <c r="AH630" s="32"/>
      <c r="AI630" s="10"/>
      <c r="AJ630" s="32"/>
      <c r="AK630" s="10"/>
      <c r="AL630" s="32"/>
      <c r="AM630" s="10"/>
      <c r="AN630" s="32"/>
      <c r="AO630" s="309"/>
      <c r="AP630" s="309"/>
      <c r="AQ630" s="10"/>
      <c r="AR630" s="32"/>
      <c r="AS630" s="10"/>
      <c r="AT630" s="32"/>
      <c r="AU630" s="10"/>
      <c r="AV630" s="242"/>
      <c r="AW630" s="10"/>
      <c r="AX630" s="32"/>
      <c r="AY630" s="10"/>
      <c r="AZ630" s="242"/>
      <c r="BA630" s="10"/>
      <c r="BB630" s="242"/>
      <c r="BC630" s="7"/>
      <c r="BD630" s="247"/>
      <c r="BE630" s="10"/>
      <c r="BF630" s="242"/>
      <c r="BG630" s="7"/>
      <c r="BH630" s="247"/>
      <c r="BI630" s="10"/>
      <c r="BJ630" s="242"/>
      <c r="BK630" s="7"/>
      <c r="BL630" s="247"/>
      <c r="BM630" s="7"/>
      <c r="BN630" s="247"/>
      <c r="BO630" s="7"/>
      <c r="BP630" s="8"/>
      <c r="BQ630" s="7"/>
      <c r="BR630" s="247"/>
      <c r="BS630" s="7"/>
      <c r="BT630" s="8"/>
      <c r="BU630" s="7"/>
      <c r="BV630" s="247"/>
      <c r="BW630" s="7"/>
      <c r="BX630" s="8"/>
      <c r="BY630" s="7"/>
      <c r="BZ630" s="8"/>
      <c r="CA630" s="7"/>
      <c r="CB630" s="8"/>
      <c r="CC630" s="7"/>
      <c r="CD630" s="8"/>
      <c r="CE630" s="7"/>
      <c r="CF630" s="8"/>
      <c r="CH630" s="41"/>
      <c r="CI630" s="41">
        <f t="shared" si="42"/>
        <v>0</v>
      </c>
      <c r="CJ630">
        <f t="shared" si="41"/>
        <v>0</v>
      </c>
    </row>
    <row r="631" spans="2:90" x14ac:dyDescent="0.25">
      <c r="B631" s="6"/>
      <c r="C631" s="10"/>
      <c r="D631" s="32"/>
      <c r="E631" s="10"/>
      <c r="F631" s="32"/>
      <c r="G631" s="10"/>
      <c r="H631" s="32"/>
      <c r="I631" s="10"/>
      <c r="J631" s="32"/>
      <c r="K631" s="94"/>
      <c r="L631" s="32"/>
      <c r="M631" s="10"/>
      <c r="N631" s="32"/>
      <c r="O631" s="10"/>
      <c r="P631" s="32"/>
      <c r="Q631" s="10"/>
      <c r="R631" s="32"/>
      <c r="S631" s="10"/>
      <c r="T631" s="32"/>
      <c r="U631" s="10"/>
      <c r="V631" s="32"/>
      <c r="W631" s="10"/>
      <c r="X631" s="32"/>
      <c r="Y631" s="10"/>
      <c r="Z631" s="32"/>
      <c r="AA631" s="10"/>
      <c r="AB631" s="32"/>
      <c r="AC631" s="10"/>
      <c r="AD631" s="32"/>
      <c r="AE631" s="10"/>
      <c r="AF631" s="32"/>
      <c r="AG631" s="10"/>
      <c r="AH631" s="32"/>
      <c r="AI631" s="10"/>
      <c r="AJ631" s="32"/>
      <c r="AK631" s="10"/>
      <c r="AL631" s="32"/>
      <c r="AM631" s="10"/>
      <c r="AN631" s="32"/>
      <c r="AO631" s="309"/>
      <c r="AP631" s="309"/>
      <c r="AQ631" s="10"/>
      <c r="AR631" s="32"/>
      <c r="AS631" s="10"/>
      <c r="AT631" s="32"/>
      <c r="AU631" s="10"/>
      <c r="AV631" s="242"/>
      <c r="AW631" s="10"/>
      <c r="AX631" s="32"/>
      <c r="AY631" s="10"/>
      <c r="AZ631" s="242"/>
      <c r="BA631" s="10"/>
      <c r="BB631" s="242"/>
      <c r="BC631" s="7"/>
      <c r="BD631" s="247"/>
      <c r="BE631" s="10"/>
      <c r="BF631" s="242"/>
      <c r="BG631" s="7"/>
      <c r="BH631" s="247"/>
      <c r="BI631" s="10"/>
      <c r="BJ631" s="242"/>
      <c r="BK631" s="7"/>
      <c r="BL631" s="247"/>
      <c r="BM631" s="7"/>
      <c r="BN631" s="247"/>
      <c r="BO631" s="7"/>
      <c r="BP631" s="8"/>
      <c r="BQ631" s="7"/>
      <c r="BR631" s="247"/>
      <c r="BS631" s="7"/>
      <c r="BT631" s="8"/>
      <c r="BU631" s="7"/>
      <c r="BV631" s="247"/>
      <c r="BW631" s="7"/>
      <c r="BX631" s="8"/>
      <c r="BY631" s="7"/>
      <c r="BZ631" s="8"/>
      <c r="CA631" s="7"/>
      <c r="CB631" s="8"/>
      <c r="CC631" s="7"/>
      <c r="CD631" s="8"/>
      <c r="CE631" s="7"/>
      <c r="CF631" s="8"/>
      <c r="CH631" s="41"/>
      <c r="CI631" s="41">
        <f t="shared" si="42"/>
        <v>0</v>
      </c>
      <c r="CJ631">
        <f t="shared" si="41"/>
        <v>0</v>
      </c>
      <c r="CL631" s="39"/>
    </row>
    <row r="632" spans="2:90" x14ac:dyDescent="0.25">
      <c r="B632" s="6"/>
      <c r="C632" s="10"/>
      <c r="D632" s="32"/>
      <c r="E632" s="10"/>
      <c r="F632" s="32"/>
      <c r="G632" s="10"/>
      <c r="H632" s="32"/>
      <c r="I632" s="10"/>
      <c r="J632" s="32"/>
      <c r="K632" s="10"/>
      <c r="L632" s="32"/>
      <c r="M632" s="10"/>
      <c r="N632" s="32"/>
      <c r="O632" s="10"/>
      <c r="P632" s="32"/>
      <c r="Q632" s="10"/>
      <c r="R632" s="32"/>
      <c r="S632" s="10"/>
      <c r="T632" s="32"/>
      <c r="U632" s="10"/>
      <c r="V632" s="32"/>
      <c r="W632" s="10"/>
      <c r="X632" s="32"/>
      <c r="Y632" s="10"/>
      <c r="Z632" s="32"/>
      <c r="AA632" s="10"/>
      <c r="AB632" s="32"/>
      <c r="AC632" s="10"/>
      <c r="AD632" s="32"/>
      <c r="AE632" s="10"/>
      <c r="AF632" s="32"/>
      <c r="AG632" s="10"/>
      <c r="AH632" s="32"/>
      <c r="AI632" s="10"/>
      <c r="AJ632" s="32"/>
      <c r="AK632" s="10"/>
      <c r="AL632" s="32"/>
      <c r="AM632" s="10"/>
      <c r="AN632" s="32"/>
      <c r="AO632" s="309"/>
      <c r="AP632" s="309"/>
      <c r="AQ632" s="10"/>
      <c r="AR632" s="32"/>
      <c r="AS632" s="10"/>
      <c r="AT632" s="32"/>
      <c r="AU632" s="10"/>
      <c r="AV632" s="242"/>
      <c r="AW632" s="10"/>
      <c r="AX632" s="32"/>
      <c r="AY632" s="10"/>
      <c r="AZ632" s="242"/>
      <c r="BA632" s="10"/>
      <c r="BB632" s="242"/>
      <c r="BC632" s="7"/>
      <c r="BD632" s="247"/>
      <c r="BE632" s="10"/>
      <c r="BF632" s="242"/>
      <c r="BG632" s="7"/>
      <c r="BH632" s="247"/>
      <c r="BI632" s="10"/>
      <c r="BJ632" s="242"/>
      <c r="BK632" s="7"/>
      <c r="BL632" s="247"/>
      <c r="BM632" s="7"/>
      <c r="BN632" s="247"/>
      <c r="BO632" s="7"/>
      <c r="BP632" s="8"/>
      <c r="BQ632" s="7"/>
      <c r="BR632" s="247"/>
      <c r="BS632" s="7"/>
      <c r="BT632" s="8"/>
      <c r="BU632" s="7"/>
      <c r="BV632" s="247"/>
      <c r="BW632" s="7"/>
      <c r="BX632" s="8"/>
      <c r="BY632" s="7"/>
      <c r="BZ632" s="8"/>
      <c r="CA632" s="7"/>
      <c r="CB632" s="8"/>
      <c r="CC632" s="7"/>
      <c r="CD632" s="8"/>
      <c r="CE632" s="7"/>
      <c r="CF632" s="8"/>
      <c r="CH632" s="41"/>
      <c r="CI632" s="41">
        <f t="shared" si="42"/>
        <v>0</v>
      </c>
      <c r="CJ632">
        <f t="shared" si="41"/>
        <v>0</v>
      </c>
    </row>
    <row r="633" spans="2:90" x14ac:dyDescent="0.25">
      <c r="B633" s="6"/>
      <c r="C633" s="10"/>
      <c r="D633" s="32"/>
      <c r="E633" s="10"/>
      <c r="F633" s="32"/>
      <c r="G633" s="10"/>
      <c r="H633" s="32"/>
      <c r="I633" s="10"/>
      <c r="J633" s="32"/>
      <c r="K633" s="10"/>
      <c r="L633" s="32"/>
      <c r="M633" s="10"/>
      <c r="N633" s="32"/>
      <c r="O633" s="10"/>
      <c r="P633" s="32"/>
      <c r="Q633" s="10"/>
      <c r="R633" s="32"/>
      <c r="S633" s="10"/>
      <c r="T633" s="32"/>
      <c r="U633" s="10"/>
      <c r="V633" s="32"/>
      <c r="W633" s="10"/>
      <c r="X633" s="32"/>
      <c r="Y633" s="10"/>
      <c r="Z633" s="32"/>
      <c r="AA633" s="10"/>
      <c r="AB633" s="32"/>
      <c r="AC633" s="10"/>
      <c r="AD633" s="32"/>
      <c r="AE633" s="10"/>
      <c r="AF633" s="32"/>
      <c r="AG633" s="10"/>
      <c r="AH633" s="32"/>
      <c r="AI633" s="10"/>
      <c r="AJ633" s="32"/>
      <c r="AK633" s="10"/>
      <c r="AL633" s="32"/>
      <c r="AM633" s="10"/>
      <c r="AN633" s="32"/>
      <c r="AO633" s="309"/>
      <c r="AP633" s="309"/>
      <c r="AQ633" s="10"/>
      <c r="AR633" s="32"/>
      <c r="AS633" s="10"/>
      <c r="AT633" s="32"/>
      <c r="AU633" s="10"/>
      <c r="AV633" s="242"/>
      <c r="AW633" s="10"/>
      <c r="AX633" s="32"/>
      <c r="AY633" s="10"/>
      <c r="AZ633" s="242"/>
      <c r="BA633" s="10"/>
      <c r="BB633" s="242"/>
      <c r="BC633" s="7"/>
      <c r="BD633" s="247"/>
      <c r="BE633" s="10"/>
      <c r="BF633" s="242"/>
      <c r="BG633" s="7"/>
      <c r="BH633" s="247"/>
      <c r="BI633" s="10"/>
      <c r="BJ633" s="242"/>
      <c r="BK633" s="7"/>
      <c r="BL633" s="247"/>
      <c r="BM633" s="7"/>
      <c r="BN633" s="247"/>
      <c r="BO633" s="7"/>
      <c r="BP633" s="8"/>
      <c r="BQ633" s="7"/>
      <c r="BR633" s="247"/>
      <c r="BS633" s="7"/>
      <c r="BT633" s="8"/>
      <c r="BU633" s="7"/>
      <c r="BV633" s="247"/>
      <c r="BW633" s="7"/>
      <c r="BX633" s="8"/>
      <c r="BY633" s="7"/>
      <c r="BZ633" s="8"/>
      <c r="CA633" s="7"/>
      <c r="CB633" s="8"/>
      <c r="CC633" s="7"/>
      <c r="CD633" s="8"/>
      <c r="CE633" s="7"/>
      <c r="CF633" s="8"/>
      <c r="CH633" s="41"/>
      <c r="CI633" s="41">
        <f t="shared" si="42"/>
        <v>0</v>
      </c>
      <c r="CJ633">
        <f t="shared" si="41"/>
        <v>0</v>
      </c>
    </row>
    <row r="634" spans="2:90" x14ac:dyDescent="0.25">
      <c r="B634" s="6"/>
      <c r="C634" s="10"/>
      <c r="D634" s="32"/>
      <c r="E634" s="10"/>
      <c r="F634" s="32"/>
      <c r="G634" s="10"/>
      <c r="H634" s="32"/>
      <c r="I634" s="10"/>
      <c r="J634" s="32"/>
      <c r="K634" s="10"/>
      <c r="L634" s="32"/>
      <c r="M634" s="10"/>
      <c r="N634" s="32"/>
      <c r="O634" s="10"/>
      <c r="P634" s="32"/>
      <c r="Q634" s="10"/>
      <c r="R634" s="32"/>
      <c r="S634" s="10"/>
      <c r="T634" s="32"/>
      <c r="U634" s="10"/>
      <c r="V634" s="32"/>
      <c r="W634" s="10"/>
      <c r="X634" s="32"/>
      <c r="Y634" s="10"/>
      <c r="Z634" s="32"/>
      <c r="AA634" s="10"/>
      <c r="AB634" s="32"/>
      <c r="AC634" s="10"/>
      <c r="AD634" s="32"/>
      <c r="AE634" s="10"/>
      <c r="AF634" s="32"/>
      <c r="AG634" s="10"/>
      <c r="AH634" s="32"/>
      <c r="AI634" s="10"/>
      <c r="AJ634" s="32"/>
      <c r="AK634" s="10"/>
      <c r="AL634" s="32"/>
      <c r="AM634" s="10"/>
      <c r="AN634" s="32"/>
      <c r="AO634" s="309"/>
      <c r="AP634" s="309"/>
      <c r="AQ634" s="10"/>
      <c r="AR634" s="32"/>
      <c r="AS634" s="10"/>
      <c r="AT634" s="32"/>
      <c r="AU634" s="10"/>
      <c r="AV634" s="242"/>
      <c r="AW634" s="10"/>
      <c r="AX634" s="32"/>
      <c r="AY634" s="10"/>
      <c r="AZ634" s="242"/>
      <c r="BA634" s="10"/>
      <c r="BB634" s="242"/>
      <c r="BC634" s="7"/>
      <c r="BD634" s="247"/>
      <c r="BE634" s="10"/>
      <c r="BF634" s="242"/>
      <c r="BG634" s="7"/>
      <c r="BH634" s="247"/>
      <c r="BI634" s="10"/>
      <c r="BJ634" s="242"/>
      <c r="BK634" s="7"/>
      <c r="BL634" s="247"/>
      <c r="BM634" s="7"/>
      <c r="BN634" s="247"/>
      <c r="BO634" s="7"/>
      <c r="BP634" s="8"/>
      <c r="BQ634" s="7"/>
      <c r="BR634" s="247"/>
      <c r="BS634" s="7"/>
      <c r="BT634" s="8"/>
      <c r="BU634" s="7"/>
      <c r="BV634" s="247"/>
      <c r="BW634" s="7"/>
      <c r="BX634" s="8"/>
      <c r="BY634" s="7"/>
      <c r="BZ634" s="8"/>
      <c r="CA634" s="7"/>
      <c r="CB634" s="8"/>
      <c r="CC634" s="7"/>
      <c r="CD634" s="8"/>
      <c r="CE634" s="7"/>
      <c r="CF634" s="8"/>
      <c r="CH634" s="41"/>
      <c r="CI634" s="41">
        <f t="shared" si="42"/>
        <v>0</v>
      </c>
      <c r="CJ634">
        <f t="shared" si="41"/>
        <v>0</v>
      </c>
    </row>
    <row r="635" spans="2:90" x14ac:dyDescent="0.25">
      <c r="B635" s="6"/>
      <c r="C635" s="10"/>
      <c r="D635" s="32"/>
      <c r="E635" s="10"/>
      <c r="F635" s="32"/>
      <c r="G635" s="10"/>
      <c r="H635" s="32"/>
      <c r="I635" s="10"/>
      <c r="J635" s="32"/>
      <c r="K635" s="10"/>
      <c r="L635" s="32"/>
      <c r="M635" s="10"/>
      <c r="N635" s="32"/>
      <c r="O635" s="10"/>
      <c r="P635" s="32"/>
      <c r="Q635" s="10"/>
      <c r="R635" s="32"/>
      <c r="S635" s="10"/>
      <c r="T635" s="32"/>
      <c r="U635" s="10"/>
      <c r="V635" s="32"/>
      <c r="W635" s="10"/>
      <c r="X635" s="32"/>
      <c r="Y635" s="10"/>
      <c r="Z635" s="32"/>
      <c r="AA635" s="10"/>
      <c r="AB635" s="32"/>
      <c r="AC635" s="10"/>
      <c r="AD635" s="32"/>
      <c r="AE635" s="10"/>
      <c r="AF635" s="32"/>
      <c r="AG635" s="10"/>
      <c r="AH635" s="32"/>
      <c r="AI635" s="10"/>
      <c r="AJ635" s="32"/>
      <c r="AK635" s="10"/>
      <c r="AL635" s="32"/>
      <c r="AM635" s="10"/>
      <c r="AN635" s="32"/>
      <c r="AO635" s="309"/>
      <c r="AP635" s="309"/>
      <c r="AQ635" s="10"/>
      <c r="AR635" s="32"/>
      <c r="AS635" s="10"/>
      <c r="AT635" s="32"/>
      <c r="AU635" s="10"/>
      <c r="AV635" s="242"/>
      <c r="AW635" s="10"/>
      <c r="AX635" s="32"/>
      <c r="AY635" s="10"/>
      <c r="AZ635" s="242"/>
      <c r="BA635" s="10"/>
      <c r="BB635" s="242"/>
      <c r="BC635" s="7"/>
      <c r="BD635" s="247"/>
      <c r="BE635" s="10"/>
      <c r="BF635" s="242"/>
      <c r="BG635" s="7"/>
      <c r="BH635" s="247"/>
      <c r="BI635" s="10"/>
      <c r="BJ635" s="242"/>
      <c r="BK635" s="7"/>
      <c r="BL635" s="247"/>
      <c r="BM635" s="7"/>
      <c r="BN635" s="247"/>
      <c r="BO635" s="7"/>
      <c r="BP635" s="8"/>
      <c r="BQ635" s="7"/>
      <c r="BR635" s="247"/>
      <c r="BS635" s="7"/>
      <c r="BT635" s="8"/>
      <c r="BU635" s="7"/>
      <c r="BV635" s="247"/>
      <c r="BW635" s="7"/>
      <c r="BX635" s="8"/>
      <c r="BY635" s="7"/>
      <c r="BZ635" s="8"/>
      <c r="CA635" s="7"/>
      <c r="CB635" s="8"/>
      <c r="CC635" s="7"/>
      <c r="CD635" s="8"/>
      <c r="CE635" s="7"/>
      <c r="CF635" s="8"/>
      <c r="CH635" s="41"/>
      <c r="CI635" s="41">
        <f t="shared" si="42"/>
        <v>0</v>
      </c>
      <c r="CJ635">
        <f t="shared" si="41"/>
        <v>0</v>
      </c>
    </row>
    <row r="636" spans="2:90" x14ac:dyDescent="0.25">
      <c r="B636" s="6"/>
      <c r="C636" s="10"/>
      <c r="D636" s="32"/>
      <c r="E636" s="10"/>
      <c r="F636" s="32"/>
      <c r="G636" s="10"/>
      <c r="H636" s="32"/>
      <c r="I636" s="10"/>
      <c r="J636" s="32"/>
      <c r="K636" s="94"/>
      <c r="L636" s="32"/>
      <c r="M636" s="10"/>
      <c r="N636" s="32"/>
      <c r="O636" s="10"/>
      <c r="P636" s="32"/>
      <c r="Q636" s="10"/>
      <c r="R636" s="32"/>
      <c r="S636" s="10"/>
      <c r="T636" s="32"/>
      <c r="U636" s="10"/>
      <c r="V636" s="32"/>
      <c r="W636" s="10"/>
      <c r="X636" s="32"/>
      <c r="Y636" s="10"/>
      <c r="Z636" s="32"/>
      <c r="AA636" s="10"/>
      <c r="AB636" s="32"/>
      <c r="AC636" s="10"/>
      <c r="AD636" s="32"/>
      <c r="AE636" s="10"/>
      <c r="AF636" s="32"/>
      <c r="AG636" s="10"/>
      <c r="AH636" s="32"/>
      <c r="AI636" s="10"/>
      <c r="AJ636" s="32"/>
      <c r="AK636" s="10"/>
      <c r="AL636" s="32"/>
      <c r="AM636" s="10"/>
      <c r="AN636" s="32"/>
      <c r="AO636" s="309"/>
      <c r="AP636" s="309"/>
      <c r="AQ636" s="10"/>
      <c r="AR636" s="32"/>
      <c r="AS636" s="10"/>
      <c r="AT636" s="32"/>
      <c r="AU636" s="10"/>
      <c r="AV636" s="242"/>
      <c r="AW636" s="10"/>
      <c r="AX636" s="32"/>
      <c r="AY636" s="10"/>
      <c r="AZ636" s="242"/>
      <c r="BA636" s="10"/>
      <c r="BB636" s="242"/>
      <c r="BC636" s="7"/>
      <c r="BD636" s="247"/>
      <c r="BE636" s="10"/>
      <c r="BF636" s="242"/>
      <c r="BG636" s="7"/>
      <c r="BH636" s="247"/>
      <c r="BI636" s="10"/>
      <c r="BJ636" s="242"/>
      <c r="BK636" s="7"/>
      <c r="BL636" s="247"/>
      <c r="BM636" s="7"/>
      <c r="BN636" s="247"/>
      <c r="BO636" s="7"/>
      <c r="BP636" s="8"/>
      <c r="BQ636" s="7"/>
      <c r="BR636" s="247"/>
      <c r="BS636" s="7"/>
      <c r="BT636" s="8"/>
      <c r="BU636" s="7"/>
      <c r="BV636" s="247"/>
      <c r="BW636" s="7"/>
      <c r="BX636" s="8"/>
      <c r="BY636" s="7"/>
      <c r="BZ636" s="8"/>
      <c r="CA636" s="7"/>
      <c r="CB636" s="8"/>
      <c r="CC636" s="7"/>
      <c r="CD636" s="8"/>
      <c r="CE636" s="7"/>
      <c r="CF636" s="8"/>
      <c r="CH636" s="41"/>
      <c r="CI636" s="41">
        <f t="shared" si="42"/>
        <v>0</v>
      </c>
      <c r="CJ636">
        <f t="shared" si="41"/>
        <v>0</v>
      </c>
      <c r="CL636" s="39"/>
    </row>
    <row r="637" spans="2:90" x14ac:dyDescent="0.25">
      <c r="B637" s="6"/>
      <c r="C637" s="10"/>
      <c r="D637" s="32"/>
      <c r="E637" s="10"/>
      <c r="F637" s="32"/>
      <c r="G637" s="10"/>
      <c r="H637" s="32"/>
      <c r="I637" s="10"/>
      <c r="J637" s="32"/>
      <c r="K637" s="10"/>
      <c r="L637" s="32"/>
      <c r="M637" s="10"/>
      <c r="N637" s="32"/>
      <c r="O637" s="10"/>
      <c r="P637" s="32"/>
      <c r="Q637" s="10"/>
      <c r="R637" s="32"/>
      <c r="S637" s="10"/>
      <c r="T637" s="32"/>
      <c r="U637" s="10"/>
      <c r="V637" s="32"/>
      <c r="W637" s="10"/>
      <c r="X637" s="32"/>
      <c r="Y637" s="10"/>
      <c r="Z637" s="32"/>
      <c r="AA637" s="10"/>
      <c r="AB637" s="32"/>
      <c r="AC637" s="10"/>
      <c r="AD637" s="32"/>
      <c r="AE637" s="10"/>
      <c r="AF637" s="32"/>
      <c r="AG637" s="10"/>
      <c r="AH637" s="32"/>
      <c r="AI637" s="10"/>
      <c r="AJ637" s="32"/>
      <c r="AK637" s="10"/>
      <c r="AL637" s="32"/>
      <c r="AM637" s="10"/>
      <c r="AN637" s="32"/>
      <c r="AO637" s="309"/>
      <c r="AP637" s="309"/>
      <c r="AQ637" s="10"/>
      <c r="AR637" s="32"/>
      <c r="AS637" s="10"/>
      <c r="AT637" s="32"/>
      <c r="AU637" s="10"/>
      <c r="AV637" s="242"/>
      <c r="AW637" s="10"/>
      <c r="AX637" s="32"/>
      <c r="AY637" s="10"/>
      <c r="AZ637" s="242"/>
      <c r="BA637" s="10"/>
      <c r="BB637" s="242"/>
      <c r="BC637" s="7"/>
      <c r="BD637" s="247"/>
      <c r="BE637" s="10"/>
      <c r="BF637" s="242"/>
      <c r="BG637" s="7"/>
      <c r="BH637" s="247"/>
      <c r="BI637" s="10"/>
      <c r="BJ637" s="242"/>
      <c r="BK637" s="7"/>
      <c r="BL637" s="247"/>
      <c r="BM637" s="7"/>
      <c r="BN637" s="247"/>
      <c r="BO637" s="7"/>
      <c r="BP637" s="8"/>
      <c r="BQ637" s="7"/>
      <c r="BR637" s="247"/>
      <c r="BS637" s="7"/>
      <c r="BT637" s="8"/>
      <c r="BU637" s="7"/>
      <c r="BV637" s="247"/>
      <c r="BW637" s="7"/>
      <c r="BX637" s="8"/>
      <c r="BY637" s="7"/>
      <c r="BZ637" s="8"/>
      <c r="CA637" s="7"/>
      <c r="CB637" s="8"/>
      <c r="CC637" s="7"/>
      <c r="CD637" s="8"/>
      <c r="CE637" s="7"/>
      <c r="CF637" s="8"/>
      <c r="CH637" s="41"/>
      <c r="CI637" s="41">
        <f t="shared" si="42"/>
        <v>0</v>
      </c>
      <c r="CJ637">
        <f t="shared" si="41"/>
        <v>0</v>
      </c>
    </row>
    <row r="638" spans="2:90" x14ac:dyDescent="0.25">
      <c r="B638" s="6"/>
      <c r="C638" s="10"/>
      <c r="D638" s="32"/>
      <c r="E638" s="10"/>
      <c r="F638" s="32"/>
      <c r="G638" s="10"/>
      <c r="H638" s="32"/>
      <c r="I638" s="10"/>
      <c r="J638" s="32"/>
      <c r="K638" s="10"/>
      <c r="L638" s="32"/>
      <c r="M638" s="10"/>
      <c r="N638" s="32"/>
      <c r="O638" s="10"/>
      <c r="P638" s="32"/>
      <c r="Q638" s="10"/>
      <c r="R638" s="32"/>
      <c r="S638" s="10"/>
      <c r="T638" s="32"/>
      <c r="U638" s="10"/>
      <c r="V638" s="32"/>
      <c r="W638" s="10"/>
      <c r="X638" s="32"/>
      <c r="Y638" s="10"/>
      <c r="Z638" s="32"/>
      <c r="AA638" s="10"/>
      <c r="AB638" s="32"/>
      <c r="AC638" s="10"/>
      <c r="AD638" s="32"/>
      <c r="AE638" s="10"/>
      <c r="AF638" s="32"/>
      <c r="AG638" s="10"/>
      <c r="AH638" s="32"/>
      <c r="AI638" s="10"/>
      <c r="AJ638" s="32"/>
      <c r="AK638" s="10"/>
      <c r="AL638" s="32"/>
      <c r="AM638" s="10"/>
      <c r="AN638" s="32"/>
      <c r="AO638" s="309"/>
      <c r="AP638" s="309"/>
      <c r="AQ638" s="10"/>
      <c r="AR638" s="32"/>
      <c r="AS638" s="10"/>
      <c r="AT638" s="32"/>
      <c r="AU638" s="10"/>
      <c r="AV638" s="242"/>
      <c r="AW638" s="10"/>
      <c r="AX638" s="32"/>
      <c r="AY638" s="10"/>
      <c r="AZ638" s="242"/>
      <c r="BA638" s="10"/>
      <c r="BB638" s="242"/>
      <c r="BC638" s="7"/>
      <c r="BD638" s="247"/>
      <c r="BE638" s="10"/>
      <c r="BF638" s="242"/>
      <c r="BG638" s="7"/>
      <c r="BH638" s="247"/>
      <c r="BI638" s="10"/>
      <c r="BJ638" s="242"/>
      <c r="BK638" s="7"/>
      <c r="BL638" s="247"/>
      <c r="BM638" s="7"/>
      <c r="BN638" s="247"/>
      <c r="BO638" s="7"/>
      <c r="BP638" s="8"/>
      <c r="BQ638" s="7"/>
      <c r="BR638" s="247"/>
      <c r="BS638" s="7"/>
      <c r="BT638" s="8"/>
      <c r="BU638" s="7"/>
      <c r="BV638" s="247"/>
      <c r="BW638" s="7"/>
      <c r="BX638" s="8"/>
      <c r="BY638" s="7"/>
      <c r="BZ638" s="8"/>
      <c r="CA638" s="7"/>
      <c r="CB638" s="8"/>
      <c r="CC638" s="7"/>
      <c r="CD638" s="8"/>
      <c r="CE638" s="7"/>
      <c r="CF638" s="8"/>
      <c r="CH638" s="41"/>
      <c r="CI638" s="41">
        <f t="shared" si="42"/>
        <v>0</v>
      </c>
      <c r="CJ638">
        <f t="shared" si="41"/>
        <v>0</v>
      </c>
    </row>
    <row r="639" spans="2:90" x14ac:dyDescent="0.25">
      <c r="B639" s="6"/>
      <c r="C639" s="10"/>
      <c r="D639" s="32"/>
      <c r="E639" s="10"/>
      <c r="F639" s="32"/>
      <c r="G639" s="10"/>
      <c r="H639" s="32"/>
      <c r="I639" s="10"/>
      <c r="J639" s="32"/>
      <c r="K639" s="94"/>
      <c r="L639" s="32"/>
      <c r="M639" s="10"/>
      <c r="N639" s="32"/>
      <c r="O639" s="10"/>
      <c r="P639" s="32"/>
      <c r="Q639" s="10"/>
      <c r="R639" s="32"/>
      <c r="S639" s="10"/>
      <c r="T639" s="32"/>
      <c r="U639" s="10"/>
      <c r="V639" s="32"/>
      <c r="W639" s="10"/>
      <c r="X639" s="32"/>
      <c r="Y639" s="10"/>
      <c r="Z639" s="32"/>
      <c r="AA639" s="10"/>
      <c r="AB639" s="32"/>
      <c r="AC639" s="10"/>
      <c r="AD639" s="32"/>
      <c r="AE639" s="10"/>
      <c r="AF639" s="32"/>
      <c r="AG639" s="10"/>
      <c r="AH639" s="32"/>
      <c r="AI639" s="10"/>
      <c r="AJ639" s="32"/>
      <c r="AK639" s="10"/>
      <c r="AL639" s="32"/>
      <c r="AM639" s="10"/>
      <c r="AN639" s="32"/>
      <c r="AO639" s="309"/>
      <c r="AP639" s="309"/>
      <c r="AQ639" s="10"/>
      <c r="AR639" s="32"/>
      <c r="AS639" s="10"/>
      <c r="AT639" s="32"/>
      <c r="AU639" s="10"/>
      <c r="AV639" s="242"/>
      <c r="AW639" s="10"/>
      <c r="AX639" s="32"/>
      <c r="AY639" s="10"/>
      <c r="AZ639" s="242"/>
      <c r="BA639" s="10"/>
      <c r="BB639" s="242"/>
      <c r="BC639" s="7"/>
      <c r="BD639" s="247"/>
      <c r="BE639" s="10"/>
      <c r="BF639" s="242"/>
      <c r="BG639" s="7"/>
      <c r="BH639" s="247"/>
      <c r="BI639" s="10"/>
      <c r="BJ639" s="242"/>
      <c r="BK639" s="7"/>
      <c r="BL639" s="247"/>
      <c r="BM639" s="7"/>
      <c r="BN639" s="247"/>
      <c r="BO639" s="7"/>
      <c r="BP639" s="8"/>
      <c r="BQ639" s="7"/>
      <c r="BR639" s="247"/>
      <c r="BS639" s="7"/>
      <c r="BT639" s="8"/>
      <c r="BU639" s="7"/>
      <c r="BV639" s="247"/>
      <c r="BW639" s="7"/>
      <c r="BX639" s="8"/>
      <c r="BY639" s="7"/>
      <c r="BZ639" s="8"/>
      <c r="CA639" s="7"/>
      <c r="CB639" s="8"/>
      <c r="CC639" s="7"/>
      <c r="CD639" s="8"/>
      <c r="CE639" s="7"/>
      <c r="CF639" s="8"/>
      <c r="CH639" s="41"/>
      <c r="CI639" s="41">
        <f t="shared" si="42"/>
        <v>0</v>
      </c>
      <c r="CJ639">
        <f t="shared" si="41"/>
        <v>0</v>
      </c>
      <c r="CL639" s="39"/>
    </row>
    <row r="640" spans="2:90" x14ac:dyDescent="0.25">
      <c r="B640" s="6"/>
      <c r="C640" s="10"/>
      <c r="D640" s="32"/>
      <c r="E640" s="10"/>
      <c r="F640" s="32"/>
      <c r="G640" s="10"/>
      <c r="H640" s="11"/>
      <c r="I640" s="10"/>
      <c r="J640" s="32"/>
      <c r="K640" s="10"/>
      <c r="L640" s="32"/>
      <c r="M640" s="10"/>
      <c r="N640" s="32"/>
      <c r="O640" s="10"/>
      <c r="P640" s="32"/>
      <c r="Q640" s="10"/>
      <c r="R640" s="32"/>
      <c r="S640" s="10"/>
      <c r="T640" s="32"/>
      <c r="U640" s="10"/>
      <c r="V640" s="32"/>
      <c r="W640" s="10"/>
      <c r="X640" s="32"/>
      <c r="Y640" s="10"/>
      <c r="Z640" s="32"/>
      <c r="AA640" s="10"/>
      <c r="AB640" s="32"/>
      <c r="AC640" s="10"/>
      <c r="AD640" s="32"/>
      <c r="AE640" s="10"/>
      <c r="AF640" s="32"/>
      <c r="AG640" s="10"/>
      <c r="AH640" s="32"/>
      <c r="AI640" s="10"/>
      <c r="AJ640" s="32"/>
      <c r="AK640" s="10"/>
      <c r="AL640" s="32"/>
      <c r="AM640" s="10"/>
      <c r="AN640" s="32"/>
      <c r="AO640" s="309"/>
      <c r="AP640" s="309"/>
      <c r="AQ640" s="10"/>
      <c r="AR640" s="32"/>
      <c r="AS640" s="10"/>
      <c r="AT640" s="32"/>
      <c r="AU640" s="10"/>
      <c r="AV640" s="242"/>
      <c r="AW640" s="10"/>
      <c r="AX640" s="32"/>
      <c r="AY640" s="10"/>
      <c r="AZ640" s="242"/>
      <c r="BA640" s="10"/>
      <c r="BB640" s="242"/>
      <c r="BC640" s="7"/>
      <c r="BD640" s="247"/>
      <c r="BE640" s="10"/>
      <c r="BF640" s="242"/>
      <c r="BG640" s="7"/>
      <c r="BH640" s="247"/>
      <c r="BI640" s="10"/>
      <c r="BJ640" s="242"/>
      <c r="BK640" s="7"/>
      <c r="BL640" s="247"/>
      <c r="BM640" s="7"/>
      <c r="BN640" s="247"/>
      <c r="BO640" s="7"/>
      <c r="BP640" s="8"/>
      <c r="BQ640" s="7"/>
      <c r="BR640" s="247"/>
      <c r="BS640" s="7"/>
      <c r="BT640" s="8"/>
      <c r="BU640" s="7"/>
      <c r="BV640" s="247"/>
      <c r="BW640" s="7"/>
      <c r="BX640" s="8"/>
      <c r="BY640" s="7"/>
      <c r="BZ640" s="8"/>
      <c r="CA640" s="7"/>
      <c r="CB640" s="8"/>
      <c r="CC640" s="7"/>
      <c r="CD640" s="8"/>
      <c r="CE640" s="7"/>
      <c r="CF640" s="8"/>
      <c r="CH640" s="41"/>
      <c r="CI640" s="41">
        <f t="shared" si="42"/>
        <v>0</v>
      </c>
      <c r="CJ640">
        <f t="shared" si="41"/>
        <v>0</v>
      </c>
    </row>
    <row r="641" spans="2:90" x14ac:dyDescent="0.25">
      <c r="B641" s="6"/>
      <c r="C641" s="10"/>
      <c r="D641" s="32"/>
      <c r="E641" s="10"/>
      <c r="F641" s="32"/>
      <c r="G641" s="10"/>
      <c r="H641" s="11"/>
      <c r="I641" s="10"/>
      <c r="J641" s="32"/>
      <c r="K641" s="10"/>
      <c r="L641" s="32"/>
      <c r="M641" s="10"/>
      <c r="N641" s="32"/>
      <c r="O641" s="10"/>
      <c r="P641" s="32"/>
      <c r="Q641" s="10"/>
      <c r="R641" s="32"/>
      <c r="S641" s="10"/>
      <c r="T641" s="32"/>
      <c r="U641" s="10"/>
      <c r="V641" s="32"/>
      <c r="W641" s="10"/>
      <c r="X641" s="32"/>
      <c r="Y641" s="10"/>
      <c r="Z641" s="32"/>
      <c r="AA641" s="10"/>
      <c r="AB641" s="32"/>
      <c r="AC641" s="10"/>
      <c r="AD641" s="32"/>
      <c r="AE641" s="10"/>
      <c r="AF641" s="32"/>
      <c r="AG641" s="10"/>
      <c r="AH641" s="32"/>
      <c r="AI641" s="10"/>
      <c r="AJ641" s="32"/>
      <c r="AK641" s="10"/>
      <c r="AL641" s="32"/>
      <c r="AM641" s="10"/>
      <c r="AN641" s="32"/>
      <c r="AO641" s="309"/>
      <c r="AP641" s="309"/>
      <c r="AQ641" s="10"/>
      <c r="AR641" s="32"/>
      <c r="AS641" s="10"/>
      <c r="AT641" s="32"/>
      <c r="AU641" s="10"/>
      <c r="AV641" s="242"/>
      <c r="AW641" s="10"/>
      <c r="AX641" s="32"/>
      <c r="AY641" s="10"/>
      <c r="AZ641" s="242"/>
      <c r="BA641" s="10"/>
      <c r="BB641" s="242"/>
      <c r="BC641" s="7"/>
      <c r="BD641" s="247"/>
      <c r="BE641" s="10"/>
      <c r="BF641" s="242"/>
      <c r="BG641" s="7"/>
      <c r="BH641" s="247"/>
      <c r="BI641" s="10"/>
      <c r="BJ641" s="242"/>
      <c r="BK641" s="7"/>
      <c r="BL641" s="247"/>
      <c r="BM641" s="7"/>
      <c r="BN641" s="247"/>
      <c r="BO641" s="7"/>
      <c r="BP641" s="8"/>
      <c r="BQ641" s="7"/>
      <c r="BR641" s="247"/>
      <c r="BS641" s="7"/>
      <c r="BT641" s="8"/>
      <c r="BU641" s="7"/>
      <c r="BV641" s="247"/>
      <c r="BW641" s="7"/>
      <c r="BX641" s="8"/>
      <c r="BY641" s="7"/>
      <c r="BZ641" s="8"/>
      <c r="CA641" s="7"/>
      <c r="CB641" s="8"/>
      <c r="CC641" s="7"/>
      <c r="CD641" s="8"/>
      <c r="CE641" s="7"/>
      <c r="CF641" s="8"/>
      <c r="CH641" s="41"/>
      <c r="CI641" s="41">
        <f t="shared" si="42"/>
        <v>0</v>
      </c>
      <c r="CJ641">
        <f t="shared" si="41"/>
        <v>0</v>
      </c>
    </row>
    <row r="642" spans="2:90" x14ac:dyDescent="0.25">
      <c r="B642" s="6"/>
      <c r="C642" s="10"/>
      <c r="D642" s="32"/>
      <c r="E642" s="10"/>
      <c r="F642" s="32"/>
      <c r="G642" s="10"/>
      <c r="H642" s="32"/>
      <c r="I642" s="10"/>
      <c r="J642" s="32"/>
      <c r="K642" s="94"/>
      <c r="L642" s="32"/>
      <c r="M642" s="10"/>
      <c r="N642" s="32"/>
      <c r="O642" s="10"/>
      <c r="P642" s="32"/>
      <c r="Q642" s="10"/>
      <c r="R642" s="32"/>
      <c r="S642" s="10"/>
      <c r="T642" s="32"/>
      <c r="U642" s="10"/>
      <c r="V642" s="32"/>
      <c r="W642" s="10"/>
      <c r="X642" s="32"/>
      <c r="Y642" s="10"/>
      <c r="Z642" s="32"/>
      <c r="AA642" s="10"/>
      <c r="AB642" s="32"/>
      <c r="AC642" s="10"/>
      <c r="AD642" s="32"/>
      <c r="AE642" s="10"/>
      <c r="AF642" s="32"/>
      <c r="AG642" s="10"/>
      <c r="AH642" s="32"/>
      <c r="AI642" s="10"/>
      <c r="AJ642" s="32"/>
      <c r="AK642" s="10"/>
      <c r="AL642" s="32"/>
      <c r="AM642" s="10"/>
      <c r="AN642" s="32"/>
      <c r="AO642" s="309"/>
      <c r="AP642" s="309"/>
      <c r="AQ642" s="10"/>
      <c r="AR642" s="32"/>
      <c r="AS642" s="10"/>
      <c r="AT642" s="32"/>
      <c r="AU642" s="10"/>
      <c r="AV642" s="242"/>
      <c r="AW642" s="10"/>
      <c r="AX642" s="32"/>
      <c r="AY642" s="10"/>
      <c r="AZ642" s="242"/>
      <c r="BA642" s="10"/>
      <c r="BB642" s="242"/>
      <c r="BC642" s="7"/>
      <c r="BD642" s="247"/>
      <c r="BE642" s="10"/>
      <c r="BF642" s="242"/>
      <c r="BG642" s="7"/>
      <c r="BH642" s="247"/>
      <c r="BI642" s="10"/>
      <c r="BJ642" s="242"/>
      <c r="BK642" s="7"/>
      <c r="BL642" s="247"/>
      <c r="BM642" s="7"/>
      <c r="BN642" s="247"/>
      <c r="BO642" s="7"/>
      <c r="BP642" s="8"/>
      <c r="BQ642" s="7"/>
      <c r="BR642" s="247"/>
      <c r="BS642" s="7"/>
      <c r="BT642" s="8"/>
      <c r="BU642" s="7"/>
      <c r="BV642" s="247"/>
      <c r="BW642" s="7"/>
      <c r="BX642" s="8"/>
      <c r="BY642" s="7"/>
      <c r="BZ642" s="8"/>
      <c r="CA642" s="7"/>
      <c r="CB642" s="8"/>
      <c r="CC642" s="7"/>
      <c r="CD642" s="8"/>
      <c r="CE642" s="7"/>
      <c r="CF642" s="8"/>
      <c r="CH642" s="41"/>
      <c r="CI642" s="41">
        <f t="shared" si="42"/>
        <v>0</v>
      </c>
      <c r="CJ642">
        <f t="shared" si="41"/>
        <v>0</v>
      </c>
      <c r="CL642" s="39"/>
    </row>
    <row r="643" spans="2:90" x14ac:dyDescent="0.25">
      <c r="B643" s="6"/>
      <c r="C643" s="10"/>
      <c r="D643" s="32"/>
      <c r="E643" s="10"/>
      <c r="F643" s="32"/>
      <c r="G643" s="10"/>
      <c r="H643" s="32"/>
      <c r="I643" s="10"/>
      <c r="J643" s="32"/>
      <c r="K643" s="94"/>
      <c r="L643" s="32"/>
      <c r="M643" s="10"/>
      <c r="N643" s="32"/>
      <c r="O643" s="10"/>
      <c r="P643" s="32"/>
      <c r="Q643" s="10"/>
      <c r="R643" s="32"/>
      <c r="S643" s="10"/>
      <c r="T643" s="32"/>
      <c r="U643" s="10"/>
      <c r="V643" s="32"/>
      <c r="W643" s="10"/>
      <c r="X643" s="32"/>
      <c r="Y643" s="10"/>
      <c r="Z643" s="32"/>
      <c r="AA643" s="10"/>
      <c r="AB643" s="32"/>
      <c r="AC643" s="10"/>
      <c r="AD643" s="32"/>
      <c r="AE643" s="10"/>
      <c r="AF643" s="32"/>
      <c r="AG643" s="10"/>
      <c r="AH643" s="32"/>
      <c r="AI643" s="10"/>
      <c r="AJ643" s="32"/>
      <c r="AK643" s="10"/>
      <c r="AL643" s="32"/>
      <c r="AM643" s="10"/>
      <c r="AN643" s="32"/>
      <c r="AO643" s="309"/>
      <c r="AP643" s="309"/>
      <c r="AQ643" s="10"/>
      <c r="AR643" s="32"/>
      <c r="AS643" s="10"/>
      <c r="AT643" s="32"/>
      <c r="AU643" s="10"/>
      <c r="AV643" s="242"/>
      <c r="AW643" s="10"/>
      <c r="AX643" s="32"/>
      <c r="AY643" s="10"/>
      <c r="AZ643" s="242"/>
      <c r="BA643" s="10"/>
      <c r="BB643" s="242"/>
      <c r="BC643" s="7"/>
      <c r="BD643" s="247"/>
      <c r="BE643" s="10"/>
      <c r="BF643" s="242"/>
      <c r="BG643" s="7"/>
      <c r="BH643" s="247"/>
      <c r="BI643" s="10"/>
      <c r="BJ643" s="242"/>
      <c r="BK643" s="7"/>
      <c r="BL643" s="247"/>
      <c r="BM643" s="7"/>
      <c r="BN643" s="247"/>
      <c r="BO643" s="7"/>
      <c r="BP643" s="8"/>
      <c r="BQ643" s="7"/>
      <c r="BR643" s="247"/>
      <c r="BS643" s="7"/>
      <c r="BT643" s="8"/>
      <c r="BU643" s="7"/>
      <c r="BV643" s="247"/>
      <c r="BW643" s="7"/>
      <c r="BX643" s="8"/>
      <c r="BY643" s="7"/>
      <c r="BZ643" s="8"/>
      <c r="CA643" s="7"/>
      <c r="CB643" s="8"/>
      <c r="CC643" s="7"/>
      <c r="CD643" s="8"/>
      <c r="CE643" s="7"/>
      <c r="CF643" s="8"/>
      <c r="CH643" s="41"/>
      <c r="CI643" s="41">
        <f t="shared" si="42"/>
        <v>0</v>
      </c>
      <c r="CJ643">
        <f t="shared" si="41"/>
        <v>0</v>
      </c>
      <c r="CL643" s="39"/>
    </row>
    <row r="644" spans="2:90" x14ac:dyDescent="0.25">
      <c r="B644" s="6"/>
      <c r="C644" s="10"/>
      <c r="D644" s="32"/>
      <c r="E644" s="10"/>
      <c r="F644" s="32"/>
      <c r="G644" s="10"/>
      <c r="H644" s="32"/>
      <c r="I644" s="10"/>
      <c r="J644" s="32"/>
      <c r="K644" s="94"/>
      <c r="L644" s="32"/>
      <c r="M644" s="10"/>
      <c r="N644" s="32"/>
      <c r="O644" s="10"/>
      <c r="P644" s="32"/>
      <c r="Q644" s="10"/>
      <c r="R644" s="32"/>
      <c r="S644" s="10"/>
      <c r="T644" s="32"/>
      <c r="U644" s="10"/>
      <c r="V644" s="32"/>
      <c r="W644" s="10"/>
      <c r="X644" s="32"/>
      <c r="Y644" s="10"/>
      <c r="Z644" s="32"/>
      <c r="AA644" s="10"/>
      <c r="AB644" s="32"/>
      <c r="AC644" s="10"/>
      <c r="AD644" s="32"/>
      <c r="AE644" s="10"/>
      <c r="AF644" s="32"/>
      <c r="AG644" s="10"/>
      <c r="AH644" s="32"/>
      <c r="AI644" s="10"/>
      <c r="AJ644" s="32"/>
      <c r="AK644" s="10"/>
      <c r="AL644" s="32"/>
      <c r="AM644" s="10"/>
      <c r="AN644" s="32"/>
      <c r="AO644" s="309"/>
      <c r="AP644" s="309"/>
      <c r="AQ644" s="10"/>
      <c r="AR644" s="32"/>
      <c r="AS644" s="10"/>
      <c r="AT644" s="32"/>
      <c r="AU644" s="10"/>
      <c r="AV644" s="242"/>
      <c r="AW644" s="10"/>
      <c r="AX644" s="32"/>
      <c r="AY644" s="10"/>
      <c r="AZ644" s="242"/>
      <c r="BA644" s="10"/>
      <c r="BB644" s="242"/>
      <c r="BC644" s="7"/>
      <c r="BD644" s="247"/>
      <c r="BE644" s="10"/>
      <c r="BF644" s="242"/>
      <c r="BG644" s="7"/>
      <c r="BH644" s="247"/>
      <c r="BI644" s="10"/>
      <c r="BJ644" s="242"/>
      <c r="BK644" s="7"/>
      <c r="BL644" s="247"/>
      <c r="BM644" s="7"/>
      <c r="BN644" s="247"/>
      <c r="BO644" s="7"/>
      <c r="BP644" s="8"/>
      <c r="BQ644" s="7"/>
      <c r="BR644" s="247"/>
      <c r="BS644" s="7"/>
      <c r="BT644" s="8"/>
      <c r="BU644" s="7"/>
      <c r="BV644" s="247"/>
      <c r="BW644" s="7"/>
      <c r="BX644" s="8"/>
      <c r="BY644" s="7"/>
      <c r="BZ644" s="8"/>
      <c r="CA644" s="7"/>
      <c r="CB644" s="8"/>
      <c r="CC644" s="7"/>
      <c r="CD644" s="8"/>
      <c r="CE644" s="7"/>
      <c r="CF644" s="8"/>
      <c r="CH644" s="41"/>
      <c r="CI644" s="41">
        <f t="shared" si="42"/>
        <v>0</v>
      </c>
      <c r="CJ644">
        <f t="shared" si="41"/>
        <v>0</v>
      </c>
      <c r="CL644" s="39"/>
    </row>
    <row r="645" spans="2:90" x14ac:dyDescent="0.25">
      <c r="B645" s="6"/>
      <c r="C645" s="10"/>
      <c r="D645" s="32"/>
      <c r="E645" s="10"/>
      <c r="F645" s="32"/>
      <c r="G645" s="10"/>
      <c r="H645" s="32"/>
      <c r="I645" s="10"/>
      <c r="J645" s="32"/>
      <c r="K645" s="94"/>
      <c r="L645" s="32"/>
      <c r="M645" s="10"/>
      <c r="N645" s="32"/>
      <c r="O645" s="10"/>
      <c r="P645" s="32"/>
      <c r="Q645" s="10"/>
      <c r="R645" s="32"/>
      <c r="S645" s="10"/>
      <c r="T645" s="32"/>
      <c r="U645" s="10"/>
      <c r="V645" s="32"/>
      <c r="W645" s="10"/>
      <c r="X645" s="32"/>
      <c r="Y645" s="10"/>
      <c r="Z645" s="32"/>
      <c r="AA645" s="10"/>
      <c r="AB645" s="32"/>
      <c r="AC645" s="10"/>
      <c r="AD645" s="32"/>
      <c r="AE645" s="10"/>
      <c r="AF645" s="32"/>
      <c r="AG645" s="10"/>
      <c r="AH645" s="32"/>
      <c r="AI645" s="10"/>
      <c r="AJ645" s="32"/>
      <c r="AK645" s="10"/>
      <c r="AL645" s="32"/>
      <c r="AM645" s="10"/>
      <c r="AN645" s="32"/>
      <c r="AO645" s="309"/>
      <c r="AP645" s="309"/>
      <c r="AQ645" s="10"/>
      <c r="AR645" s="32"/>
      <c r="AS645" s="10"/>
      <c r="AT645" s="32"/>
      <c r="AU645" s="10"/>
      <c r="AV645" s="242"/>
      <c r="AW645" s="10"/>
      <c r="AX645" s="32"/>
      <c r="AY645" s="10"/>
      <c r="AZ645" s="242"/>
      <c r="BA645" s="10"/>
      <c r="BB645" s="242"/>
      <c r="BC645" s="7"/>
      <c r="BD645" s="247"/>
      <c r="BE645" s="10"/>
      <c r="BF645" s="242"/>
      <c r="BG645" s="7"/>
      <c r="BH645" s="247"/>
      <c r="BI645" s="10"/>
      <c r="BJ645" s="242"/>
      <c r="BK645" s="7"/>
      <c r="BL645" s="247"/>
      <c r="BM645" s="7"/>
      <c r="BN645" s="247"/>
      <c r="BO645" s="7"/>
      <c r="BP645" s="8"/>
      <c r="BQ645" s="7"/>
      <c r="BR645" s="247"/>
      <c r="BS645" s="7"/>
      <c r="BT645" s="8"/>
      <c r="BU645" s="7"/>
      <c r="BV645" s="247"/>
      <c r="BW645" s="7"/>
      <c r="BX645" s="8"/>
      <c r="BY645" s="7"/>
      <c r="BZ645" s="8"/>
      <c r="CA645" s="7"/>
      <c r="CB645" s="8"/>
      <c r="CC645" s="7"/>
      <c r="CD645" s="8"/>
      <c r="CE645" s="7"/>
      <c r="CF645" s="8"/>
      <c r="CH645" s="41"/>
      <c r="CI645" s="41">
        <f t="shared" si="42"/>
        <v>0</v>
      </c>
      <c r="CJ645">
        <f t="shared" si="41"/>
        <v>0</v>
      </c>
      <c r="CL645" s="39"/>
    </row>
    <row r="646" spans="2:90" x14ac:dyDescent="0.25">
      <c r="B646" s="6"/>
      <c r="C646" s="10"/>
      <c r="D646" s="32"/>
      <c r="E646" s="10"/>
      <c r="F646" s="32"/>
      <c r="G646" s="10"/>
      <c r="H646" s="32"/>
      <c r="I646" s="10"/>
      <c r="J646" s="32"/>
      <c r="K646" s="10"/>
      <c r="L646" s="32"/>
      <c r="M646" s="10"/>
      <c r="N646" s="32"/>
      <c r="O646" s="10"/>
      <c r="P646" s="32"/>
      <c r="Q646" s="10"/>
      <c r="R646" s="32"/>
      <c r="S646" s="10"/>
      <c r="T646" s="32"/>
      <c r="U646" s="10"/>
      <c r="V646" s="32"/>
      <c r="W646" s="10"/>
      <c r="X646" s="32"/>
      <c r="Y646" s="10"/>
      <c r="Z646" s="32"/>
      <c r="AA646" s="10"/>
      <c r="AB646" s="32"/>
      <c r="AC646" s="10"/>
      <c r="AD646" s="32"/>
      <c r="AE646" s="10"/>
      <c r="AF646" s="32"/>
      <c r="AG646" s="10"/>
      <c r="AH646" s="32"/>
      <c r="AI646" s="10"/>
      <c r="AJ646" s="32"/>
      <c r="AK646" s="10"/>
      <c r="AL646" s="32"/>
      <c r="AM646" s="10"/>
      <c r="AN646" s="32"/>
      <c r="AO646" s="309"/>
      <c r="AP646" s="309"/>
      <c r="AQ646" s="10"/>
      <c r="AR646" s="32"/>
      <c r="AS646" s="10"/>
      <c r="AT646" s="32"/>
      <c r="AU646" s="10"/>
      <c r="AV646" s="242"/>
      <c r="AW646" s="10"/>
      <c r="AX646" s="32"/>
      <c r="AY646" s="10"/>
      <c r="AZ646" s="242"/>
      <c r="BA646" s="10"/>
      <c r="BB646" s="242"/>
      <c r="BC646" s="7"/>
      <c r="BD646" s="247"/>
      <c r="BE646" s="10"/>
      <c r="BF646" s="242"/>
      <c r="BG646" s="7"/>
      <c r="BH646" s="247"/>
      <c r="BI646" s="10"/>
      <c r="BJ646" s="242"/>
      <c r="BK646" s="7"/>
      <c r="BL646" s="247"/>
      <c r="BM646" s="7"/>
      <c r="BN646" s="247"/>
      <c r="BO646" s="7"/>
      <c r="BP646" s="8"/>
      <c r="BQ646" s="7"/>
      <c r="BR646" s="247"/>
      <c r="BS646" s="7"/>
      <c r="BT646" s="8"/>
      <c r="BU646" s="7"/>
      <c r="BV646" s="247"/>
      <c r="BW646" s="7"/>
      <c r="BX646" s="8"/>
      <c r="BY646" s="7"/>
      <c r="BZ646" s="8"/>
      <c r="CA646" s="7"/>
      <c r="CB646" s="8"/>
      <c r="CC646" s="7"/>
      <c r="CD646" s="8"/>
      <c r="CE646" s="7"/>
      <c r="CF646" s="8"/>
      <c r="CH646" s="41"/>
      <c r="CI646" s="41">
        <f t="shared" si="42"/>
        <v>0</v>
      </c>
      <c r="CJ646">
        <f t="shared" si="41"/>
        <v>0</v>
      </c>
    </row>
    <row r="647" spans="2:90" x14ac:dyDescent="0.25">
      <c r="B647" s="6"/>
      <c r="C647" s="10"/>
      <c r="D647" s="32"/>
      <c r="E647" s="10"/>
      <c r="F647" s="32"/>
      <c r="G647" s="10"/>
      <c r="H647" s="32"/>
      <c r="I647" s="10"/>
      <c r="J647" s="32"/>
      <c r="K647" s="94"/>
      <c r="L647" s="32"/>
      <c r="M647" s="10"/>
      <c r="N647" s="32"/>
      <c r="O647" s="10"/>
      <c r="P647" s="32"/>
      <c r="Q647" s="10"/>
      <c r="R647" s="32"/>
      <c r="S647" s="10"/>
      <c r="T647" s="32"/>
      <c r="U647" s="10"/>
      <c r="V647" s="32"/>
      <c r="W647" s="10"/>
      <c r="X647" s="32"/>
      <c r="Y647" s="10"/>
      <c r="Z647" s="32"/>
      <c r="AA647" s="10"/>
      <c r="AB647" s="32"/>
      <c r="AC647" s="10"/>
      <c r="AD647" s="32"/>
      <c r="AE647" s="10"/>
      <c r="AF647" s="32"/>
      <c r="AG647" s="10"/>
      <c r="AH647" s="32"/>
      <c r="AI647" s="10"/>
      <c r="AJ647" s="32"/>
      <c r="AK647" s="10"/>
      <c r="AL647" s="32"/>
      <c r="AM647" s="10"/>
      <c r="AN647" s="32"/>
      <c r="AO647" s="309"/>
      <c r="AP647" s="309"/>
      <c r="AQ647" s="10"/>
      <c r="AR647" s="32"/>
      <c r="AS647" s="10"/>
      <c r="AT647" s="32"/>
      <c r="AU647" s="10"/>
      <c r="AV647" s="242"/>
      <c r="AW647" s="10"/>
      <c r="AX647" s="32"/>
      <c r="AY647" s="10"/>
      <c r="AZ647" s="242"/>
      <c r="BA647" s="10"/>
      <c r="BB647" s="242"/>
      <c r="BC647" s="7"/>
      <c r="BD647" s="247"/>
      <c r="BE647" s="10"/>
      <c r="BF647" s="242"/>
      <c r="BG647" s="7"/>
      <c r="BH647" s="247"/>
      <c r="BI647" s="10"/>
      <c r="BJ647" s="242"/>
      <c r="BK647" s="7"/>
      <c r="BL647" s="247"/>
      <c r="BM647" s="7"/>
      <c r="BN647" s="247"/>
      <c r="BO647" s="7"/>
      <c r="BP647" s="8"/>
      <c r="BQ647" s="7"/>
      <c r="BR647" s="247"/>
      <c r="BS647" s="7"/>
      <c r="BT647" s="8"/>
      <c r="BU647" s="7"/>
      <c r="BV647" s="247"/>
      <c r="BW647" s="7"/>
      <c r="BX647" s="8"/>
      <c r="BY647" s="7"/>
      <c r="BZ647" s="8"/>
      <c r="CA647" s="7"/>
      <c r="CB647" s="8"/>
      <c r="CC647" s="7"/>
      <c r="CD647" s="8"/>
      <c r="CE647" s="7"/>
      <c r="CF647" s="8"/>
      <c r="CH647" s="41"/>
      <c r="CI647" s="41">
        <f t="shared" si="42"/>
        <v>0</v>
      </c>
      <c r="CJ647">
        <f t="shared" si="41"/>
        <v>0</v>
      </c>
      <c r="CL647" s="39"/>
    </row>
    <row r="648" spans="2:90" x14ac:dyDescent="0.25">
      <c r="B648" s="6"/>
      <c r="C648" s="10"/>
      <c r="D648" s="32"/>
      <c r="E648" s="10"/>
      <c r="F648" s="32"/>
      <c r="G648" s="10"/>
      <c r="H648" s="32"/>
      <c r="I648" s="10"/>
      <c r="J648" s="32"/>
      <c r="K648" s="10"/>
      <c r="L648" s="32"/>
      <c r="M648" s="10"/>
      <c r="N648" s="32"/>
      <c r="O648" s="10"/>
      <c r="P648" s="32"/>
      <c r="Q648" s="10"/>
      <c r="R648" s="32"/>
      <c r="S648" s="10"/>
      <c r="T648" s="32"/>
      <c r="U648" s="10"/>
      <c r="V648" s="32"/>
      <c r="W648" s="10"/>
      <c r="X648" s="32"/>
      <c r="Y648" s="10"/>
      <c r="Z648" s="32"/>
      <c r="AA648" s="10"/>
      <c r="AB648" s="32"/>
      <c r="AC648" s="10"/>
      <c r="AD648" s="32"/>
      <c r="AE648" s="10"/>
      <c r="AF648" s="32"/>
      <c r="AG648" s="10"/>
      <c r="AH648" s="32"/>
      <c r="AI648" s="10"/>
      <c r="AJ648" s="32"/>
      <c r="AK648" s="10"/>
      <c r="AL648" s="32"/>
      <c r="AM648" s="10"/>
      <c r="AN648" s="32"/>
      <c r="AO648" s="309"/>
      <c r="AP648" s="309"/>
      <c r="AQ648" s="10"/>
      <c r="AR648" s="32"/>
      <c r="AS648" s="10"/>
      <c r="AT648" s="32"/>
      <c r="AU648" s="10"/>
      <c r="AV648" s="242"/>
      <c r="AW648" s="10"/>
      <c r="AX648" s="32"/>
      <c r="AY648" s="10"/>
      <c r="AZ648" s="242"/>
      <c r="BA648" s="10"/>
      <c r="BB648" s="242"/>
      <c r="BC648" s="7"/>
      <c r="BD648" s="247"/>
      <c r="BE648" s="10"/>
      <c r="BF648" s="242"/>
      <c r="BG648" s="7"/>
      <c r="BH648" s="247"/>
      <c r="BI648" s="10"/>
      <c r="BJ648" s="242"/>
      <c r="BK648" s="7"/>
      <c r="BL648" s="247"/>
      <c r="BM648" s="7"/>
      <c r="BN648" s="247"/>
      <c r="BO648" s="7"/>
      <c r="BP648" s="8"/>
      <c r="BQ648" s="7"/>
      <c r="BR648" s="247"/>
      <c r="BS648" s="7"/>
      <c r="BT648" s="8"/>
      <c r="BU648" s="7"/>
      <c r="BV648" s="247"/>
      <c r="BW648" s="7"/>
      <c r="BX648" s="8"/>
      <c r="BY648" s="7"/>
      <c r="BZ648" s="8"/>
      <c r="CA648" s="7"/>
      <c r="CB648" s="8"/>
      <c r="CC648" s="7"/>
      <c r="CD648" s="8"/>
      <c r="CE648" s="7"/>
      <c r="CF648" s="8"/>
      <c r="CH648" s="41"/>
      <c r="CI648" s="41">
        <f t="shared" si="42"/>
        <v>0</v>
      </c>
      <c r="CJ648">
        <f t="shared" si="41"/>
        <v>0</v>
      </c>
    </row>
    <row r="649" spans="2:90" x14ac:dyDescent="0.25">
      <c r="B649" s="6"/>
      <c r="C649" s="10"/>
      <c r="D649" s="32"/>
      <c r="E649" s="10"/>
      <c r="F649" s="32"/>
      <c r="G649" s="10"/>
      <c r="H649" s="32"/>
      <c r="I649" s="10"/>
      <c r="J649" s="32"/>
      <c r="K649" s="10"/>
      <c r="L649" s="32"/>
      <c r="M649" s="10"/>
      <c r="N649" s="32"/>
      <c r="O649" s="10"/>
      <c r="P649" s="32"/>
      <c r="Q649" s="10"/>
      <c r="R649" s="32"/>
      <c r="S649" s="10"/>
      <c r="T649" s="32"/>
      <c r="U649" s="10"/>
      <c r="V649" s="32"/>
      <c r="W649" s="10"/>
      <c r="X649" s="32"/>
      <c r="Y649" s="10"/>
      <c r="Z649" s="32"/>
      <c r="AA649" s="10"/>
      <c r="AB649" s="32"/>
      <c r="AC649" s="10"/>
      <c r="AD649" s="32"/>
      <c r="AE649" s="10"/>
      <c r="AF649" s="32"/>
      <c r="AG649" s="10"/>
      <c r="AH649" s="32"/>
      <c r="AI649" s="10"/>
      <c r="AJ649" s="32"/>
      <c r="AK649" s="10"/>
      <c r="AL649" s="32"/>
      <c r="AM649" s="10"/>
      <c r="AN649" s="32"/>
      <c r="AO649" s="309"/>
      <c r="AP649" s="309"/>
      <c r="AQ649" s="10"/>
      <c r="AR649" s="32"/>
      <c r="AS649" s="10"/>
      <c r="AT649" s="32"/>
      <c r="AU649" s="10"/>
      <c r="AV649" s="242"/>
      <c r="AW649" s="10"/>
      <c r="AX649" s="32"/>
      <c r="AY649" s="10"/>
      <c r="AZ649" s="242"/>
      <c r="BA649" s="10"/>
      <c r="BB649" s="242"/>
      <c r="BC649" s="7"/>
      <c r="BD649" s="247"/>
      <c r="BE649" s="10"/>
      <c r="BF649" s="242"/>
      <c r="BG649" s="7"/>
      <c r="BH649" s="247"/>
      <c r="BI649" s="10"/>
      <c r="BJ649" s="242"/>
      <c r="BK649" s="7"/>
      <c r="BL649" s="247"/>
      <c r="BM649" s="7"/>
      <c r="BN649" s="247"/>
      <c r="BO649" s="7"/>
      <c r="BP649" s="8"/>
      <c r="BQ649" s="7"/>
      <c r="BR649" s="247"/>
      <c r="BS649" s="7"/>
      <c r="BT649" s="8"/>
      <c r="BU649" s="7"/>
      <c r="BV649" s="247"/>
      <c r="BW649" s="7"/>
      <c r="BX649" s="8"/>
      <c r="BY649" s="7"/>
      <c r="BZ649" s="8"/>
      <c r="CA649" s="7"/>
      <c r="CB649" s="8"/>
      <c r="CC649" s="7"/>
      <c r="CD649" s="8"/>
      <c r="CE649" s="7"/>
      <c r="CF649" s="8"/>
      <c r="CH649" s="41"/>
      <c r="CI649" s="41">
        <f t="shared" si="42"/>
        <v>0</v>
      </c>
      <c r="CJ649">
        <f t="shared" si="41"/>
        <v>0</v>
      </c>
    </row>
    <row r="650" spans="2:90" x14ac:dyDescent="0.25">
      <c r="B650" s="6"/>
      <c r="C650" s="10"/>
      <c r="D650" s="32"/>
      <c r="E650" s="10"/>
      <c r="F650" s="32"/>
      <c r="G650" s="10"/>
      <c r="H650" s="32"/>
      <c r="I650" s="10"/>
      <c r="J650" s="32"/>
      <c r="K650" s="94"/>
      <c r="L650" s="32"/>
      <c r="M650" s="10"/>
      <c r="N650" s="32"/>
      <c r="O650" s="10"/>
      <c r="P650" s="32"/>
      <c r="Q650" s="10"/>
      <c r="R650" s="32"/>
      <c r="S650" s="10"/>
      <c r="T650" s="32"/>
      <c r="U650" s="10"/>
      <c r="V650" s="32"/>
      <c r="W650" s="10"/>
      <c r="X650" s="32"/>
      <c r="Y650" s="10"/>
      <c r="Z650" s="32"/>
      <c r="AA650" s="10"/>
      <c r="AB650" s="32"/>
      <c r="AC650" s="10"/>
      <c r="AD650" s="32"/>
      <c r="AE650" s="10"/>
      <c r="AF650" s="32"/>
      <c r="AG650" s="10"/>
      <c r="AH650" s="32"/>
      <c r="AI650" s="10"/>
      <c r="AJ650" s="32"/>
      <c r="AK650" s="10"/>
      <c r="AL650" s="32"/>
      <c r="AM650" s="10"/>
      <c r="AN650" s="32"/>
      <c r="AO650" s="309"/>
      <c r="AP650" s="309"/>
      <c r="AQ650" s="10"/>
      <c r="AR650" s="32"/>
      <c r="AS650" s="10"/>
      <c r="AT650" s="32"/>
      <c r="AU650" s="10"/>
      <c r="AV650" s="242"/>
      <c r="AW650" s="10"/>
      <c r="AX650" s="32"/>
      <c r="AY650" s="10"/>
      <c r="AZ650" s="242"/>
      <c r="BA650" s="10"/>
      <c r="BB650" s="242"/>
      <c r="BC650" s="7"/>
      <c r="BD650" s="247"/>
      <c r="BE650" s="10"/>
      <c r="BF650" s="242"/>
      <c r="BG650" s="7"/>
      <c r="BH650" s="247"/>
      <c r="BI650" s="10"/>
      <c r="BJ650" s="242"/>
      <c r="BK650" s="7"/>
      <c r="BL650" s="247"/>
      <c r="BM650" s="7"/>
      <c r="BN650" s="247"/>
      <c r="BO650" s="7"/>
      <c r="BP650" s="8"/>
      <c r="BQ650" s="7"/>
      <c r="BR650" s="247"/>
      <c r="BS650" s="7"/>
      <c r="BT650" s="8"/>
      <c r="BU650" s="7"/>
      <c r="BV650" s="247"/>
      <c r="BW650" s="7"/>
      <c r="BX650" s="8"/>
      <c r="BY650" s="7"/>
      <c r="BZ650" s="8"/>
      <c r="CA650" s="7"/>
      <c r="CB650" s="8"/>
      <c r="CC650" s="7"/>
      <c r="CD650" s="8"/>
      <c r="CE650" s="7"/>
      <c r="CF650" s="8"/>
      <c r="CH650" s="41"/>
      <c r="CI650" s="41">
        <f t="shared" si="42"/>
        <v>0</v>
      </c>
      <c r="CJ650">
        <f t="shared" si="41"/>
        <v>0</v>
      </c>
      <c r="CL650" s="39"/>
    </row>
    <row r="651" spans="2:90" x14ac:dyDescent="0.25">
      <c r="B651" s="6"/>
      <c r="C651" s="10"/>
      <c r="D651" s="32"/>
      <c r="E651" s="10"/>
      <c r="F651" s="32"/>
      <c r="G651" s="10"/>
      <c r="H651" s="32"/>
      <c r="I651" s="10"/>
      <c r="J651" s="32"/>
      <c r="K651" s="94"/>
      <c r="L651" s="32"/>
      <c r="M651" s="10"/>
      <c r="N651" s="32"/>
      <c r="O651" s="10"/>
      <c r="P651" s="32"/>
      <c r="Q651" s="10"/>
      <c r="R651" s="32"/>
      <c r="S651" s="10"/>
      <c r="T651" s="32"/>
      <c r="U651" s="10"/>
      <c r="V651" s="32"/>
      <c r="W651" s="10"/>
      <c r="X651" s="32"/>
      <c r="Y651" s="10"/>
      <c r="Z651" s="32"/>
      <c r="AA651" s="10"/>
      <c r="AB651" s="32"/>
      <c r="AC651" s="10"/>
      <c r="AD651" s="32"/>
      <c r="AE651" s="10"/>
      <c r="AF651" s="32"/>
      <c r="AG651" s="10"/>
      <c r="AH651" s="32"/>
      <c r="AI651" s="10"/>
      <c r="AJ651" s="32"/>
      <c r="AK651" s="10"/>
      <c r="AL651" s="32"/>
      <c r="AM651" s="10"/>
      <c r="AN651" s="32"/>
      <c r="AO651" s="309"/>
      <c r="AP651" s="309"/>
      <c r="AQ651" s="10"/>
      <c r="AR651" s="32"/>
      <c r="AS651" s="10"/>
      <c r="AT651" s="32"/>
      <c r="AU651" s="10"/>
      <c r="AV651" s="242"/>
      <c r="AW651" s="10"/>
      <c r="AX651" s="32"/>
      <c r="AY651" s="10"/>
      <c r="AZ651" s="242"/>
      <c r="BA651" s="10"/>
      <c r="BB651" s="242"/>
      <c r="BC651" s="7"/>
      <c r="BD651" s="247"/>
      <c r="BE651" s="10"/>
      <c r="BF651" s="242"/>
      <c r="BG651" s="7"/>
      <c r="BH651" s="247"/>
      <c r="BI651" s="10"/>
      <c r="BJ651" s="242"/>
      <c r="BK651" s="7"/>
      <c r="BL651" s="247"/>
      <c r="BM651" s="7"/>
      <c r="BN651" s="247"/>
      <c r="BO651" s="7"/>
      <c r="BP651" s="8"/>
      <c r="BQ651" s="7"/>
      <c r="BR651" s="247"/>
      <c r="BS651" s="7"/>
      <c r="BT651" s="8"/>
      <c r="BU651" s="7"/>
      <c r="BV651" s="247"/>
      <c r="BW651" s="7"/>
      <c r="BX651" s="8"/>
      <c r="BY651" s="7"/>
      <c r="BZ651" s="8"/>
      <c r="CA651" s="7"/>
      <c r="CB651" s="8"/>
      <c r="CC651" s="7"/>
      <c r="CD651" s="8"/>
      <c r="CE651" s="7"/>
      <c r="CF651" s="8"/>
      <c r="CH651" s="41"/>
      <c r="CI651" s="41">
        <f t="shared" si="42"/>
        <v>0</v>
      </c>
      <c r="CJ651">
        <f t="shared" si="41"/>
        <v>0</v>
      </c>
      <c r="CL651" s="39"/>
    </row>
    <row r="652" spans="2:90" x14ac:dyDescent="0.25">
      <c r="B652" s="6"/>
      <c r="C652" s="10"/>
      <c r="D652" s="32"/>
      <c r="E652" s="10"/>
      <c r="F652" s="32"/>
      <c r="G652" s="10"/>
      <c r="H652" s="32"/>
      <c r="I652" s="10"/>
      <c r="J652" s="32"/>
      <c r="K652" s="10"/>
      <c r="L652" s="32"/>
      <c r="M652" s="10"/>
      <c r="N652" s="32"/>
      <c r="O652" s="10"/>
      <c r="P652" s="32"/>
      <c r="Q652" s="10"/>
      <c r="R652" s="32"/>
      <c r="S652" s="10"/>
      <c r="T652" s="32"/>
      <c r="U652" s="10"/>
      <c r="V652" s="32"/>
      <c r="W652" s="10"/>
      <c r="X652" s="32"/>
      <c r="Y652" s="10"/>
      <c r="Z652" s="32"/>
      <c r="AA652" s="10"/>
      <c r="AB652" s="32"/>
      <c r="AC652" s="10"/>
      <c r="AD652" s="32"/>
      <c r="AE652" s="10"/>
      <c r="AF652" s="32"/>
      <c r="AG652" s="10"/>
      <c r="AH652" s="32"/>
      <c r="AI652" s="10"/>
      <c r="AJ652" s="32"/>
      <c r="AK652" s="10"/>
      <c r="AL652" s="32"/>
      <c r="AM652" s="10"/>
      <c r="AN652" s="32"/>
      <c r="AO652" s="309"/>
      <c r="AP652" s="309"/>
      <c r="AQ652" s="10"/>
      <c r="AR652" s="32"/>
      <c r="AS652" s="10"/>
      <c r="AT652" s="32"/>
      <c r="AU652" s="10"/>
      <c r="AV652" s="242"/>
      <c r="AW652" s="10"/>
      <c r="AX652" s="32"/>
      <c r="AY652" s="10"/>
      <c r="AZ652" s="242"/>
      <c r="BA652" s="10"/>
      <c r="BB652" s="242"/>
      <c r="BC652" s="7"/>
      <c r="BD652" s="247"/>
      <c r="BE652" s="10"/>
      <c r="BF652" s="242"/>
      <c r="BG652" s="7"/>
      <c r="BH652" s="247"/>
      <c r="BI652" s="10"/>
      <c r="BJ652" s="242"/>
      <c r="BK652" s="7"/>
      <c r="BL652" s="247"/>
      <c r="BM652" s="7"/>
      <c r="BN652" s="247"/>
      <c r="BO652" s="7"/>
      <c r="BP652" s="8"/>
      <c r="BQ652" s="7"/>
      <c r="BR652" s="247"/>
      <c r="BS652" s="7"/>
      <c r="BT652" s="8"/>
      <c r="BU652" s="7"/>
      <c r="BV652" s="247"/>
      <c r="BW652" s="7"/>
      <c r="BX652" s="8"/>
      <c r="BY652" s="7"/>
      <c r="BZ652" s="8"/>
      <c r="CA652" s="7"/>
      <c r="CB652" s="8"/>
      <c r="CC652" s="7"/>
      <c r="CD652" s="8"/>
      <c r="CE652" s="7"/>
      <c r="CF652" s="8"/>
      <c r="CH652" s="41"/>
      <c r="CI652" s="41">
        <f t="shared" si="42"/>
        <v>0</v>
      </c>
      <c r="CJ652">
        <f t="shared" si="41"/>
        <v>0</v>
      </c>
    </row>
    <row r="653" spans="2:90" x14ac:dyDescent="0.25">
      <c r="B653" s="6"/>
      <c r="C653" s="10"/>
      <c r="D653" s="32"/>
      <c r="E653" s="10"/>
      <c r="F653" s="32"/>
      <c r="G653" s="10"/>
      <c r="H653" s="32"/>
      <c r="I653" s="10"/>
      <c r="J653" s="32"/>
      <c r="K653" s="10"/>
      <c r="L653" s="32"/>
      <c r="M653" s="10"/>
      <c r="N653" s="32"/>
      <c r="O653" s="10"/>
      <c r="P653" s="32"/>
      <c r="Q653" s="10"/>
      <c r="R653" s="32"/>
      <c r="S653" s="10"/>
      <c r="T653" s="32"/>
      <c r="U653" s="10"/>
      <c r="V653" s="32"/>
      <c r="W653" s="10"/>
      <c r="X653" s="32"/>
      <c r="Y653" s="10"/>
      <c r="Z653" s="32"/>
      <c r="AA653" s="10"/>
      <c r="AB653" s="32"/>
      <c r="AC653" s="10"/>
      <c r="AD653" s="32"/>
      <c r="AE653" s="10"/>
      <c r="AF653" s="32"/>
      <c r="AG653" s="10"/>
      <c r="AH653" s="32"/>
      <c r="AI653" s="10"/>
      <c r="AJ653" s="32"/>
      <c r="AK653" s="10"/>
      <c r="AL653" s="32"/>
      <c r="AM653" s="10"/>
      <c r="AN653" s="32"/>
      <c r="AO653" s="309"/>
      <c r="AP653" s="309"/>
      <c r="AQ653" s="10"/>
      <c r="AR653" s="32"/>
      <c r="AS653" s="10"/>
      <c r="AT653" s="32"/>
      <c r="AU653" s="10"/>
      <c r="AV653" s="242"/>
      <c r="AW653" s="10"/>
      <c r="AX653" s="32"/>
      <c r="AY653" s="10"/>
      <c r="AZ653" s="242"/>
      <c r="BA653" s="10"/>
      <c r="BB653" s="242"/>
      <c r="BC653" s="7"/>
      <c r="BD653" s="247"/>
      <c r="BE653" s="10"/>
      <c r="BF653" s="242"/>
      <c r="BG653" s="7"/>
      <c r="BH653" s="247"/>
      <c r="BI653" s="10"/>
      <c r="BJ653" s="242"/>
      <c r="BK653" s="7"/>
      <c r="BL653" s="247"/>
      <c r="BM653" s="7"/>
      <c r="BN653" s="247"/>
      <c r="BO653" s="7"/>
      <c r="BP653" s="8"/>
      <c r="BQ653" s="7"/>
      <c r="BR653" s="247"/>
      <c r="BS653" s="7"/>
      <c r="BT653" s="8"/>
      <c r="BU653" s="7"/>
      <c r="BV653" s="247"/>
      <c r="BW653" s="7"/>
      <c r="BX653" s="8"/>
      <c r="BY653" s="7"/>
      <c r="BZ653" s="8"/>
      <c r="CA653" s="7"/>
      <c r="CB653" s="8"/>
      <c r="CC653" s="7"/>
      <c r="CD653" s="8"/>
      <c r="CE653" s="7"/>
      <c r="CF653" s="8"/>
      <c r="CH653" s="41"/>
      <c r="CI653" s="41">
        <f t="shared" si="42"/>
        <v>0</v>
      </c>
      <c r="CJ653">
        <f t="shared" si="41"/>
        <v>0</v>
      </c>
    </row>
    <row r="654" spans="2:90" x14ac:dyDescent="0.25">
      <c r="B654" s="6"/>
      <c r="C654" s="10"/>
      <c r="D654" s="32"/>
      <c r="E654" s="10"/>
      <c r="F654" s="32"/>
      <c r="G654" s="10"/>
      <c r="H654" s="32"/>
      <c r="I654" s="10"/>
      <c r="J654" s="32"/>
      <c r="K654" s="94"/>
      <c r="L654" s="32"/>
      <c r="M654" s="10"/>
      <c r="N654" s="32"/>
      <c r="O654" s="10"/>
      <c r="P654" s="32"/>
      <c r="Q654" s="10"/>
      <c r="R654" s="32"/>
      <c r="S654" s="10"/>
      <c r="T654" s="32"/>
      <c r="U654" s="10"/>
      <c r="V654" s="32"/>
      <c r="W654" s="10"/>
      <c r="X654" s="32"/>
      <c r="Y654" s="10"/>
      <c r="Z654" s="32"/>
      <c r="AA654" s="10"/>
      <c r="AB654" s="32"/>
      <c r="AC654" s="10"/>
      <c r="AD654" s="32"/>
      <c r="AE654" s="10"/>
      <c r="AF654" s="32"/>
      <c r="AG654" s="10"/>
      <c r="AH654" s="32"/>
      <c r="AI654" s="10"/>
      <c r="AJ654" s="32"/>
      <c r="AK654" s="10"/>
      <c r="AL654" s="32"/>
      <c r="AM654" s="10"/>
      <c r="AN654" s="32"/>
      <c r="AO654" s="309"/>
      <c r="AP654" s="309"/>
      <c r="AQ654" s="10"/>
      <c r="AR654" s="32"/>
      <c r="AS654" s="10"/>
      <c r="AT654" s="32"/>
      <c r="AU654" s="10"/>
      <c r="AV654" s="242"/>
      <c r="AW654" s="10"/>
      <c r="AX654" s="32"/>
      <c r="AY654" s="10"/>
      <c r="AZ654" s="242"/>
      <c r="BA654" s="10"/>
      <c r="BB654" s="242"/>
      <c r="BC654" s="7"/>
      <c r="BD654" s="247"/>
      <c r="BE654" s="10"/>
      <c r="BF654" s="242"/>
      <c r="BG654" s="7"/>
      <c r="BH654" s="247"/>
      <c r="BI654" s="10"/>
      <c r="BJ654" s="242"/>
      <c r="BK654" s="7"/>
      <c r="BL654" s="247"/>
      <c r="BM654" s="7"/>
      <c r="BN654" s="247"/>
      <c r="BO654" s="7"/>
      <c r="BP654" s="8"/>
      <c r="BQ654" s="7"/>
      <c r="BR654" s="247"/>
      <c r="BS654" s="7"/>
      <c r="BT654" s="8"/>
      <c r="BU654" s="7"/>
      <c r="BV654" s="247"/>
      <c r="BW654" s="7"/>
      <c r="BX654" s="8"/>
      <c r="BY654" s="7"/>
      <c r="BZ654" s="8"/>
      <c r="CA654" s="7"/>
      <c r="CB654" s="8"/>
      <c r="CC654" s="7"/>
      <c r="CD654" s="8"/>
      <c r="CE654" s="7"/>
      <c r="CF654" s="8"/>
      <c r="CH654" s="41"/>
      <c r="CI654" s="41">
        <f t="shared" si="42"/>
        <v>0</v>
      </c>
      <c r="CJ654">
        <f t="shared" ref="CJ654:CJ717" si="43">COUNT(C654:CF654)/2</f>
        <v>0</v>
      </c>
      <c r="CL654" s="39"/>
    </row>
    <row r="655" spans="2:90" x14ac:dyDescent="0.25">
      <c r="B655" s="6"/>
      <c r="C655" s="10"/>
      <c r="D655" s="32"/>
      <c r="E655" s="10"/>
      <c r="F655" s="32"/>
      <c r="G655" s="10"/>
      <c r="H655" s="32"/>
      <c r="I655" s="10"/>
      <c r="J655" s="32"/>
      <c r="K655" s="94"/>
      <c r="L655" s="32"/>
      <c r="M655" s="10"/>
      <c r="N655" s="32"/>
      <c r="O655" s="10"/>
      <c r="P655" s="32"/>
      <c r="Q655" s="10"/>
      <c r="R655" s="32"/>
      <c r="S655" s="10"/>
      <c r="T655" s="32"/>
      <c r="U655" s="10"/>
      <c r="V655" s="32"/>
      <c r="W655" s="10"/>
      <c r="X655" s="32"/>
      <c r="Y655" s="10"/>
      <c r="Z655" s="32"/>
      <c r="AA655" s="10"/>
      <c r="AB655" s="32"/>
      <c r="AC655" s="10"/>
      <c r="AD655" s="32"/>
      <c r="AE655" s="10"/>
      <c r="AF655" s="32"/>
      <c r="AG655" s="10"/>
      <c r="AH655" s="32"/>
      <c r="AI655" s="10"/>
      <c r="AJ655" s="32"/>
      <c r="AK655" s="10"/>
      <c r="AL655" s="32"/>
      <c r="AM655" s="10"/>
      <c r="AN655" s="32"/>
      <c r="AO655" s="309"/>
      <c r="AP655" s="309"/>
      <c r="AQ655" s="10"/>
      <c r="AR655" s="32"/>
      <c r="AS655" s="10"/>
      <c r="AT655" s="32"/>
      <c r="AU655" s="10"/>
      <c r="AV655" s="242"/>
      <c r="AW655" s="10"/>
      <c r="AX655" s="32"/>
      <c r="AY655" s="10"/>
      <c r="AZ655" s="242"/>
      <c r="BA655" s="10"/>
      <c r="BB655" s="242"/>
      <c r="BC655" s="7"/>
      <c r="BD655" s="247"/>
      <c r="BE655" s="10"/>
      <c r="BF655" s="242"/>
      <c r="BG655" s="7"/>
      <c r="BH655" s="247"/>
      <c r="BI655" s="10"/>
      <c r="BJ655" s="242"/>
      <c r="BK655" s="7"/>
      <c r="BL655" s="247"/>
      <c r="BM655" s="7"/>
      <c r="BN655" s="247"/>
      <c r="BO655" s="7"/>
      <c r="BP655" s="8"/>
      <c r="BQ655" s="7"/>
      <c r="BR655" s="247"/>
      <c r="BS655" s="7"/>
      <c r="BT655" s="8"/>
      <c r="BU655" s="7"/>
      <c r="BV655" s="247"/>
      <c r="BW655" s="7"/>
      <c r="BX655" s="8"/>
      <c r="BY655" s="7"/>
      <c r="BZ655" s="8"/>
      <c r="CA655" s="7"/>
      <c r="CB655" s="8"/>
      <c r="CC655" s="7"/>
      <c r="CD655" s="8"/>
      <c r="CE655" s="7"/>
      <c r="CF655" s="8"/>
      <c r="CH655" s="41"/>
      <c r="CI655" s="41">
        <f t="shared" si="42"/>
        <v>0</v>
      </c>
      <c r="CJ655">
        <f t="shared" si="43"/>
        <v>0</v>
      </c>
      <c r="CL655" s="39"/>
    </row>
    <row r="656" spans="2:90" x14ac:dyDescent="0.25">
      <c r="B656" s="6"/>
      <c r="C656" s="10"/>
      <c r="D656" s="32"/>
      <c r="E656" s="10"/>
      <c r="F656" s="32"/>
      <c r="G656" s="10"/>
      <c r="H656" s="32"/>
      <c r="I656" s="10"/>
      <c r="J656" s="32"/>
      <c r="K656" s="10"/>
      <c r="L656" s="32"/>
      <c r="M656" s="10"/>
      <c r="N656" s="32"/>
      <c r="O656" s="10"/>
      <c r="P656" s="32"/>
      <c r="Q656" s="10"/>
      <c r="R656" s="32"/>
      <c r="S656" s="10"/>
      <c r="T656" s="32"/>
      <c r="U656" s="10"/>
      <c r="V656" s="32"/>
      <c r="W656" s="10"/>
      <c r="X656" s="32"/>
      <c r="Y656" s="10"/>
      <c r="Z656" s="32"/>
      <c r="AA656" s="10"/>
      <c r="AB656" s="32"/>
      <c r="AC656" s="10"/>
      <c r="AD656" s="32"/>
      <c r="AE656" s="10"/>
      <c r="AF656" s="32"/>
      <c r="AG656" s="10"/>
      <c r="AH656" s="32"/>
      <c r="AI656" s="10"/>
      <c r="AJ656" s="32"/>
      <c r="AK656" s="10"/>
      <c r="AL656" s="32"/>
      <c r="AM656" s="10"/>
      <c r="AN656" s="32"/>
      <c r="AO656" s="309"/>
      <c r="AP656" s="309"/>
      <c r="AQ656" s="10"/>
      <c r="AR656" s="32"/>
      <c r="AS656" s="10"/>
      <c r="AT656" s="32"/>
      <c r="AU656" s="10"/>
      <c r="AV656" s="242"/>
      <c r="AW656" s="10"/>
      <c r="AX656" s="32"/>
      <c r="AY656" s="10"/>
      <c r="AZ656" s="242"/>
      <c r="BA656" s="10"/>
      <c r="BB656" s="242"/>
      <c r="BC656" s="7"/>
      <c r="BD656" s="247"/>
      <c r="BE656" s="10"/>
      <c r="BF656" s="242"/>
      <c r="BG656" s="7"/>
      <c r="BH656" s="247"/>
      <c r="BI656" s="10"/>
      <c r="BJ656" s="242"/>
      <c r="BK656" s="7"/>
      <c r="BL656" s="247"/>
      <c r="BM656" s="7"/>
      <c r="BN656" s="247"/>
      <c r="BO656" s="7"/>
      <c r="BP656" s="8"/>
      <c r="BQ656" s="7"/>
      <c r="BR656" s="247"/>
      <c r="BS656" s="7"/>
      <c r="BT656" s="8"/>
      <c r="BU656" s="7"/>
      <c r="BV656" s="247"/>
      <c r="BW656" s="7"/>
      <c r="BX656" s="8"/>
      <c r="BY656" s="7"/>
      <c r="BZ656" s="8"/>
      <c r="CA656" s="7"/>
      <c r="CB656" s="8"/>
      <c r="CC656" s="7"/>
      <c r="CD656" s="8"/>
      <c r="CE656" s="7"/>
      <c r="CF656" s="8"/>
      <c r="CH656" s="41"/>
      <c r="CI656" s="41">
        <f t="shared" si="42"/>
        <v>0</v>
      </c>
      <c r="CJ656">
        <f t="shared" si="43"/>
        <v>0</v>
      </c>
    </row>
    <row r="657" spans="2:90" x14ac:dyDescent="0.25">
      <c r="B657" s="6"/>
      <c r="C657" s="10"/>
      <c r="D657" s="32"/>
      <c r="E657" s="10"/>
      <c r="F657" s="32"/>
      <c r="G657" s="10"/>
      <c r="H657" s="32"/>
      <c r="I657" s="10"/>
      <c r="J657" s="32"/>
      <c r="K657" s="94"/>
      <c r="L657" s="32"/>
      <c r="M657" s="10"/>
      <c r="N657" s="32"/>
      <c r="O657" s="10"/>
      <c r="P657" s="32"/>
      <c r="Q657" s="10"/>
      <c r="R657" s="32"/>
      <c r="S657" s="10"/>
      <c r="T657" s="32"/>
      <c r="U657" s="10"/>
      <c r="V657" s="32"/>
      <c r="W657" s="10"/>
      <c r="X657" s="32"/>
      <c r="Y657" s="10"/>
      <c r="Z657" s="32"/>
      <c r="AA657" s="10"/>
      <c r="AB657" s="32"/>
      <c r="AC657" s="10"/>
      <c r="AD657" s="32"/>
      <c r="AE657" s="10"/>
      <c r="AF657" s="32"/>
      <c r="AG657" s="10"/>
      <c r="AH657" s="32"/>
      <c r="AI657" s="10"/>
      <c r="AJ657" s="32"/>
      <c r="AK657" s="10"/>
      <c r="AL657" s="32"/>
      <c r="AM657" s="10"/>
      <c r="AN657" s="32"/>
      <c r="AO657" s="309"/>
      <c r="AP657" s="309"/>
      <c r="AQ657" s="10"/>
      <c r="AR657" s="32"/>
      <c r="AS657" s="10"/>
      <c r="AT657" s="32"/>
      <c r="AU657" s="10"/>
      <c r="AV657" s="242"/>
      <c r="AW657" s="10"/>
      <c r="AX657" s="32"/>
      <c r="AY657" s="10"/>
      <c r="AZ657" s="242"/>
      <c r="BA657" s="10"/>
      <c r="BB657" s="242"/>
      <c r="BC657" s="7"/>
      <c r="BD657" s="247"/>
      <c r="BE657" s="10"/>
      <c r="BF657" s="242"/>
      <c r="BG657" s="7"/>
      <c r="BH657" s="247"/>
      <c r="BI657" s="10"/>
      <c r="BJ657" s="242"/>
      <c r="BK657" s="7"/>
      <c r="BL657" s="247"/>
      <c r="BM657" s="7"/>
      <c r="BN657" s="247"/>
      <c r="BO657" s="7"/>
      <c r="BP657" s="8"/>
      <c r="BQ657" s="7"/>
      <c r="BR657" s="247"/>
      <c r="BS657" s="7"/>
      <c r="BT657" s="8"/>
      <c r="BU657" s="7"/>
      <c r="BV657" s="247"/>
      <c r="BW657" s="7"/>
      <c r="BX657" s="8"/>
      <c r="BY657" s="7"/>
      <c r="BZ657" s="8"/>
      <c r="CA657" s="7"/>
      <c r="CB657" s="8"/>
      <c r="CC657" s="7"/>
      <c r="CD657" s="8"/>
      <c r="CE657" s="7"/>
      <c r="CF657" s="8"/>
      <c r="CH657" s="41"/>
      <c r="CI657" s="41">
        <f t="shared" si="42"/>
        <v>0</v>
      </c>
      <c r="CJ657">
        <f t="shared" si="43"/>
        <v>0</v>
      </c>
      <c r="CL657" s="39"/>
    </row>
    <row r="658" spans="2:90" x14ac:dyDescent="0.25">
      <c r="B658" s="6"/>
      <c r="C658" s="10"/>
      <c r="D658" s="32"/>
      <c r="E658" s="10"/>
      <c r="F658" s="32"/>
      <c r="G658" s="10"/>
      <c r="H658" s="32"/>
      <c r="I658" s="10"/>
      <c r="J658" s="32"/>
      <c r="K658" s="94"/>
      <c r="L658" s="32"/>
      <c r="M658" s="10"/>
      <c r="N658" s="32"/>
      <c r="O658" s="10"/>
      <c r="P658" s="32"/>
      <c r="Q658" s="10"/>
      <c r="R658" s="32"/>
      <c r="S658" s="10"/>
      <c r="T658" s="32"/>
      <c r="U658" s="10"/>
      <c r="V658" s="32"/>
      <c r="W658" s="10"/>
      <c r="X658" s="32"/>
      <c r="Y658" s="10"/>
      <c r="Z658" s="32"/>
      <c r="AA658" s="10"/>
      <c r="AB658" s="32"/>
      <c r="AC658" s="10"/>
      <c r="AD658" s="32"/>
      <c r="AE658" s="10"/>
      <c r="AF658" s="32"/>
      <c r="AG658" s="10"/>
      <c r="AH658" s="32"/>
      <c r="AI658" s="10"/>
      <c r="AJ658" s="32"/>
      <c r="AK658" s="10"/>
      <c r="AL658" s="32"/>
      <c r="AM658" s="10"/>
      <c r="AN658" s="32"/>
      <c r="AO658" s="309"/>
      <c r="AP658" s="309"/>
      <c r="AQ658" s="10"/>
      <c r="AR658" s="32"/>
      <c r="AS658" s="10"/>
      <c r="AT658" s="32"/>
      <c r="AU658" s="10"/>
      <c r="AV658" s="242"/>
      <c r="AW658" s="10"/>
      <c r="AX658" s="32"/>
      <c r="AY658" s="10"/>
      <c r="AZ658" s="242"/>
      <c r="BA658" s="10"/>
      <c r="BB658" s="242"/>
      <c r="BC658" s="7"/>
      <c r="BD658" s="247"/>
      <c r="BE658" s="10"/>
      <c r="BF658" s="242"/>
      <c r="BG658" s="7"/>
      <c r="BH658" s="247"/>
      <c r="BI658" s="10"/>
      <c r="BJ658" s="242"/>
      <c r="BK658" s="7"/>
      <c r="BL658" s="247"/>
      <c r="BM658" s="7"/>
      <c r="BN658" s="247"/>
      <c r="BO658" s="7"/>
      <c r="BP658" s="8"/>
      <c r="BQ658" s="7"/>
      <c r="BR658" s="247"/>
      <c r="BS658" s="7"/>
      <c r="BT658" s="8"/>
      <c r="BU658" s="7"/>
      <c r="BV658" s="247"/>
      <c r="BW658" s="7"/>
      <c r="BX658" s="8"/>
      <c r="BY658" s="7"/>
      <c r="BZ658" s="8"/>
      <c r="CA658" s="7"/>
      <c r="CB658" s="8"/>
      <c r="CC658" s="7"/>
      <c r="CD658" s="8"/>
      <c r="CE658" s="7"/>
      <c r="CF658" s="8"/>
      <c r="CH658" s="41"/>
      <c r="CI658" s="41">
        <f t="shared" si="42"/>
        <v>0</v>
      </c>
      <c r="CJ658">
        <f t="shared" si="43"/>
        <v>0</v>
      </c>
      <c r="CL658" s="39"/>
    </row>
    <row r="659" spans="2:90" x14ac:dyDescent="0.25">
      <c r="B659" s="6"/>
      <c r="C659" s="10"/>
      <c r="D659" s="32"/>
      <c r="E659" s="10"/>
      <c r="F659" s="32"/>
      <c r="G659" s="10"/>
      <c r="H659" s="32"/>
      <c r="I659" s="10"/>
      <c r="J659" s="32"/>
      <c r="K659" s="10"/>
      <c r="L659" s="32"/>
      <c r="M659" s="10"/>
      <c r="N659" s="32"/>
      <c r="O659" s="10"/>
      <c r="P659" s="32"/>
      <c r="Q659" s="10"/>
      <c r="R659" s="32"/>
      <c r="S659" s="10"/>
      <c r="T659" s="32"/>
      <c r="U659" s="10"/>
      <c r="V659" s="32"/>
      <c r="W659" s="10"/>
      <c r="X659" s="32"/>
      <c r="Y659" s="10"/>
      <c r="Z659" s="32"/>
      <c r="AA659" s="10"/>
      <c r="AB659" s="32"/>
      <c r="AC659" s="10"/>
      <c r="AD659" s="32"/>
      <c r="AE659" s="10"/>
      <c r="AF659" s="32"/>
      <c r="AG659" s="10"/>
      <c r="AH659" s="32"/>
      <c r="AI659" s="10"/>
      <c r="AJ659" s="32"/>
      <c r="AK659" s="10"/>
      <c r="AL659" s="32"/>
      <c r="AM659" s="10"/>
      <c r="AN659" s="32"/>
      <c r="AO659" s="309"/>
      <c r="AP659" s="309"/>
      <c r="AQ659" s="10"/>
      <c r="AR659" s="32"/>
      <c r="AS659" s="10"/>
      <c r="AT659" s="32"/>
      <c r="AU659" s="10"/>
      <c r="AV659" s="242"/>
      <c r="AW659" s="10"/>
      <c r="AX659" s="32"/>
      <c r="AY659" s="10"/>
      <c r="AZ659" s="242"/>
      <c r="BA659" s="10"/>
      <c r="BB659" s="242"/>
      <c r="BC659" s="7"/>
      <c r="BD659" s="247"/>
      <c r="BE659" s="10"/>
      <c r="BF659" s="242"/>
      <c r="BG659" s="7"/>
      <c r="BH659" s="247"/>
      <c r="BI659" s="10"/>
      <c r="BJ659" s="242"/>
      <c r="BK659" s="7"/>
      <c r="BL659" s="247"/>
      <c r="BM659" s="7"/>
      <c r="BN659" s="247"/>
      <c r="BO659" s="7"/>
      <c r="BP659" s="8"/>
      <c r="BQ659" s="7"/>
      <c r="BR659" s="247"/>
      <c r="BS659" s="7"/>
      <c r="BT659" s="8"/>
      <c r="BU659" s="7"/>
      <c r="BV659" s="247"/>
      <c r="BW659" s="7"/>
      <c r="BX659" s="8"/>
      <c r="BY659" s="7"/>
      <c r="BZ659" s="8"/>
      <c r="CA659" s="7"/>
      <c r="CB659" s="8"/>
      <c r="CC659" s="7"/>
      <c r="CD659" s="8"/>
      <c r="CE659" s="7"/>
      <c r="CF659" s="8"/>
      <c r="CH659" s="41"/>
      <c r="CI659" s="41">
        <f t="shared" si="42"/>
        <v>0</v>
      </c>
      <c r="CJ659">
        <f t="shared" si="43"/>
        <v>0</v>
      </c>
    </row>
    <row r="660" spans="2:90" x14ac:dyDescent="0.25">
      <c r="B660" s="6"/>
      <c r="C660" s="10"/>
      <c r="D660" s="32"/>
      <c r="E660" s="10"/>
      <c r="F660" s="32"/>
      <c r="G660" s="10"/>
      <c r="H660" s="32"/>
      <c r="I660" s="10"/>
      <c r="J660" s="32"/>
      <c r="K660" s="10"/>
      <c r="L660" s="32"/>
      <c r="M660" s="10"/>
      <c r="N660" s="32"/>
      <c r="O660" s="10"/>
      <c r="P660" s="32"/>
      <c r="Q660" s="10"/>
      <c r="R660" s="32"/>
      <c r="S660" s="10"/>
      <c r="T660" s="32"/>
      <c r="U660" s="10"/>
      <c r="V660" s="32"/>
      <c r="W660" s="10"/>
      <c r="X660" s="32"/>
      <c r="Y660" s="10"/>
      <c r="Z660" s="32"/>
      <c r="AA660" s="10"/>
      <c r="AB660" s="32"/>
      <c r="AC660" s="10"/>
      <c r="AD660" s="32"/>
      <c r="AE660" s="10"/>
      <c r="AF660" s="32"/>
      <c r="AG660" s="10"/>
      <c r="AH660" s="32"/>
      <c r="AI660" s="10"/>
      <c r="AJ660" s="32"/>
      <c r="AK660" s="10"/>
      <c r="AL660" s="32"/>
      <c r="AM660" s="10"/>
      <c r="AN660" s="32"/>
      <c r="AO660" s="309"/>
      <c r="AP660" s="309"/>
      <c r="AQ660" s="10"/>
      <c r="AR660" s="32"/>
      <c r="AS660" s="10"/>
      <c r="AT660" s="32"/>
      <c r="AU660" s="10"/>
      <c r="AV660" s="242"/>
      <c r="AW660" s="10"/>
      <c r="AX660" s="32"/>
      <c r="AY660" s="10"/>
      <c r="AZ660" s="242"/>
      <c r="BA660" s="10"/>
      <c r="BB660" s="242"/>
      <c r="BC660" s="7"/>
      <c r="BD660" s="247"/>
      <c r="BE660" s="10"/>
      <c r="BF660" s="242"/>
      <c r="BG660" s="7"/>
      <c r="BH660" s="247"/>
      <c r="BI660" s="10"/>
      <c r="BJ660" s="242"/>
      <c r="BK660" s="7"/>
      <c r="BL660" s="247"/>
      <c r="BM660" s="7"/>
      <c r="BN660" s="247"/>
      <c r="BO660" s="7"/>
      <c r="BP660" s="8"/>
      <c r="BQ660" s="7"/>
      <c r="BR660" s="247"/>
      <c r="BS660" s="7"/>
      <c r="BT660" s="8"/>
      <c r="BU660" s="7"/>
      <c r="BV660" s="247"/>
      <c r="BW660" s="7"/>
      <c r="BX660" s="8"/>
      <c r="BY660" s="7"/>
      <c r="BZ660" s="8"/>
      <c r="CA660" s="7"/>
      <c r="CB660" s="8"/>
      <c r="CC660" s="7"/>
      <c r="CD660" s="8"/>
      <c r="CE660" s="7"/>
      <c r="CF660" s="8"/>
      <c r="CH660" s="41"/>
      <c r="CI660" s="41">
        <f t="shared" si="42"/>
        <v>0</v>
      </c>
      <c r="CJ660">
        <f t="shared" si="43"/>
        <v>0</v>
      </c>
    </row>
    <row r="661" spans="2:90" x14ac:dyDescent="0.25">
      <c r="B661" s="6"/>
      <c r="C661" s="10"/>
      <c r="D661" s="32"/>
      <c r="E661" s="10"/>
      <c r="F661" s="32"/>
      <c r="G661" s="10"/>
      <c r="H661" s="32"/>
      <c r="I661" s="10"/>
      <c r="J661" s="32"/>
      <c r="K661" s="10"/>
      <c r="L661" s="32"/>
      <c r="M661" s="10"/>
      <c r="N661" s="32"/>
      <c r="O661" s="10"/>
      <c r="P661" s="32"/>
      <c r="Q661" s="10"/>
      <c r="R661" s="32"/>
      <c r="S661" s="10"/>
      <c r="T661" s="32"/>
      <c r="U661" s="10"/>
      <c r="V661" s="32"/>
      <c r="W661" s="10"/>
      <c r="X661" s="32"/>
      <c r="Y661" s="10"/>
      <c r="Z661" s="32"/>
      <c r="AA661" s="10"/>
      <c r="AB661" s="32"/>
      <c r="AC661" s="10"/>
      <c r="AD661" s="32"/>
      <c r="AE661" s="10"/>
      <c r="AF661" s="32"/>
      <c r="AG661" s="10"/>
      <c r="AH661" s="32"/>
      <c r="AI661" s="10"/>
      <c r="AJ661" s="32"/>
      <c r="AK661" s="10"/>
      <c r="AL661" s="32"/>
      <c r="AM661" s="10"/>
      <c r="AN661" s="32"/>
      <c r="AO661" s="309"/>
      <c r="AP661" s="309"/>
      <c r="AQ661" s="10"/>
      <c r="AR661" s="32"/>
      <c r="AS661" s="10"/>
      <c r="AT661" s="32"/>
      <c r="AU661" s="10"/>
      <c r="AV661" s="242"/>
      <c r="AW661" s="10"/>
      <c r="AX661" s="32"/>
      <c r="AY661" s="10"/>
      <c r="AZ661" s="242"/>
      <c r="BA661" s="10"/>
      <c r="BB661" s="242"/>
      <c r="BC661" s="7"/>
      <c r="BD661" s="247"/>
      <c r="BE661" s="10"/>
      <c r="BF661" s="242"/>
      <c r="BG661" s="7"/>
      <c r="BH661" s="247"/>
      <c r="BI661" s="10"/>
      <c r="BJ661" s="242"/>
      <c r="BK661" s="7"/>
      <c r="BL661" s="247"/>
      <c r="BM661" s="7"/>
      <c r="BN661" s="247"/>
      <c r="BO661" s="7"/>
      <c r="BP661" s="8"/>
      <c r="BQ661" s="7"/>
      <c r="BR661" s="247"/>
      <c r="BS661" s="7"/>
      <c r="BT661" s="8"/>
      <c r="BU661" s="7"/>
      <c r="BV661" s="247"/>
      <c r="BW661" s="7"/>
      <c r="BX661" s="8"/>
      <c r="BY661" s="7"/>
      <c r="BZ661" s="8"/>
      <c r="CA661" s="7"/>
      <c r="CB661" s="8"/>
      <c r="CC661" s="7"/>
      <c r="CD661" s="8"/>
      <c r="CE661" s="7"/>
      <c r="CF661" s="8"/>
      <c r="CH661" s="41"/>
      <c r="CI661" s="41">
        <f t="shared" si="42"/>
        <v>0</v>
      </c>
      <c r="CJ661">
        <f t="shared" si="43"/>
        <v>0</v>
      </c>
    </row>
    <row r="662" spans="2:90" x14ac:dyDescent="0.25">
      <c r="B662" s="6"/>
      <c r="C662" s="10"/>
      <c r="D662" s="32"/>
      <c r="E662" s="10"/>
      <c r="F662" s="32"/>
      <c r="G662" s="10"/>
      <c r="H662" s="32"/>
      <c r="I662" s="10"/>
      <c r="J662" s="32"/>
      <c r="K662" s="10"/>
      <c r="L662" s="32"/>
      <c r="M662" s="10"/>
      <c r="N662" s="32"/>
      <c r="O662" s="10"/>
      <c r="P662" s="32"/>
      <c r="Q662" s="10"/>
      <c r="R662" s="32"/>
      <c r="S662" s="10"/>
      <c r="T662" s="32"/>
      <c r="U662" s="10"/>
      <c r="V662" s="32"/>
      <c r="W662" s="10"/>
      <c r="X662" s="32"/>
      <c r="Y662" s="10"/>
      <c r="Z662" s="32"/>
      <c r="AA662" s="10"/>
      <c r="AB662" s="32"/>
      <c r="AC662" s="10"/>
      <c r="AD662" s="32"/>
      <c r="AE662" s="10"/>
      <c r="AF662" s="32"/>
      <c r="AG662" s="10"/>
      <c r="AH662" s="32"/>
      <c r="AI662" s="10"/>
      <c r="AJ662" s="32"/>
      <c r="AK662" s="10"/>
      <c r="AL662" s="32"/>
      <c r="AM662" s="10"/>
      <c r="AN662" s="32"/>
      <c r="AO662" s="309"/>
      <c r="AP662" s="309"/>
      <c r="AQ662" s="10"/>
      <c r="AR662" s="32"/>
      <c r="AS662" s="10"/>
      <c r="AT662" s="32"/>
      <c r="AU662" s="10"/>
      <c r="AV662" s="242"/>
      <c r="AW662" s="10"/>
      <c r="AX662" s="32"/>
      <c r="AY662" s="10"/>
      <c r="AZ662" s="242"/>
      <c r="BA662" s="10"/>
      <c r="BB662" s="242"/>
      <c r="BC662" s="7"/>
      <c r="BD662" s="247"/>
      <c r="BE662" s="10"/>
      <c r="BF662" s="242"/>
      <c r="BG662" s="7"/>
      <c r="BH662" s="247"/>
      <c r="BI662" s="10"/>
      <c r="BJ662" s="242"/>
      <c r="BK662" s="7"/>
      <c r="BL662" s="247"/>
      <c r="BM662" s="7"/>
      <c r="BN662" s="247"/>
      <c r="BO662" s="7"/>
      <c r="BP662" s="8"/>
      <c r="BQ662" s="7"/>
      <c r="BR662" s="247"/>
      <c r="BS662" s="7"/>
      <c r="BT662" s="8"/>
      <c r="BU662" s="7"/>
      <c r="BV662" s="247"/>
      <c r="BW662" s="7"/>
      <c r="BX662" s="8"/>
      <c r="BY662" s="7"/>
      <c r="BZ662" s="8"/>
      <c r="CA662" s="7"/>
      <c r="CB662" s="8"/>
      <c r="CC662" s="7"/>
      <c r="CD662" s="8"/>
      <c r="CE662" s="7"/>
      <c r="CF662" s="8"/>
      <c r="CH662" s="41"/>
      <c r="CI662" s="41">
        <f t="shared" si="42"/>
        <v>0</v>
      </c>
      <c r="CJ662">
        <f t="shared" si="43"/>
        <v>0</v>
      </c>
    </row>
    <row r="663" spans="2:90" x14ac:dyDescent="0.25">
      <c r="B663" s="6"/>
      <c r="C663" s="10"/>
      <c r="D663" s="32"/>
      <c r="E663" s="10"/>
      <c r="F663" s="32"/>
      <c r="G663" s="10"/>
      <c r="H663" s="32"/>
      <c r="I663" s="10"/>
      <c r="J663" s="32"/>
      <c r="K663" s="94"/>
      <c r="L663" s="32"/>
      <c r="M663" s="10"/>
      <c r="N663" s="32"/>
      <c r="O663" s="10"/>
      <c r="P663" s="32"/>
      <c r="Q663" s="10"/>
      <c r="R663" s="32"/>
      <c r="S663" s="10"/>
      <c r="T663" s="32"/>
      <c r="U663" s="10"/>
      <c r="V663" s="32"/>
      <c r="W663" s="10"/>
      <c r="X663" s="32"/>
      <c r="Y663" s="10"/>
      <c r="Z663" s="32"/>
      <c r="AA663" s="10"/>
      <c r="AB663" s="32"/>
      <c r="AC663" s="10"/>
      <c r="AD663" s="32"/>
      <c r="AE663" s="10"/>
      <c r="AF663" s="32"/>
      <c r="AG663" s="10"/>
      <c r="AH663" s="32"/>
      <c r="AI663" s="10"/>
      <c r="AJ663" s="32"/>
      <c r="AK663" s="10"/>
      <c r="AL663" s="32"/>
      <c r="AM663" s="10"/>
      <c r="AN663" s="32"/>
      <c r="AO663" s="309"/>
      <c r="AP663" s="309"/>
      <c r="AQ663" s="10"/>
      <c r="AR663" s="32"/>
      <c r="AS663" s="10"/>
      <c r="AT663" s="32"/>
      <c r="AU663" s="10"/>
      <c r="AV663" s="242"/>
      <c r="AW663" s="10"/>
      <c r="AX663" s="32"/>
      <c r="AY663" s="10"/>
      <c r="AZ663" s="242"/>
      <c r="BA663" s="10"/>
      <c r="BB663" s="242"/>
      <c r="BC663" s="7"/>
      <c r="BD663" s="247"/>
      <c r="BE663" s="10"/>
      <c r="BF663" s="242"/>
      <c r="BG663" s="7"/>
      <c r="BH663" s="247"/>
      <c r="BI663" s="10"/>
      <c r="BJ663" s="242"/>
      <c r="BK663" s="7"/>
      <c r="BL663" s="247"/>
      <c r="BM663" s="7"/>
      <c r="BN663" s="247"/>
      <c r="BO663" s="7"/>
      <c r="BP663" s="8"/>
      <c r="BQ663" s="7"/>
      <c r="BR663" s="247"/>
      <c r="BS663" s="7"/>
      <c r="BT663" s="8"/>
      <c r="BU663" s="7"/>
      <c r="BV663" s="247"/>
      <c r="BW663" s="7"/>
      <c r="BX663" s="8"/>
      <c r="BY663" s="7"/>
      <c r="BZ663" s="8"/>
      <c r="CA663" s="7"/>
      <c r="CB663" s="8"/>
      <c r="CC663" s="7"/>
      <c r="CD663" s="8"/>
      <c r="CE663" s="7"/>
      <c r="CF663" s="8"/>
      <c r="CH663" s="41"/>
      <c r="CI663" s="41">
        <f t="shared" ref="CI663:CI726" si="44">+AK663+AG663+AA663+Y663+U663+S663+Q663+O663+M663+I663+G663+E663+C663+AI663+K663+CE663+CL663+AC663+AE663+AM663+AS663+AU663+BC663+BS663+BQ663+BG663+BE663+BA663+AY663+AW663+AQ663+AO663+BI663+BM663+BK663+BO663+BU663+CA663+BW663+BY663+W663</f>
        <v>0</v>
      </c>
      <c r="CJ663">
        <f t="shared" si="43"/>
        <v>0</v>
      </c>
      <c r="CL663" s="39"/>
    </row>
    <row r="664" spans="2:90" x14ac:dyDescent="0.25">
      <c r="B664" s="6"/>
      <c r="C664" s="10"/>
      <c r="D664" s="32"/>
      <c r="E664" s="10"/>
      <c r="F664" s="32"/>
      <c r="G664" s="10"/>
      <c r="H664" s="32"/>
      <c r="I664" s="10"/>
      <c r="J664" s="32"/>
      <c r="K664" s="94"/>
      <c r="L664" s="32"/>
      <c r="M664" s="10"/>
      <c r="N664" s="32"/>
      <c r="O664" s="10"/>
      <c r="P664" s="32"/>
      <c r="Q664" s="10"/>
      <c r="R664" s="32"/>
      <c r="S664" s="10"/>
      <c r="T664" s="32"/>
      <c r="U664" s="10"/>
      <c r="V664" s="32"/>
      <c r="W664" s="10"/>
      <c r="X664" s="32"/>
      <c r="Y664" s="10"/>
      <c r="Z664" s="32"/>
      <c r="AA664" s="10"/>
      <c r="AB664" s="32"/>
      <c r="AC664" s="10"/>
      <c r="AD664" s="32"/>
      <c r="AE664" s="10"/>
      <c r="AF664" s="32"/>
      <c r="AG664" s="10"/>
      <c r="AH664" s="32"/>
      <c r="AI664" s="10"/>
      <c r="AJ664" s="32"/>
      <c r="AK664" s="10"/>
      <c r="AL664" s="32"/>
      <c r="AM664" s="10"/>
      <c r="AN664" s="32"/>
      <c r="AO664" s="309"/>
      <c r="AP664" s="309"/>
      <c r="AQ664" s="10"/>
      <c r="AR664" s="32"/>
      <c r="AS664" s="10"/>
      <c r="AT664" s="32"/>
      <c r="AU664" s="10"/>
      <c r="AV664" s="242"/>
      <c r="AW664" s="10"/>
      <c r="AX664" s="32"/>
      <c r="AY664" s="10"/>
      <c r="AZ664" s="242"/>
      <c r="BA664" s="10"/>
      <c r="BB664" s="242"/>
      <c r="BC664" s="7"/>
      <c r="BD664" s="247"/>
      <c r="BE664" s="10"/>
      <c r="BF664" s="242"/>
      <c r="BG664" s="7"/>
      <c r="BH664" s="247"/>
      <c r="BI664" s="10"/>
      <c r="BJ664" s="242"/>
      <c r="BK664" s="7"/>
      <c r="BL664" s="247"/>
      <c r="BM664" s="7"/>
      <c r="BN664" s="247"/>
      <c r="BO664" s="7"/>
      <c r="BP664" s="8"/>
      <c r="BQ664" s="7"/>
      <c r="BR664" s="247"/>
      <c r="BS664" s="7"/>
      <c r="BT664" s="8"/>
      <c r="BU664" s="7"/>
      <c r="BV664" s="247"/>
      <c r="BW664" s="7"/>
      <c r="BX664" s="8"/>
      <c r="BY664" s="7"/>
      <c r="BZ664" s="8"/>
      <c r="CA664" s="7"/>
      <c r="CB664" s="8"/>
      <c r="CC664" s="7"/>
      <c r="CD664" s="8"/>
      <c r="CE664" s="7"/>
      <c r="CF664" s="8"/>
      <c r="CH664" s="41"/>
      <c r="CI664" s="41">
        <f t="shared" si="44"/>
        <v>0</v>
      </c>
      <c r="CJ664">
        <f t="shared" si="43"/>
        <v>0</v>
      </c>
      <c r="CL664" s="39"/>
    </row>
    <row r="665" spans="2:90" x14ac:dyDescent="0.25">
      <c r="B665" s="6"/>
      <c r="C665" s="10"/>
      <c r="D665" s="32"/>
      <c r="E665" s="10"/>
      <c r="F665" s="32"/>
      <c r="G665" s="10"/>
      <c r="H665" s="32"/>
      <c r="I665" s="10"/>
      <c r="J665" s="32"/>
      <c r="K665" s="94"/>
      <c r="L665" s="32"/>
      <c r="M665" s="10"/>
      <c r="N665" s="32"/>
      <c r="O665" s="10"/>
      <c r="P665" s="32"/>
      <c r="Q665" s="10"/>
      <c r="R665" s="32"/>
      <c r="S665" s="10"/>
      <c r="T665" s="32"/>
      <c r="U665" s="10"/>
      <c r="V665" s="32"/>
      <c r="W665" s="10"/>
      <c r="X665" s="32"/>
      <c r="Y665" s="10"/>
      <c r="Z665" s="32"/>
      <c r="AA665" s="10"/>
      <c r="AB665" s="32"/>
      <c r="AC665" s="10"/>
      <c r="AD665" s="32"/>
      <c r="AE665" s="10"/>
      <c r="AF665" s="32"/>
      <c r="AG665" s="10"/>
      <c r="AH665" s="32"/>
      <c r="AI665" s="10"/>
      <c r="AJ665" s="32"/>
      <c r="AK665" s="10"/>
      <c r="AL665" s="32"/>
      <c r="AM665" s="10"/>
      <c r="AN665" s="32"/>
      <c r="AO665" s="309"/>
      <c r="AP665" s="309"/>
      <c r="AQ665" s="10"/>
      <c r="AR665" s="32"/>
      <c r="AS665" s="10"/>
      <c r="AT665" s="32"/>
      <c r="AU665" s="10"/>
      <c r="AV665" s="242"/>
      <c r="AW665" s="10"/>
      <c r="AX665" s="32"/>
      <c r="AY665" s="10"/>
      <c r="AZ665" s="242"/>
      <c r="BA665" s="10"/>
      <c r="BB665" s="242"/>
      <c r="BC665" s="7"/>
      <c r="BD665" s="247"/>
      <c r="BE665" s="10"/>
      <c r="BF665" s="242"/>
      <c r="BG665" s="7"/>
      <c r="BH665" s="247"/>
      <c r="BI665" s="10"/>
      <c r="BJ665" s="242"/>
      <c r="BK665" s="7"/>
      <c r="BL665" s="247"/>
      <c r="BM665" s="7"/>
      <c r="BN665" s="247"/>
      <c r="BO665" s="7"/>
      <c r="BP665" s="8"/>
      <c r="BQ665" s="7"/>
      <c r="BR665" s="247"/>
      <c r="BS665" s="7"/>
      <c r="BT665" s="8"/>
      <c r="BU665" s="7"/>
      <c r="BV665" s="247"/>
      <c r="BW665" s="7"/>
      <c r="BX665" s="8"/>
      <c r="BY665" s="7"/>
      <c r="BZ665" s="8"/>
      <c r="CA665" s="7"/>
      <c r="CB665" s="8"/>
      <c r="CC665" s="7"/>
      <c r="CD665" s="8"/>
      <c r="CE665" s="7"/>
      <c r="CF665" s="8"/>
      <c r="CH665" s="41"/>
      <c r="CI665" s="41">
        <f t="shared" si="44"/>
        <v>0</v>
      </c>
      <c r="CJ665">
        <f t="shared" si="43"/>
        <v>0</v>
      </c>
      <c r="CL665" s="39"/>
    </row>
    <row r="666" spans="2:90" x14ac:dyDescent="0.25">
      <c r="B666" s="6"/>
      <c r="C666" s="10"/>
      <c r="D666" s="32"/>
      <c r="E666" s="10"/>
      <c r="F666" s="32"/>
      <c r="G666" s="10"/>
      <c r="H666" s="32"/>
      <c r="I666" s="10"/>
      <c r="J666" s="32"/>
      <c r="K666" s="94"/>
      <c r="L666" s="32"/>
      <c r="M666" s="10"/>
      <c r="N666" s="32"/>
      <c r="O666" s="10"/>
      <c r="P666" s="32"/>
      <c r="Q666" s="10"/>
      <c r="R666" s="32"/>
      <c r="S666" s="10"/>
      <c r="T666" s="32"/>
      <c r="U666" s="10"/>
      <c r="V666" s="32"/>
      <c r="W666" s="10"/>
      <c r="X666" s="32"/>
      <c r="Y666" s="10"/>
      <c r="Z666" s="32"/>
      <c r="AA666" s="10"/>
      <c r="AB666" s="32"/>
      <c r="AC666" s="10"/>
      <c r="AD666" s="32"/>
      <c r="AE666" s="10"/>
      <c r="AF666" s="32"/>
      <c r="AG666" s="10"/>
      <c r="AH666" s="32"/>
      <c r="AI666" s="10"/>
      <c r="AJ666" s="32"/>
      <c r="AK666" s="10"/>
      <c r="AL666" s="32"/>
      <c r="AM666" s="10"/>
      <c r="AN666" s="32"/>
      <c r="AO666" s="309"/>
      <c r="AP666" s="309"/>
      <c r="AQ666" s="10"/>
      <c r="AR666" s="32"/>
      <c r="AS666" s="10"/>
      <c r="AT666" s="32"/>
      <c r="AU666" s="10"/>
      <c r="AV666" s="242"/>
      <c r="AW666" s="10"/>
      <c r="AX666" s="32"/>
      <c r="AY666" s="10"/>
      <c r="AZ666" s="242"/>
      <c r="BA666" s="10"/>
      <c r="BB666" s="242"/>
      <c r="BC666" s="7"/>
      <c r="BD666" s="247"/>
      <c r="BE666" s="10"/>
      <c r="BF666" s="242"/>
      <c r="BG666" s="7"/>
      <c r="BH666" s="247"/>
      <c r="BI666" s="10"/>
      <c r="BJ666" s="242"/>
      <c r="BK666" s="7"/>
      <c r="BL666" s="247"/>
      <c r="BM666" s="7"/>
      <c r="BN666" s="247"/>
      <c r="BO666" s="7"/>
      <c r="BP666" s="8"/>
      <c r="BQ666" s="7"/>
      <c r="BR666" s="247"/>
      <c r="BS666" s="7"/>
      <c r="BT666" s="8"/>
      <c r="BU666" s="7"/>
      <c r="BV666" s="247"/>
      <c r="BW666" s="7"/>
      <c r="BX666" s="8"/>
      <c r="BY666" s="7"/>
      <c r="BZ666" s="8"/>
      <c r="CA666" s="7"/>
      <c r="CB666" s="8"/>
      <c r="CC666" s="7"/>
      <c r="CD666" s="8"/>
      <c r="CE666" s="7"/>
      <c r="CF666" s="8"/>
      <c r="CH666" s="41"/>
      <c r="CI666" s="41">
        <f t="shared" si="44"/>
        <v>0</v>
      </c>
      <c r="CJ666">
        <f t="shared" si="43"/>
        <v>0</v>
      </c>
      <c r="CL666" s="39"/>
    </row>
    <row r="667" spans="2:90" x14ac:dyDescent="0.25">
      <c r="B667" s="6"/>
      <c r="C667" s="10"/>
      <c r="D667" s="32"/>
      <c r="E667" s="10"/>
      <c r="F667" s="32"/>
      <c r="G667" s="10"/>
      <c r="H667" s="32"/>
      <c r="I667" s="10"/>
      <c r="J667" s="32"/>
      <c r="K667" s="94"/>
      <c r="L667" s="32"/>
      <c r="M667" s="10"/>
      <c r="N667" s="32"/>
      <c r="O667" s="10"/>
      <c r="P667" s="32"/>
      <c r="Q667" s="10"/>
      <c r="R667" s="32"/>
      <c r="S667" s="10"/>
      <c r="T667" s="32"/>
      <c r="U667" s="10"/>
      <c r="V667" s="32"/>
      <c r="W667" s="10"/>
      <c r="X667" s="32"/>
      <c r="Y667" s="10"/>
      <c r="Z667" s="32"/>
      <c r="AA667" s="10"/>
      <c r="AB667" s="32"/>
      <c r="AC667" s="10"/>
      <c r="AD667" s="32"/>
      <c r="AE667" s="10"/>
      <c r="AF667" s="32"/>
      <c r="AG667" s="10"/>
      <c r="AH667" s="32"/>
      <c r="AI667" s="10"/>
      <c r="AJ667" s="32"/>
      <c r="AK667" s="10"/>
      <c r="AL667" s="32"/>
      <c r="AM667" s="10"/>
      <c r="AN667" s="32"/>
      <c r="AO667" s="309"/>
      <c r="AP667" s="309"/>
      <c r="AQ667" s="10"/>
      <c r="AR667" s="32"/>
      <c r="AS667" s="10"/>
      <c r="AT667" s="32"/>
      <c r="AU667" s="10"/>
      <c r="AV667" s="242"/>
      <c r="AW667" s="10"/>
      <c r="AX667" s="32"/>
      <c r="AY667" s="10"/>
      <c r="AZ667" s="242"/>
      <c r="BA667" s="10"/>
      <c r="BB667" s="242"/>
      <c r="BC667" s="7"/>
      <c r="BD667" s="247"/>
      <c r="BE667" s="10"/>
      <c r="BF667" s="242"/>
      <c r="BG667" s="7"/>
      <c r="BH667" s="247"/>
      <c r="BI667" s="10"/>
      <c r="BJ667" s="242"/>
      <c r="BK667" s="7"/>
      <c r="BL667" s="247"/>
      <c r="BM667" s="7"/>
      <c r="BN667" s="247"/>
      <c r="BO667" s="7"/>
      <c r="BP667" s="8"/>
      <c r="BQ667" s="7"/>
      <c r="BR667" s="247"/>
      <c r="BS667" s="7"/>
      <c r="BT667" s="8"/>
      <c r="BU667" s="7"/>
      <c r="BV667" s="247"/>
      <c r="BW667" s="7"/>
      <c r="BX667" s="8"/>
      <c r="BY667" s="7"/>
      <c r="BZ667" s="8"/>
      <c r="CA667" s="7"/>
      <c r="CB667" s="8"/>
      <c r="CC667" s="7"/>
      <c r="CD667" s="8"/>
      <c r="CE667" s="7"/>
      <c r="CF667" s="8"/>
      <c r="CH667" s="41"/>
      <c r="CI667" s="41">
        <f t="shared" si="44"/>
        <v>0</v>
      </c>
      <c r="CJ667">
        <f t="shared" si="43"/>
        <v>0</v>
      </c>
      <c r="CL667" s="39"/>
    </row>
    <row r="668" spans="2:90" x14ac:dyDescent="0.25">
      <c r="B668" s="6"/>
      <c r="C668" s="10"/>
      <c r="D668" s="32"/>
      <c r="E668" s="10"/>
      <c r="F668" s="32"/>
      <c r="G668" s="10"/>
      <c r="H668" s="32"/>
      <c r="I668" s="10"/>
      <c r="J668" s="32"/>
      <c r="K668" s="94"/>
      <c r="L668" s="32"/>
      <c r="M668" s="10"/>
      <c r="N668" s="32"/>
      <c r="O668" s="10"/>
      <c r="P668" s="32"/>
      <c r="Q668" s="10"/>
      <c r="R668" s="32"/>
      <c r="S668" s="10"/>
      <c r="T668" s="32"/>
      <c r="U668" s="10"/>
      <c r="V668" s="32"/>
      <c r="W668" s="10"/>
      <c r="X668" s="32"/>
      <c r="Y668" s="10"/>
      <c r="Z668" s="32"/>
      <c r="AA668" s="10"/>
      <c r="AB668" s="32"/>
      <c r="AC668" s="10"/>
      <c r="AD668" s="32"/>
      <c r="AE668" s="10"/>
      <c r="AF668" s="32"/>
      <c r="AG668" s="10"/>
      <c r="AH668" s="32"/>
      <c r="AI668" s="10"/>
      <c r="AJ668" s="32"/>
      <c r="AK668" s="10"/>
      <c r="AL668" s="32"/>
      <c r="AM668" s="10"/>
      <c r="AN668" s="32"/>
      <c r="AO668" s="309"/>
      <c r="AP668" s="309"/>
      <c r="AQ668" s="10"/>
      <c r="AR668" s="32"/>
      <c r="AS668" s="10"/>
      <c r="AT668" s="32"/>
      <c r="AU668" s="10"/>
      <c r="AV668" s="242"/>
      <c r="AW668" s="10"/>
      <c r="AX668" s="32"/>
      <c r="AY668" s="10"/>
      <c r="AZ668" s="242"/>
      <c r="BA668" s="10"/>
      <c r="BB668" s="242"/>
      <c r="BC668" s="7"/>
      <c r="BD668" s="247"/>
      <c r="BE668" s="10"/>
      <c r="BF668" s="242"/>
      <c r="BG668" s="7"/>
      <c r="BH668" s="247"/>
      <c r="BI668" s="10"/>
      <c r="BJ668" s="242"/>
      <c r="BK668" s="7"/>
      <c r="BL668" s="247"/>
      <c r="BM668" s="7"/>
      <c r="BN668" s="247"/>
      <c r="BO668" s="7"/>
      <c r="BP668" s="8"/>
      <c r="BQ668" s="7"/>
      <c r="BR668" s="247"/>
      <c r="BS668" s="7"/>
      <c r="BT668" s="8"/>
      <c r="BU668" s="7"/>
      <c r="BV668" s="247"/>
      <c r="BW668" s="7"/>
      <c r="BX668" s="8"/>
      <c r="BY668" s="7"/>
      <c r="BZ668" s="8"/>
      <c r="CA668" s="7"/>
      <c r="CB668" s="8"/>
      <c r="CC668" s="7"/>
      <c r="CD668" s="8"/>
      <c r="CE668" s="7"/>
      <c r="CF668" s="8"/>
      <c r="CH668" s="41"/>
      <c r="CI668" s="41">
        <f t="shared" si="44"/>
        <v>0</v>
      </c>
      <c r="CJ668">
        <f t="shared" si="43"/>
        <v>0</v>
      </c>
      <c r="CL668" s="39"/>
    </row>
    <row r="669" spans="2:90" x14ac:dyDescent="0.25">
      <c r="B669" s="6"/>
      <c r="C669" s="10"/>
      <c r="D669" s="32"/>
      <c r="E669" s="10"/>
      <c r="F669" s="32"/>
      <c r="G669" s="10"/>
      <c r="H669" s="32"/>
      <c r="I669" s="10"/>
      <c r="J669" s="32"/>
      <c r="K669" s="94"/>
      <c r="L669" s="32"/>
      <c r="M669" s="10"/>
      <c r="N669" s="32"/>
      <c r="O669" s="10"/>
      <c r="P669" s="32"/>
      <c r="Q669" s="10"/>
      <c r="R669" s="32"/>
      <c r="S669" s="10"/>
      <c r="T669" s="32"/>
      <c r="U669" s="10"/>
      <c r="V669" s="32"/>
      <c r="W669" s="10"/>
      <c r="X669" s="32"/>
      <c r="Y669" s="10"/>
      <c r="Z669" s="32"/>
      <c r="AA669" s="10"/>
      <c r="AB669" s="32"/>
      <c r="AC669" s="10"/>
      <c r="AD669" s="32"/>
      <c r="AE669" s="10"/>
      <c r="AF669" s="32"/>
      <c r="AG669" s="10"/>
      <c r="AH669" s="32"/>
      <c r="AI669" s="10"/>
      <c r="AJ669" s="32"/>
      <c r="AK669" s="10"/>
      <c r="AL669" s="32"/>
      <c r="AM669" s="10"/>
      <c r="AN669" s="32"/>
      <c r="AO669" s="309"/>
      <c r="AP669" s="309"/>
      <c r="AQ669" s="10"/>
      <c r="AR669" s="32"/>
      <c r="AS669" s="10"/>
      <c r="AT669" s="32"/>
      <c r="AU669" s="10"/>
      <c r="AV669" s="242"/>
      <c r="AW669" s="10"/>
      <c r="AX669" s="32"/>
      <c r="AY669" s="10"/>
      <c r="AZ669" s="242"/>
      <c r="BA669" s="10"/>
      <c r="BB669" s="242"/>
      <c r="BC669" s="7"/>
      <c r="BD669" s="247"/>
      <c r="BE669" s="10"/>
      <c r="BF669" s="242"/>
      <c r="BG669" s="7"/>
      <c r="BH669" s="247"/>
      <c r="BI669" s="10"/>
      <c r="BJ669" s="242"/>
      <c r="BK669" s="7"/>
      <c r="BL669" s="247"/>
      <c r="BM669" s="7"/>
      <c r="BN669" s="247"/>
      <c r="BO669" s="7"/>
      <c r="BP669" s="8"/>
      <c r="BQ669" s="7"/>
      <c r="BR669" s="247"/>
      <c r="BS669" s="7"/>
      <c r="BT669" s="8"/>
      <c r="BU669" s="7"/>
      <c r="BV669" s="247"/>
      <c r="BW669" s="7"/>
      <c r="BX669" s="8"/>
      <c r="BY669" s="7"/>
      <c r="BZ669" s="8"/>
      <c r="CA669" s="7"/>
      <c r="CB669" s="8"/>
      <c r="CC669" s="7"/>
      <c r="CD669" s="8"/>
      <c r="CE669" s="7"/>
      <c r="CF669" s="8"/>
      <c r="CH669" s="41"/>
      <c r="CI669" s="41">
        <f t="shared" si="44"/>
        <v>0</v>
      </c>
      <c r="CJ669">
        <f t="shared" si="43"/>
        <v>0</v>
      </c>
      <c r="CL669" s="39"/>
    </row>
    <row r="670" spans="2:90" x14ac:dyDescent="0.25">
      <c r="B670" s="6"/>
      <c r="C670" s="10"/>
      <c r="D670" s="32"/>
      <c r="E670" s="10"/>
      <c r="F670" s="32"/>
      <c r="G670" s="10"/>
      <c r="H670" s="32"/>
      <c r="I670" s="10"/>
      <c r="J670" s="32"/>
      <c r="K670" s="10"/>
      <c r="L670" s="32"/>
      <c r="M670" s="10"/>
      <c r="N670" s="32"/>
      <c r="O670" s="10"/>
      <c r="P670" s="32"/>
      <c r="Q670" s="10"/>
      <c r="R670" s="32"/>
      <c r="S670" s="10"/>
      <c r="T670" s="32"/>
      <c r="U670" s="10"/>
      <c r="V670" s="32"/>
      <c r="W670" s="10"/>
      <c r="X670" s="32"/>
      <c r="Y670" s="10"/>
      <c r="Z670" s="32"/>
      <c r="AA670" s="10"/>
      <c r="AB670" s="32"/>
      <c r="AC670" s="10"/>
      <c r="AD670" s="32"/>
      <c r="AE670" s="10"/>
      <c r="AF670" s="32"/>
      <c r="AG670" s="10"/>
      <c r="AH670" s="32"/>
      <c r="AI670" s="10"/>
      <c r="AJ670" s="32"/>
      <c r="AK670" s="10"/>
      <c r="AL670" s="32"/>
      <c r="AM670" s="10"/>
      <c r="AN670" s="32"/>
      <c r="AO670" s="309"/>
      <c r="AP670" s="309"/>
      <c r="AQ670" s="10"/>
      <c r="AR670" s="32"/>
      <c r="AS670" s="10"/>
      <c r="AT670" s="32"/>
      <c r="AU670" s="10"/>
      <c r="AV670" s="242"/>
      <c r="AW670" s="10"/>
      <c r="AX670" s="32"/>
      <c r="AY670" s="10"/>
      <c r="AZ670" s="242"/>
      <c r="BA670" s="10"/>
      <c r="BB670" s="242"/>
      <c r="BC670" s="7"/>
      <c r="BD670" s="247"/>
      <c r="BE670" s="10"/>
      <c r="BF670" s="242"/>
      <c r="BG670" s="7"/>
      <c r="BH670" s="247"/>
      <c r="BI670" s="10"/>
      <c r="BJ670" s="242"/>
      <c r="BK670" s="7"/>
      <c r="BL670" s="247"/>
      <c r="BM670" s="7"/>
      <c r="BN670" s="247"/>
      <c r="BO670" s="7"/>
      <c r="BP670" s="8"/>
      <c r="BQ670" s="7"/>
      <c r="BR670" s="247"/>
      <c r="BS670" s="7"/>
      <c r="BT670" s="8"/>
      <c r="BU670" s="7"/>
      <c r="BV670" s="247"/>
      <c r="BW670" s="7"/>
      <c r="BX670" s="8"/>
      <c r="BY670" s="7"/>
      <c r="BZ670" s="8"/>
      <c r="CA670" s="7"/>
      <c r="CB670" s="8"/>
      <c r="CC670" s="7"/>
      <c r="CD670" s="8"/>
      <c r="CE670" s="7"/>
      <c r="CF670" s="8"/>
      <c r="CH670" s="41"/>
      <c r="CI670" s="41">
        <f t="shared" si="44"/>
        <v>0</v>
      </c>
      <c r="CJ670">
        <f t="shared" si="43"/>
        <v>0</v>
      </c>
    </row>
    <row r="671" spans="2:90" x14ac:dyDescent="0.25">
      <c r="B671" s="6"/>
      <c r="C671" s="10"/>
      <c r="D671" s="32"/>
      <c r="E671" s="10"/>
      <c r="F671" s="32"/>
      <c r="G671" s="10"/>
      <c r="H671" s="32"/>
      <c r="I671" s="10"/>
      <c r="J671" s="32"/>
      <c r="K671" s="10"/>
      <c r="L671" s="32"/>
      <c r="M671" s="10"/>
      <c r="N671" s="32"/>
      <c r="O671" s="10"/>
      <c r="P671" s="32"/>
      <c r="Q671" s="10"/>
      <c r="R671" s="32"/>
      <c r="S671" s="10"/>
      <c r="T671" s="32"/>
      <c r="U671" s="10"/>
      <c r="V671" s="32"/>
      <c r="W671" s="10"/>
      <c r="X671" s="32"/>
      <c r="Y671" s="10"/>
      <c r="Z671" s="32"/>
      <c r="AA671" s="10"/>
      <c r="AB671" s="32"/>
      <c r="AC671" s="10"/>
      <c r="AD671" s="32"/>
      <c r="AE671" s="10"/>
      <c r="AF671" s="32"/>
      <c r="AG671" s="10"/>
      <c r="AH671" s="32"/>
      <c r="AI671" s="10"/>
      <c r="AJ671" s="32"/>
      <c r="AK671" s="10"/>
      <c r="AL671" s="32"/>
      <c r="AM671" s="10"/>
      <c r="AN671" s="32"/>
      <c r="AO671" s="309"/>
      <c r="AP671" s="309"/>
      <c r="AQ671" s="10"/>
      <c r="AR671" s="32"/>
      <c r="AS671" s="10"/>
      <c r="AT671" s="32"/>
      <c r="AU671" s="10"/>
      <c r="AV671" s="242"/>
      <c r="AW671" s="10"/>
      <c r="AX671" s="32"/>
      <c r="AY671" s="10"/>
      <c r="AZ671" s="242"/>
      <c r="BA671" s="10"/>
      <c r="BB671" s="242"/>
      <c r="BC671" s="7"/>
      <c r="BD671" s="247"/>
      <c r="BE671" s="10"/>
      <c r="BF671" s="242"/>
      <c r="BG671" s="7"/>
      <c r="BH671" s="247"/>
      <c r="BI671" s="10"/>
      <c r="BJ671" s="242"/>
      <c r="BK671" s="7"/>
      <c r="BL671" s="247"/>
      <c r="BM671" s="7"/>
      <c r="BN671" s="247"/>
      <c r="BO671" s="7"/>
      <c r="BP671" s="8"/>
      <c r="BQ671" s="7"/>
      <c r="BR671" s="247"/>
      <c r="BS671" s="7"/>
      <c r="BT671" s="8"/>
      <c r="BU671" s="7"/>
      <c r="BV671" s="247"/>
      <c r="BW671" s="7"/>
      <c r="BX671" s="8"/>
      <c r="BY671" s="7"/>
      <c r="BZ671" s="8"/>
      <c r="CA671" s="7"/>
      <c r="CB671" s="8"/>
      <c r="CC671" s="7"/>
      <c r="CD671" s="8"/>
      <c r="CE671" s="7"/>
      <c r="CF671" s="8"/>
      <c r="CH671" s="41"/>
      <c r="CI671" s="41">
        <f t="shared" si="44"/>
        <v>0</v>
      </c>
      <c r="CJ671">
        <f t="shared" si="43"/>
        <v>0</v>
      </c>
    </row>
    <row r="672" spans="2:90" x14ac:dyDescent="0.25">
      <c r="B672" s="6"/>
      <c r="C672" s="10"/>
      <c r="D672" s="32"/>
      <c r="E672" s="10"/>
      <c r="F672" s="32"/>
      <c r="G672" s="10"/>
      <c r="H672" s="32"/>
      <c r="I672" s="10"/>
      <c r="J672" s="32"/>
      <c r="K672" s="10"/>
      <c r="L672" s="32"/>
      <c r="M672" s="10"/>
      <c r="N672" s="32"/>
      <c r="O672" s="10"/>
      <c r="P672" s="32"/>
      <c r="Q672" s="10"/>
      <c r="R672" s="32"/>
      <c r="S672" s="10"/>
      <c r="T672" s="32"/>
      <c r="U672" s="10"/>
      <c r="V672" s="32"/>
      <c r="W672" s="10"/>
      <c r="X672" s="32"/>
      <c r="Y672" s="10"/>
      <c r="Z672" s="32"/>
      <c r="AA672" s="10"/>
      <c r="AB672" s="32"/>
      <c r="AC672" s="10"/>
      <c r="AD672" s="32"/>
      <c r="AE672" s="10"/>
      <c r="AF672" s="32"/>
      <c r="AG672" s="10"/>
      <c r="AH672" s="32"/>
      <c r="AI672" s="10"/>
      <c r="AJ672" s="32"/>
      <c r="AK672" s="10"/>
      <c r="AL672" s="32"/>
      <c r="AM672" s="10"/>
      <c r="AN672" s="32"/>
      <c r="AO672" s="309"/>
      <c r="AP672" s="309"/>
      <c r="AQ672" s="10"/>
      <c r="AR672" s="32"/>
      <c r="AS672" s="10"/>
      <c r="AT672" s="32"/>
      <c r="AU672" s="10"/>
      <c r="AV672" s="242"/>
      <c r="AW672" s="10"/>
      <c r="AX672" s="32"/>
      <c r="AY672" s="10"/>
      <c r="AZ672" s="242"/>
      <c r="BA672" s="10"/>
      <c r="BB672" s="242"/>
      <c r="BC672" s="7"/>
      <c r="BD672" s="247"/>
      <c r="BE672" s="10"/>
      <c r="BF672" s="242"/>
      <c r="BG672" s="7"/>
      <c r="BH672" s="247"/>
      <c r="BI672" s="10"/>
      <c r="BJ672" s="242"/>
      <c r="BK672" s="7"/>
      <c r="BL672" s="247"/>
      <c r="BM672" s="7"/>
      <c r="BN672" s="247"/>
      <c r="BO672" s="7"/>
      <c r="BP672" s="8"/>
      <c r="BQ672" s="7"/>
      <c r="BR672" s="247"/>
      <c r="BS672" s="7"/>
      <c r="BT672" s="8"/>
      <c r="BU672" s="7"/>
      <c r="BV672" s="247"/>
      <c r="BW672" s="7"/>
      <c r="BX672" s="8"/>
      <c r="BY672" s="7"/>
      <c r="BZ672" s="8"/>
      <c r="CA672" s="7"/>
      <c r="CB672" s="8"/>
      <c r="CC672" s="7"/>
      <c r="CD672" s="8"/>
      <c r="CE672" s="7"/>
      <c r="CF672" s="8"/>
      <c r="CH672" s="41"/>
      <c r="CI672" s="41">
        <f t="shared" si="44"/>
        <v>0</v>
      </c>
      <c r="CJ672">
        <f t="shared" si="43"/>
        <v>0</v>
      </c>
    </row>
    <row r="673" spans="2:90" x14ac:dyDescent="0.25">
      <c r="B673" s="6"/>
      <c r="C673" s="10"/>
      <c r="D673" s="32"/>
      <c r="E673" s="10"/>
      <c r="F673" s="32"/>
      <c r="G673" s="10"/>
      <c r="H673" s="32"/>
      <c r="I673" s="10"/>
      <c r="J673" s="32"/>
      <c r="K673" s="10"/>
      <c r="L673" s="32"/>
      <c r="M673" s="10"/>
      <c r="N673" s="32"/>
      <c r="O673" s="10"/>
      <c r="P673" s="32"/>
      <c r="Q673" s="10"/>
      <c r="R673" s="32"/>
      <c r="S673" s="10"/>
      <c r="T673" s="32"/>
      <c r="U673" s="10"/>
      <c r="V673" s="32"/>
      <c r="W673" s="10"/>
      <c r="X673" s="32"/>
      <c r="Y673" s="10"/>
      <c r="Z673" s="32"/>
      <c r="AA673" s="10"/>
      <c r="AB673" s="32"/>
      <c r="AC673" s="10"/>
      <c r="AD673" s="32"/>
      <c r="AE673" s="10"/>
      <c r="AF673" s="32"/>
      <c r="AG673" s="10"/>
      <c r="AH673" s="32"/>
      <c r="AI673" s="10"/>
      <c r="AJ673" s="32"/>
      <c r="AK673" s="10"/>
      <c r="AL673" s="32"/>
      <c r="AM673" s="10"/>
      <c r="AN673" s="32"/>
      <c r="AO673" s="309"/>
      <c r="AP673" s="309"/>
      <c r="AQ673" s="10"/>
      <c r="AR673" s="32"/>
      <c r="AS673" s="10"/>
      <c r="AT673" s="32"/>
      <c r="AU673" s="10"/>
      <c r="AV673" s="242"/>
      <c r="AW673" s="10"/>
      <c r="AX673" s="32"/>
      <c r="AY673" s="10"/>
      <c r="AZ673" s="242"/>
      <c r="BA673" s="10"/>
      <c r="BB673" s="242"/>
      <c r="BC673" s="7"/>
      <c r="BD673" s="247"/>
      <c r="BE673" s="10"/>
      <c r="BF673" s="242"/>
      <c r="BG673" s="7"/>
      <c r="BH673" s="247"/>
      <c r="BI673" s="10"/>
      <c r="BJ673" s="242"/>
      <c r="BK673" s="7"/>
      <c r="BL673" s="247"/>
      <c r="BM673" s="7"/>
      <c r="BN673" s="247"/>
      <c r="BO673" s="7"/>
      <c r="BP673" s="8"/>
      <c r="BQ673" s="7"/>
      <c r="BR673" s="247"/>
      <c r="BS673" s="7"/>
      <c r="BT673" s="8"/>
      <c r="BU673" s="7"/>
      <c r="BV673" s="247"/>
      <c r="BW673" s="7"/>
      <c r="BX673" s="8"/>
      <c r="BY673" s="7"/>
      <c r="BZ673" s="8"/>
      <c r="CA673" s="7"/>
      <c r="CB673" s="8"/>
      <c r="CC673" s="7"/>
      <c r="CD673" s="8"/>
      <c r="CE673" s="7"/>
      <c r="CF673" s="8"/>
      <c r="CH673" s="41"/>
      <c r="CI673" s="41">
        <f t="shared" si="44"/>
        <v>0</v>
      </c>
      <c r="CJ673">
        <f t="shared" si="43"/>
        <v>0</v>
      </c>
    </row>
    <row r="674" spans="2:90" x14ac:dyDescent="0.25">
      <c r="B674" s="6"/>
      <c r="C674" s="10"/>
      <c r="D674" s="32"/>
      <c r="E674" s="10"/>
      <c r="F674" s="32"/>
      <c r="G674" s="10"/>
      <c r="H674" s="32"/>
      <c r="I674" s="10"/>
      <c r="J674" s="32"/>
      <c r="K674" s="94"/>
      <c r="L674" s="32"/>
      <c r="M674" s="10"/>
      <c r="N674" s="32"/>
      <c r="O674" s="10"/>
      <c r="P674" s="32"/>
      <c r="Q674" s="10"/>
      <c r="R674" s="32"/>
      <c r="S674" s="10"/>
      <c r="T674" s="32"/>
      <c r="U674" s="10"/>
      <c r="V674" s="32"/>
      <c r="W674" s="10"/>
      <c r="X674" s="32"/>
      <c r="Y674" s="10"/>
      <c r="Z674" s="32"/>
      <c r="AA674" s="10"/>
      <c r="AB674" s="32"/>
      <c r="AC674" s="10"/>
      <c r="AD674" s="32"/>
      <c r="AE674" s="10"/>
      <c r="AF674" s="32"/>
      <c r="AG674" s="10"/>
      <c r="AH674" s="32"/>
      <c r="AI674" s="10"/>
      <c r="AJ674" s="32"/>
      <c r="AK674" s="10"/>
      <c r="AL674" s="32"/>
      <c r="AM674" s="10"/>
      <c r="AN674" s="32"/>
      <c r="AO674" s="309"/>
      <c r="AP674" s="309"/>
      <c r="AQ674" s="10"/>
      <c r="AR674" s="32"/>
      <c r="AS674" s="10"/>
      <c r="AT674" s="32"/>
      <c r="AU674" s="10"/>
      <c r="AV674" s="242"/>
      <c r="AW674" s="10"/>
      <c r="AX674" s="32"/>
      <c r="AY674" s="10"/>
      <c r="AZ674" s="242"/>
      <c r="BA674" s="10"/>
      <c r="BB674" s="242"/>
      <c r="BC674" s="7"/>
      <c r="BD674" s="247"/>
      <c r="BE674" s="10"/>
      <c r="BF674" s="242"/>
      <c r="BG674" s="7"/>
      <c r="BH674" s="247"/>
      <c r="BI674" s="10"/>
      <c r="BJ674" s="242"/>
      <c r="BK674" s="7"/>
      <c r="BL674" s="247"/>
      <c r="BM674" s="7"/>
      <c r="BN674" s="247"/>
      <c r="BO674" s="7"/>
      <c r="BP674" s="8"/>
      <c r="BQ674" s="7"/>
      <c r="BR674" s="247"/>
      <c r="BS674" s="7"/>
      <c r="BT674" s="8"/>
      <c r="BU674" s="7"/>
      <c r="BV674" s="247"/>
      <c r="BW674" s="7"/>
      <c r="BX674" s="8"/>
      <c r="BY674" s="7"/>
      <c r="BZ674" s="8"/>
      <c r="CA674" s="7"/>
      <c r="CB674" s="8"/>
      <c r="CC674" s="7"/>
      <c r="CD674" s="8"/>
      <c r="CE674" s="7"/>
      <c r="CF674" s="8"/>
      <c r="CH674" s="41"/>
      <c r="CI674" s="41">
        <f t="shared" si="44"/>
        <v>0</v>
      </c>
      <c r="CJ674">
        <f t="shared" si="43"/>
        <v>0</v>
      </c>
      <c r="CL674" s="39"/>
    </row>
    <row r="675" spans="2:90" x14ac:dyDescent="0.25">
      <c r="B675" s="6"/>
      <c r="C675" s="10"/>
      <c r="D675" s="32"/>
      <c r="E675" s="10"/>
      <c r="F675" s="32"/>
      <c r="G675" s="10"/>
      <c r="H675" s="32"/>
      <c r="I675" s="10"/>
      <c r="J675" s="32"/>
      <c r="K675" s="10"/>
      <c r="L675" s="32"/>
      <c r="M675" s="10"/>
      <c r="N675" s="32"/>
      <c r="O675" s="10"/>
      <c r="P675" s="32"/>
      <c r="Q675" s="10"/>
      <c r="R675" s="32"/>
      <c r="S675" s="10"/>
      <c r="T675" s="32"/>
      <c r="U675" s="10"/>
      <c r="V675" s="32"/>
      <c r="W675" s="10"/>
      <c r="X675" s="32"/>
      <c r="Y675" s="10"/>
      <c r="Z675" s="32"/>
      <c r="AA675" s="10"/>
      <c r="AB675" s="32"/>
      <c r="AC675" s="10"/>
      <c r="AD675" s="32"/>
      <c r="AE675" s="10"/>
      <c r="AF675" s="32"/>
      <c r="AG675" s="10"/>
      <c r="AH675" s="32"/>
      <c r="AI675" s="10"/>
      <c r="AJ675" s="32"/>
      <c r="AK675" s="10"/>
      <c r="AL675" s="32"/>
      <c r="AM675" s="10"/>
      <c r="AN675" s="32"/>
      <c r="AO675" s="309"/>
      <c r="AP675" s="309"/>
      <c r="AQ675" s="10"/>
      <c r="AR675" s="32"/>
      <c r="AS675" s="10"/>
      <c r="AT675" s="32"/>
      <c r="AU675" s="10"/>
      <c r="AV675" s="242"/>
      <c r="AW675" s="10"/>
      <c r="AX675" s="32"/>
      <c r="AY675" s="10"/>
      <c r="AZ675" s="242"/>
      <c r="BA675" s="10"/>
      <c r="BB675" s="242"/>
      <c r="BC675" s="7"/>
      <c r="BD675" s="247"/>
      <c r="BE675" s="10"/>
      <c r="BF675" s="242"/>
      <c r="BG675" s="7"/>
      <c r="BH675" s="247"/>
      <c r="BI675" s="10"/>
      <c r="BJ675" s="242"/>
      <c r="BK675" s="7"/>
      <c r="BL675" s="247"/>
      <c r="BM675" s="7"/>
      <c r="BN675" s="247"/>
      <c r="BO675" s="7"/>
      <c r="BP675" s="8"/>
      <c r="BQ675" s="7"/>
      <c r="BR675" s="247"/>
      <c r="BS675" s="7"/>
      <c r="BT675" s="8"/>
      <c r="BU675" s="7"/>
      <c r="BV675" s="247"/>
      <c r="BW675" s="7"/>
      <c r="BX675" s="8"/>
      <c r="BY675" s="7"/>
      <c r="BZ675" s="8"/>
      <c r="CA675" s="7"/>
      <c r="CB675" s="8"/>
      <c r="CC675" s="7"/>
      <c r="CD675" s="8"/>
      <c r="CE675" s="7"/>
      <c r="CF675" s="8"/>
      <c r="CH675" s="41"/>
      <c r="CI675" s="41">
        <f t="shared" si="44"/>
        <v>0</v>
      </c>
      <c r="CJ675">
        <f t="shared" si="43"/>
        <v>0</v>
      </c>
    </row>
    <row r="676" spans="2:90" x14ac:dyDescent="0.25">
      <c r="B676" s="6"/>
      <c r="C676" s="10"/>
      <c r="D676" s="32"/>
      <c r="E676" s="10"/>
      <c r="F676" s="32"/>
      <c r="G676" s="10"/>
      <c r="H676" s="32"/>
      <c r="I676" s="10"/>
      <c r="J676" s="32"/>
      <c r="K676" s="94"/>
      <c r="L676" s="32"/>
      <c r="M676" s="10"/>
      <c r="N676" s="32"/>
      <c r="O676" s="10"/>
      <c r="P676" s="32"/>
      <c r="Q676" s="10"/>
      <c r="R676" s="32"/>
      <c r="S676" s="10"/>
      <c r="T676" s="32"/>
      <c r="U676" s="10"/>
      <c r="V676" s="32"/>
      <c r="W676" s="10"/>
      <c r="X676" s="32"/>
      <c r="Y676" s="10"/>
      <c r="Z676" s="32"/>
      <c r="AA676" s="10"/>
      <c r="AB676" s="32"/>
      <c r="AC676" s="10"/>
      <c r="AD676" s="32"/>
      <c r="AE676" s="10"/>
      <c r="AF676" s="32"/>
      <c r="AG676" s="10"/>
      <c r="AH676" s="32"/>
      <c r="AI676" s="10"/>
      <c r="AJ676" s="32"/>
      <c r="AK676" s="10"/>
      <c r="AL676" s="32"/>
      <c r="AM676" s="10"/>
      <c r="AN676" s="32"/>
      <c r="AO676" s="309"/>
      <c r="AP676" s="309"/>
      <c r="AQ676" s="10"/>
      <c r="AR676" s="32"/>
      <c r="AS676" s="10"/>
      <c r="AT676" s="32"/>
      <c r="AU676" s="10"/>
      <c r="AV676" s="242"/>
      <c r="AW676" s="10"/>
      <c r="AX676" s="32"/>
      <c r="AY676" s="10"/>
      <c r="AZ676" s="242"/>
      <c r="BA676" s="10"/>
      <c r="BB676" s="242"/>
      <c r="BC676" s="7"/>
      <c r="BD676" s="247"/>
      <c r="BE676" s="10"/>
      <c r="BF676" s="242"/>
      <c r="BG676" s="7"/>
      <c r="BH676" s="247"/>
      <c r="BI676" s="10"/>
      <c r="BJ676" s="242"/>
      <c r="BK676" s="7"/>
      <c r="BL676" s="247"/>
      <c r="BM676" s="7"/>
      <c r="BN676" s="247"/>
      <c r="BO676" s="7"/>
      <c r="BP676" s="8"/>
      <c r="BQ676" s="7"/>
      <c r="BR676" s="247"/>
      <c r="BS676" s="7"/>
      <c r="BT676" s="8"/>
      <c r="BU676" s="7"/>
      <c r="BV676" s="247"/>
      <c r="BW676" s="7"/>
      <c r="BX676" s="8"/>
      <c r="BY676" s="7"/>
      <c r="BZ676" s="8"/>
      <c r="CA676" s="7"/>
      <c r="CB676" s="8"/>
      <c r="CC676" s="7"/>
      <c r="CD676" s="8"/>
      <c r="CE676" s="7"/>
      <c r="CF676" s="8"/>
      <c r="CH676" s="41"/>
      <c r="CI676" s="41">
        <f t="shared" si="44"/>
        <v>0</v>
      </c>
      <c r="CJ676">
        <f t="shared" si="43"/>
        <v>0</v>
      </c>
      <c r="CL676" s="39"/>
    </row>
    <row r="677" spans="2:90" x14ac:dyDescent="0.25">
      <c r="B677" s="6"/>
      <c r="C677" s="10"/>
      <c r="D677" s="32"/>
      <c r="E677" s="10"/>
      <c r="F677" s="32"/>
      <c r="G677" s="10"/>
      <c r="H677" s="32"/>
      <c r="I677" s="10"/>
      <c r="J677" s="32"/>
      <c r="K677" s="94"/>
      <c r="L677" s="32"/>
      <c r="M677" s="10"/>
      <c r="N677" s="32"/>
      <c r="O677" s="10"/>
      <c r="P677" s="32"/>
      <c r="Q677" s="10"/>
      <c r="R677" s="32"/>
      <c r="S677" s="10"/>
      <c r="T677" s="32"/>
      <c r="U677" s="10"/>
      <c r="V677" s="32"/>
      <c r="W677" s="10"/>
      <c r="X677" s="32"/>
      <c r="Y677" s="10"/>
      <c r="Z677" s="32"/>
      <c r="AA677" s="10"/>
      <c r="AB677" s="32"/>
      <c r="AC677" s="10"/>
      <c r="AD677" s="32"/>
      <c r="AE677" s="10"/>
      <c r="AF677" s="32"/>
      <c r="AG677" s="10"/>
      <c r="AH677" s="32"/>
      <c r="AI677" s="10"/>
      <c r="AJ677" s="32"/>
      <c r="AK677" s="10"/>
      <c r="AL677" s="32"/>
      <c r="AM677" s="10"/>
      <c r="AN677" s="32"/>
      <c r="AO677" s="309"/>
      <c r="AP677" s="309"/>
      <c r="AQ677" s="10"/>
      <c r="AR677" s="32"/>
      <c r="AS677" s="10"/>
      <c r="AT677" s="32"/>
      <c r="AU677" s="10"/>
      <c r="AV677" s="242"/>
      <c r="AW677" s="10"/>
      <c r="AX677" s="32"/>
      <c r="AY677" s="10"/>
      <c r="AZ677" s="242"/>
      <c r="BA677" s="10"/>
      <c r="BB677" s="242"/>
      <c r="BC677" s="7"/>
      <c r="BD677" s="247"/>
      <c r="BE677" s="10"/>
      <c r="BF677" s="242"/>
      <c r="BG677" s="7"/>
      <c r="BH677" s="247"/>
      <c r="BI677" s="10"/>
      <c r="BJ677" s="242"/>
      <c r="BK677" s="7"/>
      <c r="BL677" s="247"/>
      <c r="BM677" s="7"/>
      <c r="BN677" s="247"/>
      <c r="BO677" s="7"/>
      <c r="BP677" s="8"/>
      <c r="BQ677" s="7"/>
      <c r="BR677" s="247"/>
      <c r="BS677" s="7"/>
      <c r="BT677" s="8"/>
      <c r="BU677" s="7"/>
      <c r="BV677" s="247"/>
      <c r="BW677" s="7"/>
      <c r="BX677" s="8"/>
      <c r="BY677" s="7"/>
      <c r="BZ677" s="8"/>
      <c r="CA677" s="7"/>
      <c r="CB677" s="8"/>
      <c r="CC677" s="7"/>
      <c r="CD677" s="8"/>
      <c r="CE677" s="7"/>
      <c r="CF677" s="8"/>
      <c r="CH677" s="41"/>
      <c r="CI677" s="41">
        <f t="shared" si="44"/>
        <v>0</v>
      </c>
      <c r="CJ677">
        <f t="shared" si="43"/>
        <v>0</v>
      </c>
      <c r="CL677" s="39"/>
    </row>
    <row r="678" spans="2:90" x14ac:dyDescent="0.25">
      <c r="B678" s="6"/>
      <c r="C678" s="10"/>
      <c r="D678" s="32"/>
      <c r="E678" s="10"/>
      <c r="F678" s="32"/>
      <c r="G678" s="10"/>
      <c r="H678" s="32"/>
      <c r="I678" s="10"/>
      <c r="J678" s="32"/>
      <c r="K678" s="10"/>
      <c r="L678" s="32"/>
      <c r="M678" s="10"/>
      <c r="N678" s="32"/>
      <c r="O678" s="10"/>
      <c r="P678" s="32"/>
      <c r="Q678" s="10"/>
      <c r="R678" s="32"/>
      <c r="S678" s="10"/>
      <c r="T678" s="32"/>
      <c r="U678" s="10"/>
      <c r="V678" s="32"/>
      <c r="W678" s="10"/>
      <c r="X678" s="32"/>
      <c r="Y678" s="10"/>
      <c r="Z678" s="32"/>
      <c r="AA678" s="10"/>
      <c r="AB678" s="32"/>
      <c r="AC678" s="10"/>
      <c r="AD678" s="32"/>
      <c r="AE678" s="10"/>
      <c r="AF678" s="32"/>
      <c r="AG678" s="10"/>
      <c r="AH678" s="32"/>
      <c r="AI678" s="10"/>
      <c r="AJ678" s="32"/>
      <c r="AK678" s="10"/>
      <c r="AL678" s="32"/>
      <c r="AM678" s="10"/>
      <c r="AN678" s="32"/>
      <c r="AO678" s="309"/>
      <c r="AP678" s="309"/>
      <c r="AQ678" s="10"/>
      <c r="AR678" s="32"/>
      <c r="AS678" s="10"/>
      <c r="AT678" s="32"/>
      <c r="AU678" s="10"/>
      <c r="AV678" s="242"/>
      <c r="AW678" s="10"/>
      <c r="AX678" s="32"/>
      <c r="AY678" s="10"/>
      <c r="AZ678" s="242"/>
      <c r="BA678" s="10"/>
      <c r="BB678" s="242"/>
      <c r="BC678" s="7"/>
      <c r="BD678" s="247"/>
      <c r="BE678" s="10"/>
      <c r="BF678" s="242"/>
      <c r="BG678" s="7"/>
      <c r="BH678" s="247"/>
      <c r="BI678" s="10"/>
      <c r="BJ678" s="242"/>
      <c r="BK678" s="7"/>
      <c r="BL678" s="247"/>
      <c r="BM678" s="7"/>
      <c r="BN678" s="247"/>
      <c r="BO678" s="7"/>
      <c r="BP678" s="8"/>
      <c r="BQ678" s="7"/>
      <c r="BR678" s="247"/>
      <c r="BS678" s="7"/>
      <c r="BT678" s="8"/>
      <c r="BU678" s="7"/>
      <c r="BV678" s="247"/>
      <c r="BW678" s="7"/>
      <c r="BX678" s="8"/>
      <c r="BY678" s="7"/>
      <c r="BZ678" s="8"/>
      <c r="CA678" s="7"/>
      <c r="CB678" s="8"/>
      <c r="CC678" s="7"/>
      <c r="CD678" s="8"/>
      <c r="CE678" s="7"/>
      <c r="CF678" s="8"/>
      <c r="CH678" s="41"/>
      <c r="CI678" s="41">
        <f t="shared" si="44"/>
        <v>0</v>
      </c>
      <c r="CJ678">
        <f t="shared" si="43"/>
        <v>0</v>
      </c>
      <c r="CL678" s="39"/>
    </row>
    <row r="679" spans="2:90" x14ac:dyDescent="0.25">
      <c r="B679" s="6"/>
      <c r="C679" s="10"/>
      <c r="D679" s="32"/>
      <c r="E679" s="10"/>
      <c r="F679" s="32"/>
      <c r="G679" s="10"/>
      <c r="H679" s="32"/>
      <c r="I679" s="10"/>
      <c r="J679" s="32"/>
      <c r="K679" s="94"/>
      <c r="L679" s="32"/>
      <c r="M679" s="10"/>
      <c r="N679" s="32"/>
      <c r="O679" s="10"/>
      <c r="P679" s="32"/>
      <c r="Q679" s="10"/>
      <c r="R679" s="32"/>
      <c r="S679" s="10"/>
      <c r="T679" s="32"/>
      <c r="U679" s="10"/>
      <c r="V679" s="32"/>
      <c r="W679" s="10"/>
      <c r="X679" s="32"/>
      <c r="Y679" s="10"/>
      <c r="Z679" s="32"/>
      <c r="AA679" s="10"/>
      <c r="AB679" s="32"/>
      <c r="AC679" s="10"/>
      <c r="AD679" s="32"/>
      <c r="AE679" s="10"/>
      <c r="AF679" s="32"/>
      <c r="AG679" s="10"/>
      <c r="AH679" s="32"/>
      <c r="AI679" s="10"/>
      <c r="AJ679" s="32"/>
      <c r="AK679" s="10"/>
      <c r="AL679" s="32"/>
      <c r="AM679" s="10"/>
      <c r="AN679" s="32"/>
      <c r="AO679" s="309"/>
      <c r="AP679" s="309"/>
      <c r="AQ679" s="10"/>
      <c r="AR679" s="32"/>
      <c r="AS679" s="10"/>
      <c r="AT679" s="32"/>
      <c r="AU679" s="10"/>
      <c r="AV679" s="242"/>
      <c r="AW679" s="10"/>
      <c r="AX679" s="32"/>
      <c r="AY679" s="10"/>
      <c r="AZ679" s="242"/>
      <c r="BA679" s="10"/>
      <c r="BB679" s="242"/>
      <c r="BC679" s="7"/>
      <c r="BD679" s="247"/>
      <c r="BE679" s="10"/>
      <c r="BF679" s="242"/>
      <c r="BG679" s="7"/>
      <c r="BH679" s="247"/>
      <c r="BI679" s="10"/>
      <c r="BJ679" s="242"/>
      <c r="BK679" s="7"/>
      <c r="BL679" s="247"/>
      <c r="BM679" s="7"/>
      <c r="BN679" s="247"/>
      <c r="BO679" s="7"/>
      <c r="BP679" s="8"/>
      <c r="BQ679" s="7"/>
      <c r="BR679" s="247"/>
      <c r="BS679" s="7"/>
      <c r="BT679" s="8"/>
      <c r="BU679" s="7"/>
      <c r="BV679" s="247"/>
      <c r="BW679" s="7"/>
      <c r="BX679" s="8"/>
      <c r="BY679" s="7"/>
      <c r="BZ679" s="8"/>
      <c r="CA679" s="7"/>
      <c r="CB679" s="8"/>
      <c r="CC679" s="7"/>
      <c r="CD679" s="8"/>
      <c r="CE679" s="7"/>
      <c r="CF679" s="8"/>
      <c r="CH679" s="41"/>
      <c r="CI679" s="41">
        <f t="shared" si="44"/>
        <v>0</v>
      </c>
      <c r="CJ679">
        <f t="shared" si="43"/>
        <v>0</v>
      </c>
      <c r="CL679" s="39"/>
    </row>
    <row r="680" spans="2:90" x14ac:dyDescent="0.25">
      <c r="B680" s="6"/>
      <c r="C680" s="10"/>
      <c r="D680" s="32"/>
      <c r="E680" s="10"/>
      <c r="F680" s="32"/>
      <c r="G680" s="10"/>
      <c r="H680" s="32"/>
      <c r="I680" s="10"/>
      <c r="J680" s="32"/>
      <c r="K680" s="94"/>
      <c r="L680" s="32"/>
      <c r="M680" s="10"/>
      <c r="N680" s="32"/>
      <c r="O680" s="10"/>
      <c r="P680" s="32"/>
      <c r="Q680" s="10"/>
      <c r="R680" s="32"/>
      <c r="S680" s="10"/>
      <c r="T680" s="32"/>
      <c r="U680" s="10"/>
      <c r="V680" s="32"/>
      <c r="W680" s="10"/>
      <c r="X680" s="32"/>
      <c r="Y680" s="10"/>
      <c r="Z680" s="32"/>
      <c r="AA680" s="10"/>
      <c r="AB680" s="32"/>
      <c r="AC680" s="10"/>
      <c r="AD680" s="32"/>
      <c r="AE680" s="10"/>
      <c r="AF680" s="32"/>
      <c r="AG680" s="10"/>
      <c r="AH680" s="32"/>
      <c r="AI680" s="10"/>
      <c r="AJ680" s="32"/>
      <c r="AK680" s="10"/>
      <c r="AL680" s="32"/>
      <c r="AM680" s="10"/>
      <c r="AN680" s="32"/>
      <c r="AO680" s="309"/>
      <c r="AP680" s="309"/>
      <c r="AQ680" s="10"/>
      <c r="AR680" s="32"/>
      <c r="AS680" s="10"/>
      <c r="AT680" s="32"/>
      <c r="AU680" s="10"/>
      <c r="AV680" s="242"/>
      <c r="AW680" s="10"/>
      <c r="AX680" s="32"/>
      <c r="AY680" s="10"/>
      <c r="AZ680" s="242"/>
      <c r="BA680" s="10"/>
      <c r="BB680" s="242"/>
      <c r="BC680" s="7"/>
      <c r="BD680" s="247"/>
      <c r="BE680" s="10"/>
      <c r="BF680" s="242"/>
      <c r="BG680" s="7"/>
      <c r="BH680" s="247"/>
      <c r="BI680" s="10"/>
      <c r="BJ680" s="242"/>
      <c r="BK680" s="7"/>
      <c r="BL680" s="247"/>
      <c r="BM680" s="7"/>
      <c r="BN680" s="247"/>
      <c r="BO680" s="7"/>
      <c r="BP680" s="8"/>
      <c r="BQ680" s="7"/>
      <c r="BR680" s="247"/>
      <c r="BS680" s="7"/>
      <c r="BT680" s="8"/>
      <c r="BU680" s="7"/>
      <c r="BV680" s="247"/>
      <c r="BW680" s="7"/>
      <c r="BX680" s="8"/>
      <c r="BY680" s="7"/>
      <c r="BZ680" s="8"/>
      <c r="CA680" s="7"/>
      <c r="CB680" s="8"/>
      <c r="CC680" s="7"/>
      <c r="CD680" s="8"/>
      <c r="CE680" s="7"/>
      <c r="CF680" s="8"/>
      <c r="CH680" s="41"/>
      <c r="CI680" s="41">
        <f t="shared" si="44"/>
        <v>0</v>
      </c>
      <c r="CJ680">
        <f t="shared" si="43"/>
        <v>0</v>
      </c>
    </row>
    <row r="681" spans="2:90" x14ac:dyDescent="0.25">
      <c r="B681" s="6"/>
      <c r="C681" s="10"/>
      <c r="D681" s="32"/>
      <c r="E681" s="10"/>
      <c r="F681" s="32"/>
      <c r="G681" s="10"/>
      <c r="H681" s="32"/>
      <c r="I681" s="10"/>
      <c r="J681" s="32"/>
      <c r="K681" s="10"/>
      <c r="L681" s="32"/>
      <c r="M681" s="10"/>
      <c r="N681" s="32"/>
      <c r="O681" s="10"/>
      <c r="P681" s="32"/>
      <c r="Q681" s="10"/>
      <c r="R681" s="32"/>
      <c r="S681" s="10"/>
      <c r="T681" s="32"/>
      <c r="U681" s="10"/>
      <c r="V681" s="32"/>
      <c r="W681" s="10"/>
      <c r="X681" s="32"/>
      <c r="Y681" s="10"/>
      <c r="Z681" s="32"/>
      <c r="AA681" s="10"/>
      <c r="AB681" s="32"/>
      <c r="AC681" s="10"/>
      <c r="AD681" s="32"/>
      <c r="AE681" s="10"/>
      <c r="AF681" s="32"/>
      <c r="AG681" s="10"/>
      <c r="AH681" s="32"/>
      <c r="AI681" s="10"/>
      <c r="AJ681" s="32"/>
      <c r="AK681" s="10"/>
      <c r="AL681" s="32"/>
      <c r="AM681" s="10"/>
      <c r="AN681" s="32"/>
      <c r="AO681" s="309"/>
      <c r="AP681" s="309"/>
      <c r="AQ681" s="10"/>
      <c r="AR681" s="32"/>
      <c r="AS681" s="10"/>
      <c r="AT681" s="32"/>
      <c r="AU681" s="10"/>
      <c r="AV681" s="242"/>
      <c r="AW681" s="10"/>
      <c r="AX681" s="32"/>
      <c r="AY681" s="10"/>
      <c r="AZ681" s="242"/>
      <c r="BA681" s="10"/>
      <c r="BB681" s="242"/>
      <c r="BC681" s="7"/>
      <c r="BD681" s="247"/>
      <c r="BE681" s="10"/>
      <c r="BF681" s="242"/>
      <c r="BG681" s="7"/>
      <c r="BH681" s="247"/>
      <c r="BI681" s="10"/>
      <c r="BJ681" s="242"/>
      <c r="BK681" s="7"/>
      <c r="BL681" s="247"/>
      <c r="BM681" s="7"/>
      <c r="BN681" s="247"/>
      <c r="BO681" s="7"/>
      <c r="BP681" s="8"/>
      <c r="BQ681" s="7"/>
      <c r="BR681" s="247"/>
      <c r="BS681" s="7"/>
      <c r="BT681" s="8"/>
      <c r="BU681" s="7"/>
      <c r="BV681" s="247"/>
      <c r="BW681" s="7"/>
      <c r="BX681" s="8"/>
      <c r="BY681" s="7"/>
      <c r="BZ681" s="8"/>
      <c r="CA681" s="7"/>
      <c r="CB681" s="8"/>
      <c r="CC681" s="7"/>
      <c r="CD681" s="8"/>
      <c r="CE681" s="7"/>
      <c r="CF681" s="8"/>
      <c r="CH681" s="41"/>
      <c r="CI681" s="41">
        <f t="shared" si="44"/>
        <v>0</v>
      </c>
      <c r="CJ681">
        <f t="shared" si="43"/>
        <v>0</v>
      </c>
    </row>
    <row r="682" spans="2:90" x14ac:dyDescent="0.25">
      <c r="B682" s="6"/>
      <c r="C682" s="10"/>
      <c r="D682" s="32"/>
      <c r="E682" s="10"/>
      <c r="F682" s="32"/>
      <c r="G682" s="10"/>
      <c r="H682" s="32"/>
      <c r="I682" s="10"/>
      <c r="J682" s="32"/>
      <c r="K682" s="94"/>
      <c r="L682" s="32"/>
      <c r="M682" s="10"/>
      <c r="N682" s="32"/>
      <c r="O682" s="10"/>
      <c r="P682" s="32"/>
      <c r="Q682" s="10"/>
      <c r="R682" s="32"/>
      <c r="S682" s="10"/>
      <c r="T682" s="32"/>
      <c r="U682" s="10"/>
      <c r="V682" s="32"/>
      <c r="W682" s="10"/>
      <c r="X682" s="32"/>
      <c r="Y682" s="10"/>
      <c r="Z682" s="32"/>
      <c r="AA682" s="10"/>
      <c r="AB682" s="32"/>
      <c r="AC682" s="10"/>
      <c r="AD682" s="32"/>
      <c r="AE682" s="10"/>
      <c r="AF682" s="32"/>
      <c r="AG682" s="10"/>
      <c r="AH682" s="32"/>
      <c r="AI682" s="10"/>
      <c r="AJ682" s="32"/>
      <c r="AK682" s="10"/>
      <c r="AL682" s="32"/>
      <c r="AM682" s="10"/>
      <c r="AN682" s="32"/>
      <c r="AO682" s="309"/>
      <c r="AP682" s="309"/>
      <c r="AQ682" s="10"/>
      <c r="AR682" s="32"/>
      <c r="AS682" s="10"/>
      <c r="AT682" s="32"/>
      <c r="AU682" s="10"/>
      <c r="AV682" s="242"/>
      <c r="AW682" s="10"/>
      <c r="AX682" s="32"/>
      <c r="AY682" s="10"/>
      <c r="AZ682" s="242"/>
      <c r="BA682" s="10"/>
      <c r="BB682" s="242"/>
      <c r="BC682" s="7"/>
      <c r="BD682" s="247"/>
      <c r="BE682" s="10"/>
      <c r="BF682" s="242"/>
      <c r="BG682" s="7"/>
      <c r="BH682" s="247"/>
      <c r="BI682" s="10"/>
      <c r="BJ682" s="242"/>
      <c r="BK682" s="7"/>
      <c r="BL682" s="247"/>
      <c r="BM682" s="7"/>
      <c r="BN682" s="247"/>
      <c r="BO682" s="7"/>
      <c r="BP682" s="8"/>
      <c r="BQ682" s="7"/>
      <c r="BR682" s="247"/>
      <c r="BS682" s="7"/>
      <c r="BT682" s="8"/>
      <c r="BU682" s="7"/>
      <c r="BV682" s="247"/>
      <c r="BW682" s="7"/>
      <c r="BX682" s="8"/>
      <c r="BY682" s="7"/>
      <c r="BZ682" s="8"/>
      <c r="CA682" s="7"/>
      <c r="CB682" s="8"/>
      <c r="CC682" s="7"/>
      <c r="CD682" s="8"/>
      <c r="CE682" s="7"/>
      <c r="CF682" s="8"/>
      <c r="CH682" s="41"/>
      <c r="CI682" s="41">
        <f t="shared" si="44"/>
        <v>0</v>
      </c>
      <c r="CJ682">
        <f t="shared" si="43"/>
        <v>0</v>
      </c>
      <c r="CL682" s="39"/>
    </row>
    <row r="683" spans="2:90" x14ac:dyDescent="0.25">
      <c r="B683" s="6"/>
      <c r="C683" s="10"/>
      <c r="D683" s="32"/>
      <c r="E683" s="10"/>
      <c r="F683" s="32"/>
      <c r="G683" s="10"/>
      <c r="H683" s="32"/>
      <c r="I683" s="10"/>
      <c r="J683" s="32"/>
      <c r="K683" s="10"/>
      <c r="L683" s="32"/>
      <c r="M683" s="10"/>
      <c r="N683" s="32"/>
      <c r="O683" s="10"/>
      <c r="P683" s="32"/>
      <c r="Q683" s="10"/>
      <c r="R683" s="32"/>
      <c r="S683" s="10"/>
      <c r="T683" s="32"/>
      <c r="U683" s="10"/>
      <c r="V683" s="32"/>
      <c r="W683" s="10"/>
      <c r="X683" s="32"/>
      <c r="Y683" s="10"/>
      <c r="Z683" s="32"/>
      <c r="AA683" s="10"/>
      <c r="AB683" s="32"/>
      <c r="AC683" s="10"/>
      <c r="AD683" s="32"/>
      <c r="AE683" s="10"/>
      <c r="AF683" s="32"/>
      <c r="AG683" s="10"/>
      <c r="AH683" s="32"/>
      <c r="AI683" s="10"/>
      <c r="AJ683" s="32"/>
      <c r="AK683" s="10"/>
      <c r="AL683" s="32"/>
      <c r="AM683" s="10"/>
      <c r="AN683" s="32"/>
      <c r="AO683" s="309"/>
      <c r="AP683" s="309"/>
      <c r="AQ683" s="10"/>
      <c r="AR683" s="32"/>
      <c r="AS683" s="10"/>
      <c r="AT683" s="32"/>
      <c r="AU683" s="10"/>
      <c r="AV683" s="242"/>
      <c r="AW683" s="10"/>
      <c r="AX683" s="32"/>
      <c r="AY683" s="10"/>
      <c r="AZ683" s="242"/>
      <c r="BA683" s="10"/>
      <c r="BB683" s="242"/>
      <c r="BC683" s="7"/>
      <c r="BD683" s="247"/>
      <c r="BE683" s="10"/>
      <c r="BF683" s="242"/>
      <c r="BG683" s="7"/>
      <c r="BH683" s="247"/>
      <c r="BI683" s="10"/>
      <c r="BJ683" s="242"/>
      <c r="BK683" s="7"/>
      <c r="BL683" s="247"/>
      <c r="BM683" s="7"/>
      <c r="BN683" s="247"/>
      <c r="BO683" s="7"/>
      <c r="BP683" s="8"/>
      <c r="BQ683" s="7"/>
      <c r="BR683" s="247"/>
      <c r="BS683" s="7"/>
      <c r="BT683" s="8"/>
      <c r="BU683" s="7"/>
      <c r="BV683" s="247"/>
      <c r="BW683" s="7"/>
      <c r="BX683" s="8"/>
      <c r="BY683" s="7"/>
      <c r="BZ683" s="8"/>
      <c r="CA683" s="7"/>
      <c r="CB683" s="8"/>
      <c r="CC683" s="7"/>
      <c r="CD683" s="8"/>
      <c r="CE683" s="7"/>
      <c r="CF683" s="8"/>
      <c r="CH683" s="41"/>
      <c r="CI683" s="41">
        <f t="shared" si="44"/>
        <v>0</v>
      </c>
      <c r="CJ683">
        <f t="shared" si="43"/>
        <v>0</v>
      </c>
    </row>
    <row r="684" spans="2:90" x14ac:dyDescent="0.25">
      <c r="B684" s="6"/>
      <c r="C684" s="10"/>
      <c r="D684" s="32"/>
      <c r="E684" s="10"/>
      <c r="F684" s="32"/>
      <c r="G684" s="10"/>
      <c r="H684" s="32"/>
      <c r="I684" s="10"/>
      <c r="J684" s="32"/>
      <c r="K684" s="10"/>
      <c r="L684" s="32"/>
      <c r="M684" s="10"/>
      <c r="N684" s="32"/>
      <c r="O684" s="10"/>
      <c r="P684" s="32"/>
      <c r="Q684" s="10"/>
      <c r="R684" s="32"/>
      <c r="S684" s="10"/>
      <c r="T684" s="32"/>
      <c r="U684" s="10"/>
      <c r="V684" s="32"/>
      <c r="W684" s="10"/>
      <c r="X684" s="32"/>
      <c r="Y684" s="10"/>
      <c r="Z684" s="32"/>
      <c r="AA684" s="10"/>
      <c r="AB684" s="32"/>
      <c r="AC684" s="10"/>
      <c r="AD684" s="32"/>
      <c r="AE684" s="10"/>
      <c r="AF684" s="32"/>
      <c r="AG684" s="10"/>
      <c r="AH684" s="32"/>
      <c r="AI684" s="10"/>
      <c r="AJ684" s="32"/>
      <c r="AK684" s="10"/>
      <c r="AL684" s="32"/>
      <c r="AM684" s="10"/>
      <c r="AN684" s="32"/>
      <c r="AO684" s="309"/>
      <c r="AP684" s="309"/>
      <c r="AQ684" s="10"/>
      <c r="AR684" s="32"/>
      <c r="AS684" s="10"/>
      <c r="AT684" s="32"/>
      <c r="AU684" s="10"/>
      <c r="AV684" s="242"/>
      <c r="AW684" s="10"/>
      <c r="AX684" s="32"/>
      <c r="AY684" s="10"/>
      <c r="AZ684" s="242"/>
      <c r="BA684" s="10"/>
      <c r="BB684" s="242"/>
      <c r="BC684" s="7"/>
      <c r="BD684" s="247"/>
      <c r="BE684" s="10"/>
      <c r="BF684" s="242"/>
      <c r="BG684" s="7"/>
      <c r="BH684" s="247"/>
      <c r="BI684" s="10"/>
      <c r="BJ684" s="242"/>
      <c r="BK684" s="7"/>
      <c r="BL684" s="247"/>
      <c r="BM684" s="7"/>
      <c r="BN684" s="247"/>
      <c r="BO684" s="7"/>
      <c r="BP684" s="8"/>
      <c r="BQ684" s="7"/>
      <c r="BR684" s="247"/>
      <c r="BS684" s="7"/>
      <c r="BT684" s="8"/>
      <c r="BU684" s="7"/>
      <c r="BV684" s="247"/>
      <c r="BW684" s="7"/>
      <c r="BX684" s="8"/>
      <c r="BY684" s="7"/>
      <c r="BZ684" s="8"/>
      <c r="CA684" s="7"/>
      <c r="CB684" s="8"/>
      <c r="CC684" s="7"/>
      <c r="CD684" s="8"/>
      <c r="CE684" s="7"/>
      <c r="CF684" s="8"/>
      <c r="CH684" s="41"/>
      <c r="CI684" s="41">
        <f t="shared" si="44"/>
        <v>0</v>
      </c>
      <c r="CJ684">
        <f t="shared" si="43"/>
        <v>0</v>
      </c>
    </row>
    <row r="685" spans="2:90" x14ac:dyDescent="0.25">
      <c r="B685" s="6"/>
      <c r="C685" s="10"/>
      <c r="D685" s="32"/>
      <c r="E685" s="10"/>
      <c r="F685" s="32"/>
      <c r="G685" s="10"/>
      <c r="H685" s="32"/>
      <c r="I685" s="10"/>
      <c r="J685" s="32"/>
      <c r="K685" s="10"/>
      <c r="L685" s="32"/>
      <c r="M685" s="10"/>
      <c r="N685" s="32"/>
      <c r="O685" s="10"/>
      <c r="P685" s="32"/>
      <c r="Q685" s="10"/>
      <c r="R685" s="32"/>
      <c r="S685" s="10"/>
      <c r="T685" s="32"/>
      <c r="U685" s="10"/>
      <c r="V685" s="32"/>
      <c r="W685" s="10"/>
      <c r="X685" s="32"/>
      <c r="Y685" s="10"/>
      <c r="Z685" s="32"/>
      <c r="AA685" s="10"/>
      <c r="AB685" s="32"/>
      <c r="AC685" s="10"/>
      <c r="AD685" s="32"/>
      <c r="AE685" s="10"/>
      <c r="AF685" s="32"/>
      <c r="AG685" s="10"/>
      <c r="AH685" s="32"/>
      <c r="AI685" s="10"/>
      <c r="AJ685" s="32"/>
      <c r="AK685" s="10"/>
      <c r="AL685" s="32"/>
      <c r="AM685" s="10"/>
      <c r="AN685" s="32"/>
      <c r="AO685" s="309"/>
      <c r="AP685" s="309"/>
      <c r="AQ685" s="10"/>
      <c r="AR685" s="32"/>
      <c r="AS685" s="10"/>
      <c r="AT685" s="32"/>
      <c r="AU685" s="10"/>
      <c r="AV685" s="242"/>
      <c r="AW685" s="10"/>
      <c r="AX685" s="32"/>
      <c r="AY685" s="10"/>
      <c r="AZ685" s="242"/>
      <c r="BA685" s="10"/>
      <c r="BB685" s="242"/>
      <c r="BC685" s="7"/>
      <c r="BD685" s="247"/>
      <c r="BE685" s="10"/>
      <c r="BF685" s="242"/>
      <c r="BG685" s="7"/>
      <c r="BH685" s="247"/>
      <c r="BI685" s="10"/>
      <c r="BJ685" s="242"/>
      <c r="BK685" s="7"/>
      <c r="BL685" s="247"/>
      <c r="BM685" s="7"/>
      <c r="BN685" s="247"/>
      <c r="BO685" s="7"/>
      <c r="BP685" s="8"/>
      <c r="BQ685" s="7"/>
      <c r="BR685" s="247"/>
      <c r="BS685" s="7"/>
      <c r="BT685" s="8"/>
      <c r="BU685" s="7"/>
      <c r="BV685" s="247"/>
      <c r="BW685" s="7"/>
      <c r="BX685" s="8"/>
      <c r="BY685" s="7"/>
      <c r="BZ685" s="8"/>
      <c r="CA685" s="7"/>
      <c r="CB685" s="8"/>
      <c r="CC685" s="7"/>
      <c r="CD685" s="8"/>
      <c r="CE685" s="7"/>
      <c r="CF685" s="8"/>
      <c r="CH685" s="41"/>
      <c r="CI685" s="41">
        <f t="shared" si="44"/>
        <v>0</v>
      </c>
      <c r="CJ685">
        <f t="shared" si="43"/>
        <v>0</v>
      </c>
    </row>
    <row r="686" spans="2:90" x14ac:dyDescent="0.25">
      <c r="B686" s="6"/>
      <c r="C686" s="10"/>
      <c r="D686" s="32"/>
      <c r="E686" s="10"/>
      <c r="F686" s="32"/>
      <c r="G686" s="10"/>
      <c r="H686" s="32"/>
      <c r="I686" s="10"/>
      <c r="J686" s="32"/>
      <c r="K686" s="94"/>
      <c r="L686" s="32"/>
      <c r="M686" s="10"/>
      <c r="N686" s="32"/>
      <c r="O686" s="10"/>
      <c r="P686" s="32"/>
      <c r="Q686" s="10"/>
      <c r="R686" s="32"/>
      <c r="S686" s="10"/>
      <c r="T686" s="32"/>
      <c r="U686" s="10"/>
      <c r="V686" s="32"/>
      <c r="W686" s="10"/>
      <c r="X686" s="32"/>
      <c r="Y686" s="10"/>
      <c r="Z686" s="32"/>
      <c r="AA686" s="10"/>
      <c r="AB686" s="32"/>
      <c r="AC686" s="10"/>
      <c r="AD686" s="32"/>
      <c r="AE686" s="10"/>
      <c r="AF686" s="32"/>
      <c r="AG686" s="10"/>
      <c r="AH686" s="32"/>
      <c r="AI686" s="10"/>
      <c r="AJ686" s="32"/>
      <c r="AK686" s="10"/>
      <c r="AL686" s="32"/>
      <c r="AM686" s="10"/>
      <c r="AN686" s="32"/>
      <c r="AO686" s="309"/>
      <c r="AP686" s="309"/>
      <c r="AQ686" s="10"/>
      <c r="AR686" s="32"/>
      <c r="AS686" s="10"/>
      <c r="AT686" s="32"/>
      <c r="AU686" s="10"/>
      <c r="AV686" s="242"/>
      <c r="AW686" s="10"/>
      <c r="AX686" s="32"/>
      <c r="AY686" s="10"/>
      <c r="AZ686" s="242"/>
      <c r="BA686" s="10"/>
      <c r="BB686" s="242"/>
      <c r="BC686" s="7"/>
      <c r="BD686" s="247"/>
      <c r="BE686" s="10"/>
      <c r="BF686" s="242"/>
      <c r="BG686" s="7"/>
      <c r="BH686" s="247"/>
      <c r="BI686" s="10"/>
      <c r="BJ686" s="242"/>
      <c r="BK686" s="7"/>
      <c r="BL686" s="247"/>
      <c r="BM686" s="7"/>
      <c r="BN686" s="247"/>
      <c r="BO686" s="7"/>
      <c r="BP686" s="8"/>
      <c r="BQ686" s="7"/>
      <c r="BR686" s="247"/>
      <c r="BS686" s="7"/>
      <c r="BT686" s="8"/>
      <c r="BU686" s="7"/>
      <c r="BV686" s="247"/>
      <c r="BW686" s="7"/>
      <c r="BX686" s="8"/>
      <c r="BY686" s="7"/>
      <c r="BZ686" s="8"/>
      <c r="CA686" s="7"/>
      <c r="CB686" s="8"/>
      <c r="CC686" s="7"/>
      <c r="CD686" s="8"/>
      <c r="CE686" s="7"/>
      <c r="CF686" s="8"/>
      <c r="CH686" s="41"/>
      <c r="CI686" s="41">
        <f t="shared" si="44"/>
        <v>0</v>
      </c>
      <c r="CJ686">
        <f t="shared" si="43"/>
        <v>0</v>
      </c>
      <c r="CL686" s="39"/>
    </row>
    <row r="687" spans="2:90" x14ac:dyDescent="0.25">
      <c r="B687" s="6"/>
      <c r="C687" s="10"/>
      <c r="D687" s="32"/>
      <c r="E687" s="10"/>
      <c r="F687" s="32"/>
      <c r="G687" s="10"/>
      <c r="H687" s="32"/>
      <c r="I687" s="10"/>
      <c r="J687" s="32"/>
      <c r="K687" s="94"/>
      <c r="L687" s="32"/>
      <c r="M687" s="10"/>
      <c r="N687" s="32"/>
      <c r="O687" s="10"/>
      <c r="P687" s="32"/>
      <c r="Q687" s="10"/>
      <c r="R687" s="32"/>
      <c r="S687" s="10"/>
      <c r="T687" s="32"/>
      <c r="U687" s="10"/>
      <c r="V687" s="32"/>
      <c r="W687" s="10"/>
      <c r="X687" s="32"/>
      <c r="Y687" s="10"/>
      <c r="Z687" s="32"/>
      <c r="AA687" s="10"/>
      <c r="AB687" s="32"/>
      <c r="AC687" s="10"/>
      <c r="AD687" s="32"/>
      <c r="AE687" s="10"/>
      <c r="AF687" s="32"/>
      <c r="AG687" s="10"/>
      <c r="AH687" s="32"/>
      <c r="AI687" s="10"/>
      <c r="AJ687" s="32"/>
      <c r="AK687" s="10"/>
      <c r="AL687" s="32"/>
      <c r="AM687" s="10"/>
      <c r="AN687" s="32"/>
      <c r="AO687" s="309"/>
      <c r="AP687" s="309"/>
      <c r="AQ687" s="10"/>
      <c r="AR687" s="32"/>
      <c r="AS687" s="10"/>
      <c r="AT687" s="32"/>
      <c r="AU687" s="10"/>
      <c r="AV687" s="242"/>
      <c r="AW687" s="10"/>
      <c r="AX687" s="32"/>
      <c r="AY687" s="10"/>
      <c r="AZ687" s="242"/>
      <c r="BA687" s="10"/>
      <c r="BB687" s="242"/>
      <c r="BC687" s="7"/>
      <c r="BD687" s="247"/>
      <c r="BE687" s="10"/>
      <c r="BF687" s="242"/>
      <c r="BG687" s="7"/>
      <c r="BH687" s="247"/>
      <c r="BI687" s="10"/>
      <c r="BJ687" s="242"/>
      <c r="BK687" s="7"/>
      <c r="BL687" s="247"/>
      <c r="BM687" s="7"/>
      <c r="BN687" s="247"/>
      <c r="BO687" s="7"/>
      <c r="BP687" s="8"/>
      <c r="BQ687" s="7"/>
      <c r="BR687" s="247"/>
      <c r="BS687" s="7"/>
      <c r="BT687" s="8"/>
      <c r="BU687" s="7"/>
      <c r="BV687" s="247"/>
      <c r="BW687" s="7"/>
      <c r="BX687" s="8"/>
      <c r="BY687" s="7"/>
      <c r="BZ687" s="8"/>
      <c r="CA687" s="7"/>
      <c r="CB687" s="8"/>
      <c r="CC687" s="7"/>
      <c r="CD687" s="8"/>
      <c r="CE687" s="7"/>
      <c r="CF687" s="8"/>
      <c r="CH687" s="41"/>
      <c r="CI687" s="41">
        <f t="shared" si="44"/>
        <v>0</v>
      </c>
      <c r="CJ687">
        <f t="shared" si="43"/>
        <v>0</v>
      </c>
      <c r="CL687" s="39"/>
    </row>
    <row r="688" spans="2:90" x14ac:dyDescent="0.25">
      <c r="B688" s="6"/>
      <c r="C688" s="10"/>
      <c r="D688" s="32"/>
      <c r="E688" s="10"/>
      <c r="F688" s="32"/>
      <c r="G688" s="10"/>
      <c r="H688" s="32"/>
      <c r="I688" s="10"/>
      <c r="J688" s="32"/>
      <c r="K688" s="94"/>
      <c r="L688" s="32"/>
      <c r="M688" s="10"/>
      <c r="N688" s="32"/>
      <c r="O688" s="10"/>
      <c r="P688" s="32"/>
      <c r="Q688" s="10"/>
      <c r="R688" s="32"/>
      <c r="S688" s="10"/>
      <c r="T688" s="32"/>
      <c r="U688" s="10"/>
      <c r="V688" s="32"/>
      <c r="W688" s="10"/>
      <c r="X688" s="32"/>
      <c r="Y688" s="10"/>
      <c r="Z688" s="32"/>
      <c r="AA688" s="10"/>
      <c r="AB688" s="32"/>
      <c r="AC688" s="10"/>
      <c r="AD688" s="32"/>
      <c r="AE688" s="10"/>
      <c r="AF688" s="32"/>
      <c r="AG688" s="10"/>
      <c r="AH688" s="32"/>
      <c r="AI688" s="10"/>
      <c r="AJ688" s="32"/>
      <c r="AK688" s="10"/>
      <c r="AL688" s="32"/>
      <c r="AM688" s="10"/>
      <c r="AN688" s="32"/>
      <c r="AO688" s="309"/>
      <c r="AP688" s="309"/>
      <c r="AQ688" s="10"/>
      <c r="AR688" s="32"/>
      <c r="AS688" s="10"/>
      <c r="AT688" s="32"/>
      <c r="AU688" s="10"/>
      <c r="AV688" s="242"/>
      <c r="AW688" s="10"/>
      <c r="AX688" s="32"/>
      <c r="AY688" s="10"/>
      <c r="AZ688" s="242"/>
      <c r="BA688" s="10"/>
      <c r="BB688" s="242"/>
      <c r="BC688" s="7"/>
      <c r="BD688" s="247"/>
      <c r="BE688" s="10"/>
      <c r="BF688" s="242"/>
      <c r="BG688" s="7"/>
      <c r="BH688" s="247"/>
      <c r="BI688" s="10"/>
      <c r="BJ688" s="242"/>
      <c r="BK688" s="7"/>
      <c r="BL688" s="247"/>
      <c r="BM688" s="7"/>
      <c r="BN688" s="247"/>
      <c r="BO688" s="7"/>
      <c r="BP688" s="8"/>
      <c r="BQ688" s="7"/>
      <c r="BR688" s="247"/>
      <c r="BS688" s="7"/>
      <c r="BT688" s="8"/>
      <c r="BU688" s="7"/>
      <c r="BV688" s="247"/>
      <c r="BW688" s="7"/>
      <c r="BX688" s="8"/>
      <c r="BY688" s="7"/>
      <c r="BZ688" s="8"/>
      <c r="CA688" s="7"/>
      <c r="CB688" s="8"/>
      <c r="CC688" s="7"/>
      <c r="CD688" s="8"/>
      <c r="CE688" s="7"/>
      <c r="CF688" s="8"/>
      <c r="CH688" s="41"/>
      <c r="CI688" s="41">
        <f t="shared" si="44"/>
        <v>0</v>
      </c>
      <c r="CJ688">
        <f t="shared" si="43"/>
        <v>0</v>
      </c>
      <c r="CL688" s="39"/>
    </row>
    <row r="689" spans="2:90" x14ac:dyDescent="0.25">
      <c r="B689" s="6"/>
      <c r="C689" s="10"/>
      <c r="D689" s="32"/>
      <c r="E689" s="10"/>
      <c r="F689" s="32"/>
      <c r="G689" s="10"/>
      <c r="H689" s="32"/>
      <c r="I689" s="10"/>
      <c r="J689" s="32"/>
      <c r="K689" s="10"/>
      <c r="L689" s="32"/>
      <c r="M689" s="10"/>
      <c r="N689" s="32"/>
      <c r="O689" s="10"/>
      <c r="P689" s="32"/>
      <c r="Q689" s="10"/>
      <c r="R689" s="32"/>
      <c r="S689" s="10"/>
      <c r="T689" s="32"/>
      <c r="U689" s="10"/>
      <c r="V689" s="32"/>
      <c r="W689" s="10"/>
      <c r="X689" s="32"/>
      <c r="Y689" s="10"/>
      <c r="Z689" s="32"/>
      <c r="AA689" s="10"/>
      <c r="AB689" s="32"/>
      <c r="AC689" s="10"/>
      <c r="AD689" s="32"/>
      <c r="AE689" s="10"/>
      <c r="AF689" s="32"/>
      <c r="AG689" s="10"/>
      <c r="AH689" s="32"/>
      <c r="AI689" s="10"/>
      <c r="AJ689" s="32"/>
      <c r="AK689" s="10"/>
      <c r="AL689" s="32"/>
      <c r="AM689" s="10"/>
      <c r="AN689" s="32"/>
      <c r="AO689" s="309"/>
      <c r="AP689" s="309"/>
      <c r="AQ689" s="10"/>
      <c r="AR689" s="32"/>
      <c r="AS689" s="10"/>
      <c r="AT689" s="32"/>
      <c r="AU689" s="10"/>
      <c r="AV689" s="242"/>
      <c r="AW689" s="10"/>
      <c r="AX689" s="32"/>
      <c r="AY689" s="10"/>
      <c r="AZ689" s="242"/>
      <c r="BA689" s="10"/>
      <c r="BB689" s="242"/>
      <c r="BC689" s="7"/>
      <c r="BD689" s="247"/>
      <c r="BE689" s="10"/>
      <c r="BF689" s="242"/>
      <c r="BG689" s="7"/>
      <c r="BH689" s="247"/>
      <c r="BI689" s="10"/>
      <c r="BJ689" s="242"/>
      <c r="BK689" s="7"/>
      <c r="BL689" s="247"/>
      <c r="BM689" s="7"/>
      <c r="BN689" s="247"/>
      <c r="BO689" s="7"/>
      <c r="BP689" s="8"/>
      <c r="BQ689" s="7"/>
      <c r="BR689" s="247"/>
      <c r="BS689" s="7"/>
      <c r="BT689" s="8"/>
      <c r="BU689" s="7"/>
      <c r="BV689" s="247"/>
      <c r="BW689" s="7"/>
      <c r="BX689" s="8"/>
      <c r="BY689" s="7"/>
      <c r="BZ689" s="8"/>
      <c r="CA689" s="7"/>
      <c r="CB689" s="8"/>
      <c r="CC689" s="7"/>
      <c r="CD689" s="8"/>
      <c r="CE689" s="7"/>
      <c r="CF689" s="8"/>
      <c r="CH689" s="41"/>
      <c r="CI689" s="41">
        <f t="shared" si="44"/>
        <v>0</v>
      </c>
      <c r="CJ689">
        <f t="shared" si="43"/>
        <v>0</v>
      </c>
    </row>
    <row r="690" spans="2:90" x14ac:dyDescent="0.25">
      <c r="B690" s="6"/>
      <c r="C690" s="10"/>
      <c r="D690" s="32"/>
      <c r="E690" s="10"/>
      <c r="F690" s="32"/>
      <c r="G690" s="10"/>
      <c r="H690" s="32"/>
      <c r="I690" s="10"/>
      <c r="J690" s="32"/>
      <c r="K690" s="94"/>
      <c r="L690" s="32"/>
      <c r="M690" s="10"/>
      <c r="N690" s="32"/>
      <c r="O690" s="10"/>
      <c r="P690" s="32"/>
      <c r="Q690" s="10"/>
      <c r="R690" s="32"/>
      <c r="S690" s="10"/>
      <c r="T690" s="32"/>
      <c r="U690" s="10"/>
      <c r="V690" s="32"/>
      <c r="W690" s="10"/>
      <c r="X690" s="32"/>
      <c r="Y690" s="10"/>
      <c r="Z690" s="32"/>
      <c r="AA690" s="10"/>
      <c r="AB690" s="32"/>
      <c r="AC690" s="10"/>
      <c r="AD690" s="32"/>
      <c r="AE690" s="10"/>
      <c r="AF690" s="32"/>
      <c r="AG690" s="10"/>
      <c r="AH690" s="32"/>
      <c r="AI690" s="10"/>
      <c r="AJ690" s="32"/>
      <c r="AK690" s="10"/>
      <c r="AL690" s="32"/>
      <c r="AM690" s="10"/>
      <c r="AN690" s="32"/>
      <c r="AO690" s="309"/>
      <c r="AP690" s="309"/>
      <c r="AQ690" s="10"/>
      <c r="AR690" s="32"/>
      <c r="AS690" s="10"/>
      <c r="AT690" s="32"/>
      <c r="AU690" s="10"/>
      <c r="AV690" s="242"/>
      <c r="AW690" s="10"/>
      <c r="AX690" s="32"/>
      <c r="AY690" s="10"/>
      <c r="AZ690" s="242"/>
      <c r="BA690" s="10"/>
      <c r="BB690" s="242"/>
      <c r="BC690" s="7"/>
      <c r="BD690" s="247"/>
      <c r="BE690" s="10"/>
      <c r="BF690" s="242"/>
      <c r="BG690" s="7"/>
      <c r="BH690" s="247"/>
      <c r="BI690" s="10"/>
      <c r="BJ690" s="242"/>
      <c r="BK690" s="7"/>
      <c r="BL690" s="247"/>
      <c r="BM690" s="7"/>
      <c r="BN690" s="247"/>
      <c r="BO690" s="7"/>
      <c r="BP690" s="8"/>
      <c r="BQ690" s="7"/>
      <c r="BR690" s="247"/>
      <c r="BS690" s="7"/>
      <c r="BT690" s="8"/>
      <c r="BU690" s="7"/>
      <c r="BV690" s="247"/>
      <c r="BW690" s="7"/>
      <c r="BX690" s="8"/>
      <c r="BY690" s="7"/>
      <c r="BZ690" s="8"/>
      <c r="CA690" s="7"/>
      <c r="CB690" s="8"/>
      <c r="CC690" s="7"/>
      <c r="CD690" s="8"/>
      <c r="CE690" s="7"/>
      <c r="CF690" s="8"/>
      <c r="CH690" s="41"/>
      <c r="CI690" s="41">
        <f t="shared" si="44"/>
        <v>0</v>
      </c>
      <c r="CJ690">
        <f t="shared" si="43"/>
        <v>0</v>
      </c>
      <c r="CL690" s="39"/>
    </row>
    <row r="691" spans="2:90" x14ac:dyDescent="0.25">
      <c r="B691" s="6"/>
      <c r="C691" s="10"/>
      <c r="D691" s="32"/>
      <c r="E691" s="10"/>
      <c r="F691" s="32"/>
      <c r="G691" s="10"/>
      <c r="H691" s="32"/>
      <c r="I691" s="10"/>
      <c r="J691" s="32"/>
      <c r="K691" s="94"/>
      <c r="L691" s="32"/>
      <c r="M691" s="10"/>
      <c r="N691" s="32"/>
      <c r="O691" s="10"/>
      <c r="P691" s="32"/>
      <c r="Q691" s="10"/>
      <c r="R691" s="32"/>
      <c r="S691" s="10"/>
      <c r="T691" s="32"/>
      <c r="U691" s="10"/>
      <c r="V691" s="32"/>
      <c r="W691" s="10"/>
      <c r="X691" s="32"/>
      <c r="Y691" s="10"/>
      <c r="Z691" s="32"/>
      <c r="AA691" s="10"/>
      <c r="AB691" s="32"/>
      <c r="AC691" s="10"/>
      <c r="AD691" s="32"/>
      <c r="AE691" s="10"/>
      <c r="AF691" s="32"/>
      <c r="AG691" s="10"/>
      <c r="AH691" s="32"/>
      <c r="AI691" s="10"/>
      <c r="AJ691" s="32"/>
      <c r="AK691" s="10"/>
      <c r="AL691" s="32"/>
      <c r="AM691" s="10"/>
      <c r="AN691" s="32"/>
      <c r="AO691" s="309"/>
      <c r="AP691" s="309"/>
      <c r="AQ691" s="10"/>
      <c r="AR691" s="32"/>
      <c r="AS691" s="10"/>
      <c r="AT691" s="32"/>
      <c r="AU691" s="10"/>
      <c r="AV691" s="242"/>
      <c r="AW691" s="10"/>
      <c r="AX691" s="32"/>
      <c r="AY691" s="10"/>
      <c r="AZ691" s="242"/>
      <c r="BA691" s="10"/>
      <c r="BB691" s="242"/>
      <c r="BC691" s="7"/>
      <c r="BD691" s="247"/>
      <c r="BE691" s="10"/>
      <c r="BF691" s="242"/>
      <c r="BG691" s="7"/>
      <c r="BH691" s="247"/>
      <c r="BI691" s="10"/>
      <c r="BJ691" s="242"/>
      <c r="BK691" s="7"/>
      <c r="BL691" s="247"/>
      <c r="BM691" s="7"/>
      <c r="BN691" s="247"/>
      <c r="BO691" s="7"/>
      <c r="BP691" s="8"/>
      <c r="BQ691" s="7"/>
      <c r="BR691" s="247"/>
      <c r="BS691" s="7"/>
      <c r="BT691" s="8"/>
      <c r="BU691" s="7"/>
      <c r="BV691" s="247"/>
      <c r="BW691" s="7"/>
      <c r="BX691" s="8"/>
      <c r="BY691" s="7"/>
      <c r="BZ691" s="8"/>
      <c r="CA691" s="7"/>
      <c r="CB691" s="8"/>
      <c r="CC691" s="7"/>
      <c r="CD691" s="8"/>
      <c r="CE691" s="7"/>
      <c r="CF691" s="8"/>
      <c r="CH691" s="41"/>
      <c r="CI691" s="41">
        <f t="shared" si="44"/>
        <v>0</v>
      </c>
      <c r="CJ691">
        <f t="shared" si="43"/>
        <v>0</v>
      </c>
      <c r="CL691" s="39"/>
    </row>
    <row r="692" spans="2:90" x14ac:dyDescent="0.25">
      <c r="B692" s="6"/>
      <c r="C692" s="10"/>
      <c r="D692" s="32"/>
      <c r="E692" s="10"/>
      <c r="F692" s="32"/>
      <c r="G692" s="10"/>
      <c r="H692" s="32"/>
      <c r="I692" s="10"/>
      <c r="J692" s="32"/>
      <c r="K692" s="10"/>
      <c r="L692" s="32"/>
      <c r="M692" s="10"/>
      <c r="N692" s="32"/>
      <c r="O692" s="10"/>
      <c r="P692" s="32"/>
      <c r="Q692" s="10"/>
      <c r="R692" s="32"/>
      <c r="S692" s="10"/>
      <c r="T692" s="32"/>
      <c r="U692" s="10"/>
      <c r="V692" s="32"/>
      <c r="W692" s="10"/>
      <c r="X692" s="32"/>
      <c r="Y692" s="10"/>
      <c r="Z692" s="32"/>
      <c r="AA692" s="10"/>
      <c r="AB692" s="32"/>
      <c r="AC692" s="10"/>
      <c r="AD692" s="32"/>
      <c r="AE692" s="10"/>
      <c r="AF692" s="32"/>
      <c r="AG692" s="10"/>
      <c r="AH692" s="32"/>
      <c r="AI692" s="10"/>
      <c r="AJ692" s="32"/>
      <c r="AK692" s="10"/>
      <c r="AL692" s="32"/>
      <c r="AM692" s="10"/>
      <c r="AN692" s="32"/>
      <c r="AO692" s="309"/>
      <c r="AP692" s="309"/>
      <c r="AQ692" s="10"/>
      <c r="AR692" s="32"/>
      <c r="AS692" s="10"/>
      <c r="AT692" s="32"/>
      <c r="AU692" s="10"/>
      <c r="AV692" s="242"/>
      <c r="AW692" s="10"/>
      <c r="AX692" s="32"/>
      <c r="AY692" s="10"/>
      <c r="AZ692" s="242"/>
      <c r="BA692" s="10"/>
      <c r="BB692" s="242"/>
      <c r="BC692" s="7"/>
      <c r="BD692" s="247"/>
      <c r="BE692" s="10"/>
      <c r="BF692" s="242"/>
      <c r="BG692" s="7"/>
      <c r="BH692" s="247"/>
      <c r="BI692" s="10"/>
      <c r="BJ692" s="242"/>
      <c r="BK692" s="7"/>
      <c r="BL692" s="247"/>
      <c r="BM692" s="7"/>
      <c r="BN692" s="247"/>
      <c r="BO692" s="7"/>
      <c r="BP692" s="8"/>
      <c r="BQ692" s="7"/>
      <c r="BR692" s="247"/>
      <c r="BS692" s="7"/>
      <c r="BT692" s="8"/>
      <c r="BU692" s="7"/>
      <c r="BV692" s="247"/>
      <c r="BW692" s="7"/>
      <c r="BX692" s="8"/>
      <c r="BY692" s="7"/>
      <c r="BZ692" s="8"/>
      <c r="CA692" s="7"/>
      <c r="CB692" s="8"/>
      <c r="CC692" s="7"/>
      <c r="CD692" s="8"/>
      <c r="CE692" s="7"/>
      <c r="CF692" s="8"/>
      <c r="CH692" s="41"/>
      <c r="CI692" s="41">
        <f t="shared" si="44"/>
        <v>0</v>
      </c>
      <c r="CJ692">
        <f t="shared" si="43"/>
        <v>0</v>
      </c>
    </row>
    <row r="693" spans="2:90" x14ac:dyDescent="0.25">
      <c r="B693" s="6"/>
      <c r="C693" s="10"/>
      <c r="D693" s="32"/>
      <c r="E693" s="10"/>
      <c r="F693" s="32"/>
      <c r="G693" s="10"/>
      <c r="H693" s="32"/>
      <c r="I693" s="10"/>
      <c r="J693" s="32"/>
      <c r="K693" s="10"/>
      <c r="L693" s="32"/>
      <c r="M693" s="10"/>
      <c r="N693" s="32"/>
      <c r="O693" s="10"/>
      <c r="P693" s="32"/>
      <c r="Q693" s="10"/>
      <c r="R693" s="32"/>
      <c r="S693" s="10"/>
      <c r="T693" s="32"/>
      <c r="U693" s="10"/>
      <c r="V693" s="32"/>
      <c r="W693" s="10"/>
      <c r="X693" s="32"/>
      <c r="Y693" s="10"/>
      <c r="Z693" s="32"/>
      <c r="AA693" s="10"/>
      <c r="AB693" s="32"/>
      <c r="AC693" s="10"/>
      <c r="AD693" s="32"/>
      <c r="AE693" s="10"/>
      <c r="AF693" s="32"/>
      <c r="AG693" s="10"/>
      <c r="AH693" s="32"/>
      <c r="AI693" s="10"/>
      <c r="AJ693" s="32"/>
      <c r="AK693" s="10"/>
      <c r="AL693" s="32"/>
      <c r="AM693" s="10"/>
      <c r="AN693" s="32"/>
      <c r="AO693" s="309"/>
      <c r="AP693" s="309"/>
      <c r="AQ693" s="10"/>
      <c r="AR693" s="32"/>
      <c r="AS693" s="10"/>
      <c r="AT693" s="32"/>
      <c r="AU693" s="10"/>
      <c r="AV693" s="242"/>
      <c r="AW693" s="10"/>
      <c r="AX693" s="32"/>
      <c r="AY693" s="10"/>
      <c r="AZ693" s="242"/>
      <c r="BA693" s="10"/>
      <c r="BB693" s="242"/>
      <c r="BC693" s="7"/>
      <c r="BD693" s="247"/>
      <c r="BE693" s="10"/>
      <c r="BF693" s="242"/>
      <c r="BG693" s="7"/>
      <c r="BH693" s="247"/>
      <c r="BI693" s="10"/>
      <c r="BJ693" s="242"/>
      <c r="BK693" s="7"/>
      <c r="BL693" s="247"/>
      <c r="BM693" s="7"/>
      <c r="BN693" s="247"/>
      <c r="BO693" s="7"/>
      <c r="BP693" s="8"/>
      <c r="BQ693" s="7"/>
      <c r="BR693" s="247"/>
      <c r="BS693" s="7"/>
      <c r="BT693" s="8"/>
      <c r="BU693" s="7"/>
      <c r="BV693" s="247"/>
      <c r="BW693" s="7"/>
      <c r="BX693" s="8"/>
      <c r="BY693" s="7"/>
      <c r="BZ693" s="8"/>
      <c r="CA693" s="7"/>
      <c r="CB693" s="8"/>
      <c r="CC693" s="7"/>
      <c r="CD693" s="8"/>
      <c r="CE693" s="7"/>
      <c r="CF693" s="8"/>
      <c r="CH693" s="41"/>
      <c r="CI693" s="41">
        <f t="shared" si="44"/>
        <v>0</v>
      </c>
      <c r="CJ693">
        <f t="shared" si="43"/>
        <v>0</v>
      </c>
    </row>
    <row r="694" spans="2:90" x14ac:dyDescent="0.25">
      <c r="B694" s="6"/>
      <c r="C694" s="10"/>
      <c r="D694" s="32"/>
      <c r="E694" s="10"/>
      <c r="F694" s="32"/>
      <c r="G694" s="10"/>
      <c r="H694" s="32"/>
      <c r="I694" s="10"/>
      <c r="J694" s="32"/>
      <c r="K694" s="94"/>
      <c r="L694" s="32"/>
      <c r="M694" s="10"/>
      <c r="N694" s="32"/>
      <c r="O694" s="10"/>
      <c r="P694" s="32"/>
      <c r="Q694" s="10"/>
      <c r="R694" s="32"/>
      <c r="S694" s="10"/>
      <c r="T694" s="32"/>
      <c r="U694" s="10"/>
      <c r="V694" s="32"/>
      <c r="W694" s="10"/>
      <c r="X694" s="32"/>
      <c r="Y694" s="10"/>
      <c r="Z694" s="32"/>
      <c r="AA694" s="10"/>
      <c r="AB694" s="32"/>
      <c r="AC694" s="10"/>
      <c r="AD694" s="32"/>
      <c r="AE694" s="10"/>
      <c r="AF694" s="32"/>
      <c r="AG694" s="10"/>
      <c r="AH694" s="32"/>
      <c r="AI694" s="10"/>
      <c r="AJ694" s="32"/>
      <c r="AK694" s="10"/>
      <c r="AL694" s="32"/>
      <c r="AM694" s="10"/>
      <c r="AN694" s="32"/>
      <c r="AO694" s="309"/>
      <c r="AP694" s="309"/>
      <c r="AQ694" s="10"/>
      <c r="AR694" s="32"/>
      <c r="AS694" s="10"/>
      <c r="AT694" s="32"/>
      <c r="AU694" s="10"/>
      <c r="AV694" s="242"/>
      <c r="AW694" s="10"/>
      <c r="AX694" s="32"/>
      <c r="AY694" s="10"/>
      <c r="AZ694" s="242"/>
      <c r="BA694" s="10"/>
      <c r="BB694" s="242"/>
      <c r="BC694" s="7"/>
      <c r="BD694" s="247"/>
      <c r="BE694" s="10"/>
      <c r="BF694" s="242"/>
      <c r="BG694" s="7"/>
      <c r="BH694" s="247"/>
      <c r="BI694" s="10"/>
      <c r="BJ694" s="242"/>
      <c r="BK694" s="7"/>
      <c r="BL694" s="247"/>
      <c r="BM694" s="7"/>
      <c r="BN694" s="247"/>
      <c r="BO694" s="7"/>
      <c r="BP694" s="8"/>
      <c r="BQ694" s="7"/>
      <c r="BR694" s="247"/>
      <c r="BS694" s="7"/>
      <c r="BT694" s="8"/>
      <c r="BU694" s="7"/>
      <c r="BV694" s="247"/>
      <c r="BW694" s="7"/>
      <c r="BX694" s="8"/>
      <c r="BY694" s="7"/>
      <c r="BZ694" s="8"/>
      <c r="CA694" s="7"/>
      <c r="CB694" s="8"/>
      <c r="CC694" s="7"/>
      <c r="CD694" s="8"/>
      <c r="CE694" s="7"/>
      <c r="CF694" s="8"/>
      <c r="CH694" s="41"/>
      <c r="CI694" s="41">
        <f t="shared" si="44"/>
        <v>0</v>
      </c>
      <c r="CJ694">
        <f t="shared" si="43"/>
        <v>0</v>
      </c>
      <c r="CL694" s="39"/>
    </row>
    <row r="695" spans="2:90" x14ac:dyDescent="0.25">
      <c r="B695" s="6"/>
      <c r="C695" s="10"/>
      <c r="D695" s="32"/>
      <c r="E695" s="10"/>
      <c r="F695" s="32"/>
      <c r="G695" s="10"/>
      <c r="H695" s="32"/>
      <c r="I695" s="10"/>
      <c r="J695" s="32"/>
      <c r="K695" s="10"/>
      <c r="L695" s="32"/>
      <c r="M695" s="10"/>
      <c r="N695" s="32"/>
      <c r="O695" s="10"/>
      <c r="P695" s="32"/>
      <c r="Q695" s="10"/>
      <c r="R695" s="32"/>
      <c r="S695" s="10"/>
      <c r="T695" s="32"/>
      <c r="U695" s="10"/>
      <c r="V695" s="32"/>
      <c r="W695" s="10"/>
      <c r="X695" s="32"/>
      <c r="Y695" s="10"/>
      <c r="Z695" s="32"/>
      <c r="AA695" s="10"/>
      <c r="AB695" s="32"/>
      <c r="AC695" s="10"/>
      <c r="AD695" s="32"/>
      <c r="AE695" s="10"/>
      <c r="AF695" s="32"/>
      <c r="AG695" s="10"/>
      <c r="AH695" s="32"/>
      <c r="AI695" s="10"/>
      <c r="AJ695" s="32"/>
      <c r="AK695" s="10"/>
      <c r="AL695" s="32"/>
      <c r="AM695" s="10"/>
      <c r="AN695" s="32"/>
      <c r="AO695" s="309"/>
      <c r="AP695" s="309"/>
      <c r="AQ695" s="10"/>
      <c r="AR695" s="32"/>
      <c r="AS695" s="10"/>
      <c r="AT695" s="32"/>
      <c r="AU695" s="10"/>
      <c r="AV695" s="242"/>
      <c r="AW695" s="10"/>
      <c r="AX695" s="32"/>
      <c r="AY695" s="10"/>
      <c r="AZ695" s="242"/>
      <c r="BA695" s="10"/>
      <c r="BB695" s="242"/>
      <c r="BC695" s="7"/>
      <c r="BD695" s="247"/>
      <c r="BE695" s="10"/>
      <c r="BF695" s="242"/>
      <c r="BG695" s="7"/>
      <c r="BH695" s="247"/>
      <c r="BI695" s="10"/>
      <c r="BJ695" s="242"/>
      <c r="BK695" s="7"/>
      <c r="BL695" s="247"/>
      <c r="BM695" s="7"/>
      <c r="BN695" s="247"/>
      <c r="BO695" s="7"/>
      <c r="BP695" s="8"/>
      <c r="BQ695" s="7"/>
      <c r="BR695" s="247"/>
      <c r="BS695" s="7"/>
      <c r="BT695" s="8"/>
      <c r="BU695" s="7"/>
      <c r="BV695" s="247"/>
      <c r="BW695" s="7"/>
      <c r="BX695" s="8"/>
      <c r="BY695" s="7"/>
      <c r="BZ695" s="8"/>
      <c r="CA695" s="7"/>
      <c r="CB695" s="8"/>
      <c r="CC695" s="7"/>
      <c r="CD695" s="8"/>
      <c r="CE695" s="7"/>
      <c r="CF695" s="8"/>
      <c r="CH695" s="41"/>
      <c r="CI695" s="41">
        <f t="shared" si="44"/>
        <v>0</v>
      </c>
      <c r="CJ695">
        <f t="shared" si="43"/>
        <v>0</v>
      </c>
    </row>
    <row r="696" spans="2:90" x14ac:dyDescent="0.25">
      <c r="B696" s="6"/>
      <c r="C696" s="10"/>
      <c r="D696" s="32"/>
      <c r="E696" s="10"/>
      <c r="F696" s="32"/>
      <c r="G696" s="10"/>
      <c r="H696" s="32"/>
      <c r="I696" s="10"/>
      <c r="J696" s="32"/>
      <c r="K696" s="10"/>
      <c r="L696" s="32"/>
      <c r="M696" s="10"/>
      <c r="N696" s="32"/>
      <c r="O696" s="10"/>
      <c r="P696" s="32"/>
      <c r="Q696" s="10"/>
      <c r="R696" s="32"/>
      <c r="S696" s="10"/>
      <c r="T696" s="32"/>
      <c r="U696" s="10"/>
      <c r="V696" s="32"/>
      <c r="W696" s="10"/>
      <c r="X696" s="32"/>
      <c r="Y696" s="10"/>
      <c r="Z696" s="32"/>
      <c r="AA696" s="10"/>
      <c r="AB696" s="32"/>
      <c r="AC696" s="10"/>
      <c r="AD696" s="32"/>
      <c r="AE696" s="10"/>
      <c r="AF696" s="32"/>
      <c r="AG696" s="10"/>
      <c r="AH696" s="32"/>
      <c r="AI696" s="10"/>
      <c r="AJ696" s="32"/>
      <c r="AK696" s="10"/>
      <c r="AL696" s="32"/>
      <c r="AM696" s="10"/>
      <c r="AN696" s="32"/>
      <c r="AO696" s="309"/>
      <c r="AP696" s="309"/>
      <c r="AQ696" s="10"/>
      <c r="AR696" s="32"/>
      <c r="AS696" s="10"/>
      <c r="AT696" s="32"/>
      <c r="AU696" s="10"/>
      <c r="AV696" s="242"/>
      <c r="AW696" s="10"/>
      <c r="AX696" s="32"/>
      <c r="AY696" s="10"/>
      <c r="AZ696" s="242"/>
      <c r="BA696" s="10"/>
      <c r="BB696" s="242"/>
      <c r="BC696" s="7"/>
      <c r="BD696" s="247"/>
      <c r="BE696" s="10"/>
      <c r="BF696" s="242"/>
      <c r="BG696" s="7"/>
      <c r="BH696" s="247"/>
      <c r="BI696" s="10"/>
      <c r="BJ696" s="242"/>
      <c r="BK696" s="7"/>
      <c r="BL696" s="247"/>
      <c r="BM696" s="7"/>
      <c r="BN696" s="247"/>
      <c r="BO696" s="7"/>
      <c r="BP696" s="8"/>
      <c r="BQ696" s="7"/>
      <c r="BR696" s="247"/>
      <c r="BS696" s="7"/>
      <c r="BT696" s="8"/>
      <c r="BU696" s="7"/>
      <c r="BV696" s="247"/>
      <c r="BW696" s="7"/>
      <c r="BX696" s="8"/>
      <c r="BY696" s="7"/>
      <c r="BZ696" s="8"/>
      <c r="CA696" s="7"/>
      <c r="CB696" s="8"/>
      <c r="CC696" s="7"/>
      <c r="CD696" s="8"/>
      <c r="CE696" s="7"/>
      <c r="CF696" s="8"/>
      <c r="CH696" s="41"/>
      <c r="CI696" s="41">
        <f t="shared" si="44"/>
        <v>0</v>
      </c>
      <c r="CJ696">
        <f t="shared" si="43"/>
        <v>0</v>
      </c>
    </row>
    <row r="697" spans="2:90" x14ac:dyDescent="0.25">
      <c r="B697" s="6"/>
      <c r="C697" s="10"/>
      <c r="D697" s="32"/>
      <c r="E697" s="10"/>
      <c r="F697" s="32"/>
      <c r="G697" s="10"/>
      <c r="H697" s="32"/>
      <c r="I697" s="10"/>
      <c r="J697" s="32"/>
      <c r="K697" s="10"/>
      <c r="L697" s="32"/>
      <c r="M697" s="10"/>
      <c r="N697" s="32"/>
      <c r="O697" s="10"/>
      <c r="P697" s="32"/>
      <c r="Q697" s="10"/>
      <c r="R697" s="32"/>
      <c r="S697" s="10"/>
      <c r="T697" s="32"/>
      <c r="U697" s="10"/>
      <c r="V697" s="32"/>
      <c r="W697" s="10"/>
      <c r="X697" s="32"/>
      <c r="Y697" s="10"/>
      <c r="Z697" s="32"/>
      <c r="AA697" s="10"/>
      <c r="AB697" s="32"/>
      <c r="AC697" s="10"/>
      <c r="AD697" s="32"/>
      <c r="AE697" s="10"/>
      <c r="AF697" s="32"/>
      <c r="AG697" s="10"/>
      <c r="AH697" s="32"/>
      <c r="AI697" s="10"/>
      <c r="AJ697" s="32"/>
      <c r="AK697" s="10"/>
      <c r="AL697" s="32"/>
      <c r="AM697" s="10"/>
      <c r="AN697" s="32"/>
      <c r="AO697" s="309"/>
      <c r="AP697" s="309"/>
      <c r="AQ697" s="10"/>
      <c r="AR697" s="32"/>
      <c r="AS697" s="10"/>
      <c r="AT697" s="32"/>
      <c r="AU697" s="10"/>
      <c r="AV697" s="242"/>
      <c r="AW697" s="10"/>
      <c r="AX697" s="32"/>
      <c r="AY697" s="10"/>
      <c r="AZ697" s="242"/>
      <c r="BA697" s="10"/>
      <c r="BB697" s="242"/>
      <c r="BC697" s="7"/>
      <c r="BD697" s="247"/>
      <c r="BE697" s="10"/>
      <c r="BF697" s="242"/>
      <c r="BG697" s="7"/>
      <c r="BH697" s="247"/>
      <c r="BI697" s="10"/>
      <c r="BJ697" s="242"/>
      <c r="BK697" s="7"/>
      <c r="BL697" s="247"/>
      <c r="BM697" s="7"/>
      <c r="BN697" s="247"/>
      <c r="BO697" s="7"/>
      <c r="BP697" s="8"/>
      <c r="BQ697" s="7"/>
      <c r="BR697" s="247"/>
      <c r="BS697" s="7"/>
      <c r="BT697" s="8"/>
      <c r="BU697" s="7"/>
      <c r="BV697" s="247"/>
      <c r="BW697" s="7"/>
      <c r="BX697" s="8"/>
      <c r="BY697" s="7"/>
      <c r="BZ697" s="8"/>
      <c r="CA697" s="7"/>
      <c r="CB697" s="8"/>
      <c r="CC697" s="7"/>
      <c r="CD697" s="8"/>
      <c r="CE697" s="7"/>
      <c r="CF697" s="8"/>
      <c r="CH697" s="41"/>
      <c r="CI697" s="41">
        <f t="shared" si="44"/>
        <v>0</v>
      </c>
      <c r="CJ697">
        <f t="shared" si="43"/>
        <v>0</v>
      </c>
    </row>
    <row r="698" spans="2:90" x14ac:dyDescent="0.25">
      <c r="B698" s="6"/>
      <c r="C698" s="10"/>
      <c r="D698" s="32"/>
      <c r="E698" s="10"/>
      <c r="F698" s="32"/>
      <c r="G698" s="10"/>
      <c r="H698" s="32"/>
      <c r="I698" s="10"/>
      <c r="J698" s="32"/>
      <c r="K698" s="94"/>
      <c r="L698" s="32"/>
      <c r="M698" s="10"/>
      <c r="N698" s="32"/>
      <c r="O698" s="10"/>
      <c r="P698" s="32"/>
      <c r="Q698" s="10"/>
      <c r="R698" s="32"/>
      <c r="S698" s="10"/>
      <c r="T698" s="32"/>
      <c r="U698" s="10"/>
      <c r="V698" s="32"/>
      <c r="W698" s="10"/>
      <c r="X698" s="32"/>
      <c r="Y698" s="10"/>
      <c r="Z698" s="32"/>
      <c r="AA698" s="10"/>
      <c r="AB698" s="32"/>
      <c r="AC698" s="10"/>
      <c r="AD698" s="32"/>
      <c r="AE698" s="10"/>
      <c r="AF698" s="32"/>
      <c r="AG698" s="10"/>
      <c r="AH698" s="32"/>
      <c r="AI698" s="10"/>
      <c r="AJ698" s="32"/>
      <c r="AK698" s="10"/>
      <c r="AL698" s="32"/>
      <c r="AM698" s="10"/>
      <c r="AN698" s="32"/>
      <c r="AO698" s="309"/>
      <c r="AP698" s="309"/>
      <c r="AQ698" s="10"/>
      <c r="AR698" s="32"/>
      <c r="AS698" s="10"/>
      <c r="AT698" s="32"/>
      <c r="AU698" s="10"/>
      <c r="AV698" s="242"/>
      <c r="AW698" s="10"/>
      <c r="AX698" s="32"/>
      <c r="AY698" s="10"/>
      <c r="AZ698" s="242"/>
      <c r="BA698" s="10"/>
      <c r="BB698" s="242"/>
      <c r="BC698" s="7"/>
      <c r="BD698" s="247"/>
      <c r="BE698" s="10"/>
      <c r="BF698" s="242"/>
      <c r="BG698" s="7"/>
      <c r="BH698" s="247"/>
      <c r="BI698" s="10"/>
      <c r="BJ698" s="242"/>
      <c r="BK698" s="7"/>
      <c r="BL698" s="247"/>
      <c r="BM698" s="7"/>
      <c r="BN698" s="247"/>
      <c r="BO698" s="7"/>
      <c r="BP698" s="8"/>
      <c r="BQ698" s="7"/>
      <c r="BR698" s="247"/>
      <c r="BS698" s="7"/>
      <c r="BT698" s="8"/>
      <c r="BU698" s="7"/>
      <c r="BV698" s="247"/>
      <c r="BW698" s="7"/>
      <c r="BX698" s="8"/>
      <c r="BY698" s="7"/>
      <c r="BZ698" s="8"/>
      <c r="CA698" s="7"/>
      <c r="CB698" s="8"/>
      <c r="CC698" s="7"/>
      <c r="CD698" s="8"/>
      <c r="CE698" s="7"/>
      <c r="CF698" s="8"/>
      <c r="CH698" s="41"/>
      <c r="CI698" s="41">
        <f t="shared" si="44"/>
        <v>0</v>
      </c>
      <c r="CJ698">
        <f t="shared" si="43"/>
        <v>0</v>
      </c>
      <c r="CL698" s="39"/>
    </row>
    <row r="699" spans="2:90" x14ac:dyDescent="0.25">
      <c r="B699" s="6"/>
      <c r="C699" s="10"/>
      <c r="D699" s="32"/>
      <c r="E699" s="10"/>
      <c r="F699" s="32"/>
      <c r="G699" s="10"/>
      <c r="H699" s="32"/>
      <c r="I699" s="10"/>
      <c r="J699" s="32"/>
      <c r="K699" s="94"/>
      <c r="L699" s="32"/>
      <c r="M699" s="10"/>
      <c r="N699" s="32"/>
      <c r="O699" s="10"/>
      <c r="P699" s="32"/>
      <c r="Q699" s="10"/>
      <c r="R699" s="32"/>
      <c r="S699" s="10"/>
      <c r="T699" s="32"/>
      <c r="U699" s="10"/>
      <c r="V699" s="32"/>
      <c r="W699" s="10"/>
      <c r="X699" s="32"/>
      <c r="Y699" s="10"/>
      <c r="Z699" s="32"/>
      <c r="AA699" s="10"/>
      <c r="AB699" s="32"/>
      <c r="AC699" s="10"/>
      <c r="AD699" s="32"/>
      <c r="AE699" s="10"/>
      <c r="AF699" s="32"/>
      <c r="AG699" s="10"/>
      <c r="AH699" s="32"/>
      <c r="AI699" s="10"/>
      <c r="AJ699" s="32"/>
      <c r="AK699" s="10"/>
      <c r="AL699" s="32"/>
      <c r="AM699" s="10"/>
      <c r="AN699" s="32"/>
      <c r="AO699" s="309"/>
      <c r="AP699" s="309"/>
      <c r="AQ699" s="10"/>
      <c r="AR699" s="32"/>
      <c r="AS699" s="10"/>
      <c r="AT699" s="32"/>
      <c r="AU699" s="10"/>
      <c r="AV699" s="242"/>
      <c r="AW699" s="10"/>
      <c r="AX699" s="32"/>
      <c r="AY699" s="10"/>
      <c r="AZ699" s="242"/>
      <c r="BA699" s="10"/>
      <c r="BB699" s="242"/>
      <c r="BC699" s="7"/>
      <c r="BD699" s="247"/>
      <c r="BE699" s="10"/>
      <c r="BF699" s="242"/>
      <c r="BG699" s="7"/>
      <c r="BH699" s="247"/>
      <c r="BI699" s="10"/>
      <c r="BJ699" s="242"/>
      <c r="BK699" s="7"/>
      <c r="BL699" s="247"/>
      <c r="BM699" s="7"/>
      <c r="BN699" s="247"/>
      <c r="BO699" s="7"/>
      <c r="BP699" s="8"/>
      <c r="BQ699" s="7"/>
      <c r="BR699" s="247"/>
      <c r="BS699" s="7"/>
      <c r="BT699" s="8"/>
      <c r="BU699" s="7"/>
      <c r="BV699" s="247"/>
      <c r="BW699" s="7"/>
      <c r="BX699" s="8"/>
      <c r="BY699" s="7"/>
      <c r="BZ699" s="8"/>
      <c r="CA699" s="7"/>
      <c r="CB699" s="8"/>
      <c r="CC699" s="7"/>
      <c r="CD699" s="8"/>
      <c r="CE699" s="7"/>
      <c r="CF699" s="8"/>
      <c r="CH699" s="41"/>
      <c r="CI699" s="41">
        <f t="shared" si="44"/>
        <v>0</v>
      </c>
      <c r="CJ699">
        <f t="shared" si="43"/>
        <v>0</v>
      </c>
      <c r="CL699" s="39"/>
    </row>
    <row r="700" spans="2:90" x14ac:dyDescent="0.25">
      <c r="B700" s="6"/>
      <c r="C700" s="10"/>
      <c r="D700" s="32"/>
      <c r="E700" s="10"/>
      <c r="F700" s="32"/>
      <c r="G700" s="10"/>
      <c r="H700" s="32"/>
      <c r="I700" s="10"/>
      <c r="J700" s="32"/>
      <c r="K700" s="10"/>
      <c r="L700" s="32"/>
      <c r="M700" s="10"/>
      <c r="N700" s="32"/>
      <c r="O700" s="10"/>
      <c r="P700" s="32"/>
      <c r="Q700" s="10"/>
      <c r="R700" s="32"/>
      <c r="S700" s="10"/>
      <c r="T700" s="32"/>
      <c r="U700" s="10"/>
      <c r="V700" s="32"/>
      <c r="W700" s="10"/>
      <c r="X700" s="32"/>
      <c r="Y700" s="10"/>
      <c r="Z700" s="32"/>
      <c r="AA700" s="10"/>
      <c r="AB700" s="32"/>
      <c r="AC700" s="10"/>
      <c r="AD700" s="32"/>
      <c r="AE700" s="10"/>
      <c r="AF700" s="32"/>
      <c r="AG700" s="10"/>
      <c r="AH700" s="32"/>
      <c r="AI700" s="10"/>
      <c r="AJ700" s="32"/>
      <c r="AK700" s="10"/>
      <c r="AL700" s="32"/>
      <c r="AM700" s="10"/>
      <c r="AN700" s="32"/>
      <c r="AO700" s="309"/>
      <c r="AP700" s="309"/>
      <c r="AQ700" s="10"/>
      <c r="AR700" s="32"/>
      <c r="AS700" s="10"/>
      <c r="AT700" s="32"/>
      <c r="AU700" s="10"/>
      <c r="AV700" s="242"/>
      <c r="AW700" s="10"/>
      <c r="AX700" s="32"/>
      <c r="AY700" s="10"/>
      <c r="AZ700" s="242"/>
      <c r="BA700" s="10"/>
      <c r="BB700" s="242"/>
      <c r="BC700" s="7"/>
      <c r="BD700" s="247"/>
      <c r="BE700" s="10"/>
      <c r="BF700" s="242"/>
      <c r="BG700" s="7"/>
      <c r="BH700" s="247"/>
      <c r="BI700" s="10"/>
      <c r="BJ700" s="242"/>
      <c r="BK700" s="7"/>
      <c r="BL700" s="247"/>
      <c r="BM700" s="7"/>
      <c r="BN700" s="247"/>
      <c r="BO700" s="7"/>
      <c r="BP700" s="8"/>
      <c r="BQ700" s="7"/>
      <c r="BR700" s="247"/>
      <c r="BS700" s="7"/>
      <c r="BT700" s="8"/>
      <c r="BU700" s="7"/>
      <c r="BV700" s="247"/>
      <c r="BW700" s="7"/>
      <c r="BX700" s="8"/>
      <c r="BY700" s="7"/>
      <c r="BZ700" s="8"/>
      <c r="CA700" s="7"/>
      <c r="CB700" s="8"/>
      <c r="CC700" s="7"/>
      <c r="CD700" s="8"/>
      <c r="CE700" s="7"/>
      <c r="CF700" s="8"/>
      <c r="CH700" s="41"/>
      <c r="CI700" s="41">
        <f t="shared" si="44"/>
        <v>0</v>
      </c>
      <c r="CJ700">
        <f t="shared" si="43"/>
        <v>0</v>
      </c>
      <c r="CL700" s="39"/>
    </row>
    <row r="701" spans="2:90" x14ac:dyDescent="0.25">
      <c r="B701" s="6"/>
      <c r="C701" s="10"/>
      <c r="D701" s="32"/>
      <c r="E701" s="10"/>
      <c r="F701" s="32"/>
      <c r="G701" s="10"/>
      <c r="H701" s="32"/>
      <c r="I701" s="10"/>
      <c r="J701" s="32"/>
      <c r="K701" s="94"/>
      <c r="L701" s="32"/>
      <c r="M701" s="10"/>
      <c r="N701" s="32"/>
      <c r="O701" s="10"/>
      <c r="P701" s="32"/>
      <c r="Q701" s="10"/>
      <c r="R701" s="32"/>
      <c r="S701" s="10"/>
      <c r="T701" s="32"/>
      <c r="U701" s="10"/>
      <c r="V701" s="32"/>
      <c r="W701" s="10"/>
      <c r="X701" s="32"/>
      <c r="Y701" s="10"/>
      <c r="Z701" s="32"/>
      <c r="AA701" s="10"/>
      <c r="AB701" s="32"/>
      <c r="AC701" s="10"/>
      <c r="AD701" s="32"/>
      <c r="AE701" s="10"/>
      <c r="AF701" s="32"/>
      <c r="AG701" s="10"/>
      <c r="AH701" s="32"/>
      <c r="AI701" s="10"/>
      <c r="AJ701" s="32"/>
      <c r="AK701" s="10"/>
      <c r="AL701" s="32"/>
      <c r="AM701" s="10"/>
      <c r="AN701" s="32"/>
      <c r="AO701" s="309"/>
      <c r="AP701" s="309"/>
      <c r="AQ701" s="10"/>
      <c r="AR701" s="32"/>
      <c r="AS701" s="10"/>
      <c r="AT701" s="32"/>
      <c r="AU701" s="10"/>
      <c r="AV701" s="242"/>
      <c r="AW701" s="10"/>
      <c r="AX701" s="32"/>
      <c r="AY701" s="10"/>
      <c r="AZ701" s="242"/>
      <c r="BA701" s="10"/>
      <c r="BB701" s="242"/>
      <c r="BC701" s="7"/>
      <c r="BD701" s="247"/>
      <c r="BE701" s="10"/>
      <c r="BF701" s="242"/>
      <c r="BG701" s="7"/>
      <c r="BH701" s="247"/>
      <c r="BI701" s="10"/>
      <c r="BJ701" s="242"/>
      <c r="BK701" s="7"/>
      <c r="BL701" s="247"/>
      <c r="BM701" s="7"/>
      <c r="BN701" s="247"/>
      <c r="BO701" s="7"/>
      <c r="BP701" s="8"/>
      <c r="BQ701" s="7"/>
      <c r="BR701" s="247"/>
      <c r="BS701" s="7"/>
      <c r="BT701" s="8"/>
      <c r="BU701" s="7"/>
      <c r="BV701" s="247"/>
      <c r="BW701" s="7"/>
      <c r="BX701" s="8"/>
      <c r="BY701" s="7"/>
      <c r="BZ701" s="8"/>
      <c r="CA701" s="7"/>
      <c r="CB701" s="8"/>
      <c r="CC701" s="7"/>
      <c r="CD701" s="8"/>
      <c r="CE701" s="7"/>
      <c r="CF701" s="8"/>
      <c r="CH701" s="41"/>
      <c r="CI701" s="41">
        <f t="shared" si="44"/>
        <v>0</v>
      </c>
      <c r="CJ701">
        <f t="shared" si="43"/>
        <v>0</v>
      </c>
      <c r="CL701" s="39"/>
    </row>
    <row r="702" spans="2:90" x14ac:dyDescent="0.25">
      <c r="B702" s="6"/>
      <c r="C702" s="10"/>
      <c r="D702" s="32"/>
      <c r="E702" s="10"/>
      <c r="F702" s="32"/>
      <c r="G702" s="10"/>
      <c r="H702" s="32"/>
      <c r="I702" s="10"/>
      <c r="J702" s="32"/>
      <c r="K702" s="10"/>
      <c r="L702" s="32"/>
      <c r="M702" s="10"/>
      <c r="N702" s="32"/>
      <c r="O702" s="10"/>
      <c r="P702" s="32"/>
      <c r="Q702" s="10"/>
      <c r="R702" s="32"/>
      <c r="S702" s="10"/>
      <c r="T702" s="32"/>
      <c r="U702" s="10"/>
      <c r="V702" s="32"/>
      <c r="W702" s="10"/>
      <c r="X702" s="32"/>
      <c r="Y702" s="10"/>
      <c r="Z702" s="32"/>
      <c r="AA702" s="10"/>
      <c r="AB702" s="32"/>
      <c r="AC702" s="10"/>
      <c r="AD702" s="32"/>
      <c r="AE702" s="10"/>
      <c r="AF702" s="32"/>
      <c r="AG702" s="10"/>
      <c r="AH702" s="32"/>
      <c r="AI702" s="10"/>
      <c r="AJ702" s="32"/>
      <c r="AK702" s="10"/>
      <c r="AL702" s="32"/>
      <c r="AM702" s="10"/>
      <c r="AN702" s="32"/>
      <c r="AO702" s="309"/>
      <c r="AP702" s="309"/>
      <c r="AQ702" s="10"/>
      <c r="AR702" s="32"/>
      <c r="AS702" s="10"/>
      <c r="AT702" s="32"/>
      <c r="AU702" s="10"/>
      <c r="AV702" s="242"/>
      <c r="AW702" s="10"/>
      <c r="AX702" s="32"/>
      <c r="AY702" s="10"/>
      <c r="AZ702" s="242"/>
      <c r="BA702" s="10"/>
      <c r="BB702" s="242"/>
      <c r="BC702" s="7"/>
      <c r="BD702" s="247"/>
      <c r="BE702" s="10"/>
      <c r="BF702" s="242"/>
      <c r="BG702" s="7"/>
      <c r="BH702" s="247"/>
      <c r="BI702" s="10"/>
      <c r="BJ702" s="242"/>
      <c r="BK702" s="7"/>
      <c r="BL702" s="247"/>
      <c r="BM702" s="7"/>
      <c r="BN702" s="247"/>
      <c r="BO702" s="7"/>
      <c r="BP702" s="8"/>
      <c r="BQ702" s="7"/>
      <c r="BR702" s="247"/>
      <c r="BS702" s="7"/>
      <c r="BT702" s="8"/>
      <c r="BU702" s="7"/>
      <c r="BV702" s="247"/>
      <c r="BW702" s="7"/>
      <c r="BX702" s="8"/>
      <c r="BY702" s="7"/>
      <c r="BZ702" s="8"/>
      <c r="CA702" s="7"/>
      <c r="CB702" s="8"/>
      <c r="CC702" s="7"/>
      <c r="CD702" s="8"/>
      <c r="CE702" s="7"/>
      <c r="CF702" s="8"/>
      <c r="CH702" s="41"/>
      <c r="CI702" s="41">
        <f t="shared" si="44"/>
        <v>0</v>
      </c>
      <c r="CJ702">
        <f t="shared" si="43"/>
        <v>0</v>
      </c>
    </row>
    <row r="703" spans="2:90" x14ac:dyDescent="0.25">
      <c r="B703" s="6"/>
      <c r="C703" s="10"/>
      <c r="D703" s="32"/>
      <c r="E703" s="10"/>
      <c r="F703" s="32"/>
      <c r="G703" s="10"/>
      <c r="H703" s="32"/>
      <c r="I703" s="10"/>
      <c r="J703" s="32"/>
      <c r="K703" s="10"/>
      <c r="L703" s="32"/>
      <c r="M703" s="10"/>
      <c r="N703" s="32"/>
      <c r="O703" s="10"/>
      <c r="P703" s="32"/>
      <c r="Q703" s="10"/>
      <c r="R703" s="32"/>
      <c r="S703" s="10"/>
      <c r="T703" s="32"/>
      <c r="U703" s="10"/>
      <c r="V703" s="32"/>
      <c r="W703" s="10"/>
      <c r="X703" s="32"/>
      <c r="Y703" s="10"/>
      <c r="Z703" s="32"/>
      <c r="AA703" s="10"/>
      <c r="AB703" s="32"/>
      <c r="AC703" s="10"/>
      <c r="AD703" s="32"/>
      <c r="AE703" s="10"/>
      <c r="AF703" s="32"/>
      <c r="AG703" s="10"/>
      <c r="AH703" s="32"/>
      <c r="AI703" s="10"/>
      <c r="AJ703" s="32"/>
      <c r="AK703" s="10"/>
      <c r="AL703" s="32"/>
      <c r="AM703" s="10"/>
      <c r="AN703" s="32"/>
      <c r="AO703" s="309"/>
      <c r="AP703" s="309"/>
      <c r="AQ703" s="10"/>
      <c r="AR703" s="32"/>
      <c r="AS703" s="10"/>
      <c r="AT703" s="32"/>
      <c r="AU703" s="10"/>
      <c r="AV703" s="242"/>
      <c r="AW703" s="10"/>
      <c r="AX703" s="32"/>
      <c r="AY703" s="10"/>
      <c r="AZ703" s="242"/>
      <c r="BA703" s="10"/>
      <c r="BB703" s="242"/>
      <c r="BC703" s="7"/>
      <c r="BD703" s="247"/>
      <c r="BE703" s="10"/>
      <c r="BF703" s="242"/>
      <c r="BG703" s="7"/>
      <c r="BH703" s="247"/>
      <c r="BI703" s="10"/>
      <c r="BJ703" s="242"/>
      <c r="BK703" s="7"/>
      <c r="BL703" s="247"/>
      <c r="BM703" s="7"/>
      <c r="BN703" s="247"/>
      <c r="BO703" s="7"/>
      <c r="BP703" s="8"/>
      <c r="BQ703" s="7"/>
      <c r="BR703" s="247"/>
      <c r="BS703" s="7"/>
      <c r="BT703" s="8"/>
      <c r="BU703" s="7"/>
      <c r="BV703" s="247"/>
      <c r="BW703" s="7"/>
      <c r="BX703" s="8"/>
      <c r="BY703" s="7"/>
      <c r="BZ703" s="8"/>
      <c r="CA703" s="7"/>
      <c r="CB703" s="8"/>
      <c r="CC703" s="7"/>
      <c r="CD703" s="8"/>
      <c r="CE703" s="7"/>
      <c r="CF703" s="8"/>
      <c r="CH703" s="41"/>
      <c r="CI703" s="41">
        <f t="shared" si="44"/>
        <v>0</v>
      </c>
      <c r="CJ703">
        <f t="shared" si="43"/>
        <v>0</v>
      </c>
    </row>
    <row r="704" spans="2:90" x14ac:dyDescent="0.25">
      <c r="B704" s="6"/>
      <c r="C704" s="10"/>
      <c r="D704" s="32"/>
      <c r="E704" s="10"/>
      <c r="F704" s="32"/>
      <c r="G704" s="10"/>
      <c r="H704" s="32"/>
      <c r="I704" s="10"/>
      <c r="J704" s="32"/>
      <c r="K704" s="10"/>
      <c r="L704" s="32"/>
      <c r="M704" s="10"/>
      <c r="N704" s="32"/>
      <c r="O704" s="10"/>
      <c r="P704" s="32"/>
      <c r="Q704" s="10"/>
      <c r="R704" s="32"/>
      <c r="S704" s="10"/>
      <c r="T704" s="32"/>
      <c r="U704" s="10"/>
      <c r="V704" s="32"/>
      <c r="W704" s="10"/>
      <c r="X704" s="32"/>
      <c r="Y704" s="10"/>
      <c r="Z704" s="32"/>
      <c r="AA704" s="10"/>
      <c r="AB704" s="32"/>
      <c r="AC704" s="10"/>
      <c r="AD704" s="32"/>
      <c r="AE704" s="10"/>
      <c r="AF704" s="32"/>
      <c r="AG704" s="10"/>
      <c r="AH704" s="32"/>
      <c r="AI704" s="10"/>
      <c r="AJ704" s="32"/>
      <c r="AK704" s="10"/>
      <c r="AL704" s="32"/>
      <c r="AM704" s="10"/>
      <c r="AN704" s="32"/>
      <c r="AO704" s="309"/>
      <c r="AP704" s="309"/>
      <c r="AQ704" s="10"/>
      <c r="AR704" s="32"/>
      <c r="AS704" s="10"/>
      <c r="AT704" s="32"/>
      <c r="AU704" s="10"/>
      <c r="AV704" s="242"/>
      <c r="AW704" s="10"/>
      <c r="AX704" s="32"/>
      <c r="AY704" s="10"/>
      <c r="AZ704" s="242"/>
      <c r="BA704" s="10"/>
      <c r="BB704" s="242"/>
      <c r="BC704" s="7"/>
      <c r="BD704" s="247"/>
      <c r="BE704" s="10"/>
      <c r="BF704" s="242"/>
      <c r="BG704" s="7"/>
      <c r="BH704" s="247"/>
      <c r="BI704" s="10"/>
      <c r="BJ704" s="242"/>
      <c r="BK704" s="7"/>
      <c r="BL704" s="247"/>
      <c r="BM704" s="7"/>
      <c r="BN704" s="247"/>
      <c r="BO704" s="7"/>
      <c r="BP704" s="8"/>
      <c r="BQ704" s="7"/>
      <c r="BR704" s="247"/>
      <c r="BS704" s="7"/>
      <c r="BT704" s="8"/>
      <c r="BU704" s="7"/>
      <c r="BV704" s="247"/>
      <c r="BW704" s="7"/>
      <c r="BX704" s="8"/>
      <c r="BY704" s="7"/>
      <c r="BZ704" s="8"/>
      <c r="CA704" s="7"/>
      <c r="CB704" s="8"/>
      <c r="CC704" s="7"/>
      <c r="CD704" s="8"/>
      <c r="CE704" s="7"/>
      <c r="CF704" s="8"/>
      <c r="CH704" s="41"/>
      <c r="CI704" s="41">
        <f t="shared" si="44"/>
        <v>0</v>
      </c>
      <c r="CJ704">
        <f t="shared" si="43"/>
        <v>0</v>
      </c>
    </row>
    <row r="705" spans="2:90" x14ac:dyDescent="0.25">
      <c r="B705" s="6"/>
      <c r="C705" s="10"/>
      <c r="D705" s="32"/>
      <c r="E705" s="10"/>
      <c r="F705" s="32"/>
      <c r="G705" s="10"/>
      <c r="H705" s="32"/>
      <c r="I705" s="10"/>
      <c r="J705" s="32"/>
      <c r="K705" s="10"/>
      <c r="L705" s="32"/>
      <c r="M705" s="10"/>
      <c r="N705" s="32"/>
      <c r="O705" s="10"/>
      <c r="P705" s="32"/>
      <c r="Q705" s="10"/>
      <c r="R705" s="32"/>
      <c r="S705" s="10"/>
      <c r="T705" s="32"/>
      <c r="U705" s="10"/>
      <c r="V705" s="32"/>
      <c r="W705" s="10"/>
      <c r="X705" s="32"/>
      <c r="Y705" s="10"/>
      <c r="Z705" s="32"/>
      <c r="AA705" s="10"/>
      <c r="AB705" s="32"/>
      <c r="AC705" s="10"/>
      <c r="AD705" s="32"/>
      <c r="AE705" s="10"/>
      <c r="AF705" s="32"/>
      <c r="AG705" s="10"/>
      <c r="AH705" s="32"/>
      <c r="AI705" s="10"/>
      <c r="AJ705" s="32"/>
      <c r="AK705" s="10"/>
      <c r="AL705" s="32"/>
      <c r="AM705" s="10"/>
      <c r="AN705" s="32"/>
      <c r="AO705" s="309"/>
      <c r="AP705" s="309"/>
      <c r="AQ705" s="10"/>
      <c r="AR705" s="32"/>
      <c r="AS705" s="94"/>
      <c r="AT705" s="32"/>
      <c r="AU705" s="10"/>
      <c r="AV705" s="242"/>
      <c r="AW705" s="94"/>
      <c r="AX705" s="32"/>
      <c r="AY705" s="10"/>
      <c r="AZ705" s="242"/>
      <c r="BA705" s="10"/>
      <c r="BB705" s="242"/>
      <c r="BC705" s="7"/>
      <c r="BD705" s="247"/>
      <c r="BE705" s="10"/>
      <c r="BF705" s="242"/>
      <c r="BG705" s="7"/>
      <c r="BH705" s="247"/>
      <c r="BI705" s="10"/>
      <c r="BJ705" s="242"/>
      <c r="BK705" s="7"/>
      <c r="BL705" s="247"/>
      <c r="BM705" s="7"/>
      <c r="BN705" s="247"/>
      <c r="BO705" s="7"/>
      <c r="BP705" s="8"/>
      <c r="BQ705" s="7"/>
      <c r="BR705" s="247"/>
      <c r="BS705" s="7"/>
      <c r="BT705" s="8"/>
      <c r="BU705" s="7"/>
      <c r="BV705" s="247"/>
      <c r="BW705" s="7"/>
      <c r="BX705" s="8"/>
      <c r="BY705" s="7"/>
      <c r="BZ705" s="8"/>
      <c r="CA705" s="7"/>
      <c r="CB705" s="8"/>
      <c r="CC705" s="7"/>
      <c r="CD705" s="8"/>
      <c r="CE705" s="7"/>
      <c r="CF705" s="8"/>
      <c r="CH705" s="41"/>
      <c r="CI705" s="41">
        <f t="shared" si="44"/>
        <v>0</v>
      </c>
      <c r="CJ705">
        <f t="shared" si="43"/>
        <v>0</v>
      </c>
    </row>
    <row r="706" spans="2:90" x14ac:dyDescent="0.25">
      <c r="B706" s="6"/>
      <c r="C706" s="10"/>
      <c r="D706" s="32"/>
      <c r="E706" s="10"/>
      <c r="F706" s="32"/>
      <c r="G706" s="10"/>
      <c r="H706" s="32"/>
      <c r="I706" s="10"/>
      <c r="J706" s="32"/>
      <c r="K706" s="94"/>
      <c r="L706" s="32"/>
      <c r="M706" s="10"/>
      <c r="N706" s="32"/>
      <c r="O706" s="10"/>
      <c r="P706" s="32"/>
      <c r="Q706" s="10"/>
      <c r="R706" s="32"/>
      <c r="S706" s="10"/>
      <c r="T706" s="32"/>
      <c r="U706" s="10"/>
      <c r="V706" s="32"/>
      <c r="W706" s="10"/>
      <c r="X706" s="32"/>
      <c r="Y706" s="10"/>
      <c r="Z706" s="32"/>
      <c r="AA706" s="10"/>
      <c r="AB706" s="32"/>
      <c r="AC706" s="10"/>
      <c r="AD706" s="32"/>
      <c r="AE706" s="10"/>
      <c r="AF706" s="32"/>
      <c r="AG706" s="10"/>
      <c r="AH706" s="32"/>
      <c r="AI706" s="10"/>
      <c r="AJ706" s="32"/>
      <c r="AK706" s="10"/>
      <c r="AL706" s="32"/>
      <c r="AM706" s="10"/>
      <c r="AN706" s="32"/>
      <c r="AO706" s="309"/>
      <c r="AP706" s="309"/>
      <c r="AQ706" s="10"/>
      <c r="AR706" s="32"/>
      <c r="AS706" s="10"/>
      <c r="AT706" s="32"/>
      <c r="AU706" s="10"/>
      <c r="AV706" s="242"/>
      <c r="AW706" s="10"/>
      <c r="AX706" s="32"/>
      <c r="AY706" s="10"/>
      <c r="AZ706" s="242"/>
      <c r="BA706" s="10"/>
      <c r="BB706" s="242"/>
      <c r="BC706" s="7"/>
      <c r="BD706" s="247"/>
      <c r="BE706" s="10"/>
      <c r="BF706" s="242"/>
      <c r="BG706" s="7"/>
      <c r="BH706" s="247"/>
      <c r="BI706" s="10"/>
      <c r="BJ706" s="242"/>
      <c r="BK706" s="7"/>
      <c r="BL706" s="247"/>
      <c r="BM706" s="7"/>
      <c r="BN706" s="247"/>
      <c r="BO706" s="7"/>
      <c r="BP706" s="8"/>
      <c r="BQ706" s="7"/>
      <c r="BR706" s="247"/>
      <c r="BS706" s="7"/>
      <c r="BT706" s="8"/>
      <c r="BU706" s="7"/>
      <c r="BV706" s="247"/>
      <c r="BW706" s="7"/>
      <c r="BX706" s="8"/>
      <c r="BY706" s="7"/>
      <c r="BZ706" s="8"/>
      <c r="CA706" s="7"/>
      <c r="CB706" s="8"/>
      <c r="CC706" s="7"/>
      <c r="CD706" s="8"/>
      <c r="CE706" s="7"/>
      <c r="CF706" s="8"/>
      <c r="CH706" s="41"/>
      <c r="CI706" s="41">
        <f t="shared" si="44"/>
        <v>0</v>
      </c>
      <c r="CJ706">
        <f t="shared" si="43"/>
        <v>0</v>
      </c>
      <c r="CL706" s="39"/>
    </row>
    <row r="707" spans="2:90" x14ac:dyDescent="0.25">
      <c r="B707" s="6"/>
      <c r="C707" s="10"/>
      <c r="D707" s="32"/>
      <c r="E707" s="10"/>
      <c r="F707" s="32"/>
      <c r="G707" s="10"/>
      <c r="H707" s="32"/>
      <c r="I707" s="10"/>
      <c r="J707" s="32"/>
      <c r="K707" s="10"/>
      <c r="L707" s="32"/>
      <c r="M707" s="10"/>
      <c r="N707" s="32"/>
      <c r="O707" s="10"/>
      <c r="P707" s="32"/>
      <c r="Q707" s="10"/>
      <c r="R707" s="32"/>
      <c r="S707" s="10"/>
      <c r="T707" s="32"/>
      <c r="U707" s="10"/>
      <c r="V707" s="32"/>
      <c r="W707" s="10"/>
      <c r="X707" s="32"/>
      <c r="Y707" s="10"/>
      <c r="Z707" s="32"/>
      <c r="AA707" s="10"/>
      <c r="AB707" s="32"/>
      <c r="AC707" s="10"/>
      <c r="AD707" s="32"/>
      <c r="AE707" s="10"/>
      <c r="AF707" s="32"/>
      <c r="AG707" s="10"/>
      <c r="AH707" s="32"/>
      <c r="AI707" s="10"/>
      <c r="AJ707" s="32"/>
      <c r="AK707" s="10"/>
      <c r="AL707" s="32"/>
      <c r="AM707" s="10"/>
      <c r="AN707" s="32"/>
      <c r="AO707" s="309"/>
      <c r="AP707" s="309"/>
      <c r="AQ707" s="10"/>
      <c r="AR707" s="32"/>
      <c r="AS707" s="10"/>
      <c r="AT707" s="32"/>
      <c r="AU707" s="10"/>
      <c r="AV707" s="242"/>
      <c r="AW707" s="10"/>
      <c r="AX707" s="32"/>
      <c r="AY707" s="10"/>
      <c r="AZ707" s="242"/>
      <c r="BA707" s="10"/>
      <c r="BB707" s="242"/>
      <c r="BC707" s="7"/>
      <c r="BD707" s="247"/>
      <c r="BE707" s="10"/>
      <c r="BF707" s="242"/>
      <c r="BG707" s="7"/>
      <c r="BH707" s="247"/>
      <c r="BI707" s="10"/>
      <c r="BJ707" s="242"/>
      <c r="BK707" s="7"/>
      <c r="BL707" s="247"/>
      <c r="BM707" s="7"/>
      <c r="BN707" s="247"/>
      <c r="BO707" s="7"/>
      <c r="BP707" s="8"/>
      <c r="BQ707" s="7"/>
      <c r="BR707" s="247"/>
      <c r="BS707" s="7"/>
      <c r="BT707" s="8"/>
      <c r="BU707" s="7"/>
      <c r="BV707" s="247"/>
      <c r="BW707" s="7"/>
      <c r="BX707" s="8"/>
      <c r="BY707" s="7"/>
      <c r="BZ707" s="8"/>
      <c r="CA707" s="7"/>
      <c r="CB707" s="8"/>
      <c r="CC707" s="7"/>
      <c r="CD707" s="8"/>
      <c r="CE707" s="7"/>
      <c r="CF707" s="8"/>
      <c r="CH707" s="41"/>
      <c r="CI707" s="41">
        <f t="shared" si="44"/>
        <v>0</v>
      </c>
      <c r="CJ707">
        <f t="shared" si="43"/>
        <v>0</v>
      </c>
    </row>
    <row r="708" spans="2:90" x14ac:dyDescent="0.25">
      <c r="B708" s="6"/>
      <c r="C708" s="10"/>
      <c r="D708" s="32"/>
      <c r="E708" s="10"/>
      <c r="F708" s="32"/>
      <c r="G708" s="10"/>
      <c r="H708" s="32"/>
      <c r="I708" s="10"/>
      <c r="J708" s="32"/>
      <c r="K708" s="10"/>
      <c r="L708" s="32"/>
      <c r="M708" s="10"/>
      <c r="N708" s="32"/>
      <c r="O708" s="10"/>
      <c r="P708" s="32"/>
      <c r="Q708" s="10"/>
      <c r="R708" s="32"/>
      <c r="S708" s="10"/>
      <c r="T708" s="32"/>
      <c r="U708" s="10"/>
      <c r="V708" s="32"/>
      <c r="W708" s="10"/>
      <c r="X708" s="32"/>
      <c r="Y708" s="10"/>
      <c r="Z708" s="32"/>
      <c r="AA708" s="10"/>
      <c r="AB708" s="32"/>
      <c r="AC708" s="10"/>
      <c r="AD708" s="32"/>
      <c r="AE708" s="10"/>
      <c r="AF708" s="32"/>
      <c r="AG708" s="10"/>
      <c r="AH708" s="32"/>
      <c r="AI708" s="10"/>
      <c r="AJ708" s="32"/>
      <c r="AK708" s="10"/>
      <c r="AL708" s="32"/>
      <c r="AM708" s="10"/>
      <c r="AN708" s="32"/>
      <c r="AO708" s="309"/>
      <c r="AP708" s="309"/>
      <c r="AQ708" s="10"/>
      <c r="AR708" s="32"/>
      <c r="AS708" s="10"/>
      <c r="AT708" s="32"/>
      <c r="AU708" s="10"/>
      <c r="AV708" s="242"/>
      <c r="AW708" s="10"/>
      <c r="AX708" s="32"/>
      <c r="AY708" s="10"/>
      <c r="AZ708" s="242"/>
      <c r="BA708" s="10"/>
      <c r="BB708" s="242"/>
      <c r="BC708" s="7"/>
      <c r="BD708" s="247"/>
      <c r="BE708" s="10"/>
      <c r="BF708" s="242"/>
      <c r="BG708" s="7"/>
      <c r="BH708" s="247"/>
      <c r="BI708" s="10"/>
      <c r="BJ708" s="242"/>
      <c r="BK708" s="7"/>
      <c r="BL708" s="247"/>
      <c r="BM708" s="7"/>
      <c r="BN708" s="247"/>
      <c r="BO708" s="7"/>
      <c r="BP708" s="8"/>
      <c r="BQ708" s="7"/>
      <c r="BR708" s="247"/>
      <c r="BS708" s="7"/>
      <c r="BT708" s="8"/>
      <c r="BU708" s="7"/>
      <c r="BV708" s="247"/>
      <c r="BW708" s="7"/>
      <c r="BX708" s="8"/>
      <c r="BY708" s="7"/>
      <c r="BZ708" s="8"/>
      <c r="CA708" s="7"/>
      <c r="CB708" s="8"/>
      <c r="CC708" s="7"/>
      <c r="CD708" s="8"/>
      <c r="CE708" s="7"/>
      <c r="CF708" s="8"/>
      <c r="CH708" s="41"/>
      <c r="CI708" s="41">
        <f t="shared" si="44"/>
        <v>0</v>
      </c>
      <c r="CJ708">
        <f t="shared" si="43"/>
        <v>0</v>
      </c>
    </row>
    <row r="709" spans="2:90" x14ac:dyDescent="0.25">
      <c r="B709" s="6"/>
      <c r="C709" s="10"/>
      <c r="D709" s="32"/>
      <c r="E709" s="10"/>
      <c r="F709" s="32"/>
      <c r="G709" s="10"/>
      <c r="H709" s="32"/>
      <c r="I709" s="10"/>
      <c r="J709" s="32"/>
      <c r="K709" s="10"/>
      <c r="L709" s="32"/>
      <c r="M709" s="10"/>
      <c r="N709" s="32"/>
      <c r="O709" s="10"/>
      <c r="P709" s="32"/>
      <c r="Q709" s="10"/>
      <c r="R709" s="32"/>
      <c r="S709" s="10"/>
      <c r="T709" s="32"/>
      <c r="U709" s="10"/>
      <c r="V709" s="32"/>
      <c r="W709" s="10"/>
      <c r="X709" s="32"/>
      <c r="Y709" s="10"/>
      <c r="Z709" s="32"/>
      <c r="AA709" s="10"/>
      <c r="AB709" s="32"/>
      <c r="AC709" s="10"/>
      <c r="AD709" s="32"/>
      <c r="AE709" s="10"/>
      <c r="AF709" s="32"/>
      <c r="AG709" s="10"/>
      <c r="AH709" s="32"/>
      <c r="AI709" s="10"/>
      <c r="AJ709" s="32"/>
      <c r="AK709" s="10"/>
      <c r="AL709" s="32"/>
      <c r="AM709" s="10"/>
      <c r="AN709" s="32"/>
      <c r="AO709" s="309"/>
      <c r="AP709" s="309"/>
      <c r="AQ709" s="10"/>
      <c r="AR709" s="32"/>
      <c r="AS709" s="10"/>
      <c r="AT709" s="32"/>
      <c r="AU709" s="10"/>
      <c r="AV709" s="242"/>
      <c r="AW709" s="10"/>
      <c r="AX709" s="32"/>
      <c r="AY709" s="10"/>
      <c r="AZ709" s="242"/>
      <c r="BA709" s="10"/>
      <c r="BB709" s="242"/>
      <c r="BC709" s="7"/>
      <c r="BD709" s="247"/>
      <c r="BE709" s="10"/>
      <c r="BF709" s="242"/>
      <c r="BG709" s="7"/>
      <c r="BH709" s="247"/>
      <c r="BI709" s="10"/>
      <c r="BJ709" s="242"/>
      <c r="BK709" s="7"/>
      <c r="BL709" s="247"/>
      <c r="BM709" s="7"/>
      <c r="BN709" s="247"/>
      <c r="BO709" s="7"/>
      <c r="BP709" s="8"/>
      <c r="BQ709" s="7"/>
      <c r="BR709" s="247"/>
      <c r="BS709" s="7"/>
      <c r="BT709" s="8"/>
      <c r="BU709" s="7"/>
      <c r="BV709" s="247"/>
      <c r="BW709" s="7"/>
      <c r="BX709" s="8"/>
      <c r="BY709" s="7"/>
      <c r="BZ709" s="8"/>
      <c r="CA709" s="7"/>
      <c r="CB709" s="8"/>
      <c r="CC709" s="7"/>
      <c r="CD709" s="8"/>
      <c r="CE709" s="7"/>
      <c r="CF709" s="8"/>
      <c r="CH709" s="41"/>
      <c r="CI709" s="41">
        <f t="shared" si="44"/>
        <v>0</v>
      </c>
      <c r="CJ709">
        <f t="shared" si="43"/>
        <v>0</v>
      </c>
    </row>
    <row r="710" spans="2:90" x14ac:dyDescent="0.25">
      <c r="B710" s="6"/>
      <c r="C710" s="10"/>
      <c r="D710" s="32"/>
      <c r="E710" s="10"/>
      <c r="F710" s="32"/>
      <c r="G710" s="10"/>
      <c r="H710" s="32"/>
      <c r="I710" s="10"/>
      <c r="J710" s="32"/>
      <c r="K710" s="94"/>
      <c r="L710" s="32"/>
      <c r="M710" s="10"/>
      <c r="N710" s="32"/>
      <c r="O710" s="10"/>
      <c r="P710" s="32"/>
      <c r="Q710" s="10"/>
      <c r="R710" s="32"/>
      <c r="S710" s="10"/>
      <c r="T710" s="32"/>
      <c r="U710" s="10"/>
      <c r="V710" s="32"/>
      <c r="W710" s="10"/>
      <c r="X710" s="32"/>
      <c r="Y710" s="10"/>
      <c r="Z710" s="32"/>
      <c r="AA710" s="10"/>
      <c r="AB710" s="32"/>
      <c r="AC710" s="10"/>
      <c r="AD710" s="32"/>
      <c r="AE710" s="10"/>
      <c r="AF710" s="32"/>
      <c r="AG710" s="10"/>
      <c r="AH710" s="32"/>
      <c r="AI710" s="10"/>
      <c r="AJ710" s="32"/>
      <c r="AK710" s="10"/>
      <c r="AL710" s="32"/>
      <c r="AM710" s="10"/>
      <c r="AN710" s="32"/>
      <c r="AO710" s="309"/>
      <c r="AP710" s="309"/>
      <c r="AQ710" s="10"/>
      <c r="AR710" s="32"/>
      <c r="AS710" s="10"/>
      <c r="AT710" s="32"/>
      <c r="AU710" s="10"/>
      <c r="AV710" s="242"/>
      <c r="AW710" s="10"/>
      <c r="AX710" s="32"/>
      <c r="AY710" s="10"/>
      <c r="AZ710" s="242"/>
      <c r="BA710" s="10"/>
      <c r="BB710" s="242"/>
      <c r="BC710" s="7"/>
      <c r="BD710" s="247"/>
      <c r="BE710" s="10"/>
      <c r="BF710" s="242"/>
      <c r="BG710" s="7"/>
      <c r="BH710" s="247"/>
      <c r="BI710" s="10"/>
      <c r="BJ710" s="242"/>
      <c r="BK710" s="7"/>
      <c r="BL710" s="247"/>
      <c r="BM710" s="7"/>
      <c r="BN710" s="247"/>
      <c r="BO710" s="7"/>
      <c r="BP710" s="8"/>
      <c r="BQ710" s="7"/>
      <c r="BR710" s="247"/>
      <c r="BS710" s="7"/>
      <c r="BT710" s="8"/>
      <c r="BU710" s="7"/>
      <c r="BV710" s="247"/>
      <c r="BW710" s="7"/>
      <c r="BX710" s="8"/>
      <c r="BY710" s="7"/>
      <c r="BZ710" s="8"/>
      <c r="CA710" s="7"/>
      <c r="CB710" s="8"/>
      <c r="CC710" s="7"/>
      <c r="CD710" s="8"/>
      <c r="CE710" s="7"/>
      <c r="CF710" s="8"/>
      <c r="CH710" s="41"/>
      <c r="CI710" s="41">
        <f t="shared" si="44"/>
        <v>0</v>
      </c>
      <c r="CJ710">
        <f t="shared" si="43"/>
        <v>0</v>
      </c>
      <c r="CL710" s="39"/>
    </row>
    <row r="711" spans="2:90" x14ac:dyDescent="0.25">
      <c r="B711" s="6"/>
      <c r="C711" s="10"/>
      <c r="D711" s="32"/>
      <c r="E711" s="10"/>
      <c r="F711" s="32"/>
      <c r="G711" s="10"/>
      <c r="H711" s="32"/>
      <c r="I711" s="10"/>
      <c r="J711" s="32"/>
      <c r="K711" s="10"/>
      <c r="L711" s="32"/>
      <c r="M711" s="10"/>
      <c r="N711" s="32"/>
      <c r="O711" s="10"/>
      <c r="P711" s="32"/>
      <c r="Q711" s="10"/>
      <c r="R711" s="32"/>
      <c r="S711" s="10"/>
      <c r="T711" s="32"/>
      <c r="U711" s="94"/>
      <c r="V711" s="32"/>
      <c r="W711" s="10"/>
      <c r="X711" s="32"/>
      <c r="Y711" s="10"/>
      <c r="Z711" s="32"/>
      <c r="AA711" s="10"/>
      <c r="AB711" s="32"/>
      <c r="AC711" s="10"/>
      <c r="AD711" s="32"/>
      <c r="AE711" s="10"/>
      <c r="AF711" s="32"/>
      <c r="AG711" s="10"/>
      <c r="AH711" s="32"/>
      <c r="AI711" s="10"/>
      <c r="AJ711" s="32"/>
      <c r="AK711" s="10"/>
      <c r="AL711" s="32"/>
      <c r="AM711" s="10"/>
      <c r="AN711" s="32"/>
      <c r="AO711" s="309"/>
      <c r="AP711" s="309"/>
      <c r="AQ711" s="10"/>
      <c r="AR711" s="32"/>
      <c r="AS711" s="10"/>
      <c r="AT711" s="32"/>
      <c r="AU711" s="10"/>
      <c r="AV711" s="242"/>
      <c r="AW711" s="10"/>
      <c r="AX711" s="32"/>
      <c r="AY711" s="10"/>
      <c r="AZ711" s="242"/>
      <c r="BA711" s="10"/>
      <c r="BB711" s="242"/>
      <c r="BC711" s="7"/>
      <c r="BD711" s="247"/>
      <c r="BE711" s="10"/>
      <c r="BF711" s="242"/>
      <c r="BG711" s="7"/>
      <c r="BH711" s="247"/>
      <c r="BI711" s="10"/>
      <c r="BJ711" s="242"/>
      <c r="BK711" s="7"/>
      <c r="BL711" s="247"/>
      <c r="BM711" s="7"/>
      <c r="BN711" s="247"/>
      <c r="BO711" s="7"/>
      <c r="BP711" s="8"/>
      <c r="BQ711" s="7"/>
      <c r="BR711" s="247"/>
      <c r="BS711" s="7"/>
      <c r="BT711" s="8"/>
      <c r="BU711" s="7"/>
      <c r="BV711" s="247"/>
      <c r="BW711" s="7"/>
      <c r="BX711" s="8"/>
      <c r="BY711" s="7"/>
      <c r="BZ711" s="8"/>
      <c r="CA711" s="7"/>
      <c r="CB711" s="8"/>
      <c r="CC711" s="7"/>
      <c r="CD711" s="8"/>
      <c r="CE711" s="7"/>
      <c r="CF711" s="8"/>
      <c r="CH711" s="41"/>
      <c r="CI711" s="41">
        <f t="shared" si="44"/>
        <v>0</v>
      </c>
      <c r="CJ711">
        <f t="shared" si="43"/>
        <v>0</v>
      </c>
      <c r="CL711" s="39"/>
    </row>
    <row r="712" spans="2:90" x14ac:dyDescent="0.25">
      <c r="B712" s="6"/>
      <c r="C712" s="10"/>
      <c r="D712" s="32"/>
      <c r="E712" s="10"/>
      <c r="F712" s="32"/>
      <c r="G712" s="10"/>
      <c r="H712" s="32"/>
      <c r="I712" s="10"/>
      <c r="J712" s="32"/>
      <c r="K712" s="94"/>
      <c r="L712" s="32"/>
      <c r="M712" s="10"/>
      <c r="N712" s="32"/>
      <c r="O712" s="10"/>
      <c r="P712" s="32"/>
      <c r="Q712" s="10"/>
      <c r="R712" s="32"/>
      <c r="S712" s="10"/>
      <c r="T712" s="32"/>
      <c r="U712" s="10"/>
      <c r="V712" s="32"/>
      <c r="W712" s="10"/>
      <c r="X712" s="32"/>
      <c r="Y712" s="10"/>
      <c r="Z712" s="32"/>
      <c r="AA712" s="10"/>
      <c r="AB712" s="32"/>
      <c r="AC712" s="10"/>
      <c r="AD712" s="32"/>
      <c r="AE712" s="10"/>
      <c r="AF712" s="32"/>
      <c r="AG712" s="10"/>
      <c r="AH712" s="32"/>
      <c r="AI712" s="10"/>
      <c r="AJ712" s="32"/>
      <c r="AK712" s="10"/>
      <c r="AL712" s="32"/>
      <c r="AM712" s="10"/>
      <c r="AN712" s="32"/>
      <c r="AO712" s="309"/>
      <c r="AP712" s="309"/>
      <c r="AQ712" s="10"/>
      <c r="AR712" s="32"/>
      <c r="AS712" s="10"/>
      <c r="AT712" s="32"/>
      <c r="AU712" s="10"/>
      <c r="AV712" s="242"/>
      <c r="AW712" s="10"/>
      <c r="AX712" s="32"/>
      <c r="AY712" s="10"/>
      <c r="AZ712" s="242"/>
      <c r="BA712" s="10"/>
      <c r="BB712" s="242"/>
      <c r="BC712" s="7"/>
      <c r="BD712" s="247"/>
      <c r="BE712" s="10"/>
      <c r="BF712" s="242"/>
      <c r="BG712" s="7"/>
      <c r="BH712" s="247"/>
      <c r="BI712" s="10"/>
      <c r="BJ712" s="242"/>
      <c r="BK712" s="7"/>
      <c r="BL712" s="247"/>
      <c r="BM712" s="7"/>
      <c r="BN712" s="247"/>
      <c r="BO712" s="7"/>
      <c r="BP712" s="8"/>
      <c r="BQ712" s="7"/>
      <c r="BR712" s="247"/>
      <c r="BS712" s="7"/>
      <c r="BT712" s="8"/>
      <c r="BU712" s="7"/>
      <c r="BV712" s="247"/>
      <c r="BW712" s="7"/>
      <c r="BX712" s="8"/>
      <c r="BY712" s="7"/>
      <c r="BZ712" s="8"/>
      <c r="CA712" s="7"/>
      <c r="CB712" s="8"/>
      <c r="CC712" s="7"/>
      <c r="CD712" s="8"/>
      <c r="CE712" s="7"/>
      <c r="CF712" s="8"/>
      <c r="CH712" s="41"/>
      <c r="CI712" s="41">
        <f t="shared" si="44"/>
        <v>0</v>
      </c>
      <c r="CJ712">
        <f t="shared" si="43"/>
        <v>0</v>
      </c>
      <c r="CL712" s="39"/>
    </row>
    <row r="713" spans="2:90" x14ac:dyDescent="0.25">
      <c r="B713" s="6"/>
      <c r="C713" s="10"/>
      <c r="D713" s="32"/>
      <c r="E713" s="10"/>
      <c r="F713" s="32"/>
      <c r="G713" s="10"/>
      <c r="H713" s="32"/>
      <c r="I713" s="10"/>
      <c r="J713" s="32"/>
      <c r="K713" s="10"/>
      <c r="L713" s="32"/>
      <c r="M713" s="10"/>
      <c r="N713" s="32"/>
      <c r="O713" s="10"/>
      <c r="P713" s="32"/>
      <c r="Q713" s="10"/>
      <c r="R713" s="32"/>
      <c r="S713" s="10"/>
      <c r="T713" s="32"/>
      <c r="U713" s="240"/>
      <c r="V713" s="32"/>
      <c r="W713" s="10"/>
      <c r="X713" s="32"/>
      <c r="Y713" s="10"/>
      <c r="Z713" s="32"/>
      <c r="AA713" s="10"/>
      <c r="AB713" s="32"/>
      <c r="AC713" s="10"/>
      <c r="AD713" s="32"/>
      <c r="AE713" s="10"/>
      <c r="AF713" s="32"/>
      <c r="AG713" s="10"/>
      <c r="AH713" s="32"/>
      <c r="AI713" s="10"/>
      <c r="AJ713" s="32"/>
      <c r="AK713" s="10"/>
      <c r="AL713" s="32"/>
      <c r="AM713" s="10"/>
      <c r="AN713" s="32"/>
      <c r="AO713" s="309"/>
      <c r="AP713" s="309"/>
      <c r="AQ713" s="10"/>
      <c r="AR713" s="32"/>
      <c r="AS713" s="10"/>
      <c r="AT713" s="32"/>
      <c r="AU713" s="10"/>
      <c r="AV713" s="242"/>
      <c r="AW713" s="10"/>
      <c r="AX713" s="32"/>
      <c r="AY713" s="10"/>
      <c r="AZ713" s="242"/>
      <c r="BA713" s="10"/>
      <c r="BB713" s="242"/>
      <c r="BC713" s="7"/>
      <c r="BD713" s="247"/>
      <c r="BE713" s="10"/>
      <c r="BF713" s="242"/>
      <c r="BG713" s="7"/>
      <c r="BH713" s="247"/>
      <c r="BI713" s="10"/>
      <c r="BJ713" s="242"/>
      <c r="BK713" s="7"/>
      <c r="BL713" s="247"/>
      <c r="BM713" s="7"/>
      <c r="BN713" s="247"/>
      <c r="BO713" s="7"/>
      <c r="BP713" s="8"/>
      <c r="BQ713" s="7"/>
      <c r="BR713" s="247"/>
      <c r="BS713" s="7"/>
      <c r="BT713" s="8"/>
      <c r="BU713" s="7"/>
      <c r="BV713" s="247"/>
      <c r="BW713" s="7"/>
      <c r="BX713" s="8"/>
      <c r="BY713" s="7"/>
      <c r="BZ713" s="8"/>
      <c r="CA713" s="7"/>
      <c r="CB713" s="8"/>
      <c r="CC713" s="7"/>
      <c r="CD713" s="8"/>
      <c r="CE713" s="7"/>
      <c r="CF713" s="8"/>
      <c r="CH713" s="41"/>
      <c r="CI713" s="41">
        <f t="shared" si="44"/>
        <v>0</v>
      </c>
      <c r="CJ713">
        <f t="shared" si="43"/>
        <v>0</v>
      </c>
    </row>
    <row r="714" spans="2:90" x14ac:dyDescent="0.25">
      <c r="B714" s="6"/>
      <c r="C714" s="10"/>
      <c r="D714" s="32"/>
      <c r="E714" s="10"/>
      <c r="F714" s="32"/>
      <c r="G714" s="10"/>
      <c r="H714" s="32"/>
      <c r="I714" s="10"/>
      <c r="J714" s="32"/>
      <c r="K714" s="10"/>
      <c r="L714" s="32"/>
      <c r="M714" s="10"/>
      <c r="N714" s="32"/>
      <c r="O714" s="10"/>
      <c r="P714" s="32"/>
      <c r="Q714" s="10"/>
      <c r="R714" s="32"/>
      <c r="S714" s="10"/>
      <c r="T714" s="32"/>
      <c r="U714" s="10"/>
      <c r="V714" s="32"/>
      <c r="W714" s="10"/>
      <c r="X714" s="32"/>
      <c r="Y714" s="10"/>
      <c r="Z714" s="32"/>
      <c r="AA714" s="10"/>
      <c r="AB714" s="32"/>
      <c r="AC714" s="10"/>
      <c r="AD714" s="32"/>
      <c r="AE714" s="10"/>
      <c r="AF714" s="32"/>
      <c r="AG714" s="10"/>
      <c r="AH714" s="32"/>
      <c r="AI714" s="10"/>
      <c r="AJ714" s="32"/>
      <c r="AK714" s="10"/>
      <c r="AL714" s="32"/>
      <c r="AM714" s="10"/>
      <c r="AN714" s="32"/>
      <c r="AO714" s="309"/>
      <c r="AP714" s="309"/>
      <c r="AQ714" s="10"/>
      <c r="AR714" s="32"/>
      <c r="AS714" s="10"/>
      <c r="AT714" s="32"/>
      <c r="AU714" s="10"/>
      <c r="AV714" s="242"/>
      <c r="AW714" s="10"/>
      <c r="AX714" s="32"/>
      <c r="AY714" s="10"/>
      <c r="AZ714" s="242"/>
      <c r="BA714" s="10"/>
      <c r="BB714" s="242"/>
      <c r="BC714" s="7"/>
      <c r="BD714" s="247"/>
      <c r="BE714" s="10"/>
      <c r="BF714" s="242"/>
      <c r="BG714" s="7"/>
      <c r="BH714" s="247"/>
      <c r="BI714" s="10"/>
      <c r="BJ714" s="242"/>
      <c r="BK714" s="7"/>
      <c r="BL714" s="247"/>
      <c r="BM714" s="7"/>
      <c r="BN714" s="247"/>
      <c r="BO714" s="7"/>
      <c r="BP714" s="8"/>
      <c r="BQ714" s="7"/>
      <c r="BR714" s="247"/>
      <c r="BS714" s="7"/>
      <c r="BT714" s="8"/>
      <c r="BU714" s="7"/>
      <c r="BV714" s="247"/>
      <c r="BW714" s="7"/>
      <c r="BX714" s="8"/>
      <c r="BY714" s="7"/>
      <c r="BZ714" s="8"/>
      <c r="CA714" s="7"/>
      <c r="CB714" s="8"/>
      <c r="CC714" s="7"/>
      <c r="CD714" s="8"/>
      <c r="CE714" s="7"/>
      <c r="CF714" s="8"/>
      <c r="CH714" s="41"/>
      <c r="CI714" s="41">
        <f t="shared" si="44"/>
        <v>0</v>
      </c>
      <c r="CJ714">
        <f t="shared" si="43"/>
        <v>0</v>
      </c>
    </row>
    <row r="715" spans="2:90" x14ac:dyDescent="0.25">
      <c r="B715" s="6"/>
      <c r="C715" s="10"/>
      <c r="D715" s="32"/>
      <c r="E715" s="10"/>
      <c r="F715" s="32"/>
      <c r="G715" s="10"/>
      <c r="H715" s="32"/>
      <c r="I715" s="10"/>
      <c r="J715" s="32"/>
      <c r="K715" s="10"/>
      <c r="L715" s="32"/>
      <c r="M715" s="10"/>
      <c r="N715" s="32"/>
      <c r="O715" s="10"/>
      <c r="P715" s="32"/>
      <c r="Q715" s="10"/>
      <c r="R715" s="32"/>
      <c r="S715" s="10"/>
      <c r="T715" s="32"/>
      <c r="U715" s="10"/>
      <c r="V715" s="32"/>
      <c r="W715" s="10"/>
      <c r="X715" s="32"/>
      <c r="Y715" s="10"/>
      <c r="Z715" s="32"/>
      <c r="AA715" s="10"/>
      <c r="AB715" s="32"/>
      <c r="AC715" s="10"/>
      <c r="AD715" s="32"/>
      <c r="AE715" s="10"/>
      <c r="AF715" s="32"/>
      <c r="AG715" s="10"/>
      <c r="AH715" s="32"/>
      <c r="AI715" s="10"/>
      <c r="AJ715" s="32"/>
      <c r="AK715" s="10"/>
      <c r="AL715" s="32"/>
      <c r="AM715" s="10"/>
      <c r="AN715" s="32"/>
      <c r="AO715" s="309"/>
      <c r="AP715" s="309"/>
      <c r="AQ715" s="10"/>
      <c r="AR715" s="32"/>
      <c r="AS715" s="10"/>
      <c r="AT715" s="32"/>
      <c r="AU715" s="10"/>
      <c r="AV715" s="242"/>
      <c r="AW715" s="10"/>
      <c r="AX715" s="32"/>
      <c r="AY715" s="10"/>
      <c r="AZ715" s="242"/>
      <c r="BA715" s="10"/>
      <c r="BB715" s="242"/>
      <c r="BC715" s="7"/>
      <c r="BD715" s="247"/>
      <c r="BE715" s="10"/>
      <c r="BF715" s="242"/>
      <c r="BG715" s="7"/>
      <c r="BH715" s="247"/>
      <c r="BI715" s="10"/>
      <c r="BJ715" s="242"/>
      <c r="BK715" s="7"/>
      <c r="BL715" s="247"/>
      <c r="BM715" s="7"/>
      <c r="BN715" s="247"/>
      <c r="BO715" s="7"/>
      <c r="BP715" s="8"/>
      <c r="BQ715" s="7"/>
      <c r="BR715" s="247"/>
      <c r="BS715" s="7"/>
      <c r="BT715" s="8"/>
      <c r="BU715" s="7"/>
      <c r="BV715" s="247"/>
      <c r="BW715" s="7"/>
      <c r="BX715" s="8"/>
      <c r="BY715" s="7"/>
      <c r="BZ715" s="8"/>
      <c r="CA715" s="7"/>
      <c r="CB715" s="8"/>
      <c r="CC715" s="7"/>
      <c r="CD715" s="8"/>
      <c r="CE715" s="7"/>
      <c r="CF715" s="8"/>
      <c r="CH715" s="41"/>
      <c r="CI715" s="41">
        <f t="shared" si="44"/>
        <v>0</v>
      </c>
      <c r="CJ715">
        <f t="shared" si="43"/>
        <v>0</v>
      </c>
    </row>
    <row r="716" spans="2:90" x14ac:dyDescent="0.25">
      <c r="B716" s="6"/>
      <c r="C716" s="10"/>
      <c r="D716" s="32"/>
      <c r="E716" s="10"/>
      <c r="F716" s="32"/>
      <c r="G716" s="10"/>
      <c r="H716" s="32"/>
      <c r="I716" s="10"/>
      <c r="J716" s="32"/>
      <c r="K716" s="94"/>
      <c r="L716" s="32"/>
      <c r="M716" s="10"/>
      <c r="N716" s="32"/>
      <c r="O716" s="10"/>
      <c r="P716" s="32"/>
      <c r="Q716" s="10"/>
      <c r="R716" s="32"/>
      <c r="S716" s="10"/>
      <c r="T716" s="32"/>
      <c r="U716" s="10"/>
      <c r="V716" s="32"/>
      <c r="W716" s="10"/>
      <c r="X716" s="32"/>
      <c r="Y716" s="10"/>
      <c r="Z716" s="32"/>
      <c r="AA716" s="10"/>
      <c r="AB716" s="32"/>
      <c r="AC716" s="10"/>
      <c r="AD716" s="32"/>
      <c r="AE716" s="10"/>
      <c r="AF716" s="32"/>
      <c r="AG716" s="10"/>
      <c r="AH716" s="32"/>
      <c r="AI716" s="10"/>
      <c r="AJ716" s="32"/>
      <c r="AK716" s="10"/>
      <c r="AL716" s="32"/>
      <c r="AM716" s="10"/>
      <c r="AN716" s="32"/>
      <c r="AO716" s="309"/>
      <c r="AP716" s="309"/>
      <c r="AQ716" s="10"/>
      <c r="AR716" s="32"/>
      <c r="AS716" s="10"/>
      <c r="AT716" s="32"/>
      <c r="AU716" s="10"/>
      <c r="AV716" s="242"/>
      <c r="AW716" s="10"/>
      <c r="AX716" s="32"/>
      <c r="AY716" s="10"/>
      <c r="AZ716" s="242"/>
      <c r="BA716" s="10"/>
      <c r="BB716" s="242"/>
      <c r="BC716" s="7"/>
      <c r="BD716" s="247"/>
      <c r="BE716" s="10"/>
      <c r="BF716" s="242"/>
      <c r="BG716" s="7"/>
      <c r="BH716" s="247"/>
      <c r="BI716" s="10"/>
      <c r="BJ716" s="242"/>
      <c r="BK716" s="7"/>
      <c r="BL716" s="247"/>
      <c r="BM716" s="7"/>
      <c r="BN716" s="247"/>
      <c r="BO716" s="7"/>
      <c r="BP716" s="8"/>
      <c r="BQ716" s="7"/>
      <c r="BR716" s="247"/>
      <c r="BS716" s="7"/>
      <c r="BT716" s="8"/>
      <c r="BU716" s="7"/>
      <c r="BV716" s="247"/>
      <c r="BW716" s="7"/>
      <c r="BX716" s="8"/>
      <c r="BY716" s="7"/>
      <c r="BZ716" s="8"/>
      <c r="CA716" s="7"/>
      <c r="CB716" s="8"/>
      <c r="CC716" s="7"/>
      <c r="CD716" s="8"/>
      <c r="CE716" s="7"/>
      <c r="CF716" s="8"/>
      <c r="CH716" s="41"/>
      <c r="CI716" s="41">
        <f t="shared" si="44"/>
        <v>0</v>
      </c>
      <c r="CJ716">
        <f t="shared" si="43"/>
        <v>0</v>
      </c>
      <c r="CL716" s="39"/>
    </row>
    <row r="717" spans="2:90" x14ac:dyDescent="0.25">
      <c r="B717" s="6"/>
      <c r="C717" s="10"/>
      <c r="D717" s="32"/>
      <c r="E717" s="10"/>
      <c r="F717" s="32"/>
      <c r="G717" s="10"/>
      <c r="H717" s="32"/>
      <c r="I717" s="10"/>
      <c r="J717" s="32"/>
      <c r="K717" s="10"/>
      <c r="L717" s="32"/>
      <c r="M717" s="10"/>
      <c r="N717" s="32"/>
      <c r="O717" s="10"/>
      <c r="P717" s="32"/>
      <c r="Q717" s="10"/>
      <c r="R717" s="32"/>
      <c r="S717" s="10"/>
      <c r="T717" s="32"/>
      <c r="U717" s="10"/>
      <c r="V717" s="32"/>
      <c r="W717" s="10"/>
      <c r="X717" s="32"/>
      <c r="Y717" s="10"/>
      <c r="Z717" s="32"/>
      <c r="AA717" s="10"/>
      <c r="AB717" s="32"/>
      <c r="AC717" s="10"/>
      <c r="AD717" s="32"/>
      <c r="AE717" s="10"/>
      <c r="AF717" s="32"/>
      <c r="AG717" s="10"/>
      <c r="AH717" s="32"/>
      <c r="AI717" s="10"/>
      <c r="AJ717" s="32"/>
      <c r="AK717" s="10"/>
      <c r="AL717" s="32"/>
      <c r="AM717" s="10"/>
      <c r="AN717" s="32"/>
      <c r="AO717" s="309"/>
      <c r="AP717" s="309"/>
      <c r="AQ717" s="10"/>
      <c r="AR717" s="32"/>
      <c r="AS717" s="10"/>
      <c r="AT717" s="32"/>
      <c r="AU717" s="10"/>
      <c r="AV717" s="242"/>
      <c r="AW717" s="10"/>
      <c r="AX717" s="32"/>
      <c r="AY717" s="10"/>
      <c r="AZ717" s="242"/>
      <c r="BA717" s="10"/>
      <c r="BB717" s="242"/>
      <c r="BC717" s="7"/>
      <c r="BD717" s="247"/>
      <c r="BE717" s="10"/>
      <c r="BF717" s="242"/>
      <c r="BG717" s="7"/>
      <c r="BH717" s="247"/>
      <c r="BI717" s="10"/>
      <c r="BJ717" s="242"/>
      <c r="BK717" s="7"/>
      <c r="BL717" s="247"/>
      <c r="BM717" s="7"/>
      <c r="BN717" s="247"/>
      <c r="BO717" s="7"/>
      <c r="BP717" s="8"/>
      <c r="BQ717" s="7"/>
      <c r="BR717" s="247"/>
      <c r="BS717" s="7"/>
      <c r="BT717" s="8"/>
      <c r="BU717" s="7"/>
      <c r="BV717" s="247"/>
      <c r="BW717" s="7"/>
      <c r="BX717" s="8"/>
      <c r="BY717" s="7"/>
      <c r="BZ717" s="8"/>
      <c r="CA717" s="7"/>
      <c r="CB717" s="8"/>
      <c r="CC717" s="7"/>
      <c r="CD717" s="8"/>
      <c r="CE717" s="7"/>
      <c r="CF717" s="8"/>
      <c r="CH717" s="41"/>
      <c r="CI717" s="41">
        <f t="shared" si="44"/>
        <v>0</v>
      </c>
      <c r="CJ717">
        <f t="shared" si="43"/>
        <v>0</v>
      </c>
    </row>
    <row r="718" spans="2:90" x14ac:dyDescent="0.25">
      <c r="B718" s="6"/>
      <c r="C718" s="10"/>
      <c r="D718" s="32"/>
      <c r="E718" s="10"/>
      <c r="F718" s="32"/>
      <c r="G718" s="10"/>
      <c r="H718" s="32"/>
      <c r="I718" s="10"/>
      <c r="J718" s="32"/>
      <c r="K718" s="94"/>
      <c r="L718" s="32"/>
      <c r="M718" s="10"/>
      <c r="N718" s="32"/>
      <c r="O718" s="10"/>
      <c r="P718" s="32"/>
      <c r="Q718" s="10"/>
      <c r="R718" s="32"/>
      <c r="S718" s="10"/>
      <c r="T718" s="32"/>
      <c r="U718" s="10"/>
      <c r="V718" s="32"/>
      <c r="W718" s="10"/>
      <c r="X718" s="32"/>
      <c r="Y718" s="10"/>
      <c r="Z718" s="32"/>
      <c r="AA718" s="10"/>
      <c r="AB718" s="32"/>
      <c r="AC718" s="10"/>
      <c r="AD718" s="32"/>
      <c r="AE718" s="10"/>
      <c r="AF718" s="32"/>
      <c r="AG718" s="10"/>
      <c r="AH718" s="32"/>
      <c r="AI718" s="10"/>
      <c r="AJ718" s="32"/>
      <c r="AK718" s="10"/>
      <c r="AL718" s="32"/>
      <c r="AM718" s="10"/>
      <c r="AN718" s="32"/>
      <c r="AO718" s="309"/>
      <c r="AP718" s="309"/>
      <c r="AQ718" s="10"/>
      <c r="AR718" s="32"/>
      <c r="AS718" s="10"/>
      <c r="AT718" s="32"/>
      <c r="AU718" s="10"/>
      <c r="AV718" s="242"/>
      <c r="AW718" s="10"/>
      <c r="AX718" s="32"/>
      <c r="AY718" s="10"/>
      <c r="AZ718" s="242"/>
      <c r="BA718" s="10"/>
      <c r="BB718" s="242"/>
      <c r="BC718" s="7"/>
      <c r="BD718" s="247"/>
      <c r="BE718" s="10"/>
      <c r="BF718" s="242"/>
      <c r="BG718" s="7"/>
      <c r="BH718" s="247"/>
      <c r="BI718" s="10"/>
      <c r="BJ718" s="242"/>
      <c r="BK718" s="7"/>
      <c r="BL718" s="247"/>
      <c r="BM718" s="7"/>
      <c r="BN718" s="247"/>
      <c r="BO718" s="7"/>
      <c r="BP718" s="8"/>
      <c r="BQ718" s="7"/>
      <c r="BR718" s="247"/>
      <c r="BS718" s="7"/>
      <c r="BT718" s="8"/>
      <c r="BU718" s="7"/>
      <c r="BV718" s="247"/>
      <c r="BW718" s="7"/>
      <c r="BX718" s="8"/>
      <c r="BY718" s="7"/>
      <c r="BZ718" s="8"/>
      <c r="CA718" s="7"/>
      <c r="CB718" s="8"/>
      <c r="CC718" s="7"/>
      <c r="CD718" s="8"/>
      <c r="CE718" s="7"/>
      <c r="CF718" s="8"/>
      <c r="CH718" s="41"/>
      <c r="CI718" s="41">
        <f t="shared" si="44"/>
        <v>0</v>
      </c>
      <c r="CJ718">
        <f t="shared" ref="CJ718:CJ781" si="45">COUNT(C718:CF718)/2</f>
        <v>0</v>
      </c>
      <c r="CL718" s="39"/>
    </row>
    <row r="719" spans="2:90" x14ac:dyDescent="0.25">
      <c r="B719" s="6"/>
      <c r="C719" s="10"/>
      <c r="D719" s="32"/>
      <c r="E719" s="10"/>
      <c r="F719" s="32"/>
      <c r="G719" s="10"/>
      <c r="H719" s="32"/>
      <c r="I719" s="10"/>
      <c r="J719" s="32"/>
      <c r="K719" s="10"/>
      <c r="L719" s="32"/>
      <c r="M719" s="10"/>
      <c r="N719" s="32"/>
      <c r="O719" s="10"/>
      <c r="P719" s="32"/>
      <c r="Q719" s="10"/>
      <c r="R719" s="32"/>
      <c r="S719" s="10"/>
      <c r="T719" s="32"/>
      <c r="U719" s="10"/>
      <c r="V719" s="32"/>
      <c r="W719" s="10"/>
      <c r="X719" s="32"/>
      <c r="Y719" s="10"/>
      <c r="Z719" s="32"/>
      <c r="AA719" s="10"/>
      <c r="AB719" s="32"/>
      <c r="AC719" s="10"/>
      <c r="AD719" s="32"/>
      <c r="AE719" s="10"/>
      <c r="AF719" s="32"/>
      <c r="AG719" s="10"/>
      <c r="AH719" s="32"/>
      <c r="AI719" s="10"/>
      <c r="AJ719" s="32"/>
      <c r="AK719" s="10"/>
      <c r="AL719" s="32"/>
      <c r="AM719" s="10"/>
      <c r="AN719" s="32"/>
      <c r="AO719" s="309"/>
      <c r="AP719" s="309"/>
      <c r="AQ719" s="10"/>
      <c r="AR719" s="32"/>
      <c r="AS719" s="10"/>
      <c r="AT719" s="32"/>
      <c r="AU719" s="10"/>
      <c r="AV719" s="242"/>
      <c r="AW719" s="10"/>
      <c r="AX719" s="32"/>
      <c r="AY719" s="10"/>
      <c r="AZ719" s="242"/>
      <c r="BA719" s="10"/>
      <c r="BB719" s="242"/>
      <c r="BC719" s="7"/>
      <c r="BD719" s="247"/>
      <c r="BE719" s="10"/>
      <c r="BF719" s="242"/>
      <c r="BG719" s="7"/>
      <c r="BH719" s="247"/>
      <c r="BI719" s="10"/>
      <c r="BJ719" s="242"/>
      <c r="BK719" s="7"/>
      <c r="BL719" s="247"/>
      <c r="BM719" s="7"/>
      <c r="BN719" s="247"/>
      <c r="BO719" s="7"/>
      <c r="BP719" s="8"/>
      <c r="BQ719" s="7"/>
      <c r="BR719" s="247"/>
      <c r="BS719" s="7"/>
      <c r="BT719" s="8"/>
      <c r="BU719" s="7"/>
      <c r="BV719" s="247"/>
      <c r="BW719" s="7"/>
      <c r="BX719" s="8"/>
      <c r="BY719" s="7"/>
      <c r="BZ719" s="8"/>
      <c r="CA719" s="7"/>
      <c r="CB719" s="8"/>
      <c r="CC719" s="7"/>
      <c r="CD719" s="8"/>
      <c r="CE719" s="7"/>
      <c r="CF719" s="8"/>
      <c r="CH719" s="41"/>
      <c r="CI719" s="41">
        <f t="shared" si="44"/>
        <v>0</v>
      </c>
      <c r="CJ719">
        <f t="shared" si="45"/>
        <v>0</v>
      </c>
    </row>
    <row r="720" spans="2:90" x14ac:dyDescent="0.25">
      <c r="B720" s="6"/>
      <c r="C720" s="10"/>
      <c r="D720" s="32"/>
      <c r="E720" s="10"/>
      <c r="F720" s="32"/>
      <c r="G720" s="10"/>
      <c r="H720" s="32"/>
      <c r="I720" s="10"/>
      <c r="J720" s="32"/>
      <c r="K720" s="10"/>
      <c r="L720" s="32"/>
      <c r="M720" s="10"/>
      <c r="N720" s="32"/>
      <c r="O720" s="10"/>
      <c r="P720" s="32"/>
      <c r="Q720" s="10"/>
      <c r="R720" s="32"/>
      <c r="S720" s="10"/>
      <c r="T720" s="32"/>
      <c r="U720" s="10"/>
      <c r="V720" s="32"/>
      <c r="W720" s="10"/>
      <c r="X720" s="32"/>
      <c r="Y720" s="10"/>
      <c r="Z720" s="32"/>
      <c r="AA720" s="10"/>
      <c r="AB720" s="32"/>
      <c r="AC720" s="10"/>
      <c r="AD720" s="32"/>
      <c r="AE720" s="10"/>
      <c r="AF720" s="32"/>
      <c r="AG720" s="10"/>
      <c r="AH720" s="32"/>
      <c r="AI720" s="10"/>
      <c r="AJ720" s="32"/>
      <c r="AK720" s="10"/>
      <c r="AL720" s="32"/>
      <c r="AM720" s="10"/>
      <c r="AN720" s="32"/>
      <c r="AO720" s="309"/>
      <c r="AP720" s="309"/>
      <c r="AQ720" s="10"/>
      <c r="AR720" s="32"/>
      <c r="AS720" s="10"/>
      <c r="AT720" s="32"/>
      <c r="AU720" s="10"/>
      <c r="AV720" s="242"/>
      <c r="AW720" s="10"/>
      <c r="AX720" s="32"/>
      <c r="AY720" s="10"/>
      <c r="AZ720" s="242"/>
      <c r="BA720" s="10"/>
      <c r="BB720" s="242"/>
      <c r="BC720" s="7"/>
      <c r="BD720" s="247"/>
      <c r="BE720" s="10"/>
      <c r="BF720" s="242"/>
      <c r="BG720" s="7"/>
      <c r="BH720" s="247"/>
      <c r="BI720" s="10"/>
      <c r="BJ720" s="242"/>
      <c r="BK720" s="7"/>
      <c r="BL720" s="247"/>
      <c r="BM720" s="7"/>
      <c r="BN720" s="247"/>
      <c r="BO720" s="7"/>
      <c r="BP720" s="8"/>
      <c r="BQ720" s="7"/>
      <c r="BR720" s="247"/>
      <c r="BS720" s="7"/>
      <c r="BT720" s="8"/>
      <c r="BU720" s="7"/>
      <c r="BV720" s="247"/>
      <c r="BW720" s="7"/>
      <c r="BX720" s="8"/>
      <c r="BY720" s="7"/>
      <c r="BZ720" s="8"/>
      <c r="CA720" s="7"/>
      <c r="CB720" s="8"/>
      <c r="CC720" s="7"/>
      <c r="CD720" s="8"/>
      <c r="CE720" s="7"/>
      <c r="CF720" s="8"/>
      <c r="CH720" s="41"/>
      <c r="CI720" s="41">
        <f t="shared" si="44"/>
        <v>0</v>
      </c>
      <c r="CJ720">
        <f t="shared" si="45"/>
        <v>0</v>
      </c>
    </row>
    <row r="721" spans="2:90" x14ac:dyDescent="0.25">
      <c r="B721" s="6"/>
      <c r="C721" s="10"/>
      <c r="D721" s="32"/>
      <c r="E721" s="10"/>
      <c r="F721" s="32"/>
      <c r="G721" s="10"/>
      <c r="H721" s="32"/>
      <c r="I721" s="10"/>
      <c r="J721" s="32"/>
      <c r="K721" s="10"/>
      <c r="L721" s="32"/>
      <c r="M721" s="10"/>
      <c r="N721" s="32"/>
      <c r="O721" s="10"/>
      <c r="P721" s="32"/>
      <c r="Q721" s="10"/>
      <c r="R721" s="32"/>
      <c r="S721" s="10"/>
      <c r="T721" s="32"/>
      <c r="U721" s="10"/>
      <c r="V721" s="32"/>
      <c r="W721" s="10"/>
      <c r="X721" s="32"/>
      <c r="Y721" s="10"/>
      <c r="Z721" s="32"/>
      <c r="AA721" s="10"/>
      <c r="AB721" s="32"/>
      <c r="AC721" s="10"/>
      <c r="AD721" s="32"/>
      <c r="AE721" s="10"/>
      <c r="AF721" s="32"/>
      <c r="AG721" s="10"/>
      <c r="AH721" s="32"/>
      <c r="AI721" s="10"/>
      <c r="AJ721" s="32"/>
      <c r="AK721" s="10"/>
      <c r="AL721" s="32"/>
      <c r="AM721" s="10"/>
      <c r="AN721" s="32"/>
      <c r="AO721" s="309"/>
      <c r="AP721" s="309"/>
      <c r="AQ721" s="10"/>
      <c r="AR721" s="32"/>
      <c r="AS721" s="10"/>
      <c r="AT721" s="32"/>
      <c r="AU721" s="10"/>
      <c r="AV721" s="242"/>
      <c r="AW721" s="10"/>
      <c r="AX721" s="32"/>
      <c r="AY721" s="10"/>
      <c r="AZ721" s="242"/>
      <c r="BA721" s="10"/>
      <c r="BB721" s="242"/>
      <c r="BC721" s="7"/>
      <c r="BD721" s="247"/>
      <c r="BE721" s="10"/>
      <c r="BF721" s="242"/>
      <c r="BG721" s="7"/>
      <c r="BH721" s="247"/>
      <c r="BI721" s="10"/>
      <c r="BJ721" s="242"/>
      <c r="BK721" s="7"/>
      <c r="BL721" s="247"/>
      <c r="BM721" s="7"/>
      <c r="BN721" s="247"/>
      <c r="BO721" s="7"/>
      <c r="BP721" s="8"/>
      <c r="BQ721" s="7"/>
      <c r="BR721" s="247"/>
      <c r="BS721" s="7"/>
      <c r="BT721" s="8"/>
      <c r="BU721" s="7"/>
      <c r="BV721" s="247"/>
      <c r="BW721" s="7"/>
      <c r="BX721" s="8"/>
      <c r="BY721" s="7"/>
      <c r="BZ721" s="8"/>
      <c r="CA721" s="7"/>
      <c r="CB721" s="8"/>
      <c r="CC721" s="7"/>
      <c r="CD721" s="8"/>
      <c r="CE721" s="7"/>
      <c r="CF721" s="8"/>
      <c r="CH721" s="41"/>
      <c r="CI721" s="41">
        <f t="shared" si="44"/>
        <v>0</v>
      </c>
      <c r="CJ721">
        <f t="shared" si="45"/>
        <v>0</v>
      </c>
    </row>
    <row r="722" spans="2:90" x14ac:dyDescent="0.25">
      <c r="B722" s="6"/>
      <c r="C722" s="10"/>
      <c r="D722" s="32"/>
      <c r="E722" s="10"/>
      <c r="F722" s="32"/>
      <c r="G722" s="10"/>
      <c r="H722" s="32"/>
      <c r="I722" s="10"/>
      <c r="J722" s="32"/>
      <c r="K722" s="240"/>
      <c r="L722" s="32"/>
      <c r="M722" s="10"/>
      <c r="N722" s="32"/>
      <c r="O722" s="10"/>
      <c r="P722" s="32"/>
      <c r="Q722" s="10"/>
      <c r="R722" s="32"/>
      <c r="S722" s="10"/>
      <c r="T722" s="32"/>
      <c r="U722" s="10"/>
      <c r="V722" s="32"/>
      <c r="W722" s="10"/>
      <c r="X722" s="32"/>
      <c r="Y722" s="10"/>
      <c r="Z722" s="32"/>
      <c r="AA722" s="10"/>
      <c r="AB722" s="32"/>
      <c r="AC722" s="10"/>
      <c r="AD722" s="32"/>
      <c r="AE722" s="10"/>
      <c r="AF722" s="32"/>
      <c r="AG722" s="10"/>
      <c r="AH722" s="32"/>
      <c r="AI722" s="10"/>
      <c r="AJ722" s="32"/>
      <c r="AK722" s="10"/>
      <c r="AL722" s="32"/>
      <c r="AM722" s="10"/>
      <c r="AN722" s="32"/>
      <c r="AO722" s="309"/>
      <c r="AP722" s="309"/>
      <c r="AQ722" s="10"/>
      <c r="AR722" s="32"/>
      <c r="AS722" s="10"/>
      <c r="AT722" s="32"/>
      <c r="AU722" s="10"/>
      <c r="AV722" s="242"/>
      <c r="AW722" s="10"/>
      <c r="AX722" s="32"/>
      <c r="AY722" s="10"/>
      <c r="AZ722" s="242"/>
      <c r="BA722" s="10"/>
      <c r="BB722" s="242"/>
      <c r="BC722" s="7"/>
      <c r="BD722" s="247"/>
      <c r="BE722" s="10"/>
      <c r="BF722" s="242"/>
      <c r="BG722" s="7"/>
      <c r="BH722" s="247"/>
      <c r="BI722" s="10"/>
      <c r="BJ722" s="242"/>
      <c r="BK722" s="7"/>
      <c r="BL722" s="247"/>
      <c r="BM722" s="7"/>
      <c r="BN722" s="247"/>
      <c r="BO722" s="7"/>
      <c r="BP722" s="8"/>
      <c r="BQ722" s="7"/>
      <c r="BR722" s="247"/>
      <c r="BS722" s="7"/>
      <c r="BT722" s="8"/>
      <c r="BU722" s="7"/>
      <c r="BV722" s="247"/>
      <c r="BW722" s="7"/>
      <c r="BX722" s="8"/>
      <c r="BY722" s="7"/>
      <c r="BZ722" s="8"/>
      <c r="CA722" s="7"/>
      <c r="CB722" s="8"/>
      <c r="CC722" s="7"/>
      <c r="CD722" s="8"/>
      <c r="CE722" s="7"/>
      <c r="CF722" s="8"/>
      <c r="CH722" s="41"/>
      <c r="CI722" s="41">
        <f t="shared" si="44"/>
        <v>0</v>
      </c>
      <c r="CJ722">
        <f t="shared" si="45"/>
        <v>0</v>
      </c>
      <c r="CL722" s="39"/>
    </row>
    <row r="723" spans="2:90" x14ac:dyDescent="0.25">
      <c r="B723" s="6"/>
      <c r="C723" s="10"/>
      <c r="D723" s="32"/>
      <c r="E723" s="10"/>
      <c r="F723" s="32"/>
      <c r="G723" s="10"/>
      <c r="H723" s="32"/>
      <c r="I723" s="10"/>
      <c r="J723" s="32"/>
      <c r="K723" s="10"/>
      <c r="L723" s="32"/>
      <c r="M723" s="10"/>
      <c r="N723" s="32"/>
      <c r="O723" s="10"/>
      <c r="P723" s="32"/>
      <c r="Q723" s="10"/>
      <c r="R723" s="32"/>
      <c r="S723" s="10"/>
      <c r="T723" s="32"/>
      <c r="U723" s="10"/>
      <c r="V723" s="32"/>
      <c r="W723" s="10"/>
      <c r="X723" s="32"/>
      <c r="Y723" s="10"/>
      <c r="Z723" s="32"/>
      <c r="AA723" s="10"/>
      <c r="AB723" s="32"/>
      <c r="AC723" s="10"/>
      <c r="AD723" s="32"/>
      <c r="AE723" s="10"/>
      <c r="AF723" s="32"/>
      <c r="AG723" s="10"/>
      <c r="AH723" s="32"/>
      <c r="AI723" s="10"/>
      <c r="AJ723" s="32"/>
      <c r="AK723" s="10"/>
      <c r="AL723" s="32"/>
      <c r="AM723" s="10"/>
      <c r="AN723" s="32"/>
      <c r="AO723" s="309"/>
      <c r="AP723" s="309"/>
      <c r="AQ723" s="10"/>
      <c r="AR723" s="32"/>
      <c r="AS723" s="10"/>
      <c r="AT723" s="32"/>
      <c r="AU723" s="10"/>
      <c r="AV723" s="242"/>
      <c r="AW723" s="10"/>
      <c r="AX723" s="32"/>
      <c r="AY723" s="10"/>
      <c r="AZ723" s="242"/>
      <c r="BA723" s="10"/>
      <c r="BB723" s="242"/>
      <c r="BC723" s="7"/>
      <c r="BD723" s="247"/>
      <c r="BE723" s="10"/>
      <c r="BF723" s="242"/>
      <c r="BG723" s="7"/>
      <c r="BH723" s="247"/>
      <c r="BI723" s="10"/>
      <c r="BJ723" s="242"/>
      <c r="BK723" s="7"/>
      <c r="BL723" s="247"/>
      <c r="BM723" s="7"/>
      <c r="BN723" s="247"/>
      <c r="BO723" s="7"/>
      <c r="BP723" s="8"/>
      <c r="BQ723" s="7"/>
      <c r="BR723" s="247"/>
      <c r="BS723" s="7"/>
      <c r="BT723" s="8"/>
      <c r="BU723" s="7"/>
      <c r="BV723" s="247"/>
      <c r="BW723" s="7"/>
      <c r="BX723" s="8"/>
      <c r="BY723" s="7"/>
      <c r="BZ723" s="8"/>
      <c r="CA723" s="7"/>
      <c r="CB723" s="8"/>
      <c r="CC723" s="7"/>
      <c r="CD723" s="8"/>
      <c r="CE723" s="7"/>
      <c r="CF723" s="8"/>
      <c r="CH723" s="41"/>
      <c r="CI723" s="41">
        <f t="shared" si="44"/>
        <v>0</v>
      </c>
      <c r="CJ723">
        <f t="shared" si="45"/>
        <v>0</v>
      </c>
    </row>
    <row r="724" spans="2:90" x14ac:dyDescent="0.25">
      <c r="B724" s="6"/>
      <c r="C724" s="10"/>
      <c r="D724" s="32"/>
      <c r="E724" s="10"/>
      <c r="F724" s="32"/>
      <c r="G724" s="10"/>
      <c r="H724" s="32"/>
      <c r="I724" s="10"/>
      <c r="J724" s="32"/>
      <c r="K724" s="94"/>
      <c r="L724" s="32"/>
      <c r="M724" s="10"/>
      <c r="N724" s="32"/>
      <c r="O724" s="10"/>
      <c r="P724" s="32"/>
      <c r="Q724" s="10"/>
      <c r="R724" s="32"/>
      <c r="S724" s="10"/>
      <c r="T724" s="32"/>
      <c r="U724" s="10"/>
      <c r="V724" s="32"/>
      <c r="W724" s="10"/>
      <c r="X724" s="32"/>
      <c r="Y724" s="10"/>
      <c r="Z724" s="32"/>
      <c r="AA724" s="10"/>
      <c r="AB724" s="32"/>
      <c r="AC724" s="10"/>
      <c r="AD724" s="32"/>
      <c r="AE724" s="10"/>
      <c r="AF724" s="32"/>
      <c r="AG724" s="10"/>
      <c r="AH724" s="32"/>
      <c r="AI724" s="10"/>
      <c r="AJ724" s="32"/>
      <c r="AK724" s="10"/>
      <c r="AL724" s="32"/>
      <c r="AM724" s="10"/>
      <c r="AN724" s="32"/>
      <c r="AO724" s="309"/>
      <c r="AP724" s="309"/>
      <c r="AQ724" s="10"/>
      <c r="AR724" s="32"/>
      <c r="AS724" s="10"/>
      <c r="AT724" s="32"/>
      <c r="AU724" s="10"/>
      <c r="AV724" s="242"/>
      <c r="AW724" s="10"/>
      <c r="AX724" s="32"/>
      <c r="AY724" s="10"/>
      <c r="AZ724" s="242"/>
      <c r="BA724" s="10"/>
      <c r="BB724" s="242"/>
      <c r="BC724" s="7"/>
      <c r="BD724" s="247"/>
      <c r="BE724" s="10"/>
      <c r="BF724" s="242"/>
      <c r="BG724" s="7"/>
      <c r="BH724" s="247"/>
      <c r="BI724" s="10"/>
      <c r="BJ724" s="242"/>
      <c r="BK724" s="7"/>
      <c r="BL724" s="247"/>
      <c r="BM724" s="7"/>
      <c r="BN724" s="247"/>
      <c r="BO724" s="7"/>
      <c r="BP724" s="8"/>
      <c r="BQ724" s="7"/>
      <c r="BR724" s="247"/>
      <c r="BS724" s="7"/>
      <c r="BT724" s="8"/>
      <c r="BU724" s="7"/>
      <c r="BV724" s="247"/>
      <c r="BW724" s="7"/>
      <c r="BX724" s="8"/>
      <c r="BY724" s="7"/>
      <c r="BZ724" s="8"/>
      <c r="CA724" s="7"/>
      <c r="CB724" s="8"/>
      <c r="CC724" s="7"/>
      <c r="CD724" s="8"/>
      <c r="CE724" s="7"/>
      <c r="CF724" s="8"/>
      <c r="CH724" s="41"/>
      <c r="CI724" s="41">
        <f t="shared" si="44"/>
        <v>0</v>
      </c>
      <c r="CJ724">
        <f t="shared" si="45"/>
        <v>0</v>
      </c>
      <c r="CL724" s="39"/>
    </row>
    <row r="725" spans="2:90" x14ac:dyDescent="0.25">
      <c r="B725" s="6"/>
      <c r="C725" s="10"/>
      <c r="D725" s="32"/>
      <c r="E725" s="10"/>
      <c r="F725" s="32"/>
      <c r="G725" s="10"/>
      <c r="H725" s="32"/>
      <c r="I725" s="10"/>
      <c r="J725" s="32"/>
      <c r="K725" s="94"/>
      <c r="L725" s="32"/>
      <c r="M725" s="10"/>
      <c r="N725" s="32"/>
      <c r="O725" s="10"/>
      <c r="P725" s="32"/>
      <c r="Q725" s="10"/>
      <c r="R725" s="32"/>
      <c r="S725" s="10"/>
      <c r="T725" s="32"/>
      <c r="U725" s="10"/>
      <c r="V725" s="32"/>
      <c r="W725" s="10"/>
      <c r="X725" s="32"/>
      <c r="Y725" s="10"/>
      <c r="Z725" s="32"/>
      <c r="AA725" s="10"/>
      <c r="AB725" s="32"/>
      <c r="AC725" s="10"/>
      <c r="AD725" s="32"/>
      <c r="AE725" s="10"/>
      <c r="AF725" s="32"/>
      <c r="AG725" s="10"/>
      <c r="AH725" s="32"/>
      <c r="AI725" s="10"/>
      <c r="AJ725" s="32"/>
      <c r="AK725" s="10"/>
      <c r="AL725" s="32"/>
      <c r="AM725" s="10"/>
      <c r="AN725" s="32"/>
      <c r="AO725" s="309"/>
      <c r="AP725" s="309"/>
      <c r="AQ725" s="10"/>
      <c r="AR725" s="32"/>
      <c r="AS725" s="10"/>
      <c r="AT725" s="32"/>
      <c r="AU725" s="10"/>
      <c r="AV725" s="242"/>
      <c r="AW725" s="10"/>
      <c r="AX725" s="32"/>
      <c r="AY725" s="10"/>
      <c r="AZ725" s="242"/>
      <c r="BA725" s="10"/>
      <c r="BB725" s="242"/>
      <c r="BC725" s="7"/>
      <c r="BD725" s="247"/>
      <c r="BE725" s="10"/>
      <c r="BF725" s="242"/>
      <c r="BG725" s="7"/>
      <c r="BH725" s="247"/>
      <c r="BI725" s="10"/>
      <c r="BJ725" s="242"/>
      <c r="BK725" s="7"/>
      <c r="BL725" s="247"/>
      <c r="BM725" s="7"/>
      <c r="BN725" s="247"/>
      <c r="BO725" s="7"/>
      <c r="BP725" s="8"/>
      <c r="BQ725" s="7"/>
      <c r="BR725" s="247"/>
      <c r="BS725" s="7"/>
      <c r="BT725" s="8"/>
      <c r="BU725" s="7"/>
      <c r="BV725" s="247"/>
      <c r="BW725" s="7"/>
      <c r="BX725" s="8"/>
      <c r="BY725" s="7"/>
      <c r="BZ725" s="8"/>
      <c r="CA725" s="7"/>
      <c r="CB725" s="8"/>
      <c r="CC725" s="7"/>
      <c r="CD725" s="8"/>
      <c r="CE725" s="7"/>
      <c r="CF725" s="8"/>
      <c r="CH725" s="41"/>
      <c r="CI725" s="41">
        <f t="shared" si="44"/>
        <v>0</v>
      </c>
      <c r="CJ725">
        <f t="shared" si="45"/>
        <v>0</v>
      </c>
      <c r="CL725" s="39"/>
    </row>
    <row r="726" spans="2:90" x14ac:dyDescent="0.25">
      <c r="B726" s="6"/>
      <c r="C726" s="10"/>
      <c r="D726" s="32"/>
      <c r="E726" s="10"/>
      <c r="F726" s="32"/>
      <c r="G726" s="10"/>
      <c r="H726" s="32"/>
      <c r="I726" s="10"/>
      <c r="J726" s="32"/>
      <c r="K726" s="10"/>
      <c r="L726" s="32"/>
      <c r="M726" s="10"/>
      <c r="N726" s="32"/>
      <c r="O726" s="10"/>
      <c r="P726" s="32"/>
      <c r="Q726" s="10"/>
      <c r="R726" s="32"/>
      <c r="S726" s="10"/>
      <c r="T726" s="32"/>
      <c r="U726" s="10"/>
      <c r="V726" s="32"/>
      <c r="W726" s="10"/>
      <c r="X726" s="32"/>
      <c r="Y726" s="10"/>
      <c r="Z726" s="32"/>
      <c r="AA726" s="10"/>
      <c r="AB726" s="32"/>
      <c r="AC726" s="10"/>
      <c r="AD726" s="32"/>
      <c r="AE726" s="10"/>
      <c r="AF726" s="32"/>
      <c r="AG726" s="10"/>
      <c r="AH726" s="32"/>
      <c r="AI726" s="10"/>
      <c r="AJ726" s="32"/>
      <c r="AK726" s="10"/>
      <c r="AL726" s="32"/>
      <c r="AM726" s="10"/>
      <c r="AN726" s="32"/>
      <c r="AO726" s="309"/>
      <c r="AP726" s="309"/>
      <c r="AQ726" s="10"/>
      <c r="AR726" s="32"/>
      <c r="AS726" s="10"/>
      <c r="AT726" s="32"/>
      <c r="AU726" s="10"/>
      <c r="AV726" s="242"/>
      <c r="AW726" s="10"/>
      <c r="AX726" s="32"/>
      <c r="AY726" s="10"/>
      <c r="AZ726" s="242"/>
      <c r="BA726" s="10"/>
      <c r="BB726" s="242"/>
      <c r="BC726" s="7"/>
      <c r="BD726" s="247"/>
      <c r="BE726" s="10"/>
      <c r="BF726" s="242"/>
      <c r="BG726" s="7"/>
      <c r="BH726" s="247"/>
      <c r="BI726" s="10"/>
      <c r="BJ726" s="242"/>
      <c r="BK726" s="7"/>
      <c r="BL726" s="247"/>
      <c r="BM726" s="7"/>
      <c r="BN726" s="247"/>
      <c r="BO726" s="7"/>
      <c r="BP726" s="8"/>
      <c r="BQ726" s="7"/>
      <c r="BR726" s="247"/>
      <c r="BS726" s="7"/>
      <c r="BT726" s="8"/>
      <c r="BU726" s="7"/>
      <c r="BV726" s="247"/>
      <c r="BW726" s="7"/>
      <c r="BX726" s="8"/>
      <c r="BY726" s="7"/>
      <c r="BZ726" s="8"/>
      <c r="CA726" s="7"/>
      <c r="CB726" s="8"/>
      <c r="CC726" s="7"/>
      <c r="CD726" s="8"/>
      <c r="CE726" s="7"/>
      <c r="CF726" s="8"/>
      <c r="CH726" s="41"/>
      <c r="CI726" s="41">
        <f t="shared" si="44"/>
        <v>0</v>
      </c>
      <c r="CJ726">
        <f t="shared" si="45"/>
        <v>0</v>
      </c>
    </row>
    <row r="727" spans="2:90" x14ac:dyDescent="0.25">
      <c r="B727" s="6"/>
      <c r="C727" s="10"/>
      <c r="D727" s="32"/>
      <c r="E727" s="10"/>
      <c r="F727" s="32"/>
      <c r="G727" s="10"/>
      <c r="H727" s="32"/>
      <c r="I727" s="10"/>
      <c r="J727" s="32"/>
      <c r="K727" s="10"/>
      <c r="L727" s="32"/>
      <c r="M727" s="10"/>
      <c r="N727" s="32"/>
      <c r="O727" s="10"/>
      <c r="P727" s="32"/>
      <c r="Q727" s="10"/>
      <c r="R727" s="32"/>
      <c r="S727" s="10"/>
      <c r="T727" s="32"/>
      <c r="U727" s="10"/>
      <c r="V727" s="32"/>
      <c r="W727" s="10"/>
      <c r="X727" s="32"/>
      <c r="Y727" s="10"/>
      <c r="Z727" s="32"/>
      <c r="AA727" s="10"/>
      <c r="AB727" s="32"/>
      <c r="AC727" s="10"/>
      <c r="AD727" s="32"/>
      <c r="AE727" s="10"/>
      <c r="AF727" s="32"/>
      <c r="AG727" s="10"/>
      <c r="AH727" s="32"/>
      <c r="AI727" s="10"/>
      <c r="AJ727" s="32"/>
      <c r="AK727" s="10"/>
      <c r="AL727" s="32"/>
      <c r="AM727" s="10"/>
      <c r="AN727" s="32"/>
      <c r="AO727" s="309"/>
      <c r="AP727" s="309"/>
      <c r="AQ727" s="10"/>
      <c r="AR727" s="32"/>
      <c r="AS727" s="10"/>
      <c r="AT727" s="32"/>
      <c r="AU727" s="10"/>
      <c r="AV727" s="242"/>
      <c r="AW727" s="10"/>
      <c r="AX727" s="32"/>
      <c r="AY727" s="10"/>
      <c r="AZ727" s="242"/>
      <c r="BA727" s="10"/>
      <c r="BB727" s="242"/>
      <c r="BC727" s="7"/>
      <c r="BD727" s="247"/>
      <c r="BE727" s="10"/>
      <c r="BF727" s="242"/>
      <c r="BG727" s="7"/>
      <c r="BH727" s="247"/>
      <c r="BI727" s="10"/>
      <c r="BJ727" s="242"/>
      <c r="BK727" s="7"/>
      <c r="BL727" s="247"/>
      <c r="BM727" s="7"/>
      <c r="BN727" s="247"/>
      <c r="BO727" s="7"/>
      <c r="BP727" s="8"/>
      <c r="BQ727" s="7"/>
      <c r="BR727" s="247"/>
      <c r="BS727" s="7"/>
      <c r="BT727" s="8"/>
      <c r="BU727" s="7"/>
      <c r="BV727" s="247"/>
      <c r="BW727" s="7"/>
      <c r="BX727" s="8"/>
      <c r="BY727" s="7"/>
      <c r="BZ727" s="8"/>
      <c r="CA727" s="7"/>
      <c r="CB727" s="8"/>
      <c r="CC727" s="7"/>
      <c r="CD727" s="8"/>
      <c r="CE727" s="7"/>
      <c r="CF727" s="8"/>
      <c r="CH727" s="41"/>
      <c r="CI727" s="41">
        <f t="shared" ref="CI727:CI790" si="46">+AK727+AG727+AA727+Y727+U727+S727+Q727+O727+M727+I727+G727+E727+C727+AI727+K727+CE727+CL727+AC727+AE727+AM727+AS727+AU727+BC727+BS727+BQ727+BG727+BE727+BA727+AY727+AW727+AQ727+AO727+BI727+BM727+BK727+BO727+BU727+CA727+BW727+BY727+W727</f>
        <v>0</v>
      </c>
      <c r="CJ727">
        <f t="shared" si="45"/>
        <v>0</v>
      </c>
    </row>
    <row r="728" spans="2:90" x14ac:dyDescent="0.25">
      <c r="B728" s="6"/>
      <c r="C728" s="10"/>
      <c r="D728" s="32"/>
      <c r="E728" s="10"/>
      <c r="F728" s="32"/>
      <c r="G728" s="10"/>
      <c r="H728" s="32"/>
      <c r="I728" s="10"/>
      <c r="J728" s="32"/>
      <c r="K728" s="94"/>
      <c r="L728" s="32"/>
      <c r="M728" s="10"/>
      <c r="N728" s="32"/>
      <c r="O728" s="10"/>
      <c r="P728" s="32"/>
      <c r="Q728" s="10"/>
      <c r="R728" s="32"/>
      <c r="S728" s="10"/>
      <c r="T728" s="32"/>
      <c r="U728" s="10"/>
      <c r="V728" s="32"/>
      <c r="W728" s="10"/>
      <c r="X728" s="32"/>
      <c r="Y728" s="10"/>
      <c r="Z728" s="32"/>
      <c r="AA728" s="10"/>
      <c r="AB728" s="32"/>
      <c r="AC728" s="10"/>
      <c r="AD728" s="32"/>
      <c r="AE728" s="10"/>
      <c r="AF728" s="32"/>
      <c r="AG728" s="10"/>
      <c r="AH728" s="32"/>
      <c r="AI728" s="10"/>
      <c r="AJ728" s="32"/>
      <c r="AK728" s="10"/>
      <c r="AL728" s="32"/>
      <c r="AM728" s="10"/>
      <c r="AN728" s="32"/>
      <c r="AO728" s="309"/>
      <c r="AP728" s="309"/>
      <c r="AQ728" s="10"/>
      <c r="AR728" s="32"/>
      <c r="AS728" s="10"/>
      <c r="AT728" s="32"/>
      <c r="AU728" s="10"/>
      <c r="AV728" s="242"/>
      <c r="AW728" s="10"/>
      <c r="AX728" s="32"/>
      <c r="AY728" s="10"/>
      <c r="AZ728" s="242"/>
      <c r="BA728" s="10"/>
      <c r="BB728" s="242"/>
      <c r="BC728" s="7"/>
      <c r="BD728" s="247"/>
      <c r="BE728" s="10"/>
      <c r="BF728" s="242"/>
      <c r="BG728" s="7"/>
      <c r="BH728" s="247"/>
      <c r="BI728" s="10"/>
      <c r="BJ728" s="242"/>
      <c r="BK728" s="7"/>
      <c r="BL728" s="247"/>
      <c r="BM728" s="7"/>
      <c r="BN728" s="247"/>
      <c r="BO728" s="7"/>
      <c r="BP728" s="8"/>
      <c r="BQ728" s="7"/>
      <c r="BR728" s="247"/>
      <c r="BS728" s="7"/>
      <c r="BT728" s="8"/>
      <c r="BU728" s="7"/>
      <c r="BV728" s="247"/>
      <c r="BW728" s="7"/>
      <c r="BX728" s="8"/>
      <c r="BY728" s="7"/>
      <c r="BZ728" s="8"/>
      <c r="CA728" s="7"/>
      <c r="CB728" s="8"/>
      <c r="CC728" s="7"/>
      <c r="CD728" s="8"/>
      <c r="CE728" s="7"/>
      <c r="CF728" s="8"/>
      <c r="CH728" s="41"/>
      <c r="CI728" s="41">
        <f t="shared" si="46"/>
        <v>0</v>
      </c>
      <c r="CJ728">
        <f t="shared" si="45"/>
        <v>0</v>
      </c>
      <c r="CL728" s="39"/>
    </row>
    <row r="729" spans="2:90" x14ac:dyDescent="0.25">
      <c r="B729" s="6"/>
      <c r="C729" s="10"/>
      <c r="D729" s="32"/>
      <c r="E729" s="10"/>
      <c r="F729" s="32"/>
      <c r="G729" s="10"/>
      <c r="H729" s="32"/>
      <c r="I729" s="10"/>
      <c r="J729" s="32"/>
      <c r="K729" s="10"/>
      <c r="L729" s="32"/>
      <c r="M729" s="10"/>
      <c r="N729" s="32"/>
      <c r="O729" s="10"/>
      <c r="P729" s="32"/>
      <c r="Q729" s="10"/>
      <c r="R729" s="32"/>
      <c r="S729" s="10"/>
      <c r="T729" s="32"/>
      <c r="U729" s="10"/>
      <c r="V729" s="32"/>
      <c r="W729" s="10"/>
      <c r="X729" s="32"/>
      <c r="Y729" s="10"/>
      <c r="Z729" s="32"/>
      <c r="AA729" s="10"/>
      <c r="AB729" s="32"/>
      <c r="AC729" s="10"/>
      <c r="AD729" s="32"/>
      <c r="AE729" s="10"/>
      <c r="AF729" s="32"/>
      <c r="AG729" s="10"/>
      <c r="AH729" s="32"/>
      <c r="AI729" s="10"/>
      <c r="AJ729" s="32"/>
      <c r="AK729" s="10"/>
      <c r="AL729" s="32"/>
      <c r="AM729" s="10"/>
      <c r="AN729" s="32"/>
      <c r="AO729" s="309"/>
      <c r="AP729" s="309"/>
      <c r="AQ729" s="10"/>
      <c r="AR729" s="32"/>
      <c r="AS729" s="10"/>
      <c r="AT729" s="32"/>
      <c r="AU729" s="10"/>
      <c r="AV729" s="242"/>
      <c r="AW729" s="10"/>
      <c r="AX729" s="32"/>
      <c r="AY729" s="10"/>
      <c r="AZ729" s="242"/>
      <c r="BA729" s="10"/>
      <c r="BB729" s="242"/>
      <c r="BC729" s="7"/>
      <c r="BD729" s="247"/>
      <c r="BE729" s="10"/>
      <c r="BF729" s="242"/>
      <c r="BG729" s="7"/>
      <c r="BH729" s="247"/>
      <c r="BI729" s="10"/>
      <c r="BJ729" s="242"/>
      <c r="BK729" s="7"/>
      <c r="BL729" s="247"/>
      <c r="BM729" s="7"/>
      <c r="BN729" s="247"/>
      <c r="BO729" s="7"/>
      <c r="BP729" s="8"/>
      <c r="BQ729" s="7"/>
      <c r="BR729" s="247"/>
      <c r="BS729" s="7"/>
      <c r="BT729" s="8"/>
      <c r="BU729" s="7"/>
      <c r="BV729" s="247"/>
      <c r="BW729" s="7"/>
      <c r="BX729" s="8"/>
      <c r="BY729" s="7"/>
      <c r="BZ729" s="8"/>
      <c r="CA729" s="7"/>
      <c r="CB729" s="8"/>
      <c r="CC729" s="7"/>
      <c r="CD729" s="8"/>
      <c r="CE729" s="7"/>
      <c r="CF729" s="8"/>
      <c r="CH729" s="41"/>
      <c r="CI729" s="41">
        <f t="shared" si="46"/>
        <v>0</v>
      </c>
      <c r="CJ729">
        <f t="shared" si="45"/>
        <v>0</v>
      </c>
    </row>
    <row r="730" spans="2:90" x14ac:dyDescent="0.25">
      <c r="B730" s="6"/>
      <c r="C730" s="10"/>
      <c r="D730" s="32"/>
      <c r="E730" s="10"/>
      <c r="F730" s="32"/>
      <c r="G730" s="10"/>
      <c r="H730" s="32"/>
      <c r="I730" s="10"/>
      <c r="J730" s="32"/>
      <c r="K730" s="10"/>
      <c r="L730" s="32"/>
      <c r="M730" s="10"/>
      <c r="N730" s="32"/>
      <c r="O730" s="10"/>
      <c r="P730" s="32"/>
      <c r="Q730" s="10"/>
      <c r="R730" s="32"/>
      <c r="S730" s="10"/>
      <c r="T730" s="32"/>
      <c r="U730" s="10"/>
      <c r="V730" s="32"/>
      <c r="W730" s="10"/>
      <c r="X730" s="32"/>
      <c r="Y730" s="10"/>
      <c r="Z730" s="32"/>
      <c r="AA730" s="10"/>
      <c r="AB730" s="32"/>
      <c r="AC730" s="10"/>
      <c r="AD730" s="32"/>
      <c r="AE730" s="10"/>
      <c r="AF730" s="32"/>
      <c r="AG730" s="10"/>
      <c r="AH730" s="32"/>
      <c r="AI730" s="10"/>
      <c r="AJ730" s="32"/>
      <c r="AK730" s="10"/>
      <c r="AL730" s="32"/>
      <c r="AM730" s="10"/>
      <c r="AN730" s="32"/>
      <c r="AO730" s="309"/>
      <c r="AP730" s="309"/>
      <c r="AQ730" s="10"/>
      <c r="AR730" s="32"/>
      <c r="AS730" s="10"/>
      <c r="AT730" s="32"/>
      <c r="AU730" s="10"/>
      <c r="AV730" s="242"/>
      <c r="AW730" s="10"/>
      <c r="AX730" s="32"/>
      <c r="AY730" s="10"/>
      <c r="AZ730" s="242"/>
      <c r="BA730" s="10"/>
      <c r="BB730" s="242"/>
      <c r="BC730" s="7"/>
      <c r="BD730" s="247"/>
      <c r="BE730" s="10"/>
      <c r="BF730" s="242"/>
      <c r="BG730" s="7"/>
      <c r="BH730" s="247"/>
      <c r="BI730" s="10"/>
      <c r="BJ730" s="242"/>
      <c r="BK730" s="7"/>
      <c r="BL730" s="247"/>
      <c r="BM730" s="7"/>
      <c r="BN730" s="247"/>
      <c r="BO730" s="7"/>
      <c r="BP730" s="8"/>
      <c r="BQ730" s="7"/>
      <c r="BR730" s="247"/>
      <c r="BS730" s="7"/>
      <c r="BT730" s="8"/>
      <c r="BU730" s="7"/>
      <c r="BV730" s="247"/>
      <c r="BW730" s="7"/>
      <c r="BX730" s="8"/>
      <c r="BY730" s="7"/>
      <c r="BZ730" s="8"/>
      <c r="CA730" s="7"/>
      <c r="CB730" s="8"/>
      <c r="CC730" s="7"/>
      <c r="CD730" s="8"/>
      <c r="CE730" s="7"/>
      <c r="CF730" s="8"/>
      <c r="CH730" s="41"/>
      <c r="CI730" s="41">
        <f t="shared" si="46"/>
        <v>0</v>
      </c>
      <c r="CJ730">
        <f t="shared" si="45"/>
        <v>0</v>
      </c>
    </row>
    <row r="731" spans="2:90" x14ac:dyDescent="0.25">
      <c r="B731" s="6"/>
      <c r="C731" s="10"/>
      <c r="D731" s="32"/>
      <c r="E731" s="10"/>
      <c r="F731" s="32"/>
      <c r="G731" s="10"/>
      <c r="H731" s="32"/>
      <c r="I731" s="10"/>
      <c r="J731" s="32"/>
      <c r="K731" s="10"/>
      <c r="L731" s="32"/>
      <c r="M731" s="10"/>
      <c r="N731" s="32"/>
      <c r="O731" s="10"/>
      <c r="P731" s="32"/>
      <c r="Q731" s="10"/>
      <c r="R731" s="32"/>
      <c r="S731" s="10"/>
      <c r="T731" s="32"/>
      <c r="U731" s="10"/>
      <c r="V731" s="32"/>
      <c r="W731" s="10"/>
      <c r="X731" s="32"/>
      <c r="Y731" s="10"/>
      <c r="Z731" s="32"/>
      <c r="AA731" s="10"/>
      <c r="AB731" s="32"/>
      <c r="AC731" s="10"/>
      <c r="AD731" s="32"/>
      <c r="AE731" s="10"/>
      <c r="AF731" s="32"/>
      <c r="AG731" s="10"/>
      <c r="AH731" s="32"/>
      <c r="AI731" s="10"/>
      <c r="AJ731" s="32"/>
      <c r="AK731" s="10"/>
      <c r="AL731" s="32"/>
      <c r="AM731" s="10"/>
      <c r="AN731" s="32"/>
      <c r="AO731" s="309"/>
      <c r="AP731" s="309"/>
      <c r="AQ731" s="10"/>
      <c r="AR731" s="32"/>
      <c r="AS731" s="10"/>
      <c r="AT731" s="32"/>
      <c r="AU731" s="10"/>
      <c r="AV731" s="242"/>
      <c r="AW731" s="10"/>
      <c r="AX731" s="32"/>
      <c r="AY731" s="10"/>
      <c r="AZ731" s="242"/>
      <c r="BA731" s="10"/>
      <c r="BB731" s="242"/>
      <c r="BC731" s="7"/>
      <c r="BD731" s="247"/>
      <c r="BE731" s="10"/>
      <c r="BF731" s="242"/>
      <c r="BG731" s="7"/>
      <c r="BH731" s="247"/>
      <c r="BI731" s="10"/>
      <c r="BJ731" s="242"/>
      <c r="BK731" s="7"/>
      <c r="BL731" s="247"/>
      <c r="BM731" s="7"/>
      <c r="BN731" s="247"/>
      <c r="BO731" s="7"/>
      <c r="BP731" s="8"/>
      <c r="BQ731" s="7"/>
      <c r="BR731" s="247"/>
      <c r="BS731" s="7"/>
      <c r="BT731" s="8"/>
      <c r="BU731" s="7"/>
      <c r="BV731" s="247"/>
      <c r="BW731" s="7"/>
      <c r="BX731" s="8"/>
      <c r="BY731" s="7"/>
      <c r="BZ731" s="8"/>
      <c r="CA731" s="7"/>
      <c r="CB731" s="8"/>
      <c r="CC731" s="7"/>
      <c r="CD731" s="8"/>
      <c r="CE731" s="7"/>
      <c r="CF731" s="8"/>
      <c r="CH731" s="41"/>
      <c r="CI731" s="41">
        <f t="shared" si="46"/>
        <v>0</v>
      </c>
      <c r="CJ731">
        <f t="shared" si="45"/>
        <v>0</v>
      </c>
    </row>
    <row r="732" spans="2:90" x14ac:dyDescent="0.25">
      <c r="B732" s="6"/>
      <c r="C732" s="10"/>
      <c r="D732" s="32"/>
      <c r="E732" s="10"/>
      <c r="F732" s="32"/>
      <c r="G732" s="10"/>
      <c r="H732" s="32"/>
      <c r="I732" s="10"/>
      <c r="J732" s="32"/>
      <c r="K732" s="10"/>
      <c r="L732" s="32"/>
      <c r="M732" s="10"/>
      <c r="N732" s="32"/>
      <c r="O732" s="10"/>
      <c r="P732" s="32"/>
      <c r="Q732" s="10"/>
      <c r="R732" s="32"/>
      <c r="S732" s="10"/>
      <c r="T732" s="32"/>
      <c r="U732" s="10"/>
      <c r="V732" s="32"/>
      <c r="W732" s="10"/>
      <c r="X732" s="32"/>
      <c r="Y732" s="10"/>
      <c r="Z732" s="32"/>
      <c r="AA732" s="10"/>
      <c r="AB732" s="32"/>
      <c r="AC732" s="10"/>
      <c r="AD732" s="32"/>
      <c r="AE732" s="10"/>
      <c r="AF732" s="32"/>
      <c r="AG732" s="10"/>
      <c r="AH732" s="32"/>
      <c r="AI732" s="10"/>
      <c r="AJ732" s="32"/>
      <c r="AK732" s="10"/>
      <c r="AL732" s="32"/>
      <c r="AM732" s="10"/>
      <c r="AN732" s="32"/>
      <c r="AO732" s="309"/>
      <c r="AP732" s="309"/>
      <c r="AQ732" s="10"/>
      <c r="AR732" s="32"/>
      <c r="AS732" s="10"/>
      <c r="AT732" s="32"/>
      <c r="AU732" s="10"/>
      <c r="AV732" s="242"/>
      <c r="AW732" s="10"/>
      <c r="AX732" s="32"/>
      <c r="AY732" s="10"/>
      <c r="AZ732" s="242"/>
      <c r="BA732" s="10"/>
      <c r="BB732" s="242"/>
      <c r="BC732" s="7"/>
      <c r="BD732" s="247"/>
      <c r="BE732" s="10"/>
      <c r="BF732" s="242"/>
      <c r="BG732" s="7"/>
      <c r="BH732" s="247"/>
      <c r="BI732" s="10"/>
      <c r="BJ732" s="242"/>
      <c r="BK732" s="7"/>
      <c r="BL732" s="247"/>
      <c r="BM732" s="7"/>
      <c r="BN732" s="247"/>
      <c r="BO732" s="7"/>
      <c r="BP732" s="8"/>
      <c r="BQ732" s="7"/>
      <c r="BR732" s="247"/>
      <c r="BS732" s="7"/>
      <c r="BT732" s="8"/>
      <c r="BU732" s="7"/>
      <c r="BV732" s="247"/>
      <c r="BW732" s="7"/>
      <c r="BX732" s="8"/>
      <c r="BY732" s="7"/>
      <c r="BZ732" s="8"/>
      <c r="CA732" s="7"/>
      <c r="CB732" s="8"/>
      <c r="CC732" s="7"/>
      <c r="CD732" s="8"/>
      <c r="CE732" s="7"/>
      <c r="CF732" s="8"/>
      <c r="CH732" s="41"/>
      <c r="CI732" s="41">
        <f t="shared" si="46"/>
        <v>0</v>
      </c>
      <c r="CJ732">
        <f t="shared" si="45"/>
        <v>0</v>
      </c>
    </row>
    <row r="733" spans="2:90" x14ac:dyDescent="0.25">
      <c r="B733" s="6"/>
      <c r="C733" s="10"/>
      <c r="D733" s="32"/>
      <c r="E733" s="10"/>
      <c r="F733" s="32"/>
      <c r="G733" s="10"/>
      <c r="H733" s="32"/>
      <c r="I733" s="10"/>
      <c r="J733" s="32"/>
      <c r="K733" s="94"/>
      <c r="L733" s="32"/>
      <c r="M733" s="10"/>
      <c r="N733" s="32"/>
      <c r="O733" s="10"/>
      <c r="P733" s="32"/>
      <c r="Q733" s="10"/>
      <c r="R733" s="32"/>
      <c r="S733" s="10"/>
      <c r="T733" s="32"/>
      <c r="U733" s="10"/>
      <c r="V733" s="32"/>
      <c r="W733" s="10"/>
      <c r="X733" s="32"/>
      <c r="Y733" s="10"/>
      <c r="Z733" s="32"/>
      <c r="AA733" s="10"/>
      <c r="AB733" s="32"/>
      <c r="AC733" s="10"/>
      <c r="AD733" s="32"/>
      <c r="AE733" s="10"/>
      <c r="AF733" s="32"/>
      <c r="AG733" s="10"/>
      <c r="AH733" s="32"/>
      <c r="AI733" s="10"/>
      <c r="AJ733" s="32"/>
      <c r="AK733" s="10"/>
      <c r="AL733" s="32"/>
      <c r="AM733" s="10"/>
      <c r="AN733" s="32"/>
      <c r="AO733" s="309"/>
      <c r="AP733" s="309"/>
      <c r="AQ733" s="10"/>
      <c r="AR733" s="32"/>
      <c r="AS733" s="10"/>
      <c r="AT733" s="32"/>
      <c r="AU733" s="10"/>
      <c r="AV733" s="242"/>
      <c r="AW733" s="10"/>
      <c r="AX733" s="32"/>
      <c r="AY733" s="10"/>
      <c r="AZ733" s="242"/>
      <c r="BA733" s="10"/>
      <c r="BB733" s="242"/>
      <c r="BC733" s="7"/>
      <c r="BD733" s="247"/>
      <c r="BE733" s="10"/>
      <c r="BF733" s="242"/>
      <c r="BG733" s="7"/>
      <c r="BH733" s="247"/>
      <c r="BI733" s="10"/>
      <c r="BJ733" s="242"/>
      <c r="BK733" s="7"/>
      <c r="BL733" s="247"/>
      <c r="BM733" s="7"/>
      <c r="BN733" s="247"/>
      <c r="BO733" s="7"/>
      <c r="BP733" s="8"/>
      <c r="BQ733" s="7"/>
      <c r="BR733" s="247"/>
      <c r="BS733" s="7"/>
      <c r="BT733" s="8"/>
      <c r="BU733" s="7"/>
      <c r="BV733" s="247"/>
      <c r="BW733" s="7"/>
      <c r="BX733" s="8"/>
      <c r="BY733" s="7"/>
      <c r="BZ733" s="8"/>
      <c r="CA733" s="7"/>
      <c r="CB733" s="8"/>
      <c r="CC733" s="7"/>
      <c r="CD733" s="8"/>
      <c r="CE733" s="7"/>
      <c r="CF733" s="8"/>
      <c r="CH733" s="41"/>
      <c r="CI733" s="41">
        <f t="shared" si="46"/>
        <v>0</v>
      </c>
      <c r="CJ733">
        <f t="shared" si="45"/>
        <v>0</v>
      </c>
      <c r="CL733" s="39"/>
    </row>
    <row r="734" spans="2:90" x14ac:dyDescent="0.25">
      <c r="B734" s="6"/>
      <c r="C734" s="10"/>
      <c r="D734" s="32"/>
      <c r="E734" s="10"/>
      <c r="F734" s="32"/>
      <c r="G734" s="10"/>
      <c r="H734" s="32"/>
      <c r="I734" s="10"/>
      <c r="J734" s="32"/>
      <c r="K734" s="10"/>
      <c r="L734" s="32"/>
      <c r="M734" s="10"/>
      <c r="N734" s="32"/>
      <c r="O734" s="10"/>
      <c r="P734" s="32"/>
      <c r="Q734" s="10"/>
      <c r="R734" s="32"/>
      <c r="S734" s="10"/>
      <c r="T734" s="32"/>
      <c r="U734" s="10"/>
      <c r="V734" s="32"/>
      <c r="W734" s="10"/>
      <c r="X734" s="32"/>
      <c r="Y734" s="10"/>
      <c r="Z734" s="32"/>
      <c r="AA734" s="10"/>
      <c r="AB734" s="32"/>
      <c r="AC734" s="10"/>
      <c r="AD734" s="32"/>
      <c r="AE734" s="10"/>
      <c r="AF734" s="32"/>
      <c r="AG734" s="10"/>
      <c r="AH734" s="32"/>
      <c r="AI734" s="10"/>
      <c r="AJ734" s="32"/>
      <c r="AK734" s="10"/>
      <c r="AL734" s="32"/>
      <c r="AM734" s="10"/>
      <c r="AN734" s="32"/>
      <c r="AO734" s="309"/>
      <c r="AP734" s="309"/>
      <c r="AQ734" s="10"/>
      <c r="AR734" s="32"/>
      <c r="AS734" s="10"/>
      <c r="AT734" s="32"/>
      <c r="AU734" s="10"/>
      <c r="AV734" s="242"/>
      <c r="AW734" s="10"/>
      <c r="AX734" s="32"/>
      <c r="AY734" s="10"/>
      <c r="AZ734" s="242"/>
      <c r="BA734" s="10"/>
      <c r="BB734" s="242"/>
      <c r="BC734" s="7"/>
      <c r="BD734" s="247"/>
      <c r="BE734" s="10"/>
      <c r="BF734" s="242"/>
      <c r="BG734" s="7"/>
      <c r="BH734" s="247"/>
      <c r="BI734" s="10"/>
      <c r="BJ734" s="242"/>
      <c r="BK734" s="7"/>
      <c r="BL734" s="247"/>
      <c r="BM734" s="7"/>
      <c r="BN734" s="247"/>
      <c r="BO734" s="7"/>
      <c r="BP734" s="8"/>
      <c r="BQ734" s="7"/>
      <c r="BR734" s="247"/>
      <c r="BS734" s="7"/>
      <c r="BT734" s="8"/>
      <c r="BU734" s="7"/>
      <c r="BV734" s="247"/>
      <c r="BW734" s="7"/>
      <c r="BX734" s="8"/>
      <c r="BY734" s="7"/>
      <c r="BZ734" s="8"/>
      <c r="CA734" s="7"/>
      <c r="CB734" s="8"/>
      <c r="CC734" s="7"/>
      <c r="CD734" s="8"/>
      <c r="CE734" s="7"/>
      <c r="CF734" s="8"/>
      <c r="CH734" s="41"/>
      <c r="CI734" s="41">
        <f t="shared" si="46"/>
        <v>0</v>
      </c>
      <c r="CJ734">
        <f t="shared" si="45"/>
        <v>0</v>
      </c>
    </row>
    <row r="735" spans="2:90" x14ac:dyDescent="0.25">
      <c r="B735" s="6"/>
      <c r="C735" s="10"/>
      <c r="D735" s="32"/>
      <c r="E735" s="10"/>
      <c r="F735" s="32"/>
      <c r="G735" s="10"/>
      <c r="H735" s="32"/>
      <c r="I735" s="10"/>
      <c r="J735" s="32"/>
      <c r="K735" s="10"/>
      <c r="L735" s="32"/>
      <c r="M735" s="10"/>
      <c r="N735" s="32"/>
      <c r="O735" s="10"/>
      <c r="P735" s="32"/>
      <c r="Q735" s="10"/>
      <c r="R735" s="32"/>
      <c r="S735" s="10"/>
      <c r="T735" s="32"/>
      <c r="U735" s="10"/>
      <c r="V735" s="32"/>
      <c r="W735" s="10"/>
      <c r="X735" s="32"/>
      <c r="Y735" s="10"/>
      <c r="Z735" s="32"/>
      <c r="AA735" s="10"/>
      <c r="AB735" s="32"/>
      <c r="AC735" s="10"/>
      <c r="AD735" s="32"/>
      <c r="AE735" s="10"/>
      <c r="AF735" s="32"/>
      <c r="AG735" s="10"/>
      <c r="AH735" s="32"/>
      <c r="AI735" s="10"/>
      <c r="AJ735" s="32"/>
      <c r="AK735" s="10"/>
      <c r="AL735" s="32"/>
      <c r="AM735" s="10"/>
      <c r="AN735" s="32"/>
      <c r="AO735" s="309"/>
      <c r="AP735" s="309"/>
      <c r="AQ735" s="10"/>
      <c r="AR735" s="32"/>
      <c r="AS735" s="10"/>
      <c r="AT735" s="32"/>
      <c r="AU735" s="10"/>
      <c r="AV735" s="242"/>
      <c r="AW735" s="10"/>
      <c r="AX735" s="32"/>
      <c r="AY735" s="10"/>
      <c r="AZ735" s="242"/>
      <c r="BA735" s="10"/>
      <c r="BB735" s="242"/>
      <c r="BC735" s="7"/>
      <c r="BD735" s="247"/>
      <c r="BE735" s="10"/>
      <c r="BF735" s="242"/>
      <c r="BG735" s="7"/>
      <c r="BH735" s="247"/>
      <c r="BI735" s="10"/>
      <c r="BJ735" s="242"/>
      <c r="BK735" s="7"/>
      <c r="BL735" s="247"/>
      <c r="BM735" s="7"/>
      <c r="BN735" s="247"/>
      <c r="BO735" s="7"/>
      <c r="BP735" s="8"/>
      <c r="BQ735" s="7"/>
      <c r="BR735" s="247"/>
      <c r="BS735" s="7"/>
      <c r="BT735" s="8"/>
      <c r="BU735" s="7"/>
      <c r="BV735" s="247"/>
      <c r="BW735" s="7"/>
      <c r="BX735" s="8"/>
      <c r="BY735" s="7"/>
      <c r="BZ735" s="8"/>
      <c r="CA735" s="7"/>
      <c r="CB735" s="8"/>
      <c r="CC735" s="7"/>
      <c r="CD735" s="8"/>
      <c r="CE735" s="7"/>
      <c r="CF735" s="8"/>
      <c r="CH735" s="41"/>
      <c r="CI735" s="41">
        <f t="shared" si="46"/>
        <v>0</v>
      </c>
      <c r="CJ735">
        <f t="shared" si="45"/>
        <v>0</v>
      </c>
    </row>
    <row r="736" spans="2:90" x14ac:dyDescent="0.25">
      <c r="B736" s="6"/>
      <c r="C736" s="10"/>
      <c r="D736" s="32"/>
      <c r="E736" s="10"/>
      <c r="F736" s="32"/>
      <c r="G736" s="10"/>
      <c r="H736" s="32"/>
      <c r="I736" s="10"/>
      <c r="J736" s="32"/>
      <c r="K736" s="10"/>
      <c r="L736" s="32"/>
      <c r="M736" s="10"/>
      <c r="N736" s="32"/>
      <c r="O736" s="10"/>
      <c r="P736" s="32"/>
      <c r="Q736" s="10"/>
      <c r="R736" s="32"/>
      <c r="S736" s="10"/>
      <c r="T736" s="32"/>
      <c r="U736" s="10"/>
      <c r="V736" s="32"/>
      <c r="W736" s="10"/>
      <c r="X736" s="32"/>
      <c r="Y736" s="10"/>
      <c r="Z736" s="32"/>
      <c r="AA736" s="10"/>
      <c r="AB736" s="32"/>
      <c r="AC736" s="10"/>
      <c r="AD736" s="32"/>
      <c r="AE736" s="10"/>
      <c r="AF736" s="32"/>
      <c r="AG736" s="10"/>
      <c r="AH736" s="32"/>
      <c r="AI736" s="10"/>
      <c r="AJ736" s="32"/>
      <c r="AK736" s="10"/>
      <c r="AL736" s="32"/>
      <c r="AM736" s="10"/>
      <c r="AN736" s="32"/>
      <c r="AO736" s="309"/>
      <c r="AP736" s="309"/>
      <c r="AQ736" s="10"/>
      <c r="AR736" s="32"/>
      <c r="AS736" s="10"/>
      <c r="AT736" s="32"/>
      <c r="AU736" s="10"/>
      <c r="AV736" s="242"/>
      <c r="AW736" s="10"/>
      <c r="AX736" s="32"/>
      <c r="AY736" s="10"/>
      <c r="AZ736" s="242"/>
      <c r="BA736" s="10"/>
      <c r="BB736" s="242"/>
      <c r="BC736" s="7"/>
      <c r="BD736" s="247"/>
      <c r="BE736" s="10"/>
      <c r="BF736" s="242"/>
      <c r="BG736" s="7"/>
      <c r="BH736" s="247"/>
      <c r="BI736" s="10"/>
      <c r="BJ736" s="242"/>
      <c r="BK736" s="7"/>
      <c r="BL736" s="247"/>
      <c r="BM736" s="7"/>
      <c r="BN736" s="247"/>
      <c r="BO736" s="7"/>
      <c r="BP736" s="8"/>
      <c r="BQ736" s="7"/>
      <c r="BR736" s="247"/>
      <c r="BS736" s="7"/>
      <c r="BT736" s="8"/>
      <c r="BU736" s="7"/>
      <c r="BV736" s="247"/>
      <c r="BW736" s="7"/>
      <c r="BX736" s="8"/>
      <c r="BY736" s="7"/>
      <c r="BZ736" s="8"/>
      <c r="CA736" s="7"/>
      <c r="CB736" s="8"/>
      <c r="CC736" s="7"/>
      <c r="CD736" s="8"/>
      <c r="CE736" s="7"/>
      <c r="CF736" s="8"/>
      <c r="CH736" s="41"/>
      <c r="CI736" s="41">
        <f t="shared" si="46"/>
        <v>0</v>
      </c>
      <c r="CJ736">
        <f t="shared" si="45"/>
        <v>0</v>
      </c>
    </row>
    <row r="737" spans="2:90" x14ac:dyDescent="0.25">
      <c r="B737" s="6"/>
      <c r="C737" s="10"/>
      <c r="D737" s="32"/>
      <c r="E737" s="10"/>
      <c r="F737" s="32"/>
      <c r="G737" s="10"/>
      <c r="H737" s="32"/>
      <c r="I737" s="10"/>
      <c r="J737" s="32"/>
      <c r="K737" s="10"/>
      <c r="L737" s="32"/>
      <c r="M737" s="10"/>
      <c r="N737" s="32"/>
      <c r="O737" s="10"/>
      <c r="P737" s="32"/>
      <c r="Q737" s="10"/>
      <c r="R737" s="32"/>
      <c r="S737" s="10"/>
      <c r="T737" s="32"/>
      <c r="U737" s="10"/>
      <c r="V737" s="32"/>
      <c r="W737" s="10"/>
      <c r="X737" s="32"/>
      <c r="Y737" s="10"/>
      <c r="Z737" s="32"/>
      <c r="AA737" s="10"/>
      <c r="AB737" s="32"/>
      <c r="AC737" s="10"/>
      <c r="AD737" s="32"/>
      <c r="AE737" s="10"/>
      <c r="AF737" s="32"/>
      <c r="AG737" s="10"/>
      <c r="AH737" s="32"/>
      <c r="AI737" s="10"/>
      <c r="AJ737" s="32"/>
      <c r="AK737" s="10"/>
      <c r="AL737" s="32"/>
      <c r="AM737" s="10"/>
      <c r="AN737" s="32"/>
      <c r="AO737" s="309"/>
      <c r="AP737" s="309"/>
      <c r="AQ737" s="10"/>
      <c r="AR737" s="32"/>
      <c r="AS737" s="10"/>
      <c r="AT737" s="32"/>
      <c r="AU737" s="10"/>
      <c r="AV737" s="242"/>
      <c r="AW737" s="10"/>
      <c r="AX737" s="32"/>
      <c r="AY737" s="10"/>
      <c r="AZ737" s="242"/>
      <c r="BA737" s="10"/>
      <c r="BB737" s="242"/>
      <c r="BC737" s="7"/>
      <c r="BD737" s="247"/>
      <c r="BE737" s="10"/>
      <c r="BF737" s="242"/>
      <c r="BG737" s="7"/>
      <c r="BH737" s="247"/>
      <c r="BI737" s="10"/>
      <c r="BJ737" s="242"/>
      <c r="BK737" s="7"/>
      <c r="BL737" s="247"/>
      <c r="BM737" s="7"/>
      <c r="BN737" s="247"/>
      <c r="BO737" s="7"/>
      <c r="BP737" s="8"/>
      <c r="BQ737" s="7"/>
      <c r="BR737" s="247"/>
      <c r="BS737" s="7"/>
      <c r="BT737" s="8"/>
      <c r="BU737" s="7"/>
      <c r="BV737" s="247"/>
      <c r="BW737" s="7"/>
      <c r="BX737" s="8"/>
      <c r="BY737" s="7"/>
      <c r="BZ737" s="8"/>
      <c r="CA737" s="7"/>
      <c r="CB737" s="8"/>
      <c r="CC737" s="7"/>
      <c r="CD737" s="8"/>
      <c r="CE737" s="7"/>
      <c r="CF737" s="8"/>
      <c r="CH737" s="41"/>
      <c r="CI737" s="41">
        <f t="shared" si="46"/>
        <v>0</v>
      </c>
      <c r="CJ737">
        <f t="shared" si="45"/>
        <v>0</v>
      </c>
    </row>
    <row r="738" spans="2:90" x14ac:dyDescent="0.25">
      <c r="B738" s="6"/>
      <c r="C738" s="10"/>
      <c r="D738" s="32"/>
      <c r="E738" s="10"/>
      <c r="F738" s="32"/>
      <c r="G738" s="10"/>
      <c r="H738" s="32"/>
      <c r="I738" s="10"/>
      <c r="J738" s="32"/>
      <c r="K738" s="10"/>
      <c r="L738" s="32"/>
      <c r="M738" s="10"/>
      <c r="N738" s="32"/>
      <c r="O738" s="10"/>
      <c r="P738" s="32"/>
      <c r="Q738" s="10"/>
      <c r="R738" s="32"/>
      <c r="S738" s="10"/>
      <c r="T738" s="32"/>
      <c r="U738" s="10"/>
      <c r="V738" s="32"/>
      <c r="W738" s="10"/>
      <c r="X738" s="32"/>
      <c r="Y738" s="10"/>
      <c r="Z738" s="32"/>
      <c r="AA738" s="10"/>
      <c r="AB738" s="32"/>
      <c r="AC738" s="10"/>
      <c r="AD738" s="32"/>
      <c r="AE738" s="10"/>
      <c r="AF738" s="32"/>
      <c r="AG738" s="10"/>
      <c r="AH738" s="32"/>
      <c r="AI738" s="10"/>
      <c r="AJ738" s="32"/>
      <c r="AK738" s="10"/>
      <c r="AL738" s="32"/>
      <c r="AM738" s="10"/>
      <c r="AN738" s="32"/>
      <c r="AO738" s="309"/>
      <c r="AP738" s="309"/>
      <c r="AQ738" s="10"/>
      <c r="AR738" s="32"/>
      <c r="AS738" s="10"/>
      <c r="AT738" s="32"/>
      <c r="AU738" s="10"/>
      <c r="AV738" s="242"/>
      <c r="AW738" s="10"/>
      <c r="AX738" s="32"/>
      <c r="AY738" s="10"/>
      <c r="AZ738" s="242"/>
      <c r="BA738" s="10"/>
      <c r="BB738" s="242"/>
      <c r="BC738" s="7"/>
      <c r="BD738" s="247"/>
      <c r="BE738" s="10"/>
      <c r="BF738" s="242"/>
      <c r="BG738" s="7"/>
      <c r="BH738" s="247"/>
      <c r="BI738" s="10"/>
      <c r="BJ738" s="242"/>
      <c r="BK738" s="7"/>
      <c r="BL738" s="247"/>
      <c r="BM738" s="7"/>
      <c r="BN738" s="247"/>
      <c r="BO738" s="7"/>
      <c r="BP738" s="8"/>
      <c r="BQ738" s="7"/>
      <c r="BR738" s="247"/>
      <c r="BS738" s="7"/>
      <c r="BT738" s="8"/>
      <c r="BU738" s="7"/>
      <c r="BV738" s="247"/>
      <c r="BW738" s="7"/>
      <c r="BX738" s="8"/>
      <c r="BY738" s="7"/>
      <c r="BZ738" s="8"/>
      <c r="CA738" s="7"/>
      <c r="CB738" s="8"/>
      <c r="CC738" s="7"/>
      <c r="CD738" s="8"/>
      <c r="CE738" s="7"/>
      <c r="CF738" s="8"/>
      <c r="CH738" s="41"/>
      <c r="CI738" s="41">
        <f t="shared" si="46"/>
        <v>0</v>
      </c>
      <c r="CJ738">
        <f t="shared" si="45"/>
        <v>0</v>
      </c>
      <c r="CL738" s="39"/>
    </row>
    <row r="739" spans="2:90" x14ac:dyDescent="0.25">
      <c r="B739" s="6"/>
      <c r="C739" s="10"/>
      <c r="D739" s="32"/>
      <c r="E739" s="10"/>
      <c r="F739" s="32"/>
      <c r="G739" s="10"/>
      <c r="H739" s="32"/>
      <c r="I739" s="10"/>
      <c r="J739" s="32"/>
      <c r="K739" s="10"/>
      <c r="L739" s="32"/>
      <c r="M739" s="10"/>
      <c r="N739" s="32"/>
      <c r="O739" s="10"/>
      <c r="P739" s="32"/>
      <c r="Q739" s="10"/>
      <c r="R739" s="32"/>
      <c r="S739" s="10"/>
      <c r="T739" s="32"/>
      <c r="U739" s="10"/>
      <c r="V739" s="32"/>
      <c r="W739" s="10"/>
      <c r="X739" s="32"/>
      <c r="Y739" s="10"/>
      <c r="Z739" s="32"/>
      <c r="AA739" s="10"/>
      <c r="AB739" s="32"/>
      <c r="AC739" s="10"/>
      <c r="AD739" s="32"/>
      <c r="AE739" s="10"/>
      <c r="AF739" s="32"/>
      <c r="AG739" s="10"/>
      <c r="AH739" s="32"/>
      <c r="AI739" s="10"/>
      <c r="AJ739" s="32"/>
      <c r="AK739" s="10"/>
      <c r="AL739" s="32"/>
      <c r="AM739" s="10"/>
      <c r="AN739" s="32"/>
      <c r="AO739" s="309"/>
      <c r="AP739" s="309"/>
      <c r="AQ739" s="10"/>
      <c r="AR739" s="32"/>
      <c r="AS739" s="10"/>
      <c r="AT739" s="32"/>
      <c r="AU739" s="10"/>
      <c r="AV739" s="242"/>
      <c r="AW739" s="10"/>
      <c r="AX739" s="32"/>
      <c r="AY739" s="10"/>
      <c r="AZ739" s="242"/>
      <c r="BA739" s="10"/>
      <c r="BB739" s="242"/>
      <c r="BC739" s="7"/>
      <c r="BD739" s="247"/>
      <c r="BE739" s="10"/>
      <c r="BF739" s="242"/>
      <c r="BG739" s="7"/>
      <c r="BH739" s="247"/>
      <c r="BI739" s="10"/>
      <c r="BJ739" s="242"/>
      <c r="BK739" s="7"/>
      <c r="BL739" s="247"/>
      <c r="BM739" s="7"/>
      <c r="BN739" s="247"/>
      <c r="BO739" s="7"/>
      <c r="BP739" s="8"/>
      <c r="BQ739" s="7"/>
      <c r="BR739" s="247"/>
      <c r="BS739" s="7"/>
      <c r="BT739" s="8"/>
      <c r="BU739" s="7"/>
      <c r="BV739" s="247"/>
      <c r="BW739" s="7"/>
      <c r="BX739" s="8"/>
      <c r="BY739" s="7"/>
      <c r="BZ739" s="8"/>
      <c r="CA739" s="7"/>
      <c r="CB739" s="8"/>
      <c r="CC739" s="7"/>
      <c r="CD739" s="8"/>
      <c r="CE739" s="7"/>
      <c r="CF739" s="8"/>
      <c r="CH739" s="41"/>
      <c r="CI739" s="41">
        <f t="shared" si="46"/>
        <v>0</v>
      </c>
      <c r="CJ739">
        <f t="shared" si="45"/>
        <v>0</v>
      </c>
      <c r="CL739" s="39"/>
    </row>
    <row r="740" spans="2:90" x14ac:dyDescent="0.25">
      <c r="B740" s="6"/>
      <c r="C740" s="10"/>
      <c r="D740" s="32"/>
      <c r="E740" s="10"/>
      <c r="F740" s="32"/>
      <c r="G740" s="10"/>
      <c r="H740" s="32"/>
      <c r="I740" s="10"/>
      <c r="J740" s="32"/>
      <c r="K740" s="10"/>
      <c r="L740" s="32"/>
      <c r="M740" s="10"/>
      <c r="N740" s="32"/>
      <c r="O740" s="10"/>
      <c r="P740" s="32"/>
      <c r="Q740" s="10"/>
      <c r="R740" s="32"/>
      <c r="S740" s="10"/>
      <c r="T740" s="32"/>
      <c r="U740" s="10"/>
      <c r="V740" s="32"/>
      <c r="W740" s="10"/>
      <c r="X740" s="32"/>
      <c r="Y740" s="10"/>
      <c r="Z740" s="32"/>
      <c r="AA740" s="10"/>
      <c r="AB740" s="32"/>
      <c r="AC740" s="10"/>
      <c r="AD740" s="32"/>
      <c r="AE740" s="10"/>
      <c r="AF740" s="32"/>
      <c r="AG740" s="10"/>
      <c r="AH740" s="32"/>
      <c r="AI740" s="10"/>
      <c r="AJ740" s="32"/>
      <c r="AK740" s="10"/>
      <c r="AL740" s="32"/>
      <c r="AM740" s="10"/>
      <c r="AN740" s="32"/>
      <c r="AO740" s="309"/>
      <c r="AP740" s="309"/>
      <c r="AQ740" s="10"/>
      <c r="AR740" s="32"/>
      <c r="AS740" s="10"/>
      <c r="AT740" s="32"/>
      <c r="AU740" s="10"/>
      <c r="AV740" s="242"/>
      <c r="AW740" s="10"/>
      <c r="AX740" s="32"/>
      <c r="AY740" s="10"/>
      <c r="AZ740" s="242"/>
      <c r="BA740" s="10"/>
      <c r="BB740" s="242"/>
      <c r="BC740" s="7"/>
      <c r="BD740" s="247"/>
      <c r="BE740" s="10"/>
      <c r="BF740" s="242"/>
      <c r="BG740" s="7"/>
      <c r="BH740" s="247"/>
      <c r="BI740" s="10"/>
      <c r="BJ740" s="242"/>
      <c r="BK740" s="7"/>
      <c r="BL740" s="247"/>
      <c r="BM740" s="7"/>
      <c r="BN740" s="247"/>
      <c r="BO740" s="7"/>
      <c r="BP740" s="8"/>
      <c r="BQ740" s="7"/>
      <c r="BR740" s="247"/>
      <c r="BS740" s="7"/>
      <c r="BT740" s="8"/>
      <c r="BU740" s="7"/>
      <c r="BV740" s="247"/>
      <c r="BW740" s="7"/>
      <c r="BX740" s="8"/>
      <c r="BY740" s="7"/>
      <c r="BZ740" s="8"/>
      <c r="CA740" s="7"/>
      <c r="CB740" s="8"/>
      <c r="CC740" s="7"/>
      <c r="CD740" s="8"/>
      <c r="CE740" s="7"/>
      <c r="CF740" s="8"/>
      <c r="CH740" s="41"/>
      <c r="CI740" s="41">
        <f t="shared" si="46"/>
        <v>0</v>
      </c>
      <c r="CJ740">
        <f t="shared" si="45"/>
        <v>0</v>
      </c>
    </row>
    <row r="741" spans="2:90" x14ac:dyDescent="0.25">
      <c r="B741" s="6"/>
      <c r="C741" s="10"/>
      <c r="D741" s="32"/>
      <c r="E741" s="10"/>
      <c r="F741" s="32"/>
      <c r="G741" s="10"/>
      <c r="H741" s="32"/>
      <c r="I741" s="10"/>
      <c r="J741" s="32"/>
      <c r="K741" s="94"/>
      <c r="L741" s="32"/>
      <c r="M741" s="10"/>
      <c r="N741" s="32"/>
      <c r="O741" s="10"/>
      <c r="P741" s="32"/>
      <c r="Q741" s="10"/>
      <c r="R741" s="32"/>
      <c r="S741" s="10"/>
      <c r="T741" s="32"/>
      <c r="U741" s="10"/>
      <c r="V741" s="32"/>
      <c r="W741" s="10"/>
      <c r="X741" s="32"/>
      <c r="Y741" s="10"/>
      <c r="Z741" s="32"/>
      <c r="AA741" s="10"/>
      <c r="AB741" s="32"/>
      <c r="AC741" s="10"/>
      <c r="AD741" s="32"/>
      <c r="AE741" s="10"/>
      <c r="AF741" s="32"/>
      <c r="AG741" s="10"/>
      <c r="AH741" s="32"/>
      <c r="AI741" s="10"/>
      <c r="AJ741" s="32"/>
      <c r="AK741" s="10"/>
      <c r="AL741" s="32"/>
      <c r="AM741" s="10"/>
      <c r="AN741" s="32"/>
      <c r="AO741" s="309"/>
      <c r="AP741" s="309"/>
      <c r="AQ741" s="10"/>
      <c r="AR741" s="32"/>
      <c r="AS741" s="10"/>
      <c r="AT741" s="32"/>
      <c r="AU741" s="10"/>
      <c r="AV741" s="242"/>
      <c r="AW741" s="10"/>
      <c r="AX741" s="32"/>
      <c r="AY741" s="10"/>
      <c r="AZ741" s="242"/>
      <c r="BA741" s="10"/>
      <c r="BB741" s="242"/>
      <c r="BC741" s="7"/>
      <c r="BD741" s="247"/>
      <c r="BE741" s="10"/>
      <c r="BF741" s="242"/>
      <c r="BG741" s="7"/>
      <c r="BH741" s="247"/>
      <c r="BI741" s="10"/>
      <c r="BJ741" s="242"/>
      <c r="BK741" s="7"/>
      <c r="BL741" s="247"/>
      <c r="BM741" s="7"/>
      <c r="BN741" s="247"/>
      <c r="BO741" s="7"/>
      <c r="BP741" s="8"/>
      <c r="BQ741" s="7"/>
      <c r="BR741" s="247"/>
      <c r="BS741" s="7"/>
      <c r="BT741" s="8"/>
      <c r="BU741" s="7"/>
      <c r="BV741" s="247"/>
      <c r="BW741" s="7"/>
      <c r="BX741" s="8"/>
      <c r="BY741" s="7"/>
      <c r="BZ741" s="8"/>
      <c r="CA741" s="7"/>
      <c r="CB741" s="8"/>
      <c r="CC741" s="7"/>
      <c r="CD741" s="8"/>
      <c r="CE741" s="7"/>
      <c r="CF741" s="8"/>
      <c r="CH741" s="41"/>
      <c r="CI741" s="41">
        <f t="shared" si="46"/>
        <v>0</v>
      </c>
      <c r="CJ741">
        <f t="shared" si="45"/>
        <v>0</v>
      </c>
      <c r="CL741" s="39"/>
    </row>
    <row r="742" spans="2:90" x14ac:dyDescent="0.25">
      <c r="B742" s="6"/>
      <c r="C742" s="10"/>
      <c r="D742" s="32"/>
      <c r="E742" s="10"/>
      <c r="F742" s="32"/>
      <c r="G742" s="10"/>
      <c r="H742" s="32"/>
      <c r="I742" s="10"/>
      <c r="J742" s="32"/>
      <c r="K742" s="94"/>
      <c r="L742" s="32"/>
      <c r="M742" s="10"/>
      <c r="N742" s="32"/>
      <c r="O742" s="10"/>
      <c r="P742" s="32"/>
      <c r="Q742" s="10"/>
      <c r="R742" s="32"/>
      <c r="S742" s="10"/>
      <c r="T742" s="32"/>
      <c r="U742" s="10"/>
      <c r="V742" s="32"/>
      <c r="W742" s="10"/>
      <c r="X742" s="32"/>
      <c r="Y742" s="10"/>
      <c r="Z742" s="32"/>
      <c r="AA742" s="10"/>
      <c r="AB742" s="32"/>
      <c r="AC742" s="10"/>
      <c r="AD742" s="32"/>
      <c r="AE742" s="10"/>
      <c r="AF742" s="32"/>
      <c r="AG742" s="10"/>
      <c r="AH742" s="32"/>
      <c r="AI742" s="10"/>
      <c r="AJ742" s="32"/>
      <c r="AK742" s="10"/>
      <c r="AL742" s="32"/>
      <c r="AM742" s="10"/>
      <c r="AN742" s="32"/>
      <c r="AO742" s="309"/>
      <c r="AP742" s="309"/>
      <c r="AQ742" s="10"/>
      <c r="AR742" s="32"/>
      <c r="AS742" s="10"/>
      <c r="AT742" s="32"/>
      <c r="AU742" s="10"/>
      <c r="AV742" s="242"/>
      <c r="AW742" s="10"/>
      <c r="AX742" s="32"/>
      <c r="AY742" s="10"/>
      <c r="AZ742" s="242"/>
      <c r="BA742" s="10"/>
      <c r="BB742" s="242"/>
      <c r="BC742" s="7"/>
      <c r="BD742" s="247"/>
      <c r="BE742" s="10"/>
      <c r="BF742" s="242"/>
      <c r="BG742" s="7"/>
      <c r="BH742" s="247"/>
      <c r="BI742" s="10"/>
      <c r="BJ742" s="242"/>
      <c r="BK742" s="7"/>
      <c r="BL742" s="247"/>
      <c r="BM742" s="7"/>
      <c r="BN742" s="247"/>
      <c r="BO742" s="7"/>
      <c r="BP742" s="8"/>
      <c r="BQ742" s="7"/>
      <c r="BR742" s="247"/>
      <c r="BS742" s="7"/>
      <c r="BT742" s="8"/>
      <c r="BU742" s="7"/>
      <c r="BV742" s="247"/>
      <c r="BW742" s="7"/>
      <c r="BX742" s="8"/>
      <c r="BY742" s="7"/>
      <c r="BZ742" s="8"/>
      <c r="CA742" s="7"/>
      <c r="CB742" s="8"/>
      <c r="CC742" s="7"/>
      <c r="CD742" s="8"/>
      <c r="CE742" s="7"/>
      <c r="CF742" s="8"/>
      <c r="CH742" s="41"/>
      <c r="CI742" s="41">
        <f t="shared" si="46"/>
        <v>0</v>
      </c>
      <c r="CJ742">
        <f t="shared" si="45"/>
        <v>0</v>
      </c>
      <c r="CL742" s="39"/>
    </row>
    <row r="743" spans="2:90" x14ac:dyDescent="0.25">
      <c r="B743" s="6"/>
      <c r="C743" s="10"/>
      <c r="D743" s="32"/>
      <c r="E743" s="10"/>
      <c r="F743" s="32"/>
      <c r="G743" s="10"/>
      <c r="H743" s="32"/>
      <c r="I743" s="10"/>
      <c r="J743" s="32"/>
      <c r="K743" s="10"/>
      <c r="L743" s="32"/>
      <c r="M743" s="10"/>
      <c r="N743" s="32"/>
      <c r="O743" s="10"/>
      <c r="P743" s="32"/>
      <c r="Q743" s="10"/>
      <c r="R743" s="32"/>
      <c r="S743" s="10"/>
      <c r="T743" s="32"/>
      <c r="U743" s="10"/>
      <c r="V743" s="32"/>
      <c r="W743" s="10"/>
      <c r="X743" s="32"/>
      <c r="Y743" s="10"/>
      <c r="Z743" s="32"/>
      <c r="AA743" s="10"/>
      <c r="AB743" s="32"/>
      <c r="AC743" s="10"/>
      <c r="AD743" s="32"/>
      <c r="AE743" s="10"/>
      <c r="AF743" s="32"/>
      <c r="AG743" s="10"/>
      <c r="AH743" s="32"/>
      <c r="AI743" s="10"/>
      <c r="AJ743" s="32"/>
      <c r="AK743" s="10"/>
      <c r="AL743" s="32"/>
      <c r="AM743" s="10"/>
      <c r="AN743" s="32"/>
      <c r="AO743" s="309"/>
      <c r="AP743" s="309"/>
      <c r="AQ743" s="10"/>
      <c r="AR743" s="32"/>
      <c r="AS743" s="10"/>
      <c r="AT743" s="32"/>
      <c r="AU743" s="10"/>
      <c r="AV743" s="242"/>
      <c r="AW743" s="10"/>
      <c r="AX743" s="32"/>
      <c r="AY743" s="10"/>
      <c r="AZ743" s="242"/>
      <c r="BA743" s="10"/>
      <c r="BB743" s="242"/>
      <c r="BC743" s="7"/>
      <c r="BD743" s="247"/>
      <c r="BE743" s="10"/>
      <c r="BF743" s="242"/>
      <c r="BG743" s="7"/>
      <c r="BH743" s="247"/>
      <c r="BI743" s="10"/>
      <c r="BJ743" s="242"/>
      <c r="BK743" s="7"/>
      <c r="BL743" s="247"/>
      <c r="BM743" s="7"/>
      <c r="BN743" s="247"/>
      <c r="BO743" s="7"/>
      <c r="BP743" s="8"/>
      <c r="BQ743" s="7"/>
      <c r="BR743" s="247"/>
      <c r="BS743" s="7"/>
      <c r="BT743" s="8"/>
      <c r="BU743" s="7"/>
      <c r="BV743" s="247"/>
      <c r="BW743" s="7"/>
      <c r="BX743" s="8"/>
      <c r="BY743" s="7"/>
      <c r="BZ743" s="8"/>
      <c r="CA743" s="7"/>
      <c r="CB743" s="8"/>
      <c r="CC743" s="7"/>
      <c r="CD743" s="8"/>
      <c r="CE743" s="7"/>
      <c r="CF743" s="8"/>
      <c r="CH743" s="41"/>
      <c r="CI743" s="41">
        <f t="shared" si="46"/>
        <v>0</v>
      </c>
      <c r="CJ743">
        <f t="shared" si="45"/>
        <v>0</v>
      </c>
      <c r="CL743" s="39"/>
    </row>
    <row r="744" spans="2:90" x14ac:dyDescent="0.25">
      <c r="B744" s="6"/>
      <c r="C744" s="10"/>
      <c r="D744" s="32"/>
      <c r="E744" s="10"/>
      <c r="F744" s="32"/>
      <c r="G744" s="10"/>
      <c r="H744" s="32"/>
      <c r="I744" s="10"/>
      <c r="J744" s="32"/>
      <c r="K744" s="10"/>
      <c r="L744" s="32"/>
      <c r="M744" s="10"/>
      <c r="N744" s="32"/>
      <c r="O744" s="10"/>
      <c r="P744" s="32"/>
      <c r="Q744" s="10"/>
      <c r="R744" s="32"/>
      <c r="S744" s="10"/>
      <c r="T744" s="32"/>
      <c r="U744" s="10"/>
      <c r="V744" s="32"/>
      <c r="W744" s="10"/>
      <c r="X744" s="32"/>
      <c r="Y744" s="10"/>
      <c r="Z744" s="32"/>
      <c r="AA744" s="10"/>
      <c r="AB744" s="32"/>
      <c r="AC744" s="10"/>
      <c r="AD744" s="32"/>
      <c r="AE744" s="10"/>
      <c r="AF744" s="32"/>
      <c r="AG744" s="10"/>
      <c r="AH744" s="32"/>
      <c r="AI744" s="10"/>
      <c r="AJ744" s="32"/>
      <c r="AK744" s="10"/>
      <c r="AL744" s="32"/>
      <c r="AM744" s="10"/>
      <c r="AN744" s="32"/>
      <c r="AO744" s="309"/>
      <c r="AP744" s="309"/>
      <c r="AQ744" s="10"/>
      <c r="AR744" s="32"/>
      <c r="AS744" s="10"/>
      <c r="AT744" s="32"/>
      <c r="AU744" s="10"/>
      <c r="AV744" s="242"/>
      <c r="AW744" s="10"/>
      <c r="AX744" s="32"/>
      <c r="AY744" s="10"/>
      <c r="AZ744" s="242"/>
      <c r="BA744" s="10"/>
      <c r="BB744" s="242"/>
      <c r="BC744" s="7"/>
      <c r="BD744" s="247"/>
      <c r="BE744" s="10"/>
      <c r="BF744" s="242"/>
      <c r="BG744" s="7"/>
      <c r="BH744" s="247"/>
      <c r="BI744" s="10"/>
      <c r="BJ744" s="242"/>
      <c r="BK744" s="7"/>
      <c r="BL744" s="247"/>
      <c r="BM744" s="7"/>
      <c r="BN744" s="247"/>
      <c r="BO744" s="7"/>
      <c r="BP744" s="8"/>
      <c r="BQ744" s="7"/>
      <c r="BR744" s="247"/>
      <c r="BS744" s="7"/>
      <c r="BT744" s="8"/>
      <c r="BU744" s="7"/>
      <c r="BV744" s="247"/>
      <c r="BW744" s="7"/>
      <c r="BX744" s="8"/>
      <c r="BY744" s="7"/>
      <c r="BZ744" s="8"/>
      <c r="CA744" s="7"/>
      <c r="CB744" s="8"/>
      <c r="CC744" s="7"/>
      <c r="CD744" s="8"/>
      <c r="CE744" s="7"/>
      <c r="CF744" s="8"/>
      <c r="CH744" s="41"/>
      <c r="CI744" s="41">
        <f t="shared" si="46"/>
        <v>0</v>
      </c>
      <c r="CJ744">
        <f t="shared" si="45"/>
        <v>0</v>
      </c>
    </row>
    <row r="745" spans="2:90" x14ac:dyDescent="0.25">
      <c r="B745" s="6"/>
      <c r="C745" s="10"/>
      <c r="D745" s="32"/>
      <c r="E745" s="10"/>
      <c r="F745" s="32"/>
      <c r="G745" s="10"/>
      <c r="H745" s="32"/>
      <c r="I745" s="10"/>
      <c r="J745" s="32"/>
      <c r="K745" s="10"/>
      <c r="L745" s="32"/>
      <c r="M745" s="10"/>
      <c r="N745" s="32"/>
      <c r="O745" s="10"/>
      <c r="P745" s="32"/>
      <c r="Q745" s="10"/>
      <c r="R745" s="32"/>
      <c r="S745" s="10"/>
      <c r="T745" s="32"/>
      <c r="U745" s="10"/>
      <c r="V745" s="32"/>
      <c r="W745" s="10"/>
      <c r="X745" s="32"/>
      <c r="Y745" s="10"/>
      <c r="Z745" s="32"/>
      <c r="AA745" s="10"/>
      <c r="AB745" s="32"/>
      <c r="AC745" s="10"/>
      <c r="AD745" s="32"/>
      <c r="AE745" s="10"/>
      <c r="AF745" s="32"/>
      <c r="AG745" s="10"/>
      <c r="AH745" s="32"/>
      <c r="AI745" s="10"/>
      <c r="AJ745" s="32"/>
      <c r="AK745" s="10"/>
      <c r="AL745" s="32"/>
      <c r="AM745" s="10"/>
      <c r="AN745" s="32"/>
      <c r="AO745" s="309"/>
      <c r="AP745" s="309"/>
      <c r="AQ745" s="10"/>
      <c r="AR745" s="32"/>
      <c r="AS745" s="10"/>
      <c r="AT745" s="32"/>
      <c r="AU745" s="10"/>
      <c r="AV745" s="242"/>
      <c r="AW745" s="10"/>
      <c r="AX745" s="32"/>
      <c r="AY745" s="10"/>
      <c r="AZ745" s="242"/>
      <c r="BA745" s="10"/>
      <c r="BB745" s="242"/>
      <c r="BC745" s="7"/>
      <c r="BD745" s="247"/>
      <c r="BE745" s="10"/>
      <c r="BF745" s="242"/>
      <c r="BG745" s="7"/>
      <c r="BH745" s="247"/>
      <c r="BI745" s="10"/>
      <c r="BJ745" s="242"/>
      <c r="BK745" s="7"/>
      <c r="BL745" s="247"/>
      <c r="BM745" s="7"/>
      <c r="BN745" s="247"/>
      <c r="BO745" s="7"/>
      <c r="BP745" s="8"/>
      <c r="BQ745" s="7"/>
      <c r="BR745" s="247"/>
      <c r="BS745" s="7"/>
      <c r="BT745" s="8"/>
      <c r="BU745" s="7"/>
      <c r="BV745" s="247"/>
      <c r="BW745" s="7"/>
      <c r="BX745" s="8"/>
      <c r="BY745" s="7"/>
      <c r="BZ745" s="8"/>
      <c r="CA745" s="7"/>
      <c r="CB745" s="8"/>
      <c r="CC745" s="7"/>
      <c r="CD745" s="8"/>
      <c r="CE745" s="7"/>
      <c r="CF745" s="8"/>
      <c r="CH745" s="41"/>
      <c r="CI745" s="41">
        <f t="shared" si="46"/>
        <v>0</v>
      </c>
      <c r="CJ745">
        <f t="shared" si="45"/>
        <v>0</v>
      </c>
    </row>
    <row r="746" spans="2:90" x14ac:dyDescent="0.25">
      <c r="B746" s="6"/>
      <c r="C746" s="10"/>
      <c r="D746" s="32"/>
      <c r="E746" s="10"/>
      <c r="F746" s="32"/>
      <c r="G746" s="10"/>
      <c r="H746" s="32"/>
      <c r="I746" s="10"/>
      <c r="J746" s="32"/>
      <c r="K746" s="10"/>
      <c r="L746" s="32"/>
      <c r="M746" s="10"/>
      <c r="N746" s="32"/>
      <c r="O746" s="10"/>
      <c r="P746" s="32"/>
      <c r="Q746" s="10"/>
      <c r="R746" s="32"/>
      <c r="S746" s="10"/>
      <c r="T746" s="32"/>
      <c r="U746" s="10"/>
      <c r="V746" s="32"/>
      <c r="W746" s="10"/>
      <c r="X746" s="32"/>
      <c r="Y746" s="10"/>
      <c r="Z746" s="32"/>
      <c r="AA746" s="10"/>
      <c r="AB746" s="32"/>
      <c r="AC746" s="10"/>
      <c r="AD746" s="32"/>
      <c r="AE746" s="10"/>
      <c r="AF746" s="32"/>
      <c r="AG746" s="10"/>
      <c r="AH746" s="32"/>
      <c r="AI746" s="10"/>
      <c r="AJ746" s="32"/>
      <c r="AK746" s="10"/>
      <c r="AL746" s="32"/>
      <c r="AM746" s="10"/>
      <c r="AN746" s="32"/>
      <c r="AO746" s="309"/>
      <c r="AP746" s="309"/>
      <c r="AQ746" s="10"/>
      <c r="AR746" s="32"/>
      <c r="AS746" s="10"/>
      <c r="AT746" s="32"/>
      <c r="AU746" s="10"/>
      <c r="AV746" s="242"/>
      <c r="AW746" s="10"/>
      <c r="AX746" s="32"/>
      <c r="AY746" s="10"/>
      <c r="AZ746" s="242"/>
      <c r="BA746" s="10"/>
      <c r="BB746" s="242"/>
      <c r="BC746" s="7"/>
      <c r="BD746" s="247"/>
      <c r="BE746" s="10"/>
      <c r="BF746" s="242"/>
      <c r="BG746" s="7"/>
      <c r="BH746" s="247"/>
      <c r="BI746" s="10"/>
      <c r="BJ746" s="242"/>
      <c r="BK746" s="7"/>
      <c r="BL746" s="247"/>
      <c r="BM746" s="7"/>
      <c r="BN746" s="247"/>
      <c r="BO746" s="7"/>
      <c r="BP746" s="8"/>
      <c r="BQ746" s="7"/>
      <c r="BR746" s="247"/>
      <c r="BS746" s="7"/>
      <c r="BT746" s="8"/>
      <c r="BU746" s="7"/>
      <c r="BV746" s="247"/>
      <c r="BW746" s="7"/>
      <c r="BX746" s="8"/>
      <c r="BY746" s="7"/>
      <c r="BZ746" s="8"/>
      <c r="CA746" s="7"/>
      <c r="CB746" s="8"/>
      <c r="CC746" s="7"/>
      <c r="CD746" s="8"/>
      <c r="CE746" s="7"/>
      <c r="CF746" s="8"/>
      <c r="CH746" s="41"/>
      <c r="CI746" s="41">
        <f t="shared" si="46"/>
        <v>0</v>
      </c>
      <c r="CJ746">
        <f t="shared" si="45"/>
        <v>0</v>
      </c>
    </row>
    <row r="747" spans="2:90" x14ac:dyDescent="0.25">
      <c r="B747" s="6"/>
      <c r="C747" s="10"/>
      <c r="D747" s="32"/>
      <c r="E747" s="10"/>
      <c r="F747" s="32"/>
      <c r="G747" s="10"/>
      <c r="H747" s="32"/>
      <c r="I747" s="10"/>
      <c r="J747" s="32"/>
      <c r="K747" s="10"/>
      <c r="L747" s="32"/>
      <c r="M747" s="10"/>
      <c r="N747" s="32"/>
      <c r="O747" s="10"/>
      <c r="P747" s="32"/>
      <c r="Q747" s="10"/>
      <c r="R747" s="32"/>
      <c r="S747" s="10"/>
      <c r="T747" s="32"/>
      <c r="U747" s="10"/>
      <c r="V747" s="32"/>
      <c r="W747" s="10"/>
      <c r="X747" s="32"/>
      <c r="Y747" s="10"/>
      <c r="Z747" s="32"/>
      <c r="AA747" s="10"/>
      <c r="AB747" s="32"/>
      <c r="AC747" s="10"/>
      <c r="AD747" s="32"/>
      <c r="AE747" s="10"/>
      <c r="AF747" s="32"/>
      <c r="AG747" s="10"/>
      <c r="AH747" s="32"/>
      <c r="AI747" s="10"/>
      <c r="AJ747" s="32"/>
      <c r="AK747" s="10"/>
      <c r="AL747" s="32"/>
      <c r="AM747" s="10"/>
      <c r="AN747" s="32"/>
      <c r="AO747" s="309"/>
      <c r="AP747" s="309"/>
      <c r="AQ747" s="10"/>
      <c r="AR747" s="32"/>
      <c r="AS747" s="10"/>
      <c r="AT747" s="32"/>
      <c r="AU747" s="10"/>
      <c r="AV747" s="242"/>
      <c r="AW747" s="10"/>
      <c r="AX747" s="32"/>
      <c r="AY747" s="10"/>
      <c r="AZ747" s="242"/>
      <c r="BA747" s="10"/>
      <c r="BB747" s="242"/>
      <c r="BC747" s="7"/>
      <c r="BD747" s="247"/>
      <c r="BE747" s="10"/>
      <c r="BF747" s="242"/>
      <c r="BG747" s="7"/>
      <c r="BH747" s="247"/>
      <c r="BI747" s="10"/>
      <c r="BJ747" s="242"/>
      <c r="BK747" s="7"/>
      <c r="BL747" s="247"/>
      <c r="BM747" s="7"/>
      <c r="BN747" s="247"/>
      <c r="BO747" s="7"/>
      <c r="BP747" s="8"/>
      <c r="BQ747" s="7"/>
      <c r="BR747" s="247"/>
      <c r="BS747" s="7"/>
      <c r="BT747" s="8"/>
      <c r="BU747" s="7"/>
      <c r="BV747" s="247"/>
      <c r="BW747" s="7"/>
      <c r="BX747" s="8"/>
      <c r="BY747" s="7"/>
      <c r="BZ747" s="8"/>
      <c r="CA747" s="7"/>
      <c r="CB747" s="8"/>
      <c r="CC747" s="7"/>
      <c r="CD747" s="8"/>
      <c r="CE747" s="7"/>
      <c r="CF747" s="8"/>
      <c r="CH747" s="41"/>
      <c r="CI747" s="41">
        <f t="shared" si="46"/>
        <v>0</v>
      </c>
      <c r="CJ747">
        <f t="shared" si="45"/>
        <v>0</v>
      </c>
    </row>
    <row r="748" spans="2:90" x14ac:dyDescent="0.25">
      <c r="B748" s="6"/>
      <c r="C748" s="10"/>
      <c r="D748" s="32"/>
      <c r="E748" s="10"/>
      <c r="F748" s="32"/>
      <c r="G748" s="10"/>
      <c r="H748" s="32"/>
      <c r="I748" s="10"/>
      <c r="J748" s="32"/>
      <c r="K748" s="10"/>
      <c r="L748" s="32"/>
      <c r="M748" s="10"/>
      <c r="N748" s="32"/>
      <c r="O748" s="10"/>
      <c r="P748" s="32"/>
      <c r="Q748" s="10"/>
      <c r="R748" s="32"/>
      <c r="S748" s="10"/>
      <c r="T748" s="32"/>
      <c r="U748" s="10"/>
      <c r="V748" s="32"/>
      <c r="W748" s="10"/>
      <c r="X748" s="32"/>
      <c r="Y748" s="10"/>
      <c r="Z748" s="32"/>
      <c r="AA748" s="10"/>
      <c r="AB748" s="32"/>
      <c r="AC748" s="10"/>
      <c r="AD748" s="32"/>
      <c r="AE748" s="10"/>
      <c r="AF748" s="32"/>
      <c r="AG748" s="10"/>
      <c r="AH748" s="32"/>
      <c r="AI748" s="10"/>
      <c r="AJ748" s="32"/>
      <c r="AK748" s="10"/>
      <c r="AL748" s="32"/>
      <c r="AM748" s="10"/>
      <c r="AN748" s="32"/>
      <c r="AO748" s="309"/>
      <c r="AP748" s="309"/>
      <c r="AQ748" s="10"/>
      <c r="AR748" s="32"/>
      <c r="AS748" s="10"/>
      <c r="AT748" s="32"/>
      <c r="AU748" s="10"/>
      <c r="AV748" s="242"/>
      <c r="AW748" s="10"/>
      <c r="AX748" s="32"/>
      <c r="AY748" s="10"/>
      <c r="AZ748" s="242"/>
      <c r="BA748" s="10"/>
      <c r="BB748" s="242"/>
      <c r="BC748" s="7"/>
      <c r="BD748" s="247"/>
      <c r="BE748" s="10"/>
      <c r="BF748" s="242"/>
      <c r="BG748" s="7"/>
      <c r="BH748" s="247"/>
      <c r="BI748" s="10"/>
      <c r="BJ748" s="242"/>
      <c r="BK748" s="7"/>
      <c r="BL748" s="247"/>
      <c r="BM748" s="7"/>
      <c r="BN748" s="247"/>
      <c r="BO748" s="7"/>
      <c r="BP748" s="8"/>
      <c r="BQ748" s="7"/>
      <c r="BR748" s="247"/>
      <c r="BS748" s="7"/>
      <c r="BT748" s="8"/>
      <c r="BU748" s="7"/>
      <c r="BV748" s="247"/>
      <c r="BW748" s="7"/>
      <c r="BX748" s="8"/>
      <c r="BY748" s="7"/>
      <c r="BZ748" s="8"/>
      <c r="CA748" s="7"/>
      <c r="CB748" s="8"/>
      <c r="CC748" s="7"/>
      <c r="CD748" s="8"/>
      <c r="CE748" s="7"/>
      <c r="CF748" s="8"/>
      <c r="CH748" s="41"/>
      <c r="CI748" s="41">
        <f t="shared" si="46"/>
        <v>0</v>
      </c>
      <c r="CJ748">
        <f t="shared" si="45"/>
        <v>0</v>
      </c>
    </row>
    <row r="749" spans="2:90" x14ac:dyDescent="0.25">
      <c r="B749" s="6"/>
      <c r="C749" s="10"/>
      <c r="D749" s="32"/>
      <c r="E749" s="10"/>
      <c r="F749" s="32"/>
      <c r="G749" s="10"/>
      <c r="H749" s="32"/>
      <c r="I749" s="10"/>
      <c r="J749" s="32"/>
      <c r="K749" s="10"/>
      <c r="L749" s="32"/>
      <c r="M749" s="10"/>
      <c r="N749" s="32"/>
      <c r="O749" s="10"/>
      <c r="P749" s="32"/>
      <c r="Q749" s="10"/>
      <c r="R749" s="32"/>
      <c r="S749" s="10"/>
      <c r="T749" s="32"/>
      <c r="U749" s="10"/>
      <c r="V749" s="32"/>
      <c r="W749" s="10"/>
      <c r="X749" s="32"/>
      <c r="Y749" s="10"/>
      <c r="Z749" s="32"/>
      <c r="AA749" s="10"/>
      <c r="AB749" s="32"/>
      <c r="AC749" s="10"/>
      <c r="AD749" s="32"/>
      <c r="AE749" s="10"/>
      <c r="AF749" s="32"/>
      <c r="AG749" s="10"/>
      <c r="AH749" s="32"/>
      <c r="AI749" s="10"/>
      <c r="AJ749" s="32"/>
      <c r="AK749" s="10"/>
      <c r="AL749" s="32"/>
      <c r="AM749" s="10"/>
      <c r="AN749" s="32"/>
      <c r="AO749" s="309"/>
      <c r="AP749" s="309"/>
      <c r="AQ749" s="10"/>
      <c r="AR749" s="32"/>
      <c r="AS749" s="10"/>
      <c r="AT749" s="32"/>
      <c r="AU749" s="10"/>
      <c r="AV749" s="242"/>
      <c r="AW749" s="10"/>
      <c r="AX749" s="32"/>
      <c r="AY749" s="10"/>
      <c r="AZ749" s="242"/>
      <c r="BA749" s="10"/>
      <c r="BB749" s="242"/>
      <c r="BC749" s="7"/>
      <c r="BD749" s="247"/>
      <c r="BE749" s="10"/>
      <c r="BF749" s="242"/>
      <c r="BG749" s="7"/>
      <c r="BH749" s="247"/>
      <c r="BI749" s="10"/>
      <c r="BJ749" s="242"/>
      <c r="BK749" s="7"/>
      <c r="BL749" s="247"/>
      <c r="BM749" s="7"/>
      <c r="BN749" s="247"/>
      <c r="BO749" s="7"/>
      <c r="BP749" s="8"/>
      <c r="BQ749" s="7"/>
      <c r="BR749" s="247"/>
      <c r="BS749" s="7"/>
      <c r="BT749" s="8"/>
      <c r="BU749" s="7"/>
      <c r="BV749" s="247"/>
      <c r="BW749" s="7"/>
      <c r="BX749" s="8"/>
      <c r="BY749" s="7"/>
      <c r="BZ749" s="8"/>
      <c r="CA749" s="7"/>
      <c r="CB749" s="8"/>
      <c r="CC749" s="7"/>
      <c r="CD749" s="8"/>
      <c r="CE749" s="7"/>
      <c r="CF749" s="8"/>
      <c r="CH749" s="41"/>
      <c r="CI749" s="41">
        <f t="shared" si="46"/>
        <v>0</v>
      </c>
      <c r="CJ749">
        <f t="shared" si="45"/>
        <v>0</v>
      </c>
    </row>
    <row r="750" spans="2:90" x14ac:dyDescent="0.25">
      <c r="B750" s="6"/>
      <c r="C750" s="10"/>
      <c r="D750" s="32"/>
      <c r="E750" s="10"/>
      <c r="F750" s="32"/>
      <c r="G750" s="10"/>
      <c r="H750" s="32"/>
      <c r="I750" s="10"/>
      <c r="J750" s="32"/>
      <c r="K750" s="10"/>
      <c r="L750" s="32"/>
      <c r="M750" s="10"/>
      <c r="N750" s="32"/>
      <c r="O750" s="10"/>
      <c r="P750" s="32"/>
      <c r="Q750" s="10"/>
      <c r="R750" s="32"/>
      <c r="S750" s="10"/>
      <c r="T750" s="32"/>
      <c r="U750" s="10"/>
      <c r="V750" s="32"/>
      <c r="W750" s="10"/>
      <c r="X750" s="32"/>
      <c r="Y750" s="10"/>
      <c r="Z750" s="32"/>
      <c r="AA750" s="10"/>
      <c r="AB750" s="32"/>
      <c r="AC750" s="10"/>
      <c r="AD750" s="32"/>
      <c r="AE750" s="10"/>
      <c r="AF750" s="32"/>
      <c r="AG750" s="10"/>
      <c r="AH750" s="32"/>
      <c r="AI750" s="10"/>
      <c r="AJ750" s="32"/>
      <c r="AK750" s="10"/>
      <c r="AL750" s="32"/>
      <c r="AM750" s="10"/>
      <c r="AN750" s="32"/>
      <c r="AO750" s="309"/>
      <c r="AP750" s="309"/>
      <c r="AQ750" s="10"/>
      <c r="AR750" s="32"/>
      <c r="AS750" s="10"/>
      <c r="AT750" s="32"/>
      <c r="AU750" s="10"/>
      <c r="AV750" s="242"/>
      <c r="AW750" s="10"/>
      <c r="AX750" s="32"/>
      <c r="AY750" s="10"/>
      <c r="AZ750" s="242"/>
      <c r="BA750" s="10"/>
      <c r="BB750" s="242"/>
      <c r="BC750" s="7"/>
      <c r="BD750" s="247"/>
      <c r="BE750" s="10"/>
      <c r="BF750" s="242"/>
      <c r="BG750" s="7"/>
      <c r="BH750" s="247"/>
      <c r="BI750" s="10"/>
      <c r="BJ750" s="242"/>
      <c r="BK750" s="7"/>
      <c r="BL750" s="247"/>
      <c r="BM750" s="7"/>
      <c r="BN750" s="247"/>
      <c r="BO750" s="7"/>
      <c r="BP750" s="8"/>
      <c r="BQ750" s="7"/>
      <c r="BR750" s="247"/>
      <c r="BS750" s="7"/>
      <c r="BT750" s="8"/>
      <c r="BU750" s="7"/>
      <c r="BV750" s="247"/>
      <c r="BW750" s="7"/>
      <c r="BX750" s="8"/>
      <c r="BY750" s="7"/>
      <c r="BZ750" s="8"/>
      <c r="CA750" s="7"/>
      <c r="CB750" s="8"/>
      <c r="CC750" s="7"/>
      <c r="CD750" s="8"/>
      <c r="CE750" s="7"/>
      <c r="CF750" s="8"/>
      <c r="CH750" s="41"/>
      <c r="CI750" s="41">
        <f t="shared" si="46"/>
        <v>0</v>
      </c>
      <c r="CJ750">
        <f t="shared" si="45"/>
        <v>0</v>
      </c>
    </row>
    <row r="751" spans="2:90" x14ac:dyDescent="0.25">
      <c r="B751" s="6"/>
      <c r="C751" s="10"/>
      <c r="D751" s="32"/>
      <c r="E751" s="10"/>
      <c r="F751" s="32"/>
      <c r="G751" s="10"/>
      <c r="H751" s="32"/>
      <c r="I751" s="10"/>
      <c r="J751" s="32"/>
      <c r="K751" s="10"/>
      <c r="L751" s="32"/>
      <c r="M751" s="10"/>
      <c r="N751" s="32"/>
      <c r="O751" s="10"/>
      <c r="P751" s="32"/>
      <c r="Q751" s="10"/>
      <c r="R751" s="32"/>
      <c r="S751" s="10"/>
      <c r="T751" s="32"/>
      <c r="U751" s="10"/>
      <c r="V751" s="32"/>
      <c r="W751" s="10"/>
      <c r="X751" s="32"/>
      <c r="Y751" s="10"/>
      <c r="Z751" s="32"/>
      <c r="AA751" s="10"/>
      <c r="AB751" s="32"/>
      <c r="AC751" s="10"/>
      <c r="AD751" s="32"/>
      <c r="AE751" s="10"/>
      <c r="AF751" s="32"/>
      <c r="AG751" s="10"/>
      <c r="AH751" s="32"/>
      <c r="AI751" s="10"/>
      <c r="AJ751" s="32"/>
      <c r="AK751" s="10"/>
      <c r="AL751" s="32"/>
      <c r="AM751" s="10"/>
      <c r="AN751" s="32"/>
      <c r="AO751" s="309"/>
      <c r="AP751" s="309"/>
      <c r="AQ751" s="10"/>
      <c r="AR751" s="32"/>
      <c r="AS751" s="10"/>
      <c r="AT751" s="32"/>
      <c r="AU751" s="10"/>
      <c r="AV751" s="242"/>
      <c r="AW751" s="10"/>
      <c r="AX751" s="32"/>
      <c r="AY751" s="10"/>
      <c r="AZ751" s="242"/>
      <c r="BA751" s="10"/>
      <c r="BB751" s="242"/>
      <c r="BC751" s="7"/>
      <c r="BD751" s="247"/>
      <c r="BE751" s="10"/>
      <c r="BF751" s="242"/>
      <c r="BG751" s="7"/>
      <c r="BH751" s="247"/>
      <c r="BI751" s="10"/>
      <c r="BJ751" s="242"/>
      <c r="BK751" s="7"/>
      <c r="BL751" s="247"/>
      <c r="BM751" s="7"/>
      <c r="BN751" s="247"/>
      <c r="BO751" s="7"/>
      <c r="BP751" s="8"/>
      <c r="BQ751" s="7"/>
      <c r="BR751" s="247"/>
      <c r="BS751" s="7"/>
      <c r="BT751" s="8"/>
      <c r="BU751" s="7"/>
      <c r="BV751" s="247"/>
      <c r="BW751" s="7"/>
      <c r="BX751" s="8"/>
      <c r="BY751" s="7"/>
      <c r="BZ751" s="8"/>
      <c r="CA751" s="7"/>
      <c r="CB751" s="8"/>
      <c r="CC751" s="7"/>
      <c r="CD751" s="8"/>
      <c r="CE751" s="7"/>
      <c r="CF751" s="8"/>
      <c r="CH751" s="41"/>
      <c r="CI751" s="41">
        <f t="shared" si="46"/>
        <v>0</v>
      </c>
      <c r="CJ751">
        <f t="shared" si="45"/>
        <v>0</v>
      </c>
    </row>
    <row r="752" spans="2:90" x14ac:dyDescent="0.25">
      <c r="B752" s="6"/>
      <c r="C752" s="10"/>
      <c r="D752" s="32"/>
      <c r="E752" s="10"/>
      <c r="F752" s="32"/>
      <c r="G752" s="10"/>
      <c r="H752" s="32"/>
      <c r="I752" s="10"/>
      <c r="J752" s="32"/>
      <c r="K752" s="10"/>
      <c r="L752" s="32"/>
      <c r="M752" s="10"/>
      <c r="N752" s="32"/>
      <c r="O752" s="10"/>
      <c r="P752" s="32"/>
      <c r="Q752" s="10"/>
      <c r="R752" s="32"/>
      <c r="S752" s="10"/>
      <c r="T752" s="32"/>
      <c r="U752" s="10"/>
      <c r="V752" s="32"/>
      <c r="W752" s="10"/>
      <c r="X752" s="32"/>
      <c r="Y752" s="10"/>
      <c r="Z752" s="32"/>
      <c r="AA752" s="10"/>
      <c r="AB752" s="32"/>
      <c r="AC752" s="10"/>
      <c r="AD752" s="32"/>
      <c r="AE752" s="10"/>
      <c r="AF752" s="32"/>
      <c r="AG752" s="10"/>
      <c r="AH752" s="32"/>
      <c r="AI752" s="10"/>
      <c r="AJ752" s="32"/>
      <c r="AK752" s="10"/>
      <c r="AL752" s="32"/>
      <c r="AM752" s="10"/>
      <c r="AN752" s="32"/>
      <c r="AO752" s="309"/>
      <c r="AP752" s="309"/>
      <c r="AQ752" s="10"/>
      <c r="AR752" s="32"/>
      <c r="AS752" s="10"/>
      <c r="AT752" s="32"/>
      <c r="AU752" s="10"/>
      <c r="AV752" s="242"/>
      <c r="AW752" s="10"/>
      <c r="AX752" s="32"/>
      <c r="AY752" s="10"/>
      <c r="AZ752" s="242"/>
      <c r="BA752" s="10"/>
      <c r="BB752" s="242"/>
      <c r="BC752" s="250"/>
      <c r="BD752" s="247"/>
      <c r="BE752" s="10"/>
      <c r="BF752" s="242"/>
      <c r="BG752" s="250"/>
      <c r="BH752" s="247"/>
      <c r="BI752" s="10"/>
      <c r="BJ752" s="242"/>
      <c r="BK752" s="250"/>
      <c r="BL752" s="247"/>
      <c r="BM752" s="250"/>
      <c r="BN752" s="247"/>
      <c r="BO752" s="7"/>
      <c r="BP752" s="8"/>
      <c r="BQ752" s="250"/>
      <c r="BR752" s="247"/>
      <c r="BS752" s="7"/>
      <c r="BT752" s="8"/>
      <c r="BU752" s="250"/>
      <c r="BV752" s="247"/>
      <c r="BW752" s="7"/>
      <c r="BX752" s="8"/>
      <c r="BY752" s="7"/>
      <c r="BZ752" s="8"/>
      <c r="CA752" s="7"/>
      <c r="CB752" s="8"/>
      <c r="CC752" s="7"/>
      <c r="CD752" s="8"/>
      <c r="CE752" s="7"/>
      <c r="CF752" s="8"/>
      <c r="CH752" s="41"/>
      <c r="CI752" s="41">
        <f t="shared" si="46"/>
        <v>0</v>
      </c>
      <c r="CJ752">
        <f t="shared" si="45"/>
        <v>0</v>
      </c>
    </row>
    <row r="753" spans="2:90" x14ac:dyDescent="0.25">
      <c r="B753" s="6"/>
      <c r="C753" s="10"/>
      <c r="D753" s="32"/>
      <c r="E753" s="10"/>
      <c r="F753" s="32"/>
      <c r="G753" s="10"/>
      <c r="H753" s="32"/>
      <c r="I753" s="10"/>
      <c r="J753" s="32"/>
      <c r="K753" s="10"/>
      <c r="L753" s="32"/>
      <c r="M753" s="10"/>
      <c r="N753" s="32"/>
      <c r="O753" s="10"/>
      <c r="P753" s="32"/>
      <c r="Q753" s="10"/>
      <c r="R753" s="32"/>
      <c r="S753" s="10"/>
      <c r="T753" s="32"/>
      <c r="U753" s="10"/>
      <c r="V753" s="32"/>
      <c r="W753" s="10"/>
      <c r="X753" s="32"/>
      <c r="Y753" s="10"/>
      <c r="Z753" s="32"/>
      <c r="AA753" s="10"/>
      <c r="AB753" s="32"/>
      <c r="AC753" s="10"/>
      <c r="AD753" s="32"/>
      <c r="AE753" s="10"/>
      <c r="AF753" s="32"/>
      <c r="AG753" s="10"/>
      <c r="AH753" s="32"/>
      <c r="AI753" s="10"/>
      <c r="AJ753" s="32"/>
      <c r="AK753" s="10"/>
      <c r="AL753" s="32"/>
      <c r="AM753" s="10"/>
      <c r="AN753" s="32"/>
      <c r="AO753" s="309"/>
      <c r="AP753" s="309"/>
      <c r="AQ753" s="10"/>
      <c r="AR753" s="32"/>
      <c r="AS753" s="10"/>
      <c r="AT753" s="32"/>
      <c r="AU753" s="10"/>
      <c r="AV753" s="242"/>
      <c r="AW753" s="10"/>
      <c r="AX753" s="32"/>
      <c r="AY753" s="10"/>
      <c r="AZ753" s="242"/>
      <c r="BA753" s="10"/>
      <c r="BB753" s="242"/>
      <c r="BC753" s="7"/>
      <c r="BD753" s="247"/>
      <c r="BE753" s="10"/>
      <c r="BF753" s="242"/>
      <c r="BG753" s="7"/>
      <c r="BH753" s="247"/>
      <c r="BI753" s="10"/>
      <c r="BJ753" s="242"/>
      <c r="BK753" s="7"/>
      <c r="BL753" s="247"/>
      <c r="BM753" s="7"/>
      <c r="BN753" s="247"/>
      <c r="BO753" s="7"/>
      <c r="BP753" s="8"/>
      <c r="BQ753" s="7"/>
      <c r="BR753" s="247"/>
      <c r="BS753" s="7"/>
      <c r="BT753" s="8"/>
      <c r="BU753" s="7"/>
      <c r="BV753" s="247"/>
      <c r="BW753" s="7"/>
      <c r="BX753" s="8"/>
      <c r="BY753" s="7"/>
      <c r="BZ753" s="8"/>
      <c r="CA753" s="7"/>
      <c r="CB753" s="8"/>
      <c r="CC753" s="7"/>
      <c r="CD753" s="8"/>
      <c r="CE753" s="7"/>
      <c r="CF753" s="8"/>
      <c r="CH753" s="41"/>
      <c r="CI753" s="41">
        <f t="shared" si="46"/>
        <v>0</v>
      </c>
      <c r="CJ753">
        <f t="shared" si="45"/>
        <v>0</v>
      </c>
    </row>
    <row r="754" spans="2:90" x14ac:dyDescent="0.25">
      <c r="B754" s="6"/>
      <c r="C754" s="10"/>
      <c r="D754" s="32"/>
      <c r="E754" s="10"/>
      <c r="F754" s="32"/>
      <c r="G754" s="10"/>
      <c r="H754" s="32"/>
      <c r="I754" s="10"/>
      <c r="J754" s="32"/>
      <c r="K754" s="10"/>
      <c r="L754" s="32"/>
      <c r="M754" s="10"/>
      <c r="N754" s="32"/>
      <c r="O754" s="10"/>
      <c r="P754" s="32"/>
      <c r="Q754" s="10"/>
      <c r="R754" s="32"/>
      <c r="S754" s="10"/>
      <c r="T754" s="32"/>
      <c r="U754" s="10"/>
      <c r="V754" s="32"/>
      <c r="W754" s="10"/>
      <c r="X754" s="32"/>
      <c r="Y754" s="10"/>
      <c r="Z754" s="32"/>
      <c r="AA754" s="10"/>
      <c r="AB754" s="32"/>
      <c r="AC754" s="10"/>
      <c r="AD754" s="32"/>
      <c r="AE754" s="10"/>
      <c r="AF754" s="32"/>
      <c r="AG754" s="10"/>
      <c r="AH754" s="32"/>
      <c r="AI754" s="10"/>
      <c r="AJ754" s="32"/>
      <c r="AK754" s="10"/>
      <c r="AL754" s="32"/>
      <c r="AM754" s="10"/>
      <c r="AN754" s="32"/>
      <c r="AO754" s="309"/>
      <c r="AP754" s="309"/>
      <c r="AQ754" s="10"/>
      <c r="AR754" s="32"/>
      <c r="AS754" s="10"/>
      <c r="AT754" s="32"/>
      <c r="AU754" s="10"/>
      <c r="AV754" s="242"/>
      <c r="AW754" s="10"/>
      <c r="AX754" s="32"/>
      <c r="AY754" s="10"/>
      <c r="AZ754" s="242"/>
      <c r="BA754" s="10"/>
      <c r="BB754" s="242"/>
      <c r="BC754" s="7"/>
      <c r="BD754" s="247"/>
      <c r="BE754" s="10"/>
      <c r="BF754" s="242"/>
      <c r="BG754" s="7"/>
      <c r="BH754" s="247"/>
      <c r="BI754" s="10"/>
      <c r="BJ754" s="242"/>
      <c r="BK754" s="7"/>
      <c r="BL754" s="247"/>
      <c r="BM754" s="7"/>
      <c r="BN754" s="247"/>
      <c r="BO754" s="7"/>
      <c r="BP754" s="8"/>
      <c r="BQ754" s="7"/>
      <c r="BR754" s="247"/>
      <c r="BS754" s="7"/>
      <c r="BT754" s="8"/>
      <c r="BU754" s="7"/>
      <c r="BV754" s="247"/>
      <c r="BW754" s="7"/>
      <c r="BX754" s="8"/>
      <c r="BY754" s="7"/>
      <c r="BZ754" s="8"/>
      <c r="CA754" s="7"/>
      <c r="CB754" s="8"/>
      <c r="CC754" s="7"/>
      <c r="CD754" s="8"/>
      <c r="CE754" s="7"/>
      <c r="CF754" s="8"/>
      <c r="CH754" s="41"/>
      <c r="CI754" s="41">
        <f t="shared" si="46"/>
        <v>0</v>
      </c>
      <c r="CJ754">
        <f t="shared" si="45"/>
        <v>0</v>
      </c>
    </row>
    <row r="755" spans="2:90" x14ac:dyDescent="0.25">
      <c r="B755" s="6"/>
      <c r="C755" s="10"/>
      <c r="D755" s="32"/>
      <c r="E755" s="10"/>
      <c r="F755" s="32"/>
      <c r="G755" s="10"/>
      <c r="H755" s="32"/>
      <c r="I755" s="10"/>
      <c r="J755" s="32"/>
      <c r="K755" s="10"/>
      <c r="L755" s="32"/>
      <c r="M755" s="10"/>
      <c r="N755" s="32"/>
      <c r="O755" s="10"/>
      <c r="P755" s="32"/>
      <c r="Q755" s="10"/>
      <c r="R755" s="32"/>
      <c r="S755" s="10"/>
      <c r="T755" s="32"/>
      <c r="U755" s="10"/>
      <c r="V755" s="32"/>
      <c r="W755" s="10"/>
      <c r="X755" s="32"/>
      <c r="Y755" s="10"/>
      <c r="Z755" s="32"/>
      <c r="AA755" s="10"/>
      <c r="AB755" s="32"/>
      <c r="AC755" s="10"/>
      <c r="AD755" s="32"/>
      <c r="AE755" s="10"/>
      <c r="AF755" s="32"/>
      <c r="AG755" s="10"/>
      <c r="AH755" s="32"/>
      <c r="AI755" s="10"/>
      <c r="AJ755" s="32"/>
      <c r="AK755" s="10"/>
      <c r="AL755" s="32"/>
      <c r="AM755" s="10"/>
      <c r="AN755" s="32"/>
      <c r="AO755" s="309"/>
      <c r="AP755" s="309"/>
      <c r="AQ755" s="10"/>
      <c r="AR755" s="32"/>
      <c r="AS755" s="10"/>
      <c r="AT755" s="32"/>
      <c r="AU755" s="10"/>
      <c r="AV755" s="242"/>
      <c r="AW755" s="10"/>
      <c r="AX755" s="32"/>
      <c r="AY755" s="10"/>
      <c r="AZ755" s="242"/>
      <c r="BA755" s="10"/>
      <c r="BB755" s="242"/>
      <c r="BC755" s="7"/>
      <c r="BD755" s="247"/>
      <c r="BE755" s="10"/>
      <c r="BF755" s="242"/>
      <c r="BG755" s="7"/>
      <c r="BH755" s="247"/>
      <c r="BI755" s="10"/>
      <c r="BJ755" s="242"/>
      <c r="BK755" s="7"/>
      <c r="BL755" s="247"/>
      <c r="BM755" s="7"/>
      <c r="BN755" s="247"/>
      <c r="BO755" s="7"/>
      <c r="BP755" s="8"/>
      <c r="BQ755" s="7"/>
      <c r="BR755" s="247"/>
      <c r="BS755" s="7"/>
      <c r="BT755" s="8"/>
      <c r="BU755" s="7"/>
      <c r="BV755" s="247"/>
      <c r="BW755" s="7"/>
      <c r="BX755" s="8"/>
      <c r="BY755" s="7"/>
      <c r="BZ755" s="8"/>
      <c r="CA755" s="7"/>
      <c r="CB755" s="8"/>
      <c r="CC755" s="7"/>
      <c r="CD755" s="8"/>
      <c r="CE755" s="7"/>
      <c r="CF755" s="8"/>
      <c r="CH755" s="41"/>
      <c r="CI755" s="41">
        <f t="shared" si="46"/>
        <v>0</v>
      </c>
      <c r="CJ755">
        <f t="shared" si="45"/>
        <v>0</v>
      </c>
    </row>
    <row r="756" spans="2:90" x14ac:dyDescent="0.25">
      <c r="B756" s="6"/>
      <c r="C756" s="10"/>
      <c r="D756" s="32"/>
      <c r="E756" s="10"/>
      <c r="F756" s="32"/>
      <c r="G756" s="10"/>
      <c r="H756" s="32"/>
      <c r="I756" s="10"/>
      <c r="J756" s="32"/>
      <c r="K756" s="94"/>
      <c r="L756" s="32"/>
      <c r="M756" s="10"/>
      <c r="N756" s="32"/>
      <c r="O756" s="10"/>
      <c r="P756" s="32"/>
      <c r="Q756" s="10"/>
      <c r="R756" s="32"/>
      <c r="S756" s="10"/>
      <c r="T756" s="32"/>
      <c r="U756" s="10"/>
      <c r="V756" s="32"/>
      <c r="W756" s="10"/>
      <c r="X756" s="32"/>
      <c r="Y756" s="10"/>
      <c r="Z756" s="32"/>
      <c r="AA756" s="10"/>
      <c r="AB756" s="32"/>
      <c r="AC756" s="10"/>
      <c r="AD756" s="32"/>
      <c r="AE756" s="10"/>
      <c r="AF756" s="32"/>
      <c r="AG756" s="10"/>
      <c r="AH756" s="32"/>
      <c r="AI756" s="10"/>
      <c r="AJ756" s="32"/>
      <c r="AK756" s="10"/>
      <c r="AL756" s="32"/>
      <c r="AM756" s="10"/>
      <c r="AN756" s="32"/>
      <c r="AO756" s="309"/>
      <c r="AP756" s="309"/>
      <c r="AQ756" s="10"/>
      <c r="AR756" s="32"/>
      <c r="AS756" s="10"/>
      <c r="AT756" s="32"/>
      <c r="AU756" s="10"/>
      <c r="AV756" s="242"/>
      <c r="AW756" s="10"/>
      <c r="AX756" s="32"/>
      <c r="AY756" s="10"/>
      <c r="AZ756" s="242"/>
      <c r="BA756" s="10"/>
      <c r="BB756" s="242"/>
      <c r="BC756" s="7"/>
      <c r="BD756" s="247"/>
      <c r="BE756" s="10"/>
      <c r="BF756" s="242"/>
      <c r="BG756" s="7"/>
      <c r="BH756" s="247"/>
      <c r="BI756" s="10"/>
      <c r="BJ756" s="242"/>
      <c r="BK756" s="7"/>
      <c r="BL756" s="247"/>
      <c r="BM756" s="7"/>
      <c r="BN756" s="247"/>
      <c r="BO756" s="7"/>
      <c r="BP756" s="8"/>
      <c r="BQ756" s="7"/>
      <c r="BR756" s="247"/>
      <c r="BS756" s="7"/>
      <c r="BT756" s="8"/>
      <c r="BU756" s="7"/>
      <c r="BV756" s="247"/>
      <c r="BW756" s="7"/>
      <c r="BX756" s="8"/>
      <c r="BY756" s="7"/>
      <c r="BZ756" s="8"/>
      <c r="CA756" s="7"/>
      <c r="CB756" s="8"/>
      <c r="CC756" s="7"/>
      <c r="CD756" s="8"/>
      <c r="CE756" s="7"/>
      <c r="CF756" s="8"/>
      <c r="CH756" s="41"/>
      <c r="CI756" s="41">
        <f t="shared" si="46"/>
        <v>0</v>
      </c>
      <c r="CJ756">
        <f t="shared" si="45"/>
        <v>0</v>
      </c>
      <c r="CL756" s="39"/>
    </row>
    <row r="757" spans="2:90" x14ac:dyDescent="0.25">
      <c r="B757" s="6"/>
      <c r="C757" s="10"/>
      <c r="D757" s="32"/>
      <c r="E757" s="10"/>
      <c r="F757" s="32"/>
      <c r="G757" s="10"/>
      <c r="H757" s="32"/>
      <c r="I757" s="10"/>
      <c r="J757" s="32"/>
      <c r="K757" s="94"/>
      <c r="L757" s="32"/>
      <c r="M757" s="10"/>
      <c r="N757" s="32"/>
      <c r="O757" s="10"/>
      <c r="P757" s="32"/>
      <c r="Q757" s="10"/>
      <c r="R757" s="32"/>
      <c r="S757" s="10"/>
      <c r="T757" s="32"/>
      <c r="U757" s="10"/>
      <c r="V757" s="32"/>
      <c r="W757" s="10"/>
      <c r="X757" s="32"/>
      <c r="Y757" s="10"/>
      <c r="Z757" s="32"/>
      <c r="AA757" s="10"/>
      <c r="AB757" s="32"/>
      <c r="AC757" s="10"/>
      <c r="AD757" s="32"/>
      <c r="AE757" s="10"/>
      <c r="AF757" s="32"/>
      <c r="AG757" s="10"/>
      <c r="AH757" s="32"/>
      <c r="AI757" s="10"/>
      <c r="AJ757" s="32"/>
      <c r="AK757" s="10"/>
      <c r="AL757" s="32"/>
      <c r="AM757" s="10"/>
      <c r="AN757" s="32"/>
      <c r="AO757" s="309"/>
      <c r="AP757" s="309"/>
      <c r="AQ757" s="10"/>
      <c r="AR757" s="32"/>
      <c r="AS757" s="10"/>
      <c r="AT757" s="32"/>
      <c r="AU757" s="10"/>
      <c r="AV757" s="242"/>
      <c r="AW757" s="10"/>
      <c r="AX757" s="32"/>
      <c r="AY757" s="10"/>
      <c r="AZ757" s="242"/>
      <c r="BA757" s="10"/>
      <c r="BB757" s="242"/>
      <c r="BC757" s="7"/>
      <c r="BD757" s="247"/>
      <c r="BE757" s="10"/>
      <c r="BF757" s="242"/>
      <c r="BG757" s="7"/>
      <c r="BH757" s="247"/>
      <c r="BI757" s="10"/>
      <c r="BJ757" s="242"/>
      <c r="BK757" s="7"/>
      <c r="BL757" s="247"/>
      <c r="BM757" s="7"/>
      <c r="BN757" s="247"/>
      <c r="BO757" s="7"/>
      <c r="BP757" s="8"/>
      <c r="BQ757" s="7"/>
      <c r="BR757" s="247"/>
      <c r="BS757" s="7"/>
      <c r="BT757" s="8"/>
      <c r="BU757" s="7"/>
      <c r="BV757" s="247"/>
      <c r="BW757" s="7"/>
      <c r="BX757" s="8"/>
      <c r="BY757" s="7"/>
      <c r="BZ757" s="8"/>
      <c r="CA757" s="7"/>
      <c r="CB757" s="8"/>
      <c r="CC757" s="7"/>
      <c r="CD757" s="8"/>
      <c r="CE757" s="7"/>
      <c r="CF757" s="8"/>
      <c r="CH757" s="41"/>
      <c r="CI757" s="41">
        <f t="shared" si="46"/>
        <v>0</v>
      </c>
      <c r="CJ757">
        <f t="shared" si="45"/>
        <v>0</v>
      </c>
      <c r="CL757" s="39"/>
    </row>
    <row r="758" spans="2:90" x14ac:dyDescent="0.25">
      <c r="B758" s="6"/>
      <c r="C758" s="10"/>
      <c r="D758" s="32"/>
      <c r="E758" s="10"/>
      <c r="F758" s="32"/>
      <c r="G758" s="10"/>
      <c r="H758" s="32"/>
      <c r="I758" s="10"/>
      <c r="J758" s="32"/>
      <c r="K758" s="10"/>
      <c r="L758" s="32"/>
      <c r="M758" s="10"/>
      <c r="N758" s="32"/>
      <c r="O758" s="10"/>
      <c r="P758" s="32"/>
      <c r="Q758" s="10"/>
      <c r="R758" s="32"/>
      <c r="S758" s="10"/>
      <c r="T758" s="32"/>
      <c r="U758" s="10"/>
      <c r="V758" s="32"/>
      <c r="W758" s="10"/>
      <c r="X758" s="32"/>
      <c r="Y758" s="10"/>
      <c r="Z758" s="32"/>
      <c r="AA758" s="10"/>
      <c r="AB758" s="32"/>
      <c r="AC758" s="10"/>
      <c r="AD758" s="32"/>
      <c r="AE758" s="10"/>
      <c r="AF758" s="32"/>
      <c r="AG758" s="10"/>
      <c r="AH758" s="32"/>
      <c r="AI758" s="10"/>
      <c r="AJ758" s="32"/>
      <c r="AK758" s="10"/>
      <c r="AL758" s="32"/>
      <c r="AM758" s="10"/>
      <c r="AN758" s="32"/>
      <c r="AO758" s="309"/>
      <c r="AP758" s="309"/>
      <c r="AQ758" s="10"/>
      <c r="AR758" s="32"/>
      <c r="AS758" s="10"/>
      <c r="AT758" s="32"/>
      <c r="AU758" s="10"/>
      <c r="AV758" s="242"/>
      <c r="AW758" s="10"/>
      <c r="AX758" s="32"/>
      <c r="AY758" s="10"/>
      <c r="AZ758" s="242"/>
      <c r="BA758" s="10"/>
      <c r="BB758" s="242"/>
      <c r="BC758" s="7"/>
      <c r="BD758" s="247"/>
      <c r="BE758" s="10"/>
      <c r="BF758" s="242"/>
      <c r="BG758" s="7"/>
      <c r="BH758" s="247"/>
      <c r="BI758" s="10"/>
      <c r="BJ758" s="242"/>
      <c r="BK758" s="7"/>
      <c r="BL758" s="247"/>
      <c r="BM758" s="7"/>
      <c r="BN758" s="247"/>
      <c r="BO758" s="7"/>
      <c r="BP758" s="8"/>
      <c r="BQ758" s="7"/>
      <c r="BR758" s="247"/>
      <c r="BS758" s="7"/>
      <c r="BT758" s="8"/>
      <c r="BU758" s="7"/>
      <c r="BV758" s="247"/>
      <c r="BW758" s="7"/>
      <c r="BX758" s="8"/>
      <c r="BY758" s="7"/>
      <c r="BZ758" s="8"/>
      <c r="CA758" s="7"/>
      <c r="CB758" s="8"/>
      <c r="CC758" s="7"/>
      <c r="CD758" s="8"/>
      <c r="CE758" s="7"/>
      <c r="CF758" s="8"/>
      <c r="CH758" s="41"/>
      <c r="CI758" s="41">
        <f t="shared" si="46"/>
        <v>0</v>
      </c>
      <c r="CJ758">
        <f t="shared" si="45"/>
        <v>0</v>
      </c>
    </row>
    <row r="759" spans="2:90" x14ac:dyDescent="0.25">
      <c r="B759" s="6"/>
      <c r="C759" s="10"/>
      <c r="D759" s="32"/>
      <c r="E759" s="10"/>
      <c r="F759" s="32"/>
      <c r="G759" s="10"/>
      <c r="H759" s="32"/>
      <c r="I759" s="10"/>
      <c r="J759" s="32"/>
      <c r="K759" s="10"/>
      <c r="L759" s="32"/>
      <c r="M759" s="10"/>
      <c r="N759" s="32"/>
      <c r="O759" s="10"/>
      <c r="P759" s="32"/>
      <c r="Q759" s="10"/>
      <c r="R759" s="32"/>
      <c r="S759" s="10"/>
      <c r="T759" s="32"/>
      <c r="U759" s="10"/>
      <c r="V759" s="32"/>
      <c r="W759" s="10"/>
      <c r="X759" s="32"/>
      <c r="Y759" s="10"/>
      <c r="Z759" s="32"/>
      <c r="AA759" s="10"/>
      <c r="AB759" s="32"/>
      <c r="AC759" s="10"/>
      <c r="AD759" s="32"/>
      <c r="AE759" s="10"/>
      <c r="AF759" s="32"/>
      <c r="AG759" s="10"/>
      <c r="AH759" s="32"/>
      <c r="AI759" s="10"/>
      <c r="AJ759" s="32"/>
      <c r="AK759" s="10"/>
      <c r="AL759" s="32"/>
      <c r="AM759" s="10"/>
      <c r="AN759" s="32"/>
      <c r="AO759" s="309"/>
      <c r="AP759" s="309"/>
      <c r="AQ759" s="10"/>
      <c r="AR759" s="32"/>
      <c r="AS759" s="10"/>
      <c r="AT759" s="32"/>
      <c r="AU759" s="10"/>
      <c r="AV759" s="242"/>
      <c r="AW759" s="10"/>
      <c r="AX759" s="32"/>
      <c r="AY759" s="10"/>
      <c r="AZ759" s="242"/>
      <c r="BA759" s="10"/>
      <c r="BB759" s="242"/>
      <c r="BC759" s="7"/>
      <c r="BD759" s="247"/>
      <c r="BE759" s="10"/>
      <c r="BF759" s="242"/>
      <c r="BG759" s="7"/>
      <c r="BH759" s="247"/>
      <c r="BI759" s="10"/>
      <c r="BJ759" s="242"/>
      <c r="BK759" s="7"/>
      <c r="BL759" s="247"/>
      <c r="BM759" s="7"/>
      <c r="BN759" s="247"/>
      <c r="BO759" s="7"/>
      <c r="BP759" s="8"/>
      <c r="BQ759" s="7"/>
      <c r="BR759" s="247"/>
      <c r="BS759" s="7"/>
      <c r="BT759" s="8"/>
      <c r="BU759" s="7"/>
      <c r="BV759" s="247"/>
      <c r="BW759" s="7"/>
      <c r="BX759" s="8"/>
      <c r="BY759" s="7"/>
      <c r="BZ759" s="8"/>
      <c r="CA759" s="7"/>
      <c r="CB759" s="8"/>
      <c r="CC759" s="7"/>
      <c r="CD759" s="8"/>
      <c r="CE759" s="7"/>
      <c r="CF759" s="8"/>
      <c r="CH759" s="41"/>
      <c r="CI759" s="41">
        <f t="shared" si="46"/>
        <v>0</v>
      </c>
      <c r="CJ759">
        <f t="shared" si="45"/>
        <v>0</v>
      </c>
    </row>
    <row r="760" spans="2:90" x14ac:dyDescent="0.25">
      <c r="B760" s="6"/>
      <c r="C760" s="10"/>
      <c r="D760" s="32"/>
      <c r="E760" s="10"/>
      <c r="F760" s="32"/>
      <c r="G760" s="10"/>
      <c r="H760" s="32"/>
      <c r="I760" s="10"/>
      <c r="J760" s="32"/>
      <c r="K760" s="94"/>
      <c r="L760" s="32"/>
      <c r="M760" s="10"/>
      <c r="N760" s="32"/>
      <c r="O760" s="10"/>
      <c r="P760" s="32"/>
      <c r="Q760" s="10"/>
      <c r="R760" s="32"/>
      <c r="S760" s="10"/>
      <c r="T760" s="32"/>
      <c r="U760" s="10"/>
      <c r="V760" s="32"/>
      <c r="W760" s="10"/>
      <c r="X760" s="32"/>
      <c r="Y760" s="10"/>
      <c r="Z760" s="32"/>
      <c r="AA760" s="10"/>
      <c r="AB760" s="32"/>
      <c r="AC760" s="10"/>
      <c r="AD760" s="32"/>
      <c r="AE760" s="10"/>
      <c r="AF760" s="32"/>
      <c r="AG760" s="10"/>
      <c r="AH760" s="32"/>
      <c r="AI760" s="10"/>
      <c r="AJ760" s="32"/>
      <c r="AK760" s="10"/>
      <c r="AL760" s="32"/>
      <c r="AM760" s="10"/>
      <c r="AN760" s="32"/>
      <c r="AO760" s="309"/>
      <c r="AP760" s="309"/>
      <c r="AQ760" s="10"/>
      <c r="AR760" s="32"/>
      <c r="AS760" s="10"/>
      <c r="AT760" s="32"/>
      <c r="AU760" s="10"/>
      <c r="AV760" s="242"/>
      <c r="AW760" s="10"/>
      <c r="AX760" s="32"/>
      <c r="AY760" s="10"/>
      <c r="AZ760" s="242"/>
      <c r="BA760" s="10"/>
      <c r="BB760" s="242"/>
      <c r="BC760" s="7"/>
      <c r="BD760" s="247"/>
      <c r="BE760" s="10"/>
      <c r="BF760" s="242"/>
      <c r="BG760" s="7"/>
      <c r="BH760" s="247"/>
      <c r="BI760" s="10"/>
      <c r="BJ760" s="242"/>
      <c r="BK760" s="7"/>
      <c r="BL760" s="247"/>
      <c r="BM760" s="7"/>
      <c r="BN760" s="247"/>
      <c r="BO760" s="7"/>
      <c r="BP760" s="8"/>
      <c r="BQ760" s="7"/>
      <c r="BR760" s="247"/>
      <c r="BS760" s="7"/>
      <c r="BT760" s="8"/>
      <c r="BU760" s="7"/>
      <c r="BV760" s="247"/>
      <c r="BW760" s="7"/>
      <c r="BX760" s="8"/>
      <c r="BY760" s="7"/>
      <c r="BZ760" s="8"/>
      <c r="CA760" s="7"/>
      <c r="CB760" s="8"/>
      <c r="CC760" s="7"/>
      <c r="CD760" s="8"/>
      <c r="CE760" s="7"/>
      <c r="CF760" s="8"/>
      <c r="CH760" s="41"/>
      <c r="CI760" s="41">
        <f t="shared" si="46"/>
        <v>0</v>
      </c>
      <c r="CJ760">
        <f t="shared" si="45"/>
        <v>0</v>
      </c>
      <c r="CL760" s="39"/>
    </row>
    <row r="761" spans="2:90" x14ac:dyDescent="0.25">
      <c r="B761" s="6"/>
      <c r="C761" s="10"/>
      <c r="D761" s="32"/>
      <c r="E761" s="10"/>
      <c r="F761" s="32"/>
      <c r="G761" s="10"/>
      <c r="H761" s="32"/>
      <c r="I761" s="10"/>
      <c r="J761" s="32"/>
      <c r="K761" s="10"/>
      <c r="L761" s="32"/>
      <c r="M761" s="10"/>
      <c r="N761" s="32"/>
      <c r="O761" s="10"/>
      <c r="P761" s="32"/>
      <c r="Q761" s="10"/>
      <c r="R761" s="32"/>
      <c r="S761" s="10"/>
      <c r="T761" s="32"/>
      <c r="U761" s="10"/>
      <c r="V761" s="32"/>
      <c r="W761" s="10"/>
      <c r="X761" s="32"/>
      <c r="Y761" s="10"/>
      <c r="Z761" s="32"/>
      <c r="AA761" s="10"/>
      <c r="AB761" s="32"/>
      <c r="AC761" s="10"/>
      <c r="AD761" s="32"/>
      <c r="AE761" s="10"/>
      <c r="AF761" s="32"/>
      <c r="AG761" s="10"/>
      <c r="AH761" s="32"/>
      <c r="AI761" s="10"/>
      <c r="AJ761" s="32"/>
      <c r="AK761" s="10"/>
      <c r="AL761" s="32"/>
      <c r="AM761" s="10"/>
      <c r="AN761" s="32"/>
      <c r="AO761" s="309"/>
      <c r="AP761" s="309"/>
      <c r="AQ761" s="10"/>
      <c r="AR761" s="32"/>
      <c r="AS761" s="10"/>
      <c r="AT761" s="32"/>
      <c r="AU761" s="10"/>
      <c r="AV761" s="242"/>
      <c r="AW761" s="10"/>
      <c r="AX761" s="32"/>
      <c r="AY761" s="10"/>
      <c r="AZ761" s="242"/>
      <c r="BA761" s="10"/>
      <c r="BB761" s="242"/>
      <c r="BC761" s="7"/>
      <c r="BD761" s="247"/>
      <c r="BE761" s="10"/>
      <c r="BF761" s="242"/>
      <c r="BG761" s="7"/>
      <c r="BH761" s="247"/>
      <c r="BI761" s="10"/>
      <c r="BJ761" s="242"/>
      <c r="BK761" s="7"/>
      <c r="BL761" s="247"/>
      <c r="BM761" s="7"/>
      <c r="BN761" s="247"/>
      <c r="BO761" s="7"/>
      <c r="BP761" s="8"/>
      <c r="BQ761" s="7"/>
      <c r="BR761" s="247"/>
      <c r="BS761" s="7"/>
      <c r="BT761" s="8"/>
      <c r="BU761" s="7"/>
      <c r="BV761" s="247"/>
      <c r="BW761" s="7"/>
      <c r="BX761" s="8"/>
      <c r="BY761" s="7"/>
      <c r="BZ761" s="8"/>
      <c r="CA761" s="7"/>
      <c r="CB761" s="8"/>
      <c r="CC761" s="7"/>
      <c r="CD761" s="8"/>
      <c r="CE761" s="7"/>
      <c r="CF761" s="8"/>
      <c r="CH761" s="41"/>
      <c r="CI761" s="41">
        <f t="shared" si="46"/>
        <v>0</v>
      </c>
      <c r="CJ761">
        <f t="shared" si="45"/>
        <v>0</v>
      </c>
    </row>
    <row r="762" spans="2:90" x14ac:dyDescent="0.25">
      <c r="B762" s="6"/>
      <c r="C762" s="10"/>
      <c r="D762" s="32"/>
      <c r="E762" s="10"/>
      <c r="F762" s="32"/>
      <c r="G762" s="10"/>
      <c r="H762" s="32"/>
      <c r="I762" s="10"/>
      <c r="J762" s="32"/>
      <c r="K762" s="10"/>
      <c r="L762" s="32"/>
      <c r="M762" s="10"/>
      <c r="N762" s="32"/>
      <c r="O762" s="10"/>
      <c r="P762" s="32"/>
      <c r="Q762" s="10"/>
      <c r="R762" s="32"/>
      <c r="S762" s="10"/>
      <c r="T762" s="32"/>
      <c r="U762" s="10"/>
      <c r="V762" s="32"/>
      <c r="W762" s="10"/>
      <c r="X762" s="32"/>
      <c r="Y762" s="10"/>
      <c r="Z762" s="32"/>
      <c r="AA762" s="10"/>
      <c r="AB762" s="32"/>
      <c r="AC762" s="10"/>
      <c r="AD762" s="32"/>
      <c r="AE762" s="10"/>
      <c r="AF762" s="32"/>
      <c r="AG762" s="10"/>
      <c r="AH762" s="32"/>
      <c r="AI762" s="10"/>
      <c r="AJ762" s="32"/>
      <c r="AK762" s="10"/>
      <c r="AL762" s="32"/>
      <c r="AM762" s="10"/>
      <c r="AN762" s="32"/>
      <c r="AO762" s="309"/>
      <c r="AP762" s="309"/>
      <c r="AQ762" s="10"/>
      <c r="AR762" s="32"/>
      <c r="AS762" s="10"/>
      <c r="AT762" s="32"/>
      <c r="AU762" s="10"/>
      <c r="AV762" s="242"/>
      <c r="AW762" s="10"/>
      <c r="AX762" s="32"/>
      <c r="AY762" s="10"/>
      <c r="AZ762" s="242"/>
      <c r="BA762" s="10"/>
      <c r="BB762" s="242"/>
      <c r="BC762" s="7"/>
      <c r="BD762" s="247"/>
      <c r="BE762" s="10"/>
      <c r="BF762" s="242"/>
      <c r="BG762" s="7"/>
      <c r="BH762" s="247"/>
      <c r="BI762" s="10"/>
      <c r="BJ762" s="242"/>
      <c r="BK762" s="7"/>
      <c r="BL762" s="247"/>
      <c r="BM762" s="7"/>
      <c r="BN762" s="247"/>
      <c r="BO762" s="7"/>
      <c r="BP762" s="8"/>
      <c r="BQ762" s="7"/>
      <c r="BR762" s="247"/>
      <c r="BS762" s="7"/>
      <c r="BT762" s="8"/>
      <c r="BU762" s="7"/>
      <c r="BV762" s="247"/>
      <c r="BW762" s="7"/>
      <c r="BX762" s="8"/>
      <c r="BY762" s="7"/>
      <c r="BZ762" s="8"/>
      <c r="CA762" s="7"/>
      <c r="CB762" s="8"/>
      <c r="CC762" s="7"/>
      <c r="CD762" s="8"/>
      <c r="CE762" s="7"/>
      <c r="CF762" s="8"/>
      <c r="CH762" s="41"/>
      <c r="CI762" s="41">
        <f t="shared" si="46"/>
        <v>0</v>
      </c>
      <c r="CJ762">
        <f t="shared" si="45"/>
        <v>0</v>
      </c>
    </row>
    <row r="763" spans="2:90" x14ac:dyDescent="0.25">
      <c r="B763" s="6"/>
      <c r="C763" s="10"/>
      <c r="D763" s="32"/>
      <c r="E763" s="10"/>
      <c r="F763" s="32"/>
      <c r="G763" s="10"/>
      <c r="H763" s="32"/>
      <c r="I763" s="10"/>
      <c r="J763" s="32"/>
      <c r="K763" s="94"/>
      <c r="L763" s="32"/>
      <c r="M763" s="10"/>
      <c r="N763" s="32"/>
      <c r="O763" s="10"/>
      <c r="P763" s="32"/>
      <c r="Q763" s="10"/>
      <c r="R763" s="32"/>
      <c r="S763" s="10"/>
      <c r="T763" s="32"/>
      <c r="U763" s="10"/>
      <c r="V763" s="32"/>
      <c r="W763" s="10"/>
      <c r="X763" s="32"/>
      <c r="Y763" s="10"/>
      <c r="Z763" s="32"/>
      <c r="AA763" s="10"/>
      <c r="AB763" s="32"/>
      <c r="AC763" s="10"/>
      <c r="AD763" s="32"/>
      <c r="AE763" s="10"/>
      <c r="AF763" s="32"/>
      <c r="AG763" s="10"/>
      <c r="AH763" s="32"/>
      <c r="AI763" s="10"/>
      <c r="AJ763" s="32"/>
      <c r="AK763" s="10"/>
      <c r="AL763" s="32"/>
      <c r="AM763" s="10"/>
      <c r="AN763" s="32"/>
      <c r="AO763" s="309"/>
      <c r="AP763" s="309"/>
      <c r="AQ763" s="10"/>
      <c r="AR763" s="32"/>
      <c r="AS763" s="10"/>
      <c r="AT763" s="32"/>
      <c r="AU763" s="10"/>
      <c r="AV763" s="242"/>
      <c r="AW763" s="10"/>
      <c r="AX763" s="32"/>
      <c r="AY763" s="10"/>
      <c r="AZ763" s="242"/>
      <c r="BA763" s="10"/>
      <c r="BB763" s="242"/>
      <c r="BC763" s="7"/>
      <c r="BD763" s="247"/>
      <c r="BE763" s="10"/>
      <c r="BF763" s="242"/>
      <c r="BG763" s="7"/>
      <c r="BH763" s="247"/>
      <c r="BI763" s="10"/>
      <c r="BJ763" s="242"/>
      <c r="BK763" s="7"/>
      <c r="BL763" s="247"/>
      <c r="BM763" s="7"/>
      <c r="BN763" s="247"/>
      <c r="BO763" s="7"/>
      <c r="BP763" s="8"/>
      <c r="BQ763" s="7"/>
      <c r="BR763" s="247"/>
      <c r="BS763" s="7"/>
      <c r="BT763" s="8"/>
      <c r="BU763" s="7"/>
      <c r="BV763" s="247"/>
      <c r="BW763" s="7"/>
      <c r="BX763" s="8"/>
      <c r="BY763" s="7"/>
      <c r="BZ763" s="8"/>
      <c r="CA763" s="7"/>
      <c r="CB763" s="8"/>
      <c r="CC763" s="7"/>
      <c r="CD763" s="8"/>
      <c r="CE763" s="7"/>
      <c r="CF763" s="8"/>
      <c r="CH763" s="41"/>
      <c r="CI763" s="41">
        <f t="shared" si="46"/>
        <v>0</v>
      </c>
      <c r="CJ763">
        <f t="shared" si="45"/>
        <v>0</v>
      </c>
      <c r="CL763" s="39"/>
    </row>
    <row r="764" spans="2:90" x14ac:dyDescent="0.25">
      <c r="B764" s="6"/>
      <c r="C764" s="10"/>
      <c r="D764" s="32"/>
      <c r="E764" s="10"/>
      <c r="F764" s="32"/>
      <c r="G764" s="10"/>
      <c r="H764" s="32"/>
      <c r="I764" s="10"/>
      <c r="J764" s="32"/>
      <c r="K764" s="10"/>
      <c r="L764" s="32"/>
      <c r="M764" s="10"/>
      <c r="N764" s="32"/>
      <c r="O764" s="10"/>
      <c r="P764" s="32"/>
      <c r="Q764" s="10"/>
      <c r="R764" s="32"/>
      <c r="S764" s="10"/>
      <c r="T764" s="32"/>
      <c r="U764" s="10"/>
      <c r="V764" s="32"/>
      <c r="W764" s="10"/>
      <c r="X764" s="32"/>
      <c r="Y764" s="10"/>
      <c r="Z764" s="32"/>
      <c r="AA764" s="10"/>
      <c r="AB764" s="32"/>
      <c r="AC764" s="10"/>
      <c r="AD764" s="32"/>
      <c r="AE764" s="10"/>
      <c r="AF764" s="32"/>
      <c r="AG764" s="10"/>
      <c r="AH764" s="32"/>
      <c r="AI764" s="10"/>
      <c r="AJ764" s="32"/>
      <c r="AK764" s="10"/>
      <c r="AL764" s="32"/>
      <c r="AM764" s="10"/>
      <c r="AN764" s="32"/>
      <c r="AO764" s="309"/>
      <c r="AP764" s="309"/>
      <c r="AQ764" s="10"/>
      <c r="AR764" s="32"/>
      <c r="AS764" s="10"/>
      <c r="AT764" s="32"/>
      <c r="AU764" s="10"/>
      <c r="AV764" s="242"/>
      <c r="AW764" s="10"/>
      <c r="AX764" s="32"/>
      <c r="AY764" s="10"/>
      <c r="AZ764" s="242"/>
      <c r="BA764" s="10"/>
      <c r="BB764" s="242"/>
      <c r="BC764" s="7"/>
      <c r="BD764" s="247"/>
      <c r="BE764" s="10"/>
      <c r="BF764" s="242"/>
      <c r="BG764" s="7"/>
      <c r="BH764" s="247"/>
      <c r="BI764" s="10"/>
      <c r="BJ764" s="242"/>
      <c r="BK764" s="7"/>
      <c r="BL764" s="247"/>
      <c r="BM764" s="7"/>
      <c r="BN764" s="247"/>
      <c r="BO764" s="7"/>
      <c r="BP764" s="8"/>
      <c r="BQ764" s="7"/>
      <c r="BR764" s="247"/>
      <c r="BS764" s="7"/>
      <c r="BT764" s="8"/>
      <c r="BU764" s="7"/>
      <c r="BV764" s="247"/>
      <c r="BW764" s="7"/>
      <c r="BX764" s="8"/>
      <c r="BY764" s="7"/>
      <c r="BZ764" s="8"/>
      <c r="CA764" s="7"/>
      <c r="CB764" s="8"/>
      <c r="CC764" s="7"/>
      <c r="CD764" s="8"/>
      <c r="CE764" s="7"/>
      <c r="CF764" s="8"/>
      <c r="CH764" s="41"/>
      <c r="CI764" s="41">
        <f t="shared" si="46"/>
        <v>0</v>
      </c>
      <c r="CJ764">
        <f t="shared" si="45"/>
        <v>0</v>
      </c>
    </row>
    <row r="765" spans="2:90" x14ac:dyDescent="0.25">
      <c r="B765" s="6"/>
      <c r="C765" s="10"/>
      <c r="D765" s="32"/>
      <c r="E765" s="10"/>
      <c r="F765" s="32"/>
      <c r="G765" s="10"/>
      <c r="H765" s="32"/>
      <c r="I765" s="10"/>
      <c r="J765" s="32"/>
      <c r="K765" s="10"/>
      <c r="L765" s="32"/>
      <c r="M765" s="10"/>
      <c r="N765" s="32"/>
      <c r="O765" s="10"/>
      <c r="P765" s="32"/>
      <c r="Q765" s="10"/>
      <c r="R765" s="32"/>
      <c r="S765" s="10"/>
      <c r="T765" s="32"/>
      <c r="U765" s="10"/>
      <c r="V765" s="32"/>
      <c r="W765" s="10"/>
      <c r="X765" s="32"/>
      <c r="Y765" s="10"/>
      <c r="Z765" s="32"/>
      <c r="AA765" s="10"/>
      <c r="AB765" s="32"/>
      <c r="AC765" s="10"/>
      <c r="AD765" s="32"/>
      <c r="AE765" s="10"/>
      <c r="AF765" s="32"/>
      <c r="AG765" s="10"/>
      <c r="AH765" s="32"/>
      <c r="AI765" s="10"/>
      <c r="AJ765" s="32"/>
      <c r="AK765" s="10"/>
      <c r="AL765" s="32"/>
      <c r="AM765" s="10"/>
      <c r="AN765" s="32"/>
      <c r="AO765" s="309"/>
      <c r="AP765" s="309"/>
      <c r="AQ765" s="10"/>
      <c r="AR765" s="32"/>
      <c r="AS765" s="10"/>
      <c r="AT765" s="32"/>
      <c r="AU765" s="10"/>
      <c r="AV765" s="242"/>
      <c r="AW765" s="10"/>
      <c r="AX765" s="32"/>
      <c r="AY765" s="10"/>
      <c r="AZ765" s="242"/>
      <c r="BA765" s="10"/>
      <c r="BB765" s="242"/>
      <c r="BC765" s="7"/>
      <c r="BD765" s="247"/>
      <c r="BE765" s="10"/>
      <c r="BF765" s="242"/>
      <c r="BG765" s="7"/>
      <c r="BH765" s="247"/>
      <c r="BI765" s="10"/>
      <c r="BJ765" s="242"/>
      <c r="BK765" s="7"/>
      <c r="BL765" s="247"/>
      <c r="BM765" s="7"/>
      <c r="BN765" s="247"/>
      <c r="BO765" s="7"/>
      <c r="BP765" s="8"/>
      <c r="BQ765" s="7"/>
      <c r="BR765" s="247"/>
      <c r="BS765" s="7"/>
      <c r="BT765" s="8"/>
      <c r="BU765" s="7"/>
      <c r="BV765" s="247"/>
      <c r="BW765" s="7"/>
      <c r="BX765" s="8"/>
      <c r="BY765" s="7"/>
      <c r="BZ765" s="8"/>
      <c r="CA765" s="7"/>
      <c r="CB765" s="8"/>
      <c r="CC765" s="7"/>
      <c r="CD765" s="8"/>
      <c r="CE765" s="7"/>
      <c r="CF765" s="8"/>
      <c r="CH765" s="41"/>
      <c r="CI765" s="41">
        <f t="shared" si="46"/>
        <v>0</v>
      </c>
      <c r="CJ765">
        <f t="shared" si="45"/>
        <v>0</v>
      </c>
    </row>
    <row r="766" spans="2:90" x14ac:dyDescent="0.25">
      <c r="B766" s="6"/>
      <c r="C766" s="10"/>
      <c r="D766" s="32"/>
      <c r="E766" s="10"/>
      <c r="F766" s="32"/>
      <c r="G766" s="10"/>
      <c r="H766" s="32"/>
      <c r="I766" s="10"/>
      <c r="J766" s="32"/>
      <c r="K766" s="10"/>
      <c r="L766" s="32"/>
      <c r="M766" s="10"/>
      <c r="N766" s="32"/>
      <c r="O766" s="10"/>
      <c r="P766" s="32"/>
      <c r="Q766" s="10"/>
      <c r="R766" s="32"/>
      <c r="S766" s="10"/>
      <c r="T766" s="32"/>
      <c r="U766" s="10"/>
      <c r="V766" s="32"/>
      <c r="W766" s="10"/>
      <c r="X766" s="32"/>
      <c r="Y766" s="10"/>
      <c r="Z766" s="32"/>
      <c r="AA766" s="10"/>
      <c r="AB766" s="32"/>
      <c r="AC766" s="10"/>
      <c r="AD766" s="32"/>
      <c r="AE766" s="10"/>
      <c r="AF766" s="32"/>
      <c r="AG766" s="10"/>
      <c r="AH766" s="32"/>
      <c r="AI766" s="10"/>
      <c r="AJ766" s="32"/>
      <c r="AK766" s="10"/>
      <c r="AL766" s="32"/>
      <c r="AM766" s="10"/>
      <c r="AN766" s="32"/>
      <c r="AO766" s="309"/>
      <c r="AP766" s="309"/>
      <c r="AQ766" s="10"/>
      <c r="AR766" s="32"/>
      <c r="AS766" s="10"/>
      <c r="AT766" s="32"/>
      <c r="AU766" s="10"/>
      <c r="AV766" s="242"/>
      <c r="AW766" s="10"/>
      <c r="AX766" s="32"/>
      <c r="AY766" s="10"/>
      <c r="AZ766" s="242"/>
      <c r="BA766" s="10"/>
      <c r="BB766" s="242"/>
      <c r="BC766" s="7"/>
      <c r="BD766" s="247"/>
      <c r="BE766" s="10"/>
      <c r="BF766" s="242"/>
      <c r="BG766" s="7"/>
      <c r="BH766" s="247"/>
      <c r="BI766" s="10"/>
      <c r="BJ766" s="242"/>
      <c r="BK766" s="7"/>
      <c r="BL766" s="247"/>
      <c r="BM766" s="7"/>
      <c r="BN766" s="247"/>
      <c r="BO766" s="7"/>
      <c r="BP766" s="8"/>
      <c r="BQ766" s="7"/>
      <c r="BR766" s="247"/>
      <c r="BS766" s="7"/>
      <c r="BT766" s="8"/>
      <c r="BU766" s="7"/>
      <c r="BV766" s="247"/>
      <c r="BW766" s="7"/>
      <c r="BX766" s="8"/>
      <c r="BY766" s="7"/>
      <c r="BZ766" s="8"/>
      <c r="CA766" s="7"/>
      <c r="CB766" s="8"/>
      <c r="CC766" s="7"/>
      <c r="CD766" s="8"/>
      <c r="CE766" s="7"/>
      <c r="CF766" s="8"/>
      <c r="CH766" s="41"/>
      <c r="CI766" s="41">
        <f t="shared" si="46"/>
        <v>0</v>
      </c>
      <c r="CJ766">
        <f t="shared" si="45"/>
        <v>0</v>
      </c>
    </row>
    <row r="767" spans="2:90" x14ac:dyDescent="0.25">
      <c r="B767" s="6"/>
      <c r="C767" s="10"/>
      <c r="D767" s="32"/>
      <c r="E767" s="10"/>
      <c r="F767" s="32"/>
      <c r="G767" s="10"/>
      <c r="H767" s="32"/>
      <c r="I767" s="10"/>
      <c r="J767" s="32"/>
      <c r="K767" s="10"/>
      <c r="L767" s="32"/>
      <c r="M767" s="10"/>
      <c r="N767" s="32"/>
      <c r="O767" s="10"/>
      <c r="P767" s="32"/>
      <c r="Q767" s="10"/>
      <c r="R767" s="32"/>
      <c r="S767" s="10"/>
      <c r="T767" s="32"/>
      <c r="U767" s="10"/>
      <c r="V767" s="32"/>
      <c r="W767" s="10"/>
      <c r="X767" s="32"/>
      <c r="Y767" s="10"/>
      <c r="Z767" s="32"/>
      <c r="AA767" s="10"/>
      <c r="AB767" s="32"/>
      <c r="AC767" s="10"/>
      <c r="AD767" s="32"/>
      <c r="AE767" s="10"/>
      <c r="AF767" s="32"/>
      <c r="AG767" s="10"/>
      <c r="AH767" s="32"/>
      <c r="AI767" s="10"/>
      <c r="AJ767" s="32"/>
      <c r="AK767" s="10"/>
      <c r="AL767" s="32"/>
      <c r="AM767" s="10"/>
      <c r="AN767" s="32"/>
      <c r="AO767" s="309"/>
      <c r="AP767" s="309"/>
      <c r="AQ767" s="10"/>
      <c r="AR767" s="32"/>
      <c r="AS767" s="10"/>
      <c r="AT767" s="32"/>
      <c r="AU767" s="10"/>
      <c r="AV767" s="242"/>
      <c r="AW767" s="10"/>
      <c r="AX767" s="32"/>
      <c r="AY767" s="10"/>
      <c r="AZ767" s="242"/>
      <c r="BA767" s="10"/>
      <c r="BB767" s="242"/>
      <c r="BC767" s="7"/>
      <c r="BD767" s="247"/>
      <c r="BE767" s="10"/>
      <c r="BF767" s="242"/>
      <c r="BG767" s="7"/>
      <c r="BH767" s="247"/>
      <c r="BI767" s="10"/>
      <c r="BJ767" s="242"/>
      <c r="BK767" s="7"/>
      <c r="BL767" s="247"/>
      <c r="BM767" s="7"/>
      <c r="BN767" s="247"/>
      <c r="BO767" s="7"/>
      <c r="BP767" s="8"/>
      <c r="BQ767" s="7"/>
      <c r="BR767" s="247"/>
      <c r="BS767" s="7"/>
      <c r="BT767" s="8"/>
      <c r="BU767" s="7"/>
      <c r="BV767" s="247"/>
      <c r="BW767" s="7"/>
      <c r="BX767" s="8"/>
      <c r="BY767" s="7"/>
      <c r="BZ767" s="8"/>
      <c r="CA767" s="7"/>
      <c r="CB767" s="8"/>
      <c r="CC767" s="7"/>
      <c r="CD767" s="8"/>
      <c r="CE767" s="7"/>
      <c r="CF767" s="8"/>
      <c r="CH767" s="41"/>
      <c r="CI767" s="41">
        <f t="shared" si="46"/>
        <v>0</v>
      </c>
      <c r="CJ767">
        <f t="shared" si="45"/>
        <v>0</v>
      </c>
    </row>
    <row r="768" spans="2:90" x14ac:dyDescent="0.25">
      <c r="B768" s="6"/>
      <c r="C768" s="10"/>
      <c r="D768" s="32"/>
      <c r="E768" s="10"/>
      <c r="F768" s="32"/>
      <c r="G768" s="10"/>
      <c r="H768" s="32"/>
      <c r="I768" s="10"/>
      <c r="J768" s="32"/>
      <c r="K768" s="94"/>
      <c r="L768" s="32"/>
      <c r="M768" s="10"/>
      <c r="N768" s="32"/>
      <c r="O768" s="10"/>
      <c r="P768" s="32"/>
      <c r="Q768" s="10"/>
      <c r="R768" s="32"/>
      <c r="S768" s="10"/>
      <c r="T768" s="32"/>
      <c r="U768" s="10"/>
      <c r="V768" s="32"/>
      <c r="W768" s="10"/>
      <c r="X768" s="32"/>
      <c r="Y768" s="10"/>
      <c r="Z768" s="32"/>
      <c r="AA768" s="10"/>
      <c r="AB768" s="32"/>
      <c r="AC768" s="10"/>
      <c r="AD768" s="32"/>
      <c r="AE768" s="10"/>
      <c r="AF768" s="32"/>
      <c r="AG768" s="10"/>
      <c r="AH768" s="32"/>
      <c r="AI768" s="10"/>
      <c r="AJ768" s="32"/>
      <c r="AK768" s="10"/>
      <c r="AL768" s="32"/>
      <c r="AM768" s="10"/>
      <c r="AN768" s="32"/>
      <c r="AO768" s="309"/>
      <c r="AP768" s="309"/>
      <c r="AQ768" s="10"/>
      <c r="AR768" s="32"/>
      <c r="AS768" s="10"/>
      <c r="AT768" s="32"/>
      <c r="AU768" s="10"/>
      <c r="AV768" s="242"/>
      <c r="AW768" s="10"/>
      <c r="AX768" s="32"/>
      <c r="AY768" s="10"/>
      <c r="AZ768" s="242"/>
      <c r="BA768" s="10"/>
      <c r="BB768" s="242"/>
      <c r="BC768" s="7"/>
      <c r="BD768" s="247"/>
      <c r="BE768" s="10"/>
      <c r="BF768" s="242"/>
      <c r="BG768" s="7"/>
      <c r="BH768" s="247"/>
      <c r="BI768" s="10"/>
      <c r="BJ768" s="242"/>
      <c r="BK768" s="7"/>
      <c r="BL768" s="247"/>
      <c r="BM768" s="7"/>
      <c r="BN768" s="247"/>
      <c r="BO768" s="7"/>
      <c r="BP768" s="8"/>
      <c r="BQ768" s="7"/>
      <c r="BR768" s="247"/>
      <c r="BS768" s="7"/>
      <c r="BT768" s="8"/>
      <c r="BU768" s="7"/>
      <c r="BV768" s="247"/>
      <c r="BW768" s="7"/>
      <c r="BX768" s="8"/>
      <c r="BY768" s="7"/>
      <c r="BZ768" s="8"/>
      <c r="CA768" s="7"/>
      <c r="CB768" s="8"/>
      <c r="CC768" s="7"/>
      <c r="CD768" s="8"/>
      <c r="CE768" s="7"/>
      <c r="CF768" s="8"/>
      <c r="CH768" s="41"/>
      <c r="CI768" s="41">
        <f t="shared" si="46"/>
        <v>0</v>
      </c>
      <c r="CJ768">
        <f t="shared" si="45"/>
        <v>0</v>
      </c>
      <c r="CL768" s="39"/>
    </row>
    <row r="769" spans="2:90" x14ac:dyDescent="0.25">
      <c r="B769" s="6"/>
      <c r="C769" s="10"/>
      <c r="D769" s="32"/>
      <c r="E769" s="10"/>
      <c r="F769" s="32"/>
      <c r="G769" s="10"/>
      <c r="H769" s="32"/>
      <c r="I769" s="10"/>
      <c r="J769" s="32"/>
      <c r="K769" s="94"/>
      <c r="L769" s="32"/>
      <c r="M769" s="10"/>
      <c r="N769" s="32"/>
      <c r="O769" s="10"/>
      <c r="P769" s="32"/>
      <c r="Q769" s="10"/>
      <c r="R769" s="32"/>
      <c r="S769" s="10"/>
      <c r="T769" s="32"/>
      <c r="U769" s="10"/>
      <c r="V769" s="32"/>
      <c r="W769" s="10"/>
      <c r="X769" s="32"/>
      <c r="Y769" s="10"/>
      <c r="Z769" s="32"/>
      <c r="AA769" s="10"/>
      <c r="AB769" s="32"/>
      <c r="AC769" s="10"/>
      <c r="AD769" s="32"/>
      <c r="AE769" s="10"/>
      <c r="AF769" s="32"/>
      <c r="AG769" s="10"/>
      <c r="AH769" s="32"/>
      <c r="AI769" s="10"/>
      <c r="AJ769" s="32"/>
      <c r="AK769" s="10"/>
      <c r="AL769" s="32"/>
      <c r="AM769" s="10"/>
      <c r="AN769" s="32"/>
      <c r="AO769" s="309"/>
      <c r="AP769" s="309"/>
      <c r="AQ769" s="10"/>
      <c r="AR769" s="32"/>
      <c r="AS769" s="10"/>
      <c r="AT769" s="32"/>
      <c r="AU769" s="10"/>
      <c r="AV769" s="242"/>
      <c r="AW769" s="10"/>
      <c r="AX769" s="32"/>
      <c r="AY769" s="10"/>
      <c r="AZ769" s="242"/>
      <c r="BA769" s="10"/>
      <c r="BB769" s="242"/>
      <c r="BC769" s="7"/>
      <c r="BD769" s="247"/>
      <c r="BE769" s="10"/>
      <c r="BF769" s="242"/>
      <c r="BG769" s="7"/>
      <c r="BH769" s="247"/>
      <c r="BI769" s="10"/>
      <c r="BJ769" s="242"/>
      <c r="BK769" s="7"/>
      <c r="BL769" s="247"/>
      <c r="BM769" s="7"/>
      <c r="BN769" s="247"/>
      <c r="BO769" s="7"/>
      <c r="BP769" s="8"/>
      <c r="BQ769" s="7"/>
      <c r="BR769" s="247"/>
      <c r="BS769" s="7"/>
      <c r="BT769" s="8"/>
      <c r="BU769" s="7"/>
      <c r="BV769" s="247"/>
      <c r="BW769" s="7"/>
      <c r="BX769" s="8"/>
      <c r="BY769" s="7"/>
      <c r="BZ769" s="8"/>
      <c r="CA769" s="7"/>
      <c r="CB769" s="8"/>
      <c r="CC769" s="7"/>
      <c r="CD769" s="8"/>
      <c r="CE769" s="7"/>
      <c r="CF769" s="8"/>
      <c r="CH769" s="41"/>
      <c r="CI769" s="41">
        <f t="shared" si="46"/>
        <v>0</v>
      </c>
      <c r="CJ769">
        <f t="shared" si="45"/>
        <v>0</v>
      </c>
      <c r="CL769" s="39"/>
    </row>
    <row r="770" spans="2:90" x14ac:dyDescent="0.25">
      <c r="B770" s="6"/>
      <c r="C770" s="10"/>
      <c r="D770" s="32"/>
      <c r="E770" s="10"/>
      <c r="F770" s="32"/>
      <c r="G770" s="10"/>
      <c r="H770" s="32"/>
      <c r="I770" s="10"/>
      <c r="J770" s="32"/>
      <c r="K770" s="10"/>
      <c r="L770" s="32"/>
      <c r="M770" s="10"/>
      <c r="N770" s="32"/>
      <c r="O770" s="10"/>
      <c r="P770" s="32"/>
      <c r="Q770" s="10"/>
      <c r="R770" s="32"/>
      <c r="S770" s="10"/>
      <c r="T770" s="32"/>
      <c r="U770" s="10"/>
      <c r="V770" s="32"/>
      <c r="W770" s="10"/>
      <c r="X770" s="32"/>
      <c r="Y770" s="10"/>
      <c r="Z770" s="32"/>
      <c r="AA770" s="10"/>
      <c r="AB770" s="32"/>
      <c r="AC770" s="10"/>
      <c r="AD770" s="32"/>
      <c r="AE770" s="10"/>
      <c r="AF770" s="32"/>
      <c r="AG770" s="10"/>
      <c r="AH770" s="32"/>
      <c r="AI770" s="10"/>
      <c r="AJ770" s="32"/>
      <c r="AK770" s="10"/>
      <c r="AL770" s="32"/>
      <c r="AM770" s="10"/>
      <c r="AN770" s="32"/>
      <c r="AO770" s="309"/>
      <c r="AP770" s="309"/>
      <c r="AQ770" s="10"/>
      <c r="AR770" s="32"/>
      <c r="AS770" s="10"/>
      <c r="AT770" s="32"/>
      <c r="AU770" s="10"/>
      <c r="AV770" s="242"/>
      <c r="AW770" s="10"/>
      <c r="AX770" s="32"/>
      <c r="AY770" s="10"/>
      <c r="AZ770" s="242"/>
      <c r="BA770" s="10"/>
      <c r="BB770" s="242"/>
      <c r="BC770" s="7"/>
      <c r="BD770" s="247"/>
      <c r="BE770" s="10"/>
      <c r="BF770" s="242"/>
      <c r="BG770" s="7"/>
      <c r="BH770" s="247"/>
      <c r="BI770" s="10"/>
      <c r="BJ770" s="242"/>
      <c r="BK770" s="7"/>
      <c r="BL770" s="247"/>
      <c r="BM770" s="7"/>
      <c r="BN770" s="247"/>
      <c r="BO770" s="7"/>
      <c r="BP770" s="8"/>
      <c r="BQ770" s="7"/>
      <c r="BR770" s="247"/>
      <c r="BS770" s="7"/>
      <c r="BT770" s="8"/>
      <c r="BU770" s="7"/>
      <c r="BV770" s="247"/>
      <c r="BW770" s="7"/>
      <c r="BX770" s="8"/>
      <c r="BY770" s="7"/>
      <c r="BZ770" s="8"/>
      <c r="CA770" s="7"/>
      <c r="CB770" s="8"/>
      <c r="CC770" s="7"/>
      <c r="CD770" s="8"/>
      <c r="CE770" s="7"/>
      <c r="CF770" s="8"/>
      <c r="CH770" s="41"/>
      <c r="CI770" s="41">
        <f t="shared" si="46"/>
        <v>0</v>
      </c>
      <c r="CJ770">
        <f t="shared" si="45"/>
        <v>0</v>
      </c>
    </row>
    <row r="771" spans="2:90" x14ac:dyDescent="0.25">
      <c r="B771" s="6"/>
      <c r="C771" s="10"/>
      <c r="D771" s="32"/>
      <c r="E771" s="10"/>
      <c r="F771" s="32"/>
      <c r="G771" s="10"/>
      <c r="H771" s="32"/>
      <c r="I771" s="10"/>
      <c r="J771" s="32"/>
      <c r="K771" s="10"/>
      <c r="L771" s="32"/>
      <c r="M771" s="10"/>
      <c r="N771" s="32"/>
      <c r="O771" s="10"/>
      <c r="P771" s="32"/>
      <c r="Q771" s="10"/>
      <c r="R771" s="32"/>
      <c r="S771" s="10"/>
      <c r="T771" s="32"/>
      <c r="U771" s="10"/>
      <c r="V771" s="32"/>
      <c r="W771" s="10"/>
      <c r="X771" s="32"/>
      <c r="Y771" s="10"/>
      <c r="Z771" s="32"/>
      <c r="AA771" s="10"/>
      <c r="AB771" s="32"/>
      <c r="AC771" s="10"/>
      <c r="AD771" s="32"/>
      <c r="AE771" s="10"/>
      <c r="AF771" s="32"/>
      <c r="AG771" s="10"/>
      <c r="AH771" s="32"/>
      <c r="AI771" s="10"/>
      <c r="AJ771" s="32"/>
      <c r="AK771" s="10"/>
      <c r="AL771" s="32"/>
      <c r="AM771" s="10"/>
      <c r="AN771" s="32"/>
      <c r="AO771" s="309"/>
      <c r="AP771" s="309"/>
      <c r="AQ771" s="10"/>
      <c r="AR771" s="32"/>
      <c r="AS771" s="10"/>
      <c r="AT771" s="32"/>
      <c r="AU771" s="10"/>
      <c r="AV771" s="242"/>
      <c r="AW771" s="10"/>
      <c r="AX771" s="32"/>
      <c r="AY771" s="10"/>
      <c r="AZ771" s="242"/>
      <c r="BA771" s="10"/>
      <c r="BB771" s="242"/>
      <c r="BC771" s="7"/>
      <c r="BD771" s="247"/>
      <c r="BE771" s="10"/>
      <c r="BF771" s="242"/>
      <c r="BG771" s="7"/>
      <c r="BH771" s="247"/>
      <c r="BI771" s="10"/>
      <c r="BJ771" s="242"/>
      <c r="BK771" s="7"/>
      <c r="BL771" s="247"/>
      <c r="BM771" s="7"/>
      <c r="BN771" s="247"/>
      <c r="BO771" s="7"/>
      <c r="BP771" s="8"/>
      <c r="BQ771" s="7"/>
      <c r="BR771" s="247"/>
      <c r="BS771" s="7"/>
      <c r="BT771" s="8"/>
      <c r="BU771" s="7"/>
      <c r="BV771" s="247"/>
      <c r="BW771" s="7"/>
      <c r="BX771" s="8"/>
      <c r="BY771" s="7"/>
      <c r="BZ771" s="8"/>
      <c r="CA771" s="7"/>
      <c r="CB771" s="8"/>
      <c r="CC771" s="7"/>
      <c r="CD771" s="8"/>
      <c r="CE771" s="7"/>
      <c r="CF771" s="8"/>
      <c r="CH771" s="41"/>
      <c r="CI771" s="41">
        <f t="shared" si="46"/>
        <v>0</v>
      </c>
      <c r="CJ771">
        <f t="shared" si="45"/>
        <v>0</v>
      </c>
    </row>
    <row r="772" spans="2:90" x14ac:dyDescent="0.25">
      <c r="B772" s="6"/>
      <c r="C772" s="10"/>
      <c r="D772" s="32"/>
      <c r="E772" s="10"/>
      <c r="F772" s="32"/>
      <c r="G772" s="10"/>
      <c r="H772" s="32"/>
      <c r="I772" s="10"/>
      <c r="J772" s="32"/>
      <c r="K772" s="10"/>
      <c r="L772" s="32"/>
      <c r="M772" s="10"/>
      <c r="N772" s="32"/>
      <c r="O772" s="10"/>
      <c r="P772" s="32"/>
      <c r="Q772" s="10"/>
      <c r="R772" s="32"/>
      <c r="S772" s="10"/>
      <c r="T772" s="32"/>
      <c r="U772" s="10"/>
      <c r="V772" s="32"/>
      <c r="W772" s="10"/>
      <c r="X772" s="32"/>
      <c r="Y772" s="10"/>
      <c r="Z772" s="32"/>
      <c r="AA772" s="10"/>
      <c r="AB772" s="32"/>
      <c r="AC772" s="10"/>
      <c r="AD772" s="32"/>
      <c r="AE772" s="10"/>
      <c r="AF772" s="32"/>
      <c r="AG772" s="10"/>
      <c r="AH772" s="32"/>
      <c r="AI772" s="10"/>
      <c r="AJ772" s="32"/>
      <c r="AK772" s="10"/>
      <c r="AL772" s="32"/>
      <c r="AM772" s="10"/>
      <c r="AN772" s="32"/>
      <c r="AO772" s="309"/>
      <c r="AP772" s="309"/>
      <c r="AQ772" s="10"/>
      <c r="AR772" s="32"/>
      <c r="AS772" s="10"/>
      <c r="AT772" s="32"/>
      <c r="AU772" s="10"/>
      <c r="AV772" s="242"/>
      <c r="AW772" s="10"/>
      <c r="AX772" s="32"/>
      <c r="AY772" s="10"/>
      <c r="AZ772" s="242"/>
      <c r="BA772" s="10"/>
      <c r="BB772" s="242"/>
      <c r="BC772" s="7"/>
      <c r="BD772" s="247"/>
      <c r="BE772" s="10"/>
      <c r="BF772" s="242"/>
      <c r="BG772" s="7"/>
      <c r="BH772" s="247"/>
      <c r="BI772" s="10"/>
      <c r="BJ772" s="242"/>
      <c r="BK772" s="7"/>
      <c r="BL772" s="247"/>
      <c r="BM772" s="7"/>
      <c r="BN772" s="247"/>
      <c r="BO772" s="7"/>
      <c r="BP772" s="8"/>
      <c r="BQ772" s="7"/>
      <c r="BR772" s="247"/>
      <c r="BS772" s="7"/>
      <c r="BT772" s="8"/>
      <c r="BU772" s="7"/>
      <c r="BV772" s="247"/>
      <c r="BW772" s="7"/>
      <c r="BX772" s="8"/>
      <c r="BY772" s="7"/>
      <c r="BZ772" s="8"/>
      <c r="CA772" s="7"/>
      <c r="CB772" s="8"/>
      <c r="CC772" s="7"/>
      <c r="CD772" s="8"/>
      <c r="CE772" s="7"/>
      <c r="CF772" s="8"/>
      <c r="CH772" s="41"/>
      <c r="CI772" s="41">
        <f t="shared" si="46"/>
        <v>0</v>
      </c>
      <c r="CJ772">
        <f t="shared" si="45"/>
        <v>0</v>
      </c>
    </row>
    <row r="773" spans="2:90" x14ac:dyDescent="0.25">
      <c r="B773" s="6"/>
      <c r="C773" s="10"/>
      <c r="D773" s="32"/>
      <c r="E773" s="10"/>
      <c r="F773" s="32"/>
      <c r="G773" s="10"/>
      <c r="H773" s="32"/>
      <c r="I773" s="10"/>
      <c r="J773" s="32"/>
      <c r="K773" s="10"/>
      <c r="L773" s="32"/>
      <c r="M773" s="10"/>
      <c r="N773" s="32"/>
      <c r="O773" s="10"/>
      <c r="P773" s="32"/>
      <c r="Q773" s="10"/>
      <c r="R773" s="32"/>
      <c r="S773" s="10"/>
      <c r="T773" s="32"/>
      <c r="U773" s="10"/>
      <c r="V773" s="32"/>
      <c r="W773" s="10"/>
      <c r="X773" s="32"/>
      <c r="Y773" s="10"/>
      <c r="Z773" s="32"/>
      <c r="AA773" s="10"/>
      <c r="AB773" s="32"/>
      <c r="AC773" s="10"/>
      <c r="AD773" s="32"/>
      <c r="AE773" s="10"/>
      <c r="AF773" s="32"/>
      <c r="AG773" s="10"/>
      <c r="AH773" s="32"/>
      <c r="AI773" s="10"/>
      <c r="AJ773" s="32"/>
      <c r="AK773" s="10"/>
      <c r="AL773" s="32"/>
      <c r="AM773" s="10"/>
      <c r="AN773" s="32"/>
      <c r="AO773" s="309"/>
      <c r="AP773" s="309"/>
      <c r="AQ773" s="10"/>
      <c r="AR773" s="32"/>
      <c r="AS773" s="10"/>
      <c r="AT773" s="32"/>
      <c r="AU773" s="10"/>
      <c r="AV773" s="242"/>
      <c r="AW773" s="10"/>
      <c r="AX773" s="32"/>
      <c r="AY773" s="10"/>
      <c r="AZ773" s="242"/>
      <c r="BA773" s="10"/>
      <c r="BB773" s="242"/>
      <c r="BC773" s="7"/>
      <c r="BD773" s="247"/>
      <c r="BE773" s="10"/>
      <c r="BF773" s="242"/>
      <c r="BG773" s="7"/>
      <c r="BH773" s="247"/>
      <c r="BI773" s="10"/>
      <c r="BJ773" s="242"/>
      <c r="BK773" s="7"/>
      <c r="BL773" s="247"/>
      <c r="BM773" s="7"/>
      <c r="BN773" s="247"/>
      <c r="BO773" s="7"/>
      <c r="BP773" s="8"/>
      <c r="BQ773" s="7"/>
      <c r="BR773" s="247"/>
      <c r="BS773" s="7"/>
      <c r="BT773" s="8"/>
      <c r="BU773" s="7"/>
      <c r="BV773" s="247"/>
      <c r="BW773" s="7"/>
      <c r="BX773" s="8"/>
      <c r="BY773" s="7"/>
      <c r="BZ773" s="8"/>
      <c r="CA773" s="7"/>
      <c r="CB773" s="8"/>
      <c r="CC773" s="7"/>
      <c r="CD773" s="8"/>
      <c r="CE773" s="7"/>
      <c r="CF773" s="8"/>
      <c r="CH773" s="41"/>
      <c r="CI773" s="41">
        <f t="shared" si="46"/>
        <v>0</v>
      </c>
      <c r="CJ773">
        <f t="shared" si="45"/>
        <v>0</v>
      </c>
    </row>
    <row r="774" spans="2:90" x14ac:dyDescent="0.25">
      <c r="B774" s="162"/>
      <c r="C774" s="10"/>
      <c r="D774" s="32"/>
      <c r="E774" s="10"/>
      <c r="F774" s="32"/>
      <c r="G774" s="10"/>
      <c r="H774" s="32"/>
      <c r="I774" s="10"/>
      <c r="J774" s="32"/>
      <c r="K774" s="10"/>
      <c r="L774" s="32"/>
      <c r="M774" s="10"/>
      <c r="N774" s="32"/>
      <c r="O774" s="10"/>
      <c r="P774" s="32"/>
      <c r="Q774" s="10"/>
      <c r="R774" s="32"/>
      <c r="S774" s="10"/>
      <c r="T774" s="32"/>
      <c r="U774" s="10"/>
      <c r="V774" s="32"/>
      <c r="W774" s="10"/>
      <c r="X774" s="32"/>
      <c r="Y774" s="10"/>
      <c r="Z774" s="32"/>
      <c r="AA774" s="10"/>
      <c r="AB774" s="32"/>
      <c r="AC774" s="10"/>
      <c r="AD774" s="32"/>
      <c r="AE774" s="10"/>
      <c r="AF774" s="32"/>
      <c r="AG774" s="10"/>
      <c r="AH774" s="32"/>
      <c r="AI774" s="10"/>
      <c r="AJ774" s="32"/>
      <c r="AK774" s="10"/>
      <c r="AL774" s="32"/>
      <c r="AM774" s="10"/>
      <c r="AN774" s="32"/>
      <c r="AO774" s="309"/>
      <c r="AP774" s="309"/>
      <c r="AQ774" s="10"/>
      <c r="AR774" s="32"/>
      <c r="AS774" s="10"/>
      <c r="AT774" s="32"/>
      <c r="AU774" s="10"/>
      <c r="AV774" s="242"/>
      <c r="AW774" s="10"/>
      <c r="AX774" s="32"/>
      <c r="AY774" s="10"/>
      <c r="AZ774" s="242"/>
      <c r="BA774" s="10"/>
      <c r="BB774" s="242"/>
      <c r="BC774" s="7"/>
      <c r="BD774" s="247"/>
      <c r="BE774" s="10"/>
      <c r="BF774" s="242"/>
      <c r="BG774" s="7"/>
      <c r="BH774" s="247"/>
      <c r="BI774" s="10"/>
      <c r="BJ774" s="242"/>
      <c r="BK774" s="7"/>
      <c r="BL774" s="247"/>
      <c r="BM774" s="7"/>
      <c r="BN774" s="247"/>
      <c r="BO774" s="7"/>
      <c r="BP774" s="8"/>
      <c r="BQ774" s="7"/>
      <c r="BR774" s="247"/>
      <c r="BS774" s="7"/>
      <c r="BT774" s="8"/>
      <c r="BU774" s="7"/>
      <c r="BV774" s="247"/>
      <c r="BW774" s="7"/>
      <c r="BX774" s="8"/>
      <c r="BY774" s="7"/>
      <c r="BZ774" s="8"/>
      <c r="CA774" s="7"/>
      <c r="CB774" s="8"/>
      <c r="CC774" s="7"/>
      <c r="CD774" s="8"/>
      <c r="CE774" s="7"/>
      <c r="CF774" s="8"/>
      <c r="CH774" s="41"/>
      <c r="CI774" s="41">
        <f t="shared" si="46"/>
        <v>0</v>
      </c>
      <c r="CJ774">
        <f t="shared" si="45"/>
        <v>0</v>
      </c>
    </row>
    <row r="775" spans="2:90" x14ac:dyDescent="0.25">
      <c r="B775" s="6"/>
      <c r="C775" s="10"/>
      <c r="D775" s="32"/>
      <c r="E775" s="10"/>
      <c r="F775" s="32"/>
      <c r="G775" s="10"/>
      <c r="H775" s="32"/>
      <c r="I775" s="10"/>
      <c r="J775" s="32"/>
      <c r="K775" s="10"/>
      <c r="L775" s="32"/>
      <c r="M775" s="10"/>
      <c r="N775" s="32"/>
      <c r="O775" s="10"/>
      <c r="P775" s="32"/>
      <c r="Q775" s="10"/>
      <c r="R775" s="32"/>
      <c r="S775" s="10"/>
      <c r="T775" s="32"/>
      <c r="U775" s="10"/>
      <c r="V775" s="32"/>
      <c r="W775" s="10"/>
      <c r="X775" s="32"/>
      <c r="Y775" s="10"/>
      <c r="Z775" s="32"/>
      <c r="AA775" s="10"/>
      <c r="AB775" s="32"/>
      <c r="AC775" s="10"/>
      <c r="AD775" s="32"/>
      <c r="AE775" s="10"/>
      <c r="AF775" s="32"/>
      <c r="AG775" s="10"/>
      <c r="AH775" s="32"/>
      <c r="AI775" s="10"/>
      <c r="AJ775" s="32"/>
      <c r="AK775" s="10"/>
      <c r="AL775" s="32"/>
      <c r="AM775" s="10"/>
      <c r="AN775" s="32"/>
      <c r="AO775" s="309"/>
      <c r="AP775" s="309"/>
      <c r="AQ775" s="10"/>
      <c r="AR775" s="32"/>
      <c r="AS775" s="10"/>
      <c r="AT775" s="32"/>
      <c r="AU775" s="10"/>
      <c r="AV775" s="242"/>
      <c r="AW775" s="10"/>
      <c r="AX775" s="32"/>
      <c r="AY775" s="10"/>
      <c r="AZ775" s="242"/>
      <c r="BA775" s="10"/>
      <c r="BB775" s="242"/>
      <c r="BC775" s="7"/>
      <c r="BD775" s="247"/>
      <c r="BE775" s="10"/>
      <c r="BF775" s="242"/>
      <c r="BG775" s="7"/>
      <c r="BH775" s="247"/>
      <c r="BI775" s="10"/>
      <c r="BJ775" s="242"/>
      <c r="BK775" s="7"/>
      <c r="BL775" s="247"/>
      <c r="BM775" s="7"/>
      <c r="BN775" s="247"/>
      <c r="BO775" s="7"/>
      <c r="BP775" s="8"/>
      <c r="BQ775" s="7"/>
      <c r="BR775" s="247"/>
      <c r="BS775" s="7"/>
      <c r="BT775" s="8"/>
      <c r="BU775" s="7"/>
      <c r="BV775" s="247"/>
      <c r="BW775" s="7"/>
      <c r="BX775" s="8"/>
      <c r="BY775" s="7"/>
      <c r="BZ775" s="8"/>
      <c r="CA775" s="7"/>
      <c r="CB775" s="8"/>
      <c r="CC775" s="7"/>
      <c r="CD775" s="8"/>
      <c r="CE775" s="7"/>
      <c r="CF775" s="8"/>
      <c r="CH775" s="41"/>
      <c r="CI775" s="41">
        <f t="shared" si="46"/>
        <v>0</v>
      </c>
      <c r="CJ775">
        <f t="shared" si="45"/>
        <v>0</v>
      </c>
    </row>
    <row r="776" spans="2:90" x14ac:dyDescent="0.25">
      <c r="B776" s="6"/>
      <c r="C776" s="10"/>
      <c r="D776" s="32"/>
      <c r="E776" s="10"/>
      <c r="F776" s="32"/>
      <c r="G776" s="10"/>
      <c r="H776" s="32"/>
      <c r="I776" s="10"/>
      <c r="J776" s="32"/>
      <c r="K776" s="94"/>
      <c r="L776" s="32"/>
      <c r="M776" s="10"/>
      <c r="N776" s="32"/>
      <c r="O776" s="10"/>
      <c r="P776" s="32"/>
      <c r="Q776" s="10"/>
      <c r="R776" s="32"/>
      <c r="S776" s="10"/>
      <c r="T776" s="32"/>
      <c r="U776" s="10"/>
      <c r="V776" s="32"/>
      <c r="W776" s="10"/>
      <c r="X776" s="32"/>
      <c r="Y776" s="10"/>
      <c r="Z776" s="32"/>
      <c r="AA776" s="10"/>
      <c r="AB776" s="32"/>
      <c r="AC776" s="10"/>
      <c r="AD776" s="32"/>
      <c r="AE776" s="10"/>
      <c r="AF776" s="32"/>
      <c r="AG776" s="10"/>
      <c r="AH776" s="32"/>
      <c r="AI776" s="10"/>
      <c r="AJ776" s="32"/>
      <c r="AK776" s="10"/>
      <c r="AL776" s="32"/>
      <c r="AM776" s="10"/>
      <c r="AN776" s="32"/>
      <c r="AO776" s="309"/>
      <c r="AP776" s="309"/>
      <c r="AQ776" s="10"/>
      <c r="AR776" s="32"/>
      <c r="AS776" s="10"/>
      <c r="AT776" s="242"/>
      <c r="AU776" s="10"/>
      <c r="AV776" s="242"/>
      <c r="AW776" s="10"/>
      <c r="AX776" s="242"/>
      <c r="AY776" s="10"/>
      <c r="AZ776" s="242"/>
      <c r="BA776" s="10"/>
      <c r="BB776" s="242"/>
      <c r="BC776" s="7"/>
      <c r="BD776" s="247"/>
      <c r="BE776" s="10"/>
      <c r="BF776" s="242"/>
      <c r="BG776" s="7"/>
      <c r="BH776" s="247"/>
      <c r="BI776" s="10"/>
      <c r="BJ776" s="242"/>
      <c r="BK776" s="7"/>
      <c r="BL776" s="247"/>
      <c r="BM776" s="7"/>
      <c r="BN776" s="247"/>
      <c r="BO776" s="7"/>
      <c r="BP776" s="8"/>
      <c r="BQ776" s="7"/>
      <c r="BR776" s="247"/>
      <c r="BS776" s="7"/>
      <c r="BT776" s="8"/>
      <c r="BU776" s="7"/>
      <c r="BV776" s="247"/>
      <c r="BW776" s="7"/>
      <c r="BX776" s="8"/>
      <c r="BY776" s="7"/>
      <c r="BZ776" s="8"/>
      <c r="CA776" s="7"/>
      <c r="CB776" s="8"/>
      <c r="CC776" s="7"/>
      <c r="CD776" s="8"/>
      <c r="CE776" s="7"/>
      <c r="CF776" s="8"/>
      <c r="CH776" s="41"/>
      <c r="CI776" s="41">
        <f t="shared" si="46"/>
        <v>0</v>
      </c>
      <c r="CJ776">
        <f t="shared" si="45"/>
        <v>0</v>
      </c>
      <c r="CL776" s="39"/>
    </row>
    <row r="777" spans="2:90" x14ac:dyDescent="0.25">
      <c r="B777" s="6"/>
      <c r="C777" s="10"/>
      <c r="D777" s="32"/>
      <c r="E777" s="10"/>
      <c r="F777" s="32"/>
      <c r="G777" s="10"/>
      <c r="H777" s="32"/>
      <c r="I777" s="10"/>
      <c r="J777" s="32"/>
      <c r="K777" s="10"/>
      <c r="L777" s="32"/>
      <c r="M777" s="10"/>
      <c r="N777" s="32"/>
      <c r="O777" s="10"/>
      <c r="P777" s="32"/>
      <c r="Q777" s="10"/>
      <c r="R777" s="32"/>
      <c r="S777" s="10"/>
      <c r="T777" s="32"/>
      <c r="U777" s="10"/>
      <c r="V777" s="32"/>
      <c r="W777" s="10"/>
      <c r="X777" s="32"/>
      <c r="Y777" s="10"/>
      <c r="Z777" s="32"/>
      <c r="AA777" s="10"/>
      <c r="AB777" s="32"/>
      <c r="AC777" s="10"/>
      <c r="AD777" s="32"/>
      <c r="AE777" s="10"/>
      <c r="AF777" s="32"/>
      <c r="AG777" s="10"/>
      <c r="AH777" s="32"/>
      <c r="AI777" s="10"/>
      <c r="AJ777" s="32"/>
      <c r="AK777" s="10"/>
      <c r="AL777" s="32"/>
      <c r="AM777" s="10"/>
      <c r="AN777" s="32"/>
      <c r="AO777" s="309"/>
      <c r="AP777" s="309"/>
      <c r="AQ777" s="10"/>
      <c r="AR777" s="32"/>
      <c r="AS777" s="10"/>
      <c r="AT777" s="32"/>
      <c r="AU777" s="10"/>
      <c r="AV777" s="242"/>
      <c r="AW777" s="10"/>
      <c r="AX777" s="32"/>
      <c r="AY777" s="10"/>
      <c r="AZ777" s="242"/>
      <c r="BA777" s="10"/>
      <c r="BB777" s="242"/>
      <c r="BC777" s="7"/>
      <c r="BD777" s="247"/>
      <c r="BE777" s="10"/>
      <c r="BF777" s="242"/>
      <c r="BG777" s="7"/>
      <c r="BH777" s="247"/>
      <c r="BI777" s="10"/>
      <c r="BJ777" s="242"/>
      <c r="BK777" s="7"/>
      <c r="BL777" s="247"/>
      <c r="BM777" s="7"/>
      <c r="BN777" s="247"/>
      <c r="BO777" s="7"/>
      <c r="BP777" s="8"/>
      <c r="BQ777" s="7"/>
      <c r="BR777" s="247"/>
      <c r="BS777" s="7"/>
      <c r="BT777" s="8"/>
      <c r="BU777" s="7"/>
      <c r="BV777" s="247"/>
      <c r="BW777" s="7"/>
      <c r="BX777" s="8"/>
      <c r="BY777" s="7"/>
      <c r="BZ777" s="8"/>
      <c r="CA777" s="7"/>
      <c r="CB777" s="8"/>
      <c r="CC777" s="7"/>
      <c r="CD777" s="8"/>
      <c r="CE777" s="7"/>
      <c r="CF777" s="8"/>
      <c r="CH777" s="41"/>
      <c r="CI777" s="41">
        <f t="shared" si="46"/>
        <v>0</v>
      </c>
      <c r="CJ777">
        <f t="shared" si="45"/>
        <v>0</v>
      </c>
    </row>
    <row r="778" spans="2:90" x14ac:dyDescent="0.25">
      <c r="B778" s="6"/>
      <c r="C778" s="10"/>
      <c r="D778" s="32"/>
      <c r="E778" s="10"/>
      <c r="F778" s="32"/>
      <c r="G778" s="10"/>
      <c r="H778" s="32"/>
      <c r="I778" s="10"/>
      <c r="J778" s="32"/>
      <c r="K778" s="94"/>
      <c r="L778" s="32"/>
      <c r="M778" s="10"/>
      <c r="N778" s="32"/>
      <c r="O778" s="10"/>
      <c r="P778" s="32"/>
      <c r="Q778" s="10"/>
      <c r="R778" s="32"/>
      <c r="S778" s="10"/>
      <c r="T778" s="32"/>
      <c r="U778" s="10"/>
      <c r="V778" s="32"/>
      <c r="W778" s="10"/>
      <c r="X778" s="32"/>
      <c r="Y778" s="10"/>
      <c r="Z778" s="32"/>
      <c r="AA778" s="10"/>
      <c r="AB778" s="32"/>
      <c r="AC778" s="10"/>
      <c r="AD778" s="32"/>
      <c r="AE778" s="10"/>
      <c r="AF778" s="32"/>
      <c r="AG778" s="10"/>
      <c r="AH778" s="32"/>
      <c r="AI778" s="10"/>
      <c r="AJ778" s="32"/>
      <c r="AK778" s="10"/>
      <c r="AL778" s="32"/>
      <c r="AM778" s="10"/>
      <c r="AN778" s="32"/>
      <c r="AO778" s="309"/>
      <c r="AP778" s="309"/>
      <c r="AQ778" s="10"/>
      <c r="AR778" s="32"/>
      <c r="AS778" s="10"/>
      <c r="AT778" s="32"/>
      <c r="AU778" s="10"/>
      <c r="AV778" s="242"/>
      <c r="AW778" s="10"/>
      <c r="AX778" s="32"/>
      <c r="AY778" s="10"/>
      <c r="AZ778" s="242"/>
      <c r="BA778" s="10"/>
      <c r="BB778" s="242"/>
      <c r="BC778" s="7"/>
      <c r="BD778" s="247"/>
      <c r="BE778" s="10"/>
      <c r="BF778" s="242"/>
      <c r="BG778" s="7"/>
      <c r="BH778" s="247"/>
      <c r="BI778" s="10"/>
      <c r="BJ778" s="242"/>
      <c r="BK778" s="7"/>
      <c r="BL778" s="247"/>
      <c r="BM778" s="7"/>
      <c r="BN778" s="247"/>
      <c r="BO778" s="7"/>
      <c r="BP778" s="8"/>
      <c r="BQ778" s="7"/>
      <c r="BR778" s="247"/>
      <c r="BS778" s="7"/>
      <c r="BT778" s="8"/>
      <c r="BU778" s="7"/>
      <c r="BV778" s="247"/>
      <c r="BW778" s="7"/>
      <c r="BX778" s="8"/>
      <c r="BY778" s="7"/>
      <c r="BZ778" s="8"/>
      <c r="CA778" s="7"/>
      <c r="CB778" s="8"/>
      <c r="CC778" s="7"/>
      <c r="CD778" s="8"/>
      <c r="CE778" s="7"/>
      <c r="CF778" s="8"/>
      <c r="CH778" s="41"/>
      <c r="CI778" s="41">
        <f t="shared" si="46"/>
        <v>0</v>
      </c>
      <c r="CJ778">
        <f t="shared" si="45"/>
        <v>0</v>
      </c>
      <c r="CL778" s="39"/>
    </row>
    <row r="779" spans="2:90" x14ac:dyDescent="0.25">
      <c r="B779" s="6"/>
      <c r="C779" s="10"/>
      <c r="D779" s="32"/>
      <c r="E779" s="10"/>
      <c r="F779" s="32"/>
      <c r="G779" s="10"/>
      <c r="H779" s="32"/>
      <c r="I779" s="10"/>
      <c r="J779" s="32"/>
      <c r="K779" s="94"/>
      <c r="L779" s="32"/>
      <c r="M779" s="10"/>
      <c r="N779" s="32"/>
      <c r="O779" s="10"/>
      <c r="P779" s="32"/>
      <c r="Q779" s="10"/>
      <c r="R779" s="32"/>
      <c r="S779" s="10"/>
      <c r="T779" s="32"/>
      <c r="U779" s="10"/>
      <c r="V779" s="32"/>
      <c r="W779" s="10"/>
      <c r="X779" s="32"/>
      <c r="Y779" s="10"/>
      <c r="Z779" s="32"/>
      <c r="AA779" s="10"/>
      <c r="AB779" s="32"/>
      <c r="AC779" s="10"/>
      <c r="AD779" s="32"/>
      <c r="AE779" s="10"/>
      <c r="AF779" s="32"/>
      <c r="AG779" s="10"/>
      <c r="AH779" s="32"/>
      <c r="AI779" s="10"/>
      <c r="AJ779" s="32"/>
      <c r="AK779" s="10"/>
      <c r="AL779" s="32"/>
      <c r="AM779" s="10"/>
      <c r="AN779" s="32"/>
      <c r="AO779" s="309"/>
      <c r="AP779" s="309"/>
      <c r="AQ779" s="10"/>
      <c r="AR779" s="32"/>
      <c r="AS779" s="10"/>
      <c r="AT779" s="32"/>
      <c r="AU779" s="10"/>
      <c r="AV779" s="242"/>
      <c r="AW779" s="10"/>
      <c r="AX779" s="32"/>
      <c r="AY779" s="10"/>
      <c r="AZ779" s="242"/>
      <c r="BA779" s="10"/>
      <c r="BB779" s="242"/>
      <c r="BC779" s="7"/>
      <c r="BD779" s="247"/>
      <c r="BE779" s="10"/>
      <c r="BF779" s="242"/>
      <c r="BG779" s="7"/>
      <c r="BH779" s="247"/>
      <c r="BI779" s="10"/>
      <c r="BJ779" s="242"/>
      <c r="BK779" s="7"/>
      <c r="BL779" s="247"/>
      <c r="BM779" s="7"/>
      <c r="BN779" s="247"/>
      <c r="BO779" s="7"/>
      <c r="BP779" s="8"/>
      <c r="BQ779" s="7"/>
      <c r="BR779" s="247"/>
      <c r="BS779" s="7"/>
      <c r="BT779" s="8"/>
      <c r="BU779" s="7"/>
      <c r="BV779" s="247"/>
      <c r="BW779" s="7"/>
      <c r="BX779" s="8"/>
      <c r="BY779" s="7"/>
      <c r="BZ779" s="8"/>
      <c r="CA779" s="7"/>
      <c r="CB779" s="8"/>
      <c r="CC779" s="7"/>
      <c r="CD779" s="8"/>
      <c r="CE779" s="7"/>
      <c r="CF779" s="8"/>
      <c r="CH779" s="41"/>
      <c r="CI779" s="41">
        <f t="shared" si="46"/>
        <v>0</v>
      </c>
      <c r="CJ779">
        <f t="shared" si="45"/>
        <v>0</v>
      </c>
      <c r="CL779" s="39"/>
    </row>
    <row r="780" spans="2:90" x14ac:dyDescent="0.25">
      <c r="B780" s="6"/>
      <c r="C780" s="10"/>
      <c r="D780" s="32"/>
      <c r="E780" s="10"/>
      <c r="F780" s="32"/>
      <c r="G780" s="10"/>
      <c r="H780" s="32"/>
      <c r="I780" s="10"/>
      <c r="J780" s="32"/>
      <c r="K780" s="94"/>
      <c r="L780" s="32"/>
      <c r="M780" s="10"/>
      <c r="N780" s="32"/>
      <c r="O780" s="10"/>
      <c r="P780" s="32"/>
      <c r="Q780" s="10"/>
      <c r="R780" s="32"/>
      <c r="S780" s="10"/>
      <c r="T780" s="32"/>
      <c r="U780" s="10"/>
      <c r="V780" s="32"/>
      <c r="W780" s="10"/>
      <c r="X780" s="32"/>
      <c r="Y780" s="10"/>
      <c r="Z780" s="32"/>
      <c r="AA780" s="10"/>
      <c r="AB780" s="32"/>
      <c r="AC780" s="10"/>
      <c r="AD780" s="32"/>
      <c r="AE780" s="10"/>
      <c r="AF780" s="32"/>
      <c r="AG780" s="10"/>
      <c r="AH780" s="32"/>
      <c r="AI780" s="10"/>
      <c r="AJ780" s="32"/>
      <c r="AK780" s="10"/>
      <c r="AL780" s="32"/>
      <c r="AM780" s="10"/>
      <c r="AN780" s="32"/>
      <c r="AO780" s="309"/>
      <c r="AP780" s="309"/>
      <c r="AQ780" s="10"/>
      <c r="AR780" s="32"/>
      <c r="AS780" s="10"/>
      <c r="AT780" s="32"/>
      <c r="AU780" s="10"/>
      <c r="AV780" s="242"/>
      <c r="AW780" s="10"/>
      <c r="AX780" s="32"/>
      <c r="AY780" s="10"/>
      <c r="AZ780" s="242"/>
      <c r="BA780" s="10"/>
      <c r="BB780" s="242"/>
      <c r="BC780" s="7"/>
      <c r="BD780" s="247"/>
      <c r="BE780" s="10"/>
      <c r="BF780" s="242"/>
      <c r="BG780" s="7"/>
      <c r="BH780" s="247"/>
      <c r="BI780" s="10"/>
      <c r="BJ780" s="242"/>
      <c r="BK780" s="7"/>
      <c r="BL780" s="247"/>
      <c r="BM780" s="7"/>
      <c r="BN780" s="247"/>
      <c r="BO780" s="7"/>
      <c r="BP780" s="8"/>
      <c r="BQ780" s="7"/>
      <c r="BR780" s="247"/>
      <c r="BS780" s="7"/>
      <c r="BT780" s="8"/>
      <c r="BU780" s="7"/>
      <c r="BV780" s="247"/>
      <c r="BW780" s="7"/>
      <c r="BX780" s="8"/>
      <c r="BY780" s="7"/>
      <c r="BZ780" s="8"/>
      <c r="CA780" s="7"/>
      <c r="CB780" s="8"/>
      <c r="CC780" s="7"/>
      <c r="CD780" s="8"/>
      <c r="CE780" s="7"/>
      <c r="CF780" s="8"/>
      <c r="CH780" s="41"/>
      <c r="CI780" s="41">
        <f t="shared" si="46"/>
        <v>0</v>
      </c>
      <c r="CJ780">
        <f t="shared" si="45"/>
        <v>0</v>
      </c>
      <c r="CL780" s="39"/>
    </row>
    <row r="781" spans="2:90" x14ac:dyDescent="0.25">
      <c r="B781" s="6"/>
      <c r="C781" s="10"/>
      <c r="D781" s="32"/>
      <c r="E781" s="10"/>
      <c r="F781" s="32"/>
      <c r="G781" s="10"/>
      <c r="H781" s="32"/>
      <c r="I781" s="10"/>
      <c r="J781" s="32"/>
      <c r="K781" s="94"/>
      <c r="L781" s="32"/>
      <c r="M781" s="10"/>
      <c r="N781" s="32"/>
      <c r="O781" s="10"/>
      <c r="P781" s="32"/>
      <c r="Q781" s="10"/>
      <c r="R781" s="32"/>
      <c r="S781" s="10"/>
      <c r="T781" s="32"/>
      <c r="U781" s="10"/>
      <c r="V781" s="32"/>
      <c r="W781" s="10"/>
      <c r="X781" s="32"/>
      <c r="Y781" s="10"/>
      <c r="Z781" s="32"/>
      <c r="AA781" s="10"/>
      <c r="AB781" s="32"/>
      <c r="AC781" s="10"/>
      <c r="AD781" s="32"/>
      <c r="AE781" s="10"/>
      <c r="AF781" s="32"/>
      <c r="AG781" s="10"/>
      <c r="AH781" s="32"/>
      <c r="AI781" s="10"/>
      <c r="AJ781" s="32"/>
      <c r="AK781" s="10"/>
      <c r="AL781" s="32"/>
      <c r="AM781" s="10"/>
      <c r="AN781" s="32"/>
      <c r="AO781" s="309"/>
      <c r="AP781" s="309"/>
      <c r="AQ781" s="10"/>
      <c r="AR781" s="32"/>
      <c r="AS781" s="10"/>
      <c r="AT781" s="32"/>
      <c r="AU781" s="10"/>
      <c r="AV781" s="242"/>
      <c r="AW781" s="10"/>
      <c r="AX781" s="32"/>
      <c r="AY781" s="10"/>
      <c r="AZ781" s="242"/>
      <c r="BA781" s="10"/>
      <c r="BB781" s="242"/>
      <c r="BC781" s="7"/>
      <c r="BD781" s="247"/>
      <c r="BE781" s="10"/>
      <c r="BF781" s="242"/>
      <c r="BG781" s="7"/>
      <c r="BH781" s="247"/>
      <c r="BI781" s="10"/>
      <c r="BJ781" s="242"/>
      <c r="BK781" s="7"/>
      <c r="BL781" s="247"/>
      <c r="BM781" s="7"/>
      <c r="BN781" s="247"/>
      <c r="BO781" s="7"/>
      <c r="BP781" s="8"/>
      <c r="BQ781" s="7"/>
      <c r="BR781" s="247"/>
      <c r="BS781" s="7"/>
      <c r="BT781" s="8"/>
      <c r="BU781" s="7"/>
      <c r="BV781" s="247"/>
      <c r="BW781" s="7"/>
      <c r="BX781" s="8"/>
      <c r="BY781" s="7"/>
      <c r="BZ781" s="8"/>
      <c r="CA781" s="7"/>
      <c r="CB781" s="8"/>
      <c r="CC781" s="7"/>
      <c r="CD781" s="8"/>
      <c r="CE781" s="7"/>
      <c r="CF781" s="8"/>
      <c r="CH781" s="41"/>
      <c r="CI781" s="41">
        <f t="shared" si="46"/>
        <v>0</v>
      </c>
      <c r="CJ781">
        <f t="shared" si="45"/>
        <v>0</v>
      </c>
      <c r="CL781" s="39"/>
    </row>
    <row r="782" spans="2:90" x14ac:dyDescent="0.25">
      <c r="B782" s="6"/>
      <c r="C782" s="10"/>
      <c r="D782" s="32"/>
      <c r="E782" s="10"/>
      <c r="F782" s="32"/>
      <c r="G782" s="10"/>
      <c r="H782" s="32"/>
      <c r="I782" s="10"/>
      <c r="J782" s="32"/>
      <c r="K782" s="10"/>
      <c r="L782" s="32"/>
      <c r="M782" s="10"/>
      <c r="N782" s="32"/>
      <c r="O782" s="10"/>
      <c r="P782" s="32"/>
      <c r="Q782" s="10"/>
      <c r="R782" s="32"/>
      <c r="S782" s="10"/>
      <c r="T782" s="32"/>
      <c r="U782" s="10"/>
      <c r="V782" s="32"/>
      <c r="W782" s="10"/>
      <c r="X782" s="32"/>
      <c r="Y782" s="10"/>
      <c r="Z782" s="32"/>
      <c r="AA782" s="10"/>
      <c r="AB782" s="32"/>
      <c r="AC782" s="10"/>
      <c r="AD782" s="32"/>
      <c r="AE782" s="10"/>
      <c r="AF782" s="32"/>
      <c r="AG782" s="10"/>
      <c r="AH782" s="32"/>
      <c r="AI782" s="10"/>
      <c r="AJ782" s="32"/>
      <c r="AK782" s="10"/>
      <c r="AL782" s="32"/>
      <c r="AM782" s="10"/>
      <c r="AN782" s="32"/>
      <c r="AO782" s="309"/>
      <c r="AP782" s="309"/>
      <c r="AQ782" s="10"/>
      <c r="AR782" s="32"/>
      <c r="AS782" s="10"/>
      <c r="AT782" s="32"/>
      <c r="AU782" s="10"/>
      <c r="AV782" s="32"/>
      <c r="AW782" s="10"/>
      <c r="AX782" s="32"/>
      <c r="AY782" s="10"/>
      <c r="AZ782" s="32"/>
      <c r="BA782" s="10"/>
      <c r="BB782" s="32"/>
      <c r="BC782" s="7"/>
      <c r="BD782" s="247"/>
      <c r="BE782" s="10"/>
      <c r="BF782" s="32"/>
      <c r="BG782" s="7"/>
      <c r="BH782" s="247"/>
      <c r="BI782" s="10"/>
      <c r="BJ782" s="32"/>
      <c r="BK782" s="7"/>
      <c r="BL782" s="247"/>
      <c r="BM782" s="7"/>
      <c r="BN782" s="247"/>
      <c r="BO782" s="7"/>
      <c r="BP782" s="8"/>
      <c r="BQ782" s="7"/>
      <c r="BR782" s="247"/>
      <c r="BS782" s="7"/>
      <c r="BT782" s="8"/>
      <c r="BU782" s="7"/>
      <c r="BV782" s="247"/>
      <c r="BW782" s="7"/>
      <c r="BX782" s="8"/>
      <c r="BY782" s="7"/>
      <c r="BZ782" s="8"/>
      <c r="CA782" s="7"/>
      <c r="CB782" s="8"/>
      <c r="CC782" s="7"/>
      <c r="CD782" s="8"/>
      <c r="CE782" s="7"/>
      <c r="CF782" s="8"/>
      <c r="CH782" s="41"/>
      <c r="CI782" s="41">
        <f t="shared" si="46"/>
        <v>0</v>
      </c>
      <c r="CJ782">
        <f t="shared" ref="CJ782:CJ847" si="47">COUNT(C782:CF782)/2</f>
        <v>0</v>
      </c>
    </row>
    <row r="783" spans="2:90" x14ac:dyDescent="0.25">
      <c r="B783" s="6"/>
      <c r="C783" s="10"/>
      <c r="D783" s="32"/>
      <c r="E783" s="10"/>
      <c r="F783" s="32"/>
      <c r="G783" s="10"/>
      <c r="H783" s="32"/>
      <c r="I783" s="10"/>
      <c r="J783" s="32"/>
      <c r="K783" s="94"/>
      <c r="L783" s="32"/>
      <c r="M783" s="10"/>
      <c r="N783" s="32"/>
      <c r="O783" s="10"/>
      <c r="P783" s="32"/>
      <c r="Q783" s="10"/>
      <c r="R783" s="32"/>
      <c r="S783" s="10"/>
      <c r="T783" s="32"/>
      <c r="U783" s="10"/>
      <c r="V783" s="32"/>
      <c r="W783" s="10"/>
      <c r="X783" s="32"/>
      <c r="Y783" s="10"/>
      <c r="Z783" s="32"/>
      <c r="AA783" s="10"/>
      <c r="AB783" s="32"/>
      <c r="AC783" s="10"/>
      <c r="AD783" s="32"/>
      <c r="AE783" s="10"/>
      <c r="AF783" s="32"/>
      <c r="AG783" s="10"/>
      <c r="AH783" s="32"/>
      <c r="AI783" s="10"/>
      <c r="AJ783" s="32"/>
      <c r="AK783" s="10"/>
      <c r="AL783" s="32"/>
      <c r="AM783" s="10"/>
      <c r="AN783" s="32"/>
      <c r="AO783" s="309"/>
      <c r="AP783" s="309"/>
      <c r="AQ783" s="10"/>
      <c r="AR783" s="32"/>
      <c r="AS783" s="10"/>
      <c r="AT783" s="32"/>
      <c r="AU783" s="10"/>
      <c r="AV783" s="242"/>
      <c r="AW783" s="10"/>
      <c r="AX783" s="32"/>
      <c r="AY783" s="10"/>
      <c r="AZ783" s="242"/>
      <c r="BA783" s="10"/>
      <c r="BB783" s="242"/>
      <c r="BC783" s="7"/>
      <c r="BD783" s="247"/>
      <c r="BE783" s="10"/>
      <c r="BF783" s="242"/>
      <c r="BG783" s="7"/>
      <c r="BH783" s="247"/>
      <c r="BI783" s="10"/>
      <c r="BJ783" s="242"/>
      <c r="BK783" s="7"/>
      <c r="BL783" s="247"/>
      <c r="BM783" s="7"/>
      <c r="BN783" s="247"/>
      <c r="BO783" s="7"/>
      <c r="BP783" s="8"/>
      <c r="BQ783" s="7"/>
      <c r="BR783" s="247"/>
      <c r="BS783" s="7"/>
      <c r="BT783" s="8"/>
      <c r="BU783" s="7"/>
      <c r="BV783" s="247"/>
      <c r="BW783" s="7"/>
      <c r="BX783" s="8"/>
      <c r="BY783" s="7"/>
      <c r="BZ783" s="8"/>
      <c r="CA783" s="7"/>
      <c r="CB783" s="8"/>
      <c r="CC783" s="7"/>
      <c r="CD783" s="8"/>
      <c r="CE783" s="7"/>
      <c r="CF783" s="8"/>
      <c r="CH783" s="41"/>
      <c r="CI783" s="41">
        <f t="shared" si="46"/>
        <v>0</v>
      </c>
      <c r="CJ783">
        <f t="shared" si="47"/>
        <v>0</v>
      </c>
      <c r="CL783" s="39"/>
    </row>
    <row r="784" spans="2:90" x14ac:dyDescent="0.25">
      <c r="B784" s="6"/>
      <c r="C784" s="10"/>
      <c r="D784" s="32"/>
      <c r="E784" s="10"/>
      <c r="F784" s="32"/>
      <c r="G784" s="10"/>
      <c r="H784" s="32"/>
      <c r="I784" s="10"/>
      <c r="J784" s="32"/>
      <c r="K784" s="94"/>
      <c r="L784" s="32"/>
      <c r="M784" s="10"/>
      <c r="N784" s="32"/>
      <c r="O784" s="10"/>
      <c r="P784" s="32"/>
      <c r="Q784" s="10"/>
      <c r="R784" s="32"/>
      <c r="S784" s="10"/>
      <c r="T784" s="32"/>
      <c r="U784" s="10"/>
      <c r="V784" s="32"/>
      <c r="W784" s="10"/>
      <c r="X784" s="32"/>
      <c r="Y784" s="10"/>
      <c r="Z784" s="32"/>
      <c r="AA784" s="10"/>
      <c r="AB784" s="32"/>
      <c r="AC784" s="10"/>
      <c r="AD784" s="32"/>
      <c r="AE784" s="10"/>
      <c r="AF784" s="32"/>
      <c r="AG784" s="10"/>
      <c r="AH784" s="32"/>
      <c r="AI784" s="10"/>
      <c r="AJ784" s="32"/>
      <c r="AK784" s="10"/>
      <c r="AL784" s="32"/>
      <c r="AM784" s="10"/>
      <c r="AN784" s="32"/>
      <c r="AO784" s="309"/>
      <c r="AP784" s="309"/>
      <c r="AQ784" s="10"/>
      <c r="AR784" s="32"/>
      <c r="AS784" s="10"/>
      <c r="AT784" s="32"/>
      <c r="AU784" s="10"/>
      <c r="AV784" s="242"/>
      <c r="AW784" s="10"/>
      <c r="AX784" s="32"/>
      <c r="AY784" s="10"/>
      <c r="AZ784" s="242"/>
      <c r="BA784" s="10"/>
      <c r="BB784" s="242"/>
      <c r="BC784" s="7"/>
      <c r="BD784" s="247"/>
      <c r="BE784" s="10"/>
      <c r="BF784" s="242"/>
      <c r="BG784" s="7"/>
      <c r="BH784" s="247"/>
      <c r="BI784" s="10"/>
      <c r="BJ784" s="242"/>
      <c r="BK784" s="7"/>
      <c r="BL784" s="247"/>
      <c r="BM784" s="7"/>
      <c r="BN784" s="247"/>
      <c r="BO784" s="7"/>
      <c r="BP784" s="8"/>
      <c r="BQ784" s="7"/>
      <c r="BR784" s="247"/>
      <c r="BS784" s="7"/>
      <c r="BT784" s="8"/>
      <c r="BU784" s="7"/>
      <c r="BV784" s="247"/>
      <c r="BW784" s="7"/>
      <c r="BX784" s="8"/>
      <c r="BY784" s="7"/>
      <c r="BZ784" s="8"/>
      <c r="CA784" s="7"/>
      <c r="CB784" s="8"/>
      <c r="CC784" s="7"/>
      <c r="CD784" s="8"/>
      <c r="CE784" s="7"/>
      <c r="CF784" s="8"/>
      <c r="CH784" s="41"/>
      <c r="CI784" s="41">
        <f t="shared" si="46"/>
        <v>0</v>
      </c>
      <c r="CJ784">
        <f t="shared" si="47"/>
        <v>0</v>
      </c>
      <c r="CL784" s="39"/>
    </row>
    <row r="785" spans="2:90" x14ac:dyDescent="0.25">
      <c r="B785" s="6"/>
      <c r="C785" s="10"/>
      <c r="D785" s="32"/>
      <c r="E785" s="10"/>
      <c r="F785" s="32"/>
      <c r="G785" s="10"/>
      <c r="H785" s="32"/>
      <c r="I785" s="10"/>
      <c r="J785" s="32"/>
      <c r="K785" s="10"/>
      <c r="L785" s="32"/>
      <c r="M785" s="10"/>
      <c r="N785" s="32"/>
      <c r="O785" s="10"/>
      <c r="P785" s="32"/>
      <c r="Q785" s="10"/>
      <c r="R785" s="32"/>
      <c r="S785" s="10"/>
      <c r="T785" s="32"/>
      <c r="U785" s="10"/>
      <c r="V785" s="32"/>
      <c r="W785" s="10"/>
      <c r="X785" s="32"/>
      <c r="Y785" s="10"/>
      <c r="Z785" s="32"/>
      <c r="AA785" s="10"/>
      <c r="AB785" s="32"/>
      <c r="AC785" s="10"/>
      <c r="AD785" s="32"/>
      <c r="AE785" s="10"/>
      <c r="AF785" s="32"/>
      <c r="AG785" s="10"/>
      <c r="AH785" s="32"/>
      <c r="AI785" s="10"/>
      <c r="AJ785" s="32"/>
      <c r="AK785" s="10"/>
      <c r="AL785" s="32"/>
      <c r="AM785" s="10"/>
      <c r="AN785" s="32"/>
      <c r="AO785" s="309"/>
      <c r="AP785" s="309"/>
      <c r="AQ785" s="10"/>
      <c r="AR785" s="32"/>
      <c r="AS785" s="10"/>
      <c r="AT785" s="32"/>
      <c r="AU785" s="10"/>
      <c r="AV785" s="242"/>
      <c r="AW785" s="10"/>
      <c r="AX785" s="32"/>
      <c r="AY785" s="10"/>
      <c r="AZ785" s="242"/>
      <c r="BA785" s="10"/>
      <c r="BB785" s="242"/>
      <c r="BC785" s="7"/>
      <c r="BD785" s="247"/>
      <c r="BE785" s="10"/>
      <c r="BF785" s="242"/>
      <c r="BG785" s="7"/>
      <c r="BH785" s="247"/>
      <c r="BI785" s="10"/>
      <c r="BJ785" s="242"/>
      <c r="BK785" s="7"/>
      <c r="BL785" s="247"/>
      <c r="BM785" s="7"/>
      <c r="BN785" s="247"/>
      <c r="BO785" s="7"/>
      <c r="BP785" s="8"/>
      <c r="BQ785" s="7"/>
      <c r="BR785" s="247"/>
      <c r="BS785" s="7"/>
      <c r="BT785" s="8"/>
      <c r="BU785" s="7"/>
      <c r="BV785" s="247"/>
      <c r="BW785" s="7"/>
      <c r="BX785" s="8"/>
      <c r="BY785" s="7"/>
      <c r="BZ785" s="8"/>
      <c r="CA785" s="7"/>
      <c r="CB785" s="8"/>
      <c r="CC785" s="7"/>
      <c r="CD785" s="8"/>
      <c r="CE785" s="7"/>
      <c r="CF785" s="8"/>
      <c r="CH785" s="41"/>
      <c r="CI785" s="41">
        <f t="shared" si="46"/>
        <v>0</v>
      </c>
      <c r="CJ785">
        <f t="shared" si="47"/>
        <v>0</v>
      </c>
    </row>
    <row r="786" spans="2:90" x14ac:dyDescent="0.25">
      <c r="B786" s="6"/>
      <c r="C786" s="10"/>
      <c r="D786" s="32"/>
      <c r="E786" s="10"/>
      <c r="F786" s="32"/>
      <c r="G786" s="10"/>
      <c r="H786" s="32"/>
      <c r="I786" s="10"/>
      <c r="J786" s="32"/>
      <c r="K786" s="94"/>
      <c r="L786" s="32"/>
      <c r="M786" s="10"/>
      <c r="N786" s="32"/>
      <c r="O786" s="10"/>
      <c r="P786" s="32"/>
      <c r="Q786" s="10"/>
      <c r="R786" s="32"/>
      <c r="S786" s="10"/>
      <c r="T786" s="32"/>
      <c r="U786" s="10"/>
      <c r="V786" s="32"/>
      <c r="W786" s="10"/>
      <c r="X786" s="32"/>
      <c r="Y786" s="10"/>
      <c r="Z786" s="32"/>
      <c r="AA786" s="10"/>
      <c r="AB786" s="32"/>
      <c r="AC786" s="10"/>
      <c r="AD786" s="32"/>
      <c r="AE786" s="10"/>
      <c r="AF786" s="32"/>
      <c r="AG786" s="10"/>
      <c r="AH786" s="32"/>
      <c r="AI786" s="10"/>
      <c r="AJ786" s="32"/>
      <c r="AK786" s="10"/>
      <c r="AL786" s="32"/>
      <c r="AM786" s="10"/>
      <c r="AN786" s="32"/>
      <c r="AO786" s="309"/>
      <c r="AP786" s="309"/>
      <c r="AQ786" s="10"/>
      <c r="AR786" s="32"/>
      <c r="AS786" s="10"/>
      <c r="AT786" s="32"/>
      <c r="AU786" s="10"/>
      <c r="AV786" s="242"/>
      <c r="AW786" s="10"/>
      <c r="AX786" s="32"/>
      <c r="AY786" s="10"/>
      <c r="AZ786" s="242"/>
      <c r="BA786" s="10"/>
      <c r="BB786" s="242"/>
      <c r="BC786" s="7"/>
      <c r="BD786" s="247"/>
      <c r="BE786" s="10"/>
      <c r="BF786" s="242"/>
      <c r="BG786" s="7"/>
      <c r="BH786" s="247"/>
      <c r="BI786" s="10"/>
      <c r="BJ786" s="242"/>
      <c r="BK786" s="7"/>
      <c r="BL786" s="247"/>
      <c r="BM786" s="7"/>
      <c r="BN786" s="247"/>
      <c r="BO786" s="7"/>
      <c r="BP786" s="8"/>
      <c r="BQ786" s="7"/>
      <c r="BR786" s="247"/>
      <c r="BS786" s="7"/>
      <c r="BT786" s="8"/>
      <c r="BU786" s="7"/>
      <c r="BV786" s="247"/>
      <c r="BW786" s="7"/>
      <c r="BX786" s="8"/>
      <c r="BY786" s="7"/>
      <c r="BZ786" s="8"/>
      <c r="CA786" s="7"/>
      <c r="CB786" s="8"/>
      <c r="CC786" s="7"/>
      <c r="CD786" s="8"/>
      <c r="CE786" s="7"/>
      <c r="CF786" s="8"/>
      <c r="CH786" s="41"/>
      <c r="CI786" s="41">
        <f t="shared" si="46"/>
        <v>0</v>
      </c>
      <c r="CJ786">
        <f t="shared" si="47"/>
        <v>0</v>
      </c>
      <c r="CL786" s="39"/>
    </row>
    <row r="787" spans="2:90" x14ac:dyDescent="0.25">
      <c r="B787" s="6"/>
      <c r="C787" s="10"/>
      <c r="D787" s="32"/>
      <c r="E787" s="10"/>
      <c r="F787" s="32"/>
      <c r="G787" s="10"/>
      <c r="H787" s="32"/>
      <c r="I787" s="10"/>
      <c r="J787" s="32"/>
      <c r="K787" s="94"/>
      <c r="L787" s="32"/>
      <c r="M787" s="10"/>
      <c r="N787" s="32"/>
      <c r="O787" s="10"/>
      <c r="P787" s="32"/>
      <c r="Q787" s="10"/>
      <c r="R787" s="32"/>
      <c r="S787" s="10"/>
      <c r="T787" s="32"/>
      <c r="U787" s="10"/>
      <c r="V787" s="32"/>
      <c r="W787" s="10"/>
      <c r="X787" s="32"/>
      <c r="Y787" s="10"/>
      <c r="Z787" s="32"/>
      <c r="AA787" s="10"/>
      <c r="AB787" s="32"/>
      <c r="AC787" s="10"/>
      <c r="AD787" s="32"/>
      <c r="AE787" s="10"/>
      <c r="AF787" s="32"/>
      <c r="AG787" s="10"/>
      <c r="AH787" s="32"/>
      <c r="AI787" s="10"/>
      <c r="AJ787" s="32"/>
      <c r="AK787" s="10"/>
      <c r="AL787" s="32"/>
      <c r="AM787" s="10"/>
      <c r="AN787" s="32"/>
      <c r="AO787" s="309"/>
      <c r="AP787" s="309"/>
      <c r="AQ787" s="10"/>
      <c r="AR787" s="32"/>
      <c r="AS787" s="10"/>
      <c r="AT787" s="32"/>
      <c r="AU787" s="10"/>
      <c r="AV787" s="242"/>
      <c r="AW787" s="10"/>
      <c r="AX787" s="32"/>
      <c r="AY787" s="10"/>
      <c r="AZ787" s="242"/>
      <c r="BA787" s="10"/>
      <c r="BB787" s="242"/>
      <c r="BC787" s="7"/>
      <c r="BD787" s="247"/>
      <c r="BE787" s="10"/>
      <c r="BF787" s="242"/>
      <c r="BG787" s="7"/>
      <c r="BH787" s="247"/>
      <c r="BI787" s="10"/>
      <c r="BJ787" s="242"/>
      <c r="BK787" s="7"/>
      <c r="BL787" s="247"/>
      <c r="BM787" s="7"/>
      <c r="BN787" s="247"/>
      <c r="BO787" s="7"/>
      <c r="BP787" s="8"/>
      <c r="BQ787" s="7"/>
      <c r="BR787" s="247"/>
      <c r="BS787" s="7"/>
      <c r="BT787" s="8"/>
      <c r="BU787" s="7"/>
      <c r="BV787" s="247"/>
      <c r="BW787" s="7"/>
      <c r="BX787" s="8"/>
      <c r="BY787" s="7"/>
      <c r="BZ787" s="8"/>
      <c r="CA787" s="7"/>
      <c r="CB787" s="8"/>
      <c r="CC787" s="7"/>
      <c r="CD787" s="8"/>
      <c r="CE787" s="7"/>
      <c r="CF787" s="8"/>
      <c r="CH787" s="41"/>
      <c r="CI787" s="41">
        <f t="shared" si="46"/>
        <v>0</v>
      </c>
      <c r="CJ787">
        <f t="shared" si="47"/>
        <v>0</v>
      </c>
      <c r="CL787" s="39"/>
    </row>
    <row r="788" spans="2:90" x14ac:dyDescent="0.25">
      <c r="B788" s="6"/>
      <c r="C788" s="10"/>
      <c r="D788" s="32"/>
      <c r="E788" s="10"/>
      <c r="F788" s="32"/>
      <c r="G788" s="10"/>
      <c r="H788" s="32"/>
      <c r="I788" s="10"/>
      <c r="J788" s="32"/>
      <c r="K788" s="10"/>
      <c r="L788" s="32"/>
      <c r="M788" s="10"/>
      <c r="N788" s="32"/>
      <c r="O788" s="10"/>
      <c r="P788" s="32"/>
      <c r="Q788" s="10"/>
      <c r="R788" s="32"/>
      <c r="S788" s="10"/>
      <c r="T788" s="32"/>
      <c r="U788" s="10"/>
      <c r="V788" s="32"/>
      <c r="W788" s="10"/>
      <c r="X788" s="32"/>
      <c r="Y788" s="10"/>
      <c r="Z788" s="32"/>
      <c r="AA788" s="10"/>
      <c r="AB788" s="32"/>
      <c r="AC788" s="10"/>
      <c r="AD788" s="32"/>
      <c r="AE788" s="10"/>
      <c r="AF788" s="32"/>
      <c r="AG788" s="10"/>
      <c r="AH788" s="32"/>
      <c r="AI788" s="10"/>
      <c r="AJ788" s="32"/>
      <c r="AK788" s="10"/>
      <c r="AL788" s="32"/>
      <c r="AM788" s="10"/>
      <c r="AN788" s="32"/>
      <c r="AO788" s="309"/>
      <c r="AP788" s="309"/>
      <c r="AQ788" s="10"/>
      <c r="AR788" s="32"/>
      <c r="AS788" s="10"/>
      <c r="AT788" s="32"/>
      <c r="AU788" s="10"/>
      <c r="AV788" s="242"/>
      <c r="AW788" s="10"/>
      <c r="AX788" s="32"/>
      <c r="AY788" s="10"/>
      <c r="AZ788" s="242"/>
      <c r="BA788" s="10"/>
      <c r="BB788" s="242"/>
      <c r="BC788" s="7"/>
      <c r="BD788" s="247"/>
      <c r="BE788" s="10"/>
      <c r="BF788" s="242"/>
      <c r="BG788" s="7"/>
      <c r="BH788" s="247"/>
      <c r="BI788" s="10"/>
      <c r="BJ788" s="242"/>
      <c r="BK788" s="7"/>
      <c r="BL788" s="247"/>
      <c r="BM788" s="7"/>
      <c r="BN788" s="247"/>
      <c r="BO788" s="7"/>
      <c r="BP788" s="8"/>
      <c r="BQ788" s="7"/>
      <c r="BR788" s="247"/>
      <c r="BS788" s="7"/>
      <c r="BT788" s="8"/>
      <c r="BU788" s="7"/>
      <c r="BV788" s="247"/>
      <c r="BW788" s="7"/>
      <c r="BX788" s="8"/>
      <c r="BY788" s="7"/>
      <c r="BZ788" s="8"/>
      <c r="CA788" s="7"/>
      <c r="CB788" s="8"/>
      <c r="CC788" s="7"/>
      <c r="CD788" s="8"/>
      <c r="CE788" s="7"/>
      <c r="CF788" s="8"/>
      <c r="CH788" s="41"/>
      <c r="CI788" s="41">
        <f t="shared" si="46"/>
        <v>0</v>
      </c>
      <c r="CJ788">
        <f t="shared" si="47"/>
        <v>0</v>
      </c>
    </row>
    <row r="789" spans="2:90" x14ac:dyDescent="0.25">
      <c r="B789" s="6"/>
      <c r="C789" s="10"/>
      <c r="D789" s="32"/>
      <c r="E789" s="10"/>
      <c r="F789" s="32"/>
      <c r="G789" s="10"/>
      <c r="H789" s="32"/>
      <c r="I789" s="10"/>
      <c r="J789" s="32"/>
      <c r="K789" s="94"/>
      <c r="L789" s="32"/>
      <c r="M789" s="10"/>
      <c r="N789" s="32"/>
      <c r="O789" s="10"/>
      <c r="P789" s="32"/>
      <c r="Q789" s="10"/>
      <c r="R789" s="32"/>
      <c r="S789" s="10"/>
      <c r="T789" s="32"/>
      <c r="U789" s="10"/>
      <c r="V789" s="32"/>
      <c r="W789" s="10"/>
      <c r="X789" s="32"/>
      <c r="Y789" s="10"/>
      <c r="Z789" s="32"/>
      <c r="AA789" s="10"/>
      <c r="AB789" s="32"/>
      <c r="AC789" s="10"/>
      <c r="AD789" s="32"/>
      <c r="AE789" s="10"/>
      <c r="AF789" s="32"/>
      <c r="AG789" s="10"/>
      <c r="AH789" s="32"/>
      <c r="AI789" s="10"/>
      <c r="AJ789" s="32"/>
      <c r="AK789" s="10"/>
      <c r="AL789" s="32"/>
      <c r="AM789" s="10"/>
      <c r="AN789" s="32"/>
      <c r="AO789" s="309"/>
      <c r="AP789" s="309"/>
      <c r="AQ789" s="10"/>
      <c r="AR789" s="32"/>
      <c r="AS789" s="10"/>
      <c r="AT789" s="32"/>
      <c r="AU789" s="10"/>
      <c r="AV789" s="242"/>
      <c r="AW789" s="10"/>
      <c r="AX789" s="32"/>
      <c r="AY789" s="10"/>
      <c r="AZ789" s="242"/>
      <c r="BA789" s="10"/>
      <c r="BB789" s="242"/>
      <c r="BC789" s="7"/>
      <c r="BD789" s="247"/>
      <c r="BE789" s="10"/>
      <c r="BF789" s="242"/>
      <c r="BG789" s="7"/>
      <c r="BH789" s="247"/>
      <c r="BI789" s="10"/>
      <c r="BJ789" s="242"/>
      <c r="BK789" s="7"/>
      <c r="BL789" s="247"/>
      <c r="BM789" s="7"/>
      <c r="BN789" s="247"/>
      <c r="BO789" s="7"/>
      <c r="BP789" s="8"/>
      <c r="BQ789" s="7"/>
      <c r="BR789" s="247"/>
      <c r="BS789" s="7"/>
      <c r="BT789" s="8"/>
      <c r="BU789" s="7"/>
      <c r="BV789" s="247"/>
      <c r="BW789" s="7"/>
      <c r="BX789" s="8"/>
      <c r="BY789" s="7"/>
      <c r="BZ789" s="8"/>
      <c r="CA789" s="7"/>
      <c r="CB789" s="8"/>
      <c r="CC789" s="7"/>
      <c r="CD789" s="8"/>
      <c r="CE789" s="7"/>
      <c r="CF789" s="8"/>
      <c r="CH789" s="41"/>
      <c r="CI789" s="41">
        <f t="shared" si="46"/>
        <v>0</v>
      </c>
      <c r="CJ789">
        <f t="shared" si="47"/>
        <v>0</v>
      </c>
      <c r="CL789" s="39"/>
    </row>
    <row r="790" spans="2:90" x14ac:dyDescent="0.25">
      <c r="B790" s="6"/>
      <c r="C790" s="10"/>
      <c r="D790" s="32"/>
      <c r="E790" s="10"/>
      <c r="F790" s="32"/>
      <c r="G790" s="10"/>
      <c r="H790" s="32"/>
      <c r="I790" s="10"/>
      <c r="J790" s="32"/>
      <c r="K790" s="94"/>
      <c r="L790" s="32"/>
      <c r="M790" s="10"/>
      <c r="N790" s="32"/>
      <c r="O790" s="10"/>
      <c r="P790" s="32"/>
      <c r="Q790" s="10"/>
      <c r="R790" s="32"/>
      <c r="S790" s="10"/>
      <c r="T790" s="32"/>
      <c r="U790" s="10"/>
      <c r="V790" s="32"/>
      <c r="W790" s="10"/>
      <c r="X790" s="32"/>
      <c r="Y790" s="10"/>
      <c r="Z790" s="32"/>
      <c r="AA790" s="10"/>
      <c r="AB790" s="32"/>
      <c r="AC790" s="10"/>
      <c r="AD790" s="32"/>
      <c r="AE790" s="10"/>
      <c r="AF790" s="32"/>
      <c r="AG790" s="10"/>
      <c r="AH790" s="32"/>
      <c r="AI790" s="10"/>
      <c r="AJ790" s="32"/>
      <c r="AK790" s="10"/>
      <c r="AL790" s="32"/>
      <c r="AM790" s="10"/>
      <c r="AN790" s="32"/>
      <c r="AO790" s="309"/>
      <c r="AP790" s="309"/>
      <c r="AQ790" s="10"/>
      <c r="AR790" s="32"/>
      <c r="AS790" s="10"/>
      <c r="AT790" s="32"/>
      <c r="AU790" s="10"/>
      <c r="AV790" s="242"/>
      <c r="AW790" s="10"/>
      <c r="AX790" s="32"/>
      <c r="AY790" s="10"/>
      <c r="AZ790" s="242"/>
      <c r="BA790" s="10"/>
      <c r="BB790" s="242"/>
      <c r="BC790" s="7"/>
      <c r="BD790" s="247"/>
      <c r="BE790" s="10"/>
      <c r="BF790" s="242"/>
      <c r="BG790" s="7"/>
      <c r="BH790" s="247"/>
      <c r="BI790" s="10"/>
      <c r="BJ790" s="242"/>
      <c r="BK790" s="7"/>
      <c r="BL790" s="247"/>
      <c r="BM790" s="7"/>
      <c r="BN790" s="247"/>
      <c r="BO790" s="7"/>
      <c r="BP790" s="8"/>
      <c r="BQ790" s="7"/>
      <c r="BR790" s="247"/>
      <c r="BS790" s="7"/>
      <c r="BT790" s="8"/>
      <c r="BU790" s="7"/>
      <c r="BV790" s="247"/>
      <c r="BW790" s="7"/>
      <c r="BX790" s="8"/>
      <c r="BY790" s="7"/>
      <c r="BZ790" s="8"/>
      <c r="CA790" s="7"/>
      <c r="CB790" s="8"/>
      <c r="CC790" s="7"/>
      <c r="CD790" s="8"/>
      <c r="CE790" s="7"/>
      <c r="CF790" s="8"/>
      <c r="CH790" s="41"/>
      <c r="CI790" s="41">
        <f t="shared" si="46"/>
        <v>0</v>
      </c>
      <c r="CJ790">
        <f t="shared" si="47"/>
        <v>0</v>
      </c>
      <c r="CL790" s="39"/>
    </row>
    <row r="791" spans="2:90" x14ac:dyDescent="0.25">
      <c r="B791" s="6"/>
      <c r="C791" s="10"/>
      <c r="D791" s="32"/>
      <c r="E791" s="10"/>
      <c r="F791" s="32"/>
      <c r="G791" s="10"/>
      <c r="H791" s="32"/>
      <c r="I791" s="10"/>
      <c r="J791" s="32"/>
      <c r="K791" s="10"/>
      <c r="L791" s="32"/>
      <c r="M791" s="10"/>
      <c r="N791" s="32"/>
      <c r="O791" s="10"/>
      <c r="P791" s="32"/>
      <c r="Q791" s="10"/>
      <c r="R791" s="32"/>
      <c r="S791" s="10"/>
      <c r="T791" s="32"/>
      <c r="U791" s="10"/>
      <c r="V791" s="32"/>
      <c r="W791" s="10"/>
      <c r="X791" s="32"/>
      <c r="Y791" s="10"/>
      <c r="Z791" s="32"/>
      <c r="AA791" s="10"/>
      <c r="AB791" s="32"/>
      <c r="AC791" s="10"/>
      <c r="AD791" s="32"/>
      <c r="AE791" s="10"/>
      <c r="AF791" s="32"/>
      <c r="AG791" s="10"/>
      <c r="AH791" s="32"/>
      <c r="AI791" s="10"/>
      <c r="AJ791" s="32"/>
      <c r="AK791" s="10"/>
      <c r="AL791" s="32"/>
      <c r="AM791" s="10"/>
      <c r="AN791" s="32"/>
      <c r="AO791" s="309"/>
      <c r="AP791" s="309"/>
      <c r="AQ791" s="10"/>
      <c r="AR791" s="32"/>
      <c r="AS791" s="10"/>
      <c r="AT791" s="32"/>
      <c r="AU791" s="10"/>
      <c r="AV791" s="242"/>
      <c r="AW791" s="10"/>
      <c r="AX791" s="32"/>
      <c r="AY791" s="10"/>
      <c r="AZ791" s="242"/>
      <c r="BA791" s="10"/>
      <c r="BB791" s="242"/>
      <c r="BC791" s="7"/>
      <c r="BD791" s="247"/>
      <c r="BE791" s="10"/>
      <c r="BF791" s="242"/>
      <c r="BG791" s="7"/>
      <c r="BH791" s="247"/>
      <c r="BI791" s="10"/>
      <c r="BJ791" s="242"/>
      <c r="BK791" s="7"/>
      <c r="BL791" s="247"/>
      <c r="BM791" s="7"/>
      <c r="BN791" s="247"/>
      <c r="BO791" s="7"/>
      <c r="BP791" s="8"/>
      <c r="BQ791" s="7"/>
      <c r="BR791" s="247"/>
      <c r="BS791" s="7"/>
      <c r="BT791" s="8"/>
      <c r="BU791" s="7"/>
      <c r="BV791" s="247"/>
      <c r="BW791" s="7"/>
      <c r="BX791" s="8"/>
      <c r="BY791" s="7"/>
      <c r="BZ791" s="8"/>
      <c r="CA791" s="7"/>
      <c r="CB791" s="8"/>
      <c r="CC791" s="7"/>
      <c r="CD791" s="8"/>
      <c r="CE791" s="7"/>
      <c r="CF791" s="8"/>
      <c r="CH791" s="41"/>
      <c r="CI791" s="41">
        <f t="shared" ref="CI791:CI854" si="48">+AK791+AG791+AA791+Y791+U791+S791+Q791+O791+M791+I791+G791+E791+C791+AI791+K791+CE791+CL791+AC791+AE791+AM791+AS791+AU791+BC791+BS791+BQ791+BG791+BE791+BA791+AY791+AW791+AQ791+AO791+BI791+BM791+BK791+BO791+BU791+CA791+BW791+BY791+W791</f>
        <v>0</v>
      </c>
      <c r="CJ791">
        <f t="shared" si="47"/>
        <v>0</v>
      </c>
    </row>
    <row r="792" spans="2:90" x14ac:dyDescent="0.25">
      <c r="B792" s="6"/>
      <c r="C792" s="10"/>
      <c r="D792" s="32"/>
      <c r="E792" s="10"/>
      <c r="F792" s="32"/>
      <c r="G792" s="10"/>
      <c r="H792" s="32"/>
      <c r="I792" s="10"/>
      <c r="J792" s="32"/>
      <c r="K792" s="10"/>
      <c r="L792" s="32"/>
      <c r="M792" s="10"/>
      <c r="N792" s="32"/>
      <c r="O792" s="10"/>
      <c r="P792" s="32"/>
      <c r="Q792" s="10"/>
      <c r="R792" s="32"/>
      <c r="S792" s="10"/>
      <c r="T792" s="32"/>
      <c r="U792" s="10"/>
      <c r="V792" s="32"/>
      <c r="W792" s="10"/>
      <c r="X792" s="32"/>
      <c r="Y792" s="10"/>
      <c r="Z792" s="32"/>
      <c r="AA792" s="10"/>
      <c r="AB792" s="32"/>
      <c r="AC792" s="10"/>
      <c r="AD792" s="32"/>
      <c r="AE792" s="10"/>
      <c r="AF792" s="32"/>
      <c r="AG792" s="10"/>
      <c r="AH792" s="32"/>
      <c r="AI792" s="10"/>
      <c r="AJ792" s="32"/>
      <c r="AK792" s="10"/>
      <c r="AL792" s="32"/>
      <c r="AM792" s="10"/>
      <c r="AN792" s="32"/>
      <c r="AO792" s="309"/>
      <c r="AP792" s="309"/>
      <c r="AQ792" s="10"/>
      <c r="AR792" s="32"/>
      <c r="AS792" s="10"/>
      <c r="AT792" s="32"/>
      <c r="AU792" s="10"/>
      <c r="AV792" s="242"/>
      <c r="AW792" s="10"/>
      <c r="AX792" s="32"/>
      <c r="AY792" s="10"/>
      <c r="AZ792" s="242"/>
      <c r="BA792" s="10"/>
      <c r="BB792" s="242"/>
      <c r="BC792" s="7"/>
      <c r="BD792" s="247"/>
      <c r="BE792" s="10"/>
      <c r="BF792" s="242"/>
      <c r="BG792" s="7"/>
      <c r="BH792" s="247"/>
      <c r="BI792" s="10"/>
      <c r="BJ792" s="242"/>
      <c r="BK792" s="7"/>
      <c r="BL792" s="247"/>
      <c r="BM792" s="7"/>
      <c r="BN792" s="247"/>
      <c r="BO792" s="7"/>
      <c r="BP792" s="8"/>
      <c r="BQ792" s="7"/>
      <c r="BR792" s="247"/>
      <c r="BS792" s="7"/>
      <c r="BT792" s="8"/>
      <c r="BU792" s="7"/>
      <c r="BV792" s="247"/>
      <c r="BW792" s="7"/>
      <c r="BX792" s="8"/>
      <c r="BY792" s="7"/>
      <c r="BZ792" s="8"/>
      <c r="CA792" s="7"/>
      <c r="CB792" s="8"/>
      <c r="CC792" s="7"/>
      <c r="CD792" s="8"/>
      <c r="CE792" s="7"/>
      <c r="CF792" s="8"/>
      <c r="CH792" s="41"/>
      <c r="CI792" s="41">
        <f t="shared" si="48"/>
        <v>0</v>
      </c>
      <c r="CJ792">
        <f t="shared" si="47"/>
        <v>0</v>
      </c>
    </row>
    <row r="793" spans="2:90" x14ac:dyDescent="0.25">
      <c r="B793" s="6"/>
      <c r="C793" s="10"/>
      <c r="D793" s="32"/>
      <c r="E793" s="10"/>
      <c r="F793" s="32"/>
      <c r="G793" s="10"/>
      <c r="H793" s="32"/>
      <c r="I793" s="10"/>
      <c r="J793" s="32"/>
      <c r="K793" s="94"/>
      <c r="L793" s="32"/>
      <c r="M793" s="10"/>
      <c r="N793" s="32"/>
      <c r="O793" s="10"/>
      <c r="P793" s="32"/>
      <c r="Q793" s="10"/>
      <c r="R793" s="32"/>
      <c r="S793" s="10"/>
      <c r="T793" s="32"/>
      <c r="U793" s="10"/>
      <c r="V793" s="32"/>
      <c r="W793" s="10"/>
      <c r="X793" s="32"/>
      <c r="Y793" s="10"/>
      <c r="Z793" s="32"/>
      <c r="AA793" s="10"/>
      <c r="AB793" s="32"/>
      <c r="AC793" s="10"/>
      <c r="AD793" s="32"/>
      <c r="AE793" s="10"/>
      <c r="AF793" s="32"/>
      <c r="AG793" s="10"/>
      <c r="AH793" s="32"/>
      <c r="AI793" s="10"/>
      <c r="AJ793" s="32"/>
      <c r="AK793" s="10"/>
      <c r="AL793" s="32"/>
      <c r="AM793" s="10"/>
      <c r="AN793" s="32"/>
      <c r="AO793" s="309"/>
      <c r="AP793" s="309"/>
      <c r="AQ793" s="10"/>
      <c r="AR793" s="32"/>
      <c r="AS793" s="10"/>
      <c r="AT793" s="32"/>
      <c r="AU793" s="10"/>
      <c r="AV793" s="242"/>
      <c r="AW793" s="10"/>
      <c r="AX793" s="32"/>
      <c r="AY793" s="10"/>
      <c r="AZ793" s="242"/>
      <c r="BA793" s="10"/>
      <c r="BB793" s="242"/>
      <c r="BC793" s="7"/>
      <c r="BD793" s="247"/>
      <c r="BE793" s="10"/>
      <c r="BF793" s="242"/>
      <c r="BG793" s="7"/>
      <c r="BH793" s="247"/>
      <c r="BI793" s="10"/>
      <c r="BJ793" s="242"/>
      <c r="BK793" s="7"/>
      <c r="BL793" s="247"/>
      <c r="BM793" s="7"/>
      <c r="BN793" s="247"/>
      <c r="BO793" s="7"/>
      <c r="BP793" s="8"/>
      <c r="BQ793" s="7"/>
      <c r="BR793" s="247"/>
      <c r="BS793" s="7"/>
      <c r="BT793" s="8"/>
      <c r="BU793" s="7"/>
      <c r="BV793" s="247"/>
      <c r="BW793" s="7"/>
      <c r="BX793" s="8"/>
      <c r="BY793" s="7"/>
      <c r="BZ793" s="8"/>
      <c r="CA793" s="7"/>
      <c r="CB793" s="8"/>
      <c r="CC793" s="7"/>
      <c r="CD793" s="8"/>
      <c r="CE793" s="7"/>
      <c r="CF793" s="8"/>
      <c r="CH793" s="41"/>
      <c r="CI793" s="41">
        <f t="shared" si="48"/>
        <v>0</v>
      </c>
      <c r="CJ793">
        <f t="shared" si="47"/>
        <v>0</v>
      </c>
      <c r="CL793" s="39"/>
    </row>
    <row r="794" spans="2:90" x14ac:dyDescent="0.25">
      <c r="B794" s="6"/>
      <c r="C794" s="10"/>
      <c r="D794" s="32"/>
      <c r="E794" s="10"/>
      <c r="F794" s="32"/>
      <c r="G794" s="10"/>
      <c r="H794" s="32"/>
      <c r="I794" s="10"/>
      <c r="J794" s="32"/>
      <c r="K794" s="10"/>
      <c r="L794" s="32"/>
      <c r="M794" s="10"/>
      <c r="N794" s="32"/>
      <c r="O794" s="10"/>
      <c r="P794" s="32"/>
      <c r="Q794" s="10"/>
      <c r="R794" s="32"/>
      <c r="S794" s="10"/>
      <c r="T794" s="32"/>
      <c r="U794" s="10"/>
      <c r="V794" s="32"/>
      <c r="W794" s="10"/>
      <c r="X794" s="32"/>
      <c r="Y794" s="10"/>
      <c r="Z794" s="32"/>
      <c r="AA794" s="10"/>
      <c r="AB794" s="32"/>
      <c r="AC794" s="10"/>
      <c r="AD794" s="32"/>
      <c r="AE794" s="10"/>
      <c r="AF794" s="32"/>
      <c r="AG794" s="10"/>
      <c r="AH794" s="32"/>
      <c r="AI794" s="10"/>
      <c r="AJ794" s="32"/>
      <c r="AK794" s="10"/>
      <c r="AL794" s="32"/>
      <c r="AM794" s="10"/>
      <c r="AN794" s="32"/>
      <c r="AO794" s="309"/>
      <c r="AP794" s="309"/>
      <c r="AQ794" s="10"/>
      <c r="AR794" s="32"/>
      <c r="AS794" s="10"/>
      <c r="AT794" s="32"/>
      <c r="AU794" s="10"/>
      <c r="AV794" s="242"/>
      <c r="AW794" s="10"/>
      <c r="AX794" s="32"/>
      <c r="AY794" s="10"/>
      <c r="AZ794" s="242"/>
      <c r="BA794" s="10"/>
      <c r="BB794" s="242"/>
      <c r="BC794" s="7"/>
      <c r="BD794" s="247"/>
      <c r="BE794" s="10"/>
      <c r="BF794" s="242"/>
      <c r="BG794" s="7"/>
      <c r="BH794" s="247"/>
      <c r="BI794" s="10"/>
      <c r="BJ794" s="242"/>
      <c r="BK794" s="7"/>
      <c r="BL794" s="247"/>
      <c r="BM794" s="7"/>
      <c r="BN794" s="247"/>
      <c r="BO794" s="7"/>
      <c r="BP794" s="8"/>
      <c r="BQ794" s="7"/>
      <c r="BR794" s="247"/>
      <c r="BS794" s="7"/>
      <c r="BT794" s="8"/>
      <c r="BU794" s="7"/>
      <c r="BV794" s="247"/>
      <c r="BW794" s="7"/>
      <c r="BX794" s="8"/>
      <c r="BY794" s="7"/>
      <c r="BZ794" s="8"/>
      <c r="CA794" s="7"/>
      <c r="CB794" s="8"/>
      <c r="CC794" s="7"/>
      <c r="CD794" s="8"/>
      <c r="CE794" s="7"/>
      <c r="CF794" s="8"/>
      <c r="CH794" s="41"/>
      <c r="CI794" s="41">
        <f t="shared" si="48"/>
        <v>0</v>
      </c>
      <c r="CJ794">
        <f t="shared" si="47"/>
        <v>0</v>
      </c>
    </row>
    <row r="795" spans="2:90" x14ac:dyDescent="0.25">
      <c r="B795" s="6"/>
      <c r="C795" s="10"/>
      <c r="D795" s="32"/>
      <c r="E795" s="10"/>
      <c r="F795" s="32"/>
      <c r="G795" s="10"/>
      <c r="H795" s="32"/>
      <c r="I795" s="10"/>
      <c r="J795" s="32"/>
      <c r="K795" s="10"/>
      <c r="L795" s="32"/>
      <c r="M795" s="10"/>
      <c r="N795" s="32"/>
      <c r="O795" s="10"/>
      <c r="P795" s="32"/>
      <c r="Q795" s="10"/>
      <c r="R795" s="32"/>
      <c r="S795" s="10"/>
      <c r="T795" s="32"/>
      <c r="U795" s="10"/>
      <c r="V795" s="32"/>
      <c r="W795" s="10"/>
      <c r="X795" s="32"/>
      <c r="Y795" s="10"/>
      <c r="Z795" s="32"/>
      <c r="AA795" s="10"/>
      <c r="AB795" s="32"/>
      <c r="AC795" s="10"/>
      <c r="AD795" s="32"/>
      <c r="AE795" s="10"/>
      <c r="AF795" s="32"/>
      <c r="AG795" s="10"/>
      <c r="AH795" s="32"/>
      <c r="AI795" s="10"/>
      <c r="AJ795" s="32"/>
      <c r="AK795" s="10"/>
      <c r="AL795" s="32"/>
      <c r="AM795" s="10"/>
      <c r="AN795" s="32"/>
      <c r="AO795" s="309"/>
      <c r="AP795" s="309"/>
      <c r="AQ795" s="10"/>
      <c r="AR795" s="32"/>
      <c r="AS795" s="10"/>
      <c r="AT795" s="32"/>
      <c r="AU795" s="10"/>
      <c r="AV795" s="242"/>
      <c r="AW795" s="10"/>
      <c r="AX795" s="32"/>
      <c r="AY795" s="10"/>
      <c r="AZ795" s="242"/>
      <c r="BA795" s="10"/>
      <c r="BB795" s="242"/>
      <c r="BC795" s="7"/>
      <c r="BD795" s="247"/>
      <c r="BE795" s="10"/>
      <c r="BF795" s="242"/>
      <c r="BG795" s="7"/>
      <c r="BH795" s="247"/>
      <c r="BI795" s="10"/>
      <c r="BJ795" s="242"/>
      <c r="BK795" s="7"/>
      <c r="BL795" s="247"/>
      <c r="BM795" s="7"/>
      <c r="BN795" s="247"/>
      <c r="BO795" s="7"/>
      <c r="BP795" s="8"/>
      <c r="BQ795" s="7"/>
      <c r="BR795" s="247"/>
      <c r="BS795" s="7"/>
      <c r="BT795" s="8"/>
      <c r="BU795" s="7"/>
      <c r="BV795" s="247"/>
      <c r="BW795" s="7"/>
      <c r="BX795" s="8"/>
      <c r="BY795" s="7"/>
      <c r="BZ795" s="8"/>
      <c r="CA795" s="7"/>
      <c r="CB795" s="8"/>
      <c r="CC795" s="7"/>
      <c r="CD795" s="8"/>
      <c r="CE795" s="7"/>
      <c r="CF795" s="8"/>
      <c r="CH795" s="41"/>
      <c r="CI795" s="41">
        <f t="shared" si="48"/>
        <v>0</v>
      </c>
      <c r="CJ795">
        <f t="shared" si="47"/>
        <v>0</v>
      </c>
    </row>
    <row r="796" spans="2:90" x14ac:dyDescent="0.25">
      <c r="B796" s="6"/>
      <c r="C796" s="10"/>
      <c r="D796" s="32"/>
      <c r="E796" s="10"/>
      <c r="F796" s="32"/>
      <c r="G796" s="10"/>
      <c r="H796" s="32"/>
      <c r="I796" s="10"/>
      <c r="J796" s="32"/>
      <c r="K796" s="94"/>
      <c r="L796" s="32"/>
      <c r="M796" s="10"/>
      <c r="N796" s="32"/>
      <c r="O796" s="10"/>
      <c r="P796" s="32"/>
      <c r="Q796" s="10"/>
      <c r="R796" s="32"/>
      <c r="S796" s="10"/>
      <c r="T796" s="32"/>
      <c r="U796" s="10"/>
      <c r="V796" s="32"/>
      <c r="W796" s="10"/>
      <c r="X796" s="32"/>
      <c r="Y796" s="10"/>
      <c r="Z796" s="32"/>
      <c r="AA796" s="10"/>
      <c r="AB796" s="32"/>
      <c r="AC796" s="10"/>
      <c r="AD796" s="32"/>
      <c r="AE796" s="10"/>
      <c r="AF796" s="32"/>
      <c r="AG796" s="10"/>
      <c r="AH796" s="32"/>
      <c r="AI796" s="10"/>
      <c r="AJ796" s="32"/>
      <c r="AK796" s="10"/>
      <c r="AL796" s="32"/>
      <c r="AM796" s="10"/>
      <c r="AN796" s="32"/>
      <c r="AO796" s="309"/>
      <c r="AP796" s="309"/>
      <c r="AQ796" s="10"/>
      <c r="AR796" s="32"/>
      <c r="AS796" s="10"/>
      <c r="AT796" s="32"/>
      <c r="AU796" s="10"/>
      <c r="AV796" s="242"/>
      <c r="AW796" s="10"/>
      <c r="AX796" s="32"/>
      <c r="AY796" s="10"/>
      <c r="AZ796" s="242"/>
      <c r="BA796" s="10"/>
      <c r="BB796" s="242"/>
      <c r="BC796" s="7"/>
      <c r="BD796" s="247"/>
      <c r="BE796" s="10"/>
      <c r="BF796" s="242"/>
      <c r="BG796" s="7"/>
      <c r="BH796" s="247"/>
      <c r="BI796" s="10"/>
      <c r="BJ796" s="242"/>
      <c r="BK796" s="7"/>
      <c r="BL796" s="247"/>
      <c r="BM796" s="7"/>
      <c r="BN796" s="247"/>
      <c r="BO796" s="7"/>
      <c r="BP796" s="8"/>
      <c r="BQ796" s="7"/>
      <c r="BR796" s="247"/>
      <c r="BS796" s="7"/>
      <c r="BT796" s="8"/>
      <c r="BU796" s="7"/>
      <c r="BV796" s="247"/>
      <c r="BW796" s="7"/>
      <c r="BX796" s="8"/>
      <c r="BY796" s="7"/>
      <c r="BZ796" s="8"/>
      <c r="CA796" s="7"/>
      <c r="CB796" s="8"/>
      <c r="CC796" s="7"/>
      <c r="CD796" s="8"/>
      <c r="CE796" s="7"/>
      <c r="CF796" s="8"/>
      <c r="CH796" s="41"/>
      <c r="CI796" s="41">
        <f t="shared" si="48"/>
        <v>0</v>
      </c>
      <c r="CJ796">
        <f t="shared" si="47"/>
        <v>0</v>
      </c>
      <c r="CL796" s="39"/>
    </row>
    <row r="797" spans="2:90" x14ac:dyDescent="0.25">
      <c r="B797" s="6"/>
      <c r="C797" s="10"/>
      <c r="D797" s="32"/>
      <c r="E797" s="10"/>
      <c r="F797" s="32"/>
      <c r="G797" s="10"/>
      <c r="H797" s="32"/>
      <c r="I797" s="10"/>
      <c r="J797" s="32"/>
      <c r="K797" s="10"/>
      <c r="L797" s="32"/>
      <c r="M797" s="10"/>
      <c r="N797" s="32"/>
      <c r="O797" s="10"/>
      <c r="P797" s="32"/>
      <c r="Q797" s="10"/>
      <c r="R797" s="32"/>
      <c r="S797" s="10"/>
      <c r="T797" s="32"/>
      <c r="U797" s="10"/>
      <c r="V797" s="32"/>
      <c r="W797" s="10"/>
      <c r="X797" s="32"/>
      <c r="Y797" s="10"/>
      <c r="Z797" s="32"/>
      <c r="AA797" s="10"/>
      <c r="AB797" s="32"/>
      <c r="AC797" s="10"/>
      <c r="AD797" s="32"/>
      <c r="AE797" s="10"/>
      <c r="AF797" s="32"/>
      <c r="AG797" s="10"/>
      <c r="AH797" s="32"/>
      <c r="AI797" s="10"/>
      <c r="AJ797" s="32"/>
      <c r="AK797" s="10"/>
      <c r="AL797" s="32"/>
      <c r="AM797" s="10"/>
      <c r="AN797" s="32"/>
      <c r="AO797" s="309"/>
      <c r="AP797" s="309"/>
      <c r="AQ797" s="10"/>
      <c r="AR797" s="32"/>
      <c r="AS797" s="10"/>
      <c r="AT797" s="32"/>
      <c r="AU797" s="10"/>
      <c r="AV797" s="242"/>
      <c r="AW797" s="10"/>
      <c r="AX797" s="32"/>
      <c r="AY797" s="10"/>
      <c r="AZ797" s="242"/>
      <c r="BA797" s="10"/>
      <c r="BB797" s="242"/>
      <c r="BC797" s="7"/>
      <c r="BD797" s="247"/>
      <c r="BE797" s="10"/>
      <c r="BF797" s="242"/>
      <c r="BG797" s="7"/>
      <c r="BH797" s="247"/>
      <c r="BI797" s="10"/>
      <c r="BJ797" s="242"/>
      <c r="BK797" s="7"/>
      <c r="BL797" s="247"/>
      <c r="BM797" s="7"/>
      <c r="BN797" s="247"/>
      <c r="BO797" s="7"/>
      <c r="BP797" s="8"/>
      <c r="BQ797" s="7"/>
      <c r="BR797" s="247"/>
      <c r="BS797" s="7"/>
      <c r="BT797" s="8"/>
      <c r="BU797" s="7"/>
      <c r="BV797" s="247"/>
      <c r="BW797" s="7"/>
      <c r="BX797" s="8"/>
      <c r="BY797" s="7"/>
      <c r="BZ797" s="8"/>
      <c r="CA797" s="7"/>
      <c r="CB797" s="8"/>
      <c r="CC797" s="7"/>
      <c r="CD797" s="8"/>
      <c r="CE797" s="7"/>
      <c r="CF797" s="8"/>
      <c r="CH797" s="41"/>
      <c r="CI797" s="41">
        <f t="shared" si="48"/>
        <v>0</v>
      </c>
      <c r="CJ797">
        <f t="shared" si="47"/>
        <v>0</v>
      </c>
    </row>
    <row r="798" spans="2:90" x14ac:dyDescent="0.25">
      <c r="B798" s="6"/>
      <c r="C798" s="10"/>
      <c r="D798" s="32"/>
      <c r="E798" s="10"/>
      <c r="F798" s="32"/>
      <c r="G798" s="10"/>
      <c r="H798" s="32"/>
      <c r="I798" s="10"/>
      <c r="J798" s="32"/>
      <c r="K798" s="10"/>
      <c r="L798" s="32"/>
      <c r="M798" s="10"/>
      <c r="N798" s="32"/>
      <c r="O798" s="10"/>
      <c r="P798" s="32"/>
      <c r="Q798" s="10"/>
      <c r="R798" s="32"/>
      <c r="S798" s="10"/>
      <c r="T798" s="32"/>
      <c r="U798" s="10"/>
      <c r="V798" s="32"/>
      <c r="W798" s="10"/>
      <c r="X798" s="32"/>
      <c r="Y798" s="10"/>
      <c r="Z798" s="32"/>
      <c r="AA798" s="10"/>
      <c r="AB798" s="32"/>
      <c r="AC798" s="10"/>
      <c r="AD798" s="32"/>
      <c r="AE798" s="10"/>
      <c r="AF798" s="32"/>
      <c r="AG798" s="10"/>
      <c r="AH798" s="32"/>
      <c r="AI798" s="10"/>
      <c r="AJ798" s="32"/>
      <c r="AK798" s="10"/>
      <c r="AL798" s="32"/>
      <c r="AM798" s="10"/>
      <c r="AN798" s="32"/>
      <c r="AO798" s="309"/>
      <c r="AP798" s="309"/>
      <c r="AQ798" s="10"/>
      <c r="AR798" s="32"/>
      <c r="AS798" s="10"/>
      <c r="AT798" s="32"/>
      <c r="AU798" s="10"/>
      <c r="AV798" s="242"/>
      <c r="AW798" s="10"/>
      <c r="AX798" s="32"/>
      <c r="AY798" s="10"/>
      <c r="AZ798" s="242"/>
      <c r="BA798" s="10"/>
      <c r="BB798" s="242"/>
      <c r="BC798" s="7"/>
      <c r="BD798" s="247"/>
      <c r="BE798" s="10"/>
      <c r="BF798" s="242"/>
      <c r="BG798" s="7"/>
      <c r="BH798" s="247"/>
      <c r="BI798" s="10"/>
      <c r="BJ798" s="242"/>
      <c r="BK798" s="7"/>
      <c r="BL798" s="247"/>
      <c r="BM798" s="7"/>
      <c r="BN798" s="247"/>
      <c r="BO798" s="7"/>
      <c r="BP798" s="8"/>
      <c r="BQ798" s="7"/>
      <c r="BR798" s="247"/>
      <c r="BS798" s="7"/>
      <c r="BT798" s="8"/>
      <c r="BU798" s="7"/>
      <c r="BV798" s="247"/>
      <c r="BW798" s="7"/>
      <c r="BX798" s="8"/>
      <c r="BY798" s="7"/>
      <c r="BZ798" s="8"/>
      <c r="CA798" s="7"/>
      <c r="CB798" s="8"/>
      <c r="CC798" s="7"/>
      <c r="CD798" s="8"/>
      <c r="CE798" s="7"/>
      <c r="CF798" s="8"/>
      <c r="CH798" s="41"/>
      <c r="CI798" s="41">
        <f t="shared" si="48"/>
        <v>0</v>
      </c>
      <c r="CJ798">
        <f t="shared" si="47"/>
        <v>0</v>
      </c>
    </row>
    <row r="799" spans="2:90" x14ac:dyDescent="0.25">
      <c r="B799" s="6"/>
      <c r="C799" s="10"/>
      <c r="D799" s="32"/>
      <c r="E799" s="10"/>
      <c r="F799" s="32"/>
      <c r="G799" s="10"/>
      <c r="H799" s="32"/>
      <c r="I799" s="10"/>
      <c r="J799" s="32"/>
      <c r="K799" s="94"/>
      <c r="L799" s="32"/>
      <c r="M799" s="10"/>
      <c r="N799" s="32"/>
      <c r="O799" s="10"/>
      <c r="P799" s="32"/>
      <c r="Q799" s="10"/>
      <c r="R799" s="32"/>
      <c r="S799" s="10"/>
      <c r="T799" s="32"/>
      <c r="U799" s="10"/>
      <c r="V799" s="32"/>
      <c r="W799" s="10"/>
      <c r="X799" s="32"/>
      <c r="Y799" s="10"/>
      <c r="Z799" s="32"/>
      <c r="AA799" s="10"/>
      <c r="AB799" s="32"/>
      <c r="AC799" s="10"/>
      <c r="AD799" s="32"/>
      <c r="AE799" s="10"/>
      <c r="AF799" s="32"/>
      <c r="AG799" s="10"/>
      <c r="AH799" s="32"/>
      <c r="AI799" s="10"/>
      <c r="AJ799" s="32"/>
      <c r="AK799" s="10"/>
      <c r="AL799" s="32"/>
      <c r="AM799" s="10"/>
      <c r="AN799" s="32"/>
      <c r="AO799" s="309"/>
      <c r="AP799" s="309"/>
      <c r="AQ799" s="10"/>
      <c r="AR799" s="32"/>
      <c r="AS799" s="10"/>
      <c r="AT799" s="32"/>
      <c r="AU799" s="10"/>
      <c r="AV799" s="242"/>
      <c r="AW799" s="10"/>
      <c r="AX799" s="32"/>
      <c r="AY799" s="10"/>
      <c r="AZ799" s="242"/>
      <c r="BA799" s="10"/>
      <c r="BB799" s="242"/>
      <c r="BC799" s="7"/>
      <c r="BD799" s="247"/>
      <c r="BE799" s="10"/>
      <c r="BF799" s="242"/>
      <c r="BG799" s="7"/>
      <c r="BH799" s="247"/>
      <c r="BI799" s="10"/>
      <c r="BJ799" s="242"/>
      <c r="BK799" s="7"/>
      <c r="BL799" s="247"/>
      <c r="BM799" s="7"/>
      <c r="BN799" s="247"/>
      <c r="BO799" s="7"/>
      <c r="BP799" s="8"/>
      <c r="BQ799" s="7"/>
      <c r="BR799" s="247"/>
      <c r="BS799" s="7"/>
      <c r="BT799" s="8"/>
      <c r="BU799" s="7"/>
      <c r="BV799" s="247"/>
      <c r="BW799" s="7"/>
      <c r="BX799" s="8"/>
      <c r="BY799" s="7"/>
      <c r="BZ799" s="8"/>
      <c r="CA799" s="7"/>
      <c r="CB799" s="8"/>
      <c r="CC799" s="7"/>
      <c r="CD799" s="8"/>
      <c r="CE799" s="7"/>
      <c r="CF799" s="8"/>
      <c r="CH799" s="41"/>
      <c r="CI799" s="41">
        <f t="shared" si="48"/>
        <v>0</v>
      </c>
      <c r="CJ799">
        <f t="shared" si="47"/>
        <v>0</v>
      </c>
    </row>
    <row r="800" spans="2:90" x14ac:dyDescent="0.25">
      <c r="B800" s="6"/>
      <c r="C800" s="10"/>
      <c r="D800" s="32"/>
      <c r="E800" s="10"/>
      <c r="F800" s="32"/>
      <c r="G800" s="10"/>
      <c r="H800" s="32"/>
      <c r="I800" s="10"/>
      <c r="J800" s="32"/>
      <c r="K800" s="94"/>
      <c r="L800" s="32"/>
      <c r="M800" s="10"/>
      <c r="N800" s="32"/>
      <c r="O800" s="10"/>
      <c r="P800" s="32"/>
      <c r="Q800" s="10"/>
      <c r="R800" s="32"/>
      <c r="S800" s="10"/>
      <c r="T800" s="32"/>
      <c r="U800" s="10"/>
      <c r="V800" s="32"/>
      <c r="W800" s="10"/>
      <c r="X800" s="32"/>
      <c r="Y800" s="10"/>
      <c r="Z800" s="32"/>
      <c r="AA800" s="10"/>
      <c r="AB800" s="32"/>
      <c r="AC800" s="10"/>
      <c r="AD800" s="32"/>
      <c r="AE800" s="10"/>
      <c r="AF800" s="32"/>
      <c r="AG800" s="10"/>
      <c r="AH800" s="32"/>
      <c r="AI800" s="10"/>
      <c r="AJ800" s="32"/>
      <c r="AK800" s="10"/>
      <c r="AL800" s="32"/>
      <c r="AM800" s="10"/>
      <c r="AN800" s="32"/>
      <c r="AO800" s="309"/>
      <c r="AP800" s="309"/>
      <c r="AQ800" s="10"/>
      <c r="AR800" s="32"/>
      <c r="AS800" s="10"/>
      <c r="AT800" s="32"/>
      <c r="AU800" s="10"/>
      <c r="AV800" s="242"/>
      <c r="AW800" s="10"/>
      <c r="AX800" s="32"/>
      <c r="AY800" s="10"/>
      <c r="AZ800" s="242"/>
      <c r="BA800" s="10"/>
      <c r="BB800" s="242"/>
      <c r="BC800" s="7"/>
      <c r="BD800" s="247"/>
      <c r="BE800" s="10"/>
      <c r="BF800" s="242"/>
      <c r="BG800" s="7"/>
      <c r="BH800" s="247"/>
      <c r="BI800" s="10"/>
      <c r="BJ800" s="242"/>
      <c r="BK800" s="7"/>
      <c r="BL800" s="247"/>
      <c r="BM800" s="7"/>
      <c r="BN800" s="247"/>
      <c r="BO800" s="7"/>
      <c r="BP800" s="8"/>
      <c r="BQ800" s="7"/>
      <c r="BR800" s="247"/>
      <c r="BS800" s="7"/>
      <c r="BT800" s="8"/>
      <c r="BU800" s="7"/>
      <c r="BV800" s="247"/>
      <c r="BW800" s="7"/>
      <c r="BX800" s="8"/>
      <c r="BY800" s="7"/>
      <c r="BZ800" s="8"/>
      <c r="CA800" s="7"/>
      <c r="CB800" s="8"/>
      <c r="CC800" s="7"/>
      <c r="CD800" s="8"/>
      <c r="CE800" s="7"/>
      <c r="CF800" s="8"/>
      <c r="CH800" s="41"/>
      <c r="CI800" s="41">
        <f t="shared" si="48"/>
        <v>0</v>
      </c>
      <c r="CJ800">
        <f t="shared" si="47"/>
        <v>0</v>
      </c>
      <c r="CL800" s="39"/>
    </row>
    <row r="801" spans="2:90" x14ac:dyDescent="0.25">
      <c r="B801" s="6"/>
      <c r="C801" s="10"/>
      <c r="D801" s="32"/>
      <c r="E801" s="10"/>
      <c r="F801" s="32"/>
      <c r="G801" s="10"/>
      <c r="H801" s="32"/>
      <c r="I801" s="10"/>
      <c r="J801" s="32"/>
      <c r="K801" s="94"/>
      <c r="L801" s="32"/>
      <c r="M801" s="10"/>
      <c r="N801" s="32"/>
      <c r="O801" s="10"/>
      <c r="P801" s="32"/>
      <c r="Q801" s="10"/>
      <c r="R801" s="32"/>
      <c r="S801" s="10"/>
      <c r="T801" s="32"/>
      <c r="U801" s="10"/>
      <c r="V801" s="32"/>
      <c r="W801" s="10"/>
      <c r="X801" s="32"/>
      <c r="Y801" s="10"/>
      <c r="Z801" s="32"/>
      <c r="AA801" s="10"/>
      <c r="AB801" s="32"/>
      <c r="AC801" s="10"/>
      <c r="AD801" s="32"/>
      <c r="AE801" s="10"/>
      <c r="AF801" s="32"/>
      <c r="AG801" s="10"/>
      <c r="AH801" s="32"/>
      <c r="AI801" s="10"/>
      <c r="AJ801" s="32"/>
      <c r="AK801" s="10"/>
      <c r="AL801" s="32"/>
      <c r="AM801" s="10"/>
      <c r="AN801" s="32"/>
      <c r="AO801" s="309"/>
      <c r="AP801" s="309"/>
      <c r="AQ801" s="10"/>
      <c r="AR801" s="32"/>
      <c r="AS801" s="10"/>
      <c r="AT801" s="32"/>
      <c r="AU801" s="10"/>
      <c r="AV801" s="242"/>
      <c r="AW801" s="10"/>
      <c r="AX801" s="32"/>
      <c r="AY801" s="10"/>
      <c r="AZ801" s="242"/>
      <c r="BA801" s="10"/>
      <c r="BB801" s="242"/>
      <c r="BC801" s="7"/>
      <c r="BD801" s="247"/>
      <c r="BE801" s="10"/>
      <c r="BF801" s="242"/>
      <c r="BG801" s="7"/>
      <c r="BH801" s="247"/>
      <c r="BI801" s="10"/>
      <c r="BJ801" s="242"/>
      <c r="BK801" s="7"/>
      <c r="BL801" s="247"/>
      <c r="BM801" s="7"/>
      <c r="BN801" s="247"/>
      <c r="BO801" s="7"/>
      <c r="BP801" s="8"/>
      <c r="BQ801" s="7"/>
      <c r="BR801" s="247"/>
      <c r="BS801" s="7"/>
      <c r="BT801" s="8"/>
      <c r="BU801" s="7"/>
      <c r="BV801" s="247"/>
      <c r="BW801" s="7"/>
      <c r="BX801" s="8"/>
      <c r="BY801" s="7"/>
      <c r="BZ801" s="8"/>
      <c r="CA801" s="7"/>
      <c r="CB801" s="8"/>
      <c r="CC801" s="7"/>
      <c r="CD801" s="8"/>
      <c r="CE801" s="7"/>
      <c r="CF801" s="8"/>
      <c r="CH801" s="41"/>
      <c r="CI801" s="41">
        <f t="shared" si="48"/>
        <v>0</v>
      </c>
      <c r="CJ801">
        <f t="shared" si="47"/>
        <v>0</v>
      </c>
      <c r="CL801" s="39"/>
    </row>
    <row r="802" spans="2:90" x14ac:dyDescent="0.25">
      <c r="B802" s="6"/>
      <c r="C802" s="10"/>
      <c r="D802" s="32"/>
      <c r="E802" s="10"/>
      <c r="F802" s="32"/>
      <c r="G802" s="10"/>
      <c r="H802" s="32"/>
      <c r="I802" s="10"/>
      <c r="J802" s="32"/>
      <c r="K802" s="94"/>
      <c r="L802" s="32"/>
      <c r="M802" s="240"/>
      <c r="N802" s="32"/>
      <c r="O802" s="10"/>
      <c r="P802" s="32"/>
      <c r="Q802" s="10"/>
      <c r="R802" s="32"/>
      <c r="S802" s="10"/>
      <c r="T802" s="32"/>
      <c r="U802" s="10"/>
      <c r="V802" s="32"/>
      <c r="W802" s="10"/>
      <c r="X802" s="32"/>
      <c r="Y802" s="10"/>
      <c r="Z802" s="32"/>
      <c r="AA802" s="10"/>
      <c r="AB802" s="32"/>
      <c r="AC802" s="10"/>
      <c r="AD802" s="32"/>
      <c r="AE802" s="10"/>
      <c r="AF802" s="32"/>
      <c r="AG802" s="10"/>
      <c r="AH802" s="32"/>
      <c r="AI802" s="10"/>
      <c r="AJ802" s="32"/>
      <c r="AK802" s="10"/>
      <c r="AL802" s="32"/>
      <c r="AM802" s="10"/>
      <c r="AN802" s="32"/>
      <c r="AO802" s="309"/>
      <c r="AP802" s="309"/>
      <c r="AQ802" s="10"/>
      <c r="AR802" s="32"/>
      <c r="AS802" s="10"/>
      <c r="AT802" s="32"/>
      <c r="AU802" s="10"/>
      <c r="AV802" s="242"/>
      <c r="AW802" s="10"/>
      <c r="AX802" s="32"/>
      <c r="AY802" s="10"/>
      <c r="AZ802" s="242"/>
      <c r="BA802" s="10"/>
      <c r="BB802" s="242"/>
      <c r="BC802" s="7"/>
      <c r="BD802" s="247"/>
      <c r="BE802" s="10"/>
      <c r="BF802" s="242"/>
      <c r="BG802" s="7"/>
      <c r="BH802" s="247"/>
      <c r="BI802" s="10"/>
      <c r="BJ802" s="242"/>
      <c r="BK802" s="7"/>
      <c r="BL802" s="247"/>
      <c r="BM802" s="7"/>
      <c r="BN802" s="247"/>
      <c r="BO802" s="7"/>
      <c r="BP802" s="8"/>
      <c r="BQ802" s="7"/>
      <c r="BR802" s="247"/>
      <c r="BS802" s="7"/>
      <c r="BT802" s="8"/>
      <c r="BU802" s="7"/>
      <c r="BV802" s="247"/>
      <c r="BW802" s="7"/>
      <c r="BX802" s="8"/>
      <c r="BY802" s="7"/>
      <c r="BZ802" s="8"/>
      <c r="CA802" s="7"/>
      <c r="CB802" s="8"/>
      <c r="CC802" s="7"/>
      <c r="CD802" s="8"/>
      <c r="CE802" s="7"/>
      <c r="CF802" s="8"/>
      <c r="CH802" s="41"/>
      <c r="CI802" s="41">
        <f t="shared" si="48"/>
        <v>0</v>
      </c>
      <c r="CJ802">
        <f t="shared" si="47"/>
        <v>0</v>
      </c>
    </row>
    <row r="803" spans="2:90" x14ac:dyDescent="0.25">
      <c r="B803" s="6"/>
      <c r="C803" s="10"/>
      <c r="D803" s="32"/>
      <c r="E803" s="10"/>
      <c r="F803" s="32"/>
      <c r="G803" s="10"/>
      <c r="H803" s="32"/>
      <c r="I803" s="10"/>
      <c r="J803" s="32"/>
      <c r="K803" s="94"/>
      <c r="L803" s="32"/>
      <c r="M803" s="10"/>
      <c r="N803" s="32"/>
      <c r="O803" s="10"/>
      <c r="P803" s="32"/>
      <c r="Q803" s="10"/>
      <c r="R803" s="32"/>
      <c r="S803" s="10"/>
      <c r="T803" s="32"/>
      <c r="U803" s="10"/>
      <c r="V803" s="32"/>
      <c r="W803" s="10"/>
      <c r="X803" s="32"/>
      <c r="Y803" s="10"/>
      <c r="Z803" s="32"/>
      <c r="AA803" s="10"/>
      <c r="AB803" s="32"/>
      <c r="AC803" s="10"/>
      <c r="AD803" s="32"/>
      <c r="AE803" s="10"/>
      <c r="AF803" s="32"/>
      <c r="AG803" s="10"/>
      <c r="AH803" s="32"/>
      <c r="AI803" s="10"/>
      <c r="AJ803" s="32"/>
      <c r="AK803" s="10"/>
      <c r="AL803" s="32"/>
      <c r="AM803" s="10"/>
      <c r="AN803" s="32"/>
      <c r="AO803" s="309"/>
      <c r="AP803" s="309"/>
      <c r="AQ803" s="10"/>
      <c r="AR803" s="32"/>
      <c r="AS803" s="10"/>
      <c r="AT803" s="32"/>
      <c r="AU803" s="10"/>
      <c r="AV803" s="242"/>
      <c r="AW803" s="10"/>
      <c r="AX803" s="32"/>
      <c r="AY803" s="10"/>
      <c r="AZ803" s="242"/>
      <c r="BA803" s="10"/>
      <c r="BB803" s="242"/>
      <c r="BC803" s="7"/>
      <c r="BD803" s="247"/>
      <c r="BE803" s="10"/>
      <c r="BF803" s="242"/>
      <c r="BG803" s="7"/>
      <c r="BH803" s="247"/>
      <c r="BI803" s="10"/>
      <c r="BJ803" s="242"/>
      <c r="BK803" s="7"/>
      <c r="BL803" s="247"/>
      <c r="BM803" s="7"/>
      <c r="BN803" s="247"/>
      <c r="BO803" s="7"/>
      <c r="BP803" s="8"/>
      <c r="BQ803" s="7"/>
      <c r="BR803" s="247"/>
      <c r="BS803" s="7"/>
      <c r="BT803" s="8"/>
      <c r="BU803" s="7"/>
      <c r="BV803" s="247"/>
      <c r="BW803" s="7"/>
      <c r="BX803" s="8"/>
      <c r="BY803" s="7"/>
      <c r="BZ803" s="8"/>
      <c r="CA803" s="7"/>
      <c r="CB803" s="8"/>
      <c r="CC803" s="7"/>
      <c r="CD803" s="8"/>
      <c r="CE803" s="7"/>
      <c r="CF803" s="8"/>
      <c r="CH803" s="41"/>
      <c r="CI803" s="41">
        <f t="shared" si="48"/>
        <v>0</v>
      </c>
      <c r="CJ803">
        <f t="shared" si="47"/>
        <v>0</v>
      </c>
    </row>
    <row r="804" spans="2:90" x14ac:dyDescent="0.25">
      <c r="B804" s="6"/>
      <c r="C804" s="10"/>
      <c r="D804" s="32"/>
      <c r="E804" s="10"/>
      <c r="F804" s="32"/>
      <c r="G804" s="10"/>
      <c r="H804" s="32"/>
      <c r="I804" s="10"/>
      <c r="J804" s="32"/>
      <c r="K804" s="94"/>
      <c r="L804" s="32"/>
      <c r="M804" s="10"/>
      <c r="N804" s="32"/>
      <c r="O804" s="10"/>
      <c r="P804" s="32"/>
      <c r="Q804" s="10"/>
      <c r="R804" s="32"/>
      <c r="S804" s="10"/>
      <c r="T804" s="32"/>
      <c r="U804" s="10"/>
      <c r="V804" s="32"/>
      <c r="W804" s="10"/>
      <c r="X804" s="32"/>
      <c r="Y804" s="10"/>
      <c r="Z804" s="32"/>
      <c r="AA804" s="10"/>
      <c r="AB804" s="32"/>
      <c r="AC804" s="10"/>
      <c r="AD804" s="32"/>
      <c r="AE804" s="10"/>
      <c r="AF804" s="32"/>
      <c r="AG804" s="10"/>
      <c r="AH804" s="32"/>
      <c r="AI804" s="10"/>
      <c r="AJ804" s="32"/>
      <c r="AK804" s="10"/>
      <c r="AL804" s="32"/>
      <c r="AM804" s="10"/>
      <c r="AN804" s="32"/>
      <c r="AO804" s="309"/>
      <c r="AP804" s="309"/>
      <c r="AQ804" s="10"/>
      <c r="AR804" s="32"/>
      <c r="AS804" s="10"/>
      <c r="AT804" s="32"/>
      <c r="AU804" s="10"/>
      <c r="AV804" s="242"/>
      <c r="AW804" s="10"/>
      <c r="AX804" s="32"/>
      <c r="AY804" s="10"/>
      <c r="AZ804" s="242"/>
      <c r="BA804" s="10"/>
      <c r="BB804" s="242"/>
      <c r="BC804" s="7"/>
      <c r="BD804" s="247"/>
      <c r="BE804" s="10"/>
      <c r="BF804" s="242"/>
      <c r="BG804" s="7"/>
      <c r="BH804" s="247"/>
      <c r="BI804" s="10"/>
      <c r="BJ804" s="242"/>
      <c r="BK804" s="7"/>
      <c r="BL804" s="247"/>
      <c r="BM804" s="7"/>
      <c r="BN804" s="247"/>
      <c r="BO804" s="7"/>
      <c r="BP804" s="8"/>
      <c r="BQ804" s="7"/>
      <c r="BR804" s="247"/>
      <c r="BS804" s="7"/>
      <c r="BT804" s="8"/>
      <c r="BU804" s="7"/>
      <c r="BV804" s="247"/>
      <c r="BW804" s="7"/>
      <c r="BX804" s="8"/>
      <c r="BY804" s="7"/>
      <c r="BZ804" s="8"/>
      <c r="CA804" s="7"/>
      <c r="CB804" s="8"/>
      <c r="CC804" s="7"/>
      <c r="CD804" s="8"/>
      <c r="CE804" s="7"/>
      <c r="CF804" s="8"/>
      <c r="CH804" s="41"/>
      <c r="CI804" s="41">
        <f t="shared" si="48"/>
        <v>0</v>
      </c>
      <c r="CJ804">
        <f t="shared" si="47"/>
        <v>0</v>
      </c>
      <c r="CL804" s="39"/>
    </row>
    <row r="805" spans="2:90" x14ac:dyDescent="0.25">
      <c r="B805" s="6"/>
      <c r="C805" s="10"/>
      <c r="D805" s="32"/>
      <c r="E805" s="10"/>
      <c r="F805" s="32"/>
      <c r="G805" s="10"/>
      <c r="H805" s="32"/>
      <c r="I805" s="10"/>
      <c r="J805" s="32"/>
      <c r="K805" s="94"/>
      <c r="L805" s="32"/>
      <c r="M805" s="10"/>
      <c r="N805" s="32"/>
      <c r="O805" s="10"/>
      <c r="P805" s="32"/>
      <c r="Q805" s="10"/>
      <c r="R805" s="32"/>
      <c r="S805" s="10"/>
      <c r="T805" s="32"/>
      <c r="U805" s="10"/>
      <c r="V805" s="32"/>
      <c r="W805" s="10"/>
      <c r="X805" s="32"/>
      <c r="Y805" s="10"/>
      <c r="Z805" s="32"/>
      <c r="AA805" s="10"/>
      <c r="AB805" s="32"/>
      <c r="AC805" s="10"/>
      <c r="AD805" s="32"/>
      <c r="AE805" s="10"/>
      <c r="AF805" s="32"/>
      <c r="AG805" s="10"/>
      <c r="AH805" s="32"/>
      <c r="AI805" s="10"/>
      <c r="AJ805" s="32"/>
      <c r="AK805" s="10"/>
      <c r="AL805" s="32"/>
      <c r="AM805" s="10"/>
      <c r="AN805" s="32"/>
      <c r="AO805" s="309"/>
      <c r="AP805" s="309"/>
      <c r="AQ805" s="10"/>
      <c r="AR805" s="32"/>
      <c r="AS805" s="10"/>
      <c r="AT805" s="32"/>
      <c r="AU805" s="10"/>
      <c r="AV805" s="242"/>
      <c r="AW805" s="10"/>
      <c r="AX805" s="32"/>
      <c r="AY805" s="10"/>
      <c r="AZ805" s="242"/>
      <c r="BA805" s="10"/>
      <c r="BB805" s="242"/>
      <c r="BC805" s="7"/>
      <c r="BD805" s="247"/>
      <c r="BE805" s="10"/>
      <c r="BF805" s="242"/>
      <c r="BG805" s="7"/>
      <c r="BH805" s="247"/>
      <c r="BI805" s="10"/>
      <c r="BJ805" s="242"/>
      <c r="BK805" s="7"/>
      <c r="BL805" s="247"/>
      <c r="BM805" s="7"/>
      <c r="BN805" s="247"/>
      <c r="BO805" s="7"/>
      <c r="BP805" s="8"/>
      <c r="BQ805" s="7"/>
      <c r="BR805" s="247"/>
      <c r="BS805" s="7"/>
      <c r="BT805" s="8"/>
      <c r="BU805" s="7"/>
      <c r="BV805" s="247"/>
      <c r="BW805" s="7"/>
      <c r="BX805" s="8"/>
      <c r="BY805" s="7"/>
      <c r="BZ805" s="8"/>
      <c r="CA805" s="7"/>
      <c r="CB805" s="8"/>
      <c r="CC805" s="7"/>
      <c r="CD805" s="8"/>
      <c r="CE805" s="7"/>
      <c r="CF805" s="8"/>
      <c r="CH805" s="41"/>
      <c r="CI805" s="41">
        <f t="shared" si="48"/>
        <v>0</v>
      </c>
      <c r="CJ805">
        <f t="shared" si="47"/>
        <v>0</v>
      </c>
      <c r="CL805" s="39"/>
    </row>
    <row r="806" spans="2:90" x14ac:dyDescent="0.25">
      <c r="B806" s="6"/>
      <c r="C806" s="10"/>
      <c r="D806" s="32"/>
      <c r="E806" s="10"/>
      <c r="F806" s="32"/>
      <c r="G806" s="10"/>
      <c r="H806" s="32"/>
      <c r="I806" s="10"/>
      <c r="J806" s="32"/>
      <c r="K806" s="94"/>
      <c r="L806" s="32"/>
      <c r="M806" s="10"/>
      <c r="N806" s="32"/>
      <c r="O806" s="10"/>
      <c r="P806" s="32"/>
      <c r="Q806" s="10"/>
      <c r="R806" s="32"/>
      <c r="S806" s="10"/>
      <c r="T806" s="32"/>
      <c r="U806" s="10"/>
      <c r="V806" s="32"/>
      <c r="W806" s="10"/>
      <c r="X806" s="32"/>
      <c r="Y806" s="10"/>
      <c r="Z806" s="32"/>
      <c r="AA806" s="10"/>
      <c r="AB806" s="32"/>
      <c r="AC806" s="10"/>
      <c r="AD806" s="32"/>
      <c r="AE806" s="10"/>
      <c r="AF806" s="32"/>
      <c r="AG806" s="10"/>
      <c r="AH806" s="32"/>
      <c r="AI806" s="10"/>
      <c r="AJ806" s="32"/>
      <c r="AK806" s="10"/>
      <c r="AL806" s="32"/>
      <c r="AM806" s="10"/>
      <c r="AN806" s="32"/>
      <c r="AO806" s="309"/>
      <c r="AP806" s="309"/>
      <c r="AQ806" s="10"/>
      <c r="AR806" s="32"/>
      <c r="AS806" s="10"/>
      <c r="AT806" s="32"/>
      <c r="AU806" s="10"/>
      <c r="AV806" s="242"/>
      <c r="AW806" s="10"/>
      <c r="AX806" s="32"/>
      <c r="AY806" s="10"/>
      <c r="AZ806" s="242"/>
      <c r="BA806" s="10"/>
      <c r="BB806" s="242"/>
      <c r="BC806" s="7"/>
      <c r="BD806" s="247"/>
      <c r="BE806" s="10"/>
      <c r="BF806" s="242"/>
      <c r="BG806" s="7"/>
      <c r="BH806" s="247"/>
      <c r="BI806" s="10"/>
      <c r="BJ806" s="242"/>
      <c r="BK806" s="7"/>
      <c r="BL806" s="247"/>
      <c r="BM806" s="7"/>
      <c r="BN806" s="247"/>
      <c r="BO806" s="7"/>
      <c r="BP806" s="8"/>
      <c r="BQ806" s="7"/>
      <c r="BR806" s="247"/>
      <c r="BS806" s="7"/>
      <c r="BT806" s="8"/>
      <c r="BU806" s="7"/>
      <c r="BV806" s="247"/>
      <c r="BW806" s="7"/>
      <c r="BX806" s="8"/>
      <c r="BY806" s="7"/>
      <c r="BZ806" s="8"/>
      <c r="CA806" s="7"/>
      <c r="CB806" s="8"/>
      <c r="CC806" s="7"/>
      <c r="CD806" s="8"/>
      <c r="CE806" s="7"/>
      <c r="CF806" s="8"/>
      <c r="CH806" s="41"/>
      <c r="CI806" s="41">
        <f t="shared" si="48"/>
        <v>0</v>
      </c>
      <c r="CJ806">
        <f t="shared" si="47"/>
        <v>0</v>
      </c>
      <c r="CL806" s="39"/>
    </row>
    <row r="807" spans="2:90" x14ac:dyDescent="0.25">
      <c r="B807" s="6"/>
      <c r="C807" s="10"/>
      <c r="D807" s="32"/>
      <c r="E807" s="10"/>
      <c r="F807" s="32"/>
      <c r="G807" s="10"/>
      <c r="H807" s="32"/>
      <c r="I807" s="10"/>
      <c r="J807" s="32"/>
      <c r="K807" s="94"/>
      <c r="L807" s="32"/>
      <c r="M807" s="10"/>
      <c r="N807" s="32"/>
      <c r="O807" s="10"/>
      <c r="P807" s="32"/>
      <c r="Q807" s="10"/>
      <c r="R807" s="32"/>
      <c r="S807" s="10"/>
      <c r="T807" s="32"/>
      <c r="U807" s="10"/>
      <c r="V807" s="32"/>
      <c r="W807" s="10"/>
      <c r="X807" s="32"/>
      <c r="Y807" s="10"/>
      <c r="Z807" s="32"/>
      <c r="AA807" s="10"/>
      <c r="AB807" s="32"/>
      <c r="AC807" s="10"/>
      <c r="AD807" s="32"/>
      <c r="AE807" s="10"/>
      <c r="AF807" s="32"/>
      <c r="AG807" s="10"/>
      <c r="AH807" s="32"/>
      <c r="AI807" s="10"/>
      <c r="AJ807" s="32"/>
      <c r="AK807" s="10"/>
      <c r="AL807" s="32"/>
      <c r="AM807" s="10"/>
      <c r="AN807" s="32"/>
      <c r="AO807" s="309"/>
      <c r="AP807" s="309"/>
      <c r="AQ807" s="10"/>
      <c r="AR807" s="32"/>
      <c r="AS807" s="10"/>
      <c r="AT807" s="32"/>
      <c r="AU807" s="10"/>
      <c r="AV807" s="242"/>
      <c r="AW807" s="10"/>
      <c r="AX807" s="32"/>
      <c r="AY807" s="10"/>
      <c r="AZ807" s="242"/>
      <c r="BA807" s="10"/>
      <c r="BB807" s="242"/>
      <c r="BC807" s="7"/>
      <c r="BD807" s="247"/>
      <c r="BE807" s="10"/>
      <c r="BF807" s="242"/>
      <c r="BG807" s="7"/>
      <c r="BH807" s="247"/>
      <c r="BI807" s="10"/>
      <c r="BJ807" s="242"/>
      <c r="BK807" s="7"/>
      <c r="BL807" s="247"/>
      <c r="BM807" s="7"/>
      <c r="BN807" s="247"/>
      <c r="BO807" s="7"/>
      <c r="BP807" s="8"/>
      <c r="BQ807" s="7"/>
      <c r="BR807" s="247"/>
      <c r="BS807" s="7"/>
      <c r="BT807" s="8"/>
      <c r="BU807" s="7"/>
      <c r="BV807" s="247"/>
      <c r="BW807" s="7"/>
      <c r="BX807" s="8"/>
      <c r="BY807" s="7"/>
      <c r="BZ807" s="8"/>
      <c r="CA807" s="7"/>
      <c r="CB807" s="8"/>
      <c r="CC807" s="7"/>
      <c r="CD807" s="8"/>
      <c r="CE807" s="7"/>
      <c r="CF807" s="8"/>
      <c r="CH807" s="41"/>
      <c r="CI807" s="41">
        <f t="shared" si="48"/>
        <v>0</v>
      </c>
      <c r="CJ807">
        <f t="shared" si="47"/>
        <v>0</v>
      </c>
      <c r="CL807" s="39"/>
    </row>
    <row r="808" spans="2:90" x14ac:dyDescent="0.25">
      <c r="B808" s="6"/>
      <c r="C808" s="10"/>
      <c r="D808" s="32"/>
      <c r="E808" s="10"/>
      <c r="F808" s="32"/>
      <c r="G808" s="10"/>
      <c r="H808" s="32"/>
      <c r="I808" s="10"/>
      <c r="J808" s="32"/>
      <c r="K808" s="94"/>
      <c r="L808" s="32"/>
      <c r="M808" s="10"/>
      <c r="N808" s="32"/>
      <c r="O808" s="10"/>
      <c r="P808" s="32"/>
      <c r="Q808" s="10"/>
      <c r="R808" s="32"/>
      <c r="S808" s="10"/>
      <c r="T808" s="32"/>
      <c r="U808" s="10"/>
      <c r="V808" s="32"/>
      <c r="W808" s="10"/>
      <c r="X808" s="32"/>
      <c r="Y808" s="10"/>
      <c r="Z808" s="32"/>
      <c r="AA808" s="10"/>
      <c r="AB808" s="32"/>
      <c r="AC808" s="10"/>
      <c r="AD808" s="32"/>
      <c r="AE808" s="10"/>
      <c r="AF808" s="32"/>
      <c r="AG808" s="10"/>
      <c r="AH808" s="32"/>
      <c r="AI808" s="10"/>
      <c r="AJ808" s="32"/>
      <c r="AK808" s="10"/>
      <c r="AL808" s="32"/>
      <c r="AM808" s="10"/>
      <c r="AN808" s="32"/>
      <c r="AO808" s="309"/>
      <c r="AP808" s="309"/>
      <c r="AQ808" s="10"/>
      <c r="AR808" s="32"/>
      <c r="AS808" s="10"/>
      <c r="AT808" s="32"/>
      <c r="AU808" s="10"/>
      <c r="AV808" s="242"/>
      <c r="AW808" s="10"/>
      <c r="AX808" s="32"/>
      <c r="AY808" s="10"/>
      <c r="AZ808" s="242"/>
      <c r="BA808" s="10"/>
      <c r="BB808" s="242"/>
      <c r="BC808" s="7"/>
      <c r="BD808" s="247"/>
      <c r="BE808" s="10"/>
      <c r="BF808" s="242"/>
      <c r="BG808" s="7"/>
      <c r="BH808" s="247"/>
      <c r="BI808" s="10"/>
      <c r="BJ808" s="242"/>
      <c r="BK808" s="7"/>
      <c r="BL808" s="247"/>
      <c r="BM808" s="7"/>
      <c r="BN808" s="247"/>
      <c r="BO808" s="7"/>
      <c r="BP808" s="8"/>
      <c r="BQ808" s="7"/>
      <c r="BR808" s="247"/>
      <c r="BS808" s="7"/>
      <c r="BT808" s="8"/>
      <c r="BU808" s="7"/>
      <c r="BV808" s="247"/>
      <c r="BW808" s="7"/>
      <c r="BX808" s="8"/>
      <c r="BY808" s="7"/>
      <c r="BZ808" s="8"/>
      <c r="CA808" s="7"/>
      <c r="CB808" s="8"/>
      <c r="CC808" s="7"/>
      <c r="CD808" s="8"/>
      <c r="CE808" s="7"/>
      <c r="CF808" s="8"/>
      <c r="CH808" s="41"/>
      <c r="CI808" s="41">
        <f t="shared" si="48"/>
        <v>0</v>
      </c>
      <c r="CJ808">
        <f t="shared" si="47"/>
        <v>0</v>
      </c>
      <c r="CL808" s="39"/>
    </row>
    <row r="809" spans="2:90" x14ac:dyDescent="0.25">
      <c r="B809" s="6"/>
      <c r="C809" s="10"/>
      <c r="D809" s="32"/>
      <c r="E809" s="10"/>
      <c r="F809" s="32"/>
      <c r="G809" s="10"/>
      <c r="H809" s="32"/>
      <c r="I809" s="10"/>
      <c r="J809" s="32"/>
      <c r="K809" s="94"/>
      <c r="L809" s="32"/>
      <c r="M809" s="10"/>
      <c r="N809" s="32"/>
      <c r="O809" s="10"/>
      <c r="P809" s="32"/>
      <c r="Q809" s="10"/>
      <c r="R809" s="32"/>
      <c r="S809" s="10"/>
      <c r="T809" s="32"/>
      <c r="U809" s="10"/>
      <c r="V809" s="32"/>
      <c r="W809" s="10"/>
      <c r="X809" s="32"/>
      <c r="Y809" s="10"/>
      <c r="Z809" s="32"/>
      <c r="AA809" s="10"/>
      <c r="AB809" s="32"/>
      <c r="AC809" s="10"/>
      <c r="AD809" s="32"/>
      <c r="AE809" s="10"/>
      <c r="AF809" s="32"/>
      <c r="AG809" s="10"/>
      <c r="AH809" s="32"/>
      <c r="AI809" s="10"/>
      <c r="AJ809" s="32"/>
      <c r="AK809" s="10"/>
      <c r="AL809" s="32"/>
      <c r="AM809" s="10"/>
      <c r="AN809" s="32"/>
      <c r="AO809" s="309"/>
      <c r="AP809" s="309"/>
      <c r="AQ809" s="10"/>
      <c r="AR809" s="32"/>
      <c r="AS809" s="10"/>
      <c r="AT809" s="32"/>
      <c r="AU809" s="10"/>
      <c r="AV809" s="242"/>
      <c r="AW809" s="10"/>
      <c r="AX809" s="32"/>
      <c r="AY809" s="10"/>
      <c r="AZ809" s="242"/>
      <c r="BA809" s="10"/>
      <c r="BB809" s="242"/>
      <c r="BC809" s="7"/>
      <c r="BD809" s="247"/>
      <c r="BE809" s="10"/>
      <c r="BF809" s="242"/>
      <c r="BG809" s="7"/>
      <c r="BH809" s="247"/>
      <c r="BI809" s="10"/>
      <c r="BJ809" s="242"/>
      <c r="BK809" s="7"/>
      <c r="BL809" s="247"/>
      <c r="BM809" s="7"/>
      <c r="BN809" s="247"/>
      <c r="BO809" s="7"/>
      <c r="BP809" s="8"/>
      <c r="BQ809" s="7"/>
      <c r="BR809" s="247"/>
      <c r="BS809" s="7"/>
      <c r="BT809" s="8"/>
      <c r="BU809" s="7"/>
      <c r="BV809" s="247"/>
      <c r="BW809" s="7"/>
      <c r="BX809" s="8"/>
      <c r="BY809" s="7"/>
      <c r="BZ809" s="8"/>
      <c r="CA809" s="7"/>
      <c r="CB809" s="8"/>
      <c r="CC809" s="7"/>
      <c r="CD809" s="8"/>
      <c r="CE809" s="7"/>
      <c r="CF809" s="8"/>
      <c r="CH809" s="41"/>
      <c r="CI809" s="41">
        <f t="shared" si="48"/>
        <v>0</v>
      </c>
      <c r="CJ809">
        <f t="shared" si="47"/>
        <v>0</v>
      </c>
      <c r="CL809" s="39"/>
    </row>
    <row r="810" spans="2:90" x14ac:dyDescent="0.25">
      <c r="B810" s="6"/>
      <c r="C810" s="10"/>
      <c r="D810" s="32"/>
      <c r="E810" s="10"/>
      <c r="F810" s="32"/>
      <c r="G810" s="10"/>
      <c r="H810" s="32"/>
      <c r="I810" s="10"/>
      <c r="J810" s="32"/>
      <c r="K810" s="94"/>
      <c r="L810" s="32"/>
      <c r="M810" s="10"/>
      <c r="N810" s="32"/>
      <c r="O810" s="10"/>
      <c r="P810" s="32"/>
      <c r="Q810" s="10"/>
      <c r="R810" s="32"/>
      <c r="S810" s="10"/>
      <c r="T810" s="32"/>
      <c r="U810" s="10"/>
      <c r="V810" s="32"/>
      <c r="W810" s="10"/>
      <c r="X810" s="32"/>
      <c r="Y810" s="10"/>
      <c r="Z810" s="32"/>
      <c r="AA810" s="10"/>
      <c r="AB810" s="32"/>
      <c r="AC810" s="10"/>
      <c r="AD810" s="32"/>
      <c r="AE810" s="10"/>
      <c r="AF810" s="32"/>
      <c r="AG810" s="10"/>
      <c r="AH810" s="32"/>
      <c r="AI810" s="10"/>
      <c r="AJ810" s="32"/>
      <c r="AK810" s="10"/>
      <c r="AL810" s="32"/>
      <c r="AM810" s="10"/>
      <c r="AN810" s="32"/>
      <c r="AO810" s="309"/>
      <c r="AP810" s="309"/>
      <c r="AQ810" s="10"/>
      <c r="AR810" s="32"/>
      <c r="AS810" s="10"/>
      <c r="AT810" s="32"/>
      <c r="AU810" s="10"/>
      <c r="AV810" s="242"/>
      <c r="AW810" s="10"/>
      <c r="AX810" s="32"/>
      <c r="AY810" s="10"/>
      <c r="AZ810" s="242"/>
      <c r="BA810" s="10"/>
      <c r="BB810" s="242"/>
      <c r="BC810" s="7"/>
      <c r="BD810" s="247"/>
      <c r="BE810" s="10"/>
      <c r="BF810" s="242"/>
      <c r="BG810" s="7"/>
      <c r="BH810" s="247"/>
      <c r="BI810" s="10"/>
      <c r="BJ810" s="242"/>
      <c r="BK810" s="7"/>
      <c r="BL810" s="247"/>
      <c r="BM810" s="7"/>
      <c r="BN810" s="247"/>
      <c r="BO810" s="7"/>
      <c r="BP810" s="8"/>
      <c r="BQ810" s="7"/>
      <c r="BR810" s="247"/>
      <c r="BS810" s="7"/>
      <c r="BT810" s="8"/>
      <c r="BU810" s="7"/>
      <c r="BV810" s="247"/>
      <c r="BW810" s="7"/>
      <c r="BX810" s="8"/>
      <c r="BY810" s="7"/>
      <c r="BZ810" s="8"/>
      <c r="CA810" s="7"/>
      <c r="CB810" s="8"/>
      <c r="CC810" s="7"/>
      <c r="CD810" s="8"/>
      <c r="CE810" s="7"/>
      <c r="CF810" s="8"/>
      <c r="CH810" s="41"/>
      <c r="CI810" s="41">
        <f t="shared" si="48"/>
        <v>0</v>
      </c>
      <c r="CJ810">
        <f t="shared" si="47"/>
        <v>0</v>
      </c>
      <c r="CL810" s="39"/>
    </row>
    <row r="811" spans="2:90" x14ac:dyDescent="0.25">
      <c r="B811" s="6"/>
      <c r="C811" s="10"/>
      <c r="D811" s="32"/>
      <c r="E811" s="10"/>
      <c r="F811" s="32"/>
      <c r="G811" s="10"/>
      <c r="H811" s="32"/>
      <c r="I811" s="10"/>
      <c r="J811" s="32"/>
      <c r="K811" s="94"/>
      <c r="L811" s="32"/>
      <c r="M811" s="10"/>
      <c r="N811" s="32"/>
      <c r="O811" s="10"/>
      <c r="P811" s="32"/>
      <c r="Q811" s="10"/>
      <c r="R811" s="32"/>
      <c r="S811" s="10"/>
      <c r="T811" s="32"/>
      <c r="U811" s="10"/>
      <c r="V811" s="32"/>
      <c r="W811" s="10"/>
      <c r="X811" s="32"/>
      <c r="Y811" s="10"/>
      <c r="Z811" s="32"/>
      <c r="AA811" s="10"/>
      <c r="AB811" s="32"/>
      <c r="AC811" s="10"/>
      <c r="AD811" s="32"/>
      <c r="AE811" s="10"/>
      <c r="AF811" s="32"/>
      <c r="AG811" s="10"/>
      <c r="AH811" s="32"/>
      <c r="AI811" s="10"/>
      <c r="AJ811" s="32"/>
      <c r="AK811" s="10"/>
      <c r="AL811" s="32"/>
      <c r="AM811" s="10"/>
      <c r="AN811" s="32"/>
      <c r="AO811" s="309"/>
      <c r="AP811" s="309"/>
      <c r="AQ811" s="10"/>
      <c r="AR811" s="32"/>
      <c r="AS811" s="10"/>
      <c r="AT811" s="32"/>
      <c r="AU811" s="10"/>
      <c r="AV811" s="242"/>
      <c r="AW811" s="10"/>
      <c r="AX811" s="32"/>
      <c r="AY811" s="10"/>
      <c r="AZ811" s="242"/>
      <c r="BA811" s="10"/>
      <c r="BB811" s="242"/>
      <c r="BC811" s="7"/>
      <c r="BD811" s="247"/>
      <c r="BE811" s="10"/>
      <c r="BF811" s="242"/>
      <c r="BG811" s="7"/>
      <c r="BH811" s="247"/>
      <c r="BI811" s="10"/>
      <c r="BJ811" s="242"/>
      <c r="BK811" s="7"/>
      <c r="BL811" s="247"/>
      <c r="BM811" s="7"/>
      <c r="BN811" s="247"/>
      <c r="BO811" s="7"/>
      <c r="BP811" s="8"/>
      <c r="BQ811" s="7"/>
      <c r="BR811" s="247"/>
      <c r="BS811" s="7"/>
      <c r="BT811" s="8"/>
      <c r="BU811" s="7"/>
      <c r="BV811" s="247"/>
      <c r="BW811" s="7"/>
      <c r="BX811" s="8"/>
      <c r="BY811" s="7"/>
      <c r="BZ811" s="8"/>
      <c r="CA811" s="7"/>
      <c r="CB811" s="8"/>
      <c r="CC811" s="7"/>
      <c r="CD811" s="8"/>
      <c r="CE811" s="7"/>
      <c r="CF811" s="8"/>
      <c r="CH811" s="41"/>
      <c r="CI811" s="41">
        <f t="shared" si="48"/>
        <v>0</v>
      </c>
      <c r="CJ811">
        <f t="shared" si="47"/>
        <v>0</v>
      </c>
      <c r="CL811" s="39"/>
    </row>
    <row r="812" spans="2:90" x14ac:dyDescent="0.25">
      <c r="B812" s="6"/>
      <c r="C812" s="10"/>
      <c r="D812" s="32"/>
      <c r="E812" s="10"/>
      <c r="F812" s="32"/>
      <c r="G812" s="10"/>
      <c r="H812" s="32"/>
      <c r="I812" s="10"/>
      <c r="J812" s="32"/>
      <c r="K812" s="94"/>
      <c r="L812" s="32"/>
      <c r="M812" s="10"/>
      <c r="N812" s="32"/>
      <c r="O812" s="10"/>
      <c r="P812" s="32"/>
      <c r="Q812" s="10"/>
      <c r="R812" s="32"/>
      <c r="S812" s="10"/>
      <c r="T812" s="32"/>
      <c r="U812" s="10"/>
      <c r="V812" s="32"/>
      <c r="W812" s="10"/>
      <c r="X812" s="32"/>
      <c r="Y812" s="10"/>
      <c r="Z812" s="32"/>
      <c r="AA812" s="10"/>
      <c r="AB812" s="32"/>
      <c r="AC812" s="10"/>
      <c r="AD812" s="32"/>
      <c r="AE812" s="10"/>
      <c r="AF812" s="32"/>
      <c r="AG812" s="10"/>
      <c r="AH812" s="32"/>
      <c r="AI812" s="10"/>
      <c r="AJ812" s="32"/>
      <c r="AK812" s="10"/>
      <c r="AL812" s="32"/>
      <c r="AM812" s="10"/>
      <c r="AN812" s="32"/>
      <c r="AO812" s="309"/>
      <c r="AP812" s="309"/>
      <c r="AQ812" s="10"/>
      <c r="AR812" s="32"/>
      <c r="AS812" s="10"/>
      <c r="AT812" s="32"/>
      <c r="AU812" s="10"/>
      <c r="AV812" s="242"/>
      <c r="AW812" s="10"/>
      <c r="AX812" s="32"/>
      <c r="AY812" s="10"/>
      <c r="AZ812" s="242"/>
      <c r="BA812" s="10"/>
      <c r="BB812" s="242"/>
      <c r="BC812" s="7"/>
      <c r="BD812" s="247"/>
      <c r="BE812" s="10"/>
      <c r="BF812" s="242"/>
      <c r="BG812" s="7"/>
      <c r="BH812" s="247"/>
      <c r="BI812" s="10"/>
      <c r="BJ812" s="242"/>
      <c r="BK812" s="7"/>
      <c r="BL812" s="247"/>
      <c r="BM812" s="7"/>
      <c r="BN812" s="247"/>
      <c r="BO812" s="7"/>
      <c r="BP812" s="8"/>
      <c r="BQ812" s="7"/>
      <c r="BR812" s="247"/>
      <c r="BS812" s="7"/>
      <c r="BT812" s="8"/>
      <c r="BU812" s="7"/>
      <c r="BV812" s="247"/>
      <c r="BW812" s="7"/>
      <c r="BX812" s="8"/>
      <c r="BY812" s="7"/>
      <c r="BZ812" s="8"/>
      <c r="CA812" s="7"/>
      <c r="CB812" s="8"/>
      <c r="CC812" s="7"/>
      <c r="CD812" s="8"/>
      <c r="CE812" s="7"/>
      <c r="CF812" s="8"/>
      <c r="CH812" s="41"/>
      <c r="CI812" s="41">
        <f t="shared" si="48"/>
        <v>0</v>
      </c>
      <c r="CJ812">
        <f t="shared" si="47"/>
        <v>0</v>
      </c>
      <c r="CL812" s="39"/>
    </row>
    <row r="813" spans="2:90" x14ac:dyDescent="0.25">
      <c r="B813" s="6"/>
      <c r="C813" s="10"/>
      <c r="D813" s="32"/>
      <c r="E813" s="10"/>
      <c r="F813" s="32"/>
      <c r="G813" s="10"/>
      <c r="H813" s="32"/>
      <c r="I813" s="10"/>
      <c r="J813" s="32"/>
      <c r="K813" s="94"/>
      <c r="L813" s="32"/>
      <c r="M813" s="10"/>
      <c r="N813" s="32"/>
      <c r="O813" s="10"/>
      <c r="P813" s="32"/>
      <c r="Q813" s="10"/>
      <c r="R813" s="32"/>
      <c r="S813" s="10"/>
      <c r="T813" s="32"/>
      <c r="U813" s="10"/>
      <c r="V813" s="32"/>
      <c r="W813" s="10"/>
      <c r="X813" s="32"/>
      <c r="Y813" s="10"/>
      <c r="Z813" s="32"/>
      <c r="AA813" s="10"/>
      <c r="AB813" s="32"/>
      <c r="AC813" s="10"/>
      <c r="AD813" s="32"/>
      <c r="AE813" s="10"/>
      <c r="AF813" s="32"/>
      <c r="AG813" s="10"/>
      <c r="AH813" s="32"/>
      <c r="AI813" s="10"/>
      <c r="AJ813" s="32"/>
      <c r="AK813" s="10"/>
      <c r="AL813" s="32"/>
      <c r="AM813" s="10"/>
      <c r="AN813" s="32"/>
      <c r="AO813" s="309"/>
      <c r="AP813" s="309"/>
      <c r="AQ813" s="10"/>
      <c r="AR813" s="32"/>
      <c r="AS813" s="10"/>
      <c r="AT813" s="32"/>
      <c r="AU813" s="10"/>
      <c r="AV813" s="242"/>
      <c r="AW813" s="10"/>
      <c r="AX813" s="32"/>
      <c r="AY813" s="10"/>
      <c r="AZ813" s="242"/>
      <c r="BA813" s="10"/>
      <c r="BB813" s="242"/>
      <c r="BC813" s="7"/>
      <c r="BD813" s="247"/>
      <c r="BE813" s="10"/>
      <c r="BF813" s="242"/>
      <c r="BG813" s="7"/>
      <c r="BH813" s="247"/>
      <c r="BI813" s="10"/>
      <c r="BJ813" s="242"/>
      <c r="BK813" s="7"/>
      <c r="BL813" s="247"/>
      <c r="BM813" s="7"/>
      <c r="BN813" s="247"/>
      <c r="BO813" s="7"/>
      <c r="BP813" s="8"/>
      <c r="BQ813" s="7"/>
      <c r="BR813" s="247"/>
      <c r="BS813" s="7"/>
      <c r="BT813" s="8"/>
      <c r="BU813" s="7"/>
      <c r="BV813" s="247"/>
      <c r="BW813" s="7"/>
      <c r="BX813" s="8"/>
      <c r="BY813" s="7"/>
      <c r="BZ813" s="8"/>
      <c r="CA813" s="7"/>
      <c r="CB813" s="8"/>
      <c r="CC813" s="7"/>
      <c r="CD813" s="8"/>
      <c r="CE813" s="7"/>
      <c r="CF813" s="8"/>
      <c r="CH813" s="41"/>
      <c r="CI813" s="41">
        <f t="shared" si="48"/>
        <v>0</v>
      </c>
      <c r="CJ813">
        <f t="shared" si="47"/>
        <v>0</v>
      </c>
      <c r="CL813" s="39"/>
    </row>
    <row r="814" spans="2:90" x14ac:dyDescent="0.25">
      <c r="B814" s="6"/>
      <c r="C814" s="10"/>
      <c r="D814" s="32"/>
      <c r="E814" s="10"/>
      <c r="F814" s="32"/>
      <c r="G814" s="10"/>
      <c r="H814" s="32"/>
      <c r="I814" s="10"/>
      <c r="J814" s="32"/>
      <c r="K814" s="94"/>
      <c r="L814" s="32"/>
      <c r="M814" s="10"/>
      <c r="N814" s="32"/>
      <c r="O814" s="10"/>
      <c r="P814" s="32"/>
      <c r="Q814" s="10"/>
      <c r="R814" s="32"/>
      <c r="S814" s="10"/>
      <c r="T814" s="32"/>
      <c r="U814" s="10"/>
      <c r="V814" s="32"/>
      <c r="W814" s="10"/>
      <c r="X814" s="32"/>
      <c r="Y814" s="10"/>
      <c r="Z814" s="32"/>
      <c r="AA814" s="10"/>
      <c r="AB814" s="32"/>
      <c r="AC814" s="10"/>
      <c r="AD814" s="32"/>
      <c r="AE814" s="10"/>
      <c r="AF814" s="32"/>
      <c r="AG814" s="10"/>
      <c r="AH814" s="32"/>
      <c r="AI814" s="10"/>
      <c r="AJ814" s="32"/>
      <c r="AK814" s="10"/>
      <c r="AL814" s="32"/>
      <c r="AM814" s="10"/>
      <c r="AN814" s="32"/>
      <c r="AO814" s="309"/>
      <c r="AP814" s="309"/>
      <c r="AQ814" s="10"/>
      <c r="AR814" s="32"/>
      <c r="AS814" s="10"/>
      <c r="AT814" s="32"/>
      <c r="AU814" s="10"/>
      <c r="AV814" s="242"/>
      <c r="AW814" s="10"/>
      <c r="AX814" s="32"/>
      <c r="AY814" s="10"/>
      <c r="AZ814" s="242"/>
      <c r="BA814" s="10"/>
      <c r="BB814" s="242"/>
      <c r="BC814" s="7"/>
      <c r="BD814" s="247"/>
      <c r="BE814" s="10"/>
      <c r="BF814" s="242"/>
      <c r="BG814" s="7"/>
      <c r="BH814" s="247"/>
      <c r="BI814" s="10"/>
      <c r="BJ814" s="242"/>
      <c r="BK814" s="7"/>
      <c r="BL814" s="247"/>
      <c r="BM814" s="7"/>
      <c r="BN814" s="247"/>
      <c r="BO814" s="7"/>
      <c r="BP814" s="8"/>
      <c r="BQ814" s="7"/>
      <c r="BR814" s="247"/>
      <c r="BS814" s="7"/>
      <c r="BT814" s="8"/>
      <c r="BU814" s="7"/>
      <c r="BV814" s="247"/>
      <c r="BW814" s="7"/>
      <c r="BX814" s="8"/>
      <c r="BY814" s="7"/>
      <c r="BZ814" s="8"/>
      <c r="CA814" s="7"/>
      <c r="CB814" s="8"/>
      <c r="CC814" s="7"/>
      <c r="CD814" s="8"/>
      <c r="CE814" s="7"/>
      <c r="CF814" s="8"/>
      <c r="CH814" s="41"/>
      <c r="CI814" s="41">
        <f t="shared" si="48"/>
        <v>0</v>
      </c>
      <c r="CJ814">
        <f t="shared" si="47"/>
        <v>0</v>
      </c>
      <c r="CL814" s="39"/>
    </row>
    <row r="815" spans="2:90" x14ac:dyDescent="0.25">
      <c r="B815" s="6"/>
      <c r="C815" s="10"/>
      <c r="D815" s="32"/>
      <c r="E815" s="10"/>
      <c r="F815" s="32"/>
      <c r="G815" s="10"/>
      <c r="H815" s="32"/>
      <c r="I815" s="10"/>
      <c r="J815" s="32"/>
      <c r="K815" s="94"/>
      <c r="L815" s="32"/>
      <c r="M815" s="10"/>
      <c r="N815" s="32"/>
      <c r="O815" s="10"/>
      <c r="P815" s="32"/>
      <c r="Q815" s="10"/>
      <c r="R815" s="32"/>
      <c r="S815" s="10"/>
      <c r="T815" s="32"/>
      <c r="U815" s="10"/>
      <c r="V815" s="32"/>
      <c r="W815" s="10"/>
      <c r="X815" s="32"/>
      <c r="Y815" s="10"/>
      <c r="Z815" s="32"/>
      <c r="AA815" s="10"/>
      <c r="AB815" s="32"/>
      <c r="AC815" s="10"/>
      <c r="AD815" s="32"/>
      <c r="AE815" s="10"/>
      <c r="AF815" s="32"/>
      <c r="AG815" s="10"/>
      <c r="AH815" s="32"/>
      <c r="AI815" s="10"/>
      <c r="AJ815" s="32"/>
      <c r="AK815" s="10"/>
      <c r="AL815" s="32"/>
      <c r="AM815" s="10"/>
      <c r="AN815" s="32"/>
      <c r="AO815" s="309"/>
      <c r="AP815" s="309"/>
      <c r="AQ815" s="10"/>
      <c r="AR815" s="32"/>
      <c r="AS815" s="10"/>
      <c r="AT815" s="32"/>
      <c r="AU815" s="10"/>
      <c r="AV815" s="242"/>
      <c r="AW815" s="10"/>
      <c r="AX815" s="32"/>
      <c r="AY815" s="10"/>
      <c r="AZ815" s="242"/>
      <c r="BA815" s="10"/>
      <c r="BB815" s="242"/>
      <c r="BC815" s="7"/>
      <c r="BD815" s="247"/>
      <c r="BE815" s="10"/>
      <c r="BF815" s="242"/>
      <c r="BG815" s="7"/>
      <c r="BH815" s="247"/>
      <c r="BI815" s="10"/>
      <c r="BJ815" s="242"/>
      <c r="BK815" s="7"/>
      <c r="BL815" s="247"/>
      <c r="BM815" s="7"/>
      <c r="BN815" s="247"/>
      <c r="BO815" s="7"/>
      <c r="BP815" s="8"/>
      <c r="BQ815" s="7"/>
      <c r="BR815" s="247"/>
      <c r="BS815" s="7"/>
      <c r="BT815" s="8"/>
      <c r="BU815" s="7"/>
      <c r="BV815" s="247"/>
      <c r="BW815" s="7"/>
      <c r="BX815" s="8"/>
      <c r="BY815" s="7"/>
      <c r="BZ815" s="8"/>
      <c r="CA815" s="7"/>
      <c r="CB815" s="8"/>
      <c r="CC815" s="7"/>
      <c r="CD815" s="8"/>
      <c r="CE815" s="7"/>
      <c r="CF815" s="8"/>
      <c r="CG815" s="212"/>
      <c r="CH815" s="213"/>
      <c r="CI815" s="41">
        <f t="shared" si="48"/>
        <v>0</v>
      </c>
      <c r="CJ815">
        <f t="shared" si="47"/>
        <v>0</v>
      </c>
      <c r="CL815" s="39"/>
    </row>
    <row r="816" spans="2:90" x14ac:dyDescent="0.25">
      <c r="B816" s="6"/>
      <c r="C816" s="10"/>
      <c r="D816" s="32"/>
      <c r="E816" s="10"/>
      <c r="F816" s="32"/>
      <c r="G816" s="10"/>
      <c r="H816" s="32"/>
      <c r="I816" s="10"/>
      <c r="J816" s="32"/>
      <c r="K816" s="94"/>
      <c r="L816" s="32"/>
      <c r="M816" s="10"/>
      <c r="N816" s="32"/>
      <c r="O816" s="10"/>
      <c r="P816" s="32"/>
      <c r="Q816" s="10"/>
      <c r="R816" s="32"/>
      <c r="S816" s="10"/>
      <c r="T816" s="32"/>
      <c r="U816" s="10"/>
      <c r="V816" s="32"/>
      <c r="W816" s="10"/>
      <c r="X816" s="32"/>
      <c r="Y816" s="10"/>
      <c r="Z816" s="32"/>
      <c r="AA816" s="10"/>
      <c r="AB816" s="32"/>
      <c r="AC816" s="10"/>
      <c r="AD816" s="32"/>
      <c r="AE816" s="10"/>
      <c r="AF816" s="32"/>
      <c r="AG816" s="10"/>
      <c r="AH816" s="32"/>
      <c r="AI816" s="10"/>
      <c r="AJ816" s="32"/>
      <c r="AK816" s="10"/>
      <c r="AL816" s="32"/>
      <c r="AM816" s="10"/>
      <c r="AN816" s="32"/>
      <c r="AO816" s="309"/>
      <c r="AP816" s="309"/>
      <c r="AQ816" s="10"/>
      <c r="AR816" s="32"/>
      <c r="AS816" s="10"/>
      <c r="AT816" s="32"/>
      <c r="AU816" s="10"/>
      <c r="AV816" s="242"/>
      <c r="AW816" s="10"/>
      <c r="AX816" s="32"/>
      <c r="AY816" s="10"/>
      <c r="AZ816" s="242"/>
      <c r="BA816" s="10"/>
      <c r="BB816" s="242"/>
      <c r="BC816" s="7"/>
      <c r="BD816" s="247"/>
      <c r="BE816" s="10"/>
      <c r="BF816" s="242"/>
      <c r="BG816" s="7"/>
      <c r="BH816" s="247"/>
      <c r="BI816" s="10"/>
      <c r="BJ816" s="242"/>
      <c r="BK816" s="7"/>
      <c r="BL816" s="247"/>
      <c r="BM816" s="7"/>
      <c r="BN816" s="247"/>
      <c r="BO816" s="7"/>
      <c r="BP816" s="8"/>
      <c r="BQ816" s="7"/>
      <c r="BR816" s="247"/>
      <c r="BS816" s="7"/>
      <c r="BT816" s="8"/>
      <c r="BU816" s="7"/>
      <c r="BV816" s="247"/>
      <c r="BW816" s="7"/>
      <c r="BX816" s="8"/>
      <c r="BY816" s="7"/>
      <c r="BZ816" s="8"/>
      <c r="CA816" s="7"/>
      <c r="CB816" s="8"/>
      <c r="CC816" s="7"/>
      <c r="CD816" s="8"/>
      <c r="CE816" s="7"/>
      <c r="CF816" s="8"/>
      <c r="CH816" s="41"/>
      <c r="CI816" s="41">
        <f t="shared" si="48"/>
        <v>0</v>
      </c>
      <c r="CJ816">
        <f t="shared" si="47"/>
        <v>0</v>
      </c>
      <c r="CL816" s="39"/>
    </row>
    <row r="817" spans="2:90" x14ac:dyDescent="0.25">
      <c r="B817" s="6"/>
      <c r="C817" s="10"/>
      <c r="D817" s="32"/>
      <c r="E817" s="10"/>
      <c r="F817" s="32"/>
      <c r="G817" s="10"/>
      <c r="H817" s="32"/>
      <c r="I817" s="10"/>
      <c r="J817" s="32"/>
      <c r="K817" s="94"/>
      <c r="L817" s="32"/>
      <c r="M817" s="10"/>
      <c r="N817" s="32"/>
      <c r="O817" s="10"/>
      <c r="P817" s="32"/>
      <c r="Q817" s="10"/>
      <c r="R817" s="32"/>
      <c r="S817" s="10"/>
      <c r="T817" s="32"/>
      <c r="U817" s="10"/>
      <c r="V817" s="32"/>
      <c r="W817" s="10"/>
      <c r="X817" s="32"/>
      <c r="Y817" s="10"/>
      <c r="Z817" s="32"/>
      <c r="AA817" s="10"/>
      <c r="AB817" s="32"/>
      <c r="AC817" s="10"/>
      <c r="AD817" s="32"/>
      <c r="AE817" s="10"/>
      <c r="AF817" s="32"/>
      <c r="AG817" s="10"/>
      <c r="AH817" s="32"/>
      <c r="AI817" s="10"/>
      <c r="AJ817" s="32"/>
      <c r="AK817" s="10"/>
      <c r="AL817" s="32"/>
      <c r="AM817" s="10"/>
      <c r="AN817" s="32"/>
      <c r="AO817" s="309"/>
      <c r="AP817" s="309"/>
      <c r="AQ817" s="10"/>
      <c r="AR817" s="32"/>
      <c r="AS817" s="10"/>
      <c r="AT817" s="32"/>
      <c r="AU817" s="10"/>
      <c r="AV817" s="242"/>
      <c r="AW817" s="10"/>
      <c r="AX817" s="32"/>
      <c r="AY817" s="10"/>
      <c r="AZ817" s="242"/>
      <c r="BA817" s="10"/>
      <c r="BB817" s="242"/>
      <c r="BC817" s="7"/>
      <c r="BD817" s="247"/>
      <c r="BE817" s="10"/>
      <c r="BF817" s="242"/>
      <c r="BG817" s="7"/>
      <c r="BH817" s="247"/>
      <c r="BI817" s="10"/>
      <c r="BJ817" s="242"/>
      <c r="BK817" s="7"/>
      <c r="BL817" s="247"/>
      <c r="BM817" s="7"/>
      <c r="BN817" s="247"/>
      <c r="BO817" s="7"/>
      <c r="BP817" s="8"/>
      <c r="BQ817" s="7"/>
      <c r="BR817" s="247"/>
      <c r="BS817" s="7"/>
      <c r="BT817" s="8"/>
      <c r="BU817" s="7"/>
      <c r="BV817" s="247"/>
      <c r="BW817" s="7"/>
      <c r="BX817" s="8"/>
      <c r="BY817" s="7"/>
      <c r="BZ817" s="8"/>
      <c r="CA817" s="7"/>
      <c r="CB817" s="8"/>
      <c r="CC817" s="7"/>
      <c r="CD817" s="8"/>
      <c r="CE817" s="7"/>
      <c r="CF817" s="8"/>
      <c r="CH817" s="41"/>
      <c r="CI817" s="41">
        <f t="shared" si="48"/>
        <v>0</v>
      </c>
      <c r="CJ817">
        <f t="shared" si="47"/>
        <v>0</v>
      </c>
      <c r="CL817" s="39"/>
    </row>
    <row r="818" spans="2:90" x14ac:dyDescent="0.25">
      <c r="B818" s="6"/>
      <c r="C818" s="10"/>
      <c r="D818" s="32"/>
      <c r="E818" s="10"/>
      <c r="F818" s="32"/>
      <c r="G818" s="10"/>
      <c r="H818" s="32"/>
      <c r="I818" s="10"/>
      <c r="J818" s="32"/>
      <c r="K818" s="94"/>
      <c r="L818" s="32"/>
      <c r="M818" s="10"/>
      <c r="N818" s="32"/>
      <c r="O818" s="10"/>
      <c r="P818" s="32"/>
      <c r="Q818" s="10"/>
      <c r="R818" s="32"/>
      <c r="S818" s="10"/>
      <c r="T818" s="32"/>
      <c r="U818" s="10"/>
      <c r="V818" s="32"/>
      <c r="W818" s="10"/>
      <c r="X818" s="32"/>
      <c r="Y818" s="10"/>
      <c r="Z818" s="32"/>
      <c r="AA818" s="10"/>
      <c r="AB818" s="32"/>
      <c r="AC818" s="10"/>
      <c r="AD818" s="32"/>
      <c r="AE818" s="10"/>
      <c r="AF818" s="32"/>
      <c r="AG818" s="10"/>
      <c r="AH818" s="32"/>
      <c r="AI818" s="10"/>
      <c r="AJ818" s="32"/>
      <c r="AK818" s="10"/>
      <c r="AL818" s="32"/>
      <c r="AM818" s="10"/>
      <c r="AN818" s="32"/>
      <c r="AO818" s="309"/>
      <c r="AP818" s="309"/>
      <c r="AQ818" s="10"/>
      <c r="AR818" s="32"/>
      <c r="AS818" s="10"/>
      <c r="AT818" s="32"/>
      <c r="AU818" s="10"/>
      <c r="AV818" s="242"/>
      <c r="AW818" s="10"/>
      <c r="AX818" s="32"/>
      <c r="AY818" s="10"/>
      <c r="AZ818" s="242"/>
      <c r="BA818" s="10"/>
      <c r="BB818" s="242"/>
      <c r="BC818" s="7"/>
      <c r="BD818" s="247"/>
      <c r="BE818" s="10"/>
      <c r="BF818" s="242"/>
      <c r="BG818" s="7"/>
      <c r="BH818" s="247"/>
      <c r="BI818" s="10"/>
      <c r="BJ818" s="242"/>
      <c r="BK818" s="7"/>
      <c r="BL818" s="247"/>
      <c r="BM818" s="7"/>
      <c r="BN818" s="247"/>
      <c r="BO818" s="7"/>
      <c r="BP818" s="8"/>
      <c r="BQ818" s="7"/>
      <c r="BR818" s="247"/>
      <c r="BS818" s="7"/>
      <c r="BT818" s="8"/>
      <c r="BU818" s="7"/>
      <c r="BV818" s="247"/>
      <c r="BW818" s="7"/>
      <c r="BX818" s="8"/>
      <c r="BY818" s="7"/>
      <c r="BZ818" s="8"/>
      <c r="CA818" s="7"/>
      <c r="CB818" s="8"/>
      <c r="CC818" s="7"/>
      <c r="CD818" s="8"/>
      <c r="CE818" s="7"/>
      <c r="CF818" s="8"/>
      <c r="CH818" s="41"/>
      <c r="CI818" s="41">
        <f t="shared" si="48"/>
        <v>0</v>
      </c>
      <c r="CJ818">
        <f t="shared" si="47"/>
        <v>0</v>
      </c>
      <c r="CL818" s="39"/>
    </row>
    <row r="819" spans="2:90" x14ac:dyDescent="0.25">
      <c r="B819" s="6"/>
      <c r="C819" s="10"/>
      <c r="D819" s="32"/>
      <c r="E819" s="10"/>
      <c r="F819" s="32"/>
      <c r="G819" s="10"/>
      <c r="H819" s="32"/>
      <c r="I819" s="10"/>
      <c r="J819" s="32"/>
      <c r="K819" s="94"/>
      <c r="L819" s="32"/>
      <c r="M819" s="10"/>
      <c r="N819" s="32"/>
      <c r="O819" s="10"/>
      <c r="P819" s="32"/>
      <c r="Q819" s="10"/>
      <c r="R819" s="32"/>
      <c r="S819" s="10"/>
      <c r="T819" s="32"/>
      <c r="U819" s="10"/>
      <c r="V819" s="32"/>
      <c r="W819" s="10"/>
      <c r="X819" s="32"/>
      <c r="Y819" s="10"/>
      <c r="Z819" s="32"/>
      <c r="AA819" s="10"/>
      <c r="AB819" s="32"/>
      <c r="AC819" s="10"/>
      <c r="AD819" s="32"/>
      <c r="AE819" s="10"/>
      <c r="AF819" s="32"/>
      <c r="AG819" s="10"/>
      <c r="AH819" s="251"/>
      <c r="AI819" s="10"/>
      <c r="AJ819" s="32"/>
      <c r="AK819" s="10"/>
      <c r="AL819" s="32"/>
      <c r="AM819" s="10"/>
      <c r="AN819" s="32"/>
      <c r="AO819" s="309"/>
      <c r="AP819" s="309"/>
      <c r="AQ819" s="10"/>
      <c r="AR819" s="32"/>
      <c r="AS819" s="10"/>
      <c r="AT819" s="32"/>
      <c r="AU819" s="10"/>
      <c r="AV819" s="242"/>
      <c r="AW819" s="10"/>
      <c r="AX819" s="32"/>
      <c r="AY819" s="10"/>
      <c r="AZ819" s="242"/>
      <c r="BA819" s="10"/>
      <c r="BB819" s="242"/>
      <c r="BC819" s="7"/>
      <c r="BD819" s="247"/>
      <c r="BE819" s="10"/>
      <c r="BF819" s="242"/>
      <c r="BG819" s="7"/>
      <c r="BH819" s="247"/>
      <c r="BI819" s="10"/>
      <c r="BJ819" s="242"/>
      <c r="BK819" s="7"/>
      <c r="BL819" s="247"/>
      <c r="BM819" s="7"/>
      <c r="BN819" s="247"/>
      <c r="BO819" s="7"/>
      <c r="BP819" s="8"/>
      <c r="BQ819" s="7"/>
      <c r="BR819" s="247"/>
      <c r="BS819" s="7"/>
      <c r="BT819" s="8"/>
      <c r="BU819" s="7"/>
      <c r="BV819" s="247"/>
      <c r="BW819" s="7"/>
      <c r="BX819" s="8"/>
      <c r="BY819" s="7"/>
      <c r="BZ819" s="8"/>
      <c r="CA819" s="7"/>
      <c r="CB819" s="8"/>
      <c r="CC819" s="7"/>
      <c r="CD819" s="8"/>
      <c r="CE819" s="7"/>
      <c r="CF819" s="8"/>
      <c r="CH819" s="41"/>
      <c r="CI819" s="41">
        <f t="shared" si="48"/>
        <v>0</v>
      </c>
      <c r="CJ819">
        <f t="shared" si="47"/>
        <v>0</v>
      </c>
      <c r="CL819" s="39"/>
    </row>
    <row r="820" spans="2:90" x14ac:dyDescent="0.25">
      <c r="B820" s="6"/>
      <c r="C820" s="10"/>
      <c r="D820" s="32"/>
      <c r="E820" s="10"/>
      <c r="F820" s="32"/>
      <c r="G820" s="10"/>
      <c r="H820" s="32"/>
      <c r="I820" s="10"/>
      <c r="J820" s="32"/>
      <c r="K820" s="94"/>
      <c r="L820" s="32"/>
      <c r="M820" s="10"/>
      <c r="N820" s="32"/>
      <c r="O820" s="10"/>
      <c r="P820" s="32"/>
      <c r="Q820" s="10"/>
      <c r="R820" s="32"/>
      <c r="S820" s="10"/>
      <c r="T820" s="32"/>
      <c r="U820" s="10"/>
      <c r="V820" s="32"/>
      <c r="W820" s="10"/>
      <c r="X820" s="32"/>
      <c r="Y820" s="10"/>
      <c r="Z820" s="32"/>
      <c r="AA820" s="10"/>
      <c r="AB820" s="32"/>
      <c r="AC820" s="10"/>
      <c r="AD820" s="32"/>
      <c r="AE820" s="10"/>
      <c r="AF820" s="32"/>
      <c r="AG820" s="10"/>
      <c r="AH820" s="32"/>
      <c r="AI820" s="10"/>
      <c r="AJ820" s="32"/>
      <c r="AK820" s="10"/>
      <c r="AL820" s="32"/>
      <c r="AM820" s="10"/>
      <c r="AN820" s="32"/>
      <c r="AO820" s="309"/>
      <c r="AP820" s="309"/>
      <c r="AQ820" s="10"/>
      <c r="AR820" s="32"/>
      <c r="AS820" s="10"/>
      <c r="AT820" s="32"/>
      <c r="AU820" s="10"/>
      <c r="AV820" s="242"/>
      <c r="AW820" s="10"/>
      <c r="AX820" s="32"/>
      <c r="AY820" s="10"/>
      <c r="AZ820" s="242"/>
      <c r="BA820" s="10"/>
      <c r="BB820" s="242"/>
      <c r="BC820" s="7"/>
      <c r="BD820" s="247"/>
      <c r="BE820" s="10"/>
      <c r="BF820" s="242"/>
      <c r="BG820" s="7"/>
      <c r="BH820" s="247"/>
      <c r="BI820" s="10"/>
      <c r="BJ820" s="242"/>
      <c r="BK820" s="7"/>
      <c r="BL820" s="247"/>
      <c r="BM820" s="7"/>
      <c r="BN820" s="247"/>
      <c r="BO820" s="7"/>
      <c r="BP820" s="8"/>
      <c r="BQ820" s="7"/>
      <c r="BR820" s="247"/>
      <c r="BS820" s="7"/>
      <c r="BT820" s="8"/>
      <c r="BU820" s="7"/>
      <c r="BV820" s="247"/>
      <c r="BW820" s="7"/>
      <c r="BX820" s="8"/>
      <c r="BY820" s="7"/>
      <c r="BZ820" s="8"/>
      <c r="CA820" s="7"/>
      <c r="CB820" s="8"/>
      <c r="CC820" s="7"/>
      <c r="CD820" s="8"/>
      <c r="CE820" s="7"/>
      <c r="CF820" s="8"/>
      <c r="CH820" s="41"/>
      <c r="CI820" s="41">
        <f t="shared" si="48"/>
        <v>0</v>
      </c>
      <c r="CJ820">
        <f t="shared" si="47"/>
        <v>0</v>
      </c>
      <c r="CL820" s="39"/>
    </row>
    <row r="821" spans="2:90" x14ac:dyDescent="0.25">
      <c r="B821" s="6"/>
      <c r="C821" s="10"/>
      <c r="D821" s="32"/>
      <c r="E821" s="10"/>
      <c r="F821" s="32"/>
      <c r="G821" s="10"/>
      <c r="H821" s="32"/>
      <c r="I821" s="10"/>
      <c r="J821" s="32"/>
      <c r="K821" s="10"/>
      <c r="L821" s="32"/>
      <c r="M821" s="10"/>
      <c r="N821" s="32"/>
      <c r="O821" s="10"/>
      <c r="P821" s="32"/>
      <c r="Q821" s="10"/>
      <c r="R821" s="32"/>
      <c r="S821" s="10"/>
      <c r="T821" s="32"/>
      <c r="U821" s="10"/>
      <c r="V821" s="32"/>
      <c r="W821" s="10"/>
      <c r="X821" s="32"/>
      <c r="Y821" s="10"/>
      <c r="Z821" s="32"/>
      <c r="AA821" s="10"/>
      <c r="AB821" s="32"/>
      <c r="AC821" s="10"/>
      <c r="AD821" s="32"/>
      <c r="AE821" s="10"/>
      <c r="AF821" s="32"/>
      <c r="AG821" s="10"/>
      <c r="AH821" s="32"/>
      <c r="AI821" s="10"/>
      <c r="AJ821" s="32"/>
      <c r="AK821" s="10"/>
      <c r="AL821" s="32"/>
      <c r="AM821" s="10"/>
      <c r="AN821" s="32"/>
      <c r="AO821" s="309"/>
      <c r="AP821" s="309"/>
      <c r="AQ821" s="10"/>
      <c r="AR821" s="32"/>
      <c r="AS821" s="10"/>
      <c r="AT821" s="32"/>
      <c r="AU821" s="10"/>
      <c r="AV821" s="242"/>
      <c r="AW821" s="10"/>
      <c r="AX821" s="32"/>
      <c r="AY821" s="10"/>
      <c r="AZ821" s="242"/>
      <c r="BA821" s="10"/>
      <c r="BB821" s="242"/>
      <c r="BC821" s="7"/>
      <c r="BD821" s="247"/>
      <c r="BE821" s="10"/>
      <c r="BF821" s="242"/>
      <c r="BG821" s="7"/>
      <c r="BH821" s="247"/>
      <c r="BI821" s="10"/>
      <c r="BJ821" s="242"/>
      <c r="BK821" s="7"/>
      <c r="BL821" s="247"/>
      <c r="BM821" s="7"/>
      <c r="BN821" s="247"/>
      <c r="BO821" s="7"/>
      <c r="BP821" s="8"/>
      <c r="BQ821" s="7"/>
      <c r="BR821" s="247"/>
      <c r="BS821" s="7"/>
      <c r="BT821" s="8"/>
      <c r="BU821" s="7"/>
      <c r="BV821" s="247"/>
      <c r="BW821" s="7"/>
      <c r="BX821" s="8"/>
      <c r="BY821" s="7"/>
      <c r="BZ821" s="8"/>
      <c r="CA821" s="7"/>
      <c r="CB821" s="8"/>
      <c r="CC821" s="7"/>
      <c r="CD821" s="8"/>
      <c r="CE821" s="7"/>
      <c r="CF821" s="8"/>
      <c r="CH821" s="41"/>
      <c r="CI821" s="41">
        <f t="shared" si="48"/>
        <v>0</v>
      </c>
      <c r="CJ821">
        <f t="shared" si="47"/>
        <v>0</v>
      </c>
    </row>
    <row r="822" spans="2:90" x14ac:dyDescent="0.25">
      <c r="B822" s="6"/>
      <c r="C822" s="10"/>
      <c r="D822" s="32"/>
      <c r="E822" s="10"/>
      <c r="F822" s="32"/>
      <c r="G822" s="10"/>
      <c r="H822" s="32"/>
      <c r="I822" s="10"/>
      <c r="J822" s="32"/>
      <c r="K822" s="94"/>
      <c r="L822" s="32"/>
      <c r="M822" s="10"/>
      <c r="N822" s="32"/>
      <c r="O822" s="10"/>
      <c r="P822" s="32"/>
      <c r="Q822" s="10"/>
      <c r="R822" s="32"/>
      <c r="S822" s="10"/>
      <c r="T822" s="32"/>
      <c r="U822" s="10"/>
      <c r="V822" s="32"/>
      <c r="W822" s="10"/>
      <c r="X822" s="32"/>
      <c r="Y822" s="10"/>
      <c r="Z822" s="32"/>
      <c r="AA822" s="10"/>
      <c r="AB822" s="32"/>
      <c r="AC822" s="10"/>
      <c r="AD822" s="32"/>
      <c r="AE822" s="10"/>
      <c r="AF822" s="32"/>
      <c r="AG822" s="10"/>
      <c r="AH822" s="32"/>
      <c r="AI822" s="10"/>
      <c r="AJ822" s="32"/>
      <c r="AK822" s="10"/>
      <c r="AL822" s="32"/>
      <c r="AM822" s="10"/>
      <c r="AN822" s="32"/>
      <c r="AO822" s="309"/>
      <c r="AP822" s="309"/>
      <c r="AQ822" s="10"/>
      <c r="AR822" s="32"/>
      <c r="AS822" s="10"/>
      <c r="AT822" s="32"/>
      <c r="AU822" s="10"/>
      <c r="AV822" s="242"/>
      <c r="AW822" s="10"/>
      <c r="AX822" s="32"/>
      <c r="AY822" s="10"/>
      <c r="AZ822" s="242"/>
      <c r="BA822" s="10"/>
      <c r="BB822" s="242"/>
      <c r="BC822" s="7"/>
      <c r="BD822" s="247"/>
      <c r="BE822" s="10"/>
      <c r="BF822" s="242"/>
      <c r="BG822" s="7"/>
      <c r="BH822" s="247"/>
      <c r="BI822" s="10"/>
      <c r="BJ822" s="242"/>
      <c r="BK822" s="7"/>
      <c r="BL822" s="247"/>
      <c r="BM822" s="7"/>
      <c r="BN822" s="247"/>
      <c r="BO822" s="7"/>
      <c r="BP822" s="8"/>
      <c r="BQ822" s="7"/>
      <c r="BR822" s="247"/>
      <c r="BS822" s="7"/>
      <c r="BT822" s="8"/>
      <c r="BU822" s="7"/>
      <c r="BV822" s="247"/>
      <c r="BW822" s="7"/>
      <c r="BX822" s="8"/>
      <c r="BY822" s="7"/>
      <c r="BZ822" s="8"/>
      <c r="CA822" s="7"/>
      <c r="CB822" s="8"/>
      <c r="CC822" s="7"/>
      <c r="CD822" s="8"/>
      <c r="CE822" s="7"/>
      <c r="CF822" s="8"/>
      <c r="CH822" s="41"/>
      <c r="CI822" s="41">
        <f t="shared" si="48"/>
        <v>0</v>
      </c>
      <c r="CJ822">
        <f t="shared" si="47"/>
        <v>0</v>
      </c>
      <c r="CL822" s="39"/>
    </row>
    <row r="823" spans="2:90" x14ac:dyDescent="0.25">
      <c r="B823" s="6"/>
      <c r="C823" s="10"/>
      <c r="D823" s="32"/>
      <c r="E823" s="10"/>
      <c r="F823" s="32"/>
      <c r="G823" s="10"/>
      <c r="H823" s="32"/>
      <c r="I823" s="10"/>
      <c r="J823" s="32"/>
      <c r="K823" s="94"/>
      <c r="L823" s="32"/>
      <c r="M823" s="10"/>
      <c r="N823" s="32"/>
      <c r="O823" s="10"/>
      <c r="P823" s="32"/>
      <c r="Q823" s="10"/>
      <c r="R823" s="32"/>
      <c r="S823" s="10"/>
      <c r="T823" s="32"/>
      <c r="U823" s="10"/>
      <c r="V823" s="32"/>
      <c r="W823" s="10"/>
      <c r="X823" s="32"/>
      <c r="Y823" s="10"/>
      <c r="Z823" s="32"/>
      <c r="AA823" s="10"/>
      <c r="AB823" s="32"/>
      <c r="AC823" s="10"/>
      <c r="AD823" s="32"/>
      <c r="AE823" s="10"/>
      <c r="AF823" s="32"/>
      <c r="AG823" s="10"/>
      <c r="AH823" s="32"/>
      <c r="AI823" s="10"/>
      <c r="AJ823" s="32"/>
      <c r="AK823" s="10"/>
      <c r="AL823" s="32"/>
      <c r="AM823" s="10"/>
      <c r="AN823" s="32"/>
      <c r="AO823" s="309"/>
      <c r="AP823" s="309"/>
      <c r="AQ823" s="10"/>
      <c r="AR823" s="32"/>
      <c r="AS823" s="10"/>
      <c r="AT823" s="32"/>
      <c r="AU823" s="10"/>
      <c r="AV823" s="242"/>
      <c r="AW823" s="10"/>
      <c r="AX823" s="32"/>
      <c r="AY823" s="10"/>
      <c r="AZ823" s="242"/>
      <c r="BA823" s="10"/>
      <c r="BB823" s="242"/>
      <c r="BC823" s="7"/>
      <c r="BD823" s="247"/>
      <c r="BE823" s="10"/>
      <c r="BF823" s="242"/>
      <c r="BG823" s="7"/>
      <c r="BH823" s="247"/>
      <c r="BI823" s="10"/>
      <c r="BJ823" s="242"/>
      <c r="BK823" s="7"/>
      <c r="BL823" s="247"/>
      <c r="BM823" s="7"/>
      <c r="BN823" s="247"/>
      <c r="BO823" s="7"/>
      <c r="BP823" s="8"/>
      <c r="BQ823" s="7"/>
      <c r="BR823" s="247"/>
      <c r="BS823" s="7"/>
      <c r="BT823" s="8"/>
      <c r="BU823" s="7"/>
      <c r="BV823" s="247"/>
      <c r="BW823" s="7"/>
      <c r="BX823" s="8"/>
      <c r="BY823" s="7"/>
      <c r="BZ823" s="8"/>
      <c r="CA823" s="7"/>
      <c r="CB823" s="8"/>
      <c r="CC823" s="7"/>
      <c r="CD823" s="8"/>
      <c r="CE823" s="7"/>
      <c r="CF823" s="8"/>
      <c r="CH823" s="41"/>
      <c r="CI823" s="41">
        <f t="shared" si="48"/>
        <v>0</v>
      </c>
      <c r="CJ823">
        <f t="shared" si="47"/>
        <v>0</v>
      </c>
      <c r="CL823" s="39"/>
    </row>
    <row r="824" spans="2:90" x14ac:dyDescent="0.25">
      <c r="B824" s="6"/>
      <c r="C824" s="10"/>
      <c r="D824" s="32"/>
      <c r="E824" s="10"/>
      <c r="F824" s="32"/>
      <c r="G824" s="10"/>
      <c r="H824" s="32"/>
      <c r="I824" s="10"/>
      <c r="J824" s="32"/>
      <c r="K824" s="94"/>
      <c r="L824" s="32"/>
      <c r="M824" s="10"/>
      <c r="N824" s="32"/>
      <c r="O824" s="10"/>
      <c r="P824" s="32"/>
      <c r="Q824" s="10"/>
      <c r="R824" s="32"/>
      <c r="S824" s="10"/>
      <c r="T824" s="32"/>
      <c r="U824" s="10"/>
      <c r="V824" s="32"/>
      <c r="W824" s="10"/>
      <c r="X824" s="32"/>
      <c r="Y824" s="10"/>
      <c r="Z824" s="32"/>
      <c r="AA824" s="10"/>
      <c r="AB824" s="32"/>
      <c r="AC824" s="10"/>
      <c r="AD824" s="32"/>
      <c r="AE824" s="10"/>
      <c r="AF824" s="32"/>
      <c r="AG824" s="10"/>
      <c r="AH824" s="32"/>
      <c r="AI824" s="10"/>
      <c r="AJ824" s="32"/>
      <c r="AK824" s="10"/>
      <c r="AL824" s="32"/>
      <c r="AM824" s="10"/>
      <c r="AN824" s="32"/>
      <c r="AO824" s="309"/>
      <c r="AP824" s="309"/>
      <c r="AQ824" s="10"/>
      <c r="AR824" s="32"/>
      <c r="AS824" s="10"/>
      <c r="AT824" s="32"/>
      <c r="AU824" s="10"/>
      <c r="AV824" s="242"/>
      <c r="AW824" s="10"/>
      <c r="AX824" s="32"/>
      <c r="AY824" s="10"/>
      <c r="AZ824" s="242"/>
      <c r="BA824" s="10"/>
      <c r="BB824" s="242"/>
      <c r="BC824" s="7"/>
      <c r="BD824" s="247"/>
      <c r="BE824" s="10"/>
      <c r="BF824" s="242"/>
      <c r="BG824" s="7"/>
      <c r="BH824" s="247"/>
      <c r="BI824" s="10"/>
      <c r="BJ824" s="242"/>
      <c r="BK824" s="7"/>
      <c r="BL824" s="247"/>
      <c r="BM824" s="7"/>
      <c r="BN824" s="247"/>
      <c r="BO824" s="7"/>
      <c r="BP824" s="8"/>
      <c r="BQ824" s="7"/>
      <c r="BR824" s="247"/>
      <c r="BS824" s="7"/>
      <c r="BT824" s="8"/>
      <c r="BU824" s="7"/>
      <c r="BV824" s="247"/>
      <c r="BW824" s="7"/>
      <c r="BX824" s="8"/>
      <c r="BY824" s="7"/>
      <c r="BZ824" s="8"/>
      <c r="CA824" s="7"/>
      <c r="CB824" s="8"/>
      <c r="CC824" s="7"/>
      <c r="CD824" s="8"/>
      <c r="CE824" s="7"/>
      <c r="CF824" s="8"/>
      <c r="CH824" s="41"/>
      <c r="CI824" s="41">
        <f t="shared" si="48"/>
        <v>0</v>
      </c>
      <c r="CJ824">
        <f t="shared" si="47"/>
        <v>0</v>
      </c>
      <c r="CL824" s="39"/>
    </row>
    <row r="825" spans="2:90" x14ac:dyDescent="0.25">
      <c r="B825" s="6"/>
      <c r="C825" s="10"/>
      <c r="D825" s="32"/>
      <c r="E825" s="10"/>
      <c r="F825" s="32"/>
      <c r="G825" s="10"/>
      <c r="H825" s="32"/>
      <c r="I825" s="10"/>
      <c r="J825" s="32"/>
      <c r="K825" s="10"/>
      <c r="L825" s="32"/>
      <c r="M825" s="10"/>
      <c r="N825" s="32"/>
      <c r="O825" s="10"/>
      <c r="P825" s="32"/>
      <c r="Q825" s="10"/>
      <c r="R825" s="32"/>
      <c r="S825" s="10"/>
      <c r="T825" s="32"/>
      <c r="U825" s="10"/>
      <c r="V825" s="32"/>
      <c r="W825" s="10"/>
      <c r="X825" s="32"/>
      <c r="Y825" s="10"/>
      <c r="Z825" s="32"/>
      <c r="AA825" s="10"/>
      <c r="AB825" s="32"/>
      <c r="AC825" s="10"/>
      <c r="AD825" s="32"/>
      <c r="AE825" s="10"/>
      <c r="AF825" s="32"/>
      <c r="AG825" s="10"/>
      <c r="AH825" s="32"/>
      <c r="AI825" s="10"/>
      <c r="AJ825" s="32"/>
      <c r="AK825" s="10"/>
      <c r="AL825" s="32"/>
      <c r="AM825" s="10"/>
      <c r="AN825" s="32"/>
      <c r="AO825" s="309"/>
      <c r="AP825" s="309"/>
      <c r="AQ825" s="10"/>
      <c r="AR825" s="32"/>
      <c r="AS825" s="10"/>
      <c r="AT825" s="32"/>
      <c r="AU825" s="10"/>
      <c r="AV825" s="32"/>
      <c r="AW825" s="10"/>
      <c r="AX825" s="32"/>
      <c r="AY825" s="10"/>
      <c r="AZ825" s="32"/>
      <c r="BA825" s="10"/>
      <c r="BB825" s="32"/>
      <c r="BC825" s="7"/>
      <c r="BD825" s="247"/>
      <c r="BE825" s="10"/>
      <c r="BF825" s="32"/>
      <c r="BG825" s="7"/>
      <c r="BH825" s="247"/>
      <c r="BI825" s="10"/>
      <c r="BJ825" s="32"/>
      <c r="BK825" s="7"/>
      <c r="BL825" s="247"/>
      <c r="BM825" s="7"/>
      <c r="BN825" s="247"/>
      <c r="BO825" s="10"/>
      <c r="BP825" s="32"/>
      <c r="BQ825" s="7"/>
      <c r="BR825" s="247"/>
      <c r="BS825" s="10"/>
      <c r="BT825" s="32"/>
      <c r="BU825" s="7"/>
      <c r="BV825" s="247"/>
      <c r="BW825" s="10"/>
      <c r="BX825" s="32"/>
      <c r="BY825" s="10"/>
      <c r="BZ825" s="32"/>
      <c r="CA825" s="10"/>
      <c r="CB825" s="32"/>
      <c r="CC825" s="10"/>
      <c r="CD825" s="32"/>
      <c r="CE825" s="10"/>
      <c r="CF825" s="32"/>
      <c r="CH825" s="41"/>
      <c r="CI825" s="41">
        <f t="shared" si="48"/>
        <v>0</v>
      </c>
      <c r="CJ825">
        <f t="shared" si="47"/>
        <v>0</v>
      </c>
    </row>
    <row r="826" spans="2:90" x14ac:dyDescent="0.25">
      <c r="B826" s="6"/>
      <c r="C826" s="10"/>
      <c r="D826" s="32"/>
      <c r="E826" s="10"/>
      <c r="F826" s="32"/>
      <c r="G826" s="10"/>
      <c r="H826" s="32"/>
      <c r="I826" s="10"/>
      <c r="J826" s="32"/>
      <c r="K826" s="94"/>
      <c r="L826" s="32"/>
      <c r="M826" s="10"/>
      <c r="N826" s="32"/>
      <c r="O826" s="10"/>
      <c r="P826" s="32"/>
      <c r="Q826" s="10"/>
      <c r="R826" s="32"/>
      <c r="S826" s="10"/>
      <c r="T826" s="32"/>
      <c r="U826" s="10"/>
      <c r="V826" s="32"/>
      <c r="W826" s="10"/>
      <c r="X826" s="32"/>
      <c r="Y826" s="10"/>
      <c r="Z826" s="32"/>
      <c r="AA826" s="10"/>
      <c r="AB826" s="32"/>
      <c r="AC826" s="10"/>
      <c r="AD826" s="32"/>
      <c r="AE826" s="10"/>
      <c r="AF826" s="32"/>
      <c r="AG826" s="10"/>
      <c r="AH826" s="32"/>
      <c r="AI826" s="10"/>
      <c r="AJ826" s="32"/>
      <c r="AK826" s="10"/>
      <c r="AL826" s="32"/>
      <c r="AM826" s="10"/>
      <c r="AN826" s="32"/>
      <c r="AO826" s="309"/>
      <c r="AP826" s="309"/>
      <c r="AQ826" s="10"/>
      <c r="AR826" s="32"/>
      <c r="AS826" s="10"/>
      <c r="AT826" s="32"/>
      <c r="AU826" s="10"/>
      <c r="AV826" s="242"/>
      <c r="AW826" s="10"/>
      <c r="AX826" s="32"/>
      <c r="AY826" s="10"/>
      <c r="AZ826" s="242"/>
      <c r="BA826" s="10"/>
      <c r="BB826" s="242"/>
      <c r="BC826" s="7"/>
      <c r="BD826" s="247"/>
      <c r="BE826" s="10"/>
      <c r="BF826" s="242"/>
      <c r="BG826" s="7"/>
      <c r="BH826" s="247"/>
      <c r="BI826" s="10"/>
      <c r="BJ826" s="242"/>
      <c r="BK826" s="7"/>
      <c r="BL826" s="247"/>
      <c r="BM826" s="7"/>
      <c r="BN826" s="247"/>
      <c r="BO826" s="7"/>
      <c r="BP826" s="8"/>
      <c r="BQ826" s="7"/>
      <c r="BR826" s="247"/>
      <c r="BS826" s="7"/>
      <c r="BT826" s="8"/>
      <c r="BU826" s="7"/>
      <c r="BV826" s="247"/>
      <c r="BW826" s="7"/>
      <c r="BX826" s="8"/>
      <c r="BY826" s="7"/>
      <c r="BZ826" s="8"/>
      <c r="CA826" s="7"/>
      <c r="CB826" s="8"/>
      <c r="CC826" s="7"/>
      <c r="CD826" s="8"/>
      <c r="CE826" s="7"/>
      <c r="CF826" s="8"/>
      <c r="CH826" s="41"/>
      <c r="CI826" s="41">
        <f t="shared" si="48"/>
        <v>0</v>
      </c>
      <c r="CJ826">
        <f t="shared" si="47"/>
        <v>0</v>
      </c>
      <c r="CL826" s="39"/>
    </row>
    <row r="827" spans="2:90" x14ac:dyDescent="0.25">
      <c r="B827" s="6"/>
      <c r="C827" s="10"/>
      <c r="D827" s="32"/>
      <c r="E827" s="10"/>
      <c r="F827" s="32"/>
      <c r="G827" s="10"/>
      <c r="H827" s="32"/>
      <c r="I827" s="10"/>
      <c r="J827" s="32"/>
      <c r="K827" s="94"/>
      <c r="L827" s="32"/>
      <c r="M827" s="10"/>
      <c r="N827" s="32"/>
      <c r="O827" s="10"/>
      <c r="P827" s="32"/>
      <c r="Q827" s="10"/>
      <c r="R827" s="32"/>
      <c r="S827" s="10"/>
      <c r="T827" s="32"/>
      <c r="U827" s="10"/>
      <c r="V827" s="32"/>
      <c r="W827" s="10"/>
      <c r="X827" s="32"/>
      <c r="Y827" s="10"/>
      <c r="Z827" s="32"/>
      <c r="AA827" s="10"/>
      <c r="AB827" s="32"/>
      <c r="AC827" s="10"/>
      <c r="AD827" s="32"/>
      <c r="AE827" s="10"/>
      <c r="AF827" s="32"/>
      <c r="AG827" s="10"/>
      <c r="AH827" s="32"/>
      <c r="AI827" s="10"/>
      <c r="AJ827" s="32"/>
      <c r="AK827" s="10"/>
      <c r="AL827" s="32"/>
      <c r="AM827" s="10"/>
      <c r="AN827" s="32"/>
      <c r="AO827" s="309"/>
      <c r="AP827" s="309"/>
      <c r="AQ827" s="10"/>
      <c r="AR827" s="32"/>
      <c r="AS827" s="10"/>
      <c r="AT827" s="32"/>
      <c r="AU827" s="10"/>
      <c r="AV827" s="242"/>
      <c r="AW827" s="10"/>
      <c r="AX827" s="32"/>
      <c r="AY827" s="10"/>
      <c r="AZ827" s="242"/>
      <c r="BA827" s="10"/>
      <c r="BB827" s="242"/>
      <c r="BC827" s="7"/>
      <c r="BD827" s="247"/>
      <c r="BE827" s="10"/>
      <c r="BF827" s="242"/>
      <c r="BG827" s="7"/>
      <c r="BH827" s="247"/>
      <c r="BI827" s="10"/>
      <c r="BJ827" s="242"/>
      <c r="BK827" s="7"/>
      <c r="BL827" s="247"/>
      <c r="BM827" s="7"/>
      <c r="BN827" s="247"/>
      <c r="BO827" s="7"/>
      <c r="BP827" s="8"/>
      <c r="BQ827" s="7"/>
      <c r="BR827" s="247"/>
      <c r="BS827" s="7"/>
      <c r="BT827" s="8"/>
      <c r="BU827" s="7"/>
      <c r="BV827" s="247"/>
      <c r="BW827" s="7"/>
      <c r="BX827" s="8"/>
      <c r="BY827" s="7"/>
      <c r="BZ827" s="8"/>
      <c r="CA827" s="7"/>
      <c r="CB827" s="8"/>
      <c r="CC827" s="7"/>
      <c r="CD827" s="8"/>
      <c r="CE827" s="7"/>
      <c r="CF827" s="8"/>
      <c r="CH827" s="41"/>
      <c r="CI827" s="41">
        <f t="shared" si="48"/>
        <v>0</v>
      </c>
      <c r="CJ827">
        <f t="shared" si="47"/>
        <v>0</v>
      </c>
      <c r="CL827" s="39"/>
    </row>
    <row r="828" spans="2:90" x14ac:dyDescent="0.25">
      <c r="B828" s="6"/>
      <c r="C828" s="10"/>
      <c r="D828" s="32"/>
      <c r="E828" s="10"/>
      <c r="F828" s="32"/>
      <c r="G828" s="10"/>
      <c r="H828" s="32"/>
      <c r="I828" s="10"/>
      <c r="J828" s="32"/>
      <c r="K828" s="94"/>
      <c r="L828" s="32"/>
      <c r="M828" s="10"/>
      <c r="N828" s="32"/>
      <c r="O828" s="10"/>
      <c r="P828" s="32"/>
      <c r="Q828" s="10"/>
      <c r="R828" s="32"/>
      <c r="S828" s="10"/>
      <c r="T828" s="32"/>
      <c r="U828" s="10"/>
      <c r="V828" s="32"/>
      <c r="W828" s="10"/>
      <c r="X828" s="32"/>
      <c r="Y828" s="10"/>
      <c r="Z828" s="32"/>
      <c r="AA828" s="10"/>
      <c r="AB828" s="32"/>
      <c r="AC828" s="10"/>
      <c r="AD828" s="32"/>
      <c r="AE828" s="10"/>
      <c r="AF828" s="32"/>
      <c r="AG828" s="10"/>
      <c r="AH828" s="32"/>
      <c r="AI828" s="10"/>
      <c r="AJ828" s="32"/>
      <c r="AK828" s="10"/>
      <c r="AL828" s="32"/>
      <c r="AM828" s="10"/>
      <c r="AN828" s="32"/>
      <c r="AO828" s="309"/>
      <c r="AP828" s="309"/>
      <c r="AQ828" s="10"/>
      <c r="AR828" s="32"/>
      <c r="AS828" s="10"/>
      <c r="AT828" s="32"/>
      <c r="AU828" s="10"/>
      <c r="AV828" s="242"/>
      <c r="AW828" s="10"/>
      <c r="AX828" s="32"/>
      <c r="AY828" s="10"/>
      <c r="AZ828" s="242"/>
      <c r="BA828" s="10"/>
      <c r="BB828" s="242"/>
      <c r="BC828" s="7"/>
      <c r="BD828" s="247"/>
      <c r="BE828" s="10"/>
      <c r="BF828" s="242"/>
      <c r="BG828" s="7"/>
      <c r="BH828" s="247"/>
      <c r="BI828" s="10"/>
      <c r="BJ828" s="242"/>
      <c r="BK828" s="7"/>
      <c r="BL828" s="247"/>
      <c r="BM828" s="7"/>
      <c r="BN828" s="247"/>
      <c r="BO828" s="7"/>
      <c r="BP828" s="8"/>
      <c r="BQ828" s="7"/>
      <c r="BR828" s="247"/>
      <c r="BS828" s="7"/>
      <c r="BT828" s="8"/>
      <c r="BU828" s="7"/>
      <c r="BV828" s="247"/>
      <c r="BW828" s="7"/>
      <c r="BX828" s="8"/>
      <c r="BY828" s="7"/>
      <c r="BZ828" s="8"/>
      <c r="CA828" s="7"/>
      <c r="CB828" s="8"/>
      <c r="CC828" s="7"/>
      <c r="CD828" s="8"/>
      <c r="CE828" s="7"/>
      <c r="CF828" s="8"/>
      <c r="CH828" s="41"/>
      <c r="CI828" s="41">
        <f t="shared" si="48"/>
        <v>0</v>
      </c>
      <c r="CJ828">
        <f t="shared" si="47"/>
        <v>0</v>
      </c>
      <c r="CL828" s="39"/>
    </row>
    <row r="829" spans="2:90" x14ac:dyDescent="0.25">
      <c r="B829" s="6"/>
      <c r="C829" s="10"/>
      <c r="D829" s="32"/>
      <c r="E829" s="10"/>
      <c r="F829" s="32"/>
      <c r="G829" s="10"/>
      <c r="H829" s="32"/>
      <c r="I829" s="10"/>
      <c r="J829" s="32"/>
      <c r="K829" s="94"/>
      <c r="L829" s="32"/>
      <c r="M829" s="10"/>
      <c r="N829" s="32"/>
      <c r="O829" s="10"/>
      <c r="P829" s="32"/>
      <c r="Q829" s="10"/>
      <c r="R829" s="32"/>
      <c r="S829" s="10"/>
      <c r="T829" s="32"/>
      <c r="U829" s="10"/>
      <c r="V829" s="32"/>
      <c r="W829" s="10"/>
      <c r="X829" s="32"/>
      <c r="Y829" s="10"/>
      <c r="Z829" s="32"/>
      <c r="AA829" s="10"/>
      <c r="AB829" s="32"/>
      <c r="AC829" s="10"/>
      <c r="AD829" s="32"/>
      <c r="AE829" s="10"/>
      <c r="AF829" s="32"/>
      <c r="AG829" s="10"/>
      <c r="AH829" s="32"/>
      <c r="AI829" s="10"/>
      <c r="AJ829" s="32"/>
      <c r="AK829" s="10"/>
      <c r="AL829" s="32"/>
      <c r="AM829" s="10"/>
      <c r="AN829" s="32"/>
      <c r="AO829" s="309"/>
      <c r="AP829" s="309"/>
      <c r="AQ829" s="10"/>
      <c r="AR829" s="32"/>
      <c r="AS829" s="10"/>
      <c r="AT829" s="32"/>
      <c r="AU829" s="10"/>
      <c r="AV829" s="242"/>
      <c r="AW829" s="10"/>
      <c r="AX829" s="32"/>
      <c r="AY829" s="10"/>
      <c r="AZ829" s="242"/>
      <c r="BA829" s="10"/>
      <c r="BB829" s="242"/>
      <c r="BC829" s="7"/>
      <c r="BD829" s="247"/>
      <c r="BE829" s="10"/>
      <c r="BF829" s="242"/>
      <c r="BG829" s="7"/>
      <c r="BH829" s="247"/>
      <c r="BI829" s="10"/>
      <c r="BJ829" s="242"/>
      <c r="BK829" s="7"/>
      <c r="BL829" s="247"/>
      <c r="BM829" s="7"/>
      <c r="BN829" s="247"/>
      <c r="BO829" s="7"/>
      <c r="BP829" s="8"/>
      <c r="BQ829" s="7"/>
      <c r="BR829" s="247"/>
      <c r="BS829" s="7"/>
      <c r="BT829" s="8"/>
      <c r="BU829" s="7"/>
      <c r="BV829" s="247"/>
      <c r="BW829" s="7"/>
      <c r="BX829" s="8"/>
      <c r="BY829" s="7"/>
      <c r="BZ829" s="8"/>
      <c r="CA829" s="7"/>
      <c r="CB829" s="8"/>
      <c r="CC829" s="7"/>
      <c r="CD829" s="8"/>
      <c r="CE829" s="7"/>
      <c r="CF829" s="8"/>
      <c r="CH829" s="41"/>
      <c r="CI829" s="41">
        <f t="shared" si="48"/>
        <v>0</v>
      </c>
      <c r="CJ829">
        <f t="shared" si="47"/>
        <v>0</v>
      </c>
      <c r="CL829" s="39"/>
    </row>
    <row r="830" spans="2:90" x14ac:dyDescent="0.25">
      <c r="B830" s="6"/>
      <c r="C830" s="10"/>
      <c r="D830" s="32"/>
      <c r="E830" s="10"/>
      <c r="F830" s="32"/>
      <c r="G830" s="10"/>
      <c r="H830" s="32"/>
      <c r="I830" s="10"/>
      <c r="J830" s="32"/>
      <c r="K830" s="94"/>
      <c r="L830" s="32"/>
      <c r="M830" s="10"/>
      <c r="N830" s="32"/>
      <c r="O830" s="10"/>
      <c r="P830" s="32"/>
      <c r="Q830" s="10"/>
      <c r="R830" s="32"/>
      <c r="S830" s="10"/>
      <c r="T830" s="32"/>
      <c r="U830" s="10"/>
      <c r="V830" s="32"/>
      <c r="W830" s="10"/>
      <c r="X830" s="32"/>
      <c r="Y830" s="10"/>
      <c r="Z830" s="32"/>
      <c r="AA830" s="10"/>
      <c r="AB830" s="32"/>
      <c r="AC830" s="10"/>
      <c r="AD830" s="32"/>
      <c r="AE830" s="10"/>
      <c r="AF830" s="32"/>
      <c r="AG830" s="10"/>
      <c r="AH830" s="32"/>
      <c r="AI830" s="10"/>
      <c r="AJ830" s="32"/>
      <c r="AK830" s="10"/>
      <c r="AL830" s="32"/>
      <c r="AM830" s="10"/>
      <c r="AN830" s="32"/>
      <c r="AO830" s="309"/>
      <c r="AP830" s="309"/>
      <c r="AQ830" s="10"/>
      <c r="AR830" s="32"/>
      <c r="AS830" s="10"/>
      <c r="AT830" s="32"/>
      <c r="AU830" s="10"/>
      <c r="AV830" s="242"/>
      <c r="AW830" s="10"/>
      <c r="AX830" s="32"/>
      <c r="AY830" s="10"/>
      <c r="AZ830" s="242"/>
      <c r="BA830" s="10"/>
      <c r="BB830" s="242"/>
      <c r="BC830" s="7"/>
      <c r="BD830" s="247"/>
      <c r="BE830" s="10"/>
      <c r="BF830" s="242"/>
      <c r="BG830" s="7"/>
      <c r="BH830" s="247"/>
      <c r="BI830" s="10"/>
      <c r="BJ830" s="242"/>
      <c r="BK830" s="7"/>
      <c r="BL830" s="247"/>
      <c r="BM830" s="7"/>
      <c r="BN830" s="247"/>
      <c r="BO830" s="7"/>
      <c r="BP830" s="8"/>
      <c r="BQ830" s="7"/>
      <c r="BR830" s="247"/>
      <c r="BS830" s="7"/>
      <c r="BT830" s="8"/>
      <c r="BU830" s="7"/>
      <c r="BV830" s="247"/>
      <c r="BW830" s="7"/>
      <c r="BX830" s="8"/>
      <c r="BY830" s="7"/>
      <c r="BZ830" s="8"/>
      <c r="CA830" s="7"/>
      <c r="CB830" s="8"/>
      <c r="CC830" s="7"/>
      <c r="CD830" s="8"/>
      <c r="CE830" s="7"/>
      <c r="CF830" s="8"/>
      <c r="CH830" s="41"/>
      <c r="CI830" s="41">
        <f t="shared" si="48"/>
        <v>0</v>
      </c>
      <c r="CJ830">
        <f t="shared" si="47"/>
        <v>0</v>
      </c>
      <c r="CL830" s="39"/>
    </row>
    <row r="831" spans="2:90" x14ac:dyDescent="0.25">
      <c r="B831" s="6"/>
      <c r="C831" s="10"/>
      <c r="D831" s="32"/>
      <c r="E831" s="10"/>
      <c r="F831" s="32"/>
      <c r="G831" s="10"/>
      <c r="H831" s="32"/>
      <c r="I831" s="10"/>
      <c r="J831" s="32"/>
      <c r="K831" s="94"/>
      <c r="L831" s="32"/>
      <c r="M831" s="10"/>
      <c r="N831" s="32"/>
      <c r="O831" s="10"/>
      <c r="P831" s="32"/>
      <c r="Q831" s="10"/>
      <c r="R831" s="32"/>
      <c r="S831" s="10"/>
      <c r="T831" s="32"/>
      <c r="U831" s="10"/>
      <c r="V831" s="32"/>
      <c r="W831" s="10"/>
      <c r="X831" s="32"/>
      <c r="Y831" s="10"/>
      <c r="Z831" s="32"/>
      <c r="AA831" s="10"/>
      <c r="AB831" s="32"/>
      <c r="AC831" s="10"/>
      <c r="AD831" s="32"/>
      <c r="AE831" s="10"/>
      <c r="AF831" s="32"/>
      <c r="AG831" s="10"/>
      <c r="AH831" s="32"/>
      <c r="AI831" s="10"/>
      <c r="AJ831" s="32"/>
      <c r="AK831" s="10"/>
      <c r="AL831" s="32"/>
      <c r="AM831" s="10"/>
      <c r="AN831" s="32"/>
      <c r="AO831" s="309"/>
      <c r="AP831" s="309"/>
      <c r="AQ831" s="10"/>
      <c r="AR831" s="32"/>
      <c r="AS831" s="10"/>
      <c r="AT831" s="32"/>
      <c r="AU831" s="10"/>
      <c r="AV831" s="242"/>
      <c r="AW831" s="10"/>
      <c r="AX831" s="32"/>
      <c r="AY831" s="10"/>
      <c r="AZ831" s="242"/>
      <c r="BA831" s="10"/>
      <c r="BB831" s="242"/>
      <c r="BC831" s="7"/>
      <c r="BD831" s="247"/>
      <c r="BE831" s="10"/>
      <c r="BF831" s="242"/>
      <c r="BG831" s="7"/>
      <c r="BH831" s="247"/>
      <c r="BI831" s="10"/>
      <c r="BJ831" s="242"/>
      <c r="BK831" s="7"/>
      <c r="BL831" s="247"/>
      <c r="BM831" s="7"/>
      <c r="BN831" s="247"/>
      <c r="BO831" s="7"/>
      <c r="BP831" s="8"/>
      <c r="BQ831" s="7"/>
      <c r="BR831" s="247"/>
      <c r="BS831" s="7"/>
      <c r="BT831" s="8"/>
      <c r="BU831" s="7"/>
      <c r="BV831" s="247"/>
      <c r="BW831" s="7"/>
      <c r="BX831" s="8"/>
      <c r="BY831" s="7"/>
      <c r="BZ831" s="8"/>
      <c r="CA831" s="7"/>
      <c r="CB831" s="8"/>
      <c r="CC831" s="7"/>
      <c r="CD831" s="8"/>
      <c r="CE831" s="7"/>
      <c r="CF831" s="8"/>
      <c r="CH831" s="41"/>
      <c r="CI831" s="41">
        <f t="shared" si="48"/>
        <v>0</v>
      </c>
      <c r="CJ831">
        <f t="shared" si="47"/>
        <v>0</v>
      </c>
      <c r="CL831" s="39"/>
    </row>
    <row r="832" spans="2:90" x14ac:dyDescent="0.25">
      <c r="B832" s="6"/>
      <c r="C832" s="10"/>
      <c r="D832" s="32"/>
      <c r="E832" s="10"/>
      <c r="F832" s="32"/>
      <c r="G832" s="10"/>
      <c r="H832" s="32"/>
      <c r="I832" s="10"/>
      <c r="J832" s="32"/>
      <c r="K832" s="94"/>
      <c r="L832" s="32"/>
      <c r="M832" s="10"/>
      <c r="N832" s="32"/>
      <c r="O832" s="10"/>
      <c r="P832" s="32"/>
      <c r="Q832" s="10"/>
      <c r="R832" s="32"/>
      <c r="S832" s="10"/>
      <c r="T832" s="32"/>
      <c r="U832" s="10"/>
      <c r="V832" s="32"/>
      <c r="W832" s="10"/>
      <c r="X832" s="32"/>
      <c r="Y832" s="10"/>
      <c r="Z832" s="32"/>
      <c r="AA832" s="10"/>
      <c r="AB832" s="32"/>
      <c r="AC832" s="10"/>
      <c r="AD832" s="32"/>
      <c r="AE832" s="10"/>
      <c r="AF832" s="32"/>
      <c r="AG832" s="10"/>
      <c r="AH832" s="32"/>
      <c r="AI832" s="10"/>
      <c r="AJ832" s="32"/>
      <c r="AK832" s="10"/>
      <c r="AL832" s="32"/>
      <c r="AM832" s="10"/>
      <c r="AN832" s="32"/>
      <c r="AO832" s="309"/>
      <c r="AP832" s="309"/>
      <c r="AQ832" s="10"/>
      <c r="AR832" s="32"/>
      <c r="AS832" s="10"/>
      <c r="AT832" s="32"/>
      <c r="AU832" s="10"/>
      <c r="AV832" s="242"/>
      <c r="AW832" s="10"/>
      <c r="AX832" s="32"/>
      <c r="AY832" s="10"/>
      <c r="AZ832" s="242"/>
      <c r="BA832" s="10"/>
      <c r="BB832" s="242"/>
      <c r="BC832" s="7"/>
      <c r="BD832" s="247"/>
      <c r="BE832" s="10"/>
      <c r="BF832" s="242"/>
      <c r="BG832" s="7"/>
      <c r="BH832" s="247"/>
      <c r="BI832" s="10"/>
      <c r="BJ832" s="242"/>
      <c r="BK832" s="7"/>
      <c r="BL832" s="247"/>
      <c r="BM832" s="7"/>
      <c r="BN832" s="247"/>
      <c r="BO832" s="7"/>
      <c r="BP832" s="8"/>
      <c r="BQ832" s="7"/>
      <c r="BR832" s="247"/>
      <c r="BS832" s="7"/>
      <c r="BT832" s="8"/>
      <c r="BU832" s="7"/>
      <c r="BV832" s="247"/>
      <c r="BW832" s="7"/>
      <c r="BX832" s="8"/>
      <c r="BY832" s="7"/>
      <c r="BZ832" s="8"/>
      <c r="CA832" s="7"/>
      <c r="CB832" s="8"/>
      <c r="CC832" s="7"/>
      <c r="CD832" s="8"/>
      <c r="CE832" s="7"/>
      <c r="CF832" s="8"/>
      <c r="CH832" s="41"/>
      <c r="CI832" s="41">
        <f t="shared" si="48"/>
        <v>0</v>
      </c>
      <c r="CJ832">
        <f t="shared" si="47"/>
        <v>0</v>
      </c>
      <c r="CL832" s="39"/>
    </row>
    <row r="833" spans="2:90" x14ac:dyDescent="0.25">
      <c r="B833" s="6"/>
      <c r="C833" s="10"/>
      <c r="D833" s="32"/>
      <c r="E833" s="10"/>
      <c r="F833" s="32"/>
      <c r="G833" s="10"/>
      <c r="H833" s="32"/>
      <c r="I833" s="10"/>
      <c r="J833" s="32"/>
      <c r="K833" s="94"/>
      <c r="L833" s="32"/>
      <c r="M833" s="10"/>
      <c r="N833" s="32"/>
      <c r="O833" s="10"/>
      <c r="P833" s="32"/>
      <c r="Q833" s="10"/>
      <c r="R833" s="32"/>
      <c r="S833" s="10"/>
      <c r="T833" s="32"/>
      <c r="U833" s="10"/>
      <c r="V833" s="32"/>
      <c r="W833" s="10"/>
      <c r="X833" s="32"/>
      <c r="Y833" s="10"/>
      <c r="Z833" s="32"/>
      <c r="AA833" s="10"/>
      <c r="AB833" s="32"/>
      <c r="AC833" s="10"/>
      <c r="AD833" s="32"/>
      <c r="AE833" s="10"/>
      <c r="AF833" s="32"/>
      <c r="AG833" s="10"/>
      <c r="AH833" s="32"/>
      <c r="AI833" s="10"/>
      <c r="AJ833" s="32"/>
      <c r="AK833" s="10"/>
      <c r="AL833" s="32"/>
      <c r="AM833" s="10"/>
      <c r="AN833" s="32"/>
      <c r="AO833" s="309"/>
      <c r="AP833" s="309"/>
      <c r="AQ833" s="10"/>
      <c r="AR833" s="32"/>
      <c r="AS833" s="10"/>
      <c r="AT833" s="32"/>
      <c r="AU833" s="10"/>
      <c r="AV833" s="242"/>
      <c r="AW833" s="10"/>
      <c r="AX833" s="32"/>
      <c r="AY833" s="10"/>
      <c r="AZ833" s="242"/>
      <c r="BA833" s="10"/>
      <c r="BB833" s="242"/>
      <c r="BC833" s="7"/>
      <c r="BD833" s="247"/>
      <c r="BE833" s="10"/>
      <c r="BF833" s="242"/>
      <c r="BG833" s="7"/>
      <c r="BH833" s="247"/>
      <c r="BI833" s="10"/>
      <c r="BJ833" s="242"/>
      <c r="BK833" s="7"/>
      <c r="BL833" s="247"/>
      <c r="BM833" s="7"/>
      <c r="BN833" s="247"/>
      <c r="BO833" s="7"/>
      <c r="BP833" s="8"/>
      <c r="BQ833" s="7"/>
      <c r="BR833" s="247"/>
      <c r="BS833" s="7"/>
      <c r="BT833" s="8"/>
      <c r="BU833" s="7"/>
      <c r="BV833" s="247"/>
      <c r="BW833" s="7"/>
      <c r="BX833" s="8"/>
      <c r="BY833" s="7"/>
      <c r="BZ833" s="8"/>
      <c r="CA833" s="7"/>
      <c r="CB833" s="8"/>
      <c r="CC833" s="7"/>
      <c r="CD833" s="8"/>
      <c r="CE833" s="7"/>
      <c r="CF833" s="8"/>
      <c r="CH833" s="41"/>
      <c r="CI833" s="41">
        <f t="shared" si="48"/>
        <v>0</v>
      </c>
      <c r="CJ833">
        <f t="shared" si="47"/>
        <v>0</v>
      </c>
      <c r="CL833" s="39"/>
    </row>
    <row r="834" spans="2:90" x14ac:dyDescent="0.25">
      <c r="B834" s="6"/>
      <c r="C834" s="10"/>
      <c r="D834" s="32"/>
      <c r="E834" s="10"/>
      <c r="F834" s="32"/>
      <c r="G834" s="10"/>
      <c r="H834" s="32"/>
      <c r="I834" s="10"/>
      <c r="J834" s="32"/>
      <c r="K834" s="94"/>
      <c r="L834" s="32"/>
      <c r="M834" s="10"/>
      <c r="N834" s="32"/>
      <c r="O834" s="10"/>
      <c r="P834" s="32"/>
      <c r="Q834" s="10"/>
      <c r="R834" s="32"/>
      <c r="S834" s="10"/>
      <c r="T834" s="32"/>
      <c r="U834" s="10"/>
      <c r="V834" s="32"/>
      <c r="W834" s="10"/>
      <c r="X834" s="32"/>
      <c r="Y834" s="10"/>
      <c r="Z834" s="32"/>
      <c r="AA834" s="10"/>
      <c r="AB834" s="32"/>
      <c r="AC834" s="10"/>
      <c r="AD834" s="32"/>
      <c r="AE834" s="10"/>
      <c r="AF834" s="32"/>
      <c r="AG834" s="10"/>
      <c r="AH834" s="32"/>
      <c r="AI834" s="10"/>
      <c r="AJ834" s="32"/>
      <c r="AK834" s="10"/>
      <c r="AL834" s="32"/>
      <c r="AM834" s="10"/>
      <c r="AN834" s="32"/>
      <c r="AO834" s="309"/>
      <c r="AP834" s="309"/>
      <c r="AQ834" s="10"/>
      <c r="AR834" s="32"/>
      <c r="AS834" s="10"/>
      <c r="AT834" s="32"/>
      <c r="AU834" s="10"/>
      <c r="AV834" s="242"/>
      <c r="AW834" s="10"/>
      <c r="AX834" s="32"/>
      <c r="AY834" s="10"/>
      <c r="AZ834" s="242"/>
      <c r="BA834" s="10"/>
      <c r="BB834" s="242"/>
      <c r="BC834" s="7"/>
      <c r="BD834" s="247"/>
      <c r="BE834" s="10"/>
      <c r="BF834" s="242"/>
      <c r="BG834" s="7"/>
      <c r="BH834" s="247"/>
      <c r="BI834" s="10"/>
      <c r="BJ834" s="242"/>
      <c r="BK834" s="7"/>
      <c r="BL834" s="247"/>
      <c r="BM834" s="7"/>
      <c r="BN834" s="247"/>
      <c r="BO834" s="7"/>
      <c r="BP834" s="8"/>
      <c r="BQ834" s="7"/>
      <c r="BR834" s="247"/>
      <c r="BS834" s="7"/>
      <c r="BT834" s="8"/>
      <c r="BU834" s="7"/>
      <c r="BV834" s="247"/>
      <c r="BW834" s="7"/>
      <c r="BX834" s="8"/>
      <c r="BY834" s="7"/>
      <c r="BZ834" s="8"/>
      <c r="CA834" s="7"/>
      <c r="CB834" s="8"/>
      <c r="CC834" s="7"/>
      <c r="CD834" s="8"/>
      <c r="CE834" s="7"/>
      <c r="CF834" s="8"/>
      <c r="CH834" s="41"/>
      <c r="CI834" s="41">
        <f t="shared" si="48"/>
        <v>0</v>
      </c>
      <c r="CJ834">
        <f t="shared" si="47"/>
        <v>0</v>
      </c>
      <c r="CL834" s="39"/>
    </row>
    <row r="835" spans="2:90" x14ac:dyDescent="0.25">
      <c r="B835" s="6"/>
      <c r="C835" s="10"/>
      <c r="D835" s="32"/>
      <c r="E835" s="10"/>
      <c r="F835" s="32"/>
      <c r="G835" s="10"/>
      <c r="H835" s="32"/>
      <c r="I835" s="10"/>
      <c r="J835" s="32"/>
      <c r="K835" s="10"/>
      <c r="L835" s="32"/>
      <c r="M835" s="10"/>
      <c r="N835" s="32"/>
      <c r="O835" s="10"/>
      <c r="P835" s="32"/>
      <c r="Q835" s="10"/>
      <c r="R835" s="32"/>
      <c r="S835" s="10"/>
      <c r="T835" s="32"/>
      <c r="U835" s="10"/>
      <c r="V835" s="32"/>
      <c r="W835" s="10"/>
      <c r="X835" s="32"/>
      <c r="Y835" s="10"/>
      <c r="Z835" s="32"/>
      <c r="AA835" s="10"/>
      <c r="AB835" s="32"/>
      <c r="AC835" s="10"/>
      <c r="AD835" s="32"/>
      <c r="AE835" s="10"/>
      <c r="AF835" s="32"/>
      <c r="AG835" s="10"/>
      <c r="AH835" s="32"/>
      <c r="AI835" s="10"/>
      <c r="AJ835" s="32"/>
      <c r="AK835" s="10"/>
      <c r="AL835" s="32"/>
      <c r="AM835" s="10"/>
      <c r="AN835" s="32"/>
      <c r="AO835" s="309"/>
      <c r="AP835" s="309"/>
      <c r="AQ835" s="10"/>
      <c r="AR835" s="32"/>
      <c r="AS835" s="10"/>
      <c r="AT835" s="32"/>
      <c r="AU835" s="10"/>
      <c r="AV835" s="242"/>
      <c r="AW835" s="10"/>
      <c r="AX835" s="32"/>
      <c r="AY835" s="10"/>
      <c r="AZ835" s="242"/>
      <c r="BA835" s="10"/>
      <c r="BB835" s="242"/>
      <c r="BC835" s="7"/>
      <c r="BD835" s="247"/>
      <c r="BE835" s="10"/>
      <c r="BF835" s="242"/>
      <c r="BG835" s="7"/>
      <c r="BH835" s="247"/>
      <c r="BI835" s="10"/>
      <c r="BJ835" s="242"/>
      <c r="BK835" s="7"/>
      <c r="BL835" s="247"/>
      <c r="BM835" s="7"/>
      <c r="BN835" s="247"/>
      <c r="BO835" s="7"/>
      <c r="BP835" s="8"/>
      <c r="BQ835" s="7"/>
      <c r="BR835" s="247"/>
      <c r="BS835" s="7"/>
      <c r="BT835" s="8"/>
      <c r="BU835" s="7"/>
      <c r="BV835" s="247"/>
      <c r="BW835" s="7"/>
      <c r="BX835" s="8"/>
      <c r="BY835" s="7"/>
      <c r="BZ835" s="8"/>
      <c r="CA835" s="7"/>
      <c r="CB835" s="8"/>
      <c r="CC835" s="7"/>
      <c r="CD835" s="8"/>
      <c r="CE835" s="7"/>
      <c r="CF835" s="8"/>
      <c r="CH835" s="41"/>
      <c r="CI835" s="41">
        <f t="shared" si="48"/>
        <v>0</v>
      </c>
      <c r="CJ835">
        <f t="shared" si="47"/>
        <v>0</v>
      </c>
    </row>
    <row r="836" spans="2:90" x14ac:dyDescent="0.25">
      <c r="B836" s="6"/>
      <c r="C836" s="10"/>
      <c r="D836" s="32"/>
      <c r="E836" s="10"/>
      <c r="F836" s="32"/>
      <c r="G836" s="10"/>
      <c r="H836" s="32"/>
      <c r="I836" s="10"/>
      <c r="J836" s="32"/>
      <c r="K836" s="94"/>
      <c r="L836" s="32"/>
      <c r="M836" s="10"/>
      <c r="N836" s="32"/>
      <c r="O836" s="10"/>
      <c r="P836" s="32"/>
      <c r="Q836" s="10"/>
      <c r="R836" s="32"/>
      <c r="S836" s="10"/>
      <c r="T836" s="32"/>
      <c r="U836" s="10"/>
      <c r="V836" s="32"/>
      <c r="W836" s="10"/>
      <c r="X836" s="32"/>
      <c r="Y836" s="10"/>
      <c r="Z836" s="32"/>
      <c r="AA836" s="10"/>
      <c r="AB836" s="32"/>
      <c r="AC836" s="10"/>
      <c r="AD836" s="32"/>
      <c r="AE836" s="10"/>
      <c r="AF836" s="32"/>
      <c r="AG836" s="10"/>
      <c r="AH836" s="32"/>
      <c r="AI836" s="10"/>
      <c r="AJ836" s="32"/>
      <c r="AK836" s="10"/>
      <c r="AL836" s="32"/>
      <c r="AM836" s="10"/>
      <c r="AN836" s="32"/>
      <c r="AO836" s="309"/>
      <c r="AP836" s="309"/>
      <c r="AQ836" s="10"/>
      <c r="AR836" s="32"/>
      <c r="AS836" s="10"/>
      <c r="AT836" s="32"/>
      <c r="AU836" s="10"/>
      <c r="AV836" s="242"/>
      <c r="AW836" s="10"/>
      <c r="AX836" s="32"/>
      <c r="AY836" s="10"/>
      <c r="AZ836" s="242"/>
      <c r="BA836" s="10"/>
      <c r="BB836" s="242"/>
      <c r="BC836" s="7"/>
      <c r="BD836" s="247"/>
      <c r="BE836" s="10"/>
      <c r="BF836" s="242"/>
      <c r="BG836" s="7"/>
      <c r="BH836" s="247"/>
      <c r="BI836" s="10"/>
      <c r="BJ836" s="242"/>
      <c r="BK836" s="7"/>
      <c r="BL836" s="247"/>
      <c r="BM836" s="7"/>
      <c r="BN836" s="247"/>
      <c r="BO836" s="7"/>
      <c r="BP836" s="8"/>
      <c r="BQ836" s="7"/>
      <c r="BR836" s="247"/>
      <c r="BS836" s="7"/>
      <c r="BT836" s="8"/>
      <c r="BU836" s="7"/>
      <c r="BV836" s="247"/>
      <c r="BW836" s="7"/>
      <c r="BX836" s="8"/>
      <c r="BY836" s="7"/>
      <c r="BZ836" s="8"/>
      <c r="CA836" s="7"/>
      <c r="CB836" s="8"/>
      <c r="CC836" s="7"/>
      <c r="CD836" s="8"/>
      <c r="CE836" s="7"/>
      <c r="CF836" s="8"/>
      <c r="CH836" s="41"/>
      <c r="CI836" s="41">
        <f t="shared" si="48"/>
        <v>0</v>
      </c>
      <c r="CJ836">
        <f t="shared" si="47"/>
        <v>0</v>
      </c>
      <c r="CL836" s="39"/>
    </row>
    <row r="837" spans="2:90" x14ac:dyDescent="0.25">
      <c r="B837" s="6"/>
      <c r="C837" s="10"/>
      <c r="D837" s="32"/>
      <c r="E837" s="10"/>
      <c r="F837" s="32"/>
      <c r="G837" s="10"/>
      <c r="H837" s="32"/>
      <c r="I837" s="10"/>
      <c r="J837" s="32"/>
      <c r="K837" s="94"/>
      <c r="L837" s="32"/>
      <c r="M837" s="10"/>
      <c r="N837" s="32"/>
      <c r="O837" s="10"/>
      <c r="P837" s="32"/>
      <c r="Q837" s="10"/>
      <c r="R837" s="32"/>
      <c r="S837" s="10"/>
      <c r="T837" s="32"/>
      <c r="U837" s="10"/>
      <c r="V837" s="32"/>
      <c r="W837" s="10"/>
      <c r="X837" s="32"/>
      <c r="Y837" s="10"/>
      <c r="Z837" s="32"/>
      <c r="AA837" s="10"/>
      <c r="AB837" s="32"/>
      <c r="AC837" s="10"/>
      <c r="AD837" s="32"/>
      <c r="AE837" s="10"/>
      <c r="AF837" s="32"/>
      <c r="AG837" s="10"/>
      <c r="AH837" s="32"/>
      <c r="AI837" s="10"/>
      <c r="AJ837" s="32"/>
      <c r="AK837" s="10"/>
      <c r="AL837" s="32"/>
      <c r="AM837" s="10"/>
      <c r="AN837" s="32"/>
      <c r="AO837" s="309"/>
      <c r="AP837" s="309"/>
      <c r="AQ837" s="10"/>
      <c r="AR837" s="32"/>
      <c r="AS837" s="10"/>
      <c r="AT837" s="32"/>
      <c r="AU837" s="10"/>
      <c r="AV837" s="242"/>
      <c r="AW837" s="10"/>
      <c r="AX837" s="32"/>
      <c r="AY837" s="10"/>
      <c r="AZ837" s="242"/>
      <c r="BA837" s="10"/>
      <c r="BB837" s="242"/>
      <c r="BC837" s="7"/>
      <c r="BD837" s="247"/>
      <c r="BE837" s="10"/>
      <c r="BF837" s="242"/>
      <c r="BG837" s="7"/>
      <c r="BH837" s="247"/>
      <c r="BI837" s="10"/>
      <c r="BJ837" s="242"/>
      <c r="BK837" s="7"/>
      <c r="BL837" s="247"/>
      <c r="BM837" s="7"/>
      <c r="BN837" s="247"/>
      <c r="BO837" s="7"/>
      <c r="BP837" s="8"/>
      <c r="BQ837" s="7"/>
      <c r="BR837" s="247"/>
      <c r="BS837" s="7"/>
      <c r="BT837" s="8"/>
      <c r="BU837" s="7"/>
      <c r="BV837" s="247"/>
      <c r="BW837" s="7"/>
      <c r="BX837" s="8"/>
      <c r="BY837" s="7"/>
      <c r="BZ837" s="8"/>
      <c r="CA837" s="7"/>
      <c r="CB837" s="8"/>
      <c r="CC837" s="7"/>
      <c r="CD837" s="8"/>
      <c r="CE837" s="7"/>
      <c r="CF837" s="8"/>
      <c r="CH837" s="41"/>
      <c r="CI837" s="41">
        <f t="shared" si="48"/>
        <v>0</v>
      </c>
      <c r="CJ837">
        <f t="shared" si="47"/>
        <v>0</v>
      </c>
      <c r="CL837" s="39"/>
    </row>
    <row r="838" spans="2:90" x14ac:dyDescent="0.25">
      <c r="B838" s="6"/>
      <c r="C838" s="10"/>
      <c r="D838" s="32"/>
      <c r="E838" s="10"/>
      <c r="F838" s="32"/>
      <c r="G838" s="10"/>
      <c r="H838" s="32"/>
      <c r="I838" s="10"/>
      <c r="J838" s="32"/>
      <c r="K838" s="10"/>
      <c r="L838" s="32"/>
      <c r="M838" s="10"/>
      <c r="N838" s="32"/>
      <c r="O838" s="10"/>
      <c r="P838" s="32"/>
      <c r="Q838" s="10"/>
      <c r="R838" s="32"/>
      <c r="S838" s="10"/>
      <c r="T838" s="32"/>
      <c r="U838" s="10"/>
      <c r="V838" s="32"/>
      <c r="W838" s="10"/>
      <c r="X838" s="32"/>
      <c r="Y838" s="10"/>
      <c r="Z838" s="32"/>
      <c r="AA838" s="10"/>
      <c r="AB838" s="32"/>
      <c r="AC838" s="10"/>
      <c r="AD838" s="32"/>
      <c r="AE838" s="10"/>
      <c r="AF838" s="32"/>
      <c r="AG838" s="10"/>
      <c r="AH838" s="32"/>
      <c r="AI838" s="10"/>
      <c r="AJ838" s="32"/>
      <c r="AK838" s="10"/>
      <c r="AL838" s="32"/>
      <c r="AM838" s="10"/>
      <c r="AN838" s="32"/>
      <c r="AO838" s="309"/>
      <c r="AP838" s="309"/>
      <c r="AQ838" s="10"/>
      <c r="AR838" s="32"/>
      <c r="AS838" s="10"/>
      <c r="AT838" s="32"/>
      <c r="AU838" s="10"/>
      <c r="AV838" s="242"/>
      <c r="AW838" s="10"/>
      <c r="AX838" s="32"/>
      <c r="AY838" s="10"/>
      <c r="AZ838" s="242"/>
      <c r="BA838" s="10"/>
      <c r="BB838" s="242"/>
      <c r="BC838" s="7"/>
      <c r="BD838" s="247"/>
      <c r="BE838" s="10"/>
      <c r="BF838" s="242"/>
      <c r="BG838" s="7"/>
      <c r="BH838" s="247"/>
      <c r="BI838" s="10"/>
      <c r="BJ838" s="242"/>
      <c r="BK838" s="7"/>
      <c r="BL838" s="247"/>
      <c r="BM838" s="7"/>
      <c r="BN838" s="247"/>
      <c r="BO838" s="7"/>
      <c r="BP838" s="8"/>
      <c r="BQ838" s="7"/>
      <c r="BR838" s="247"/>
      <c r="BS838" s="7"/>
      <c r="BT838" s="8"/>
      <c r="BU838" s="7"/>
      <c r="BV838" s="247"/>
      <c r="BW838" s="7"/>
      <c r="BX838" s="8"/>
      <c r="BY838" s="7"/>
      <c r="BZ838" s="8"/>
      <c r="CA838" s="7"/>
      <c r="CB838" s="8"/>
      <c r="CC838" s="7"/>
      <c r="CD838" s="8"/>
      <c r="CE838" s="7"/>
      <c r="CF838" s="8"/>
      <c r="CH838" s="41"/>
      <c r="CI838" s="41">
        <f t="shared" si="48"/>
        <v>0</v>
      </c>
      <c r="CJ838">
        <f t="shared" si="47"/>
        <v>0</v>
      </c>
    </row>
    <row r="839" spans="2:90" x14ac:dyDescent="0.25">
      <c r="B839" s="6"/>
      <c r="C839" s="10"/>
      <c r="D839" s="32"/>
      <c r="E839" s="10"/>
      <c r="F839" s="32"/>
      <c r="G839" s="10"/>
      <c r="H839" s="32"/>
      <c r="I839" s="10"/>
      <c r="J839" s="32"/>
      <c r="K839" s="10"/>
      <c r="L839" s="32"/>
      <c r="M839" s="10"/>
      <c r="N839" s="32"/>
      <c r="O839" s="10"/>
      <c r="P839" s="32"/>
      <c r="Q839" s="10"/>
      <c r="R839" s="32"/>
      <c r="S839" s="10"/>
      <c r="T839" s="32"/>
      <c r="U839" s="10"/>
      <c r="V839" s="32"/>
      <c r="W839" s="10"/>
      <c r="X839" s="32"/>
      <c r="Y839" s="10"/>
      <c r="Z839" s="32"/>
      <c r="AA839" s="10"/>
      <c r="AB839" s="32"/>
      <c r="AC839" s="10"/>
      <c r="AD839" s="32"/>
      <c r="AE839" s="10"/>
      <c r="AF839" s="32"/>
      <c r="AG839" s="10"/>
      <c r="AH839" s="32"/>
      <c r="AI839" s="10"/>
      <c r="AJ839" s="32"/>
      <c r="AK839" s="10"/>
      <c r="AL839" s="32"/>
      <c r="AM839" s="10"/>
      <c r="AN839" s="32"/>
      <c r="AO839" s="309"/>
      <c r="AP839" s="309"/>
      <c r="AQ839" s="10"/>
      <c r="AR839" s="32"/>
      <c r="AS839" s="10"/>
      <c r="AT839" s="32"/>
      <c r="AU839" s="10"/>
      <c r="AV839" s="242"/>
      <c r="AW839" s="10"/>
      <c r="AX839" s="32"/>
      <c r="AY839" s="10"/>
      <c r="AZ839" s="242"/>
      <c r="BA839" s="10"/>
      <c r="BB839" s="242"/>
      <c r="BC839" s="7"/>
      <c r="BD839" s="247"/>
      <c r="BE839" s="10"/>
      <c r="BF839" s="242"/>
      <c r="BG839" s="7"/>
      <c r="BH839" s="247"/>
      <c r="BI839" s="10"/>
      <c r="BJ839" s="242"/>
      <c r="BK839" s="7"/>
      <c r="BL839" s="247"/>
      <c r="BM839" s="7"/>
      <c r="BN839" s="247"/>
      <c r="BO839" s="7"/>
      <c r="BP839" s="8"/>
      <c r="BQ839" s="7"/>
      <c r="BR839" s="247"/>
      <c r="BS839" s="7"/>
      <c r="BT839" s="8"/>
      <c r="BU839" s="7"/>
      <c r="BV839" s="247"/>
      <c r="BW839" s="7"/>
      <c r="BX839" s="8"/>
      <c r="BY839" s="7"/>
      <c r="BZ839" s="8"/>
      <c r="CA839" s="7"/>
      <c r="CB839" s="8"/>
      <c r="CC839" s="7"/>
      <c r="CD839" s="8"/>
      <c r="CE839" s="7"/>
      <c r="CF839" s="8"/>
      <c r="CH839" s="41"/>
      <c r="CI839" s="41">
        <f t="shared" si="48"/>
        <v>0</v>
      </c>
      <c r="CJ839">
        <f t="shared" si="47"/>
        <v>0</v>
      </c>
    </row>
    <row r="840" spans="2:90" x14ac:dyDescent="0.25">
      <c r="B840" s="6"/>
      <c r="C840" s="10"/>
      <c r="D840" s="32"/>
      <c r="E840" s="10"/>
      <c r="F840" s="32"/>
      <c r="G840" s="10"/>
      <c r="H840" s="32"/>
      <c r="I840" s="10"/>
      <c r="J840" s="32"/>
      <c r="K840" s="10"/>
      <c r="L840" s="32"/>
      <c r="M840" s="10"/>
      <c r="N840" s="32"/>
      <c r="O840" s="10"/>
      <c r="P840" s="32"/>
      <c r="Q840" s="10"/>
      <c r="R840" s="32"/>
      <c r="S840" s="10"/>
      <c r="T840" s="32"/>
      <c r="U840" s="10"/>
      <c r="V840" s="32"/>
      <c r="W840" s="10"/>
      <c r="X840" s="32"/>
      <c r="Y840" s="10"/>
      <c r="Z840" s="32"/>
      <c r="AA840" s="10"/>
      <c r="AB840" s="32"/>
      <c r="AC840" s="10"/>
      <c r="AD840" s="32"/>
      <c r="AE840" s="10"/>
      <c r="AF840" s="32"/>
      <c r="AG840" s="10"/>
      <c r="AH840" s="32"/>
      <c r="AI840" s="10"/>
      <c r="AJ840" s="32"/>
      <c r="AK840" s="10"/>
      <c r="AL840" s="32"/>
      <c r="AM840" s="10"/>
      <c r="AN840" s="32"/>
      <c r="AO840" s="309"/>
      <c r="AP840" s="309"/>
      <c r="AQ840" s="10"/>
      <c r="AR840" s="32"/>
      <c r="AS840" s="10"/>
      <c r="AT840" s="32"/>
      <c r="AU840" s="10"/>
      <c r="AV840" s="242"/>
      <c r="AW840" s="10"/>
      <c r="AX840" s="32"/>
      <c r="AY840" s="10"/>
      <c r="AZ840" s="242"/>
      <c r="BA840" s="10"/>
      <c r="BB840" s="242"/>
      <c r="BC840" s="7"/>
      <c r="BD840" s="247"/>
      <c r="BE840" s="10"/>
      <c r="BF840" s="242"/>
      <c r="BG840" s="7"/>
      <c r="BH840" s="247"/>
      <c r="BI840" s="10"/>
      <c r="BJ840" s="242"/>
      <c r="BK840" s="7"/>
      <c r="BL840" s="247"/>
      <c r="BM840" s="7"/>
      <c r="BN840" s="247"/>
      <c r="BO840" s="7"/>
      <c r="BP840" s="8"/>
      <c r="BQ840" s="7"/>
      <c r="BR840" s="247"/>
      <c r="BS840" s="7"/>
      <c r="BT840" s="8"/>
      <c r="BU840" s="7"/>
      <c r="BV840" s="247"/>
      <c r="BW840" s="7"/>
      <c r="BX840" s="8"/>
      <c r="BY840" s="7"/>
      <c r="BZ840" s="8"/>
      <c r="CA840" s="7"/>
      <c r="CB840" s="8"/>
      <c r="CC840" s="7"/>
      <c r="CD840" s="8"/>
      <c r="CE840" s="7"/>
      <c r="CF840" s="8"/>
      <c r="CH840" s="41"/>
      <c r="CI840" s="41">
        <f t="shared" si="48"/>
        <v>0</v>
      </c>
      <c r="CJ840">
        <f t="shared" si="47"/>
        <v>0</v>
      </c>
    </row>
    <row r="841" spans="2:90" x14ac:dyDescent="0.25">
      <c r="B841" s="6"/>
      <c r="C841" s="10"/>
      <c r="D841" s="32"/>
      <c r="E841" s="10"/>
      <c r="F841" s="32"/>
      <c r="G841" s="10"/>
      <c r="H841" s="32"/>
      <c r="I841" s="10"/>
      <c r="J841" s="32"/>
      <c r="K841" s="10"/>
      <c r="L841" s="32"/>
      <c r="M841" s="10"/>
      <c r="N841" s="32"/>
      <c r="O841" s="10"/>
      <c r="P841" s="32"/>
      <c r="Q841" s="10"/>
      <c r="R841" s="32"/>
      <c r="S841" s="10"/>
      <c r="T841" s="32"/>
      <c r="U841" s="10"/>
      <c r="V841" s="32"/>
      <c r="W841" s="10"/>
      <c r="X841" s="32"/>
      <c r="Y841" s="10"/>
      <c r="Z841" s="32"/>
      <c r="AA841" s="10"/>
      <c r="AB841" s="32"/>
      <c r="AC841" s="10"/>
      <c r="AD841" s="32"/>
      <c r="AE841" s="10"/>
      <c r="AF841" s="32"/>
      <c r="AG841" s="10"/>
      <c r="AH841" s="32"/>
      <c r="AI841" s="10"/>
      <c r="AJ841" s="32"/>
      <c r="AK841" s="10"/>
      <c r="AL841" s="32"/>
      <c r="AM841" s="10"/>
      <c r="AN841" s="32"/>
      <c r="AO841" s="309"/>
      <c r="AP841" s="309"/>
      <c r="AQ841" s="10"/>
      <c r="AR841" s="32"/>
      <c r="AS841" s="10"/>
      <c r="AT841" s="32"/>
      <c r="AU841" s="10"/>
      <c r="AV841" s="242"/>
      <c r="AW841" s="10"/>
      <c r="AX841" s="32"/>
      <c r="AY841" s="10"/>
      <c r="AZ841" s="242"/>
      <c r="BA841" s="10"/>
      <c r="BB841" s="242"/>
      <c r="BC841" s="7"/>
      <c r="BD841" s="247"/>
      <c r="BE841" s="10"/>
      <c r="BF841" s="242"/>
      <c r="BG841" s="7"/>
      <c r="BH841" s="247"/>
      <c r="BI841" s="10"/>
      <c r="BJ841" s="242"/>
      <c r="BK841" s="7"/>
      <c r="BL841" s="247"/>
      <c r="BM841" s="7"/>
      <c r="BN841" s="247"/>
      <c r="BO841" s="7"/>
      <c r="BP841" s="8"/>
      <c r="BQ841" s="7"/>
      <c r="BR841" s="247"/>
      <c r="BS841" s="7"/>
      <c r="BT841" s="8"/>
      <c r="BU841" s="7"/>
      <c r="BV841" s="247"/>
      <c r="BW841" s="7"/>
      <c r="BX841" s="8"/>
      <c r="BY841" s="7"/>
      <c r="BZ841" s="8"/>
      <c r="CA841" s="7"/>
      <c r="CB841" s="8"/>
      <c r="CC841" s="7"/>
      <c r="CD841" s="8"/>
      <c r="CE841" s="7"/>
      <c r="CF841" s="8"/>
      <c r="CH841" s="41"/>
      <c r="CI841" s="41">
        <f t="shared" si="48"/>
        <v>0</v>
      </c>
      <c r="CJ841">
        <f t="shared" si="47"/>
        <v>0</v>
      </c>
    </row>
    <row r="842" spans="2:90" x14ac:dyDescent="0.25">
      <c r="B842" s="6"/>
      <c r="C842" s="10"/>
      <c r="D842" s="32"/>
      <c r="E842" s="10"/>
      <c r="F842" s="32"/>
      <c r="G842" s="10"/>
      <c r="H842" s="32"/>
      <c r="I842" s="10"/>
      <c r="J842" s="32"/>
      <c r="K842" s="10"/>
      <c r="L842" s="32"/>
      <c r="M842" s="10"/>
      <c r="N842" s="32"/>
      <c r="O842" s="10"/>
      <c r="P842" s="32"/>
      <c r="Q842" s="10"/>
      <c r="R842" s="32"/>
      <c r="S842" s="10"/>
      <c r="T842" s="32"/>
      <c r="U842" s="10"/>
      <c r="V842" s="32"/>
      <c r="W842" s="10"/>
      <c r="X842" s="32"/>
      <c r="Y842" s="10"/>
      <c r="Z842" s="32"/>
      <c r="AA842" s="10"/>
      <c r="AB842" s="32"/>
      <c r="AC842" s="10"/>
      <c r="AD842" s="32"/>
      <c r="AE842" s="10"/>
      <c r="AF842" s="32"/>
      <c r="AG842" s="10"/>
      <c r="AH842" s="32"/>
      <c r="AI842" s="10"/>
      <c r="AJ842" s="32"/>
      <c r="AK842" s="10"/>
      <c r="AL842" s="32"/>
      <c r="AM842" s="10"/>
      <c r="AN842" s="32"/>
      <c r="AO842" s="309"/>
      <c r="AP842" s="309"/>
      <c r="AQ842" s="10"/>
      <c r="AR842" s="32"/>
      <c r="AS842" s="10"/>
      <c r="AT842" s="32"/>
      <c r="AU842" s="10"/>
      <c r="AV842" s="242"/>
      <c r="AW842" s="10"/>
      <c r="AX842" s="32"/>
      <c r="AY842" s="10"/>
      <c r="AZ842" s="242"/>
      <c r="BA842" s="10"/>
      <c r="BB842" s="242"/>
      <c r="BC842" s="7"/>
      <c r="BD842" s="247"/>
      <c r="BE842" s="10"/>
      <c r="BF842" s="242"/>
      <c r="BG842" s="7"/>
      <c r="BH842" s="247"/>
      <c r="BI842" s="10"/>
      <c r="BJ842" s="242"/>
      <c r="BK842" s="7"/>
      <c r="BL842" s="247"/>
      <c r="BM842" s="7"/>
      <c r="BN842" s="247"/>
      <c r="BO842" s="7"/>
      <c r="BP842" s="8"/>
      <c r="BQ842" s="7"/>
      <c r="BR842" s="247"/>
      <c r="BS842" s="7"/>
      <c r="BT842" s="8"/>
      <c r="BU842" s="7"/>
      <c r="BV842" s="247"/>
      <c r="BW842" s="7"/>
      <c r="BX842" s="8"/>
      <c r="BY842" s="7"/>
      <c r="BZ842" s="8"/>
      <c r="CA842" s="7"/>
      <c r="CB842" s="8"/>
      <c r="CC842" s="7"/>
      <c r="CD842" s="8"/>
      <c r="CE842" s="7"/>
      <c r="CF842" s="8"/>
      <c r="CH842" s="41"/>
      <c r="CI842" s="41">
        <f t="shared" si="48"/>
        <v>0</v>
      </c>
      <c r="CJ842">
        <f t="shared" si="47"/>
        <v>0</v>
      </c>
    </row>
    <row r="843" spans="2:90" x14ac:dyDescent="0.25">
      <c r="B843" s="6"/>
      <c r="C843" s="10"/>
      <c r="D843" s="32"/>
      <c r="E843" s="10"/>
      <c r="F843" s="32"/>
      <c r="G843" s="10"/>
      <c r="H843" s="32"/>
      <c r="I843" s="10"/>
      <c r="J843" s="32"/>
      <c r="K843" s="10"/>
      <c r="L843" s="32"/>
      <c r="M843" s="10"/>
      <c r="N843" s="32"/>
      <c r="O843" s="10"/>
      <c r="P843" s="32"/>
      <c r="Q843" s="10"/>
      <c r="R843" s="32"/>
      <c r="S843" s="10"/>
      <c r="T843" s="32"/>
      <c r="U843" s="10"/>
      <c r="V843" s="32"/>
      <c r="W843" s="10"/>
      <c r="X843" s="32"/>
      <c r="Y843" s="10"/>
      <c r="Z843" s="32"/>
      <c r="AA843" s="10"/>
      <c r="AB843" s="32"/>
      <c r="AC843" s="10"/>
      <c r="AD843" s="32"/>
      <c r="AE843" s="10"/>
      <c r="AF843" s="32"/>
      <c r="AG843" s="10"/>
      <c r="AH843" s="32"/>
      <c r="AI843" s="10"/>
      <c r="AJ843" s="32"/>
      <c r="AK843" s="10"/>
      <c r="AL843" s="32"/>
      <c r="AM843" s="10"/>
      <c r="AN843" s="32"/>
      <c r="AO843" s="309"/>
      <c r="AP843" s="309"/>
      <c r="AQ843" s="10"/>
      <c r="AR843" s="32"/>
      <c r="AS843" s="10"/>
      <c r="AT843" s="32"/>
      <c r="AU843" s="10"/>
      <c r="AV843" s="242"/>
      <c r="AW843" s="10"/>
      <c r="AX843" s="32"/>
      <c r="AY843" s="10"/>
      <c r="AZ843" s="242"/>
      <c r="BA843" s="10"/>
      <c r="BB843" s="242"/>
      <c r="BC843" s="7"/>
      <c r="BD843" s="247"/>
      <c r="BE843" s="10"/>
      <c r="BF843" s="242"/>
      <c r="BG843" s="7"/>
      <c r="BH843" s="247"/>
      <c r="BI843" s="10"/>
      <c r="BJ843" s="242"/>
      <c r="BK843" s="7"/>
      <c r="BL843" s="247"/>
      <c r="BM843" s="7"/>
      <c r="BN843" s="247"/>
      <c r="BO843" s="7"/>
      <c r="BP843" s="8"/>
      <c r="BQ843" s="7"/>
      <c r="BR843" s="247"/>
      <c r="BS843" s="7"/>
      <c r="BT843" s="8"/>
      <c r="BU843" s="7"/>
      <c r="BV843" s="247"/>
      <c r="BW843" s="7"/>
      <c r="BX843" s="8"/>
      <c r="BY843" s="7"/>
      <c r="BZ843" s="8"/>
      <c r="CA843" s="7"/>
      <c r="CB843" s="8"/>
      <c r="CC843" s="7"/>
      <c r="CD843" s="8"/>
      <c r="CE843" s="7"/>
      <c r="CF843" s="8"/>
      <c r="CH843" s="41"/>
      <c r="CI843" s="41">
        <f t="shared" si="48"/>
        <v>0</v>
      </c>
      <c r="CJ843">
        <f t="shared" si="47"/>
        <v>0</v>
      </c>
    </row>
    <row r="844" spans="2:90" x14ac:dyDescent="0.25">
      <c r="B844" s="6"/>
      <c r="C844" s="10"/>
      <c r="D844" s="32"/>
      <c r="E844" s="10"/>
      <c r="F844" s="32"/>
      <c r="G844" s="10"/>
      <c r="H844" s="32"/>
      <c r="I844" s="10"/>
      <c r="J844" s="32"/>
      <c r="K844" s="10"/>
      <c r="L844" s="32"/>
      <c r="M844" s="10"/>
      <c r="N844" s="32"/>
      <c r="O844" s="10"/>
      <c r="P844" s="32"/>
      <c r="Q844" s="10"/>
      <c r="R844" s="32"/>
      <c r="S844" s="10"/>
      <c r="T844" s="32"/>
      <c r="U844" s="10"/>
      <c r="V844" s="32"/>
      <c r="W844" s="10"/>
      <c r="X844" s="32"/>
      <c r="Y844" s="10"/>
      <c r="Z844" s="32"/>
      <c r="AA844" s="10"/>
      <c r="AB844" s="32"/>
      <c r="AC844" s="10"/>
      <c r="AD844" s="32"/>
      <c r="AE844" s="10"/>
      <c r="AF844" s="32"/>
      <c r="AG844" s="10"/>
      <c r="AH844" s="32"/>
      <c r="AI844" s="10"/>
      <c r="AJ844" s="32"/>
      <c r="AK844" s="10"/>
      <c r="AL844" s="32"/>
      <c r="AM844" s="10"/>
      <c r="AN844" s="32"/>
      <c r="AO844" s="309"/>
      <c r="AP844" s="309"/>
      <c r="AQ844" s="10"/>
      <c r="AR844" s="32"/>
      <c r="AS844" s="10"/>
      <c r="AT844" s="32"/>
      <c r="AU844" s="10"/>
      <c r="AV844" s="242"/>
      <c r="AW844" s="10"/>
      <c r="AX844" s="32"/>
      <c r="AY844" s="10"/>
      <c r="AZ844" s="242"/>
      <c r="BA844" s="10"/>
      <c r="BB844" s="242"/>
      <c r="BC844" s="7"/>
      <c r="BD844" s="247"/>
      <c r="BE844" s="10"/>
      <c r="BF844" s="242"/>
      <c r="BG844" s="7"/>
      <c r="BH844" s="247"/>
      <c r="BI844" s="10"/>
      <c r="BJ844" s="242"/>
      <c r="BK844" s="7"/>
      <c r="BL844" s="247"/>
      <c r="BM844" s="7"/>
      <c r="BN844" s="247"/>
      <c r="BO844" s="7"/>
      <c r="BP844" s="8"/>
      <c r="BQ844" s="7"/>
      <c r="BR844" s="247"/>
      <c r="BS844" s="7"/>
      <c r="BT844" s="8"/>
      <c r="BU844" s="7"/>
      <c r="BV844" s="247"/>
      <c r="BW844" s="7"/>
      <c r="BX844" s="8"/>
      <c r="BY844" s="7"/>
      <c r="BZ844" s="8"/>
      <c r="CA844" s="7"/>
      <c r="CB844" s="8"/>
      <c r="CC844" s="7"/>
      <c r="CD844" s="8"/>
      <c r="CE844" s="7"/>
      <c r="CF844" s="8"/>
      <c r="CH844" s="41"/>
      <c r="CI844" s="41">
        <f t="shared" si="48"/>
        <v>0</v>
      </c>
      <c r="CJ844">
        <f t="shared" si="47"/>
        <v>0</v>
      </c>
    </row>
    <row r="845" spans="2:90" x14ac:dyDescent="0.25">
      <c r="B845" s="6"/>
      <c r="C845" s="10"/>
      <c r="D845" s="32"/>
      <c r="E845" s="10"/>
      <c r="F845" s="32"/>
      <c r="G845" s="10"/>
      <c r="H845" s="32"/>
      <c r="I845" s="10"/>
      <c r="J845" s="32"/>
      <c r="K845" s="10"/>
      <c r="L845" s="32"/>
      <c r="M845" s="10"/>
      <c r="N845" s="32"/>
      <c r="O845" s="10"/>
      <c r="P845" s="32"/>
      <c r="Q845" s="10"/>
      <c r="R845" s="32"/>
      <c r="S845" s="10"/>
      <c r="T845" s="32"/>
      <c r="U845" s="10"/>
      <c r="V845" s="32"/>
      <c r="W845" s="10"/>
      <c r="X845" s="32"/>
      <c r="Y845" s="10"/>
      <c r="Z845" s="32"/>
      <c r="AA845" s="10"/>
      <c r="AB845" s="32"/>
      <c r="AC845" s="10"/>
      <c r="AD845" s="32"/>
      <c r="AE845" s="10"/>
      <c r="AF845" s="32"/>
      <c r="AG845" s="10"/>
      <c r="AH845" s="32"/>
      <c r="AI845" s="10"/>
      <c r="AJ845" s="32"/>
      <c r="AK845" s="10"/>
      <c r="AL845" s="32"/>
      <c r="AM845" s="10"/>
      <c r="AN845" s="32"/>
      <c r="AO845" s="309"/>
      <c r="AP845" s="309"/>
      <c r="AQ845" s="10"/>
      <c r="AR845" s="32"/>
      <c r="AS845" s="10"/>
      <c r="AT845" s="32"/>
      <c r="AU845" s="10"/>
      <c r="AV845" s="242"/>
      <c r="AW845" s="10"/>
      <c r="AX845" s="32"/>
      <c r="AY845" s="10"/>
      <c r="AZ845" s="242"/>
      <c r="BA845" s="10"/>
      <c r="BB845" s="242"/>
      <c r="BC845" s="7"/>
      <c r="BD845" s="247"/>
      <c r="BE845" s="10"/>
      <c r="BF845" s="242"/>
      <c r="BG845" s="7"/>
      <c r="BH845" s="247"/>
      <c r="BI845" s="10"/>
      <c r="BJ845" s="242"/>
      <c r="BK845" s="7"/>
      <c r="BL845" s="247"/>
      <c r="BM845" s="7"/>
      <c r="BN845" s="247"/>
      <c r="BO845" s="7"/>
      <c r="BP845" s="8"/>
      <c r="BQ845" s="7"/>
      <c r="BR845" s="247"/>
      <c r="BS845" s="7"/>
      <c r="BT845" s="8"/>
      <c r="BU845" s="7"/>
      <c r="BV845" s="247"/>
      <c r="BW845" s="7"/>
      <c r="BX845" s="8"/>
      <c r="BY845" s="7"/>
      <c r="BZ845" s="8"/>
      <c r="CA845" s="7"/>
      <c r="CB845" s="8"/>
      <c r="CC845" s="7"/>
      <c r="CD845" s="8"/>
      <c r="CE845" s="7"/>
      <c r="CF845" s="8"/>
      <c r="CH845" s="41"/>
      <c r="CI845" s="41">
        <f t="shared" si="48"/>
        <v>0</v>
      </c>
      <c r="CJ845">
        <f t="shared" si="47"/>
        <v>0</v>
      </c>
    </row>
    <row r="846" spans="2:90" x14ac:dyDescent="0.25">
      <c r="B846" s="6"/>
      <c r="C846" s="10"/>
      <c r="D846" s="32"/>
      <c r="E846" s="10"/>
      <c r="F846" s="32"/>
      <c r="G846" s="10"/>
      <c r="H846" s="32"/>
      <c r="I846" s="10"/>
      <c r="J846" s="32"/>
      <c r="K846" s="10"/>
      <c r="L846" s="32"/>
      <c r="M846" s="10"/>
      <c r="N846" s="32"/>
      <c r="O846" s="10"/>
      <c r="P846" s="32"/>
      <c r="Q846" s="10"/>
      <c r="R846" s="32"/>
      <c r="S846" s="10"/>
      <c r="T846" s="32"/>
      <c r="U846" s="10"/>
      <c r="V846" s="32"/>
      <c r="W846" s="10"/>
      <c r="X846" s="32"/>
      <c r="Y846" s="10"/>
      <c r="Z846" s="32"/>
      <c r="AA846" s="10"/>
      <c r="AB846" s="32"/>
      <c r="AC846" s="10"/>
      <c r="AD846" s="32"/>
      <c r="AE846" s="10"/>
      <c r="AF846" s="32"/>
      <c r="AG846" s="10"/>
      <c r="AH846" s="32"/>
      <c r="AI846" s="10"/>
      <c r="AJ846" s="32"/>
      <c r="AK846" s="10"/>
      <c r="AL846" s="32"/>
      <c r="AM846" s="10"/>
      <c r="AN846" s="32"/>
      <c r="AO846" s="309"/>
      <c r="AP846" s="309"/>
      <c r="AQ846" s="10"/>
      <c r="AR846" s="32"/>
      <c r="AS846" s="10"/>
      <c r="AT846" s="32"/>
      <c r="AU846" s="10"/>
      <c r="AV846" s="242"/>
      <c r="AW846" s="10"/>
      <c r="AX846" s="32"/>
      <c r="AY846" s="10"/>
      <c r="AZ846" s="242"/>
      <c r="BA846" s="10"/>
      <c r="BB846" s="242"/>
      <c r="BC846" s="7"/>
      <c r="BD846" s="247"/>
      <c r="BE846" s="10"/>
      <c r="BF846" s="242"/>
      <c r="BG846" s="7"/>
      <c r="BH846" s="247"/>
      <c r="BI846" s="10"/>
      <c r="BJ846" s="242"/>
      <c r="BK846" s="7"/>
      <c r="BL846" s="247"/>
      <c r="BM846" s="7"/>
      <c r="BN846" s="247"/>
      <c r="BO846" s="7"/>
      <c r="BP846" s="8"/>
      <c r="BQ846" s="7"/>
      <c r="BR846" s="247"/>
      <c r="BS846" s="7"/>
      <c r="BT846" s="8"/>
      <c r="BU846" s="7"/>
      <c r="BV846" s="247"/>
      <c r="BW846" s="7"/>
      <c r="BX846" s="8"/>
      <c r="BY846" s="7"/>
      <c r="BZ846" s="8"/>
      <c r="CA846" s="7"/>
      <c r="CB846" s="8"/>
      <c r="CC846" s="7"/>
      <c r="CD846" s="8"/>
      <c r="CE846" s="7"/>
      <c r="CF846" s="8"/>
      <c r="CH846" s="41"/>
      <c r="CI846" s="41">
        <f t="shared" si="48"/>
        <v>0</v>
      </c>
      <c r="CJ846">
        <f t="shared" si="47"/>
        <v>0</v>
      </c>
    </row>
    <row r="847" spans="2:90" x14ac:dyDescent="0.25">
      <c r="B847" s="6"/>
      <c r="C847" s="10"/>
      <c r="D847" s="32"/>
      <c r="E847" s="10"/>
      <c r="F847" s="32"/>
      <c r="G847" s="10"/>
      <c r="H847" s="32"/>
      <c r="I847" s="10"/>
      <c r="J847" s="32"/>
      <c r="K847" s="10"/>
      <c r="L847" s="32"/>
      <c r="M847" s="10"/>
      <c r="N847" s="32"/>
      <c r="O847" s="10"/>
      <c r="P847" s="32"/>
      <c r="Q847" s="10"/>
      <c r="R847" s="32"/>
      <c r="S847" s="10"/>
      <c r="T847" s="32"/>
      <c r="U847" s="10"/>
      <c r="V847" s="32"/>
      <c r="W847" s="10"/>
      <c r="X847" s="32"/>
      <c r="Y847" s="10"/>
      <c r="Z847" s="32"/>
      <c r="AA847" s="10"/>
      <c r="AB847" s="32"/>
      <c r="AC847" s="10"/>
      <c r="AD847" s="32"/>
      <c r="AE847" s="10"/>
      <c r="AF847" s="32"/>
      <c r="AG847" s="10"/>
      <c r="AH847" s="32"/>
      <c r="AI847" s="10"/>
      <c r="AJ847" s="32"/>
      <c r="AK847" s="10"/>
      <c r="AL847" s="32"/>
      <c r="AM847" s="10"/>
      <c r="AN847" s="32"/>
      <c r="AO847" s="309"/>
      <c r="AP847" s="309"/>
      <c r="AQ847" s="10"/>
      <c r="AR847" s="32"/>
      <c r="AS847" s="10"/>
      <c r="AT847" s="32"/>
      <c r="AU847" s="10"/>
      <c r="AV847" s="242"/>
      <c r="AW847" s="10"/>
      <c r="AX847" s="32"/>
      <c r="AY847" s="10"/>
      <c r="AZ847" s="242"/>
      <c r="BA847" s="10"/>
      <c r="BB847" s="242"/>
      <c r="BC847" s="7"/>
      <c r="BD847" s="247"/>
      <c r="BE847" s="10"/>
      <c r="BF847" s="242"/>
      <c r="BG847" s="7"/>
      <c r="BH847" s="247"/>
      <c r="BI847" s="10"/>
      <c r="BJ847" s="242"/>
      <c r="BK847" s="7"/>
      <c r="BL847" s="247"/>
      <c r="BM847" s="7"/>
      <c r="BN847" s="247"/>
      <c r="BO847" s="7"/>
      <c r="BP847" s="8"/>
      <c r="BQ847" s="7"/>
      <c r="BR847" s="247"/>
      <c r="BS847" s="7"/>
      <c r="BT847" s="8"/>
      <c r="BU847" s="7"/>
      <c r="BV847" s="247"/>
      <c r="BW847" s="7"/>
      <c r="BX847" s="8"/>
      <c r="BY847" s="7"/>
      <c r="BZ847" s="8"/>
      <c r="CA847" s="7"/>
      <c r="CB847" s="8"/>
      <c r="CC847" s="7"/>
      <c r="CD847" s="8"/>
      <c r="CE847" s="7"/>
      <c r="CF847" s="8"/>
      <c r="CH847" s="41"/>
      <c r="CI847" s="41">
        <f t="shared" si="48"/>
        <v>0</v>
      </c>
      <c r="CJ847">
        <f t="shared" si="47"/>
        <v>0</v>
      </c>
    </row>
    <row r="848" spans="2:90" x14ac:dyDescent="0.25">
      <c r="B848" s="6"/>
      <c r="C848" s="10"/>
      <c r="D848" s="32"/>
      <c r="E848" s="10"/>
      <c r="F848" s="32"/>
      <c r="G848" s="10"/>
      <c r="H848" s="32"/>
      <c r="I848" s="10"/>
      <c r="J848" s="32"/>
      <c r="K848" s="10"/>
      <c r="L848" s="32"/>
      <c r="M848" s="10"/>
      <c r="N848" s="32"/>
      <c r="O848" s="10"/>
      <c r="P848" s="32"/>
      <c r="Q848" s="10"/>
      <c r="R848" s="32"/>
      <c r="S848" s="10"/>
      <c r="T848" s="32"/>
      <c r="U848" s="10"/>
      <c r="V848" s="32"/>
      <c r="W848" s="10"/>
      <c r="X848" s="32"/>
      <c r="Y848" s="10"/>
      <c r="Z848" s="32"/>
      <c r="AA848" s="10"/>
      <c r="AB848" s="32"/>
      <c r="AC848" s="10"/>
      <c r="AD848" s="32"/>
      <c r="AE848" s="10"/>
      <c r="AF848" s="32"/>
      <c r="AG848" s="10"/>
      <c r="AH848" s="32"/>
      <c r="AI848" s="10"/>
      <c r="AJ848" s="32"/>
      <c r="AK848" s="10"/>
      <c r="AL848" s="32"/>
      <c r="AM848" s="10"/>
      <c r="AN848" s="32"/>
      <c r="AO848" s="309"/>
      <c r="AP848" s="309"/>
      <c r="AQ848" s="10"/>
      <c r="AR848" s="32"/>
      <c r="AS848" s="10"/>
      <c r="AT848" s="32"/>
      <c r="AU848" s="10"/>
      <c r="AV848" s="242"/>
      <c r="AW848" s="10"/>
      <c r="AX848" s="32"/>
      <c r="AY848" s="10"/>
      <c r="AZ848" s="242"/>
      <c r="BA848" s="10"/>
      <c r="BB848" s="242"/>
      <c r="BC848" s="7"/>
      <c r="BD848" s="247"/>
      <c r="BE848" s="10"/>
      <c r="BF848" s="242"/>
      <c r="BG848" s="7"/>
      <c r="BH848" s="247"/>
      <c r="BI848" s="10"/>
      <c r="BJ848" s="242"/>
      <c r="BK848" s="7"/>
      <c r="BL848" s="247"/>
      <c r="BM848" s="7"/>
      <c r="BN848" s="247"/>
      <c r="BO848" s="7"/>
      <c r="BP848" s="8"/>
      <c r="BQ848" s="7"/>
      <c r="BR848" s="247"/>
      <c r="BS848" s="7"/>
      <c r="BT848" s="8"/>
      <c r="BU848" s="7"/>
      <c r="BV848" s="247"/>
      <c r="BW848" s="7"/>
      <c r="BX848" s="8"/>
      <c r="BY848" s="7"/>
      <c r="BZ848" s="8"/>
      <c r="CA848" s="7"/>
      <c r="CB848" s="8"/>
      <c r="CC848" s="7"/>
      <c r="CD848" s="8"/>
      <c r="CE848" s="7"/>
      <c r="CF848" s="8"/>
      <c r="CH848" s="41"/>
      <c r="CI848" s="41">
        <f t="shared" si="48"/>
        <v>0</v>
      </c>
      <c r="CJ848">
        <f t="shared" ref="CJ848:CJ870" si="49">COUNT(C848:CF848)/2</f>
        <v>0</v>
      </c>
    </row>
    <row r="849" spans="2:88" x14ac:dyDescent="0.25">
      <c r="B849" s="6"/>
      <c r="C849" s="10"/>
      <c r="D849" s="32"/>
      <c r="E849" s="10"/>
      <c r="F849" s="32"/>
      <c r="G849" s="10"/>
      <c r="H849" s="32"/>
      <c r="I849" s="10"/>
      <c r="J849" s="32"/>
      <c r="K849" s="10"/>
      <c r="L849" s="32"/>
      <c r="M849" s="10"/>
      <c r="N849" s="32"/>
      <c r="O849" s="10"/>
      <c r="P849" s="32"/>
      <c r="Q849" s="10"/>
      <c r="R849" s="32"/>
      <c r="S849" s="10"/>
      <c r="T849" s="32"/>
      <c r="U849" s="10"/>
      <c r="V849" s="32"/>
      <c r="W849" s="10"/>
      <c r="X849" s="32"/>
      <c r="Y849" s="10"/>
      <c r="Z849" s="32"/>
      <c r="AA849" s="10"/>
      <c r="AB849" s="32"/>
      <c r="AC849" s="10"/>
      <c r="AD849" s="32"/>
      <c r="AE849" s="10"/>
      <c r="AF849" s="32"/>
      <c r="AG849" s="10"/>
      <c r="AH849" s="32"/>
      <c r="AI849" s="10"/>
      <c r="AJ849" s="32"/>
      <c r="AK849" s="10"/>
      <c r="AL849" s="32"/>
      <c r="AM849" s="10"/>
      <c r="AN849" s="32"/>
      <c r="AO849" s="309"/>
      <c r="AP849" s="309"/>
      <c r="AQ849" s="10"/>
      <c r="AR849" s="32"/>
      <c r="AS849" s="10"/>
      <c r="AT849" s="32"/>
      <c r="AU849" s="10"/>
      <c r="AV849" s="242"/>
      <c r="AW849" s="10"/>
      <c r="AX849" s="32"/>
      <c r="AY849" s="10"/>
      <c r="AZ849" s="242"/>
      <c r="BA849" s="10"/>
      <c r="BB849" s="242"/>
      <c r="BC849" s="7"/>
      <c r="BD849" s="247"/>
      <c r="BE849" s="10"/>
      <c r="BF849" s="242"/>
      <c r="BG849" s="7"/>
      <c r="BH849" s="247"/>
      <c r="BI849" s="10"/>
      <c r="BJ849" s="242"/>
      <c r="BK849" s="7"/>
      <c r="BL849" s="247"/>
      <c r="BM849" s="7"/>
      <c r="BN849" s="247"/>
      <c r="BO849" s="7"/>
      <c r="BP849" s="8"/>
      <c r="BQ849" s="7"/>
      <c r="BR849" s="247"/>
      <c r="BS849" s="7"/>
      <c r="BT849" s="8"/>
      <c r="BU849" s="7"/>
      <c r="BV849" s="247"/>
      <c r="BW849" s="7"/>
      <c r="BX849" s="8"/>
      <c r="BY849" s="7"/>
      <c r="BZ849" s="8"/>
      <c r="CA849" s="7"/>
      <c r="CB849" s="8"/>
      <c r="CC849" s="7"/>
      <c r="CD849" s="8"/>
      <c r="CE849" s="7"/>
      <c r="CF849" s="8"/>
      <c r="CH849" s="41"/>
      <c r="CI849" s="41">
        <f t="shared" si="48"/>
        <v>0</v>
      </c>
      <c r="CJ849">
        <f t="shared" si="49"/>
        <v>0</v>
      </c>
    </row>
    <row r="850" spans="2:88" x14ac:dyDescent="0.25">
      <c r="B850" s="6"/>
      <c r="C850" s="10"/>
      <c r="D850" s="32"/>
      <c r="E850" s="10"/>
      <c r="F850" s="32"/>
      <c r="G850" s="10"/>
      <c r="H850" s="32"/>
      <c r="I850" s="10"/>
      <c r="J850" s="32"/>
      <c r="K850" s="10"/>
      <c r="L850" s="32"/>
      <c r="M850" s="10"/>
      <c r="N850" s="32"/>
      <c r="O850" s="10"/>
      <c r="P850" s="32"/>
      <c r="Q850" s="10"/>
      <c r="R850" s="32"/>
      <c r="S850" s="10"/>
      <c r="T850" s="32"/>
      <c r="U850" s="10"/>
      <c r="V850" s="32"/>
      <c r="W850" s="10"/>
      <c r="X850" s="32"/>
      <c r="Y850" s="10"/>
      <c r="Z850" s="32"/>
      <c r="AA850" s="10"/>
      <c r="AB850" s="32"/>
      <c r="AC850" s="10"/>
      <c r="AD850" s="32"/>
      <c r="AE850" s="10"/>
      <c r="AF850" s="32"/>
      <c r="AG850" s="10"/>
      <c r="AH850" s="32"/>
      <c r="AI850" s="10"/>
      <c r="AJ850" s="32"/>
      <c r="AK850" s="10"/>
      <c r="AL850" s="32"/>
      <c r="AM850" s="10"/>
      <c r="AN850" s="32"/>
      <c r="AO850" s="309"/>
      <c r="AP850" s="309"/>
      <c r="AQ850" s="10"/>
      <c r="AR850" s="32"/>
      <c r="AS850" s="10"/>
      <c r="AT850" s="32"/>
      <c r="AU850" s="10"/>
      <c r="AV850" s="242"/>
      <c r="AW850" s="10"/>
      <c r="AX850" s="32"/>
      <c r="AY850" s="10"/>
      <c r="AZ850" s="242"/>
      <c r="BA850" s="10"/>
      <c r="BB850" s="242"/>
      <c r="BC850" s="7"/>
      <c r="BD850" s="247"/>
      <c r="BE850" s="10"/>
      <c r="BF850" s="242"/>
      <c r="BG850" s="7"/>
      <c r="BH850" s="247"/>
      <c r="BI850" s="10"/>
      <c r="BJ850" s="242"/>
      <c r="BK850" s="7"/>
      <c r="BL850" s="247"/>
      <c r="BM850" s="7"/>
      <c r="BN850" s="247"/>
      <c r="BO850" s="7"/>
      <c r="BP850" s="8"/>
      <c r="BQ850" s="7"/>
      <c r="BR850" s="247"/>
      <c r="BS850" s="7"/>
      <c r="BT850" s="8"/>
      <c r="BU850" s="7"/>
      <c r="BV850" s="247"/>
      <c r="BW850" s="7"/>
      <c r="BX850" s="8"/>
      <c r="BY850" s="7"/>
      <c r="BZ850" s="8"/>
      <c r="CA850" s="7"/>
      <c r="CB850" s="8"/>
      <c r="CC850" s="7"/>
      <c r="CD850" s="8"/>
      <c r="CE850" s="7"/>
      <c r="CF850" s="8"/>
      <c r="CH850" s="41"/>
      <c r="CI850" s="41">
        <f t="shared" si="48"/>
        <v>0</v>
      </c>
      <c r="CJ850">
        <f t="shared" si="49"/>
        <v>0</v>
      </c>
    </row>
    <row r="851" spans="2:88" x14ac:dyDescent="0.25">
      <c r="B851" s="6"/>
      <c r="C851" s="10"/>
      <c r="D851" s="32"/>
      <c r="E851" s="10"/>
      <c r="F851" s="32"/>
      <c r="G851" s="10"/>
      <c r="H851" s="32"/>
      <c r="I851" s="10"/>
      <c r="J851" s="32"/>
      <c r="K851" s="10"/>
      <c r="L851" s="32"/>
      <c r="M851" s="10"/>
      <c r="N851" s="32"/>
      <c r="O851" s="10"/>
      <c r="P851" s="32"/>
      <c r="Q851" s="10"/>
      <c r="R851" s="32"/>
      <c r="S851" s="10"/>
      <c r="T851" s="32"/>
      <c r="U851" s="10"/>
      <c r="V851" s="32"/>
      <c r="W851" s="10"/>
      <c r="X851" s="32"/>
      <c r="Y851" s="10"/>
      <c r="Z851" s="32"/>
      <c r="AA851" s="10"/>
      <c r="AB851" s="32"/>
      <c r="AC851" s="10"/>
      <c r="AD851" s="32"/>
      <c r="AE851" s="10"/>
      <c r="AF851" s="32"/>
      <c r="AG851" s="10"/>
      <c r="AH851" s="32"/>
      <c r="AI851" s="10"/>
      <c r="AJ851" s="32"/>
      <c r="AK851" s="10"/>
      <c r="AL851" s="32"/>
      <c r="AM851" s="10"/>
      <c r="AN851" s="32"/>
      <c r="AO851" s="309"/>
      <c r="AP851" s="309"/>
      <c r="AQ851" s="10"/>
      <c r="AR851" s="32"/>
      <c r="AS851" s="10"/>
      <c r="AT851" s="32"/>
      <c r="AU851" s="10"/>
      <c r="AV851" s="242"/>
      <c r="AW851" s="10"/>
      <c r="AX851" s="32"/>
      <c r="AY851" s="10"/>
      <c r="AZ851" s="242"/>
      <c r="BA851" s="10"/>
      <c r="BB851" s="242"/>
      <c r="BC851" s="7"/>
      <c r="BD851" s="247"/>
      <c r="BE851" s="10"/>
      <c r="BF851" s="242"/>
      <c r="BG851" s="7"/>
      <c r="BH851" s="247"/>
      <c r="BI851" s="10"/>
      <c r="BJ851" s="242"/>
      <c r="BK851" s="7"/>
      <c r="BL851" s="247"/>
      <c r="BM851" s="7"/>
      <c r="BN851" s="247"/>
      <c r="BO851" s="7"/>
      <c r="BP851" s="8"/>
      <c r="BQ851" s="7"/>
      <c r="BR851" s="247"/>
      <c r="BS851" s="7"/>
      <c r="BT851" s="8"/>
      <c r="BU851" s="7"/>
      <c r="BV851" s="247"/>
      <c r="BW851" s="7"/>
      <c r="BX851" s="8"/>
      <c r="BY851" s="7"/>
      <c r="BZ851" s="8"/>
      <c r="CA851" s="7"/>
      <c r="CB851" s="8"/>
      <c r="CC851" s="7"/>
      <c r="CD851" s="8"/>
      <c r="CE851" s="7"/>
      <c r="CF851" s="8"/>
      <c r="CH851" s="41"/>
      <c r="CI851" s="41">
        <f t="shared" si="48"/>
        <v>0</v>
      </c>
      <c r="CJ851">
        <f t="shared" si="49"/>
        <v>0</v>
      </c>
    </row>
    <row r="852" spans="2:88" x14ac:dyDescent="0.25">
      <c r="B852" s="6"/>
      <c r="C852" s="10"/>
      <c r="D852" s="32"/>
      <c r="E852" s="10"/>
      <c r="F852" s="32"/>
      <c r="G852" s="10"/>
      <c r="H852" s="32"/>
      <c r="I852" s="10"/>
      <c r="J852" s="32"/>
      <c r="K852" s="10"/>
      <c r="L852" s="32"/>
      <c r="M852" s="10"/>
      <c r="N852" s="32"/>
      <c r="O852" s="10"/>
      <c r="P852" s="32"/>
      <c r="Q852" s="10"/>
      <c r="R852" s="32"/>
      <c r="S852" s="10"/>
      <c r="T852" s="32"/>
      <c r="U852" s="10"/>
      <c r="V852" s="32"/>
      <c r="W852" s="10"/>
      <c r="X852" s="32"/>
      <c r="Y852" s="10"/>
      <c r="Z852" s="32"/>
      <c r="AA852" s="10"/>
      <c r="AB852" s="32"/>
      <c r="AC852" s="10"/>
      <c r="AD852" s="32"/>
      <c r="AE852" s="10"/>
      <c r="AF852" s="32"/>
      <c r="AG852" s="10"/>
      <c r="AH852" s="32"/>
      <c r="AI852" s="10"/>
      <c r="AJ852" s="32"/>
      <c r="AK852" s="10"/>
      <c r="AL852" s="32"/>
      <c r="AM852" s="10"/>
      <c r="AN852" s="32"/>
      <c r="AO852" s="309"/>
      <c r="AP852" s="309"/>
      <c r="AQ852" s="10"/>
      <c r="AR852" s="32"/>
      <c r="AS852" s="10"/>
      <c r="AT852" s="32"/>
      <c r="AU852" s="10"/>
      <c r="AV852" s="242"/>
      <c r="AW852" s="10"/>
      <c r="AX852" s="32"/>
      <c r="AY852" s="10"/>
      <c r="AZ852" s="242"/>
      <c r="BA852" s="10"/>
      <c r="BB852" s="242"/>
      <c r="BC852" s="7"/>
      <c r="BD852" s="247"/>
      <c r="BE852" s="10"/>
      <c r="BF852" s="242"/>
      <c r="BG852" s="7"/>
      <c r="BH852" s="247"/>
      <c r="BI852" s="10"/>
      <c r="BJ852" s="242"/>
      <c r="BK852" s="7"/>
      <c r="BL852" s="247"/>
      <c r="BM852" s="7"/>
      <c r="BN852" s="247"/>
      <c r="BO852" s="7"/>
      <c r="BP852" s="8"/>
      <c r="BQ852" s="7"/>
      <c r="BR852" s="247"/>
      <c r="BS852" s="7"/>
      <c r="BT852" s="8"/>
      <c r="BU852" s="7"/>
      <c r="BV852" s="247"/>
      <c r="BW852" s="7"/>
      <c r="BX852" s="8"/>
      <c r="BY852" s="7"/>
      <c r="BZ852" s="8"/>
      <c r="CA852" s="7"/>
      <c r="CB852" s="8"/>
      <c r="CC852" s="7"/>
      <c r="CD852" s="8"/>
      <c r="CE852" s="7"/>
      <c r="CF852" s="8"/>
      <c r="CH852" s="41"/>
      <c r="CI852" s="41">
        <f t="shared" si="48"/>
        <v>0</v>
      </c>
      <c r="CJ852">
        <f t="shared" si="49"/>
        <v>0</v>
      </c>
    </row>
    <row r="853" spans="2:88" x14ac:dyDescent="0.25">
      <c r="B853" s="6"/>
      <c r="C853" s="10"/>
      <c r="D853" s="32"/>
      <c r="E853" s="10"/>
      <c r="F853" s="32"/>
      <c r="G853" s="10"/>
      <c r="H853" s="32"/>
      <c r="I853" s="10"/>
      <c r="J853" s="32"/>
      <c r="K853" s="10"/>
      <c r="L853" s="32"/>
      <c r="M853" s="10"/>
      <c r="N853" s="32"/>
      <c r="O853" s="10"/>
      <c r="P853" s="32"/>
      <c r="Q853" s="10"/>
      <c r="R853" s="32"/>
      <c r="S853" s="10"/>
      <c r="T853" s="32"/>
      <c r="U853" s="10"/>
      <c r="V853" s="32"/>
      <c r="W853" s="10"/>
      <c r="X853" s="32"/>
      <c r="Y853" s="10"/>
      <c r="Z853" s="32"/>
      <c r="AA853" s="10"/>
      <c r="AB853" s="32"/>
      <c r="AC853" s="10"/>
      <c r="AD853" s="32"/>
      <c r="AE853" s="10"/>
      <c r="AF853" s="32"/>
      <c r="AG853" s="10"/>
      <c r="AH853" s="32"/>
      <c r="AI853" s="10"/>
      <c r="AJ853" s="32"/>
      <c r="AK853" s="10"/>
      <c r="AL853" s="32"/>
      <c r="AM853" s="10"/>
      <c r="AN853" s="32"/>
      <c r="AO853" s="309"/>
      <c r="AP853" s="309"/>
      <c r="AQ853" s="10"/>
      <c r="AR853" s="32"/>
      <c r="AS853" s="10"/>
      <c r="AT853" s="32"/>
      <c r="AU853" s="10"/>
      <c r="AV853" s="242"/>
      <c r="AW853" s="10"/>
      <c r="AX853" s="32"/>
      <c r="AY853" s="10"/>
      <c r="AZ853" s="242"/>
      <c r="BA853" s="10"/>
      <c r="BB853" s="242"/>
      <c r="BC853" s="7"/>
      <c r="BD853" s="247"/>
      <c r="BE853" s="10"/>
      <c r="BF853" s="242"/>
      <c r="BG853" s="7"/>
      <c r="BH853" s="247"/>
      <c r="BI853" s="10"/>
      <c r="BJ853" s="242"/>
      <c r="BK853" s="7"/>
      <c r="BL853" s="247"/>
      <c r="BM853" s="7"/>
      <c r="BN853" s="247"/>
      <c r="BO853" s="7"/>
      <c r="BP853" s="8"/>
      <c r="BQ853" s="7"/>
      <c r="BR853" s="247"/>
      <c r="BS853" s="7"/>
      <c r="BT853" s="8"/>
      <c r="BU853" s="7"/>
      <c r="BV853" s="247"/>
      <c r="BW853" s="7"/>
      <c r="BX853" s="8"/>
      <c r="BY853" s="7"/>
      <c r="BZ853" s="8"/>
      <c r="CA853" s="7"/>
      <c r="CB853" s="8"/>
      <c r="CC853" s="7"/>
      <c r="CD853" s="8"/>
      <c r="CE853" s="7"/>
      <c r="CF853" s="8"/>
      <c r="CH853" s="41"/>
      <c r="CI853" s="41">
        <f t="shared" si="48"/>
        <v>0</v>
      </c>
      <c r="CJ853">
        <f t="shared" si="49"/>
        <v>0</v>
      </c>
    </row>
    <row r="854" spans="2:88" x14ac:dyDescent="0.25">
      <c r="B854" s="6"/>
      <c r="C854" s="10"/>
      <c r="D854" s="32"/>
      <c r="E854" s="10"/>
      <c r="F854" s="32"/>
      <c r="G854" s="10"/>
      <c r="H854" s="32"/>
      <c r="I854" s="10"/>
      <c r="J854" s="32"/>
      <c r="K854" s="10"/>
      <c r="L854" s="32"/>
      <c r="M854" s="10"/>
      <c r="N854" s="32"/>
      <c r="O854" s="10"/>
      <c r="P854" s="32"/>
      <c r="Q854" s="10"/>
      <c r="R854" s="32"/>
      <c r="S854" s="10"/>
      <c r="T854" s="32"/>
      <c r="U854" s="10"/>
      <c r="V854" s="32"/>
      <c r="W854" s="10"/>
      <c r="X854" s="32"/>
      <c r="Y854" s="10"/>
      <c r="Z854" s="32"/>
      <c r="AA854" s="10"/>
      <c r="AB854" s="32"/>
      <c r="AC854" s="10"/>
      <c r="AD854" s="32"/>
      <c r="AE854" s="10"/>
      <c r="AF854" s="32"/>
      <c r="AG854" s="10"/>
      <c r="AH854" s="32"/>
      <c r="AI854" s="10"/>
      <c r="AJ854" s="32"/>
      <c r="AK854" s="10"/>
      <c r="AL854" s="32"/>
      <c r="AM854" s="10"/>
      <c r="AN854" s="32"/>
      <c r="AO854" s="309"/>
      <c r="AP854" s="309"/>
      <c r="AQ854" s="10"/>
      <c r="AR854" s="32"/>
      <c r="AS854" s="10"/>
      <c r="AT854" s="32"/>
      <c r="AU854" s="10"/>
      <c r="AV854" s="242"/>
      <c r="AW854" s="10"/>
      <c r="AX854" s="32"/>
      <c r="AY854" s="10"/>
      <c r="AZ854" s="242"/>
      <c r="BA854" s="10"/>
      <c r="BB854" s="242"/>
      <c r="BC854" s="7"/>
      <c r="BD854" s="247"/>
      <c r="BE854" s="10"/>
      <c r="BF854" s="242"/>
      <c r="BG854" s="7"/>
      <c r="BH854" s="247"/>
      <c r="BI854" s="10"/>
      <c r="BJ854" s="242"/>
      <c r="BK854" s="7"/>
      <c r="BL854" s="247"/>
      <c r="BM854" s="7"/>
      <c r="BN854" s="247"/>
      <c r="BO854" s="7"/>
      <c r="BP854" s="8"/>
      <c r="BQ854" s="7"/>
      <c r="BR854" s="247"/>
      <c r="BS854" s="7"/>
      <c r="BT854" s="8"/>
      <c r="BU854" s="7"/>
      <c r="BV854" s="247"/>
      <c r="BW854" s="7"/>
      <c r="BX854" s="8"/>
      <c r="BY854" s="7"/>
      <c r="BZ854" s="8"/>
      <c r="CA854" s="7"/>
      <c r="CB854" s="8"/>
      <c r="CC854" s="7"/>
      <c r="CD854" s="8"/>
      <c r="CE854" s="7"/>
      <c r="CF854" s="8"/>
      <c r="CH854" s="41"/>
      <c r="CI854" s="41">
        <f t="shared" si="48"/>
        <v>0</v>
      </c>
      <c r="CJ854">
        <f t="shared" si="49"/>
        <v>0</v>
      </c>
    </row>
    <row r="855" spans="2:88" x14ac:dyDescent="0.25">
      <c r="B855" s="6"/>
      <c r="C855" s="10"/>
      <c r="D855" s="32"/>
      <c r="E855" s="10"/>
      <c r="F855" s="32"/>
      <c r="G855" s="10"/>
      <c r="H855" s="32"/>
      <c r="I855" s="10"/>
      <c r="J855" s="32"/>
      <c r="K855" s="10"/>
      <c r="L855" s="32"/>
      <c r="M855" s="10"/>
      <c r="N855" s="32"/>
      <c r="O855" s="10"/>
      <c r="P855" s="32"/>
      <c r="Q855" s="10"/>
      <c r="R855" s="32"/>
      <c r="S855" s="10"/>
      <c r="T855" s="32"/>
      <c r="U855" s="10"/>
      <c r="V855" s="32"/>
      <c r="W855" s="10"/>
      <c r="X855" s="32"/>
      <c r="Y855" s="10"/>
      <c r="Z855" s="32"/>
      <c r="AA855" s="10"/>
      <c r="AB855" s="32"/>
      <c r="AC855" s="10"/>
      <c r="AD855" s="32"/>
      <c r="AE855" s="10"/>
      <c r="AF855" s="32"/>
      <c r="AG855" s="10"/>
      <c r="AH855" s="32"/>
      <c r="AI855" s="10"/>
      <c r="AJ855" s="32"/>
      <c r="AK855" s="10"/>
      <c r="AL855" s="32"/>
      <c r="AM855" s="10"/>
      <c r="AN855" s="32"/>
      <c r="AO855" s="309"/>
      <c r="AP855" s="309"/>
      <c r="AQ855" s="10"/>
      <c r="AR855" s="32"/>
      <c r="AS855" s="10"/>
      <c r="AT855" s="32"/>
      <c r="AU855" s="10"/>
      <c r="AV855" s="242"/>
      <c r="AW855" s="10"/>
      <c r="AX855" s="32"/>
      <c r="AY855" s="10"/>
      <c r="AZ855" s="242"/>
      <c r="BA855" s="10"/>
      <c r="BB855" s="242"/>
      <c r="BC855" s="7"/>
      <c r="BD855" s="247"/>
      <c r="BE855" s="10"/>
      <c r="BF855" s="242"/>
      <c r="BG855" s="7"/>
      <c r="BH855" s="247"/>
      <c r="BI855" s="10"/>
      <c r="BJ855" s="242"/>
      <c r="BK855" s="7"/>
      <c r="BL855" s="247"/>
      <c r="BM855" s="7"/>
      <c r="BN855" s="247"/>
      <c r="BO855" s="7"/>
      <c r="BP855" s="8"/>
      <c r="BQ855" s="7"/>
      <c r="BR855" s="247"/>
      <c r="BS855" s="7"/>
      <c r="BT855" s="8"/>
      <c r="BU855" s="7"/>
      <c r="BV855" s="247"/>
      <c r="BW855" s="7"/>
      <c r="BX855" s="8"/>
      <c r="BY855" s="7"/>
      <c r="BZ855" s="8"/>
      <c r="CA855" s="7"/>
      <c r="CB855" s="8"/>
      <c r="CC855" s="7"/>
      <c r="CD855" s="8"/>
      <c r="CE855" s="7"/>
      <c r="CF855" s="8"/>
      <c r="CH855" s="41"/>
      <c r="CI855" s="41">
        <f t="shared" ref="CI855:CI870" si="50">+AK855+AG855+AA855+Y855+U855+S855+Q855+O855+M855+I855+G855+E855+C855+AI855+K855+CE855+CL855+AC855+AE855+AM855+AS855+AU855+BC855+BS855+BQ855+BG855+BE855+BA855+AY855+AW855+AQ855+AO855+BI855+BM855+BK855+BO855+BU855+CA855+BW855+BY855+W855</f>
        <v>0</v>
      </c>
      <c r="CJ855">
        <f t="shared" si="49"/>
        <v>0</v>
      </c>
    </row>
    <row r="856" spans="2:88" x14ac:dyDescent="0.25">
      <c r="B856" s="6"/>
      <c r="C856" s="10"/>
      <c r="D856" s="32"/>
      <c r="E856" s="10"/>
      <c r="F856" s="32"/>
      <c r="G856" s="10"/>
      <c r="H856" s="32"/>
      <c r="I856" s="10"/>
      <c r="J856" s="32"/>
      <c r="K856" s="10"/>
      <c r="L856" s="32"/>
      <c r="M856" s="10"/>
      <c r="N856" s="32"/>
      <c r="O856" s="10"/>
      <c r="P856" s="32"/>
      <c r="Q856" s="10"/>
      <c r="R856" s="32"/>
      <c r="S856" s="10"/>
      <c r="T856" s="32"/>
      <c r="U856" s="10"/>
      <c r="V856" s="32"/>
      <c r="W856" s="10"/>
      <c r="X856" s="32"/>
      <c r="Y856" s="10"/>
      <c r="Z856" s="32"/>
      <c r="AA856" s="10"/>
      <c r="AB856" s="32"/>
      <c r="AC856" s="10"/>
      <c r="AD856" s="32"/>
      <c r="AE856" s="10"/>
      <c r="AF856" s="32"/>
      <c r="AG856" s="10"/>
      <c r="AH856" s="32"/>
      <c r="AI856" s="10"/>
      <c r="AJ856" s="32"/>
      <c r="AK856" s="10"/>
      <c r="AL856" s="32"/>
      <c r="AM856" s="10"/>
      <c r="AN856" s="32"/>
      <c r="AO856" s="309"/>
      <c r="AP856" s="309"/>
      <c r="AQ856" s="10"/>
      <c r="AR856" s="32"/>
      <c r="AS856" s="10"/>
      <c r="AT856" s="32"/>
      <c r="AU856" s="10"/>
      <c r="AV856" s="242"/>
      <c r="AW856" s="10"/>
      <c r="AX856" s="32"/>
      <c r="AY856" s="10"/>
      <c r="AZ856" s="242"/>
      <c r="BA856" s="10"/>
      <c r="BB856" s="242"/>
      <c r="BC856" s="7"/>
      <c r="BD856" s="247"/>
      <c r="BE856" s="10"/>
      <c r="BF856" s="242"/>
      <c r="BG856" s="7"/>
      <c r="BH856" s="247"/>
      <c r="BI856" s="10"/>
      <c r="BJ856" s="242"/>
      <c r="BK856" s="7"/>
      <c r="BL856" s="247"/>
      <c r="BM856" s="7"/>
      <c r="BN856" s="247"/>
      <c r="BO856" s="7"/>
      <c r="BP856" s="8"/>
      <c r="BQ856" s="7"/>
      <c r="BR856" s="247"/>
      <c r="BS856" s="7"/>
      <c r="BT856" s="8"/>
      <c r="BU856" s="7"/>
      <c r="BV856" s="247"/>
      <c r="BW856" s="7"/>
      <c r="BX856" s="8"/>
      <c r="BY856" s="7"/>
      <c r="BZ856" s="8"/>
      <c r="CA856" s="7"/>
      <c r="CB856" s="8"/>
      <c r="CC856" s="7"/>
      <c r="CD856" s="8"/>
      <c r="CE856" s="7"/>
      <c r="CF856" s="8"/>
      <c r="CH856" s="41"/>
      <c r="CI856" s="41">
        <f t="shared" si="50"/>
        <v>0</v>
      </c>
      <c r="CJ856">
        <f t="shared" si="49"/>
        <v>0</v>
      </c>
    </row>
    <row r="857" spans="2:88" x14ac:dyDescent="0.25">
      <c r="B857" s="6"/>
      <c r="C857" s="10"/>
      <c r="D857" s="32"/>
      <c r="E857" s="10"/>
      <c r="F857" s="32"/>
      <c r="G857" s="10"/>
      <c r="H857" s="32"/>
      <c r="I857" s="10"/>
      <c r="J857" s="32"/>
      <c r="K857" s="10"/>
      <c r="L857" s="32"/>
      <c r="M857" s="10"/>
      <c r="N857" s="32"/>
      <c r="O857" s="10"/>
      <c r="P857" s="32"/>
      <c r="Q857" s="10"/>
      <c r="R857" s="32"/>
      <c r="S857" s="10"/>
      <c r="T857" s="32"/>
      <c r="U857" s="10"/>
      <c r="V857" s="32"/>
      <c r="W857" s="10"/>
      <c r="X857" s="32"/>
      <c r="Y857" s="10"/>
      <c r="Z857" s="32"/>
      <c r="AA857" s="10"/>
      <c r="AB857" s="32"/>
      <c r="AC857" s="10"/>
      <c r="AD857" s="32"/>
      <c r="AE857" s="10"/>
      <c r="AF857" s="32"/>
      <c r="AG857" s="10"/>
      <c r="AH857" s="32"/>
      <c r="AI857" s="10"/>
      <c r="AJ857" s="32"/>
      <c r="AK857" s="10"/>
      <c r="AL857" s="32"/>
      <c r="AM857" s="10"/>
      <c r="AN857" s="32"/>
      <c r="AO857" s="309"/>
      <c r="AP857" s="309"/>
      <c r="AQ857" s="10"/>
      <c r="AR857" s="32"/>
      <c r="AS857" s="10"/>
      <c r="AT857" s="32"/>
      <c r="AU857" s="10"/>
      <c r="AV857" s="242"/>
      <c r="AW857" s="10"/>
      <c r="AX857" s="32"/>
      <c r="AY857" s="10"/>
      <c r="AZ857" s="242"/>
      <c r="BA857" s="10"/>
      <c r="BB857" s="242"/>
      <c r="BC857" s="7"/>
      <c r="BD857" s="247"/>
      <c r="BE857" s="10"/>
      <c r="BF857" s="242"/>
      <c r="BG857" s="7"/>
      <c r="BH857" s="247"/>
      <c r="BI857" s="10"/>
      <c r="BJ857" s="242"/>
      <c r="BK857" s="7"/>
      <c r="BL857" s="247"/>
      <c r="BM857" s="7"/>
      <c r="BN857" s="247"/>
      <c r="BO857" s="7"/>
      <c r="BP857" s="8"/>
      <c r="BQ857" s="7"/>
      <c r="BR857" s="247"/>
      <c r="BS857" s="7"/>
      <c r="BT857" s="8"/>
      <c r="BU857" s="7"/>
      <c r="BV857" s="247"/>
      <c r="BW857" s="7"/>
      <c r="BX857" s="8"/>
      <c r="BY857" s="7"/>
      <c r="BZ857" s="8"/>
      <c r="CA857" s="7"/>
      <c r="CB857" s="8"/>
      <c r="CC857" s="7"/>
      <c r="CD857" s="8"/>
      <c r="CE857" s="7"/>
      <c r="CF857" s="8"/>
      <c r="CH857" s="41"/>
      <c r="CI857" s="41">
        <f t="shared" si="50"/>
        <v>0</v>
      </c>
      <c r="CJ857">
        <f t="shared" si="49"/>
        <v>0</v>
      </c>
    </row>
    <row r="858" spans="2:88" x14ac:dyDescent="0.25">
      <c r="B858" s="6"/>
      <c r="C858" s="10"/>
      <c r="D858" s="32"/>
      <c r="E858" s="10"/>
      <c r="F858" s="32"/>
      <c r="G858" s="10"/>
      <c r="H858" s="32"/>
      <c r="I858" s="10"/>
      <c r="J858" s="32"/>
      <c r="K858" s="10"/>
      <c r="L858" s="32"/>
      <c r="M858" s="10"/>
      <c r="N858" s="32"/>
      <c r="O858" s="10"/>
      <c r="P858" s="32"/>
      <c r="Q858" s="10"/>
      <c r="R858" s="32"/>
      <c r="S858" s="10"/>
      <c r="T858" s="32"/>
      <c r="U858" s="10"/>
      <c r="V858" s="32"/>
      <c r="W858" s="10"/>
      <c r="X858" s="32"/>
      <c r="Y858" s="10"/>
      <c r="Z858" s="32"/>
      <c r="AA858" s="10"/>
      <c r="AB858" s="32"/>
      <c r="AC858" s="10"/>
      <c r="AD858" s="32"/>
      <c r="AE858" s="10"/>
      <c r="AF858" s="32"/>
      <c r="AG858" s="10"/>
      <c r="AH858" s="32"/>
      <c r="AI858" s="10"/>
      <c r="AJ858" s="32"/>
      <c r="AK858" s="10"/>
      <c r="AL858" s="32"/>
      <c r="AM858" s="10"/>
      <c r="AN858" s="32"/>
      <c r="AO858" s="309"/>
      <c r="AP858" s="309"/>
      <c r="AQ858" s="10"/>
      <c r="AR858" s="32"/>
      <c r="AS858" s="10"/>
      <c r="AT858" s="32"/>
      <c r="AU858" s="10"/>
      <c r="AV858" s="242"/>
      <c r="AW858" s="10"/>
      <c r="AX858" s="32"/>
      <c r="AY858" s="10"/>
      <c r="AZ858" s="242"/>
      <c r="BA858" s="10"/>
      <c r="BB858" s="242"/>
      <c r="BC858" s="7"/>
      <c r="BD858" s="247"/>
      <c r="BE858" s="10"/>
      <c r="BF858" s="242"/>
      <c r="BG858" s="7"/>
      <c r="BH858" s="247"/>
      <c r="BI858" s="10"/>
      <c r="BJ858" s="242"/>
      <c r="BK858" s="7"/>
      <c r="BL858" s="247"/>
      <c r="BM858" s="7"/>
      <c r="BN858" s="247"/>
      <c r="BO858" s="7"/>
      <c r="BP858" s="8"/>
      <c r="BQ858" s="7"/>
      <c r="BR858" s="247"/>
      <c r="BS858" s="7"/>
      <c r="BT858" s="8"/>
      <c r="BU858" s="7"/>
      <c r="BV858" s="247"/>
      <c r="BW858" s="7"/>
      <c r="BX858" s="8"/>
      <c r="BY858" s="7"/>
      <c r="BZ858" s="8"/>
      <c r="CA858" s="7"/>
      <c r="CB858" s="8"/>
      <c r="CC858" s="7"/>
      <c r="CD858" s="8"/>
      <c r="CE858" s="7"/>
      <c r="CF858" s="8"/>
      <c r="CH858" s="41"/>
      <c r="CI858" s="41">
        <f t="shared" si="50"/>
        <v>0</v>
      </c>
      <c r="CJ858">
        <f t="shared" si="49"/>
        <v>0</v>
      </c>
    </row>
    <row r="859" spans="2:88" x14ac:dyDescent="0.25">
      <c r="B859" s="6"/>
      <c r="C859" s="10"/>
      <c r="D859" s="32"/>
      <c r="E859" s="10"/>
      <c r="F859" s="32"/>
      <c r="G859" s="10"/>
      <c r="H859" s="32"/>
      <c r="I859" s="10"/>
      <c r="J859" s="32"/>
      <c r="K859" s="10"/>
      <c r="L859" s="32"/>
      <c r="M859" s="10"/>
      <c r="N859" s="32"/>
      <c r="O859" s="10"/>
      <c r="P859" s="32"/>
      <c r="Q859" s="10"/>
      <c r="R859" s="32"/>
      <c r="S859" s="10"/>
      <c r="T859" s="32"/>
      <c r="U859" s="10"/>
      <c r="V859" s="32"/>
      <c r="W859" s="10"/>
      <c r="X859" s="32"/>
      <c r="Y859" s="10"/>
      <c r="Z859" s="32"/>
      <c r="AA859" s="10"/>
      <c r="AB859" s="32"/>
      <c r="AC859" s="10"/>
      <c r="AD859" s="32"/>
      <c r="AE859" s="10"/>
      <c r="AF859" s="32"/>
      <c r="AG859" s="10"/>
      <c r="AH859" s="32"/>
      <c r="AI859" s="10"/>
      <c r="AJ859" s="32"/>
      <c r="AK859" s="10"/>
      <c r="AL859" s="32"/>
      <c r="AM859" s="10"/>
      <c r="AN859" s="32"/>
      <c r="AO859" s="309"/>
      <c r="AP859" s="309"/>
      <c r="AQ859" s="10"/>
      <c r="AR859" s="32"/>
      <c r="AS859" s="10"/>
      <c r="AT859" s="32"/>
      <c r="AU859" s="10"/>
      <c r="AV859" s="242"/>
      <c r="AW859" s="10"/>
      <c r="AX859" s="32"/>
      <c r="AY859" s="10"/>
      <c r="AZ859" s="242"/>
      <c r="BA859" s="10"/>
      <c r="BB859" s="242"/>
      <c r="BC859" s="7"/>
      <c r="BD859" s="247"/>
      <c r="BE859" s="10"/>
      <c r="BF859" s="242"/>
      <c r="BG859" s="7"/>
      <c r="BH859" s="247"/>
      <c r="BI859" s="10"/>
      <c r="BJ859" s="242"/>
      <c r="BK859" s="7"/>
      <c r="BL859" s="247"/>
      <c r="BM859" s="7"/>
      <c r="BN859" s="247"/>
      <c r="BO859" s="7"/>
      <c r="BP859" s="8"/>
      <c r="BQ859" s="7"/>
      <c r="BR859" s="247"/>
      <c r="BS859" s="7"/>
      <c r="BT859" s="8"/>
      <c r="BU859" s="7"/>
      <c r="BV859" s="247"/>
      <c r="BW859" s="7"/>
      <c r="BX859" s="8"/>
      <c r="BY859" s="7"/>
      <c r="BZ859" s="8"/>
      <c r="CA859" s="7"/>
      <c r="CB859" s="8"/>
      <c r="CC859" s="7"/>
      <c r="CD859" s="8"/>
      <c r="CE859" s="7"/>
      <c r="CF859" s="8"/>
      <c r="CH859" s="41"/>
      <c r="CI859" s="41">
        <f t="shared" si="50"/>
        <v>0</v>
      </c>
      <c r="CJ859">
        <f t="shared" si="49"/>
        <v>0</v>
      </c>
    </row>
    <row r="860" spans="2:88" x14ac:dyDescent="0.25">
      <c r="B860" s="6"/>
      <c r="C860" s="10"/>
      <c r="D860" s="32"/>
      <c r="E860" s="10"/>
      <c r="F860" s="32"/>
      <c r="G860" s="10"/>
      <c r="H860" s="32"/>
      <c r="I860" s="10"/>
      <c r="J860" s="32"/>
      <c r="K860" s="10"/>
      <c r="L860" s="32"/>
      <c r="M860" s="10"/>
      <c r="N860" s="32"/>
      <c r="O860" s="10"/>
      <c r="P860" s="32"/>
      <c r="Q860" s="10"/>
      <c r="R860" s="32"/>
      <c r="S860" s="10"/>
      <c r="T860" s="32"/>
      <c r="U860" s="10"/>
      <c r="V860" s="32"/>
      <c r="W860" s="10"/>
      <c r="X860" s="32"/>
      <c r="Y860" s="10"/>
      <c r="Z860" s="32"/>
      <c r="AA860" s="10"/>
      <c r="AB860" s="32"/>
      <c r="AC860" s="10"/>
      <c r="AD860" s="32"/>
      <c r="AE860" s="10"/>
      <c r="AF860" s="32"/>
      <c r="AG860" s="10"/>
      <c r="AH860" s="32"/>
      <c r="AI860" s="10"/>
      <c r="AJ860" s="32"/>
      <c r="AK860" s="10"/>
      <c r="AL860" s="32"/>
      <c r="AM860" s="10"/>
      <c r="AN860" s="32"/>
      <c r="AO860" s="309"/>
      <c r="AP860" s="309"/>
      <c r="AQ860" s="10"/>
      <c r="AR860" s="32"/>
      <c r="AS860" s="10"/>
      <c r="AT860" s="32"/>
      <c r="AU860" s="10"/>
      <c r="AV860" s="242"/>
      <c r="AW860" s="10"/>
      <c r="AX860" s="32"/>
      <c r="AY860" s="10"/>
      <c r="AZ860" s="242"/>
      <c r="BA860" s="10"/>
      <c r="BB860" s="242"/>
      <c r="BC860" s="7"/>
      <c r="BD860" s="247"/>
      <c r="BE860" s="10"/>
      <c r="BF860" s="242"/>
      <c r="BG860" s="7"/>
      <c r="BH860" s="247"/>
      <c r="BI860" s="10"/>
      <c r="BJ860" s="242"/>
      <c r="BK860" s="7"/>
      <c r="BL860" s="247"/>
      <c r="BM860" s="7"/>
      <c r="BN860" s="247"/>
      <c r="BO860" s="7"/>
      <c r="BP860" s="8"/>
      <c r="BQ860" s="7"/>
      <c r="BR860" s="247"/>
      <c r="BS860" s="7"/>
      <c r="BT860" s="8"/>
      <c r="BU860" s="7"/>
      <c r="BV860" s="247"/>
      <c r="BW860" s="7"/>
      <c r="BX860" s="8"/>
      <c r="BY860" s="7"/>
      <c r="BZ860" s="8"/>
      <c r="CA860" s="7"/>
      <c r="CB860" s="8"/>
      <c r="CC860" s="7"/>
      <c r="CD860" s="8"/>
      <c r="CE860" s="7"/>
      <c r="CF860" s="8"/>
      <c r="CH860" s="41"/>
      <c r="CI860" s="41">
        <f t="shared" si="50"/>
        <v>0</v>
      </c>
      <c r="CJ860">
        <f t="shared" si="49"/>
        <v>0</v>
      </c>
    </row>
    <row r="861" spans="2:88" x14ac:dyDescent="0.25">
      <c r="B861" s="6"/>
      <c r="C861" s="10"/>
      <c r="D861" s="32"/>
      <c r="E861" s="10"/>
      <c r="F861" s="32"/>
      <c r="G861" s="10"/>
      <c r="H861" s="32"/>
      <c r="I861" s="10"/>
      <c r="J861" s="32"/>
      <c r="K861" s="10"/>
      <c r="L861" s="32"/>
      <c r="M861" s="10"/>
      <c r="N861" s="32"/>
      <c r="O861" s="10"/>
      <c r="P861" s="32"/>
      <c r="Q861" s="10"/>
      <c r="R861" s="32"/>
      <c r="S861" s="10"/>
      <c r="T861" s="32"/>
      <c r="U861" s="10"/>
      <c r="V861" s="32"/>
      <c r="W861" s="10"/>
      <c r="X861" s="32"/>
      <c r="Y861" s="10"/>
      <c r="Z861" s="32"/>
      <c r="AA861" s="10"/>
      <c r="AB861" s="32"/>
      <c r="AC861" s="10"/>
      <c r="AD861" s="32"/>
      <c r="AE861" s="10"/>
      <c r="AF861" s="32"/>
      <c r="AG861" s="10"/>
      <c r="AH861" s="32"/>
      <c r="AI861" s="10"/>
      <c r="AJ861" s="32"/>
      <c r="AK861" s="10"/>
      <c r="AL861" s="32"/>
      <c r="AM861" s="10"/>
      <c r="AN861" s="32"/>
      <c r="AO861" s="309"/>
      <c r="AP861" s="309"/>
      <c r="AQ861" s="10"/>
      <c r="AR861" s="32"/>
      <c r="AS861" s="10"/>
      <c r="AT861" s="32"/>
      <c r="AU861" s="10"/>
      <c r="AV861" s="242"/>
      <c r="AW861" s="10"/>
      <c r="AX861" s="32"/>
      <c r="AY861" s="10"/>
      <c r="AZ861" s="242"/>
      <c r="BA861" s="10"/>
      <c r="BB861" s="242"/>
      <c r="BC861" s="7"/>
      <c r="BD861" s="247"/>
      <c r="BE861" s="10"/>
      <c r="BF861" s="242"/>
      <c r="BG861" s="7"/>
      <c r="BH861" s="247"/>
      <c r="BI861" s="10"/>
      <c r="BJ861" s="242"/>
      <c r="BK861" s="7"/>
      <c r="BL861" s="247"/>
      <c r="BM861" s="7"/>
      <c r="BN861" s="247"/>
      <c r="BO861" s="7"/>
      <c r="BP861" s="8"/>
      <c r="BQ861" s="7"/>
      <c r="BR861" s="247"/>
      <c r="BS861" s="7"/>
      <c r="BT861" s="8"/>
      <c r="BU861" s="7"/>
      <c r="BV861" s="247"/>
      <c r="BW861" s="7"/>
      <c r="BX861" s="8"/>
      <c r="BY861" s="7"/>
      <c r="BZ861" s="8"/>
      <c r="CA861" s="7"/>
      <c r="CB861" s="8"/>
      <c r="CC861" s="7"/>
      <c r="CD861" s="8"/>
      <c r="CE861" s="7"/>
      <c r="CF861" s="8"/>
      <c r="CH861" s="41"/>
      <c r="CI861" s="41">
        <f t="shared" si="50"/>
        <v>0</v>
      </c>
      <c r="CJ861">
        <f t="shared" si="49"/>
        <v>0</v>
      </c>
    </row>
    <row r="862" spans="2:88" x14ac:dyDescent="0.25">
      <c r="B862" s="6"/>
      <c r="C862" s="10"/>
      <c r="D862" s="32"/>
      <c r="E862" s="10"/>
      <c r="F862" s="32"/>
      <c r="G862" s="10"/>
      <c r="H862" s="32"/>
      <c r="I862" s="10"/>
      <c r="J862" s="32"/>
      <c r="K862" s="10"/>
      <c r="L862" s="32"/>
      <c r="M862" s="10"/>
      <c r="N862" s="32"/>
      <c r="O862" s="10"/>
      <c r="P862" s="32"/>
      <c r="Q862" s="10"/>
      <c r="R862" s="32"/>
      <c r="S862" s="10"/>
      <c r="T862" s="32"/>
      <c r="U862" s="10"/>
      <c r="V862" s="32"/>
      <c r="W862" s="10"/>
      <c r="X862" s="32"/>
      <c r="Y862" s="10"/>
      <c r="Z862" s="32"/>
      <c r="AA862" s="10"/>
      <c r="AB862" s="32"/>
      <c r="AC862" s="10"/>
      <c r="AD862" s="32"/>
      <c r="AE862" s="10"/>
      <c r="AF862" s="32"/>
      <c r="AG862" s="10"/>
      <c r="AH862" s="32"/>
      <c r="AI862" s="10"/>
      <c r="AJ862" s="32"/>
      <c r="AK862" s="10"/>
      <c r="AL862" s="32"/>
      <c r="AM862" s="10"/>
      <c r="AN862" s="32"/>
      <c r="AO862" s="309"/>
      <c r="AP862" s="309"/>
      <c r="AQ862" s="10"/>
      <c r="AR862" s="32"/>
      <c r="AS862" s="10"/>
      <c r="AT862" s="32"/>
      <c r="AU862" s="10"/>
      <c r="AV862" s="242"/>
      <c r="AW862" s="10"/>
      <c r="AX862" s="32"/>
      <c r="AY862" s="10"/>
      <c r="AZ862" s="242"/>
      <c r="BA862" s="10"/>
      <c r="BB862" s="242"/>
      <c r="BC862" s="7"/>
      <c r="BD862" s="247"/>
      <c r="BE862" s="10"/>
      <c r="BF862" s="242"/>
      <c r="BG862" s="7"/>
      <c r="BH862" s="247"/>
      <c r="BI862" s="10"/>
      <c r="BJ862" s="242"/>
      <c r="BK862" s="7"/>
      <c r="BL862" s="247"/>
      <c r="BM862" s="7"/>
      <c r="BN862" s="247"/>
      <c r="BO862" s="7"/>
      <c r="BP862" s="8"/>
      <c r="BQ862" s="7"/>
      <c r="BR862" s="247"/>
      <c r="BS862" s="7"/>
      <c r="BT862" s="8"/>
      <c r="BU862" s="7"/>
      <c r="BV862" s="247"/>
      <c r="BW862" s="7"/>
      <c r="BX862" s="8"/>
      <c r="BY862" s="7"/>
      <c r="BZ862" s="8"/>
      <c r="CA862" s="7"/>
      <c r="CB862" s="8"/>
      <c r="CC862" s="7"/>
      <c r="CD862" s="8"/>
      <c r="CE862" s="7"/>
      <c r="CF862" s="8"/>
      <c r="CH862" s="41"/>
      <c r="CI862" s="41">
        <f t="shared" si="50"/>
        <v>0</v>
      </c>
      <c r="CJ862">
        <f t="shared" si="49"/>
        <v>0</v>
      </c>
    </row>
    <row r="863" spans="2:88" x14ac:dyDescent="0.25">
      <c r="B863" s="6"/>
      <c r="C863" s="10"/>
      <c r="D863" s="32"/>
      <c r="E863" s="10"/>
      <c r="F863" s="32"/>
      <c r="G863" s="10"/>
      <c r="H863" s="32"/>
      <c r="I863" s="10"/>
      <c r="J863" s="32"/>
      <c r="K863" s="10"/>
      <c r="L863" s="32"/>
      <c r="M863" s="10"/>
      <c r="N863" s="32"/>
      <c r="O863" s="10"/>
      <c r="P863" s="32"/>
      <c r="Q863" s="10"/>
      <c r="R863" s="32"/>
      <c r="S863" s="10"/>
      <c r="T863" s="32"/>
      <c r="U863" s="10"/>
      <c r="V863" s="32"/>
      <c r="W863" s="10"/>
      <c r="X863" s="32"/>
      <c r="Y863" s="10"/>
      <c r="Z863" s="32"/>
      <c r="AA863" s="10"/>
      <c r="AB863" s="32"/>
      <c r="AC863" s="10"/>
      <c r="AD863" s="32"/>
      <c r="AE863" s="10"/>
      <c r="AF863" s="32"/>
      <c r="AG863" s="10"/>
      <c r="AH863" s="32"/>
      <c r="AI863" s="10"/>
      <c r="AJ863" s="32"/>
      <c r="AK863" s="10"/>
      <c r="AL863" s="32"/>
      <c r="AM863" s="10"/>
      <c r="AN863" s="32"/>
      <c r="AO863" s="309"/>
      <c r="AP863" s="309"/>
      <c r="AQ863" s="10"/>
      <c r="AR863" s="32"/>
      <c r="AS863" s="10"/>
      <c r="AT863" s="32"/>
      <c r="AU863" s="10"/>
      <c r="AV863" s="242"/>
      <c r="AW863" s="10"/>
      <c r="AX863" s="32"/>
      <c r="AY863" s="10"/>
      <c r="AZ863" s="242"/>
      <c r="BA863" s="10"/>
      <c r="BB863" s="242"/>
      <c r="BC863" s="7"/>
      <c r="BD863" s="247"/>
      <c r="BE863" s="10"/>
      <c r="BF863" s="242"/>
      <c r="BG863" s="7"/>
      <c r="BH863" s="247"/>
      <c r="BI863" s="10"/>
      <c r="BJ863" s="242"/>
      <c r="BK863" s="7"/>
      <c r="BL863" s="247"/>
      <c r="BM863" s="7"/>
      <c r="BN863" s="247"/>
      <c r="BO863" s="7"/>
      <c r="BP863" s="8"/>
      <c r="BQ863" s="7"/>
      <c r="BR863" s="247"/>
      <c r="BS863" s="7"/>
      <c r="BT863" s="8"/>
      <c r="BU863" s="7"/>
      <c r="BV863" s="247"/>
      <c r="BW863" s="7"/>
      <c r="BX863" s="8"/>
      <c r="BY863" s="7"/>
      <c r="BZ863" s="8"/>
      <c r="CA863" s="7"/>
      <c r="CB863" s="8"/>
      <c r="CC863" s="7"/>
      <c r="CD863" s="8"/>
      <c r="CE863" s="7"/>
      <c r="CF863" s="8"/>
      <c r="CH863" s="41"/>
      <c r="CI863" s="41">
        <f t="shared" si="50"/>
        <v>0</v>
      </c>
      <c r="CJ863">
        <f t="shared" si="49"/>
        <v>0</v>
      </c>
    </row>
    <row r="864" spans="2:88" x14ac:dyDescent="0.25">
      <c r="B864" s="6"/>
      <c r="C864" s="10"/>
      <c r="D864" s="32"/>
      <c r="E864" s="10"/>
      <c r="F864" s="32"/>
      <c r="G864" s="10"/>
      <c r="H864" s="32"/>
      <c r="I864" s="10"/>
      <c r="J864" s="32"/>
      <c r="K864" s="10"/>
      <c r="L864" s="32"/>
      <c r="M864" s="10"/>
      <c r="N864" s="32"/>
      <c r="O864" s="10"/>
      <c r="P864" s="32"/>
      <c r="Q864" s="10"/>
      <c r="R864" s="32"/>
      <c r="S864" s="10"/>
      <c r="T864" s="32"/>
      <c r="U864" s="10"/>
      <c r="V864" s="32"/>
      <c r="W864" s="10"/>
      <c r="X864" s="32"/>
      <c r="Y864" s="10"/>
      <c r="Z864" s="32"/>
      <c r="AA864" s="10"/>
      <c r="AB864" s="32"/>
      <c r="AC864" s="10"/>
      <c r="AD864" s="32"/>
      <c r="AE864" s="10"/>
      <c r="AF864" s="32"/>
      <c r="AG864" s="10"/>
      <c r="AH864" s="32"/>
      <c r="AI864" s="10"/>
      <c r="AJ864" s="32"/>
      <c r="AK864" s="10"/>
      <c r="AL864" s="32"/>
      <c r="AM864" s="10"/>
      <c r="AN864" s="32"/>
      <c r="AO864" s="309"/>
      <c r="AP864" s="309"/>
      <c r="AQ864" s="10"/>
      <c r="AR864" s="32"/>
      <c r="AS864" s="10"/>
      <c r="AT864" s="32"/>
      <c r="AU864" s="10"/>
      <c r="AV864" s="242"/>
      <c r="AW864" s="10"/>
      <c r="AX864" s="32"/>
      <c r="AY864" s="10"/>
      <c r="AZ864" s="242"/>
      <c r="BA864" s="10"/>
      <c r="BB864" s="242"/>
      <c r="BC864" s="7"/>
      <c r="BD864" s="247"/>
      <c r="BE864" s="10"/>
      <c r="BF864" s="242"/>
      <c r="BG864" s="7"/>
      <c r="BH864" s="247"/>
      <c r="BI864" s="10"/>
      <c r="BJ864" s="242"/>
      <c r="BK864" s="7"/>
      <c r="BL864" s="247"/>
      <c r="BM864" s="7"/>
      <c r="BN864" s="247"/>
      <c r="BO864" s="7"/>
      <c r="BP864" s="8"/>
      <c r="BQ864" s="7"/>
      <c r="BR864" s="247"/>
      <c r="BS864" s="7"/>
      <c r="BT864" s="8"/>
      <c r="BU864" s="7"/>
      <c r="BV864" s="247"/>
      <c r="BW864" s="7"/>
      <c r="BX864" s="8"/>
      <c r="BY864" s="7"/>
      <c r="BZ864" s="8"/>
      <c r="CA864" s="7"/>
      <c r="CB864" s="8"/>
      <c r="CC864" s="7"/>
      <c r="CD864" s="8"/>
      <c r="CE864" s="7"/>
      <c r="CF864" s="8"/>
      <c r="CH864" s="41"/>
      <c r="CI864" s="41">
        <f t="shared" si="50"/>
        <v>0</v>
      </c>
      <c r="CJ864">
        <f t="shared" si="49"/>
        <v>0</v>
      </c>
    </row>
    <row r="865" spans="2:88" x14ac:dyDescent="0.25">
      <c r="B865" s="6"/>
      <c r="C865" s="10"/>
      <c r="D865" s="32"/>
      <c r="E865" s="10"/>
      <c r="F865" s="32"/>
      <c r="G865" s="10"/>
      <c r="H865" s="32"/>
      <c r="I865" s="10"/>
      <c r="J865" s="32"/>
      <c r="K865" s="10"/>
      <c r="L865" s="32"/>
      <c r="M865" s="10"/>
      <c r="N865" s="32"/>
      <c r="O865" s="10"/>
      <c r="P865" s="32"/>
      <c r="Q865" s="10"/>
      <c r="R865" s="32"/>
      <c r="S865" s="10"/>
      <c r="T865" s="32"/>
      <c r="U865" s="10"/>
      <c r="V865" s="32"/>
      <c r="W865" s="10"/>
      <c r="X865" s="32"/>
      <c r="Y865" s="10"/>
      <c r="Z865" s="32"/>
      <c r="AA865" s="10"/>
      <c r="AB865" s="32"/>
      <c r="AC865" s="10"/>
      <c r="AD865" s="32"/>
      <c r="AE865" s="10"/>
      <c r="AF865" s="32"/>
      <c r="AG865" s="10"/>
      <c r="AH865" s="32"/>
      <c r="AI865" s="10"/>
      <c r="AJ865" s="32"/>
      <c r="AK865" s="10"/>
      <c r="AL865" s="32"/>
      <c r="AM865" s="10"/>
      <c r="AN865" s="32"/>
      <c r="AO865" s="309"/>
      <c r="AP865" s="309"/>
      <c r="AQ865" s="10"/>
      <c r="AR865" s="32"/>
      <c r="AS865" s="10"/>
      <c r="AT865" s="32"/>
      <c r="AU865" s="10"/>
      <c r="AV865" s="242"/>
      <c r="AW865" s="10"/>
      <c r="AX865" s="32"/>
      <c r="AY865" s="10"/>
      <c r="AZ865" s="242"/>
      <c r="BA865" s="10"/>
      <c r="BB865" s="242"/>
      <c r="BC865" s="7"/>
      <c r="BD865" s="247"/>
      <c r="BE865" s="10"/>
      <c r="BF865" s="242"/>
      <c r="BG865" s="7"/>
      <c r="BH865" s="247"/>
      <c r="BI865" s="10"/>
      <c r="BJ865" s="242"/>
      <c r="BK865" s="7"/>
      <c r="BL865" s="247"/>
      <c r="BM865" s="7"/>
      <c r="BN865" s="247"/>
      <c r="BO865" s="7"/>
      <c r="BP865" s="8"/>
      <c r="BQ865" s="7"/>
      <c r="BR865" s="247"/>
      <c r="BS865" s="7"/>
      <c r="BT865" s="8"/>
      <c r="BU865" s="7"/>
      <c r="BV865" s="247"/>
      <c r="BW865" s="7"/>
      <c r="BX865" s="8"/>
      <c r="BY865" s="7"/>
      <c r="BZ865" s="8"/>
      <c r="CA865" s="7"/>
      <c r="CB865" s="8"/>
      <c r="CC865" s="7"/>
      <c r="CD865" s="8"/>
      <c r="CE865" s="7"/>
      <c r="CF865" s="8"/>
      <c r="CH865" s="41"/>
      <c r="CI865" s="41">
        <f t="shared" si="50"/>
        <v>0</v>
      </c>
      <c r="CJ865">
        <f t="shared" si="49"/>
        <v>0</v>
      </c>
    </row>
    <row r="866" spans="2:88" x14ac:dyDescent="0.25">
      <c r="B866" s="6"/>
      <c r="C866" s="10"/>
      <c r="D866" s="32"/>
      <c r="E866" s="10"/>
      <c r="F866" s="32"/>
      <c r="G866" s="10"/>
      <c r="H866" s="32"/>
      <c r="I866" s="10"/>
      <c r="J866" s="32"/>
      <c r="K866" s="10"/>
      <c r="L866" s="32"/>
      <c r="M866" s="10"/>
      <c r="N866" s="32"/>
      <c r="O866" s="10"/>
      <c r="P866" s="32"/>
      <c r="Q866" s="10"/>
      <c r="R866" s="32"/>
      <c r="S866" s="10"/>
      <c r="T866" s="32"/>
      <c r="U866" s="10"/>
      <c r="V866" s="32"/>
      <c r="W866" s="10"/>
      <c r="X866" s="32"/>
      <c r="Y866" s="10"/>
      <c r="Z866" s="32"/>
      <c r="AA866" s="10"/>
      <c r="AB866" s="32"/>
      <c r="AC866" s="10"/>
      <c r="AD866" s="32"/>
      <c r="AE866" s="10"/>
      <c r="AF866" s="32"/>
      <c r="AG866" s="10"/>
      <c r="AH866" s="32"/>
      <c r="AI866" s="10"/>
      <c r="AJ866" s="32"/>
      <c r="AK866" s="10"/>
      <c r="AL866" s="32"/>
      <c r="AM866" s="10"/>
      <c r="AN866" s="32"/>
      <c r="AO866" s="309"/>
      <c r="AP866" s="309"/>
      <c r="AQ866" s="10"/>
      <c r="AR866" s="32"/>
      <c r="AS866" s="10"/>
      <c r="AT866" s="32"/>
      <c r="AU866" s="10"/>
      <c r="AV866" s="242"/>
      <c r="AW866" s="10"/>
      <c r="AX866" s="32"/>
      <c r="AY866" s="10"/>
      <c r="AZ866" s="242"/>
      <c r="BA866" s="10"/>
      <c r="BB866" s="242"/>
      <c r="BC866" s="7"/>
      <c r="BD866" s="247"/>
      <c r="BE866" s="10"/>
      <c r="BF866" s="242"/>
      <c r="BG866" s="7"/>
      <c r="BH866" s="247"/>
      <c r="BI866" s="10"/>
      <c r="BJ866" s="242"/>
      <c r="BK866" s="7"/>
      <c r="BL866" s="247"/>
      <c r="BM866" s="7"/>
      <c r="BN866" s="247"/>
      <c r="BO866" s="7"/>
      <c r="BP866" s="8"/>
      <c r="BQ866" s="7"/>
      <c r="BR866" s="247"/>
      <c r="BS866" s="7"/>
      <c r="BT866" s="8"/>
      <c r="BU866" s="7"/>
      <c r="BV866" s="247"/>
      <c r="BW866" s="7"/>
      <c r="BX866" s="8"/>
      <c r="BY866" s="7"/>
      <c r="BZ866" s="8"/>
      <c r="CA866" s="7"/>
      <c r="CB866" s="8"/>
      <c r="CC866" s="7"/>
      <c r="CD866" s="8"/>
      <c r="CE866" s="7"/>
      <c r="CF866" s="8"/>
      <c r="CH866" s="41"/>
      <c r="CI866" s="41">
        <f t="shared" si="50"/>
        <v>0</v>
      </c>
      <c r="CJ866">
        <f t="shared" si="49"/>
        <v>0</v>
      </c>
    </row>
    <row r="867" spans="2:88" x14ac:dyDescent="0.25">
      <c r="B867" s="6"/>
      <c r="C867" s="10"/>
      <c r="D867" s="32"/>
      <c r="E867" s="10"/>
      <c r="F867" s="32"/>
      <c r="G867" s="10"/>
      <c r="H867" s="32"/>
      <c r="I867" s="10"/>
      <c r="J867" s="32"/>
      <c r="K867" s="10"/>
      <c r="L867" s="32"/>
      <c r="M867" s="10"/>
      <c r="N867" s="32"/>
      <c r="O867" s="10"/>
      <c r="P867" s="32"/>
      <c r="Q867" s="10"/>
      <c r="R867" s="32"/>
      <c r="S867" s="10"/>
      <c r="T867" s="32"/>
      <c r="U867" s="10"/>
      <c r="V867" s="32"/>
      <c r="W867" s="10"/>
      <c r="X867" s="32"/>
      <c r="Y867" s="10"/>
      <c r="Z867" s="32"/>
      <c r="AA867" s="10"/>
      <c r="AB867" s="32"/>
      <c r="AC867" s="10"/>
      <c r="AD867" s="32"/>
      <c r="AE867" s="10"/>
      <c r="AF867" s="32"/>
      <c r="AG867" s="10"/>
      <c r="AH867" s="32"/>
      <c r="AI867" s="10"/>
      <c r="AJ867" s="32"/>
      <c r="AK867" s="10"/>
      <c r="AL867" s="32"/>
      <c r="AM867" s="10"/>
      <c r="AN867" s="32"/>
      <c r="AO867" s="309"/>
      <c r="AP867" s="309"/>
      <c r="AQ867" s="10"/>
      <c r="AR867" s="32"/>
      <c r="AS867" s="10"/>
      <c r="AT867" s="32"/>
      <c r="AU867" s="10"/>
      <c r="AV867" s="242"/>
      <c r="AW867" s="10"/>
      <c r="AX867" s="32"/>
      <c r="AY867" s="10"/>
      <c r="AZ867" s="242"/>
      <c r="BA867" s="10"/>
      <c r="BB867" s="242"/>
      <c r="BC867" s="7"/>
      <c r="BD867" s="247"/>
      <c r="BE867" s="10"/>
      <c r="BF867" s="242"/>
      <c r="BG867" s="7"/>
      <c r="BH867" s="247"/>
      <c r="BI867" s="10"/>
      <c r="BJ867" s="242"/>
      <c r="BK867" s="7"/>
      <c r="BL867" s="247"/>
      <c r="BM867" s="7"/>
      <c r="BN867" s="247"/>
      <c r="BO867" s="7"/>
      <c r="BP867" s="8"/>
      <c r="BQ867" s="7"/>
      <c r="BR867" s="247"/>
      <c r="BS867" s="7"/>
      <c r="BT867" s="8"/>
      <c r="BU867" s="7"/>
      <c r="BV867" s="247"/>
      <c r="BW867" s="7"/>
      <c r="BX867" s="8"/>
      <c r="BY867" s="7"/>
      <c r="BZ867" s="8"/>
      <c r="CA867" s="7"/>
      <c r="CB867" s="8"/>
      <c r="CC867" s="7"/>
      <c r="CD867" s="8"/>
      <c r="CE867" s="7"/>
      <c r="CF867" s="8"/>
      <c r="CH867" s="41"/>
      <c r="CI867" s="41">
        <f t="shared" si="50"/>
        <v>0</v>
      </c>
      <c r="CJ867">
        <f t="shared" si="49"/>
        <v>0</v>
      </c>
    </row>
    <row r="868" spans="2:88" x14ac:dyDescent="0.25">
      <c r="B868" s="6"/>
      <c r="C868" s="10"/>
      <c r="D868" s="32"/>
      <c r="E868" s="10"/>
      <c r="F868" s="32"/>
      <c r="G868" s="10"/>
      <c r="H868" s="32"/>
      <c r="I868" s="10"/>
      <c r="J868" s="32"/>
      <c r="K868" s="10"/>
      <c r="L868" s="32"/>
      <c r="M868" s="10"/>
      <c r="N868" s="32"/>
      <c r="O868" s="10"/>
      <c r="P868" s="32"/>
      <c r="Q868" s="10"/>
      <c r="R868" s="32"/>
      <c r="S868" s="10"/>
      <c r="T868" s="32"/>
      <c r="U868" s="10"/>
      <c r="V868" s="32"/>
      <c r="W868" s="10"/>
      <c r="X868" s="32"/>
      <c r="Y868" s="10"/>
      <c r="Z868" s="32"/>
      <c r="AA868" s="10"/>
      <c r="AB868" s="32"/>
      <c r="AC868" s="10"/>
      <c r="AD868" s="32"/>
      <c r="AE868" s="10"/>
      <c r="AF868" s="32"/>
      <c r="AG868" s="10"/>
      <c r="AH868" s="32"/>
      <c r="AI868" s="10"/>
      <c r="AJ868" s="32"/>
      <c r="AK868" s="10"/>
      <c r="AL868" s="32"/>
      <c r="AM868" s="10"/>
      <c r="AN868" s="32"/>
      <c r="AO868" s="309"/>
      <c r="AP868" s="309"/>
      <c r="AQ868" s="10"/>
      <c r="AR868" s="32"/>
      <c r="AS868" s="10"/>
      <c r="AT868" s="32"/>
      <c r="AU868" s="10"/>
      <c r="AV868" s="242"/>
      <c r="AW868" s="10"/>
      <c r="AX868" s="32"/>
      <c r="AY868" s="10"/>
      <c r="AZ868" s="242"/>
      <c r="BA868" s="10"/>
      <c r="BB868" s="242"/>
      <c r="BC868" s="7"/>
      <c r="BD868" s="247"/>
      <c r="BE868" s="10"/>
      <c r="BF868" s="242"/>
      <c r="BG868" s="7"/>
      <c r="BH868" s="247"/>
      <c r="BI868" s="10"/>
      <c r="BJ868" s="242"/>
      <c r="BK868" s="7"/>
      <c r="BL868" s="247"/>
      <c r="BM868" s="7"/>
      <c r="BN868" s="247"/>
      <c r="BO868" s="7"/>
      <c r="BP868" s="8"/>
      <c r="BQ868" s="7"/>
      <c r="BR868" s="247"/>
      <c r="BS868" s="7"/>
      <c r="BT868" s="8"/>
      <c r="BU868" s="7"/>
      <c r="BV868" s="247"/>
      <c r="BW868" s="7"/>
      <c r="BX868" s="8"/>
      <c r="BY868" s="7"/>
      <c r="BZ868" s="8"/>
      <c r="CA868" s="7"/>
      <c r="CB868" s="8"/>
      <c r="CC868" s="7"/>
      <c r="CD868" s="8"/>
      <c r="CE868" s="7"/>
      <c r="CF868" s="8"/>
      <c r="CH868" s="41"/>
      <c r="CI868" s="41">
        <f t="shared" si="50"/>
        <v>0</v>
      </c>
      <c r="CJ868">
        <f t="shared" si="49"/>
        <v>0</v>
      </c>
    </row>
    <row r="869" spans="2:88" x14ac:dyDescent="0.25">
      <c r="B869" s="6"/>
      <c r="C869" s="10"/>
      <c r="D869" s="32"/>
      <c r="E869" s="10"/>
      <c r="F869" s="32"/>
      <c r="G869" s="10"/>
      <c r="H869" s="32"/>
      <c r="I869" s="10"/>
      <c r="J869" s="32"/>
      <c r="K869" s="10"/>
      <c r="L869" s="32"/>
      <c r="M869" s="10"/>
      <c r="N869" s="32"/>
      <c r="O869" s="10"/>
      <c r="P869" s="32"/>
      <c r="Q869" s="10"/>
      <c r="R869" s="32"/>
      <c r="S869" s="10"/>
      <c r="T869" s="32"/>
      <c r="U869" s="10"/>
      <c r="V869" s="32"/>
      <c r="W869" s="10"/>
      <c r="X869" s="32"/>
      <c r="Y869" s="10"/>
      <c r="Z869" s="32"/>
      <c r="AA869" s="10"/>
      <c r="AB869" s="32"/>
      <c r="AC869" s="10"/>
      <c r="AD869" s="32"/>
      <c r="AE869" s="10"/>
      <c r="AF869" s="32"/>
      <c r="AG869" s="10"/>
      <c r="AH869" s="32"/>
      <c r="AI869" s="10"/>
      <c r="AJ869" s="32"/>
      <c r="AK869" s="10"/>
      <c r="AL869" s="32"/>
      <c r="AM869" s="10"/>
      <c r="AN869" s="32"/>
      <c r="AO869" s="309"/>
      <c r="AP869" s="309"/>
      <c r="AQ869" s="10"/>
      <c r="AR869" s="32"/>
      <c r="AS869" s="10"/>
      <c r="AT869" s="32"/>
      <c r="AU869" s="10"/>
      <c r="AV869" s="242"/>
      <c r="AW869" s="10"/>
      <c r="AX869" s="32"/>
      <c r="AY869" s="10"/>
      <c r="AZ869" s="242"/>
      <c r="BA869" s="10"/>
      <c r="BB869" s="242"/>
      <c r="BC869" s="7"/>
      <c r="BD869" s="247"/>
      <c r="BE869" s="10"/>
      <c r="BF869" s="242"/>
      <c r="BG869" s="7"/>
      <c r="BH869" s="247"/>
      <c r="BI869" s="10"/>
      <c r="BJ869" s="242"/>
      <c r="BK869" s="7"/>
      <c r="BL869" s="247"/>
      <c r="BM869" s="7"/>
      <c r="BN869" s="247"/>
      <c r="BO869" s="7"/>
      <c r="BP869" s="8"/>
      <c r="BQ869" s="7"/>
      <c r="BR869" s="247"/>
      <c r="BS869" s="7"/>
      <c r="BT869" s="8"/>
      <c r="BU869" s="7"/>
      <c r="BV869" s="247"/>
      <c r="BW869" s="7"/>
      <c r="BX869" s="8"/>
      <c r="BY869" s="7"/>
      <c r="BZ869" s="8"/>
      <c r="CA869" s="7"/>
      <c r="CB869" s="8"/>
      <c r="CC869" s="7"/>
      <c r="CD869" s="8"/>
      <c r="CE869" s="7"/>
      <c r="CF869" s="8"/>
      <c r="CH869" s="41"/>
      <c r="CI869" s="41">
        <f t="shared" si="50"/>
        <v>0</v>
      </c>
      <c r="CJ869">
        <f t="shared" si="49"/>
        <v>0</v>
      </c>
    </row>
    <row r="870" spans="2:88" x14ac:dyDescent="0.25">
      <c r="B870" s="6"/>
      <c r="C870" s="10"/>
      <c r="D870" s="32"/>
      <c r="E870" s="10"/>
      <c r="F870" s="32"/>
      <c r="G870" s="10"/>
      <c r="H870" s="32"/>
      <c r="I870" s="10"/>
      <c r="J870" s="32"/>
      <c r="K870" s="10"/>
      <c r="L870" s="32"/>
      <c r="M870" s="10"/>
      <c r="N870" s="32"/>
      <c r="O870" s="10"/>
      <c r="P870" s="32"/>
      <c r="Q870" s="10"/>
      <c r="R870" s="32"/>
      <c r="S870" s="10"/>
      <c r="T870" s="32"/>
      <c r="U870" s="10"/>
      <c r="V870" s="32"/>
      <c r="W870" s="10"/>
      <c r="X870" s="32"/>
      <c r="Y870" s="10"/>
      <c r="Z870" s="32"/>
      <c r="AA870" s="10"/>
      <c r="AB870" s="32"/>
      <c r="AC870" s="10"/>
      <c r="AD870" s="32"/>
      <c r="AE870" s="10"/>
      <c r="AF870" s="32"/>
      <c r="AG870" s="10"/>
      <c r="AH870" s="32"/>
      <c r="AI870" s="10"/>
      <c r="AJ870" s="32"/>
      <c r="AK870" s="10"/>
      <c r="AL870" s="32"/>
      <c r="AM870" s="10"/>
      <c r="AN870" s="32"/>
      <c r="AO870" s="309"/>
      <c r="AP870" s="309"/>
      <c r="AQ870" s="10"/>
      <c r="AR870" s="32"/>
      <c r="AS870" s="10"/>
      <c r="AT870" s="32"/>
      <c r="AU870" s="10"/>
      <c r="AV870" s="242"/>
      <c r="AW870" s="10"/>
      <c r="AX870" s="32"/>
      <c r="AY870" s="10"/>
      <c r="AZ870" s="242"/>
      <c r="BA870" s="10"/>
      <c r="BB870" s="242"/>
      <c r="BC870" s="7"/>
      <c r="BD870" s="247"/>
      <c r="BE870" s="10"/>
      <c r="BF870" s="242"/>
      <c r="BG870" s="7"/>
      <c r="BH870" s="247"/>
      <c r="BI870" s="10"/>
      <c r="BJ870" s="242"/>
      <c r="BK870" s="7"/>
      <c r="BL870" s="247"/>
      <c r="BM870" s="7"/>
      <c r="BN870" s="247"/>
      <c r="BO870" s="7"/>
      <c r="BP870" s="8"/>
      <c r="BQ870" s="7"/>
      <c r="BR870" s="247"/>
      <c r="BS870" s="7"/>
      <c r="BT870" s="8"/>
      <c r="BU870" s="7"/>
      <c r="BV870" s="247"/>
      <c r="BW870" s="7"/>
      <c r="BX870" s="8"/>
      <c r="BY870" s="7"/>
      <c r="BZ870" s="8"/>
      <c r="CA870" s="7"/>
      <c r="CB870" s="8"/>
      <c r="CC870" s="7"/>
      <c r="CD870" s="8"/>
      <c r="CE870" s="7"/>
      <c r="CF870" s="8"/>
      <c r="CH870" s="41"/>
      <c r="CI870" s="41">
        <f t="shared" si="50"/>
        <v>0</v>
      </c>
      <c r="CJ870">
        <f t="shared" si="49"/>
        <v>0</v>
      </c>
    </row>
    <row r="871" spans="2:88" x14ac:dyDescent="0.25">
      <c r="B871" s="6"/>
      <c r="C871" s="10"/>
      <c r="D871" s="32"/>
      <c r="E871" s="10"/>
      <c r="F871" s="32"/>
      <c r="G871" s="10"/>
      <c r="H871" s="32"/>
      <c r="I871" s="10"/>
      <c r="J871" s="32"/>
      <c r="K871" s="10"/>
      <c r="L871" s="32"/>
      <c r="M871" s="10"/>
      <c r="N871" s="32"/>
      <c r="O871" s="10"/>
      <c r="P871" s="32"/>
      <c r="Q871" s="10"/>
      <c r="R871" s="32"/>
      <c r="S871" s="10"/>
      <c r="T871" s="32"/>
      <c r="U871" s="10"/>
      <c r="V871" s="32"/>
      <c r="W871" s="10"/>
      <c r="X871" s="32"/>
      <c r="Y871" s="10"/>
      <c r="Z871" s="32"/>
      <c r="AA871" s="10"/>
      <c r="AB871" s="32"/>
      <c r="AC871" s="10"/>
      <c r="AD871" s="32"/>
      <c r="AE871" s="10"/>
      <c r="AF871" s="32"/>
      <c r="AG871" s="10"/>
      <c r="AH871" s="32"/>
      <c r="AI871" s="10"/>
      <c r="AJ871" s="32"/>
      <c r="AK871" s="10"/>
      <c r="AL871" s="32"/>
      <c r="AM871" s="10"/>
      <c r="AN871" s="32"/>
      <c r="AO871" s="309"/>
      <c r="AP871" s="309"/>
      <c r="AQ871" s="10"/>
      <c r="AR871" s="32"/>
      <c r="AS871" s="10"/>
      <c r="AT871" s="32"/>
      <c r="AU871" s="10"/>
      <c r="AV871" s="242"/>
      <c r="AW871" s="10"/>
      <c r="AX871" s="32"/>
      <c r="AY871" s="10"/>
      <c r="AZ871" s="242"/>
      <c r="BA871" s="10"/>
      <c r="BB871" s="242"/>
      <c r="BC871" s="7"/>
      <c r="BD871" s="247"/>
      <c r="BE871" s="10"/>
      <c r="BF871" s="242"/>
      <c r="BG871" s="7"/>
      <c r="BH871" s="247"/>
      <c r="BI871" s="10"/>
      <c r="BJ871" s="242"/>
      <c r="BK871" s="7"/>
      <c r="BL871" s="247"/>
      <c r="BM871" s="7"/>
      <c r="BN871" s="247"/>
      <c r="BO871" s="7"/>
      <c r="BP871" s="8"/>
      <c r="BQ871" s="7"/>
      <c r="BR871" s="247"/>
      <c r="BS871" s="7"/>
      <c r="BT871" s="8"/>
      <c r="BU871" s="7"/>
      <c r="BV871" s="247"/>
      <c r="BW871" s="7"/>
      <c r="BX871" s="8"/>
      <c r="BY871" s="7"/>
      <c r="BZ871" s="8"/>
      <c r="CA871" s="7"/>
      <c r="CB871" s="8"/>
      <c r="CC871" s="7"/>
      <c r="CD871" s="8"/>
      <c r="CE871" s="7"/>
      <c r="CF871" s="8"/>
      <c r="CH871" s="41"/>
      <c r="CI871" s="41"/>
    </row>
    <row r="872" spans="2:88" x14ac:dyDescent="0.25">
      <c r="B872" s="6"/>
      <c r="C872" s="10"/>
      <c r="D872" s="32"/>
      <c r="E872" s="10"/>
      <c r="F872" s="32"/>
      <c r="G872" s="10"/>
      <c r="H872" s="32"/>
      <c r="I872" s="10"/>
      <c r="J872" s="32"/>
      <c r="K872" s="10"/>
      <c r="L872" s="32"/>
      <c r="M872" s="10"/>
      <c r="N872" s="32"/>
      <c r="O872" s="10"/>
      <c r="P872" s="32"/>
      <c r="Q872" s="10"/>
      <c r="R872" s="32"/>
      <c r="S872" s="10"/>
      <c r="T872" s="32"/>
      <c r="U872" s="10"/>
      <c r="V872" s="32"/>
      <c r="W872" s="10"/>
      <c r="X872" s="32"/>
      <c r="Y872" s="10"/>
      <c r="Z872" s="32"/>
      <c r="AA872" s="10"/>
      <c r="AB872" s="32"/>
      <c r="AC872" s="10"/>
      <c r="AD872" s="32"/>
      <c r="AE872" s="10"/>
      <c r="AF872" s="32"/>
      <c r="AG872" s="10"/>
      <c r="AH872" s="32"/>
      <c r="AI872" s="10"/>
      <c r="AJ872" s="32"/>
      <c r="AK872" s="10"/>
      <c r="AL872" s="32"/>
      <c r="AM872" s="10"/>
      <c r="AN872" s="32"/>
      <c r="AO872" s="309"/>
      <c r="AP872" s="309"/>
      <c r="AQ872" s="10"/>
      <c r="AR872" s="32"/>
      <c r="AS872" s="10"/>
      <c r="AT872" s="32"/>
      <c r="AU872" s="10"/>
      <c r="AV872" s="242"/>
      <c r="AW872" s="10"/>
      <c r="AX872" s="32"/>
      <c r="AY872" s="10"/>
      <c r="AZ872" s="242"/>
      <c r="BA872" s="10"/>
      <c r="BB872" s="242"/>
      <c r="BC872" s="7"/>
      <c r="BD872" s="247"/>
      <c r="BE872" s="10"/>
      <c r="BF872" s="242"/>
      <c r="BG872" s="7"/>
      <c r="BH872" s="247"/>
      <c r="BI872" s="10"/>
      <c r="BJ872" s="242"/>
      <c r="BK872" s="7"/>
      <c r="BL872" s="247"/>
      <c r="BM872" s="7"/>
      <c r="BN872" s="247"/>
      <c r="BO872" s="7"/>
      <c r="BP872" s="8"/>
      <c r="BQ872" s="7"/>
      <c r="BR872" s="247"/>
      <c r="BS872" s="7"/>
      <c r="BT872" s="8"/>
      <c r="BU872" s="7"/>
      <c r="BV872" s="247"/>
      <c r="BW872" s="7"/>
      <c r="BX872" s="8"/>
      <c r="BY872" s="7"/>
      <c r="BZ872" s="8"/>
      <c r="CA872" s="7"/>
      <c r="CB872" s="8"/>
      <c r="CC872" s="7"/>
      <c r="CD872" s="8"/>
      <c r="CE872" s="7"/>
      <c r="CF872" s="8"/>
      <c r="CH872" s="41"/>
      <c r="CI872" s="41"/>
    </row>
    <row r="873" spans="2:88" x14ac:dyDescent="0.25">
      <c r="B873" s="6"/>
      <c r="C873" s="10"/>
      <c r="D873" s="32"/>
      <c r="E873" s="10"/>
      <c r="F873" s="32"/>
      <c r="G873" s="10"/>
      <c r="H873" s="32"/>
      <c r="I873" s="10"/>
      <c r="J873" s="32"/>
      <c r="K873" s="10"/>
      <c r="L873" s="32"/>
      <c r="M873" s="10"/>
      <c r="N873" s="32"/>
      <c r="O873" s="10"/>
      <c r="P873" s="32"/>
      <c r="Q873" s="10"/>
      <c r="R873" s="32"/>
      <c r="S873" s="10"/>
      <c r="T873" s="32"/>
      <c r="U873" s="10"/>
      <c r="V873" s="32"/>
      <c r="W873" s="10"/>
      <c r="X873" s="32"/>
      <c r="Y873" s="10"/>
      <c r="Z873" s="32"/>
      <c r="AA873" s="10"/>
      <c r="AB873" s="32"/>
      <c r="AC873" s="10"/>
      <c r="AD873" s="32"/>
      <c r="AE873" s="10"/>
      <c r="AF873" s="32"/>
      <c r="AG873" s="10"/>
      <c r="AH873" s="32"/>
      <c r="AI873" s="10"/>
      <c r="AJ873" s="32"/>
      <c r="AK873" s="10"/>
      <c r="AL873" s="32"/>
      <c r="AM873" s="10"/>
      <c r="AN873" s="32"/>
      <c r="AO873" s="309"/>
      <c r="AP873" s="309"/>
      <c r="AQ873" s="10"/>
      <c r="AR873" s="32"/>
      <c r="AS873" s="10"/>
      <c r="AT873" s="32"/>
      <c r="AU873" s="10"/>
      <c r="AV873" s="242"/>
      <c r="AW873" s="10"/>
      <c r="AX873" s="32"/>
      <c r="AY873" s="10"/>
      <c r="AZ873" s="242"/>
      <c r="BA873" s="10"/>
      <c r="BB873" s="242"/>
      <c r="BC873" s="7"/>
      <c r="BD873" s="247"/>
      <c r="BE873" s="10"/>
      <c r="BF873" s="242"/>
      <c r="BG873" s="7"/>
      <c r="BH873" s="247"/>
      <c r="BI873" s="10"/>
      <c r="BJ873" s="242"/>
      <c r="BK873" s="7"/>
      <c r="BL873" s="247"/>
      <c r="BM873" s="7"/>
      <c r="BN873" s="247"/>
      <c r="BO873" s="7"/>
      <c r="BP873" s="8"/>
      <c r="BQ873" s="7"/>
      <c r="BR873" s="247"/>
      <c r="BS873" s="7"/>
      <c r="BT873" s="8"/>
      <c r="BU873" s="7"/>
      <c r="BV873" s="247"/>
      <c r="BW873" s="7"/>
      <c r="BX873" s="8"/>
      <c r="BY873" s="7"/>
      <c r="BZ873" s="8"/>
      <c r="CA873" s="7"/>
      <c r="CB873" s="8"/>
      <c r="CC873" s="7"/>
      <c r="CD873" s="8"/>
      <c r="CE873" s="7"/>
      <c r="CF873" s="8"/>
      <c r="CH873" s="41"/>
      <c r="CI873" s="41"/>
    </row>
    <row r="874" spans="2:88" x14ac:dyDescent="0.25">
      <c r="B874" s="6"/>
      <c r="C874" s="10"/>
      <c r="D874" s="32"/>
      <c r="E874" s="10"/>
      <c r="F874" s="32"/>
      <c r="G874" s="10"/>
      <c r="H874" s="32"/>
      <c r="I874" s="10"/>
      <c r="J874" s="32"/>
      <c r="K874" s="10"/>
      <c r="L874" s="32"/>
      <c r="M874" s="10"/>
      <c r="N874" s="32"/>
      <c r="O874" s="10"/>
      <c r="P874" s="32"/>
      <c r="Q874" s="10"/>
      <c r="R874" s="32"/>
      <c r="S874" s="10"/>
      <c r="T874" s="32"/>
      <c r="U874" s="10"/>
      <c r="V874" s="32"/>
      <c r="W874" s="10"/>
      <c r="X874" s="32"/>
      <c r="Y874" s="10"/>
      <c r="Z874" s="32"/>
      <c r="AA874" s="10"/>
      <c r="AB874" s="32"/>
      <c r="AC874" s="10"/>
      <c r="AD874" s="32"/>
      <c r="AE874" s="10"/>
      <c r="AF874" s="32"/>
      <c r="AG874" s="10"/>
      <c r="AH874" s="32"/>
      <c r="AI874" s="10"/>
      <c r="AJ874" s="32"/>
      <c r="AK874" s="10"/>
      <c r="AL874" s="32"/>
      <c r="AM874" s="10"/>
      <c r="AN874" s="32"/>
      <c r="AO874" s="309"/>
      <c r="AP874" s="309"/>
      <c r="AQ874" s="10"/>
      <c r="AR874" s="32"/>
      <c r="AS874" s="10"/>
      <c r="AT874" s="32"/>
      <c r="AU874" s="10"/>
      <c r="AV874" s="242"/>
      <c r="AW874" s="10"/>
      <c r="AX874" s="32"/>
      <c r="AY874" s="10"/>
      <c r="AZ874" s="242"/>
      <c r="BA874" s="10"/>
      <c r="BB874" s="242"/>
      <c r="BC874" s="7"/>
      <c r="BD874" s="247"/>
      <c r="BE874" s="10"/>
      <c r="BF874" s="242"/>
      <c r="BG874" s="7"/>
      <c r="BH874" s="247"/>
      <c r="BI874" s="10"/>
      <c r="BJ874" s="242"/>
      <c r="BK874" s="7"/>
      <c r="BL874" s="247"/>
      <c r="BM874" s="7"/>
      <c r="BN874" s="247"/>
      <c r="BO874" s="7"/>
      <c r="BP874" s="8"/>
      <c r="BQ874" s="7"/>
      <c r="BR874" s="247"/>
      <c r="BS874" s="7"/>
      <c r="BT874" s="8"/>
      <c r="BU874" s="7"/>
      <c r="BV874" s="247"/>
      <c r="BW874" s="7"/>
      <c r="BX874" s="8"/>
      <c r="BY874" s="7"/>
      <c r="BZ874" s="8"/>
      <c r="CA874" s="7"/>
      <c r="CB874" s="8"/>
      <c r="CC874" s="7"/>
      <c r="CD874" s="8"/>
      <c r="CE874" s="7"/>
      <c r="CF874" s="8"/>
      <c r="CH874" s="41"/>
      <c r="CI874" s="41"/>
    </row>
    <row r="875" spans="2:88" x14ac:dyDescent="0.25">
      <c r="B875" s="6"/>
      <c r="C875" s="10"/>
      <c r="D875" s="32"/>
      <c r="E875" s="10"/>
      <c r="F875" s="32"/>
      <c r="G875" s="10"/>
      <c r="H875" s="32"/>
      <c r="I875" s="10"/>
      <c r="J875" s="32"/>
      <c r="K875" s="10"/>
      <c r="L875" s="32"/>
      <c r="M875" s="10"/>
      <c r="N875" s="32"/>
      <c r="O875" s="10"/>
      <c r="P875" s="32"/>
      <c r="Q875" s="10"/>
      <c r="R875" s="32"/>
      <c r="S875" s="10"/>
      <c r="T875" s="32"/>
      <c r="U875" s="10"/>
      <c r="V875" s="32"/>
      <c r="W875" s="10"/>
      <c r="X875" s="32"/>
      <c r="Y875" s="10"/>
      <c r="Z875" s="32"/>
      <c r="AA875" s="10"/>
      <c r="AB875" s="32"/>
      <c r="AC875" s="10"/>
      <c r="AD875" s="32"/>
      <c r="AE875" s="10"/>
      <c r="AF875" s="32"/>
      <c r="AG875" s="10"/>
      <c r="AH875" s="32"/>
      <c r="AI875" s="10"/>
      <c r="AJ875" s="32"/>
      <c r="AK875" s="10"/>
      <c r="AL875" s="32"/>
      <c r="AM875" s="10"/>
      <c r="AN875" s="32"/>
      <c r="AO875" s="309"/>
      <c r="AP875" s="309"/>
      <c r="AQ875" s="10"/>
      <c r="AR875" s="32"/>
      <c r="AS875" s="10"/>
      <c r="AT875" s="32"/>
      <c r="AU875" s="10"/>
      <c r="AV875" s="242"/>
      <c r="AW875" s="10"/>
      <c r="AX875" s="32"/>
      <c r="AY875" s="10"/>
      <c r="AZ875" s="242"/>
      <c r="BA875" s="10"/>
      <c r="BB875" s="242"/>
      <c r="BC875" s="7"/>
      <c r="BD875" s="247"/>
      <c r="BE875" s="10"/>
      <c r="BF875" s="242"/>
      <c r="BG875" s="7"/>
      <c r="BH875" s="247"/>
      <c r="BI875" s="10"/>
      <c r="BJ875" s="242"/>
      <c r="BK875" s="7"/>
      <c r="BL875" s="247"/>
      <c r="BM875" s="7"/>
      <c r="BN875" s="247"/>
      <c r="BO875" s="7"/>
      <c r="BP875" s="8"/>
      <c r="BQ875" s="7"/>
      <c r="BR875" s="247"/>
      <c r="BS875" s="7"/>
      <c r="BT875" s="8"/>
      <c r="BU875" s="7"/>
      <c r="BV875" s="247"/>
      <c r="BW875" s="7"/>
      <c r="BX875" s="8"/>
      <c r="BY875" s="7"/>
      <c r="BZ875" s="8"/>
      <c r="CA875" s="7"/>
      <c r="CB875" s="8"/>
      <c r="CC875" s="7"/>
      <c r="CD875" s="8"/>
      <c r="CE875" s="7"/>
      <c r="CF875" s="8"/>
      <c r="CH875" s="41"/>
      <c r="CI875" s="41"/>
    </row>
    <row r="876" spans="2:88" x14ac:dyDescent="0.25">
      <c r="B876" s="6"/>
      <c r="C876" s="10"/>
      <c r="D876" s="32"/>
      <c r="E876" s="10"/>
      <c r="F876" s="32"/>
      <c r="G876" s="10"/>
      <c r="H876" s="32"/>
      <c r="I876" s="10"/>
      <c r="J876" s="32"/>
      <c r="K876" s="10"/>
      <c r="L876" s="32"/>
      <c r="M876" s="10"/>
      <c r="N876" s="32"/>
      <c r="O876" s="10"/>
      <c r="P876" s="32"/>
      <c r="Q876" s="10"/>
      <c r="R876" s="32"/>
      <c r="S876" s="10"/>
      <c r="T876" s="32"/>
      <c r="U876" s="10"/>
      <c r="V876" s="32"/>
      <c r="W876" s="10"/>
      <c r="X876" s="32"/>
      <c r="Y876" s="10"/>
      <c r="Z876" s="32"/>
      <c r="AA876" s="10"/>
      <c r="AB876" s="32"/>
      <c r="AC876" s="10"/>
      <c r="AD876" s="32"/>
      <c r="AE876" s="10"/>
      <c r="AF876" s="32"/>
      <c r="AG876" s="10"/>
      <c r="AH876" s="32"/>
      <c r="AI876" s="10"/>
      <c r="AJ876" s="32"/>
      <c r="AK876" s="10"/>
      <c r="AL876" s="32"/>
      <c r="AM876" s="10"/>
      <c r="AN876" s="32"/>
      <c r="AO876" s="309"/>
      <c r="AP876" s="309"/>
      <c r="AQ876" s="10"/>
      <c r="AR876" s="32"/>
      <c r="AS876" s="10"/>
      <c r="AT876" s="32"/>
      <c r="AU876" s="10"/>
      <c r="AV876" s="242"/>
      <c r="AW876" s="10"/>
      <c r="AX876" s="32"/>
      <c r="AY876" s="10"/>
      <c r="AZ876" s="242"/>
      <c r="BA876" s="10"/>
      <c r="BB876" s="242"/>
      <c r="BC876" s="7"/>
      <c r="BD876" s="247"/>
      <c r="BE876" s="10"/>
      <c r="BF876" s="242"/>
      <c r="BG876" s="7"/>
      <c r="BH876" s="247"/>
      <c r="BI876" s="10"/>
      <c r="BJ876" s="242"/>
      <c r="BK876" s="7"/>
      <c r="BL876" s="247"/>
      <c r="BM876" s="7"/>
      <c r="BN876" s="247"/>
      <c r="BO876" s="7"/>
      <c r="BP876" s="8"/>
      <c r="BQ876" s="7"/>
      <c r="BR876" s="247"/>
      <c r="BS876" s="7"/>
      <c r="BT876" s="8"/>
      <c r="BU876" s="7"/>
      <c r="BV876" s="247"/>
      <c r="BW876" s="7"/>
      <c r="BX876" s="8"/>
      <c r="BY876" s="7"/>
      <c r="BZ876" s="8"/>
      <c r="CA876" s="7"/>
      <c r="CB876" s="8"/>
      <c r="CC876" s="7"/>
      <c r="CD876" s="8"/>
      <c r="CE876" s="7"/>
      <c r="CF876" s="8"/>
      <c r="CH876" s="41"/>
      <c r="CI876" s="41"/>
    </row>
    <row r="877" spans="2:88" x14ac:dyDescent="0.25">
      <c r="B877" s="6"/>
      <c r="C877" s="10"/>
      <c r="D877" s="32"/>
      <c r="E877" s="10"/>
      <c r="F877" s="32"/>
      <c r="G877" s="10"/>
      <c r="H877" s="32"/>
      <c r="I877" s="10"/>
      <c r="J877" s="32"/>
      <c r="K877" s="10"/>
      <c r="L877" s="32"/>
      <c r="M877" s="10"/>
      <c r="N877" s="32"/>
      <c r="O877" s="10"/>
      <c r="P877" s="32"/>
      <c r="Q877" s="10"/>
      <c r="R877" s="32"/>
      <c r="S877" s="10"/>
      <c r="T877" s="32"/>
      <c r="U877" s="10"/>
      <c r="V877" s="32"/>
      <c r="W877" s="10"/>
      <c r="X877" s="32"/>
      <c r="Y877" s="10"/>
      <c r="Z877" s="32"/>
      <c r="AA877" s="10"/>
      <c r="AB877" s="32"/>
      <c r="AC877" s="10"/>
      <c r="AD877" s="32"/>
      <c r="AE877" s="10"/>
      <c r="AF877" s="32"/>
      <c r="AG877" s="10"/>
      <c r="AH877" s="32"/>
      <c r="AI877" s="10"/>
      <c r="AJ877" s="32"/>
      <c r="AK877" s="10"/>
      <c r="AL877" s="32"/>
      <c r="AM877" s="10"/>
      <c r="AN877" s="32"/>
      <c r="AO877" s="309"/>
      <c r="AP877" s="309"/>
      <c r="AQ877" s="10"/>
      <c r="AR877" s="32"/>
      <c r="AS877" s="10"/>
      <c r="AT877" s="32"/>
      <c r="AU877" s="10"/>
      <c r="AV877" s="242"/>
      <c r="AW877" s="10"/>
      <c r="AX877" s="32"/>
      <c r="AY877" s="10"/>
      <c r="AZ877" s="242"/>
      <c r="BA877" s="10"/>
      <c r="BB877" s="242"/>
      <c r="BC877" s="7"/>
      <c r="BD877" s="247"/>
      <c r="BE877" s="10"/>
      <c r="BF877" s="242"/>
      <c r="BG877" s="7"/>
      <c r="BH877" s="247"/>
      <c r="BI877" s="10"/>
      <c r="BJ877" s="242"/>
      <c r="BK877" s="7"/>
      <c r="BL877" s="247"/>
      <c r="BM877" s="7"/>
      <c r="BN877" s="247"/>
      <c r="BO877" s="7"/>
      <c r="BP877" s="8"/>
      <c r="BQ877" s="7"/>
      <c r="BR877" s="247"/>
      <c r="BS877" s="7"/>
      <c r="BT877" s="8"/>
      <c r="BU877" s="7"/>
      <c r="BV877" s="247"/>
      <c r="BW877" s="7"/>
      <c r="BX877" s="8"/>
      <c r="BY877" s="7"/>
      <c r="BZ877" s="8"/>
      <c r="CA877" s="7"/>
      <c r="CB877" s="8"/>
      <c r="CC877" s="7"/>
      <c r="CD877" s="8"/>
      <c r="CE877" s="7"/>
      <c r="CF877" s="8"/>
      <c r="CH877" s="41"/>
      <c r="CI877" s="41"/>
    </row>
    <row r="878" spans="2:88" x14ac:dyDescent="0.25">
      <c r="B878" s="6"/>
      <c r="C878" s="10"/>
      <c r="D878" s="32"/>
      <c r="E878" s="10"/>
      <c r="F878" s="32"/>
      <c r="G878" s="10"/>
      <c r="H878" s="32"/>
      <c r="I878" s="10"/>
      <c r="J878" s="32"/>
      <c r="K878" s="10"/>
      <c r="L878" s="32"/>
      <c r="M878" s="10"/>
      <c r="N878" s="32"/>
      <c r="O878" s="10"/>
      <c r="P878" s="32"/>
      <c r="Q878" s="10"/>
      <c r="R878" s="32"/>
      <c r="S878" s="10"/>
      <c r="T878" s="32"/>
      <c r="U878" s="10"/>
      <c r="V878" s="32"/>
      <c r="W878" s="10"/>
      <c r="X878" s="32"/>
      <c r="Y878" s="10"/>
      <c r="Z878" s="32"/>
      <c r="AA878" s="10"/>
      <c r="AB878" s="32"/>
      <c r="AC878" s="10"/>
      <c r="AD878" s="32"/>
      <c r="AE878" s="10"/>
      <c r="AF878" s="32"/>
      <c r="AG878" s="10"/>
      <c r="AH878" s="32"/>
      <c r="AI878" s="10"/>
      <c r="AJ878" s="32"/>
      <c r="AK878" s="10"/>
      <c r="AL878" s="32"/>
      <c r="AM878" s="10"/>
      <c r="AN878" s="32"/>
      <c r="AO878" s="309"/>
      <c r="AP878" s="309"/>
      <c r="AQ878" s="10"/>
      <c r="AR878" s="32"/>
      <c r="AS878" s="10"/>
      <c r="AT878" s="32"/>
      <c r="AU878" s="10"/>
      <c r="AV878" s="242"/>
      <c r="AW878" s="10"/>
      <c r="AX878" s="32"/>
      <c r="AY878" s="10"/>
      <c r="AZ878" s="242"/>
      <c r="BA878" s="10"/>
      <c r="BB878" s="242"/>
      <c r="BC878" s="7"/>
      <c r="BD878" s="247"/>
      <c r="BE878" s="10"/>
      <c r="BF878" s="242"/>
      <c r="BG878" s="7"/>
      <c r="BH878" s="247"/>
      <c r="BI878" s="10"/>
      <c r="BJ878" s="242"/>
      <c r="BK878" s="7"/>
      <c r="BL878" s="247"/>
      <c r="BM878" s="7"/>
      <c r="BN878" s="247"/>
      <c r="BO878" s="7"/>
      <c r="BP878" s="8"/>
      <c r="BQ878" s="7"/>
      <c r="BR878" s="247"/>
      <c r="BS878" s="7"/>
      <c r="BT878" s="8"/>
      <c r="BU878" s="7"/>
      <c r="BV878" s="247"/>
      <c r="BW878" s="7"/>
      <c r="BX878" s="8"/>
      <c r="BY878" s="7"/>
      <c r="BZ878" s="8"/>
      <c r="CA878" s="7"/>
      <c r="CB878" s="8"/>
      <c r="CC878" s="7"/>
      <c r="CD878" s="8"/>
      <c r="CE878" s="7"/>
      <c r="CF878" s="8"/>
      <c r="CH878" s="41"/>
      <c r="CI878" s="41"/>
    </row>
    <row r="879" spans="2:88" x14ac:dyDescent="0.25">
      <c r="B879" s="6"/>
      <c r="C879" s="10"/>
      <c r="D879" s="32"/>
      <c r="E879" s="10"/>
      <c r="F879" s="32"/>
      <c r="G879" s="10"/>
      <c r="H879" s="32"/>
      <c r="I879" s="10"/>
      <c r="J879" s="32"/>
      <c r="K879" s="10"/>
      <c r="L879" s="32"/>
      <c r="M879" s="10"/>
      <c r="N879" s="32"/>
      <c r="O879" s="10"/>
      <c r="P879" s="32"/>
      <c r="Q879" s="10"/>
      <c r="R879" s="32"/>
      <c r="S879" s="10"/>
      <c r="T879" s="32"/>
      <c r="U879" s="10"/>
      <c r="V879" s="32"/>
      <c r="W879" s="10"/>
      <c r="X879" s="32"/>
      <c r="Y879" s="10"/>
      <c r="Z879" s="32"/>
      <c r="AA879" s="10"/>
      <c r="AB879" s="32"/>
      <c r="AC879" s="10"/>
      <c r="AD879" s="32"/>
      <c r="AE879" s="10"/>
      <c r="AF879" s="32"/>
      <c r="AG879" s="10"/>
      <c r="AH879" s="32"/>
      <c r="AI879" s="10"/>
      <c r="AJ879" s="32"/>
      <c r="AK879" s="10"/>
      <c r="AL879" s="32"/>
      <c r="AM879" s="10"/>
      <c r="AN879" s="32"/>
      <c r="AO879" s="309"/>
      <c r="AP879" s="309"/>
      <c r="AQ879" s="10"/>
      <c r="AR879" s="32"/>
      <c r="AS879" s="10"/>
      <c r="AT879" s="32"/>
      <c r="AU879" s="10"/>
      <c r="AV879" s="242"/>
      <c r="AW879" s="10"/>
      <c r="AX879" s="32"/>
      <c r="AY879" s="10"/>
      <c r="AZ879" s="242"/>
      <c r="BA879" s="10"/>
      <c r="BB879" s="242"/>
      <c r="BC879" s="7"/>
      <c r="BD879" s="247"/>
      <c r="BE879" s="10"/>
      <c r="BF879" s="242"/>
      <c r="BG879" s="7"/>
      <c r="BH879" s="247"/>
      <c r="BI879" s="10"/>
      <c r="BJ879" s="242"/>
      <c r="BK879" s="7"/>
      <c r="BL879" s="247"/>
      <c r="BM879" s="7"/>
      <c r="BN879" s="247"/>
      <c r="BO879" s="7"/>
      <c r="BP879" s="8"/>
      <c r="BQ879" s="7"/>
      <c r="BR879" s="247"/>
      <c r="BS879" s="7"/>
      <c r="BT879" s="8"/>
      <c r="BU879" s="7"/>
      <c r="BV879" s="247"/>
      <c r="BW879" s="7"/>
      <c r="BX879" s="8"/>
      <c r="BY879" s="7"/>
      <c r="BZ879" s="8"/>
      <c r="CA879" s="7"/>
      <c r="CB879" s="8"/>
      <c r="CC879" s="7"/>
      <c r="CD879" s="8"/>
      <c r="CE879" s="7"/>
      <c r="CF879" s="8"/>
      <c r="CH879" s="41"/>
      <c r="CI879" s="41"/>
    </row>
    <row r="880" spans="2:88" x14ac:dyDescent="0.25">
      <c r="B880" s="6"/>
      <c r="C880" s="10"/>
      <c r="D880" s="32"/>
      <c r="E880" s="10"/>
      <c r="F880" s="32"/>
      <c r="G880" s="10"/>
      <c r="H880" s="32"/>
      <c r="I880" s="10"/>
      <c r="J880" s="32"/>
      <c r="K880" s="10"/>
      <c r="L880" s="32"/>
      <c r="M880" s="10"/>
      <c r="N880" s="32"/>
      <c r="O880" s="10"/>
      <c r="P880" s="32"/>
      <c r="Q880" s="10"/>
      <c r="R880" s="32"/>
      <c r="S880" s="10"/>
      <c r="T880" s="32"/>
      <c r="U880" s="10"/>
      <c r="V880" s="32"/>
      <c r="W880" s="10"/>
      <c r="X880" s="32"/>
      <c r="Y880" s="10"/>
      <c r="Z880" s="32"/>
      <c r="AA880" s="10"/>
      <c r="AB880" s="32"/>
      <c r="AC880" s="10"/>
      <c r="AD880" s="32"/>
      <c r="AE880" s="10"/>
      <c r="AF880" s="32"/>
      <c r="AG880" s="10"/>
      <c r="AH880" s="32"/>
      <c r="AI880" s="10"/>
      <c r="AJ880" s="32"/>
      <c r="AK880" s="10"/>
      <c r="AL880" s="32"/>
      <c r="AM880" s="10"/>
      <c r="AN880" s="32"/>
      <c r="AO880" s="309"/>
      <c r="AP880" s="309"/>
      <c r="AQ880" s="10"/>
      <c r="AR880" s="32"/>
      <c r="AS880" s="10"/>
      <c r="AT880" s="32"/>
      <c r="AU880" s="10"/>
      <c r="AV880" s="242"/>
      <c r="AW880" s="10"/>
      <c r="AX880" s="32"/>
      <c r="AY880" s="10"/>
      <c r="AZ880" s="242"/>
      <c r="BA880" s="10"/>
      <c r="BB880" s="242"/>
      <c r="BC880" s="7"/>
      <c r="BD880" s="247"/>
      <c r="BE880" s="10"/>
      <c r="BF880" s="242"/>
      <c r="BG880" s="7"/>
      <c r="BH880" s="247"/>
      <c r="BI880" s="10"/>
      <c r="BJ880" s="242"/>
      <c r="BK880" s="7"/>
      <c r="BL880" s="247"/>
      <c r="BM880" s="7"/>
      <c r="BN880" s="247"/>
      <c r="BO880" s="7"/>
      <c r="BP880" s="8"/>
      <c r="BQ880" s="7"/>
      <c r="BR880" s="247"/>
      <c r="BS880" s="7"/>
      <c r="BT880" s="8"/>
      <c r="BU880" s="7"/>
      <c r="BV880" s="247"/>
      <c r="BW880" s="7"/>
      <c r="BX880" s="8"/>
      <c r="BY880" s="7"/>
      <c r="BZ880" s="8"/>
      <c r="CA880" s="7"/>
      <c r="CB880" s="8"/>
      <c r="CC880" s="7"/>
      <c r="CD880" s="8"/>
      <c r="CE880" s="7"/>
      <c r="CF880" s="8"/>
      <c r="CH880" s="41"/>
      <c r="CI880" s="41"/>
    </row>
    <row r="881" spans="2:87" x14ac:dyDescent="0.25">
      <c r="B881" s="6"/>
      <c r="C881" s="10"/>
      <c r="D881" s="32"/>
      <c r="E881" s="10"/>
      <c r="F881" s="32"/>
      <c r="G881" s="10"/>
      <c r="H881" s="32"/>
      <c r="I881" s="10"/>
      <c r="J881" s="32"/>
      <c r="K881" s="10"/>
      <c r="L881" s="32"/>
      <c r="M881" s="10"/>
      <c r="N881" s="32"/>
      <c r="O881" s="10"/>
      <c r="P881" s="32"/>
      <c r="Q881" s="10"/>
      <c r="R881" s="32"/>
      <c r="S881" s="10"/>
      <c r="T881" s="32"/>
      <c r="U881" s="10"/>
      <c r="V881" s="32"/>
      <c r="W881" s="10"/>
      <c r="X881" s="32"/>
      <c r="Y881" s="10"/>
      <c r="Z881" s="32"/>
      <c r="AA881" s="10"/>
      <c r="AB881" s="32"/>
      <c r="AC881" s="10"/>
      <c r="AD881" s="32"/>
      <c r="AE881" s="10"/>
      <c r="AF881" s="32"/>
      <c r="AG881" s="10"/>
      <c r="AH881" s="32"/>
      <c r="AI881" s="10"/>
      <c r="AJ881" s="32"/>
      <c r="AK881" s="10"/>
      <c r="AL881" s="32"/>
      <c r="AM881" s="10"/>
      <c r="AN881" s="32"/>
      <c r="AO881" s="309"/>
      <c r="AP881" s="309"/>
      <c r="AQ881" s="10"/>
      <c r="AR881" s="32"/>
      <c r="AS881" s="10"/>
      <c r="AT881" s="32"/>
      <c r="AU881" s="10"/>
      <c r="AV881" s="242"/>
      <c r="AW881" s="10"/>
      <c r="AX881" s="32"/>
      <c r="AY881" s="10"/>
      <c r="AZ881" s="242"/>
      <c r="BA881" s="10"/>
      <c r="BB881" s="242"/>
      <c r="BC881" s="7"/>
      <c r="BD881" s="247"/>
      <c r="BE881" s="10"/>
      <c r="BF881" s="242"/>
      <c r="BG881" s="7"/>
      <c r="BH881" s="247"/>
      <c r="BI881" s="10"/>
      <c r="BJ881" s="242"/>
      <c r="BK881" s="7"/>
      <c r="BL881" s="247"/>
      <c r="BM881" s="7"/>
      <c r="BN881" s="247"/>
      <c r="BO881" s="7"/>
      <c r="BP881" s="8"/>
      <c r="BQ881" s="7"/>
      <c r="BR881" s="247"/>
      <c r="BS881" s="7"/>
      <c r="BT881" s="8"/>
      <c r="BU881" s="7"/>
      <c r="BV881" s="247"/>
      <c r="BW881" s="7"/>
      <c r="BX881" s="8"/>
      <c r="BY881" s="7"/>
      <c r="BZ881" s="8"/>
      <c r="CA881" s="7"/>
      <c r="CB881" s="8"/>
      <c r="CC881" s="7"/>
      <c r="CD881" s="8"/>
      <c r="CE881" s="7"/>
      <c r="CF881" s="8"/>
      <c r="CH881" s="41"/>
      <c r="CI881" s="41"/>
    </row>
    <row r="882" spans="2:87" x14ac:dyDescent="0.25">
      <c r="B882" s="6"/>
      <c r="C882" s="10"/>
      <c r="D882" s="32"/>
      <c r="E882" s="10"/>
      <c r="F882" s="32"/>
      <c r="G882" s="10"/>
      <c r="H882" s="32"/>
      <c r="I882" s="10"/>
      <c r="J882" s="32"/>
      <c r="K882" s="10"/>
      <c r="L882" s="32"/>
      <c r="M882" s="10"/>
      <c r="N882" s="32"/>
      <c r="O882" s="10"/>
      <c r="P882" s="32"/>
      <c r="Q882" s="10"/>
      <c r="R882" s="32"/>
      <c r="S882" s="10"/>
      <c r="T882" s="32"/>
      <c r="U882" s="10"/>
      <c r="V882" s="32"/>
      <c r="W882" s="10"/>
      <c r="X882" s="32"/>
      <c r="Y882" s="10"/>
      <c r="Z882" s="32"/>
      <c r="AA882" s="10"/>
      <c r="AB882" s="32"/>
      <c r="AC882" s="10"/>
      <c r="AD882" s="32"/>
      <c r="AE882" s="10"/>
      <c r="AF882" s="32"/>
      <c r="AG882" s="10"/>
      <c r="AH882" s="32"/>
      <c r="AI882" s="10"/>
      <c r="AJ882" s="32"/>
      <c r="AK882" s="10"/>
      <c r="AL882" s="32"/>
      <c r="AM882" s="10"/>
      <c r="AN882" s="32"/>
      <c r="AO882" s="309"/>
      <c r="AP882" s="309"/>
      <c r="AQ882" s="10"/>
      <c r="AR882" s="32"/>
      <c r="AS882" s="10"/>
      <c r="AT882" s="32"/>
      <c r="AU882" s="10"/>
      <c r="AV882" s="242"/>
      <c r="AW882" s="10"/>
      <c r="AX882" s="32"/>
      <c r="AY882" s="10"/>
      <c r="AZ882" s="242"/>
      <c r="BA882" s="10"/>
      <c r="BB882" s="242"/>
      <c r="BC882" s="7"/>
      <c r="BD882" s="247"/>
      <c r="BE882" s="10"/>
      <c r="BF882" s="242"/>
      <c r="BG882" s="7"/>
      <c r="BH882" s="247"/>
      <c r="BI882" s="10"/>
      <c r="BJ882" s="242"/>
      <c r="BK882" s="7"/>
      <c r="BL882" s="247"/>
      <c r="BM882" s="7"/>
      <c r="BN882" s="247"/>
      <c r="BO882" s="7"/>
      <c r="BP882" s="8"/>
      <c r="BQ882" s="7"/>
      <c r="BR882" s="247"/>
      <c r="BS882" s="7"/>
      <c r="BT882" s="8"/>
      <c r="BU882" s="7"/>
      <c r="BV882" s="247"/>
      <c r="BW882" s="7"/>
      <c r="BX882" s="8"/>
      <c r="BY882" s="7"/>
      <c r="BZ882" s="8"/>
      <c r="CA882" s="7"/>
      <c r="CB882" s="8"/>
      <c r="CC882" s="7"/>
      <c r="CD882" s="8"/>
      <c r="CE882" s="7"/>
      <c r="CF882" s="8"/>
      <c r="CH882" s="41"/>
      <c r="CI882" s="41"/>
    </row>
    <row r="883" spans="2:87" x14ac:dyDescent="0.25">
      <c r="B883" s="6"/>
      <c r="C883" s="10"/>
      <c r="D883" s="32"/>
      <c r="E883" s="10"/>
      <c r="F883" s="32"/>
      <c r="G883" s="10"/>
      <c r="H883" s="32"/>
      <c r="I883" s="10"/>
      <c r="J883" s="32"/>
      <c r="K883" s="10"/>
      <c r="L883" s="32"/>
      <c r="M883" s="10"/>
      <c r="N883" s="32"/>
      <c r="O883" s="10"/>
      <c r="P883" s="32"/>
      <c r="Q883" s="10"/>
      <c r="R883" s="32"/>
      <c r="S883" s="10"/>
      <c r="T883" s="32"/>
      <c r="U883" s="10"/>
      <c r="V883" s="32"/>
      <c r="W883" s="10"/>
      <c r="X883" s="32"/>
      <c r="Y883" s="10"/>
      <c r="Z883" s="32"/>
      <c r="AA883" s="10"/>
      <c r="AB883" s="32"/>
      <c r="AC883" s="10"/>
      <c r="AD883" s="32"/>
      <c r="AE883" s="10"/>
      <c r="AF883" s="32"/>
      <c r="AG883" s="10"/>
      <c r="AH883" s="32"/>
      <c r="AI883" s="10"/>
      <c r="AJ883" s="32"/>
      <c r="AK883" s="10"/>
      <c r="AL883" s="32"/>
      <c r="AM883" s="10"/>
      <c r="AN883" s="32"/>
      <c r="AO883" s="309"/>
      <c r="AP883" s="309"/>
      <c r="AQ883" s="10"/>
      <c r="AR883" s="32"/>
      <c r="AS883" s="10"/>
      <c r="AT883" s="32"/>
      <c r="AU883" s="10"/>
      <c r="AV883" s="242"/>
      <c r="AW883" s="10"/>
      <c r="AX883" s="32"/>
      <c r="AY883" s="10"/>
      <c r="AZ883" s="242"/>
      <c r="BA883" s="10"/>
      <c r="BB883" s="242"/>
      <c r="BC883" s="7"/>
      <c r="BD883" s="247"/>
      <c r="BE883" s="10"/>
      <c r="BF883" s="242"/>
      <c r="BG883" s="7"/>
      <c r="BH883" s="247"/>
      <c r="BI883" s="10"/>
      <c r="BJ883" s="242"/>
      <c r="BK883" s="7"/>
      <c r="BL883" s="247"/>
      <c r="BM883" s="7"/>
      <c r="BN883" s="247"/>
      <c r="BO883" s="7"/>
      <c r="BP883" s="8"/>
      <c r="BQ883" s="7"/>
      <c r="BR883" s="247"/>
      <c r="BS883" s="7"/>
      <c r="BT883" s="8"/>
      <c r="BU883" s="7"/>
      <c r="BV883" s="247"/>
      <c r="BW883" s="7"/>
      <c r="BX883" s="8"/>
      <c r="BY883" s="7"/>
      <c r="BZ883" s="8"/>
      <c r="CA883" s="7"/>
      <c r="CB883" s="8"/>
      <c r="CC883" s="7"/>
      <c r="CD883" s="8"/>
      <c r="CE883" s="7"/>
      <c r="CF883" s="8"/>
      <c r="CH883" s="41"/>
      <c r="CI883" s="41"/>
    </row>
    <row r="884" spans="2:87" x14ac:dyDescent="0.25">
      <c r="B884" s="6"/>
      <c r="C884" s="10"/>
      <c r="D884" s="32"/>
      <c r="E884" s="10"/>
      <c r="F884" s="32"/>
      <c r="G884" s="10"/>
      <c r="H884" s="32"/>
      <c r="I884" s="10"/>
      <c r="J884" s="32"/>
      <c r="K884" s="10"/>
      <c r="L884" s="32"/>
      <c r="M884" s="10"/>
      <c r="N884" s="32"/>
      <c r="O884" s="10"/>
      <c r="P884" s="32"/>
      <c r="Q884" s="10"/>
      <c r="R884" s="32"/>
      <c r="S884" s="10"/>
      <c r="T884" s="32"/>
      <c r="U884" s="10"/>
      <c r="V884" s="32"/>
      <c r="W884" s="10"/>
      <c r="X884" s="32"/>
      <c r="Y884" s="10"/>
      <c r="Z884" s="32"/>
      <c r="AA884" s="10"/>
      <c r="AB884" s="32"/>
      <c r="AC884" s="10"/>
      <c r="AD884" s="32"/>
      <c r="AE884" s="10"/>
      <c r="AF884" s="32"/>
      <c r="AG884" s="10"/>
      <c r="AH884" s="32"/>
      <c r="AI884" s="10"/>
      <c r="AJ884" s="32"/>
      <c r="AK884" s="10"/>
      <c r="AL884" s="32"/>
      <c r="AM884" s="10"/>
      <c r="AN884" s="32"/>
      <c r="AO884" s="309"/>
      <c r="AP884" s="309"/>
      <c r="AQ884" s="10"/>
      <c r="AR884" s="32"/>
      <c r="AS884" s="10"/>
      <c r="AT884" s="32"/>
      <c r="AU884" s="10"/>
      <c r="AV884" s="242"/>
      <c r="AW884" s="10"/>
      <c r="AX884" s="32"/>
      <c r="AY884" s="10"/>
      <c r="AZ884" s="242"/>
      <c r="BA884" s="10"/>
      <c r="BB884" s="242"/>
      <c r="BC884" s="7"/>
      <c r="BD884" s="247"/>
      <c r="BE884" s="10"/>
      <c r="BF884" s="242"/>
      <c r="BG884" s="7"/>
      <c r="BH884" s="247"/>
      <c r="BI884" s="10"/>
      <c r="BJ884" s="242"/>
      <c r="BK884" s="7"/>
      <c r="BL884" s="247"/>
      <c r="BM884" s="7"/>
      <c r="BN884" s="247"/>
      <c r="BO884" s="7"/>
      <c r="BP884" s="8"/>
      <c r="BQ884" s="7"/>
      <c r="BR884" s="247"/>
      <c r="BS884" s="7"/>
      <c r="BT884" s="8"/>
      <c r="BU884" s="7"/>
      <c r="BV884" s="247"/>
      <c r="BW884" s="7"/>
      <c r="BX884" s="8"/>
      <c r="BY884" s="7"/>
      <c r="BZ884" s="8"/>
      <c r="CA884" s="7"/>
      <c r="CB884" s="8"/>
      <c r="CC884" s="7"/>
      <c r="CD884" s="8"/>
      <c r="CE884" s="7"/>
      <c r="CF884" s="8"/>
      <c r="CH884" s="41"/>
      <c r="CI884" s="41"/>
    </row>
    <row r="885" spans="2:87" x14ac:dyDescent="0.25">
      <c r="B885" s="6"/>
      <c r="C885" s="10"/>
      <c r="D885" s="32"/>
      <c r="E885" s="10"/>
      <c r="F885" s="32"/>
      <c r="G885" s="10"/>
      <c r="H885" s="32"/>
      <c r="I885" s="10"/>
      <c r="J885" s="32"/>
      <c r="K885" s="10"/>
      <c r="L885" s="32"/>
      <c r="M885" s="10"/>
      <c r="N885" s="32"/>
      <c r="O885" s="10"/>
      <c r="P885" s="32"/>
      <c r="Q885" s="10"/>
      <c r="R885" s="32"/>
      <c r="S885" s="10"/>
      <c r="T885" s="32"/>
      <c r="U885" s="10"/>
      <c r="V885" s="32"/>
      <c r="W885" s="10"/>
      <c r="X885" s="32"/>
      <c r="Y885" s="10"/>
      <c r="Z885" s="32"/>
      <c r="AA885" s="10"/>
      <c r="AB885" s="32"/>
      <c r="AC885" s="10"/>
      <c r="AD885" s="32"/>
      <c r="AE885" s="10"/>
      <c r="AF885" s="32"/>
      <c r="AG885" s="10"/>
      <c r="AH885" s="32"/>
      <c r="AI885" s="10"/>
      <c r="AJ885" s="32"/>
      <c r="AK885" s="10"/>
      <c r="AL885" s="32"/>
      <c r="AM885" s="10"/>
      <c r="AN885" s="32"/>
      <c r="AO885" s="309"/>
      <c r="AP885" s="309"/>
      <c r="AQ885" s="10"/>
      <c r="AR885" s="32"/>
      <c r="AS885" s="10"/>
      <c r="AT885" s="32"/>
      <c r="AU885" s="10"/>
      <c r="AV885" s="242"/>
      <c r="AW885" s="10"/>
      <c r="AX885" s="32"/>
      <c r="AY885" s="10"/>
      <c r="AZ885" s="242"/>
      <c r="BA885" s="10"/>
      <c r="BB885" s="242"/>
      <c r="BC885" s="7"/>
      <c r="BD885" s="247"/>
      <c r="BE885" s="10"/>
      <c r="BF885" s="242"/>
      <c r="BG885" s="7"/>
      <c r="BH885" s="247"/>
      <c r="BI885" s="10"/>
      <c r="BJ885" s="242"/>
      <c r="BK885" s="7"/>
      <c r="BL885" s="247"/>
      <c r="BM885" s="7"/>
      <c r="BN885" s="247"/>
      <c r="BO885" s="7"/>
      <c r="BP885" s="8"/>
      <c r="BQ885" s="7"/>
      <c r="BR885" s="247"/>
      <c r="BS885" s="7"/>
      <c r="BT885" s="8"/>
      <c r="BU885" s="7"/>
      <c r="BV885" s="247"/>
      <c r="BW885" s="7"/>
      <c r="BX885" s="8"/>
      <c r="BY885" s="7"/>
      <c r="BZ885" s="8"/>
      <c r="CA885" s="7"/>
      <c r="CB885" s="8"/>
      <c r="CC885" s="7"/>
      <c r="CD885" s="8"/>
      <c r="CE885" s="7"/>
      <c r="CF885" s="8"/>
      <c r="CH885" s="41"/>
      <c r="CI885" s="41"/>
    </row>
    <row r="886" spans="2:87" x14ac:dyDescent="0.25">
      <c r="B886" s="6"/>
      <c r="C886" s="10"/>
      <c r="D886" s="32"/>
      <c r="E886" s="10"/>
      <c r="F886" s="32"/>
      <c r="G886" s="10"/>
      <c r="H886" s="32"/>
      <c r="I886" s="10"/>
      <c r="J886" s="32"/>
      <c r="K886" s="10"/>
      <c r="L886" s="32"/>
      <c r="M886" s="10"/>
      <c r="N886" s="32"/>
      <c r="O886" s="10"/>
      <c r="P886" s="32"/>
      <c r="Q886" s="10"/>
      <c r="R886" s="32"/>
      <c r="S886" s="10"/>
      <c r="T886" s="32"/>
      <c r="U886" s="10"/>
      <c r="V886" s="32"/>
      <c r="W886" s="10"/>
      <c r="X886" s="32"/>
      <c r="Y886" s="10"/>
      <c r="Z886" s="32"/>
      <c r="AA886" s="10"/>
      <c r="AB886" s="32"/>
      <c r="AC886" s="10"/>
      <c r="AD886" s="32"/>
      <c r="AE886" s="10"/>
      <c r="AF886" s="32"/>
      <c r="AG886" s="10"/>
      <c r="AH886" s="32"/>
      <c r="AI886" s="10"/>
      <c r="AJ886" s="32"/>
      <c r="AK886" s="10"/>
      <c r="AL886" s="32"/>
      <c r="AM886" s="10"/>
      <c r="AN886" s="32"/>
      <c r="AO886" s="309"/>
      <c r="AP886" s="309"/>
      <c r="AQ886" s="10"/>
      <c r="AR886" s="32"/>
      <c r="AS886" s="10"/>
      <c r="AT886" s="32"/>
      <c r="AU886" s="10"/>
      <c r="AV886" s="242"/>
      <c r="AW886" s="10"/>
      <c r="AX886" s="32"/>
      <c r="AY886" s="10"/>
      <c r="AZ886" s="242"/>
      <c r="BA886" s="10"/>
      <c r="BB886" s="242"/>
      <c r="BC886" s="7"/>
      <c r="BD886" s="247"/>
      <c r="BE886" s="10"/>
      <c r="BF886" s="242"/>
      <c r="BG886" s="7"/>
      <c r="BH886" s="247"/>
      <c r="BI886" s="10"/>
      <c r="BJ886" s="242"/>
      <c r="BK886" s="7"/>
      <c r="BL886" s="247"/>
      <c r="BM886" s="7"/>
      <c r="BN886" s="247"/>
      <c r="BO886" s="7"/>
      <c r="BP886" s="8"/>
      <c r="BQ886" s="7"/>
      <c r="BR886" s="247"/>
      <c r="BS886" s="7"/>
      <c r="BT886" s="8"/>
      <c r="BU886" s="7"/>
      <c r="BV886" s="247"/>
      <c r="BW886" s="7"/>
      <c r="BX886" s="8"/>
      <c r="BY886" s="7"/>
      <c r="BZ886" s="8"/>
      <c r="CA886" s="7"/>
      <c r="CB886" s="8"/>
      <c r="CC886" s="7"/>
      <c r="CD886" s="8"/>
      <c r="CE886" s="7"/>
      <c r="CF886" s="8"/>
      <c r="CH886" s="41"/>
      <c r="CI886" s="41"/>
    </row>
    <row r="887" spans="2:87" x14ac:dyDescent="0.25">
      <c r="B887" s="6"/>
      <c r="C887" s="10"/>
      <c r="D887" s="32"/>
      <c r="E887" s="10"/>
      <c r="F887" s="32"/>
      <c r="G887" s="10"/>
      <c r="H887" s="32"/>
      <c r="I887" s="10"/>
      <c r="J887" s="32"/>
      <c r="K887" s="10"/>
      <c r="L887" s="32"/>
      <c r="M887" s="10"/>
      <c r="N887" s="32"/>
      <c r="O887" s="10"/>
      <c r="P887" s="32"/>
      <c r="Q887" s="10"/>
      <c r="R887" s="32"/>
      <c r="S887" s="10"/>
      <c r="T887" s="32"/>
      <c r="U887" s="10"/>
      <c r="V887" s="32"/>
      <c r="W887" s="10"/>
      <c r="X887" s="32"/>
      <c r="Y887" s="10"/>
      <c r="Z887" s="32"/>
      <c r="AA887" s="10"/>
      <c r="AB887" s="32"/>
      <c r="AC887" s="10"/>
      <c r="AD887" s="32"/>
      <c r="AE887" s="10"/>
      <c r="AF887" s="32"/>
      <c r="AG887" s="10"/>
      <c r="AH887" s="32"/>
      <c r="AI887" s="10"/>
      <c r="AJ887" s="32"/>
      <c r="AK887" s="10"/>
      <c r="AL887" s="32"/>
      <c r="AM887" s="10"/>
      <c r="AN887" s="32"/>
      <c r="AO887" s="309"/>
      <c r="AP887" s="309"/>
      <c r="AQ887" s="10"/>
      <c r="AR887" s="32"/>
      <c r="AS887" s="10"/>
      <c r="AT887" s="32"/>
      <c r="AU887" s="10"/>
      <c r="AV887" s="242"/>
      <c r="AW887" s="10"/>
      <c r="AX887" s="32"/>
      <c r="AY887" s="10"/>
      <c r="AZ887" s="242"/>
      <c r="BA887" s="10"/>
      <c r="BB887" s="242"/>
      <c r="BC887" s="7"/>
      <c r="BD887" s="247"/>
      <c r="BE887" s="10"/>
      <c r="BF887" s="242"/>
      <c r="BG887" s="7"/>
      <c r="BH887" s="247"/>
      <c r="BI887" s="10"/>
      <c r="BJ887" s="242"/>
      <c r="BK887" s="7"/>
      <c r="BL887" s="247"/>
      <c r="BM887" s="7"/>
      <c r="BN887" s="247"/>
      <c r="BO887" s="7"/>
      <c r="BP887" s="8"/>
      <c r="BQ887" s="7"/>
      <c r="BR887" s="247"/>
      <c r="BS887" s="7"/>
      <c r="BT887" s="8"/>
      <c r="BU887" s="7"/>
      <c r="BV887" s="247"/>
      <c r="BW887" s="7"/>
      <c r="BX887" s="8"/>
      <c r="BY887" s="7"/>
      <c r="BZ887" s="8"/>
      <c r="CA887" s="7"/>
      <c r="CB887" s="8"/>
      <c r="CC887" s="7"/>
      <c r="CD887" s="8"/>
      <c r="CE887" s="7"/>
      <c r="CF887" s="8"/>
      <c r="CH887" s="41"/>
      <c r="CI887" s="41"/>
    </row>
    <row r="888" spans="2:87" x14ac:dyDescent="0.25">
      <c r="B888" s="6"/>
      <c r="C888" s="10"/>
      <c r="D888" s="32"/>
      <c r="E888" s="10"/>
      <c r="F888" s="32"/>
      <c r="G888" s="10"/>
      <c r="H888" s="32"/>
      <c r="I888" s="10"/>
      <c r="J888" s="32"/>
      <c r="K888" s="10"/>
      <c r="L888" s="32"/>
      <c r="M888" s="10"/>
      <c r="N888" s="32"/>
      <c r="O888" s="10"/>
      <c r="P888" s="32"/>
      <c r="Q888" s="10"/>
      <c r="R888" s="32"/>
      <c r="S888" s="10"/>
      <c r="T888" s="32"/>
      <c r="U888" s="10"/>
      <c r="V888" s="32"/>
      <c r="W888" s="10"/>
      <c r="X888" s="32"/>
      <c r="Y888" s="10"/>
      <c r="Z888" s="32"/>
      <c r="AA888" s="10"/>
      <c r="AB888" s="32"/>
      <c r="AC888" s="10"/>
      <c r="AD888" s="32"/>
      <c r="AE888" s="10"/>
      <c r="AF888" s="32"/>
      <c r="AG888" s="10"/>
      <c r="AH888" s="32"/>
      <c r="AI888" s="10"/>
      <c r="AJ888" s="32"/>
      <c r="AK888" s="10"/>
      <c r="AL888" s="32"/>
      <c r="AM888" s="10"/>
      <c r="AN888" s="32"/>
      <c r="AO888" s="309"/>
      <c r="AP888" s="309"/>
      <c r="AQ888" s="10"/>
      <c r="AR888" s="32"/>
      <c r="AS888" s="10"/>
      <c r="AT888" s="32"/>
      <c r="AU888" s="10"/>
      <c r="AV888" s="242"/>
      <c r="AW888" s="10"/>
      <c r="AX888" s="32"/>
      <c r="AY888" s="10"/>
      <c r="AZ888" s="242"/>
      <c r="BA888" s="10"/>
      <c r="BB888" s="242"/>
      <c r="BC888" s="7"/>
      <c r="BD888" s="247"/>
      <c r="BE888" s="10"/>
      <c r="BF888" s="242"/>
      <c r="BG888" s="7"/>
      <c r="BH888" s="247"/>
      <c r="BI888" s="10"/>
      <c r="BJ888" s="242"/>
      <c r="BK888" s="7"/>
      <c r="BL888" s="247"/>
      <c r="BM888" s="7"/>
      <c r="BN888" s="247"/>
      <c r="BO888" s="7"/>
      <c r="BP888" s="8"/>
      <c r="BQ888" s="7"/>
      <c r="BR888" s="247"/>
      <c r="BS888" s="7"/>
      <c r="BT888" s="8"/>
      <c r="BU888" s="7"/>
      <c r="BV888" s="247"/>
      <c r="BW888" s="7"/>
      <c r="BX888" s="8"/>
      <c r="BY888" s="7"/>
      <c r="BZ888" s="8"/>
      <c r="CA888" s="7"/>
      <c r="CB888" s="8"/>
      <c r="CC888" s="7"/>
      <c r="CD888" s="8"/>
      <c r="CE888" s="7"/>
      <c r="CF888" s="8"/>
      <c r="CH888" s="41"/>
      <c r="CI888" s="41"/>
    </row>
    <row r="889" spans="2:87" x14ac:dyDescent="0.25">
      <c r="B889" s="6"/>
      <c r="C889" s="10"/>
      <c r="D889" s="32"/>
      <c r="E889" s="10"/>
      <c r="F889" s="32"/>
      <c r="G889" s="10"/>
      <c r="H889" s="32"/>
      <c r="I889" s="10"/>
      <c r="J889" s="32"/>
      <c r="K889" s="10"/>
      <c r="L889" s="32"/>
      <c r="M889" s="10"/>
      <c r="N889" s="32"/>
      <c r="O889" s="10"/>
      <c r="P889" s="32"/>
      <c r="Q889" s="10"/>
      <c r="R889" s="32"/>
      <c r="S889" s="10"/>
      <c r="T889" s="32"/>
      <c r="U889" s="10"/>
      <c r="V889" s="32"/>
      <c r="W889" s="10"/>
      <c r="X889" s="32"/>
      <c r="Y889" s="10"/>
      <c r="Z889" s="32"/>
      <c r="AA889" s="10"/>
      <c r="AB889" s="32"/>
      <c r="AC889" s="10"/>
      <c r="AD889" s="32"/>
      <c r="AE889" s="10"/>
      <c r="AF889" s="32"/>
      <c r="AG889" s="10"/>
      <c r="AH889" s="32"/>
      <c r="AI889" s="10"/>
      <c r="AJ889" s="32"/>
      <c r="AK889" s="10"/>
      <c r="AL889" s="32"/>
      <c r="AM889" s="10"/>
      <c r="AN889" s="32"/>
      <c r="AO889" s="309"/>
      <c r="AP889" s="309"/>
      <c r="AQ889" s="10"/>
      <c r="AR889" s="32"/>
      <c r="AS889" s="10"/>
      <c r="AT889" s="32"/>
      <c r="AU889" s="10"/>
      <c r="AV889" s="242"/>
      <c r="AW889" s="10"/>
      <c r="AX889" s="32"/>
      <c r="AY889" s="10"/>
      <c r="AZ889" s="242"/>
      <c r="BA889" s="10"/>
      <c r="BB889" s="242"/>
      <c r="BC889" s="7"/>
      <c r="BD889" s="247"/>
      <c r="BE889" s="10"/>
      <c r="BF889" s="242"/>
      <c r="BG889" s="7"/>
      <c r="BH889" s="247"/>
      <c r="BI889" s="10"/>
      <c r="BJ889" s="242"/>
      <c r="BK889" s="7"/>
      <c r="BL889" s="247"/>
      <c r="BM889" s="7"/>
      <c r="BN889" s="247"/>
      <c r="BO889" s="7"/>
      <c r="BP889" s="8"/>
      <c r="BQ889" s="7"/>
      <c r="BR889" s="247"/>
      <c r="BS889" s="7"/>
      <c r="BT889" s="8"/>
      <c r="BU889" s="7"/>
      <c r="BV889" s="247"/>
      <c r="BW889" s="7"/>
      <c r="BX889" s="8"/>
      <c r="BY889" s="7"/>
      <c r="BZ889" s="8"/>
      <c r="CA889" s="7"/>
      <c r="CB889" s="8"/>
      <c r="CC889" s="7"/>
      <c r="CD889" s="8"/>
      <c r="CE889" s="7"/>
      <c r="CF889" s="8"/>
      <c r="CH889" s="41"/>
      <c r="CI889" s="41"/>
    </row>
    <row r="890" spans="2:87" x14ac:dyDescent="0.25">
      <c r="B890" s="6"/>
      <c r="C890" s="10"/>
      <c r="D890" s="32"/>
      <c r="E890" s="10"/>
      <c r="F890" s="32"/>
      <c r="G890" s="10"/>
      <c r="H890" s="32"/>
      <c r="I890" s="10"/>
      <c r="J890" s="32"/>
      <c r="K890" s="10"/>
      <c r="L890" s="32"/>
      <c r="M890" s="10"/>
      <c r="N890" s="32"/>
      <c r="O890" s="10"/>
      <c r="P890" s="32"/>
      <c r="Q890" s="10"/>
      <c r="R890" s="32"/>
      <c r="S890" s="10"/>
      <c r="T890" s="32"/>
      <c r="U890" s="10"/>
      <c r="V890" s="32"/>
      <c r="W890" s="10"/>
      <c r="X890" s="32"/>
      <c r="Y890" s="10"/>
      <c r="Z890" s="32"/>
      <c r="AA890" s="10"/>
      <c r="AB890" s="32"/>
      <c r="AC890" s="10"/>
      <c r="AD890" s="32"/>
      <c r="AE890" s="10"/>
      <c r="AF890" s="32"/>
      <c r="AG890" s="10"/>
      <c r="AH890" s="32"/>
      <c r="AI890" s="10"/>
      <c r="AJ890" s="32"/>
      <c r="AK890" s="10"/>
      <c r="AL890" s="32"/>
      <c r="AM890" s="10"/>
      <c r="AN890" s="32"/>
      <c r="AO890" s="309"/>
      <c r="AP890" s="309"/>
      <c r="AQ890" s="10"/>
      <c r="AR890" s="32"/>
      <c r="AS890" s="10"/>
      <c r="AT890" s="32"/>
      <c r="AU890" s="10"/>
      <c r="AV890" s="242"/>
      <c r="AW890" s="10"/>
      <c r="AX890" s="32"/>
      <c r="AY890" s="10"/>
      <c r="AZ890" s="242"/>
      <c r="BA890" s="10"/>
      <c r="BB890" s="242"/>
      <c r="BC890" s="7"/>
      <c r="BD890" s="247"/>
      <c r="BE890" s="10"/>
      <c r="BF890" s="242"/>
      <c r="BG890" s="7"/>
      <c r="BH890" s="247"/>
      <c r="BI890" s="10"/>
      <c r="BJ890" s="242"/>
      <c r="BK890" s="7"/>
      <c r="BL890" s="247"/>
      <c r="BM890" s="7"/>
      <c r="BN890" s="247"/>
      <c r="BO890" s="7"/>
      <c r="BP890" s="8"/>
      <c r="BQ890" s="7"/>
      <c r="BR890" s="247"/>
      <c r="BS890" s="7"/>
      <c r="BT890" s="8"/>
      <c r="BU890" s="7"/>
      <c r="BV890" s="247"/>
      <c r="BW890" s="7"/>
      <c r="BX890" s="8"/>
      <c r="BY890" s="7"/>
      <c r="BZ890" s="8"/>
      <c r="CA890" s="7"/>
      <c r="CB890" s="8"/>
      <c r="CC890" s="7"/>
      <c r="CD890" s="8"/>
      <c r="CE890" s="7"/>
      <c r="CF890" s="8"/>
      <c r="CH890" s="41"/>
      <c r="CI890" s="41"/>
    </row>
    <row r="891" spans="2:87" x14ac:dyDescent="0.25">
      <c r="B891" s="6"/>
      <c r="C891" s="10"/>
      <c r="D891" s="32"/>
      <c r="E891" s="10"/>
      <c r="F891" s="32"/>
      <c r="G891" s="10"/>
      <c r="H891" s="32"/>
      <c r="I891" s="10"/>
      <c r="J891" s="32"/>
      <c r="K891" s="10"/>
      <c r="L891" s="32"/>
      <c r="M891" s="10"/>
      <c r="N891" s="32"/>
      <c r="O891" s="10"/>
      <c r="P891" s="32"/>
      <c r="Q891" s="10"/>
      <c r="R891" s="32"/>
      <c r="S891" s="10"/>
      <c r="T891" s="32"/>
      <c r="U891" s="10"/>
      <c r="V891" s="32"/>
      <c r="W891" s="10"/>
      <c r="X891" s="32"/>
      <c r="Y891" s="10"/>
      <c r="Z891" s="32"/>
      <c r="AA891" s="10"/>
      <c r="AB891" s="32"/>
      <c r="AC891" s="10"/>
      <c r="AD891" s="32"/>
      <c r="AE891" s="10"/>
      <c r="AF891" s="32"/>
      <c r="AG891" s="10"/>
      <c r="AH891" s="32"/>
      <c r="AI891" s="10"/>
      <c r="AJ891" s="32"/>
      <c r="AK891" s="10"/>
      <c r="AL891" s="32"/>
      <c r="AM891" s="10"/>
      <c r="AN891" s="32"/>
      <c r="AO891" s="309"/>
      <c r="AP891" s="309"/>
      <c r="AQ891" s="10"/>
      <c r="AR891" s="32"/>
      <c r="AS891" s="10"/>
      <c r="AT891" s="32"/>
      <c r="AU891" s="10"/>
      <c r="AV891" s="242"/>
      <c r="AW891" s="10"/>
      <c r="AX891" s="32"/>
      <c r="AY891" s="10"/>
      <c r="AZ891" s="242"/>
      <c r="BA891" s="10"/>
      <c r="BB891" s="242"/>
      <c r="BC891" s="7"/>
      <c r="BD891" s="247"/>
      <c r="BE891" s="10"/>
      <c r="BF891" s="242"/>
      <c r="BG891" s="7"/>
      <c r="BH891" s="247"/>
      <c r="BI891" s="10"/>
      <c r="BJ891" s="242"/>
      <c r="BK891" s="7"/>
      <c r="BL891" s="247"/>
      <c r="BM891" s="7"/>
      <c r="BN891" s="247"/>
      <c r="BO891" s="7"/>
      <c r="BP891" s="8"/>
      <c r="BQ891" s="7"/>
      <c r="BR891" s="247"/>
      <c r="BS891" s="7"/>
      <c r="BT891" s="8"/>
      <c r="BU891" s="7"/>
      <c r="BV891" s="247"/>
      <c r="BW891" s="7"/>
      <c r="BX891" s="8"/>
      <c r="BY891" s="7"/>
      <c r="BZ891" s="8"/>
      <c r="CA891" s="7"/>
      <c r="CB891" s="8"/>
      <c r="CC891" s="7"/>
      <c r="CD891" s="8"/>
      <c r="CE891" s="7"/>
      <c r="CF891" s="8"/>
      <c r="CH891" s="41"/>
      <c r="CI891" s="41"/>
    </row>
    <row r="892" spans="2:87" x14ac:dyDescent="0.25">
      <c r="B892" s="6"/>
      <c r="C892" s="10"/>
      <c r="D892" s="32"/>
      <c r="E892" s="10"/>
      <c r="F892" s="32"/>
      <c r="G892" s="10"/>
      <c r="H892" s="32"/>
      <c r="I892" s="10"/>
      <c r="J892" s="32"/>
      <c r="K892" s="10"/>
      <c r="L892" s="32"/>
      <c r="M892" s="10"/>
      <c r="N892" s="32"/>
      <c r="O892" s="10"/>
      <c r="P892" s="32"/>
      <c r="Q892" s="10"/>
      <c r="R892" s="32"/>
      <c r="S892" s="10"/>
      <c r="T892" s="32"/>
      <c r="U892" s="10"/>
      <c r="V892" s="32"/>
      <c r="W892" s="10"/>
      <c r="X892" s="32"/>
      <c r="Y892" s="10"/>
      <c r="Z892" s="32"/>
      <c r="AA892" s="10"/>
      <c r="AB892" s="32"/>
      <c r="AC892" s="10"/>
      <c r="AD892" s="32"/>
      <c r="AE892" s="10"/>
      <c r="AF892" s="32"/>
      <c r="AG892" s="10"/>
      <c r="AH892" s="32"/>
      <c r="AI892" s="10"/>
      <c r="AJ892" s="32"/>
      <c r="AK892" s="10"/>
      <c r="AL892" s="32"/>
      <c r="AM892" s="10"/>
      <c r="AN892" s="32"/>
      <c r="AO892" s="309"/>
      <c r="AP892" s="309"/>
      <c r="AQ892" s="10"/>
      <c r="AR892" s="32"/>
      <c r="AS892" s="10"/>
      <c r="AT892" s="32"/>
      <c r="AU892" s="10"/>
      <c r="AV892" s="242"/>
      <c r="AW892" s="10"/>
      <c r="AX892" s="32"/>
      <c r="AY892" s="10"/>
      <c r="AZ892" s="242"/>
      <c r="BA892" s="10"/>
      <c r="BB892" s="242"/>
      <c r="BC892" s="7"/>
      <c r="BD892" s="247"/>
      <c r="BE892" s="10"/>
      <c r="BF892" s="242"/>
      <c r="BG892" s="7"/>
      <c r="BH892" s="247"/>
      <c r="BI892" s="10"/>
      <c r="BJ892" s="242"/>
      <c r="BK892" s="7"/>
      <c r="BL892" s="247"/>
      <c r="BM892" s="7"/>
      <c r="BN892" s="247"/>
      <c r="BO892" s="7"/>
      <c r="BP892" s="8"/>
      <c r="BQ892" s="7"/>
      <c r="BR892" s="247"/>
      <c r="BS892" s="7"/>
      <c r="BT892" s="8"/>
      <c r="BU892" s="7"/>
      <c r="BV892" s="247"/>
      <c r="BW892" s="7"/>
      <c r="BX892" s="8"/>
      <c r="BY892" s="7"/>
      <c r="BZ892" s="8"/>
      <c r="CA892" s="7"/>
      <c r="CB892" s="8"/>
      <c r="CC892" s="7"/>
      <c r="CD892" s="8"/>
      <c r="CE892" s="7"/>
      <c r="CF892" s="8"/>
      <c r="CH892" s="41"/>
      <c r="CI892" s="41"/>
    </row>
    <row r="893" spans="2:87" x14ac:dyDescent="0.25">
      <c r="B893" s="6"/>
      <c r="C893" s="10"/>
      <c r="D893" s="32"/>
      <c r="E893" s="10"/>
      <c r="F893" s="32"/>
      <c r="G893" s="10"/>
      <c r="H893" s="32"/>
      <c r="I893" s="10"/>
      <c r="J893" s="32"/>
      <c r="K893" s="10"/>
      <c r="L893" s="32"/>
      <c r="M893" s="10"/>
      <c r="N893" s="32"/>
      <c r="O893" s="10"/>
      <c r="P893" s="32"/>
      <c r="Q893" s="10"/>
      <c r="R893" s="32"/>
      <c r="S893" s="10"/>
      <c r="T893" s="32"/>
      <c r="U893" s="10"/>
      <c r="V893" s="32"/>
      <c r="W893" s="10"/>
      <c r="X893" s="32"/>
      <c r="Y893" s="10"/>
      <c r="Z893" s="32"/>
      <c r="AA893" s="10"/>
      <c r="AB893" s="32"/>
      <c r="AC893" s="10"/>
      <c r="AD893" s="32"/>
      <c r="AE893" s="10"/>
      <c r="AF893" s="32"/>
      <c r="AG893" s="10"/>
      <c r="AH893" s="32"/>
      <c r="AI893" s="10"/>
      <c r="AJ893" s="32"/>
      <c r="AK893" s="10"/>
      <c r="AL893" s="32"/>
      <c r="AM893" s="10"/>
      <c r="AN893" s="32"/>
      <c r="AO893" s="309"/>
      <c r="AP893" s="309"/>
      <c r="AQ893" s="10"/>
      <c r="AR893" s="32"/>
      <c r="AS893" s="10"/>
      <c r="AT893" s="32"/>
      <c r="AU893" s="10"/>
      <c r="AV893" s="242"/>
      <c r="AW893" s="10"/>
      <c r="AX893" s="32"/>
      <c r="AY893" s="10"/>
      <c r="AZ893" s="242"/>
      <c r="BA893" s="10"/>
      <c r="BB893" s="242"/>
      <c r="BC893" s="7"/>
      <c r="BD893" s="247"/>
      <c r="BE893" s="10"/>
      <c r="BF893" s="242"/>
      <c r="BG893" s="7"/>
      <c r="BH893" s="247"/>
      <c r="BI893" s="10"/>
      <c r="BJ893" s="242"/>
      <c r="BK893" s="7"/>
      <c r="BL893" s="247"/>
      <c r="BM893" s="7"/>
      <c r="BN893" s="247"/>
      <c r="BO893" s="7"/>
      <c r="BP893" s="8"/>
      <c r="BQ893" s="7"/>
      <c r="BR893" s="247"/>
      <c r="BS893" s="7"/>
      <c r="BT893" s="8"/>
      <c r="BU893" s="7"/>
      <c r="BV893" s="247"/>
      <c r="BW893" s="7"/>
      <c r="BX893" s="8"/>
      <c r="BY893" s="7"/>
      <c r="BZ893" s="8"/>
      <c r="CA893" s="7"/>
      <c r="CB893" s="8"/>
      <c r="CC893" s="7"/>
      <c r="CD893" s="8"/>
      <c r="CE893" s="7"/>
      <c r="CF893" s="8"/>
      <c r="CH893" s="41"/>
      <c r="CI893" s="41"/>
    </row>
    <row r="894" spans="2:87" x14ac:dyDescent="0.25">
      <c r="B894" s="6"/>
      <c r="C894" s="10"/>
      <c r="D894" s="32"/>
      <c r="E894" s="10"/>
      <c r="F894" s="32"/>
      <c r="G894" s="10"/>
      <c r="H894" s="32"/>
      <c r="I894" s="10"/>
      <c r="J894" s="32"/>
      <c r="K894" s="10"/>
      <c r="L894" s="32"/>
      <c r="M894" s="10"/>
      <c r="N894" s="32"/>
      <c r="O894" s="10"/>
      <c r="P894" s="32"/>
      <c r="Q894" s="10"/>
      <c r="R894" s="32"/>
      <c r="S894" s="10"/>
      <c r="T894" s="32"/>
      <c r="U894" s="10"/>
      <c r="V894" s="32"/>
      <c r="W894" s="10"/>
      <c r="X894" s="32"/>
      <c r="Y894" s="10"/>
      <c r="Z894" s="32"/>
      <c r="AA894" s="10"/>
      <c r="AB894" s="32"/>
      <c r="AC894" s="10"/>
      <c r="AD894" s="32"/>
      <c r="AE894" s="10"/>
      <c r="AF894" s="32"/>
      <c r="AG894" s="10"/>
      <c r="AH894" s="32"/>
      <c r="AI894" s="10"/>
      <c r="AJ894" s="32"/>
      <c r="AK894" s="10"/>
      <c r="AL894" s="32"/>
      <c r="AM894" s="10"/>
      <c r="AN894" s="32"/>
      <c r="AO894" s="309"/>
      <c r="AP894" s="309"/>
      <c r="AQ894" s="10"/>
      <c r="AR894" s="32"/>
      <c r="AS894" s="10"/>
      <c r="AT894" s="32"/>
      <c r="AU894" s="10"/>
      <c r="AV894" s="242"/>
      <c r="AW894" s="10"/>
      <c r="AX894" s="32"/>
      <c r="AY894" s="10"/>
      <c r="AZ894" s="242"/>
      <c r="BA894" s="10"/>
      <c r="BB894" s="242"/>
      <c r="BC894" s="7"/>
      <c r="BD894" s="247"/>
      <c r="BE894" s="10"/>
      <c r="BF894" s="242"/>
      <c r="BG894" s="7"/>
      <c r="BH894" s="247"/>
      <c r="BI894" s="10"/>
      <c r="BJ894" s="242"/>
      <c r="BK894" s="7"/>
      <c r="BL894" s="247"/>
      <c r="BM894" s="7"/>
      <c r="BN894" s="247"/>
      <c r="BO894" s="7"/>
      <c r="BP894" s="8"/>
      <c r="BQ894" s="7"/>
      <c r="BR894" s="247"/>
      <c r="BS894" s="7"/>
      <c r="BT894" s="8"/>
      <c r="BU894" s="7"/>
      <c r="BV894" s="247"/>
      <c r="BW894" s="7"/>
      <c r="BX894" s="8"/>
      <c r="BY894" s="7"/>
      <c r="BZ894" s="8"/>
      <c r="CA894" s="7"/>
      <c r="CB894" s="8"/>
      <c r="CC894" s="7"/>
      <c r="CD894" s="8"/>
      <c r="CE894" s="7"/>
      <c r="CF894" s="8"/>
      <c r="CH894" s="41"/>
      <c r="CI894" s="41"/>
    </row>
    <row r="895" spans="2:87" x14ac:dyDescent="0.25">
      <c r="B895" s="6"/>
      <c r="C895" s="10"/>
      <c r="D895" s="32"/>
      <c r="E895" s="10"/>
      <c r="F895" s="32"/>
      <c r="G895" s="10"/>
      <c r="H895" s="32"/>
      <c r="I895" s="10"/>
      <c r="J895" s="32"/>
      <c r="K895" s="10"/>
      <c r="L895" s="32"/>
      <c r="M895" s="10"/>
      <c r="N895" s="32"/>
      <c r="O895" s="10"/>
      <c r="P895" s="32"/>
      <c r="Q895" s="10"/>
      <c r="R895" s="32"/>
      <c r="S895" s="10"/>
      <c r="T895" s="32"/>
      <c r="U895" s="10"/>
      <c r="V895" s="32"/>
      <c r="W895" s="10"/>
      <c r="X895" s="32"/>
      <c r="Y895" s="10"/>
      <c r="Z895" s="32"/>
      <c r="AA895" s="10"/>
      <c r="AB895" s="32"/>
      <c r="AC895" s="10"/>
      <c r="AD895" s="32"/>
      <c r="AE895" s="10"/>
      <c r="AF895" s="32"/>
      <c r="AG895" s="10"/>
      <c r="AH895" s="32"/>
      <c r="AI895" s="10"/>
      <c r="AJ895" s="32"/>
      <c r="AK895" s="10"/>
      <c r="AL895" s="32"/>
      <c r="AM895" s="10"/>
      <c r="AN895" s="32"/>
      <c r="AO895" s="309"/>
      <c r="AP895" s="309"/>
      <c r="AQ895" s="10"/>
      <c r="AR895" s="32"/>
      <c r="AS895" s="10"/>
      <c r="AT895" s="32"/>
      <c r="AU895" s="10"/>
      <c r="AV895" s="242"/>
      <c r="AW895" s="10"/>
      <c r="AX895" s="32"/>
      <c r="AY895" s="10"/>
      <c r="AZ895" s="242"/>
      <c r="BA895" s="10"/>
      <c r="BB895" s="242"/>
      <c r="BC895" s="7"/>
      <c r="BD895" s="247"/>
      <c r="BE895" s="10"/>
      <c r="BF895" s="242"/>
      <c r="BG895" s="7"/>
      <c r="BH895" s="247"/>
      <c r="BI895" s="10"/>
      <c r="BJ895" s="242"/>
      <c r="BK895" s="7"/>
      <c r="BL895" s="247"/>
      <c r="BM895" s="7"/>
      <c r="BN895" s="247"/>
      <c r="BO895" s="7"/>
      <c r="BP895" s="8"/>
      <c r="BQ895" s="7"/>
      <c r="BR895" s="247"/>
      <c r="BS895" s="7"/>
      <c r="BT895" s="8"/>
      <c r="BU895" s="7"/>
      <c r="BV895" s="247"/>
      <c r="BW895" s="7"/>
      <c r="BX895" s="8"/>
      <c r="BY895" s="7"/>
      <c r="BZ895" s="8"/>
      <c r="CA895" s="7"/>
      <c r="CB895" s="8"/>
      <c r="CC895" s="7"/>
      <c r="CD895" s="8"/>
      <c r="CE895" s="7"/>
      <c r="CF895" s="8"/>
      <c r="CH895" s="41"/>
      <c r="CI895" s="41"/>
    </row>
    <row r="896" spans="2:87" x14ac:dyDescent="0.25">
      <c r="B896" s="6"/>
      <c r="C896" s="10"/>
      <c r="D896" s="32"/>
      <c r="E896" s="10"/>
      <c r="F896" s="32"/>
      <c r="G896" s="10"/>
      <c r="H896" s="32"/>
      <c r="I896" s="10"/>
      <c r="J896" s="32"/>
      <c r="K896" s="10"/>
      <c r="L896" s="32"/>
      <c r="M896" s="10"/>
      <c r="N896" s="32"/>
      <c r="O896" s="10"/>
      <c r="P896" s="32"/>
      <c r="Q896" s="10"/>
      <c r="R896" s="32"/>
      <c r="S896" s="10"/>
      <c r="T896" s="32"/>
      <c r="U896" s="10"/>
      <c r="V896" s="32"/>
      <c r="W896" s="10"/>
      <c r="X896" s="32"/>
      <c r="Y896" s="10"/>
      <c r="Z896" s="32"/>
      <c r="AA896" s="10"/>
      <c r="AB896" s="32"/>
      <c r="AC896" s="10"/>
      <c r="AD896" s="32"/>
      <c r="AE896" s="10"/>
      <c r="AF896" s="32"/>
      <c r="AG896" s="10"/>
      <c r="AH896" s="32"/>
      <c r="AI896" s="10"/>
      <c r="AJ896" s="32"/>
      <c r="AK896" s="10"/>
      <c r="AL896" s="32"/>
      <c r="AM896" s="10"/>
      <c r="AN896" s="32"/>
      <c r="AO896" s="309"/>
      <c r="AP896" s="309"/>
      <c r="AQ896" s="10"/>
      <c r="AR896" s="32"/>
      <c r="AS896" s="10"/>
      <c r="AT896" s="32"/>
      <c r="AU896" s="10"/>
      <c r="AV896" s="242"/>
      <c r="AW896" s="10"/>
      <c r="AX896" s="32"/>
      <c r="AY896" s="10"/>
      <c r="AZ896" s="242"/>
      <c r="BA896" s="10"/>
      <c r="BB896" s="242"/>
      <c r="BC896" s="7"/>
      <c r="BD896" s="247"/>
      <c r="BE896" s="10"/>
      <c r="BF896" s="242"/>
      <c r="BG896" s="7"/>
      <c r="BH896" s="247"/>
      <c r="BI896" s="10"/>
      <c r="BJ896" s="242"/>
      <c r="BK896" s="7"/>
      <c r="BL896" s="247"/>
      <c r="BM896" s="7"/>
      <c r="BN896" s="247"/>
      <c r="BO896" s="7"/>
      <c r="BP896" s="8"/>
      <c r="BQ896" s="7"/>
      <c r="BR896" s="247"/>
      <c r="BS896" s="7"/>
      <c r="BT896" s="8"/>
      <c r="BU896" s="7"/>
      <c r="BV896" s="247"/>
      <c r="BW896" s="7"/>
      <c r="BX896" s="8"/>
      <c r="BY896" s="7"/>
      <c r="BZ896" s="8"/>
      <c r="CA896" s="7"/>
      <c r="CB896" s="8"/>
      <c r="CC896" s="7"/>
      <c r="CD896" s="8"/>
      <c r="CE896" s="7"/>
      <c r="CF896" s="8"/>
      <c r="CH896" s="41"/>
      <c r="CI896" s="41"/>
    </row>
    <row r="897" spans="2:87" x14ac:dyDescent="0.25">
      <c r="B897" s="6"/>
      <c r="C897" s="10"/>
      <c r="D897" s="32"/>
      <c r="E897" s="10"/>
      <c r="F897" s="32"/>
      <c r="G897" s="10"/>
      <c r="H897" s="32"/>
      <c r="I897" s="10"/>
      <c r="J897" s="32"/>
      <c r="K897" s="10"/>
      <c r="L897" s="32"/>
      <c r="M897" s="10"/>
      <c r="N897" s="32"/>
      <c r="O897" s="10"/>
      <c r="P897" s="32"/>
      <c r="Q897" s="10"/>
      <c r="R897" s="32"/>
      <c r="S897" s="10"/>
      <c r="T897" s="32"/>
      <c r="U897" s="10"/>
      <c r="V897" s="32"/>
      <c r="W897" s="10"/>
      <c r="X897" s="32"/>
      <c r="Y897" s="10"/>
      <c r="Z897" s="32"/>
      <c r="AA897" s="10"/>
      <c r="AB897" s="32"/>
      <c r="AC897" s="10"/>
      <c r="AD897" s="32"/>
      <c r="AE897" s="10"/>
      <c r="AF897" s="32"/>
      <c r="AG897" s="10"/>
      <c r="AH897" s="32"/>
      <c r="AI897" s="10"/>
      <c r="AJ897" s="32"/>
      <c r="AK897" s="10"/>
      <c r="AL897" s="32"/>
      <c r="AM897" s="10"/>
      <c r="AN897" s="32"/>
      <c r="AO897" s="309"/>
      <c r="AP897" s="309"/>
      <c r="AQ897" s="10"/>
      <c r="AR897" s="32"/>
      <c r="AS897" s="10"/>
      <c r="AT897" s="32"/>
      <c r="AU897" s="10"/>
      <c r="AV897" s="242"/>
      <c r="AW897" s="10"/>
      <c r="AX897" s="32"/>
      <c r="AY897" s="10"/>
      <c r="AZ897" s="242"/>
      <c r="BA897" s="10"/>
      <c r="BB897" s="242"/>
      <c r="BC897" s="7"/>
      <c r="BD897" s="247"/>
      <c r="BE897" s="10"/>
      <c r="BF897" s="242"/>
      <c r="BG897" s="7"/>
      <c r="BH897" s="247"/>
      <c r="BI897" s="10"/>
      <c r="BJ897" s="242"/>
      <c r="BK897" s="7"/>
      <c r="BL897" s="247"/>
      <c r="BM897" s="7"/>
      <c r="BN897" s="247"/>
      <c r="BO897" s="7"/>
      <c r="BP897" s="8"/>
      <c r="BQ897" s="7"/>
      <c r="BR897" s="247"/>
      <c r="BS897" s="7"/>
      <c r="BT897" s="8"/>
      <c r="BU897" s="7"/>
      <c r="BV897" s="247"/>
      <c r="BW897" s="7"/>
      <c r="BX897" s="8"/>
      <c r="BY897" s="7"/>
      <c r="BZ897" s="8"/>
      <c r="CA897" s="7"/>
      <c r="CB897" s="8"/>
      <c r="CC897" s="7"/>
      <c r="CD897" s="8"/>
      <c r="CE897" s="7"/>
      <c r="CF897" s="8"/>
      <c r="CH897" s="41"/>
      <c r="CI897" s="41"/>
    </row>
    <row r="898" spans="2:87" x14ac:dyDescent="0.25">
      <c r="B898" s="6"/>
      <c r="C898" s="10"/>
      <c r="D898" s="32"/>
      <c r="E898" s="10"/>
      <c r="F898" s="32"/>
      <c r="G898" s="10"/>
      <c r="H898" s="32"/>
      <c r="I898" s="10"/>
      <c r="J898" s="32"/>
      <c r="K898" s="10"/>
      <c r="L898" s="32"/>
      <c r="M898" s="10"/>
      <c r="N898" s="32"/>
      <c r="O898" s="10"/>
      <c r="P898" s="32"/>
      <c r="Q898" s="10"/>
      <c r="R898" s="32"/>
      <c r="S898" s="10"/>
      <c r="T898" s="32"/>
      <c r="U898" s="10"/>
      <c r="V898" s="32"/>
      <c r="W898" s="10"/>
      <c r="X898" s="32"/>
      <c r="Y898" s="10"/>
      <c r="Z898" s="32"/>
      <c r="AA898" s="10"/>
      <c r="AB898" s="32"/>
      <c r="AC898" s="10"/>
      <c r="AD898" s="32"/>
      <c r="AE898" s="10"/>
      <c r="AF898" s="32"/>
      <c r="AG898" s="10"/>
      <c r="AH898" s="32"/>
      <c r="AI898" s="10"/>
      <c r="AJ898" s="32"/>
      <c r="AK898" s="10"/>
      <c r="AL898" s="32"/>
      <c r="AM898" s="10"/>
      <c r="AN898" s="32"/>
      <c r="AO898" s="309"/>
      <c r="AP898" s="309"/>
      <c r="AQ898" s="10"/>
      <c r="AR898" s="32"/>
      <c r="AS898" s="10"/>
      <c r="AT898" s="32"/>
      <c r="AU898" s="10"/>
      <c r="AV898" s="242"/>
      <c r="AW898" s="10"/>
      <c r="AX898" s="32"/>
      <c r="AY898" s="10"/>
      <c r="AZ898" s="242"/>
      <c r="BA898" s="10"/>
      <c r="BB898" s="242"/>
      <c r="BC898" s="7"/>
      <c r="BD898" s="247"/>
      <c r="BE898" s="10"/>
      <c r="BF898" s="242"/>
      <c r="BG898" s="7"/>
      <c r="BH898" s="247"/>
      <c r="BI898" s="10"/>
      <c r="BJ898" s="242"/>
      <c r="BK898" s="7"/>
      <c r="BL898" s="247"/>
      <c r="BM898" s="7"/>
      <c r="BN898" s="247"/>
      <c r="BO898" s="7"/>
      <c r="BP898" s="8"/>
      <c r="BQ898" s="7"/>
      <c r="BR898" s="247"/>
      <c r="BS898" s="7"/>
      <c r="BT898" s="8"/>
      <c r="BU898" s="7"/>
      <c r="BV898" s="247"/>
      <c r="BW898" s="7"/>
      <c r="BX898" s="8"/>
      <c r="BY898" s="7"/>
      <c r="BZ898" s="8"/>
      <c r="CA898" s="7"/>
      <c r="CB898" s="8"/>
      <c r="CC898" s="7"/>
      <c r="CD898" s="8"/>
      <c r="CE898" s="7"/>
      <c r="CF898" s="8"/>
      <c r="CH898" s="41"/>
      <c r="CI898" s="41"/>
    </row>
    <row r="899" spans="2:87" x14ac:dyDescent="0.25">
      <c r="B899" s="6"/>
      <c r="C899" s="10"/>
      <c r="D899" s="32"/>
      <c r="E899" s="10"/>
      <c r="F899" s="32"/>
      <c r="G899" s="10"/>
      <c r="H899" s="32"/>
      <c r="I899" s="10"/>
      <c r="J899" s="32"/>
      <c r="K899" s="10"/>
      <c r="L899" s="32"/>
      <c r="M899" s="10"/>
      <c r="N899" s="32"/>
      <c r="O899" s="10"/>
      <c r="P899" s="32"/>
      <c r="Q899" s="10"/>
      <c r="R899" s="32"/>
      <c r="S899" s="10"/>
      <c r="T899" s="32"/>
      <c r="U899" s="10"/>
      <c r="V899" s="32"/>
      <c r="W899" s="10"/>
      <c r="X899" s="32"/>
      <c r="Y899" s="10"/>
      <c r="Z899" s="32"/>
      <c r="AA899" s="10"/>
      <c r="AB899" s="32"/>
      <c r="AC899" s="10"/>
      <c r="AD899" s="32"/>
      <c r="AE899" s="10"/>
      <c r="AF899" s="32"/>
      <c r="AG899" s="10"/>
      <c r="AH899" s="32"/>
      <c r="AI899" s="10"/>
      <c r="AJ899" s="32"/>
      <c r="AK899" s="10"/>
      <c r="AL899" s="32"/>
      <c r="AM899" s="10"/>
      <c r="AN899" s="32"/>
      <c r="AO899" s="309"/>
      <c r="AP899" s="309"/>
      <c r="AQ899" s="10"/>
      <c r="AR899" s="32"/>
      <c r="AS899" s="10"/>
      <c r="AT899" s="32"/>
      <c r="AU899" s="10"/>
      <c r="AV899" s="242"/>
      <c r="AW899" s="10"/>
      <c r="AX899" s="32"/>
      <c r="AY899" s="10"/>
      <c r="AZ899" s="242"/>
      <c r="BA899" s="10"/>
      <c r="BB899" s="242"/>
      <c r="BC899" s="7"/>
      <c r="BD899" s="247"/>
      <c r="BE899" s="10"/>
      <c r="BF899" s="242"/>
      <c r="BG899" s="7"/>
      <c r="BH899" s="247"/>
      <c r="BI899" s="10"/>
      <c r="BJ899" s="242"/>
      <c r="BK899" s="7"/>
      <c r="BL899" s="247"/>
      <c r="BM899" s="7"/>
      <c r="BN899" s="247"/>
      <c r="BO899" s="7"/>
      <c r="BP899" s="8"/>
      <c r="BQ899" s="7"/>
      <c r="BR899" s="247"/>
      <c r="BS899" s="7"/>
      <c r="BT899" s="8"/>
      <c r="BU899" s="7"/>
      <c r="BV899" s="247"/>
      <c r="BW899" s="7"/>
      <c r="BX899" s="8"/>
      <c r="BY899" s="7"/>
      <c r="BZ899" s="8"/>
      <c r="CA899" s="7"/>
      <c r="CB899" s="8"/>
      <c r="CC899" s="7"/>
      <c r="CD899" s="8"/>
      <c r="CE899" s="7"/>
      <c r="CF899" s="8"/>
      <c r="CH899" s="41"/>
      <c r="CI899" s="41"/>
    </row>
    <row r="900" spans="2:87" x14ac:dyDescent="0.25">
      <c r="B900" s="6"/>
      <c r="C900" s="10"/>
      <c r="D900" s="32"/>
      <c r="E900" s="10"/>
      <c r="F900" s="32"/>
      <c r="G900" s="10"/>
      <c r="H900" s="32"/>
      <c r="I900" s="10"/>
      <c r="J900" s="32"/>
      <c r="K900" s="10"/>
      <c r="L900" s="32"/>
      <c r="M900" s="10"/>
      <c r="N900" s="32"/>
      <c r="O900" s="10"/>
      <c r="P900" s="32"/>
      <c r="Q900" s="10"/>
      <c r="R900" s="32"/>
      <c r="S900" s="10"/>
      <c r="T900" s="32"/>
      <c r="U900" s="10"/>
      <c r="V900" s="32"/>
      <c r="W900" s="10"/>
      <c r="X900" s="32"/>
      <c r="Y900" s="10"/>
      <c r="Z900" s="32"/>
      <c r="AA900" s="10"/>
      <c r="AB900" s="32"/>
      <c r="AC900" s="10"/>
      <c r="AD900" s="32"/>
      <c r="AE900" s="10"/>
      <c r="AF900" s="32"/>
      <c r="AG900" s="10"/>
      <c r="AH900" s="32"/>
      <c r="AI900" s="10"/>
      <c r="AJ900" s="32"/>
      <c r="AK900" s="10"/>
      <c r="AL900" s="32"/>
      <c r="AM900" s="10"/>
      <c r="AN900" s="32"/>
      <c r="AO900" s="309"/>
      <c r="AP900" s="309"/>
      <c r="AQ900" s="10"/>
      <c r="AR900" s="32"/>
      <c r="AS900" s="10"/>
      <c r="AT900" s="32"/>
      <c r="AU900" s="10"/>
      <c r="AV900" s="242"/>
      <c r="AW900" s="10"/>
      <c r="AX900" s="32"/>
      <c r="AY900" s="10"/>
      <c r="AZ900" s="242"/>
      <c r="BA900" s="10"/>
      <c r="BB900" s="242"/>
      <c r="BC900" s="7"/>
      <c r="BD900" s="247"/>
      <c r="BE900" s="10"/>
      <c r="BF900" s="242"/>
      <c r="BG900" s="7"/>
      <c r="BH900" s="247"/>
      <c r="BI900" s="10"/>
      <c r="BJ900" s="242"/>
      <c r="BK900" s="7"/>
      <c r="BL900" s="247"/>
      <c r="BM900" s="7"/>
      <c r="BN900" s="247"/>
      <c r="BO900" s="7"/>
      <c r="BP900" s="8"/>
      <c r="BQ900" s="7"/>
      <c r="BR900" s="247"/>
      <c r="BS900" s="7"/>
      <c r="BT900" s="8"/>
      <c r="BU900" s="7"/>
      <c r="BV900" s="247"/>
      <c r="BW900" s="7"/>
      <c r="BX900" s="8"/>
      <c r="BY900" s="7"/>
      <c r="BZ900" s="8"/>
      <c r="CA900" s="7"/>
      <c r="CB900" s="8"/>
      <c r="CC900" s="7"/>
      <c r="CD900" s="8"/>
      <c r="CE900" s="7"/>
      <c r="CF900" s="8"/>
      <c r="CH900" s="41"/>
      <c r="CI900" s="41"/>
    </row>
    <row r="901" spans="2:87" x14ac:dyDescent="0.25">
      <c r="B901" s="6"/>
      <c r="C901" s="10"/>
      <c r="D901" s="32"/>
      <c r="E901" s="10"/>
      <c r="F901" s="32"/>
      <c r="G901" s="10"/>
      <c r="H901" s="32"/>
      <c r="I901" s="10"/>
      <c r="J901" s="32"/>
      <c r="K901" s="10"/>
      <c r="L901" s="32"/>
      <c r="M901" s="10"/>
      <c r="N901" s="32"/>
      <c r="O901" s="10"/>
      <c r="P901" s="32"/>
      <c r="Q901" s="10"/>
      <c r="R901" s="32"/>
      <c r="S901" s="10"/>
      <c r="T901" s="32"/>
      <c r="U901" s="10"/>
      <c r="V901" s="32"/>
      <c r="W901" s="10"/>
      <c r="X901" s="32"/>
      <c r="Y901" s="10"/>
      <c r="Z901" s="32"/>
      <c r="AA901" s="10"/>
      <c r="AB901" s="32"/>
      <c r="AC901" s="10"/>
      <c r="AD901" s="32"/>
      <c r="AE901" s="10"/>
      <c r="AF901" s="32"/>
      <c r="AG901" s="10"/>
      <c r="AH901" s="32"/>
      <c r="AI901" s="10"/>
      <c r="AJ901" s="32"/>
      <c r="AK901" s="10"/>
      <c r="AL901" s="32"/>
      <c r="AM901" s="10"/>
      <c r="AN901" s="32"/>
      <c r="AO901" s="309"/>
      <c r="AP901" s="309"/>
      <c r="AQ901" s="10"/>
      <c r="AR901" s="32"/>
      <c r="AS901" s="10"/>
      <c r="AT901" s="32"/>
      <c r="AU901" s="10"/>
      <c r="AV901" s="242"/>
      <c r="AW901" s="10"/>
      <c r="AX901" s="32"/>
      <c r="AY901" s="10"/>
      <c r="AZ901" s="242"/>
      <c r="BA901" s="10"/>
      <c r="BB901" s="242"/>
      <c r="BC901" s="7"/>
      <c r="BD901" s="247"/>
      <c r="BE901" s="10"/>
      <c r="BF901" s="242"/>
      <c r="BG901" s="7"/>
      <c r="BH901" s="247"/>
      <c r="BI901" s="10"/>
      <c r="BJ901" s="242"/>
      <c r="BK901" s="7"/>
      <c r="BL901" s="247"/>
      <c r="BM901" s="7"/>
      <c r="BN901" s="247"/>
      <c r="BO901" s="7"/>
      <c r="BP901" s="8"/>
      <c r="BQ901" s="7"/>
      <c r="BR901" s="247"/>
      <c r="BS901" s="7"/>
      <c r="BT901" s="8"/>
      <c r="BU901" s="7"/>
      <c r="BV901" s="247"/>
      <c r="BW901" s="7"/>
      <c r="BX901" s="8"/>
      <c r="BY901" s="7"/>
      <c r="BZ901" s="8"/>
      <c r="CA901" s="7"/>
      <c r="CB901" s="8"/>
      <c r="CC901" s="7"/>
      <c r="CD901" s="8"/>
      <c r="CE901" s="7"/>
      <c r="CF901" s="8"/>
      <c r="CH901" s="41"/>
      <c r="CI901" s="41"/>
    </row>
    <row r="902" spans="2:87" x14ac:dyDescent="0.25">
      <c r="B902" s="6"/>
      <c r="C902" s="10"/>
      <c r="D902" s="32"/>
      <c r="E902" s="10"/>
      <c r="F902" s="32"/>
      <c r="G902" s="10"/>
      <c r="H902" s="32"/>
      <c r="I902" s="10"/>
      <c r="J902" s="32"/>
      <c r="K902" s="10"/>
      <c r="L902" s="32"/>
      <c r="M902" s="10"/>
      <c r="N902" s="32"/>
      <c r="O902" s="10"/>
      <c r="P902" s="32"/>
      <c r="Q902" s="10"/>
      <c r="R902" s="32"/>
      <c r="S902" s="10"/>
      <c r="T902" s="32"/>
      <c r="U902" s="10"/>
      <c r="V902" s="32"/>
      <c r="W902" s="10"/>
      <c r="X902" s="32"/>
      <c r="Y902" s="10"/>
      <c r="Z902" s="32"/>
      <c r="AA902" s="10"/>
      <c r="AB902" s="32"/>
      <c r="AC902" s="10"/>
      <c r="AD902" s="32"/>
      <c r="AE902" s="10"/>
      <c r="AF902" s="32"/>
      <c r="AG902" s="10"/>
      <c r="AH902" s="32"/>
      <c r="AI902" s="10"/>
      <c r="AJ902" s="32"/>
      <c r="AK902" s="10"/>
      <c r="AL902" s="32"/>
      <c r="AM902" s="10"/>
      <c r="AN902" s="32"/>
      <c r="AO902" s="309"/>
      <c r="AP902" s="309"/>
      <c r="AQ902" s="10"/>
      <c r="AR902" s="32"/>
      <c r="AS902" s="10"/>
      <c r="AT902" s="32"/>
      <c r="AU902" s="10"/>
      <c r="AV902" s="242"/>
      <c r="AW902" s="10"/>
      <c r="AX902" s="32"/>
      <c r="AY902" s="10"/>
      <c r="AZ902" s="242"/>
      <c r="BA902" s="10"/>
      <c r="BB902" s="242"/>
      <c r="BC902" s="7"/>
      <c r="BD902" s="247"/>
      <c r="BE902" s="10"/>
      <c r="BF902" s="242"/>
      <c r="BG902" s="7"/>
      <c r="BH902" s="247"/>
      <c r="BI902" s="10"/>
      <c r="BJ902" s="242"/>
      <c r="BK902" s="7"/>
      <c r="BL902" s="247"/>
      <c r="BM902" s="7"/>
      <c r="BN902" s="247"/>
      <c r="BO902" s="7"/>
      <c r="BP902" s="8"/>
      <c r="BQ902" s="7"/>
      <c r="BR902" s="247"/>
      <c r="BS902" s="7"/>
      <c r="BT902" s="8"/>
      <c r="BU902" s="7"/>
      <c r="BV902" s="247"/>
      <c r="BW902" s="7"/>
      <c r="BX902" s="8"/>
      <c r="BY902" s="7"/>
      <c r="BZ902" s="8"/>
      <c r="CA902" s="7"/>
      <c r="CB902" s="8"/>
      <c r="CC902" s="7"/>
      <c r="CD902" s="8"/>
      <c r="CE902" s="7"/>
      <c r="CF902" s="8"/>
      <c r="CH902" s="41"/>
      <c r="CI902" s="41"/>
    </row>
    <row r="903" spans="2:87" x14ac:dyDescent="0.25">
      <c r="B903" s="6"/>
      <c r="C903" s="10"/>
      <c r="D903" s="32"/>
      <c r="E903" s="10"/>
      <c r="F903" s="32"/>
      <c r="G903" s="10"/>
      <c r="H903" s="32"/>
      <c r="I903" s="10"/>
      <c r="J903" s="32"/>
      <c r="K903" s="10"/>
      <c r="L903" s="32"/>
      <c r="M903" s="10"/>
      <c r="N903" s="32"/>
      <c r="O903" s="10"/>
      <c r="P903" s="32"/>
      <c r="Q903" s="10"/>
      <c r="R903" s="32"/>
      <c r="S903" s="10"/>
      <c r="T903" s="32"/>
      <c r="U903" s="10"/>
      <c r="V903" s="32"/>
      <c r="W903" s="10"/>
      <c r="X903" s="32"/>
      <c r="Y903" s="10"/>
      <c r="Z903" s="32"/>
      <c r="AA903" s="10"/>
      <c r="AB903" s="32"/>
      <c r="AC903" s="10"/>
      <c r="AD903" s="32"/>
      <c r="AE903" s="10"/>
      <c r="AF903" s="32"/>
      <c r="AG903" s="10"/>
      <c r="AH903" s="32"/>
      <c r="AI903" s="10"/>
      <c r="AJ903" s="32"/>
      <c r="AK903" s="10"/>
      <c r="AL903" s="32"/>
      <c r="AM903" s="10"/>
      <c r="AN903" s="32"/>
      <c r="AO903" s="309"/>
      <c r="AP903" s="309"/>
      <c r="AQ903" s="10"/>
      <c r="AR903" s="32"/>
      <c r="AS903" s="10"/>
      <c r="AT903" s="32"/>
      <c r="AU903" s="10"/>
      <c r="AV903" s="242"/>
      <c r="AW903" s="10"/>
      <c r="AX903" s="32"/>
      <c r="AY903" s="10"/>
      <c r="AZ903" s="242"/>
      <c r="BA903" s="10"/>
      <c r="BB903" s="242"/>
      <c r="BC903" s="7"/>
      <c r="BD903" s="247"/>
      <c r="BE903" s="10"/>
      <c r="BF903" s="242"/>
      <c r="BG903" s="7"/>
      <c r="BH903" s="247"/>
      <c r="BI903" s="10"/>
      <c r="BJ903" s="242"/>
      <c r="BK903" s="7"/>
      <c r="BL903" s="247"/>
      <c r="BM903" s="7"/>
      <c r="BN903" s="247"/>
      <c r="BO903" s="7"/>
      <c r="BP903" s="8"/>
      <c r="BQ903" s="7"/>
      <c r="BR903" s="247"/>
      <c r="BS903" s="7"/>
      <c r="BT903" s="8"/>
      <c r="BU903" s="7"/>
      <c r="BV903" s="247"/>
      <c r="BW903" s="7"/>
      <c r="BX903" s="8"/>
      <c r="BY903" s="7"/>
      <c r="BZ903" s="8"/>
      <c r="CA903" s="7"/>
      <c r="CB903" s="8"/>
      <c r="CC903" s="7"/>
      <c r="CD903" s="8"/>
      <c r="CE903" s="7"/>
      <c r="CF903" s="8"/>
      <c r="CH903" s="41"/>
      <c r="CI903" s="41"/>
    </row>
    <row r="904" spans="2:87" x14ac:dyDescent="0.25">
      <c r="B904" s="6"/>
      <c r="C904" s="10"/>
      <c r="D904" s="32"/>
      <c r="E904" s="10"/>
      <c r="F904" s="32"/>
      <c r="G904" s="10"/>
      <c r="H904" s="32"/>
      <c r="I904" s="10"/>
      <c r="J904" s="32"/>
      <c r="K904" s="10"/>
      <c r="L904" s="32"/>
      <c r="M904" s="10"/>
      <c r="N904" s="32"/>
      <c r="O904" s="10"/>
      <c r="P904" s="32"/>
      <c r="Q904" s="10"/>
      <c r="R904" s="32"/>
      <c r="S904" s="10"/>
      <c r="T904" s="32"/>
      <c r="U904" s="10"/>
      <c r="V904" s="32"/>
      <c r="W904" s="10"/>
      <c r="X904" s="32"/>
      <c r="Y904" s="10"/>
      <c r="Z904" s="32"/>
      <c r="AA904" s="10"/>
      <c r="AB904" s="32"/>
      <c r="AC904" s="10"/>
      <c r="AD904" s="32"/>
      <c r="AE904" s="10"/>
      <c r="AF904" s="32"/>
      <c r="AG904" s="10"/>
      <c r="AH904" s="32"/>
      <c r="AI904" s="10"/>
      <c r="AJ904" s="32"/>
      <c r="AK904" s="10"/>
      <c r="AL904" s="32"/>
      <c r="AM904" s="10"/>
      <c r="AN904" s="32"/>
      <c r="AO904" s="309"/>
      <c r="AP904" s="309"/>
      <c r="AQ904" s="10"/>
      <c r="AR904" s="32"/>
      <c r="AS904" s="10"/>
      <c r="AT904" s="32"/>
      <c r="AU904" s="10"/>
      <c r="AV904" s="242"/>
      <c r="AW904" s="10"/>
      <c r="AX904" s="32"/>
      <c r="AY904" s="10"/>
      <c r="AZ904" s="242"/>
      <c r="BA904" s="10"/>
      <c r="BB904" s="242"/>
      <c r="BC904" s="7"/>
      <c r="BD904" s="247"/>
      <c r="BE904" s="10"/>
      <c r="BF904" s="242"/>
      <c r="BG904" s="7"/>
      <c r="BH904" s="247"/>
      <c r="BI904" s="10"/>
      <c r="BJ904" s="242"/>
      <c r="BK904" s="7"/>
      <c r="BL904" s="247"/>
      <c r="BM904" s="7"/>
      <c r="BN904" s="247"/>
      <c r="BO904" s="7"/>
      <c r="BP904" s="8"/>
      <c r="BQ904" s="7"/>
      <c r="BR904" s="247"/>
      <c r="BS904" s="7"/>
      <c r="BT904" s="8"/>
      <c r="BU904" s="7"/>
      <c r="BV904" s="247"/>
      <c r="BW904" s="7"/>
      <c r="BX904" s="8"/>
      <c r="BY904" s="7"/>
      <c r="BZ904" s="8"/>
      <c r="CA904" s="7"/>
      <c r="CB904" s="8"/>
      <c r="CC904" s="7"/>
      <c r="CD904" s="8"/>
      <c r="CE904" s="7"/>
      <c r="CF904" s="8"/>
      <c r="CH904" s="41"/>
      <c r="CI904" s="41"/>
    </row>
    <row r="905" spans="2:87" x14ac:dyDescent="0.25">
      <c r="B905" s="6"/>
      <c r="C905" s="10"/>
      <c r="D905" s="32"/>
      <c r="E905" s="10"/>
      <c r="F905" s="32"/>
      <c r="G905" s="10"/>
      <c r="H905" s="32"/>
      <c r="I905" s="10"/>
      <c r="J905" s="32"/>
      <c r="K905" s="10"/>
      <c r="L905" s="32"/>
      <c r="M905" s="10"/>
      <c r="N905" s="32"/>
      <c r="O905" s="10"/>
      <c r="P905" s="32"/>
      <c r="Q905" s="10"/>
      <c r="R905" s="32"/>
      <c r="S905" s="10"/>
      <c r="T905" s="32"/>
      <c r="U905" s="10"/>
      <c r="V905" s="32"/>
      <c r="W905" s="10"/>
      <c r="X905" s="32"/>
      <c r="Y905" s="10"/>
      <c r="Z905" s="32"/>
      <c r="AA905" s="10"/>
      <c r="AB905" s="32"/>
      <c r="AC905" s="10"/>
      <c r="AD905" s="32"/>
      <c r="AE905" s="10"/>
      <c r="AF905" s="32"/>
      <c r="AG905" s="10"/>
      <c r="AH905" s="32"/>
      <c r="AI905" s="10"/>
      <c r="AJ905" s="32"/>
      <c r="AK905" s="10"/>
      <c r="AL905" s="32"/>
      <c r="AM905" s="10"/>
      <c r="AN905" s="32"/>
      <c r="AO905" s="309"/>
      <c r="AP905" s="309"/>
      <c r="AQ905" s="10"/>
      <c r="AR905" s="32"/>
      <c r="AS905" s="10"/>
      <c r="AT905" s="32"/>
      <c r="AU905" s="10"/>
      <c r="AV905" s="242"/>
      <c r="AW905" s="10"/>
      <c r="AX905" s="32"/>
      <c r="AY905" s="10"/>
      <c r="AZ905" s="242"/>
      <c r="BA905" s="10"/>
      <c r="BB905" s="242"/>
      <c r="BC905" s="7"/>
      <c r="BD905" s="247"/>
      <c r="BE905" s="10"/>
      <c r="BF905" s="242"/>
      <c r="BG905" s="7"/>
      <c r="BH905" s="247"/>
      <c r="BI905" s="10"/>
      <c r="BJ905" s="242"/>
      <c r="BK905" s="7"/>
      <c r="BL905" s="247"/>
      <c r="BM905" s="7"/>
      <c r="BN905" s="247"/>
      <c r="BO905" s="7"/>
      <c r="BP905" s="8"/>
      <c r="BQ905" s="7"/>
      <c r="BR905" s="247"/>
      <c r="BS905" s="7"/>
      <c r="BT905" s="8"/>
      <c r="BU905" s="7"/>
      <c r="BV905" s="247"/>
      <c r="BW905" s="7"/>
      <c r="BX905" s="8"/>
      <c r="BY905" s="7"/>
      <c r="BZ905" s="8"/>
      <c r="CA905" s="7"/>
      <c r="CB905" s="8"/>
      <c r="CC905" s="7"/>
      <c r="CD905" s="8"/>
      <c r="CE905" s="7"/>
      <c r="CF905" s="8"/>
      <c r="CH905" s="41"/>
      <c r="CI905" s="41"/>
    </row>
    <row r="906" spans="2:87" x14ac:dyDescent="0.25">
      <c r="B906" s="6"/>
      <c r="C906" s="10"/>
      <c r="D906" s="32"/>
      <c r="E906" s="10"/>
      <c r="F906" s="32"/>
      <c r="G906" s="10"/>
      <c r="H906" s="32"/>
      <c r="I906" s="10"/>
      <c r="J906" s="32"/>
      <c r="K906" s="10"/>
      <c r="L906" s="32"/>
      <c r="M906" s="10"/>
      <c r="N906" s="32"/>
      <c r="O906" s="10"/>
      <c r="P906" s="32"/>
      <c r="Q906" s="10"/>
      <c r="R906" s="32"/>
      <c r="S906" s="10"/>
      <c r="T906" s="32"/>
      <c r="U906" s="10"/>
      <c r="V906" s="32"/>
      <c r="W906" s="10"/>
      <c r="X906" s="32"/>
      <c r="Y906" s="10"/>
      <c r="Z906" s="32"/>
      <c r="AA906" s="10"/>
      <c r="AB906" s="32"/>
      <c r="AC906" s="10"/>
      <c r="AD906" s="32"/>
      <c r="AE906" s="10"/>
      <c r="AF906" s="32"/>
      <c r="AG906" s="10"/>
      <c r="AH906" s="32"/>
      <c r="AI906" s="10"/>
      <c r="AJ906" s="32"/>
      <c r="AK906" s="10"/>
      <c r="AL906" s="32"/>
      <c r="AM906" s="10"/>
      <c r="AN906" s="32"/>
      <c r="AO906" s="309"/>
      <c r="AP906" s="309"/>
      <c r="AQ906" s="10"/>
      <c r="AR906" s="32"/>
      <c r="AS906" s="10"/>
      <c r="AT906" s="32"/>
      <c r="AU906" s="10"/>
      <c r="AV906" s="242"/>
      <c r="AW906" s="10"/>
      <c r="AX906" s="32"/>
      <c r="AY906" s="10"/>
      <c r="AZ906" s="242"/>
      <c r="BA906" s="10"/>
      <c r="BB906" s="242"/>
      <c r="BC906" s="7"/>
      <c r="BD906" s="247"/>
      <c r="BE906" s="10"/>
      <c r="BF906" s="242"/>
      <c r="BG906" s="7"/>
      <c r="BH906" s="247"/>
      <c r="BI906" s="10"/>
      <c r="BJ906" s="242"/>
      <c r="BK906" s="7"/>
      <c r="BL906" s="247"/>
      <c r="BM906" s="7"/>
      <c r="BN906" s="247"/>
      <c r="BO906" s="7"/>
      <c r="BP906" s="8"/>
      <c r="BQ906" s="7"/>
      <c r="BR906" s="247"/>
      <c r="BS906" s="7"/>
      <c r="BT906" s="8"/>
      <c r="BU906" s="7"/>
      <c r="BV906" s="247"/>
      <c r="BW906" s="7"/>
      <c r="BX906" s="8"/>
      <c r="BY906" s="7"/>
      <c r="BZ906" s="8"/>
      <c r="CA906" s="7"/>
      <c r="CB906" s="8"/>
      <c r="CC906" s="7"/>
      <c r="CD906" s="8"/>
      <c r="CE906" s="7"/>
      <c r="CF906" s="8"/>
      <c r="CH906" s="41"/>
      <c r="CI906" s="41"/>
    </row>
    <row r="907" spans="2:87" x14ac:dyDescent="0.25">
      <c r="B907" s="6"/>
      <c r="C907" s="10"/>
      <c r="D907" s="32"/>
      <c r="E907" s="10"/>
      <c r="F907" s="32"/>
      <c r="G907" s="10"/>
      <c r="H907" s="32"/>
      <c r="I907" s="10"/>
      <c r="J907" s="32"/>
      <c r="K907" s="10"/>
      <c r="L907" s="32"/>
      <c r="M907" s="10"/>
      <c r="N907" s="32"/>
      <c r="O907" s="10"/>
      <c r="P907" s="32"/>
      <c r="Q907" s="10"/>
      <c r="R907" s="32"/>
      <c r="S907" s="10"/>
      <c r="T907" s="32"/>
      <c r="U907" s="10"/>
      <c r="V907" s="32"/>
      <c r="W907" s="10"/>
      <c r="X907" s="32"/>
      <c r="Y907" s="10"/>
      <c r="Z907" s="32"/>
      <c r="AA907" s="10"/>
      <c r="AB907" s="32"/>
      <c r="AC907" s="10"/>
      <c r="AD907" s="32"/>
      <c r="AE907" s="10"/>
      <c r="AF907" s="32"/>
      <c r="AG907" s="10"/>
      <c r="AH907" s="32"/>
      <c r="AI907" s="10"/>
      <c r="AJ907" s="32"/>
      <c r="AK907" s="10"/>
      <c r="AL907" s="32"/>
      <c r="AM907" s="10"/>
      <c r="AN907" s="32"/>
      <c r="AO907" s="309"/>
      <c r="AP907" s="309"/>
      <c r="AQ907" s="10"/>
      <c r="AR907" s="32"/>
      <c r="AS907" s="10"/>
      <c r="AT907" s="32"/>
      <c r="AU907" s="10"/>
      <c r="AV907" s="242"/>
      <c r="AW907" s="10"/>
      <c r="AX907" s="32"/>
      <c r="AY907" s="10"/>
      <c r="AZ907" s="242"/>
      <c r="BA907" s="10"/>
      <c r="BB907" s="242"/>
      <c r="BC907" s="7"/>
      <c r="BD907" s="247"/>
      <c r="BE907" s="10"/>
      <c r="BF907" s="242"/>
      <c r="BG907" s="7"/>
      <c r="BH907" s="247"/>
      <c r="BI907" s="10"/>
      <c r="BJ907" s="242"/>
      <c r="BK907" s="7"/>
      <c r="BL907" s="247"/>
      <c r="BM907" s="7"/>
      <c r="BN907" s="247"/>
      <c r="BO907" s="7"/>
      <c r="BP907" s="8"/>
      <c r="BQ907" s="7"/>
      <c r="BR907" s="247"/>
      <c r="BS907" s="7"/>
      <c r="BT907" s="8"/>
      <c r="BU907" s="7"/>
      <c r="BV907" s="247"/>
      <c r="BW907" s="7"/>
      <c r="BX907" s="8"/>
      <c r="BY907" s="7"/>
      <c r="BZ907" s="8"/>
      <c r="CA907" s="7"/>
      <c r="CB907" s="8"/>
      <c r="CC907" s="7"/>
      <c r="CD907" s="8"/>
      <c r="CE907" s="7"/>
      <c r="CF907" s="8"/>
      <c r="CH907" s="41"/>
      <c r="CI907" s="41"/>
    </row>
    <row r="908" spans="2:87" x14ac:dyDescent="0.25">
      <c r="B908" s="6"/>
      <c r="C908" s="10"/>
      <c r="D908" s="32"/>
      <c r="E908" s="10"/>
      <c r="F908" s="32"/>
      <c r="G908" s="10"/>
      <c r="H908" s="32"/>
      <c r="I908" s="10"/>
      <c r="J908" s="32"/>
      <c r="K908" s="10"/>
      <c r="L908" s="32"/>
      <c r="M908" s="10"/>
      <c r="N908" s="32"/>
      <c r="O908" s="10"/>
      <c r="P908" s="32"/>
      <c r="Q908" s="10"/>
      <c r="R908" s="32"/>
      <c r="S908" s="10"/>
      <c r="T908" s="32"/>
      <c r="U908" s="10"/>
      <c r="V908" s="32"/>
      <c r="W908" s="10"/>
      <c r="X908" s="32"/>
      <c r="Y908" s="10"/>
      <c r="Z908" s="32"/>
      <c r="AA908" s="10"/>
      <c r="AB908" s="32"/>
      <c r="AC908" s="10"/>
      <c r="AD908" s="32"/>
      <c r="AE908" s="10"/>
      <c r="AF908" s="32"/>
      <c r="AG908" s="10"/>
      <c r="AH908" s="32"/>
      <c r="AI908" s="10"/>
      <c r="AJ908" s="32"/>
      <c r="AK908" s="10"/>
      <c r="AL908" s="32"/>
      <c r="AM908" s="10"/>
      <c r="AN908" s="32"/>
      <c r="AO908" s="309"/>
      <c r="AP908" s="309"/>
      <c r="AQ908" s="10"/>
      <c r="AR908" s="32"/>
      <c r="AS908" s="10"/>
      <c r="AT908" s="32"/>
      <c r="AU908" s="10"/>
      <c r="AV908" s="242"/>
      <c r="AW908" s="10"/>
      <c r="AX908" s="32"/>
      <c r="AY908" s="10"/>
      <c r="AZ908" s="242"/>
      <c r="BA908" s="10"/>
      <c r="BB908" s="242"/>
      <c r="BC908" s="7"/>
      <c r="BD908" s="247"/>
      <c r="BE908" s="10"/>
      <c r="BF908" s="242"/>
      <c r="BG908" s="7"/>
      <c r="BH908" s="247"/>
      <c r="BI908" s="10"/>
      <c r="BJ908" s="242"/>
      <c r="BK908" s="7"/>
      <c r="BL908" s="247"/>
      <c r="BM908" s="7"/>
      <c r="BN908" s="247"/>
      <c r="BO908" s="7"/>
      <c r="BP908" s="8"/>
      <c r="BQ908" s="7"/>
      <c r="BR908" s="247"/>
      <c r="BS908" s="7"/>
      <c r="BT908" s="8"/>
      <c r="BU908" s="7"/>
      <c r="BV908" s="247"/>
      <c r="BW908" s="7"/>
      <c r="BX908" s="8"/>
      <c r="BY908" s="7"/>
      <c r="BZ908" s="8"/>
      <c r="CA908" s="7"/>
      <c r="CB908" s="8"/>
      <c r="CC908" s="7"/>
      <c r="CD908" s="8"/>
      <c r="CE908" s="7"/>
      <c r="CF908" s="8"/>
      <c r="CH908" s="41"/>
      <c r="CI908" s="41"/>
    </row>
    <row r="909" spans="2:87" x14ac:dyDescent="0.25">
      <c r="B909" s="6"/>
      <c r="C909" s="10"/>
      <c r="D909" s="32"/>
      <c r="E909" s="10"/>
      <c r="F909" s="32"/>
      <c r="G909" s="10"/>
      <c r="H909" s="32"/>
      <c r="I909" s="10"/>
      <c r="J909" s="32"/>
      <c r="K909" s="10"/>
      <c r="L909" s="32"/>
      <c r="M909" s="10"/>
      <c r="N909" s="32"/>
      <c r="O909" s="10"/>
      <c r="P909" s="32"/>
      <c r="Q909" s="10"/>
      <c r="R909" s="32"/>
      <c r="S909" s="10"/>
      <c r="T909" s="32"/>
      <c r="U909" s="10"/>
      <c r="V909" s="32"/>
      <c r="W909" s="10"/>
      <c r="X909" s="32"/>
      <c r="Y909" s="10"/>
      <c r="Z909" s="32"/>
      <c r="AA909" s="10"/>
      <c r="AB909" s="32"/>
      <c r="AC909" s="10"/>
      <c r="AD909" s="32"/>
      <c r="AE909" s="10"/>
      <c r="AF909" s="32"/>
      <c r="AG909" s="10"/>
      <c r="AH909" s="32"/>
      <c r="AI909" s="10"/>
      <c r="AJ909" s="32"/>
      <c r="AK909" s="10"/>
      <c r="AL909" s="32"/>
      <c r="AM909" s="10"/>
      <c r="AN909" s="32"/>
      <c r="AO909" s="309"/>
      <c r="AP909" s="309"/>
      <c r="AQ909" s="10"/>
      <c r="AR909" s="32"/>
      <c r="AS909" s="10"/>
      <c r="AT909" s="32"/>
      <c r="AU909" s="10"/>
      <c r="AV909" s="242"/>
      <c r="AW909" s="10"/>
      <c r="AX909" s="32"/>
      <c r="AY909" s="10"/>
      <c r="AZ909" s="242"/>
      <c r="BA909" s="10"/>
      <c r="BB909" s="242"/>
      <c r="BC909" s="7"/>
      <c r="BD909" s="247"/>
      <c r="BE909" s="10"/>
      <c r="BF909" s="242"/>
      <c r="BG909" s="7"/>
      <c r="BH909" s="247"/>
      <c r="BI909" s="10"/>
      <c r="BJ909" s="242"/>
      <c r="BK909" s="7"/>
      <c r="BL909" s="247"/>
      <c r="BM909" s="7"/>
      <c r="BN909" s="247"/>
      <c r="BO909" s="7"/>
      <c r="BP909" s="8"/>
      <c r="BQ909" s="7"/>
      <c r="BR909" s="247"/>
      <c r="BS909" s="7"/>
      <c r="BT909" s="8"/>
      <c r="BU909" s="7"/>
      <c r="BV909" s="247"/>
      <c r="BW909" s="7"/>
      <c r="BX909" s="8"/>
      <c r="BY909" s="7"/>
      <c r="BZ909" s="8"/>
      <c r="CA909" s="7"/>
      <c r="CB909" s="8"/>
      <c r="CC909" s="7"/>
      <c r="CD909" s="8"/>
      <c r="CE909" s="7"/>
      <c r="CF909" s="8"/>
      <c r="CH909" s="41"/>
      <c r="CI909" s="41"/>
    </row>
    <row r="910" spans="2:87" x14ac:dyDescent="0.25">
      <c r="B910" s="6"/>
      <c r="C910" s="10"/>
      <c r="D910" s="32"/>
      <c r="E910" s="10"/>
      <c r="F910" s="32"/>
      <c r="G910" s="10"/>
      <c r="H910" s="32"/>
      <c r="I910" s="10"/>
      <c r="J910" s="32"/>
      <c r="K910" s="10"/>
      <c r="L910" s="32"/>
      <c r="M910" s="10"/>
      <c r="N910" s="32"/>
      <c r="O910" s="10"/>
      <c r="P910" s="32"/>
      <c r="Q910" s="10"/>
      <c r="R910" s="32"/>
      <c r="S910" s="10"/>
      <c r="T910" s="32"/>
      <c r="U910" s="10"/>
      <c r="V910" s="32"/>
      <c r="W910" s="10"/>
      <c r="X910" s="32"/>
      <c r="Y910" s="10"/>
      <c r="Z910" s="32"/>
      <c r="AA910" s="10"/>
      <c r="AB910" s="32"/>
      <c r="AC910" s="10"/>
      <c r="AD910" s="32"/>
      <c r="AE910" s="10"/>
      <c r="AF910" s="32"/>
      <c r="AG910" s="10"/>
      <c r="AH910" s="32"/>
      <c r="AI910" s="10"/>
      <c r="AJ910" s="32"/>
      <c r="AK910" s="10"/>
      <c r="AL910" s="32"/>
      <c r="AM910" s="10"/>
      <c r="AN910" s="32"/>
      <c r="AO910" s="309"/>
      <c r="AP910" s="309"/>
      <c r="AQ910" s="10"/>
      <c r="AR910" s="32"/>
      <c r="AS910" s="10"/>
      <c r="AT910" s="32"/>
      <c r="AU910" s="10"/>
      <c r="AV910" s="242"/>
      <c r="AW910" s="10"/>
      <c r="AX910" s="32"/>
      <c r="AY910" s="10"/>
      <c r="AZ910" s="242"/>
      <c r="BA910" s="10"/>
      <c r="BB910" s="242"/>
      <c r="BC910" s="7"/>
      <c r="BD910" s="247"/>
      <c r="BE910" s="10"/>
      <c r="BF910" s="242"/>
      <c r="BG910" s="7"/>
      <c r="BH910" s="247"/>
      <c r="BI910" s="10"/>
      <c r="BJ910" s="242"/>
      <c r="BK910" s="7"/>
      <c r="BL910" s="247"/>
      <c r="BM910" s="7"/>
      <c r="BN910" s="247"/>
      <c r="BO910" s="7"/>
      <c r="BP910" s="8"/>
      <c r="BQ910" s="7"/>
      <c r="BR910" s="247"/>
      <c r="BS910" s="7"/>
      <c r="BT910" s="8"/>
      <c r="BU910" s="7"/>
      <c r="BV910" s="247"/>
      <c r="BW910" s="7"/>
      <c r="BX910" s="8"/>
      <c r="BY910" s="7"/>
      <c r="BZ910" s="8"/>
      <c r="CA910" s="7"/>
      <c r="CB910" s="8"/>
      <c r="CC910" s="7"/>
      <c r="CD910" s="8"/>
      <c r="CE910" s="7"/>
      <c r="CF910" s="8"/>
      <c r="CH910" s="41"/>
      <c r="CI910" s="41"/>
    </row>
    <row r="911" spans="2:87" x14ac:dyDescent="0.25">
      <c r="B911" s="6"/>
      <c r="C911" s="10"/>
      <c r="D911" s="32"/>
      <c r="E911" s="10"/>
      <c r="F911" s="32"/>
      <c r="G911" s="10"/>
      <c r="H911" s="32"/>
      <c r="I911" s="10"/>
      <c r="J911" s="32"/>
      <c r="K911" s="10"/>
      <c r="L911" s="32"/>
      <c r="M911" s="10"/>
      <c r="N911" s="32"/>
      <c r="O911" s="10"/>
      <c r="P911" s="32"/>
      <c r="Q911" s="10"/>
      <c r="R911" s="32"/>
      <c r="S911" s="10"/>
      <c r="T911" s="32"/>
      <c r="U911" s="10"/>
      <c r="V911" s="32"/>
      <c r="W911" s="10"/>
      <c r="X911" s="32"/>
      <c r="Y911" s="10"/>
      <c r="Z911" s="32"/>
      <c r="AA911" s="10"/>
      <c r="AB911" s="32"/>
      <c r="AC911" s="10"/>
      <c r="AD911" s="32"/>
      <c r="AE911" s="10"/>
      <c r="AF911" s="32"/>
      <c r="AG911" s="10"/>
      <c r="AH911" s="32"/>
      <c r="AI911" s="10"/>
      <c r="AJ911" s="32"/>
      <c r="AK911" s="10"/>
      <c r="AL911" s="32"/>
      <c r="AM911" s="10"/>
      <c r="AN911" s="32"/>
      <c r="AO911" s="309"/>
      <c r="AP911" s="309"/>
      <c r="AQ911" s="10"/>
      <c r="AR911" s="32"/>
      <c r="AS911" s="10"/>
      <c r="AT911" s="32"/>
      <c r="AU911" s="10"/>
      <c r="AV911" s="242"/>
      <c r="AW911" s="10"/>
      <c r="AX911" s="32"/>
      <c r="AY911" s="10"/>
      <c r="AZ911" s="242"/>
      <c r="BA911" s="10"/>
      <c r="BB911" s="242"/>
      <c r="BC911" s="7"/>
      <c r="BD911" s="247"/>
      <c r="BE911" s="10"/>
      <c r="BF911" s="242"/>
      <c r="BG911" s="7"/>
      <c r="BH911" s="247"/>
      <c r="BI911" s="10"/>
      <c r="BJ911" s="242"/>
      <c r="BK911" s="7"/>
      <c r="BL911" s="247"/>
      <c r="BM911" s="7"/>
      <c r="BN911" s="247"/>
      <c r="BO911" s="7"/>
      <c r="BP911" s="8"/>
      <c r="BQ911" s="7"/>
      <c r="BR911" s="247"/>
      <c r="BS911" s="7"/>
      <c r="BT911" s="8"/>
      <c r="BU911" s="7"/>
      <c r="BV911" s="247"/>
      <c r="BW911" s="7"/>
      <c r="BX911" s="8"/>
      <c r="BY911" s="7"/>
      <c r="BZ911" s="8"/>
      <c r="CA911" s="7"/>
      <c r="CB911" s="8"/>
      <c r="CC911" s="7"/>
      <c r="CD911" s="8"/>
      <c r="CE911" s="7"/>
      <c r="CF911" s="8"/>
      <c r="CH911" s="41"/>
      <c r="CI911" s="41"/>
    </row>
    <row r="912" spans="2:87" x14ac:dyDescent="0.25">
      <c r="B912" s="6"/>
      <c r="C912" s="10"/>
      <c r="D912" s="32"/>
      <c r="E912" s="10"/>
      <c r="F912" s="32"/>
      <c r="G912" s="10"/>
      <c r="H912" s="32"/>
      <c r="I912" s="10"/>
      <c r="J912" s="32"/>
      <c r="K912" s="10"/>
      <c r="L912" s="32"/>
      <c r="M912" s="10"/>
      <c r="N912" s="32"/>
      <c r="O912" s="10"/>
      <c r="P912" s="32"/>
      <c r="Q912" s="10"/>
      <c r="R912" s="32"/>
      <c r="S912" s="10"/>
      <c r="T912" s="32"/>
      <c r="U912" s="10"/>
      <c r="V912" s="32"/>
      <c r="W912" s="10"/>
      <c r="X912" s="32"/>
      <c r="Y912" s="10"/>
      <c r="Z912" s="32"/>
      <c r="AA912" s="10"/>
      <c r="AB912" s="32"/>
      <c r="AC912" s="10"/>
      <c r="AD912" s="32"/>
      <c r="AE912" s="10"/>
      <c r="AF912" s="32"/>
      <c r="AG912" s="10"/>
      <c r="AH912" s="32"/>
      <c r="AI912" s="10"/>
      <c r="AJ912" s="32"/>
      <c r="AK912" s="10"/>
      <c r="AL912" s="32"/>
      <c r="AM912" s="10"/>
      <c r="AN912" s="32"/>
      <c r="AO912" s="309"/>
      <c r="AP912" s="309"/>
      <c r="AQ912" s="10"/>
      <c r="AR912" s="32"/>
      <c r="AS912" s="10"/>
      <c r="AT912" s="32"/>
      <c r="AU912" s="10"/>
      <c r="AV912" s="242"/>
      <c r="AW912" s="10"/>
      <c r="AX912" s="32"/>
      <c r="AY912" s="10"/>
      <c r="AZ912" s="242"/>
      <c r="BA912" s="10"/>
      <c r="BB912" s="242"/>
      <c r="BC912" s="7"/>
      <c r="BD912" s="247"/>
      <c r="BE912" s="10"/>
      <c r="BF912" s="242"/>
      <c r="BG912" s="7"/>
      <c r="BH912" s="247"/>
      <c r="BI912" s="10"/>
      <c r="BJ912" s="242"/>
      <c r="BK912" s="7"/>
      <c r="BL912" s="247"/>
      <c r="BM912" s="7"/>
      <c r="BN912" s="247"/>
      <c r="BO912" s="7"/>
      <c r="BP912" s="8"/>
      <c r="BQ912" s="7"/>
      <c r="BR912" s="247"/>
      <c r="BS912" s="7"/>
      <c r="BT912" s="8"/>
      <c r="BU912" s="7"/>
      <c r="BV912" s="247"/>
      <c r="BW912" s="7"/>
      <c r="BX912" s="8"/>
      <c r="BY912" s="7"/>
      <c r="BZ912" s="8"/>
      <c r="CA912" s="7"/>
      <c r="CB912" s="8"/>
      <c r="CC912" s="7"/>
      <c r="CD912" s="8"/>
      <c r="CE912" s="7"/>
      <c r="CF912" s="8"/>
      <c r="CH912" s="41"/>
      <c r="CI912" s="41"/>
    </row>
    <row r="913" spans="1:88" x14ac:dyDescent="0.25">
      <c r="B913" s="6"/>
      <c r="C913" s="10"/>
      <c r="D913" s="32"/>
      <c r="E913" s="10"/>
      <c r="F913" s="32"/>
      <c r="G913" s="10"/>
      <c r="H913" s="32"/>
      <c r="I913" s="10"/>
      <c r="J913" s="32"/>
      <c r="K913" s="10"/>
      <c r="L913" s="32"/>
      <c r="M913" s="10"/>
      <c r="N913" s="32"/>
      <c r="O913" s="10"/>
      <c r="P913" s="32"/>
      <c r="Q913" s="10"/>
      <c r="R913" s="32"/>
      <c r="S913" s="10"/>
      <c r="T913" s="32"/>
      <c r="U913" s="10"/>
      <c r="V913" s="32"/>
      <c r="W913" s="10"/>
      <c r="X913" s="32"/>
      <c r="Y913" s="10"/>
      <c r="Z913" s="32"/>
      <c r="AA913" s="10"/>
      <c r="AB913" s="32"/>
      <c r="AC913" s="10"/>
      <c r="AD913" s="32"/>
      <c r="AE913" s="10"/>
      <c r="AF913" s="32"/>
      <c r="AG913" s="10"/>
      <c r="AH913" s="32"/>
      <c r="AI913" s="10"/>
      <c r="AJ913" s="32"/>
      <c r="AK913" s="10"/>
      <c r="AL913" s="32"/>
      <c r="AM913" s="10"/>
      <c r="AN913" s="32"/>
      <c r="AO913" s="309"/>
      <c r="AP913" s="309"/>
      <c r="AQ913" s="10"/>
      <c r="AR913" s="32"/>
      <c r="AS913" s="10"/>
      <c r="AT913" s="32"/>
      <c r="AU913" s="10"/>
      <c r="AV913" s="242"/>
      <c r="AW913" s="10"/>
      <c r="AX913" s="32"/>
      <c r="AY913" s="10"/>
      <c r="AZ913" s="242"/>
      <c r="BA913" s="10"/>
      <c r="BB913" s="242"/>
      <c r="BC913" s="7"/>
      <c r="BD913" s="247"/>
      <c r="BE913" s="10"/>
      <c r="BF913" s="242"/>
      <c r="BG913" s="7"/>
      <c r="BH913" s="247"/>
      <c r="BI913" s="10"/>
      <c r="BJ913" s="242"/>
      <c r="BK913" s="7"/>
      <c r="BL913" s="247"/>
      <c r="BM913" s="7"/>
      <c r="BN913" s="247"/>
      <c r="BO913" s="7"/>
      <c r="BP913" s="8"/>
      <c r="BQ913" s="7"/>
      <c r="BR913" s="247"/>
      <c r="BS913" s="7"/>
      <c r="BT913" s="8"/>
      <c r="BU913" s="7"/>
      <c r="BV913" s="247"/>
      <c r="BW913" s="7"/>
      <c r="BX913" s="8"/>
      <c r="BY913" s="7"/>
      <c r="BZ913" s="8"/>
      <c r="CA913" s="7"/>
      <c r="CB913" s="8"/>
      <c r="CC913" s="7"/>
      <c r="CD913" s="8"/>
      <c r="CE913" s="7"/>
      <c r="CF913" s="8"/>
      <c r="CH913" s="41"/>
      <c r="CI913" s="41"/>
    </row>
    <row r="914" spans="1:88" x14ac:dyDescent="0.25">
      <c r="B914" s="6"/>
      <c r="C914" s="10"/>
      <c r="D914" s="32"/>
      <c r="E914" s="10"/>
      <c r="F914" s="32"/>
      <c r="G914" s="10"/>
      <c r="H914" s="32"/>
      <c r="I914" s="10"/>
      <c r="J914" s="32"/>
      <c r="K914" s="10"/>
      <c r="L914" s="32"/>
      <c r="M914" s="10"/>
      <c r="N914" s="32"/>
      <c r="O914" s="10"/>
      <c r="P914" s="32"/>
      <c r="Q914" s="10"/>
      <c r="R914" s="32"/>
      <c r="S914" s="10"/>
      <c r="T914" s="32"/>
      <c r="U914" s="10"/>
      <c r="V914" s="32"/>
      <c r="W914" s="10"/>
      <c r="X914" s="32"/>
      <c r="Y914" s="10"/>
      <c r="Z914" s="32"/>
      <c r="AA914" s="10"/>
      <c r="AB914" s="32"/>
      <c r="AC914" s="10"/>
      <c r="AD914" s="32"/>
      <c r="AE914" s="10"/>
      <c r="AF914" s="32"/>
      <c r="AG914" s="10"/>
      <c r="AH914" s="32"/>
      <c r="AI914" s="10"/>
      <c r="AJ914" s="32"/>
      <c r="AK914" s="10"/>
      <c r="AL914" s="32"/>
      <c r="AM914" s="10"/>
      <c r="AN914" s="32"/>
      <c r="AO914" s="309"/>
      <c r="AP914" s="309"/>
      <c r="AQ914" s="10"/>
      <c r="AR914" s="32"/>
      <c r="AS914" s="10"/>
      <c r="AT914" s="32"/>
      <c r="AU914" s="10"/>
      <c r="AV914" s="242"/>
      <c r="AW914" s="10"/>
      <c r="AX914" s="32"/>
      <c r="AY914" s="10"/>
      <c r="AZ914" s="242"/>
      <c r="BA914" s="10"/>
      <c r="BB914" s="242"/>
      <c r="BC914" s="7"/>
      <c r="BD914" s="247"/>
      <c r="BE914" s="10"/>
      <c r="BF914" s="242"/>
      <c r="BG914" s="7"/>
      <c r="BH914" s="247"/>
      <c r="BI914" s="10"/>
      <c r="BJ914" s="242"/>
      <c r="BK914" s="7"/>
      <c r="BL914" s="247"/>
      <c r="BM914" s="7"/>
      <c r="BN914" s="247"/>
      <c r="BO914" s="7"/>
      <c r="BP914" s="8"/>
      <c r="BQ914" s="7"/>
      <c r="BR914" s="247"/>
      <c r="BS914" s="7"/>
      <c r="BT914" s="8"/>
      <c r="BU914" s="7"/>
      <c r="BV914" s="247"/>
      <c r="BW914" s="7"/>
      <c r="BX914" s="8"/>
      <c r="BY914" s="7"/>
      <c r="BZ914" s="8"/>
      <c r="CA914" s="7"/>
      <c r="CB914" s="8"/>
      <c r="CC914" s="7"/>
      <c r="CD914" s="8"/>
      <c r="CE914" s="7"/>
      <c r="CF914" s="8"/>
      <c r="CH914" s="41"/>
      <c r="CI914" s="41"/>
    </row>
    <row r="915" spans="1:88" x14ac:dyDescent="0.25">
      <c r="B915" s="6"/>
      <c r="C915" s="10"/>
      <c r="D915" s="32"/>
      <c r="E915" s="10"/>
      <c r="F915" s="32"/>
      <c r="G915" s="10"/>
      <c r="H915" s="32"/>
      <c r="I915" s="10"/>
      <c r="J915" s="32"/>
      <c r="K915" s="10"/>
      <c r="L915" s="32"/>
      <c r="M915" s="10"/>
      <c r="N915" s="32"/>
      <c r="O915" s="10"/>
      <c r="P915" s="32"/>
      <c r="Q915" s="10"/>
      <c r="R915" s="32"/>
      <c r="S915" s="10"/>
      <c r="T915" s="32"/>
      <c r="U915" s="10"/>
      <c r="V915" s="32"/>
      <c r="W915" s="10"/>
      <c r="X915" s="32"/>
      <c r="Y915" s="10"/>
      <c r="Z915" s="32"/>
      <c r="AA915" s="10"/>
      <c r="AB915" s="32"/>
      <c r="AC915" s="10"/>
      <c r="AD915" s="32"/>
      <c r="AE915" s="10"/>
      <c r="AF915" s="32"/>
      <c r="AG915" s="10"/>
      <c r="AH915" s="32"/>
      <c r="AI915" s="10"/>
      <c r="AJ915" s="32"/>
      <c r="AK915" s="10"/>
      <c r="AL915" s="32"/>
      <c r="AM915" s="10"/>
      <c r="AN915" s="32"/>
      <c r="AO915" s="309"/>
      <c r="AP915" s="309"/>
      <c r="AQ915" s="10"/>
      <c r="AR915" s="32"/>
      <c r="AS915" s="10"/>
      <c r="AT915" s="32"/>
      <c r="AU915" s="10"/>
      <c r="AV915" s="242"/>
      <c r="AW915" s="10"/>
      <c r="AX915" s="32"/>
      <c r="AY915" s="10"/>
      <c r="AZ915" s="242"/>
      <c r="BA915" s="10"/>
      <c r="BB915" s="242"/>
      <c r="BC915" s="7"/>
      <c r="BD915" s="247"/>
      <c r="BE915" s="10"/>
      <c r="BF915" s="242"/>
      <c r="BG915" s="7"/>
      <c r="BH915" s="247"/>
      <c r="BI915" s="10"/>
      <c r="BJ915" s="242"/>
      <c r="BK915" s="7"/>
      <c r="BL915" s="247"/>
      <c r="BM915" s="7"/>
      <c r="BN915" s="247"/>
      <c r="BO915" s="7"/>
      <c r="BP915" s="8"/>
      <c r="BQ915" s="7"/>
      <c r="BR915" s="247"/>
      <c r="BS915" s="7"/>
      <c r="BT915" s="8"/>
      <c r="BU915" s="7"/>
      <c r="BV915" s="247"/>
      <c r="BW915" s="7"/>
      <c r="BX915" s="8"/>
      <c r="BY915" s="7"/>
      <c r="BZ915" s="8"/>
      <c r="CA915" s="7"/>
      <c r="CB915" s="8"/>
      <c r="CC915" s="7"/>
      <c r="CD915" s="8"/>
      <c r="CE915" s="7"/>
      <c r="CF915" s="8"/>
      <c r="CH915" s="41"/>
      <c r="CI915" s="41"/>
    </row>
    <row r="916" spans="1:88" x14ac:dyDescent="0.25">
      <c r="B916" s="6"/>
      <c r="C916" s="10"/>
      <c r="D916" s="32"/>
      <c r="E916" s="10"/>
      <c r="F916" s="32"/>
      <c r="G916" s="10"/>
      <c r="H916" s="32"/>
      <c r="I916" s="10"/>
      <c r="J916" s="32"/>
      <c r="K916" s="10"/>
      <c r="L916" s="32"/>
      <c r="M916" s="10"/>
      <c r="N916" s="32"/>
      <c r="O916" s="10"/>
      <c r="P916" s="32"/>
      <c r="Q916" s="10"/>
      <c r="R916" s="32"/>
      <c r="S916" s="10"/>
      <c r="T916" s="32"/>
      <c r="U916" s="10"/>
      <c r="V916" s="32"/>
      <c r="W916" s="10"/>
      <c r="X916" s="32"/>
      <c r="Y916" s="10"/>
      <c r="Z916" s="32"/>
      <c r="AA916" s="10"/>
      <c r="AB916" s="32"/>
      <c r="AC916" s="10"/>
      <c r="AD916" s="32"/>
      <c r="AE916" s="10"/>
      <c r="AF916" s="32"/>
      <c r="AG916" s="10"/>
      <c r="AH916" s="32"/>
      <c r="AI916" s="10"/>
      <c r="AJ916" s="32"/>
      <c r="AK916" s="10"/>
      <c r="AL916" s="32"/>
      <c r="AM916" s="10"/>
      <c r="AN916" s="32"/>
      <c r="AO916" s="309"/>
      <c r="AP916" s="309"/>
      <c r="AQ916" s="10"/>
      <c r="AR916" s="32"/>
      <c r="AS916" s="10"/>
      <c r="AT916" s="32"/>
      <c r="AU916" s="10"/>
      <c r="AV916" s="242"/>
      <c r="AW916" s="10"/>
      <c r="AX916" s="32"/>
      <c r="AY916" s="10"/>
      <c r="AZ916" s="242"/>
      <c r="BA916" s="10"/>
      <c r="BB916" s="242"/>
      <c r="BC916" s="7"/>
      <c r="BD916" s="247"/>
      <c r="BE916" s="10"/>
      <c r="BF916" s="242"/>
      <c r="BG916" s="7"/>
      <c r="BH916" s="247"/>
      <c r="BI916" s="10"/>
      <c r="BJ916" s="242"/>
      <c r="BK916" s="7"/>
      <c r="BL916" s="247"/>
      <c r="BM916" s="7"/>
      <c r="BN916" s="247"/>
      <c r="BO916" s="7"/>
      <c r="BP916" s="8"/>
      <c r="BQ916" s="7"/>
      <c r="BR916" s="247"/>
      <c r="BS916" s="7"/>
      <c r="BT916" s="8"/>
      <c r="BU916" s="7"/>
      <c r="BV916" s="247"/>
      <c r="BW916" s="7"/>
      <c r="BX916" s="8"/>
      <c r="BY916" s="7"/>
      <c r="BZ916" s="8"/>
      <c r="CA916" s="7"/>
      <c r="CB916" s="8"/>
      <c r="CC916" s="7"/>
      <c r="CD916" s="8"/>
      <c r="CE916" s="7"/>
      <c r="CF916" s="8"/>
      <c r="CH916" s="41"/>
      <c r="CI916" s="41"/>
    </row>
    <row r="917" spans="1:88" x14ac:dyDescent="0.25">
      <c r="B917" s="6"/>
      <c r="C917" s="10"/>
      <c r="D917" s="32"/>
      <c r="E917" s="10"/>
      <c r="F917" s="32"/>
      <c r="G917" s="10"/>
      <c r="H917" s="32"/>
      <c r="I917" s="10"/>
      <c r="J917" s="32"/>
      <c r="K917" s="10"/>
      <c r="L917" s="32"/>
      <c r="M917" s="10"/>
      <c r="N917" s="32"/>
      <c r="O917" s="10"/>
      <c r="P917" s="32"/>
      <c r="Q917" s="10"/>
      <c r="R917" s="32"/>
      <c r="S917" s="10"/>
      <c r="T917" s="32"/>
      <c r="U917" s="10"/>
      <c r="V917" s="32"/>
      <c r="W917" s="10"/>
      <c r="X917" s="32"/>
      <c r="Y917" s="10"/>
      <c r="Z917" s="32"/>
      <c r="AA917" s="10"/>
      <c r="AB917" s="32"/>
      <c r="AC917" s="10"/>
      <c r="AD917" s="32"/>
      <c r="AE917" s="10"/>
      <c r="AF917" s="32"/>
      <c r="AG917" s="10"/>
      <c r="AH917" s="32"/>
      <c r="AI917" s="10"/>
      <c r="AJ917" s="32"/>
      <c r="AK917" s="10"/>
      <c r="AL917" s="32"/>
      <c r="AM917" s="10"/>
      <c r="AN917" s="32"/>
      <c r="AO917" s="309"/>
      <c r="AP917" s="309"/>
      <c r="AQ917" s="10"/>
      <c r="AR917" s="32"/>
      <c r="AS917" s="10"/>
      <c r="AT917" s="32"/>
      <c r="AU917" s="10"/>
      <c r="AV917" s="242"/>
      <c r="AW917" s="10"/>
      <c r="AX917" s="32"/>
      <c r="AY917" s="10"/>
      <c r="AZ917" s="242"/>
      <c r="BA917" s="10"/>
      <c r="BB917" s="242"/>
      <c r="BC917" s="7"/>
      <c r="BD917" s="247"/>
      <c r="BE917" s="10"/>
      <c r="BF917" s="242"/>
      <c r="BG917" s="7"/>
      <c r="BH917" s="247"/>
      <c r="BI917" s="10"/>
      <c r="BJ917" s="242"/>
      <c r="BK917" s="7"/>
      <c r="BL917" s="247"/>
      <c r="BM917" s="7"/>
      <c r="BN917" s="247"/>
      <c r="BO917" s="7"/>
      <c r="BP917" s="8"/>
      <c r="BQ917" s="7"/>
      <c r="BR917" s="247"/>
      <c r="BS917" s="7"/>
      <c r="BT917" s="8"/>
      <c r="BU917" s="7"/>
      <c r="BV917" s="247"/>
      <c r="BW917" s="7"/>
      <c r="BX917" s="8"/>
      <c r="BY917" s="7"/>
      <c r="BZ917" s="8"/>
      <c r="CA917" s="7"/>
      <c r="CB917" s="8"/>
      <c r="CC917" s="7"/>
      <c r="CD917" s="8"/>
      <c r="CE917" s="7"/>
      <c r="CF917" s="8"/>
      <c r="CH917" s="41"/>
      <c r="CI917" s="41"/>
    </row>
    <row r="918" spans="1:88" x14ac:dyDescent="0.25">
      <c r="B918" s="6"/>
      <c r="C918" s="10"/>
      <c r="D918" s="32"/>
      <c r="E918" s="10"/>
      <c r="F918" s="32"/>
      <c r="G918" s="10"/>
      <c r="H918" s="32"/>
      <c r="I918" s="10"/>
      <c r="J918" s="32"/>
      <c r="K918" s="10"/>
      <c r="L918" s="32"/>
      <c r="M918" s="10"/>
      <c r="N918" s="32"/>
      <c r="O918" s="10"/>
      <c r="P918" s="32"/>
      <c r="Q918" s="10"/>
      <c r="R918" s="32"/>
      <c r="S918" s="10"/>
      <c r="T918" s="32"/>
      <c r="U918" s="10"/>
      <c r="V918" s="32"/>
      <c r="W918" s="10"/>
      <c r="X918" s="32"/>
      <c r="Y918" s="10"/>
      <c r="Z918" s="32"/>
      <c r="AA918" s="10"/>
      <c r="AB918" s="32"/>
      <c r="AC918" s="10"/>
      <c r="AD918" s="32"/>
      <c r="AE918" s="10"/>
      <c r="AF918" s="32"/>
      <c r="AG918" s="10"/>
      <c r="AH918" s="32"/>
      <c r="AI918" s="10"/>
      <c r="AJ918" s="32"/>
      <c r="AK918" s="10"/>
      <c r="AL918" s="32"/>
      <c r="AM918" s="10"/>
      <c r="AN918" s="32"/>
      <c r="AO918" s="309"/>
      <c r="AP918" s="309"/>
      <c r="AQ918" s="10"/>
      <c r="AR918" s="32"/>
      <c r="AS918" s="10"/>
      <c r="AT918" s="32"/>
      <c r="AU918" s="10"/>
      <c r="AV918" s="242"/>
      <c r="AW918" s="10"/>
      <c r="AX918" s="32"/>
      <c r="AY918" s="10"/>
      <c r="AZ918" s="242"/>
      <c r="BA918" s="10"/>
      <c r="BB918" s="242"/>
      <c r="BC918" s="7"/>
      <c r="BD918" s="247"/>
      <c r="BE918" s="10"/>
      <c r="BF918" s="242"/>
      <c r="BG918" s="7"/>
      <c r="BH918" s="247"/>
      <c r="BI918" s="10"/>
      <c r="BJ918" s="242"/>
      <c r="BK918" s="7"/>
      <c r="BL918" s="247"/>
      <c r="BM918" s="7"/>
      <c r="BN918" s="247"/>
      <c r="BO918" s="7"/>
      <c r="BP918" s="8"/>
      <c r="BQ918" s="7"/>
      <c r="BR918" s="247"/>
      <c r="BS918" s="7"/>
      <c r="BT918" s="8"/>
      <c r="BU918" s="7"/>
      <c r="BV918" s="247"/>
      <c r="BW918" s="7"/>
      <c r="BX918" s="8"/>
      <c r="BY918" s="7"/>
      <c r="BZ918" s="8"/>
      <c r="CA918" s="7"/>
      <c r="CB918" s="8"/>
      <c r="CC918" s="7"/>
      <c r="CD918" s="8"/>
      <c r="CE918" s="7"/>
      <c r="CF918" s="8"/>
      <c r="CH918" s="41"/>
      <c r="CI918" s="41"/>
    </row>
    <row r="919" spans="1:88" x14ac:dyDescent="0.25">
      <c r="B919" s="6"/>
      <c r="C919" s="10"/>
      <c r="D919" s="32"/>
      <c r="E919" s="10"/>
      <c r="F919" s="32"/>
      <c r="G919" s="10"/>
      <c r="H919" s="32"/>
      <c r="I919" s="10"/>
      <c r="J919" s="32"/>
      <c r="K919" s="10"/>
      <c r="L919" s="32"/>
      <c r="M919" s="10"/>
      <c r="N919" s="32"/>
      <c r="O919" s="10"/>
      <c r="P919" s="32"/>
      <c r="Q919" s="10"/>
      <c r="R919" s="32"/>
      <c r="S919" s="10"/>
      <c r="T919" s="32"/>
      <c r="U919" s="10"/>
      <c r="V919" s="32"/>
      <c r="W919" s="10"/>
      <c r="X919" s="32"/>
      <c r="Y919" s="10"/>
      <c r="Z919" s="32"/>
      <c r="AA919" s="10"/>
      <c r="AB919" s="32"/>
      <c r="AC919" s="10"/>
      <c r="AD919" s="32"/>
      <c r="AE919" s="10"/>
      <c r="AF919" s="32"/>
      <c r="AG919" s="10"/>
      <c r="AH919" s="32"/>
      <c r="AI919" s="10"/>
      <c r="AJ919" s="32"/>
      <c r="AK919" s="10"/>
      <c r="AL919" s="32"/>
      <c r="AM919" s="10"/>
      <c r="AN919" s="32"/>
      <c r="AO919" s="309"/>
      <c r="AP919" s="309"/>
      <c r="AQ919" s="10"/>
      <c r="AR919" s="32"/>
      <c r="AS919" s="10"/>
      <c r="AT919" s="32"/>
      <c r="AU919" s="10"/>
      <c r="AV919" s="242"/>
      <c r="AW919" s="10"/>
      <c r="AX919" s="32"/>
      <c r="AY919" s="10"/>
      <c r="AZ919" s="242"/>
      <c r="BA919" s="10"/>
      <c r="BB919" s="242"/>
      <c r="BC919" s="7"/>
      <c r="BD919" s="247"/>
      <c r="BE919" s="10"/>
      <c r="BF919" s="242"/>
      <c r="BG919" s="7"/>
      <c r="BH919" s="247"/>
      <c r="BI919" s="10"/>
      <c r="BJ919" s="242"/>
      <c r="BK919" s="7"/>
      <c r="BL919" s="247"/>
      <c r="BM919" s="7"/>
      <c r="BN919" s="247"/>
      <c r="BO919" s="7"/>
      <c r="BP919" s="8"/>
      <c r="BQ919" s="7"/>
      <c r="BR919" s="247"/>
      <c r="BS919" s="7"/>
      <c r="BT919" s="8"/>
      <c r="BU919" s="7"/>
      <c r="BV919" s="247"/>
      <c r="BW919" s="7"/>
      <c r="BX919" s="8"/>
      <c r="BY919" s="7"/>
      <c r="BZ919" s="8"/>
      <c r="CA919" s="7"/>
      <c r="CB919" s="8"/>
      <c r="CC919" s="7"/>
      <c r="CD919" s="8"/>
      <c r="CE919" s="7"/>
      <c r="CF919" s="8"/>
      <c r="CH919" s="41"/>
      <c r="CI919" s="41"/>
    </row>
    <row r="920" spans="1:88" x14ac:dyDescent="0.25">
      <c r="B920" s="6"/>
      <c r="C920" s="10"/>
      <c r="D920" s="32"/>
      <c r="E920" s="10"/>
      <c r="F920" s="32"/>
      <c r="G920" s="10"/>
      <c r="H920" s="32"/>
      <c r="I920" s="10"/>
      <c r="J920" s="32"/>
      <c r="K920" s="10"/>
      <c r="L920" s="32"/>
      <c r="M920" s="10"/>
      <c r="N920" s="32"/>
      <c r="O920" s="10"/>
      <c r="P920" s="32"/>
      <c r="Q920" s="10"/>
      <c r="R920" s="32"/>
      <c r="S920" s="10"/>
      <c r="T920" s="32"/>
      <c r="U920" s="10"/>
      <c r="V920" s="32"/>
      <c r="W920" s="10"/>
      <c r="X920" s="32"/>
      <c r="Y920" s="10"/>
      <c r="Z920" s="32"/>
      <c r="AA920" s="10"/>
      <c r="AB920" s="32"/>
      <c r="AC920" s="10"/>
      <c r="AD920" s="32"/>
      <c r="AE920" s="10"/>
      <c r="AF920" s="32"/>
      <c r="AG920" s="10"/>
      <c r="AH920" s="32"/>
      <c r="AI920" s="10"/>
      <c r="AJ920" s="32"/>
      <c r="AK920" s="10"/>
      <c r="AL920" s="32"/>
      <c r="AM920" s="10"/>
      <c r="AN920" s="32"/>
      <c r="AO920" s="309"/>
      <c r="AP920" s="309"/>
      <c r="AQ920" s="10"/>
      <c r="AR920" s="32"/>
      <c r="AS920" s="10"/>
      <c r="AT920" s="32"/>
      <c r="AU920" s="10"/>
      <c r="AV920" s="242"/>
      <c r="AW920" s="10"/>
      <c r="AX920" s="32"/>
      <c r="AY920" s="10"/>
      <c r="AZ920" s="242"/>
      <c r="BA920" s="10"/>
      <c r="BB920" s="242"/>
      <c r="BC920" s="7"/>
      <c r="BD920" s="247"/>
      <c r="BE920" s="10"/>
      <c r="BF920" s="242"/>
      <c r="BG920" s="7"/>
      <c r="BH920" s="247"/>
      <c r="BI920" s="10"/>
      <c r="BJ920" s="242"/>
      <c r="BK920" s="7"/>
      <c r="BL920" s="247"/>
      <c r="BM920" s="7"/>
      <c r="BN920" s="247"/>
      <c r="BO920" s="7"/>
      <c r="BP920" s="8"/>
      <c r="BQ920" s="7"/>
      <c r="BR920" s="247"/>
      <c r="BS920" s="7"/>
      <c r="BT920" s="8"/>
      <c r="BU920" s="7"/>
      <c r="BV920" s="247"/>
      <c r="BW920" s="7"/>
      <c r="BX920" s="8"/>
      <c r="BY920" s="7"/>
      <c r="BZ920" s="8"/>
      <c r="CA920" s="7"/>
      <c r="CB920" s="8"/>
      <c r="CC920" s="7"/>
      <c r="CD920" s="8"/>
      <c r="CE920" s="7"/>
      <c r="CF920" s="8"/>
      <c r="CH920" s="41"/>
      <c r="CI920" s="41"/>
    </row>
    <row r="921" spans="1:88" ht="13" thickBot="1" x14ac:dyDescent="0.3">
      <c r="A921">
        <v>542</v>
      </c>
      <c r="B921" s="6"/>
      <c r="C921" s="10"/>
      <c r="D921" s="32"/>
      <c r="E921" s="10"/>
      <c r="F921" s="32"/>
      <c r="G921" s="10"/>
      <c r="H921" s="32"/>
      <c r="I921" s="10"/>
      <c r="J921" s="32"/>
      <c r="K921" s="10"/>
      <c r="L921" s="32"/>
      <c r="M921" s="10"/>
      <c r="N921" s="32"/>
      <c r="O921" s="10"/>
      <c r="P921" s="32"/>
      <c r="Q921" s="10"/>
      <c r="R921" s="32"/>
      <c r="S921" s="10"/>
      <c r="T921" s="32"/>
      <c r="U921" s="10"/>
      <c r="V921" s="32"/>
      <c r="W921" s="10"/>
      <c r="X921" s="32"/>
      <c r="Y921" s="10"/>
      <c r="Z921" s="32"/>
      <c r="AA921" s="10"/>
      <c r="AB921" s="32"/>
      <c r="AC921" s="10"/>
      <c r="AD921" s="32"/>
      <c r="AE921" s="10"/>
      <c r="AF921" s="32"/>
      <c r="AG921" s="10"/>
      <c r="AH921" s="32"/>
      <c r="AI921" s="10"/>
      <c r="AJ921" s="32"/>
      <c r="AK921" s="10"/>
      <c r="AL921" s="32"/>
      <c r="AM921" s="10"/>
      <c r="AN921" s="32"/>
      <c r="AO921" s="309"/>
      <c r="AP921" s="309"/>
      <c r="AQ921" s="10"/>
      <c r="AR921" s="32"/>
      <c r="AS921" s="10"/>
      <c r="AT921" s="32"/>
      <c r="AU921" s="10"/>
      <c r="AV921" s="242"/>
      <c r="AW921" s="10"/>
      <c r="AX921" s="32"/>
      <c r="AY921" s="10"/>
      <c r="AZ921" s="242"/>
      <c r="BA921" s="10"/>
      <c r="BB921" s="242"/>
      <c r="BC921" s="23"/>
      <c r="BD921" s="249"/>
      <c r="BE921" s="10"/>
      <c r="BF921" s="242"/>
      <c r="BG921" s="23"/>
      <c r="BH921" s="249"/>
      <c r="BI921" s="10"/>
      <c r="BJ921" s="242"/>
      <c r="BK921" s="23"/>
      <c r="BL921" s="249"/>
      <c r="BM921" s="23"/>
      <c r="BN921" s="249"/>
      <c r="BO921" s="307"/>
      <c r="BP921" s="307"/>
      <c r="BQ921" s="23"/>
      <c r="BR921" s="249"/>
      <c r="BS921" s="307"/>
      <c r="BT921" s="307"/>
      <c r="BU921" s="307"/>
      <c r="BV921" s="307"/>
      <c r="BW921" s="307"/>
      <c r="BX921" s="307"/>
      <c r="BY921" s="307"/>
      <c r="BZ921" s="307"/>
      <c r="CA921" s="307"/>
      <c r="CB921" s="307"/>
      <c r="CC921" s="307"/>
      <c r="CD921" s="307"/>
      <c r="CE921" s="7"/>
      <c r="CF921" s="8"/>
      <c r="CH921" s="41"/>
      <c r="CI921" s="41">
        <f>+AK921+AG921+AA921+Y921+U921+S921+Q921+O921+M921+I921+G921+E921+C921+AI921+K921+CE921+CL921+AC921+AE921+AM921+AS921+AU921</f>
        <v>0</v>
      </c>
      <c r="CJ921">
        <f>COUNT(C921:CF921)/2</f>
        <v>0</v>
      </c>
    </row>
    <row r="922" spans="1:88" x14ac:dyDescent="0.25">
      <c r="CH922" s="41"/>
      <c r="CI922" s="41"/>
    </row>
    <row r="923" spans="1:88" x14ac:dyDescent="0.25">
      <c r="CH923" s="41"/>
    </row>
    <row r="924" spans="1:88" x14ac:dyDescent="0.25">
      <c r="CH924" s="41"/>
    </row>
  </sheetData>
  <sortState xmlns:xlrd2="http://schemas.microsoft.com/office/spreadsheetml/2017/richdata2" ref="B5:G45">
    <sortCondition descending="1" ref="G5:G45"/>
  </sortState>
  <mergeCells count="42">
    <mergeCell ref="Y64:Z64"/>
    <mergeCell ref="B64:B65"/>
    <mergeCell ref="C64:D64"/>
    <mergeCell ref="E64:F64"/>
    <mergeCell ref="G64:H64"/>
    <mergeCell ref="I64:J64"/>
    <mergeCell ref="K64:L64"/>
    <mergeCell ref="M64:N64"/>
    <mergeCell ref="O64:P64"/>
    <mergeCell ref="Q64:R64"/>
    <mergeCell ref="S64:T64"/>
    <mergeCell ref="U64:V64"/>
    <mergeCell ref="W64:X64"/>
    <mergeCell ref="AY64:AZ64"/>
    <mergeCell ref="AA64:AB64"/>
    <mergeCell ref="AC64:AD64"/>
    <mergeCell ref="AE64:AF64"/>
    <mergeCell ref="AG64:AH64"/>
    <mergeCell ref="AI64:AJ64"/>
    <mergeCell ref="AK64:AL64"/>
    <mergeCell ref="AM64:AN64"/>
    <mergeCell ref="AQ64:AR64"/>
    <mergeCell ref="AS64:AT64"/>
    <mergeCell ref="AU64:AV64"/>
    <mergeCell ref="AW64:AX64"/>
    <mergeCell ref="AO64:AP64"/>
    <mergeCell ref="CE64:CF64"/>
    <mergeCell ref="BA64:BB64"/>
    <mergeCell ref="BC64:BD64"/>
    <mergeCell ref="BE64:BF64"/>
    <mergeCell ref="BG64:BH64"/>
    <mergeCell ref="BQ64:BR64"/>
    <mergeCell ref="BS64:BT64"/>
    <mergeCell ref="BI64:BJ64"/>
    <mergeCell ref="BK64:BL64"/>
    <mergeCell ref="BM64:BN64"/>
    <mergeCell ref="BO64:BP64"/>
    <mergeCell ref="BU64:BV64"/>
    <mergeCell ref="CA64:CB64"/>
    <mergeCell ref="BY64:BZ64"/>
    <mergeCell ref="BW64:BX64"/>
    <mergeCell ref="CC64:CD6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>
    <pageSetUpPr fitToPage="1"/>
  </sheetPr>
  <dimension ref="A1:BC250"/>
  <sheetViews>
    <sheetView workbookViewId="0">
      <selection activeCell="B5" sqref="B5:G21"/>
    </sheetView>
  </sheetViews>
  <sheetFormatPr baseColWidth="10" defaultColWidth="10.81640625" defaultRowHeight="12.5" x14ac:dyDescent="0.25"/>
  <cols>
    <col min="1" max="1" width="5" customWidth="1"/>
    <col min="2" max="2" width="13.1796875" customWidth="1"/>
    <col min="3" max="3" width="6.7265625" customWidth="1"/>
    <col min="4" max="4" width="4.7265625" customWidth="1"/>
    <col min="5" max="5" width="5.1796875" customWidth="1"/>
    <col min="6" max="6" width="4.81640625" customWidth="1"/>
    <col min="7" max="7" width="7.1796875" customWidth="1"/>
    <col min="8" max="9" width="4.26953125" customWidth="1"/>
    <col min="10" max="10" width="5.453125" customWidth="1"/>
    <col min="11" max="11" width="4.26953125" customWidth="1"/>
    <col min="12" max="12" width="4.453125" customWidth="1"/>
    <col min="13" max="13" width="3.7265625" customWidth="1"/>
    <col min="14" max="15" width="4" customWidth="1"/>
    <col min="16" max="16" width="4.453125" customWidth="1"/>
    <col min="17" max="17" width="3.7265625" customWidth="1"/>
    <col min="18" max="18" width="4.54296875" customWidth="1"/>
    <col min="19" max="19" width="4" customWidth="1"/>
    <col min="20" max="20" width="5" customWidth="1"/>
    <col min="21" max="21" width="4.26953125" customWidth="1"/>
    <col min="22" max="22" width="4.7265625" customWidth="1"/>
    <col min="23" max="23" width="3.81640625" customWidth="1"/>
    <col min="24" max="24" width="3.453125" customWidth="1"/>
    <col min="25" max="25" width="4.26953125" customWidth="1"/>
    <col min="26" max="27" width="4.1796875" customWidth="1"/>
    <col min="28" max="28" width="5.26953125" customWidth="1"/>
    <col min="29" max="29" width="4.1796875" customWidth="1"/>
    <col min="30" max="30" width="4.7265625" customWidth="1"/>
    <col min="31" max="31" width="3.453125" customWidth="1"/>
    <col min="32" max="32" width="4.1796875" customWidth="1"/>
    <col min="33" max="33" width="4" customWidth="1"/>
    <col min="34" max="34" width="4.54296875" customWidth="1"/>
    <col min="35" max="35" width="3.453125" customWidth="1"/>
    <col min="36" max="36" width="4.54296875" customWidth="1"/>
    <col min="37" max="37" width="11.453125" style="24"/>
    <col min="43" max="43" width="12.7265625" customWidth="1"/>
    <col min="44" max="54" width="5.453125" customWidth="1"/>
    <col min="55" max="55" width="6.26953125" bestFit="1" customWidth="1"/>
    <col min="257" max="257" width="5" customWidth="1"/>
    <col min="258" max="258" width="24" bestFit="1" customWidth="1"/>
    <col min="259" max="259" width="6.7265625" customWidth="1"/>
    <col min="260" max="260" width="4.7265625" customWidth="1"/>
    <col min="261" max="261" width="5.1796875" customWidth="1"/>
    <col min="262" max="262" width="4.81640625" customWidth="1"/>
    <col min="263" max="263" width="7.1796875" customWidth="1"/>
    <col min="264" max="265" width="4.26953125" customWidth="1"/>
    <col min="266" max="266" width="5.453125" customWidth="1"/>
    <col min="267" max="267" width="4.26953125" customWidth="1"/>
    <col min="268" max="268" width="4.453125" customWidth="1"/>
    <col min="269" max="269" width="3.7265625" customWidth="1"/>
    <col min="270" max="271" width="4" customWidth="1"/>
    <col min="272" max="272" width="4.453125" customWidth="1"/>
    <col min="273" max="273" width="3.7265625" customWidth="1"/>
    <col min="274" max="274" width="4.54296875" customWidth="1"/>
    <col min="275" max="275" width="4" customWidth="1"/>
    <col min="276" max="276" width="5" customWidth="1"/>
    <col min="277" max="277" width="4.26953125" customWidth="1"/>
    <col min="278" max="278" width="4.7265625" customWidth="1"/>
    <col min="279" max="279" width="3.81640625" customWidth="1"/>
    <col min="280" max="280" width="3.453125" customWidth="1"/>
    <col min="281" max="281" width="4.26953125" customWidth="1"/>
    <col min="282" max="282" width="4.1796875" customWidth="1"/>
    <col min="283" max="288" width="0" hidden="1" customWidth="1"/>
    <col min="289" max="289" width="4" customWidth="1"/>
    <col min="290" max="290" width="4.54296875" customWidth="1"/>
    <col min="291" max="292" width="3.453125" customWidth="1"/>
    <col min="299" max="299" width="12.7265625" customWidth="1"/>
    <col min="300" max="310" width="5.453125" customWidth="1"/>
    <col min="311" max="311" width="6.26953125" bestFit="1" customWidth="1"/>
    <col min="513" max="513" width="5" customWidth="1"/>
    <col min="514" max="514" width="24" bestFit="1" customWidth="1"/>
    <col min="515" max="515" width="6.7265625" customWidth="1"/>
    <col min="516" max="516" width="4.7265625" customWidth="1"/>
    <col min="517" max="517" width="5.1796875" customWidth="1"/>
    <col min="518" max="518" width="4.81640625" customWidth="1"/>
    <col min="519" max="519" width="7.1796875" customWidth="1"/>
    <col min="520" max="521" width="4.26953125" customWidth="1"/>
    <col min="522" max="522" width="5.453125" customWidth="1"/>
    <col min="523" max="523" width="4.26953125" customWidth="1"/>
    <col min="524" max="524" width="4.453125" customWidth="1"/>
    <col min="525" max="525" width="3.7265625" customWidth="1"/>
    <col min="526" max="527" width="4" customWidth="1"/>
    <col min="528" max="528" width="4.453125" customWidth="1"/>
    <col min="529" max="529" width="3.7265625" customWidth="1"/>
    <col min="530" max="530" width="4.54296875" customWidth="1"/>
    <col min="531" max="531" width="4" customWidth="1"/>
    <col min="532" max="532" width="5" customWidth="1"/>
    <col min="533" max="533" width="4.26953125" customWidth="1"/>
    <col min="534" max="534" width="4.7265625" customWidth="1"/>
    <col min="535" max="535" width="3.81640625" customWidth="1"/>
    <col min="536" max="536" width="3.453125" customWidth="1"/>
    <col min="537" max="537" width="4.26953125" customWidth="1"/>
    <col min="538" max="538" width="4.1796875" customWidth="1"/>
    <col min="539" max="544" width="0" hidden="1" customWidth="1"/>
    <col min="545" max="545" width="4" customWidth="1"/>
    <col min="546" max="546" width="4.54296875" customWidth="1"/>
    <col min="547" max="548" width="3.453125" customWidth="1"/>
    <col min="555" max="555" width="12.7265625" customWidth="1"/>
    <col min="556" max="566" width="5.453125" customWidth="1"/>
    <col min="567" max="567" width="6.26953125" bestFit="1" customWidth="1"/>
    <col min="769" max="769" width="5" customWidth="1"/>
    <col min="770" max="770" width="24" bestFit="1" customWidth="1"/>
    <col min="771" max="771" width="6.7265625" customWidth="1"/>
    <col min="772" max="772" width="4.7265625" customWidth="1"/>
    <col min="773" max="773" width="5.1796875" customWidth="1"/>
    <col min="774" max="774" width="4.81640625" customWidth="1"/>
    <col min="775" max="775" width="7.1796875" customWidth="1"/>
    <col min="776" max="777" width="4.26953125" customWidth="1"/>
    <col min="778" max="778" width="5.453125" customWidth="1"/>
    <col min="779" max="779" width="4.26953125" customWidth="1"/>
    <col min="780" max="780" width="4.453125" customWidth="1"/>
    <col min="781" max="781" width="3.7265625" customWidth="1"/>
    <col min="782" max="783" width="4" customWidth="1"/>
    <col min="784" max="784" width="4.453125" customWidth="1"/>
    <col min="785" max="785" width="3.7265625" customWidth="1"/>
    <col min="786" max="786" width="4.54296875" customWidth="1"/>
    <col min="787" max="787" width="4" customWidth="1"/>
    <col min="788" max="788" width="5" customWidth="1"/>
    <col min="789" max="789" width="4.26953125" customWidth="1"/>
    <col min="790" max="790" width="4.7265625" customWidth="1"/>
    <col min="791" max="791" width="3.81640625" customWidth="1"/>
    <col min="792" max="792" width="3.453125" customWidth="1"/>
    <col min="793" max="793" width="4.26953125" customWidth="1"/>
    <col min="794" max="794" width="4.1796875" customWidth="1"/>
    <col min="795" max="800" width="0" hidden="1" customWidth="1"/>
    <col min="801" max="801" width="4" customWidth="1"/>
    <col min="802" max="802" width="4.54296875" customWidth="1"/>
    <col min="803" max="804" width="3.453125" customWidth="1"/>
    <col min="811" max="811" width="12.7265625" customWidth="1"/>
    <col min="812" max="822" width="5.453125" customWidth="1"/>
    <col min="823" max="823" width="6.26953125" bestFit="1" customWidth="1"/>
    <col min="1025" max="1025" width="5" customWidth="1"/>
    <col min="1026" max="1026" width="24" bestFit="1" customWidth="1"/>
    <col min="1027" max="1027" width="6.7265625" customWidth="1"/>
    <col min="1028" max="1028" width="4.7265625" customWidth="1"/>
    <col min="1029" max="1029" width="5.1796875" customWidth="1"/>
    <col min="1030" max="1030" width="4.81640625" customWidth="1"/>
    <col min="1031" max="1031" width="7.1796875" customWidth="1"/>
    <col min="1032" max="1033" width="4.26953125" customWidth="1"/>
    <col min="1034" max="1034" width="5.453125" customWidth="1"/>
    <col min="1035" max="1035" width="4.26953125" customWidth="1"/>
    <col min="1036" max="1036" width="4.453125" customWidth="1"/>
    <col min="1037" max="1037" width="3.7265625" customWidth="1"/>
    <col min="1038" max="1039" width="4" customWidth="1"/>
    <col min="1040" max="1040" width="4.453125" customWidth="1"/>
    <col min="1041" max="1041" width="3.7265625" customWidth="1"/>
    <col min="1042" max="1042" width="4.54296875" customWidth="1"/>
    <col min="1043" max="1043" width="4" customWidth="1"/>
    <col min="1044" max="1044" width="5" customWidth="1"/>
    <col min="1045" max="1045" width="4.26953125" customWidth="1"/>
    <col min="1046" max="1046" width="4.7265625" customWidth="1"/>
    <col min="1047" max="1047" width="3.81640625" customWidth="1"/>
    <col min="1048" max="1048" width="3.453125" customWidth="1"/>
    <col min="1049" max="1049" width="4.26953125" customWidth="1"/>
    <col min="1050" max="1050" width="4.1796875" customWidth="1"/>
    <col min="1051" max="1056" width="0" hidden="1" customWidth="1"/>
    <col min="1057" max="1057" width="4" customWidth="1"/>
    <col min="1058" max="1058" width="4.54296875" customWidth="1"/>
    <col min="1059" max="1060" width="3.453125" customWidth="1"/>
    <col min="1067" max="1067" width="12.7265625" customWidth="1"/>
    <col min="1068" max="1078" width="5.453125" customWidth="1"/>
    <col min="1079" max="1079" width="6.26953125" bestFit="1" customWidth="1"/>
    <col min="1281" max="1281" width="5" customWidth="1"/>
    <col min="1282" max="1282" width="24" bestFit="1" customWidth="1"/>
    <col min="1283" max="1283" width="6.7265625" customWidth="1"/>
    <col min="1284" max="1284" width="4.7265625" customWidth="1"/>
    <col min="1285" max="1285" width="5.1796875" customWidth="1"/>
    <col min="1286" max="1286" width="4.81640625" customWidth="1"/>
    <col min="1287" max="1287" width="7.1796875" customWidth="1"/>
    <col min="1288" max="1289" width="4.26953125" customWidth="1"/>
    <col min="1290" max="1290" width="5.453125" customWidth="1"/>
    <col min="1291" max="1291" width="4.26953125" customWidth="1"/>
    <col min="1292" max="1292" width="4.453125" customWidth="1"/>
    <col min="1293" max="1293" width="3.7265625" customWidth="1"/>
    <col min="1294" max="1295" width="4" customWidth="1"/>
    <col min="1296" max="1296" width="4.453125" customWidth="1"/>
    <col min="1297" max="1297" width="3.7265625" customWidth="1"/>
    <col min="1298" max="1298" width="4.54296875" customWidth="1"/>
    <col min="1299" max="1299" width="4" customWidth="1"/>
    <col min="1300" max="1300" width="5" customWidth="1"/>
    <col min="1301" max="1301" width="4.26953125" customWidth="1"/>
    <col min="1302" max="1302" width="4.7265625" customWidth="1"/>
    <col min="1303" max="1303" width="3.81640625" customWidth="1"/>
    <col min="1304" max="1304" width="3.453125" customWidth="1"/>
    <col min="1305" max="1305" width="4.26953125" customWidth="1"/>
    <col min="1306" max="1306" width="4.1796875" customWidth="1"/>
    <col min="1307" max="1312" width="0" hidden="1" customWidth="1"/>
    <col min="1313" max="1313" width="4" customWidth="1"/>
    <col min="1314" max="1314" width="4.54296875" customWidth="1"/>
    <col min="1315" max="1316" width="3.453125" customWidth="1"/>
    <col min="1323" max="1323" width="12.7265625" customWidth="1"/>
    <col min="1324" max="1334" width="5.453125" customWidth="1"/>
    <col min="1335" max="1335" width="6.26953125" bestFit="1" customWidth="1"/>
    <col min="1537" max="1537" width="5" customWidth="1"/>
    <col min="1538" max="1538" width="24" bestFit="1" customWidth="1"/>
    <col min="1539" max="1539" width="6.7265625" customWidth="1"/>
    <col min="1540" max="1540" width="4.7265625" customWidth="1"/>
    <col min="1541" max="1541" width="5.1796875" customWidth="1"/>
    <col min="1542" max="1542" width="4.81640625" customWidth="1"/>
    <col min="1543" max="1543" width="7.1796875" customWidth="1"/>
    <col min="1544" max="1545" width="4.26953125" customWidth="1"/>
    <col min="1546" max="1546" width="5.453125" customWidth="1"/>
    <col min="1547" max="1547" width="4.26953125" customWidth="1"/>
    <col min="1548" max="1548" width="4.453125" customWidth="1"/>
    <col min="1549" max="1549" width="3.7265625" customWidth="1"/>
    <col min="1550" max="1551" width="4" customWidth="1"/>
    <col min="1552" max="1552" width="4.453125" customWidth="1"/>
    <col min="1553" max="1553" width="3.7265625" customWidth="1"/>
    <col min="1554" max="1554" width="4.54296875" customWidth="1"/>
    <col min="1555" max="1555" width="4" customWidth="1"/>
    <col min="1556" max="1556" width="5" customWidth="1"/>
    <col min="1557" max="1557" width="4.26953125" customWidth="1"/>
    <col min="1558" max="1558" width="4.7265625" customWidth="1"/>
    <col min="1559" max="1559" width="3.81640625" customWidth="1"/>
    <col min="1560" max="1560" width="3.453125" customWidth="1"/>
    <col min="1561" max="1561" width="4.26953125" customWidth="1"/>
    <col min="1562" max="1562" width="4.1796875" customWidth="1"/>
    <col min="1563" max="1568" width="0" hidden="1" customWidth="1"/>
    <col min="1569" max="1569" width="4" customWidth="1"/>
    <col min="1570" max="1570" width="4.54296875" customWidth="1"/>
    <col min="1571" max="1572" width="3.453125" customWidth="1"/>
    <col min="1579" max="1579" width="12.7265625" customWidth="1"/>
    <col min="1580" max="1590" width="5.453125" customWidth="1"/>
    <col min="1591" max="1591" width="6.26953125" bestFit="1" customWidth="1"/>
    <col min="1793" max="1793" width="5" customWidth="1"/>
    <col min="1794" max="1794" width="24" bestFit="1" customWidth="1"/>
    <col min="1795" max="1795" width="6.7265625" customWidth="1"/>
    <col min="1796" max="1796" width="4.7265625" customWidth="1"/>
    <col min="1797" max="1797" width="5.1796875" customWidth="1"/>
    <col min="1798" max="1798" width="4.81640625" customWidth="1"/>
    <col min="1799" max="1799" width="7.1796875" customWidth="1"/>
    <col min="1800" max="1801" width="4.26953125" customWidth="1"/>
    <col min="1802" max="1802" width="5.453125" customWidth="1"/>
    <col min="1803" max="1803" width="4.26953125" customWidth="1"/>
    <col min="1804" max="1804" width="4.453125" customWidth="1"/>
    <col min="1805" max="1805" width="3.7265625" customWidth="1"/>
    <col min="1806" max="1807" width="4" customWidth="1"/>
    <col min="1808" max="1808" width="4.453125" customWidth="1"/>
    <col min="1809" max="1809" width="3.7265625" customWidth="1"/>
    <col min="1810" max="1810" width="4.54296875" customWidth="1"/>
    <col min="1811" max="1811" width="4" customWidth="1"/>
    <col min="1812" max="1812" width="5" customWidth="1"/>
    <col min="1813" max="1813" width="4.26953125" customWidth="1"/>
    <col min="1814" max="1814" width="4.7265625" customWidth="1"/>
    <col min="1815" max="1815" width="3.81640625" customWidth="1"/>
    <col min="1816" max="1816" width="3.453125" customWidth="1"/>
    <col min="1817" max="1817" width="4.26953125" customWidth="1"/>
    <col min="1818" max="1818" width="4.1796875" customWidth="1"/>
    <col min="1819" max="1824" width="0" hidden="1" customWidth="1"/>
    <col min="1825" max="1825" width="4" customWidth="1"/>
    <col min="1826" max="1826" width="4.54296875" customWidth="1"/>
    <col min="1827" max="1828" width="3.453125" customWidth="1"/>
    <col min="1835" max="1835" width="12.7265625" customWidth="1"/>
    <col min="1836" max="1846" width="5.453125" customWidth="1"/>
    <col min="1847" max="1847" width="6.26953125" bestFit="1" customWidth="1"/>
    <col min="2049" max="2049" width="5" customWidth="1"/>
    <col min="2050" max="2050" width="24" bestFit="1" customWidth="1"/>
    <col min="2051" max="2051" width="6.7265625" customWidth="1"/>
    <col min="2052" max="2052" width="4.7265625" customWidth="1"/>
    <col min="2053" max="2053" width="5.1796875" customWidth="1"/>
    <col min="2054" max="2054" width="4.81640625" customWidth="1"/>
    <col min="2055" max="2055" width="7.1796875" customWidth="1"/>
    <col min="2056" max="2057" width="4.26953125" customWidth="1"/>
    <col min="2058" max="2058" width="5.453125" customWidth="1"/>
    <col min="2059" max="2059" width="4.26953125" customWidth="1"/>
    <col min="2060" max="2060" width="4.453125" customWidth="1"/>
    <col min="2061" max="2061" width="3.7265625" customWidth="1"/>
    <col min="2062" max="2063" width="4" customWidth="1"/>
    <col min="2064" max="2064" width="4.453125" customWidth="1"/>
    <col min="2065" max="2065" width="3.7265625" customWidth="1"/>
    <col min="2066" max="2066" width="4.54296875" customWidth="1"/>
    <col min="2067" max="2067" width="4" customWidth="1"/>
    <col min="2068" max="2068" width="5" customWidth="1"/>
    <col min="2069" max="2069" width="4.26953125" customWidth="1"/>
    <col min="2070" max="2070" width="4.7265625" customWidth="1"/>
    <col min="2071" max="2071" width="3.81640625" customWidth="1"/>
    <col min="2072" max="2072" width="3.453125" customWidth="1"/>
    <col min="2073" max="2073" width="4.26953125" customWidth="1"/>
    <col min="2074" max="2074" width="4.1796875" customWidth="1"/>
    <col min="2075" max="2080" width="0" hidden="1" customWidth="1"/>
    <col min="2081" max="2081" width="4" customWidth="1"/>
    <col min="2082" max="2082" width="4.54296875" customWidth="1"/>
    <col min="2083" max="2084" width="3.453125" customWidth="1"/>
    <col min="2091" max="2091" width="12.7265625" customWidth="1"/>
    <col min="2092" max="2102" width="5.453125" customWidth="1"/>
    <col min="2103" max="2103" width="6.26953125" bestFit="1" customWidth="1"/>
    <col min="2305" max="2305" width="5" customWidth="1"/>
    <col min="2306" max="2306" width="24" bestFit="1" customWidth="1"/>
    <col min="2307" max="2307" width="6.7265625" customWidth="1"/>
    <col min="2308" max="2308" width="4.7265625" customWidth="1"/>
    <col min="2309" max="2309" width="5.1796875" customWidth="1"/>
    <col min="2310" max="2310" width="4.81640625" customWidth="1"/>
    <col min="2311" max="2311" width="7.1796875" customWidth="1"/>
    <col min="2312" max="2313" width="4.26953125" customWidth="1"/>
    <col min="2314" max="2314" width="5.453125" customWidth="1"/>
    <col min="2315" max="2315" width="4.26953125" customWidth="1"/>
    <col min="2316" max="2316" width="4.453125" customWidth="1"/>
    <col min="2317" max="2317" width="3.7265625" customWidth="1"/>
    <col min="2318" max="2319" width="4" customWidth="1"/>
    <col min="2320" max="2320" width="4.453125" customWidth="1"/>
    <col min="2321" max="2321" width="3.7265625" customWidth="1"/>
    <col min="2322" max="2322" width="4.54296875" customWidth="1"/>
    <col min="2323" max="2323" width="4" customWidth="1"/>
    <col min="2324" max="2324" width="5" customWidth="1"/>
    <col min="2325" max="2325" width="4.26953125" customWidth="1"/>
    <col min="2326" max="2326" width="4.7265625" customWidth="1"/>
    <col min="2327" max="2327" width="3.81640625" customWidth="1"/>
    <col min="2328" max="2328" width="3.453125" customWidth="1"/>
    <col min="2329" max="2329" width="4.26953125" customWidth="1"/>
    <col min="2330" max="2330" width="4.1796875" customWidth="1"/>
    <col min="2331" max="2336" width="0" hidden="1" customWidth="1"/>
    <col min="2337" max="2337" width="4" customWidth="1"/>
    <col min="2338" max="2338" width="4.54296875" customWidth="1"/>
    <col min="2339" max="2340" width="3.453125" customWidth="1"/>
    <col min="2347" max="2347" width="12.7265625" customWidth="1"/>
    <col min="2348" max="2358" width="5.453125" customWidth="1"/>
    <col min="2359" max="2359" width="6.26953125" bestFit="1" customWidth="1"/>
    <col min="2561" max="2561" width="5" customWidth="1"/>
    <col min="2562" max="2562" width="24" bestFit="1" customWidth="1"/>
    <col min="2563" max="2563" width="6.7265625" customWidth="1"/>
    <col min="2564" max="2564" width="4.7265625" customWidth="1"/>
    <col min="2565" max="2565" width="5.1796875" customWidth="1"/>
    <col min="2566" max="2566" width="4.81640625" customWidth="1"/>
    <col min="2567" max="2567" width="7.1796875" customWidth="1"/>
    <col min="2568" max="2569" width="4.26953125" customWidth="1"/>
    <col min="2570" max="2570" width="5.453125" customWidth="1"/>
    <col min="2571" max="2571" width="4.26953125" customWidth="1"/>
    <col min="2572" max="2572" width="4.453125" customWidth="1"/>
    <col min="2573" max="2573" width="3.7265625" customWidth="1"/>
    <col min="2574" max="2575" width="4" customWidth="1"/>
    <col min="2576" max="2576" width="4.453125" customWidth="1"/>
    <col min="2577" max="2577" width="3.7265625" customWidth="1"/>
    <col min="2578" max="2578" width="4.54296875" customWidth="1"/>
    <col min="2579" max="2579" width="4" customWidth="1"/>
    <col min="2580" max="2580" width="5" customWidth="1"/>
    <col min="2581" max="2581" width="4.26953125" customWidth="1"/>
    <col min="2582" max="2582" width="4.7265625" customWidth="1"/>
    <col min="2583" max="2583" width="3.81640625" customWidth="1"/>
    <col min="2584" max="2584" width="3.453125" customWidth="1"/>
    <col min="2585" max="2585" width="4.26953125" customWidth="1"/>
    <col min="2586" max="2586" width="4.1796875" customWidth="1"/>
    <col min="2587" max="2592" width="0" hidden="1" customWidth="1"/>
    <col min="2593" max="2593" width="4" customWidth="1"/>
    <col min="2594" max="2594" width="4.54296875" customWidth="1"/>
    <col min="2595" max="2596" width="3.453125" customWidth="1"/>
    <col min="2603" max="2603" width="12.7265625" customWidth="1"/>
    <col min="2604" max="2614" width="5.453125" customWidth="1"/>
    <col min="2615" max="2615" width="6.26953125" bestFit="1" customWidth="1"/>
    <col min="2817" max="2817" width="5" customWidth="1"/>
    <col min="2818" max="2818" width="24" bestFit="1" customWidth="1"/>
    <col min="2819" max="2819" width="6.7265625" customWidth="1"/>
    <col min="2820" max="2820" width="4.7265625" customWidth="1"/>
    <col min="2821" max="2821" width="5.1796875" customWidth="1"/>
    <col min="2822" max="2822" width="4.81640625" customWidth="1"/>
    <col min="2823" max="2823" width="7.1796875" customWidth="1"/>
    <col min="2824" max="2825" width="4.26953125" customWidth="1"/>
    <col min="2826" max="2826" width="5.453125" customWidth="1"/>
    <col min="2827" max="2827" width="4.26953125" customWidth="1"/>
    <col min="2828" max="2828" width="4.453125" customWidth="1"/>
    <col min="2829" max="2829" width="3.7265625" customWidth="1"/>
    <col min="2830" max="2831" width="4" customWidth="1"/>
    <col min="2832" max="2832" width="4.453125" customWidth="1"/>
    <col min="2833" max="2833" width="3.7265625" customWidth="1"/>
    <col min="2834" max="2834" width="4.54296875" customWidth="1"/>
    <col min="2835" max="2835" width="4" customWidth="1"/>
    <col min="2836" max="2836" width="5" customWidth="1"/>
    <col min="2837" max="2837" width="4.26953125" customWidth="1"/>
    <col min="2838" max="2838" width="4.7265625" customWidth="1"/>
    <col min="2839" max="2839" width="3.81640625" customWidth="1"/>
    <col min="2840" max="2840" width="3.453125" customWidth="1"/>
    <col min="2841" max="2841" width="4.26953125" customWidth="1"/>
    <col min="2842" max="2842" width="4.1796875" customWidth="1"/>
    <col min="2843" max="2848" width="0" hidden="1" customWidth="1"/>
    <col min="2849" max="2849" width="4" customWidth="1"/>
    <col min="2850" max="2850" width="4.54296875" customWidth="1"/>
    <col min="2851" max="2852" width="3.453125" customWidth="1"/>
    <col min="2859" max="2859" width="12.7265625" customWidth="1"/>
    <col min="2860" max="2870" width="5.453125" customWidth="1"/>
    <col min="2871" max="2871" width="6.26953125" bestFit="1" customWidth="1"/>
    <col min="3073" max="3073" width="5" customWidth="1"/>
    <col min="3074" max="3074" width="24" bestFit="1" customWidth="1"/>
    <col min="3075" max="3075" width="6.7265625" customWidth="1"/>
    <col min="3076" max="3076" width="4.7265625" customWidth="1"/>
    <col min="3077" max="3077" width="5.1796875" customWidth="1"/>
    <col min="3078" max="3078" width="4.81640625" customWidth="1"/>
    <col min="3079" max="3079" width="7.1796875" customWidth="1"/>
    <col min="3080" max="3081" width="4.26953125" customWidth="1"/>
    <col min="3082" max="3082" width="5.453125" customWidth="1"/>
    <col min="3083" max="3083" width="4.26953125" customWidth="1"/>
    <col min="3084" max="3084" width="4.453125" customWidth="1"/>
    <col min="3085" max="3085" width="3.7265625" customWidth="1"/>
    <col min="3086" max="3087" width="4" customWidth="1"/>
    <col min="3088" max="3088" width="4.453125" customWidth="1"/>
    <col min="3089" max="3089" width="3.7265625" customWidth="1"/>
    <col min="3090" max="3090" width="4.54296875" customWidth="1"/>
    <col min="3091" max="3091" width="4" customWidth="1"/>
    <col min="3092" max="3092" width="5" customWidth="1"/>
    <col min="3093" max="3093" width="4.26953125" customWidth="1"/>
    <col min="3094" max="3094" width="4.7265625" customWidth="1"/>
    <col min="3095" max="3095" width="3.81640625" customWidth="1"/>
    <col min="3096" max="3096" width="3.453125" customWidth="1"/>
    <col min="3097" max="3097" width="4.26953125" customWidth="1"/>
    <col min="3098" max="3098" width="4.1796875" customWidth="1"/>
    <col min="3099" max="3104" width="0" hidden="1" customWidth="1"/>
    <col min="3105" max="3105" width="4" customWidth="1"/>
    <col min="3106" max="3106" width="4.54296875" customWidth="1"/>
    <col min="3107" max="3108" width="3.453125" customWidth="1"/>
    <col min="3115" max="3115" width="12.7265625" customWidth="1"/>
    <col min="3116" max="3126" width="5.453125" customWidth="1"/>
    <col min="3127" max="3127" width="6.26953125" bestFit="1" customWidth="1"/>
    <col min="3329" max="3329" width="5" customWidth="1"/>
    <col min="3330" max="3330" width="24" bestFit="1" customWidth="1"/>
    <col min="3331" max="3331" width="6.7265625" customWidth="1"/>
    <col min="3332" max="3332" width="4.7265625" customWidth="1"/>
    <col min="3333" max="3333" width="5.1796875" customWidth="1"/>
    <col min="3334" max="3334" width="4.81640625" customWidth="1"/>
    <col min="3335" max="3335" width="7.1796875" customWidth="1"/>
    <col min="3336" max="3337" width="4.26953125" customWidth="1"/>
    <col min="3338" max="3338" width="5.453125" customWidth="1"/>
    <col min="3339" max="3339" width="4.26953125" customWidth="1"/>
    <col min="3340" max="3340" width="4.453125" customWidth="1"/>
    <col min="3341" max="3341" width="3.7265625" customWidth="1"/>
    <col min="3342" max="3343" width="4" customWidth="1"/>
    <col min="3344" max="3344" width="4.453125" customWidth="1"/>
    <col min="3345" max="3345" width="3.7265625" customWidth="1"/>
    <col min="3346" max="3346" width="4.54296875" customWidth="1"/>
    <col min="3347" max="3347" width="4" customWidth="1"/>
    <col min="3348" max="3348" width="5" customWidth="1"/>
    <col min="3349" max="3349" width="4.26953125" customWidth="1"/>
    <col min="3350" max="3350" width="4.7265625" customWidth="1"/>
    <col min="3351" max="3351" width="3.81640625" customWidth="1"/>
    <col min="3352" max="3352" width="3.453125" customWidth="1"/>
    <col min="3353" max="3353" width="4.26953125" customWidth="1"/>
    <col min="3354" max="3354" width="4.1796875" customWidth="1"/>
    <col min="3355" max="3360" width="0" hidden="1" customWidth="1"/>
    <col min="3361" max="3361" width="4" customWidth="1"/>
    <col min="3362" max="3362" width="4.54296875" customWidth="1"/>
    <col min="3363" max="3364" width="3.453125" customWidth="1"/>
    <col min="3371" max="3371" width="12.7265625" customWidth="1"/>
    <col min="3372" max="3382" width="5.453125" customWidth="1"/>
    <col min="3383" max="3383" width="6.26953125" bestFit="1" customWidth="1"/>
    <col min="3585" max="3585" width="5" customWidth="1"/>
    <col min="3586" max="3586" width="24" bestFit="1" customWidth="1"/>
    <col min="3587" max="3587" width="6.7265625" customWidth="1"/>
    <col min="3588" max="3588" width="4.7265625" customWidth="1"/>
    <col min="3589" max="3589" width="5.1796875" customWidth="1"/>
    <col min="3590" max="3590" width="4.81640625" customWidth="1"/>
    <col min="3591" max="3591" width="7.1796875" customWidth="1"/>
    <col min="3592" max="3593" width="4.26953125" customWidth="1"/>
    <col min="3594" max="3594" width="5.453125" customWidth="1"/>
    <col min="3595" max="3595" width="4.26953125" customWidth="1"/>
    <col min="3596" max="3596" width="4.453125" customWidth="1"/>
    <col min="3597" max="3597" width="3.7265625" customWidth="1"/>
    <col min="3598" max="3599" width="4" customWidth="1"/>
    <col min="3600" max="3600" width="4.453125" customWidth="1"/>
    <col min="3601" max="3601" width="3.7265625" customWidth="1"/>
    <col min="3602" max="3602" width="4.54296875" customWidth="1"/>
    <col min="3603" max="3603" width="4" customWidth="1"/>
    <col min="3604" max="3604" width="5" customWidth="1"/>
    <col min="3605" max="3605" width="4.26953125" customWidth="1"/>
    <col min="3606" max="3606" width="4.7265625" customWidth="1"/>
    <col min="3607" max="3607" width="3.81640625" customWidth="1"/>
    <col min="3608" max="3608" width="3.453125" customWidth="1"/>
    <col min="3609" max="3609" width="4.26953125" customWidth="1"/>
    <col min="3610" max="3610" width="4.1796875" customWidth="1"/>
    <col min="3611" max="3616" width="0" hidden="1" customWidth="1"/>
    <col min="3617" max="3617" width="4" customWidth="1"/>
    <col min="3618" max="3618" width="4.54296875" customWidth="1"/>
    <col min="3619" max="3620" width="3.453125" customWidth="1"/>
    <col min="3627" max="3627" width="12.7265625" customWidth="1"/>
    <col min="3628" max="3638" width="5.453125" customWidth="1"/>
    <col min="3639" max="3639" width="6.26953125" bestFit="1" customWidth="1"/>
    <col min="3841" max="3841" width="5" customWidth="1"/>
    <col min="3842" max="3842" width="24" bestFit="1" customWidth="1"/>
    <col min="3843" max="3843" width="6.7265625" customWidth="1"/>
    <col min="3844" max="3844" width="4.7265625" customWidth="1"/>
    <col min="3845" max="3845" width="5.1796875" customWidth="1"/>
    <col min="3846" max="3846" width="4.81640625" customWidth="1"/>
    <col min="3847" max="3847" width="7.1796875" customWidth="1"/>
    <col min="3848" max="3849" width="4.26953125" customWidth="1"/>
    <col min="3850" max="3850" width="5.453125" customWidth="1"/>
    <col min="3851" max="3851" width="4.26953125" customWidth="1"/>
    <col min="3852" max="3852" width="4.453125" customWidth="1"/>
    <col min="3853" max="3853" width="3.7265625" customWidth="1"/>
    <col min="3854" max="3855" width="4" customWidth="1"/>
    <col min="3856" max="3856" width="4.453125" customWidth="1"/>
    <col min="3857" max="3857" width="3.7265625" customWidth="1"/>
    <col min="3858" max="3858" width="4.54296875" customWidth="1"/>
    <col min="3859" max="3859" width="4" customWidth="1"/>
    <col min="3860" max="3860" width="5" customWidth="1"/>
    <col min="3861" max="3861" width="4.26953125" customWidth="1"/>
    <col min="3862" max="3862" width="4.7265625" customWidth="1"/>
    <col min="3863" max="3863" width="3.81640625" customWidth="1"/>
    <col min="3864" max="3864" width="3.453125" customWidth="1"/>
    <col min="3865" max="3865" width="4.26953125" customWidth="1"/>
    <col min="3866" max="3866" width="4.1796875" customWidth="1"/>
    <col min="3867" max="3872" width="0" hidden="1" customWidth="1"/>
    <col min="3873" max="3873" width="4" customWidth="1"/>
    <col min="3874" max="3874" width="4.54296875" customWidth="1"/>
    <col min="3875" max="3876" width="3.453125" customWidth="1"/>
    <col min="3883" max="3883" width="12.7265625" customWidth="1"/>
    <col min="3884" max="3894" width="5.453125" customWidth="1"/>
    <col min="3895" max="3895" width="6.26953125" bestFit="1" customWidth="1"/>
    <col min="4097" max="4097" width="5" customWidth="1"/>
    <col min="4098" max="4098" width="24" bestFit="1" customWidth="1"/>
    <col min="4099" max="4099" width="6.7265625" customWidth="1"/>
    <col min="4100" max="4100" width="4.7265625" customWidth="1"/>
    <col min="4101" max="4101" width="5.1796875" customWidth="1"/>
    <col min="4102" max="4102" width="4.81640625" customWidth="1"/>
    <col min="4103" max="4103" width="7.1796875" customWidth="1"/>
    <col min="4104" max="4105" width="4.26953125" customWidth="1"/>
    <col min="4106" max="4106" width="5.453125" customWidth="1"/>
    <col min="4107" max="4107" width="4.26953125" customWidth="1"/>
    <col min="4108" max="4108" width="4.453125" customWidth="1"/>
    <col min="4109" max="4109" width="3.7265625" customWidth="1"/>
    <col min="4110" max="4111" width="4" customWidth="1"/>
    <col min="4112" max="4112" width="4.453125" customWidth="1"/>
    <col min="4113" max="4113" width="3.7265625" customWidth="1"/>
    <col min="4114" max="4114" width="4.54296875" customWidth="1"/>
    <col min="4115" max="4115" width="4" customWidth="1"/>
    <col min="4116" max="4116" width="5" customWidth="1"/>
    <col min="4117" max="4117" width="4.26953125" customWidth="1"/>
    <col min="4118" max="4118" width="4.7265625" customWidth="1"/>
    <col min="4119" max="4119" width="3.81640625" customWidth="1"/>
    <col min="4120" max="4120" width="3.453125" customWidth="1"/>
    <col min="4121" max="4121" width="4.26953125" customWidth="1"/>
    <col min="4122" max="4122" width="4.1796875" customWidth="1"/>
    <col min="4123" max="4128" width="0" hidden="1" customWidth="1"/>
    <col min="4129" max="4129" width="4" customWidth="1"/>
    <col min="4130" max="4130" width="4.54296875" customWidth="1"/>
    <col min="4131" max="4132" width="3.453125" customWidth="1"/>
    <col min="4139" max="4139" width="12.7265625" customWidth="1"/>
    <col min="4140" max="4150" width="5.453125" customWidth="1"/>
    <col min="4151" max="4151" width="6.26953125" bestFit="1" customWidth="1"/>
    <col min="4353" max="4353" width="5" customWidth="1"/>
    <col min="4354" max="4354" width="24" bestFit="1" customWidth="1"/>
    <col min="4355" max="4355" width="6.7265625" customWidth="1"/>
    <col min="4356" max="4356" width="4.7265625" customWidth="1"/>
    <col min="4357" max="4357" width="5.1796875" customWidth="1"/>
    <col min="4358" max="4358" width="4.81640625" customWidth="1"/>
    <col min="4359" max="4359" width="7.1796875" customWidth="1"/>
    <col min="4360" max="4361" width="4.26953125" customWidth="1"/>
    <col min="4362" max="4362" width="5.453125" customWidth="1"/>
    <col min="4363" max="4363" width="4.26953125" customWidth="1"/>
    <col min="4364" max="4364" width="4.453125" customWidth="1"/>
    <col min="4365" max="4365" width="3.7265625" customWidth="1"/>
    <col min="4366" max="4367" width="4" customWidth="1"/>
    <col min="4368" max="4368" width="4.453125" customWidth="1"/>
    <col min="4369" max="4369" width="3.7265625" customWidth="1"/>
    <col min="4370" max="4370" width="4.54296875" customWidth="1"/>
    <col min="4371" max="4371" width="4" customWidth="1"/>
    <col min="4372" max="4372" width="5" customWidth="1"/>
    <col min="4373" max="4373" width="4.26953125" customWidth="1"/>
    <col min="4374" max="4374" width="4.7265625" customWidth="1"/>
    <col min="4375" max="4375" width="3.81640625" customWidth="1"/>
    <col min="4376" max="4376" width="3.453125" customWidth="1"/>
    <col min="4377" max="4377" width="4.26953125" customWidth="1"/>
    <col min="4378" max="4378" width="4.1796875" customWidth="1"/>
    <col min="4379" max="4384" width="0" hidden="1" customWidth="1"/>
    <col min="4385" max="4385" width="4" customWidth="1"/>
    <col min="4386" max="4386" width="4.54296875" customWidth="1"/>
    <col min="4387" max="4388" width="3.453125" customWidth="1"/>
    <col min="4395" max="4395" width="12.7265625" customWidth="1"/>
    <col min="4396" max="4406" width="5.453125" customWidth="1"/>
    <col min="4407" max="4407" width="6.26953125" bestFit="1" customWidth="1"/>
    <col min="4609" max="4609" width="5" customWidth="1"/>
    <col min="4610" max="4610" width="24" bestFit="1" customWidth="1"/>
    <col min="4611" max="4611" width="6.7265625" customWidth="1"/>
    <col min="4612" max="4612" width="4.7265625" customWidth="1"/>
    <col min="4613" max="4613" width="5.1796875" customWidth="1"/>
    <col min="4614" max="4614" width="4.81640625" customWidth="1"/>
    <col min="4615" max="4615" width="7.1796875" customWidth="1"/>
    <col min="4616" max="4617" width="4.26953125" customWidth="1"/>
    <col min="4618" max="4618" width="5.453125" customWidth="1"/>
    <col min="4619" max="4619" width="4.26953125" customWidth="1"/>
    <col min="4620" max="4620" width="4.453125" customWidth="1"/>
    <col min="4621" max="4621" width="3.7265625" customWidth="1"/>
    <col min="4622" max="4623" width="4" customWidth="1"/>
    <col min="4624" max="4624" width="4.453125" customWidth="1"/>
    <col min="4625" max="4625" width="3.7265625" customWidth="1"/>
    <col min="4626" max="4626" width="4.54296875" customWidth="1"/>
    <col min="4627" max="4627" width="4" customWidth="1"/>
    <col min="4628" max="4628" width="5" customWidth="1"/>
    <col min="4629" max="4629" width="4.26953125" customWidth="1"/>
    <col min="4630" max="4630" width="4.7265625" customWidth="1"/>
    <col min="4631" max="4631" width="3.81640625" customWidth="1"/>
    <col min="4632" max="4632" width="3.453125" customWidth="1"/>
    <col min="4633" max="4633" width="4.26953125" customWidth="1"/>
    <col min="4634" max="4634" width="4.1796875" customWidth="1"/>
    <col min="4635" max="4640" width="0" hidden="1" customWidth="1"/>
    <col min="4641" max="4641" width="4" customWidth="1"/>
    <col min="4642" max="4642" width="4.54296875" customWidth="1"/>
    <col min="4643" max="4644" width="3.453125" customWidth="1"/>
    <col min="4651" max="4651" width="12.7265625" customWidth="1"/>
    <col min="4652" max="4662" width="5.453125" customWidth="1"/>
    <col min="4663" max="4663" width="6.26953125" bestFit="1" customWidth="1"/>
    <col min="4865" max="4865" width="5" customWidth="1"/>
    <col min="4866" max="4866" width="24" bestFit="1" customWidth="1"/>
    <col min="4867" max="4867" width="6.7265625" customWidth="1"/>
    <col min="4868" max="4868" width="4.7265625" customWidth="1"/>
    <col min="4869" max="4869" width="5.1796875" customWidth="1"/>
    <col min="4870" max="4870" width="4.81640625" customWidth="1"/>
    <col min="4871" max="4871" width="7.1796875" customWidth="1"/>
    <col min="4872" max="4873" width="4.26953125" customWidth="1"/>
    <col min="4874" max="4874" width="5.453125" customWidth="1"/>
    <col min="4875" max="4875" width="4.26953125" customWidth="1"/>
    <col min="4876" max="4876" width="4.453125" customWidth="1"/>
    <col min="4877" max="4877" width="3.7265625" customWidth="1"/>
    <col min="4878" max="4879" width="4" customWidth="1"/>
    <col min="4880" max="4880" width="4.453125" customWidth="1"/>
    <col min="4881" max="4881" width="3.7265625" customWidth="1"/>
    <col min="4882" max="4882" width="4.54296875" customWidth="1"/>
    <col min="4883" max="4883" width="4" customWidth="1"/>
    <col min="4884" max="4884" width="5" customWidth="1"/>
    <col min="4885" max="4885" width="4.26953125" customWidth="1"/>
    <col min="4886" max="4886" width="4.7265625" customWidth="1"/>
    <col min="4887" max="4887" width="3.81640625" customWidth="1"/>
    <col min="4888" max="4888" width="3.453125" customWidth="1"/>
    <col min="4889" max="4889" width="4.26953125" customWidth="1"/>
    <col min="4890" max="4890" width="4.1796875" customWidth="1"/>
    <col min="4891" max="4896" width="0" hidden="1" customWidth="1"/>
    <col min="4897" max="4897" width="4" customWidth="1"/>
    <col min="4898" max="4898" width="4.54296875" customWidth="1"/>
    <col min="4899" max="4900" width="3.453125" customWidth="1"/>
    <col min="4907" max="4907" width="12.7265625" customWidth="1"/>
    <col min="4908" max="4918" width="5.453125" customWidth="1"/>
    <col min="4919" max="4919" width="6.26953125" bestFit="1" customWidth="1"/>
    <col min="5121" max="5121" width="5" customWidth="1"/>
    <col min="5122" max="5122" width="24" bestFit="1" customWidth="1"/>
    <col min="5123" max="5123" width="6.7265625" customWidth="1"/>
    <col min="5124" max="5124" width="4.7265625" customWidth="1"/>
    <col min="5125" max="5125" width="5.1796875" customWidth="1"/>
    <col min="5126" max="5126" width="4.81640625" customWidth="1"/>
    <col min="5127" max="5127" width="7.1796875" customWidth="1"/>
    <col min="5128" max="5129" width="4.26953125" customWidth="1"/>
    <col min="5130" max="5130" width="5.453125" customWidth="1"/>
    <col min="5131" max="5131" width="4.26953125" customWidth="1"/>
    <col min="5132" max="5132" width="4.453125" customWidth="1"/>
    <col min="5133" max="5133" width="3.7265625" customWidth="1"/>
    <col min="5134" max="5135" width="4" customWidth="1"/>
    <col min="5136" max="5136" width="4.453125" customWidth="1"/>
    <col min="5137" max="5137" width="3.7265625" customWidth="1"/>
    <col min="5138" max="5138" width="4.54296875" customWidth="1"/>
    <col min="5139" max="5139" width="4" customWidth="1"/>
    <col min="5140" max="5140" width="5" customWidth="1"/>
    <col min="5141" max="5141" width="4.26953125" customWidth="1"/>
    <col min="5142" max="5142" width="4.7265625" customWidth="1"/>
    <col min="5143" max="5143" width="3.81640625" customWidth="1"/>
    <col min="5144" max="5144" width="3.453125" customWidth="1"/>
    <col min="5145" max="5145" width="4.26953125" customWidth="1"/>
    <col min="5146" max="5146" width="4.1796875" customWidth="1"/>
    <col min="5147" max="5152" width="0" hidden="1" customWidth="1"/>
    <col min="5153" max="5153" width="4" customWidth="1"/>
    <col min="5154" max="5154" width="4.54296875" customWidth="1"/>
    <col min="5155" max="5156" width="3.453125" customWidth="1"/>
    <col min="5163" max="5163" width="12.7265625" customWidth="1"/>
    <col min="5164" max="5174" width="5.453125" customWidth="1"/>
    <col min="5175" max="5175" width="6.26953125" bestFit="1" customWidth="1"/>
    <col min="5377" max="5377" width="5" customWidth="1"/>
    <col min="5378" max="5378" width="24" bestFit="1" customWidth="1"/>
    <col min="5379" max="5379" width="6.7265625" customWidth="1"/>
    <col min="5380" max="5380" width="4.7265625" customWidth="1"/>
    <col min="5381" max="5381" width="5.1796875" customWidth="1"/>
    <col min="5382" max="5382" width="4.81640625" customWidth="1"/>
    <col min="5383" max="5383" width="7.1796875" customWidth="1"/>
    <col min="5384" max="5385" width="4.26953125" customWidth="1"/>
    <col min="5386" max="5386" width="5.453125" customWidth="1"/>
    <col min="5387" max="5387" width="4.26953125" customWidth="1"/>
    <col min="5388" max="5388" width="4.453125" customWidth="1"/>
    <col min="5389" max="5389" width="3.7265625" customWidth="1"/>
    <col min="5390" max="5391" width="4" customWidth="1"/>
    <col min="5392" max="5392" width="4.453125" customWidth="1"/>
    <col min="5393" max="5393" width="3.7265625" customWidth="1"/>
    <col min="5394" max="5394" width="4.54296875" customWidth="1"/>
    <col min="5395" max="5395" width="4" customWidth="1"/>
    <col min="5396" max="5396" width="5" customWidth="1"/>
    <col min="5397" max="5397" width="4.26953125" customWidth="1"/>
    <col min="5398" max="5398" width="4.7265625" customWidth="1"/>
    <col min="5399" max="5399" width="3.81640625" customWidth="1"/>
    <col min="5400" max="5400" width="3.453125" customWidth="1"/>
    <col min="5401" max="5401" width="4.26953125" customWidth="1"/>
    <col min="5402" max="5402" width="4.1796875" customWidth="1"/>
    <col min="5403" max="5408" width="0" hidden="1" customWidth="1"/>
    <col min="5409" max="5409" width="4" customWidth="1"/>
    <col min="5410" max="5410" width="4.54296875" customWidth="1"/>
    <col min="5411" max="5412" width="3.453125" customWidth="1"/>
    <col min="5419" max="5419" width="12.7265625" customWidth="1"/>
    <col min="5420" max="5430" width="5.453125" customWidth="1"/>
    <col min="5431" max="5431" width="6.26953125" bestFit="1" customWidth="1"/>
    <col min="5633" max="5633" width="5" customWidth="1"/>
    <col min="5634" max="5634" width="24" bestFit="1" customWidth="1"/>
    <col min="5635" max="5635" width="6.7265625" customWidth="1"/>
    <col min="5636" max="5636" width="4.7265625" customWidth="1"/>
    <col min="5637" max="5637" width="5.1796875" customWidth="1"/>
    <col min="5638" max="5638" width="4.81640625" customWidth="1"/>
    <col min="5639" max="5639" width="7.1796875" customWidth="1"/>
    <col min="5640" max="5641" width="4.26953125" customWidth="1"/>
    <col min="5642" max="5642" width="5.453125" customWidth="1"/>
    <col min="5643" max="5643" width="4.26953125" customWidth="1"/>
    <col min="5644" max="5644" width="4.453125" customWidth="1"/>
    <col min="5645" max="5645" width="3.7265625" customWidth="1"/>
    <col min="5646" max="5647" width="4" customWidth="1"/>
    <col min="5648" max="5648" width="4.453125" customWidth="1"/>
    <col min="5649" max="5649" width="3.7265625" customWidth="1"/>
    <col min="5650" max="5650" width="4.54296875" customWidth="1"/>
    <col min="5651" max="5651" width="4" customWidth="1"/>
    <col min="5652" max="5652" width="5" customWidth="1"/>
    <col min="5653" max="5653" width="4.26953125" customWidth="1"/>
    <col min="5654" max="5654" width="4.7265625" customWidth="1"/>
    <col min="5655" max="5655" width="3.81640625" customWidth="1"/>
    <col min="5656" max="5656" width="3.453125" customWidth="1"/>
    <col min="5657" max="5657" width="4.26953125" customWidth="1"/>
    <col min="5658" max="5658" width="4.1796875" customWidth="1"/>
    <col min="5659" max="5664" width="0" hidden="1" customWidth="1"/>
    <col min="5665" max="5665" width="4" customWidth="1"/>
    <col min="5666" max="5666" width="4.54296875" customWidth="1"/>
    <col min="5667" max="5668" width="3.453125" customWidth="1"/>
    <col min="5675" max="5675" width="12.7265625" customWidth="1"/>
    <col min="5676" max="5686" width="5.453125" customWidth="1"/>
    <col min="5687" max="5687" width="6.26953125" bestFit="1" customWidth="1"/>
    <col min="5889" max="5889" width="5" customWidth="1"/>
    <col min="5890" max="5890" width="24" bestFit="1" customWidth="1"/>
    <col min="5891" max="5891" width="6.7265625" customWidth="1"/>
    <col min="5892" max="5892" width="4.7265625" customWidth="1"/>
    <col min="5893" max="5893" width="5.1796875" customWidth="1"/>
    <col min="5894" max="5894" width="4.81640625" customWidth="1"/>
    <col min="5895" max="5895" width="7.1796875" customWidth="1"/>
    <col min="5896" max="5897" width="4.26953125" customWidth="1"/>
    <col min="5898" max="5898" width="5.453125" customWidth="1"/>
    <col min="5899" max="5899" width="4.26953125" customWidth="1"/>
    <col min="5900" max="5900" width="4.453125" customWidth="1"/>
    <col min="5901" max="5901" width="3.7265625" customWidth="1"/>
    <col min="5902" max="5903" width="4" customWidth="1"/>
    <col min="5904" max="5904" width="4.453125" customWidth="1"/>
    <col min="5905" max="5905" width="3.7265625" customWidth="1"/>
    <col min="5906" max="5906" width="4.54296875" customWidth="1"/>
    <col min="5907" max="5907" width="4" customWidth="1"/>
    <col min="5908" max="5908" width="5" customWidth="1"/>
    <col min="5909" max="5909" width="4.26953125" customWidth="1"/>
    <col min="5910" max="5910" width="4.7265625" customWidth="1"/>
    <col min="5911" max="5911" width="3.81640625" customWidth="1"/>
    <col min="5912" max="5912" width="3.453125" customWidth="1"/>
    <col min="5913" max="5913" width="4.26953125" customWidth="1"/>
    <col min="5914" max="5914" width="4.1796875" customWidth="1"/>
    <col min="5915" max="5920" width="0" hidden="1" customWidth="1"/>
    <col min="5921" max="5921" width="4" customWidth="1"/>
    <col min="5922" max="5922" width="4.54296875" customWidth="1"/>
    <col min="5923" max="5924" width="3.453125" customWidth="1"/>
    <col min="5931" max="5931" width="12.7265625" customWidth="1"/>
    <col min="5932" max="5942" width="5.453125" customWidth="1"/>
    <col min="5943" max="5943" width="6.26953125" bestFit="1" customWidth="1"/>
    <col min="6145" max="6145" width="5" customWidth="1"/>
    <col min="6146" max="6146" width="24" bestFit="1" customWidth="1"/>
    <col min="6147" max="6147" width="6.7265625" customWidth="1"/>
    <col min="6148" max="6148" width="4.7265625" customWidth="1"/>
    <col min="6149" max="6149" width="5.1796875" customWidth="1"/>
    <col min="6150" max="6150" width="4.81640625" customWidth="1"/>
    <col min="6151" max="6151" width="7.1796875" customWidth="1"/>
    <col min="6152" max="6153" width="4.26953125" customWidth="1"/>
    <col min="6154" max="6154" width="5.453125" customWidth="1"/>
    <col min="6155" max="6155" width="4.26953125" customWidth="1"/>
    <col min="6156" max="6156" width="4.453125" customWidth="1"/>
    <col min="6157" max="6157" width="3.7265625" customWidth="1"/>
    <col min="6158" max="6159" width="4" customWidth="1"/>
    <col min="6160" max="6160" width="4.453125" customWidth="1"/>
    <col min="6161" max="6161" width="3.7265625" customWidth="1"/>
    <col min="6162" max="6162" width="4.54296875" customWidth="1"/>
    <col min="6163" max="6163" width="4" customWidth="1"/>
    <col min="6164" max="6164" width="5" customWidth="1"/>
    <col min="6165" max="6165" width="4.26953125" customWidth="1"/>
    <col min="6166" max="6166" width="4.7265625" customWidth="1"/>
    <col min="6167" max="6167" width="3.81640625" customWidth="1"/>
    <col min="6168" max="6168" width="3.453125" customWidth="1"/>
    <col min="6169" max="6169" width="4.26953125" customWidth="1"/>
    <col min="6170" max="6170" width="4.1796875" customWidth="1"/>
    <col min="6171" max="6176" width="0" hidden="1" customWidth="1"/>
    <col min="6177" max="6177" width="4" customWidth="1"/>
    <col min="6178" max="6178" width="4.54296875" customWidth="1"/>
    <col min="6179" max="6180" width="3.453125" customWidth="1"/>
    <col min="6187" max="6187" width="12.7265625" customWidth="1"/>
    <col min="6188" max="6198" width="5.453125" customWidth="1"/>
    <col min="6199" max="6199" width="6.26953125" bestFit="1" customWidth="1"/>
    <col min="6401" max="6401" width="5" customWidth="1"/>
    <col min="6402" max="6402" width="24" bestFit="1" customWidth="1"/>
    <col min="6403" max="6403" width="6.7265625" customWidth="1"/>
    <col min="6404" max="6404" width="4.7265625" customWidth="1"/>
    <col min="6405" max="6405" width="5.1796875" customWidth="1"/>
    <col min="6406" max="6406" width="4.81640625" customWidth="1"/>
    <col min="6407" max="6407" width="7.1796875" customWidth="1"/>
    <col min="6408" max="6409" width="4.26953125" customWidth="1"/>
    <col min="6410" max="6410" width="5.453125" customWidth="1"/>
    <col min="6411" max="6411" width="4.26953125" customWidth="1"/>
    <col min="6412" max="6412" width="4.453125" customWidth="1"/>
    <col min="6413" max="6413" width="3.7265625" customWidth="1"/>
    <col min="6414" max="6415" width="4" customWidth="1"/>
    <col min="6416" max="6416" width="4.453125" customWidth="1"/>
    <col min="6417" max="6417" width="3.7265625" customWidth="1"/>
    <col min="6418" max="6418" width="4.54296875" customWidth="1"/>
    <col min="6419" max="6419" width="4" customWidth="1"/>
    <col min="6420" max="6420" width="5" customWidth="1"/>
    <col min="6421" max="6421" width="4.26953125" customWidth="1"/>
    <col min="6422" max="6422" width="4.7265625" customWidth="1"/>
    <col min="6423" max="6423" width="3.81640625" customWidth="1"/>
    <col min="6424" max="6424" width="3.453125" customWidth="1"/>
    <col min="6425" max="6425" width="4.26953125" customWidth="1"/>
    <col min="6426" max="6426" width="4.1796875" customWidth="1"/>
    <col min="6427" max="6432" width="0" hidden="1" customWidth="1"/>
    <col min="6433" max="6433" width="4" customWidth="1"/>
    <col min="6434" max="6434" width="4.54296875" customWidth="1"/>
    <col min="6435" max="6436" width="3.453125" customWidth="1"/>
    <col min="6443" max="6443" width="12.7265625" customWidth="1"/>
    <col min="6444" max="6454" width="5.453125" customWidth="1"/>
    <col min="6455" max="6455" width="6.26953125" bestFit="1" customWidth="1"/>
    <col min="6657" max="6657" width="5" customWidth="1"/>
    <col min="6658" max="6658" width="24" bestFit="1" customWidth="1"/>
    <col min="6659" max="6659" width="6.7265625" customWidth="1"/>
    <col min="6660" max="6660" width="4.7265625" customWidth="1"/>
    <col min="6661" max="6661" width="5.1796875" customWidth="1"/>
    <col min="6662" max="6662" width="4.81640625" customWidth="1"/>
    <col min="6663" max="6663" width="7.1796875" customWidth="1"/>
    <col min="6664" max="6665" width="4.26953125" customWidth="1"/>
    <col min="6666" max="6666" width="5.453125" customWidth="1"/>
    <col min="6667" max="6667" width="4.26953125" customWidth="1"/>
    <col min="6668" max="6668" width="4.453125" customWidth="1"/>
    <col min="6669" max="6669" width="3.7265625" customWidth="1"/>
    <col min="6670" max="6671" width="4" customWidth="1"/>
    <col min="6672" max="6672" width="4.453125" customWidth="1"/>
    <col min="6673" max="6673" width="3.7265625" customWidth="1"/>
    <col min="6674" max="6674" width="4.54296875" customWidth="1"/>
    <col min="6675" max="6675" width="4" customWidth="1"/>
    <col min="6676" max="6676" width="5" customWidth="1"/>
    <col min="6677" max="6677" width="4.26953125" customWidth="1"/>
    <col min="6678" max="6678" width="4.7265625" customWidth="1"/>
    <col min="6679" max="6679" width="3.81640625" customWidth="1"/>
    <col min="6680" max="6680" width="3.453125" customWidth="1"/>
    <col min="6681" max="6681" width="4.26953125" customWidth="1"/>
    <col min="6682" max="6682" width="4.1796875" customWidth="1"/>
    <col min="6683" max="6688" width="0" hidden="1" customWidth="1"/>
    <col min="6689" max="6689" width="4" customWidth="1"/>
    <col min="6690" max="6690" width="4.54296875" customWidth="1"/>
    <col min="6691" max="6692" width="3.453125" customWidth="1"/>
    <col min="6699" max="6699" width="12.7265625" customWidth="1"/>
    <col min="6700" max="6710" width="5.453125" customWidth="1"/>
    <col min="6711" max="6711" width="6.26953125" bestFit="1" customWidth="1"/>
    <col min="6913" max="6913" width="5" customWidth="1"/>
    <col min="6914" max="6914" width="24" bestFit="1" customWidth="1"/>
    <col min="6915" max="6915" width="6.7265625" customWidth="1"/>
    <col min="6916" max="6916" width="4.7265625" customWidth="1"/>
    <col min="6917" max="6917" width="5.1796875" customWidth="1"/>
    <col min="6918" max="6918" width="4.81640625" customWidth="1"/>
    <col min="6919" max="6919" width="7.1796875" customWidth="1"/>
    <col min="6920" max="6921" width="4.26953125" customWidth="1"/>
    <col min="6922" max="6922" width="5.453125" customWidth="1"/>
    <col min="6923" max="6923" width="4.26953125" customWidth="1"/>
    <col min="6924" max="6924" width="4.453125" customWidth="1"/>
    <col min="6925" max="6925" width="3.7265625" customWidth="1"/>
    <col min="6926" max="6927" width="4" customWidth="1"/>
    <col min="6928" max="6928" width="4.453125" customWidth="1"/>
    <col min="6929" max="6929" width="3.7265625" customWidth="1"/>
    <col min="6930" max="6930" width="4.54296875" customWidth="1"/>
    <col min="6931" max="6931" width="4" customWidth="1"/>
    <col min="6932" max="6932" width="5" customWidth="1"/>
    <col min="6933" max="6933" width="4.26953125" customWidth="1"/>
    <col min="6934" max="6934" width="4.7265625" customWidth="1"/>
    <col min="6935" max="6935" width="3.81640625" customWidth="1"/>
    <col min="6936" max="6936" width="3.453125" customWidth="1"/>
    <col min="6937" max="6937" width="4.26953125" customWidth="1"/>
    <col min="6938" max="6938" width="4.1796875" customWidth="1"/>
    <col min="6939" max="6944" width="0" hidden="1" customWidth="1"/>
    <col min="6945" max="6945" width="4" customWidth="1"/>
    <col min="6946" max="6946" width="4.54296875" customWidth="1"/>
    <col min="6947" max="6948" width="3.453125" customWidth="1"/>
    <col min="6955" max="6955" width="12.7265625" customWidth="1"/>
    <col min="6956" max="6966" width="5.453125" customWidth="1"/>
    <col min="6967" max="6967" width="6.26953125" bestFit="1" customWidth="1"/>
    <col min="7169" max="7169" width="5" customWidth="1"/>
    <col min="7170" max="7170" width="24" bestFit="1" customWidth="1"/>
    <col min="7171" max="7171" width="6.7265625" customWidth="1"/>
    <col min="7172" max="7172" width="4.7265625" customWidth="1"/>
    <col min="7173" max="7173" width="5.1796875" customWidth="1"/>
    <col min="7174" max="7174" width="4.81640625" customWidth="1"/>
    <col min="7175" max="7175" width="7.1796875" customWidth="1"/>
    <col min="7176" max="7177" width="4.26953125" customWidth="1"/>
    <col min="7178" max="7178" width="5.453125" customWidth="1"/>
    <col min="7179" max="7179" width="4.26953125" customWidth="1"/>
    <col min="7180" max="7180" width="4.453125" customWidth="1"/>
    <col min="7181" max="7181" width="3.7265625" customWidth="1"/>
    <col min="7182" max="7183" width="4" customWidth="1"/>
    <col min="7184" max="7184" width="4.453125" customWidth="1"/>
    <col min="7185" max="7185" width="3.7265625" customWidth="1"/>
    <col min="7186" max="7186" width="4.54296875" customWidth="1"/>
    <col min="7187" max="7187" width="4" customWidth="1"/>
    <col min="7188" max="7188" width="5" customWidth="1"/>
    <col min="7189" max="7189" width="4.26953125" customWidth="1"/>
    <col min="7190" max="7190" width="4.7265625" customWidth="1"/>
    <col min="7191" max="7191" width="3.81640625" customWidth="1"/>
    <col min="7192" max="7192" width="3.453125" customWidth="1"/>
    <col min="7193" max="7193" width="4.26953125" customWidth="1"/>
    <col min="7194" max="7194" width="4.1796875" customWidth="1"/>
    <col min="7195" max="7200" width="0" hidden="1" customWidth="1"/>
    <col min="7201" max="7201" width="4" customWidth="1"/>
    <col min="7202" max="7202" width="4.54296875" customWidth="1"/>
    <col min="7203" max="7204" width="3.453125" customWidth="1"/>
    <col min="7211" max="7211" width="12.7265625" customWidth="1"/>
    <col min="7212" max="7222" width="5.453125" customWidth="1"/>
    <col min="7223" max="7223" width="6.26953125" bestFit="1" customWidth="1"/>
    <col min="7425" max="7425" width="5" customWidth="1"/>
    <col min="7426" max="7426" width="24" bestFit="1" customWidth="1"/>
    <col min="7427" max="7427" width="6.7265625" customWidth="1"/>
    <col min="7428" max="7428" width="4.7265625" customWidth="1"/>
    <col min="7429" max="7429" width="5.1796875" customWidth="1"/>
    <col min="7430" max="7430" width="4.81640625" customWidth="1"/>
    <col min="7431" max="7431" width="7.1796875" customWidth="1"/>
    <col min="7432" max="7433" width="4.26953125" customWidth="1"/>
    <col min="7434" max="7434" width="5.453125" customWidth="1"/>
    <col min="7435" max="7435" width="4.26953125" customWidth="1"/>
    <col min="7436" max="7436" width="4.453125" customWidth="1"/>
    <col min="7437" max="7437" width="3.7265625" customWidth="1"/>
    <col min="7438" max="7439" width="4" customWidth="1"/>
    <col min="7440" max="7440" width="4.453125" customWidth="1"/>
    <col min="7441" max="7441" width="3.7265625" customWidth="1"/>
    <col min="7442" max="7442" width="4.54296875" customWidth="1"/>
    <col min="7443" max="7443" width="4" customWidth="1"/>
    <col min="7444" max="7444" width="5" customWidth="1"/>
    <col min="7445" max="7445" width="4.26953125" customWidth="1"/>
    <col min="7446" max="7446" width="4.7265625" customWidth="1"/>
    <col min="7447" max="7447" width="3.81640625" customWidth="1"/>
    <col min="7448" max="7448" width="3.453125" customWidth="1"/>
    <col min="7449" max="7449" width="4.26953125" customWidth="1"/>
    <col min="7450" max="7450" width="4.1796875" customWidth="1"/>
    <col min="7451" max="7456" width="0" hidden="1" customWidth="1"/>
    <col min="7457" max="7457" width="4" customWidth="1"/>
    <col min="7458" max="7458" width="4.54296875" customWidth="1"/>
    <col min="7459" max="7460" width="3.453125" customWidth="1"/>
    <col min="7467" max="7467" width="12.7265625" customWidth="1"/>
    <col min="7468" max="7478" width="5.453125" customWidth="1"/>
    <col min="7479" max="7479" width="6.26953125" bestFit="1" customWidth="1"/>
    <col min="7681" max="7681" width="5" customWidth="1"/>
    <col min="7682" max="7682" width="24" bestFit="1" customWidth="1"/>
    <col min="7683" max="7683" width="6.7265625" customWidth="1"/>
    <col min="7684" max="7684" width="4.7265625" customWidth="1"/>
    <col min="7685" max="7685" width="5.1796875" customWidth="1"/>
    <col min="7686" max="7686" width="4.81640625" customWidth="1"/>
    <col min="7687" max="7687" width="7.1796875" customWidth="1"/>
    <col min="7688" max="7689" width="4.26953125" customWidth="1"/>
    <col min="7690" max="7690" width="5.453125" customWidth="1"/>
    <col min="7691" max="7691" width="4.26953125" customWidth="1"/>
    <col min="7692" max="7692" width="4.453125" customWidth="1"/>
    <col min="7693" max="7693" width="3.7265625" customWidth="1"/>
    <col min="7694" max="7695" width="4" customWidth="1"/>
    <col min="7696" max="7696" width="4.453125" customWidth="1"/>
    <col min="7697" max="7697" width="3.7265625" customWidth="1"/>
    <col min="7698" max="7698" width="4.54296875" customWidth="1"/>
    <col min="7699" max="7699" width="4" customWidth="1"/>
    <col min="7700" max="7700" width="5" customWidth="1"/>
    <col min="7701" max="7701" width="4.26953125" customWidth="1"/>
    <col min="7702" max="7702" width="4.7265625" customWidth="1"/>
    <col min="7703" max="7703" width="3.81640625" customWidth="1"/>
    <col min="7704" max="7704" width="3.453125" customWidth="1"/>
    <col min="7705" max="7705" width="4.26953125" customWidth="1"/>
    <col min="7706" max="7706" width="4.1796875" customWidth="1"/>
    <col min="7707" max="7712" width="0" hidden="1" customWidth="1"/>
    <col min="7713" max="7713" width="4" customWidth="1"/>
    <col min="7714" max="7714" width="4.54296875" customWidth="1"/>
    <col min="7715" max="7716" width="3.453125" customWidth="1"/>
    <col min="7723" max="7723" width="12.7265625" customWidth="1"/>
    <col min="7724" max="7734" width="5.453125" customWidth="1"/>
    <col min="7735" max="7735" width="6.26953125" bestFit="1" customWidth="1"/>
    <col min="7937" max="7937" width="5" customWidth="1"/>
    <col min="7938" max="7938" width="24" bestFit="1" customWidth="1"/>
    <col min="7939" max="7939" width="6.7265625" customWidth="1"/>
    <col min="7940" max="7940" width="4.7265625" customWidth="1"/>
    <col min="7941" max="7941" width="5.1796875" customWidth="1"/>
    <col min="7942" max="7942" width="4.81640625" customWidth="1"/>
    <col min="7943" max="7943" width="7.1796875" customWidth="1"/>
    <col min="7944" max="7945" width="4.26953125" customWidth="1"/>
    <col min="7946" max="7946" width="5.453125" customWidth="1"/>
    <col min="7947" max="7947" width="4.26953125" customWidth="1"/>
    <col min="7948" max="7948" width="4.453125" customWidth="1"/>
    <col min="7949" max="7949" width="3.7265625" customWidth="1"/>
    <col min="7950" max="7951" width="4" customWidth="1"/>
    <col min="7952" max="7952" width="4.453125" customWidth="1"/>
    <col min="7953" max="7953" width="3.7265625" customWidth="1"/>
    <col min="7954" max="7954" width="4.54296875" customWidth="1"/>
    <col min="7955" max="7955" width="4" customWidth="1"/>
    <col min="7956" max="7956" width="5" customWidth="1"/>
    <col min="7957" max="7957" width="4.26953125" customWidth="1"/>
    <col min="7958" max="7958" width="4.7265625" customWidth="1"/>
    <col min="7959" max="7959" width="3.81640625" customWidth="1"/>
    <col min="7960" max="7960" width="3.453125" customWidth="1"/>
    <col min="7961" max="7961" width="4.26953125" customWidth="1"/>
    <col min="7962" max="7962" width="4.1796875" customWidth="1"/>
    <col min="7963" max="7968" width="0" hidden="1" customWidth="1"/>
    <col min="7969" max="7969" width="4" customWidth="1"/>
    <col min="7970" max="7970" width="4.54296875" customWidth="1"/>
    <col min="7971" max="7972" width="3.453125" customWidth="1"/>
    <col min="7979" max="7979" width="12.7265625" customWidth="1"/>
    <col min="7980" max="7990" width="5.453125" customWidth="1"/>
    <col min="7991" max="7991" width="6.26953125" bestFit="1" customWidth="1"/>
    <col min="8193" max="8193" width="5" customWidth="1"/>
    <col min="8194" max="8194" width="24" bestFit="1" customWidth="1"/>
    <col min="8195" max="8195" width="6.7265625" customWidth="1"/>
    <col min="8196" max="8196" width="4.7265625" customWidth="1"/>
    <col min="8197" max="8197" width="5.1796875" customWidth="1"/>
    <col min="8198" max="8198" width="4.81640625" customWidth="1"/>
    <col min="8199" max="8199" width="7.1796875" customWidth="1"/>
    <col min="8200" max="8201" width="4.26953125" customWidth="1"/>
    <col min="8202" max="8202" width="5.453125" customWidth="1"/>
    <col min="8203" max="8203" width="4.26953125" customWidth="1"/>
    <col min="8204" max="8204" width="4.453125" customWidth="1"/>
    <col min="8205" max="8205" width="3.7265625" customWidth="1"/>
    <col min="8206" max="8207" width="4" customWidth="1"/>
    <col min="8208" max="8208" width="4.453125" customWidth="1"/>
    <col min="8209" max="8209" width="3.7265625" customWidth="1"/>
    <col min="8210" max="8210" width="4.54296875" customWidth="1"/>
    <col min="8211" max="8211" width="4" customWidth="1"/>
    <col min="8212" max="8212" width="5" customWidth="1"/>
    <col min="8213" max="8213" width="4.26953125" customWidth="1"/>
    <col min="8214" max="8214" width="4.7265625" customWidth="1"/>
    <col min="8215" max="8215" width="3.81640625" customWidth="1"/>
    <col min="8216" max="8216" width="3.453125" customWidth="1"/>
    <col min="8217" max="8217" width="4.26953125" customWidth="1"/>
    <col min="8218" max="8218" width="4.1796875" customWidth="1"/>
    <col min="8219" max="8224" width="0" hidden="1" customWidth="1"/>
    <col min="8225" max="8225" width="4" customWidth="1"/>
    <col min="8226" max="8226" width="4.54296875" customWidth="1"/>
    <col min="8227" max="8228" width="3.453125" customWidth="1"/>
    <col min="8235" max="8235" width="12.7265625" customWidth="1"/>
    <col min="8236" max="8246" width="5.453125" customWidth="1"/>
    <col min="8247" max="8247" width="6.26953125" bestFit="1" customWidth="1"/>
    <col min="8449" max="8449" width="5" customWidth="1"/>
    <col min="8450" max="8450" width="24" bestFit="1" customWidth="1"/>
    <col min="8451" max="8451" width="6.7265625" customWidth="1"/>
    <col min="8452" max="8452" width="4.7265625" customWidth="1"/>
    <col min="8453" max="8453" width="5.1796875" customWidth="1"/>
    <col min="8454" max="8454" width="4.81640625" customWidth="1"/>
    <col min="8455" max="8455" width="7.1796875" customWidth="1"/>
    <col min="8456" max="8457" width="4.26953125" customWidth="1"/>
    <col min="8458" max="8458" width="5.453125" customWidth="1"/>
    <col min="8459" max="8459" width="4.26953125" customWidth="1"/>
    <col min="8460" max="8460" width="4.453125" customWidth="1"/>
    <col min="8461" max="8461" width="3.7265625" customWidth="1"/>
    <col min="8462" max="8463" width="4" customWidth="1"/>
    <col min="8464" max="8464" width="4.453125" customWidth="1"/>
    <col min="8465" max="8465" width="3.7265625" customWidth="1"/>
    <col min="8466" max="8466" width="4.54296875" customWidth="1"/>
    <col min="8467" max="8467" width="4" customWidth="1"/>
    <col min="8468" max="8468" width="5" customWidth="1"/>
    <col min="8469" max="8469" width="4.26953125" customWidth="1"/>
    <col min="8470" max="8470" width="4.7265625" customWidth="1"/>
    <col min="8471" max="8471" width="3.81640625" customWidth="1"/>
    <col min="8472" max="8472" width="3.453125" customWidth="1"/>
    <col min="8473" max="8473" width="4.26953125" customWidth="1"/>
    <col min="8474" max="8474" width="4.1796875" customWidth="1"/>
    <col min="8475" max="8480" width="0" hidden="1" customWidth="1"/>
    <col min="8481" max="8481" width="4" customWidth="1"/>
    <col min="8482" max="8482" width="4.54296875" customWidth="1"/>
    <col min="8483" max="8484" width="3.453125" customWidth="1"/>
    <col min="8491" max="8491" width="12.7265625" customWidth="1"/>
    <col min="8492" max="8502" width="5.453125" customWidth="1"/>
    <col min="8503" max="8503" width="6.26953125" bestFit="1" customWidth="1"/>
    <col min="8705" max="8705" width="5" customWidth="1"/>
    <col min="8706" max="8706" width="24" bestFit="1" customWidth="1"/>
    <col min="8707" max="8707" width="6.7265625" customWidth="1"/>
    <col min="8708" max="8708" width="4.7265625" customWidth="1"/>
    <col min="8709" max="8709" width="5.1796875" customWidth="1"/>
    <col min="8710" max="8710" width="4.81640625" customWidth="1"/>
    <col min="8711" max="8711" width="7.1796875" customWidth="1"/>
    <col min="8712" max="8713" width="4.26953125" customWidth="1"/>
    <col min="8714" max="8714" width="5.453125" customWidth="1"/>
    <col min="8715" max="8715" width="4.26953125" customWidth="1"/>
    <col min="8716" max="8716" width="4.453125" customWidth="1"/>
    <col min="8717" max="8717" width="3.7265625" customWidth="1"/>
    <col min="8718" max="8719" width="4" customWidth="1"/>
    <col min="8720" max="8720" width="4.453125" customWidth="1"/>
    <col min="8721" max="8721" width="3.7265625" customWidth="1"/>
    <col min="8722" max="8722" width="4.54296875" customWidth="1"/>
    <col min="8723" max="8723" width="4" customWidth="1"/>
    <col min="8724" max="8724" width="5" customWidth="1"/>
    <col min="8725" max="8725" width="4.26953125" customWidth="1"/>
    <col min="8726" max="8726" width="4.7265625" customWidth="1"/>
    <col min="8727" max="8727" width="3.81640625" customWidth="1"/>
    <col min="8728" max="8728" width="3.453125" customWidth="1"/>
    <col min="8729" max="8729" width="4.26953125" customWidth="1"/>
    <col min="8730" max="8730" width="4.1796875" customWidth="1"/>
    <col min="8731" max="8736" width="0" hidden="1" customWidth="1"/>
    <col min="8737" max="8737" width="4" customWidth="1"/>
    <col min="8738" max="8738" width="4.54296875" customWidth="1"/>
    <col min="8739" max="8740" width="3.453125" customWidth="1"/>
    <col min="8747" max="8747" width="12.7265625" customWidth="1"/>
    <col min="8748" max="8758" width="5.453125" customWidth="1"/>
    <col min="8759" max="8759" width="6.26953125" bestFit="1" customWidth="1"/>
    <col min="8961" max="8961" width="5" customWidth="1"/>
    <col min="8962" max="8962" width="24" bestFit="1" customWidth="1"/>
    <col min="8963" max="8963" width="6.7265625" customWidth="1"/>
    <col min="8964" max="8964" width="4.7265625" customWidth="1"/>
    <col min="8965" max="8965" width="5.1796875" customWidth="1"/>
    <col min="8966" max="8966" width="4.81640625" customWidth="1"/>
    <col min="8967" max="8967" width="7.1796875" customWidth="1"/>
    <col min="8968" max="8969" width="4.26953125" customWidth="1"/>
    <col min="8970" max="8970" width="5.453125" customWidth="1"/>
    <col min="8971" max="8971" width="4.26953125" customWidth="1"/>
    <col min="8972" max="8972" width="4.453125" customWidth="1"/>
    <col min="8973" max="8973" width="3.7265625" customWidth="1"/>
    <col min="8974" max="8975" width="4" customWidth="1"/>
    <col min="8976" max="8976" width="4.453125" customWidth="1"/>
    <col min="8977" max="8977" width="3.7265625" customWidth="1"/>
    <col min="8978" max="8978" width="4.54296875" customWidth="1"/>
    <col min="8979" max="8979" width="4" customWidth="1"/>
    <col min="8980" max="8980" width="5" customWidth="1"/>
    <col min="8981" max="8981" width="4.26953125" customWidth="1"/>
    <col min="8982" max="8982" width="4.7265625" customWidth="1"/>
    <col min="8983" max="8983" width="3.81640625" customWidth="1"/>
    <col min="8984" max="8984" width="3.453125" customWidth="1"/>
    <col min="8985" max="8985" width="4.26953125" customWidth="1"/>
    <col min="8986" max="8986" width="4.1796875" customWidth="1"/>
    <col min="8987" max="8992" width="0" hidden="1" customWidth="1"/>
    <col min="8993" max="8993" width="4" customWidth="1"/>
    <col min="8994" max="8994" width="4.54296875" customWidth="1"/>
    <col min="8995" max="8996" width="3.453125" customWidth="1"/>
    <col min="9003" max="9003" width="12.7265625" customWidth="1"/>
    <col min="9004" max="9014" width="5.453125" customWidth="1"/>
    <col min="9015" max="9015" width="6.26953125" bestFit="1" customWidth="1"/>
    <col min="9217" max="9217" width="5" customWidth="1"/>
    <col min="9218" max="9218" width="24" bestFit="1" customWidth="1"/>
    <col min="9219" max="9219" width="6.7265625" customWidth="1"/>
    <col min="9220" max="9220" width="4.7265625" customWidth="1"/>
    <col min="9221" max="9221" width="5.1796875" customWidth="1"/>
    <col min="9222" max="9222" width="4.81640625" customWidth="1"/>
    <col min="9223" max="9223" width="7.1796875" customWidth="1"/>
    <col min="9224" max="9225" width="4.26953125" customWidth="1"/>
    <col min="9226" max="9226" width="5.453125" customWidth="1"/>
    <col min="9227" max="9227" width="4.26953125" customWidth="1"/>
    <col min="9228" max="9228" width="4.453125" customWidth="1"/>
    <col min="9229" max="9229" width="3.7265625" customWidth="1"/>
    <col min="9230" max="9231" width="4" customWidth="1"/>
    <col min="9232" max="9232" width="4.453125" customWidth="1"/>
    <col min="9233" max="9233" width="3.7265625" customWidth="1"/>
    <col min="9234" max="9234" width="4.54296875" customWidth="1"/>
    <col min="9235" max="9235" width="4" customWidth="1"/>
    <col min="9236" max="9236" width="5" customWidth="1"/>
    <col min="9237" max="9237" width="4.26953125" customWidth="1"/>
    <col min="9238" max="9238" width="4.7265625" customWidth="1"/>
    <col min="9239" max="9239" width="3.81640625" customWidth="1"/>
    <col min="9240" max="9240" width="3.453125" customWidth="1"/>
    <col min="9241" max="9241" width="4.26953125" customWidth="1"/>
    <col min="9242" max="9242" width="4.1796875" customWidth="1"/>
    <col min="9243" max="9248" width="0" hidden="1" customWidth="1"/>
    <col min="9249" max="9249" width="4" customWidth="1"/>
    <col min="9250" max="9250" width="4.54296875" customWidth="1"/>
    <col min="9251" max="9252" width="3.453125" customWidth="1"/>
    <col min="9259" max="9259" width="12.7265625" customWidth="1"/>
    <col min="9260" max="9270" width="5.453125" customWidth="1"/>
    <col min="9271" max="9271" width="6.26953125" bestFit="1" customWidth="1"/>
    <col min="9473" max="9473" width="5" customWidth="1"/>
    <col min="9474" max="9474" width="24" bestFit="1" customWidth="1"/>
    <col min="9475" max="9475" width="6.7265625" customWidth="1"/>
    <col min="9476" max="9476" width="4.7265625" customWidth="1"/>
    <col min="9477" max="9477" width="5.1796875" customWidth="1"/>
    <col min="9478" max="9478" width="4.81640625" customWidth="1"/>
    <col min="9479" max="9479" width="7.1796875" customWidth="1"/>
    <col min="9480" max="9481" width="4.26953125" customWidth="1"/>
    <col min="9482" max="9482" width="5.453125" customWidth="1"/>
    <col min="9483" max="9483" width="4.26953125" customWidth="1"/>
    <col min="9484" max="9484" width="4.453125" customWidth="1"/>
    <col min="9485" max="9485" width="3.7265625" customWidth="1"/>
    <col min="9486" max="9487" width="4" customWidth="1"/>
    <col min="9488" max="9488" width="4.453125" customWidth="1"/>
    <col min="9489" max="9489" width="3.7265625" customWidth="1"/>
    <col min="9490" max="9490" width="4.54296875" customWidth="1"/>
    <col min="9491" max="9491" width="4" customWidth="1"/>
    <col min="9492" max="9492" width="5" customWidth="1"/>
    <col min="9493" max="9493" width="4.26953125" customWidth="1"/>
    <col min="9494" max="9494" width="4.7265625" customWidth="1"/>
    <col min="9495" max="9495" width="3.81640625" customWidth="1"/>
    <col min="9496" max="9496" width="3.453125" customWidth="1"/>
    <col min="9497" max="9497" width="4.26953125" customWidth="1"/>
    <col min="9498" max="9498" width="4.1796875" customWidth="1"/>
    <col min="9499" max="9504" width="0" hidden="1" customWidth="1"/>
    <col min="9505" max="9505" width="4" customWidth="1"/>
    <col min="9506" max="9506" width="4.54296875" customWidth="1"/>
    <col min="9507" max="9508" width="3.453125" customWidth="1"/>
    <col min="9515" max="9515" width="12.7265625" customWidth="1"/>
    <col min="9516" max="9526" width="5.453125" customWidth="1"/>
    <col min="9527" max="9527" width="6.26953125" bestFit="1" customWidth="1"/>
    <col min="9729" max="9729" width="5" customWidth="1"/>
    <col min="9730" max="9730" width="24" bestFit="1" customWidth="1"/>
    <col min="9731" max="9731" width="6.7265625" customWidth="1"/>
    <col min="9732" max="9732" width="4.7265625" customWidth="1"/>
    <col min="9733" max="9733" width="5.1796875" customWidth="1"/>
    <col min="9734" max="9734" width="4.81640625" customWidth="1"/>
    <col min="9735" max="9735" width="7.1796875" customWidth="1"/>
    <col min="9736" max="9737" width="4.26953125" customWidth="1"/>
    <col min="9738" max="9738" width="5.453125" customWidth="1"/>
    <col min="9739" max="9739" width="4.26953125" customWidth="1"/>
    <col min="9740" max="9740" width="4.453125" customWidth="1"/>
    <col min="9741" max="9741" width="3.7265625" customWidth="1"/>
    <col min="9742" max="9743" width="4" customWidth="1"/>
    <col min="9744" max="9744" width="4.453125" customWidth="1"/>
    <col min="9745" max="9745" width="3.7265625" customWidth="1"/>
    <col min="9746" max="9746" width="4.54296875" customWidth="1"/>
    <col min="9747" max="9747" width="4" customWidth="1"/>
    <col min="9748" max="9748" width="5" customWidth="1"/>
    <col min="9749" max="9749" width="4.26953125" customWidth="1"/>
    <col min="9750" max="9750" width="4.7265625" customWidth="1"/>
    <col min="9751" max="9751" width="3.81640625" customWidth="1"/>
    <col min="9752" max="9752" width="3.453125" customWidth="1"/>
    <col min="9753" max="9753" width="4.26953125" customWidth="1"/>
    <col min="9754" max="9754" width="4.1796875" customWidth="1"/>
    <col min="9755" max="9760" width="0" hidden="1" customWidth="1"/>
    <col min="9761" max="9761" width="4" customWidth="1"/>
    <col min="9762" max="9762" width="4.54296875" customWidth="1"/>
    <col min="9763" max="9764" width="3.453125" customWidth="1"/>
    <col min="9771" max="9771" width="12.7265625" customWidth="1"/>
    <col min="9772" max="9782" width="5.453125" customWidth="1"/>
    <col min="9783" max="9783" width="6.26953125" bestFit="1" customWidth="1"/>
    <col min="9985" max="9985" width="5" customWidth="1"/>
    <col min="9986" max="9986" width="24" bestFit="1" customWidth="1"/>
    <col min="9987" max="9987" width="6.7265625" customWidth="1"/>
    <col min="9988" max="9988" width="4.7265625" customWidth="1"/>
    <col min="9989" max="9989" width="5.1796875" customWidth="1"/>
    <col min="9990" max="9990" width="4.81640625" customWidth="1"/>
    <col min="9991" max="9991" width="7.1796875" customWidth="1"/>
    <col min="9992" max="9993" width="4.26953125" customWidth="1"/>
    <col min="9994" max="9994" width="5.453125" customWidth="1"/>
    <col min="9995" max="9995" width="4.26953125" customWidth="1"/>
    <col min="9996" max="9996" width="4.453125" customWidth="1"/>
    <col min="9997" max="9997" width="3.7265625" customWidth="1"/>
    <col min="9998" max="9999" width="4" customWidth="1"/>
    <col min="10000" max="10000" width="4.453125" customWidth="1"/>
    <col min="10001" max="10001" width="3.7265625" customWidth="1"/>
    <col min="10002" max="10002" width="4.54296875" customWidth="1"/>
    <col min="10003" max="10003" width="4" customWidth="1"/>
    <col min="10004" max="10004" width="5" customWidth="1"/>
    <col min="10005" max="10005" width="4.26953125" customWidth="1"/>
    <col min="10006" max="10006" width="4.7265625" customWidth="1"/>
    <col min="10007" max="10007" width="3.81640625" customWidth="1"/>
    <col min="10008" max="10008" width="3.453125" customWidth="1"/>
    <col min="10009" max="10009" width="4.26953125" customWidth="1"/>
    <col min="10010" max="10010" width="4.1796875" customWidth="1"/>
    <col min="10011" max="10016" width="0" hidden="1" customWidth="1"/>
    <col min="10017" max="10017" width="4" customWidth="1"/>
    <col min="10018" max="10018" width="4.54296875" customWidth="1"/>
    <col min="10019" max="10020" width="3.453125" customWidth="1"/>
    <col min="10027" max="10027" width="12.7265625" customWidth="1"/>
    <col min="10028" max="10038" width="5.453125" customWidth="1"/>
    <col min="10039" max="10039" width="6.26953125" bestFit="1" customWidth="1"/>
    <col min="10241" max="10241" width="5" customWidth="1"/>
    <col min="10242" max="10242" width="24" bestFit="1" customWidth="1"/>
    <col min="10243" max="10243" width="6.7265625" customWidth="1"/>
    <col min="10244" max="10244" width="4.7265625" customWidth="1"/>
    <col min="10245" max="10245" width="5.1796875" customWidth="1"/>
    <col min="10246" max="10246" width="4.81640625" customWidth="1"/>
    <col min="10247" max="10247" width="7.1796875" customWidth="1"/>
    <col min="10248" max="10249" width="4.26953125" customWidth="1"/>
    <col min="10250" max="10250" width="5.453125" customWidth="1"/>
    <col min="10251" max="10251" width="4.26953125" customWidth="1"/>
    <col min="10252" max="10252" width="4.453125" customWidth="1"/>
    <col min="10253" max="10253" width="3.7265625" customWidth="1"/>
    <col min="10254" max="10255" width="4" customWidth="1"/>
    <col min="10256" max="10256" width="4.453125" customWidth="1"/>
    <col min="10257" max="10257" width="3.7265625" customWidth="1"/>
    <col min="10258" max="10258" width="4.54296875" customWidth="1"/>
    <col min="10259" max="10259" width="4" customWidth="1"/>
    <col min="10260" max="10260" width="5" customWidth="1"/>
    <col min="10261" max="10261" width="4.26953125" customWidth="1"/>
    <col min="10262" max="10262" width="4.7265625" customWidth="1"/>
    <col min="10263" max="10263" width="3.81640625" customWidth="1"/>
    <col min="10264" max="10264" width="3.453125" customWidth="1"/>
    <col min="10265" max="10265" width="4.26953125" customWidth="1"/>
    <col min="10266" max="10266" width="4.1796875" customWidth="1"/>
    <col min="10267" max="10272" width="0" hidden="1" customWidth="1"/>
    <col min="10273" max="10273" width="4" customWidth="1"/>
    <col min="10274" max="10274" width="4.54296875" customWidth="1"/>
    <col min="10275" max="10276" width="3.453125" customWidth="1"/>
    <col min="10283" max="10283" width="12.7265625" customWidth="1"/>
    <col min="10284" max="10294" width="5.453125" customWidth="1"/>
    <col min="10295" max="10295" width="6.26953125" bestFit="1" customWidth="1"/>
    <col min="10497" max="10497" width="5" customWidth="1"/>
    <col min="10498" max="10498" width="24" bestFit="1" customWidth="1"/>
    <col min="10499" max="10499" width="6.7265625" customWidth="1"/>
    <col min="10500" max="10500" width="4.7265625" customWidth="1"/>
    <col min="10501" max="10501" width="5.1796875" customWidth="1"/>
    <col min="10502" max="10502" width="4.81640625" customWidth="1"/>
    <col min="10503" max="10503" width="7.1796875" customWidth="1"/>
    <col min="10504" max="10505" width="4.26953125" customWidth="1"/>
    <col min="10506" max="10506" width="5.453125" customWidth="1"/>
    <col min="10507" max="10507" width="4.26953125" customWidth="1"/>
    <col min="10508" max="10508" width="4.453125" customWidth="1"/>
    <col min="10509" max="10509" width="3.7265625" customWidth="1"/>
    <col min="10510" max="10511" width="4" customWidth="1"/>
    <col min="10512" max="10512" width="4.453125" customWidth="1"/>
    <col min="10513" max="10513" width="3.7265625" customWidth="1"/>
    <col min="10514" max="10514" width="4.54296875" customWidth="1"/>
    <col min="10515" max="10515" width="4" customWidth="1"/>
    <col min="10516" max="10516" width="5" customWidth="1"/>
    <col min="10517" max="10517" width="4.26953125" customWidth="1"/>
    <col min="10518" max="10518" width="4.7265625" customWidth="1"/>
    <col min="10519" max="10519" width="3.81640625" customWidth="1"/>
    <col min="10520" max="10520" width="3.453125" customWidth="1"/>
    <col min="10521" max="10521" width="4.26953125" customWidth="1"/>
    <col min="10522" max="10522" width="4.1796875" customWidth="1"/>
    <col min="10523" max="10528" width="0" hidden="1" customWidth="1"/>
    <col min="10529" max="10529" width="4" customWidth="1"/>
    <col min="10530" max="10530" width="4.54296875" customWidth="1"/>
    <col min="10531" max="10532" width="3.453125" customWidth="1"/>
    <col min="10539" max="10539" width="12.7265625" customWidth="1"/>
    <col min="10540" max="10550" width="5.453125" customWidth="1"/>
    <col min="10551" max="10551" width="6.26953125" bestFit="1" customWidth="1"/>
    <col min="10753" max="10753" width="5" customWidth="1"/>
    <col min="10754" max="10754" width="24" bestFit="1" customWidth="1"/>
    <col min="10755" max="10755" width="6.7265625" customWidth="1"/>
    <col min="10756" max="10756" width="4.7265625" customWidth="1"/>
    <col min="10757" max="10757" width="5.1796875" customWidth="1"/>
    <col min="10758" max="10758" width="4.81640625" customWidth="1"/>
    <col min="10759" max="10759" width="7.1796875" customWidth="1"/>
    <col min="10760" max="10761" width="4.26953125" customWidth="1"/>
    <col min="10762" max="10762" width="5.453125" customWidth="1"/>
    <col min="10763" max="10763" width="4.26953125" customWidth="1"/>
    <col min="10764" max="10764" width="4.453125" customWidth="1"/>
    <col min="10765" max="10765" width="3.7265625" customWidth="1"/>
    <col min="10766" max="10767" width="4" customWidth="1"/>
    <col min="10768" max="10768" width="4.453125" customWidth="1"/>
    <col min="10769" max="10769" width="3.7265625" customWidth="1"/>
    <col min="10770" max="10770" width="4.54296875" customWidth="1"/>
    <col min="10771" max="10771" width="4" customWidth="1"/>
    <col min="10772" max="10772" width="5" customWidth="1"/>
    <col min="10773" max="10773" width="4.26953125" customWidth="1"/>
    <col min="10774" max="10774" width="4.7265625" customWidth="1"/>
    <col min="10775" max="10775" width="3.81640625" customWidth="1"/>
    <col min="10776" max="10776" width="3.453125" customWidth="1"/>
    <col min="10777" max="10777" width="4.26953125" customWidth="1"/>
    <col min="10778" max="10778" width="4.1796875" customWidth="1"/>
    <col min="10779" max="10784" width="0" hidden="1" customWidth="1"/>
    <col min="10785" max="10785" width="4" customWidth="1"/>
    <col min="10786" max="10786" width="4.54296875" customWidth="1"/>
    <col min="10787" max="10788" width="3.453125" customWidth="1"/>
    <col min="10795" max="10795" width="12.7265625" customWidth="1"/>
    <col min="10796" max="10806" width="5.453125" customWidth="1"/>
    <col min="10807" max="10807" width="6.26953125" bestFit="1" customWidth="1"/>
    <col min="11009" max="11009" width="5" customWidth="1"/>
    <col min="11010" max="11010" width="24" bestFit="1" customWidth="1"/>
    <col min="11011" max="11011" width="6.7265625" customWidth="1"/>
    <col min="11012" max="11012" width="4.7265625" customWidth="1"/>
    <col min="11013" max="11013" width="5.1796875" customWidth="1"/>
    <col min="11014" max="11014" width="4.81640625" customWidth="1"/>
    <col min="11015" max="11015" width="7.1796875" customWidth="1"/>
    <col min="11016" max="11017" width="4.26953125" customWidth="1"/>
    <col min="11018" max="11018" width="5.453125" customWidth="1"/>
    <col min="11019" max="11019" width="4.26953125" customWidth="1"/>
    <col min="11020" max="11020" width="4.453125" customWidth="1"/>
    <col min="11021" max="11021" width="3.7265625" customWidth="1"/>
    <col min="11022" max="11023" width="4" customWidth="1"/>
    <col min="11024" max="11024" width="4.453125" customWidth="1"/>
    <col min="11025" max="11025" width="3.7265625" customWidth="1"/>
    <col min="11026" max="11026" width="4.54296875" customWidth="1"/>
    <col min="11027" max="11027" width="4" customWidth="1"/>
    <col min="11028" max="11028" width="5" customWidth="1"/>
    <col min="11029" max="11029" width="4.26953125" customWidth="1"/>
    <col min="11030" max="11030" width="4.7265625" customWidth="1"/>
    <col min="11031" max="11031" width="3.81640625" customWidth="1"/>
    <col min="11032" max="11032" width="3.453125" customWidth="1"/>
    <col min="11033" max="11033" width="4.26953125" customWidth="1"/>
    <col min="11034" max="11034" width="4.1796875" customWidth="1"/>
    <col min="11035" max="11040" width="0" hidden="1" customWidth="1"/>
    <col min="11041" max="11041" width="4" customWidth="1"/>
    <col min="11042" max="11042" width="4.54296875" customWidth="1"/>
    <col min="11043" max="11044" width="3.453125" customWidth="1"/>
    <col min="11051" max="11051" width="12.7265625" customWidth="1"/>
    <col min="11052" max="11062" width="5.453125" customWidth="1"/>
    <col min="11063" max="11063" width="6.26953125" bestFit="1" customWidth="1"/>
    <col min="11265" max="11265" width="5" customWidth="1"/>
    <col min="11266" max="11266" width="24" bestFit="1" customWidth="1"/>
    <col min="11267" max="11267" width="6.7265625" customWidth="1"/>
    <col min="11268" max="11268" width="4.7265625" customWidth="1"/>
    <col min="11269" max="11269" width="5.1796875" customWidth="1"/>
    <col min="11270" max="11270" width="4.81640625" customWidth="1"/>
    <col min="11271" max="11271" width="7.1796875" customWidth="1"/>
    <col min="11272" max="11273" width="4.26953125" customWidth="1"/>
    <col min="11274" max="11274" width="5.453125" customWidth="1"/>
    <col min="11275" max="11275" width="4.26953125" customWidth="1"/>
    <col min="11276" max="11276" width="4.453125" customWidth="1"/>
    <col min="11277" max="11277" width="3.7265625" customWidth="1"/>
    <col min="11278" max="11279" width="4" customWidth="1"/>
    <col min="11280" max="11280" width="4.453125" customWidth="1"/>
    <col min="11281" max="11281" width="3.7265625" customWidth="1"/>
    <col min="11282" max="11282" width="4.54296875" customWidth="1"/>
    <col min="11283" max="11283" width="4" customWidth="1"/>
    <col min="11284" max="11284" width="5" customWidth="1"/>
    <col min="11285" max="11285" width="4.26953125" customWidth="1"/>
    <col min="11286" max="11286" width="4.7265625" customWidth="1"/>
    <col min="11287" max="11287" width="3.81640625" customWidth="1"/>
    <col min="11288" max="11288" width="3.453125" customWidth="1"/>
    <col min="11289" max="11289" width="4.26953125" customWidth="1"/>
    <col min="11290" max="11290" width="4.1796875" customWidth="1"/>
    <col min="11291" max="11296" width="0" hidden="1" customWidth="1"/>
    <col min="11297" max="11297" width="4" customWidth="1"/>
    <col min="11298" max="11298" width="4.54296875" customWidth="1"/>
    <col min="11299" max="11300" width="3.453125" customWidth="1"/>
    <col min="11307" max="11307" width="12.7265625" customWidth="1"/>
    <col min="11308" max="11318" width="5.453125" customWidth="1"/>
    <col min="11319" max="11319" width="6.26953125" bestFit="1" customWidth="1"/>
    <col min="11521" max="11521" width="5" customWidth="1"/>
    <col min="11522" max="11522" width="24" bestFit="1" customWidth="1"/>
    <col min="11523" max="11523" width="6.7265625" customWidth="1"/>
    <col min="11524" max="11524" width="4.7265625" customWidth="1"/>
    <col min="11525" max="11525" width="5.1796875" customWidth="1"/>
    <col min="11526" max="11526" width="4.81640625" customWidth="1"/>
    <col min="11527" max="11527" width="7.1796875" customWidth="1"/>
    <col min="11528" max="11529" width="4.26953125" customWidth="1"/>
    <col min="11530" max="11530" width="5.453125" customWidth="1"/>
    <col min="11531" max="11531" width="4.26953125" customWidth="1"/>
    <col min="11532" max="11532" width="4.453125" customWidth="1"/>
    <col min="11533" max="11533" width="3.7265625" customWidth="1"/>
    <col min="11534" max="11535" width="4" customWidth="1"/>
    <col min="11536" max="11536" width="4.453125" customWidth="1"/>
    <col min="11537" max="11537" width="3.7265625" customWidth="1"/>
    <col min="11538" max="11538" width="4.54296875" customWidth="1"/>
    <col min="11539" max="11539" width="4" customWidth="1"/>
    <col min="11540" max="11540" width="5" customWidth="1"/>
    <col min="11541" max="11541" width="4.26953125" customWidth="1"/>
    <col min="11542" max="11542" width="4.7265625" customWidth="1"/>
    <col min="11543" max="11543" width="3.81640625" customWidth="1"/>
    <col min="11544" max="11544" width="3.453125" customWidth="1"/>
    <col min="11545" max="11545" width="4.26953125" customWidth="1"/>
    <col min="11546" max="11546" width="4.1796875" customWidth="1"/>
    <col min="11547" max="11552" width="0" hidden="1" customWidth="1"/>
    <col min="11553" max="11553" width="4" customWidth="1"/>
    <col min="11554" max="11554" width="4.54296875" customWidth="1"/>
    <col min="11555" max="11556" width="3.453125" customWidth="1"/>
    <col min="11563" max="11563" width="12.7265625" customWidth="1"/>
    <col min="11564" max="11574" width="5.453125" customWidth="1"/>
    <col min="11575" max="11575" width="6.26953125" bestFit="1" customWidth="1"/>
    <col min="11777" max="11777" width="5" customWidth="1"/>
    <col min="11778" max="11778" width="24" bestFit="1" customWidth="1"/>
    <col min="11779" max="11779" width="6.7265625" customWidth="1"/>
    <col min="11780" max="11780" width="4.7265625" customWidth="1"/>
    <col min="11781" max="11781" width="5.1796875" customWidth="1"/>
    <col min="11782" max="11782" width="4.81640625" customWidth="1"/>
    <col min="11783" max="11783" width="7.1796875" customWidth="1"/>
    <col min="11784" max="11785" width="4.26953125" customWidth="1"/>
    <col min="11786" max="11786" width="5.453125" customWidth="1"/>
    <col min="11787" max="11787" width="4.26953125" customWidth="1"/>
    <col min="11788" max="11788" width="4.453125" customWidth="1"/>
    <col min="11789" max="11789" width="3.7265625" customWidth="1"/>
    <col min="11790" max="11791" width="4" customWidth="1"/>
    <col min="11792" max="11792" width="4.453125" customWidth="1"/>
    <col min="11793" max="11793" width="3.7265625" customWidth="1"/>
    <col min="11794" max="11794" width="4.54296875" customWidth="1"/>
    <col min="11795" max="11795" width="4" customWidth="1"/>
    <col min="11796" max="11796" width="5" customWidth="1"/>
    <col min="11797" max="11797" width="4.26953125" customWidth="1"/>
    <col min="11798" max="11798" width="4.7265625" customWidth="1"/>
    <col min="11799" max="11799" width="3.81640625" customWidth="1"/>
    <col min="11800" max="11800" width="3.453125" customWidth="1"/>
    <col min="11801" max="11801" width="4.26953125" customWidth="1"/>
    <col min="11802" max="11802" width="4.1796875" customWidth="1"/>
    <col min="11803" max="11808" width="0" hidden="1" customWidth="1"/>
    <col min="11809" max="11809" width="4" customWidth="1"/>
    <col min="11810" max="11810" width="4.54296875" customWidth="1"/>
    <col min="11811" max="11812" width="3.453125" customWidth="1"/>
    <col min="11819" max="11819" width="12.7265625" customWidth="1"/>
    <col min="11820" max="11830" width="5.453125" customWidth="1"/>
    <col min="11831" max="11831" width="6.26953125" bestFit="1" customWidth="1"/>
    <col min="12033" max="12033" width="5" customWidth="1"/>
    <col min="12034" max="12034" width="24" bestFit="1" customWidth="1"/>
    <col min="12035" max="12035" width="6.7265625" customWidth="1"/>
    <col min="12036" max="12036" width="4.7265625" customWidth="1"/>
    <col min="12037" max="12037" width="5.1796875" customWidth="1"/>
    <col min="12038" max="12038" width="4.81640625" customWidth="1"/>
    <col min="12039" max="12039" width="7.1796875" customWidth="1"/>
    <col min="12040" max="12041" width="4.26953125" customWidth="1"/>
    <col min="12042" max="12042" width="5.453125" customWidth="1"/>
    <col min="12043" max="12043" width="4.26953125" customWidth="1"/>
    <col min="12044" max="12044" width="4.453125" customWidth="1"/>
    <col min="12045" max="12045" width="3.7265625" customWidth="1"/>
    <col min="12046" max="12047" width="4" customWidth="1"/>
    <col min="12048" max="12048" width="4.453125" customWidth="1"/>
    <col min="12049" max="12049" width="3.7265625" customWidth="1"/>
    <col min="12050" max="12050" width="4.54296875" customWidth="1"/>
    <col min="12051" max="12051" width="4" customWidth="1"/>
    <col min="12052" max="12052" width="5" customWidth="1"/>
    <col min="12053" max="12053" width="4.26953125" customWidth="1"/>
    <col min="12054" max="12054" width="4.7265625" customWidth="1"/>
    <col min="12055" max="12055" width="3.81640625" customWidth="1"/>
    <col min="12056" max="12056" width="3.453125" customWidth="1"/>
    <col min="12057" max="12057" width="4.26953125" customWidth="1"/>
    <col min="12058" max="12058" width="4.1796875" customWidth="1"/>
    <col min="12059" max="12064" width="0" hidden="1" customWidth="1"/>
    <col min="12065" max="12065" width="4" customWidth="1"/>
    <col min="12066" max="12066" width="4.54296875" customWidth="1"/>
    <col min="12067" max="12068" width="3.453125" customWidth="1"/>
    <col min="12075" max="12075" width="12.7265625" customWidth="1"/>
    <col min="12076" max="12086" width="5.453125" customWidth="1"/>
    <col min="12087" max="12087" width="6.26953125" bestFit="1" customWidth="1"/>
    <col min="12289" max="12289" width="5" customWidth="1"/>
    <col min="12290" max="12290" width="24" bestFit="1" customWidth="1"/>
    <col min="12291" max="12291" width="6.7265625" customWidth="1"/>
    <col min="12292" max="12292" width="4.7265625" customWidth="1"/>
    <col min="12293" max="12293" width="5.1796875" customWidth="1"/>
    <col min="12294" max="12294" width="4.81640625" customWidth="1"/>
    <col min="12295" max="12295" width="7.1796875" customWidth="1"/>
    <col min="12296" max="12297" width="4.26953125" customWidth="1"/>
    <col min="12298" max="12298" width="5.453125" customWidth="1"/>
    <col min="12299" max="12299" width="4.26953125" customWidth="1"/>
    <col min="12300" max="12300" width="4.453125" customWidth="1"/>
    <col min="12301" max="12301" width="3.7265625" customWidth="1"/>
    <col min="12302" max="12303" width="4" customWidth="1"/>
    <col min="12304" max="12304" width="4.453125" customWidth="1"/>
    <col min="12305" max="12305" width="3.7265625" customWidth="1"/>
    <col min="12306" max="12306" width="4.54296875" customWidth="1"/>
    <col min="12307" max="12307" width="4" customWidth="1"/>
    <col min="12308" max="12308" width="5" customWidth="1"/>
    <col min="12309" max="12309" width="4.26953125" customWidth="1"/>
    <col min="12310" max="12310" width="4.7265625" customWidth="1"/>
    <col min="12311" max="12311" width="3.81640625" customWidth="1"/>
    <col min="12312" max="12312" width="3.453125" customWidth="1"/>
    <col min="12313" max="12313" width="4.26953125" customWidth="1"/>
    <col min="12314" max="12314" width="4.1796875" customWidth="1"/>
    <col min="12315" max="12320" width="0" hidden="1" customWidth="1"/>
    <col min="12321" max="12321" width="4" customWidth="1"/>
    <col min="12322" max="12322" width="4.54296875" customWidth="1"/>
    <col min="12323" max="12324" width="3.453125" customWidth="1"/>
    <col min="12331" max="12331" width="12.7265625" customWidth="1"/>
    <col min="12332" max="12342" width="5.453125" customWidth="1"/>
    <col min="12343" max="12343" width="6.26953125" bestFit="1" customWidth="1"/>
    <col min="12545" max="12545" width="5" customWidth="1"/>
    <col min="12546" max="12546" width="24" bestFit="1" customWidth="1"/>
    <col min="12547" max="12547" width="6.7265625" customWidth="1"/>
    <col min="12548" max="12548" width="4.7265625" customWidth="1"/>
    <col min="12549" max="12549" width="5.1796875" customWidth="1"/>
    <col min="12550" max="12550" width="4.81640625" customWidth="1"/>
    <col min="12551" max="12551" width="7.1796875" customWidth="1"/>
    <col min="12552" max="12553" width="4.26953125" customWidth="1"/>
    <col min="12554" max="12554" width="5.453125" customWidth="1"/>
    <col min="12555" max="12555" width="4.26953125" customWidth="1"/>
    <col min="12556" max="12556" width="4.453125" customWidth="1"/>
    <col min="12557" max="12557" width="3.7265625" customWidth="1"/>
    <col min="12558" max="12559" width="4" customWidth="1"/>
    <col min="12560" max="12560" width="4.453125" customWidth="1"/>
    <col min="12561" max="12561" width="3.7265625" customWidth="1"/>
    <col min="12562" max="12562" width="4.54296875" customWidth="1"/>
    <col min="12563" max="12563" width="4" customWidth="1"/>
    <col min="12564" max="12564" width="5" customWidth="1"/>
    <col min="12565" max="12565" width="4.26953125" customWidth="1"/>
    <col min="12566" max="12566" width="4.7265625" customWidth="1"/>
    <col min="12567" max="12567" width="3.81640625" customWidth="1"/>
    <col min="12568" max="12568" width="3.453125" customWidth="1"/>
    <col min="12569" max="12569" width="4.26953125" customWidth="1"/>
    <col min="12570" max="12570" width="4.1796875" customWidth="1"/>
    <col min="12571" max="12576" width="0" hidden="1" customWidth="1"/>
    <col min="12577" max="12577" width="4" customWidth="1"/>
    <col min="12578" max="12578" width="4.54296875" customWidth="1"/>
    <col min="12579" max="12580" width="3.453125" customWidth="1"/>
    <col min="12587" max="12587" width="12.7265625" customWidth="1"/>
    <col min="12588" max="12598" width="5.453125" customWidth="1"/>
    <col min="12599" max="12599" width="6.26953125" bestFit="1" customWidth="1"/>
    <col min="12801" max="12801" width="5" customWidth="1"/>
    <col min="12802" max="12802" width="24" bestFit="1" customWidth="1"/>
    <col min="12803" max="12803" width="6.7265625" customWidth="1"/>
    <col min="12804" max="12804" width="4.7265625" customWidth="1"/>
    <col min="12805" max="12805" width="5.1796875" customWidth="1"/>
    <col min="12806" max="12806" width="4.81640625" customWidth="1"/>
    <col min="12807" max="12807" width="7.1796875" customWidth="1"/>
    <col min="12808" max="12809" width="4.26953125" customWidth="1"/>
    <col min="12810" max="12810" width="5.453125" customWidth="1"/>
    <col min="12811" max="12811" width="4.26953125" customWidth="1"/>
    <col min="12812" max="12812" width="4.453125" customWidth="1"/>
    <col min="12813" max="12813" width="3.7265625" customWidth="1"/>
    <col min="12814" max="12815" width="4" customWidth="1"/>
    <col min="12816" max="12816" width="4.453125" customWidth="1"/>
    <col min="12817" max="12817" width="3.7265625" customWidth="1"/>
    <col min="12818" max="12818" width="4.54296875" customWidth="1"/>
    <col min="12819" max="12819" width="4" customWidth="1"/>
    <col min="12820" max="12820" width="5" customWidth="1"/>
    <col min="12821" max="12821" width="4.26953125" customWidth="1"/>
    <col min="12822" max="12822" width="4.7265625" customWidth="1"/>
    <col min="12823" max="12823" width="3.81640625" customWidth="1"/>
    <col min="12824" max="12824" width="3.453125" customWidth="1"/>
    <col min="12825" max="12825" width="4.26953125" customWidth="1"/>
    <col min="12826" max="12826" width="4.1796875" customWidth="1"/>
    <col min="12827" max="12832" width="0" hidden="1" customWidth="1"/>
    <col min="12833" max="12833" width="4" customWidth="1"/>
    <col min="12834" max="12834" width="4.54296875" customWidth="1"/>
    <col min="12835" max="12836" width="3.453125" customWidth="1"/>
    <col min="12843" max="12843" width="12.7265625" customWidth="1"/>
    <col min="12844" max="12854" width="5.453125" customWidth="1"/>
    <col min="12855" max="12855" width="6.26953125" bestFit="1" customWidth="1"/>
    <col min="13057" max="13057" width="5" customWidth="1"/>
    <col min="13058" max="13058" width="24" bestFit="1" customWidth="1"/>
    <col min="13059" max="13059" width="6.7265625" customWidth="1"/>
    <col min="13060" max="13060" width="4.7265625" customWidth="1"/>
    <col min="13061" max="13061" width="5.1796875" customWidth="1"/>
    <col min="13062" max="13062" width="4.81640625" customWidth="1"/>
    <col min="13063" max="13063" width="7.1796875" customWidth="1"/>
    <col min="13064" max="13065" width="4.26953125" customWidth="1"/>
    <col min="13066" max="13066" width="5.453125" customWidth="1"/>
    <col min="13067" max="13067" width="4.26953125" customWidth="1"/>
    <col min="13068" max="13068" width="4.453125" customWidth="1"/>
    <col min="13069" max="13069" width="3.7265625" customWidth="1"/>
    <col min="13070" max="13071" width="4" customWidth="1"/>
    <col min="13072" max="13072" width="4.453125" customWidth="1"/>
    <col min="13073" max="13073" width="3.7265625" customWidth="1"/>
    <col min="13074" max="13074" width="4.54296875" customWidth="1"/>
    <col min="13075" max="13075" width="4" customWidth="1"/>
    <col min="13076" max="13076" width="5" customWidth="1"/>
    <col min="13077" max="13077" width="4.26953125" customWidth="1"/>
    <col min="13078" max="13078" width="4.7265625" customWidth="1"/>
    <col min="13079" max="13079" width="3.81640625" customWidth="1"/>
    <col min="13080" max="13080" width="3.453125" customWidth="1"/>
    <col min="13081" max="13081" width="4.26953125" customWidth="1"/>
    <col min="13082" max="13082" width="4.1796875" customWidth="1"/>
    <col min="13083" max="13088" width="0" hidden="1" customWidth="1"/>
    <col min="13089" max="13089" width="4" customWidth="1"/>
    <col min="13090" max="13090" width="4.54296875" customWidth="1"/>
    <col min="13091" max="13092" width="3.453125" customWidth="1"/>
    <col min="13099" max="13099" width="12.7265625" customWidth="1"/>
    <col min="13100" max="13110" width="5.453125" customWidth="1"/>
    <col min="13111" max="13111" width="6.26953125" bestFit="1" customWidth="1"/>
    <col min="13313" max="13313" width="5" customWidth="1"/>
    <col min="13314" max="13314" width="24" bestFit="1" customWidth="1"/>
    <col min="13315" max="13315" width="6.7265625" customWidth="1"/>
    <col min="13316" max="13316" width="4.7265625" customWidth="1"/>
    <col min="13317" max="13317" width="5.1796875" customWidth="1"/>
    <col min="13318" max="13318" width="4.81640625" customWidth="1"/>
    <col min="13319" max="13319" width="7.1796875" customWidth="1"/>
    <col min="13320" max="13321" width="4.26953125" customWidth="1"/>
    <col min="13322" max="13322" width="5.453125" customWidth="1"/>
    <col min="13323" max="13323" width="4.26953125" customWidth="1"/>
    <col min="13324" max="13324" width="4.453125" customWidth="1"/>
    <col min="13325" max="13325" width="3.7265625" customWidth="1"/>
    <col min="13326" max="13327" width="4" customWidth="1"/>
    <col min="13328" max="13328" width="4.453125" customWidth="1"/>
    <col min="13329" max="13329" width="3.7265625" customWidth="1"/>
    <col min="13330" max="13330" width="4.54296875" customWidth="1"/>
    <col min="13331" max="13331" width="4" customWidth="1"/>
    <col min="13332" max="13332" width="5" customWidth="1"/>
    <col min="13333" max="13333" width="4.26953125" customWidth="1"/>
    <col min="13334" max="13334" width="4.7265625" customWidth="1"/>
    <col min="13335" max="13335" width="3.81640625" customWidth="1"/>
    <col min="13336" max="13336" width="3.453125" customWidth="1"/>
    <col min="13337" max="13337" width="4.26953125" customWidth="1"/>
    <col min="13338" max="13338" width="4.1796875" customWidth="1"/>
    <col min="13339" max="13344" width="0" hidden="1" customWidth="1"/>
    <col min="13345" max="13345" width="4" customWidth="1"/>
    <col min="13346" max="13346" width="4.54296875" customWidth="1"/>
    <col min="13347" max="13348" width="3.453125" customWidth="1"/>
    <col min="13355" max="13355" width="12.7265625" customWidth="1"/>
    <col min="13356" max="13366" width="5.453125" customWidth="1"/>
    <col min="13367" max="13367" width="6.26953125" bestFit="1" customWidth="1"/>
    <col min="13569" max="13569" width="5" customWidth="1"/>
    <col min="13570" max="13570" width="24" bestFit="1" customWidth="1"/>
    <col min="13571" max="13571" width="6.7265625" customWidth="1"/>
    <col min="13572" max="13572" width="4.7265625" customWidth="1"/>
    <col min="13573" max="13573" width="5.1796875" customWidth="1"/>
    <col min="13574" max="13574" width="4.81640625" customWidth="1"/>
    <col min="13575" max="13575" width="7.1796875" customWidth="1"/>
    <col min="13576" max="13577" width="4.26953125" customWidth="1"/>
    <col min="13578" max="13578" width="5.453125" customWidth="1"/>
    <col min="13579" max="13579" width="4.26953125" customWidth="1"/>
    <col min="13580" max="13580" width="4.453125" customWidth="1"/>
    <col min="13581" max="13581" width="3.7265625" customWidth="1"/>
    <col min="13582" max="13583" width="4" customWidth="1"/>
    <col min="13584" max="13584" width="4.453125" customWidth="1"/>
    <col min="13585" max="13585" width="3.7265625" customWidth="1"/>
    <col min="13586" max="13586" width="4.54296875" customWidth="1"/>
    <col min="13587" max="13587" width="4" customWidth="1"/>
    <col min="13588" max="13588" width="5" customWidth="1"/>
    <col min="13589" max="13589" width="4.26953125" customWidth="1"/>
    <col min="13590" max="13590" width="4.7265625" customWidth="1"/>
    <col min="13591" max="13591" width="3.81640625" customWidth="1"/>
    <col min="13592" max="13592" width="3.453125" customWidth="1"/>
    <col min="13593" max="13593" width="4.26953125" customWidth="1"/>
    <col min="13594" max="13594" width="4.1796875" customWidth="1"/>
    <col min="13595" max="13600" width="0" hidden="1" customWidth="1"/>
    <col min="13601" max="13601" width="4" customWidth="1"/>
    <col min="13602" max="13602" width="4.54296875" customWidth="1"/>
    <col min="13603" max="13604" width="3.453125" customWidth="1"/>
    <col min="13611" max="13611" width="12.7265625" customWidth="1"/>
    <col min="13612" max="13622" width="5.453125" customWidth="1"/>
    <col min="13623" max="13623" width="6.26953125" bestFit="1" customWidth="1"/>
    <col min="13825" max="13825" width="5" customWidth="1"/>
    <col min="13826" max="13826" width="24" bestFit="1" customWidth="1"/>
    <col min="13827" max="13827" width="6.7265625" customWidth="1"/>
    <col min="13828" max="13828" width="4.7265625" customWidth="1"/>
    <col min="13829" max="13829" width="5.1796875" customWidth="1"/>
    <col min="13830" max="13830" width="4.81640625" customWidth="1"/>
    <col min="13831" max="13831" width="7.1796875" customWidth="1"/>
    <col min="13832" max="13833" width="4.26953125" customWidth="1"/>
    <col min="13834" max="13834" width="5.453125" customWidth="1"/>
    <col min="13835" max="13835" width="4.26953125" customWidth="1"/>
    <col min="13836" max="13836" width="4.453125" customWidth="1"/>
    <col min="13837" max="13837" width="3.7265625" customWidth="1"/>
    <col min="13838" max="13839" width="4" customWidth="1"/>
    <col min="13840" max="13840" width="4.453125" customWidth="1"/>
    <col min="13841" max="13841" width="3.7265625" customWidth="1"/>
    <col min="13842" max="13842" width="4.54296875" customWidth="1"/>
    <col min="13843" max="13843" width="4" customWidth="1"/>
    <col min="13844" max="13844" width="5" customWidth="1"/>
    <col min="13845" max="13845" width="4.26953125" customWidth="1"/>
    <col min="13846" max="13846" width="4.7265625" customWidth="1"/>
    <col min="13847" max="13847" width="3.81640625" customWidth="1"/>
    <col min="13848" max="13848" width="3.453125" customWidth="1"/>
    <col min="13849" max="13849" width="4.26953125" customWidth="1"/>
    <col min="13850" max="13850" width="4.1796875" customWidth="1"/>
    <col min="13851" max="13856" width="0" hidden="1" customWidth="1"/>
    <col min="13857" max="13857" width="4" customWidth="1"/>
    <col min="13858" max="13858" width="4.54296875" customWidth="1"/>
    <col min="13859" max="13860" width="3.453125" customWidth="1"/>
    <col min="13867" max="13867" width="12.7265625" customWidth="1"/>
    <col min="13868" max="13878" width="5.453125" customWidth="1"/>
    <col min="13879" max="13879" width="6.26953125" bestFit="1" customWidth="1"/>
    <col min="14081" max="14081" width="5" customWidth="1"/>
    <col min="14082" max="14082" width="24" bestFit="1" customWidth="1"/>
    <col min="14083" max="14083" width="6.7265625" customWidth="1"/>
    <col min="14084" max="14084" width="4.7265625" customWidth="1"/>
    <col min="14085" max="14085" width="5.1796875" customWidth="1"/>
    <col min="14086" max="14086" width="4.81640625" customWidth="1"/>
    <col min="14087" max="14087" width="7.1796875" customWidth="1"/>
    <col min="14088" max="14089" width="4.26953125" customWidth="1"/>
    <col min="14090" max="14090" width="5.453125" customWidth="1"/>
    <col min="14091" max="14091" width="4.26953125" customWidth="1"/>
    <col min="14092" max="14092" width="4.453125" customWidth="1"/>
    <col min="14093" max="14093" width="3.7265625" customWidth="1"/>
    <col min="14094" max="14095" width="4" customWidth="1"/>
    <col min="14096" max="14096" width="4.453125" customWidth="1"/>
    <col min="14097" max="14097" width="3.7265625" customWidth="1"/>
    <col min="14098" max="14098" width="4.54296875" customWidth="1"/>
    <col min="14099" max="14099" width="4" customWidth="1"/>
    <col min="14100" max="14100" width="5" customWidth="1"/>
    <col min="14101" max="14101" width="4.26953125" customWidth="1"/>
    <col min="14102" max="14102" width="4.7265625" customWidth="1"/>
    <col min="14103" max="14103" width="3.81640625" customWidth="1"/>
    <col min="14104" max="14104" width="3.453125" customWidth="1"/>
    <col min="14105" max="14105" width="4.26953125" customWidth="1"/>
    <col min="14106" max="14106" width="4.1796875" customWidth="1"/>
    <col min="14107" max="14112" width="0" hidden="1" customWidth="1"/>
    <col min="14113" max="14113" width="4" customWidth="1"/>
    <col min="14114" max="14114" width="4.54296875" customWidth="1"/>
    <col min="14115" max="14116" width="3.453125" customWidth="1"/>
    <col min="14123" max="14123" width="12.7265625" customWidth="1"/>
    <col min="14124" max="14134" width="5.453125" customWidth="1"/>
    <col min="14135" max="14135" width="6.26953125" bestFit="1" customWidth="1"/>
    <col min="14337" max="14337" width="5" customWidth="1"/>
    <col min="14338" max="14338" width="24" bestFit="1" customWidth="1"/>
    <col min="14339" max="14339" width="6.7265625" customWidth="1"/>
    <col min="14340" max="14340" width="4.7265625" customWidth="1"/>
    <col min="14341" max="14341" width="5.1796875" customWidth="1"/>
    <col min="14342" max="14342" width="4.81640625" customWidth="1"/>
    <col min="14343" max="14343" width="7.1796875" customWidth="1"/>
    <col min="14344" max="14345" width="4.26953125" customWidth="1"/>
    <col min="14346" max="14346" width="5.453125" customWidth="1"/>
    <col min="14347" max="14347" width="4.26953125" customWidth="1"/>
    <col min="14348" max="14348" width="4.453125" customWidth="1"/>
    <col min="14349" max="14349" width="3.7265625" customWidth="1"/>
    <col min="14350" max="14351" width="4" customWidth="1"/>
    <col min="14352" max="14352" width="4.453125" customWidth="1"/>
    <col min="14353" max="14353" width="3.7265625" customWidth="1"/>
    <col min="14354" max="14354" width="4.54296875" customWidth="1"/>
    <col min="14355" max="14355" width="4" customWidth="1"/>
    <col min="14356" max="14356" width="5" customWidth="1"/>
    <col min="14357" max="14357" width="4.26953125" customWidth="1"/>
    <col min="14358" max="14358" width="4.7265625" customWidth="1"/>
    <col min="14359" max="14359" width="3.81640625" customWidth="1"/>
    <col min="14360" max="14360" width="3.453125" customWidth="1"/>
    <col min="14361" max="14361" width="4.26953125" customWidth="1"/>
    <col min="14362" max="14362" width="4.1796875" customWidth="1"/>
    <col min="14363" max="14368" width="0" hidden="1" customWidth="1"/>
    <col min="14369" max="14369" width="4" customWidth="1"/>
    <col min="14370" max="14370" width="4.54296875" customWidth="1"/>
    <col min="14371" max="14372" width="3.453125" customWidth="1"/>
    <col min="14379" max="14379" width="12.7265625" customWidth="1"/>
    <col min="14380" max="14390" width="5.453125" customWidth="1"/>
    <col min="14391" max="14391" width="6.26953125" bestFit="1" customWidth="1"/>
    <col min="14593" max="14593" width="5" customWidth="1"/>
    <col min="14594" max="14594" width="24" bestFit="1" customWidth="1"/>
    <col min="14595" max="14595" width="6.7265625" customWidth="1"/>
    <col min="14596" max="14596" width="4.7265625" customWidth="1"/>
    <col min="14597" max="14597" width="5.1796875" customWidth="1"/>
    <col min="14598" max="14598" width="4.81640625" customWidth="1"/>
    <col min="14599" max="14599" width="7.1796875" customWidth="1"/>
    <col min="14600" max="14601" width="4.26953125" customWidth="1"/>
    <col min="14602" max="14602" width="5.453125" customWidth="1"/>
    <col min="14603" max="14603" width="4.26953125" customWidth="1"/>
    <col min="14604" max="14604" width="4.453125" customWidth="1"/>
    <col min="14605" max="14605" width="3.7265625" customWidth="1"/>
    <col min="14606" max="14607" width="4" customWidth="1"/>
    <col min="14608" max="14608" width="4.453125" customWidth="1"/>
    <col min="14609" max="14609" width="3.7265625" customWidth="1"/>
    <col min="14610" max="14610" width="4.54296875" customWidth="1"/>
    <col min="14611" max="14611" width="4" customWidth="1"/>
    <col min="14612" max="14612" width="5" customWidth="1"/>
    <col min="14613" max="14613" width="4.26953125" customWidth="1"/>
    <col min="14614" max="14614" width="4.7265625" customWidth="1"/>
    <col min="14615" max="14615" width="3.81640625" customWidth="1"/>
    <col min="14616" max="14616" width="3.453125" customWidth="1"/>
    <col min="14617" max="14617" width="4.26953125" customWidth="1"/>
    <col min="14618" max="14618" width="4.1796875" customWidth="1"/>
    <col min="14619" max="14624" width="0" hidden="1" customWidth="1"/>
    <col min="14625" max="14625" width="4" customWidth="1"/>
    <col min="14626" max="14626" width="4.54296875" customWidth="1"/>
    <col min="14627" max="14628" width="3.453125" customWidth="1"/>
    <col min="14635" max="14635" width="12.7265625" customWidth="1"/>
    <col min="14636" max="14646" width="5.453125" customWidth="1"/>
    <col min="14647" max="14647" width="6.26953125" bestFit="1" customWidth="1"/>
    <col min="14849" max="14849" width="5" customWidth="1"/>
    <col min="14850" max="14850" width="24" bestFit="1" customWidth="1"/>
    <col min="14851" max="14851" width="6.7265625" customWidth="1"/>
    <col min="14852" max="14852" width="4.7265625" customWidth="1"/>
    <col min="14853" max="14853" width="5.1796875" customWidth="1"/>
    <col min="14854" max="14854" width="4.81640625" customWidth="1"/>
    <col min="14855" max="14855" width="7.1796875" customWidth="1"/>
    <col min="14856" max="14857" width="4.26953125" customWidth="1"/>
    <col min="14858" max="14858" width="5.453125" customWidth="1"/>
    <col min="14859" max="14859" width="4.26953125" customWidth="1"/>
    <col min="14860" max="14860" width="4.453125" customWidth="1"/>
    <col min="14861" max="14861" width="3.7265625" customWidth="1"/>
    <col min="14862" max="14863" width="4" customWidth="1"/>
    <col min="14864" max="14864" width="4.453125" customWidth="1"/>
    <col min="14865" max="14865" width="3.7265625" customWidth="1"/>
    <col min="14866" max="14866" width="4.54296875" customWidth="1"/>
    <col min="14867" max="14867" width="4" customWidth="1"/>
    <col min="14868" max="14868" width="5" customWidth="1"/>
    <col min="14869" max="14869" width="4.26953125" customWidth="1"/>
    <col min="14870" max="14870" width="4.7265625" customWidth="1"/>
    <col min="14871" max="14871" width="3.81640625" customWidth="1"/>
    <col min="14872" max="14872" width="3.453125" customWidth="1"/>
    <col min="14873" max="14873" width="4.26953125" customWidth="1"/>
    <col min="14874" max="14874" width="4.1796875" customWidth="1"/>
    <col min="14875" max="14880" width="0" hidden="1" customWidth="1"/>
    <col min="14881" max="14881" width="4" customWidth="1"/>
    <col min="14882" max="14882" width="4.54296875" customWidth="1"/>
    <col min="14883" max="14884" width="3.453125" customWidth="1"/>
    <col min="14891" max="14891" width="12.7265625" customWidth="1"/>
    <col min="14892" max="14902" width="5.453125" customWidth="1"/>
    <col min="14903" max="14903" width="6.26953125" bestFit="1" customWidth="1"/>
    <col min="15105" max="15105" width="5" customWidth="1"/>
    <col min="15106" max="15106" width="24" bestFit="1" customWidth="1"/>
    <col min="15107" max="15107" width="6.7265625" customWidth="1"/>
    <col min="15108" max="15108" width="4.7265625" customWidth="1"/>
    <col min="15109" max="15109" width="5.1796875" customWidth="1"/>
    <col min="15110" max="15110" width="4.81640625" customWidth="1"/>
    <col min="15111" max="15111" width="7.1796875" customWidth="1"/>
    <col min="15112" max="15113" width="4.26953125" customWidth="1"/>
    <col min="15114" max="15114" width="5.453125" customWidth="1"/>
    <col min="15115" max="15115" width="4.26953125" customWidth="1"/>
    <col min="15116" max="15116" width="4.453125" customWidth="1"/>
    <col min="15117" max="15117" width="3.7265625" customWidth="1"/>
    <col min="15118" max="15119" width="4" customWidth="1"/>
    <col min="15120" max="15120" width="4.453125" customWidth="1"/>
    <col min="15121" max="15121" width="3.7265625" customWidth="1"/>
    <col min="15122" max="15122" width="4.54296875" customWidth="1"/>
    <col min="15123" max="15123" width="4" customWidth="1"/>
    <col min="15124" max="15124" width="5" customWidth="1"/>
    <col min="15125" max="15125" width="4.26953125" customWidth="1"/>
    <col min="15126" max="15126" width="4.7265625" customWidth="1"/>
    <col min="15127" max="15127" width="3.81640625" customWidth="1"/>
    <col min="15128" max="15128" width="3.453125" customWidth="1"/>
    <col min="15129" max="15129" width="4.26953125" customWidth="1"/>
    <col min="15130" max="15130" width="4.1796875" customWidth="1"/>
    <col min="15131" max="15136" width="0" hidden="1" customWidth="1"/>
    <col min="15137" max="15137" width="4" customWidth="1"/>
    <col min="15138" max="15138" width="4.54296875" customWidth="1"/>
    <col min="15139" max="15140" width="3.453125" customWidth="1"/>
    <col min="15147" max="15147" width="12.7265625" customWidth="1"/>
    <col min="15148" max="15158" width="5.453125" customWidth="1"/>
    <col min="15159" max="15159" width="6.26953125" bestFit="1" customWidth="1"/>
    <col min="15361" max="15361" width="5" customWidth="1"/>
    <col min="15362" max="15362" width="24" bestFit="1" customWidth="1"/>
    <col min="15363" max="15363" width="6.7265625" customWidth="1"/>
    <col min="15364" max="15364" width="4.7265625" customWidth="1"/>
    <col min="15365" max="15365" width="5.1796875" customWidth="1"/>
    <col min="15366" max="15366" width="4.81640625" customWidth="1"/>
    <col min="15367" max="15367" width="7.1796875" customWidth="1"/>
    <col min="15368" max="15369" width="4.26953125" customWidth="1"/>
    <col min="15370" max="15370" width="5.453125" customWidth="1"/>
    <col min="15371" max="15371" width="4.26953125" customWidth="1"/>
    <col min="15372" max="15372" width="4.453125" customWidth="1"/>
    <col min="15373" max="15373" width="3.7265625" customWidth="1"/>
    <col min="15374" max="15375" width="4" customWidth="1"/>
    <col min="15376" max="15376" width="4.453125" customWidth="1"/>
    <col min="15377" max="15377" width="3.7265625" customWidth="1"/>
    <col min="15378" max="15378" width="4.54296875" customWidth="1"/>
    <col min="15379" max="15379" width="4" customWidth="1"/>
    <col min="15380" max="15380" width="5" customWidth="1"/>
    <col min="15381" max="15381" width="4.26953125" customWidth="1"/>
    <col min="15382" max="15382" width="4.7265625" customWidth="1"/>
    <col min="15383" max="15383" width="3.81640625" customWidth="1"/>
    <col min="15384" max="15384" width="3.453125" customWidth="1"/>
    <col min="15385" max="15385" width="4.26953125" customWidth="1"/>
    <col min="15386" max="15386" width="4.1796875" customWidth="1"/>
    <col min="15387" max="15392" width="0" hidden="1" customWidth="1"/>
    <col min="15393" max="15393" width="4" customWidth="1"/>
    <col min="15394" max="15394" width="4.54296875" customWidth="1"/>
    <col min="15395" max="15396" width="3.453125" customWidth="1"/>
    <col min="15403" max="15403" width="12.7265625" customWidth="1"/>
    <col min="15404" max="15414" width="5.453125" customWidth="1"/>
    <col min="15415" max="15415" width="6.26953125" bestFit="1" customWidth="1"/>
    <col min="15617" max="15617" width="5" customWidth="1"/>
    <col min="15618" max="15618" width="24" bestFit="1" customWidth="1"/>
    <col min="15619" max="15619" width="6.7265625" customWidth="1"/>
    <col min="15620" max="15620" width="4.7265625" customWidth="1"/>
    <col min="15621" max="15621" width="5.1796875" customWidth="1"/>
    <col min="15622" max="15622" width="4.81640625" customWidth="1"/>
    <col min="15623" max="15623" width="7.1796875" customWidth="1"/>
    <col min="15624" max="15625" width="4.26953125" customWidth="1"/>
    <col min="15626" max="15626" width="5.453125" customWidth="1"/>
    <col min="15627" max="15627" width="4.26953125" customWidth="1"/>
    <col min="15628" max="15628" width="4.453125" customWidth="1"/>
    <col min="15629" max="15629" width="3.7265625" customWidth="1"/>
    <col min="15630" max="15631" width="4" customWidth="1"/>
    <col min="15632" max="15632" width="4.453125" customWidth="1"/>
    <col min="15633" max="15633" width="3.7265625" customWidth="1"/>
    <col min="15634" max="15634" width="4.54296875" customWidth="1"/>
    <col min="15635" max="15635" width="4" customWidth="1"/>
    <col min="15636" max="15636" width="5" customWidth="1"/>
    <col min="15637" max="15637" width="4.26953125" customWidth="1"/>
    <col min="15638" max="15638" width="4.7265625" customWidth="1"/>
    <col min="15639" max="15639" width="3.81640625" customWidth="1"/>
    <col min="15640" max="15640" width="3.453125" customWidth="1"/>
    <col min="15641" max="15641" width="4.26953125" customWidth="1"/>
    <col min="15642" max="15642" width="4.1796875" customWidth="1"/>
    <col min="15643" max="15648" width="0" hidden="1" customWidth="1"/>
    <col min="15649" max="15649" width="4" customWidth="1"/>
    <col min="15650" max="15650" width="4.54296875" customWidth="1"/>
    <col min="15651" max="15652" width="3.453125" customWidth="1"/>
    <col min="15659" max="15659" width="12.7265625" customWidth="1"/>
    <col min="15660" max="15670" width="5.453125" customWidth="1"/>
    <col min="15671" max="15671" width="6.26953125" bestFit="1" customWidth="1"/>
    <col min="15873" max="15873" width="5" customWidth="1"/>
    <col min="15874" max="15874" width="24" bestFit="1" customWidth="1"/>
    <col min="15875" max="15875" width="6.7265625" customWidth="1"/>
    <col min="15876" max="15876" width="4.7265625" customWidth="1"/>
    <col min="15877" max="15877" width="5.1796875" customWidth="1"/>
    <col min="15878" max="15878" width="4.81640625" customWidth="1"/>
    <col min="15879" max="15879" width="7.1796875" customWidth="1"/>
    <col min="15880" max="15881" width="4.26953125" customWidth="1"/>
    <col min="15882" max="15882" width="5.453125" customWidth="1"/>
    <col min="15883" max="15883" width="4.26953125" customWidth="1"/>
    <col min="15884" max="15884" width="4.453125" customWidth="1"/>
    <col min="15885" max="15885" width="3.7265625" customWidth="1"/>
    <col min="15886" max="15887" width="4" customWidth="1"/>
    <col min="15888" max="15888" width="4.453125" customWidth="1"/>
    <col min="15889" max="15889" width="3.7265625" customWidth="1"/>
    <col min="15890" max="15890" width="4.54296875" customWidth="1"/>
    <col min="15891" max="15891" width="4" customWidth="1"/>
    <col min="15892" max="15892" width="5" customWidth="1"/>
    <col min="15893" max="15893" width="4.26953125" customWidth="1"/>
    <col min="15894" max="15894" width="4.7265625" customWidth="1"/>
    <col min="15895" max="15895" width="3.81640625" customWidth="1"/>
    <col min="15896" max="15896" width="3.453125" customWidth="1"/>
    <col min="15897" max="15897" width="4.26953125" customWidth="1"/>
    <col min="15898" max="15898" width="4.1796875" customWidth="1"/>
    <col min="15899" max="15904" width="0" hidden="1" customWidth="1"/>
    <col min="15905" max="15905" width="4" customWidth="1"/>
    <col min="15906" max="15906" width="4.54296875" customWidth="1"/>
    <col min="15907" max="15908" width="3.453125" customWidth="1"/>
    <col min="15915" max="15915" width="12.7265625" customWidth="1"/>
    <col min="15916" max="15926" width="5.453125" customWidth="1"/>
    <col min="15927" max="15927" width="6.26953125" bestFit="1" customWidth="1"/>
    <col min="16129" max="16129" width="5" customWidth="1"/>
    <col min="16130" max="16130" width="24" bestFit="1" customWidth="1"/>
    <col min="16131" max="16131" width="6.7265625" customWidth="1"/>
    <col min="16132" max="16132" width="4.7265625" customWidth="1"/>
    <col min="16133" max="16133" width="5.1796875" customWidth="1"/>
    <col min="16134" max="16134" width="4.81640625" customWidth="1"/>
    <col min="16135" max="16135" width="7.1796875" customWidth="1"/>
    <col min="16136" max="16137" width="4.26953125" customWidth="1"/>
    <col min="16138" max="16138" width="5.453125" customWidth="1"/>
    <col min="16139" max="16139" width="4.26953125" customWidth="1"/>
    <col min="16140" max="16140" width="4.453125" customWidth="1"/>
    <col min="16141" max="16141" width="3.7265625" customWidth="1"/>
    <col min="16142" max="16143" width="4" customWidth="1"/>
    <col min="16144" max="16144" width="4.453125" customWidth="1"/>
    <col min="16145" max="16145" width="3.7265625" customWidth="1"/>
    <col min="16146" max="16146" width="4.54296875" customWidth="1"/>
    <col min="16147" max="16147" width="4" customWidth="1"/>
    <col min="16148" max="16148" width="5" customWidth="1"/>
    <col min="16149" max="16149" width="4.26953125" customWidth="1"/>
    <col min="16150" max="16150" width="4.7265625" customWidth="1"/>
    <col min="16151" max="16151" width="3.81640625" customWidth="1"/>
    <col min="16152" max="16152" width="3.453125" customWidth="1"/>
    <col min="16153" max="16153" width="4.26953125" customWidth="1"/>
    <col min="16154" max="16154" width="4.1796875" customWidth="1"/>
    <col min="16155" max="16160" width="0" hidden="1" customWidth="1"/>
    <col min="16161" max="16161" width="4" customWidth="1"/>
    <col min="16162" max="16162" width="4.54296875" customWidth="1"/>
    <col min="16163" max="16164" width="3.453125" customWidth="1"/>
    <col min="16171" max="16171" width="12.7265625" customWidth="1"/>
    <col min="16172" max="16182" width="5.453125" customWidth="1"/>
    <col min="16183" max="16183" width="6.26953125" bestFit="1" customWidth="1"/>
  </cols>
  <sheetData>
    <row r="1" spans="1:55" ht="13" x14ac:dyDescent="0.3">
      <c r="A1" s="5" t="s">
        <v>37</v>
      </c>
    </row>
    <row r="2" spans="1:55" x14ac:dyDescent="0.25">
      <c r="A2" t="s">
        <v>10</v>
      </c>
    </row>
    <row r="3" spans="1:55" ht="13" thickBot="1" x14ac:dyDescent="0.3">
      <c r="A3">
        <f>+GENERAL!B6</f>
        <v>12</v>
      </c>
      <c r="C3" s="41">
        <f>SUM(C5:C17)</f>
        <v>0</v>
      </c>
    </row>
    <row r="4" spans="1:55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55" ht="13" thickBot="1" x14ac:dyDescent="0.3">
      <c r="A5" s="149">
        <v>1</v>
      </c>
      <c r="B5" s="23" t="s">
        <v>1</v>
      </c>
      <c r="C5" s="44">
        <f>+G$38</f>
        <v>17</v>
      </c>
      <c r="D5" s="48">
        <f>+H$39</f>
        <v>92.75</v>
      </c>
      <c r="E5" s="45">
        <f>+H$38</f>
        <v>4</v>
      </c>
      <c r="F5" s="18">
        <f>+G$24</f>
        <v>0</v>
      </c>
      <c r="G5" s="233">
        <f t="shared" ref="G5:G21" si="0">IF(E5&lt;A$3/2,-1,1)*800000+C5*1000+D5*10+E5</f>
        <v>-782068.5</v>
      </c>
    </row>
    <row r="6" spans="1:55" ht="13" thickBot="1" x14ac:dyDescent="0.3">
      <c r="A6" s="149">
        <v>2</v>
      </c>
      <c r="B6" s="239" t="s">
        <v>270</v>
      </c>
      <c r="C6" s="44">
        <f>+C$38</f>
        <v>12</v>
      </c>
      <c r="D6" s="48">
        <f>+D$39</f>
        <v>88.5</v>
      </c>
      <c r="E6" s="46">
        <f>+D$38</f>
        <v>2</v>
      </c>
      <c r="F6" s="18">
        <f>+C$24</f>
        <v>0</v>
      </c>
      <c r="G6" s="233">
        <f t="shared" si="0"/>
        <v>-787113</v>
      </c>
    </row>
    <row r="7" spans="1:55" ht="13" thickBot="1" x14ac:dyDescent="0.3">
      <c r="A7" s="149">
        <v>3</v>
      </c>
      <c r="B7" s="239" t="s">
        <v>234</v>
      </c>
      <c r="C7" s="44">
        <f>+S$38</f>
        <v>10</v>
      </c>
      <c r="D7" s="48">
        <f>+T$39</f>
        <v>90</v>
      </c>
      <c r="E7" s="45">
        <f>+T$38</f>
        <v>1</v>
      </c>
      <c r="F7" s="18">
        <f>+S$24</f>
        <v>0</v>
      </c>
      <c r="G7" s="233">
        <f t="shared" si="0"/>
        <v>-789099</v>
      </c>
      <c r="N7" s="30"/>
    </row>
    <row r="8" spans="1:55" ht="13" thickBot="1" x14ac:dyDescent="0.3">
      <c r="A8" s="149">
        <v>4</v>
      </c>
      <c r="B8" s="23" t="s">
        <v>139</v>
      </c>
      <c r="C8" s="44">
        <f>+W$38</f>
        <v>10</v>
      </c>
      <c r="D8" s="48">
        <f>+X$39</f>
        <v>81</v>
      </c>
      <c r="E8" s="45">
        <f>+X$38</f>
        <v>1</v>
      </c>
      <c r="F8" s="18">
        <f>+W$24</f>
        <v>0</v>
      </c>
      <c r="G8" s="233">
        <f t="shared" si="0"/>
        <v>-789189</v>
      </c>
      <c r="N8" s="30"/>
    </row>
    <row r="9" spans="1:55" ht="13" thickBot="1" x14ac:dyDescent="0.3">
      <c r="A9" s="149">
        <v>5</v>
      </c>
      <c r="B9" s="23" t="s">
        <v>62</v>
      </c>
      <c r="C9" s="44">
        <f>+AI$38</f>
        <v>4</v>
      </c>
      <c r="D9" s="48">
        <f>+AJ$39</f>
        <v>94</v>
      </c>
      <c r="E9" s="45">
        <f>+AJ$38</f>
        <v>1</v>
      </c>
      <c r="F9" s="18">
        <f>+AI$24</f>
        <v>0</v>
      </c>
      <c r="G9" s="233">
        <f t="shared" si="0"/>
        <v>-795059</v>
      </c>
      <c r="N9" s="30"/>
    </row>
    <row r="10" spans="1:55" ht="13" thickBot="1" x14ac:dyDescent="0.3">
      <c r="A10" s="149">
        <v>6</v>
      </c>
      <c r="B10" s="23" t="s">
        <v>140</v>
      </c>
      <c r="C10" s="44">
        <f>+AC$38</f>
        <v>3</v>
      </c>
      <c r="D10" s="48">
        <f>+AD$39</f>
        <v>82</v>
      </c>
      <c r="E10" s="46">
        <f>+AD$38</f>
        <v>4</v>
      </c>
      <c r="F10" s="18">
        <f>+AC$24</f>
        <v>0</v>
      </c>
      <c r="G10" s="233">
        <f t="shared" si="0"/>
        <v>-796176</v>
      </c>
    </row>
    <row r="11" spans="1:55" ht="13" thickBot="1" x14ac:dyDescent="0.3">
      <c r="A11" s="149">
        <v>7</v>
      </c>
      <c r="B11" s="239" t="s">
        <v>237</v>
      </c>
      <c r="C11" s="44">
        <f>+I$38</f>
        <v>-4</v>
      </c>
      <c r="D11" s="48">
        <f>+J$39</f>
        <v>74</v>
      </c>
      <c r="E11" s="45">
        <f>+J$38</f>
        <v>1</v>
      </c>
      <c r="F11" s="18">
        <f>+I$24</f>
        <v>0</v>
      </c>
      <c r="G11" s="233">
        <f t="shared" si="0"/>
        <v>-803259</v>
      </c>
    </row>
    <row r="12" spans="1:55" ht="13" thickBot="1" x14ac:dyDescent="0.3">
      <c r="A12" s="149">
        <v>8</v>
      </c>
      <c r="B12" s="23" t="s">
        <v>129</v>
      </c>
      <c r="C12" s="44">
        <f>+U$38</f>
        <v>-5</v>
      </c>
      <c r="D12" s="48">
        <f>+V$39</f>
        <v>67</v>
      </c>
      <c r="E12" s="45">
        <f>+V$38</f>
        <v>1</v>
      </c>
      <c r="F12" s="18">
        <f>+U$24</f>
        <v>0</v>
      </c>
      <c r="G12" s="233">
        <f t="shared" si="0"/>
        <v>-804329</v>
      </c>
    </row>
    <row r="13" spans="1:55" ht="13" thickBot="1" x14ac:dyDescent="0.3">
      <c r="A13" s="149">
        <v>9</v>
      </c>
      <c r="B13" s="239" t="s">
        <v>141</v>
      </c>
      <c r="C13" s="44">
        <f>+AA$38</f>
        <v>-5</v>
      </c>
      <c r="D13" s="48">
        <f>+AB$39</f>
        <v>29</v>
      </c>
      <c r="E13" s="46">
        <f>+AB$38</f>
        <v>2</v>
      </c>
      <c r="F13" s="18">
        <f>+AA$24</f>
        <v>0</v>
      </c>
      <c r="G13" s="233">
        <f t="shared" si="0"/>
        <v>-804708</v>
      </c>
    </row>
    <row r="14" spans="1:55" ht="13.5" customHeight="1" thickBot="1" x14ac:dyDescent="0.3">
      <c r="A14" s="149">
        <v>10</v>
      </c>
      <c r="B14" s="23" t="s">
        <v>271</v>
      </c>
      <c r="C14" s="44">
        <f>+Q$38</f>
        <v>-6</v>
      </c>
      <c r="D14" s="48">
        <f>+R$39</f>
        <v>34</v>
      </c>
      <c r="E14" s="46">
        <f>+R$38</f>
        <v>1</v>
      </c>
      <c r="F14" s="18">
        <f>+Q$24</f>
        <v>0</v>
      </c>
      <c r="G14" s="233">
        <f t="shared" si="0"/>
        <v>-805659</v>
      </c>
      <c r="AQ14" s="251" t="s">
        <v>146</v>
      </c>
      <c r="AR14" s="32"/>
      <c r="AS14" s="32"/>
      <c r="AT14" s="32"/>
      <c r="AU14" s="32"/>
      <c r="AV14" s="32"/>
      <c r="AW14" s="32"/>
      <c r="AX14" s="32"/>
      <c r="AY14" s="32"/>
      <c r="AZ14" s="32"/>
      <c r="BA14" s="251" t="s">
        <v>149</v>
      </c>
      <c r="BB14" s="251" t="s">
        <v>150</v>
      </c>
      <c r="BC14" s="251" t="s">
        <v>151</v>
      </c>
    </row>
    <row r="15" spans="1:55" ht="13.5" customHeight="1" thickBot="1" x14ac:dyDescent="0.3">
      <c r="A15" s="149">
        <v>11</v>
      </c>
      <c r="B15" s="239" t="s">
        <v>245</v>
      </c>
      <c r="C15" s="44">
        <f>+E$38</f>
        <v>-10</v>
      </c>
      <c r="D15" s="48">
        <f>+F$39</f>
        <v>56</v>
      </c>
      <c r="E15" s="45">
        <f>+F$38</f>
        <v>1</v>
      </c>
      <c r="F15" s="18">
        <f>+E$24</f>
        <v>0</v>
      </c>
      <c r="G15" s="233">
        <f t="shared" si="0"/>
        <v>-809439</v>
      </c>
      <c r="AQ15" s="342">
        <v>43874</v>
      </c>
      <c r="AR15" s="32">
        <v>12</v>
      </c>
      <c r="AS15" s="32">
        <v>40</v>
      </c>
      <c r="AT15" s="223">
        <v>0.75</v>
      </c>
      <c r="AU15" s="32"/>
      <c r="AV15" s="32">
        <v>6</v>
      </c>
      <c r="AW15" s="251">
        <f>13*3/4</f>
        <v>9.75</v>
      </c>
      <c r="AX15" s="32">
        <v>1</v>
      </c>
      <c r="AY15" s="223">
        <v>1</v>
      </c>
      <c r="AZ15" s="32"/>
      <c r="BA15" s="32">
        <f>((AV15*AW15*AX15+12)*AY15+AR15*AS15)*AT15</f>
        <v>412.875</v>
      </c>
      <c r="BB15" s="32">
        <f>+AQ41</f>
        <v>0</v>
      </c>
      <c r="BC15" s="32">
        <v>1</v>
      </c>
    </row>
    <row r="16" spans="1:55" ht="13.5" customHeight="1" thickBot="1" x14ac:dyDescent="0.3">
      <c r="A16" s="149">
        <v>12</v>
      </c>
      <c r="B16" s="23" t="s">
        <v>130</v>
      </c>
      <c r="C16" s="44">
        <f>+AE$38</f>
        <v>-10</v>
      </c>
      <c r="D16" s="48">
        <f>+AF$39</f>
        <v>43</v>
      </c>
      <c r="E16" s="46">
        <f>+AF$38</f>
        <v>1</v>
      </c>
      <c r="F16" s="18">
        <f>+AE$24</f>
        <v>0</v>
      </c>
      <c r="G16" s="233">
        <f t="shared" si="0"/>
        <v>-809569</v>
      </c>
      <c r="AQ16" s="251" t="s">
        <v>148</v>
      </c>
      <c r="AR16" s="32">
        <v>30</v>
      </c>
      <c r="AS16" s="32">
        <v>40</v>
      </c>
      <c r="AT16" s="223">
        <v>0.75</v>
      </c>
      <c r="AU16" s="32"/>
      <c r="AV16" s="32">
        <v>18</v>
      </c>
      <c r="AW16" s="32">
        <f>13*3/4</f>
        <v>9.75</v>
      </c>
      <c r="AX16" s="32">
        <v>2</v>
      </c>
      <c r="AY16" s="223">
        <v>1</v>
      </c>
      <c r="AZ16" s="32"/>
      <c r="BA16" s="32">
        <f>(AV16*AW16*AX16*AY16+AR16*AS16)*AT16</f>
        <v>1163.25</v>
      </c>
      <c r="BB16" s="32">
        <f>+AQ40/0.4</f>
        <v>413.125</v>
      </c>
      <c r="BC16" s="224">
        <f>+BA16/BA15</f>
        <v>2.8174386920980927</v>
      </c>
    </row>
    <row r="17" spans="1:55" ht="13" thickBot="1" x14ac:dyDescent="0.3">
      <c r="A17" s="149">
        <v>13</v>
      </c>
      <c r="B17" s="239" t="s">
        <v>239</v>
      </c>
      <c r="C17" s="44">
        <f>+M$38</f>
        <v>-16</v>
      </c>
      <c r="D17" s="48">
        <f>+N$39</f>
        <v>67.333333333333329</v>
      </c>
      <c r="E17" s="45">
        <f>+N$38</f>
        <v>3</v>
      </c>
      <c r="F17" s="18">
        <f>+M$24</f>
        <v>0</v>
      </c>
      <c r="G17" s="233">
        <f t="shared" si="0"/>
        <v>-815323.66666666663</v>
      </c>
      <c r="AQ17" s="251" t="s">
        <v>147</v>
      </c>
      <c r="AR17" s="32">
        <v>4</v>
      </c>
      <c r="AS17" s="32">
        <v>40</v>
      </c>
      <c r="AT17" s="223">
        <v>0.75</v>
      </c>
      <c r="AU17" s="32"/>
      <c r="AV17" s="32">
        <v>4</v>
      </c>
      <c r="AW17" s="32">
        <f>13*3/4</f>
        <v>9.75</v>
      </c>
      <c r="AX17" s="32">
        <v>2</v>
      </c>
      <c r="AY17" s="223">
        <v>1</v>
      </c>
      <c r="AZ17" s="32"/>
      <c r="BA17" s="32">
        <f>(AV17*AW17*AX17*AY17+AR17*AS17)*AT17</f>
        <v>178.5</v>
      </c>
      <c r="BB17" s="32">
        <f>+AQ37/2.5</f>
        <v>55</v>
      </c>
      <c r="BC17" s="224">
        <f>+BA17/BA15</f>
        <v>0.43233424159854678</v>
      </c>
    </row>
    <row r="18" spans="1:55" ht="13" hidden="1" thickBot="1" x14ac:dyDescent="0.3">
      <c r="A18" s="149">
        <v>14</v>
      </c>
      <c r="B18" s="23" t="s">
        <v>9</v>
      </c>
      <c r="C18" s="44">
        <f>+O$38</f>
        <v>-100000000</v>
      </c>
      <c r="D18" s="48">
        <f>+P$39</f>
        <v>1E-4</v>
      </c>
      <c r="E18" s="45">
        <f>+P$38+1</f>
        <v>1</v>
      </c>
      <c r="F18" s="18">
        <f>+O$24</f>
        <v>0</v>
      </c>
      <c r="G18" s="233">
        <f t="shared" si="0"/>
        <v>-100000799998.99899</v>
      </c>
    </row>
    <row r="19" spans="1:55" ht="13" hidden="1" thickBot="1" x14ac:dyDescent="0.3">
      <c r="A19" s="149">
        <v>15</v>
      </c>
      <c r="B19" s="239" t="s">
        <v>93</v>
      </c>
      <c r="C19" s="44">
        <f>+AG$38</f>
        <v>-100000000</v>
      </c>
      <c r="D19" s="48">
        <f>+AH$39</f>
        <v>1E-4</v>
      </c>
      <c r="E19" s="46">
        <f>+AH$38+1</f>
        <v>1</v>
      </c>
      <c r="F19" s="18">
        <f>+AG$24</f>
        <v>0</v>
      </c>
      <c r="G19" s="233">
        <f t="shared" si="0"/>
        <v>-100000799998.99899</v>
      </c>
    </row>
    <row r="20" spans="1:55" ht="13" hidden="1" thickBot="1" x14ac:dyDescent="0.3">
      <c r="A20" s="149">
        <v>16</v>
      </c>
      <c r="B20" s="239" t="s">
        <v>156</v>
      </c>
      <c r="C20" s="44">
        <f>+K$38</f>
        <v>-100000000</v>
      </c>
      <c r="D20" s="48">
        <f>+L$39</f>
        <v>1E-4</v>
      </c>
      <c r="E20" s="45">
        <f>+L$38+1</f>
        <v>1</v>
      </c>
      <c r="F20" s="18">
        <f>+K$24</f>
        <v>0</v>
      </c>
      <c r="G20" s="233">
        <f t="shared" si="0"/>
        <v>-100000799998.99899</v>
      </c>
    </row>
    <row r="21" spans="1:55" ht="13" hidden="1" thickBot="1" x14ac:dyDescent="0.3">
      <c r="A21" s="149">
        <v>17</v>
      </c>
      <c r="B21" s="23" t="s">
        <v>119</v>
      </c>
      <c r="C21" s="44">
        <f>+Y$38</f>
        <v>-100000000</v>
      </c>
      <c r="D21" s="48">
        <f>+Z$39</f>
        <v>1E-4</v>
      </c>
      <c r="E21" s="45">
        <f>+Z$38</f>
        <v>0</v>
      </c>
      <c r="F21" s="18">
        <f>+Y$24</f>
        <v>0</v>
      </c>
      <c r="G21" s="233">
        <f t="shared" si="0"/>
        <v>-100000799999.99899</v>
      </c>
    </row>
    <row r="22" spans="1:55" x14ac:dyDescent="0.25">
      <c r="A22" s="16"/>
      <c r="C22" s="39"/>
    </row>
    <row r="23" spans="1:55" x14ac:dyDescent="0.25">
      <c r="A23" s="16"/>
      <c r="AR23">
        <v>0.4</v>
      </c>
      <c r="AS23">
        <f t="shared" ref="AS23:AS36" si="1">1/AR23</f>
        <v>2.5</v>
      </c>
    </row>
    <row r="24" spans="1:55" hidden="1" x14ac:dyDescent="0.25">
      <c r="B24" t="s">
        <v>12</v>
      </c>
      <c r="C24">
        <f>+C25*C26</f>
        <v>0</v>
      </c>
      <c r="D24">
        <f t="shared" ref="D24:AJ24" si="2">+D25*D26</f>
        <v>0</v>
      </c>
      <c r="E24">
        <f t="shared" si="2"/>
        <v>0</v>
      </c>
      <c r="F24">
        <f t="shared" si="2"/>
        <v>0</v>
      </c>
      <c r="G24">
        <f t="shared" si="2"/>
        <v>0</v>
      </c>
      <c r="H24">
        <f t="shared" si="2"/>
        <v>0</v>
      </c>
      <c r="I24">
        <f t="shared" si="2"/>
        <v>0</v>
      </c>
      <c r="J24">
        <f t="shared" si="2"/>
        <v>0</v>
      </c>
      <c r="K24">
        <f t="shared" si="2"/>
        <v>0</v>
      </c>
      <c r="L24">
        <f t="shared" si="2"/>
        <v>0</v>
      </c>
      <c r="M24">
        <f t="shared" si="2"/>
        <v>0</v>
      </c>
      <c r="N24">
        <f t="shared" si="2"/>
        <v>0</v>
      </c>
      <c r="O24">
        <f t="shared" si="2"/>
        <v>0</v>
      </c>
      <c r="P24">
        <f t="shared" si="2"/>
        <v>0</v>
      </c>
      <c r="Q24">
        <f t="shared" si="2"/>
        <v>0</v>
      </c>
      <c r="R24">
        <f t="shared" si="2"/>
        <v>0</v>
      </c>
      <c r="S24">
        <f t="shared" si="2"/>
        <v>0</v>
      </c>
      <c r="T24">
        <f t="shared" si="2"/>
        <v>0</v>
      </c>
      <c r="U24">
        <f t="shared" si="2"/>
        <v>0</v>
      </c>
      <c r="V24">
        <f t="shared" si="2"/>
        <v>0</v>
      </c>
      <c r="W24">
        <f t="shared" si="2"/>
        <v>0</v>
      </c>
      <c r="X24">
        <f t="shared" si="2"/>
        <v>0</v>
      </c>
      <c r="Y24">
        <f t="shared" si="2"/>
        <v>0</v>
      </c>
      <c r="Z24">
        <f t="shared" si="2"/>
        <v>0</v>
      </c>
      <c r="AA24">
        <f t="shared" si="2"/>
        <v>0</v>
      </c>
      <c r="AB24">
        <f t="shared" si="2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2"/>
        <v>0</v>
      </c>
      <c r="AJ24">
        <f t="shared" si="2"/>
        <v>0</v>
      </c>
      <c r="AS24" t="e">
        <f t="shared" si="1"/>
        <v>#DIV/0!</v>
      </c>
    </row>
    <row r="25" spans="1:55" hidden="1" x14ac:dyDescent="0.25">
      <c r="C25">
        <f>IF($B37&gt;3,1,0)</f>
        <v>0</v>
      </c>
      <c r="D25">
        <f t="shared" ref="D25:AJ25" si="3">IF($B37&gt;3,1,0)</f>
        <v>0</v>
      </c>
      <c r="E25">
        <f t="shared" si="3"/>
        <v>0</v>
      </c>
      <c r="F25">
        <f t="shared" si="3"/>
        <v>0</v>
      </c>
      <c r="G25">
        <f t="shared" si="3"/>
        <v>0</v>
      </c>
      <c r="H25">
        <f t="shared" si="3"/>
        <v>0</v>
      </c>
      <c r="I25">
        <f t="shared" si="3"/>
        <v>0</v>
      </c>
      <c r="J25">
        <f t="shared" si="3"/>
        <v>0</v>
      </c>
      <c r="K25">
        <f t="shared" si="3"/>
        <v>0</v>
      </c>
      <c r="L25">
        <f t="shared" si="3"/>
        <v>0</v>
      </c>
      <c r="M25">
        <f t="shared" si="3"/>
        <v>0</v>
      </c>
      <c r="N25">
        <f t="shared" si="3"/>
        <v>0</v>
      </c>
      <c r="O25">
        <f t="shared" si="3"/>
        <v>0</v>
      </c>
      <c r="P25">
        <f t="shared" si="3"/>
        <v>0</v>
      </c>
      <c r="Q25">
        <f t="shared" si="3"/>
        <v>0</v>
      </c>
      <c r="R25">
        <f t="shared" si="3"/>
        <v>0</v>
      </c>
      <c r="S25">
        <f t="shared" si="3"/>
        <v>0</v>
      </c>
      <c r="T25">
        <f t="shared" si="3"/>
        <v>0</v>
      </c>
      <c r="U25">
        <f t="shared" si="3"/>
        <v>0</v>
      </c>
      <c r="V25">
        <f t="shared" si="3"/>
        <v>0</v>
      </c>
      <c r="W25">
        <f t="shared" si="3"/>
        <v>0</v>
      </c>
      <c r="X25">
        <f t="shared" si="3"/>
        <v>0</v>
      </c>
      <c r="Y25">
        <f t="shared" si="3"/>
        <v>0</v>
      </c>
      <c r="Z25">
        <f t="shared" si="3"/>
        <v>0</v>
      </c>
      <c r="AA25">
        <f t="shared" si="3"/>
        <v>0</v>
      </c>
      <c r="AB25">
        <f t="shared" si="3"/>
        <v>0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G25">
        <f t="shared" si="3"/>
        <v>0</v>
      </c>
      <c r="AH25">
        <f t="shared" si="3"/>
        <v>0</v>
      </c>
      <c r="AI25">
        <f t="shared" si="3"/>
        <v>0</v>
      </c>
      <c r="AJ25">
        <f t="shared" si="3"/>
        <v>0</v>
      </c>
      <c r="AS25" t="e">
        <f t="shared" si="1"/>
        <v>#DIV/0!</v>
      </c>
    </row>
    <row r="26" spans="1:55" hidden="1" x14ac:dyDescent="0.25">
      <c r="C26">
        <f>MAX(C27:C31)</f>
        <v>0</v>
      </c>
      <c r="D26">
        <f>+D38</f>
        <v>2</v>
      </c>
      <c r="E26">
        <f>MAX(E27:E31)</f>
        <v>0</v>
      </c>
      <c r="F26">
        <f>+F38</f>
        <v>1</v>
      </c>
      <c r="G26">
        <f>MAX(G27:G31)</f>
        <v>0</v>
      </c>
      <c r="H26">
        <f>+H38</f>
        <v>4</v>
      </c>
      <c r="I26">
        <f>MAX(I27:I31)</f>
        <v>0</v>
      </c>
      <c r="J26">
        <f>+J38</f>
        <v>1</v>
      </c>
      <c r="K26">
        <f>MAX(K27:K31)</f>
        <v>0</v>
      </c>
      <c r="L26">
        <f>+L38</f>
        <v>0</v>
      </c>
      <c r="M26">
        <f>MAX(M27:M31)</f>
        <v>0</v>
      </c>
      <c r="N26">
        <f>+N38</f>
        <v>3</v>
      </c>
      <c r="O26">
        <f>MAX(O27:O31)</f>
        <v>0</v>
      </c>
      <c r="P26">
        <f>+P38</f>
        <v>0</v>
      </c>
      <c r="Q26">
        <f>MAX(Q27:Q31)</f>
        <v>0</v>
      </c>
      <c r="R26">
        <f>+R38</f>
        <v>1</v>
      </c>
      <c r="S26">
        <f>MAX(S27:S31)</f>
        <v>0</v>
      </c>
      <c r="T26">
        <f>+T38</f>
        <v>1</v>
      </c>
      <c r="U26">
        <f>MAX(U27:U31)</f>
        <v>0</v>
      </c>
      <c r="V26">
        <f>+V38</f>
        <v>1</v>
      </c>
      <c r="W26">
        <f>MAX(W27:W31)</f>
        <v>0</v>
      </c>
      <c r="X26">
        <f>+X38</f>
        <v>1</v>
      </c>
      <c r="Y26">
        <f>MAX(Y27:Y31)</f>
        <v>0</v>
      </c>
      <c r="Z26">
        <f>+Z38</f>
        <v>0</v>
      </c>
      <c r="AA26">
        <f>MAX(AA27:AA31)</f>
        <v>0</v>
      </c>
      <c r="AB26">
        <f>+AB38</f>
        <v>2</v>
      </c>
      <c r="AC26">
        <f>MAX(AC27:AC31)</f>
        <v>0</v>
      </c>
      <c r="AD26">
        <f>+AD38</f>
        <v>4</v>
      </c>
      <c r="AE26">
        <f>MAX(AE27:AE31)</f>
        <v>0</v>
      </c>
      <c r="AF26">
        <f>+AF38</f>
        <v>1</v>
      </c>
      <c r="AG26">
        <f>MAX(AG27:AG31)</f>
        <v>0</v>
      </c>
      <c r="AH26">
        <f>+AH38</f>
        <v>0</v>
      </c>
      <c r="AI26">
        <f>MAX(AI27:AI31)</f>
        <v>0</v>
      </c>
      <c r="AJ26">
        <f>+AJ38</f>
        <v>1</v>
      </c>
      <c r="AS26" t="e">
        <f t="shared" si="1"/>
        <v>#DIV/0!</v>
      </c>
    </row>
    <row r="27" spans="1:55" hidden="1" x14ac:dyDescent="0.25">
      <c r="C27">
        <f>IF(C$32=5,5,0)</f>
        <v>0</v>
      </c>
      <c r="E27">
        <f>IF(E$32=5,5,0)</f>
        <v>0</v>
      </c>
      <c r="G27">
        <f>IF(G$32=5,5,0)</f>
        <v>0</v>
      </c>
      <c r="I27">
        <f>IF(I$32=5,5,0)</f>
        <v>0</v>
      </c>
      <c r="K27">
        <f>IF(K$32=5,5,0)</f>
        <v>0</v>
      </c>
      <c r="M27">
        <f>IF(M$32=5,5,0)</f>
        <v>0</v>
      </c>
      <c r="O27">
        <f>IF(O$32=5,5,0)</f>
        <v>0</v>
      </c>
      <c r="Q27">
        <f>IF(Q$32=5,5,0)</f>
        <v>0</v>
      </c>
      <c r="S27">
        <f>IF(S$32=5,5,0)</f>
        <v>0</v>
      </c>
      <c r="U27">
        <f>IF(U$32=5,5,0)</f>
        <v>0</v>
      </c>
      <c r="W27">
        <f>IF(W$32=5,5,0)</f>
        <v>0</v>
      </c>
      <c r="Y27">
        <f>IF(Y$32=5,5,0)</f>
        <v>0</v>
      </c>
      <c r="AA27">
        <f>IF(AA$32=5,5,0)</f>
        <v>0</v>
      </c>
      <c r="AC27">
        <f>IF(AC$32=5,5,0)</f>
        <v>0</v>
      </c>
      <c r="AE27">
        <f>IF(AE$32=5,5,0)</f>
        <v>0</v>
      </c>
      <c r="AG27">
        <f>IF(AG$32=5,5,0)</f>
        <v>0</v>
      </c>
      <c r="AI27">
        <f>IF(AI$32=5,5,0)</f>
        <v>0</v>
      </c>
      <c r="AS27" t="e">
        <f t="shared" si="1"/>
        <v>#DIV/0!</v>
      </c>
    </row>
    <row r="28" spans="1:55" hidden="1" x14ac:dyDescent="0.25">
      <c r="C28">
        <f>IF(C$32=4,10,0)</f>
        <v>0</v>
      </c>
      <c r="E28">
        <f>IF(E$32=4,10,0)</f>
        <v>0</v>
      </c>
      <c r="G28">
        <f>IF(G$32=4,10,0)</f>
        <v>0</v>
      </c>
      <c r="I28">
        <f>IF(I$32=4,10,0)</f>
        <v>0</v>
      </c>
      <c r="K28">
        <f>IF(K$32=4,10,0)</f>
        <v>0</v>
      </c>
      <c r="M28">
        <f>IF(M$32=4,10,0)</f>
        <v>0</v>
      </c>
      <c r="O28">
        <f>IF(O$32=4,10,0)</f>
        <v>0</v>
      </c>
      <c r="Q28">
        <f>IF(Q$32=4,10,0)</f>
        <v>0</v>
      </c>
      <c r="S28">
        <f>IF(S$32=4,10,0)</f>
        <v>0</v>
      </c>
      <c r="U28">
        <f>IF(U$32=4,10,0)</f>
        <v>0</v>
      </c>
      <c r="W28">
        <f>IF(W$32=4,10,0)</f>
        <v>0</v>
      </c>
      <c r="Y28">
        <f>IF(Y$32=4,10,0)</f>
        <v>0</v>
      </c>
      <c r="AA28">
        <f>IF(AA$32=4,10,0)</f>
        <v>0</v>
      </c>
      <c r="AC28">
        <f>IF(AC$32=4,10,0)</f>
        <v>0</v>
      </c>
      <c r="AE28">
        <f>IF(AE$32=4,10,0)</f>
        <v>0</v>
      </c>
      <c r="AG28">
        <f>IF(AG$32=4,10,0)</f>
        <v>0</v>
      </c>
      <c r="AI28">
        <f>IF(AI$32=4,10,0)</f>
        <v>0</v>
      </c>
      <c r="AS28" t="e">
        <f t="shared" si="1"/>
        <v>#DIV/0!</v>
      </c>
    </row>
    <row r="29" spans="1:55" hidden="1" x14ac:dyDescent="0.25">
      <c r="C29">
        <f>IF(C$32=3,20,0)</f>
        <v>0</v>
      </c>
      <c r="E29">
        <f>IF(E$32=3,20,0)</f>
        <v>0</v>
      </c>
      <c r="G29">
        <f>IF(G$32=3,20,0)</f>
        <v>0</v>
      </c>
      <c r="I29">
        <f>IF(I$32=3,20,0)</f>
        <v>0</v>
      </c>
      <c r="K29">
        <f>IF(K$32=3,20,0)</f>
        <v>0</v>
      </c>
      <c r="M29">
        <f>IF(M$32=3,20,0)</f>
        <v>0</v>
      </c>
      <c r="O29">
        <f>IF(O$32=3,20,0)</f>
        <v>0</v>
      </c>
      <c r="Q29">
        <f>IF(Q$32=3,20,0)</f>
        <v>0</v>
      </c>
      <c r="S29">
        <f>IF(S$32=3,20,0)</f>
        <v>0</v>
      </c>
      <c r="U29">
        <f>IF(U$32=3,20,0)</f>
        <v>0</v>
      </c>
      <c r="W29">
        <f>IF(W$32=3,20,0)</f>
        <v>0</v>
      </c>
      <c r="Y29">
        <f>IF(Y$32=3,20,0)</f>
        <v>0</v>
      </c>
      <c r="AA29">
        <f>IF(AA$32=3,20,0)</f>
        <v>0</v>
      </c>
      <c r="AC29">
        <f>IF(AC$32=3,20,0)</f>
        <v>0</v>
      </c>
      <c r="AE29">
        <f>IF(AE$32=3,20,0)</f>
        <v>0</v>
      </c>
      <c r="AG29">
        <f>IF(AG$32=3,20,0)</f>
        <v>0</v>
      </c>
      <c r="AI29">
        <f>IF(AI$32=3,20,0)</f>
        <v>0</v>
      </c>
      <c r="AS29" t="e">
        <f t="shared" si="1"/>
        <v>#DIV/0!</v>
      </c>
    </row>
    <row r="30" spans="1:55" hidden="1" x14ac:dyDescent="0.25">
      <c r="C30">
        <f>IF(C$32=2,40,0)</f>
        <v>0</v>
      </c>
      <c r="E30">
        <f>IF(E$32=2,40,0)</f>
        <v>0</v>
      </c>
      <c r="G30">
        <f>IF(G$32=2,40,0)</f>
        <v>0</v>
      </c>
      <c r="I30">
        <f>IF(I$32=2,40,0)</f>
        <v>0</v>
      </c>
      <c r="K30">
        <f>IF(K$32=2,40,0)</f>
        <v>0</v>
      </c>
      <c r="M30">
        <f>IF(M$32=2,40,0)</f>
        <v>0</v>
      </c>
      <c r="O30">
        <f>IF(O$32=2,40,0)</f>
        <v>0</v>
      </c>
      <c r="Q30">
        <f>IF(Q$32=2,40,0)</f>
        <v>0</v>
      </c>
      <c r="S30">
        <f>IF(S$32=2,40,0)</f>
        <v>0</v>
      </c>
      <c r="U30">
        <f>IF(U$32=2,40,0)</f>
        <v>0</v>
      </c>
      <c r="W30">
        <f>IF(W$32=2,40,0)</f>
        <v>0</v>
      </c>
      <c r="Y30">
        <f>IF(Y$32=2,40,0)</f>
        <v>0</v>
      </c>
      <c r="AA30">
        <f>IF(AA$32=2,40,0)</f>
        <v>0</v>
      </c>
      <c r="AC30">
        <f>IF(AC$32=2,40,0)</f>
        <v>0</v>
      </c>
      <c r="AE30">
        <f>IF(AE$32=2,40,0)</f>
        <v>0</v>
      </c>
      <c r="AG30">
        <f>IF(AG$32=2,40,0)</f>
        <v>0</v>
      </c>
      <c r="AI30">
        <f>IF(AI$32=2,40,0)</f>
        <v>0</v>
      </c>
      <c r="AS30" t="e">
        <f t="shared" si="1"/>
        <v>#DIV/0!</v>
      </c>
    </row>
    <row r="31" spans="1:55" hidden="1" x14ac:dyDescent="0.25">
      <c r="C31">
        <f>IF(C$32=1,80,0)</f>
        <v>0</v>
      </c>
      <c r="E31">
        <f>IF(E$32=1,80,0)</f>
        <v>0</v>
      </c>
      <c r="G31">
        <f>IF(G$32=1,80,0)</f>
        <v>0</v>
      </c>
      <c r="I31">
        <f>IF(I$32=1,80,0)</f>
        <v>0</v>
      </c>
      <c r="K31">
        <f>IF(K$32=1,80,0)</f>
        <v>0</v>
      </c>
      <c r="M31">
        <f>IF(M$32=1,80,0)</f>
        <v>0</v>
      </c>
      <c r="O31">
        <f>IF(O$32=1,80,0)</f>
        <v>0</v>
      </c>
      <c r="Q31">
        <f>IF(Q$32=1,80,0)</f>
        <v>0</v>
      </c>
      <c r="S31">
        <f>IF(S$32=1,80,0)</f>
        <v>0</v>
      </c>
      <c r="U31">
        <f>IF(U$32=1,80,0)</f>
        <v>0</v>
      </c>
      <c r="W31">
        <f>IF(W$32=1,80,0)</f>
        <v>0</v>
      </c>
      <c r="Y31">
        <f>IF(Y$32=1,80,0)</f>
        <v>0</v>
      </c>
      <c r="AA31">
        <f>IF(AA$32=1,80,0)</f>
        <v>0</v>
      </c>
      <c r="AC31">
        <f>IF(AC$32=1,80,0)</f>
        <v>0</v>
      </c>
      <c r="AE31">
        <f>IF(AE$32=1,80,0)</f>
        <v>0</v>
      </c>
      <c r="AG31">
        <f>IF(AG$32=1,80,0)</f>
        <v>0</v>
      </c>
      <c r="AI31">
        <f>IF(AI$32=1,80,0)</f>
        <v>0</v>
      </c>
      <c r="AS31" t="e">
        <f t="shared" si="1"/>
        <v>#DIV/0!</v>
      </c>
    </row>
    <row r="32" spans="1:55" hidden="1" x14ac:dyDescent="0.25">
      <c r="C32">
        <f>RANK(C33,$C33:$AJ33)*C37</f>
        <v>0</v>
      </c>
      <c r="E32">
        <f>RANK(E33,$C33:$AJ33)*E37</f>
        <v>0</v>
      </c>
      <c r="G32">
        <f>RANK(G33,$C33:$AJ33)*G37</f>
        <v>0</v>
      </c>
      <c r="I32">
        <f>RANK(I33,$C33:$AJ33)*I37</f>
        <v>0</v>
      </c>
      <c r="K32">
        <f>RANK(K33,$C33:$AJ33)*K37</f>
        <v>0</v>
      </c>
      <c r="M32">
        <f>RANK(M33,$C33:$AJ33)*M37</f>
        <v>0</v>
      </c>
      <c r="O32">
        <f>RANK(O33,$C33:$AJ33)*O37</f>
        <v>0</v>
      </c>
      <c r="Q32">
        <f>RANK(Q33,$C33:$AJ33)*Q37</f>
        <v>0</v>
      </c>
      <c r="S32">
        <f>RANK(S33,$C33:$AJ33)*S37</f>
        <v>0</v>
      </c>
      <c r="U32">
        <f>RANK(U33,$C33:$AJ33)*U37</f>
        <v>0</v>
      </c>
      <c r="W32">
        <f>RANK(W33,$C33:$AJ33)*W37</f>
        <v>0</v>
      </c>
      <c r="Y32">
        <f>RANK(Y33,$C33:$AJ33)*Y37</f>
        <v>0</v>
      </c>
      <c r="AA32">
        <f>RANK(AA33,$C33:$AJ33)*AA37</f>
        <v>0</v>
      </c>
      <c r="AC32">
        <f>RANK(AC33,$C33:$AJ33)*AC37</f>
        <v>0</v>
      </c>
      <c r="AE32">
        <f>RANK(AE33,$C33:$AJ33)*AE37</f>
        <v>0</v>
      </c>
      <c r="AG32">
        <f>RANK(AG33,$C33:$AJ33)*AG37</f>
        <v>0</v>
      </c>
      <c r="AI32">
        <f>RANK(AI33,$C33:$AJ33)*AI37</f>
        <v>0</v>
      </c>
      <c r="AS32" t="e">
        <f t="shared" si="1"/>
        <v>#DIV/0!</v>
      </c>
    </row>
    <row r="33" spans="1:45" hidden="1" x14ac:dyDescent="0.25">
      <c r="C33">
        <f>SUM(C34:C36)</f>
        <v>-991136</v>
      </c>
      <c r="E33">
        <f>SUM(E34:E36)</f>
        <v>-994409</v>
      </c>
      <c r="G33">
        <f>SUM(G34:G36)</f>
        <v>-990704</v>
      </c>
      <c r="I33">
        <f>SUM(I34:I36)</f>
        <v>-992603</v>
      </c>
      <c r="K33">
        <f>SUM(K34:K36)</f>
        <v>-100999999.98999999</v>
      </c>
      <c r="M33">
        <f>SUM(M34:M36)</f>
        <v>-993279.66666666663</v>
      </c>
      <c r="O33">
        <f>SUM(O34:O36)</f>
        <v>-100999999.98999999</v>
      </c>
      <c r="Q33">
        <f>SUM(Q34:Q36)</f>
        <v>-996605</v>
      </c>
      <c r="S33">
        <f>SUM(S34:S36)</f>
        <v>-990989</v>
      </c>
      <c r="U33">
        <f>SUM(U34:U36)</f>
        <v>-993304</v>
      </c>
      <c r="W33">
        <f>SUM(W34:W36)</f>
        <v>-991889</v>
      </c>
      <c r="Y33">
        <f>SUM(Y34:Y36)</f>
        <v>-100999999.98999999</v>
      </c>
      <c r="AA33">
        <f>SUM(AA34:AA36)</f>
        <v>-997103</v>
      </c>
      <c r="AC33">
        <f>SUM(AC34:AC36)</f>
        <v>-991793</v>
      </c>
      <c r="AE33">
        <f>SUM(AE34:AE36)</f>
        <v>-995709</v>
      </c>
      <c r="AG33">
        <f>SUM(AG34:AG36)</f>
        <v>-100999999.98999999</v>
      </c>
      <c r="AI33">
        <f>SUM(AI34:AI36)</f>
        <v>-990595</v>
      </c>
      <c r="AS33" t="e">
        <f t="shared" si="1"/>
        <v>#DIV/0!</v>
      </c>
    </row>
    <row r="34" spans="1:45" hidden="1" x14ac:dyDescent="0.25">
      <c r="C34">
        <f>+D38</f>
        <v>2</v>
      </c>
      <c r="E34">
        <f>+F38</f>
        <v>1</v>
      </c>
      <c r="G34">
        <f>+H38</f>
        <v>4</v>
      </c>
      <c r="I34">
        <f>+J38</f>
        <v>1</v>
      </c>
      <c r="K34">
        <f>+L38</f>
        <v>0</v>
      </c>
      <c r="M34">
        <f>+N38</f>
        <v>3</v>
      </c>
      <c r="O34">
        <f>+P38</f>
        <v>0</v>
      </c>
      <c r="Q34">
        <f>+R38</f>
        <v>1</v>
      </c>
      <c r="S34">
        <f>+T38</f>
        <v>1</v>
      </c>
      <c r="U34">
        <f>+V38</f>
        <v>1</v>
      </c>
      <c r="W34">
        <f>+X38</f>
        <v>1</v>
      </c>
      <c r="Y34">
        <f>+Z38</f>
        <v>0</v>
      </c>
      <c r="AA34">
        <f>+AB38</f>
        <v>2</v>
      </c>
      <c r="AC34">
        <f>+AD38</f>
        <v>4</v>
      </c>
      <c r="AE34">
        <f>+AF38</f>
        <v>1</v>
      </c>
      <c r="AG34">
        <f>+AH38</f>
        <v>0</v>
      </c>
      <c r="AI34">
        <f>+AJ38</f>
        <v>1</v>
      </c>
      <c r="AS34" t="e">
        <f t="shared" si="1"/>
        <v>#DIV/0!</v>
      </c>
    </row>
    <row r="35" spans="1:45" hidden="1" x14ac:dyDescent="0.25">
      <c r="C35">
        <f>+D39*100</f>
        <v>8850</v>
      </c>
      <c r="E35">
        <f>+F39*100</f>
        <v>5600</v>
      </c>
      <c r="G35">
        <f>+H39*100</f>
        <v>9275</v>
      </c>
      <c r="I35">
        <f>+J39*100</f>
        <v>7400</v>
      </c>
      <c r="K35">
        <f>+L39*100</f>
        <v>0.01</v>
      </c>
      <c r="M35">
        <f>+N39*100</f>
        <v>6733.333333333333</v>
      </c>
      <c r="O35">
        <f>+P39*100</f>
        <v>0.01</v>
      </c>
      <c r="Q35">
        <f>+R39*100</f>
        <v>3400</v>
      </c>
      <c r="S35">
        <f>+T39*100</f>
        <v>9000</v>
      </c>
      <c r="U35">
        <f>+V39*100</f>
        <v>6700</v>
      </c>
      <c r="W35">
        <f>+X39*100</f>
        <v>8100</v>
      </c>
      <c r="Y35">
        <f>+Z39*100</f>
        <v>0.01</v>
      </c>
      <c r="AA35">
        <f>+AB39*100</f>
        <v>2900</v>
      </c>
      <c r="AC35">
        <f>+AD39*100</f>
        <v>8200</v>
      </c>
      <c r="AE35">
        <f>+AF39*100</f>
        <v>4300</v>
      </c>
      <c r="AG35">
        <f>+AH39*100</f>
        <v>0.01</v>
      </c>
      <c r="AI35">
        <f>+AJ39*100</f>
        <v>9400</v>
      </c>
      <c r="AS35" t="e">
        <f t="shared" si="1"/>
        <v>#DIV/0!</v>
      </c>
    </row>
    <row r="36" spans="1:45" hidden="1" x14ac:dyDescent="0.25">
      <c r="C36">
        <f>IF(C37=1,C38*C37*10000+C38,-1000000+C38)</f>
        <v>-999988</v>
      </c>
      <c r="E36">
        <f>IF(E37=1,E38*E37*10000+E38,-1000000+E38)</f>
        <v>-1000010</v>
      </c>
      <c r="G36">
        <f>IF(G37=1,G38*G37*10000+G38,-1000000+G38)</f>
        <v>-999983</v>
      </c>
      <c r="I36">
        <f>IF(I37=1,I38*I37*10000+I38,-1000000+I38)</f>
        <v>-1000004</v>
      </c>
      <c r="K36">
        <f>IF(K37=1,K38*K37*10000+K38,-1000000+K38)</f>
        <v>-101000000</v>
      </c>
      <c r="M36">
        <f>IF(M37=1,M38*M37*10000+M38,-1000000+M38)</f>
        <v>-1000016</v>
      </c>
      <c r="O36">
        <f>IF(O37=1,O38*O37*10000+O38,-1000000+O38)</f>
        <v>-101000000</v>
      </c>
      <c r="Q36">
        <f>IF(Q37=1,Q38*Q37*10000+Q38,-1000000+Q38)</f>
        <v>-1000006</v>
      </c>
      <c r="S36">
        <f>IF(S37=1,S38*S37*10000+S38,-1000000+S38)</f>
        <v>-999990</v>
      </c>
      <c r="U36">
        <f>IF(U37=1,U38*U37*10000+U38,-1000000+U38)</f>
        <v>-1000005</v>
      </c>
      <c r="W36">
        <f>IF(W37=1,W38*W37*10000+W38,-1000000+W38)</f>
        <v>-999990</v>
      </c>
      <c r="Y36">
        <f>IF(Y37=1,Y38*Y37*10000+Y38,-1000000+Y38)</f>
        <v>-101000000</v>
      </c>
      <c r="AA36">
        <f>IF(AA37=1,AA38*AA37*10000+AA38,-1000000+AA38)</f>
        <v>-1000005</v>
      </c>
      <c r="AC36">
        <f>IF(AC37=1,AC38*AC37*10000+AC38,-1000000+AC38)</f>
        <v>-999997</v>
      </c>
      <c r="AE36">
        <f>IF(AE37=1,AE38*AE37*10000+AE38,-1000000+AE38)</f>
        <v>-1000010</v>
      </c>
      <c r="AG36">
        <f>IF(AG37=1,AG38*AG37*10000+AG38,-1000000+AG38)</f>
        <v>-101000000</v>
      </c>
      <c r="AI36">
        <f>IF(AI37=1,AI38*AI37*10000+AI38,-1000000+AI38)</f>
        <v>-999996</v>
      </c>
      <c r="AS36" t="e">
        <f t="shared" si="1"/>
        <v>#DIV/0!</v>
      </c>
    </row>
    <row r="37" spans="1:45" ht="13" thickBot="1" x14ac:dyDescent="0.3">
      <c r="A37" t="s">
        <v>13</v>
      </c>
      <c r="B37">
        <f>SUM(C37:AI37)</f>
        <v>0</v>
      </c>
      <c r="C37">
        <f>IF(D38&gt;=$A3/2,1,0)</f>
        <v>0</v>
      </c>
      <c r="E37">
        <f>IF(F38&gt;=$A3/2,1,0)</f>
        <v>0</v>
      </c>
      <c r="G37">
        <f>IF(H38&gt;=$A3/2,1,0)</f>
        <v>0</v>
      </c>
      <c r="I37">
        <f>IF(J38&gt;=$A3/2,1,0)</f>
        <v>0</v>
      </c>
      <c r="K37">
        <f>IF(L38&gt;=$A3/2,1,0)</f>
        <v>0</v>
      </c>
      <c r="M37">
        <f>IF(N38&gt;=$A3/2,1,0)</f>
        <v>0</v>
      </c>
      <c r="O37">
        <f>IF(P38&gt;=$A3/2,1,0)</f>
        <v>0</v>
      </c>
      <c r="Q37">
        <f>IF(R38&gt;=$A3/2,1,0)</f>
        <v>0</v>
      </c>
      <c r="S37">
        <f>IF(T38&gt;=$A3/2,1,0)</f>
        <v>0</v>
      </c>
      <c r="U37">
        <f>IF(V38&gt;=$A3/2,1,0)</f>
        <v>0</v>
      </c>
      <c r="W37">
        <f>IF(X38&gt;=$A3/2,1,0)</f>
        <v>0</v>
      </c>
      <c r="Y37">
        <f>IF(Z38&gt;=$A3/2,1,0)</f>
        <v>0</v>
      </c>
      <c r="AA37">
        <f>IF(AB38&gt;=$A3/2,1,0)</f>
        <v>0</v>
      </c>
      <c r="AC37">
        <f>IF(AD38&gt;=$A3/2,1,0)</f>
        <v>0</v>
      </c>
      <c r="AE37">
        <f>IF(AF38&gt;=$A3/2,1,0)</f>
        <v>0</v>
      </c>
      <c r="AG37">
        <f>IF(AH38&gt;=$A3/2,1,0)</f>
        <v>0</v>
      </c>
      <c r="AI37">
        <f>IF(AJ38&gt;=$A3/2,1,0)</f>
        <v>0</v>
      </c>
      <c r="AK37" s="41">
        <f>MAX(AL43:AL99)</f>
        <v>138</v>
      </c>
      <c r="AQ37">
        <f>AVERAGE(AQ47:AQ48)</f>
        <v>137.5</v>
      </c>
      <c r="AR37" t="e">
        <f>+AQ37/AQ41</f>
        <v>#DIV/0!</v>
      </c>
      <c r="AS37" t="e">
        <f>1/AR37</f>
        <v>#DIV/0!</v>
      </c>
    </row>
    <row r="38" spans="1:45" ht="13" hidden="1" thickBot="1" x14ac:dyDescent="0.3">
      <c r="C38" s="2">
        <f>IF(SUM(C43:C353)&lt;-1000,-100000000,SUM(C43:C353))</f>
        <v>12</v>
      </c>
      <c r="D38" s="2">
        <f>COUNT(D43:D353)</f>
        <v>2</v>
      </c>
      <c r="E38" s="2">
        <f>IF(SUM(E43:E353)&lt;-1000,-100000000,SUM(E43:E353))</f>
        <v>-10</v>
      </c>
      <c r="F38" s="2">
        <f>COUNT(F43:F353)</f>
        <v>1</v>
      </c>
      <c r="G38" s="2">
        <f>IF(SUM(G43:G353)&lt;-1000,-100000000,SUM(G43:G353))</f>
        <v>17</v>
      </c>
      <c r="H38" s="2">
        <f>COUNT(H43:H353)</f>
        <v>4</v>
      </c>
      <c r="I38" s="2">
        <f>IF(SUM(I43:I353)&lt;-1000,-100000000,SUM(I43:I353))</f>
        <v>-4</v>
      </c>
      <c r="J38" s="2">
        <f>COUNT(J43:J353)</f>
        <v>1</v>
      </c>
      <c r="K38" s="2">
        <f>IF(SUM(K43:K353)&lt;-1000,-100000000,SUM(K43:K353))</f>
        <v>-100000000</v>
      </c>
      <c r="L38" s="2">
        <f>COUNT(L43:L353)</f>
        <v>0</v>
      </c>
      <c r="M38" s="2">
        <f>IF(SUM(M43:M353)&lt;-1000,-100000000,SUM(M43:M353))</f>
        <v>-16</v>
      </c>
      <c r="N38" s="2">
        <f>COUNT(N43:N353)</f>
        <v>3</v>
      </c>
      <c r="O38" s="2">
        <f>IF(SUM(O43:O353)&lt;-1000,-100000000,SUM(O43:O353))</f>
        <v>-100000000</v>
      </c>
      <c r="P38" s="2">
        <f>COUNT(P43:P353)</f>
        <v>0</v>
      </c>
      <c r="Q38" s="2">
        <f>IF(SUM(Q43:Q353)&lt;-1000,-100000000,SUM(Q43:Q353))</f>
        <v>-6</v>
      </c>
      <c r="R38" s="2">
        <f>COUNT(R43:R353)</f>
        <v>1</v>
      </c>
      <c r="S38" s="2">
        <f>IF(SUM(S43:S353)&lt;-1000,-100000000,SUM(S43:S353))</f>
        <v>10</v>
      </c>
      <c r="T38" s="2">
        <f>COUNT(T43:T353)</f>
        <v>1</v>
      </c>
      <c r="U38" s="2">
        <f>IF(SUM(U43:U353)&lt;-1000,-100000000,SUM(U43:U353))</f>
        <v>-5</v>
      </c>
      <c r="V38" s="2">
        <f>COUNT(V43:V353)</f>
        <v>1</v>
      </c>
      <c r="W38" s="2">
        <f>IF(SUM(W43:W353)&lt;-1000,-100000000,SUM(W43:W353))</f>
        <v>10</v>
      </c>
      <c r="X38" s="2">
        <f>COUNT(X43:X353)</f>
        <v>1</v>
      </c>
      <c r="Y38" s="2">
        <f>IF(SUM(Y43:Y353)&lt;-1000,-100000000,SUM(Y43:Y353))</f>
        <v>-100000000</v>
      </c>
      <c r="Z38" s="2">
        <f>COUNT(Z43:Z353)</f>
        <v>0</v>
      </c>
      <c r="AA38" s="2">
        <f>IF(SUM(AA43:AA353)&lt;-1000,-100000000,SUM(AA43:AA353))</f>
        <v>-5</v>
      </c>
      <c r="AB38" s="2">
        <f>COUNT(AB43:AB353)</f>
        <v>2</v>
      </c>
      <c r="AC38" s="2">
        <f>IF(SUM(AC43:AC353)&lt;-1000,-100000000,SUM(AC43:AC353))</f>
        <v>3</v>
      </c>
      <c r="AD38" s="2">
        <f>COUNT(AD43:AD353)</f>
        <v>4</v>
      </c>
      <c r="AE38" s="2">
        <f>IF(SUM(AE43:AE353)&lt;-1000,-100000000,SUM(AE43:AE353))</f>
        <v>-10</v>
      </c>
      <c r="AF38" s="2">
        <f>COUNT(AF43:AF353)</f>
        <v>1</v>
      </c>
      <c r="AG38" s="2">
        <f>IF(SUM(AG43:AG353)&lt;-1000,-100000000,SUM(AG43:AG353))</f>
        <v>-100000000</v>
      </c>
      <c r="AH38" s="2">
        <f>COUNT(AH43:AH353)</f>
        <v>0</v>
      </c>
      <c r="AI38" s="2">
        <f>IF(SUM(AI43:AI353)&lt;-1000,-100000000,SUM(AI43:AI353))</f>
        <v>4</v>
      </c>
      <c r="AJ38" s="2">
        <f>COUNT(AJ43:AJ353)</f>
        <v>1</v>
      </c>
      <c r="AQ38">
        <f>AVERAGE(AQ41:AQ44)</f>
        <v>102</v>
      </c>
    </row>
    <row r="39" spans="1:45" ht="13" hidden="1" thickBot="1" x14ac:dyDescent="0.3">
      <c r="C39" s="2"/>
      <c r="D39" s="2">
        <f>IF(D38=0,0.0001,AVERAGE(D43:D250))</f>
        <v>88.5</v>
      </c>
      <c r="E39" s="2"/>
      <c r="F39" s="2">
        <f>IF(F38=0,0.0001,AVERAGE(F43:F250))</f>
        <v>56</v>
      </c>
      <c r="G39" s="2"/>
      <c r="H39" s="2">
        <f>IF(H38=0,0.0001,AVERAGE(H43:H250))</f>
        <v>92.75</v>
      </c>
      <c r="I39" s="2"/>
      <c r="J39" s="2">
        <f>IF(J38=0,0.0001,AVERAGE(J43:J250))</f>
        <v>74</v>
      </c>
      <c r="K39" s="2"/>
      <c r="L39" s="2">
        <f>IF(L38=0,0.0001,AVERAGE(L43:L250))</f>
        <v>1E-4</v>
      </c>
      <c r="M39" s="2"/>
      <c r="N39" s="2">
        <f>IF(N38=0,0.0001,AVERAGE(N43:N250))</f>
        <v>67.333333333333329</v>
      </c>
      <c r="O39" s="2"/>
      <c r="P39" s="2">
        <f>IF(P38=0,0.0001,AVERAGE(P43:P250))</f>
        <v>1E-4</v>
      </c>
      <c r="Q39" s="2"/>
      <c r="R39" s="2">
        <f>IF(R38=0,0.0001,AVERAGE(R43:R250))</f>
        <v>34</v>
      </c>
      <c r="S39" s="2"/>
      <c r="T39" s="2">
        <f>IF(T38=0,0.0001,AVERAGE(T43:T250))</f>
        <v>90</v>
      </c>
      <c r="U39" s="2"/>
      <c r="V39" s="2">
        <f>IF(V38=0,0.0001,AVERAGE(V43:V250))</f>
        <v>67</v>
      </c>
      <c r="W39" s="2"/>
      <c r="X39" s="2">
        <f>IF(X38=0,0.0001,AVERAGE(X43:X250))</f>
        <v>81</v>
      </c>
      <c r="Y39" s="2"/>
      <c r="Z39" s="2">
        <f>IF(Z38=0,0.0001,AVERAGE(Z43:Z250))</f>
        <v>1E-4</v>
      </c>
      <c r="AA39" s="2"/>
      <c r="AB39" s="2">
        <f>IF(AB38=0,0.0001,AVERAGE(AB43:AB250))</f>
        <v>29</v>
      </c>
      <c r="AC39" s="2"/>
      <c r="AD39" s="2">
        <f>IF(AD38=0,0.0001,AVERAGE(AD43:AD250))</f>
        <v>82</v>
      </c>
      <c r="AE39" s="2"/>
      <c r="AF39" s="2">
        <f>IF(AF38=0,0.0001,AVERAGE(AF43:AF250))</f>
        <v>43</v>
      </c>
      <c r="AG39" s="2"/>
      <c r="AH39" s="2">
        <f>IF(AH38=0,0.0001,AVERAGE(AH43:AH250))</f>
        <v>1E-4</v>
      </c>
      <c r="AI39" s="2"/>
      <c r="AJ39" s="2">
        <f>IF(AJ38=0,0.0001,AVERAGE(AJ43:AJ250))</f>
        <v>94</v>
      </c>
      <c r="AQ39">
        <f>AVERAGE(AQ42:AQ45)</f>
        <v>183.33333333333334</v>
      </c>
    </row>
    <row r="40" spans="1:45" ht="13" hidden="1" thickBot="1" x14ac:dyDescent="0.3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Q40">
        <f>AVERAGE(AQ43:AQ46)</f>
        <v>165.25</v>
      </c>
      <c r="AR40" t="e">
        <f>+AQ40/AQ41</f>
        <v>#DIV/0!</v>
      </c>
    </row>
    <row r="41" spans="1:45" x14ac:dyDescent="0.25">
      <c r="B41" s="327" t="s">
        <v>68</v>
      </c>
      <c r="C41" s="469" t="s">
        <v>270</v>
      </c>
      <c r="D41" s="470"/>
      <c r="E41" s="469" t="s">
        <v>245</v>
      </c>
      <c r="F41" s="470"/>
      <c r="G41" s="473" t="s">
        <v>1</v>
      </c>
      <c r="H41" s="470"/>
      <c r="I41" s="469" t="s">
        <v>237</v>
      </c>
      <c r="J41" s="470"/>
      <c r="K41" s="469" t="s">
        <v>155</v>
      </c>
      <c r="L41" s="470"/>
      <c r="M41" s="469" t="s">
        <v>239</v>
      </c>
      <c r="N41" s="470"/>
      <c r="O41" s="473" t="s">
        <v>9</v>
      </c>
      <c r="P41" s="470"/>
      <c r="Q41" s="473" t="s">
        <v>271</v>
      </c>
      <c r="R41" s="470"/>
      <c r="S41" s="469" t="s">
        <v>234</v>
      </c>
      <c r="T41" s="470"/>
      <c r="U41" s="473" t="s">
        <v>129</v>
      </c>
      <c r="V41" s="470"/>
      <c r="W41" s="473" t="s">
        <v>139</v>
      </c>
      <c r="X41" s="470"/>
      <c r="Y41" s="473" t="s">
        <v>119</v>
      </c>
      <c r="Z41" s="470"/>
      <c r="AA41" s="469" t="s">
        <v>141</v>
      </c>
      <c r="AB41" s="470"/>
      <c r="AC41" s="469" t="s">
        <v>140</v>
      </c>
      <c r="AD41" s="470"/>
      <c r="AE41" s="473" t="s">
        <v>130</v>
      </c>
      <c r="AF41" s="470"/>
      <c r="AG41" s="469" t="s">
        <v>93</v>
      </c>
      <c r="AH41" s="470"/>
      <c r="AI41" s="473" t="s">
        <v>62</v>
      </c>
      <c r="AJ41" s="470"/>
      <c r="AK41" s="41">
        <f>COUNT(AK43:AK268)</f>
        <v>5</v>
      </c>
      <c r="AL41" s="86" t="s">
        <v>7</v>
      </c>
      <c r="AM41" s="85" t="s">
        <v>8</v>
      </c>
      <c r="AN41" s="87" t="s">
        <v>47</v>
      </c>
      <c r="AP41">
        <f>SUM(AP43:AP98)</f>
        <v>5.5</v>
      </c>
      <c r="AQ41">
        <f>AVERAGE(AQ49:AQ75)</f>
        <v>0</v>
      </c>
    </row>
    <row r="42" spans="1:45" ht="13" thickBot="1" x14ac:dyDescent="0.3">
      <c r="B42" s="1"/>
      <c r="C42" s="3" t="s">
        <v>3</v>
      </c>
      <c r="D42" s="4" t="s">
        <v>2</v>
      </c>
      <c r="E42" s="3" t="s">
        <v>3</v>
      </c>
      <c r="F42" s="4" t="s">
        <v>2</v>
      </c>
      <c r="G42" s="3" t="s">
        <v>3</v>
      </c>
      <c r="H42" s="4" t="s">
        <v>2</v>
      </c>
      <c r="I42" s="3" t="s">
        <v>3</v>
      </c>
      <c r="J42" s="4" t="s">
        <v>2</v>
      </c>
      <c r="K42" s="3" t="s">
        <v>3</v>
      </c>
      <c r="L42" s="4" t="s">
        <v>2</v>
      </c>
      <c r="M42" s="3" t="s">
        <v>3</v>
      </c>
      <c r="N42" s="4" t="s">
        <v>2</v>
      </c>
      <c r="O42" s="3" t="s">
        <v>3</v>
      </c>
      <c r="P42" s="4" t="s">
        <v>2</v>
      </c>
      <c r="Q42" s="3" t="s">
        <v>3</v>
      </c>
      <c r="R42" s="4" t="s">
        <v>2</v>
      </c>
      <c r="S42" s="3" t="s">
        <v>3</v>
      </c>
      <c r="T42" s="4" t="s">
        <v>2</v>
      </c>
      <c r="U42" s="3" t="s">
        <v>3</v>
      </c>
      <c r="V42" s="4" t="s">
        <v>2</v>
      </c>
      <c r="W42" s="3" t="s">
        <v>3</v>
      </c>
      <c r="X42" s="4" t="s">
        <v>2</v>
      </c>
      <c r="Y42" s="3" t="s">
        <v>3</v>
      </c>
      <c r="Z42" s="4" t="s">
        <v>2</v>
      </c>
      <c r="AA42" s="3" t="s">
        <v>3</v>
      </c>
      <c r="AB42" s="4" t="s">
        <v>2</v>
      </c>
      <c r="AC42" s="3" t="s">
        <v>3</v>
      </c>
      <c r="AD42" s="4" t="s">
        <v>2</v>
      </c>
      <c r="AE42" s="3" t="s">
        <v>3</v>
      </c>
      <c r="AF42" s="4" t="s">
        <v>2</v>
      </c>
      <c r="AG42" s="3" t="s">
        <v>3</v>
      </c>
      <c r="AH42" s="4" t="s">
        <v>2</v>
      </c>
      <c r="AI42" s="3" t="s">
        <v>3</v>
      </c>
      <c r="AJ42" s="4" t="s">
        <v>2</v>
      </c>
      <c r="AK42" s="27" t="s">
        <v>22</v>
      </c>
      <c r="AL42" s="27" t="s">
        <v>16</v>
      </c>
      <c r="AP42" t="s">
        <v>145</v>
      </c>
    </row>
    <row r="43" spans="1:45" x14ac:dyDescent="0.25">
      <c r="A43">
        <v>1</v>
      </c>
      <c r="B43" s="343"/>
      <c r="C43" s="10"/>
      <c r="D43" s="11"/>
      <c r="E43" s="10"/>
      <c r="F43" s="11"/>
      <c r="G43" s="10">
        <v>0</v>
      </c>
      <c r="H43" s="11">
        <v>75</v>
      </c>
      <c r="I43" s="10"/>
      <c r="J43" s="11"/>
      <c r="K43" s="51">
        <v>-10000</v>
      </c>
      <c r="L43" s="11"/>
      <c r="M43" s="10"/>
      <c r="N43" s="11"/>
      <c r="O43" s="51">
        <v>-10000</v>
      </c>
      <c r="P43" s="11"/>
      <c r="Q43" s="10"/>
      <c r="R43" s="11"/>
      <c r="S43" s="10"/>
      <c r="T43" s="11"/>
      <c r="U43" s="10">
        <v>-5</v>
      </c>
      <c r="V43" s="11">
        <v>67</v>
      </c>
      <c r="W43" s="10"/>
      <c r="X43" s="11"/>
      <c r="Y43" s="51">
        <v>-10000</v>
      </c>
      <c r="Z43" s="11"/>
      <c r="AA43" s="10">
        <v>5</v>
      </c>
      <c r="AB43" s="11">
        <v>79</v>
      </c>
      <c r="AC43" s="10">
        <v>10</v>
      </c>
      <c r="AD43" s="11">
        <v>84</v>
      </c>
      <c r="AE43" s="10">
        <v>-10</v>
      </c>
      <c r="AF43" s="11">
        <v>43</v>
      </c>
      <c r="AG43" s="51">
        <v>-10000</v>
      </c>
      <c r="AH43" s="11"/>
      <c r="AI43" s="10"/>
      <c r="AJ43" s="11"/>
      <c r="AK43" s="24">
        <v>45583</v>
      </c>
      <c r="AL43" s="41">
        <v>7</v>
      </c>
      <c r="AM43">
        <f t="shared" ref="AM43:AM106" si="4">+C43+E43+G43+I43++K43++M43+O43+Q43+S43+U43+W43+Y43+AI43+AA43+AG43+AC43+AE43</f>
        <v>-40000</v>
      </c>
      <c r="AN43">
        <f t="shared" ref="AN43:AN106" si="5">COUNT(C43:AJ43)/2</f>
        <v>7</v>
      </c>
      <c r="AO43">
        <f t="shared" ref="AO43:AO106" si="6">+AM43/AN43</f>
        <v>-5714.2857142857147</v>
      </c>
      <c r="AQ43">
        <f>+V43+T43+J43+H43+D43</f>
        <v>142</v>
      </c>
    </row>
    <row r="44" spans="1:45" x14ac:dyDescent="0.25">
      <c r="A44">
        <f>+A43+1</f>
        <v>2</v>
      </c>
      <c r="B44" s="391" t="s">
        <v>265</v>
      </c>
      <c r="C44" s="10"/>
      <c r="D44" s="358"/>
      <c r="E44" s="10">
        <v>-10</v>
      </c>
      <c r="F44" s="11">
        <v>56</v>
      </c>
      <c r="G44" s="10"/>
      <c r="H44" s="358"/>
      <c r="I44" s="10">
        <v>-4</v>
      </c>
      <c r="J44" s="358">
        <v>74</v>
      </c>
      <c r="K44" s="10"/>
      <c r="L44" s="11"/>
      <c r="M44" s="10"/>
      <c r="N44" s="11"/>
      <c r="O44" s="10"/>
      <c r="P44" s="11"/>
      <c r="Q44" s="10"/>
      <c r="R44" s="105"/>
      <c r="S44" s="10">
        <v>10</v>
      </c>
      <c r="T44" s="358">
        <v>90</v>
      </c>
      <c r="U44" s="10"/>
      <c r="V44" s="11"/>
      <c r="W44" s="10"/>
      <c r="X44" s="11"/>
      <c r="Y44" s="10"/>
      <c r="Z44" s="11"/>
      <c r="AA44" s="10"/>
      <c r="AB44" s="11"/>
      <c r="AC44" s="10"/>
      <c r="AD44" s="11"/>
      <c r="AE44" s="10"/>
      <c r="AF44" s="11"/>
      <c r="AG44" s="10"/>
      <c r="AH44" s="11"/>
      <c r="AI44" s="10">
        <v>4</v>
      </c>
      <c r="AJ44" s="11">
        <v>94</v>
      </c>
      <c r="AK44" s="24">
        <v>45688</v>
      </c>
      <c r="AL44" s="41">
        <v>47</v>
      </c>
      <c r="AM44">
        <f t="shared" si="4"/>
        <v>0</v>
      </c>
      <c r="AN44">
        <f t="shared" si="5"/>
        <v>4</v>
      </c>
      <c r="AO44">
        <f t="shared" si="6"/>
        <v>0</v>
      </c>
      <c r="AQ44">
        <f>+V44+T44+J44+H44+D44</f>
        <v>164</v>
      </c>
    </row>
    <row r="45" spans="1:45" x14ac:dyDescent="0.25">
      <c r="A45">
        <f t="shared" ref="A45:A108" si="7">+A44+1</f>
        <v>3</v>
      </c>
      <c r="B45" s="390"/>
      <c r="C45" s="10">
        <v>10</v>
      </c>
      <c r="D45" s="358">
        <v>124</v>
      </c>
      <c r="E45" s="10"/>
      <c r="F45" s="11"/>
      <c r="G45" s="10">
        <v>4</v>
      </c>
      <c r="H45" s="358">
        <v>120</v>
      </c>
      <c r="I45" s="10"/>
      <c r="J45" s="358"/>
      <c r="K45" s="10"/>
      <c r="L45" s="11"/>
      <c r="M45" s="10">
        <v>-10</v>
      </c>
      <c r="N45" s="11">
        <v>59</v>
      </c>
      <c r="O45" s="10"/>
      <c r="P45" s="11"/>
      <c r="Q45" s="10"/>
      <c r="R45" s="11"/>
      <c r="S45" s="10"/>
      <c r="T45" s="358"/>
      <c r="U45" s="10"/>
      <c r="V45" s="11"/>
      <c r="W45" s="54"/>
      <c r="X45" s="11"/>
      <c r="Y45" s="10"/>
      <c r="Z45" s="11"/>
      <c r="AA45" s="10"/>
      <c r="AB45" s="11"/>
      <c r="AC45" s="10">
        <v>-4</v>
      </c>
      <c r="AD45" s="11">
        <v>110</v>
      </c>
      <c r="AE45" s="10"/>
      <c r="AF45" s="11"/>
      <c r="AG45" s="10"/>
      <c r="AH45" s="11"/>
      <c r="AI45" s="12"/>
      <c r="AJ45" s="13"/>
      <c r="AK45" s="24">
        <v>45833</v>
      </c>
      <c r="AL45" s="41">
        <v>100</v>
      </c>
      <c r="AM45">
        <f t="shared" si="4"/>
        <v>0</v>
      </c>
      <c r="AN45">
        <f t="shared" si="5"/>
        <v>4</v>
      </c>
      <c r="AO45">
        <f t="shared" si="6"/>
        <v>0</v>
      </c>
      <c r="AQ45">
        <f>+V45+T45+J45+H45+D45</f>
        <v>244</v>
      </c>
    </row>
    <row r="46" spans="1:45" x14ac:dyDescent="0.25">
      <c r="A46">
        <f t="shared" si="7"/>
        <v>4</v>
      </c>
      <c r="B46" s="403" t="s">
        <v>276</v>
      </c>
      <c r="C46" s="10"/>
      <c r="D46" s="358"/>
      <c r="E46" s="10"/>
      <c r="F46" s="11"/>
      <c r="G46" s="10">
        <v>7</v>
      </c>
      <c r="H46" s="11">
        <v>111</v>
      </c>
      <c r="I46" s="10"/>
      <c r="J46" s="358"/>
      <c r="K46" s="10"/>
      <c r="L46" s="11"/>
      <c r="M46" s="10">
        <v>-4</v>
      </c>
      <c r="N46" s="11">
        <v>101</v>
      </c>
      <c r="O46" s="10"/>
      <c r="P46" s="11"/>
      <c r="Q46" s="10"/>
      <c r="R46" s="11"/>
      <c r="S46" s="94"/>
      <c r="T46" s="358"/>
      <c r="U46" s="10"/>
      <c r="V46" s="11"/>
      <c r="W46" s="94"/>
      <c r="X46" s="11"/>
      <c r="Y46" s="10"/>
      <c r="Z46" s="11"/>
      <c r="AA46" s="401">
        <v>-10</v>
      </c>
      <c r="AB46" s="402">
        <v>-21</v>
      </c>
      <c r="AC46" s="10">
        <v>7</v>
      </c>
      <c r="AD46" s="11">
        <v>111</v>
      </c>
      <c r="AE46" s="10"/>
      <c r="AF46" s="11"/>
      <c r="AG46" s="10"/>
      <c r="AH46" s="11"/>
      <c r="AI46" s="12"/>
      <c r="AJ46" s="13"/>
      <c r="AK46" s="24">
        <v>45834</v>
      </c>
      <c r="AL46" s="41">
        <v>101</v>
      </c>
      <c r="AM46">
        <f t="shared" si="4"/>
        <v>0</v>
      </c>
      <c r="AN46">
        <f t="shared" si="5"/>
        <v>4</v>
      </c>
      <c r="AO46">
        <f t="shared" si="6"/>
        <v>0</v>
      </c>
      <c r="AQ46">
        <f>+V46+T46+J46+H46+D46</f>
        <v>111</v>
      </c>
    </row>
    <row r="47" spans="1:45" x14ac:dyDescent="0.25">
      <c r="A47">
        <f t="shared" si="7"/>
        <v>5</v>
      </c>
      <c r="B47" s="343"/>
      <c r="C47" s="10">
        <v>2</v>
      </c>
      <c r="D47" s="358">
        <v>53</v>
      </c>
      <c r="E47" s="10"/>
      <c r="F47" s="11"/>
      <c r="G47" s="10">
        <v>6</v>
      </c>
      <c r="H47" s="358">
        <v>65</v>
      </c>
      <c r="I47" s="10"/>
      <c r="J47" s="358"/>
      <c r="K47" s="10"/>
      <c r="L47" s="358"/>
      <c r="M47" s="10">
        <v>-2</v>
      </c>
      <c r="N47" s="358">
        <v>42</v>
      </c>
      <c r="O47" s="10"/>
      <c r="P47" s="11"/>
      <c r="Q47" s="10">
        <v>-6</v>
      </c>
      <c r="R47" s="11">
        <v>34</v>
      </c>
      <c r="S47" s="10"/>
      <c r="T47" s="358"/>
      <c r="U47" s="10"/>
      <c r="V47" s="11"/>
      <c r="W47" s="10">
        <v>10</v>
      </c>
      <c r="X47" s="11">
        <v>81</v>
      </c>
      <c r="Y47" s="10"/>
      <c r="Z47" s="11"/>
      <c r="AA47" s="10"/>
      <c r="AB47" s="11"/>
      <c r="AC47" s="10">
        <v>-10</v>
      </c>
      <c r="AD47" s="11">
        <v>23</v>
      </c>
      <c r="AE47" s="10"/>
      <c r="AF47" s="11"/>
      <c r="AG47" s="10"/>
      <c r="AH47" s="358"/>
      <c r="AI47" s="10"/>
      <c r="AJ47" s="11"/>
      <c r="AK47" s="24">
        <v>45918</v>
      </c>
      <c r="AL47" s="41">
        <v>138</v>
      </c>
      <c r="AM47">
        <f t="shared" si="4"/>
        <v>0</v>
      </c>
      <c r="AN47">
        <f t="shared" si="5"/>
        <v>6</v>
      </c>
      <c r="AO47">
        <f t="shared" si="6"/>
        <v>0</v>
      </c>
      <c r="AQ47">
        <f>+D47+F47+H47+J47+L47+N47+P47+R47+T47+V47+X47+Z47+AH47+AJ47</f>
        <v>275</v>
      </c>
    </row>
    <row r="48" spans="1:45" x14ac:dyDescent="0.25">
      <c r="A48">
        <f t="shared" si="7"/>
        <v>6</v>
      </c>
      <c r="B48" s="343"/>
      <c r="C48" s="10"/>
      <c r="D48" s="358"/>
      <c r="E48" s="10"/>
      <c r="F48" s="11"/>
      <c r="G48" s="94"/>
      <c r="H48" s="358"/>
      <c r="I48" s="10"/>
      <c r="J48" s="358"/>
      <c r="K48" s="10"/>
      <c r="L48" s="11"/>
      <c r="M48" s="10"/>
      <c r="N48" s="11"/>
      <c r="O48" s="10"/>
      <c r="P48" s="11"/>
      <c r="Q48" s="10"/>
      <c r="R48" s="11"/>
      <c r="S48" s="10"/>
      <c r="T48" s="358"/>
      <c r="U48" s="10"/>
      <c r="V48" s="11"/>
      <c r="W48" s="10"/>
      <c r="X48" s="11"/>
      <c r="Y48" s="10"/>
      <c r="Z48" s="11"/>
      <c r="AA48" s="10"/>
      <c r="AB48" s="11"/>
      <c r="AC48" s="10"/>
      <c r="AD48" s="11"/>
      <c r="AE48" s="10"/>
      <c r="AF48" s="11"/>
      <c r="AG48" s="10"/>
      <c r="AH48" s="11"/>
      <c r="AI48" s="10"/>
      <c r="AJ48" s="11"/>
      <c r="AK48" s="333"/>
      <c r="AL48" s="41"/>
      <c r="AM48">
        <f t="shared" si="4"/>
        <v>0</v>
      </c>
      <c r="AN48">
        <f t="shared" si="5"/>
        <v>0</v>
      </c>
      <c r="AO48" t="e">
        <f t="shared" si="6"/>
        <v>#DIV/0!</v>
      </c>
      <c r="AQ48">
        <f>+D48+F48+H48+J48+L48+N48+P48+R48+T48+V48+X48+Z48+AH48+AJ48</f>
        <v>0</v>
      </c>
    </row>
    <row r="49" spans="1:43" x14ac:dyDescent="0.25">
      <c r="A49">
        <f t="shared" si="7"/>
        <v>7</v>
      </c>
      <c r="B49" s="206"/>
      <c r="C49" s="10"/>
      <c r="D49" s="11"/>
      <c r="E49" s="10"/>
      <c r="F49" s="11"/>
      <c r="G49" s="10"/>
      <c r="H49" s="11"/>
      <c r="I49" s="10"/>
      <c r="J49" s="11"/>
      <c r="K49" s="10"/>
      <c r="L49" s="11"/>
      <c r="M49" s="10"/>
      <c r="N49" s="11"/>
      <c r="O49" s="10"/>
      <c r="P49" s="11"/>
      <c r="Q49" s="10"/>
      <c r="R49" s="11"/>
      <c r="S49" s="10"/>
      <c r="T49" s="11"/>
      <c r="U49" s="10"/>
      <c r="V49" s="11"/>
      <c r="W49" s="10"/>
      <c r="X49" s="11"/>
      <c r="Y49" s="10"/>
      <c r="Z49" s="11"/>
      <c r="AA49" s="10"/>
      <c r="AB49" s="11"/>
      <c r="AC49" s="10"/>
      <c r="AD49" s="11"/>
      <c r="AE49" s="10"/>
      <c r="AF49" s="11"/>
      <c r="AG49" s="10"/>
      <c r="AH49" s="11"/>
      <c r="AI49" s="10"/>
      <c r="AJ49" s="11"/>
      <c r="AM49">
        <f t="shared" si="4"/>
        <v>0</v>
      </c>
      <c r="AN49">
        <f t="shared" si="5"/>
        <v>0</v>
      </c>
      <c r="AO49" t="e">
        <f t="shared" si="6"/>
        <v>#DIV/0!</v>
      </c>
      <c r="AP49" s="209"/>
      <c r="AQ49">
        <f>+D49+F49+H49+J49+L49+N49+P49+R49+T49+V49+X49+Z49+AH49+AJ49</f>
        <v>0</v>
      </c>
    </row>
    <row r="50" spans="1:43" x14ac:dyDescent="0.25">
      <c r="A50">
        <f t="shared" si="7"/>
        <v>8</v>
      </c>
      <c r="B50" s="206"/>
      <c r="C50" s="10"/>
      <c r="D50" s="11"/>
      <c r="E50" s="10"/>
      <c r="F50" s="11"/>
      <c r="G50" s="10"/>
      <c r="H50" s="15"/>
      <c r="I50" s="10"/>
      <c r="J50" s="11"/>
      <c r="K50" s="10"/>
      <c r="L50" s="11"/>
      <c r="M50" s="10"/>
      <c r="N50" s="11"/>
      <c r="O50" s="10"/>
      <c r="P50" s="11"/>
      <c r="Q50" s="10"/>
      <c r="R50" s="11"/>
      <c r="S50" s="10"/>
      <c r="T50" s="11"/>
      <c r="U50" s="10"/>
      <c r="V50" s="11"/>
      <c r="W50" s="10"/>
      <c r="X50" s="11"/>
      <c r="Y50" s="10"/>
      <c r="Z50" s="11"/>
      <c r="AA50" s="10"/>
      <c r="AB50" s="11"/>
      <c r="AC50" s="10"/>
      <c r="AD50" s="11"/>
      <c r="AE50" s="10"/>
      <c r="AF50" s="11"/>
      <c r="AG50" s="10"/>
      <c r="AH50" s="11"/>
      <c r="AI50" s="10"/>
      <c r="AJ50" s="11"/>
      <c r="AM50">
        <f t="shared" si="4"/>
        <v>0</v>
      </c>
      <c r="AN50">
        <f t="shared" si="5"/>
        <v>0</v>
      </c>
      <c r="AO50" t="e">
        <f t="shared" si="6"/>
        <v>#DIV/0!</v>
      </c>
      <c r="AQ50">
        <f t="shared" ref="AQ50:AQ75" si="8">+D50+F50+H50+J50+L50+N50+P50+R50+T50+V50+X50+Z50+AH50+AJ50</f>
        <v>0</v>
      </c>
    </row>
    <row r="51" spans="1:43" x14ac:dyDescent="0.25">
      <c r="A51">
        <f t="shared" si="7"/>
        <v>9</v>
      </c>
      <c r="B51" s="206"/>
      <c r="C51" s="10"/>
      <c r="D51" s="11"/>
      <c r="E51" s="10"/>
      <c r="F51" s="11"/>
      <c r="G51" s="10"/>
      <c r="H51" s="11"/>
      <c r="I51" s="10"/>
      <c r="J51" s="11"/>
      <c r="K51" s="10"/>
      <c r="L51" s="11"/>
      <c r="M51" s="10"/>
      <c r="N51" s="11"/>
      <c r="O51" s="10"/>
      <c r="P51" s="11"/>
      <c r="Q51" s="10"/>
      <c r="R51" s="11"/>
      <c r="S51" s="10"/>
      <c r="T51" s="11"/>
      <c r="U51" s="10"/>
      <c r="V51" s="11"/>
      <c r="W51" s="10"/>
      <c r="X51" s="11"/>
      <c r="Y51" s="10"/>
      <c r="Z51" s="11"/>
      <c r="AA51" s="10"/>
      <c r="AB51" s="11"/>
      <c r="AC51" s="10"/>
      <c r="AD51" s="11"/>
      <c r="AE51" s="10"/>
      <c r="AF51" s="11"/>
      <c r="AG51" s="10"/>
      <c r="AH51" s="11"/>
      <c r="AI51" s="10"/>
      <c r="AJ51" s="11"/>
      <c r="AL51" s="41"/>
      <c r="AM51">
        <f t="shared" si="4"/>
        <v>0</v>
      </c>
      <c r="AN51">
        <f t="shared" si="5"/>
        <v>0</v>
      </c>
      <c r="AO51" t="e">
        <f t="shared" si="6"/>
        <v>#DIV/0!</v>
      </c>
      <c r="AQ51">
        <f t="shared" si="8"/>
        <v>0</v>
      </c>
    </row>
    <row r="52" spans="1:43" x14ac:dyDescent="0.25">
      <c r="A52">
        <f t="shared" si="7"/>
        <v>10</v>
      </c>
      <c r="B52" s="206"/>
      <c r="C52" s="10"/>
      <c r="D52" s="11"/>
      <c r="E52" s="10"/>
      <c r="F52" s="11"/>
      <c r="G52" s="10"/>
      <c r="H52" s="11"/>
      <c r="I52" s="10"/>
      <c r="J52" s="11"/>
      <c r="K52" s="10"/>
      <c r="L52" s="11"/>
      <c r="M52" s="10"/>
      <c r="N52" s="11"/>
      <c r="O52" s="10"/>
      <c r="P52" s="11"/>
      <c r="Q52" s="10"/>
      <c r="R52" s="11"/>
      <c r="S52" s="10"/>
      <c r="T52" s="11"/>
      <c r="U52" s="10"/>
      <c r="V52" s="11"/>
      <c r="W52" s="10"/>
      <c r="X52" s="15"/>
      <c r="Y52" s="10"/>
      <c r="Z52" s="11"/>
      <c r="AA52" s="10"/>
      <c r="AB52" s="11"/>
      <c r="AC52" s="10"/>
      <c r="AD52" s="11"/>
      <c r="AE52" s="10"/>
      <c r="AF52" s="11"/>
      <c r="AG52" s="10"/>
      <c r="AH52" s="11"/>
      <c r="AI52" s="10"/>
      <c r="AJ52" s="11"/>
      <c r="AL52" s="41"/>
      <c r="AM52">
        <f t="shared" si="4"/>
        <v>0</v>
      </c>
      <c r="AN52">
        <f t="shared" si="5"/>
        <v>0</v>
      </c>
      <c r="AO52" t="e">
        <f t="shared" si="6"/>
        <v>#DIV/0!</v>
      </c>
      <c r="AQ52">
        <f t="shared" si="8"/>
        <v>0</v>
      </c>
    </row>
    <row r="53" spans="1:43" x14ac:dyDescent="0.25">
      <c r="A53">
        <f t="shared" si="7"/>
        <v>11</v>
      </c>
      <c r="B53" s="206"/>
      <c r="C53" s="10"/>
      <c r="D53" s="11"/>
      <c r="E53" s="10"/>
      <c r="F53" s="11"/>
      <c r="G53" s="10"/>
      <c r="H53" s="11"/>
      <c r="I53" s="10"/>
      <c r="J53" s="11"/>
      <c r="K53" s="10"/>
      <c r="L53" s="11"/>
      <c r="M53" s="10"/>
      <c r="N53" s="105"/>
      <c r="O53" s="10"/>
      <c r="P53" s="11"/>
      <c r="Q53" s="10"/>
      <c r="R53" s="11"/>
      <c r="S53" s="10"/>
      <c r="T53" s="11"/>
      <c r="U53" s="10"/>
      <c r="V53" s="11"/>
      <c r="W53" s="10"/>
      <c r="X53" s="11"/>
      <c r="Y53" s="10"/>
      <c r="Z53" s="11"/>
      <c r="AA53" s="10"/>
      <c r="AB53" s="11"/>
      <c r="AC53" s="10"/>
      <c r="AD53" s="11"/>
      <c r="AE53" s="10"/>
      <c r="AF53" s="11"/>
      <c r="AG53" s="10"/>
      <c r="AH53" s="11"/>
      <c r="AI53" s="10"/>
      <c r="AJ53" s="11"/>
      <c r="AL53" s="41"/>
      <c r="AM53">
        <f t="shared" si="4"/>
        <v>0</v>
      </c>
      <c r="AN53">
        <f t="shared" si="5"/>
        <v>0</v>
      </c>
      <c r="AO53" t="e">
        <f t="shared" si="6"/>
        <v>#DIV/0!</v>
      </c>
      <c r="AQ53">
        <f t="shared" si="8"/>
        <v>0</v>
      </c>
    </row>
    <row r="54" spans="1:43" x14ac:dyDescent="0.25">
      <c r="A54">
        <f t="shared" si="7"/>
        <v>12</v>
      </c>
      <c r="B54" s="206"/>
      <c r="C54" s="12"/>
      <c r="D54" s="13"/>
      <c r="E54" s="12"/>
      <c r="F54" s="13"/>
      <c r="G54" s="12"/>
      <c r="H54" s="13"/>
      <c r="I54" s="12"/>
      <c r="J54" s="13"/>
      <c r="K54" s="12"/>
      <c r="L54" s="13"/>
      <c r="M54" s="12"/>
      <c r="N54" s="13"/>
      <c r="O54" s="12"/>
      <c r="P54" s="13"/>
      <c r="Q54" s="12"/>
      <c r="R54" s="13"/>
      <c r="S54" s="12"/>
      <c r="T54" s="13"/>
      <c r="U54" s="12"/>
      <c r="V54" s="13"/>
      <c r="W54" s="10"/>
      <c r="X54" s="11"/>
      <c r="Y54" s="10"/>
      <c r="Z54" s="11"/>
      <c r="AA54" s="10"/>
      <c r="AB54" s="11"/>
      <c r="AC54" s="10"/>
      <c r="AD54" s="11"/>
      <c r="AE54" s="10"/>
      <c r="AF54" s="11"/>
      <c r="AG54" s="10"/>
      <c r="AH54" s="11"/>
      <c r="AI54" s="10"/>
      <c r="AJ54" s="11"/>
      <c r="AL54" s="41"/>
      <c r="AM54">
        <f t="shared" si="4"/>
        <v>0</v>
      </c>
      <c r="AN54">
        <f t="shared" si="5"/>
        <v>0</v>
      </c>
      <c r="AO54" t="e">
        <f t="shared" si="6"/>
        <v>#DIV/0!</v>
      </c>
      <c r="AQ54">
        <f t="shared" si="8"/>
        <v>0</v>
      </c>
    </row>
    <row r="55" spans="1:43" x14ac:dyDescent="0.25">
      <c r="A55">
        <f t="shared" si="7"/>
        <v>13</v>
      </c>
      <c r="B55" s="206"/>
      <c r="C55" s="10"/>
      <c r="D55" s="11"/>
      <c r="E55" s="10"/>
      <c r="F55" s="11"/>
      <c r="G55" s="10"/>
      <c r="H55" s="11"/>
      <c r="I55" s="10"/>
      <c r="J55" s="11"/>
      <c r="K55" s="10"/>
      <c r="L55" s="11"/>
      <c r="M55" s="10"/>
      <c r="N55" s="11"/>
      <c r="O55" s="10"/>
      <c r="P55" s="11"/>
      <c r="Q55" s="10"/>
      <c r="R55" s="11"/>
      <c r="S55" s="10"/>
      <c r="T55" s="11"/>
      <c r="U55" s="10"/>
      <c r="V55" s="11"/>
      <c r="W55" s="10"/>
      <c r="X55" s="11"/>
      <c r="Y55" s="10"/>
      <c r="Z55" s="11"/>
      <c r="AA55" s="10"/>
      <c r="AB55" s="11"/>
      <c r="AC55" s="10"/>
      <c r="AD55" s="11"/>
      <c r="AE55" s="10"/>
      <c r="AF55" s="11"/>
      <c r="AG55" s="10"/>
      <c r="AH55" s="11"/>
      <c r="AI55" s="10"/>
      <c r="AJ55" s="11"/>
      <c r="AL55" s="41"/>
      <c r="AM55">
        <f t="shared" si="4"/>
        <v>0</v>
      </c>
      <c r="AN55">
        <f t="shared" si="5"/>
        <v>0</v>
      </c>
      <c r="AO55" t="e">
        <f t="shared" si="6"/>
        <v>#DIV/0!</v>
      </c>
      <c r="AQ55">
        <f t="shared" si="8"/>
        <v>0</v>
      </c>
    </row>
    <row r="56" spans="1:43" x14ac:dyDescent="0.25">
      <c r="A56">
        <f t="shared" si="7"/>
        <v>14</v>
      </c>
      <c r="B56" s="206"/>
      <c r="C56" s="10"/>
      <c r="D56" s="11"/>
      <c r="E56" s="10"/>
      <c r="F56" s="11"/>
      <c r="G56" s="10"/>
      <c r="H56" s="11"/>
      <c r="I56" s="10"/>
      <c r="J56" s="11"/>
      <c r="K56" s="10"/>
      <c r="L56" s="11"/>
      <c r="M56" s="10"/>
      <c r="N56" s="11"/>
      <c r="O56" s="10"/>
      <c r="P56" s="11"/>
      <c r="Q56" s="10"/>
      <c r="R56" s="11"/>
      <c r="S56" s="10"/>
      <c r="T56" s="11"/>
      <c r="U56" s="10"/>
      <c r="V56" s="11"/>
      <c r="W56" s="12"/>
      <c r="X56" s="13"/>
      <c r="Y56" s="12"/>
      <c r="Z56" s="13"/>
      <c r="AA56" s="12"/>
      <c r="AB56" s="13"/>
      <c r="AC56" s="12"/>
      <c r="AD56" s="13"/>
      <c r="AE56" s="12"/>
      <c r="AF56" s="13"/>
      <c r="AG56" s="12"/>
      <c r="AH56" s="13"/>
      <c r="AI56" s="12"/>
      <c r="AJ56" s="13"/>
      <c r="AM56">
        <f t="shared" si="4"/>
        <v>0</v>
      </c>
      <c r="AN56">
        <f t="shared" si="5"/>
        <v>0</v>
      </c>
      <c r="AO56" t="e">
        <f t="shared" si="6"/>
        <v>#DIV/0!</v>
      </c>
      <c r="AQ56">
        <f t="shared" si="8"/>
        <v>0</v>
      </c>
    </row>
    <row r="57" spans="1:43" x14ac:dyDescent="0.25">
      <c r="A57">
        <f t="shared" si="7"/>
        <v>15</v>
      </c>
      <c r="B57" s="206"/>
      <c r="C57" s="10"/>
      <c r="D57" s="11"/>
      <c r="E57" s="10"/>
      <c r="F57" s="11"/>
      <c r="G57" s="10"/>
      <c r="H57" s="11"/>
      <c r="I57" s="10"/>
      <c r="J57" s="11"/>
      <c r="K57" s="10"/>
      <c r="L57" s="11"/>
      <c r="M57" s="10"/>
      <c r="N57" s="11"/>
      <c r="O57" s="10"/>
      <c r="P57" s="11"/>
      <c r="Q57" s="10"/>
      <c r="R57" s="11"/>
      <c r="S57" s="10"/>
      <c r="T57" s="11"/>
      <c r="U57" s="10"/>
      <c r="V57" s="11"/>
      <c r="W57" s="10"/>
      <c r="X57" s="11"/>
      <c r="Y57" s="10"/>
      <c r="Z57" s="11"/>
      <c r="AA57" s="10"/>
      <c r="AB57" s="11"/>
      <c r="AC57" s="10"/>
      <c r="AD57" s="11"/>
      <c r="AE57" s="10"/>
      <c r="AF57" s="11"/>
      <c r="AG57" s="10"/>
      <c r="AH57" s="11"/>
      <c r="AI57" s="10"/>
      <c r="AJ57" s="11"/>
      <c r="AK57" s="333"/>
      <c r="AL57" s="41"/>
      <c r="AM57">
        <f t="shared" si="4"/>
        <v>0</v>
      </c>
      <c r="AN57">
        <f t="shared" si="5"/>
        <v>0</v>
      </c>
      <c r="AO57" t="e">
        <f t="shared" si="6"/>
        <v>#DIV/0!</v>
      </c>
      <c r="AQ57">
        <f t="shared" si="8"/>
        <v>0</v>
      </c>
    </row>
    <row r="58" spans="1:43" x14ac:dyDescent="0.25">
      <c r="A58">
        <f t="shared" si="7"/>
        <v>16</v>
      </c>
      <c r="B58" s="206"/>
      <c r="C58" s="10"/>
      <c r="D58" s="11"/>
      <c r="E58" s="10"/>
      <c r="F58" s="11"/>
      <c r="G58" s="10"/>
      <c r="H58" s="11"/>
      <c r="I58" s="10"/>
      <c r="J58" s="11"/>
      <c r="K58" s="10"/>
      <c r="L58" s="11"/>
      <c r="M58" s="10"/>
      <c r="N58" s="11"/>
      <c r="O58" s="10"/>
      <c r="P58" s="11"/>
      <c r="Q58" s="10"/>
      <c r="R58" s="11"/>
      <c r="S58" s="10"/>
      <c r="T58" s="11"/>
      <c r="U58" s="10"/>
      <c r="V58" s="11"/>
      <c r="W58" s="10"/>
      <c r="X58" s="11"/>
      <c r="Y58" s="10"/>
      <c r="Z58" s="11"/>
      <c r="AA58" s="10"/>
      <c r="AB58" s="11"/>
      <c r="AC58" s="10"/>
      <c r="AD58" s="11"/>
      <c r="AE58" s="10"/>
      <c r="AF58" s="11"/>
      <c r="AG58" s="10"/>
      <c r="AH58" s="11"/>
      <c r="AI58" s="10"/>
      <c r="AJ58" s="11"/>
      <c r="AL58" s="306"/>
      <c r="AM58">
        <f t="shared" si="4"/>
        <v>0</v>
      </c>
      <c r="AN58">
        <f t="shared" si="5"/>
        <v>0</v>
      </c>
      <c r="AO58" t="e">
        <f t="shared" si="6"/>
        <v>#DIV/0!</v>
      </c>
      <c r="AQ58">
        <f t="shared" si="8"/>
        <v>0</v>
      </c>
    </row>
    <row r="59" spans="1:43" x14ac:dyDescent="0.25">
      <c r="A59">
        <f t="shared" si="7"/>
        <v>17</v>
      </c>
      <c r="B59" s="206"/>
      <c r="C59" s="10"/>
      <c r="D59" s="11"/>
      <c r="E59" s="10"/>
      <c r="F59" s="11"/>
      <c r="G59" s="10"/>
      <c r="H59" s="11"/>
      <c r="I59" s="10"/>
      <c r="J59" s="11"/>
      <c r="K59" s="10"/>
      <c r="L59" s="11"/>
      <c r="M59" s="10"/>
      <c r="N59" s="11"/>
      <c r="O59" s="10"/>
      <c r="P59" s="11"/>
      <c r="Q59" s="10"/>
      <c r="R59" s="11"/>
      <c r="S59" s="10"/>
      <c r="T59" s="11"/>
      <c r="U59" s="10"/>
      <c r="V59" s="11"/>
      <c r="W59" s="10"/>
      <c r="X59" s="11"/>
      <c r="Y59" s="10"/>
      <c r="Z59" s="11"/>
      <c r="AA59" s="10"/>
      <c r="AB59" s="11"/>
      <c r="AC59" s="10"/>
      <c r="AD59" s="11"/>
      <c r="AE59" s="10"/>
      <c r="AF59" s="11"/>
      <c r="AG59" s="10"/>
      <c r="AH59" s="11"/>
      <c r="AI59" s="10"/>
      <c r="AJ59" s="11"/>
      <c r="AL59" s="41"/>
      <c r="AM59">
        <f t="shared" si="4"/>
        <v>0</v>
      </c>
      <c r="AN59">
        <f t="shared" si="5"/>
        <v>0</v>
      </c>
      <c r="AO59" t="e">
        <f t="shared" si="6"/>
        <v>#DIV/0!</v>
      </c>
      <c r="AQ59">
        <f t="shared" si="8"/>
        <v>0</v>
      </c>
    </row>
    <row r="60" spans="1:43" x14ac:dyDescent="0.25">
      <c r="A60">
        <f t="shared" si="7"/>
        <v>18</v>
      </c>
      <c r="B60" s="206"/>
      <c r="C60" s="10"/>
      <c r="D60" s="11"/>
      <c r="E60" s="10"/>
      <c r="F60" s="11"/>
      <c r="G60" s="10"/>
      <c r="H60" s="11"/>
      <c r="I60" s="10"/>
      <c r="J60" s="11"/>
      <c r="K60" s="10"/>
      <c r="L60" s="11"/>
      <c r="M60" s="10"/>
      <c r="N60" s="11"/>
      <c r="O60" s="10"/>
      <c r="P60" s="11"/>
      <c r="Q60" s="10"/>
      <c r="R60" s="11"/>
      <c r="S60" s="10"/>
      <c r="T60" s="11"/>
      <c r="U60" s="10"/>
      <c r="V60" s="11"/>
      <c r="W60" s="10"/>
      <c r="X60" s="13"/>
      <c r="Y60" s="12"/>
      <c r="Z60" s="13"/>
      <c r="AA60" s="10"/>
      <c r="AB60" s="13"/>
      <c r="AC60" s="12"/>
      <c r="AD60" s="13"/>
      <c r="AE60" s="10"/>
      <c r="AF60" s="13"/>
      <c r="AG60" s="12"/>
      <c r="AH60" s="13"/>
      <c r="AI60" s="10"/>
      <c r="AJ60" s="13"/>
      <c r="AL60" s="41"/>
      <c r="AM60">
        <f t="shared" si="4"/>
        <v>0</v>
      </c>
      <c r="AN60">
        <f t="shared" si="5"/>
        <v>0</v>
      </c>
      <c r="AO60" t="e">
        <f t="shared" si="6"/>
        <v>#DIV/0!</v>
      </c>
      <c r="AQ60">
        <f t="shared" si="8"/>
        <v>0</v>
      </c>
    </row>
    <row r="61" spans="1:43" x14ac:dyDescent="0.25">
      <c r="A61">
        <f t="shared" si="7"/>
        <v>19</v>
      </c>
      <c r="B61" s="206"/>
      <c r="C61" s="10"/>
      <c r="D61" s="11"/>
      <c r="E61" s="10"/>
      <c r="F61" s="11"/>
      <c r="G61" s="10"/>
      <c r="H61" s="15"/>
      <c r="I61" s="10"/>
      <c r="J61" s="11"/>
      <c r="K61" s="10"/>
      <c r="L61" s="11"/>
      <c r="M61" s="10"/>
      <c r="N61" s="11"/>
      <c r="O61" s="10"/>
      <c r="P61" s="11"/>
      <c r="Q61" s="10"/>
      <c r="R61" s="11"/>
      <c r="S61" s="10"/>
      <c r="T61" s="11"/>
      <c r="U61" s="10"/>
      <c r="V61" s="11"/>
      <c r="W61" s="10"/>
      <c r="X61" s="11"/>
      <c r="Y61" s="10"/>
      <c r="Z61" s="11"/>
      <c r="AA61" s="10"/>
      <c r="AB61" s="11"/>
      <c r="AC61" s="10"/>
      <c r="AD61" s="11"/>
      <c r="AE61" s="10"/>
      <c r="AF61" s="11"/>
      <c r="AG61" s="10"/>
      <c r="AH61" s="11"/>
      <c r="AI61" s="10"/>
      <c r="AJ61" s="11"/>
      <c r="AL61" s="41"/>
      <c r="AM61">
        <f t="shared" si="4"/>
        <v>0</v>
      </c>
      <c r="AN61">
        <f t="shared" si="5"/>
        <v>0</v>
      </c>
      <c r="AO61" t="e">
        <f t="shared" si="6"/>
        <v>#DIV/0!</v>
      </c>
      <c r="AQ61">
        <f t="shared" si="8"/>
        <v>0</v>
      </c>
    </row>
    <row r="62" spans="1:43" x14ac:dyDescent="0.25">
      <c r="A62">
        <f t="shared" si="7"/>
        <v>20</v>
      </c>
      <c r="B62" s="206"/>
      <c r="C62" s="10"/>
      <c r="D62" s="11"/>
      <c r="E62" s="10"/>
      <c r="F62" s="11"/>
      <c r="G62" s="10"/>
      <c r="H62" s="15"/>
      <c r="I62" s="10"/>
      <c r="J62" s="11"/>
      <c r="K62" s="10"/>
      <c r="L62" s="11"/>
      <c r="M62" s="10"/>
      <c r="N62" s="11"/>
      <c r="O62" s="10"/>
      <c r="P62" s="11"/>
      <c r="Q62" s="10"/>
      <c r="R62" s="11"/>
      <c r="S62" s="10"/>
      <c r="T62" s="11"/>
      <c r="U62" s="10"/>
      <c r="V62" s="11"/>
      <c r="W62" s="10"/>
      <c r="X62" s="11"/>
      <c r="Y62" s="10"/>
      <c r="Z62" s="11"/>
      <c r="AA62" s="10"/>
      <c r="AB62" s="11"/>
      <c r="AC62" s="10"/>
      <c r="AD62" s="11"/>
      <c r="AE62" s="10"/>
      <c r="AF62" s="11"/>
      <c r="AG62" s="10"/>
      <c r="AH62" s="11"/>
      <c r="AI62" s="10"/>
      <c r="AJ62" s="11"/>
      <c r="AL62" s="41"/>
      <c r="AM62">
        <f t="shared" si="4"/>
        <v>0</v>
      </c>
      <c r="AN62">
        <f t="shared" si="5"/>
        <v>0</v>
      </c>
      <c r="AO62" t="e">
        <f t="shared" si="6"/>
        <v>#DIV/0!</v>
      </c>
      <c r="AQ62">
        <f t="shared" si="8"/>
        <v>0</v>
      </c>
    </row>
    <row r="63" spans="1:43" x14ac:dyDescent="0.25">
      <c r="A63">
        <f t="shared" si="7"/>
        <v>21</v>
      </c>
      <c r="B63" s="206"/>
      <c r="C63" s="12"/>
      <c r="D63" s="13"/>
      <c r="E63" s="12"/>
      <c r="F63" s="13"/>
      <c r="G63" s="10"/>
      <c r="H63" s="11"/>
      <c r="I63" s="12"/>
      <c r="J63" s="13"/>
      <c r="K63" s="12"/>
      <c r="L63" s="13"/>
      <c r="M63" s="12"/>
      <c r="N63" s="13"/>
      <c r="O63" s="12"/>
      <c r="P63" s="13"/>
      <c r="Q63" s="12"/>
      <c r="R63" s="13"/>
      <c r="S63" s="10"/>
      <c r="T63" s="11"/>
      <c r="U63" s="12"/>
      <c r="V63" s="13"/>
      <c r="W63" s="10"/>
      <c r="X63" s="11"/>
      <c r="Y63" s="10"/>
      <c r="Z63" s="11"/>
      <c r="AA63" s="10"/>
      <c r="AB63" s="11"/>
      <c r="AC63" s="10"/>
      <c r="AD63" s="11"/>
      <c r="AE63" s="10"/>
      <c r="AF63" s="11"/>
      <c r="AG63" s="10"/>
      <c r="AH63" s="11"/>
      <c r="AI63" s="10"/>
      <c r="AJ63" s="11"/>
      <c r="AL63" s="41"/>
      <c r="AM63">
        <f t="shared" si="4"/>
        <v>0</v>
      </c>
      <c r="AN63">
        <f t="shared" si="5"/>
        <v>0</v>
      </c>
      <c r="AO63" t="e">
        <f t="shared" si="6"/>
        <v>#DIV/0!</v>
      </c>
      <c r="AQ63">
        <f t="shared" si="8"/>
        <v>0</v>
      </c>
    </row>
    <row r="64" spans="1:43" x14ac:dyDescent="0.25">
      <c r="A64">
        <f t="shared" si="7"/>
        <v>22</v>
      </c>
      <c r="B64" s="206"/>
      <c r="C64" s="10"/>
      <c r="D64" s="11"/>
      <c r="E64" s="10"/>
      <c r="F64" s="11"/>
      <c r="G64" s="10"/>
      <c r="H64" s="11"/>
      <c r="I64" s="10"/>
      <c r="J64" s="11"/>
      <c r="K64" s="10"/>
      <c r="L64" s="11"/>
      <c r="M64" s="10"/>
      <c r="N64" s="11"/>
      <c r="O64" s="10"/>
      <c r="P64" s="11"/>
      <c r="Q64" s="10"/>
      <c r="R64" s="11"/>
      <c r="S64" s="10"/>
      <c r="T64" s="11"/>
      <c r="U64" s="10"/>
      <c r="V64" s="11"/>
      <c r="W64" s="10"/>
      <c r="X64" s="11"/>
      <c r="Y64" s="10"/>
      <c r="Z64" s="11"/>
      <c r="AA64" s="10"/>
      <c r="AB64" s="11"/>
      <c r="AC64" s="10"/>
      <c r="AD64" s="11"/>
      <c r="AE64" s="10"/>
      <c r="AF64" s="11"/>
      <c r="AG64" s="10"/>
      <c r="AH64" s="11"/>
      <c r="AI64" s="10"/>
      <c r="AJ64" s="11"/>
      <c r="AL64" s="41"/>
      <c r="AM64">
        <f t="shared" si="4"/>
        <v>0</v>
      </c>
      <c r="AN64">
        <f t="shared" si="5"/>
        <v>0</v>
      </c>
      <c r="AO64" t="e">
        <f t="shared" si="6"/>
        <v>#DIV/0!</v>
      </c>
      <c r="AQ64">
        <f t="shared" si="8"/>
        <v>0</v>
      </c>
    </row>
    <row r="65" spans="1:43" x14ac:dyDescent="0.25">
      <c r="A65">
        <f t="shared" si="7"/>
        <v>23</v>
      </c>
      <c r="B65" s="206"/>
      <c r="C65" s="10"/>
      <c r="D65" s="11"/>
      <c r="E65" s="10"/>
      <c r="F65" s="11"/>
      <c r="G65" s="10"/>
      <c r="H65" s="11"/>
      <c r="I65" s="10"/>
      <c r="J65" s="11"/>
      <c r="K65" s="10"/>
      <c r="L65" s="11"/>
      <c r="M65" s="10"/>
      <c r="N65" s="11"/>
      <c r="O65" s="10"/>
      <c r="P65" s="11"/>
      <c r="Q65" s="10"/>
      <c r="R65" s="11"/>
      <c r="S65" s="10"/>
      <c r="T65" s="11"/>
      <c r="U65" s="10"/>
      <c r="V65" s="11"/>
      <c r="W65" s="10"/>
      <c r="X65" s="11"/>
      <c r="Y65" s="10"/>
      <c r="Z65" s="11"/>
      <c r="AA65" s="10"/>
      <c r="AB65" s="11"/>
      <c r="AC65" s="10"/>
      <c r="AD65" s="11"/>
      <c r="AE65" s="10"/>
      <c r="AF65" s="11"/>
      <c r="AG65" s="10"/>
      <c r="AH65" s="11"/>
      <c r="AI65" s="10"/>
      <c r="AJ65" s="11"/>
      <c r="AL65" s="306"/>
      <c r="AM65">
        <f t="shared" si="4"/>
        <v>0</v>
      </c>
      <c r="AN65">
        <f t="shared" si="5"/>
        <v>0</v>
      </c>
      <c r="AO65" t="e">
        <f t="shared" si="6"/>
        <v>#DIV/0!</v>
      </c>
      <c r="AQ65">
        <f t="shared" si="8"/>
        <v>0</v>
      </c>
    </row>
    <row r="66" spans="1:43" x14ac:dyDescent="0.25">
      <c r="A66">
        <f t="shared" si="7"/>
        <v>24</v>
      </c>
      <c r="B66" s="206"/>
      <c r="C66" s="10"/>
      <c r="D66" s="11"/>
      <c r="E66" s="10"/>
      <c r="F66" s="11"/>
      <c r="G66" s="10"/>
      <c r="H66" s="11"/>
      <c r="I66" s="10"/>
      <c r="J66" s="11"/>
      <c r="K66" s="10"/>
      <c r="L66" s="11"/>
      <c r="M66" s="10"/>
      <c r="N66" s="11"/>
      <c r="O66" s="10"/>
      <c r="P66" s="11"/>
      <c r="Q66" s="10"/>
      <c r="R66" s="11"/>
      <c r="S66" s="10"/>
      <c r="T66" s="11"/>
      <c r="U66" s="10"/>
      <c r="V66" s="11"/>
      <c r="W66" s="10"/>
      <c r="X66" s="11"/>
      <c r="Y66" s="10"/>
      <c r="Z66" s="11"/>
      <c r="AA66" s="10"/>
      <c r="AB66" s="11"/>
      <c r="AC66" s="10"/>
      <c r="AD66" s="11"/>
      <c r="AE66" s="10"/>
      <c r="AF66" s="11"/>
      <c r="AG66" s="10"/>
      <c r="AH66" s="11"/>
      <c r="AI66" s="10"/>
      <c r="AJ66" s="11"/>
      <c r="AL66" s="306"/>
      <c r="AM66">
        <f t="shared" si="4"/>
        <v>0</v>
      </c>
      <c r="AN66">
        <f t="shared" si="5"/>
        <v>0</v>
      </c>
      <c r="AO66" t="e">
        <f t="shared" si="6"/>
        <v>#DIV/0!</v>
      </c>
      <c r="AQ66">
        <f t="shared" si="8"/>
        <v>0</v>
      </c>
    </row>
    <row r="67" spans="1:43" x14ac:dyDescent="0.25">
      <c r="A67">
        <f t="shared" si="7"/>
        <v>25</v>
      </c>
      <c r="B67" s="206"/>
      <c r="C67" s="10"/>
      <c r="D67" s="11"/>
      <c r="E67" s="10"/>
      <c r="F67" s="11"/>
      <c r="G67" s="10"/>
      <c r="H67" s="11"/>
      <c r="I67" s="10"/>
      <c r="J67" s="11"/>
      <c r="K67" s="10"/>
      <c r="L67" s="11"/>
      <c r="M67" s="10"/>
      <c r="N67" s="11"/>
      <c r="O67" s="10"/>
      <c r="P67" s="11"/>
      <c r="Q67" s="10"/>
      <c r="R67" s="11"/>
      <c r="S67" s="10"/>
      <c r="T67" s="11"/>
      <c r="U67" s="10"/>
      <c r="V67" s="11"/>
      <c r="W67" s="10"/>
      <c r="X67" s="11"/>
      <c r="Y67" s="10"/>
      <c r="Z67" s="11"/>
      <c r="AA67" s="10"/>
      <c r="AB67" s="11"/>
      <c r="AC67" s="10"/>
      <c r="AD67" s="11"/>
      <c r="AE67" s="10"/>
      <c r="AF67" s="11"/>
      <c r="AG67" s="10"/>
      <c r="AH67" s="11"/>
      <c r="AI67" s="10"/>
      <c r="AJ67" s="11"/>
      <c r="AL67" s="306"/>
      <c r="AM67">
        <f t="shared" si="4"/>
        <v>0</v>
      </c>
      <c r="AN67">
        <f t="shared" si="5"/>
        <v>0</v>
      </c>
      <c r="AO67" t="e">
        <f t="shared" si="6"/>
        <v>#DIV/0!</v>
      </c>
      <c r="AQ67">
        <f t="shared" si="8"/>
        <v>0</v>
      </c>
    </row>
    <row r="68" spans="1:43" x14ac:dyDescent="0.25">
      <c r="A68">
        <f t="shared" si="7"/>
        <v>26</v>
      </c>
      <c r="B68" s="206"/>
      <c r="C68" s="10"/>
      <c r="D68" s="11"/>
      <c r="E68" s="10"/>
      <c r="F68" s="11"/>
      <c r="G68" s="10"/>
      <c r="H68" s="11"/>
      <c r="I68" s="10"/>
      <c r="J68" s="11"/>
      <c r="K68" s="10"/>
      <c r="L68" s="11"/>
      <c r="M68" s="10"/>
      <c r="N68" s="11"/>
      <c r="O68" s="10"/>
      <c r="P68" s="11"/>
      <c r="Q68" s="10"/>
      <c r="R68" s="11"/>
      <c r="S68" s="94"/>
      <c r="T68" s="11"/>
      <c r="U68" s="10"/>
      <c r="V68" s="11"/>
      <c r="W68" s="94"/>
      <c r="X68" s="11"/>
      <c r="Y68" s="10"/>
      <c r="Z68" s="11"/>
      <c r="AA68" s="10"/>
      <c r="AB68" s="11"/>
      <c r="AC68" s="10"/>
      <c r="AD68" s="11"/>
      <c r="AE68" s="10"/>
      <c r="AF68" s="11"/>
      <c r="AG68" s="10"/>
      <c r="AH68" s="11"/>
      <c r="AI68" s="10"/>
      <c r="AJ68" s="11"/>
      <c r="AL68" s="306"/>
      <c r="AM68">
        <f t="shared" si="4"/>
        <v>0</v>
      </c>
      <c r="AN68">
        <f t="shared" si="5"/>
        <v>0</v>
      </c>
      <c r="AO68" t="e">
        <f t="shared" si="6"/>
        <v>#DIV/0!</v>
      </c>
      <c r="AQ68">
        <f t="shared" si="8"/>
        <v>0</v>
      </c>
    </row>
    <row r="69" spans="1:43" x14ac:dyDescent="0.25">
      <c r="A69">
        <f t="shared" si="7"/>
        <v>27</v>
      </c>
      <c r="B69" s="206"/>
      <c r="C69" s="12"/>
      <c r="D69" s="13"/>
      <c r="E69" s="12"/>
      <c r="F69" s="13"/>
      <c r="G69" s="12"/>
      <c r="H69" s="13"/>
      <c r="I69" s="12"/>
      <c r="J69" s="13"/>
      <c r="K69" s="12"/>
      <c r="L69" s="13"/>
      <c r="M69" s="12"/>
      <c r="N69" s="13"/>
      <c r="O69" s="12"/>
      <c r="P69" s="13"/>
      <c r="Q69" s="12"/>
      <c r="R69" s="13"/>
      <c r="S69" s="12"/>
      <c r="T69" s="13"/>
      <c r="U69" s="10"/>
      <c r="V69" s="11"/>
      <c r="W69" s="10"/>
      <c r="X69" s="11"/>
      <c r="Y69" s="10"/>
      <c r="Z69" s="11"/>
      <c r="AA69" s="10"/>
      <c r="AB69" s="11"/>
      <c r="AC69" s="10"/>
      <c r="AD69" s="11"/>
      <c r="AE69" s="10"/>
      <c r="AF69" s="11"/>
      <c r="AG69" s="10"/>
      <c r="AH69" s="11"/>
      <c r="AI69" s="10"/>
      <c r="AJ69" s="11"/>
      <c r="AL69" s="306"/>
      <c r="AM69">
        <f t="shared" si="4"/>
        <v>0</v>
      </c>
      <c r="AN69">
        <f t="shared" si="5"/>
        <v>0</v>
      </c>
      <c r="AO69" t="e">
        <f t="shared" si="6"/>
        <v>#DIV/0!</v>
      </c>
      <c r="AQ69">
        <f t="shared" si="8"/>
        <v>0</v>
      </c>
    </row>
    <row r="70" spans="1:43" x14ac:dyDescent="0.25">
      <c r="A70">
        <f t="shared" si="7"/>
        <v>28</v>
      </c>
      <c r="B70" s="206"/>
      <c r="C70" s="10"/>
      <c r="D70" s="11"/>
      <c r="E70" s="10"/>
      <c r="F70" s="11"/>
      <c r="G70" s="10"/>
      <c r="H70" s="11"/>
      <c r="I70" s="10"/>
      <c r="J70" s="11"/>
      <c r="K70" s="10"/>
      <c r="L70" s="11"/>
      <c r="M70" s="10"/>
      <c r="N70" s="11"/>
      <c r="O70" s="10"/>
      <c r="P70" s="11"/>
      <c r="Q70" s="10"/>
      <c r="R70" s="11"/>
      <c r="S70" s="10"/>
      <c r="T70" s="11"/>
      <c r="U70" s="10"/>
      <c r="V70" s="11"/>
      <c r="W70" s="10"/>
      <c r="X70" s="11"/>
      <c r="Y70" s="10"/>
      <c r="Z70" s="11"/>
      <c r="AA70" s="10"/>
      <c r="AB70" s="11"/>
      <c r="AC70" s="10"/>
      <c r="AD70" s="11"/>
      <c r="AE70" s="10"/>
      <c r="AF70" s="11"/>
      <c r="AG70" s="10"/>
      <c r="AH70" s="11"/>
      <c r="AI70" s="10"/>
      <c r="AJ70" s="11"/>
      <c r="AK70" s="333"/>
      <c r="AL70" s="306"/>
      <c r="AM70">
        <f t="shared" si="4"/>
        <v>0</v>
      </c>
      <c r="AN70">
        <f t="shared" si="5"/>
        <v>0</v>
      </c>
      <c r="AO70" t="e">
        <f t="shared" si="6"/>
        <v>#DIV/0!</v>
      </c>
      <c r="AQ70">
        <f t="shared" si="8"/>
        <v>0</v>
      </c>
    </row>
    <row r="71" spans="1:43" x14ac:dyDescent="0.25">
      <c r="A71">
        <f t="shared" si="7"/>
        <v>29</v>
      </c>
      <c r="B71" s="206"/>
      <c r="C71" s="10"/>
      <c r="D71" s="11"/>
      <c r="E71" s="10"/>
      <c r="F71" s="11"/>
      <c r="G71" s="94"/>
      <c r="H71" s="11"/>
      <c r="I71" s="10"/>
      <c r="J71" s="11"/>
      <c r="K71" s="10"/>
      <c r="L71" s="11"/>
      <c r="M71" s="10"/>
      <c r="N71" s="11"/>
      <c r="O71" s="10"/>
      <c r="P71" s="11"/>
      <c r="Q71" s="54"/>
      <c r="R71" s="11"/>
      <c r="S71" s="10"/>
      <c r="T71" s="11"/>
      <c r="U71" s="10"/>
      <c r="V71" s="11"/>
      <c r="W71" s="10"/>
      <c r="X71" s="11"/>
      <c r="Y71" s="10"/>
      <c r="Z71" s="11"/>
      <c r="AA71" s="10"/>
      <c r="AB71" s="11"/>
      <c r="AC71" s="10"/>
      <c r="AD71" s="11"/>
      <c r="AE71" s="10"/>
      <c r="AF71" s="11"/>
      <c r="AG71" s="10"/>
      <c r="AH71" s="11"/>
      <c r="AI71" s="10"/>
      <c r="AJ71" s="11"/>
      <c r="AK71" s="333"/>
      <c r="AL71" s="306"/>
      <c r="AM71">
        <f t="shared" si="4"/>
        <v>0</v>
      </c>
      <c r="AN71">
        <f t="shared" si="5"/>
        <v>0</v>
      </c>
      <c r="AO71" t="e">
        <f t="shared" si="6"/>
        <v>#DIV/0!</v>
      </c>
      <c r="AQ71">
        <f t="shared" si="8"/>
        <v>0</v>
      </c>
    </row>
    <row r="72" spans="1:43" x14ac:dyDescent="0.25">
      <c r="A72">
        <f>+A71+1</f>
        <v>30</v>
      </c>
      <c r="B72" s="206"/>
      <c r="C72" s="12"/>
      <c r="D72" s="13"/>
      <c r="E72" s="12"/>
      <c r="F72" s="13"/>
      <c r="G72" s="12"/>
      <c r="H72" s="13"/>
      <c r="I72" s="12"/>
      <c r="J72" s="13"/>
      <c r="K72" s="12"/>
      <c r="L72" s="13"/>
      <c r="M72" s="12"/>
      <c r="N72" s="13"/>
      <c r="O72" s="12"/>
      <c r="P72" s="13"/>
      <c r="Q72" s="12"/>
      <c r="R72" s="13"/>
      <c r="S72" s="12"/>
      <c r="T72" s="13"/>
      <c r="U72" s="12"/>
      <c r="V72" s="13"/>
      <c r="W72" s="10"/>
      <c r="X72" s="11"/>
      <c r="Y72" s="10"/>
      <c r="Z72" s="11"/>
      <c r="AA72" s="10"/>
      <c r="AB72" s="11"/>
      <c r="AC72" s="10"/>
      <c r="AD72" s="11"/>
      <c r="AE72" s="10"/>
      <c r="AF72" s="11"/>
      <c r="AG72" s="10"/>
      <c r="AH72" s="11"/>
      <c r="AI72" s="10"/>
      <c r="AJ72" s="11"/>
      <c r="AL72" s="306"/>
      <c r="AM72">
        <f t="shared" si="4"/>
        <v>0</v>
      </c>
      <c r="AN72">
        <f t="shared" si="5"/>
        <v>0</v>
      </c>
      <c r="AO72" t="e">
        <f t="shared" si="6"/>
        <v>#DIV/0!</v>
      </c>
      <c r="AQ72">
        <f t="shared" si="8"/>
        <v>0</v>
      </c>
    </row>
    <row r="73" spans="1:43" x14ac:dyDescent="0.25">
      <c r="A73">
        <f t="shared" si="7"/>
        <v>31</v>
      </c>
      <c r="B73" s="206"/>
      <c r="C73" s="10"/>
      <c r="D73" s="11"/>
      <c r="E73" s="10"/>
      <c r="F73" s="11"/>
      <c r="G73" s="12"/>
      <c r="H73" s="13"/>
      <c r="I73" s="12"/>
      <c r="J73" s="13"/>
      <c r="K73" s="12"/>
      <c r="L73" s="13"/>
      <c r="M73" s="12"/>
      <c r="N73" s="13"/>
      <c r="O73" s="12"/>
      <c r="P73" s="13"/>
      <c r="Q73" s="12"/>
      <c r="R73" s="13"/>
      <c r="S73" s="12"/>
      <c r="T73" s="13"/>
      <c r="U73" s="12"/>
      <c r="V73" s="13"/>
      <c r="W73" s="10"/>
      <c r="X73" s="11"/>
      <c r="Y73" s="10"/>
      <c r="Z73" s="11"/>
      <c r="AA73" s="10"/>
      <c r="AB73" s="11"/>
      <c r="AC73" s="10"/>
      <c r="AD73" s="11"/>
      <c r="AE73" s="10"/>
      <c r="AF73" s="11"/>
      <c r="AG73" s="10"/>
      <c r="AH73" s="11"/>
      <c r="AI73" s="10"/>
      <c r="AJ73" s="11"/>
      <c r="AL73" s="306"/>
      <c r="AM73">
        <f t="shared" si="4"/>
        <v>0</v>
      </c>
      <c r="AN73">
        <f t="shared" si="5"/>
        <v>0</v>
      </c>
      <c r="AO73" t="e">
        <f t="shared" si="6"/>
        <v>#DIV/0!</v>
      </c>
      <c r="AQ73">
        <f t="shared" si="8"/>
        <v>0</v>
      </c>
    </row>
    <row r="74" spans="1:43" x14ac:dyDescent="0.25">
      <c r="A74">
        <f t="shared" si="7"/>
        <v>32</v>
      </c>
      <c r="B74" s="206"/>
      <c r="C74" s="10"/>
      <c r="D74" s="11"/>
      <c r="E74" s="10"/>
      <c r="F74" s="11"/>
      <c r="G74" s="10"/>
      <c r="H74" s="11"/>
      <c r="I74" s="10"/>
      <c r="J74" s="11"/>
      <c r="K74" s="10"/>
      <c r="L74" s="11"/>
      <c r="M74" s="10"/>
      <c r="N74" s="11"/>
      <c r="O74" s="10"/>
      <c r="P74" s="11"/>
      <c r="Q74" s="10"/>
      <c r="R74" s="11"/>
      <c r="S74" s="10"/>
      <c r="T74" s="11"/>
      <c r="U74" s="10"/>
      <c r="V74" s="11"/>
      <c r="W74" s="10"/>
      <c r="X74" s="11"/>
      <c r="Y74" s="10"/>
      <c r="Z74" s="11"/>
      <c r="AA74" s="10"/>
      <c r="AB74" s="11"/>
      <c r="AC74" s="10"/>
      <c r="AD74" s="11"/>
      <c r="AE74" s="10"/>
      <c r="AF74" s="11"/>
      <c r="AG74" s="10"/>
      <c r="AH74" s="11"/>
      <c r="AI74" s="10"/>
      <c r="AJ74" s="11"/>
      <c r="AL74" s="41"/>
      <c r="AM74">
        <f t="shared" si="4"/>
        <v>0</v>
      </c>
      <c r="AN74">
        <f t="shared" si="5"/>
        <v>0</v>
      </c>
      <c r="AO74" t="e">
        <f t="shared" si="6"/>
        <v>#DIV/0!</v>
      </c>
      <c r="AQ74">
        <f t="shared" si="8"/>
        <v>0</v>
      </c>
    </row>
    <row r="75" spans="1:43" x14ac:dyDescent="0.25">
      <c r="A75">
        <f t="shared" si="7"/>
        <v>33</v>
      </c>
      <c r="B75" s="206"/>
      <c r="C75" s="10"/>
      <c r="D75" s="11"/>
      <c r="E75" s="10"/>
      <c r="F75" s="11"/>
      <c r="G75" s="10"/>
      <c r="H75" s="11"/>
      <c r="I75" s="10"/>
      <c r="J75" s="11"/>
      <c r="K75" s="10"/>
      <c r="L75" s="11"/>
      <c r="M75" s="10"/>
      <c r="N75" s="11"/>
      <c r="O75" s="10"/>
      <c r="P75" s="11"/>
      <c r="Q75" s="10"/>
      <c r="R75" s="11"/>
      <c r="S75" s="10"/>
      <c r="T75" s="11"/>
      <c r="U75" s="10"/>
      <c r="V75" s="11"/>
      <c r="W75" s="10"/>
      <c r="X75" s="11"/>
      <c r="Y75" s="10"/>
      <c r="Z75" s="11"/>
      <c r="AA75" s="10"/>
      <c r="AB75" s="11"/>
      <c r="AC75" s="10"/>
      <c r="AD75" s="11"/>
      <c r="AE75" s="10"/>
      <c r="AF75" s="11"/>
      <c r="AG75" s="10"/>
      <c r="AH75" s="11"/>
      <c r="AI75" s="10"/>
      <c r="AJ75" s="11"/>
      <c r="AK75" s="333"/>
      <c r="AL75" s="41"/>
      <c r="AM75">
        <f t="shared" si="4"/>
        <v>0</v>
      </c>
      <c r="AN75">
        <f t="shared" si="5"/>
        <v>0</v>
      </c>
      <c r="AO75" t="e">
        <f t="shared" si="6"/>
        <v>#DIV/0!</v>
      </c>
      <c r="AQ75">
        <f t="shared" si="8"/>
        <v>0</v>
      </c>
    </row>
    <row r="76" spans="1:43" x14ac:dyDescent="0.25">
      <c r="A76">
        <f t="shared" si="7"/>
        <v>34</v>
      </c>
      <c r="B76" s="206"/>
      <c r="C76" s="10"/>
      <c r="D76" s="11"/>
      <c r="E76" s="10"/>
      <c r="F76" s="32"/>
      <c r="G76" s="10"/>
      <c r="H76" s="11"/>
      <c r="I76" s="10"/>
      <c r="J76" s="11"/>
      <c r="K76" s="10"/>
      <c r="L76" s="11"/>
      <c r="M76" s="10"/>
      <c r="N76" s="11"/>
      <c r="O76" s="10"/>
      <c r="P76" s="32"/>
      <c r="Q76" s="10"/>
      <c r="R76" s="32"/>
      <c r="S76" s="10"/>
      <c r="T76" s="11"/>
      <c r="U76" s="10"/>
      <c r="V76" s="11"/>
      <c r="W76" s="10"/>
      <c r="X76" s="11"/>
      <c r="Y76" s="10"/>
      <c r="Z76" s="11"/>
      <c r="AA76" s="10"/>
      <c r="AB76" s="11"/>
      <c r="AC76" s="10"/>
      <c r="AD76" s="11"/>
      <c r="AE76" s="10"/>
      <c r="AF76" s="11"/>
      <c r="AG76" s="10"/>
      <c r="AH76" s="32"/>
      <c r="AI76" s="10"/>
      <c r="AJ76" s="11"/>
      <c r="AK76" s="333"/>
      <c r="AL76" s="41"/>
      <c r="AM76">
        <f t="shared" si="4"/>
        <v>0</v>
      </c>
      <c r="AN76">
        <f t="shared" si="5"/>
        <v>0</v>
      </c>
      <c r="AO76" t="e">
        <f t="shared" si="6"/>
        <v>#DIV/0!</v>
      </c>
      <c r="AP76">
        <v>7</v>
      </c>
    </row>
    <row r="77" spans="1:43" x14ac:dyDescent="0.25">
      <c r="A77">
        <f t="shared" si="7"/>
        <v>35</v>
      </c>
      <c r="B77" s="206"/>
      <c r="C77" s="10"/>
      <c r="D77" s="11"/>
      <c r="E77" s="10"/>
      <c r="F77" s="32"/>
      <c r="G77" s="10"/>
      <c r="H77" s="11"/>
      <c r="I77" s="10"/>
      <c r="J77" s="11"/>
      <c r="K77" s="10"/>
      <c r="L77" s="11"/>
      <c r="M77" s="10"/>
      <c r="N77" s="11"/>
      <c r="O77" s="10"/>
      <c r="P77" s="32"/>
      <c r="Q77" s="10"/>
      <c r="R77" s="32"/>
      <c r="S77" s="10"/>
      <c r="T77" s="11"/>
      <c r="U77" s="10"/>
      <c r="V77" s="11"/>
      <c r="W77" s="10"/>
      <c r="X77" s="11"/>
      <c r="Y77" s="10"/>
      <c r="Z77" s="11"/>
      <c r="AA77" s="10"/>
      <c r="AB77" s="11"/>
      <c r="AC77" s="10"/>
      <c r="AD77" s="11"/>
      <c r="AE77" s="10"/>
      <c r="AF77" s="11"/>
      <c r="AG77" s="10"/>
      <c r="AH77" s="32"/>
      <c r="AI77" s="10"/>
      <c r="AJ77" s="11"/>
      <c r="AL77" s="41"/>
      <c r="AM77">
        <f t="shared" si="4"/>
        <v>0</v>
      </c>
      <c r="AN77">
        <f t="shared" si="5"/>
        <v>0</v>
      </c>
      <c r="AO77" t="e">
        <f t="shared" si="6"/>
        <v>#DIV/0!</v>
      </c>
      <c r="AP77">
        <v>0</v>
      </c>
    </row>
    <row r="78" spans="1:43" x14ac:dyDescent="0.25">
      <c r="A78">
        <f t="shared" si="7"/>
        <v>36</v>
      </c>
      <c r="B78" s="206"/>
      <c r="C78" s="10"/>
      <c r="D78" s="11"/>
      <c r="E78" s="10"/>
      <c r="F78" s="32"/>
      <c r="G78" s="10"/>
      <c r="H78" s="11"/>
      <c r="I78" s="10"/>
      <c r="J78" s="11"/>
      <c r="K78" s="10"/>
      <c r="L78" s="11"/>
      <c r="M78" s="10"/>
      <c r="N78" s="11"/>
      <c r="O78" s="10"/>
      <c r="P78" s="32"/>
      <c r="Q78" s="10"/>
      <c r="R78" s="32"/>
      <c r="S78" s="10"/>
      <c r="T78" s="11"/>
      <c r="U78" s="10"/>
      <c r="V78" s="11"/>
      <c r="W78" s="10"/>
      <c r="X78" s="11"/>
      <c r="Y78" s="10"/>
      <c r="Z78" s="11"/>
      <c r="AA78" s="10"/>
      <c r="AB78" s="11"/>
      <c r="AC78" s="10"/>
      <c r="AD78" s="11"/>
      <c r="AE78" s="10"/>
      <c r="AF78" s="11"/>
      <c r="AG78" s="10"/>
      <c r="AH78" s="32"/>
      <c r="AI78" s="10"/>
      <c r="AJ78" s="11"/>
      <c r="AK78" s="333"/>
      <c r="AL78" s="41"/>
      <c r="AM78">
        <f t="shared" si="4"/>
        <v>0</v>
      </c>
      <c r="AN78">
        <f t="shared" si="5"/>
        <v>0</v>
      </c>
      <c r="AO78" t="e">
        <f t="shared" si="6"/>
        <v>#DIV/0!</v>
      </c>
      <c r="AP78">
        <v>-1.5</v>
      </c>
    </row>
    <row r="79" spans="1:43" x14ac:dyDescent="0.25">
      <c r="A79">
        <f t="shared" si="7"/>
        <v>37</v>
      </c>
      <c r="B79" s="206"/>
      <c r="C79" s="10"/>
      <c r="D79" s="11"/>
      <c r="E79" s="10"/>
      <c r="F79" s="11"/>
      <c r="G79" s="10"/>
      <c r="H79" s="11"/>
      <c r="I79" s="10"/>
      <c r="J79" s="11"/>
      <c r="K79" s="10"/>
      <c r="L79" s="11"/>
      <c r="M79" s="10"/>
      <c r="N79" s="11"/>
      <c r="O79" s="10"/>
      <c r="P79" s="11"/>
      <c r="Q79" s="10"/>
      <c r="R79" s="11"/>
      <c r="S79" s="10"/>
      <c r="T79" s="11"/>
      <c r="U79" s="10"/>
      <c r="V79" s="11"/>
      <c r="W79" s="10"/>
      <c r="X79" s="11"/>
      <c r="Y79" s="10"/>
      <c r="Z79" s="11"/>
      <c r="AA79" s="10"/>
      <c r="AB79" s="11"/>
      <c r="AC79" s="10"/>
      <c r="AD79" s="11"/>
      <c r="AE79" s="10"/>
      <c r="AF79" s="11"/>
      <c r="AG79" s="10"/>
      <c r="AH79" s="11"/>
      <c r="AI79" s="10"/>
      <c r="AJ79" s="11"/>
      <c r="AK79" s="333"/>
      <c r="AL79" s="41"/>
      <c r="AM79">
        <f t="shared" si="4"/>
        <v>0</v>
      </c>
      <c r="AN79">
        <f t="shared" si="5"/>
        <v>0</v>
      </c>
      <c r="AO79" t="e">
        <f t="shared" si="6"/>
        <v>#DIV/0!</v>
      </c>
      <c r="AQ79">
        <f>+D79+F79+H79+J79+L79+N79+P79+R79+T79+V79+X79+Z79+AH79+AJ79</f>
        <v>0</v>
      </c>
    </row>
    <row r="80" spans="1:43" x14ac:dyDescent="0.25">
      <c r="A80">
        <f t="shared" si="7"/>
        <v>38</v>
      </c>
      <c r="B80" s="206"/>
      <c r="C80" s="10"/>
      <c r="D80" s="11"/>
      <c r="E80" s="10"/>
      <c r="F80" s="11"/>
      <c r="G80" s="10"/>
      <c r="H80" s="11"/>
      <c r="I80" s="10"/>
      <c r="J80" s="11"/>
      <c r="K80" s="10"/>
      <c r="L80" s="11"/>
      <c r="M80" s="10"/>
      <c r="N80" s="11"/>
      <c r="O80" s="10"/>
      <c r="P80" s="11"/>
      <c r="Q80" s="10"/>
      <c r="R80" s="11"/>
      <c r="S80" s="10"/>
      <c r="T80" s="11"/>
      <c r="U80" s="10"/>
      <c r="V80" s="11"/>
      <c r="W80" s="10"/>
      <c r="X80" s="11"/>
      <c r="Y80" s="10"/>
      <c r="Z80" s="11"/>
      <c r="AA80" s="10"/>
      <c r="AB80" s="11"/>
      <c r="AC80" s="10"/>
      <c r="AD80" s="11"/>
      <c r="AE80" s="10"/>
      <c r="AF80" s="11"/>
      <c r="AG80" s="10"/>
      <c r="AH80" s="11"/>
      <c r="AI80" s="10"/>
      <c r="AJ80" s="11"/>
      <c r="AL80" s="41"/>
      <c r="AM80">
        <f t="shared" si="4"/>
        <v>0</v>
      </c>
      <c r="AN80">
        <f t="shared" si="5"/>
        <v>0</v>
      </c>
      <c r="AO80" t="e">
        <f t="shared" si="6"/>
        <v>#DIV/0!</v>
      </c>
      <c r="AQ80">
        <f>+D80+F80+H80+J80+L80+N80+P80+R80+T80+V80+X80+Z80+AH80+AJ80</f>
        <v>0</v>
      </c>
    </row>
    <row r="81" spans="1:43" x14ac:dyDescent="0.25">
      <c r="A81">
        <f t="shared" si="7"/>
        <v>39</v>
      </c>
      <c r="B81" s="206"/>
      <c r="C81" s="10"/>
      <c r="D81" s="11"/>
      <c r="E81" s="10"/>
      <c r="F81" s="11"/>
      <c r="G81" s="10"/>
      <c r="H81" s="11"/>
      <c r="I81" s="10"/>
      <c r="J81" s="11"/>
      <c r="K81" s="10"/>
      <c r="L81" s="11"/>
      <c r="M81" s="10"/>
      <c r="N81" s="11"/>
      <c r="O81" s="10"/>
      <c r="P81" s="11"/>
      <c r="Q81" s="10"/>
      <c r="R81" s="11"/>
      <c r="S81" s="10"/>
      <c r="T81" s="11"/>
      <c r="U81" s="10"/>
      <c r="V81" s="11"/>
      <c r="W81" s="10"/>
      <c r="X81" s="11"/>
      <c r="Y81" s="10"/>
      <c r="Z81" s="11"/>
      <c r="AA81" s="10"/>
      <c r="AB81" s="11"/>
      <c r="AC81" s="10"/>
      <c r="AD81" s="11"/>
      <c r="AE81" s="10"/>
      <c r="AF81" s="11"/>
      <c r="AG81" s="10"/>
      <c r="AH81" s="11"/>
      <c r="AI81" s="10"/>
      <c r="AJ81" s="11"/>
      <c r="AL81" s="41"/>
      <c r="AM81">
        <f t="shared" si="4"/>
        <v>0</v>
      </c>
      <c r="AN81">
        <f t="shared" si="5"/>
        <v>0</v>
      </c>
      <c r="AO81" t="e">
        <f t="shared" si="6"/>
        <v>#DIV/0!</v>
      </c>
      <c r="AQ81">
        <f>+D81+F81+H81+J81+L81+N81+P81+R81+T81+V81+X81+Z81+AH81+AJ81</f>
        <v>0</v>
      </c>
    </row>
    <row r="82" spans="1:43" x14ac:dyDescent="0.25">
      <c r="A82">
        <f t="shared" si="7"/>
        <v>40</v>
      </c>
      <c r="B82" s="206"/>
      <c r="C82" s="10"/>
      <c r="D82" s="11"/>
      <c r="E82" s="10"/>
      <c r="F82" s="32"/>
      <c r="G82" s="10"/>
      <c r="H82" s="11"/>
      <c r="I82" s="10"/>
      <c r="J82" s="11"/>
      <c r="K82" s="10"/>
      <c r="L82" s="11"/>
      <c r="M82" s="10"/>
      <c r="N82" s="11"/>
      <c r="O82" s="10"/>
      <c r="P82" s="32"/>
      <c r="Q82" s="10"/>
      <c r="R82" s="11"/>
      <c r="S82" s="10"/>
      <c r="T82" s="11"/>
      <c r="U82" s="10"/>
      <c r="V82" s="11"/>
      <c r="W82" s="10"/>
      <c r="X82" s="11"/>
      <c r="Y82" s="10"/>
      <c r="Z82" s="32"/>
      <c r="AA82" s="10"/>
      <c r="AB82" s="11"/>
      <c r="AC82" s="10"/>
      <c r="AD82" s="11"/>
      <c r="AE82" s="10"/>
      <c r="AF82" s="11"/>
      <c r="AG82" s="10"/>
      <c r="AH82" s="32"/>
      <c r="AI82" s="10"/>
      <c r="AJ82" s="11"/>
      <c r="AL82" s="41"/>
      <c r="AM82">
        <f t="shared" si="4"/>
        <v>0</v>
      </c>
      <c r="AN82">
        <f t="shared" si="5"/>
        <v>0</v>
      </c>
      <c r="AO82" t="e">
        <f t="shared" si="6"/>
        <v>#DIV/0!</v>
      </c>
    </row>
    <row r="83" spans="1:43" x14ac:dyDescent="0.25">
      <c r="A83">
        <f t="shared" si="7"/>
        <v>41</v>
      </c>
      <c r="B83" s="206"/>
      <c r="C83" s="10"/>
      <c r="D83" s="11"/>
      <c r="E83" s="10"/>
      <c r="F83" s="11"/>
      <c r="G83" s="10"/>
      <c r="H83" s="11"/>
      <c r="I83" s="10"/>
      <c r="J83" s="11"/>
      <c r="K83" s="10"/>
      <c r="L83" s="11"/>
      <c r="M83" s="10"/>
      <c r="N83" s="11"/>
      <c r="O83" s="10"/>
      <c r="P83" s="11"/>
      <c r="Q83" s="10"/>
      <c r="R83" s="11"/>
      <c r="S83" s="10"/>
      <c r="T83" s="11"/>
      <c r="U83" s="10"/>
      <c r="V83" s="11"/>
      <c r="W83" s="10"/>
      <c r="X83" s="11"/>
      <c r="Y83" s="10"/>
      <c r="Z83" s="11"/>
      <c r="AA83" s="10"/>
      <c r="AB83" s="11"/>
      <c r="AC83" s="10"/>
      <c r="AD83" s="11"/>
      <c r="AE83" s="10"/>
      <c r="AF83" s="11"/>
      <c r="AG83" s="10"/>
      <c r="AH83" s="11"/>
      <c r="AI83" s="10"/>
      <c r="AJ83" s="11"/>
      <c r="AL83" s="41"/>
      <c r="AM83">
        <f t="shared" si="4"/>
        <v>0</v>
      </c>
      <c r="AN83">
        <f t="shared" si="5"/>
        <v>0</v>
      </c>
      <c r="AO83" t="e">
        <f t="shared" si="6"/>
        <v>#DIV/0!</v>
      </c>
      <c r="AQ83">
        <f>+D83+F83+H83+J83+L83+N83+P83+R83+T83+V83+X83+Z83+AH83+AJ83</f>
        <v>0</v>
      </c>
    </row>
    <row r="84" spans="1:43" x14ac:dyDescent="0.25">
      <c r="A84">
        <f t="shared" si="7"/>
        <v>42</v>
      </c>
      <c r="B84" s="206"/>
      <c r="C84" s="10"/>
      <c r="D84" s="11"/>
      <c r="E84" s="10"/>
      <c r="F84" s="32"/>
      <c r="G84" s="10"/>
      <c r="H84" s="11"/>
      <c r="I84" s="10"/>
      <c r="J84" s="11"/>
      <c r="K84" s="10"/>
      <c r="L84" s="32"/>
      <c r="M84" s="10"/>
      <c r="N84" s="11"/>
      <c r="O84" s="10"/>
      <c r="P84" s="11"/>
      <c r="Q84" s="10"/>
      <c r="R84" s="32"/>
      <c r="S84" s="10"/>
      <c r="T84" s="11"/>
      <c r="U84" s="10"/>
      <c r="V84" s="11"/>
      <c r="W84" s="10"/>
      <c r="X84" s="11"/>
      <c r="Y84" s="10"/>
      <c r="Z84" s="32"/>
      <c r="AA84" s="10"/>
      <c r="AB84" s="11"/>
      <c r="AC84" s="10"/>
      <c r="AD84" s="11"/>
      <c r="AE84" s="10"/>
      <c r="AF84" s="11"/>
      <c r="AG84" s="10"/>
      <c r="AH84" s="11"/>
      <c r="AI84" s="10"/>
      <c r="AJ84" s="11"/>
      <c r="AL84" s="41"/>
      <c r="AM84">
        <f t="shared" si="4"/>
        <v>0</v>
      </c>
      <c r="AN84">
        <f t="shared" si="5"/>
        <v>0</v>
      </c>
      <c r="AO84" t="e">
        <f t="shared" si="6"/>
        <v>#DIV/0!</v>
      </c>
      <c r="AP84">
        <v>0</v>
      </c>
    </row>
    <row r="85" spans="1:43" x14ac:dyDescent="0.25">
      <c r="A85">
        <f t="shared" si="7"/>
        <v>43</v>
      </c>
      <c r="B85" s="206"/>
      <c r="C85" s="10"/>
      <c r="D85" s="11"/>
      <c r="E85" s="10"/>
      <c r="F85" s="11"/>
      <c r="G85" s="10"/>
      <c r="H85" s="11"/>
      <c r="I85" s="10"/>
      <c r="J85" s="11"/>
      <c r="K85" s="10"/>
      <c r="L85" s="11"/>
      <c r="M85" s="10"/>
      <c r="N85" s="11"/>
      <c r="O85" s="10"/>
      <c r="P85" s="11"/>
      <c r="Q85" s="10"/>
      <c r="R85" s="11"/>
      <c r="S85" s="10"/>
      <c r="T85" s="11"/>
      <c r="U85" s="10"/>
      <c r="V85" s="11"/>
      <c r="W85" s="10"/>
      <c r="X85" s="11"/>
      <c r="Y85" s="10"/>
      <c r="Z85" s="11"/>
      <c r="AA85" s="10"/>
      <c r="AB85" s="11"/>
      <c r="AC85" s="10"/>
      <c r="AD85" s="11"/>
      <c r="AE85" s="10"/>
      <c r="AF85" s="11"/>
      <c r="AG85" s="10"/>
      <c r="AH85" s="11"/>
      <c r="AI85" s="10"/>
      <c r="AJ85" s="11"/>
      <c r="AL85" s="41"/>
      <c r="AM85">
        <f t="shared" si="4"/>
        <v>0</v>
      </c>
      <c r="AN85">
        <f t="shared" si="5"/>
        <v>0</v>
      </c>
      <c r="AO85" t="e">
        <f t="shared" si="6"/>
        <v>#DIV/0!</v>
      </c>
    </row>
    <row r="86" spans="1:43" x14ac:dyDescent="0.25">
      <c r="A86">
        <f t="shared" si="7"/>
        <v>44</v>
      </c>
      <c r="B86" s="206"/>
      <c r="C86" s="12"/>
      <c r="D86" s="13"/>
      <c r="E86" s="12"/>
      <c r="F86" s="13"/>
      <c r="G86" s="12"/>
      <c r="H86" s="13"/>
      <c r="I86" s="12"/>
      <c r="J86" s="13"/>
      <c r="K86" s="12"/>
      <c r="L86" s="13"/>
      <c r="M86" s="12"/>
      <c r="N86" s="13"/>
      <c r="O86" s="12"/>
      <c r="P86" s="13"/>
      <c r="Q86" s="12"/>
      <c r="R86" s="13"/>
      <c r="S86" s="12"/>
      <c r="T86" s="13"/>
      <c r="U86" s="12"/>
      <c r="V86" s="13"/>
      <c r="W86" s="10"/>
      <c r="X86" s="11"/>
      <c r="Y86" s="10"/>
      <c r="Z86" s="11"/>
      <c r="AA86" s="94"/>
      <c r="AB86" s="11"/>
      <c r="AC86" s="10"/>
      <c r="AD86" s="11"/>
      <c r="AE86" s="10"/>
      <c r="AF86" s="11"/>
      <c r="AG86" s="10"/>
      <c r="AH86" s="11"/>
      <c r="AI86" s="10"/>
      <c r="AJ86" s="11"/>
      <c r="AL86" s="41"/>
      <c r="AM86">
        <f t="shared" si="4"/>
        <v>0</v>
      </c>
      <c r="AN86">
        <f t="shared" si="5"/>
        <v>0</v>
      </c>
      <c r="AO86" t="e">
        <f t="shared" si="6"/>
        <v>#DIV/0!</v>
      </c>
    </row>
    <row r="87" spans="1:43" x14ac:dyDescent="0.25">
      <c r="A87">
        <f t="shared" si="7"/>
        <v>45</v>
      </c>
      <c r="B87" s="206"/>
      <c r="C87" s="10"/>
      <c r="D87" s="11"/>
      <c r="E87" s="10"/>
      <c r="F87" s="11"/>
      <c r="G87" s="10"/>
      <c r="H87" s="11"/>
      <c r="I87" s="10"/>
      <c r="J87" s="11"/>
      <c r="K87" s="10"/>
      <c r="L87" s="11"/>
      <c r="M87" s="10"/>
      <c r="N87" s="11"/>
      <c r="O87" s="10"/>
      <c r="P87" s="11"/>
      <c r="Q87" s="10"/>
      <c r="R87" s="11"/>
      <c r="S87" s="10"/>
      <c r="T87" s="11"/>
      <c r="U87" s="10"/>
      <c r="V87" s="11"/>
      <c r="W87" s="10"/>
      <c r="X87" s="11"/>
      <c r="Y87" s="10"/>
      <c r="Z87" s="11"/>
      <c r="AA87" s="10"/>
      <c r="AB87" s="11"/>
      <c r="AC87" s="10"/>
      <c r="AD87" s="11"/>
      <c r="AE87" s="10"/>
      <c r="AF87" s="11"/>
      <c r="AG87" s="10"/>
      <c r="AH87" s="11"/>
      <c r="AI87" s="10"/>
      <c r="AJ87" s="11"/>
      <c r="AL87" s="41"/>
      <c r="AM87">
        <f t="shared" si="4"/>
        <v>0</v>
      </c>
      <c r="AN87">
        <f t="shared" si="5"/>
        <v>0</v>
      </c>
      <c r="AO87" t="e">
        <f t="shared" si="6"/>
        <v>#DIV/0!</v>
      </c>
    </row>
    <row r="88" spans="1:43" x14ac:dyDescent="0.25">
      <c r="A88">
        <f t="shared" si="7"/>
        <v>46</v>
      </c>
      <c r="B88" s="206"/>
      <c r="C88" s="10"/>
      <c r="D88" s="11"/>
      <c r="E88" s="10"/>
      <c r="F88" s="11"/>
      <c r="G88" s="10"/>
      <c r="H88" s="11"/>
      <c r="I88" s="10"/>
      <c r="J88" s="11"/>
      <c r="K88" s="10"/>
      <c r="L88" s="11"/>
      <c r="M88" s="10"/>
      <c r="N88" s="11"/>
      <c r="O88" s="10"/>
      <c r="P88" s="11"/>
      <c r="Q88" s="10"/>
      <c r="R88" s="11"/>
      <c r="S88" s="10"/>
      <c r="T88" s="11"/>
      <c r="U88" s="10"/>
      <c r="V88" s="11"/>
      <c r="W88" s="10"/>
      <c r="X88" s="11"/>
      <c r="Y88" s="10"/>
      <c r="Z88" s="11"/>
      <c r="AA88" s="10"/>
      <c r="AB88" s="11"/>
      <c r="AC88" s="10"/>
      <c r="AD88" s="11"/>
      <c r="AE88" s="10"/>
      <c r="AF88" s="11"/>
      <c r="AG88" s="10"/>
      <c r="AH88" s="11"/>
      <c r="AI88" s="10"/>
      <c r="AJ88" s="11"/>
      <c r="AL88" s="41"/>
      <c r="AM88">
        <f t="shared" si="4"/>
        <v>0</v>
      </c>
      <c r="AN88">
        <f t="shared" si="5"/>
        <v>0</v>
      </c>
      <c r="AO88" t="e">
        <f t="shared" si="6"/>
        <v>#DIV/0!</v>
      </c>
    </row>
    <row r="89" spans="1:43" x14ac:dyDescent="0.25">
      <c r="A89">
        <f t="shared" si="7"/>
        <v>47</v>
      </c>
      <c r="B89" s="206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10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K89" s="333"/>
      <c r="AL89" s="41"/>
      <c r="AM89">
        <f t="shared" si="4"/>
        <v>0</v>
      </c>
      <c r="AN89">
        <f t="shared" si="5"/>
        <v>0</v>
      </c>
      <c r="AO89" t="e">
        <f t="shared" si="6"/>
        <v>#DIV/0!</v>
      </c>
    </row>
    <row r="90" spans="1:43" x14ac:dyDescent="0.25">
      <c r="A90">
        <f t="shared" si="7"/>
        <v>48</v>
      </c>
      <c r="B90" s="206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10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L90" s="41"/>
      <c r="AM90">
        <f t="shared" si="4"/>
        <v>0</v>
      </c>
      <c r="AN90">
        <f t="shared" si="5"/>
        <v>0</v>
      </c>
      <c r="AO90" t="e">
        <f t="shared" si="6"/>
        <v>#DIV/0!</v>
      </c>
    </row>
    <row r="91" spans="1:43" x14ac:dyDescent="0.25">
      <c r="A91">
        <f t="shared" si="7"/>
        <v>49</v>
      </c>
      <c r="B91" s="206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10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L91" s="41"/>
      <c r="AM91">
        <f t="shared" si="4"/>
        <v>0</v>
      </c>
      <c r="AN91">
        <f t="shared" si="5"/>
        <v>0</v>
      </c>
      <c r="AO91" t="e">
        <f t="shared" si="6"/>
        <v>#DIV/0!</v>
      </c>
    </row>
    <row r="92" spans="1:43" x14ac:dyDescent="0.25">
      <c r="A92">
        <f t="shared" si="7"/>
        <v>50</v>
      </c>
      <c r="B92" s="206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10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L92" s="41"/>
      <c r="AM92">
        <f t="shared" si="4"/>
        <v>0</v>
      </c>
      <c r="AN92">
        <f t="shared" si="5"/>
        <v>0</v>
      </c>
      <c r="AO92" t="e">
        <f t="shared" si="6"/>
        <v>#DIV/0!</v>
      </c>
    </row>
    <row r="93" spans="1:43" x14ac:dyDescent="0.25">
      <c r="A93">
        <f t="shared" si="7"/>
        <v>51</v>
      </c>
      <c r="B93" s="206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10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L93" s="41"/>
      <c r="AM93">
        <f t="shared" si="4"/>
        <v>0</v>
      </c>
      <c r="AN93">
        <f t="shared" si="5"/>
        <v>0</v>
      </c>
      <c r="AO93" t="e">
        <f t="shared" si="6"/>
        <v>#DIV/0!</v>
      </c>
    </row>
    <row r="94" spans="1:43" x14ac:dyDescent="0.25">
      <c r="A94">
        <f t="shared" si="7"/>
        <v>52</v>
      </c>
      <c r="B94" s="206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10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K94" s="212"/>
      <c r="AL94" s="213"/>
      <c r="AM94">
        <f t="shared" si="4"/>
        <v>0</v>
      </c>
      <c r="AN94">
        <f t="shared" si="5"/>
        <v>0</v>
      </c>
      <c r="AO94" t="e">
        <f t="shared" si="6"/>
        <v>#DIV/0!</v>
      </c>
    </row>
    <row r="95" spans="1:43" x14ac:dyDescent="0.25">
      <c r="A95">
        <f t="shared" si="7"/>
        <v>53</v>
      </c>
      <c r="B95" s="206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10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K95" s="212"/>
      <c r="AL95" s="213"/>
      <c r="AM95">
        <f t="shared" si="4"/>
        <v>0</v>
      </c>
      <c r="AN95">
        <f t="shared" si="5"/>
        <v>0</v>
      </c>
      <c r="AO95" t="e">
        <f t="shared" si="6"/>
        <v>#DIV/0!</v>
      </c>
    </row>
    <row r="96" spans="1:43" x14ac:dyDescent="0.25">
      <c r="A96">
        <f t="shared" si="7"/>
        <v>54</v>
      </c>
      <c r="B96" s="206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10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L96" s="41"/>
      <c r="AM96">
        <f t="shared" si="4"/>
        <v>0</v>
      </c>
      <c r="AN96">
        <f t="shared" si="5"/>
        <v>0</v>
      </c>
      <c r="AO96" t="e">
        <f t="shared" si="6"/>
        <v>#DIV/0!</v>
      </c>
    </row>
    <row r="97" spans="1:41" x14ac:dyDescent="0.25">
      <c r="A97">
        <f t="shared" si="7"/>
        <v>55</v>
      </c>
      <c r="B97" s="206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94"/>
      <c r="R97" s="11"/>
      <c r="S97" s="10"/>
      <c r="T97" s="11"/>
      <c r="U97" s="10"/>
      <c r="V97" s="11"/>
      <c r="W97" s="10"/>
      <c r="X97" s="11"/>
      <c r="Y97" s="10"/>
      <c r="Z97" s="11"/>
      <c r="AA97" s="94"/>
      <c r="AB97" s="11"/>
      <c r="AC97" s="10"/>
      <c r="AD97" s="11"/>
      <c r="AE97" s="10"/>
      <c r="AF97" s="11"/>
      <c r="AG97" s="10"/>
      <c r="AH97" s="11"/>
      <c r="AI97" s="10"/>
      <c r="AJ97" s="11"/>
      <c r="AL97" s="41"/>
      <c r="AM97">
        <f t="shared" si="4"/>
        <v>0</v>
      </c>
      <c r="AN97">
        <f t="shared" si="5"/>
        <v>0</v>
      </c>
      <c r="AO97" t="e">
        <f t="shared" si="6"/>
        <v>#DIV/0!</v>
      </c>
    </row>
    <row r="98" spans="1:41" x14ac:dyDescent="0.25">
      <c r="A98">
        <f t="shared" si="7"/>
        <v>56</v>
      </c>
      <c r="B98" s="206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10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L98" s="306"/>
      <c r="AM98">
        <f t="shared" si="4"/>
        <v>0</v>
      </c>
      <c r="AN98">
        <f t="shared" si="5"/>
        <v>0</v>
      </c>
      <c r="AO98" t="e">
        <f t="shared" si="6"/>
        <v>#DIV/0!</v>
      </c>
    </row>
    <row r="99" spans="1:41" x14ac:dyDescent="0.25">
      <c r="A99">
        <f t="shared" si="7"/>
        <v>57</v>
      </c>
      <c r="B99" s="206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10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L99" s="41"/>
      <c r="AM99">
        <f t="shared" si="4"/>
        <v>0</v>
      </c>
      <c r="AN99">
        <f t="shared" si="5"/>
        <v>0</v>
      </c>
      <c r="AO99" t="e">
        <f t="shared" si="6"/>
        <v>#DIV/0!</v>
      </c>
    </row>
    <row r="100" spans="1:41" x14ac:dyDescent="0.25">
      <c r="A100">
        <f t="shared" si="7"/>
        <v>58</v>
      </c>
      <c r="B100" s="206"/>
      <c r="C100" s="10"/>
      <c r="D100" s="11"/>
      <c r="E100" s="10"/>
      <c r="F100" s="11"/>
      <c r="G100" s="10"/>
      <c r="H100" s="11"/>
      <c r="I100" s="10"/>
      <c r="J100" s="11"/>
      <c r="K100" s="10"/>
      <c r="L100" s="11"/>
      <c r="M100" s="10"/>
      <c r="N100" s="11"/>
      <c r="O100" s="10"/>
      <c r="P100" s="11"/>
      <c r="Q100" s="10"/>
      <c r="R100" s="11"/>
      <c r="S100" s="10"/>
      <c r="T100" s="11"/>
      <c r="U100" s="10"/>
      <c r="V100" s="11"/>
      <c r="W100" s="10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L100" s="41"/>
      <c r="AM100">
        <f t="shared" si="4"/>
        <v>0</v>
      </c>
      <c r="AN100">
        <f t="shared" si="5"/>
        <v>0</v>
      </c>
      <c r="AO100" t="e">
        <f t="shared" si="6"/>
        <v>#DIV/0!</v>
      </c>
    </row>
    <row r="101" spans="1:41" x14ac:dyDescent="0.25">
      <c r="A101">
        <f t="shared" si="7"/>
        <v>59</v>
      </c>
      <c r="B101" s="206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10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L101" s="41"/>
      <c r="AM101">
        <f t="shared" si="4"/>
        <v>0</v>
      </c>
      <c r="AN101">
        <f t="shared" si="5"/>
        <v>0</v>
      </c>
      <c r="AO101" t="e">
        <f t="shared" si="6"/>
        <v>#DIV/0!</v>
      </c>
    </row>
    <row r="102" spans="1:41" x14ac:dyDescent="0.25">
      <c r="A102">
        <f t="shared" si="7"/>
        <v>60</v>
      </c>
      <c r="B102" s="206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10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L102" s="41"/>
      <c r="AM102">
        <f t="shared" si="4"/>
        <v>0</v>
      </c>
      <c r="AN102">
        <f t="shared" si="5"/>
        <v>0</v>
      </c>
      <c r="AO102" t="e">
        <f t="shared" si="6"/>
        <v>#DIV/0!</v>
      </c>
    </row>
    <row r="103" spans="1:41" x14ac:dyDescent="0.25">
      <c r="A103">
        <f t="shared" si="7"/>
        <v>61</v>
      </c>
      <c r="B103" s="206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10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L103" s="41"/>
      <c r="AM103">
        <f t="shared" si="4"/>
        <v>0</v>
      </c>
      <c r="AN103">
        <f t="shared" si="5"/>
        <v>0</v>
      </c>
      <c r="AO103" t="e">
        <f t="shared" si="6"/>
        <v>#DIV/0!</v>
      </c>
    </row>
    <row r="104" spans="1:41" x14ac:dyDescent="0.25">
      <c r="A104">
        <f t="shared" si="7"/>
        <v>62</v>
      </c>
      <c r="B104" s="206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10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K104" s="333"/>
      <c r="AL104" s="41"/>
      <c r="AM104">
        <f t="shared" si="4"/>
        <v>0</v>
      </c>
      <c r="AN104">
        <f t="shared" si="5"/>
        <v>0</v>
      </c>
      <c r="AO104" t="e">
        <f t="shared" si="6"/>
        <v>#DIV/0!</v>
      </c>
    </row>
    <row r="105" spans="1:41" x14ac:dyDescent="0.25">
      <c r="A105">
        <f t="shared" si="7"/>
        <v>63</v>
      </c>
      <c r="B105" s="206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10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K105" s="333"/>
      <c r="AL105" s="41"/>
      <c r="AM105">
        <f t="shared" si="4"/>
        <v>0</v>
      </c>
      <c r="AN105">
        <f t="shared" si="5"/>
        <v>0</v>
      </c>
      <c r="AO105" t="e">
        <f t="shared" si="6"/>
        <v>#DIV/0!</v>
      </c>
    </row>
    <row r="106" spans="1:41" x14ac:dyDescent="0.25">
      <c r="A106">
        <f t="shared" si="7"/>
        <v>64</v>
      </c>
      <c r="B106" s="206"/>
      <c r="C106" s="10"/>
      <c r="D106" s="11"/>
      <c r="E106" s="10"/>
      <c r="F106" s="11"/>
      <c r="G106" s="10"/>
      <c r="H106" s="11"/>
      <c r="I106" s="10"/>
      <c r="J106" s="11"/>
      <c r="K106" s="10"/>
      <c r="L106" s="11"/>
      <c r="M106" s="10"/>
      <c r="N106" s="11"/>
      <c r="O106" s="10"/>
      <c r="P106" s="11"/>
      <c r="Q106" s="10"/>
      <c r="R106" s="11"/>
      <c r="S106" s="10"/>
      <c r="T106" s="11"/>
      <c r="U106" s="10"/>
      <c r="V106" s="11"/>
      <c r="W106" s="10"/>
      <c r="X106" s="11"/>
      <c r="Y106" s="10"/>
      <c r="Z106" s="11"/>
      <c r="AA106" s="10"/>
      <c r="AB106" s="11"/>
      <c r="AC106" s="10"/>
      <c r="AD106" s="11"/>
      <c r="AE106" s="10"/>
      <c r="AF106" s="11"/>
      <c r="AG106" s="10"/>
      <c r="AH106" s="11"/>
      <c r="AI106" s="10"/>
      <c r="AJ106" s="11"/>
      <c r="AK106" s="333"/>
      <c r="AL106" s="41"/>
      <c r="AM106">
        <f t="shared" si="4"/>
        <v>0</v>
      </c>
      <c r="AN106">
        <f t="shared" si="5"/>
        <v>0</v>
      </c>
      <c r="AO106" t="e">
        <f t="shared" si="6"/>
        <v>#DIV/0!</v>
      </c>
    </row>
    <row r="107" spans="1:41" x14ac:dyDescent="0.25">
      <c r="A107">
        <f t="shared" si="7"/>
        <v>65</v>
      </c>
      <c r="B107" s="206"/>
      <c r="C107" s="10"/>
      <c r="D107" s="11"/>
      <c r="E107" s="10"/>
      <c r="F107" s="11"/>
      <c r="G107" s="10"/>
      <c r="H107" s="11"/>
      <c r="I107" s="10"/>
      <c r="J107" s="11"/>
      <c r="K107" s="10"/>
      <c r="L107" s="11"/>
      <c r="M107" s="10"/>
      <c r="N107" s="11"/>
      <c r="O107" s="10"/>
      <c r="P107" s="11"/>
      <c r="Q107" s="10"/>
      <c r="R107" s="11"/>
      <c r="S107" s="10"/>
      <c r="T107" s="11"/>
      <c r="U107" s="10"/>
      <c r="V107" s="11"/>
      <c r="W107" s="10"/>
      <c r="X107" s="11"/>
      <c r="Y107" s="10"/>
      <c r="Z107" s="11"/>
      <c r="AA107" s="10"/>
      <c r="AB107" s="11"/>
      <c r="AC107" s="10"/>
      <c r="AD107" s="11"/>
      <c r="AE107" s="10"/>
      <c r="AF107" s="11"/>
      <c r="AG107" s="10"/>
      <c r="AH107" s="11"/>
      <c r="AI107" s="10"/>
      <c r="AJ107" s="11"/>
      <c r="AL107" s="41"/>
      <c r="AM107">
        <f t="shared" ref="AM107:AM170" si="9">+C107+E107+G107+I107++K107++M107+O107+Q107+S107+U107+W107+Y107+AI107+AA107+AG107+AC107+AE107</f>
        <v>0</v>
      </c>
      <c r="AN107">
        <f t="shared" ref="AN107:AN170" si="10">COUNT(C107:AJ107)/2</f>
        <v>0</v>
      </c>
      <c r="AO107" t="e">
        <f t="shared" ref="AO107:AO170" si="11">+AM107/AN107</f>
        <v>#DIV/0!</v>
      </c>
    </row>
    <row r="108" spans="1:41" x14ac:dyDescent="0.25">
      <c r="A108">
        <f t="shared" si="7"/>
        <v>66</v>
      </c>
      <c r="B108" s="206"/>
      <c r="C108" s="10"/>
      <c r="D108" s="11"/>
      <c r="E108" s="10"/>
      <c r="F108" s="11"/>
      <c r="G108" s="10"/>
      <c r="H108" s="11"/>
      <c r="I108" s="10"/>
      <c r="J108" s="11"/>
      <c r="K108" s="10"/>
      <c r="L108" s="11"/>
      <c r="M108" s="10"/>
      <c r="N108" s="11"/>
      <c r="O108" s="10"/>
      <c r="P108" s="11"/>
      <c r="Q108" s="10"/>
      <c r="R108" s="11"/>
      <c r="S108" s="10"/>
      <c r="T108" s="11"/>
      <c r="U108" s="10"/>
      <c r="V108" s="11"/>
      <c r="W108" s="10"/>
      <c r="X108" s="11"/>
      <c r="Y108" s="10"/>
      <c r="Z108" s="11"/>
      <c r="AA108" s="10"/>
      <c r="AB108" s="11"/>
      <c r="AC108" s="10"/>
      <c r="AD108" s="11"/>
      <c r="AE108" s="10"/>
      <c r="AF108" s="11"/>
      <c r="AG108" s="10"/>
      <c r="AH108" s="11"/>
      <c r="AI108" s="10"/>
      <c r="AJ108" s="11"/>
      <c r="AL108" s="41"/>
      <c r="AM108">
        <f t="shared" si="9"/>
        <v>0</v>
      </c>
      <c r="AN108">
        <f t="shared" si="10"/>
        <v>0</v>
      </c>
      <c r="AO108" t="e">
        <f t="shared" si="11"/>
        <v>#DIV/0!</v>
      </c>
    </row>
    <row r="109" spans="1:41" x14ac:dyDescent="0.25">
      <c r="A109">
        <f t="shared" ref="A109:A172" si="12">+A108+1</f>
        <v>67</v>
      </c>
      <c r="B109" s="206"/>
      <c r="C109" s="10"/>
      <c r="D109" s="11"/>
      <c r="E109" s="10"/>
      <c r="F109" s="11"/>
      <c r="G109" s="10"/>
      <c r="H109" s="11"/>
      <c r="I109" s="10"/>
      <c r="J109" s="11"/>
      <c r="K109" s="10"/>
      <c r="L109" s="11"/>
      <c r="M109" s="10"/>
      <c r="N109" s="11"/>
      <c r="O109" s="10"/>
      <c r="P109" s="11"/>
      <c r="Q109" s="10"/>
      <c r="R109" s="11"/>
      <c r="S109" s="10"/>
      <c r="T109" s="11"/>
      <c r="U109" s="10"/>
      <c r="V109" s="11"/>
      <c r="W109" s="10"/>
      <c r="X109" s="11"/>
      <c r="Y109" s="10"/>
      <c r="Z109" s="11"/>
      <c r="AA109" s="10"/>
      <c r="AB109" s="11"/>
      <c r="AC109" s="10"/>
      <c r="AD109" s="11"/>
      <c r="AE109" s="10"/>
      <c r="AF109" s="11"/>
      <c r="AG109" s="10"/>
      <c r="AH109" s="11"/>
      <c r="AI109" s="10"/>
      <c r="AJ109" s="11"/>
      <c r="AL109" s="41"/>
      <c r="AM109">
        <f t="shared" si="9"/>
        <v>0</v>
      </c>
      <c r="AN109">
        <f t="shared" si="10"/>
        <v>0</v>
      </c>
      <c r="AO109" t="e">
        <f t="shared" si="11"/>
        <v>#DIV/0!</v>
      </c>
    </row>
    <row r="110" spans="1:41" x14ac:dyDescent="0.25">
      <c r="A110">
        <f t="shared" si="12"/>
        <v>68</v>
      </c>
      <c r="B110" s="206"/>
      <c r="C110" s="12"/>
      <c r="D110" s="13"/>
      <c r="E110" s="1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10"/>
      <c r="X110" s="11"/>
      <c r="Y110" s="12"/>
      <c r="Z110" s="13"/>
      <c r="AA110" s="12"/>
      <c r="AB110" s="13"/>
      <c r="AC110" s="10"/>
      <c r="AD110" s="11"/>
      <c r="AE110" s="12"/>
      <c r="AF110" s="13"/>
      <c r="AG110" s="10"/>
      <c r="AH110" s="11"/>
      <c r="AI110" s="10"/>
      <c r="AJ110" s="11"/>
      <c r="AL110" s="41"/>
      <c r="AM110">
        <f t="shared" si="9"/>
        <v>0</v>
      </c>
      <c r="AN110">
        <f t="shared" si="10"/>
        <v>0</v>
      </c>
      <c r="AO110" t="e">
        <f t="shared" si="11"/>
        <v>#DIV/0!</v>
      </c>
    </row>
    <row r="111" spans="1:41" x14ac:dyDescent="0.25">
      <c r="A111">
        <f t="shared" si="12"/>
        <v>69</v>
      </c>
      <c r="B111" s="206"/>
      <c r="C111" s="10"/>
      <c r="D111" s="11"/>
      <c r="E111" s="10"/>
      <c r="F111" s="11"/>
      <c r="G111" s="10"/>
      <c r="H111" s="11"/>
      <c r="I111" s="10"/>
      <c r="J111" s="11"/>
      <c r="K111" s="10"/>
      <c r="L111" s="11"/>
      <c r="M111" s="10"/>
      <c r="N111" s="11"/>
      <c r="O111" s="10"/>
      <c r="P111" s="11"/>
      <c r="Q111" s="10"/>
      <c r="R111" s="11"/>
      <c r="S111" s="10"/>
      <c r="T111" s="11"/>
      <c r="U111" s="10"/>
      <c r="V111" s="11"/>
      <c r="W111" s="10"/>
      <c r="X111" s="11"/>
      <c r="Y111" s="10"/>
      <c r="Z111" s="11"/>
      <c r="AA111" s="10"/>
      <c r="AB111" s="11"/>
      <c r="AC111" s="10"/>
      <c r="AD111" s="11"/>
      <c r="AE111" s="10"/>
      <c r="AF111" s="11"/>
      <c r="AG111" s="10"/>
      <c r="AH111" s="11"/>
      <c r="AI111" s="10"/>
      <c r="AJ111" s="11"/>
      <c r="AL111" s="41"/>
      <c r="AM111">
        <f t="shared" si="9"/>
        <v>0</v>
      </c>
      <c r="AN111">
        <f t="shared" si="10"/>
        <v>0</v>
      </c>
      <c r="AO111" t="e">
        <f t="shared" si="11"/>
        <v>#DIV/0!</v>
      </c>
    </row>
    <row r="112" spans="1:41" x14ac:dyDescent="0.25">
      <c r="A112">
        <f t="shared" si="12"/>
        <v>70</v>
      </c>
      <c r="B112" s="206"/>
      <c r="C112" s="10"/>
      <c r="D112" s="11"/>
      <c r="E112" s="10"/>
      <c r="F112" s="11"/>
      <c r="G112" s="10"/>
      <c r="H112" s="11"/>
      <c r="I112" s="10"/>
      <c r="J112" s="11"/>
      <c r="K112" s="10"/>
      <c r="L112" s="11"/>
      <c r="M112" s="10"/>
      <c r="N112" s="11"/>
      <c r="O112" s="10"/>
      <c r="P112" s="11"/>
      <c r="Q112" s="10"/>
      <c r="R112" s="11"/>
      <c r="S112" s="10"/>
      <c r="T112" s="11"/>
      <c r="U112" s="10"/>
      <c r="V112" s="11"/>
      <c r="W112" s="10"/>
      <c r="X112" s="11"/>
      <c r="Y112" s="10"/>
      <c r="Z112" s="11"/>
      <c r="AA112" s="10"/>
      <c r="AB112" s="11"/>
      <c r="AC112" s="10"/>
      <c r="AD112" s="11"/>
      <c r="AE112" s="10"/>
      <c r="AF112" s="11"/>
      <c r="AG112" s="10"/>
      <c r="AH112" s="11"/>
      <c r="AI112" s="10"/>
      <c r="AJ112" s="11"/>
      <c r="AL112" s="41"/>
      <c r="AM112">
        <f t="shared" si="9"/>
        <v>0</v>
      </c>
      <c r="AN112">
        <f t="shared" si="10"/>
        <v>0</v>
      </c>
      <c r="AO112" t="e">
        <f t="shared" si="11"/>
        <v>#DIV/0!</v>
      </c>
    </row>
    <row r="113" spans="1:41" x14ac:dyDescent="0.25">
      <c r="A113">
        <f t="shared" si="12"/>
        <v>71</v>
      </c>
      <c r="B113" s="206"/>
      <c r="C113" s="10"/>
      <c r="D113" s="11"/>
      <c r="E113" s="10"/>
      <c r="F113" s="11"/>
      <c r="G113" s="10"/>
      <c r="H113" s="11"/>
      <c r="I113" s="10"/>
      <c r="J113" s="11"/>
      <c r="K113" s="10"/>
      <c r="L113" s="11"/>
      <c r="M113" s="10"/>
      <c r="N113" s="11"/>
      <c r="O113" s="10"/>
      <c r="P113" s="11"/>
      <c r="Q113" s="10"/>
      <c r="R113" s="11"/>
      <c r="S113" s="10"/>
      <c r="T113" s="11"/>
      <c r="U113" s="10"/>
      <c r="V113" s="11"/>
      <c r="W113" s="10"/>
      <c r="X113" s="11"/>
      <c r="Y113" s="10"/>
      <c r="Z113" s="11"/>
      <c r="AA113" s="10"/>
      <c r="AB113" s="11"/>
      <c r="AC113" s="10"/>
      <c r="AD113" s="11"/>
      <c r="AE113" s="10"/>
      <c r="AF113" s="11"/>
      <c r="AG113" s="10"/>
      <c r="AH113" s="11"/>
      <c r="AI113" s="10"/>
      <c r="AJ113" s="11"/>
      <c r="AL113" s="41"/>
      <c r="AM113">
        <f t="shared" si="9"/>
        <v>0</v>
      </c>
      <c r="AN113">
        <f t="shared" si="10"/>
        <v>0</v>
      </c>
      <c r="AO113" t="e">
        <f t="shared" si="11"/>
        <v>#DIV/0!</v>
      </c>
    </row>
    <row r="114" spans="1:41" x14ac:dyDescent="0.25">
      <c r="A114">
        <f t="shared" si="12"/>
        <v>72</v>
      </c>
      <c r="B114" s="206"/>
      <c r="C114" s="10"/>
      <c r="D114" s="11"/>
      <c r="E114" s="10"/>
      <c r="F114" s="11"/>
      <c r="G114" s="10"/>
      <c r="H114" s="11"/>
      <c r="I114" s="10"/>
      <c r="J114" s="11"/>
      <c r="K114" s="10"/>
      <c r="L114" s="11"/>
      <c r="M114" s="10"/>
      <c r="N114" s="11"/>
      <c r="O114" s="10"/>
      <c r="P114" s="11"/>
      <c r="Q114" s="10"/>
      <c r="R114" s="11"/>
      <c r="S114" s="10"/>
      <c r="T114" s="11"/>
      <c r="U114" s="10"/>
      <c r="V114" s="11"/>
      <c r="W114" s="10"/>
      <c r="X114" s="11"/>
      <c r="Y114" s="10"/>
      <c r="Z114" s="11"/>
      <c r="AA114" s="10"/>
      <c r="AB114" s="11"/>
      <c r="AC114" s="10"/>
      <c r="AD114" s="11"/>
      <c r="AE114" s="10"/>
      <c r="AF114" s="11"/>
      <c r="AG114" s="10"/>
      <c r="AH114" s="11"/>
      <c r="AI114" s="10"/>
      <c r="AJ114" s="11"/>
      <c r="AL114" s="41"/>
      <c r="AM114">
        <f t="shared" si="9"/>
        <v>0</v>
      </c>
      <c r="AN114">
        <f t="shared" si="10"/>
        <v>0</v>
      </c>
      <c r="AO114" t="e">
        <f t="shared" si="11"/>
        <v>#DIV/0!</v>
      </c>
    </row>
    <row r="115" spans="1:41" x14ac:dyDescent="0.25">
      <c r="A115">
        <f t="shared" si="12"/>
        <v>73</v>
      </c>
      <c r="B115" s="343"/>
      <c r="C115" s="10"/>
      <c r="D115" s="11"/>
      <c r="E115" s="10"/>
      <c r="F115" s="11"/>
      <c r="G115" s="10"/>
      <c r="H115" s="11"/>
      <c r="I115" s="10"/>
      <c r="J115" s="11"/>
      <c r="K115" s="10"/>
      <c r="L115" s="11"/>
      <c r="M115" s="10"/>
      <c r="N115" s="11"/>
      <c r="O115" s="10"/>
      <c r="P115" s="11"/>
      <c r="Q115" s="10"/>
      <c r="R115" s="11"/>
      <c r="S115" s="10"/>
      <c r="T115" s="11"/>
      <c r="U115" s="10"/>
      <c r="V115" s="11"/>
      <c r="W115" s="10"/>
      <c r="X115" s="11"/>
      <c r="Y115" s="10"/>
      <c r="Z115" s="11"/>
      <c r="AA115" s="10"/>
      <c r="AB115" s="11"/>
      <c r="AC115" s="10"/>
      <c r="AD115" s="11"/>
      <c r="AE115" s="10"/>
      <c r="AF115" s="11"/>
      <c r="AG115" s="10"/>
      <c r="AH115" s="11"/>
      <c r="AI115" s="10"/>
      <c r="AJ115" s="11"/>
      <c r="AK115" s="333"/>
      <c r="AM115">
        <f t="shared" si="9"/>
        <v>0</v>
      </c>
      <c r="AN115">
        <f t="shared" si="10"/>
        <v>0</v>
      </c>
      <c r="AO115" t="e">
        <f t="shared" si="11"/>
        <v>#DIV/0!</v>
      </c>
    </row>
    <row r="116" spans="1:41" x14ac:dyDescent="0.25">
      <c r="A116">
        <f t="shared" si="12"/>
        <v>74</v>
      </c>
      <c r="B116" s="206"/>
      <c r="C116" s="10"/>
      <c r="D116" s="11"/>
      <c r="E116" s="10"/>
      <c r="F116" s="11"/>
      <c r="G116" s="10"/>
      <c r="H116" s="11"/>
      <c r="I116" s="10"/>
      <c r="J116" s="11"/>
      <c r="K116" s="10"/>
      <c r="L116" s="11"/>
      <c r="M116" s="10"/>
      <c r="N116" s="11"/>
      <c r="O116" s="10"/>
      <c r="P116" s="11"/>
      <c r="Q116" s="10"/>
      <c r="R116" s="11"/>
      <c r="S116" s="10"/>
      <c r="T116" s="11"/>
      <c r="U116" s="10"/>
      <c r="V116" s="11"/>
      <c r="W116" s="10"/>
      <c r="X116" s="11"/>
      <c r="Y116" s="10"/>
      <c r="Z116" s="11"/>
      <c r="AA116" s="10"/>
      <c r="AB116" s="11"/>
      <c r="AC116" s="10"/>
      <c r="AD116" s="11"/>
      <c r="AE116" s="10"/>
      <c r="AF116" s="11"/>
      <c r="AG116" s="10"/>
      <c r="AH116" s="11"/>
      <c r="AI116" s="10"/>
      <c r="AJ116" s="11"/>
      <c r="AM116">
        <f t="shared" si="9"/>
        <v>0</v>
      </c>
      <c r="AN116">
        <f t="shared" si="10"/>
        <v>0</v>
      </c>
      <c r="AO116" t="e">
        <f t="shared" si="11"/>
        <v>#DIV/0!</v>
      </c>
    </row>
    <row r="117" spans="1:41" x14ac:dyDescent="0.25">
      <c r="A117">
        <f t="shared" si="12"/>
        <v>75</v>
      </c>
      <c r="B117" s="206"/>
      <c r="C117" s="10"/>
      <c r="D117" s="11"/>
      <c r="E117" s="10"/>
      <c r="F117" s="11"/>
      <c r="G117" s="10"/>
      <c r="H117" s="11"/>
      <c r="I117" s="10"/>
      <c r="J117" s="11"/>
      <c r="K117" s="10"/>
      <c r="L117" s="11"/>
      <c r="M117" s="10"/>
      <c r="N117" s="11"/>
      <c r="O117" s="10"/>
      <c r="P117" s="11"/>
      <c r="Q117" s="10"/>
      <c r="R117" s="11"/>
      <c r="S117" s="10"/>
      <c r="T117" s="11"/>
      <c r="U117" s="10"/>
      <c r="V117" s="11"/>
      <c r="W117" s="10"/>
      <c r="X117" s="11"/>
      <c r="Y117" s="10"/>
      <c r="Z117" s="11"/>
      <c r="AA117" s="10"/>
      <c r="AB117" s="11"/>
      <c r="AC117" s="10"/>
      <c r="AD117" s="11"/>
      <c r="AE117" s="10"/>
      <c r="AF117" s="11"/>
      <c r="AG117" s="10"/>
      <c r="AH117" s="11"/>
      <c r="AI117" s="10"/>
      <c r="AJ117" s="11"/>
      <c r="AM117">
        <f t="shared" si="9"/>
        <v>0</v>
      </c>
      <c r="AN117">
        <f t="shared" si="10"/>
        <v>0</v>
      </c>
      <c r="AO117" t="e">
        <f t="shared" si="11"/>
        <v>#DIV/0!</v>
      </c>
    </row>
    <row r="118" spans="1:41" x14ac:dyDescent="0.25">
      <c r="A118">
        <f t="shared" si="12"/>
        <v>76</v>
      </c>
      <c r="B118" s="206"/>
      <c r="C118" s="10"/>
      <c r="D118" s="11"/>
      <c r="E118" s="10"/>
      <c r="F118" s="11"/>
      <c r="G118" s="10"/>
      <c r="H118" s="11"/>
      <c r="I118" s="10"/>
      <c r="J118" s="11"/>
      <c r="K118" s="10"/>
      <c r="L118" s="11"/>
      <c r="M118" s="10"/>
      <c r="N118" s="11"/>
      <c r="O118" s="10"/>
      <c r="P118" s="11"/>
      <c r="Q118" s="10"/>
      <c r="R118" s="11"/>
      <c r="S118" s="10"/>
      <c r="T118" s="11"/>
      <c r="U118" s="10"/>
      <c r="V118" s="11"/>
      <c r="W118" s="10"/>
      <c r="X118" s="11"/>
      <c r="Y118" s="10"/>
      <c r="Z118" s="11"/>
      <c r="AA118" s="10"/>
      <c r="AB118" s="11"/>
      <c r="AC118" s="10"/>
      <c r="AD118" s="11"/>
      <c r="AE118" s="10"/>
      <c r="AF118" s="11"/>
      <c r="AG118" s="10"/>
      <c r="AH118" s="11"/>
      <c r="AI118" s="10"/>
      <c r="AJ118" s="11"/>
      <c r="AM118">
        <f t="shared" si="9"/>
        <v>0</v>
      </c>
      <c r="AN118">
        <f t="shared" si="10"/>
        <v>0</v>
      </c>
      <c r="AO118" t="e">
        <f t="shared" si="11"/>
        <v>#DIV/0!</v>
      </c>
    </row>
    <row r="119" spans="1:41" x14ac:dyDescent="0.25">
      <c r="A119">
        <f t="shared" si="12"/>
        <v>77</v>
      </c>
      <c r="B119" s="206"/>
      <c r="C119" s="10"/>
      <c r="D119" s="11"/>
      <c r="E119" s="10"/>
      <c r="F119" s="11"/>
      <c r="G119" s="10"/>
      <c r="H119" s="11"/>
      <c r="I119" s="10"/>
      <c r="J119" s="11"/>
      <c r="K119" s="10"/>
      <c r="L119" s="11"/>
      <c r="M119" s="10"/>
      <c r="N119" s="11"/>
      <c r="O119" s="10"/>
      <c r="P119" s="11"/>
      <c r="Q119" s="10"/>
      <c r="R119" s="11"/>
      <c r="S119" s="10"/>
      <c r="T119" s="11"/>
      <c r="U119" s="10"/>
      <c r="V119" s="11"/>
      <c r="W119" s="10"/>
      <c r="X119" s="11"/>
      <c r="Y119" s="10"/>
      <c r="Z119" s="11"/>
      <c r="AA119" s="10"/>
      <c r="AB119" s="11"/>
      <c r="AC119" s="10"/>
      <c r="AD119" s="11"/>
      <c r="AE119" s="10"/>
      <c r="AF119" s="11"/>
      <c r="AG119" s="10"/>
      <c r="AH119" s="11"/>
      <c r="AI119" s="10"/>
      <c r="AJ119" s="11"/>
      <c r="AM119">
        <f t="shared" si="9"/>
        <v>0</v>
      </c>
      <c r="AN119">
        <f t="shared" si="10"/>
        <v>0</v>
      </c>
      <c r="AO119" t="e">
        <f t="shared" si="11"/>
        <v>#DIV/0!</v>
      </c>
    </row>
    <row r="120" spans="1:41" s="209" customFormat="1" x14ac:dyDescent="0.25">
      <c r="A120" s="209">
        <f t="shared" si="12"/>
        <v>78</v>
      </c>
      <c r="B120" s="344"/>
      <c r="C120" s="210"/>
      <c r="D120" s="211"/>
      <c r="E120" s="210"/>
      <c r="F120" s="211"/>
      <c r="G120" s="210"/>
      <c r="H120" s="211"/>
      <c r="I120" s="210"/>
      <c r="J120" s="211"/>
      <c r="K120" s="210"/>
      <c r="L120" s="211"/>
      <c r="M120" s="210"/>
      <c r="N120" s="211"/>
      <c r="O120" s="210"/>
      <c r="P120" s="211"/>
      <c r="Q120" s="210"/>
      <c r="R120" s="211"/>
      <c r="S120" s="210"/>
      <c r="T120" s="211"/>
      <c r="U120" s="210"/>
      <c r="V120" s="211"/>
      <c r="W120" s="210"/>
      <c r="X120" s="211"/>
      <c r="Y120" s="210"/>
      <c r="Z120" s="211"/>
      <c r="AA120" s="210"/>
      <c r="AB120" s="211"/>
      <c r="AC120" s="210"/>
      <c r="AD120" s="211"/>
      <c r="AE120" s="210"/>
      <c r="AF120" s="211"/>
      <c r="AG120" s="210"/>
      <c r="AH120" s="211"/>
      <c r="AI120" s="210"/>
      <c r="AJ120" s="211"/>
      <c r="AK120" s="212"/>
      <c r="AM120" s="209">
        <f t="shared" si="9"/>
        <v>0</v>
      </c>
      <c r="AN120" s="209">
        <f t="shared" si="10"/>
        <v>0</v>
      </c>
      <c r="AO120" s="209" t="e">
        <f t="shared" si="11"/>
        <v>#DIV/0!</v>
      </c>
    </row>
    <row r="121" spans="1:41" x14ac:dyDescent="0.25">
      <c r="A121">
        <f t="shared" si="12"/>
        <v>79</v>
      </c>
      <c r="B121" s="206"/>
      <c r="C121" s="10"/>
      <c r="D121" s="11"/>
      <c r="E121" s="10"/>
      <c r="F121" s="11"/>
      <c r="G121" s="10"/>
      <c r="H121" s="11"/>
      <c r="I121" s="10"/>
      <c r="J121" s="11"/>
      <c r="K121" s="10"/>
      <c r="L121" s="11"/>
      <c r="M121" s="10"/>
      <c r="N121" s="11"/>
      <c r="O121" s="10"/>
      <c r="P121" s="11"/>
      <c r="Q121" s="10"/>
      <c r="R121" s="11"/>
      <c r="S121" s="10"/>
      <c r="T121" s="11"/>
      <c r="U121" s="10"/>
      <c r="V121" s="11"/>
      <c r="W121" s="10"/>
      <c r="X121" s="11"/>
      <c r="Y121" s="10"/>
      <c r="Z121" s="11"/>
      <c r="AA121" s="10"/>
      <c r="AB121" s="11"/>
      <c r="AC121" s="10"/>
      <c r="AD121" s="11"/>
      <c r="AE121" s="10"/>
      <c r="AF121" s="11"/>
      <c r="AG121" s="10"/>
      <c r="AH121" s="11"/>
      <c r="AI121" s="10"/>
      <c r="AJ121" s="11"/>
      <c r="AM121">
        <f t="shared" si="9"/>
        <v>0</v>
      </c>
      <c r="AN121">
        <f t="shared" si="10"/>
        <v>0</v>
      </c>
      <c r="AO121" t="e">
        <f t="shared" si="11"/>
        <v>#DIV/0!</v>
      </c>
    </row>
    <row r="122" spans="1:41" x14ac:dyDescent="0.25">
      <c r="A122">
        <f t="shared" si="12"/>
        <v>80</v>
      </c>
      <c r="B122" s="206"/>
      <c r="C122" s="10"/>
      <c r="D122" s="11"/>
      <c r="E122" s="10"/>
      <c r="F122" s="11"/>
      <c r="G122" s="10"/>
      <c r="H122" s="11"/>
      <c r="I122" s="10"/>
      <c r="J122" s="11"/>
      <c r="K122" s="10"/>
      <c r="L122" s="11"/>
      <c r="M122" s="10"/>
      <c r="N122" s="11"/>
      <c r="O122" s="10"/>
      <c r="P122" s="11"/>
      <c r="Q122" s="10"/>
      <c r="R122" s="11"/>
      <c r="S122" s="10"/>
      <c r="T122" s="11"/>
      <c r="U122" s="10"/>
      <c r="V122" s="11"/>
      <c r="W122" s="10"/>
      <c r="X122" s="11"/>
      <c r="Y122" s="10"/>
      <c r="Z122" s="11"/>
      <c r="AA122" s="10"/>
      <c r="AB122" s="11"/>
      <c r="AC122" s="10"/>
      <c r="AD122" s="11"/>
      <c r="AE122" s="10"/>
      <c r="AF122" s="11"/>
      <c r="AG122" s="10"/>
      <c r="AH122" s="11"/>
      <c r="AI122" s="10"/>
      <c r="AJ122" s="11"/>
      <c r="AM122">
        <f t="shared" si="9"/>
        <v>0</v>
      </c>
      <c r="AN122">
        <f t="shared" si="10"/>
        <v>0</v>
      </c>
      <c r="AO122" t="e">
        <f t="shared" si="11"/>
        <v>#DIV/0!</v>
      </c>
    </row>
    <row r="123" spans="1:41" x14ac:dyDescent="0.25">
      <c r="A123">
        <f t="shared" si="12"/>
        <v>81</v>
      </c>
      <c r="B123" s="206"/>
      <c r="C123" s="10"/>
      <c r="D123" s="11"/>
      <c r="E123" s="10"/>
      <c r="F123" s="11"/>
      <c r="G123" s="10"/>
      <c r="H123" s="11"/>
      <c r="I123" s="10"/>
      <c r="J123" s="11"/>
      <c r="K123" s="10"/>
      <c r="L123" s="11"/>
      <c r="M123" s="10"/>
      <c r="N123" s="11"/>
      <c r="O123" s="10"/>
      <c r="P123" s="11"/>
      <c r="Q123" s="10"/>
      <c r="R123" s="11"/>
      <c r="S123" s="10"/>
      <c r="T123" s="11"/>
      <c r="U123" s="10"/>
      <c r="V123" s="11"/>
      <c r="W123" s="10"/>
      <c r="X123" s="11"/>
      <c r="Y123" s="10"/>
      <c r="Z123" s="11"/>
      <c r="AA123" s="10"/>
      <c r="AB123" s="11"/>
      <c r="AC123" s="10"/>
      <c r="AD123" s="11"/>
      <c r="AE123" s="10"/>
      <c r="AF123" s="11"/>
      <c r="AG123" s="10"/>
      <c r="AH123" s="11"/>
      <c r="AI123" s="10"/>
      <c r="AJ123" s="11"/>
      <c r="AM123">
        <f t="shared" si="9"/>
        <v>0</v>
      </c>
      <c r="AN123">
        <f t="shared" si="10"/>
        <v>0</v>
      </c>
      <c r="AO123" t="e">
        <f t="shared" si="11"/>
        <v>#DIV/0!</v>
      </c>
    </row>
    <row r="124" spans="1:41" x14ac:dyDescent="0.25">
      <c r="A124">
        <f t="shared" si="12"/>
        <v>82</v>
      </c>
      <c r="B124" s="206"/>
      <c r="C124" s="10"/>
      <c r="D124" s="11"/>
      <c r="E124" s="10"/>
      <c r="F124" s="11"/>
      <c r="G124" s="10"/>
      <c r="H124" s="11"/>
      <c r="I124" s="10"/>
      <c r="J124" s="11"/>
      <c r="K124" s="10"/>
      <c r="L124" s="11"/>
      <c r="M124" s="10"/>
      <c r="N124" s="11"/>
      <c r="O124" s="10"/>
      <c r="P124" s="11"/>
      <c r="Q124" s="10"/>
      <c r="R124" s="11"/>
      <c r="S124" s="10"/>
      <c r="T124" s="11"/>
      <c r="U124" s="10"/>
      <c r="V124" s="11"/>
      <c r="W124" s="10"/>
      <c r="X124" s="11"/>
      <c r="Y124" s="10"/>
      <c r="Z124" s="11"/>
      <c r="AA124" s="10"/>
      <c r="AB124" s="11"/>
      <c r="AC124" s="10"/>
      <c r="AD124" s="11"/>
      <c r="AE124" s="10"/>
      <c r="AF124" s="11"/>
      <c r="AG124" s="10"/>
      <c r="AH124" s="11"/>
      <c r="AI124" s="10"/>
      <c r="AJ124" s="11"/>
      <c r="AM124">
        <f t="shared" si="9"/>
        <v>0</v>
      </c>
      <c r="AN124">
        <f t="shared" si="10"/>
        <v>0</v>
      </c>
      <c r="AO124" t="e">
        <f t="shared" si="11"/>
        <v>#DIV/0!</v>
      </c>
    </row>
    <row r="125" spans="1:41" x14ac:dyDescent="0.25">
      <c r="A125">
        <f t="shared" si="12"/>
        <v>83</v>
      </c>
      <c r="B125" s="343"/>
      <c r="C125" s="10"/>
      <c r="D125" s="11"/>
      <c r="E125" s="10"/>
      <c r="F125" s="11"/>
      <c r="G125" s="10"/>
      <c r="H125" s="11"/>
      <c r="I125" s="10"/>
      <c r="J125" s="11"/>
      <c r="K125" s="10"/>
      <c r="L125" s="11"/>
      <c r="M125" s="10"/>
      <c r="N125" s="11"/>
      <c r="O125" s="10"/>
      <c r="P125" s="11"/>
      <c r="Q125" s="10"/>
      <c r="R125" s="11"/>
      <c r="S125" s="10"/>
      <c r="T125" s="11"/>
      <c r="U125" s="10"/>
      <c r="V125" s="11"/>
      <c r="W125" s="10"/>
      <c r="X125" s="11"/>
      <c r="Y125" s="10"/>
      <c r="Z125" s="11"/>
      <c r="AA125" s="10"/>
      <c r="AB125" s="11"/>
      <c r="AC125" s="10"/>
      <c r="AD125" s="11"/>
      <c r="AE125" s="10"/>
      <c r="AF125" s="11"/>
      <c r="AG125" s="10"/>
      <c r="AH125" s="11"/>
      <c r="AI125" s="10"/>
      <c r="AJ125" s="11"/>
      <c r="AM125">
        <f t="shared" si="9"/>
        <v>0</v>
      </c>
      <c r="AN125">
        <f t="shared" si="10"/>
        <v>0</v>
      </c>
      <c r="AO125" t="e">
        <f t="shared" si="11"/>
        <v>#DIV/0!</v>
      </c>
    </row>
    <row r="126" spans="1:41" x14ac:dyDescent="0.25">
      <c r="A126">
        <f t="shared" si="12"/>
        <v>84</v>
      </c>
      <c r="B126" s="206"/>
      <c r="C126" s="10"/>
      <c r="D126" s="11"/>
      <c r="E126" s="10"/>
      <c r="F126" s="11"/>
      <c r="G126" s="10"/>
      <c r="H126" s="11"/>
      <c r="I126" s="10"/>
      <c r="J126" s="11"/>
      <c r="K126" s="10"/>
      <c r="L126" s="11"/>
      <c r="M126" s="10"/>
      <c r="N126" s="11"/>
      <c r="O126" s="10"/>
      <c r="P126" s="11"/>
      <c r="Q126" s="10"/>
      <c r="R126" s="11"/>
      <c r="S126" s="10"/>
      <c r="T126" s="11"/>
      <c r="U126" s="10"/>
      <c r="V126" s="11"/>
      <c r="W126" s="10"/>
      <c r="X126" s="11"/>
      <c r="Y126" s="10"/>
      <c r="Z126" s="11"/>
      <c r="AA126" s="10"/>
      <c r="AB126" s="11"/>
      <c r="AC126" s="10"/>
      <c r="AD126" s="11"/>
      <c r="AE126" s="10"/>
      <c r="AF126" s="11"/>
      <c r="AG126" s="10"/>
      <c r="AH126" s="11"/>
      <c r="AI126" s="10"/>
      <c r="AJ126" s="11"/>
      <c r="AM126">
        <f t="shared" si="9"/>
        <v>0</v>
      </c>
      <c r="AN126">
        <f t="shared" si="10"/>
        <v>0</v>
      </c>
      <c r="AO126" t="e">
        <f t="shared" si="11"/>
        <v>#DIV/0!</v>
      </c>
    </row>
    <row r="127" spans="1:41" x14ac:dyDescent="0.25">
      <c r="A127">
        <f t="shared" si="12"/>
        <v>85</v>
      </c>
      <c r="B127" s="206"/>
      <c r="C127" s="10"/>
      <c r="D127" s="11"/>
      <c r="E127" s="10"/>
      <c r="F127" s="11"/>
      <c r="G127" s="10"/>
      <c r="H127" s="11"/>
      <c r="I127" s="10"/>
      <c r="J127" s="11"/>
      <c r="K127" s="10"/>
      <c r="L127" s="11"/>
      <c r="M127" s="10"/>
      <c r="N127" s="11"/>
      <c r="O127" s="10"/>
      <c r="P127" s="11"/>
      <c r="Q127" s="10"/>
      <c r="R127" s="11"/>
      <c r="S127" s="10"/>
      <c r="T127" s="11"/>
      <c r="U127" s="10"/>
      <c r="V127" s="11"/>
      <c r="W127" s="10"/>
      <c r="X127" s="11"/>
      <c r="Y127" s="10"/>
      <c r="Z127" s="11"/>
      <c r="AA127" s="10"/>
      <c r="AB127" s="11"/>
      <c r="AC127" s="10"/>
      <c r="AD127" s="11"/>
      <c r="AE127" s="10"/>
      <c r="AF127" s="11"/>
      <c r="AG127" s="10"/>
      <c r="AH127" s="11"/>
      <c r="AI127" s="10"/>
      <c r="AJ127" s="11"/>
      <c r="AM127">
        <f t="shared" si="9"/>
        <v>0</v>
      </c>
      <c r="AN127">
        <f t="shared" si="10"/>
        <v>0</v>
      </c>
      <c r="AO127" t="e">
        <f t="shared" si="11"/>
        <v>#DIV/0!</v>
      </c>
    </row>
    <row r="128" spans="1:41" x14ac:dyDescent="0.25">
      <c r="A128">
        <f t="shared" si="12"/>
        <v>86</v>
      </c>
      <c r="B128" s="206"/>
      <c r="C128" s="10"/>
      <c r="D128" s="11"/>
      <c r="E128" s="10"/>
      <c r="F128" s="11"/>
      <c r="G128" s="10"/>
      <c r="H128" s="11"/>
      <c r="I128" s="10"/>
      <c r="J128" s="11"/>
      <c r="K128" s="10"/>
      <c r="L128" s="11"/>
      <c r="M128" s="10"/>
      <c r="N128" s="11"/>
      <c r="O128" s="10"/>
      <c r="P128" s="11"/>
      <c r="Q128" s="10"/>
      <c r="R128" s="11"/>
      <c r="S128" s="10"/>
      <c r="T128" s="11"/>
      <c r="U128" s="10"/>
      <c r="V128" s="11"/>
      <c r="W128" s="10"/>
      <c r="X128" s="11"/>
      <c r="Y128" s="10"/>
      <c r="Z128" s="11"/>
      <c r="AA128" s="10"/>
      <c r="AB128" s="11"/>
      <c r="AC128" s="10"/>
      <c r="AD128" s="11"/>
      <c r="AE128" s="10"/>
      <c r="AF128" s="11"/>
      <c r="AG128" s="10"/>
      <c r="AH128" s="11"/>
      <c r="AI128" s="10"/>
      <c r="AJ128" s="11"/>
      <c r="AM128">
        <f t="shared" si="9"/>
        <v>0</v>
      </c>
      <c r="AN128">
        <f t="shared" si="10"/>
        <v>0</v>
      </c>
      <c r="AO128" t="e">
        <f t="shared" si="11"/>
        <v>#DIV/0!</v>
      </c>
    </row>
    <row r="129" spans="1:41" x14ac:dyDescent="0.25">
      <c r="A129">
        <f t="shared" si="12"/>
        <v>87</v>
      </c>
      <c r="B129" s="206"/>
      <c r="C129" s="10"/>
      <c r="D129" s="11"/>
      <c r="E129" s="10"/>
      <c r="F129" s="11"/>
      <c r="G129" s="10"/>
      <c r="H129" s="11"/>
      <c r="I129" s="10"/>
      <c r="J129" s="11"/>
      <c r="K129" s="10"/>
      <c r="L129" s="11"/>
      <c r="M129" s="10"/>
      <c r="N129" s="11"/>
      <c r="O129" s="10"/>
      <c r="P129" s="11"/>
      <c r="Q129" s="10"/>
      <c r="R129" s="11"/>
      <c r="S129" s="10"/>
      <c r="T129" s="11"/>
      <c r="U129" s="10"/>
      <c r="V129" s="11"/>
      <c r="W129" s="10"/>
      <c r="X129" s="11"/>
      <c r="Y129" s="10"/>
      <c r="Z129" s="11"/>
      <c r="AA129" s="10"/>
      <c r="AB129" s="11"/>
      <c r="AC129" s="10"/>
      <c r="AD129" s="11"/>
      <c r="AE129" s="10"/>
      <c r="AF129" s="11"/>
      <c r="AG129" s="10"/>
      <c r="AH129" s="11"/>
      <c r="AI129" s="10"/>
      <c r="AJ129" s="11"/>
      <c r="AM129">
        <f t="shared" si="9"/>
        <v>0</v>
      </c>
      <c r="AN129">
        <f t="shared" si="10"/>
        <v>0</v>
      </c>
      <c r="AO129" t="e">
        <f t="shared" si="11"/>
        <v>#DIV/0!</v>
      </c>
    </row>
    <row r="130" spans="1:41" x14ac:dyDescent="0.25">
      <c r="A130">
        <f t="shared" si="12"/>
        <v>88</v>
      </c>
      <c r="B130" s="206"/>
      <c r="C130" s="10"/>
      <c r="D130" s="11"/>
      <c r="E130" s="10"/>
      <c r="F130" s="11"/>
      <c r="G130" s="10"/>
      <c r="H130" s="11"/>
      <c r="I130" s="10"/>
      <c r="J130" s="11"/>
      <c r="K130" s="10"/>
      <c r="L130" s="11"/>
      <c r="M130" s="10"/>
      <c r="N130" s="11"/>
      <c r="O130" s="10"/>
      <c r="P130" s="11"/>
      <c r="Q130" s="10"/>
      <c r="R130" s="11"/>
      <c r="S130" s="10"/>
      <c r="T130" s="11"/>
      <c r="U130" s="10"/>
      <c r="V130" s="11"/>
      <c r="W130" s="10"/>
      <c r="X130" s="11"/>
      <c r="Y130" s="10"/>
      <c r="Z130" s="11"/>
      <c r="AA130" s="10"/>
      <c r="AB130" s="11"/>
      <c r="AC130" s="10"/>
      <c r="AD130" s="11"/>
      <c r="AE130" s="10"/>
      <c r="AF130" s="11"/>
      <c r="AG130" s="10"/>
      <c r="AH130" s="11"/>
      <c r="AI130" s="10"/>
      <c r="AJ130" s="11"/>
      <c r="AM130">
        <f t="shared" si="9"/>
        <v>0</v>
      </c>
      <c r="AN130">
        <f t="shared" si="10"/>
        <v>0</v>
      </c>
      <c r="AO130" t="e">
        <f t="shared" si="11"/>
        <v>#DIV/0!</v>
      </c>
    </row>
    <row r="131" spans="1:41" x14ac:dyDescent="0.25">
      <c r="A131">
        <f t="shared" si="12"/>
        <v>89</v>
      </c>
      <c r="B131" s="206"/>
      <c r="C131" s="10"/>
      <c r="D131" s="11"/>
      <c r="E131" s="10"/>
      <c r="F131" s="11"/>
      <c r="G131" s="10"/>
      <c r="H131" s="11"/>
      <c r="I131" s="10"/>
      <c r="J131" s="11"/>
      <c r="K131" s="10"/>
      <c r="L131" s="11"/>
      <c r="M131" s="10"/>
      <c r="N131" s="11"/>
      <c r="O131" s="10"/>
      <c r="P131" s="11"/>
      <c r="Q131" s="10"/>
      <c r="R131" s="11"/>
      <c r="S131" s="10"/>
      <c r="T131" s="11"/>
      <c r="U131" s="10"/>
      <c r="V131" s="11"/>
      <c r="W131" s="10"/>
      <c r="X131" s="11"/>
      <c r="Y131" s="10"/>
      <c r="Z131" s="11"/>
      <c r="AA131" s="10"/>
      <c r="AB131" s="11"/>
      <c r="AC131" s="10"/>
      <c r="AD131" s="11"/>
      <c r="AE131" s="10"/>
      <c r="AF131" s="11"/>
      <c r="AG131" s="10"/>
      <c r="AH131" s="11"/>
      <c r="AI131" s="10"/>
      <c r="AJ131" s="11"/>
      <c r="AM131">
        <f t="shared" si="9"/>
        <v>0</v>
      </c>
      <c r="AN131">
        <f t="shared" si="10"/>
        <v>0</v>
      </c>
      <c r="AO131" t="e">
        <f t="shared" si="11"/>
        <v>#DIV/0!</v>
      </c>
    </row>
    <row r="132" spans="1:41" x14ac:dyDescent="0.25">
      <c r="A132">
        <f t="shared" si="12"/>
        <v>90</v>
      </c>
      <c r="B132" s="206"/>
      <c r="C132" s="10"/>
      <c r="D132" s="11"/>
      <c r="E132" s="10"/>
      <c r="F132" s="11"/>
      <c r="G132" s="10"/>
      <c r="H132" s="11"/>
      <c r="I132" s="10"/>
      <c r="J132" s="11"/>
      <c r="K132" s="10"/>
      <c r="L132" s="11"/>
      <c r="M132" s="10"/>
      <c r="N132" s="11"/>
      <c r="O132" s="10"/>
      <c r="P132" s="11"/>
      <c r="Q132" s="10"/>
      <c r="R132" s="11"/>
      <c r="S132" s="10"/>
      <c r="T132" s="11"/>
      <c r="U132" s="10"/>
      <c r="V132" s="11"/>
      <c r="W132" s="10"/>
      <c r="X132" s="11"/>
      <c r="Y132" s="10"/>
      <c r="Z132" s="11"/>
      <c r="AA132" s="10"/>
      <c r="AB132" s="11"/>
      <c r="AC132" s="10"/>
      <c r="AD132" s="11"/>
      <c r="AE132" s="10"/>
      <c r="AF132" s="11"/>
      <c r="AG132" s="10"/>
      <c r="AH132" s="11"/>
      <c r="AI132" s="10"/>
      <c r="AJ132" s="11"/>
      <c r="AM132">
        <f t="shared" si="9"/>
        <v>0</v>
      </c>
      <c r="AN132">
        <f t="shared" si="10"/>
        <v>0</v>
      </c>
      <c r="AO132" t="e">
        <f t="shared" si="11"/>
        <v>#DIV/0!</v>
      </c>
    </row>
    <row r="133" spans="1:41" x14ac:dyDescent="0.25">
      <c r="A133">
        <f t="shared" si="12"/>
        <v>91</v>
      </c>
      <c r="B133" s="206"/>
      <c r="C133" s="10"/>
      <c r="D133" s="11"/>
      <c r="E133" s="10"/>
      <c r="F133" s="11"/>
      <c r="G133" s="10"/>
      <c r="H133" s="11"/>
      <c r="I133" s="10"/>
      <c r="J133" s="11"/>
      <c r="K133" s="10"/>
      <c r="L133" s="11"/>
      <c r="M133" s="10"/>
      <c r="N133" s="11"/>
      <c r="O133" s="10"/>
      <c r="P133" s="11"/>
      <c r="Q133" s="10"/>
      <c r="R133" s="11"/>
      <c r="S133" s="10"/>
      <c r="T133" s="11"/>
      <c r="U133" s="10"/>
      <c r="V133" s="11"/>
      <c r="W133" s="10"/>
      <c r="X133" s="11"/>
      <c r="Y133" s="10"/>
      <c r="Z133" s="11"/>
      <c r="AA133" s="10"/>
      <c r="AB133" s="11"/>
      <c r="AC133" s="10"/>
      <c r="AD133" s="11"/>
      <c r="AE133" s="10"/>
      <c r="AF133" s="11"/>
      <c r="AG133" s="10"/>
      <c r="AH133" s="11"/>
      <c r="AI133" s="10"/>
      <c r="AJ133" s="11"/>
      <c r="AM133">
        <f t="shared" si="9"/>
        <v>0</v>
      </c>
      <c r="AN133">
        <f t="shared" si="10"/>
        <v>0</v>
      </c>
      <c r="AO133" t="e">
        <f t="shared" si="11"/>
        <v>#DIV/0!</v>
      </c>
    </row>
    <row r="134" spans="1:41" x14ac:dyDescent="0.25">
      <c r="A134">
        <f t="shared" si="12"/>
        <v>92</v>
      </c>
      <c r="B134" s="206"/>
      <c r="C134" s="10"/>
      <c r="D134" s="11"/>
      <c r="E134" s="10"/>
      <c r="F134" s="11"/>
      <c r="G134" s="10"/>
      <c r="H134" s="11"/>
      <c r="I134" s="10"/>
      <c r="J134" s="11"/>
      <c r="K134" s="10"/>
      <c r="L134" s="11"/>
      <c r="M134" s="10"/>
      <c r="N134" s="11"/>
      <c r="O134" s="10"/>
      <c r="P134" s="11"/>
      <c r="Q134" s="10"/>
      <c r="R134" s="11"/>
      <c r="S134" s="10"/>
      <c r="T134" s="11"/>
      <c r="U134" s="10"/>
      <c r="V134" s="11"/>
      <c r="W134" s="10"/>
      <c r="X134" s="11"/>
      <c r="Y134" s="10"/>
      <c r="Z134" s="11"/>
      <c r="AA134" s="10"/>
      <c r="AB134" s="11"/>
      <c r="AC134" s="10"/>
      <c r="AD134" s="11"/>
      <c r="AE134" s="10"/>
      <c r="AF134" s="11"/>
      <c r="AG134" s="10"/>
      <c r="AH134" s="11"/>
      <c r="AI134" s="10"/>
      <c r="AJ134" s="11"/>
      <c r="AM134">
        <f t="shared" si="9"/>
        <v>0</v>
      </c>
      <c r="AN134">
        <f t="shared" si="10"/>
        <v>0</v>
      </c>
      <c r="AO134" t="e">
        <f t="shared" si="11"/>
        <v>#DIV/0!</v>
      </c>
    </row>
    <row r="135" spans="1:41" x14ac:dyDescent="0.25">
      <c r="A135">
        <f t="shared" si="12"/>
        <v>93</v>
      </c>
      <c r="B135" s="206"/>
      <c r="C135" s="10"/>
      <c r="D135" s="11"/>
      <c r="E135" s="10"/>
      <c r="F135" s="11"/>
      <c r="G135" s="10"/>
      <c r="H135" s="11"/>
      <c r="I135" s="10"/>
      <c r="J135" s="11"/>
      <c r="K135" s="10"/>
      <c r="L135" s="11"/>
      <c r="M135" s="10"/>
      <c r="N135" s="11"/>
      <c r="O135" s="10"/>
      <c r="P135" s="11"/>
      <c r="Q135" s="10"/>
      <c r="R135" s="11"/>
      <c r="S135" s="10"/>
      <c r="T135" s="11"/>
      <c r="U135" s="10"/>
      <c r="V135" s="11"/>
      <c r="W135" s="10"/>
      <c r="X135" s="11"/>
      <c r="Y135" s="10"/>
      <c r="Z135" s="11"/>
      <c r="AA135" s="10"/>
      <c r="AB135" s="11"/>
      <c r="AC135" s="10"/>
      <c r="AD135" s="11"/>
      <c r="AE135" s="10"/>
      <c r="AF135" s="11"/>
      <c r="AG135" s="10"/>
      <c r="AH135" s="11"/>
      <c r="AI135" s="10"/>
      <c r="AJ135" s="11"/>
      <c r="AM135">
        <f t="shared" si="9"/>
        <v>0</v>
      </c>
      <c r="AN135">
        <f t="shared" si="10"/>
        <v>0</v>
      </c>
      <c r="AO135" t="e">
        <f t="shared" si="11"/>
        <v>#DIV/0!</v>
      </c>
    </row>
    <row r="136" spans="1:41" x14ac:dyDescent="0.25">
      <c r="A136">
        <f t="shared" si="12"/>
        <v>94</v>
      </c>
      <c r="B136" s="206"/>
      <c r="C136" s="10"/>
      <c r="D136" s="11"/>
      <c r="E136" s="10"/>
      <c r="F136" s="11"/>
      <c r="G136" s="10"/>
      <c r="H136" s="11"/>
      <c r="I136" s="10"/>
      <c r="J136" s="11"/>
      <c r="K136" s="10"/>
      <c r="L136" s="11"/>
      <c r="M136" s="10"/>
      <c r="N136" s="11"/>
      <c r="O136" s="10"/>
      <c r="P136" s="11"/>
      <c r="Q136" s="10"/>
      <c r="R136" s="11"/>
      <c r="S136" s="10"/>
      <c r="T136" s="11"/>
      <c r="U136" s="10"/>
      <c r="V136" s="11"/>
      <c r="W136" s="10"/>
      <c r="X136" s="11"/>
      <c r="Y136" s="10"/>
      <c r="Z136" s="11"/>
      <c r="AA136" s="10"/>
      <c r="AB136" s="11"/>
      <c r="AC136" s="10"/>
      <c r="AD136" s="11"/>
      <c r="AE136" s="10"/>
      <c r="AF136" s="11"/>
      <c r="AG136" s="10"/>
      <c r="AH136" s="11"/>
      <c r="AI136" s="10"/>
      <c r="AJ136" s="11"/>
      <c r="AM136">
        <f t="shared" si="9"/>
        <v>0</v>
      </c>
      <c r="AN136">
        <f t="shared" si="10"/>
        <v>0</v>
      </c>
      <c r="AO136" t="e">
        <f t="shared" si="11"/>
        <v>#DIV/0!</v>
      </c>
    </row>
    <row r="137" spans="1:41" x14ac:dyDescent="0.25">
      <c r="A137">
        <f t="shared" si="12"/>
        <v>95</v>
      </c>
      <c r="B137" s="206"/>
      <c r="C137" s="10"/>
      <c r="D137" s="11"/>
      <c r="E137" s="10"/>
      <c r="F137" s="11"/>
      <c r="G137" s="10"/>
      <c r="H137" s="11"/>
      <c r="I137" s="10"/>
      <c r="J137" s="11"/>
      <c r="K137" s="10"/>
      <c r="L137" s="11"/>
      <c r="M137" s="10"/>
      <c r="N137" s="11"/>
      <c r="O137" s="10"/>
      <c r="P137" s="11"/>
      <c r="Q137" s="10"/>
      <c r="R137" s="11"/>
      <c r="S137" s="10"/>
      <c r="T137" s="11"/>
      <c r="U137" s="10"/>
      <c r="V137" s="11"/>
      <c r="W137" s="10"/>
      <c r="X137" s="11"/>
      <c r="Y137" s="10"/>
      <c r="Z137" s="11"/>
      <c r="AA137" s="10"/>
      <c r="AB137" s="11"/>
      <c r="AC137" s="10"/>
      <c r="AD137" s="11"/>
      <c r="AE137" s="10"/>
      <c r="AF137" s="11"/>
      <c r="AG137" s="10"/>
      <c r="AH137" s="11"/>
      <c r="AI137" s="10"/>
      <c r="AJ137" s="11"/>
      <c r="AM137">
        <f t="shared" si="9"/>
        <v>0</v>
      </c>
      <c r="AN137">
        <f t="shared" si="10"/>
        <v>0</v>
      </c>
      <c r="AO137" t="e">
        <f t="shared" si="11"/>
        <v>#DIV/0!</v>
      </c>
    </row>
    <row r="138" spans="1:41" x14ac:dyDescent="0.25">
      <c r="A138">
        <f t="shared" si="12"/>
        <v>96</v>
      </c>
      <c r="B138" s="206"/>
      <c r="C138" s="10"/>
      <c r="D138" s="11"/>
      <c r="E138" s="10"/>
      <c r="F138" s="11"/>
      <c r="G138" s="10"/>
      <c r="H138" s="11"/>
      <c r="I138" s="10"/>
      <c r="J138" s="11"/>
      <c r="K138" s="10"/>
      <c r="L138" s="11"/>
      <c r="M138" s="10"/>
      <c r="N138" s="11"/>
      <c r="O138" s="10"/>
      <c r="P138" s="11"/>
      <c r="Q138" s="10"/>
      <c r="R138" s="11"/>
      <c r="S138" s="10"/>
      <c r="T138" s="11"/>
      <c r="U138" s="10"/>
      <c r="V138" s="11"/>
      <c r="W138" s="10"/>
      <c r="X138" s="11"/>
      <c r="Y138" s="10"/>
      <c r="Z138" s="11"/>
      <c r="AA138" s="10"/>
      <c r="AB138" s="11"/>
      <c r="AC138" s="10"/>
      <c r="AD138" s="11"/>
      <c r="AE138" s="10"/>
      <c r="AF138" s="11"/>
      <c r="AG138" s="10"/>
      <c r="AH138" s="11"/>
      <c r="AI138" s="10"/>
      <c r="AJ138" s="11"/>
      <c r="AM138">
        <f t="shared" si="9"/>
        <v>0</v>
      </c>
      <c r="AN138">
        <f t="shared" si="10"/>
        <v>0</v>
      </c>
      <c r="AO138" t="e">
        <f t="shared" si="11"/>
        <v>#DIV/0!</v>
      </c>
    </row>
    <row r="139" spans="1:41" x14ac:dyDescent="0.25">
      <c r="A139">
        <f t="shared" si="12"/>
        <v>97</v>
      </c>
      <c r="B139" s="206"/>
      <c r="C139" s="10"/>
      <c r="D139" s="11"/>
      <c r="E139" s="10"/>
      <c r="F139" s="11"/>
      <c r="G139" s="10"/>
      <c r="H139" s="11"/>
      <c r="I139" s="10"/>
      <c r="J139" s="11"/>
      <c r="K139" s="10"/>
      <c r="L139" s="11"/>
      <c r="M139" s="10"/>
      <c r="N139" s="11"/>
      <c r="O139" s="10"/>
      <c r="P139" s="11"/>
      <c r="Q139" s="10"/>
      <c r="R139" s="11"/>
      <c r="S139" s="10"/>
      <c r="T139" s="11"/>
      <c r="U139" s="10"/>
      <c r="V139" s="11"/>
      <c r="W139" s="10"/>
      <c r="X139" s="11"/>
      <c r="Y139" s="10"/>
      <c r="Z139" s="11"/>
      <c r="AA139" s="10"/>
      <c r="AB139" s="11"/>
      <c r="AC139" s="10"/>
      <c r="AD139" s="11"/>
      <c r="AE139" s="10"/>
      <c r="AF139" s="11"/>
      <c r="AG139" s="10"/>
      <c r="AH139" s="11"/>
      <c r="AI139" s="10"/>
      <c r="AJ139" s="11"/>
      <c r="AM139">
        <f t="shared" si="9"/>
        <v>0</v>
      </c>
      <c r="AN139">
        <f t="shared" si="10"/>
        <v>0</v>
      </c>
      <c r="AO139" t="e">
        <f t="shared" si="11"/>
        <v>#DIV/0!</v>
      </c>
    </row>
    <row r="140" spans="1:41" x14ac:dyDescent="0.25">
      <c r="A140">
        <f t="shared" si="12"/>
        <v>98</v>
      </c>
      <c r="B140" s="206"/>
      <c r="C140" s="10"/>
      <c r="D140" s="11"/>
      <c r="E140" s="10"/>
      <c r="F140" s="11"/>
      <c r="G140" s="10"/>
      <c r="H140" s="11"/>
      <c r="I140" s="10"/>
      <c r="J140" s="11"/>
      <c r="K140" s="10"/>
      <c r="L140" s="11"/>
      <c r="M140" s="10"/>
      <c r="N140" s="11"/>
      <c r="O140" s="10"/>
      <c r="P140" s="11"/>
      <c r="Q140" s="10"/>
      <c r="R140" s="11"/>
      <c r="S140" s="10"/>
      <c r="T140" s="11"/>
      <c r="U140" s="10"/>
      <c r="V140" s="11"/>
      <c r="W140" s="10"/>
      <c r="X140" s="11"/>
      <c r="Y140" s="10"/>
      <c r="Z140" s="11"/>
      <c r="AA140" s="10"/>
      <c r="AB140" s="11"/>
      <c r="AC140" s="10"/>
      <c r="AD140" s="11"/>
      <c r="AE140" s="10"/>
      <c r="AF140" s="11"/>
      <c r="AG140" s="10"/>
      <c r="AH140" s="11"/>
      <c r="AI140" s="10"/>
      <c r="AJ140" s="11"/>
      <c r="AM140">
        <f t="shared" si="9"/>
        <v>0</v>
      </c>
      <c r="AN140">
        <f t="shared" si="10"/>
        <v>0</v>
      </c>
      <c r="AO140" t="e">
        <f t="shared" si="11"/>
        <v>#DIV/0!</v>
      </c>
    </row>
    <row r="141" spans="1:41" x14ac:dyDescent="0.25">
      <c r="A141">
        <f t="shared" si="12"/>
        <v>99</v>
      </c>
      <c r="B141" s="206"/>
      <c r="C141" s="10"/>
      <c r="D141" s="11"/>
      <c r="E141" s="10"/>
      <c r="F141" s="11"/>
      <c r="G141" s="10"/>
      <c r="H141" s="11"/>
      <c r="I141" s="10"/>
      <c r="J141" s="11"/>
      <c r="K141" s="10"/>
      <c r="L141" s="11"/>
      <c r="M141" s="10"/>
      <c r="N141" s="11"/>
      <c r="O141" s="10"/>
      <c r="P141" s="11"/>
      <c r="Q141" s="10"/>
      <c r="R141" s="11"/>
      <c r="S141" s="10"/>
      <c r="T141" s="11"/>
      <c r="U141" s="10"/>
      <c r="V141" s="11"/>
      <c r="W141" s="10"/>
      <c r="X141" s="11"/>
      <c r="Y141" s="10"/>
      <c r="Z141" s="11"/>
      <c r="AA141" s="10"/>
      <c r="AB141" s="11"/>
      <c r="AC141" s="10"/>
      <c r="AD141" s="11"/>
      <c r="AE141" s="10"/>
      <c r="AF141" s="11"/>
      <c r="AG141" s="10"/>
      <c r="AH141" s="11"/>
      <c r="AI141" s="10"/>
      <c r="AJ141" s="11"/>
      <c r="AM141">
        <f t="shared" si="9"/>
        <v>0</v>
      </c>
      <c r="AN141">
        <f t="shared" si="10"/>
        <v>0</v>
      </c>
      <c r="AO141" t="e">
        <f t="shared" si="11"/>
        <v>#DIV/0!</v>
      </c>
    </row>
    <row r="142" spans="1:41" x14ac:dyDescent="0.25">
      <c r="A142">
        <f t="shared" si="12"/>
        <v>100</v>
      </c>
      <c r="B142" s="206"/>
      <c r="C142" s="10"/>
      <c r="D142" s="11"/>
      <c r="E142" s="10"/>
      <c r="F142" s="11"/>
      <c r="G142" s="10"/>
      <c r="H142" s="11"/>
      <c r="I142" s="10"/>
      <c r="J142" s="11"/>
      <c r="K142" s="10"/>
      <c r="L142" s="11"/>
      <c r="M142" s="10"/>
      <c r="N142" s="11"/>
      <c r="O142" s="10"/>
      <c r="P142" s="11"/>
      <c r="Q142" s="10"/>
      <c r="R142" s="11"/>
      <c r="S142" s="10"/>
      <c r="T142" s="11"/>
      <c r="U142" s="10"/>
      <c r="V142" s="11"/>
      <c r="W142" s="10"/>
      <c r="X142" s="11"/>
      <c r="Y142" s="10"/>
      <c r="Z142" s="11"/>
      <c r="AA142" s="10"/>
      <c r="AB142" s="11"/>
      <c r="AC142" s="10"/>
      <c r="AD142" s="11"/>
      <c r="AE142" s="10"/>
      <c r="AF142" s="11"/>
      <c r="AG142" s="10"/>
      <c r="AH142" s="11"/>
      <c r="AI142" s="10"/>
      <c r="AJ142" s="11"/>
      <c r="AM142">
        <f t="shared" si="9"/>
        <v>0</v>
      </c>
      <c r="AN142">
        <f t="shared" si="10"/>
        <v>0</v>
      </c>
      <c r="AO142" t="e">
        <f t="shared" si="11"/>
        <v>#DIV/0!</v>
      </c>
    </row>
    <row r="143" spans="1:41" x14ac:dyDescent="0.25">
      <c r="A143">
        <f t="shared" si="12"/>
        <v>101</v>
      </c>
      <c r="B143" s="206"/>
      <c r="C143" s="10"/>
      <c r="D143" s="11"/>
      <c r="E143" s="10"/>
      <c r="F143" s="11"/>
      <c r="G143" s="10"/>
      <c r="H143" s="11"/>
      <c r="I143" s="10"/>
      <c r="J143" s="11"/>
      <c r="K143" s="10"/>
      <c r="L143" s="11"/>
      <c r="M143" s="10"/>
      <c r="N143" s="11"/>
      <c r="O143" s="10"/>
      <c r="P143" s="11"/>
      <c r="Q143" s="10"/>
      <c r="R143" s="11"/>
      <c r="S143" s="10"/>
      <c r="T143" s="11"/>
      <c r="U143" s="10"/>
      <c r="V143" s="11"/>
      <c r="W143" s="10"/>
      <c r="X143" s="11"/>
      <c r="Y143" s="10"/>
      <c r="Z143" s="11"/>
      <c r="AA143" s="10"/>
      <c r="AB143" s="11"/>
      <c r="AC143" s="10"/>
      <c r="AD143" s="11"/>
      <c r="AE143" s="10"/>
      <c r="AF143" s="11"/>
      <c r="AG143" s="10"/>
      <c r="AH143" s="11"/>
      <c r="AI143" s="10"/>
      <c r="AJ143" s="11"/>
      <c r="AM143">
        <f t="shared" si="9"/>
        <v>0</v>
      </c>
      <c r="AN143">
        <f t="shared" si="10"/>
        <v>0</v>
      </c>
      <c r="AO143" t="e">
        <f t="shared" si="11"/>
        <v>#DIV/0!</v>
      </c>
    </row>
    <row r="144" spans="1:41" x14ac:dyDescent="0.25">
      <c r="A144">
        <f t="shared" si="12"/>
        <v>102</v>
      </c>
      <c r="B144" s="206"/>
      <c r="C144" s="10"/>
      <c r="D144" s="11"/>
      <c r="E144" s="10"/>
      <c r="F144" s="11"/>
      <c r="G144" s="10"/>
      <c r="H144" s="11"/>
      <c r="I144" s="10"/>
      <c r="J144" s="11"/>
      <c r="K144" s="10"/>
      <c r="L144" s="11"/>
      <c r="M144" s="10"/>
      <c r="N144" s="11"/>
      <c r="O144" s="10"/>
      <c r="P144" s="11"/>
      <c r="Q144" s="10"/>
      <c r="R144" s="11"/>
      <c r="S144" s="10"/>
      <c r="T144" s="11"/>
      <c r="U144" s="10"/>
      <c r="V144" s="11"/>
      <c r="W144" s="10"/>
      <c r="X144" s="11"/>
      <c r="Y144" s="10"/>
      <c r="Z144" s="11"/>
      <c r="AA144" s="10"/>
      <c r="AB144" s="11"/>
      <c r="AC144" s="10"/>
      <c r="AD144" s="11"/>
      <c r="AE144" s="10"/>
      <c r="AF144" s="11"/>
      <c r="AG144" s="10"/>
      <c r="AH144" s="11"/>
      <c r="AI144" s="10"/>
      <c r="AJ144" s="11"/>
      <c r="AM144">
        <f t="shared" si="9"/>
        <v>0</v>
      </c>
      <c r="AN144">
        <f t="shared" si="10"/>
        <v>0</v>
      </c>
      <c r="AO144" t="e">
        <f t="shared" si="11"/>
        <v>#DIV/0!</v>
      </c>
    </row>
    <row r="145" spans="1:41" x14ac:dyDescent="0.25">
      <c r="A145">
        <f t="shared" si="12"/>
        <v>103</v>
      </c>
      <c r="B145" s="206"/>
      <c r="C145" s="10"/>
      <c r="D145" s="11"/>
      <c r="E145" s="10"/>
      <c r="F145" s="11"/>
      <c r="G145" s="10"/>
      <c r="H145" s="11"/>
      <c r="I145" s="10"/>
      <c r="J145" s="11"/>
      <c r="K145" s="10"/>
      <c r="L145" s="11"/>
      <c r="M145" s="10"/>
      <c r="N145" s="11"/>
      <c r="O145" s="10"/>
      <c r="P145" s="11"/>
      <c r="Q145" s="10"/>
      <c r="R145" s="11"/>
      <c r="S145" s="10"/>
      <c r="T145" s="11"/>
      <c r="U145" s="10"/>
      <c r="V145" s="11"/>
      <c r="W145" s="10"/>
      <c r="X145" s="11"/>
      <c r="Y145" s="10"/>
      <c r="Z145" s="11"/>
      <c r="AA145" s="10"/>
      <c r="AB145" s="11"/>
      <c r="AC145" s="10"/>
      <c r="AD145" s="11"/>
      <c r="AE145" s="10"/>
      <c r="AF145" s="11"/>
      <c r="AG145" s="10"/>
      <c r="AH145" s="11"/>
      <c r="AI145" s="10"/>
      <c r="AJ145" s="11"/>
      <c r="AM145">
        <f t="shared" si="9"/>
        <v>0</v>
      </c>
      <c r="AN145">
        <f t="shared" si="10"/>
        <v>0</v>
      </c>
      <c r="AO145" t="e">
        <f t="shared" si="11"/>
        <v>#DIV/0!</v>
      </c>
    </row>
    <row r="146" spans="1:41" x14ac:dyDescent="0.25">
      <c r="A146">
        <f t="shared" si="12"/>
        <v>104</v>
      </c>
      <c r="B146" s="206"/>
      <c r="C146" s="10"/>
      <c r="D146" s="11"/>
      <c r="E146" s="10"/>
      <c r="F146" s="11"/>
      <c r="G146" s="10"/>
      <c r="H146" s="11"/>
      <c r="I146" s="10"/>
      <c r="J146" s="11"/>
      <c r="K146" s="10"/>
      <c r="L146" s="11"/>
      <c r="M146" s="10"/>
      <c r="N146" s="11"/>
      <c r="O146" s="10"/>
      <c r="P146" s="11"/>
      <c r="Q146" s="10"/>
      <c r="R146" s="11"/>
      <c r="S146" s="10"/>
      <c r="T146" s="11"/>
      <c r="U146" s="10"/>
      <c r="V146" s="11"/>
      <c r="W146" s="10"/>
      <c r="X146" s="11"/>
      <c r="Y146" s="10"/>
      <c r="Z146" s="11"/>
      <c r="AA146" s="10"/>
      <c r="AB146" s="11"/>
      <c r="AC146" s="10"/>
      <c r="AD146" s="11"/>
      <c r="AE146" s="10"/>
      <c r="AF146" s="11"/>
      <c r="AG146" s="10"/>
      <c r="AH146" s="11"/>
      <c r="AI146" s="10"/>
      <c r="AJ146" s="11"/>
      <c r="AM146">
        <f t="shared" si="9"/>
        <v>0</v>
      </c>
      <c r="AN146">
        <f t="shared" si="10"/>
        <v>0</v>
      </c>
      <c r="AO146" t="e">
        <f t="shared" si="11"/>
        <v>#DIV/0!</v>
      </c>
    </row>
    <row r="147" spans="1:41" x14ac:dyDescent="0.25">
      <c r="A147">
        <f t="shared" si="12"/>
        <v>105</v>
      </c>
      <c r="B147" s="206"/>
      <c r="C147" s="10"/>
      <c r="D147" s="11"/>
      <c r="E147" s="10"/>
      <c r="F147" s="11"/>
      <c r="G147" s="10"/>
      <c r="H147" s="11"/>
      <c r="I147" s="10"/>
      <c r="J147" s="11"/>
      <c r="K147" s="10"/>
      <c r="L147" s="11"/>
      <c r="M147" s="10"/>
      <c r="N147" s="11"/>
      <c r="O147" s="10"/>
      <c r="P147" s="11"/>
      <c r="Q147" s="10"/>
      <c r="R147" s="11"/>
      <c r="S147" s="10"/>
      <c r="T147" s="11"/>
      <c r="U147" s="10"/>
      <c r="V147" s="11"/>
      <c r="W147" s="10"/>
      <c r="X147" s="11"/>
      <c r="Y147" s="10"/>
      <c r="Z147" s="11"/>
      <c r="AA147" s="10"/>
      <c r="AB147" s="11"/>
      <c r="AC147" s="10"/>
      <c r="AD147" s="11"/>
      <c r="AE147" s="10"/>
      <c r="AF147" s="11"/>
      <c r="AG147" s="10"/>
      <c r="AH147" s="11"/>
      <c r="AI147" s="10"/>
      <c r="AJ147" s="11"/>
      <c r="AM147">
        <f t="shared" si="9"/>
        <v>0</v>
      </c>
      <c r="AN147">
        <f t="shared" si="10"/>
        <v>0</v>
      </c>
      <c r="AO147" t="e">
        <f t="shared" si="11"/>
        <v>#DIV/0!</v>
      </c>
    </row>
    <row r="148" spans="1:41" x14ac:dyDescent="0.25">
      <c r="A148">
        <f t="shared" si="12"/>
        <v>106</v>
      </c>
      <c r="B148" s="206"/>
      <c r="C148" s="10"/>
      <c r="D148" s="11"/>
      <c r="E148" s="10"/>
      <c r="F148" s="11"/>
      <c r="G148" s="10"/>
      <c r="H148" s="11"/>
      <c r="I148" s="10"/>
      <c r="J148" s="11"/>
      <c r="K148" s="10"/>
      <c r="L148" s="11"/>
      <c r="M148" s="10"/>
      <c r="N148" s="11"/>
      <c r="O148" s="10"/>
      <c r="P148" s="11"/>
      <c r="Q148" s="10"/>
      <c r="R148" s="11"/>
      <c r="S148" s="10"/>
      <c r="T148" s="11"/>
      <c r="U148" s="10"/>
      <c r="V148" s="11"/>
      <c r="W148" s="10"/>
      <c r="X148" s="11"/>
      <c r="Y148" s="10"/>
      <c r="Z148" s="11"/>
      <c r="AA148" s="10"/>
      <c r="AB148" s="11"/>
      <c r="AC148" s="10"/>
      <c r="AD148" s="11"/>
      <c r="AE148" s="10"/>
      <c r="AF148" s="11"/>
      <c r="AG148" s="10"/>
      <c r="AH148" s="11"/>
      <c r="AI148" s="10"/>
      <c r="AJ148" s="11"/>
      <c r="AM148">
        <f t="shared" si="9"/>
        <v>0</v>
      </c>
      <c r="AN148">
        <f t="shared" si="10"/>
        <v>0</v>
      </c>
      <c r="AO148" t="e">
        <f t="shared" si="11"/>
        <v>#DIV/0!</v>
      </c>
    </row>
    <row r="149" spans="1:41" x14ac:dyDescent="0.25">
      <c r="A149">
        <f t="shared" si="12"/>
        <v>107</v>
      </c>
      <c r="B149" s="206"/>
      <c r="C149" s="10"/>
      <c r="D149" s="11"/>
      <c r="E149" s="10"/>
      <c r="F149" s="11"/>
      <c r="G149" s="10"/>
      <c r="H149" s="11"/>
      <c r="I149" s="10"/>
      <c r="J149" s="11"/>
      <c r="K149" s="10"/>
      <c r="L149" s="11"/>
      <c r="M149" s="10"/>
      <c r="N149" s="11"/>
      <c r="O149" s="10"/>
      <c r="P149" s="11"/>
      <c r="Q149" s="10"/>
      <c r="R149" s="11"/>
      <c r="S149" s="10"/>
      <c r="T149" s="11"/>
      <c r="U149" s="10"/>
      <c r="V149" s="11"/>
      <c r="W149" s="10"/>
      <c r="X149" s="11"/>
      <c r="Y149" s="10"/>
      <c r="Z149" s="11"/>
      <c r="AA149" s="10"/>
      <c r="AB149" s="11"/>
      <c r="AC149" s="10"/>
      <c r="AD149" s="11"/>
      <c r="AE149" s="10"/>
      <c r="AF149" s="11"/>
      <c r="AG149" s="10"/>
      <c r="AH149" s="11"/>
      <c r="AI149" s="10"/>
      <c r="AJ149" s="11"/>
      <c r="AM149">
        <f t="shared" si="9"/>
        <v>0</v>
      </c>
      <c r="AN149">
        <f t="shared" si="10"/>
        <v>0</v>
      </c>
      <c r="AO149" t="e">
        <f t="shared" si="11"/>
        <v>#DIV/0!</v>
      </c>
    </row>
    <row r="150" spans="1:41" x14ac:dyDescent="0.25">
      <c r="A150">
        <f t="shared" si="12"/>
        <v>108</v>
      </c>
      <c r="B150" s="343"/>
      <c r="C150" s="10"/>
      <c r="D150" s="11"/>
      <c r="E150" s="10"/>
      <c r="F150" s="11"/>
      <c r="G150" s="10"/>
      <c r="H150" s="11"/>
      <c r="I150" s="10"/>
      <c r="J150" s="11"/>
      <c r="K150" s="10"/>
      <c r="L150" s="11"/>
      <c r="M150" s="10"/>
      <c r="N150" s="11"/>
      <c r="O150" s="10"/>
      <c r="P150" s="11"/>
      <c r="Q150" s="10"/>
      <c r="R150" s="11"/>
      <c r="S150" s="10"/>
      <c r="T150" s="11"/>
      <c r="U150" s="10"/>
      <c r="V150" s="11"/>
      <c r="W150" s="10"/>
      <c r="X150" s="11"/>
      <c r="Y150" s="10"/>
      <c r="Z150" s="11"/>
      <c r="AA150" s="10"/>
      <c r="AB150" s="11"/>
      <c r="AC150" s="10"/>
      <c r="AD150" s="11"/>
      <c r="AE150" s="10"/>
      <c r="AF150" s="11"/>
      <c r="AG150" s="10"/>
      <c r="AH150" s="11"/>
      <c r="AI150" s="10"/>
      <c r="AJ150" s="11"/>
      <c r="AM150">
        <f t="shared" si="9"/>
        <v>0</v>
      </c>
      <c r="AN150">
        <f t="shared" si="10"/>
        <v>0</v>
      </c>
      <c r="AO150" t="e">
        <f t="shared" si="11"/>
        <v>#DIV/0!</v>
      </c>
    </row>
    <row r="151" spans="1:41" x14ac:dyDescent="0.25">
      <c r="A151">
        <f t="shared" si="12"/>
        <v>109</v>
      </c>
      <c r="B151" s="206"/>
      <c r="C151" s="10"/>
      <c r="D151" s="11"/>
      <c r="E151" s="10"/>
      <c r="F151" s="11"/>
      <c r="G151" s="10"/>
      <c r="H151" s="11"/>
      <c r="I151" s="10"/>
      <c r="J151" s="11"/>
      <c r="K151" s="10"/>
      <c r="L151" s="11"/>
      <c r="M151" s="10"/>
      <c r="N151" s="11"/>
      <c r="O151" s="10"/>
      <c r="P151" s="11"/>
      <c r="Q151" s="10"/>
      <c r="R151" s="11"/>
      <c r="S151" s="10"/>
      <c r="T151" s="11"/>
      <c r="U151" s="10"/>
      <c r="V151" s="11"/>
      <c r="W151" s="10"/>
      <c r="X151" s="11"/>
      <c r="Y151" s="10"/>
      <c r="Z151" s="11"/>
      <c r="AA151" s="10"/>
      <c r="AB151" s="11"/>
      <c r="AC151" s="10"/>
      <c r="AD151" s="11"/>
      <c r="AE151" s="10"/>
      <c r="AF151" s="11"/>
      <c r="AG151" s="10"/>
      <c r="AH151" s="11"/>
      <c r="AI151" s="10"/>
      <c r="AJ151" s="11"/>
      <c r="AM151">
        <f t="shared" si="9"/>
        <v>0</v>
      </c>
      <c r="AN151">
        <f t="shared" si="10"/>
        <v>0</v>
      </c>
      <c r="AO151" t="e">
        <f t="shared" si="11"/>
        <v>#DIV/0!</v>
      </c>
    </row>
    <row r="152" spans="1:41" x14ac:dyDescent="0.25">
      <c r="A152">
        <f t="shared" si="12"/>
        <v>110</v>
      </c>
      <c r="B152" s="206"/>
      <c r="C152" s="10"/>
      <c r="D152" s="11"/>
      <c r="E152" s="10"/>
      <c r="F152" s="11"/>
      <c r="G152" s="10"/>
      <c r="H152" s="11"/>
      <c r="I152" s="10"/>
      <c r="J152" s="11"/>
      <c r="K152" s="10"/>
      <c r="L152" s="11"/>
      <c r="M152" s="10"/>
      <c r="N152" s="11"/>
      <c r="O152" s="10"/>
      <c r="P152" s="11"/>
      <c r="Q152" s="10"/>
      <c r="R152" s="11"/>
      <c r="S152" s="10"/>
      <c r="T152" s="11"/>
      <c r="U152" s="10"/>
      <c r="V152" s="11"/>
      <c r="W152" s="10"/>
      <c r="X152" s="11"/>
      <c r="Y152" s="10"/>
      <c r="Z152" s="11"/>
      <c r="AA152" s="10"/>
      <c r="AB152" s="11"/>
      <c r="AC152" s="10"/>
      <c r="AD152" s="11"/>
      <c r="AE152" s="10"/>
      <c r="AF152" s="11"/>
      <c r="AG152" s="10"/>
      <c r="AH152" s="11"/>
      <c r="AI152" s="10"/>
      <c r="AJ152" s="11"/>
      <c r="AM152">
        <f t="shared" si="9"/>
        <v>0</v>
      </c>
      <c r="AN152">
        <f t="shared" si="10"/>
        <v>0</v>
      </c>
      <c r="AO152" t="e">
        <f t="shared" si="11"/>
        <v>#DIV/0!</v>
      </c>
    </row>
    <row r="153" spans="1:41" x14ac:dyDescent="0.25">
      <c r="A153">
        <f t="shared" si="12"/>
        <v>111</v>
      </c>
      <c r="B153" s="206"/>
      <c r="C153" s="10"/>
      <c r="D153" s="11"/>
      <c r="E153" s="10"/>
      <c r="F153" s="11"/>
      <c r="G153" s="10"/>
      <c r="H153" s="11"/>
      <c r="I153" s="10"/>
      <c r="J153" s="11"/>
      <c r="K153" s="10"/>
      <c r="L153" s="11"/>
      <c r="M153" s="10"/>
      <c r="N153" s="11"/>
      <c r="O153" s="10"/>
      <c r="P153" s="11"/>
      <c r="Q153" s="10"/>
      <c r="R153" s="11"/>
      <c r="S153" s="10"/>
      <c r="T153" s="11"/>
      <c r="U153" s="10"/>
      <c r="V153" s="11"/>
      <c r="W153" s="10"/>
      <c r="X153" s="11"/>
      <c r="Y153" s="10"/>
      <c r="Z153" s="11"/>
      <c r="AA153" s="10"/>
      <c r="AB153" s="11"/>
      <c r="AC153" s="10"/>
      <c r="AD153" s="11"/>
      <c r="AE153" s="10"/>
      <c r="AF153" s="11"/>
      <c r="AG153" s="10"/>
      <c r="AH153" s="11"/>
      <c r="AI153" s="10"/>
      <c r="AJ153" s="11"/>
      <c r="AM153">
        <f t="shared" si="9"/>
        <v>0</v>
      </c>
      <c r="AN153">
        <f t="shared" si="10"/>
        <v>0</v>
      </c>
      <c r="AO153" t="e">
        <f t="shared" si="11"/>
        <v>#DIV/0!</v>
      </c>
    </row>
    <row r="154" spans="1:41" x14ac:dyDescent="0.25">
      <c r="A154">
        <f t="shared" si="12"/>
        <v>112</v>
      </c>
      <c r="B154" s="206"/>
      <c r="C154" s="10"/>
      <c r="D154" s="11"/>
      <c r="E154" s="10"/>
      <c r="F154" s="11"/>
      <c r="G154" s="10"/>
      <c r="H154" s="11"/>
      <c r="I154" s="10"/>
      <c r="J154" s="11"/>
      <c r="K154" s="10"/>
      <c r="L154" s="11"/>
      <c r="M154" s="10"/>
      <c r="N154" s="11"/>
      <c r="O154" s="10"/>
      <c r="P154" s="11"/>
      <c r="Q154" s="10"/>
      <c r="R154" s="11"/>
      <c r="S154" s="10"/>
      <c r="T154" s="11"/>
      <c r="U154" s="10"/>
      <c r="V154" s="11"/>
      <c r="W154" s="10"/>
      <c r="X154" s="11"/>
      <c r="Y154" s="10"/>
      <c r="Z154" s="11"/>
      <c r="AA154" s="10"/>
      <c r="AB154" s="11"/>
      <c r="AC154" s="10"/>
      <c r="AD154" s="11"/>
      <c r="AE154" s="10"/>
      <c r="AF154" s="11"/>
      <c r="AG154" s="10"/>
      <c r="AH154" s="11"/>
      <c r="AI154" s="10"/>
      <c r="AJ154" s="11"/>
      <c r="AM154">
        <f t="shared" si="9"/>
        <v>0</v>
      </c>
      <c r="AN154">
        <f t="shared" si="10"/>
        <v>0</v>
      </c>
      <c r="AO154" t="e">
        <f t="shared" si="11"/>
        <v>#DIV/0!</v>
      </c>
    </row>
    <row r="155" spans="1:41" x14ac:dyDescent="0.25">
      <c r="A155">
        <f t="shared" si="12"/>
        <v>113</v>
      </c>
      <c r="B155" s="206"/>
      <c r="C155" s="10"/>
      <c r="D155" s="11"/>
      <c r="E155" s="10"/>
      <c r="F155" s="11"/>
      <c r="G155" s="10"/>
      <c r="H155" s="11"/>
      <c r="I155" s="10"/>
      <c r="J155" s="11"/>
      <c r="K155" s="10"/>
      <c r="L155" s="11"/>
      <c r="M155" s="10"/>
      <c r="N155" s="11"/>
      <c r="O155" s="10"/>
      <c r="P155" s="11"/>
      <c r="Q155" s="10"/>
      <c r="R155" s="11"/>
      <c r="S155" s="10"/>
      <c r="T155" s="11"/>
      <c r="U155" s="10"/>
      <c r="V155" s="11"/>
      <c r="W155" s="10"/>
      <c r="X155" s="11"/>
      <c r="Y155" s="10"/>
      <c r="Z155" s="11"/>
      <c r="AA155" s="10"/>
      <c r="AB155" s="11"/>
      <c r="AC155" s="10"/>
      <c r="AD155" s="11"/>
      <c r="AE155" s="10"/>
      <c r="AF155" s="11"/>
      <c r="AG155" s="10"/>
      <c r="AH155" s="11"/>
      <c r="AI155" s="10"/>
      <c r="AJ155" s="11"/>
      <c r="AM155">
        <f t="shared" si="9"/>
        <v>0</v>
      </c>
      <c r="AN155">
        <f t="shared" si="10"/>
        <v>0</v>
      </c>
      <c r="AO155" t="e">
        <f t="shared" si="11"/>
        <v>#DIV/0!</v>
      </c>
    </row>
    <row r="156" spans="1:41" x14ac:dyDescent="0.25">
      <c r="A156">
        <f t="shared" si="12"/>
        <v>114</v>
      </c>
      <c r="B156" s="206"/>
      <c r="C156" s="10"/>
      <c r="D156" s="11"/>
      <c r="E156" s="10"/>
      <c r="F156" s="11"/>
      <c r="G156" s="10"/>
      <c r="H156" s="11"/>
      <c r="I156" s="10"/>
      <c r="J156" s="11"/>
      <c r="K156" s="10"/>
      <c r="L156" s="11"/>
      <c r="M156" s="10"/>
      <c r="N156" s="11"/>
      <c r="O156" s="10"/>
      <c r="P156" s="11"/>
      <c r="Q156" s="10"/>
      <c r="R156" s="11"/>
      <c r="S156" s="10"/>
      <c r="T156" s="11"/>
      <c r="U156" s="10"/>
      <c r="V156" s="11"/>
      <c r="W156" s="10"/>
      <c r="X156" s="11"/>
      <c r="Y156" s="10"/>
      <c r="Z156" s="11"/>
      <c r="AA156" s="10"/>
      <c r="AB156" s="11"/>
      <c r="AC156" s="10"/>
      <c r="AD156" s="11"/>
      <c r="AE156" s="10"/>
      <c r="AF156" s="11"/>
      <c r="AG156" s="10"/>
      <c r="AH156" s="11"/>
      <c r="AI156" s="10"/>
      <c r="AJ156" s="11"/>
      <c r="AM156">
        <f t="shared" si="9"/>
        <v>0</v>
      </c>
      <c r="AN156">
        <f t="shared" si="10"/>
        <v>0</v>
      </c>
      <c r="AO156" t="e">
        <f t="shared" si="11"/>
        <v>#DIV/0!</v>
      </c>
    </row>
    <row r="157" spans="1:41" x14ac:dyDescent="0.25">
      <c r="A157">
        <f t="shared" si="12"/>
        <v>115</v>
      </c>
      <c r="B157" s="206"/>
      <c r="C157" s="10"/>
      <c r="D157" s="11"/>
      <c r="E157" s="10"/>
      <c r="F157" s="11"/>
      <c r="G157" s="10"/>
      <c r="H157" s="11"/>
      <c r="I157" s="10"/>
      <c r="J157" s="11"/>
      <c r="K157" s="10"/>
      <c r="L157" s="11"/>
      <c r="M157" s="10"/>
      <c r="N157" s="11"/>
      <c r="O157" s="10"/>
      <c r="P157" s="11"/>
      <c r="Q157" s="10"/>
      <c r="R157" s="11"/>
      <c r="S157" s="10"/>
      <c r="T157" s="11"/>
      <c r="U157" s="10"/>
      <c r="V157" s="11"/>
      <c r="W157" s="10"/>
      <c r="X157" s="11"/>
      <c r="Y157" s="10"/>
      <c r="Z157" s="11"/>
      <c r="AA157" s="10"/>
      <c r="AB157" s="11"/>
      <c r="AC157" s="10"/>
      <c r="AD157" s="11"/>
      <c r="AE157" s="10"/>
      <c r="AF157" s="11"/>
      <c r="AG157" s="10"/>
      <c r="AH157" s="11"/>
      <c r="AI157" s="10"/>
      <c r="AJ157" s="11"/>
      <c r="AM157">
        <f t="shared" si="9"/>
        <v>0</v>
      </c>
      <c r="AN157">
        <f t="shared" si="10"/>
        <v>0</v>
      </c>
      <c r="AO157" t="e">
        <f t="shared" si="11"/>
        <v>#DIV/0!</v>
      </c>
    </row>
    <row r="158" spans="1:41" x14ac:dyDescent="0.25">
      <c r="A158">
        <f t="shared" si="12"/>
        <v>116</v>
      </c>
      <c r="B158" s="206"/>
      <c r="C158" s="10"/>
      <c r="D158" s="11"/>
      <c r="E158" s="10"/>
      <c r="F158" s="11"/>
      <c r="G158" s="10"/>
      <c r="H158" s="11"/>
      <c r="I158" s="10"/>
      <c r="J158" s="11"/>
      <c r="K158" s="10"/>
      <c r="L158" s="11"/>
      <c r="M158" s="10"/>
      <c r="N158" s="11"/>
      <c r="O158" s="10"/>
      <c r="P158" s="11"/>
      <c r="Q158" s="10"/>
      <c r="R158" s="11"/>
      <c r="S158" s="10"/>
      <c r="T158" s="11"/>
      <c r="U158" s="10"/>
      <c r="V158" s="11"/>
      <c r="W158" s="10"/>
      <c r="X158" s="11"/>
      <c r="Y158" s="10"/>
      <c r="Z158" s="11"/>
      <c r="AA158" s="10"/>
      <c r="AB158" s="11"/>
      <c r="AC158" s="10"/>
      <c r="AD158" s="11"/>
      <c r="AE158" s="10"/>
      <c r="AF158" s="11"/>
      <c r="AG158" s="10"/>
      <c r="AH158" s="11"/>
      <c r="AI158" s="10"/>
      <c r="AJ158" s="11"/>
      <c r="AM158">
        <f t="shared" si="9"/>
        <v>0</v>
      </c>
      <c r="AN158">
        <f t="shared" si="10"/>
        <v>0</v>
      </c>
      <c r="AO158" t="e">
        <f t="shared" si="11"/>
        <v>#DIV/0!</v>
      </c>
    </row>
    <row r="159" spans="1:41" x14ac:dyDescent="0.25">
      <c r="A159">
        <f t="shared" si="12"/>
        <v>117</v>
      </c>
      <c r="B159" s="206"/>
      <c r="C159" s="10"/>
      <c r="D159" s="11"/>
      <c r="E159" s="10"/>
      <c r="F159" s="11"/>
      <c r="G159" s="10"/>
      <c r="H159" s="11"/>
      <c r="I159" s="10"/>
      <c r="J159" s="11"/>
      <c r="K159" s="10"/>
      <c r="L159" s="11"/>
      <c r="M159" s="10"/>
      <c r="N159" s="11"/>
      <c r="O159" s="10"/>
      <c r="P159" s="11"/>
      <c r="Q159" s="10"/>
      <c r="R159" s="11"/>
      <c r="S159" s="10"/>
      <c r="T159" s="11"/>
      <c r="U159" s="10"/>
      <c r="V159" s="11"/>
      <c r="W159" s="10"/>
      <c r="X159" s="11"/>
      <c r="Y159" s="10"/>
      <c r="Z159" s="11"/>
      <c r="AA159" s="10"/>
      <c r="AB159" s="11"/>
      <c r="AC159" s="10"/>
      <c r="AD159" s="11"/>
      <c r="AE159" s="10"/>
      <c r="AF159" s="11"/>
      <c r="AG159" s="10"/>
      <c r="AH159" s="11"/>
      <c r="AI159" s="10"/>
      <c r="AJ159" s="11"/>
      <c r="AM159">
        <f t="shared" si="9"/>
        <v>0</v>
      </c>
      <c r="AN159">
        <f t="shared" si="10"/>
        <v>0</v>
      </c>
      <c r="AO159" t="e">
        <f t="shared" si="11"/>
        <v>#DIV/0!</v>
      </c>
    </row>
    <row r="160" spans="1:41" x14ac:dyDescent="0.25">
      <c r="A160">
        <f t="shared" si="12"/>
        <v>118</v>
      </c>
      <c r="B160" s="206"/>
      <c r="C160" s="10"/>
      <c r="D160" s="11"/>
      <c r="E160" s="10"/>
      <c r="F160" s="11"/>
      <c r="G160" s="10"/>
      <c r="H160" s="11"/>
      <c r="I160" s="10"/>
      <c r="J160" s="11"/>
      <c r="K160" s="10"/>
      <c r="L160" s="11"/>
      <c r="M160" s="10"/>
      <c r="N160" s="11"/>
      <c r="O160" s="10"/>
      <c r="P160" s="11"/>
      <c r="Q160" s="10"/>
      <c r="R160" s="11"/>
      <c r="S160" s="10"/>
      <c r="T160" s="11"/>
      <c r="U160" s="10"/>
      <c r="V160" s="11"/>
      <c r="W160" s="10"/>
      <c r="X160" s="11"/>
      <c r="Y160" s="10"/>
      <c r="Z160" s="11"/>
      <c r="AA160" s="10"/>
      <c r="AB160" s="11"/>
      <c r="AC160" s="10"/>
      <c r="AD160" s="11"/>
      <c r="AE160" s="10"/>
      <c r="AF160" s="11"/>
      <c r="AG160" s="10"/>
      <c r="AH160" s="11"/>
      <c r="AI160" s="10"/>
      <c r="AJ160" s="11"/>
      <c r="AM160">
        <f t="shared" si="9"/>
        <v>0</v>
      </c>
      <c r="AN160">
        <f t="shared" si="10"/>
        <v>0</v>
      </c>
      <c r="AO160" t="e">
        <f t="shared" si="11"/>
        <v>#DIV/0!</v>
      </c>
    </row>
    <row r="161" spans="1:41" x14ac:dyDescent="0.25">
      <c r="A161">
        <f t="shared" si="12"/>
        <v>119</v>
      </c>
      <c r="B161" s="206"/>
      <c r="C161" s="10"/>
      <c r="D161" s="11"/>
      <c r="E161" s="10"/>
      <c r="F161" s="11"/>
      <c r="G161" s="10"/>
      <c r="H161" s="11"/>
      <c r="I161" s="10"/>
      <c r="J161" s="11"/>
      <c r="K161" s="10"/>
      <c r="L161" s="11"/>
      <c r="M161" s="10"/>
      <c r="N161" s="11"/>
      <c r="O161" s="10"/>
      <c r="P161" s="11"/>
      <c r="Q161" s="10"/>
      <c r="R161" s="11"/>
      <c r="S161" s="10"/>
      <c r="T161" s="11"/>
      <c r="U161" s="10"/>
      <c r="V161" s="11"/>
      <c r="W161" s="10"/>
      <c r="X161" s="11"/>
      <c r="Y161" s="10"/>
      <c r="Z161" s="11"/>
      <c r="AA161" s="10"/>
      <c r="AB161" s="11"/>
      <c r="AC161" s="10"/>
      <c r="AD161" s="11"/>
      <c r="AE161" s="10"/>
      <c r="AF161" s="11"/>
      <c r="AG161" s="10"/>
      <c r="AH161" s="11"/>
      <c r="AI161" s="10"/>
      <c r="AJ161" s="11"/>
      <c r="AM161">
        <f t="shared" si="9"/>
        <v>0</v>
      </c>
      <c r="AN161">
        <f t="shared" si="10"/>
        <v>0</v>
      </c>
      <c r="AO161" t="e">
        <f t="shared" si="11"/>
        <v>#DIV/0!</v>
      </c>
    </row>
    <row r="162" spans="1:41" x14ac:dyDescent="0.25">
      <c r="A162">
        <f t="shared" si="12"/>
        <v>120</v>
      </c>
      <c r="B162" s="206"/>
      <c r="C162" s="10"/>
      <c r="D162" s="11"/>
      <c r="E162" s="10"/>
      <c r="F162" s="11"/>
      <c r="G162" s="10"/>
      <c r="H162" s="11"/>
      <c r="I162" s="10"/>
      <c r="J162" s="11"/>
      <c r="K162" s="10"/>
      <c r="L162" s="11"/>
      <c r="M162" s="10"/>
      <c r="N162" s="11"/>
      <c r="O162" s="10"/>
      <c r="P162" s="11"/>
      <c r="Q162" s="10"/>
      <c r="R162" s="11"/>
      <c r="S162" s="10"/>
      <c r="T162" s="11"/>
      <c r="U162" s="10"/>
      <c r="V162" s="11"/>
      <c r="W162" s="10"/>
      <c r="X162" s="11"/>
      <c r="Y162" s="10"/>
      <c r="Z162" s="11"/>
      <c r="AA162" s="10"/>
      <c r="AB162" s="11"/>
      <c r="AC162" s="10"/>
      <c r="AD162" s="11"/>
      <c r="AE162" s="10"/>
      <c r="AF162" s="11"/>
      <c r="AG162" s="10"/>
      <c r="AH162" s="11"/>
      <c r="AI162" s="10"/>
      <c r="AJ162" s="11"/>
      <c r="AM162">
        <f t="shared" si="9"/>
        <v>0</v>
      </c>
      <c r="AN162">
        <f t="shared" si="10"/>
        <v>0</v>
      </c>
      <c r="AO162" t="e">
        <f t="shared" si="11"/>
        <v>#DIV/0!</v>
      </c>
    </row>
    <row r="163" spans="1:41" x14ac:dyDescent="0.25">
      <c r="A163">
        <f t="shared" si="12"/>
        <v>121</v>
      </c>
      <c r="B163" s="206"/>
      <c r="C163" s="10"/>
      <c r="D163" s="11"/>
      <c r="E163" s="10"/>
      <c r="F163" s="11"/>
      <c r="G163" s="10"/>
      <c r="H163" s="11"/>
      <c r="I163" s="10"/>
      <c r="J163" s="11"/>
      <c r="K163" s="10"/>
      <c r="L163" s="11"/>
      <c r="M163" s="10"/>
      <c r="N163" s="11"/>
      <c r="O163" s="10"/>
      <c r="P163" s="11"/>
      <c r="Q163" s="10"/>
      <c r="R163" s="11"/>
      <c r="S163" s="10"/>
      <c r="T163" s="11"/>
      <c r="U163" s="10"/>
      <c r="V163" s="11"/>
      <c r="W163" s="10"/>
      <c r="X163" s="11"/>
      <c r="Y163" s="10"/>
      <c r="Z163" s="11"/>
      <c r="AA163" s="10"/>
      <c r="AB163" s="11"/>
      <c r="AC163" s="10"/>
      <c r="AD163" s="11"/>
      <c r="AE163" s="10"/>
      <c r="AF163" s="11"/>
      <c r="AG163" s="10"/>
      <c r="AH163" s="11"/>
      <c r="AI163" s="10"/>
      <c r="AJ163" s="11"/>
      <c r="AM163">
        <f t="shared" si="9"/>
        <v>0</v>
      </c>
      <c r="AN163">
        <f t="shared" si="10"/>
        <v>0</v>
      </c>
      <c r="AO163" t="e">
        <f t="shared" si="11"/>
        <v>#DIV/0!</v>
      </c>
    </row>
    <row r="164" spans="1:41" x14ac:dyDescent="0.25">
      <c r="A164">
        <f t="shared" si="12"/>
        <v>122</v>
      </c>
      <c r="B164" s="206"/>
      <c r="C164" s="10"/>
      <c r="D164" s="11"/>
      <c r="E164" s="10"/>
      <c r="F164" s="11"/>
      <c r="G164" s="10"/>
      <c r="H164" s="11"/>
      <c r="I164" s="10"/>
      <c r="J164" s="11"/>
      <c r="K164" s="10"/>
      <c r="L164" s="11"/>
      <c r="M164" s="10"/>
      <c r="N164" s="11"/>
      <c r="O164" s="10"/>
      <c r="P164" s="11"/>
      <c r="Q164" s="10"/>
      <c r="R164" s="11"/>
      <c r="S164" s="10"/>
      <c r="T164" s="11"/>
      <c r="U164" s="10"/>
      <c r="V164" s="11"/>
      <c r="W164" s="10"/>
      <c r="X164" s="11"/>
      <c r="Y164" s="10"/>
      <c r="Z164" s="11"/>
      <c r="AA164" s="10"/>
      <c r="AB164" s="11"/>
      <c r="AC164" s="10"/>
      <c r="AD164" s="11"/>
      <c r="AE164" s="10"/>
      <c r="AF164" s="11"/>
      <c r="AG164" s="10"/>
      <c r="AH164" s="11"/>
      <c r="AI164" s="10"/>
      <c r="AJ164" s="11"/>
      <c r="AM164">
        <f t="shared" si="9"/>
        <v>0</v>
      </c>
      <c r="AN164">
        <f t="shared" si="10"/>
        <v>0</v>
      </c>
      <c r="AO164" t="e">
        <f t="shared" si="11"/>
        <v>#DIV/0!</v>
      </c>
    </row>
    <row r="165" spans="1:41" x14ac:dyDescent="0.25">
      <c r="A165">
        <f t="shared" si="12"/>
        <v>123</v>
      </c>
      <c r="B165" s="343"/>
      <c r="C165" s="10"/>
      <c r="D165" s="11"/>
      <c r="E165" s="10"/>
      <c r="F165" s="11"/>
      <c r="G165" s="10"/>
      <c r="H165" s="11"/>
      <c r="I165" s="10"/>
      <c r="J165" s="11"/>
      <c r="K165" s="10"/>
      <c r="L165" s="11"/>
      <c r="M165" s="10"/>
      <c r="N165" s="11"/>
      <c r="O165" s="10"/>
      <c r="P165" s="11"/>
      <c r="Q165" s="10"/>
      <c r="R165" s="11"/>
      <c r="S165" s="10"/>
      <c r="T165" s="11"/>
      <c r="U165" s="10"/>
      <c r="V165" s="11"/>
      <c r="W165" s="10"/>
      <c r="X165" s="11"/>
      <c r="Y165" s="10"/>
      <c r="Z165" s="11"/>
      <c r="AA165" s="10"/>
      <c r="AB165" s="11"/>
      <c r="AC165" s="10"/>
      <c r="AD165" s="11"/>
      <c r="AE165" s="10"/>
      <c r="AF165" s="11"/>
      <c r="AG165" s="10"/>
      <c r="AH165" s="11"/>
      <c r="AI165" s="10"/>
      <c r="AJ165" s="11"/>
      <c r="AM165">
        <f t="shared" si="9"/>
        <v>0</v>
      </c>
      <c r="AN165">
        <f t="shared" si="10"/>
        <v>0</v>
      </c>
      <c r="AO165" t="e">
        <f t="shared" si="11"/>
        <v>#DIV/0!</v>
      </c>
    </row>
    <row r="166" spans="1:41" x14ac:dyDescent="0.25">
      <c r="A166">
        <f t="shared" si="12"/>
        <v>124</v>
      </c>
      <c r="B166" s="206"/>
      <c r="C166" s="10"/>
      <c r="D166" s="11"/>
      <c r="E166" s="10"/>
      <c r="F166" s="11"/>
      <c r="G166" s="10"/>
      <c r="H166" s="11"/>
      <c r="I166" s="10"/>
      <c r="J166" s="11"/>
      <c r="K166" s="10"/>
      <c r="L166" s="11"/>
      <c r="M166" s="10"/>
      <c r="N166" s="11"/>
      <c r="O166" s="10"/>
      <c r="P166" s="11"/>
      <c r="Q166" s="10"/>
      <c r="R166" s="11"/>
      <c r="S166" s="10"/>
      <c r="T166" s="11"/>
      <c r="U166" s="10"/>
      <c r="V166" s="11"/>
      <c r="W166" s="10"/>
      <c r="X166" s="11"/>
      <c r="Y166" s="10"/>
      <c r="Z166" s="11"/>
      <c r="AA166" s="10"/>
      <c r="AB166" s="11"/>
      <c r="AC166" s="10"/>
      <c r="AD166" s="11"/>
      <c r="AE166" s="10"/>
      <c r="AF166" s="11"/>
      <c r="AG166" s="10"/>
      <c r="AH166" s="11"/>
      <c r="AI166" s="10"/>
      <c r="AJ166" s="11"/>
      <c r="AM166">
        <f t="shared" si="9"/>
        <v>0</v>
      </c>
      <c r="AN166">
        <f t="shared" si="10"/>
        <v>0</v>
      </c>
      <c r="AO166" t="e">
        <f t="shared" si="11"/>
        <v>#DIV/0!</v>
      </c>
    </row>
    <row r="167" spans="1:41" x14ac:dyDescent="0.25">
      <c r="A167">
        <f t="shared" si="12"/>
        <v>125</v>
      </c>
      <c r="B167" s="343"/>
      <c r="C167" s="10"/>
      <c r="D167" s="11"/>
      <c r="E167" s="10"/>
      <c r="F167" s="11"/>
      <c r="G167" s="10"/>
      <c r="H167" s="11"/>
      <c r="I167" s="10"/>
      <c r="J167" s="11"/>
      <c r="K167" s="10"/>
      <c r="L167" s="11"/>
      <c r="M167" s="10"/>
      <c r="N167" s="11"/>
      <c r="O167" s="10"/>
      <c r="P167" s="11"/>
      <c r="Q167" s="10"/>
      <c r="R167" s="11"/>
      <c r="S167" s="10"/>
      <c r="T167" s="11"/>
      <c r="U167" s="10"/>
      <c r="V167" s="11"/>
      <c r="W167" s="10"/>
      <c r="X167" s="11"/>
      <c r="Y167" s="10"/>
      <c r="Z167" s="11"/>
      <c r="AA167" s="10"/>
      <c r="AB167" s="11"/>
      <c r="AC167" s="10"/>
      <c r="AD167" s="11"/>
      <c r="AE167" s="10"/>
      <c r="AF167" s="11"/>
      <c r="AG167" s="10"/>
      <c r="AH167" s="11"/>
      <c r="AI167" s="10"/>
      <c r="AJ167" s="11"/>
      <c r="AM167">
        <f t="shared" si="9"/>
        <v>0</v>
      </c>
      <c r="AN167">
        <f t="shared" si="10"/>
        <v>0</v>
      </c>
      <c r="AO167" t="e">
        <f t="shared" si="11"/>
        <v>#DIV/0!</v>
      </c>
    </row>
    <row r="168" spans="1:41" x14ac:dyDescent="0.25">
      <c r="A168">
        <f t="shared" si="12"/>
        <v>126</v>
      </c>
      <c r="B168" s="206"/>
      <c r="C168" s="10"/>
      <c r="D168" s="11"/>
      <c r="E168" s="10"/>
      <c r="F168" s="11"/>
      <c r="G168" s="10"/>
      <c r="H168" s="11"/>
      <c r="I168" s="10"/>
      <c r="J168" s="11"/>
      <c r="K168" s="10"/>
      <c r="L168" s="11"/>
      <c r="M168" s="10"/>
      <c r="N168" s="11"/>
      <c r="O168" s="10"/>
      <c r="P168" s="11"/>
      <c r="Q168" s="10"/>
      <c r="R168" s="11"/>
      <c r="S168" s="10"/>
      <c r="T168" s="11"/>
      <c r="U168" s="10"/>
      <c r="V168" s="11"/>
      <c r="W168" s="10"/>
      <c r="X168" s="11"/>
      <c r="Y168" s="10"/>
      <c r="Z168" s="11"/>
      <c r="AA168" s="10"/>
      <c r="AB168" s="11"/>
      <c r="AC168" s="10"/>
      <c r="AD168" s="11"/>
      <c r="AE168" s="10"/>
      <c r="AF168" s="11"/>
      <c r="AG168" s="10"/>
      <c r="AH168" s="11"/>
      <c r="AI168" s="10"/>
      <c r="AJ168" s="11"/>
      <c r="AM168">
        <f t="shared" si="9"/>
        <v>0</v>
      </c>
      <c r="AN168">
        <f t="shared" si="10"/>
        <v>0</v>
      </c>
      <c r="AO168" t="e">
        <f t="shared" si="11"/>
        <v>#DIV/0!</v>
      </c>
    </row>
    <row r="169" spans="1:41" x14ac:dyDescent="0.25">
      <c r="A169">
        <f t="shared" si="12"/>
        <v>127</v>
      </c>
      <c r="B169" s="206"/>
      <c r="C169" s="10"/>
      <c r="D169" s="11"/>
      <c r="E169" s="10"/>
      <c r="F169" s="11"/>
      <c r="G169" s="10"/>
      <c r="H169" s="11"/>
      <c r="I169" s="10"/>
      <c r="J169" s="11"/>
      <c r="K169" s="10"/>
      <c r="L169" s="11"/>
      <c r="M169" s="10"/>
      <c r="N169" s="11"/>
      <c r="O169" s="10"/>
      <c r="P169" s="11"/>
      <c r="Q169" s="10"/>
      <c r="R169" s="11"/>
      <c r="S169" s="10"/>
      <c r="T169" s="11"/>
      <c r="U169" s="10"/>
      <c r="V169" s="11"/>
      <c r="W169" s="10"/>
      <c r="X169" s="11"/>
      <c r="Y169" s="10"/>
      <c r="Z169" s="11"/>
      <c r="AA169" s="10"/>
      <c r="AB169" s="11"/>
      <c r="AC169" s="10"/>
      <c r="AD169" s="11"/>
      <c r="AE169" s="10"/>
      <c r="AF169" s="11"/>
      <c r="AG169" s="10"/>
      <c r="AH169" s="11"/>
      <c r="AI169" s="10"/>
      <c r="AJ169" s="11"/>
      <c r="AM169">
        <f t="shared" si="9"/>
        <v>0</v>
      </c>
      <c r="AN169">
        <f t="shared" si="10"/>
        <v>0</v>
      </c>
      <c r="AO169" t="e">
        <f t="shared" si="11"/>
        <v>#DIV/0!</v>
      </c>
    </row>
    <row r="170" spans="1:41" x14ac:dyDescent="0.25">
      <c r="A170">
        <f t="shared" si="12"/>
        <v>128</v>
      </c>
      <c r="B170" s="206"/>
      <c r="C170" s="10"/>
      <c r="D170" s="11"/>
      <c r="E170" s="10"/>
      <c r="F170" s="11"/>
      <c r="G170" s="10"/>
      <c r="H170" s="11"/>
      <c r="I170" s="10"/>
      <c r="J170" s="11"/>
      <c r="K170" s="10"/>
      <c r="L170" s="11"/>
      <c r="M170" s="10"/>
      <c r="N170" s="11"/>
      <c r="O170" s="10"/>
      <c r="P170" s="11"/>
      <c r="Q170" s="10"/>
      <c r="R170" s="11"/>
      <c r="S170" s="10"/>
      <c r="T170" s="11"/>
      <c r="U170" s="10"/>
      <c r="V170" s="11"/>
      <c r="W170" s="10"/>
      <c r="X170" s="11"/>
      <c r="Y170" s="10"/>
      <c r="Z170" s="11"/>
      <c r="AA170" s="10"/>
      <c r="AB170" s="11"/>
      <c r="AC170" s="10"/>
      <c r="AD170" s="11"/>
      <c r="AE170" s="10"/>
      <c r="AF170" s="11"/>
      <c r="AG170" s="10"/>
      <c r="AH170" s="11"/>
      <c r="AI170" s="10"/>
      <c r="AJ170" s="11"/>
      <c r="AM170">
        <f t="shared" si="9"/>
        <v>0</v>
      </c>
      <c r="AN170">
        <f t="shared" si="10"/>
        <v>0</v>
      </c>
      <c r="AO170" t="e">
        <f t="shared" si="11"/>
        <v>#DIV/0!</v>
      </c>
    </row>
    <row r="171" spans="1:41" x14ac:dyDescent="0.25">
      <c r="A171">
        <f t="shared" si="12"/>
        <v>129</v>
      </c>
      <c r="B171" s="206"/>
      <c r="C171" s="10"/>
      <c r="D171" s="11"/>
      <c r="E171" s="10"/>
      <c r="F171" s="11"/>
      <c r="G171" s="10"/>
      <c r="H171" s="11"/>
      <c r="I171" s="10"/>
      <c r="J171" s="11"/>
      <c r="K171" s="10"/>
      <c r="L171" s="11"/>
      <c r="M171" s="10"/>
      <c r="N171" s="11"/>
      <c r="O171" s="10"/>
      <c r="P171" s="11"/>
      <c r="Q171" s="10"/>
      <c r="R171" s="11"/>
      <c r="S171" s="10"/>
      <c r="T171" s="11"/>
      <c r="U171" s="10"/>
      <c r="V171" s="11"/>
      <c r="W171" s="10"/>
      <c r="X171" s="11"/>
      <c r="Y171" s="10"/>
      <c r="Z171" s="11"/>
      <c r="AA171" s="10"/>
      <c r="AB171" s="11"/>
      <c r="AC171" s="10"/>
      <c r="AD171" s="11"/>
      <c r="AE171" s="10"/>
      <c r="AF171" s="11"/>
      <c r="AG171" s="10"/>
      <c r="AH171" s="11"/>
      <c r="AI171" s="10"/>
      <c r="AJ171" s="11"/>
      <c r="AM171">
        <f t="shared" ref="AM171:AM234" si="13">+C171+E171+G171+I171++K171++M171+O171+Q171+S171+U171+W171+Y171+AI171+AA171+AG171+AC171+AE171</f>
        <v>0</v>
      </c>
      <c r="AN171">
        <f t="shared" ref="AN171:AN234" si="14">COUNT(C171:AJ171)/2</f>
        <v>0</v>
      </c>
      <c r="AO171" t="e">
        <f t="shared" ref="AO171:AO234" si="15">+AM171/AN171</f>
        <v>#DIV/0!</v>
      </c>
    </row>
    <row r="172" spans="1:41" x14ac:dyDescent="0.25">
      <c r="A172">
        <f t="shared" si="12"/>
        <v>130</v>
      </c>
      <c r="B172" s="206"/>
      <c r="C172" s="10"/>
      <c r="D172" s="11"/>
      <c r="E172" s="10"/>
      <c r="F172" s="11"/>
      <c r="G172" s="10"/>
      <c r="H172" s="11"/>
      <c r="I172" s="10"/>
      <c r="J172" s="11"/>
      <c r="K172" s="10"/>
      <c r="L172" s="11"/>
      <c r="M172" s="10"/>
      <c r="N172" s="11"/>
      <c r="O172" s="10"/>
      <c r="P172" s="11"/>
      <c r="Q172" s="10"/>
      <c r="R172" s="11"/>
      <c r="S172" s="10"/>
      <c r="T172" s="11"/>
      <c r="U172" s="10"/>
      <c r="V172" s="11"/>
      <c r="W172" s="10"/>
      <c r="X172" s="11"/>
      <c r="Y172" s="10"/>
      <c r="Z172" s="11"/>
      <c r="AA172" s="10"/>
      <c r="AB172" s="11"/>
      <c r="AC172" s="10"/>
      <c r="AD172" s="11"/>
      <c r="AE172" s="10"/>
      <c r="AF172" s="11"/>
      <c r="AG172" s="10"/>
      <c r="AH172" s="11"/>
      <c r="AI172" s="10"/>
      <c r="AJ172" s="11"/>
      <c r="AM172">
        <f t="shared" si="13"/>
        <v>0</v>
      </c>
      <c r="AN172">
        <f t="shared" si="14"/>
        <v>0</v>
      </c>
      <c r="AO172" t="e">
        <f t="shared" si="15"/>
        <v>#DIV/0!</v>
      </c>
    </row>
    <row r="173" spans="1:41" x14ac:dyDescent="0.25">
      <c r="A173">
        <f t="shared" ref="A173:A236" si="16">+A172+1</f>
        <v>131</v>
      </c>
      <c r="B173" s="206"/>
      <c r="C173" s="10"/>
      <c r="D173" s="11"/>
      <c r="E173" s="10"/>
      <c r="F173" s="11"/>
      <c r="G173" s="10"/>
      <c r="H173" s="11"/>
      <c r="I173" s="10"/>
      <c r="J173" s="11"/>
      <c r="K173" s="10"/>
      <c r="L173" s="11"/>
      <c r="M173" s="10"/>
      <c r="N173" s="11"/>
      <c r="O173" s="10"/>
      <c r="P173" s="11"/>
      <c r="Q173" s="10"/>
      <c r="R173" s="11"/>
      <c r="S173" s="10"/>
      <c r="T173" s="11"/>
      <c r="U173" s="10"/>
      <c r="V173" s="11"/>
      <c r="W173" s="10"/>
      <c r="X173" s="11"/>
      <c r="Y173" s="10"/>
      <c r="Z173" s="11"/>
      <c r="AA173" s="10"/>
      <c r="AB173" s="11"/>
      <c r="AC173" s="10"/>
      <c r="AD173" s="11"/>
      <c r="AE173" s="10"/>
      <c r="AF173" s="11"/>
      <c r="AG173" s="10"/>
      <c r="AH173" s="11"/>
      <c r="AI173" s="10"/>
      <c r="AJ173" s="11"/>
      <c r="AM173">
        <f t="shared" si="13"/>
        <v>0</v>
      </c>
      <c r="AN173">
        <f t="shared" si="14"/>
        <v>0</v>
      </c>
      <c r="AO173" t="e">
        <f t="shared" si="15"/>
        <v>#DIV/0!</v>
      </c>
    </row>
    <row r="174" spans="1:41" x14ac:dyDescent="0.25">
      <c r="A174">
        <f t="shared" si="16"/>
        <v>132</v>
      </c>
      <c r="B174" s="206"/>
      <c r="C174" s="10"/>
      <c r="D174" s="11"/>
      <c r="E174" s="10"/>
      <c r="F174" s="11"/>
      <c r="G174" s="10"/>
      <c r="H174" s="11"/>
      <c r="I174" s="10"/>
      <c r="J174" s="11"/>
      <c r="K174" s="10"/>
      <c r="L174" s="11"/>
      <c r="M174" s="10"/>
      <c r="N174" s="11"/>
      <c r="O174" s="10"/>
      <c r="P174" s="11"/>
      <c r="Q174" s="10"/>
      <c r="R174" s="11"/>
      <c r="S174" s="10"/>
      <c r="T174" s="11"/>
      <c r="U174" s="10"/>
      <c r="V174" s="11"/>
      <c r="W174" s="10"/>
      <c r="X174" s="11"/>
      <c r="Y174" s="10"/>
      <c r="Z174" s="11"/>
      <c r="AA174" s="10"/>
      <c r="AB174" s="11"/>
      <c r="AC174" s="10"/>
      <c r="AD174" s="11"/>
      <c r="AE174" s="10"/>
      <c r="AF174" s="11"/>
      <c r="AG174" s="10"/>
      <c r="AH174" s="11"/>
      <c r="AI174" s="10"/>
      <c r="AJ174" s="11"/>
      <c r="AM174">
        <f t="shared" si="13"/>
        <v>0</v>
      </c>
      <c r="AN174">
        <f t="shared" si="14"/>
        <v>0</v>
      </c>
      <c r="AO174" t="e">
        <f t="shared" si="15"/>
        <v>#DIV/0!</v>
      </c>
    </row>
    <row r="175" spans="1:41" x14ac:dyDescent="0.25">
      <c r="A175">
        <f t="shared" si="16"/>
        <v>133</v>
      </c>
      <c r="B175" s="206"/>
      <c r="C175" s="10"/>
      <c r="D175" s="11"/>
      <c r="E175" s="10"/>
      <c r="F175" s="11"/>
      <c r="G175" s="10"/>
      <c r="H175" s="11"/>
      <c r="I175" s="10"/>
      <c r="J175" s="11"/>
      <c r="K175" s="10"/>
      <c r="L175" s="11"/>
      <c r="M175" s="10"/>
      <c r="N175" s="11"/>
      <c r="O175" s="10"/>
      <c r="P175" s="11"/>
      <c r="Q175" s="10"/>
      <c r="R175" s="11"/>
      <c r="S175" s="10"/>
      <c r="T175" s="11"/>
      <c r="U175" s="10"/>
      <c r="V175" s="11"/>
      <c r="W175" s="10"/>
      <c r="X175" s="11"/>
      <c r="Y175" s="10"/>
      <c r="Z175" s="11"/>
      <c r="AA175" s="10"/>
      <c r="AB175" s="11"/>
      <c r="AC175" s="10"/>
      <c r="AD175" s="11"/>
      <c r="AE175" s="10"/>
      <c r="AF175" s="11"/>
      <c r="AG175" s="10"/>
      <c r="AH175" s="11"/>
      <c r="AI175" s="10"/>
      <c r="AJ175" s="11"/>
      <c r="AM175">
        <f t="shared" si="13"/>
        <v>0</v>
      </c>
      <c r="AN175">
        <f t="shared" si="14"/>
        <v>0</v>
      </c>
      <c r="AO175" t="e">
        <f t="shared" si="15"/>
        <v>#DIV/0!</v>
      </c>
    </row>
    <row r="176" spans="1:41" x14ac:dyDescent="0.25">
      <c r="A176">
        <f t="shared" si="16"/>
        <v>134</v>
      </c>
      <c r="B176" s="206"/>
      <c r="C176" s="10"/>
      <c r="D176" s="11"/>
      <c r="E176" s="10"/>
      <c r="F176" s="11"/>
      <c r="G176" s="10"/>
      <c r="H176" s="11"/>
      <c r="I176" s="10"/>
      <c r="J176" s="11"/>
      <c r="K176" s="10"/>
      <c r="L176" s="11"/>
      <c r="M176" s="10"/>
      <c r="N176" s="11"/>
      <c r="O176" s="10"/>
      <c r="P176" s="11"/>
      <c r="Q176" s="10"/>
      <c r="R176" s="11"/>
      <c r="S176" s="10"/>
      <c r="T176" s="11"/>
      <c r="U176" s="10"/>
      <c r="V176" s="11"/>
      <c r="W176" s="10"/>
      <c r="X176" s="11"/>
      <c r="Y176" s="10"/>
      <c r="Z176" s="11"/>
      <c r="AA176" s="10"/>
      <c r="AB176" s="11"/>
      <c r="AC176" s="10"/>
      <c r="AD176" s="11"/>
      <c r="AE176" s="10"/>
      <c r="AF176" s="11"/>
      <c r="AG176" s="10"/>
      <c r="AH176" s="11"/>
      <c r="AI176" s="10"/>
      <c r="AJ176" s="11"/>
      <c r="AM176">
        <f t="shared" si="13"/>
        <v>0</v>
      </c>
      <c r="AN176">
        <f t="shared" si="14"/>
        <v>0</v>
      </c>
      <c r="AO176" t="e">
        <f t="shared" si="15"/>
        <v>#DIV/0!</v>
      </c>
    </row>
    <row r="177" spans="1:41" x14ac:dyDescent="0.25">
      <c r="A177">
        <f t="shared" si="16"/>
        <v>135</v>
      </c>
      <c r="B177" s="206"/>
      <c r="C177" s="10"/>
      <c r="D177" s="11"/>
      <c r="E177" s="10"/>
      <c r="F177" s="11"/>
      <c r="G177" s="10"/>
      <c r="H177" s="11"/>
      <c r="I177" s="10"/>
      <c r="J177" s="11"/>
      <c r="K177" s="10"/>
      <c r="L177" s="11"/>
      <c r="M177" s="10"/>
      <c r="N177" s="11"/>
      <c r="O177" s="10"/>
      <c r="P177" s="11"/>
      <c r="Q177" s="10"/>
      <c r="R177" s="11"/>
      <c r="S177" s="10"/>
      <c r="T177" s="11"/>
      <c r="U177" s="10"/>
      <c r="V177" s="11"/>
      <c r="W177" s="10"/>
      <c r="X177" s="11"/>
      <c r="Y177" s="10"/>
      <c r="Z177" s="11"/>
      <c r="AA177" s="10"/>
      <c r="AB177" s="11"/>
      <c r="AC177" s="10"/>
      <c r="AD177" s="11"/>
      <c r="AE177" s="10"/>
      <c r="AF177" s="11"/>
      <c r="AG177" s="10"/>
      <c r="AH177" s="11"/>
      <c r="AI177" s="10"/>
      <c r="AJ177" s="11"/>
      <c r="AM177">
        <f t="shared" si="13"/>
        <v>0</v>
      </c>
      <c r="AN177">
        <f t="shared" si="14"/>
        <v>0</v>
      </c>
      <c r="AO177" t="e">
        <f t="shared" si="15"/>
        <v>#DIV/0!</v>
      </c>
    </row>
    <row r="178" spans="1:41" x14ac:dyDescent="0.25">
      <c r="A178">
        <f t="shared" si="16"/>
        <v>136</v>
      </c>
      <c r="B178" s="206"/>
      <c r="C178" s="10"/>
      <c r="D178" s="11"/>
      <c r="E178" s="10"/>
      <c r="F178" s="11"/>
      <c r="G178" s="10"/>
      <c r="H178" s="11"/>
      <c r="I178" s="10"/>
      <c r="J178" s="11"/>
      <c r="K178" s="10"/>
      <c r="L178" s="11"/>
      <c r="M178" s="10"/>
      <c r="N178" s="11"/>
      <c r="O178" s="10"/>
      <c r="P178" s="11"/>
      <c r="Q178" s="10"/>
      <c r="R178" s="11"/>
      <c r="S178" s="10"/>
      <c r="T178" s="11"/>
      <c r="U178" s="10"/>
      <c r="V178" s="11"/>
      <c r="W178" s="10"/>
      <c r="X178" s="11"/>
      <c r="Y178" s="10"/>
      <c r="Z178" s="11"/>
      <c r="AA178" s="10"/>
      <c r="AB178" s="11"/>
      <c r="AC178" s="10"/>
      <c r="AD178" s="11"/>
      <c r="AE178" s="10"/>
      <c r="AF178" s="11"/>
      <c r="AG178" s="10"/>
      <c r="AH178" s="11"/>
      <c r="AI178" s="10"/>
      <c r="AJ178" s="11"/>
      <c r="AM178">
        <f t="shared" si="13"/>
        <v>0</v>
      </c>
      <c r="AN178">
        <f t="shared" si="14"/>
        <v>0</v>
      </c>
      <c r="AO178" t="e">
        <f t="shared" si="15"/>
        <v>#DIV/0!</v>
      </c>
    </row>
    <row r="179" spans="1:41" x14ac:dyDescent="0.25">
      <c r="A179">
        <f t="shared" si="16"/>
        <v>137</v>
      </c>
      <c r="B179" s="206"/>
      <c r="C179" s="10"/>
      <c r="D179" s="11"/>
      <c r="E179" s="10"/>
      <c r="F179" s="11"/>
      <c r="G179" s="10"/>
      <c r="H179" s="11"/>
      <c r="I179" s="10"/>
      <c r="J179" s="11"/>
      <c r="K179" s="10"/>
      <c r="L179" s="11"/>
      <c r="M179" s="10"/>
      <c r="N179" s="11"/>
      <c r="O179" s="10"/>
      <c r="P179" s="11"/>
      <c r="Q179" s="10"/>
      <c r="R179" s="11"/>
      <c r="S179" s="10"/>
      <c r="T179" s="11"/>
      <c r="U179" s="10"/>
      <c r="V179" s="11"/>
      <c r="W179" s="10"/>
      <c r="X179" s="11"/>
      <c r="Y179" s="10"/>
      <c r="Z179" s="11"/>
      <c r="AA179" s="10"/>
      <c r="AB179" s="11"/>
      <c r="AC179" s="10"/>
      <c r="AD179" s="11"/>
      <c r="AE179" s="10"/>
      <c r="AF179" s="11"/>
      <c r="AG179" s="10"/>
      <c r="AH179" s="11"/>
      <c r="AI179" s="10"/>
      <c r="AJ179" s="11"/>
      <c r="AM179">
        <f t="shared" si="13"/>
        <v>0</v>
      </c>
      <c r="AN179">
        <f t="shared" si="14"/>
        <v>0</v>
      </c>
      <c r="AO179" t="e">
        <f t="shared" si="15"/>
        <v>#DIV/0!</v>
      </c>
    </row>
    <row r="180" spans="1:41" x14ac:dyDescent="0.25">
      <c r="A180">
        <f t="shared" si="16"/>
        <v>138</v>
      </c>
      <c r="B180" s="206"/>
      <c r="C180" s="10"/>
      <c r="D180" s="11"/>
      <c r="E180" s="10"/>
      <c r="F180" s="11"/>
      <c r="G180" s="10"/>
      <c r="H180" s="11"/>
      <c r="I180" s="10"/>
      <c r="J180" s="11"/>
      <c r="K180" s="10"/>
      <c r="L180" s="11"/>
      <c r="M180" s="10"/>
      <c r="N180" s="11"/>
      <c r="O180" s="10"/>
      <c r="P180" s="11"/>
      <c r="Q180" s="10"/>
      <c r="R180" s="11"/>
      <c r="S180" s="10"/>
      <c r="T180" s="11"/>
      <c r="U180" s="10"/>
      <c r="V180" s="11"/>
      <c r="W180" s="10"/>
      <c r="X180" s="11"/>
      <c r="Y180" s="10"/>
      <c r="Z180" s="11"/>
      <c r="AA180" s="10"/>
      <c r="AB180" s="11"/>
      <c r="AC180" s="10"/>
      <c r="AD180" s="11"/>
      <c r="AE180" s="10"/>
      <c r="AF180" s="11"/>
      <c r="AG180" s="10"/>
      <c r="AH180" s="11"/>
      <c r="AI180" s="10"/>
      <c r="AJ180" s="11"/>
      <c r="AM180">
        <f t="shared" si="13"/>
        <v>0</v>
      </c>
      <c r="AN180">
        <f t="shared" si="14"/>
        <v>0</v>
      </c>
      <c r="AO180" t="e">
        <f t="shared" si="15"/>
        <v>#DIV/0!</v>
      </c>
    </row>
    <row r="181" spans="1:41" x14ac:dyDescent="0.25">
      <c r="A181">
        <f t="shared" si="16"/>
        <v>139</v>
      </c>
      <c r="B181" s="206"/>
      <c r="C181" s="10"/>
      <c r="D181" s="11"/>
      <c r="E181" s="10"/>
      <c r="F181" s="11"/>
      <c r="G181" s="10"/>
      <c r="H181" s="11"/>
      <c r="I181" s="10"/>
      <c r="J181" s="11"/>
      <c r="K181" s="10"/>
      <c r="L181" s="11"/>
      <c r="M181" s="10"/>
      <c r="N181" s="11"/>
      <c r="O181" s="10"/>
      <c r="P181" s="11"/>
      <c r="Q181" s="10"/>
      <c r="R181" s="11"/>
      <c r="S181" s="10"/>
      <c r="T181" s="11"/>
      <c r="U181" s="10"/>
      <c r="V181" s="11"/>
      <c r="W181" s="10"/>
      <c r="X181" s="11"/>
      <c r="Y181" s="10"/>
      <c r="Z181" s="11"/>
      <c r="AA181" s="10"/>
      <c r="AB181" s="11"/>
      <c r="AC181" s="10"/>
      <c r="AD181" s="11"/>
      <c r="AE181" s="10"/>
      <c r="AF181" s="11"/>
      <c r="AG181" s="10"/>
      <c r="AH181" s="11"/>
      <c r="AI181" s="10"/>
      <c r="AJ181" s="11"/>
      <c r="AM181">
        <f t="shared" si="13"/>
        <v>0</v>
      </c>
      <c r="AN181">
        <f t="shared" si="14"/>
        <v>0</v>
      </c>
      <c r="AO181" t="e">
        <f t="shared" si="15"/>
        <v>#DIV/0!</v>
      </c>
    </row>
    <row r="182" spans="1:41" x14ac:dyDescent="0.25">
      <c r="A182">
        <f t="shared" si="16"/>
        <v>140</v>
      </c>
      <c r="B182" s="206"/>
      <c r="C182" s="10"/>
      <c r="D182" s="11"/>
      <c r="E182" s="10"/>
      <c r="F182" s="11"/>
      <c r="G182" s="10"/>
      <c r="H182" s="11"/>
      <c r="I182" s="10"/>
      <c r="J182" s="11"/>
      <c r="K182" s="10"/>
      <c r="L182" s="11"/>
      <c r="M182" s="10"/>
      <c r="N182" s="11"/>
      <c r="O182" s="10"/>
      <c r="P182" s="11"/>
      <c r="Q182" s="10"/>
      <c r="R182" s="11"/>
      <c r="S182" s="10"/>
      <c r="T182" s="11"/>
      <c r="U182" s="10"/>
      <c r="V182" s="11"/>
      <c r="W182" s="10"/>
      <c r="X182" s="11"/>
      <c r="Y182" s="10"/>
      <c r="Z182" s="11"/>
      <c r="AA182" s="10"/>
      <c r="AB182" s="11"/>
      <c r="AC182" s="10"/>
      <c r="AD182" s="11"/>
      <c r="AE182" s="10"/>
      <c r="AF182" s="11"/>
      <c r="AG182" s="10"/>
      <c r="AH182" s="11"/>
      <c r="AI182" s="10"/>
      <c r="AJ182" s="11"/>
      <c r="AM182">
        <f t="shared" si="13"/>
        <v>0</v>
      </c>
      <c r="AN182">
        <f t="shared" si="14"/>
        <v>0</v>
      </c>
      <c r="AO182" t="e">
        <f t="shared" si="15"/>
        <v>#DIV/0!</v>
      </c>
    </row>
    <row r="183" spans="1:41" x14ac:dyDescent="0.25">
      <c r="A183">
        <f t="shared" si="16"/>
        <v>141</v>
      </c>
      <c r="B183" s="206"/>
      <c r="C183" s="10"/>
      <c r="D183" s="11"/>
      <c r="E183" s="10"/>
      <c r="F183" s="11"/>
      <c r="G183" s="10"/>
      <c r="H183" s="11"/>
      <c r="I183" s="10"/>
      <c r="J183" s="11"/>
      <c r="K183" s="10"/>
      <c r="L183" s="11"/>
      <c r="M183" s="10"/>
      <c r="N183" s="11"/>
      <c r="O183" s="10"/>
      <c r="P183" s="11"/>
      <c r="Q183" s="10"/>
      <c r="R183" s="11"/>
      <c r="S183" s="10"/>
      <c r="T183" s="11"/>
      <c r="U183" s="10"/>
      <c r="V183" s="11"/>
      <c r="W183" s="10"/>
      <c r="X183" s="11"/>
      <c r="Y183" s="10"/>
      <c r="Z183" s="11"/>
      <c r="AA183" s="10"/>
      <c r="AB183" s="11"/>
      <c r="AC183" s="10"/>
      <c r="AD183" s="11"/>
      <c r="AE183" s="10"/>
      <c r="AF183" s="11"/>
      <c r="AG183" s="10"/>
      <c r="AH183" s="11"/>
      <c r="AI183" s="10"/>
      <c r="AJ183" s="11"/>
      <c r="AM183">
        <f t="shared" si="13"/>
        <v>0</v>
      </c>
      <c r="AN183">
        <f t="shared" si="14"/>
        <v>0</v>
      </c>
      <c r="AO183" t="e">
        <f t="shared" si="15"/>
        <v>#DIV/0!</v>
      </c>
    </row>
    <row r="184" spans="1:41" x14ac:dyDescent="0.25">
      <c r="A184">
        <f t="shared" si="16"/>
        <v>142</v>
      </c>
      <c r="B184" s="206"/>
      <c r="C184" s="10"/>
      <c r="D184" s="11"/>
      <c r="E184" s="10"/>
      <c r="F184" s="11"/>
      <c r="G184" s="10"/>
      <c r="H184" s="11"/>
      <c r="I184" s="10"/>
      <c r="J184" s="11"/>
      <c r="K184" s="10"/>
      <c r="L184" s="11"/>
      <c r="M184" s="10"/>
      <c r="N184" s="11"/>
      <c r="O184" s="10"/>
      <c r="P184" s="11"/>
      <c r="Q184" s="10"/>
      <c r="R184" s="11"/>
      <c r="S184" s="10"/>
      <c r="T184" s="11"/>
      <c r="U184" s="10"/>
      <c r="V184" s="11"/>
      <c r="W184" s="10"/>
      <c r="X184" s="11"/>
      <c r="Y184" s="10"/>
      <c r="Z184" s="11"/>
      <c r="AA184" s="10"/>
      <c r="AB184" s="11"/>
      <c r="AC184" s="10"/>
      <c r="AD184" s="11"/>
      <c r="AE184" s="10"/>
      <c r="AF184" s="11"/>
      <c r="AG184" s="10"/>
      <c r="AH184" s="11"/>
      <c r="AI184" s="10"/>
      <c r="AJ184" s="11"/>
      <c r="AM184">
        <f t="shared" si="13"/>
        <v>0</v>
      </c>
      <c r="AN184">
        <f t="shared" si="14"/>
        <v>0</v>
      </c>
      <c r="AO184" t="e">
        <f t="shared" si="15"/>
        <v>#DIV/0!</v>
      </c>
    </row>
    <row r="185" spans="1:41" x14ac:dyDescent="0.25">
      <c r="A185">
        <f t="shared" si="16"/>
        <v>143</v>
      </c>
      <c r="B185" s="206"/>
      <c r="C185" s="10"/>
      <c r="D185" s="11"/>
      <c r="E185" s="10"/>
      <c r="F185" s="11"/>
      <c r="G185" s="10"/>
      <c r="H185" s="11"/>
      <c r="I185" s="10"/>
      <c r="J185" s="11"/>
      <c r="K185" s="10"/>
      <c r="L185" s="11"/>
      <c r="M185" s="10"/>
      <c r="N185" s="11"/>
      <c r="O185" s="10"/>
      <c r="P185" s="11"/>
      <c r="Q185" s="10"/>
      <c r="R185" s="11"/>
      <c r="S185" s="10"/>
      <c r="T185" s="11"/>
      <c r="U185" s="10"/>
      <c r="V185" s="11"/>
      <c r="W185" s="10"/>
      <c r="X185" s="11"/>
      <c r="Y185" s="10"/>
      <c r="Z185" s="11"/>
      <c r="AA185" s="10"/>
      <c r="AB185" s="11"/>
      <c r="AC185" s="10"/>
      <c r="AD185" s="11"/>
      <c r="AE185" s="10"/>
      <c r="AF185" s="11"/>
      <c r="AG185" s="10"/>
      <c r="AH185" s="11"/>
      <c r="AI185" s="10"/>
      <c r="AJ185" s="11"/>
      <c r="AM185">
        <f t="shared" si="13"/>
        <v>0</v>
      </c>
      <c r="AN185">
        <f t="shared" si="14"/>
        <v>0</v>
      </c>
      <c r="AO185" t="e">
        <f t="shared" si="15"/>
        <v>#DIV/0!</v>
      </c>
    </row>
    <row r="186" spans="1:41" x14ac:dyDescent="0.25">
      <c r="A186">
        <f t="shared" si="16"/>
        <v>144</v>
      </c>
      <c r="B186" s="206"/>
      <c r="C186" s="10"/>
      <c r="D186" s="11"/>
      <c r="E186" s="10"/>
      <c r="F186" s="11"/>
      <c r="G186" s="10"/>
      <c r="H186" s="11"/>
      <c r="I186" s="10"/>
      <c r="J186" s="11"/>
      <c r="K186" s="10"/>
      <c r="L186" s="11"/>
      <c r="M186" s="10"/>
      <c r="N186" s="11"/>
      <c r="O186" s="10"/>
      <c r="P186" s="11"/>
      <c r="Q186" s="10"/>
      <c r="R186" s="11"/>
      <c r="S186" s="10"/>
      <c r="T186" s="11"/>
      <c r="U186" s="10"/>
      <c r="V186" s="11"/>
      <c r="W186" s="10"/>
      <c r="X186" s="11"/>
      <c r="Y186" s="10"/>
      <c r="Z186" s="11"/>
      <c r="AA186" s="10"/>
      <c r="AB186" s="11"/>
      <c r="AC186" s="10"/>
      <c r="AD186" s="11"/>
      <c r="AE186" s="10"/>
      <c r="AF186" s="11"/>
      <c r="AG186" s="10"/>
      <c r="AH186" s="11"/>
      <c r="AI186" s="10"/>
      <c r="AJ186" s="11"/>
      <c r="AM186">
        <f t="shared" si="13"/>
        <v>0</v>
      </c>
      <c r="AN186">
        <f t="shared" si="14"/>
        <v>0</v>
      </c>
      <c r="AO186" t="e">
        <f t="shared" si="15"/>
        <v>#DIV/0!</v>
      </c>
    </row>
    <row r="187" spans="1:41" x14ac:dyDescent="0.25">
      <c r="A187">
        <f t="shared" si="16"/>
        <v>145</v>
      </c>
      <c r="B187" s="206"/>
      <c r="C187" s="10"/>
      <c r="D187" s="11"/>
      <c r="E187" s="10"/>
      <c r="F187" s="11"/>
      <c r="G187" s="10"/>
      <c r="H187" s="11"/>
      <c r="I187" s="10"/>
      <c r="J187" s="11"/>
      <c r="K187" s="10"/>
      <c r="L187" s="11"/>
      <c r="M187" s="10"/>
      <c r="N187" s="11"/>
      <c r="O187" s="10"/>
      <c r="P187" s="11"/>
      <c r="Q187" s="10"/>
      <c r="R187" s="11"/>
      <c r="S187" s="10"/>
      <c r="T187" s="11"/>
      <c r="U187" s="10"/>
      <c r="V187" s="11"/>
      <c r="W187" s="10"/>
      <c r="X187" s="11"/>
      <c r="Y187" s="10"/>
      <c r="Z187" s="11"/>
      <c r="AA187" s="10"/>
      <c r="AB187" s="11"/>
      <c r="AC187" s="10"/>
      <c r="AD187" s="11"/>
      <c r="AE187" s="10"/>
      <c r="AF187" s="11"/>
      <c r="AG187" s="10"/>
      <c r="AH187" s="11"/>
      <c r="AI187" s="10"/>
      <c r="AJ187" s="11"/>
      <c r="AM187">
        <f t="shared" si="13"/>
        <v>0</v>
      </c>
      <c r="AN187">
        <f t="shared" si="14"/>
        <v>0</v>
      </c>
      <c r="AO187" t="e">
        <f t="shared" si="15"/>
        <v>#DIV/0!</v>
      </c>
    </row>
    <row r="188" spans="1:41" x14ac:dyDescent="0.25">
      <c r="A188">
        <f t="shared" si="16"/>
        <v>146</v>
      </c>
      <c r="B188" s="206"/>
      <c r="C188" s="10"/>
      <c r="D188" s="11"/>
      <c r="E188" s="10"/>
      <c r="F188" s="11"/>
      <c r="G188" s="10"/>
      <c r="H188" s="11"/>
      <c r="I188" s="10"/>
      <c r="J188" s="11"/>
      <c r="K188" s="10"/>
      <c r="L188" s="11"/>
      <c r="M188" s="10"/>
      <c r="N188" s="11"/>
      <c r="O188" s="10"/>
      <c r="P188" s="11"/>
      <c r="Q188" s="10"/>
      <c r="R188" s="11"/>
      <c r="S188" s="10"/>
      <c r="T188" s="11"/>
      <c r="U188" s="10"/>
      <c r="V188" s="11"/>
      <c r="W188" s="10"/>
      <c r="X188" s="11"/>
      <c r="Y188" s="10"/>
      <c r="Z188" s="11"/>
      <c r="AA188" s="10"/>
      <c r="AB188" s="11"/>
      <c r="AC188" s="10"/>
      <c r="AD188" s="11"/>
      <c r="AE188" s="10"/>
      <c r="AF188" s="11"/>
      <c r="AG188" s="10"/>
      <c r="AH188" s="11"/>
      <c r="AI188" s="10"/>
      <c r="AJ188" s="11"/>
      <c r="AM188">
        <f t="shared" si="13"/>
        <v>0</v>
      </c>
      <c r="AN188">
        <f t="shared" si="14"/>
        <v>0</v>
      </c>
      <c r="AO188" t="e">
        <f t="shared" si="15"/>
        <v>#DIV/0!</v>
      </c>
    </row>
    <row r="189" spans="1:41" x14ac:dyDescent="0.25">
      <c r="A189">
        <f t="shared" si="16"/>
        <v>147</v>
      </c>
      <c r="B189" s="206"/>
      <c r="C189" s="10"/>
      <c r="D189" s="11"/>
      <c r="E189" s="10"/>
      <c r="F189" s="11"/>
      <c r="G189" s="10"/>
      <c r="H189" s="11"/>
      <c r="I189" s="10"/>
      <c r="J189" s="11"/>
      <c r="K189" s="10"/>
      <c r="L189" s="11"/>
      <c r="M189" s="10"/>
      <c r="N189" s="11"/>
      <c r="O189" s="10"/>
      <c r="P189" s="11"/>
      <c r="Q189" s="10"/>
      <c r="R189" s="11"/>
      <c r="S189" s="10"/>
      <c r="T189" s="11"/>
      <c r="U189" s="10"/>
      <c r="V189" s="11"/>
      <c r="W189" s="10"/>
      <c r="X189" s="11"/>
      <c r="Y189" s="10"/>
      <c r="Z189" s="11"/>
      <c r="AA189" s="10"/>
      <c r="AB189" s="11"/>
      <c r="AC189" s="10"/>
      <c r="AD189" s="11"/>
      <c r="AE189" s="10"/>
      <c r="AF189" s="11"/>
      <c r="AG189" s="10"/>
      <c r="AH189" s="11"/>
      <c r="AI189" s="10"/>
      <c r="AJ189" s="11"/>
      <c r="AM189">
        <f t="shared" si="13"/>
        <v>0</v>
      </c>
      <c r="AN189">
        <f t="shared" si="14"/>
        <v>0</v>
      </c>
      <c r="AO189" t="e">
        <f t="shared" si="15"/>
        <v>#DIV/0!</v>
      </c>
    </row>
    <row r="190" spans="1:41" x14ac:dyDescent="0.25">
      <c r="A190">
        <f t="shared" si="16"/>
        <v>148</v>
      </c>
      <c r="B190" s="206"/>
      <c r="C190" s="10"/>
      <c r="D190" s="11"/>
      <c r="E190" s="10"/>
      <c r="F190" s="11"/>
      <c r="G190" s="10"/>
      <c r="H190" s="11"/>
      <c r="I190" s="10"/>
      <c r="J190" s="11"/>
      <c r="K190" s="10"/>
      <c r="L190" s="11"/>
      <c r="M190" s="10"/>
      <c r="N190" s="11"/>
      <c r="O190" s="10"/>
      <c r="P190" s="11"/>
      <c r="Q190" s="10"/>
      <c r="R190" s="11"/>
      <c r="S190" s="10"/>
      <c r="T190" s="11"/>
      <c r="U190" s="10"/>
      <c r="V190" s="11"/>
      <c r="W190" s="10"/>
      <c r="X190" s="11"/>
      <c r="Y190" s="10"/>
      <c r="Z190" s="11"/>
      <c r="AA190" s="10"/>
      <c r="AB190" s="11"/>
      <c r="AC190" s="10"/>
      <c r="AD190" s="11"/>
      <c r="AE190" s="10"/>
      <c r="AF190" s="11"/>
      <c r="AG190" s="10"/>
      <c r="AH190" s="11"/>
      <c r="AI190" s="10"/>
      <c r="AJ190" s="11"/>
      <c r="AM190">
        <f t="shared" si="13"/>
        <v>0</v>
      </c>
      <c r="AN190">
        <f t="shared" si="14"/>
        <v>0</v>
      </c>
      <c r="AO190" t="e">
        <f t="shared" si="15"/>
        <v>#DIV/0!</v>
      </c>
    </row>
    <row r="191" spans="1:41" x14ac:dyDescent="0.25">
      <c r="A191">
        <f t="shared" si="16"/>
        <v>149</v>
      </c>
      <c r="B191" s="206"/>
      <c r="C191" s="10"/>
      <c r="D191" s="11"/>
      <c r="E191" s="10"/>
      <c r="F191" s="11"/>
      <c r="G191" s="10"/>
      <c r="H191" s="11"/>
      <c r="I191" s="10"/>
      <c r="J191" s="11"/>
      <c r="K191" s="10"/>
      <c r="L191" s="11"/>
      <c r="M191" s="10"/>
      <c r="N191" s="11"/>
      <c r="O191" s="10"/>
      <c r="P191" s="11"/>
      <c r="Q191" s="10"/>
      <c r="R191" s="11"/>
      <c r="S191" s="10"/>
      <c r="T191" s="11"/>
      <c r="U191" s="10"/>
      <c r="V191" s="11"/>
      <c r="W191" s="10"/>
      <c r="X191" s="11"/>
      <c r="Y191" s="10"/>
      <c r="Z191" s="11"/>
      <c r="AA191" s="10"/>
      <c r="AB191" s="11"/>
      <c r="AC191" s="10"/>
      <c r="AD191" s="11"/>
      <c r="AE191" s="10"/>
      <c r="AF191" s="11"/>
      <c r="AG191" s="10"/>
      <c r="AH191" s="11"/>
      <c r="AI191" s="10"/>
      <c r="AJ191" s="11"/>
      <c r="AM191">
        <f t="shared" si="13"/>
        <v>0</v>
      </c>
      <c r="AN191">
        <f t="shared" si="14"/>
        <v>0</v>
      </c>
      <c r="AO191" t="e">
        <f t="shared" si="15"/>
        <v>#DIV/0!</v>
      </c>
    </row>
    <row r="192" spans="1:41" x14ac:dyDescent="0.25">
      <c r="A192">
        <f t="shared" si="16"/>
        <v>150</v>
      </c>
      <c r="B192" s="206"/>
      <c r="C192" s="10"/>
      <c r="D192" s="11"/>
      <c r="E192" s="10"/>
      <c r="F192" s="11"/>
      <c r="G192" s="10"/>
      <c r="H192" s="11"/>
      <c r="I192" s="10"/>
      <c r="J192" s="11"/>
      <c r="K192" s="10"/>
      <c r="L192" s="11"/>
      <c r="M192" s="10"/>
      <c r="N192" s="11"/>
      <c r="O192" s="10"/>
      <c r="P192" s="11"/>
      <c r="Q192" s="10"/>
      <c r="R192" s="11"/>
      <c r="S192" s="10"/>
      <c r="T192" s="11"/>
      <c r="U192" s="10"/>
      <c r="V192" s="11"/>
      <c r="W192" s="10"/>
      <c r="X192" s="11"/>
      <c r="Y192" s="10"/>
      <c r="Z192" s="11"/>
      <c r="AA192" s="10"/>
      <c r="AB192" s="11"/>
      <c r="AC192" s="10"/>
      <c r="AD192" s="11"/>
      <c r="AE192" s="10"/>
      <c r="AF192" s="11"/>
      <c r="AG192" s="10"/>
      <c r="AH192" s="11"/>
      <c r="AI192" s="10"/>
      <c r="AJ192" s="11"/>
      <c r="AM192">
        <f t="shared" si="13"/>
        <v>0</v>
      </c>
      <c r="AN192">
        <f t="shared" si="14"/>
        <v>0</v>
      </c>
      <c r="AO192" t="e">
        <f t="shared" si="15"/>
        <v>#DIV/0!</v>
      </c>
    </row>
    <row r="193" spans="1:41" x14ac:dyDescent="0.25">
      <c r="A193">
        <f t="shared" si="16"/>
        <v>151</v>
      </c>
      <c r="B193" s="206"/>
      <c r="C193" s="10"/>
      <c r="D193" s="11"/>
      <c r="E193" s="10"/>
      <c r="F193" s="11"/>
      <c r="G193" s="10"/>
      <c r="H193" s="11"/>
      <c r="I193" s="10"/>
      <c r="J193" s="11"/>
      <c r="K193" s="10"/>
      <c r="L193" s="11"/>
      <c r="M193" s="10"/>
      <c r="N193" s="11"/>
      <c r="O193" s="10"/>
      <c r="P193" s="11"/>
      <c r="Q193" s="10"/>
      <c r="R193" s="11"/>
      <c r="S193" s="10"/>
      <c r="T193" s="11"/>
      <c r="U193" s="10"/>
      <c r="V193" s="11"/>
      <c r="W193" s="10"/>
      <c r="X193" s="11"/>
      <c r="Y193" s="10"/>
      <c r="Z193" s="11"/>
      <c r="AA193" s="10"/>
      <c r="AB193" s="11"/>
      <c r="AC193" s="10"/>
      <c r="AD193" s="11"/>
      <c r="AE193" s="10"/>
      <c r="AF193" s="11"/>
      <c r="AG193" s="10"/>
      <c r="AH193" s="11"/>
      <c r="AI193" s="10"/>
      <c r="AJ193" s="11"/>
      <c r="AM193">
        <f t="shared" si="13"/>
        <v>0</v>
      </c>
      <c r="AN193">
        <f t="shared" si="14"/>
        <v>0</v>
      </c>
      <c r="AO193" t="e">
        <f t="shared" si="15"/>
        <v>#DIV/0!</v>
      </c>
    </row>
    <row r="194" spans="1:41" x14ac:dyDescent="0.25">
      <c r="A194">
        <f t="shared" si="16"/>
        <v>152</v>
      </c>
      <c r="B194" s="206"/>
      <c r="C194" s="10"/>
      <c r="D194" s="11"/>
      <c r="E194" s="10"/>
      <c r="F194" s="11"/>
      <c r="G194" s="10"/>
      <c r="H194" s="11"/>
      <c r="I194" s="10"/>
      <c r="J194" s="11"/>
      <c r="K194" s="10"/>
      <c r="L194" s="11"/>
      <c r="M194" s="10"/>
      <c r="N194" s="11"/>
      <c r="O194" s="10"/>
      <c r="P194" s="11"/>
      <c r="Q194" s="10"/>
      <c r="R194" s="11"/>
      <c r="S194" s="10"/>
      <c r="T194" s="11"/>
      <c r="U194" s="10"/>
      <c r="V194" s="11"/>
      <c r="W194" s="10"/>
      <c r="X194" s="11"/>
      <c r="Y194" s="10"/>
      <c r="Z194" s="11"/>
      <c r="AA194" s="10"/>
      <c r="AB194" s="11"/>
      <c r="AC194" s="10"/>
      <c r="AD194" s="11"/>
      <c r="AE194" s="10"/>
      <c r="AF194" s="11"/>
      <c r="AG194" s="10"/>
      <c r="AH194" s="11"/>
      <c r="AI194" s="10"/>
      <c r="AJ194" s="11"/>
      <c r="AM194">
        <f t="shared" si="13"/>
        <v>0</v>
      </c>
      <c r="AN194">
        <f t="shared" si="14"/>
        <v>0</v>
      </c>
      <c r="AO194" t="e">
        <f t="shared" si="15"/>
        <v>#DIV/0!</v>
      </c>
    </row>
    <row r="195" spans="1:41" x14ac:dyDescent="0.25">
      <c r="A195">
        <f t="shared" si="16"/>
        <v>153</v>
      </c>
      <c r="B195" s="206"/>
      <c r="C195" s="10"/>
      <c r="D195" s="11"/>
      <c r="E195" s="10"/>
      <c r="F195" s="11"/>
      <c r="G195" s="10"/>
      <c r="H195" s="11"/>
      <c r="I195" s="10"/>
      <c r="J195" s="11"/>
      <c r="K195" s="10"/>
      <c r="L195" s="11"/>
      <c r="M195" s="10"/>
      <c r="N195" s="11"/>
      <c r="O195" s="10"/>
      <c r="P195" s="11"/>
      <c r="Q195" s="10"/>
      <c r="R195" s="11"/>
      <c r="S195" s="10"/>
      <c r="T195" s="11"/>
      <c r="U195" s="10"/>
      <c r="V195" s="11"/>
      <c r="W195" s="10"/>
      <c r="X195" s="11"/>
      <c r="Y195" s="10"/>
      <c r="Z195" s="11"/>
      <c r="AA195" s="10"/>
      <c r="AB195" s="11"/>
      <c r="AC195" s="10"/>
      <c r="AD195" s="11"/>
      <c r="AE195" s="10"/>
      <c r="AF195" s="11"/>
      <c r="AG195" s="10"/>
      <c r="AH195" s="11"/>
      <c r="AI195" s="10"/>
      <c r="AJ195" s="11"/>
      <c r="AM195">
        <f t="shared" si="13"/>
        <v>0</v>
      </c>
      <c r="AN195">
        <f t="shared" si="14"/>
        <v>0</v>
      </c>
      <c r="AO195" t="e">
        <f t="shared" si="15"/>
        <v>#DIV/0!</v>
      </c>
    </row>
    <row r="196" spans="1:41" x14ac:dyDescent="0.25">
      <c r="A196">
        <f t="shared" si="16"/>
        <v>154</v>
      </c>
      <c r="B196" s="206"/>
      <c r="C196" s="10"/>
      <c r="D196" s="11"/>
      <c r="E196" s="10"/>
      <c r="F196" s="11"/>
      <c r="G196" s="10"/>
      <c r="H196" s="11"/>
      <c r="I196" s="10"/>
      <c r="J196" s="11"/>
      <c r="K196" s="10"/>
      <c r="L196" s="11"/>
      <c r="M196" s="10"/>
      <c r="N196" s="11"/>
      <c r="O196" s="10"/>
      <c r="P196" s="11"/>
      <c r="Q196" s="10"/>
      <c r="R196" s="11"/>
      <c r="S196" s="10"/>
      <c r="T196" s="11"/>
      <c r="U196" s="10"/>
      <c r="V196" s="11"/>
      <c r="W196" s="10"/>
      <c r="X196" s="11"/>
      <c r="Y196" s="10"/>
      <c r="Z196" s="11"/>
      <c r="AA196" s="10"/>
      <c r="AB196" s="11"/>
      <c r="AC196" s="10"/>
      <c r="AD196" s="11"/>
      <c r="AE196" s="10"/>
      <c r="AF196" s="11"/>
      <c r="AG196" s="10"/>
      <c r="AH196" s="11"/>
      <c r="AI196" s="10"/>
      <c r="AJ196" s="11"/>
      <c r="AM196">
        <f t="shared" si="13"/>
        <v>0</v>
      </c>
      <c r="AN196">
        <f t="shared" si="14"/>
        <v>0</v>
      </c>
      <c r="AO196" t="e">
        <f t="shared" si="15"/>
        <v>#DIV/0!</v>
      </c>
    </row>
    <row r="197" spans="1:41" x14ac:dyDescent="0.25">
      <c r="A197">
        <f t="shared" si="16"/>
        <v>155</v>
      </c>
      <c r="B197" s="206"/>
      <c r="C197" s="10"/>
      <c r="D197" s="11"/>
      <c r="E197" s="10"/>
      <c r="F197" s="11"/>
      <c r="G197" s="10"/>
      <c r="H197" s="11"/>
      <c r="I197" s="10"/>
      <c r="J197" s="11"/>
      <c r="K197" s="10"/>
      <c r="L197" s="11"/>
      <c r="M197" s="10"/>
      <c r="N197" s="11"/>
      <c r="O197" s="10"/>
      <c r="P197" s="11"/>
      <c r="Q197" s="10"/>
      <c r="R197" s="11"/>
      <c r="S197" s="10"/>
      <c r="T197" s="11"/>
      <c r="U197" s="10"/>
      <c r="V197" s="11"/>
      <c r="W197" s="10"/>
      <c r="X197" s="11"/>
      <c r="Y197" s="10"/>
      <c r="Z197" s="11"/>
      <c r="AA197" s="10"/>
      <c r="AB197" s="11"/>
      <c r="AC197" s="10"/>
      <c r="AD197" s="11"/>
      <c r="AE197" s="10"/>
      <c r="AF197" s="11"/>
      <c r="AG197" s="10"/>
      <c r="AH197" s="11"/>
      <c r="AI197" s="10"/>
      <c r="AJ197" s="11"/>
      <c r="AM197">
        <f t="shared" si="13"/>
        <v>0</v>
      </c>
      <c r="AN197">
        <f t="shared" si="14"/>
        <v>0</v>
      </c>
      <c r="AO197" t="e">
        <f t="shared" si="15"/>
        <v>#DIV/0!</v>
      </c>
    </row>
    <row r="198" spans="1:41" x14ac:dyDescent="0.25">
      <c r="A198">
        <f t="shared" si="16"/>
        <v>156</v>
      </c>
      <c r="B198" s="206"/>
      <c r="C198" s="10"/>
      <c r="D198" s="11"/>
      <c r="E198" s="10"/>
      <c r="F198" s="11"/>
      <c r="G198" s="10"/>
      <c r="H198" s="11"/>
      <c r="I198" s="10"/>
      <c r="J198" s="11"/>
      <c r="K198" s="10"/>
      <c r="L198" s="11"/>
      <c r="M198" s="10"/>
      <c r="N198" s="11"/>
      <c r="O198" s="10"/>
      <c r="P198" s="11"/>
      <c r="Q198" s="10"/>
      <c r="R198" s="11"/>
      <c r="S198" s="10"/>
      <c r="T198" s="11"/>
      <c r="U198" s="10"/>
      <c r="V198" s="11"/>
      <c r="W198" s="10"/>
      <c r="X198" s="11"/>
      <c r="Y198" s="10"/>
      <c r="Z198" s="11"/>
      <c r="AA198" s="10"/>
      <c r="AB198" s="11"/>
      <c r="AC198" s="10"/>
      <c r="AD198" s="11"/>
      <c r="AE198" s="10"/>
      <c r="AF198" s="11"/>
      <c r="AG198" s="10"/>
      <c r="AH198" s="11"/>
      <c r="AI198" s="10"/>
      <c r="AJ198" s="11"/>
      <c r="AM198">
        <f t="shared" si="13"/>
        <v>0</v>
      </c>
      <c r="AN198">
        <f t="shared" si="14"/>
        <v>0</v>
      </c>
      <c r="AO198" t="e">
        <f t="shared" si="15"/>
        <v>#DIV/0!</v>
      </c>
    </row>
    <row r="199" spans="1:41" x14ac:dyDescent="0.25">
      <c r="A199">
        <f t="shared" si="16"/>
        <v>157</v>
      </c>
      <c r="B199" s="206"/>
      <c r="C199" s="10"/>
      <c r="D199" s="11"/>
      <c r="E199" s="10"/>
      <c r="F199" s="11"/>
      <c r="G199" s="10"/>
      <c r="H199" s="11"/>
      <c r="I199" s="10"/>
      <c r="J199" s="11"/>
      <c r="K199" s="10"/>
      <c r="L199" s="11"/>
      <c r="M199" s="10"/>
      <c r="N199" s="11"/>
      <c r="O199" s="10"/>
      <c r="P199" s="11"/>
      <c r="Q199" s="10"/>
      <c r="R199" s="11"/>
      <c r="S199" s="10"/>
      <c r="T199" s="11"/>
      <c r="U199" s="10"/>
      <c r="V199" s="11"/>
      <c r="W199" s="10"/>
      <c r="X199" s="11"/>
      <c r="Y199" s="10"/>
      <c r="Z199" s="11"/>
      <c r="AA199" s="10"/>
      <c r="AB199" s="11"/>
      <c r="AC199" s="10"/>
      <c r="AD199" s="11"/>
      <c r="AE199" s="10"/>
      <c r="AF199" s="11"/>
      <c r="AG199" s="10"/>
      <c r="AH199" s="11"/>
      <c r="AI199" s="10"/>
      <c r="AJ199" s="11"/>
      <c r="AM199">
        <f t="shared" si="13"/>
        <v>0</v>
      </c>
      <c r="AN199">
        <f t="shared" si="14"/>
        <v>0</v>
      </c>
      <c r="AO199" t="e">
        <f t="shared" si="15"/>
        <v>#DIV/0!</v>
      </c>
    </row>
    <row r="200" spans="1:41" x14ac:dyDescent="0.25">
      <c r="A200">
        <f t="shared" si="16"/>
        <v>158</v>
      </c>
      <c r="B200" s="206"/>
      <c r="C200" s="10"/>
      <c r="D200" s="11"/>
      <c r="E200" s="10"/>
      <c r="F200" s="11"/>
      <c r="G200" s="10"/>
      <c r="H200" s="11"/>
      <c r="I200" s="10"/>
      <c r="J200" s="11"/>
      <c r="K200" s="10"/>
      <c r="L200" s="11"/>
      <c r="M200" s="10"/>
      <c r="N200" s="11"/>
      <c r="O200" s="10"/>
      <c r="P200" s="11"/>
      <c r="Q200" s="10"/>
      <c r="R200" s="11"/>
      <c r="S200" s="10"/>
      <c r="T200" s="11"/>
      <c r="U200" s="10"/>
      <c r="V200" s="11"/>
      <c r="W200" s="10"/>
      <c r="X200" s="11"/>
      <c r="Y200" s="10"/>
      <c r="Z200" s="11"/>
      <c r="AA200" s="10"/>
      <c r="AB200" s="11"/>
      <c r="AC200" s="10"/>
      <c r="AD200" s="11"/>
      <c r="AE200" s="10"/>
      <c r="AF200" s="11"/>
      <c r="AG200" s="10"/>
      <c r="AH200" s="11"/>
      <c r="AI200" s="10"/>
      <c r="AJ200" s="11"/>
      <c r="AM200">
        <f t="shared" si="13"/>
        <v>0</v>
      </c>
      <c r="AN200">
        <f t="shared" si="14"/>
        <v>0</v>
      </c>
      <c r="AO200" t="e">
        <f t="shared" si="15"/>
        <v>#DIV/0!</v>
      </c>
    </row>
    <row r="201" spans="1:41" x14ac:dyDescent="0.25">
      <c r="A201">
        <f t="shared" si="16"/>
        <v>159</v>
      </c>
      <c r="B201" s="206"/>
      <c r="C201" s="10"/>
      <c r="D201" s="11"/>
      <c r="E201" s="10"/>
      <c r="F201" s="11"/>
      <c r="G201" s="10"/>
      <c r="H201" s="11"/>
      <c r="I201" s="10"/>
      <c r="J201" s="11"/>
      <c r="K201" s="10"/>
      <c r="L201" s="11"/>
      <c r="M201" s="10"/>
      <c r="N201" s="11"/>
      <c r="O201" s="10"/>
      <c r="P201" s="11"/>
      <c r="Q201" s="10"/>
      <c r="R201" s="11"/>
      <c r="S201" s="10"/>
      <c r="T201" s="11"/>
      <c r="U201" s="10"/>
      <c r="V201" s="11"/>
      <c r="W201" s="10"/>
      <c r="X201" s="11"/>
      <c r="Y201" s="10"/>
      <c r="Z201" s="11"/>
      <c r="AA201" s="10"/>
      <c r="AB201" s="11"/>
      <c r="AC201" s="10"/>
      <c r="AD201" s="11"/>
      <c r="AE201" s="10"/>
      <c r="AF201" s="11"/>
      <c r="AG201" s="10"/>
      <c r="AH201" s="11"/>
      <c r="AI201" s="10"/>
      <c r="AJ201" s="11"/>
      <c r="AM201">
        <f t="shared" si="13"/>
        <v>0</v>
      </c>
      <c r="AN201">
        <f t="shared" si="14"/>
        <v>0</v>
      </c>
      <c r="AO201" t="e">
        <f t="shared" si="15"/>
        <v>#DIV/0!</v>
      </c>
    </row>
    <row r="202" spans="1:41" x14ac:dyDescent="0.25">
      <c r="A202">
        <f t="shared" si="16"/>
        <v>160</v>
      </c>
      <c r="B202" s="206"/>
      <c r="C202" s="10"/>
      <c r="D202" s="11"/>
      <c r="E202" s="10"/>
      <c r="F202" s="11"/>
      <c r="G202" s="10"/>
      <c r="H202" s="11"/>
      <c r="I202" s="10"/>
      <c r="J202" s="11"/>
      <c r="K202" s="10"/>
      <c r="L202" s="11"/>
      <c r="M202" s="10"/>
      <c r="N202" s="11"/>
      <c r="O202" s="10"/>
      <c r="P202" s="11"/>
      <c r="Q202" s="10"/>
      <c r="R202" s="11"/>
      <c r="S202" s="10"/>
      <c r="T202" s="11"/>
      <c r="U202" s="10"/>
      <c r="V202" s="11"/>
      <c r="W202" s="10"/>
      <c r="X202" s="11"/>
      <c r="Y202" s="10"/>
      <c r="Z202" s="11"/>
      <c r="AA202" s="10"/>
      <c r="AB202" s="11"/>
      <c r="AC202" s="10"/>
      <c r="AD202" s="11"/>
      <c r="AE202" s="10"/>
      <c r="AF202" s="11"/>
      <c r="AG202" s="10"/>
      <c r="AH202" s="11"/>
      <c r="AI202" s="10"/>
      <c r="AJ202" s="11"/>
      <c r="AM202">
        <f t="shared" si="13"/>
        <v>0</v>
      </c>
      <c r="AN202">
        <f t="shared" si="14"/>
        <v>0</v>
      </c>
      <c r="AO202" t="e">
        <f t="shared" si="15"/>
        <v>#DIV/0!</v>
      </c>
    </row>
    <row r="203" spans="1:41" x14ac:dyDescent="0.25">
      <c r="A203">
        <f t="shared" si="16"/>
        <v>161</v>
      </c>
      <c r="B203" s="206"/>
      <c r="C203" s="10"/>
      <c r="D203" s="11"/>
      <c r="E203" s="10"/>
      <c r="F203" s="11"/>
      <c r="G203" s="10"/>
      <c r="H203" s="11"/>
      <c r="I203" s="10"/>
      <c r="J203" s="11"/>
      <c r="K203" s="10"/>
      <c r="L203" s="11"/>
      <c r="M203" s="10"/>
      <c r="N203" s="11"/>
      <c r="O203" s="10"/>
      <c r="P203" s="11"/>
      <c r="Q203" s="10"/>
      <c r="R203" s="11"/>
      <c r="S203" s="10"/>
      <c r="T203" s="11"/>
      <c r="U203" s="10"/>
      <c r="V203" s="11"/>
      <c r="W203" s="10"/>
      <c r="X203" s="11"/>
      <c r="Y203" s="10"/>
      <c r="Z203" s="11"/>
      <c r="AA203" s="10"/>
      <c r="AB203" s="11"/>
      <c r="AC203" s="10"/>
      <c r="AD203" s="11"/>
      <c r="AE203" s="10"/>
      <c r="AF203" s="11"/>
      <c r="AG203" s="10"/>
      <c r="AH203" s="11"/>
      <c r="AI203" s="10"/>
      <c r="AJ203" s="11"/>
      <c r="AM203">
        <f t="shared" si="13"/>
        <v>0</v>
      </c>
      <c r="AN203">
        <f t="shared" si="14"/>
        <v>0</v>
      </c>
      <c r="AO203" t="e">
        <f t="shared" si="15"/>
        <v>#DIV/0!</v>
      </c>
    </row>
    <row r="204" spans="1:41" x14ac:dyDescent="0.25">
      <c r="A204">
        <f t="shared" si="16"/>
        <v>162</v>
      </c>
      <c r="B204" s="206"/>
      <c r="C204" s="10"/>
      <c r="D204" s="11"/>
      <c r="E204" s="10"/>
      <c r="F204" s="11"/>
      <c r="G204" s="10"/>
      <c r="H204" s="11"/>
      <c r="I204" s="10"/>
      <c r="J204" s="11"/>
      <c r="K204" s="10"/>
      <c r="L204" s="11"/>
      <c r="M204" s="10"/>
      <c r="N204" s="11"/>
      <c r="O204" s="10"/>
      <c r="P204" s="11"/>
      <c r="Q204" s="10"/>
      <c r="R204" s="11"/>
      <c r="S204" s="10"/>
      <c r="T204" s="11"/>
      <c r="U204" s="10"/>
      <c r="V204" s="11"/>
      <c r="W204" s="10"/>
      <c r="X204" s="11"/>
      <c r="Y204" s="10"/>
      <c r="Z204" s="11"/>
      <c r="AA204" s="10"/>
      <c r="AB204" s="11"/>
      <c r="AC204" s="10"/>
      <c r="AD204" s="11"/>
      <c r="AE204" s="10"/>
      <c r="AF204" s="11"/>
      <c r="AG204" s="10"/>
      <c r="AH204" s="11"/>
      <c r="AI204" s="10"/>
      <c r="AJ204" s="11"/>
      <c r="AM204">
        <f t="shared" si="13"/>
        <v>0</v>
      </c>
      <c r="AN204">
        <f t="shared" si="14"/>
        <v>0</v>
      </c>
      <c r="AO204" t="e">
        <f t="shared" si="15"/>
        <v>#DIV/0!</v>
      </c>
    </row>
    <row r="205" spans="1:41" x14ac:dyDescent="0.25">
      <c r="A205">
        <f t="shared" si="16"/>
        <v>163</v>
      </c>
      <c r="B205" s="206"/>
      <c r="C205" s="10"/>
      <c r="D205" s="11"/>
      <c r="E205" s="10"/>
      <c r="F205" s="11"/>
      <c r="G205" s="10"/>
      <c r="H205" s="11"/>
      <c r="I205" s="10"/>
      <c r="J205" s="11"/>
      <c r="K205" s="10"/>
      <c r="L205" s="11"/>
      <c r="M205" s="10"/>
      <c r="N205" s="11"/>
      <c r="O205" s="10"/>
      <c r="P205" s="11"/>
      <c r="Q205" s="10"/>
      <c r="R205" s="11"/>
      <c r="S205" s="10"/>
      <c r="T205" s="11"/>
      <c r="U205" s="10"/>
      <c r="V205" s="11"/>
      <c r="W205" s="10"/>
      <c r="X205" s="11"/>
      <c r="Y205" s="10"/>
      <c r="Z205" s="11"/>
      <c r="AA205" s="10"/>
      <c r="AB205" s="11"/>
      <c r="AC205" s="10"/>
      <c r="AD205" s="11"/>
      <c r="AE205" s="10"/>
      <c r="AF205" s="11"/>
      <c r="AG205" s="10"/>
      <c r="AH205" s="11"/>
      <c r="AI205" s="10"/>
      <c r="AJ205" s="11"/>
      <c r="AM205">
        <f t="shared" si="13"/>
        <v>0</v>
      </c>
      <c r="AN205">
        <f t="shared" si="14"/>
        <v>0</v>
      </c>
      <c r="AO205" t="e">
        <f t="shared" si="15"/>
        <v>#DIV/0!</v>
      </c>
    </row>
    <row r="206" spans="1:41" x14ac:dyDescent="0.25">
      <c r="A206">
        <f t="shared" si="16"/>
        <v>164</v>
      </c>
      <c r="B206" s="206"/>
      <c r="C206" s="10"/>
      <c r="D206" s="11"/>
      <c r="E206" s="10"/>
      <c r="F206" s="11"/>
      <c r="G206" s="10"/>
      <c r="H206" s="11"/>
      <c r="I206" s="10"/>
      <c r="J206" s="11"/>
      <c r="K206" s="10"/>
      <c r="L206" s="11"/>
      <c r="M206" s="10"/>
      <c r="N206" s="11"/>
      <c r="O206" s="10"/>
      <c r="P206" s="11"/>
      <c r="Q206" s="10"/>
      <c r="R206" s="11"/>
      <c r="S206" s="10"/>
      <c r="T206" s="11"/>
      <c r="U206" s="10"/>
      <c r="V206" s="11"/>
      <c r="W206" s="10"/>
      <c r="X206" s="11"/>
      <c r="Y206" s="10"/>
      <c r="Z206" s="11"/>
      <c r="AA206" s="10"/>
      <c r="AB206" s="11"/>
      <c r="AC206" s="10"/>
      <c r="AD206" s="11"/>
      <c r="AE206" s="10"/>
      <c r="AF206" s="11"/>
      <c r="AG206" s="10"/>
      <c r="AH206" s="11"/>
      <c r="AI206" s="10"/>
      <c r="AJ206" s="11"/>
      <c r="AM206">
        <f t="shared" si="13"/>
        <v>0</v>
      </c>
      <c r="AN206">
        <f t="shared" si="14"/>
        <v>0</v>
      </c>
      <c r="AO206" t="e">
        <f t="shared" si="15"/>
        <v>#DIV/0!</v>
      </c>
    </row>
    <row r="207" spans="1:41" x14ac:dyDescent="0.25">
      <c r="A207">
        <f t="shared" si="16"/>
        <v>165</v>
      </c>
      <c r="B207" s="206"/>
      <c r="C207" s="10"/>
      <c r="D207" s="11"/>
      <c r="E207" s="10"/>
      <c r="F207" s="11"/>
      <c r="G207" s="10"/>
      <c r="H207" s="11"/>
      <c r="I207" s="10"/>
      <c r="J207" s="11"/>
      <c r="K207" s="10"/>
      <c r="L207" s="11"/>
      <c r="M207" s="10"/>
      <c r="N207" s="11"/>
      <c r="O207" s="10"/>
      <c r="P207" s="11"/>
      <c r="Q207" s="10"/>
      <c r="R207" s="11"/>
      <c r="S207" s="10"/>
      <c r="T207" s="11"/>
      <c r="U207" s="10"/>
      <c r="V207" s="11"/>
      <c r="W207" s="10"/>
      <c r="X207" s="11"/>
      <c r="Y207" s="10"/>
      <c r="Z207" s="11"/>
      <c r="AA207" s="10"/>
      <c r="AB207" s="11"/>
      <c r="AC207" s="10"/>
      <c r="AD207" s="11"/>
      <c r="AE207" s="10"/>
      <c r="AF207" s="11"/>
      <c r="AG207" s="10"/>
      <c r="AH207" s="11"/>
      <c r="AI207" s="10"/>
      <c r="AJ207" s="11"/>
      <c r="AM207">
        <f t="shared" si="13"/>
        <v>0</v>
      </c>
      <c r="AN207">
        <f t="shared" si="14"/>
        <v>0</v>
      </c>
      <c r="AO207" t="e">
        <f t="shared" si="15"/>
        <v>#DIV/0!</v>
      </c>
    </row>
    <row r="208" spans="1:41" x14ac:dyDescent="0.25">
      <c r="A208">
        <f t="shared" si="16"/>
        <v>166</v>
      </c>
      <c r="B208" s="206"/>
      <c r="C208" s="10"/>
      <c r="D208" s="11"/>
      <c r="E208" s="10"/>
      <c r="F208" s="11"/>
      <c r="G208" s="10"/>
      <c r="H208" s="11"/>
      <c r="I208" s="10"/>
      <c r="J208" s="11"/>
      <c r="K208" s="10"/>
      <c r="L208" s="11"/>
      <c r="M208" s="10"/>
      <c r="N208" s="11"/>
      <c r="O208" s="10"/>
      <c r="P208" s="11"/>
      <c r="Q208" s="10"/>
      <c r="R208" s="11"/>
      <c r="S208" s="10"/>
      <c r="T208" s="11"/>
      <c r="U208" s="10"/>
      <c r="V208" s="11"/>
      <c r="W208" s="10"/>
      <c r="X208" s="11"/>
      <c r="Y208" s="10"/>
      <c r="Z208" s="11"/>
      <c r="AA208" s="10"/>
      <c r="AB208" s="11"/>
      <c r="AC208" s="10"/>
      <c r="AD208" s="11"/>
      <c r="AE208" s="10"/>
      <c r="AF208" s="11"/>
      <c r="AG208" s="10"/>
      <c r="AH208" s="11"/>
      <c r="AI208" s="10"/>
      <c r="AJ208" s="11"/>
      <c r="AM208">
        <f t="shared" si="13"/>
        <v>0</v>
      </c>
      <c r="AN208">
        <f t="shared" si="14"/>
        <v>0</v>
      </c>
      <c r="AO208" t="e">
        <f t="shared" si="15"/>
        <v>#DIV/0!</v>
      </c>
    </row>
    <row r="209" spans="1:41" x14ac:dyDescent="0.25">
      <c r="A209">
        <f t="shared" si="16"/>
        <v>167</v>
      </c>
      <c r="B209" s="206"/>
      <c r="C209" s="10"/>
      <c r="D209" s="11"/>
      <c r="E209" s="10"/>
      <c r="F209" s="11"/>
      <c r="G209" s="10"/>
      <c r="H209" s="11"/>
      <c r="I209" s="10"/>
      <c r="J209" s="11"/>
      <c r="K209" s="10"/>
      <c r="L209" s="11"/>
      <c r="M209" s="10"/>
      <c r="N209" s="11"/>
      <c r="O209" s="10"/>
      <c r="P209" s="11"/>
      <c r="Q209" s="10"/>
      <c r="R209" s="11"/>
      <c r="S209" s="10"/>
      <c r="T209" s="11"/>
      <c r="U209" s="10"/>
      <c r="V209" s="11"/>
      <c r="W209" s="10"/>
      <c r="X209" s="11"/>
      <c r="Y209" s="10"/>
      <c r="Z209" s="11"/>
      <c r="AA209" s="10"/>
      <c r="AB209" s="11"/>
      <c r="AC209" s="10"/>
      <c r="AD209" s="11"/>
      <c r="AE209" s="10"/>
      <c r="AF209" s="11"/>
      <c r="AG209" s="10"/>
      <c r="AH209" s="11"/>
      <c r="AI209" s="10"/>
      <c r="AJ209" s="11"/>
      <c r="AM209">
        <f t="shared" si="13"/>
        <v>0</v>
      </c>
      <c r="AN209">
        <f t="shared" si="14"/>
        <v>0</v>
      </c>
      <c r="AO209" t="e">
        <f t="shared" si="15"/>
        <v>#DIV/0!</v>
      </c>
    </row>
    <row r="210" spans="1:41" x14ac:dyDescent="0.25">
      <c r="A210">
        <f t="shared" si="16"/>
        <v>168</v>
      </c>
      <c r="B210" s="206"/>
      <c r="C210" s="10"/>
      <c r="D210" s="11"/>
      <c r="E210" s="10"/>
      <c r="F210" s="11"/>
      <c r="G210" s="10"/>
      <c r="H210" s="11"/>
      <c r="I210" s="10"/>
      <c r="J210" s="11"/>
      <c r="K210" s="10"/>
      <c r="L210" s="11"/>
      <c r="M210" s="10"/>
      <c r="N210" s="11"/>
      <c r="O210" s="10"/>
      <c r="P210" s="11"/>
      <c r="Q210" s="10"/>
      <c r="R210" s="11"/>
      <c r="S210" s="10"/>
      <c r="T210" s="11"/>
      <c r="U210" s="10"/>
      <c r="V210" s="11"/>
      <c r="W210" s="10"/>
      <c r="X210" s="11"/>
      <c r="Y210" s="10"/>
      <c r="Z210" s="11"/>
      <c r="AA210" s="10"/>
      <c r="AB210" s="11"/>
      <c r="AC210" s="10"/>
      <c r="AD210" s="11"/>
      <c r="AE210" s="10"/>
      <c r="AF210" s="11"/>
      <c r="AG210" s="10"/>
      <c r="AH210" s="11"/>
      <c r="AI210" s="10"/>
      <c r="AJ210" s="11"/>
      <c r="AM210">
        <f t="shared" si="13"/>
        <v>0</v>
      </c>
      <c r="AN210">
        <f t="shared" si="14"/>
        <v>0</v>
      </c>
      <c r="AO210" t="e">
        <f t="shared" si="15"/>
        <v>#DIV/0!</v>
      </c>
    </row>
    <row r="211" spans="1:41" x14ac:dyDescent="0.25">
      <c r="A211">
        <f t="shared" si="16"/>
        <v>169</v>
      </c>
      <c r="B211" s="206"/>
      <c r="C211" s="10"/>
      <c r="D211" s="11"/>
      <c r="E211" s="10"/>
      <c r="F211" s="11"/>
      <c r="G211" s="10"/>
      <c r="H211" s="11"/>
      <c r="I211" s="10"/>
      <c r="J211" s="11"/>
      <c r="K211" s="10"/>
      <c r="L211" s="11"/>
      <c r="M211" s="10"/>
      <c r="N211" s="11"/>
      <c r="O211" s="10"/>
      <c r="P211" s="11"/>
      <c r="Q211" s="10"/>
      <c r="R211" s="11"/>
      <c r="S211" s="10"/>
      <c r="T211" s="11"/>
      <c r="U211" s="10"/>
      <c r="V211" s="11"/>
      <c r="W211" s="10"/>
      <c r="X211" s="11"/>
      <c r="Y211" s="10"/>
      <c r="Z211" s="11"/>
      <c r="AA211" s="10"/>
      <c r="AB211" s="11"/>
      <c r="AC211" s="10"/>
      <c r="AD211" s="11"/>
      <c r="AE211" s="10"/>
      <c r="AF211" s="11"/>
      <c r="AG211" s="10"/>
      <c r="AH211" s="11"/>
      <c r="AI211" s="10"/>
      <c r="AJ211" s="11"/>
      <c r="AM211">
        <f t="shared" si="13"/>
        <v>0</v>
      </c>
      <c r="AN211">
        <f t="shared" si="14"/>
        <v>0</v>
      </c>
      <c r="AO211" t="e">
        <f t="shared" si="15"/>
        <v>#DIV/0!</v>
      </c>
    </row>
    <row r="212" spans="1:41" x14ac:dyDescent="0.25">
      <c r="A212">
        <f t="shared" si="16"/>
        <v>170</v>
      </c>
      <c r="B212" s="206"/>
      <c r="C212" s="10"/>
      <c r="D212" s="11"/>
      <c r="E212" s="10"/>
      <c r="F212" s="11"/>
      <c r="G212" s="10"/>
      <c r="H212" s="11"/>
      <c r="I212" s="10"/>
      <c r="J212" s="11"/>
      <c r="K212" s="10"/>
      <c r="L212" s="11"/>
      <c r="M212" s="10"/>
      <c r="N212" s="11"/>
      <c r="O212" s="10"/>
      <c r="P212" s="11"/>
      <c r="Q212" s="10"/>
      <c r="R212" s="11"/>
      <c r="S212" s="10"/>
      <c r="T212" s="11"/>
      <c r="U212" s="10"/>
      <c r="V212" s="11"/>
      <c r="W212" s="10"/>
      <c r="X212" s="11"/>
      <c r="Y212" s="10"/>
      <c r="Z212" s="11"/>
      <c r="AA212" s="10"/>
      <c r="AB212" s="11"/>
      <c r="AC212" s="10"/>
      <c r="AD212" s="11"/>
      <c r="AE212" s="10"/>
      <c r="AF212" s="11"/>
      <c r="AG212" s="10"/>
      <c r="AH212" s="11"/>
      <c r="AI212" s="10"/>
      <c r="AJ212" s="11"/>
      <c r="AM212">
        <f t="shared" si="13"/>
        <v>0</v>
      </c>
      <c r="AN212">
        <f t="shared" si="14"/>
        <v>0</v>
      </c>
      <c r="AO212" t="e">
        <f t="shared" si="15"/>
        <v>#DIV/0!</v>
      </c>
    </row>
    <row r="213" spans="1:41" x14ac:dyDescent="0.25">
      <c r="A213">
        <f t="shared" si="16"/>
        <v>171</v>
      </c>
      <c r="B213" s="206"/>
      <c r="C213" s="10"/>
      <c r="D213" s="11"/>
      <c r="E213" s="10"/>
      <c r="F213" s="11"/>
      <c r="G213" s="10"/>
      <c r="H213" s="11"/>
      <c r="I213" s="10"/>
      <c r="J213" s="11"/>
      <c r="K213" s="10"/>
      <c r="L213" s="11"/>
      <c r="M213" s="10"/>
      <c r="N213" s="11"/>
      <c r="O213" s="10"/>
      <c r="P213" s="11"/>
      <c r="Q213" s="10"/>
      <c r="R213" s="11"/>
      <c r="S213" s="10"/>
      <c r="T213" s="11"/>
      <c r="U213" s="10"/>
      <c r="V213" s="11"/>
      <c r="W213" s="10"/>
      <c r="X213" s="11"/>
      <c r="Y213" s="10"/>
      <c r="Z213" s="11"/>
      <c r="AA213" s="10"/>
      <c r="AB213" s="11"/>
      <c r="AC213" s="10"/>
      <c r="AD213" s="11"/>
      <c r="AE213" s="10"/>
      <c r="AF213" s="11"/>
      <c r="AG213" s="10"/>
      <c r="AH213" s="11"/>
      <c r="AI213" s="10"/>
      <c r="AJ213" s="11"/>
      <c r="AM213">
        <f t="shared" si="13"/>
        <v>0</v>
      </c>
      <c r="AN213">
        <f t="shared" si="14"/>
        <v>0</v>
      </c>
      <c r="AO213" t="e">
        <f t="shared" si="15"/>
        <v>#DIV/0!</v>
      </c>
    </row>
    <row r="214" spans="1:41" x14ac:dyDescent="0.25">
      <c r="A214">
        <f t="shared" si="16"/>
        <v>172</v>
      </c>
      <c r="B214" s="206"/>
      <c r="C214" s="10"/>
      <c r="D214" s="11"/>
      <c r="E214" s="10"/>
      <c r="F214" s="11"/>
      <c r="G214" s="10"/>
      <c r="H214" s="11"/>
      <c r="I214" s="10"/>
      <c r="J214" s="11"/>
      <c r="K214" s="10"/>
      <c r="L214" s="11"/>
      <c r="M214" s="10"/>
      <c r="N214" s="11"/>
      <c r="O214" s="10"/>
      <c r="P214" s="11"/>
      <c r="Q214" s="10"/>
      <c r="R214" s="11"/>
      <c r="S214" s="10"/>
      <c r="T214" s="11"/>
      <c r="U214" s="10"/>
      <c r="V214" s="11"/>
      <c r="W214" s="10"/>
      <c r="X214" s="11"/>
      <c r="Y214" s="10"/>
      <c r="Z214" s="11"/>
      <c r="AA214" s="10"/>
      <c r="AB214" s="11"/>
      <c r="AC214" s="10"/>
      <c r="AD214" s="11"/>
      <c r="AE214" s="10"/>
      <c r="AF214" s="11"/>
      <c r="AG214" s="10"/>
      <c r="AH214" s="11"/>
      <c r="AI214" s="10"/>
      <c r="AJ214" s="11"/>
      <c r="AM214">
        <f t="shared" si="13"/>
        <v>0</v>
      </c>
      <c r="AN214">
        <f t="shared" si="14"/>
        <v>0</v>
      </c>
      <c r="AO214" t="e">
        <f t="shared" si="15"/>
        <v>#DIV/0!</v>
      </c>
    </row>
    <row r="215" spans="1:41" x14ac:dyDescent="0.25">
      <c r="A215">
        <f t="shared" si="16"/>
        <v>173</v>
      </c>
      <c r="B215" s="206"/>
      <c r="C215" s="10"/>
      <c r="D215" s="11"/>
      <c r="E215" s="10"/>
      <c r="F215" s="11"/>
      <c r="G215" s="10"/>
      <c r="H215" s="11"/>
      <c r="I215" s="10"/>
      <c r="J215" s="11"/>
      <c r="K215" s="10"/>
      <c r="L215" s="11"/>
      <c r="M215" s="10"/>
      <c r="N215" s="11"/>
      <c r="O215" s="10"/>
      <c r="P215" s="11"/>
      <c r="Q215" s="10"/>
      <c r="R215" s="11"/>
      <c r="S215" s="10"/>
      <c r="T215" s="11"/>
      <c r="U215" s="10"/>
      <c r="V215" s="11"/>
      <c r="W215" s="10"/>
      <c r="X215" s="11"/>
      <c r="Y215" s="10"/>
      <c r="Z215" s="11"/>
      <c r="AA215" s="10"/>
      <c r="AB215" s="11"/>
      <c r="AC215" s="10"/>
      <c r="AD215" s="11"/>
      <c r="AE215" s="10"/>
      <c r="AF215" s="11"/>
      <c r="AG215" s="10"/>
      <c r="AH215" s="11"/>
      <c r="AI215" s="10"/>
      <c r="AJ215" s="11"/>
      <c r="AM215">
        <f t="shared" si="13"/>
        <v>0</v>
      </c>
      <c r="AN215">
        <f t="shared" si="14"/>
        <v>0</v>
      </c>
      <c r="AO215" t="e">
        <f t="shared" si="15"/>
        <v>#DIV/0!</v>
      </c>
    </row>
    <row r="216" spans="1:41" x14ac:dyDescent="0.25">
      <c r="A216">
        <f t="shared" si="16"/>
        <v>174</v>
      </c>
      <c r="B216" s="206"/>
      <c r="C216" s="10"/>
      <c r="D216" s="11"/>
      <c r="E216" s="10"/>
      <c r="F216" s="11"/>
      <c r="G216" s="10"/>
      <c r="H216" s="11"/>
      <c r="I216" s="10"/>
      <c r="J216" s="11"/>
      <c r="K216" s="10"/>
      <c r="L216" s="11"/>
      <c r="M216" s="10"/>
      <c r="N216" s="11"/>
      <c r="O216" s="10"/>
      <c r="P216" s="11"/>
      <c r="Q216" s="10"/>
      <c r="R216" s="11"/>
      <c r="S216" s="10"/>
      <c r="T216" s="11"/>
      <c r="U216" s="10"/>
      <c r="V216" s="11"/>
      <c r="W216" s="10"/>
      <c r="X216" s="11"/>
      <c r="Y216" s="10"/>
      <c r="Z216" s="11"/>
      <c r="AA216" s="10"/>
      <c r="AB216" s="11"/>
      <c r="AC216" s="10"/>
      <c r="AD216" s="11"/>
      <c r="AE216" s="10"/>
      <c r="AF216" s="11"/>
      <c r="AG216" s="10"/>
      <c r="AH216" s="11"/>
      <c r="AI216" s="10"/>
      <c r="AJ216" s="11"/>
      <c r="AM216">
        <f t="shared" si="13"/>
        <v>0</v>
      </c>
      <c r="AN216">
        <f t="shared" si="14"/>
        <v>0</v>
      </c>
      <c r="AO216" t="e">
        <f t="shared" si="15"/>
        <v>#DIV/0!</v>
      </c>
    </row>
    <row r="217" spans="1:41" x14ac:dyDescent="0.25">
      <c r="A217">
        <f t="shared" si="16"/>
        <v>175</v>
      </c>
      <c r="B217" s="206"/>
      <c r="C217" s="10"/>
      <c r="D217" s="11"/>
      <c r="E217" s="10"/>
      <c r="F217" s="11"/>
      <c r="G217" s="10"/>
      <c r="H217" s="11"/>
      <c r="I217" s="10"/>
      <c r="J217" s="11"/>
      <c r="K217" s="10"/>
      <c r="L217" s="11"/>
      <c r="M217" s="10"/>
      <c r="N217" s="11"/>
      <c r="O217" s="10"/>
      <c r="P217" s="11"/>
      <c r="Q217" s="10"/>
      <c r="R217" s="11"/>
      <c r="S217" s="10"/>
      <c r="T217" s="11"/>
      <c r="U217" s="10"/>
      <c r="V217" s="11"/>
      <c r="W217" s="10"/>
      <c r="X217" s="11"/>
      <c r="Y217" s="10"/>
      <c r="Z217" s="11"/>
      <c r="AA217" s="10"/>
      <c r="AB217" s="11"/>
      <c r="AC217" s="10"/>
      <c r="AD217" s="11"/>
      <c r="AE217" s="10"/>
      <c r="AF217" s="11"/>
      <c r="AG217" s="10"/>
      <c r="AH217" s="11"/>
      <c r="AI217" s="10"/>
      <c r="AJ217" s="11"/>
      <c r="AM217">
        <f t="shared" si="13"/>
        <v>0</v>
      </c>
      <c r="AN217">
        <f t="shared" si="14"/>
        <v>0</v>
      </c>
      <c r="AO217" t="e">
        <f t="shared" si="15"/>
        <v>#DIV/0!</v>
      </c>
    </row>
    <row r="218" spans="1:41" x14ac:dyDescent="0.25">
      <c r="A218">
        <f t="shared" si="16"/>
        <v>176</v>
      </c>
      <c r="B218" s="206"/>
      <c r="C218" s="10"/>
      <c r="D218" s="11"/>
      <c r="E218" s="10"/>
      <c r="F218" s="11"/>
      <c r="G218" s="10"/>
      <c r="H218" s="11"/>
      <c r="I218" s="10"/>
      <c r="J218" s="11"/>
      <c r="K218" s="10"/>
      <c r="L218" s="11"/>
      <c r="M218" s="10"/>
      <c r="N218" s="11"/>
      <c r="O218" s="10"/>
      <c r="P218" s="11"/>
      <c r="Q218" s="10"/>
      <c r="R218" s="11"/>
      <c r="S218" s="10"/>
      <c r="T218" s="11"/>
      <c r="U218" s="10"/>
      <c r="V218" s="11"/>
      <c r="W218" s="10"/>
      <c r="X218" s="11"/>
      <c r="Y218" s="10"/>
      <c r="Z218" s="11"/>
      <c r="AA218" s="10"/>
      <c r="AB218" s="11"/>
      <c r="AC218" s="10"/>
      <c r="AD218" s="11"/>
      <c r="AE218" s="10"/>
      <c r="AF218" s="11"/>
      <c r="AG218" s="10"/>
      <c r="AH218" s="11"/>
      <c r="AI218" s="10"/>
      <c r="AJ218" s="11"/>
      <c r="AM218">
        <f t="shared" si="13"/>
        <v>0</v>
      </c>
      <c r="AN218">
        <f t="shared" si="14"/>
        <v>0</v>
      </c>
      <c r="AO218" t="e">
        <f t="shared" si="15"/>
        <v>#DIV/0!</v>
      </c>
    </row>
    <row r="219" spans="1:41" x14ac:dyDescent="0.25">
      <c r="A219">
        <f t="shared" si="16"/>
        <v>177</v>
      </c>
      <c r="B219" s="206"/>
      <c r="C219" s="10"/>
      <c r="D219" s="11"/>
      <c r="E219" s="10"/>
      <c r="F219" s="11"/>
      <c r="G219" s="10"/>
      <c r="H219" s="11"/>
      <c r="I219" s="10"/>
      <c r="J219" s="11"/>
      <c r="K219" s="10"/>
      <c r="L219" s="11"/>
      <c r="M219" s="10"/>
      <c r="N219" s="11"/>
      <c r="O219" s="10"/>
      <c r="P219" s="11"/>
      <c r="Q219" s="10"/>
      <c r="R219" s="11"/>
      <c r="S219" s="10"/>
      <c r="T219" s="11"/>
      <c r="U219" s="10"/>
      <c r="V219" s="11"/>
      <c r="W219" s="10"/>
      <c r="X219" s="11"/>
      <c r="Y219" s="10"/>
      <c r="Z219" s="11"/>
      <c r="AA219" s="10"/>
      <c r="AB219" s="11"/>
      <c r="AC219" s="10"/>
      <c r="AD219" s="11"/>
      <c r="AE219" s="10"/>
      <c r="AF219" s="11"/>
      <c r="AG219" s="10"/>
      <c r="AH219" s="11"/>
      <c r="AI219" s="10"/>
      <c r="AJ219" s="11"/>
      <c r="AM219">
        <f t="shared" si="13"/>
        <v>0</v>
      </c>
      <c r="AN219">
        <f t="shared" si="14"/>
        <v>0</v>
      </c>
      <c r="AO219" t="e">
        <f t="shared" si="15"/>
        <v>#DIV/0!</v>
      </c>
    </row>
    <row r="220" spans="1:41" x14ac:dyDescent="0.25">
      <c r="A220">
        <f t="shared" si="16"/>
        <v>178</v>
      </c>
      <c r="B220" s="206"/>
      <c r="C220" s="10"/>
      <c r="D220" s="11"/>
      <c r="E220" s="10"/>
      <c r="F220" s="11"/>
      <c r="G220" s="10"/>
      <c r="H220" s="11"/>
      <c r="I220" s="10"/>
      <c r="J220" s="11"/>
      <c r="K220" s="10"/>
      <c r="L220" s="11"/>
      <c r="M220" s="10"/>
      <c r="N220" s="11"/>
      <c r="O220" s="10"/>
      <c r="P220" s="11"/>
      <c r="Q220" s="10"/>
      <c r="R220" s="11"/>
      <c r="S220" s="10"/>
      <c r="T220" s="11"/>
      <c r="U220" s="10"/>
      <c r="V220" s="11"/>
      <c r="W220" s="10"/>
      <c r="X220" s="11"/>
      <c r="Y220" s="10"/>
      <c r="Z220" s="11"/>
      <c r="AA220" s="10"/>
      <c r="AB220" s="11"/>
      <c r="AC220" s="10"/>
      <c r="AD220" s="11"/>
      <c r="AE220" s="10"/>
      <c r="AF220" s="11"/>
      <c r="AG220" s="10"/>
      <c r="AH220" s="11"/>
      <c r="AI220" s="10"/>
      <c r="AJ220" s="11"/>
      <c r="AM220">
        <f t="shared" si="13"/>
        <v>0</v>
      </c>
      <c r="AN220">
        <f t="shared" si="14"/>
        <v>0</v>
      </c>
      <c r="AO220" t="e">
        <f t="shared" si="15"/>
        <v>#DIV/0!</v>
      </c>
    </row>
    <row r="221" spans="1:41" x14ac:dyDescent="0.25">
      <c r="A221">
        <f t="shared" si="16"/>
        <v>179</v>
      </c>
      <c r="B221" s="206"/>
      <c r="C221" s="10"/>
      <c r="D221" s="11"/>
      <c r="E221" s="10"/>
      <c r="F221" s="11"/>
      <c r="G221" s="10"/>
      <c r="H221" s="11"/>
      <c r="I221" s="10"/>
      <c r="J221" s="11"/>
      <c r="K221" s="10"/>
      <c r="L221" s="11"/>
      <c r="M221" s="10"/>
      <c r="N221" s="11"/>
      <c r="O221" s="10"/>
      <c r="P221" s="11"/>
      <c r="Q221" s="10"/>
      <c r="R221" s="11"/>
      <c r="S221" s="10"/>
      <c r="T221" s="11"/>
      <c r="U221" s="10"/>
      <c r="V221" s="11"/>
      <c r="W221" s="10"/>
      <c r="X221" s="11"/>
      <c r="Y221" s="10"/>
      <c r="Z221" s="11"/>
      <c r="AA221" s="10"/>
      <c r="AB221" s="11"/>
      <c r="AC221" s="10"/>
      <c r="AD221" s="11"/>
      <c r="AE221" s="10"/>
      <c r="AF221" s="11"/>
      <c r="AG221" s="10"/>
      <c r="AH221" s="11"/>
      <c r="AI221" s="10"/>
      <c r="AJ221" s="11"/>
      <c r="AM221">
        <f t="shared" si="13"/>
        <v>0</v>
      </c>
      <c r="AN221">
        <f t="shared" si="14"/>
        <v>0</v>
      </c>
      <c r="AO221" t="e">
        <f t="shared" si="15"/>
        <v>#DIV/0!</v>
      </c>
    </row>
    <row r="222" spans="1:41" x14ac:dyDescent="0.25">
      <c r="A222">
        <f t="shared" si="16"/>
        <v>180</v>
      </c>
      <c r="B222" s="206"/>
      <c r="C222" s="10"/>
      <c r="D222" s="11"/>
      <c r="E222" s="10"/>
      <c r="F222" s="11"/>
      <c r="G222" s="10"/>
      <c r="H222" s="11"/>
      <c r="I222" s="10"/>
      <c r="J222" s="11"/>
      <c r="K222" s="10"/>
      <c r="L222" s="11"/>
      <c r="M222" s="10"/>
      <c r="N222" s="11"/>
      <c r="O222" s="10"/>
      <c r="P222" s="11"/>
      <c r="Q222" s="10"/>
      <c r="R222" s="11"/>
      <c r="S222" s="10"/>
      <c r="T222" s="11"/>
      <c r="U222" s="10"/>
      <c r="V222" s="11"/>
      <c r="W222" s="10"/>
      <c r="X222" s="11"/>
      <c r="Y222" s="10"/>
      <c r="Z222" s="11"/>
      <c r="AA222" s="10"/>
      <c r="AB222" s="11"/>
      <c r="AC222" s="10"/>
      <c r="AD222" s="11"/>
      <c r="AE222" s="10"/>
      <c r="AF222" s="11"/>
      <c r="AG222" s="10"/>
      <c r="AH222" s="11"/>
      <c r="AI222" s="10"/>
      <c r="AJ222" s="11"/>
      <c r="AM222">
        <f t="shared" si="13"/>
        <v>0</v>
      </c>
      <c r="AN222">
        <f t="shared" si="14"/>
        <v>0</v>
      </c>
      <c r="AO222" t="e">
        <f t="shared" si="15"/>
        <v>#DIV/0!</v>
      </c>
    </row>
    <row r="223" spans="1:41" x14ac:dyDescent="0.25">
      <c r="A223">
        <f t="shared" si="16"/>
        <v>181</v>
      </c>
      <c r="B223" s="206"/>
      <c r="C223" s="10"/>
      <c r="D223" s="11"/>
      <c r="E223" s="10"/>
      <c r="F223" s="11"/>
      <c r="G223" s="10"/>
      <c r="H223" s="11"/>
      <c r="I223" s="10"/>
      <c r="J223" s="11"/>
      <c r="K223" s="10"/>
      <c r="L223" s="11"/>
      <c r="M223" s="10"/>
      <c r="N223" s="11"/>
      <c r="O223" s="10"/>
      <c r="P223" s="11"/>
      <c r="Q223" s="10"/>
      <c r="R223" s="11"/>
      <c r="S223" s="10"/>
      <c r="T223" s="11"/>
      <c r="U223" s="10"/>
      <c r="V223" s="11"/>
      <c r="W223" s="10"/>
      <c r="X223" s="11"/>
      <c r="Y223" s="10"/>
      <c r="Z223" s="11"/>
      <c r="AA223" s="10"/>
      <c r="AB223" s="11"/>
      <c r="AC223" s="10"/>
      <c r="AD223" s="11"/>
      <c r="AE223" s="10"/>
      <c r="AF223" s="11"/>
      <c r="AG223" s="10"/>
      <c r="AH223" s="11"/>
      <c r="AI223" s="10"/>
      <c r="AJ223" s="11"/>
      <c r="AM223">
        <f t="shared" si="13"/>
        <v>0</v>
      </c>
      <c r="AN223">
        <f t="shared" si="14"/>
        <v>0</v>
      </c>
      <c r="AO223" t="e">
        <f t="shared" si="15"/>
        <v>#DIV/0!</v>
      </c>
    </row>
    <row r="224" spans="1:41" x14ac:dyDescent="0.25">
      <c r="A224">
        <f t="shared" si="16"/>
        <v>182</v>
      </c>
      <c r="B224" s="206"/>
      <c r="C224" s="10"/>
      <c r="D224" s="11"/>
      <c r="E224" s="10"/>
      <c r="F224" s="11"/>
      <c r="G224" s="10"/>
      <c r="H224" s="11"/>
      <c r="I224" s="10"/>
      <c r="J224" s="11"/>
      <c r="K224" s="10"/>
      <c r="L224" s="11"/>
      <c r="M224" s="10"/>
      <c r="N224" s="11"/>
      <c r="O224" s="10"/>
      <c r="P224" s="11"/>
      <c r="Q224" s="10"/>
      <c r="R224" s="11"/>
      <c r="S224" s="10"/>
      <c r="T224" s="11"/>
      <c r="U224" s="10"/>
      <c r="V224" s="11"/>
      <c r="W224" s="10"/>
      <c r="X224" s="11"/>
      <c r="Y224" s="10"/>
      <c r="Z224" s="11"/>
      <c r="AA224" s="10"/>
      <c r="AB224" s="11"/>
      <c r="AC224" s="10"/>
      <c r="AD224" s="11"/>
      <c r="AE224" s="10"/>
      <c r="AF224" s="11"/>
      <c r="AG224" s="10"/>
      <c r="AH224" s="11"/>
      <c r="AI224" s="10"/>
      <c r="AJ224" s="11"/>
      <c r="AM224">
        <f t="shared" si="13"/>
        <v>0</v>
      </c>
      <c r="AN224">
        <f t="shared" si="14"/>
        <v>0</v>
      </c>
      <c r="AO224" t="e">
        <f t="shared" si="15"/>
        <v>#DIV/0!</v>
      </c>
    </row>
    <row r="225" spans="1:41" x14ac:dyDescent="0.25">
      <c r="A225">
        <f t="shared" si="16"/>
        <v>183</v>
      </c>
      <c r="B225" s="206"/>
      <c r="C225" s="10"/>
      <c r="D225" s="11"/>
      <c r="E225" s="10"/>
      <c r="F225" s="11"/>
      <c r="G225" s="10"/>
      <c r="H225" s="11"/>
      <c r="I225" s="10"/>
      <c r="J225" s="11"/>
      <c r="K225" s="10"/>
      <c r="L225" s="11"/>
      <c r="M225" s="10"/>
      <c r="N225" s="11"/>
      <c r="O225" s="10"/>
      <c r="P225" s="11"/>
      <c r="Q225" s="10"/>
      <c r="R225" s="11"/>
      <c r="S225" s="10"/>
      <c r="T225" s="11"/>
      <c r="U225" s="10"/>
      <c r="V225" s="11"/>
      <c r="W225" s="10"/>
      <c r="X225" s="11"/>
      <c r="Y225" s="10"/>
      <c r="Z225" s="11"/>
      <c r="AA225" s="10"/>
      <c r="AB225" s="11"/>
      <c r="AC225" s="10"/>
      <c r="AD225" s="11"/>
      <c r="AE225" s="10"/>
      <c r="AF225" s="11"/>
      <c r="AG225" s="10"/>
      <c r="AH225" s="11"/>
      <c r="AI225" s="10"/>
      <c r="AJ225" s="11"/>
      <c r="AM225">
        <f t="shared" si="13"/>
        <v>0</v>
      </c>
      <c r="AN225">
        <f t="shared" si="14"/>
        <v>0</v>
      </c>
      <c r="AO225" t="e">
        <f t="shared" si="15"/>
        <v>#DIV/0!</v>
      </c>
    </row>
    <row r="226" spans="1:41" x14ac:dyDescent="0.25">
      <c r="A226">
        <f t="shared" si="16"/>
        <v>184</v>
      </c>
      <c r="B226" s="206"/>
      <c r="C226" s="10"/>
      <c r="D226" s="11"/>
      <c r="E226" s="10"/>
      <c r="F226" s="11"/>
      <c r="G226" s="10"/>
      <c r="H226" s="11"/>
      <c r="I226" s="10"/>
      <c r="J226" s="11"/>
      <c r="K226" s="10"/>
      <c r="L226" s="11"/>
      <c r="M226" s="10"/>
      <c r="N226" s="11"/>
      <c r="O226" s="10"/>
      <c r="P226" s="11"/>
      <c r="Q226" s="10"/>
      <c r="R226" s="11"/>
      <c r="S226" s="10"/>
      <c r="T226" s="11"/>
      <c r="U226" s="10"/>
      <c r="V226" s="11"/>
      <c r="W226" s="10"/>
      <c r="X226" s="11"/>
      <c r="Y226" s="10"/>
      <c r="Z226" s="11"/>
      <c r="AA226" s="10"/>
      <c r="AB226" s="11"/>
      <c r="AC226" s="10"/>
      <c r="AD226" s="11"/>
      <c r="AE226" s="10"/>
      <c r="AF226" s="11"/>
      <c r="AG226" s="10"/>
      <c r="AH226" s="11"/>
      <c r="AI226" s="10"/>
      <c r="AJ226" s="11"/>
      <c r="AM226">
        <f t="shared" si="13"/>
        <v>0</v>
      </c>
      <c r="AN226">
        <f t="shared" si="14"/>
        <v>0</v>
      </c>
      <c r="AO226" t="e">
        <f t="shared" si="15"/>
        <v>#DIV/0!</v>
      </c>
    </row>
    <row r="227" spans="1:41" x14ac:dyDescent="0.25">
      <c r="A227">
        <f t="shared" si="16"/>
        <v>185</v>
      </c>
      <c r="B227" s="206"/>
      <c r="C227" s="10"/>
      <c r="D227" s="11"/>
      <c r="E227" s="10"/>
      <c r="F227" s="11"/>
      <c r="G227" s="10"/>
      <c r="H227" s="11"/>
      <c r="I227" s="10"/>
      <c r="J227" s="11"/>
      <c r="K227" s="10"/>
      <c r="L227" s="11"/>
      <c r="M227" s="10"/>
      <c r="N227" s="11"/>
      <c r="O227" s="10"/>
      <c r="P227" s="11"/>
      <c r="Q227" s="10"/>
      <c r="R227" s="11"/>
      <c r="S227" s="10"/>
      <c r="T227" s="11"/>
      <c r="U227" s="10"/>
      <c r="V227" s="11"/>
      <c r="W227" s="10"/>
      <c r="X227" s="11"/>
      <c r="Y227" s="10"/>
      <c r="Z227" s="11"/>
      <c r="AA227" s="10"/>
      <c r="AB227" s="11"/>
      <c r="AC227" s="10"/>
      <c r="AD227" s="11"/>
      <c r="AE227" s="10"/>
      <c r="AF227" s="11"/>
      <c r="AG227" s="10"/>
      <c r="AH227" s="11"/>
      <c r="AI227" s="10"/>
      <c r="AJ227" s="11"/>
      <c r="AM227">
        <f t="shared" si="13"/>
        <v>0</v>
      </c>
      <c r="AN227">
        <f t="shared" si="14"/>
        <v>0</v>
      </c>
      <c r="AO227" t="e">
        <f t="shared" si="15"/>
        <v>#DIV/0!</v>
      </c>
    </row>
    <row r="228" spans="1:41" x14ac:dyDescent="0.25">
      <c r="A228">
        <f t="shared" si="16"/>
        <v>186</v>
      </c>
      <c r="B228" s="206"/>
      <c r="C228" s="10"/>
      <c r="D228" s="11"/>
      <c r="E228" s="10"/>
      <c r="F228" s="11"/>
      <c r="G228" s="10"/>
      <c r="H228" s="11"/>
      <c r="I228" s="10"/>
      <c r="J228" s="11"/>
      <c r="K228" s="10"/>
      <c r="L228" s="11"/>
      <c r="M228" s="10"/>
      <c r="N228" s="11"/>
      <c r="O228" s="10"/>
      <c r="P228" s="11"/>
      <c r="Q228" s="10"/>
      <c r="R228" s="11"/>
      <c r="S228" s="10"/>
      <c r="T228" s="11"/>
      <c r="U228" s="10"/>
      <c r="V228" s="11"/>
      <c r="W228" s="10"/>
      <c r="X228" s="11"/>
      <c r="Y228" s="10"/>
      <c r="Z228" s="11"/>
      <c r="AA228" s="10"/>
      <c r="AB228" s="11"/>
      <c r="AC228" s="10"/>
      <c r="AD228" s="11"/>
      <c r="AE228" s="10"/>
      <c r="AF228" s="11"/>
      <c r="AG228" s="10"/>
      <c r="AH228" s="11"/>
      <c r="AI228" s="10"/>
      <c r="AJ228" s="11"/>
      <c r="AM228">
        <f t="shared" si="13"/>
        <v>0</v>
      </c>
      <c r="AN228">
        <f t="shared" si="14"/>
        <v>0</v>
      </c>
      <c r="AO228" t="e">
        <f t="shared" si="15"/>
        <v>#DIV/0!</v>
      </c>
    </row>
    <row r="229" spans="1:41" x14ac:dyDescent="0.25">
      <c r="A229">
        <f t="shared" si="16"/>
        <v>187</v>
      </c>
      <c r="B229" s="206"/>
      <c r="C229" s="10"/>
      <c r="D229" s="11"/>
      <c r="E229" s="10"/>
      <c r="F229" s="11"/>
      <c r="G229" s="10"/>
      <c r="H229" s="11"/>
      <c r="I229" s="10"/>
      <c r="J229" s="11"/>
      <c r="K229" s="10"/>
      <c r="L229" s="11"/>
      <c r="M229" s="10"/>
      <c r="N229" s="11"/>
      <c r="O229" s="10"/>
      <c r="P229" s="11"/>
      <c r="Q229" s="10"/>
      <c r="R229" s="11"/>
      <c r="S229" s="10"/>
      <c r="T229" s="11"/>
      <c r="U229" s="10"/>
      <c r="V229" s="11"/>
      <c r="W229" s="10"/>
      <c r="X229" s="11"/>
      <c r="Y229" s="10"/>
      <c r="Z229" s="11"/>
      <c r="AA229" s="10"/>
      <c r="AB229" s="11"/>
      <c r="AC229" s="10"/>
      <c r="AD229" s="11"/>
      <c r="AE229" s="10"/>
      <c r="AF229" s="11"/>
      <c r="AG229" s="10"/>
      <c r="AH229" s="11"/>
      <c r="AI229" s="10"/>
      <c r="AJ229" s="11"/>
      <c r="AM229">
        <f t="shared" si="13"/>
        <v>0</v>
      </c>
      <c r="AN229">
        <f t="shared" si="14"/>
        <v>0</v>
      </c>
      <c r="AO229" t="e">
        <f t="shared" si="15"/>
        <v>#DIV/0!</v>
      </c>
    </row>
    <row r="230" spans="1:41" x14ac:dyDescent="0.25">
      <c r="A230">
        <f t="shared" si="16"/>
        <v>188</v>
      </c>
      <c r="B230" s="206"/>
      <c r="C230" s="10"/>
      <c r="D230" s="11"/>
      <c r="E230" s="10"/>
      <c r="F230" s="11"/>
      <c r="G230" s="10"/>
      <c r="H230" s="11"/>
      <c r="I230" s="10"/>
      <c r="J230" s="11"/>
      <c r="K230" s="10"/>
      <c r="L230" s="11"/>
      <c r="M230" s="10"/>
      <c r="N230" s="11"/>
      <c r="O230" s="10"/>
      <c r="P230" s="11"/>
      <c r="Q230" s="10"/>
      <c r="R230" s="11"/>
      <c r="S230" s="10"/>
      <c r="T230" s="11"/>
      <c r="U230" s="10"/>
      <c r="V230" s="11"/>
      <c r="W230" s="10"/>
      <c r="X230" s="11"/>
      <c r="Y230" s="10"/>
      <c r="Z230" s="11"/>
      <c r="AA230" s="10"/>
      <c r="AB230" s="11"/>
      <c r="AC230" s="10"/>
      <c r="AD230" s="11"/>
      <c r="AE230" s="10"/>
      <c r="AF230" s="11"/>
      <c r="AG230" s="10"/>
      <c r="AH230" s="11"/>
      <c r="AI230" s="10"/>
      <c r="AJ230" s="11"/>
      <c r="AM230">
        <f t="shared" si="13"/>
        <v>0</v>
      </c>
      <c r="AN230">
        <f t="shared" si="14"/>
        <v>0</v>
      </c>
      <c r="AO230" t="e">
        <f t="shared" si="15"/>
        <v>#DIV/0!</v>
      </c>
    </row>
    <row r="231" spans="1:41" x14ac:dyDescent="0.25">
      <c r="A231">
        <f t="shared" si="16"/>
        <v>189</v>
      </c>
      <c r="B231" s="206"/>
      <c r="C231" s="10"/>
      <c r="D231" s="11"/>
      <c r="E231" s="10"/>
      <c r="F231" s="11"/>
      <c r="G231" s="10"/>
      <c r="H231" s="11"/>
      <c r="I231" s="10"/>
      <c r="J231" s="11"/>
      <c r="K231" s="10"/>
      <c r="L231" s="11"/>
      <c r="M231" s="10"/>
      <c r="N231" s="11"/>
      <c r="O231" s="10"/>
      <c r="P231" s="11"/>
      <c r="Q231" s="10"/>
      <c r="R231" s="11"/>
      <c r="S231" s="10"/>
      <c r="T231" s="11"/>
      <c r="U231" s="10"/>
      <c r="V231" s="11"/>
      <c r="W231" s="10"/>
      <c r="X231" s="11"/>
      <c r="Y231" s="10"/>
      <c r="Z231" s="11"/>
      <c r="AA231" s="10"/>
      <c r="AB231" s="11"/>
      <c r="AC231" s="10"/>
      <c r="AD231" s="11"/>
      <c r="AE231" s="10"/>
      <c r="AF231" s="11"/>
      <c r="AG231" s="10"/>
      <c r="AH231" s="11"/>
      <c r="AI231" s="10"/>
      <c r="AJ231" s="11"/>
      <c r="AM231">
        <f t="shared" si="13"/>
        <v>0</v>
      </c>
      <c r="AN231">
        <f t="shared" si="14"/>
        <v>0</v>
      </c>
      <c r="AO231" t="e">
        <f t="shared" si="15"/>
        <v>#DIV/0!</v>
      </c>
    </row>
    <row r="232" spans="1:41" x14ac:dyDescent="0.25">
      <c r="A232">
        <f t="shared" si="16"/>
        <v>190</v>
      </c>
      <c r="B232" s="206"/>
      <c r="C232" s="10"/>
      <c r="D232" s="11"/>
      <c r="E232" s="10"/>
      <c r="F232" s="11"/>
      <c r="G232" s="10"/>
      <c r="H232" s="11"/>
      <c r="I232" s="10"/>
      <c r="J232" s="11"/>
      <c r="K232" s="10"/>
      <c r="L232" s="11"/>
      <c r="M232" s="10"/>
      <c r="N232" s="11"/>
      <c r="O232" s="10"/>
      <c r="P232" s="11"/>
      <c r="Q232" s="10"/>
      <c r="R232" s="11"/>
      <c r="S232" s="10"/>
      <c r="T232" s="11"/>
      <c r="U232" s="10"/>
      <c r="V232" s="11"/>
      <c r="W232" s="10"/>
      <c r="X232" s="11"/>
      <c r="Y232" s="10"/>
      <c r="Z232" s="11"/>
      <c r="AA232" s="10"/>
      <c r="AB232" s="11"/>
      <c r="AC232" s="10"/>
      <c r="AD232" s="11"/>
      <c r="AE232" s="10"/>
      <c r="AF232" s="11"/>
      <c r="AG232" s="10"/>
      <c r="AH232" s="11"/>
      <c r="AI232" s="10"/>
      <c r="AJ232" s="11"/>
      <c r="AM232">
        <f t="shared" si="13"/>
        <v>0</v>
      </c>
      <c r="AN232">
        <f t="shared" si="14"/>
        <v>0</v>
      </c>
      <c r="AO232" t="e">
        <f t="shared" si="15"/>
        <v>#DIV/0!</v>
      </c>
    </row>
    <row r="233" spans="1:41" x14ac:dyDescent="0.25">
      <c r="A233">
        <f t="shared" si="16"/>
        <v>191</v>
      </c>
      <c r="B233" s="206"/>
      <c r="C233" s="10"/>
      <c r="D233" s="11"/>
      <c r="E233" s="10"/>
      <c r="F233" s="11"/>
      <c r="G233" s="10"/>
      <c r="H233" s="11"/>
      <c r="I233" s="10"/>
      <c r="J233" s="11"/>
      <c r="K233" s="10"/>
      <c r="L233" s="11"/>
      <c r="M233" s="10"/>
      <c r="N233" s="11"/>
      <c r="O233" s="10"/>
      <c r="P233" s="11"/>
      <c r="Q233" s="10"/>
      <c r="R233" s="11"/>
      <c r="S233" s="10"/>
      <c r="T233" s="11"/>
      <c r="U233" s="10"/>
      <c r="V233" s="11"/>
      <c r="W233" s="10"/>
      <c r="X233" s="11"/>
      <c r="Y233" s="10"/>
      <c r="Z233" s="11"/>
      <c r="AA233" s="10"/>
      <c r="AB233" s="11"/>
      <c r="AC233" s="10"/>
      <c r="AD233" s="11"/>
      <c r="AE233" s="10"/>
      <c r="AF233" s="11"/>
      <c r="AG233" s="10"/>
      <c r="AH233" s="11"/>
      <c r="AI233" s="10"/>
      <c r="AJ233" s="11"/>
      <c r="AM233">
        <f t="shared" si="13"/>
        <v>0</v>
      </c>
      <c r="AN233">
        <f t="shared" si="14"/>
        <v>0</v>
      </c>
      <c r="AO233" t="e">
        <f t="shared" si="15"/>
        <v>#DIV/0!</v>
      </c>
    </row>
    <row r="234" spans="1:41" x14ac:dyDescent="0.25">
      <c r="A234">
        <f t="shared" si="16"/>
        <v>192</v>
      </c>
      <c r="B234" s="206"/>
      <c r="C234" s="10"/>
      <c r="D234" s="11"/>
      <c r="E234" s="10"/>
      <c r="F234" s="11"/>
      <c r="G234" s="10"/>
      <c r="H234" s="11"/>
      <c r="I234" s="10"/>
      <c r="J234" s="11"/>
      <c r="K234" s="10"/>
      <c r="L234" s="11"/>
      <c r="M234" s="10"/>
      <c r="N234" s="11"/>
      <c r="O234" s="10"/>
      <c r="P234" s="11"/>
      <c r="Q234" s="10"/>
      <c r="R234" s="11"/>
      <c r="S234" s="10"/>
      <c r="T234" s="11"/>
      <c r="U234" s="10"/>
      <c r="V234" s="11"/>
      <c r="W234" s="10"/>
      <c r="X234" s="11"/>
      <c r="Y234" s="10"/>
      <c r="Z234" s="11"/>
      <c r="AA234" s="10"/>
      <c r="AB234" s="11"/>
      <c r="AC234" s="10"/>
      <c r="AD234" s="11"/>
      <c r="AE234" s="10"/>
      <c r="AF234" s="11"/>
      <c r="AG234" s="10"/>
      <c r="AH234" s="11"/>
      <c r="AI234" s="10"/>
      <c r="AJ234" s="11"/>
      <c r="AM234">
        <f t="shared" si="13"/>
        <v>0</v>
      </c>
      <c r="AN234">
        <f t="shared" si="14"/>
        <v>0</v>
      </c>
      <c r="AO234" t="e">
        <f t="shared" si="15"/>
        <v>#DIV/0!</v>
      </c>
    </row>
    <row r="235" spans="1:41" x14ac:dyDescent="0.25">
      <c r="A235">
        <f t="shared" si="16"/>
        <v>193</v>
      </c>
      <c r="B235" s="206"/>
      <c r="C235" s="10"/>
      <c r="D235" s="11"/>
      <c r="E235" s="10"/>
      <c r="F235" s="11"/>
      <c r="G235" s="10"/>
      <c r="H235" s="11"/>
      <c r="I235" s="10"/>
      <c r="J235" s="11"/>
      <c r="K235" s="10"/>
      <c r="L235" s="11"/>
      <c r="M235" s="10"/>
      <c r="N235" s="11"/>
      <c r="O235" s="10"/>
      <c r="P235" s="11"/>
      <c r="Q235" s="10"/>
      <c r="R235" s="11"/>
      <c r="S235" s="10"/>
      <c r="T235" s="11"/>
      <c r="U235" s="10"/>
      <c r="V235" s="11"/>
      <c r="W235" s="10"/>
      <c r="X235" s="11"/>
      <c r="Y235" s="10"/>
      <c r="Z235" s="11"/>
      <c r="AA235" s="10"/>
      <c r="AB235" s="11"/>
      <c r="AC235" s="10"/>
      <c r="AD235" s="11"/>
      <c r="AE235" s="10"/>
      <c r="AF235" s="11"/>
      <c r="AG235" s="10"/>
      <c r="AH235" s="11"/>
      <c r="AI235" s="10"/>
      <c r="AJ235" s="11"/>
      <c r="AM235">
        <f t="shared" ref="AM235:AM249" si="17">+C235+E235+G235+I235++K235++M235+O235+Q235+S235+U235+W235+Y235+AI235+AA235+AG235+AC235+AE235</f>
        <v>0</v>
      </c>
      <c r="AN235">
        <f t="shared" ref="AN235:AN249" si="18">COUNT(C235:AJ235)/2</f>
        <v>0</v>
      </c>
      <c r="AO235" t="e">
        <f t="shared" ref="AO235:AO249" si="19">+AM235/AN235</f>
        <v>#DIV/0!</v>
      </c>
    </row>
    <row r="236" spans="1:41" x14ac:dyDescent="0.25">
      <c r="A236">
        <f t="shared" si="16"/>
        <v>194</v>
      </c>
      <c r="B236" s="206"/>
      <c r="C236" s="10"/>
      <c r="D236" s="11"/>
      <c r="E236" s="10"/>
      <c r="F236" s="11"/>
      <c r="G236" s="10"/>
      <c r="H236" s="11"/>
      <c r="I236" s="10"/>
      <c r="J236" s="11"/>
      <c r="K236" s="10"/>
      <c r="L236" s="11"/>
      <c r="M236" s="10"/>
      <c r="N236" s="11"/>
      <c r="O236" s="10"/>
      <c r="P236" s="11"/>
      <c r="Q236" s="10"/>
      <c r="R236" s="11"/>
      <c r="S236" s="10"/>
      <c r="T236" s="11"/>
      <c r="U236" s="10"/>
      <c r="V236" s="11"/>
      <c r="W236" s="10"/>
      <c r="X236" s="11"/>
      <c r="Y236" s="10"/>
      <c r="Z236" s="11"/>
      <c r="AA236" s="10"/>
      <c r="AB236" s="11"/>
      <c r="AC236" s="10"/>
      <c r="AD236" s="11"/>
      <c r="AE236" s="10"/>
      <c r="AF236" s="11"/>
      <c r="AG236" s="10"/>
      <c r="AH236" s="11"/>
      <c r="AI236" s="10"/>
      <c r="AJ236" s="11"/>
      <c r="AM236">
        <f t="shared" si="17"/>
        <v>0</v>
      </c>
      <c r="AN236">
        <f t="shared" si="18"/>
        <v>0</v>
      </c>
      <c r="AO236" t="e">
        <f t="shared" si="19"/>
        <v>#DIV/0!</v>
      </c>
    </row>
    <row r="237" spans="1:41" x14ac:dyDescent="0.25">
      <c r="A237">
        <f t="shared" ref="A237:A250" si="20">+A236+1</f>
        <v>195</v>
      </c>
      <c r="B237" s="206"/>
      <c r="C237" s="10"/>
      <c r="D237" s="11"/>
      <c r="E237" s="10"/>
      <c r="F237" s="11"/>
      <c r="G237" s="10"/>
      <c r="H237" s="11"/>
      <c r="I237" s="10"/>
      <c r="J237" s="11"/>
      <c r="K237" s="10"/>
      <c r="L237" s="11"/>
      <c r="M237" s="10"/>
      <c r="N237" s="11"/>
      <c r="O237" s="10"/>
      <c r="P237" s="11"/>
      <c r="Q237" s="10"/>
      <c r="R237" s="11"/>
      <c r="S237" s="10"/>
      <c r="T237" s="11"/>
      <c r="U237" s="10"/>
      <c r="V237" s="11"/>
      <c r="W237" s="10"/>
      <c r="X237" s="11"/>
      <c r="Y237" s="10"/>
      <c r="Z237" s="11"/>
      <c r="AA237" s="10"/>
      <c r="AB237" s="11"/>
      <c r="AC237" s="10"/>
      <c r="AD237" s="11"/>
      <c r="AE237" s="10"/>
      <c r="AF237" s="11"/>
      <c r="AG237" s="10"/>
      <c r="AH237" s="11"/>
      <c r="AI237" s="10"/>
      <c r="AJ237" s="11"/>
      <c r="AM237">
        <f t="shared" si="17"/>
        <v>0</v>
      </c>
      <c r="AN237">
        <f t="shared" si="18"/>
        <v>0</v>
      </c>
      <c r="AO237" t="e">
        <f t="shared" si="19"/>
        <v>#DIV/0!</v>
      </c>
    </row>
    <row r="238" spans="1:41" x14ac:dyDescent="0.25">
      <c r="A238">
        <f t="shared" si="20"/>
        <v>196</v>
      </c>
      <c r="B238" s="206"/>
      <c r="C238" s="10"/>
      <c r="D238" s="11"/>
      <c r="E238" s="10"/>
      <c r="F238" s="11"/>
      <c r="G238" s="10"/>
      <c r="H238" s="11"/>
      <c r="I238" s="10"/>
      <c r="J238" s="11"/>
      <c r="K238" s="10"/>
      <c r="L238" s="11"/>
      <c r="M238" s="10"/>
      <c r="N238" s="11"/>
      <c r="O238" s="10"/>
      <c r="P238" s="11"/>
      <c r="Q238" s="10"/>
      <c r="R238" s="11"/>
      <c r="S238" s="10"/>
      <c r="T238" s="11"/>
      <c r="U238" s="10"/>
      <c r="V238" s="11"/>
      <c r="W238" s="10"/>
      <c r="X238" s="11"/>
      <c r="Y238" s="10"/>
      <c r="Z238" s="11"/>
      <c r="AA238" s="10"/>
      <c r="AB238" s="11"/>
      <c r="AC238" s="10"/>
      <c r="AD238" s="11"/>
      <c r="AE238" s="10"/>
      <c r="AF238" s="11"/>
      <c r="AG238" s="10"/>
      <c r="AH238" s="11"/>
      <c r="AI238" s="10"/>
      <c r="AJ238" s="11"/>
      <c r="AM238">
        <f t="shared" si="17"/>
        <v>0</v>
      </c>
      <c r="AN238">
        <f t="shared" si="18"/>
        <v>0</v>
      </c>
      <c r="AO238" t="e">
        <f t="shared" si="19"/>
        <v>#DIV/0!</v>
      </c>
    </row>
    <row r="239" spans="1:41" x14ac:dyDescent="0.25">
      <c r="A239">
        <f t="shared" si="20"/>
        <v>197</v>
      </c>
      <c r="B239" s="206"/>
      <c r="C239" s="10"/>
      <c r="D239" s="11"/>
      <c r="E239" s="10"/>
      <c r="F239" s="11"/>
      <c r="G239" s="10"/>
      <c r="H239" s="11"/>
      <c r="I239" s="10"/>
      <c r="J239" s="11"/>
      <c r="K239" s="10"/>
      <c r="L239" s="11"/>
      <c r="M239" s="10"/>
      <c r="N239" s="11"/>
      <c r="O239" s="10"/>
      <c r="P239" s="11"/>
      <c r="Q239" s="10"/>
      <c r="R239" s="11"/>
      <c r="S239" s="10"/>
      <c r="T239" s="11"/>
      <c r="U239" s="10"/>
      <c r="V239" s="11"/>
      <c r="W239" s="10"/>
      <c r="X239" s="11"/>
      <c r="Y239" s="10"/>
      <c r="Z239" s="11"/>
      <c r="AA239" s="10"/>
      <c r="AB239" s="11"/>
      <c r="AC239" s="10"/>
      <c r="AD239" s="11"/>
      <c r="AE239" s="10"/>
      <c r="AF239" s="11"/>
      <c r="AG239" s="10"/>
      <c r="AH239" s="11"/>
      <c r="AI239" s="10"/>
      <c r="AJ239" s="11"/>
      <c r="AM239">
        <f t="shared" si="17"/>
        <v>0</v>
      </c>
      <c r="AN239">
        <f t="shared" si="18"/>
        <v>0</v>
      </c>
      <c r="AO239" t="e">
        <f t="shared" si="19"/>
        <v>#DIV/0!</v>
      </c>
    </row>
    <row r="240" spans="1:41" x14ac:dyDescent="0.25">
      <c r="A240">
        <f t="shared" si="20"/>
        <v>198</v>
      </c>
      <c r="B240" s="206"/>
      <c r="C240" s="10"/>
      <c r="D240" s="11"/>
      <c r="E240" s="10"/>
      <c r="F240" s="11"/>
      <c r="G240" s="10"/>
      <c r="H240" s="11"/>
      <c r="I240" s="10"/>
      <c r="J240" s="11"/>
      <c r="K240" s="10"/>
      <c r="L240" s="11"/>
      <c r="M240" s="10"/>
      <c r="N240" s="11"/>
      <c r="O240" s="10"/>
      <c r="P240" s="11"/>
      <c r="Q240" s="10"/>
      <c r="R240" s="11"/>
      <c r="S240" s="10"/>
      <c r="T240" s="11"/>
      <c r="U240" s="10"/>
      <c r="V240" s="11"/>
      <c r="W240" s="10"/>
      <c r="X240" s="11"/>
      <c r="Y240" s="10"/>
      <c r="Z240" s="11"/>
      <c r="AA240" s="10"/>
      <c r="AB240" s="11"/>
      <c r="AC240" s="10"/>
      <c r="AD240" s="11"/>
      <c r="AE240" s="10"/>
      <c r="AF240" s="11"/>
      <c r="AG240" s="10"/>
      <c r="AH240" s="11"/>
      <c r="AI240" s="10"/>
      <c r="AJ240" s="11"/>
      <c r="AM240">
        <f t="shared" si="17"/>
        <v>0</v>
      </c>
      <c r="AN240">
        <f t="shared" si="18"/>
        <v>0</v>
      </c>
      <c r="AO240" t="e">
        <f t="shared" si="19"/>
        <v>#DIV/0!</v>
      </c>
    </row>
    <row r="241" spans="1:41" x14ac:dyDescent="0.25">
      <c r="A241">
        <f t="shared" si="20"/>
        <v>199</v>
      </c>
      <c r="B241" s="206"/>
      <c r="C241" s="10"/>
      <c r="D241" s="11"/>
      <c r="E241" s="10"/>
      <c r="F241" s="11"/>
      <c r="G241" s="10"/>
      <c r="H241" s="11"/>
      <c r="I241" s="10"/>
      <c r="J241" s="11"/>
      <c r="K241" s="10"/>
      <c r="L241" s="11"/>
      <c r="M241" s="10"/>
      <c r="N241" s="11"/>
      <c r="O241" s="10"/>
      <c r="P241" s="11"/>
      <c r="Q241" s="10"/>
      <c r="R241" s="11"/>
      <c r="S241" s="10"/>
      <c r="T241" s="11"/>
      <c r="U241" s="10"/>
      <c r="V241" s="11"/>
      <c r="W241" s="10"/>
      <c r="X241" s="11"/>
      <c r="Y241" s="10"/>
      <c r="Z241" s="11"/>
      <c r="AA241" s="10"/>
      <c r="AB241" s="11"/>
      <c r="AC241" s="10"/>
      <c r="AD241" s="11"/>
      <c r="AE241" s="10"/>
      <c r="AF241" s="11"/>
      <c r="AG241" s="10"/>
      <c r="AH241" s="11"/>
      <c r="AI241" s="10"/>
      <c r="AJ241" s="11"/>
      <c r="AM241">
        <f t="shared" si="17"/>
        <v>0</v>
      </c>
      <c r="AN241">
        <f t="shared" si="18"/>
        <v>0</v>
      </c>
      <c r="AO241" t="e">
        <f t="shared" si="19"/>
        <v>#DIV/0!</v>
      </c>
    </row>
    <row r="242" spans="1:41" x14ac:dyDescent="0.25">
      <c r="A242">
        <f t="shared" si="20"/>
        <v>200</v>
      </c>
      <c r="B242" s="206"/>
      <c r="C242" s="10"/>
      <c r="D242" s="11"/>
      <c r="E242" s="10"/>
      <c r="F242" s="11"/>
      <c r="G242" s="10"/>
      <c r="H242" s="11"/>
      <c r="I242" s="10"/>
      <c r="J242" s="11"/>
      <c r="K242" s="10"/>
      <c r="L242" s="11"/>
      <c r="M242" s="10"/>
      <c r="N242" s="11"/>
      <c r="O242" s="10"/>
      <c r="P242" s="11"/>
      <c r="Q242" s="10"/>
      <c r="R242" s="11"/>
      <c r="S242" s="10"/>
      <c r="T242" s="11"/>
      <c r="U242" s="10"/>
      <c r="V242" s="11"/>
      <c r="W242" s="10"/>
      <c r="X242" s="11"/>
      <c r="Y242" s="10"/>
      <c r="Z242" s="11"/>
      <c r="AA242" s="10"/>
      <c r="AB242" s="11"/>
      <c r="AC242" s="10"/>
      <c r="AD242" s="11"/>
      <c r="AE242" s="10"/>
      <c r="AF242" s="11"/>
      <c r="AG242" s="10"/>
      <c r="AH242" s="11"/>
      <c r="AI242" s="10"/>
      <c r="AJ242" s="11"/>
      <c r="AM242">
        <f t="shared" si="17"/>
        <v>0</v>
      </c>
      <c r="AN242">
        <f t="shared" si="18"/>
        <v>0</v>
      </c>
      <c r="AO242" t="e">
        <f t="shared" si="19"/>
        <v>#DIV/0!</v>
      </c>
    </row>
    <row r="243" spans="1:41" x14ac:dyDescent="0.25">
      <c r="A243">
        <f t="shared" si="20"/>
        <v>201</v>
      </c>
      <c r="B243" s="206"/>
      <c r="C243" s="10"/>
      <c r="D243" s="11"/>
      <c r="E243" s="10"/>
      <c r="F243" s="11"/>
      <c r="G243" s="10"/>
      <c r="H243" s="11"/>
      <c r="I243" s="10"/>
      <c r="J243" s="11"/>
      <c r="K243" s="10"/>
      <c r="L243" s="11"/>
      <c r="M243" s="10"/>
      <c r="N243" s="11"/>
      <c r="O243" s="10"/>
      <c r="P243" s="11"/>
      <c r="Q243" s="10"/>
      <c r="R243" s="11"/>
      <c r="S243" s="10"/>
      <c r="T243" s="11"/>
      <c r="U243" s="10"/>
      <c r="V243" s="11"/>
      <c r="W243" s="10"/>
      <c r="X243" s="11"/>
      <c r="Y243" s="10"/>
      <c r="Z243" s="11"/>
      <c r="AA243" s="10"/>
      <c r="AB243" s="11"/>
      <c r="AC243" s="10"/>
      <c r="AD243" s="11"/>
      <c r="AE243" s="10"/>
      <c r="AF243" s="11"/>
      <c r="AG243" s="10"/>
      <c r="AH243" s="11"/>
      <c r="AI243" s="10"/>
      <c r="AJ243" s="11"/>
      <c r="AM243">
        <f t="shared" si="17"/>
        <v>0</v>
      </c>
      <c r="AN243">
        <f t="shared" si="18"/>
        <v>0</v>
      </c>
      <c r="AO243" t="e">
        <f t="shared" si="19"/>
        <v>#DIV/0!</v>
      </c>
    </row>
    <row r="244" spans="1:41" x14ac:dyDescent="0.25">
      <c r="A244">
        <f t="shared" si="20"/>
        <v>202</v>
      </c>
      <c r="B244" s="206"/>
      <c r="C244" s="10"/>
      <c r="D244" s="11"/>
      <c r="E244" s="10"/>
      <c r="F244" s="11"/>
      <c r="G244" s="10"/>
      <c r="H244" s="11"/>
      <c r="I244" s="10"/>
      <c r="J244" s="11"/>
      <c r="K244" s="10"/>
      <c r="L244" s="11"/>
      <c r="M244" s="10"/>
      <c r="N244" s="11"/>
      <c r="O244" s="10"/>
      <c r="P244" s="11"/>
      <c r="Q244" s="10"/>
      <c r="R244" s="11"/>
      <c r="S244" s="10"/>
      <c r="T244" s="11"/>
      <c r="U244" s="10"/>
      <c r="V244" s="11"/>
      <c r="W244" s="10"/>
      <c r="X244" s="11"/>
      <c r="Y244" s="10"/>
      <c r="Z244" s="11"/>
      <c r="AA244" s="10"/>
      <c r="AB244" s="11"/>
      <c r="AC244" s="10"/>
      <c r="AD244" s="11"/>
      <c r="AE244" s="10"/>
      <c r="AF244" s="11"/>
      <c r="AG244" s="10"/>
      <c r="AH244" s="11"/>
      <c r="AI244" s="10"/>
      <c r="AJ244" s="11"/>
      <c r="AM244">
        <f t="shared" si="17"/>
        <v>0</v>
      </c>
      <c r="AN244">
        <f t="shared" si="18"/>
        <v>0</v>
      </c>
      <c r="AO244" t="e">
        <f t="shared" si="19"/>
        <v>#DIV/0!</v>
      </c>
    </row>
    <row r="245" spans="1:41" x14ac:dyDescent="0.25">
      <c r="A245">
        <f t="shared" si="20"/>
        <v>203</v>
      </c>
      <c r="B245" s="206"/>
      <c r="C245" s="10"/>
      <c r="D245" s="11"/>
      <c r="E245" s="10"/>
      <c r="F245" s="11"/>
      <c r="G245" s="10"/>
      <c r="H245" s="11"/>
      <c r="I245" s="10"/>
      <c r="J245" s="11"/>
      <c r="K245" s="10"/>
      <c r="L245" s="11"/>
      <c r="M245" s="10"/>
      <c r="N245" s="11"/>
      <c r="O245" s="10"/>
      <c r="P245" s="11"/>
      <c r="Q245" s="10"/>
      <c r="R245" s="11"/>
      <c r="S245" s="10"/>
      <c r="T245" s="11"/>
      <c r="U245" s="10"/>
      <c r="V245" s="11"/>
      <c r="W245" s="10"/>
      <c r="X245" s="11"/>
      <c r="Y245" s="10"/>
      <c r="Z245" s="11"/>
      <c r="AA245" s="10"/>
      <c r="AB245" s="11"/>
      <c r="AC245" s="10"/>
      <c r="AD245" s="11"/>
      <c r="AE245" s="10"/>
      <c r="AF245" s="11"/>
      <c r="AG245" s="10"/>
      <c r="AH245" s="11"/>
      <c r="AI245" s="10"/>
      <c r="AJ245" s="11"/>
      <c r="AM245">
        <f t="shared" si="17"/>
        <v>0</v>
      </c>
      <c r="AN245">
        <f t="shared" si="18"/>
        <v>0</v>
      </c>
      <c r="AO245" t="e">
        <f t="shared" si="19"/>
        <v>#DIV/0!</v>
      </c>
    </row>
    <row r="246" spans="1:41" x14ac:dyDescent="0.25">
      <c r="A246">
        <f t="shared" si="20"/>
        <v>204</v>
      </c>
      <c r="B246" s="206"/>
      <c r="C246" s="10"/>
      <c r="D246" s="11"/>
      <c r="E246" s="10"/>
      <c r="F246" s="11"/>
      <c r="G246" s="10"/>
      <c r="H246" s="11"/>
      <c r="I246" s="10"/>
      <c r="J246" s="11"/>
      <c r="K246" s="10"/>
      <c r="L246" s="11"/>
      <c r="M246" s="10"/>
      <c r="N246" s="11"/>
      <c r="O246" s="10"/>
      <c r="P246" s="11"/>
      <c r="Q246" s="10"/>
      <c r="R246" s="11"/>
      <c r="S246" s="10"/>
      <c r="T246" s="11"/>
      <c r="U246" s="10"/>
      <c r="V246" s="11"/>
      <c r="W246" s="10"/>
      <c r="X246" s="11"/>
      <c r="Y246" s="10"/>
      <c r="Z246" s="11"/>
      <c r="AA246" s="10"/>
      <c r="AB246" s="11"/>
      <c r="AC246" s="10"/>
      <c r="AD246" s="11"/>
      <c r="AE246" s="10"/>
      <c r="AF246" s="11"/>
      <c r="AG246" s="10"/>
      <c r="AH246" s="11"/>
      <c r="AI246" s="10"/>
      <c r="AJ246" s="11"/>
      <c r="AM246">
        <f t="shared" si="17"/>
        <v>0</v>
      </c>
      <c r="AN246">
        <f t="shared" si="18"/>
        <v>0</v>
      </c>
      <c r="AO246" t="e">
        <f t="shared" si="19"/>
        <v>#DIV/0!</v>
      </c>
    </row>
    <row r="247" spans="1:41" x14ac:dyDescent="0.25">
      <c r="A247">
        <f t="shared" si="20"/>
        <v>205</v>
      </c>
      <c r="B247" s="206"/>
      <c r="C247" s="10"/>
      <c r="D247" s="11"/>
      <c r="E247" s="10"/>
      <c r="F247" s="11"/>
      <c r="G247" s="10"/>
      <c r="H247" s="11"/>
      <c r="I247" s="10"/>
      <c r="J247" s="11"/>
      <c r="K247" s="10"/>
      <c r="L247" s="11"/>
      <c r="M247" s="10"/>
      <c r="N247" s="11"/>
      <c r="O247" s="10"/>
      <c r="P247" s="11"/>
      <c r="Q247" s="10"/>
      <c r="R247" s="11"/>
      <c r="S247" s="10"/>
      <c r="T247" s="11"/>
      <c r="U247" s="10"/>
      <c r="V247" s="11"/>
      <c r="W247" s="10"/>
      <c r="X247" s="11"/>
      <c r="Y247" s="10"/>
      <c r="Z247" s="11"/>
      <c r="AA247" s="10"/>
      <c r="AB247" s="11"/>
      <c r="AC247" s="10"/>
      <c r="AD247" s="11"/>
      <c r="AE247" s="10"/>
      <c r="AF247" s="11"/>
      <c r="AG247" s="10"/>
      <c r="AH247" s="11"/>
      <c r="AI247" s="10"/>
      <c r="AJ247" s="11"/>
      <c r="AM247">
        <f t="shared" si="17"/>
        <v>0</v>
      </c>
      <c r="AN247">
        <f t="shared" si="18"/>
        <v>0</v>
      </c>
      <c r="AO247" t="e">
        <f t="shared" si="19"/>
        <v>#DIV/0!</v>
      </c>
    </row>
    <row r="248" spans="1:41" x14ac:dyDescent="0.25">
      <c r="A248">
        <f t="shared" si="20"/>
        <v>206</v>
      </c>
      <c r="B248" s="206"/>
      <c r="C248" s="10"/>
      <c r="D248" s="11"/>
      <c r="E248" s="10"/>
      <c r="F248" s="11"/>
      <c r="G248" s="10"/>
      <c r="H248" s="11"/>
      <c r="I248" s="10"/>
      <c r="J248" s="11"/>
      <c r="K248" s="10"/>
      <c r="L248" s="11"/>
      <c r="M248" s="10"/>
      <c r="N248" s="11"/>
      <c r="O248" s="10"/>
      <c r="P248" s="11"/>
      <c r="Q248" s="10"/>
      <c r="R248" s="11"/>
      <c r="S248" s="10"/>
      <c r="T248" s="11"/>
      <c r="U248" s="10"/>
      <c r="V248" s="11"/>
      <c r="W248" s="10"/>
      <c r="X248" s="11"/>
      <c r="Y248" s="10"/>
      <c r="Z248" s="11"/>
      <c r="AA248" s="10"/>
      <c r="AB248" s="11"/>
      <c r="AC248" s="10"/>
      <c r="AD248" s="11"/>
      <c r="AE248" s="10"/>
      <c r="AF248" s="11"/>
      <c r="AG248" s="10"/>
      <c r="AH248" s="11"/>
      <c r="AI248" s="10"/>
      <c r="AJ248" s="11"/>
      <c r="AM248">
        <f t="shared" si="17"/>
        <v>0</v>
      </c>
      <c r="AN248">
        <f t="shared" si="18"/>
        <v>0</v>
      </c>
      <c r="AO248" t="e">
        <f t="shared" si="19"/>
        <v>#DIV/0!</v>
      </c>
    </row>
    <row r="249" spans="1:41" x14ac:dyDescent="0.25">
      <c r="A249">
        <f t="shared" si="20"/>
        <v>207</v>
      </c>
      <c r="B249" s="206"/>
      <c r="C249" s="10"/>
      <c r="D249" s="11"/>
      <c r="E249" s="10"/>
      <c r="F249" s="11"/>
      <c r="G249" s="10"/>
      <c r="H249" s="11"/>
      <c r="I249" s="10"/>
      <c r="J249" s="11"/>
      <c r="K249" s="10"/>
      <c r="L249" s="11"/>
      <c r="M249" s="10"/>
      <c r="N249" s="11"/>
      <c r="O249" s="10"/>
      <c r="P249" s="11"/>
      <c r="Q249" s="10"/>
      <c r="R249" s="11"/>
      <c r="S249" s="10"/>
      <c r="T249" s="11"/>
      <c r="U249" s="10"/>
      <c r="V249" s="11"/>
      <c r="W249" s="10"/>
      <c r="X249" s="11"/>
      <c r="Y249" s="10"/>
      <c r="Z249" s="11"/>
      <c r="AA249" s="10"/>
      <c r="AB249" s="11"/>
      <c r="AC249" s="10"/>
      <c r="AD249" s="11"/>
      <c r="AE249" s="10"/>
      <c r="AF249" s="11"/>
      <c r="AG249" s="10"/>
      <c r="AH249" s="11"/>
      <c r="AI249" s="10"/>
      <c r="AJ249" s="11"/>
      <c r="AM249">
        <f t="shared" si="17"/>
        <v>0</v>
      </c>
      <c r="AN249">
        <f t="shared" si="18"/>
        <v>0</v>
      </c>
      <c r="AO249" t="e">
        <f t="shared" si="19"/>
        <v>#DIV/0!</v>
      </c>
    </row>
    <row r="250" spans="1:41" x14ac:dyDescent="0.25">
      <c r="A250">
        <f t="shared" si="20"/>
        <v>208</v>
      </c>
      <c r="B250" s="206"/>
      <c r="C250" s="10"/>
      <c r="D250" s="11"/>
      <c r="E250" s="10"/>
      <c r="F250" s="11"/>
      <c r="G250" s="10"/>
      <c r="H250" s="11"/>
      <c r="I250" s="10"/>
      <c r="J250" s="11"/>
      <c r="K250" s="10"/>
      <c r="L250" s="11"/>
      <c r="M250" s="10"/>
      <c r="N250" s="11"/>
      <c r="O250" s="10"/>
      <c r="P250" s="11"/>
      <c r="Q250" s="10"/>
      <c r="R250" s="11"/>
      <c r="S250" s="10"/>
      <c r="T250" s="11"/>
      <c r="U250" s="10"/>
      <c r="V250" s="11"/>
      <c r="W250" s="10"/>
      <c r="X250" s="11"/>
      <c r="Y250" s="10"/>
      <c r="Z250" s="11"/>
      <c r="AA250" s="10"/>
      <c r="AB250" s="11"/>
      <c r="AC250" s="10"/>
      <c r="AD250" s="11"/>
      <c r="AE250" s="10"/>
      <c r="AF250" s="11"/>
      <c r="AG250" s="10"/>
      <c r="AH250" s="11"/>
      <c r="AI250" s="10"/>
      <c r="AJ250" s="11"/>
      <c r="AM250">
        <f>+C250+E250+G250+I250++K250++M250+O250+Q250+S250+U250+W250+Y250+AI250+AA250+AG250+AC250+AE250</f>
        <v>0</v>
      </c>
      <c r="AN250">
        <f>COUNT(C250:AJ250)/2</f>
        <v>0</v>
      </c>
      <c r="AO250" t="e">
        <f>+AM250/AN250</f>
        <v>#DIV/0!</v>
      </c>
    </row>
  </sheetData>
  <sortState xmlns:xlrd2="http://schemas.microsoft.com/office/spreadsheetml/2017/richdata2" ref="B5:G17">
    <sortCondition descending="1" ref="G5:G21"/>
  </sortState>
  <mergeCells count="17">
    <mergeCell ref="AI41:AJ41"/>
    <mergeCell ref="S41:T41"/>
    <mergeCell ref="U41:V41"/>
    <mergeCell ref="W41:X41"/>
    <mergeCell ref="Y41:Z41"/>
    <mergeCell ref="AE41:AF41"/>
    <mergeCell ref="O41:P41"/>
    <mergeCell ref="Q41:R41"/>
    <mergeCell ref="AA41:AB41"/>
    <mergeCell ref="AG41:AH41"/>
    <mergeCell ref="AC41:AD41"/>
    <mergeCell ref="M41:N41"/>
    <mergeCell ref="C41:D41"/>
    <mergeCell ref="E41:F41"/>
    <mergeCell ref="G41:H41"/>
    <mergeCell ref="I41:J41"/>
    <mergeCell ref="K41:L41"/>
  </mergeCells>
  <phoneticPr fontId="4" type="noConversion"/>
  <pageMargins left="0.75" right="0.75" top="1" bottom="1" header="0" footer="0"/>
  <pageSetup paperSize="9" scale="16" orientation="landscape" horizontalDpi="4294967293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4509B-4194-46A2-92F8-E4EAE4B31AC5}">
  <sheetPr codeName="Hoja7"/>
  <dimension ref="A1:AS131"/>
  <sheetViews>
    <sheetView workbookViewId="0">
      <selection activeCell="E14" sqref="E14"/>
    </sheetView>
  </sheetViews>
  <sheetFormatPr baseColWidth="10" defaultColWidth="11.54296875" defaultRowHeight="12.5" x14ac:dyDescent="0.25"/>
  <cols>
    <col min="1" max="1" width="5" customWidth="1"/>
    <col min="3" max="3" width="7.1796875" customWidth="1"/>
    <col min="4" max="4" width="6.1796875" customWidth="1"/>
    <col min="5" max="5" width="4.26953125" customWidth="1"/>
    <col min="6" max="6" width="4.453125" customWidth="1"/>
    <col min="7" max="7" width="5.26953125" customWidth="1"/>
    <col min="8" max="8" width="3.81640625" customWidth="1"/>
    <col min="9" max="9" width="5.26953125" customWidth="1"/>
    <col min="10" max="10" width="3.453125" customWidth="1"/>
    <col min="11" max="11" width="4.7265625" customWidth="1"/>
    <col min="12" max="12" width="6.1796875" customWidth="1"/>
    <col min="13" max="13" width="6.26953125" customWidth="1"/>
    <col min="14" max="14" width="4.26953125" customWidth="1"/>
    <col min="15" max="15" width="5.26953125" customWidth="1"/>
    <col min="16" max="16" width="3.81640625" customWidth="1"/>
    <col min="17" max="17" width="4.7265625" customWidth="1"/>
    <col min="18" max="18" width="3.453125" customWidth="1"/>
    <col min="19" max="19" width="5.1796875" customWidth="1"/>
    <col min="20" max="20" width="3.453125" customWidth="1"/>
    <col min="21" max="21" width="4" customWidth="1"/>
    <col min="22" max="22" width="3.81640625" customWidth="1"/>
    <col min="23" max="23" width="4.453125" customWidth="1"/>
    <col min="24" max="24" width="3.453125" customWidth="1"/>
    <col min="25" max="25" width="5" customWidth="1"/>
    <col min="26" max="26" width="3.453125" customWidth="1"/>
    <col min="27" max="27" width="3.81640625" customWidth="1"/>
    <col min="28" max="28" width="3.453125" customWidth="1"/>
    <col min="29" max="29" width="4" customWidth="1"/>
    <col min="30" max="36" width="4.26953125" customWidth="1"/>
    <col min="37" max="37" width="4.54296875" customWidth="1"/>
    <col min="38" max="38" width="3.453125" customWidth="1"/>
    <col min="39" max="39" width="11.453125" style="24" customWidth="1"/>
  </cols>
  <sheetData>
    <row r="1" spans="1:45" ht="13" x14ac:dyDescent="0.3">
      <c r="A1" s="5" t="s">
        <v>183</v>
      </c>
      <c r="B1" s="52"/>
    </row>
    <row r="2" spans="1:45" x14ac:dyDescent="0.25">
      <c r="A2" t="s">
        <v>10</v>
      </c>
    </row>
    <row r="3" spans="1:45" ht="14" thickBot="1" x14ac:dyDescent="0.35">
      <c r="A3">
        <f>+GENERAL!B6</f>
        <v>12</v>
      </c>
      <c r="C3" s="39">
        <f>SUM(C5:C14)</f>
        <v>0</v>
      </c>
      <c r="AS3" s="101"/>
    </row>
    <row r="4" spans="1:45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N4" s="125"/>
      <c r="AS4" s="101"/>
    </row>
    <row r="5" spans="1:45" ht="14" thickBot="1" x14ac:dyDescent="0.35">
      <c r="A5" s="149">
        <v>1</v>
      </c>
      <c r="B5" s="23" t="s">
        <v>1</v>
      </c>
      <c r="C5" s="44">
        <f>+G$39</f>
        <v>10</v>
      </c>
      <c r="D5" s="49">
        <f>+H$40</f>
        <v>2.6666666666666665</v>
      </c>
      <c r="E5" s="45">
        <f>+H$39</f>
        <v>6</v>
      </c>
      <c r="F5" s="18">
        <f>+G$25</f>
        <v>0</v>
      </c>
      <c r="G5" s="233">
        <f t="shared" ref="G5:G14" si="0">IF(E5&lt;A$3/2,-1,1)*800000+C5*1000-D5*10+E5</f>
        <v>809979.33333333337</v>
      </c>
      <c r="N5" s="125"/>
      <c r="AS5" s="101"/>
    </row>
    <row r="6" spans="1:45" ht="14" thickBot="1" x14ac:dyDescent="0.35">
      <c r="A6" s="149">
        <v>2</v>
      </c>
      <c r="B6" s="23" t="s">
        <v>140</v>
      </c>
      <c r="C6" s="44">
        <f>+C$39</f>
        <v>-20.5</v>
      </c>
      <c r="D6" s="49">
        <f>+D$40</f>
        <v>5.166666666666667</v>
      </c>
      <c r="E6" s="46">
        <f>+D$39</f>
        <v>6</v>
      </c>
      <c r="F6" s="18">
        <f>+C$25</f>
        <v>0</v>
      </c>
      <c r="G6" s="233">
        <f t="shared" si="0"/>
        <v>779454.33333333337</v>
      </c>
      <c r="N6" s="125"/>
      <c r="AS6" s="101"/>
    </row>
    <row r="7" spans="1:45" ht="14" thickBot="1" x14ac:dyDescent="0.35">
      <c r="A7" s="149">
        <v>3</v>
      </c>
      <c r="B7" s="23" t="s">
        <v>129</v>
      </c>
      <c r="C7" s="44">
        <f>+S$39</f>
        <v>15</v>
      </c>
      <c r="D7" s="49">
        <f>+T$40</f>
        <v>1.5</v>
      </c>
      <c r="E7" s="45">
        <f>+T$39</f>
        <v>4</v>
      </c>
      <c r="F7" s="18">
        <f>+S$25</f>
        <v>0</v>
      </c>
      <c r="G7" s="233">
        <f t="shared" si="0"/>
        <v>-785011</v>
      </c>
      <c r="N7" s="125"/>
      <c r="AS7" s="101"/>
    </row>
    <row r="8" spans="1:45" ht="14" thickBot="1" x14ac:dyDescent="0.35">
      <c r="A8" s="149">
        <v>4</v>
      </c>
      <c r="B8" s="239" t="s">
        <v>254</v>
      </c>
      <c r="C8" s="44">
        <f>+AG$39</f>
        <v>7</v>
      </c>
      <c r="D8" s="49">
        <f>+AH$40</f>
        <v>4</v>
      </c>
      <c r="E8" s="45">
        <f>+AH$39</f>
        <v>1</v>
      </c>
      <c r="F8" s="18">
        <f>+AG$25</f>
        <v>0</v>
      </c>
      <c r="G8" s="233">
        <f t="shared" si="0"/>
        <v>-793039</v>
      </c>
      <c r="AS8" s="101"/>
    </row>
    <row r="9" spans="1:45" ht="14" thickBot="1" x14ac:dyDescent="0.35">
      <c r="A9" s="149">
        <v>5</v>
      </c>
      <c r="B9" s="239" t="s">
        <v>139</v>
      </c>
      <c r="C9" s="44">
        <f>+W$39</f>
        <v>5</v>
      </c>
      <c r="D9" s="49">
        <f>+X$40</f>
        <v>2</v>
      </c>
      <c r="E9" s="45">
        <f>+X$39</f>
        <v>2</v>
      </c>
      <c r="F9" s="18">
        <f>+W$25</f>
        <v>0</v>
      </c>
      <c r="G9" s="233">
        <f t="shared" si="0"/>
        <v>-795018</v>
      </c>
      <c r="AS9" s="101"/>
    </row>
    <row r="10" spans="1:45" ht="14" thickBot="1" x14ac:dyDescent="0.35">
      <c r="A10" s="149">
        <v>6</v>
      </c>
      <c r="B10" s="239" t="s">
        <v>141</v>
      </c>
      <c r="C10" s="44">
        <f>+Y$39</f>
        <v>4.5</v>
      </c>
      <c r="D10" s="49">
        <f>+Z$40</f>
        <v>3.25</v>
      </c>
      <c r="E10" s="45">
        <f>+Z$39</f>
        <v>4</v>
      </c>
      <c r="F10" s="18">
        <f>+Y$25</f>
        <v>0</v>
      </c>
      <c r="G10" s="233">
        <f t="shared" si="0"/>
        <v>-795528.5</v>
      </c>
      <c r="AS10" s="101"/>
    </row>
    <row r="11" spans="1:45" ht="14" thickBot="1" x14ac:dyDescent="0.35">
      <c r="A11" s="149">
        <v>7</v>
      </c>
      <c r="B11" s="239" t="s">
        <v>271</v>
      </c>
      <c r="C11" s="44">
        <f>+AI$39</f>
        <v>-2</v>
      </c>
      <c r="D11" s="49">
        <f>+AJ$40</f>
        <v>-3.5</v>
      </c>
      <c r="E11" s="45">
        <f>+AJ$39</f>
        <v>2</v>
      </c>
      <c r="F11" s="18">
        <f>+AI$25</f>
        <v>0</v>
      </c>
      <c r="G11" s="233">
        <f t="shared" si="0"/>
        <v>-801963</v>
      </c>
      <c r="AS11" s="101"/>
    </row>
    <row r="12" spans="1:45" ht="14" thickBot="1" x14ac:dyDescent="0.35">
      <c r="A12" s="149">
        <v>8</v>
      </c>
      <c r="B12" s="23" t="s">
        <v>46</v>
      </c>
      <c r="C12" s="44">
        <f>+AK$39</f>
        <v>-2.5</v>
      </c>
      <c r="D12" s="49">
        <f>+AL$40</f>
        <v>2.5</v>
      </c>
      <c r="E12" s="45">
        <f>+AL$39</f>
        <v>2</v>
      </c>
      <c r="F12" s="18">
        <f>+AK$25</f>
        <v>0</v>
      </c>
      <c r="G12" s="233">
        <f t="shared" si="0"/>
        <v>-802523</v>
      </c>
      <c r="AS12" s="101"/>
    </row>
    <row r="13" spans="1:45" ht="14" thickBot="1" x14ac:dyDescent="0.35">
      <c r="A13" s="149">
        <v>9</v>
      </c>
      <c r="B13" s="239" t="s">
        <v>239</v>
      </c>
      <c r="C13" s="44">
        <f>+AC$39</f>
        <v>-4.5</v>
      </c>
      <c r="D13" s="49">
        <f>+AD$40</f>
        <v>3</v>
      </c>
      <c r="E13" s="45">
        <f>+AD$39</f>
        <v>3</v>
      </c>
      <c r="F13" s="18">
        <f>+AC$25</f>
        <v>0</v>
      </c>
      <c r="G13" s="233">
        <f t="shared" si="0"/>
        <v>-804527</v>
      </c>
      <c r="AS13" s="101"/>
    </row>
    <row r="14" spans="1:45" ht="13" thickBot="1" x14ac:dyDescent="0.3">
      <c r="A14" s="149">
        <v>10</v>
      </c>
      <c r="B14" s="239" t="s">
        <v>270</v>
      </c>
      <c r="C14" s="44">
        <f>+AE$39</f>
        <v>-12</v>
      </c>
      <c r="D14" s="49">
        <f>+AF$40</f>
        <v>4.5</v>
      </c>
      <c r="E14" s="45">
        <f>+AF$39</f>
        <v>2</v>
      </c>
      <c r="F14" s="18">
        <f>+AE$25</f>
        <v>0</v>
      </c>
      <c r="G14" s="233">
        <f t="shared" si="0"/>
        <v>-812043</v>
      </c>
    </row>
    <row r="15" spans="1:45" ht="13.5" hidden="1" thickBot="1" x14ac:dyDescent="0.35">
      <c r="A15" s="149">
        <v>11</v>
      </c>
      <c r="B15" s="161" t="s">
        <v>93</v>
      </c>
      <c r="C15" s="44">
        <f>+E$39</f>
        <v>-100000000</v>
      </c>
      <c r="D15" s="49">
        <f>+F$40</f>
        <v>1E-4</v>
      </c>
      <c r="E15" s="45">
        <f>+F$39</f>
        <v>0</v>
      </c>
      <c r="F15" s="18">
        <f>+E$25</f>
        <v>0</v>
      </c>
      <c r="G15" s="233">
        <f t="shared" ref="G15:G22" si="1">IF(E15&lt;A$3/2,-1,1)*800000+C15*1000-D15*10+E15</f>
        <v>-100000800000.00101</v>
      </c>
      <c r="V15" s="43"/>
    </row>
    <row r="16" spans="1:45" ht="13.5" hidden="1" customHeight="1" thickBot="1" x14ac:dyDescent="0.3">
      <c r="A16" s="149">
        <v>12</v>
      </c>
      <c r="B16" s="23" t="s">
        <v>9</v>
      </c>
      <c r="C16" s="44">
        <f>+O$39</f>
        <v>-100000000</v>
      </c>
      <c r="D16" s="49">
        <f>+P$40</f>
        <v>1E-4</v>
      </c>
      <c r="E16" s="45">
        <f>+P$39</f>
        <v>0</v>
      </c>
      <c r="F16" s="18">
        <f>+O$25</f>
        <v>0</v>
      </c>
      <c r="G16" s="233">
        <f t="shared" si="1"/>
        <v>-100000800000.00101</v>
      </c>
    </row>
    <row r="17" spans="1:38" ht="13.5" hidden="1" customHeight="1" thickBot="1" x14ac:dyDescent="0.3">
      <c r="A17" s="149">
        <v>13</v>
      </c>
      <c r="B17" s="23" t="s">
        <v>152</v>
      </c>
      <c r="C17" s="44">
        <f>+I$39</f>
        <v>-100000000</v>
      </c>
      <c r="D17" s="49">
        <f>+J$40</f>
        <v>1E-4</v>
      </c>
      <c r="E17" s="45">
        <f>+J$39</f>
        <v>0</v>
      </c>
      <c r="F17" s="18">
        <f>+I$25</f>
        <v>0</v>
      </c>
      <c r="G17" s="233">
        <f t="shared" si="1"/>
        <v>-100000800000.00101</v>
      </c>
    </row>
    <row r="18" spans="1:38" ht="13.5" hidden="1" customHeight="1" thickBot="1" x14ac:dyDescent="0.3">
      <c r="A18" s="149">
        <v>14</v>
      </c>
      <c r="B18" s="23" t="s">
        <v>155</v>
      </c>
      <c r="C18" s="44">
        <f>+AA$39</f>
        <v>-100000000</v>
      </c>
      <c r="D18" s="49">
        <f>+AB$40</f>
        <v>1E-4</v>
      </c>
      <c r="E18" s="45">
        <f>+AB$39</f>
        <v>0</v>
      </c>
      <c r="F18" s="18">
        <f>+AA$25</f>
        <v>0</v>
      </c>
      <c r="G18" s="233">
        <f t="shared" si="1"/>
        <v>-100000800000.00101</v>
      </c>
    </row>
    <row r="19" spans="1:38" ht="13.5" hidden="1" customHeight="1" thickBot="1" x14ac:dyDescent="0.3">
      <c r="A19" s="149">
        <v>15</v>
      </c>
      <c r="B19" s="23" t="s">
        <v>43</v>
      </c>
      <c r="C19" s="44">
        <f>+Q$39</f>
        <v>-100000000</v>
      </c>
      <c r="D19" s="49">
        <f>+R$40</f>
        <v>1E-4</v>
      </c>
      <c r="E19" s="45">
        <f>+R$39</f>
        <v>0</v>
      </c>
      <c r="F19" s="18">
        <f>+Q$25</f>
        <v>0</v>
      </c>
      <c r="G19" s="233">
        <f t="shared" si="1"/>
        <v>-100000800000.00101</v>
      </c>
    </row>
    <row r="20" spans="1:38" ht="13.5" hidden="1" customHeight="1" thickBot="1" x14ac:dyDescent="0.3">
      <c r="A20" s="149">
        <v>16</v>
      </c>
      <c r="B20" s="23" t="s">
        <v>62</v>
      </c>
      <c r="C20" s="44">
        <f>+K$39</f>
        <v>-100000000</v>
      </c>
      <c r="D20" s="49">
        <f>+L$40</f>
        <v>1E-4</v>
      </c>
      <c r="E20" s="45">
        <f>+L$39</f>
        <v>0</v>
      </c>
      <c r="F20" s="18">
        <f>+K$25</f>
        <v>0</v>
      </c>
      <c r="G20" s="233">
        <f t="shared" si="1"/>
        <v>-100000800000.00101</v>
      </c>
    </row>
    <row r="21" spans="1:38" ht="13.5" hidden="1" customHeight="1" thickBot="1" x14ac:dyDescent="0.3">
      <c r="A21" s="149">
        <v>17</v>
      </c>
      <c r="B21" s="23" t="s">
        <v>6</v>
      </c>
      <c r="C21" s="44">
        <f>+M$39</f>
        <v>-100000000</v>
      </c>
      <c r="D21" s="49">
        <f>+N$40</f>
        <v>1E-4</v>
      </c>
      <c r="E21" s="45">
        <f>+N$39</f>
        <v>0</v>
      </c>
      <c r="F21" s="18">
        <f>+M$25</f>
        <v>0</v>
      </c>
      <c r="G21" s="233">
        <f t="shared" si="1"/>
        <v>-100000800000.00101</v>
      </c>
      <c r="L21" s="62"/>
    </row>
    <row r="22" spans="1:38" ht="13" hidden="1" thickBot="1" x14ac:dyDescent="0.3">
      <c r="A22" s="149">
        <v>18</v>
      </c>
      <c r="B22" s="23" t="s">
        <v>119</v>
      </c>
      <c r="C22" s="44">
        <f>+U$39</f>
        <v>-100000000</v>
      </c>
      <c r="D22" s="49">
        <f>+V$40</f>
        <v>1E-4</v>
      </c>
      <c r="E22" s="45">
        <f>+V$39</f>
        <v>0</v>
      </c>
      <c r="F22" s="18">
        <f>+U$25</f>
        <v>0</v>
      </c>
      <c r="G22" s="233">
        <f t="shared" si="1"/>
        <v>-100000800000.00101</v>
      </c>
      <c r="L22" s="62"/>
    </row>
    <row r="23" spans="1:38" x14ac:dyDescent="0.25">
      <c r="A23" s="16"/>
      <c r="G23" s="198"/>
      <c r="L23" s="62"/>
    </row>
    <row r="24" spans="1:38" x14ac:dyDescent="0.25">
      <c r="A24" s="16"/>
    </row>
    <row r="25" spans="1:38" hidden="1" x14ac:dyDescent="0.25">
      <c r="A25" s="16"/>
      <c r="B25" t="s">
        <v>12</v>
      </c>
      <c r="C25">
        <f>+C26*C27</f>
        <v>0</v>
      </c>
      <c r="D25">
        <f t="shared" ref="D25:AL25" si="2">+D26*D27</f>
        <v>0</v>
      </c>
      <c r="E25">
        <f t="shared" si="2"/>
        <v>0</v>
      </c>
      <c r="F25">
        <f t="shared" si="2"/>
        <v>0</v>
      </c>
      <c r="G25">
        <f>+G26*G27</f>
        <v>0</v>
      </c>
      <c r="H25">
        <f t="shared" si="2"/>
        <v>0</v>
      </c>
      <c r="I25">
        <f t="shared" si="2"/>
        <v>0</v>
      </c>
      <c r="J25">
        <f t="shared" si="2"/>
        <v>0</v>
      </c>
      <c r="K25">
        <f t="shared" si="2"/>
        <v>0</v>
      </c>
      <c r="L25">
        <f t="shared" si="2"/>
        <v>0</v>
      </c>
      <c r="M25">
        <f t="shared" si="2"/>
        <v>0</v>
      </c>
      <c r="N25">
        <f t="shared" si="2"/>
        <v>0</v>
      </c>
      <c r="O25">
        <f t="shared" si="2"/>
        <v>0</v>
      </c>
      <c r="P25">
        <f t="shared" si="2"/>
        <v>0</v>
      </c>
      <c r="Q25">
        <f t="shared" si="2"/>
        <v>0</v>
      </c>
      <c r="R25">
        <f t="shared" si="2"/>
        <v>0</v>
      </c>
      <c r="S25">
        <f>+S26*S27</f>
        <v>0</v>
      </c>
      <c r="T25">
        <f t="shared" si="2"/>
        <v>0</v>
      </c>
      <c r="U25">
        <f t="shared" si="2"/>
        <v>0</v>
      </c>
      <c r="V25">
        <f t="shared" si="2"/>
        <v>0</v>
      </c>
      <c r="W25">
        <f t="shared" si="2"/>
        <v>0</v>
      </c>
      <c r="X25">
        <f t="shared" si="2"/>
        <v>0</v>
      </c>
      <c r="Y25">
        <f>+Y26*Y27</f>
        <v>0</v>
      </c>
      <c r="Z25">
        <f t="shared" si="2"/>
        <v>0</v>
      </c>
      <c r="AA25">
        <f t="shared" ref="AA25:AJ25" si="3">+AA26*AA27</f>
        <v>0</v>
      </c>
      <c r="AB25">
        <f t="shared" si="3"/>
        <v>0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G25">
        <f t="shared" si="3"/>
        <v>0</v>
      </c>
      <c r="AH25">
        <f t="shared" si="3"/>
        <v>0</v>
      </c>
      <c r="AI25">
        <f t="shared" si="3"/>
        <v>0</v>
      </c>
      <c r="AJ25">
        <f t="shared" si="3"/>
        <v>0</v>
      </c>
      <c r="AK25">
        <f t="shared" si="2"/>
        <v>0</v>
      </c>
      <c r="AL25">
        <f t="shared" si="2"/>
        <v>0</v>
      </c>
    </row>
    <row r="26" spans="1:38" hidden="1" x14ac:dyDescent="0.25">
      <c r="A26" s="16"/>
      <c r="C26">
        <f>IF($B38&gt;3,1,0)</f>
        <v>0</v>
      </c>
      <c r="D26">
        <f t="shared" ref="D26:AL26" si="4">IF($B38&gt;3,1,0)</f>
        <v>0</v>
      </c>
      <c r="E26">
        <f t="shared" si="4"/>
        <v>0</v>
      </c>
      <c r="F26">
        <f t="shared" si="4"/>
        <v>0</v>
      </c>
      <c r="G26">
        <f>IF($B38&gt;3,1,0)</f>
        <v>0</v>
      </c>
      <c r="H26">
        <f t="shared" si="4"/>
        <v>0</v>
      </c>
      <c r="I26">
        <f t="shared" si="4"/>
        <v>0</v>
      </c>
      <c r="J26">
        <f t="shared" si="4"/>
        <v>0</v>
      </c>
      <c r="K26">
        <f t="shared" si="4"/>
        <v>0</v>
      </c>
      <c r="L26">
        <f t="shared" si="4"/>
        <v>0</v>
      </c>
      <c r="M26">
        <f t="shared" si="4"/>
        <v>0</v>
      </c>
      <c r="N26">
        <f t="shared" si="4"/>
        <v>0</v>
      </c>
      <c r="O26">
        <f t="shared" si="4"/>
        <v>0</v>
      </c>
      <c r="P26">
        <f t="shared" si="4"/>
        <v>0</v>
      </c>
      <c r="Q26">
        <f t="shared" si="4"/>
        <v>0</v>
      </c>
      <c r="R26">
        <f t="shared" si="4"/>
        <v>0</v>
      </c>
      <c r="S26">
        <f t="shared" si="4"/>
        <v>0</v>
      </c>
      <c r="T26">
        <f t="shared" si="4"/>
        <v>0</v>
      </c>
      <c r="U26">
        <f t="shared" si="4"/>
        <v>0</v>
      </c>
      <c r="V26">
        <f t="shared" si="4"/>
        <v>0</v>
      </c>
      <c r="W26">
        <f t="shared" si="4"/>
        <v>0</v>
      </c>
      <c r="X26">
        <f t="shared" si="4"/>
        <v>0</v>
      </c>
      <c r="Y26">
        <f t="shared" si="4"/>
        <v>0</v>
      </c>
      <c r="Z26">
        <f t="shared" si="4"/>
        <v>0</v>
      </c>
      <c r="AA26">
        <f t="shared" ref="AA26:AJ26" si="5">IF($B38&gt;3,1,0)</f>
        <v>0</v>
      </c>
      <c r="AB26">
        <f t="shared" si="5"/>
        <v>0</v>
      </c>
      <c r="AC26">
        <f t="shared" si="5"/>
        <v>0</v>
      </c>
      <c r="AD26">
        <f t="shared" si="5"/>
        <v>0</v>
      </c>
      <c r="AE26">
        <f t="shared" si="5"/>
        <v>0</v>
      </c>
      <c r="AF26">
        <f t="shared" si="5"/>
        <v>0</v>
      </c>
      <c r="AG26">
        <f t="shared" si="5"/>
        <v>0</v>
      </c>
      <c r="AH26">
        <f t="shared" si="5"/>
        <v>0</v>
      </c>
      <c r="AI26">
        <f t="shared" si="5"/>
        <v>0</v>
      </c>
      <c r="AJ26">
        <f t="shared" si="5"/>
        <v>0</v>
      </c>
      <c r="AK26">
        <f t="shared" si="4"/>
        <v>0</v>
      </c>
      <c r="AL26">
        <f t="shared" si="4"/>
        <v>0</v>
      </c>
    </row>
    <row r="27" spans="1:38" hidden="1" x14ac:dyDescent="0.25">
      <c r="A27" s="16"/>
      <c r="C27">
        <f>MAX(C28:C32)</f>
        <v>40</v>
      </c>
      <c r="D27">
        <f>+D39</f>
        <v>6</v>
      </c>
      <c r="E27">
        <f>MAX(E28:E32)</f>
        <v>0</v>
      </c>
      <c r="F27">
        <f>+F39</f>
        <v>0</v>
      </c>
      <c r="G27">
        <f>MAX(G28:G32)</f>
        <v>80</v>
      </c>
      <c r="H27">
        <f>+H39</f>
        <v>6</v>
      </c>
      <c r="I27">
        <f>MAX(I28:I32)</f>
        <v>0</v>
      </c>
      <c r="J27">
        <f>+J39</f>
        <v>0</v>
      </c>
      <c r="K27">
        <f>MAX(K28:K32)</f>
        <v>0</v>
      </c>
      <c r="L27">
        <f>+L39</f>
        <v>0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0</v>
      </c>
      <c r="S27">
        <f>MAX(S28:S32)</f>
        <v>0</v>
      </c>
      <c r="T27">
        <f>+T39</f>
        <v>4</v>
      </c>
      <c r="U27">
        <f>MAX(U28:U32)</f>
        <v>0</v>
      </c>
      <c r="V27">
        <f>+V39</f>
        <v>0</v>
      </c>
      <c r="W27">
        <f>MAX(W28:W32)</f>
        <v>0</v>
      </c>
      <c r="X27">
        <f>+X39</f>
        <v>2</v>
      </c>
      <c r="Y27">
        <f>MAX(Y28:Y32)</f>
        <v>0</v>
      </c>
      <c r="Z27">
        <f>+Z39</f>
        <v>4</v>
      </c>
      <c r="AA27">
        <f>MAX(AA28:AA32)</f>
        <v>0</v>
      </c>
      <c r="AB27">
        <f>+AB39</f>
        <v>0</v>
      </c>
      <c r="AC27">
        <f>MAX(AC28:AC32)</f>
        <v>0</v>
      </c>
      <c r="AD27">
        <f>+AD39</f>
        <v>3</v>
      </c>
      <c r="AE27">
        <f>MAX(AE28:AE32)</f>
        <v>0</v>
      </c>
      <c r="AF27">
        <f>+AF39</f>
        <v>2</v>
      </c>
      <c r="AG27">
        <f>MAX(AG28:AG32)</f>
        <v>0</v>
      </c>
      <c r="AH27">
        <f>+AH39</f>
        <v>1</v>
      </c>
      <c r="AI27">
        <f>MAX(AI28:AI32)</f>
        <v>0</v>
      </c>
      <c r="AJ27">
        <f>+AJ39</f>
        <v>2</v>
      </c>
      <c r="AK27">
        <f>MAX(AK28:AK32)</f>
        <v>0</v>
      </c>
      <c r="AL27">
        <f>+AL39</f>
        <v>2</v>
      </c>
    </row>
    <row r="28" spans="1:38" hidden="1" x14ac:dyDescent="0.25">
      <c r="A28" s="16"/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</row>
    <row r="29" spans="1:38" hidden="1" x14ac:dyDescent="0.25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</row>
    <row r="30" spans="1:38" hidden="1" x14ac:dyDescent="0.25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</row>
    <row r="31" spans="1:38" hidden="1" x14ac:dyDescent="0.25">
      <c r="C31">
        <f>IF(C$33=2,40,0)</f>
        <v>40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</row>
    <row r="32" spans="1:38" hidden="1" x14ac:dyDescent="0.25">
      <c r="C32">
        <f>IF(C$33=1,80,0)</f>
        <v>0</v>
      </c>
      <c r="E32">
        <f>IF(E$33=1,80,0)</f>
        <v>0</v>
      </c>
      <c r="G32">
        <f>IF(G$33=1,80,0)</f>
        <v>80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</row>
    <row r="33" spans="1:44" hidden="1" x14ac:dyDescent="0.25">
      <c r="C33">
        <f>RANK(C34,$C34:$BN34)*C38</f>
        <v>2</v>
      </c>
      <c r="E33">
        <f>RANK(E34,$C34:$BN34)*E38</f>
        <v>0</v>
      </c>
      <c r="G33">
        <f>RANK(G34,$C34:$BN34)*G38</f>
        <v>1</v>
      </c>
      <c r="I33">
        <f>RANK(I34,$C34:$BN34)*I38</f>
        <v>0</v>
      </c>
      <c r="K33">
        <f>RANK(K34,$C34:$BN34)*K38</f>
        <v>0</v>
      </c>
      <c r="M33">
        <f>RANK(M34,$C34:$BN34)*M38</f>
        <v>0</v>
      </c>
      <c r="O33">
        <f>RANK(O34,$C34:$BN34)*O38</f>
        <v>0</v>
      </c>
      <c r="Q33">
        <f>RANK(Q34,$C34:$BN34)*Q38</f>
        <v>0</v>
      </c>
      <c r="S33">
        <f>RANK(S34,$C34:$BN34)*S38</f>
        <v>0</v>
      </c>
      <c r="U33">
        <f>RANK(U34,$C34:$BN34)*U38</f>
        <v>0</v>
      </c>
      <c r="W33">
        <f>RANK(W34,$C34:$BN34)*W38</f>
        <v>0</v>
      </c>
      <c r="Y33">
        <f>RANK(Y34,$C34:$BN34)*Y38</f>
        <v>0</v>
      </c>
      <c r="AA33">
        <f>RANK(AA34,$C34:$BN34)*AA38</f>
        <v>0</v>
      </c>
      <c r="AC33">
        <f>RANK(AC34,$C34:$BN34)*AC38</f>
        <v>0</v>
      </c>
      <c r="AE33">
        <f>RANK(AE34,$C34:$BN34)*AE38</f>
        <v>0</v>
      </c>
      <c r="AG33">
        <f>RANK(AG34,$C34:$BN34)*AG38</f>
        <v>0</v>
      </c>
      <c r="AI33">
        <f>RANK(AI34,$C34:$BN34)*AI38</f>
        <v>0</v>
      </c>
      <c r="AK33">
        <f>RANK(AK34,$C34:$BN34)*AK38</f>
        <v>0</v>
      </c>
    </row>
    <row r="34" spans="1:44" hidden="1" x14ac:dyDescent="0.25">
      <c r="C34">
        <f>SUM(C35:C37)</f>
        <v>-21031.166666666668</v>
      </c>
      <c r="E34">
        <f>SUM(E35:E37)</f>
        <v>-101000000.01000001</v>
      </c>
      <c r="G34">
        <f>SUM(G35:G37)</f>
        <v>9749.3333333333339</v>
      </c>
      <c r="I34">
        <f>SUM(I35:I37)</f>
        <v>-101000000.01000001</v>
      </c>
      <c r="K34">
        <f>SUM(K35:K37)</f>
        <v>-101000000.01000001</v>
      </c>
      <c r="M34">
        <f>SUM(M35:M37)</f>
        <v>-101000000.01000001</v>
      </c>
      <c r="O34">
        <f>SUM(O35:O37)</f>
        <v>-101000000.01000001</v>
      </c>
      <c r="Q34">
        <f>SUM(Q35:Q37)</f>
        <v>-101000000.01000001</v>
      </c>
      <c r="S34">
        <f>SUM(S35:S37)</f>
        <v>-1000131</v>
      </c>
      <c r="U34">
        <f>SUM(U35:U37)</f>
        <v>-101000000.01000001</v>
      </c>
      <c r="W34">
        <f>SUM(W35:W37)</f>
        <v>-1000193</v>
      </c>
      <c r="Y34">
        <f>SUM(Y35:Y37)</f>
        <v>-1000316.5</v>
      </c>
      <c r="AA34">
        <f>SUM(AA35:AA37)</f>
        <v>-101000000.01000001</v>
      </c>
      <c r="AC34">
        <f>SUM(AC35:AC37)</f>
        <v>-1000301.5</v>
      </c>
      <c r="AE34">
        <f>SUM(AE35:AE37)</f>
        <v>-1000460</v>
      </c>
      <c r="AG34">
        <f>SUM(AG35:AG37)</f>
        <v>-1000392</v>
      </c>
      <c r="AI34">
        <f>SUM(AI35:AI37)</f>
        <v>-999650</v>
      </c>
      <c r="AK34">
        <f>SUM(AK35:AK37)</f>
        <v>-1000250.5</v>
      </c>
    </row>
    <row r="35" spans="1:44" hidden="1" x14ac:dyDescent="0.25">
      <c r="C35">
        <f>+D39</f>
        <v>6</v>
      </c>
      <c r="E35">
        <f>+F39</f>
        <v>0</v>
      </c>
      <c r="G35">
        <f>+H39</f>
        <v>6</v>
      </c>
      <c r="I35">
        <f>+J39</f>
        <v>0</v>
      </c>
      <c r="K35">
        <f>+L39</f>
        <v>0</v>
      </c>
      <c r="M35">
        <f>+N39</f>
        <v>0</v>
      </c>
      <c r="O35">
        <f>+P39</f>
        <v>0</v>
      </c>
      <c r="Q35">
        <f>+R39</f>
        <v>0</v>
      </c>
      <c r="S35">
        <f>+T39</f>
        <v>4</v>
      </c>
      <c r="U35">
        <f>+V39</f>
        <v>0</v>
      </c>
      <c r="W35">
        <f>+X39</f>
        <v>2</v>
      </c>
      <c r="Y35">
        <f>+Z39</f>
        <v>4</v>
      </c>
      <c r="AA35">
        <f>+AB39</f>
        <v>0</v>
      </c>
      <c r="AC35">
        <f>+AD39</f>
        <v>3</v>
      </c>
      <c r="AE35">
        <f>+AF39</f>
        <v>2</v>
      </c>
      <c r="AG35">
        <f>+AH39</f>
        <v>1</v>
      </c>
      <c r="AI35">
        <f>+AJ39</f>
        <v>2</v>
      </c>
      <c r="AK35">
        <f>+AL39</f>
        <v>2</v>
      </c>
    </row>
    <row r="36" spans="1:44" hidden="1" x14ac:dyDescent="0.25">
      <c r="C36">
        <f>-D40*100</f>
        <v>-516.66666666666674</v>
      </c>
      <c r="E36">
        <f>-F40*100</f>
        <v>-0.01</v>
      </c>
      <c r="G36">
        <f>-H40*100</f>
        <v>-266.66666666666663</v>
      </c>
      <c r="I36">
        <f>-J40*100</f>
        <v>-0.01</v>
      </c>
      <c r="K36">
        <f>-L40*100</f>
        <v>-0.01</v>
      </c>
      <c r="M36">
        <f>-N40*100</f>
        <v>-0.01</v>
      </c>
      <c r="O36">
        <f>-P40*100</f>
        <v>-0.01</v>
      </c>
      <c r="Q36">
        <f>-R40*100</f>
        <v>-0.01</v>
      </c>
      <c r="S36">
        <f>-T40*100</f>
        <v>-150</v>
      </c>
      <c r="U36">
        <f>-V40*100</f>
        <v>-0.01</v>
      </c>
      <c r="W36">
        <f>-X40*100</f>
        <v>-200</v>
      </c>
      <c r="Y36">
        <f>-Z40*100</f>
        <v>-325</v>
      </c>
      <c r="AA36">
        <f>-AB40*100</f>
        <v>-0.01</v>
      </c>
      <c r="AC36">
        <f>-AD40*100</f>
        <v>-300</v>
      </c>
      <c r="AE36">
        <f>-AF40*100</f>
        <v>-450</v>
      </c>
      <c r="AG36">
        <f>-AH40*100</f>
        <v>-400</v>
      </c>
      <c r="AI36">
        <f>-AJ40*100</f>
        <v>350</v>
      </c>
      <c r="AK36">
        <f>-AL40*100</f>
        <v>-250</v>
      </c>
    </row>
    <row r="37" spans="1:44" hidden="1" x14ac:dyDescent="0.25">
      <c r="C37">
        <f>IF(C38=1,C39*C38*1000+C39,-1000000+C39)</f>
        <v>-20520.5</v>
      </c>
      <c r="E37">
        <f>IF(E38=1,E39*E38*1000+E39,-1000000+E39)</f>
        <v>-101000000</v>
      </c>
      <c r="G37">
        <f>IF(G38=1,G39*G38*1000+G39,-1000000+G39)</f>
        <v>10010</v>
      </c>
      <c r="I37">
        <f>IF(I38=1,I39*I38*1000+I39,-1000000+I39)</f>
        <v>-101000000</v>
      </c>
      <c r="K37">
        <f>IF(K38=1,K39*K38*1000+K39,-1000000+K39)</f>
        <v>-101000000</v>
      </c>
      <c r="M37">
        <f>IF(M38=1,M39*M38*1000+M39,-1000000+M39)</f>
        <v>-101000000</v>
      </c>
      <c r="O37">
        <f>IF(O38=1,O39*O38*1000+O39,-1000000+O39)</f>
        <v>-101000000</v>
      </c>
      <c r="Q37">
        <f>IF(Q38=1,Q39*Q38*1000+Q39,-1000000+Q39)</f>
        <v>-101000000</v>
      </c>
      <c r="S37">
        <f>IF(S38=1,S39*S38*1000+S39,-1000000+S39)</f>
        <v>-999985</v>
      </c>
      <c r="U37">
        <f>IF(U38=1,U39*U38*1000+U39,-1000000+U39)</f>
        <v>-101000000</v>
      </c>
      <c r="W37">
        <f>IF(W38=1,W39*W38*1000+W39,-1000000+W39)</f>
        <v>-999995</v>
      </c>
      <c r="Y37">
        <f>IF(Y38=1,Y39*Y38*1000+Y39,-1000000+Y39)</f>
        <v>-999995.5</v>
      </c>
      <c r="AA37">
        <f>IF(AA38=1,AA39*AA38*1000+AA39,-1000000+AA39)</f>
        <v>-101000000</v>
      </c>
      <c r="AC37">
        <f>IF(AC38=1,AC39*AC38*1000+AC39,-1000000+AC39)</f>
        <v>-1000004.5</v>
      </c>
      <c r="AE37">
        <f>IF(AE38=1,AE39*AE38*1000+AE39,-1000000+AE39)</f>
        <v>-1000012</v>
      </c>
      <c r="AG37">
        <f>IF(AG38=1,AG39*AG38*1000+AG39,-1000000+AG39)</f>
        <v>-999993</v>
      </c>
      <c r="AI37">
        <f>IF(AI38=1,AI39*AI38*1000+AI39,-1000000+AI39)</f>
        <v>-1000002</v>
      </c>
      <c r="AK37">
        <f>IF(AK38=1,AK39*AK38*1000+AK39,-1000000+AK39)</f>
        <v>-1000002.5</v>
      </c>
    </row>
    <row r="38" spans="1:44" x14ac:dyDescent="0.25">
      <c r="A38" t="s">
        <v>13</v>
      </c>
      <c r="B38">
        <f>SUM(C38:AK38)</f>
        <v>2</v>
      </c>
      <c r="C38">
        <f>IF(D39&gt;=$A3/2,1,0)</f>
        <v>1</v>
      </c>
      <c r="E38">
        <f>IF(F39&gt;=$A3/2,1,0)</f>
        <v>0</v>
      </c>
      <c r="G38">
        <f>IF(H39&gt;=$A3/2,1,0)</f>
        <v>1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0</v>
      </c>
      <c r="U38">
        <f>IF(V39&gt;=$A3/2,1,0)</f>
        <v>0</v>
      </c>
      <c r="W38">
        <f>IF(X39&gt;=$A3/2,1,0)</f>
        <v>0</v>
      </c>
      <c r="Y38">
        <f>IF(Z39&gt;=$A3/2,1,0)</f>
        <v>0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</row>
    <row r="39" spans="1:44" hidden="1" x14ac:dyDescent="0.25">
      <c r="C39" s="2">
        <f>IF(SUM(C44:C216)&lt;-1000,-100000000,SUM(C44:C216))</f>
        <v>-20.5</v>
      </c>
      <c r="D39" s="2">
        <f>COUNT(D44:D216)</f>
        <v>6</v>
      </c>
      <c r="E39" s="2">
        <f>IF(SUM(E44:E216)&lt;-1000,-100000000,SUM(E44:E216))</f>
        <v>-100000000</v>
      </c>
      <c r="F39" s="2">
        <f>COUNT(F44:F216)</f>
        <v>0</v>
      </c>
      <c r="G39" s="2">
        <f>IF(SUM(G44:G216)&lt;-1000,-100000000,SUM(G44:G216))</f>
        <v>10</v>
      </c>
      <c r="H39" s="2">
        <f>COUNT(H44:H216)</f>
        <v>6</v>
      </c>
      <c r="I39" s="2">
        <f>IF(SUM(I44:I216)&lt;-1000,-100000000,SUM(I44:I216))</f>
        <v>-100000000</v>
      </c>
      <c r="J39" s="2">
        <f>COUNT(J44:J216)</f>
        <v>0</v>
      </c>
      <c r="K39" s="2">
        <f>IF(SUM(K44:K216)&lt;-1000,-100000000,SUM(K44:K216))</f>
        <v>-100000000</v>
      </c>
      <c r="L39" s="2">
        <f>COUNT(L44:L216)</f>
        <v>0</v>
      </c>
      <c r="M39" s="2">
        <f>IF(SUM(M44:M216)&lt;-1000,-100000000,SUM(M44:M216))</f>
        <v>-100000000</v>
      </c>
      <c r="N39" s="2">
        <f>COUNT(N44:N216)</f>
        <v>0</v>
      </c>
      <c r="O39" s="2">
        <f>IF(SUM(O44:O216)&lt;-1000,-100000000,SUM(O44:O216))</f>
        <v>-100000000</v>
      </c>
      <c r="P39" s="2">
        <f>COUNT(P44:P216)</f>
        <v>0</v>
      </c>
      <c r="Q39" s="2">
        <f>IF(SUM(Q44:Q216)&lt;-1000,-100000000,SUM(Q44:Q216))</f>
        <v>-100000000</v>
      </c>
      <c r="R39" s="2">
        <f>COUNT(R44:R216)</f>
        <v>0</v>
      </c>
      <c r="S39" s="2">
        <f>IF(SUM(S44:S216)&lt;-1000,-100000000,SUM(S44:S216))</f>
        <v>15</v>
      </c>
      <c r="T39" s="2">
        <f>COUNT(T44:T216)</f>
        <v>4</v>
      </c>
      <c r="U39" s="2">
        <f>IF(SUM(U44:U216)&lt;-1000,-100000000,SUM(U44:U216))</f>
        <v>-100000000</v>
      </c>
      <c r="V39" s="2">
        <f>COUNT(V44:V216)</f>
        <v>0</v>
      </c>
      <c r="W39" s="2">
        <f>IF(SUM(W44:W216)&lt;-1000,-100000000,SUM(W44:W216))</f>
        <v>5</v>
      </c>
      <c r="X39" s="2">
        <f>COUNT(X44:X216)</f>
        <v>2</v>
      </c>
      <c r="Y39" s="2">
        <f>IF(SUM(Y44:Y216)&lt;-1000,-100000000,SUM(Y44:Y216))</f>
        <v>4.5</v>
      </c>
      <c r="Z39" s="2">
        <f>COUNT(Z44:Z216)</f>
        <v>4</v>
      </c>
      <c r="AA39" s="2">
        <f>IF(SUM(AA44:AA216)&lt;-1000,-100000000,SUM(AA44:AA216))</f>
        <v>-100000000</v>
      </c>
      <c r="AB39" s="2">
        <f>COUNT(AB44:AB216)</f>
        <v>0</v>
      </c>
      <c r="AC39" s="2">
        <f>IF(SUM(AC44:AC216)&lt;-1000,-100000000,SUM(AC44:AC216))</f>
        <v>-4.5</v>
      </c>
      <c r="AD39" s="2">
        <f>COUNT(AD44:AD216)</f>
        <v>3</v>
      </c>
      <c r="AE39" s="2">
        <f>IF(SUM(AE44:AE216)&lt;-1000,-100000000,SUM(AE44:AE216))</f>
        <v>-12</v>
      </c>
      <c r="AF39" s="2">
        <f>COUNT(AF44:AF216)</f>
        <v>2</v>
      </c>
      <c r="AG39" s="2">
        <f>IF(SUM(AG44:AG216)&lt;-1000,-100000000,SUM(AG44:AG216))</f>
        <v>7</v>
      </c>
      <c r="AH39" s="2">
        <f>COUNT(AH44:AH216)</f>
        <v>1</v>
      </c>
      <c r="AI39" s="2">
        <f>IF(SUM(AI44:AI216)&lt;-1000,-100000000,SUM(AI44:AI216))</f>
        <v>-2</v>
      </c>
      <c r="AJ39" s="2">
        <f>COUNT(AJ44:AJ216)</f>
        <v>2</v>
      </c>
      <c r="AK39" s="2">
        <f>IF(SUM(AK44:AK216)&lt;-1000,-100000000,SUM(AK44:AK216))</f>
        <v>-2.5</v>
      </c>
      <c r="AL39" s="2">
        <f>COUNT(AL44:AL216)</f>
        <v>2</v>
      </c>
      <c r="AO39">
        <f>+AK39+Y39+W39+U39+S39+Q39+O39+M39+K39+I39+G39+E39+C39+AA39+AC39</f>
        <v>-799999993</v>
      </c>
    </row>
    <row r="40" spans="1:44" hidden="1" x14ac:dyDescent="0.25">
      <c r="C40" s="2"/>
      <c r="D40" s="2">
        <f>IF(D39=0,0.0001,AVERAGE(D44:D131))</f>
        <v>5.166666666666667</v>
      </c>
      <c r="E40" s="2"/>
      <c r="F40" s="2">
        <f>IF(F39=0,0.0001,AVERAGE(F44:F131))</f>
        <v>1E-4</v>
      </c>
      <c r="G40" s="2"/>
      <c r="H40" s="2">
        <f>IF(H39=0,0.0001,AVERAGE(H44:H131))</f>
        <v>2.6666666666666665</v>
      </c>
      <c r="I40" s="2"/>
      <c r="J40" s="2">
        <f>IF(J39=0,0.0001,AVERAGE(J44:J131))</f>
        <v>1E-4</v>
      </c>
      <c r="K40" s="2"/>
      <c r="L40" s="2">
        <f>IF(L39=0,0.0001,AVERAGE(L44:L131))</f>
        <v>1E-4</v>
      </c>
      <c r="M40" s="2"/>
      <c r="N40" s="2">
        <f>IF(N39=0,0.0001,AVERAGE(N44:N131))</f>
        <v>1E-4</v>
      </c>
      <c r="O40" s="2"/>
      <c r="P40" s="2">
        <f>IF(P39=0,0.0001,AVERAGE(P44:P131))</f>
        <v>1E-4</v>
      </c>
      <c r="Q40" s="2"/>
      <c r="R40" s="2">
        <f>IF(R39=0,0.0001,AVERAGE(R44:R131))</f>
        <v>1E-4</v>
      </c>
      <c r="S40" s="2"/>
      <c r="T40" s="2">
        <f>IF(T39=0,0.0001,AVERAGE(T44:T131))</f>
        <v>1.5</v>
      </c>
      <c r="U40" s="2"/>
      <c r="V40" s="2">
        <f>IF(V39=0,0.0001,AVERAGE(V44:V131))</f>
        <v>1E-4</v>
      </c>
      <c r="W40" s="2"/>
      <c r="X40" s="2">
        <f>IF(X39=0,0.0001,AVERAGE(X44:X131))</f>
        <v>2</v>
      </c>
      <c r="Y40" s="2"/>
      <c r="Z40" s="2">
        <f>IF(Z39=0,0.0001,AVERAGE(Z44:Z131))</f>
        <v>3.25</v>
      </c>
      <c r="AA40" s="2"/>
      <c r="AB40" s="2">
        <f>IF(AB39=0,0.0001,AVERAGE(AB44:AB131))</f>
        <v>1E-4</v>
      </c>
      <c r="AC40" s="2"/>
      <c r="AD40" s="2">
        <f>IF(AD39=0,0.0001,AVERAGE(AD44:AD131))</f>
        <v>3</v>
      </c>
      <c r="AE40" s="2"/>
      <c r="AF40" s="2">
        <f>IF(AF39=0,0.0001,AVERAGE(AF44:AF131))</f>
        <v>4.5</v>
      </c>
      <c r="AG40" s="2"/>
      <c r="AH40" s="2">
        <f>IF(AH39=0,0.0001,AVERAGE(AH44:AH131))</f>
        <v>4</v>
      </c>
      <c r="AI40" s="2"/>
      <c r="AJ40" s="2">
        <f>IF(AJ39=0,0.0001,AVERAGE(AJ44:AJ131))</f>
        <v>-3.5</v>
      </c>
      <c r="AK40" s="2"/>
      <c r="AL40" s="2">
        <f>IF(AL39=0,0.0001,AVERAGE(AL44:AL131))</f>
        <v>2.5</v>
      </c>
    </row>
    <row r="41" spans="1:44" ht="13" thickBot="1" x14ac:dyDescent="0.3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41">
        <f>MAX(AN44:AN103)</f>
        <v>116</v>
      </c>
    </row>
    <row r="42" spans="1:44" ht="13" thickBot="1" x14ac:dyDescent="0.3">
      <c r="B42" s="475" t="s">
        <v>68</v>
      </c>
      <c r="C42" s="459" t="s">
        <v>140</v>
      </c>
      <c r="D42" s="460"/>
      <c r="E42" s="474" t="s">
        <v>93</v>
      </c>
      <c r="F42" s="460"/>
      <c r="G42" s="459" t="s">
        <v>1</v>
      </c>
      <c r="H42" s="460"/>
      <c r="I42" s="459" t="s">
        <v>152</v>
      </c>
      <c r="J42" s="460"/>
      <c r="K42" s="473" t="s">
        <v>62</v>
      </c>
      <c r="L42" s="462"/>
      <c r="M42" s="459" t="s">
        <v>6</v>
      </c>
      <c r="N42" s="461"/>
      <c r="O42" s="459" t="s">
        <v>9</v>
      </c>
      <c r="P42" s="460"/>
      <c r="Q42" s="459" t="s">
        <v>43</v>
      </c>
      <c r="R42" s="460"/>
      <c r="S42" s="459" t="s">
        <v>129</v>
      </c>
      <c r="T42" s="460"/>
      <c r="U42" s="473" t="s">
        <v>119</v>
      </c>
      <c r="V42" s="470"/>
      <c r="W42" s="459" t="s">
        <v>139</v>
      </c>
      <c r="X42" s="460"/>
      <c r="Y42" s="471" t="s">
        <v>141</v>
      </c>
      <c r="Z42" s="460"/>
      <c r="AA42" s="473" t="s">
        <v>155</v>
      </c>
      <c r="AB42" s="470"/>
      <c r="AC42" s="471" t="s">
        <v>239</v>
      </c>
      <c r="AD42" s="472"/>
      <c r="AE42" s="471" t="s">
        <v>270</v>
      </c>
      <c r="AF42" s="460"/>
      <c r="AG42" s="471" t="s">
        <v>254</v>
      </c>
      <c r="AH42" s="460"/>
      <c r="AI42" s="469" t="s">
        <v>271</v>
      </c>
      <c r="AJ42" s="470"/>
      <c r="AK42" s="459" t="s">
        <v>130</v>
      </c>
      <c r="AL42" s="461"/>
      <c r="AM42" s="41">
        <f>COUNT(AM44:AM131)</f>
        <v>6</v>
      </c>
      <c r="AN42" s="86" t="s">
        <v>7</v>
      </c>
      <c r="AO42" s="85" t="s">
        <v>8</v>
      </c>
      <c r="AP42" s="87" t="s">
        <v>47</v>
      </c>
    </row>
    <row r="43" spans="1:44" ht="13" thickBot="1" x14ac:dyDescent="0.3">
      <c r="B43" s="476"/>
      <c r="C43" s="37" t="s">
        <v>3</v>
      </c>
      <c r="D43" s="38" t="s">
        <v>2</v>
      </c>
      <c r="E43" s="37" t="s">
        <v>3</v>
      </c>
      <c r="F43" s="38" t="s">
        <v>2</v>
      </c>
      <c r="G43" s="37" t="s">
        <v>3</v>
      </c>
      <c r="H43" s="38" t="s">
        <v>2</v>
      </c>
      <c r="I43" s="37" t="s">
        <v>3</v>
      </c>
      <c r="J43" s="38" t="s">
        <v>2</v>
      </c>
      <c r="K43" s="37" t="s">
        <v>3</v>
      </c>
      <c r="L43" s="77" t="s">
        <v>2</v>
      </c>
      <c r="M43" s="77" t="s">
        <v>3</v>
      </c>
      <c r="N43" s="38" t="s">
        <v>2</v>
      </c>
      <c r="O43" s="37" t="s">
        <v>3</v>
      </c>
      <c r="P43" s="38" t="s">
        <v>2</v>
      </c>
      <c r="Q43" s="37" t="s">
        <v>3</v>
      </c>
      <c r="R43" s="38" t="s">
        <v>2</v>
      </c>
      <c r="S43" s="37" t="s">
        <v>3</v>
      </c>
      <c r="T43" s="38" t="s">
        <v>2</v>
      </c>
      <c r="U43" s="37" t="s">
        <v>3</v>
      </c>
      <c r="V43" s="38" t="s">
        <v>2</v>
      </c>
      <c r="W43" s="37" t="s">
        <v>3</v>
      </c>
      <c r="X43" s="38" t="s">
        <v>2</v>
      </c>
      <c r="Y43" s="37" t="s">
        <v>3</v>
      </c>
      <c r="Z43" s="38" t="s">
        <v>2</v>
      </c>
      <c r="AA43" s="37" t="s">
        <v>3</v>
      </c>
      <c r="AB43" s="38" t="s">
        <v>2</v>
      </c>
      <c r="AC43" s="37" t="s">
        <v>3</v>
      </c>
      <c r="AD43" s="38" t="s">
        <v>2</v>
      </c>
      <c r="AE43" s="37" t="s">
        <v>3</v>
      </c>
      <c r="AF43" s="38" t="s">
        <v>2</v>
      </c>
      <c r="AG43" s="37" t="s">
        <v>3</v>
      </c>
      <c r="AH43" s="38" t="s">
        <v>2</v>
      </c>
      <c r="AI43" s="37" t="s">
        <v>3</v>
      </c>
      <c r="AJ43" s="38" t="s">
        <v>2</v>
      </c>
      <c r="AK43" s="37" t="s">
        <v>3</v>
      </c>
      <c r="AL43" s="38" t="s">
        <v>2</v>
      </c>
      <c r="AM43" s="27" t="s">
        <v>22</v>
      </c>
      <c r="AN43" s="30" t="s">
        <v>23</v>
      </c>
    </row>
    <row r="44" spans="1:44" x14ac:dyDescent="0.25">
      <c r="A44">
        <v>1</v>
      </c>
      <c r="B44" s="6"/>
      <c r="C44" s="10">
        <v>7.5</v>
      </c>
      <c r="D44" s="11">
        <v>0</v>
      </c>
      <c r="E44" s="51">
        <v>-10000</v>
      </c>
      <c r="F44" s="11"/>
      <c r="G44" s="10">
        <v>-10</v>
      </c>
      <c r="H44" s="11">
        <v>7</v>
      </c>
      <c r="I44" s="51">
        <v>-10000</v>
      </c>
      <c r="J44" s="11"/>
      <c r="K44" s="51">
        <v>-10000</v>
      </c>
      <c r="L44" s="11"/>
      <c r="M44" s="51">
        <v>-10000</v>
      </c>
      <c r="N44" s="11"/>
      <c r="O44" s="51">
        <v>-10000</v>
      </c>
      <c r="P44" s="11"/>
      <c r="Q44" s="51">
        <v>-10000</v>
      </c>
      <c r="R44" s="11"/>
      <c r="S44" s="10">
        <v>0</v>
      </c>
      <c r="T44" s="11">
        <v>2</v>
      </c>
      <c r="U44" s="51">
        <v>-10000</v>
      </c>
      <c r="V44" s="11"/>
      <c r="W44" s="10"/>
      <c r="X44" s="11"/>
      <c r="Y44" s="10">
        <v>7.5</v>
      </c>
      <c r="Z44" s="11">
        <v>0</v>
      </c>
      <c r="AA44" s="51">
        <v>-10000</v>
      </c>
      <c r="AB44" s="11"/>
      <c r="AC44" s="241"/>
      <c r="AD44" s="11"/>
      <c r="AE44" s="10"/>
      <c r="AF44" s="11"/>
      <c r="AG44" s="10"/>
      <c r="AH44" s="11"/>
      <c r="AI44" s="10"/>
      <c r="AJ44" s="11"/>
      <c r="AK44" s="10">
        <v>-5</v>
      </c>
      <c r="AL44" s="11">
        <v>3</v>
      </c>
      <c r="AM44" s="24">
        <v>45583</v>
      </c>
      <c r="AN44">
        <v>7</v>
      </c>
      <c r="AO44">
        <f t="shared" ref="AO44:AO102" si="6">+AK44+Y44+W44+U44+S44+Q44+O44+M44+K44+I44+G44+E44+C44+AA44+AC44+AE44+AG44+AI44</f>
        <v>-80000</v>
      </c>
      <c r="AP44">
        <f t="shared" ref="AP44:AP67" si="7">COUNT(C44:AL44)/2</f>
        <v>9</v>
      </c>
      <c r="AQ44">
        <f>+AP44*2-AR44</f>
        <v>6</v>
      </c>
      <c r="AR44">
        <f t="shared" ref="AR44:AR99" si="8">+AL44+Z44+X44+V44+T44+R44+P44+N44+L44+J44+H44+F44+D44+AB44+AD44</f>
        <v>12</v>
      </c>
    </row>
    <row r="45" spans="1:44" x14ac:dyDescent="0.25">
      <c r="A45">
        <f>+A44+1</f>
        <v>2</v>
      </c>
      <c r="B45" s="6"/>
      <c r="C45" s="10">
        <v>-10</v>
      </c>
      <c r="D45" s="32">
        <v>10</v>
      </c>
      <c r="E45" s="10"/>
      <c r="F45" s="32"/>
      <c r="G45" s="10">
        <v>2.5</v>
      </c>
      <c r="H45" s="32">
        <v>2</v>
      </c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>
        <v>10</v>
      </c>
      <c r="T45" s="32">
        <v>0</v>
      </c>
      <c r="U45" s="10"/>
      <c r="V45" s="32"/>
      <c r="W45" s="10"/>
      <c r="X45" s="32"/>
      <c r="Y45" s="10">
        <v>-5</v>
      </c>
      <c r="Z45" s="32">
        <v>4</v>
      </c>
      <c r="AA45" s="10"/>
      <c r="AB45" s="242"/>
      <c r="AC45" s="10"/>
      <c r="AD45" s="309"/>
      <c r="AE45" s="10"/>
      <c r="AF45" s="32"/>
      <c r="AG45" s="10"/>
      <c r="AH45" s="32"/>
      <c r="AI45" s="10"/>
      <c r="AJ45" s="242"/>
      <c r="AK45" s="10">
        <v>2.5</v>
      </c>
      <c r="AL45" s="11">
        <v>2</v>
      </c>
      <c r="AM45" s="24">
        <v>45583</v>
      </c>
      <c r="AN45">
        <v>7</v>
      </c>
      <c r="AO45">
        <f t="shared" si="6"/>
        <v>0</v>
      </c>
      <c r="AP45">
        <f t="shared" si="7"/>
        <v>5</v>
      </c>
      <c r="AQ45">
        <f>+AP45*2-AR45</f>
        <v>-8</v>
      </c>
      <c r="AR45">
        <f t="shared" si="8"/>
        <v>18</v>
      </c>
    </row>
    <row r="46" spans="1:44" x14ac:dyDescent="0.25">
      <c r="A46">
        <f t="shared" ref="A46:A109" si="9">+A45+1</f>
        <v>3</v>
      </c>
      <c r="B46" s="6"/>
      <c r="C46" s="10">
        <v>-10</v>
      </c>
      <c r="D46" s="32">
        <v>8</v>
      </c>
      <c r="E46" s="10"/>
      <c r="F46" s="32"/>
      <c r="G46" s="10">
        <v>-4</v>
      </c>
      <c r="H46" s="32">
        <v>7</v>
      </c>
      <c r="I46" s="10"/>
      <c r="J46" s="32"/>
      <c r="K46" s="10"/>
      <c r="L46" s="32"/>
      <c r="M46" s="10"/>
      <c r="N46" s="32"/>
      <c r="O46" s="10"/>
      <c r="P46" s="32"/>
      <c r="Q46" s="10"/>
      <c r="R46" s="32"/>
      <c r="S46" s="10"/>
      <c r="T46" s="32"/>
      <c r="U46" s="10"/>
      <c r="V46" s="32"/>
      <c r="W46" s="10"/>
      <c r="X46" s="32"/>
      <c r="Y46" s="10">
        <v>7</v>
      </c>
      <c r="Z46" s="32">
        <v>4</v>
      </c>
      <c r="AA46" s="10"/>
      <c r="AB46" s="242"/>
      <c r="AC46" s="10"/>
      <c r="AD46" s="32"/>
      <c r="AE46" s="10"/>
      <c r="AF46" s="32"/>
      <c r="AG46" s="10">
        <v>7</v>
      </c>
      <c r="AH46" s="32">
        <v>4</v>
      </c>
      <c r="AI46" s="10"/>
      <c r="AJ46" s="242"/>
      <c r="AK46" s="10"/>
      <c r="AL46" s="11"/>
      <c r="AM46" s="24">
        <v>45757</v>
      </c>
      <c r="AN46" s="41">
        <v>70</v>
      </c>
      <c r="AO46">
        <f t="shared" si="6"/>
        <v>0</v>
      </c>
      <c r="AP46">
        <f t="shared" si="7"/>
        <v>4</v>
      </c>
      <c r="AQ46">
        <f t="shared" ref="AQ46:AQ102" si="10">+AP46*2-AR46</f>
        <v>-11</v>
      </c>
      <c r="AR46">
        <f t="shared" si="8"/>
        <v>19</v>
      </c>
    </row>
    <row r="47" spans="1:44" x14ac:dyDescent="0.25">
      <c r="A47">
        <f t="shared" si="9"/>
        <v>4</v>
      </c>
      <c r="B47" s="6"/>
      <c r="C47" s="10">
        <v>0</v>
      </c>
      <c r="D47" s="32">
        <v>2</v>
      </c>
      <c r="E47" s="10"/>
      <c r="F47" s="32"/>
      <c r="G47" s="10">
        <v>7.5</v>
      </c>
      <c r="H47" s="32">
        <v>0</v>
      </c>
      <c r="I47" s="10"/>
      <c r="J47" s="32"/>
      <c r="K47" s="10"/>
      <c r="L47" s="32"/>
      <c r="M47" s="10"/>
      <c r="N47" s="32"/>
      <c r="O47" s="10"/>
      <c r="P47" s="32"/>
      <c r="Q47" s="10"/>
      <c r="R47" s="32"/>
      <c r="S47" s="10"/>
      <c r="T47" s="32"/>
      <c r="U47" s="10"/>
      <c r="V47" s="32"/>
      <c r="W47" s="10"/>
      <c r="X47" s="32"/>
      <c r="Y47" s="10">
        <v>-5</v>
      </c>
      <c r="Z47" s="32">
        <v>5</v>
      </c>
      <c r="AA47" s="10"/>
      <c r="AB47" s="242"/>
      <c r="AC47" s="10">
        <v>7.5</v>
      </c>
      <c r="AD47" s="309">
        <v>0</v>
      </c>
      <c r="AE47" s="10"/>
      <c r="AF47" s="32"/>
      <c r="AG47" s="10"/>
      <c r="AH47" s="32"/>
      <c r="AI47" s="10">
        <v>-10</v>
      </c>
      <c r="AJ47" s="242">
        <v>-7</v>
      </c>
      <c r="AK47" s="10"/>
      <c r="AL47" s="11"/>
      <c r="AM47" s="24">
        <v>45799</v>
      </c>
      <c r="AN47" s="41">
        <v>79</v>
      </c>
      <c r="AO47">
        <f t="shared" si="6"/>
        <v>0</v>
      </c>
      <c r="AP47">
        <f t="shared" si="7"/>
        <v>5</v>
      </c>
      <c r="AQ47">
        <f t="shared" si="10"/>
        <v>3</v>
      </c>
      <c r="AR47">
        <f t="shared" si="8"/>
        <v>7</v>
      </c>
    </row>
    <row r="48" spans="1:44" x14ac:dyDescent="0.25">
      <c r="A48">
        <f t="shared" si="9"/>
        <v>5</v>
      </c>
      <c r="B48" s="6"/>
      <c r="C48" s="10">
        <v>-10</v>
      </c>
      <c r="D48" s="32">
        <v>8</v>
      </c>
      <c r="E48" s="10"/>
      <c r="F48" s="32"/>
      <c r="G48" s="10">
        <v>6</v>
      </c>
      <c r="H48" s="32">
        <v>0</v>
      </c>
      <c r="I48" s="10"/>
      <c r="J48" s="32"/>
      <c r="K48" s="10"/>
      <c r="L48" s="32"/>
      <c r="M48" s="10"/>
      <c r="N48" s="32"/>
      <c r="O48" s="10"/>
      <c r="P48" s="32"/>
      <c r="Q48" s="10"/>
      <c r="R48" s="32"/>
      <c r="S48" s="10">
        <v>6</v>
      </c>
      <c r="T48" s="32">
        <v>0</v>
      </c>
      <c r="U48" s="10"/>
      <c r="V48" s="32"/>
      <c r="W48" s="10">
        <v>6</v>
      </c>
      <c r="X48" s="32">
        <v>0</v>
      </c>
      <c r="Y48" s="10"/>
      <c r="Z48" s="32"/>
      <c r="AA48" s="10"/>
      <c r="AB48" s="242"/>
      <c r="AC48" s="10">
        <v>-4</v>
      </c>
      <c r="AD48" s="309">
        <v>2</v>
      </c>
      <c r="AE48" s="10">
        <v>-4</v>
      </c>
      <c r="AF48" s="32">
        <v>2</v>
      </c>
      <c r="AG48" s="10"/>
      <c r="AH48" s="32"/>
      <c r="AI48" s="10"/>
      <c r="AJ48" s="242"/>
      <c r="AK48" s="10"/>
      <c r="AL48" s="11"/>
      <c r="AM48" s="24">
        <v>45848</v>
      </c>
      <c r="AN48" s="41">
        <v>105</v>
      </c>
      <c r="AO48">
        <f t="shared" si="6"/>
        <v>0</v>
      </c>
      <c r="AP48">
        <f t="shared" si="7"/>
        <v>6</v>
      </c>
      <c r="AQ48">
        <f t="shared" si="10"/>
        <v>2</v>
      </c>
      <c r="AR48">
        <f t="shared" si="8"/>
        <v>10</v>
      </c>
    </row>
    <row r="49" spans="1:44" x14ac:dyDescent="0.25">
      <c r="A49">
        <f t="shared" si="9"/>
        <v>6</v>
      </c>
      <c r="B49" s="6"/>
      <c r="C49" s="12">
        <v>2</v>
      </c>
      <c r="D49" s="36">
        <v>3</v>
      </c>
      <c r="E49" s="12"/>
      <c r="F49" s="36"/>
      <c r="G49" s="12">
        <v>8</v>
      </c>
      <c r="H49" s="36">
        <v>0</v>
      </c>
      <c r="I49" s="12"/>
      <c r="J49" s="36"/>
      <c r="K49" s="12"/>
      <c r="L49" s="36"/>
      <c r="M49" s="12"/>
      <c r="N49" s="36"/>
      <c r="O49" s="12"/>
      <c r="P49" s="36"/>
      <c r="Q49" s="12"/>
      <c r="R49" s="36"/>
      <c r="S49" s="12">
        <v>-1</v>
      </c>
      <c r="T49" s="36">
        <v>4</v>
      </c>
      <c r="U49" s="12"/>
      <c r="V49" s="36"/>
      <c r="W49" s="12">
        <v>-1</v>
      </c>
      <c r="X49" s="36">
        <v>4</v>
      </c>
      <c r="Y49" s="12"/>
      <c r="Z49" s="36"/>
      <c r="AA49" s="12"/>
      <c r="AB49" s="243"/>
      <c r="AC49" s="12">
        <v>-8</v>
      </c>
      <c r="AD49" s="310">
        <v>7</v>
      </c>
      <c r="AE49" s="12">
        <v>-8</v>
      </c>
      <c r="AF49" s="36">
        <v>7</v>
      </c>
      <c r="AG49" s="12"/>
      <c r="AH49" s="36"/>
      <c r="AI49" s="12">
        <v>8</v>
      </c>
      <c r="AJ49" s="243">
        <v>0</v>
      </c>
      <c r="AK49" s="12"/>
      <c r="AL49" s="13"/>
      <c r="AM49" s="24">
        <v>45869</v>
      </c>
      <c r="AN49" s="213">
        <v>116</v>
      </c>
      <c r="AO49">
        <f t="shared" si="6"/>
        <v>0</v>
      </c>
      <c r="AP49">
        <f t="shared" si="7"/>
        <v>7</v>
      </c>
      <c r="AQ49">
        <f t="shared" si="10"/>
        <v>-4</v>
      </c>
      <c r="AR49">
        <f t="shared" si="8"/>
        <v>18</v>
      </c>
    </row>
    <row r="50" spans="1:44" x14ac:dyDescent="0.25">
      <c r="A50">
        <f t="shared" si="9"/>
        <v>7</v>
      </c>
      <c r="B50" s="6"/>
      <c r="C50" s="10"/>
      <c r="D50" s="32"/>
      <c r="E50" s="10"/>
      <c r="F50" s="32"/>
      <c r="G50" s="12"/>
      <c r="H50" s="36"/>
      <c r="I50" s="12"/>
      <c r="J50" s="36"/>
      <c r="K50" s="12"/>
      <c r="L50" s="36"/>
      <c r="M50" s="12"/>
      <c r="N50" s="36"/>
      <c r="O50" s="12"/>
      <c r="P50" s="36"/>
      <c r="Q50" s="12"/>
      <c r="R50" s="36"/>
      <c r="S50" s="12"/>
      <c r="T50" s="36"/>
      <c r="U50" s="12"/>
      <c r="V50" s="36"/>
      <c r="W50" s="12"/>
      <c r="X50" s="36"/>
      <c r="Y50" s="12"/>
      <c r="Z50" s="36"/>
      <c r="AA50" s="10"/>
      <c r="AB50" s="242"/>
      <c r="AC50" s="10"/>
      <c r="AD50" s="309"/>
      <c r="AE50" s="12"/>
      <c r="AF50" s="36"/>
      <c r="AG50" s="12"/>
      <c r="AH50" s="36"/>
      <c r="AI50" s="10"/>
      <c r="AJ50" s="242"/>
      <c r="AK50" s="10"/>
      <c r="AL50" s="11"/>
      <c r="AN50" s="41"/>
      <c r="AO50">
        <f t="shared" si="6"/>
        <v>0</v>
      </c>
      <c r="AP50">
        <f t="shared" si="7"/>
        <v>0</v>
      </c>
      <c r="AQ50">
        <f t="shared" si="10"/>
        <v>0</v>
      </c>
      <c r="AR50">
        <f t="shared" si="8"/>
        <v>0</v>
      </c>
    </row>
    <row r="51" spans="1:44" x14ac:dyDescent="0.25">
      <c r="A51">
        <f t="shared" si="9"/>
        <v>8</v>
      </c>
      <c r="B51" s="6"/>
      <c r="C51" s="10"/>
      <c r="D51" s="32"/>
      <c r="E51" s="10"/>
      <c r="F51" s="32"/>
      <c r="G51" s="10"/>
      <c r="H51" s="32"/>
      <c r="I51" s="10"/>
      <c r="J51" s="32"/>
      <c r="K51" s="10"/>
      <c r="L51" s="32"/>
      <c r="M51" s="10"/>
      <c r="N51" s="32"/>
      <c r="O51" s="10"/>
      <c r="P51" s="32"/>
      <c r="Q51" s="10"/>
      <c r="R51" s="32"/>
      <c r="S51" s="10"/>
      <c r="T51" s="32"/>
      <c r="U51" s="10"/>
      <c r="V51" s="32"/>
      <c r="W51" s="10"/>
      <c r="X51" s="32"/>
      <c r="Y51" s="10"/>
      <c r="Z51" s="32"/>
      <c r="AA51" s="10"/>
      <c r="AB51" s="242"/>
      <c r="AC51" s="10"/>
      <c r="AD51" s="309"/>
      <c r="AE51" s="10"/>
      <c r="AF51" s="32"/>
      <c r="AG51" s="10"/>
      <c r="AH51" s="32"/>
      <c r="AI51" s="10"/>
      <c r="AJ51" s="242"/>
      <c r="AK51" s="10"/>
      <c r="AL51" s="11"/>
      <c r="AM51" s="28"/>
      <c r="AN51" s="41"/>
      <c r="AO51">
        <f t="shared" si="6"/>
        <v>0</v>
      </c>
      <c r="AP51">
        <f t="shared" si="7"/>
        <v>0</v>
      </c>
      <c r="AQ51">
        <f t="shared" si="10"/>
        <v>0</v>
      </c>
      <c r="AR51">
        <f t="shared" si="8"/>
        <v>0</v>
      </c>
    </row>
    <row r="52" spans="1:44" x14ac:dyDescent="0.25">
      <c r="A52">
        <f t="shared" si="9"/>
        <v>9</v>
      </c>
      <c r="B52" s="6"/>
      <c r="C52" s="10"/>
      <c r="D52" s="32"/>
      <c r="E52" s="10"/>
      <c r="F52" s="32"/>
      <c r="G52" s="10"/>
      <c r="H52" s="32"/>
      <c r="I52" s="10"/>
      <c r="J52" s="32"/>
      <c r="K52" s="10"/>
      <c r="L52" s="32"/>
      <c r="M52" s="10"/>
      <c r="N52" s="32"/>
      <c r="O52" s="10"/>
      <c r="P52" s="32"/>
      <c r="Q52" s="10"/>
      <c r="R52" s="32"/>
      <c r="S52" s="10"/>
      <c r="T52" s="32"/>
      <c r="U52" s="10"/>
      <c r="V52" s="32"/>
      <c r="W52" s="10"/>
      <c r="X52" s="32"/>
      <c r="Y52" s="10"/>
      <c r="Z52" s="32"/>
      <c r="AA52" s="10"/>
      <c r="AB52" s="242"/>
      <c r="AC52" s="10"/>
      <c r="AD52" s="309"/>
      <c r="AE52" s="10"/>
      <c r="AF52" s="32"/>
      <c r="AG52" s="10"/>
      <c r="AH52" s="32"/>
      <c r="AI52" s="10"/>
      <c r="AJ52" s="242"/>
      <c r="AK52" s="10"/>
      <c r="AL52" s="11"/>
      <c r="AM52" s="28"/>
      <c r="AN52" s="41"/>
      <c r="AO52">
        <f t="shared" si="6"/>
        <v>0</v>
      </c>
      <c r="AP52">
        <f t="shared" si="7"/>
        <v>0</v>
      </c>
      <c r="AQ52">
        <f t="shared" si="10"/>
        <v>0</v>
      </c>
      <c r="AR52">
        <f t="shared" si="8"/>
        <v>0</v>
      </c>
    </row>
    <row r="53" spans="1:44" x14ac:dyDescent="0.25">
      <c r="A53">
        <f>+A52+1</f>
        <v>10</v>
      </c>
      <c r="B53" s="6"/>
      <c r="C53" s="10"/>
      <c r="D53" s="32"/>
      <c r="E53" s="10"/>
      <c r="F53" s="32"/>
      <c r="G53" s="10"/>
      <c r="H53" s="32"/>
      <c r="I53" s="54"/>
      <c r="J53" s="32"/>
      <c r="K53" s="94"/>
      <c r="L53" s="32"/>
      <c r="M53" s="10"/>
      <c r="N53" s="32"/>
      <c r="O53" s="10"/>
      <c r="P53" s="32"/>
      <c r="Q53" s="10"/>
      <c r="R53" s="32"/>
      <c r="S53" s="10"/>
      <c r="T53" s="32"/>
      <c r="U53" s="10"/>
      <c r="V53" s="32"/>
      <c r="W53" s="94"/>
      <c r="X53" s="32"/>
      <c r="Y53" s="10"/>
      <c r="Z53" s="32"/>
      <c r="AA53" s="10"/>
      <c r="AB53" s="242"/>
      <c r="AC53" s="10"/>
      <c r="AD53" s="309"/>
      <c r="AE53" s="94"/>
      <c r="AF53" s="32"/>
      <c r="AG53" s="10"/>
      <c r="AH53" s="32"/>
      <c r="AI53" s="10"/>
      <c r="AJ53" s="242"/>
      <c r="AK53" s="10"/>
      <c r="AL53" s="11"/>
      <c r="AM53" s="28"/>
      <c r="AN53" s="41"/>
      <c r="AO53">
        <f t="shared" si="6"/>
        <v>0</v>
      </c>
      <c r="AP53">
        <f t="shared" si="7"/>
        <v>0</v>
      </c>
      <c r="AQ53">
        <f t="shared" si="10"/>
        <v>0</v>
      </c>
      <c r="AR53">
        <f t="shared" si="8"/>
        <v>0</v>
      </c>
    </row>
    <row r="54" spans="1:44" x14ac:dyDescent="0.25">
      <c r="A54">
        <f t="shared" si="9"/>
        <v>11</v>
      </c>
      <c r="B54" s="6"/>
      <c r="C54" s="10"/>
      <c r="D54" s="32"/>
      <c r="E54" s="10"/>
      <c r="F54" s="32"/>
      <c r="G54" s="10"/>
      <c r="H54" s="32"/>
      <c r="I54" s="10"/>
      <c r="J54" s="32"/>
      <c r="K54" s="10"/>
      <c r="L54" s="32"/>
      <c r="M54" s="10"/>
      <c r="N54" s="32"/>
      <c r="O54" s="10"/>
      <c r="P54" s="32"/>
      <c r="Q54" s="10"/>
      <c r="R54" s="32"/>
      <c r="S54" s="10"/>
      <c r="T54" s="32"/>
      <c r="U54" s="10"/>
      <c r="V54" s="32"/>
      <c r="W54" s="10"/>
      <c r="X54" s="32"/>
      <c r="Y54" s="10"/>
      <c r="Z54" s="32"/>
      <c r="AA54" s="10"/>
      <c r="AB54" s="242"/>
      <c r="AC54" s="10"/>
      <c r="AD54" s="309"/>
      <c r="AE54" s="10"/>
      <c r="AF54" s="32"/>
      <c r="AG54" s="10"/>
      <c r="AH54" s="32"/>
      <c r="AI54" s="10"/>
      <c r="AJ54" s="242"/>
      <c r="AK54" s="10"/>
      <c r="AL54" s="11"/>
      <c r="AN54" s="41"/>
      <c r="AO54">
        <f t="shared" si="6"/>
        <v>0</v>
      </c>
      <c r="AP54">
        <f t="shared" si="7"/>
        <v>0</v>
      </c>
      <c r="AQ54">
        <f t="shared" si="10"/>
        <v>0</v>
      </c>
      <c r="AR54">
        <f t="shared" si="8"/>
        <v>0</v>
      </c>
    </row>
    <row r="55" spans="1:44" x14ac:dyDescent="0.25">
      <c r="A55">
        <f t="shared" si="9"/>
        <v>12</v>
      </c>
      <c r="B55" s="6"/>
      <c r="C55" s="10"/>
      <c r="D55" s="32"/>
      <c r="E55" s="10"/>
      <c r="F55" s="32"/>
      <c r="G55" s="10"/>
      <c r="H55" s="32"/>
      <c r="I55" s="10"/>
      <c r="J55" s="32"/>
      <c r="K55" s="10"/>
      <c r="L55" s="32"/>
      <c r="M55" s="10"/>
      <c r="N55" s="32"/>
      <c r="O55" s="10"/>
      <c r="P55" s="32"/>
      <c r="Q55" s="10"/>
      <c r="R55" s="32"/>
      <c r="S55" s="10"/>
      <c r="T55" s="32"/>
      <c r="U55" s="10"/>
      <c r="V55" s="32"/>
      <c r="W55" s="10"/>
      <c r="X55" s="32"/>
      <c r="Y55" s="10"/>
      <c r="Z55" s="32"/>
      <c r="AA55" s="10"/>
      <c r="AB55" s="242"/>
      <c r="AC55" s="10"/>
      <c r="AD55" s="309"/>
      <c r="AE55" s="10"/>
      <c r="AF55" s="32"/>
      <c r="AG55" s="10"/>
      <c r="AH55" s="32"/>
      <c r="AI55" s="10"/>
      <c r="AJ55" s="242"/>
      <c r="AK55" s="10"/>
      <c r="AL55" s="32"/>
      <c r="AN55" s="41"/>
      <c r="AO55">
        <f t="shared" si="6"/>
        <v>0</v>
      </c>
      <c r="AP55">
        <f t="shared" si="7"/>
        <v>0</v>
      </c>
      <c r="AQ55">
        <f t="shared" si="10"/>
        <v>0</v>
      </c>
      <c r="AR55">
        <f t="shared" si="8"/>
        <v>0</v>
      </c>
    </row>
    <row r="56" spans="1:44" x14ac:dyDescent="0.25">
      <c r="A56">
        <f t="shared" si="9"/>
        <v>13</v>
      </c>
      <c r="B56" s="6"/>
      <c r="C56" s="10"/>
      <c r="D56" s="32"/>
      <c r="E56" s="10"/>
      <c r="F56" s="32"/>
      <c r="G56" s="10"/>
      <c r="H56" s="32"/>
      <c r="I56" s="10"/>
      <c r="J56" s="32"/>
      <c r="K56" s="10"/>
      <c r="L56" s="32"/>
      <c r="M56" s="10"/>
      <c r="N56" s="32"/>
      <c r="O56" s="10"/>
      <c r="P56" s="32"/>
      <c r="Q56" s="10"/>
      <c r="R56" s="32"/>
      <c r="S56" s="10"/>
      <c r="T56" s="32"/>
      <c r="U56" s="10"/>
      <c r="V56" s="32"/>
      <c r="W56" s="10"/>
      <c r="X56" s="32"/>
      <c r="Y56" s="10"/>
      <c r="Z56" s="32"/>
      <c r="AA56" s="10"/>
      <c r="AB56" s="242"/>
      <c r="AC56" s="10"/>
      <c r="AD56" s="309"/>
      <c r="AE56" s="10"/>
      <c r="AF56" s="32"/>
      <c r="AG56" s="10"/>
      <c r="AH56" s="32"/>
      <c r="AI56" s="10"/>
      <c r="AJ56" s="242"/>
      <c r="AK56" s="10"/>
      <c r="AL56" s="11"/>
      <c r="AN56" s="41"/>
      <c r="AO56">
        <f t="shared" si="6"/>
        <v>0</v>
      </c>
      <c r="AP56">
        <f t="shared" si="7"/>
        <v>0</v>
      </c>
      <c r="AQ56">
        <f t="shared" si="10"/>
        <v>0</v>
      </c>
      <c r="AR56">
        <f t="shared" si="8"/>
        <v>0</v>
      </c>
    </row>
    <row r="57" spans="1:44" x14ac:dyDescent="0.25">
      <c r="A57">
        <f t="shared" si="9"/>
        <v>14</v>
      </c>
      <c r="B57" s="6"/>
      <c r="C57" s="10"/>
      <c r="D57" s="32"/>
      <c r="E57" s="10"/>
      <c r="F57" s="32"/>
      <c r="G57" s="10"/>
      <c r="H57" s="32"/>
      <c r="I57" s="10"/>
      <c r="J57" s="32"/>
      <c r="K57" s="10"/>
      <c r="L57" s="32"/>
      <c r="M57" s="10"/>
      <c r="N57" s="32"/>
      <c r="O57" s="10"/>
      <c r="P57" s="32"/>
      <c r="Q57" s="10"/>
      <c r="R57" s="32"/>
      <c r="S57" s="10"/>
      <c r="T57" s="32"/>
      <c r="U57" s="10"/>
      <c r="V57" s="32"/>
      <c r="W57" s="10"/>
      <c r="X57" s="32"/>
      <c r="Y57" s="10"/>
      <c r="Z57" s="32"/>
      <c r="AA57" s="10"/>
      <c r="AB57" s="242"/>
      <c r="AC57" s="10"/>
      <c r="AD57" s="309"/>
      <c r="AE57" s="10"/>
      <c r="AF57" s="32"/>
      <c r="AG57" s="10"/>
      <c r="AH57" s="32"/>
      <c r="AI57" s="10"/>
      <c r="AJ57" s="242"/>
      <c r="AK57" s="10"/>
      <c r="AL57" s="11"/>
      <c r="AM57" s="28"/>
      <c r="AN57" s="41"/>
      <c r="AO57">
        <f t="shared" si="6"/>
        <v>0</v>
      </c>
      <c r="AP57">
        <f t="shared" si="7"/>
        <v>0</v>
      </c>
      <c r="AQ57">
        <f t="shared" si="10"/>
        <v>0</v>
      </c>
      <c r="AR57">
        <f t="shared" si="8"/>
        <v>0</v>
      </c>
    </row>
    <row r="58" spans="1:44" x14ac:dyDescent="0.25">
      <c r="A58">
        <f t="shared" si="9"/>
        <v>15</v>
      </c>
      <c r="B58" s="6"/>
      <c r="C58" s="10"/>
      <c r="D58" s="32"/>
      <c r="E58" s="10"/>
      <c r="F58" s="32"/>
      <c r="G58" s="10"/>
      <c r="H58" s="32"/>
      <c r="I58" s="10"/>
      <c r="J58" s="32"/>
      <c r="K58" s="10"/>
      <c r="L58" s="32"/>
      <c r="M58" s="10"/>
      <c r="N58" s="32"/>
      <c r="O58" s="10"/>
      <c r="P58" s="32"/>
      <c r="Q58" s="10"/>
      <c r="R58" s="32"/>
      <c r="S58" s="10"/>
      <c r="T58" s="32"/>
      <c r="U58" s="94"/>
      <c r="V58" s="32"/>
      <c r="W58" s="10"/>
      <c r="X58" s="32"/>
      <c r="Y58" s="10"/>
      <c r="Z58" s="32"/>
      <c r="AA58" s="10"/>
      <c r="AB58" s="242"/>
      <c r="AC58" s="10"/>
      <c r="AD58" s="309"/>
      <c r="AE58" s="10"/>
      <c r="AF58" s="32"/>
      <c r="AG58" s="10"/>
      <c r="AH58" s="32"/>
      <c r="AI58" s="10"/>
      <c r="AJ58" s="242"/>
      <c r="AK58" s="10"/>
      <c r="AL58" s="11"/>
      <c r="AN58" s="41"/>
      <c r="AO58">
        <f t="shared" si="6"/>
        <v>0</v>
      </c>
      <c r="AP58">
        <f t="shared" si="7"/>
        <v>0</v>
      </c>
      <c r="AQ58">
        <f t="shared" si="10"/>
        <v>0</v>
      </c>
      <c r="AR58">
        <f t="shared" si="8"/>
        <v>0</v>
      </c>
    </row>
    <row r="59" spans="1:44" x14ac:dyDescent="0.25">
      <c r="A59">
        <f t="shared" si="9"/>
        <v>16</v>
      </c>
      <c r="B59" s="6"/>
      <c r="C59" s="10"/>
      <c r="D59" s="32"/>
      <c r="E59" s="10"/>
      <c r="F59" s="32"/>
      <c r="G59" s="10"/>
      <c r="H59" s="32"/>
      <c r="I59" s="10"/>
      <c r="J59" s="32"/>
      <c r="K59" s="10"/>
      <c r="L59" s="32"/>
      <c r="M59" s="10"/>
      <c r="N59" s="32"/>
      <c r="O59" s="10"/>
      <c r="P59" s="32"/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/>
      <c r="AB59" s="242"/>
      <c r="AC59" s="10"/>
      <c r="AD59" s="309"/>
      <c r="AE59" s="10"/>
      <c r="AF59" s="32"/>
      <c r="AG59" s="10"/>
      <c r="AH59" s="32"/>
      <c r="AI59" s="10"/>
      <c r="AJ59" s="242"/>
      <c r="AK59" s="10"/>
      <c r="AL59" s="11"/>
      <c r="AN59" s="41"/>
      <c r="AO59">
        <f t="shared" si="6"/>
        <v>0</v>
      </c>
      <c r="AP59">
        <f t="shared" si="7"/>
        <v>0</v>
      </c>
      <c r="AQ59">
        <f t="shared" si="10"/>
        <v>0</v>
      </c>
      <c r="AR59">
        <f t="shared" si="8"/>
        <v>0</v>
      </c>
    </row>
    <row r="60" spans="1:44" x14ac:dyDescent="0.25">
      <c r="A60">
        <f t="shared" si="9"/>
        <v>17</v>
      </c>
      <c r="B60" s="6"/>
      <c r="C60" s="10"/>
      <c r="D60" s="32"/>
      <c r="E60" s="10"/>
      <c r="F60" s="32"/>
      <c r="G60" s="10"/>
      <c r="H60" s="32"/>
      <c r="I60" s="10"/>
      <c r="J60" s="32"/>
      <c r="K60" s="10"/>
      <c r="L60" s="32"/>
      <c r="M60" s="10"/>
      <c r="N60" s="32"/>
      <c r="O60" s="10"/>
      <c r="P60" s="32"/>
      <c r="Q60" s="10"/>
      <c r="R60" s="32"/>
      <c r="S60" s="10"/>
      <c r="T60" s="309"/>
      <c r="U60" s="10"/>
      <c r="V60" s="32"/>
      <c r="W60" s="10"/>
      <c r="X60" s="32"/>
      <c r="Y60" s="10"/>
      <c r="Z60" s="32"/>
      <c r="AA60" s="10"/>
      <c r="AB60" s="242"/>
      <c r="AC60" s="10"/>
      <c r="AD60" s="309"/>
      <c r="AE60" s="10"/>
      <c r="AF60" s="32"/>
      <c r="AG60" s="10"/>
      <c r="AH60" s="32"/>
      <c r="AI60" s="10"/>
      <c r="AJ60" s="242"/>
      <c r="AK60" s="10"/>
      <c r="AL60" s="11"/>
      <c r="AM60" s="28"/>
      <c r="AN60" s="41"/>
      <c r="AO60">
        <f t="shared" si="6"/>
        <v>0</v>
      </c>
      <c r="AP60">
        <f t="shared" si="7"/>
        <v>0</v>
      </c>
      <c r="AQ60">
        <f t="shared" si="10"/>
        <v>0</v>
      </c>
      <c r="AR60">
        <f t="shared" si="8"/>
        <v>0</v>
      </c>
    </row>
    <row r="61" spans="1:44" x14ac:dyDescent="0.25">
      <c r="A61">
        <f t="shared" si="9"/>
        <v>18</v>
      </c>
      <c r="B61" s="6"/>
      <c r="C61" s="10"/>
      <c r="D61" s="32"/>
      <c r="E61" s="10"/>
      <c r="F61" s="32"/>
      <c r="G61" s="10"/>
      <c r="H61" s="32"/>
      <c r="I61" s="10"/>
      <c r="J61" s="32"/>
      <c r="K61" s="10"/>
      <c r="L61" s="32"/>
      <c r="M61" s="10"/>
      <c r="N61" s="32"/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242"/>
      <c r="AC61" s="10"/>
      <c r="AD61" s="309"/>
      <c r="AE61" s="10"/>
      <c r="AF61" s="32"/>
      <c r="AG61" s="10"/>
      <c r="AH61" s="32"/>
      <c r="AI61" s="10"/>
      <c r="AJ61" s="242"/>
      <c r="AK61" s="10"/>
      <c r="AL61" s="11"/>
      <c r="AM61" s="28"/>
      <c r="AN61" s="41"/>
      <c r="AO61">
        <f t="shared" si="6"/>
        <v>0</v>
      </c>
      <c r="AP61">
        <f t="shared" si="7"/>
        <v>0</v>
      </c>
      <c r="AQ61">
        <f t="shared" si="10"/>
        <v>0</v>
      </c>
      <c r="AR61">
        <f t="shared" si="8"/>
        <v>0</v>
      </c>
    </row>
    <row r="62" spans="1:44" x14ac:dyDescent="0.25">
      <c r="A62">
        <f t="shared" si="9"/>
        <v>19</v>
      </c>
      <c r="B62" s="6"/>
      <c r="C62" s="10"/>
      <c r="D62" s="32"/>
      <c r="E62" s="10"/>
      <c r="F62" s="32"/>
      <c r="G62" s="10"/>
      <c r="H62" s="32"/>
      <c r="I62" s="10"/>
      <c r="J62" s="32"/>
      <c r="K62" s="10"/>
      <c r="L62" s="32"/>
      <c r="M62" s="10"/>
      <c r="N62" s="32"/>
      <c r="O62" s="10"/>
      <c r="P62" s="32"/>
      <c r="Q62" s="10"/>
      <c r="R62" s="32"/>
      <c r="S62" s="10"/>
      <c r="T62" s="32"/>
      <c r="U62" s="10"/>
      <c r="V62" s="32"/>
      <c r="W62" s="10"/>
      <c r="X62" s="32"/>
      <c r="Y62" s="10"/>
      <c r="Z62" s="32"/>
      <c r="AA62" s="10"/>
      <c r="AB62" s="242"/>
      <c r="AC62" s="10"/>
      <c r="AD62" s="309"/>
      <c r="AE62" s="10"/>
      <c r="AF62" s="32"/>
      <c r="AG62" s="10"/>
      <c r="AH62" s="32"/>
      <c r="AI62" s="10"/>
      <c r="AJ62" s="242"/>
      <c r="AK62" s="10"/>
      <c r="AL62" s="11"/>
      <c r="AM62" s="28"/>
      <c r="AN62" s="41"/>
      <c r="AO62">
        <f t="shared" si="6"/>
        <v>0</v>
      </c>
      <c r="AP62">
        <f t="shared" si="7"/>
        <v>0</v>
      </c>
      <c r="AQ62">
        <f t="shared" si="10"/>
        <v>0</v>
      </c>
      <c r="AR62">
        <f t="shared" si="8"/>
        <v>0</v>
      </c>
    </row>
    <row r="63" spans="1:44" x14ac:dyDescent="0.25">
      <c r="A63">
        <f t="shared" si="9"/>
        <v>20</v>
      </c>
      <c r="B63" s="6"/>
      <c r="C63" s="10"/>
      <c r="D63" s="32"/>
      <c r="E63" s="10"/>
      <c r="F63" s="32"/>
      <c r="G63" s="10"/>
      <c r="H63" s="32"/>
      <c r="I63" s="10"/>
      <c r="J63" s="32"/>
      <c r="K63" s="10"/>
      <c r="L63" s="32"/>
      <c r="M63" s="10"/>
      <c r="N63" s="32"/>
      <c r="O63" s="10"/>
      <c r="P63" s="32"/>
      <c r="Q63" s="10"/>
      <c r="R63" s="32"/>
      <c r="S63" s="10"/>
      <c r="T63" s="32"/>
      <c r="U63" s="10"/>
      <c r="V63" s="32"/>
      <c r="W63" s="10"/>
      <c r="X63" s="32"/>
      <c r="Y63" s="10"/>
      <c r="Z63" s="32"/>
      <c r="AA63" s="10"/>
      <c r="AB63" s="242"/>
      <c r="AC63" s="10"/>
      <c r="AD63" s="309"/>
      <c r="AE63" s="10"/>
      <c r="AF63" s="32"/>
      <c r="AG63" s="10"/>
      <c r="AH63" s="32"/>
      <c r="AI63" s="10"/>
      <c r="AJ63" s="242"/>
      <c r="AK63" s="10"/>
      <c r="AL63" s="11"/>
      <c r="AM63" s="28"/>
      <c r="AN63" s="41"/>
      <c r="AO63">
        <f t="shared" si="6"/>
        <v>0</v>
      </c>
      <c r="AP63">
        <f t="shared" si="7"/>
        <v>0</v>
      </c>
      <c r="AQ63">
        <f t="shared" si="10"/>
        <v>0</v>
      </c>
      <c r="AR63">
        <f t="shared" si="8"/>
        <v>0</v>
      </c>
    </row>
    <row r="64" spans="1:44" x14ac:dyDescent="0.25">
      <c r="A64">
        <f t="shared" si="9"/>
        <v>21</v>
      </c>
      <c r="B64" s="6"/>
      <c r="C64" s="10"/>
      <c r="D64" s="32"/>
      <c r="E64" s="10"/>
      <c r="F64" s="32"/>
      <c r="G64" s="10"/>
      <c r="H64" s="32"/>
      <c r="I64" s="10"/>
      <c r="J64" s="32"/>
      <c r="K64" s="10"/>
      <c r="L64" s="32"/>
      <c r="M64" s="10"/>
      <c r="N64" s="32"/>
      <c r="O64" s="10"/>
      <c r="P64" s="32"/>
      <c r="Q64" s="10"/>
      <c r="R64" s="32"/>
      <c r="S64" s="10"/>
      <c r="T64" s="32"/>
      <c r="U64" s="10"/>
      <c r="V64" s="32"/>
      <c r="W64" s="10"/>
      <c r="X64" s="32"/>
      <c r="Y64" s="10"/>
      <c r="Z64" s="32"/>
      <c r="AA64" s="10"/>
      <c r="AB64" s="242"/>
      <c r="AC64" s="10"/>
      <c r="AD64" s="309"/>
      <c r="AE64" s="10"/>
      <c r="AF64" s="32"/>
      <c r="AG64" s="10"/>
      <c r="AH64" s="32"/>
      <c r="AI64" s="10"/>
      <c r="AJ64" s="242"/>
      <c r="AK64" s="10"/>
      <c r="AL64" s="11"/>
      <c r="AM64" s="28"/>
      <c r="AN64" s="41"/>
      <c r="AO64">
        <f t="shared" si="6"/>
        <v>0</v>
      </c>
      <c r="AP64">
        <f t="shared" si="7"/>
        <v>0</v>
      </c>
      <c r="AQ64">
        <f t="shared" si="10"/>
        <v>0</v>
      </c>
      <c r="AR64">
        <f t="shared" si="8"/>
        <v>0</v>
      </c>
    </row>
    <row r="65" spans="1:44" x14ac:dyDescent="0.25">
      <c r="A65">
        <f t="shared" si="9"/>
        <v>22</v>
      </c>
      <c r="B65" s="6"/>
      <c r="C65" s="12"/>
      <c r="D65" s="36"/>
      <c r="E65" s="12"/>
      <c r="F65" s="36"/>
      <c r="G65" s="12"/>
      <c r="H65" s="36"/>
      <c r="I65" s="10"/>
      <c r="J65" s="32"/>
      <c r="K65" s="12"/>
      <c r="L65" s="36"/>
      <c r="M65" s="12"/>
      <c r="N65" s="36"/>
      <c r="O65" s="12"/>
      <c r="P65" s="36"/>
      <c r="Q65" s="12"/>
      <c r="R65" s="36"/>
      <c r="S65" s="12"/>
      <c r="T65" s="36"/>
      <c r="U65" s="12"/>
      <c r="V65" s="36"/>
      <c r="W65" s="12"/>
      <c r="X65" s="36"/>
      <c r="Y65" s="12"/>
      <c r="Z65" s="36"/>
      <c r="AA65" s="12"/>
      <c r="AB65" s="243"/>
      <c r="AC65" s="12"/>
      <c r="AD65" s="310"/>
      <c r="AE65" s="12"/>
      <c r="AF65" s="36"/>
      <c r="AG65" s="12"/>
      <c r="AH65" s="36"/>
      <c r="AI65" s="12"/>
      <c r="AJ65" s="243"/>
      <c r="AK65" s="12"/>
      <c r="AL65" s="13"/>
      <c r="AM65" s="28"/>
      <c r="AN65" s="41"/>
      <c r="AO65">
        <f t="shared" si="6"/>
        <v>0</v>
      </c>
      <c r="AP65">
        <f t="shared" si="7"/>
        <v>0</v>
      </c>
      <c r="AQ65">
        <f t="shared" si="10"/>
        <v>0</v>
      </c>
      <c r="AR65">
        <f t="shared" si="8"/>
        <v>0</v>
      </c>
    </row>
    <row r="66" spans="1:44" x14ac:dyDescent="0.25">
      <c r="A66">
        <f t="shared" si="9"/>
        <v>23</v>
      </c>
      <c r="B66" s="6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242"/>
      <c r="AC66" s="10"/>
      <c r="AD66" s="309"/>
      <c r="AE66" s="10"/>
      <c r="AF66" s="32"/>
      <c r="AG66" s="10"/>
      <c r="AH66" s="32"/>
      <c r="AI66" s="10"/>
      <c r="AJ66" s="242"/>
      <c r="AK66" s="10"/>
      <c r="AL66" s="11"/>
      <c r="AM66" s="28"/>
      <c r="AN66" s="41"/>
      <c r="AO66">
        <f t="shared" si="6"/>
        <v>0</v>
      </c>
      <c r="AP66">
        <f t="shared" si="7"/>
        <v>0</v>
      </c>
      <c r="AQ66">
        <f t="shared" si="10"/>
        <v>0</v>
      </c>
      <c r="AR66">
        <f t="shared" si="8"/>
        <v>0</v>
      </c>
    </row>
    <row r="67" spans="1:44" x14ac:dyDescent="0.25">
      <c r="A67">
        <f t="shared" si="9"/>
        <v>24</v>
      </c>
      <c r="B67" s="6"/>
      <c r="C67" s="10"/>
      <c r="D67" s="32"/>
      <c r="E67" s="10"/>
      <c r="F67" s="32"/>
      <c r="G67" s="10"/>
      <c r="H67" s="32"/>
      <c r="I67" s="10"/>
      <c r="J67" s="32"/>
      <c r="K67" s="10"/>
      <c r="L67" s="32"/>
      <c r="M67" s="10"/>
      <c r="N67" s="32"/>
      <c r="O67" s="10"/>
      <c r="P67" s="32"/>
      <c r="Q67" s="10"/>
      <c r="R67" s="32"/>
      <c r="S67" s="10"/>
      <c r="T67" s="32"/>
      <c r="U67" s="10"/>
      <c r="V67" s="32"/>
      <c r="W67" s="10"/>
      <c r="X67" s="32"/>
      <c r="Y67" s="10"/>
      <c r="Z67" s="32"/>
      <c r="AA67" s="10"/>
      <c r="AB67" s="242"/>
      <c r="AC67" s="10"/>
      <c r="AD67" s="309"/>
      <c r="AE67" s="10"/>
      <c r="AF67" s="32"/>
      <c r="AG67" s="10"/>
      <c r="AH67" s="32"/>
      <c r="AI67" s="10"/>
      <c r="AJ67" s="242"/>
      <c r="AK67" s="10"/>
      <c r="AL67" s="11"/>
      <c r="AM67" s="28"/>
      <c r="AN67" s="41"/>
      <c r="AO67">
        <f t="shared" si="6"/>
        <v>0</v>
      </c>
      <c r="AP67">
        <f t="shared" si="7"/>
        <v>0</v>
      </c>
      <c r="AQ67">
        <f t="shared" si="10"/>
        <v>0</v>
      </c>
      <c r="AR67">
        <f t="shared" si="8"/>
        <v>0</v>
      </c>
    </row>
    <row r="68" spans="1:44" x14ac:dyDescent="0.25">
      <c r="A68">
        <f t="shared" si="9"/>
        <v>25</v>
      </c>
      <c r="B68" s="6"/>
      <c r="C68" s="10"/>
      <c r="D68" s="32"/>
      <c r="E68" s="10"/>
      <c r="F68" s="32"/>
      <c r="G68" s="10"/>
      <c r="H68" s="32"/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242"/>
      <c r="AC68" s="10"/>
      <c r="AD68" s="309"/>
      <c r="AE68" s="10"/>
      <c r="AF68" s="32"/>
      <c r="AG68" s="10"/>
      <c r="AH68" s="32"/>
      <c r="AI68" s="10"/>
      <c r="AJ68" s="242"/>
      <c r="AK68" s="10"/>
      <c r="AL68" s="11"/>
      <c r="AM68" s="28"/>
      <c r="AN68" s="41"/>
      <c r="AO68">
        <f t="shared" si="6"/>
        <v>0</v>
      </c>
      <c r="AP68">
        <f>COUNT(C68:AL68)/2</f>
        <v>0</v>
      </c>
      <c r="AQ68">
        <f t="shared" si="10"/>
        <v>0</v>
      </c>
      <c r="AR68">
        <f t="shared" si="8"/>
        <v>0</v>
      </c>
    </row>
    <row r="69" spans="1:44" x14ac:dyDescent="0.25">
      <c r="A69">
        <f t="shared" si="9"/>
        <v>26</v>
      </c>
      <c r="B69" s="6"/>
      <c r="C69" s="10"/>
      <c r="D69" s="32"/>
      <c r="E69" s="10"/>
      <c r="F69" s="32"/>
      <c r="G69" s="10"/>
      <c r="H69" s="32"/>
      <c r="I69" s="10"/>
      <c r="J69" s="32"/>
      <c r="K69" s="10"/>
      <c r="L69" s="32"/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242"/>
      <c r="AC69" s="10"/>
      <c r="AD69" s="309"/>
      <c r="AE69" s="10"/>
      <c r="AF69" s="32"/>
      <c r="AG69" s="10"/>
      <c r="AH69" s="32"/>
      <c r="AI69" s="10"/>
      <c r="AJ69" s="242"/>
      <c r="AK69" s="10"/>
      <c r="AL69" s="11"/>
      <c r="AN69" s="76"/>
      <c r="AO69">
        <f t="shared" si="6"/>
        <v>0</v>
      </c>
      <c r="AP69">
        <f t="shared" ref="AP69:AP102" si="11">COUNT(C69:AL69)/2</f>
        <v>0</v>
      </c>
      <c r="AQ69">
        <f t="shared" si="10"/>
        <v>0</v>
      </c>
      <c r="AR69">
        <f t="shared" si="8"/>
        <v>0</v>
      </c>
    </row>
    <row r="70" spans="1:44" x14ac:dyDescent="0.25">
      <c r="A70">
        <f t="shared" si="9"/>
        <v>27</v>
      </c>
      <c r="B70" s="6"/>
      <c r="C70" s="10"/>
      <c r="D70" s="32"/>
      <c r="E70" s="10"/>
      <c r="F70" s="32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242"/>
      <c r="AC70" s="10"/>
      <c r="AD70" s="309"/>
      <c r="AE70" s="10"/>
      <c r="AF70" s="32"/>
      <c r="AG70" s="10"/>
      <c r="AH70" s="32"/>
      <c r="AI70" s="10"/>
      <c r="AJ70" s="242"/>
      <c r="AK70" s="10"/>
      <c r="AL70" s="11"/>
      <c r="AN70" s="76"/>
      <c r="AO70">
        <f t="shared" si="6"/>
        <v>0</v>
      </c>
      <c r="AP70">
        <f t="shared" si="11"/>
        <v>0</v>
      </c>
      <c r="AQ70">
        <f t="shared" si="10"/>
        <v>0</v>
      </c>
      <c r="AR70">
        <f t="shared" si="8"/>
        <v>0</v>
      </c>
    </row>
    <row r="71" spans="1:44" x14ac:dyDescent="0.25">
      <c r="A71">
        <f t="shared" si="9"/>
        <v>28</v>
      </c>
      <c r="B71" s="6"/>
      <c r="C71" s="10"/>
      <c r="D71" s="32"/>
      <c r="E71" s="10"/>
      <c r="F71" s="32"/>
      <c r="G71" s="10"/>
      <c r="H71" s="32"/>
      <c r="I71" s="10"/>
      <c r="J71" s="32"/>
      <c r="K71" s="10"/>
      <c r="L71" s="32"/>
      <c r="M71" s="10"/>
      <c r="N71" s="32"/>
      <c r="O71" s="10"/>
      <c r="P71" s="32"/>
      <c r="Q71" s="10"/>
      <c r="R71" s="32"/>
      <c r="S71" s="10"/>
      <c r="T71" s="32"/>
      <c r="U71" s="10"/>
      <c r="V71" s="32"/>
      <c r="W71" s="10"/>
      <c r="X71" s="32"/>
      <c r="Y71" s="10"/>
      <c r="Z71" s="32"/>
      <c r="AA71" s="10"/>
      <c r="AB71" s="242"/>
      <c r="AC71" s="10"/>
      <c r="AD71" s="309"/>
      <c r="AE71" s="10"/>
      <c r="AF71" s="32"/>
      <c r="AG71" s="10"/>
      <c r="AH71" s="32"/>
      <c r="AI71" s="10"/>
      <c r="AJ71" s="242"/>
      <c r="AK71" s="10"/>
      <c r="AL71" s="11"/>
      <c r="AN71" s="76"/>
      <c r="AO71">
        <f t="shared" si="6"/>
        <v>0</v>
      </c>
      <c r="AP71">
        <f t="shared" si="11"/>
        <v>0</v>
      </c>
      <c r="AQ71">
        <f t="shared" si="10"/>
        <v>0</v>
      </c>
      <c r="AR71">
        <f t="shared" si="8"/>
        <v>0</v>
      </c>
    </row>
    <row r="72" spans="1:44" x14ac:dyDescent="0.25">
      <c r="A72">
        <f t="shared" si="9"/>
        <v>29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242"/>
      <c r="AC72" s="10"/>
      <c r="AD72" s="309"/>
      <c r="AE72" s="10"/>
      <c r="AF72" s="32"/>
      <c r="AG72" s="10"/>
      <c r="AH72" s="32"/>
      <c r="AI72" s="10"/>
      <c r="AJ72" s="242"/>
      <c r="AK72" s="10"/>
      <c r="AL72" s="11"/>
      <c r="AN72" s="76"/>
      <c r="AO72">
        <f t="shared" si="6"/>
        <v>0</v>
      </c>
      <c r="AP72">
        <f t="shared" si="11"/>
        <v>0</v>
      </c>
      <c r="AQ72">
        <f t="shared" si="10"/>
        <v>0</v>
      </c>
      <c r="AR72">
        <f t="shared" si="8"/>
        <v>0</v>
      </c>
    </row>
    <row r="73" spans="1:44" x14ac:dyDescent="0.25">
      <c r="A73">
        <f t="shared" si="9"/>
        <v>30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0"/>
      <c r="R73" s="32"/>
      <c r="S73" s="10"/>
      <c r="T73" s="32"/>
      <c r="U73" s="10"/>
      <c r="V73" s="32"/>
      <c r="W73" s="10"/>
      <c r="X73" s="32"/>
      <c r="Y73" s="10"/>
      <c r="Z73" s="32"/>
      <c r="AA73" s="10"/>
      <c r="AB73" s="242"/>
      <c r="AC73" s="10"/>
      <c r="AD73" s="309"/>
      <c r="AE73" s="10"/>
      <c r="AF73" s="32"/>
      <c r="AG73" s="10"/>
      <c r="AH73" s="32"/>
      <c r="AI73" s="10"/>
      <c r="AJ73" s="242"/>
      <c r="AK73" s="10"/>
      <c r="AL73" s="11"/>
      <c r="AN73" s="41"/>
      <c r="AO73">
        <f t="shared" si="6"/>
        <v>0</v>
      </c>
      <c r="AP73">
        <f t="shared" si="11"/>
        <v>0</v>
      </c>
      <c r="AQ73">
        <f t="shared" si="10"/>
        <v>0</v>
      </c>
      <c r="AR73">
        <f t="shared" si="8"/>
        <v>0</v>
      </c>
    </row>
    <row r="74" spans="1:44" x14ac:dyDescent="0.25">
      <c r="A74">
        <f t="shared" si="9"/>
        <v>31</v>
      </c>
      <c r="B74" s="6"/>
      <c r="C74" s="10"/>
      <c r="D74" s="32"/>
      <c r="E74" s="10"/>
      <c r="F74" s="32"/>
      <c r="G74" s="10"/>
      <c r="H74" s="32"/>
      <c r="I74" s="10"/>
      <c r="J74" s="32"/>
      <c r="K74" s="10"/>
      <c r="L74" s="32"/>
      <c r="M74" s="10"/>
      <c r="N74" s="32"/>
      <c r="O74" s="10"/>
      <c r="P74" s="32"/>
      <c r="Q74" s="10"/>
      <c r="R74" s="32"/>
      <c r="S74" s="10"/>
      <c r="T74" s="32"/>
      <c r="U74" s="10"/>
      <c r="V74" s="32"/>
      <c r="W74" s="10"/>
      <c r="X74" s="32"/>
      <c r="Y74" s="10"/>
      <c r="Z74" s="32"/>
      <c r="AA74" s="10"/>
      <c r="AB74" s="242"/>
      <c r="AC74" s="10"/>
      <c r="AD74" s="309"/>
      <c r="AE74" s="10"/>
      <c r="AF74" s="32"/>
      <c r="AG74" s="10"/>
      <c r="AH74" s="32"/>
      <c r="AI74" s="10"/>
      <c r="AJ74" s="242"/>
      <c r="AK74" s="10"/>
      <c r="AL74" s="11"/>
      <c r="AN74" s="41"/>
      <c r="AO74">
        <f t="shared" si="6"/>
        <v>0</v>
      </c>
      <c r="AP74">
        <f t="shared" si="11"/>
        <v>0</v>
      </c>
      <c r="AQ74">
        <f t="shared" si="10"/>
        <v>0</v>
      </c>
      <c r="AR74">
        <f t="shared" si="8"/>
        <v>0</v>
      </c>
    </row>
    <row r="75" spans="1:44" x14ac:dyDescent="0.25">
      <c r="A75">
        <f t="shared" si="9"/>
        <v>32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242"/>
      <c r="AC75" s="10"/>
      <c r="AD75" s="309"/>
      <c r="AE75" s="10"/>
      <c r="AF75" s="32"/>
      <c r="AG75" s="10"/>
      <c r="AH75" s="32"/>
      <c r="AI75" s="10"/>
      <c r="AJ75" s="242"/>
      <c r="AK75" s="10"/>
      <c r="AL75" s="11"/>
      <c r="AN75" s="41"/>
      <c r="AO75">
        <f t="shared" si="6"/>
        <v>0</v>
      </c>
      <c r="AP75">
        <f t="shared" si="11"/>
        <v>0</v>
      </c>
      <c r="AQ75">
        <f t="shared" si="10"/>
        <v>0</v>
      </c>
      <c r="AR75">
        <f t="shared" si="8"/>
        <v>0</v>
      </c>
    </row>
    <row r="76" spans="1:44" x14ac:dyDescent="0.25">
      <c r="A76">
        <f t="shared" si="9"/>
        <v>33</v>
      </c>
      <c r="B76" s="6"/>
      <c r="C76" s="10"/>
      <c r="D76" s="32"/>
      <c r="E76" s="10"/>
      <c r="F76" s="32"/>
      <c r="G76" s="94"/>
      <c r="H76" s="32"/>
      <c r="I76" s="10"/>
      <c r="J76" s="32"/>
      <c r="K76" s="10"/>
      <c r="L76" s="32"/>
      <c r="M76" s="10"/>
      <c r="N76" s="32"/>
      <c r="O76" s="94"/>
      <c r="P76" s="32"/>
      <c r="Q76" s="10"/>
      <c r="R76" s="32"/>
      <c r="S76" s="10"/>
      <c r="T76" s="32"/>
      <c r="U76" s="94"/>
      <c r="V76" s="32"/>
      <c r="W76" s="10"/>
      <c r="X76" s="32"/>
      <c r="Y76" s="10"/>
      <c r="Z76" s="32"/>
      <c r="AA76" s="10"/>
      <c r="AB76" s="242"/>
      <c r="AC76" s="10"/>
      <c r="AD76" s="309"/>
      <c r="AE76" s="10"/>
      <c r="AF76" s="32"/>
      <c r="AG76" s="10"/>
      <c r="AH76" s="32"/>
      <c r="AI76" s="10"/>
      <c r="AJ76" s="242"/>
      <c r="AK76" s="10"/>
      <c r="AL76" s="11"/>
      <c r="AN76" s="41"/>
      <c r="AO76">
        <f t="shared" si="6"/>
        <v>0</v>
      </c>
      <c r="AP76">
        <f t="shared" si="11"/>
        <v>0</v>
      </c>
      <c r="AQ76">
        <f t="shared" si="10"/>
        <v>0</v>
      </c>
      <c r="AR76">
        <f t="shared" si="8"/>
        <v>0</v>
      </c>
    </row>
    <row r="77" spans="1:44" x14ac:dyDescent="0.25">
      <c r="A77">
        <f t="shared" si="9"/>
        <v>34</v>
      </c>
      <c r="B77" s="6"/>
      <c r="C77" s="10"/>
      <c r="D77" s="32"/>
      <c r="E77" s="10"/>
      <c r="F77" s="32"/>
      <c r="G77" s="94"/>
      <c r="H77" s="32"/>
      <c r="I77" s="10"/>
      <c r="J77" s="32"/>
      <c r="K77" s="10"/>
      <c r="L77" s="32"/>
      <c r="M77" s="10"/>
      <c r="N77" s="32"/>
      <c r="O77" s="94"/>
      <c r="P77" s="32"/>
      <c r="Q77" s="10"/>
      <c r="R77" s="32"/>
      <c r="S77" s="10"/>
      <c r="T77" s="32"/>
      <c r="U77" s="94"/>
      <c r="V77" s="32"/>
      <c r="W77" s="10"/>
      <c r="X77" s="32"/>
      <c r="Y77" s="10"/>
      <c r="Z77" s="32"/>
      <c r="AA77" s="10"/>
      <c r="AB77" s="242"/>
      <c r="AC77" s="10"/>
      <c r="AD77" s="309"/>
      <c r="AE77" s="10"/>
      <c r="AF77" s="32"/>
      <c r="AG77" s="10"/>
      <c r="AH77" s="32"/>
      <c r="AI77" s="10"/>
      <c r="AJ77" s="242"/>
      <c r="AK77" s="10"/>
      <c r="AL77" s="11"/>
      <c r="AN77" s="41"/>
      <c r="AO77">
        <f t="shared" si="6"/>
        <v>0</v>
      </c>
      <c r="AP77">
        <f t="shared" si="11"/>
        <v>0</v>
      </c>
      <c r="AQ77">
        <f t="shared" si="10"/>
        <v>0</v>
      </c>
      <c r="AR77">
        <f t="shared" si="8"/>
        <v>0</v>
      </c>
    </row>
    <row r="78" spans="1:44" x14ac:dyDescent="0.25">
      <c r="A78">
        <f t="shared" si="9"/>
        <v>35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0"/>
      <c r="R78" s="32"/>
      <c r="S78" s="10"/>
      <c r="T78" s="32"/>
      <c r="U78" s="94"/>
      <c r="V78" s="32"/>
      <c r="W78" s="10"/>
      <c r="X78" s="32"/>
      <c r="Y78" s="10"/>
      <c r="Z78" s="32"/>
      <c r="AA78" s="10"/>
      <c r="AB78" s="242"/>
      <c r="AC78" s="10"/>
      <c r="AD78" s="309"/>
      <c r="AE78" s="10"/>
      <c r="AF78" s="32"/>
      <c r="AG78" s="10"/>
      <c r="AH78" s="32"/>
      <c r="AI78" s="10"/>
      <c r="AJ78" s="242"/>
      <c r="AK78" s="10"/>
      <c r="AL78" s="11"/>
      <c r="AM78" s="28"/>
      <c r="AN78" s="41"/>
      <c r="AO78">
        <f t="shared" si="6"/>
        <v>0</v>
      </c>
      <c r="AP78">
        <f t="shared" si="11"/>
        <v>0</v>
      </c>
      <c r="AQ78">
        <f t="shared" si="10"/>
        <v>0</v>
      </c>
      <c r="AR78">
        <f t="shared" si="8"/>
        <v>0</v>
      </c>
    </row>
    <row r="79" spans="1:44" x14ac:dyDescent="0.25">
      <c r="A79">
        <f t="shared" si="9"/>
        <v>36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32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242"/>
      <c r="AC79" s="10"/>
      <c r="AD79" s="309"/>
      <c r="AE79" s="10"/>
      <c r="AF79" s="32"/>
      <c r="AG79" s="10"/>
      <c r="AH79" s="32"/>
      <c r="AI79" s="10"/>
      <c r="AJ79" s="242"/>
      <c r="AK79" s="10"/>
      <c r="AL79" s="11"/>
      <c r="AM79" s="28"/>
      <c r="AN79" s="41"/>
      <c r="AO79">
        <f t="shared" si="6"/>
        <v>0</v>
      </c>
      <c r="AP79">
        <f t="shared" si="11"/>
        <v>0</v>
      </c>
      <c r="AQ79">
        <f t="shared" si="10"/>
        <v>0</v>
      </c>
      <c r="AR79">
        <f t="shared" si="8"/>
        <v>0</v>
      </c>
    </row>
    <row r="80" spans="1:44" x14ac:dyDescent="0.25">
      <c r="A80">
        <f t="shared" si="9"/>
        <v>37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242"/>
      <c r="AC80" s="10"/>
      <c r="AD80" s="309"/>
      <c r="AE80" s="10"/>
      <c r="AF80" s="32"/>
      <c r="AG80" s="10"/>
      <c r="AH80" s="32"/>
      <c r="AI80" s="10"/>
      <c r="AJ80" s="242"/>
      <c r="AK80" s="10"/>
      <c r="AL80" s="11"/>
      <c r="AM80" s="28"/>
      <c r="AN80" s="41"/>
      <c r="AO80">
        <f t="shared" si="6"/>
        <v>0</v>
      </c>
      <c r="AP80">
        <f t="shared" si="11"/>
        <v>0</v>
      </c>
      <c r="AQ80">
        <f t="shared" si="10"/>
        <v>0</v>
      </c>
      <c r="AR80">
        <f t="shared" si="8"/>
        <v>0</v>
      </c>
    </row>
    <row r="81" spans="1:44" x14ac:dyDescent="0.25">
      <c r="A81">
        <f t="shared" si="9"/>
        <v>38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242"/>
      <c r="AC81" s="10"/>
      <c r="AD81" s="309"/>
      <c r="AE81" s="10"/>
      <c r="AF81" s="32"/>
      <c r="AG81" s="10"/>
      <c r="AH81" s="32"/>
      <c r="AI81" s="10"/>
      <c r="AJ81" s="242"/>
      <c r="AK81" s="10"/>
      <c r="AL81" s="11"/>
      <c r="AM81" s="28"/>
      <c r="AN81" s="41"/>
      <c r="AO81">
        <f t="shared" si="6"/>
        <v>0</v>
      </c>
      <c r="AP81">
        <f t="shared" si="11"/>
        <v>0</v>
      </c>
      <c r="AQ81">
        <f t="shared" si="10"/>
        <v>0</v>
      </c>
      <c r="AR81">
        <f t="shared" si="8"/>
        <v>0</v>
      </c>
    </row>
    <row r="82" spans="1:44" x14ac:dyDescent="0.25">
      <c r="A82">
        <f t="shared" si="9"/>
        <v>39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242"/>
      <c r="AC82" s="10"/>
      <c r="AD82" s="309"/>
      <c r="AE82" s="10"/>
      <c r="AF82" s="32"/>
      <c r="AG82" s="10"/>
      <c r="AH82" s="32"/>
      <c r="AI82" s="10"/>
      <c r="AJ82" s="242"/>
      <c r="AK82" s="10"/>
      <c r="AL82" s="11"/>
      <c r="AM82" s="28"/>
      <c r="AN82" s="41"/>
      <c r="AO82">
        <f t="shared" si="6"/>
        <v>0</v>
      </c>
      <c r="AP82">
        <f t="shared" si="11"/>
        <v>0</v>
      </c>
      <c r="AQ82">
        <f t="shared" si="10"/>
        <v>0</v>
      </c>
      <c r="AR82">
        <f t="shared" si="8"/>
        <v>0</v>
      </c>
    </row>
    <row r="83" spans="1:44" x14ac:dyDescent="0.25">
      <c r="A83">
        <f t="shared" si="9"/>
        <v>40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32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242"/>
      <c r="AC83" s="10"/>
      <c r="AD83" s="309"/>
      <c r="AE83" s="10"/>
      <c r="AF83" s="32"/>
      <c r="AG83" s="10"/>
      <c r="AH83" s="32"/>
      <c r="AI83" s="10"/>
      <c r="AJ83" s="242"/>
      <c r="AK83" s="10"/>
      <c r="AL83" s="11"/>
      <c r="AM83" s="28"/>
      <c r="AN83" s="41"/>
      <c r="AO83">
        <f t="shared" si="6"/>
        <v>0</v>
      </c>
      <c r="AP83">
        <f t="shared" si="11"/>
        <v>0</v>
      </c>
      <c r="AQ83">
        <f t="shared" si="10"/>
        <v>0</v>
      </c>
      <c r="AR83">
        <f t="shared" si="8"/>
        <v>0</v>
      </c>
    </row>
    <row r="84" spans="1:44" x14ac:dyDescent="0.25">
      <c r="A84">
        <f t="shared" si="9"/>
        <v>41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242"/>
      <c r="AC84" s="10"/>
      <c r="AD84" s="309"/>
      <c r="AE84" s="10"/>
      <c r="AF84" s="32"/>
      <c r="AG84" s="10"/>
      <c r="AH84" s="32"/>
      <c r="AI84" s="10"/>
      <c r="AJ84" s="242"/>
      <c r="AK84" s="10"/>
      <c r="AL84" s="11"/>
      <c r="AM84" s="28"/>
      <c r="AN84" s="41"/>
      <c r="AO84">
        <f t="shared" si="6"/>
        <v>0</v>
      </c>
      <c r="AP84">
        <f t="shared" si="11"/>
        <v>0</v>
      </c>
      <c r="AQ84">
        <f t="shared" si="10"/>
        <v>0</v>
      </c>
      <c r="AR84">
        <f t="shared" si="8"/>
        <v>0</v>
      </c>
    </row>
    <row r="85" spans="1:44" x14ac:dyDescent="0.25">
      <c r="A85">
        <f t="shared" si="9"/>
        <v>42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242"/>
      <c r="AC85" s="10"/>
      <c r="AD85" s="309"/>
      <c r="AE85" s="10"/>
      <c r="AF85" s="32"/>
      <c r="AG85" s="10"/>
      <c r="AH85" s="32"/>
      <c r="AI85" s="10"/>
      <c r="AJ85" s="242"/>
      <c r="AK85" s="10"/>
      <c r="AL85" s="11"/>
      <c r="AN85" s="41"/>
      <c r="AO85">
        <f t="shared" si="6"/>
        <v>0</v>
      </c>
      <c r="AP85">
        <f t="shared" si="11"/>
        <v>0</v>
      </c>
      <c r="AQ85">
        <f t="shared" si="10"/>
        <v>0</v>
      </c>
      <c r="AR85">
        <f t="shared" si="8"/>
        <v>0</v>
      </c>
    </row>
    <row r="86" spans="1:44" x14ac:dyDescent="0.25">
      <c r="A86">
        <f t="shared" si="9"/>
        <v>43</v>
      </c>
      <c r="B86" s="6"/>
      <c r="C86" s="10"/>
      <c r="D86" s="32"/>
      <c r="E86" s="10"/>
      <c r="F86" s="32"/>
      <c r="G86" s="10"/>
      <c r="H86" s="32"/>
      <c r="I86" s="10"/>
      <c r="J86" s="32"/>
      <c r="K86" s="10"/>
      <c r="L86" s="32"/>
      <c r="M86" s="10"/>
      <c r="N86" s="32"/>
      <c r="O86" s="10"/>
      <c r="P86" s="32"/>
      <c r="Q86" s="10"/>
      <c r="R86" s="32"/>
      <c r="S86" s="10"/>
      <c r="T86" s="32"/>
      <c r="U86" s="10"/>
      <c r="V86" s="32"/>
      <c r="W86" s="10"/>
      <c r="X86" s="32"/>
      <c r="Y86" s="10"/>
      <c r="Z86" s="32"/>
      <c r="AA86" s="10"/>
      <c r="AB86" s="242"/>
      <c r="AC86" s="10"/>
      <c r="AD86" s="309"/>
      <c r="AE86" s="10"/>
      <c r="AF86" s="32"/>
      <c r="AG86" s="10"/>
      <c r="AH86" s="32"/>
      <c r="AI86" s="10"/>
      <c r="AJ86" s="242"/>
      <c r="AK86" s="10"/>
      <c r="AL86" s="11"/>
      <c r="AN86" s="41"/>
      <c r="AO86">
        <f t="shared" si="6"/>
        <v>0</v>
      </c>
      <c r="AP86">
        <f t="shared" si="11"/>
        <v>0</v>
      </c>
      <c r="AQ86">
        <f t="shared" si="10"/>
        <v>0</v>
      </c>
      <c r="AR86">
        <f t="shared" si="8"/>
        <v>0</v>
      </c>
    </row>
    <row r="87" spans="1:44" x14ac:dyDescent="0.25">
      <c r="A87">
        <f t="shared" si="9"/>
        <v>44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242"/>
      <c r="AC87" s="10"/>
      <c r="AD87" s="309"/>
      <c r="AE87" s="10"/>
      <c r="AF87" s="32"/>
      <c r="AG87" s="10"/>
      <c r="AH87" s="32"/>
      <c r="AI87" s="10"/>
      <c r="AJ87" s="242"/>
      <c r="AK87" s="10"/>
      <c r="AL87" s="11"/>
      <c r="AN87" s="76"/>
      <c r="AO87">
        <f t="shared" si="6"/>
        <v>0</v>
      </c>
      <c r="AP87">
        <f t="shared" si="11"/>
        <v>0</v>
      </c>
      <c r="AQ87">
        <f t="shared" si="10"/>
        <v>0</v>
      </c>
      <c r="AR87">
        <f t="shared" si="8"/>
        <v>0</v>
      </c>
    </row>
    <row r="88" spans="1:44" x14ac:dyDescent="0.25">
      <c r="A88">
        <f t="shared" si="9"/>
        <v>45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242"/>
      <c r="AC88" s="10"/>
      <c r="AD88" s="309"/>
      <c r="AE88" s="10"/>
      <c r="AF88" s="32"/>
      <c r="AG88" s="10"/>
      <c r="AH88" s="32"/>
      <c r="AI88" s="10"/>
      <c r="AJ88" s="242"/>
      <c r="AK88" s="10"/>
      <c r="AL88" s="11"/>
      <c r="AN88" s="76"/>
      <c r="AO88">
        <f t="shared" si="6"/>
        <v>0</v>
      </c>
      <c r="AP88">
        <f t="shared" si="11"/>
        <v>0</v>
      </c>
      <c r="AQ88">
        <f t="shared" si="10"/>
        <v>0</v>
      </c>
      <c r="AR88">
        <f t="shared" si="8"/>
        <v>0</v>
      </c>
    </row>
    <row r="89" spans="1:44" x14ac:dyDescent="0.25">
      <c r="A89">
        <f>+A88+1</f>
        <v>46</v>
      </c>
      <c r="B89" s="6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10"/>
      <c r="X89" s="11"/>
      <c r="Y89" s="10"/>
      <c r="Z89" s="11"/>
      <c r="AA89" s="10"/>
      <c r="AB89" s="11"/>
      <c r="AC89" s="10"/>
      <c r="AD89" s="309"/>
      <c r="AE89" s="10"/>
      <c r="AF89" s="11"/>
      <c r="AG89" s="10"/>
      <c r="AH89" s="11"/>
      <c r="AI89" s="10"/>
      <c r="AJ89" s="11"/>
      <c r="AK89" s="10"/>
      <c r="AL89" s="11"/>
      <c r="AN89" s="76"/>
      <c r="AO89">
        <f t="shared" si="6"/>
        <v>0</v>
      </c>
      <c r="AP89">
        <f t="shared" si="11"/>
        <v>0</v>
      </c>
      <c r="AQ89">
        <f t="shared" si="10"/>
        <v>0</v>
      </c>
      <c r="AR89">
        <f t="shared" si="8"/>
        <v>0</v>
      </c>
    </row>
    <row r="90" spans="1:44" x14ac:dyDescent="0.25">
      <c r="A90">
        <f t="shared" si="9"/>
        <v>47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242"/>
      <c r="AC90" s="10"/>
      <c r="AD90" s="309"/>
      <c r="AE90" s="10"/>
      <c r="AF90" s="32"/>
      <c r="AG90" s="10"/>
      <c r="AH90" s="32"/>
      <c r="AI90" s="10"/>
      <c r="AJ90" s="242"/>
      <c r="AK90" s="10"/>
      <c r="AL90" s="11"/>
      <c r="AN90" s="76"/>
      <c r="AO90">
        <f t="shared" si="6"/>
        <v>0</v>
      </c>
      <c r="AP90">
        <f t="shared" si="11"/>
        <v>0</v>
      </c>
      <c r="AQ90">
        <f t="shared" si="10"/>
        <v>0</v>
      </c>
      <c r="AR90">
        <f t="shared" si="8"/>
        <v>0</v>
      </c>
    </row>
    <row r="91" spans="1:44" x14ac:dyDescent="0.25">
      <c r="A91">
        <f t="shared" si="9"/>
        <v>48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242"/>
      <c r="AC91" s="10"/>
      <c r="AD91" s="309"/>
      <c r="AE91" s="10"/>
      <c r="AF91" s="32"/>
      <c r="AG91" s="10"/>
      <c r="AH91" s="32"/>
      <c r="AI91" s="10"/>
      <c r="AJ91" s="242"/>
      <c r="AK91" s="10"/>
      <c r="AL91" s="11"/>
      <c r="AN91" s="76"/>
      <c r="AO91">
        <f t="shared" si="6"/>
        <v>0</v>
      </c>
      <c r="AP91">
        <f t="shared" si="11"/>
        <v>0</v>
      </c>
      <c r="AQ91">
        <f t="shared" si="10"/>
        <v>0</v>
      </c>
      <c r="AR91">
        <f t="shared" si="8"/>
        <v>0</v>
      </c>
    </row>
    <row r="92" spans="1:44" x14ac:dyDescent="0.25">
      <c r="A92">
        <f t="shared" si="9"/>
        <v>49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242"/>
      <c r="AC92" s="10"/>
      <c r="AD92" s="309"/>
      <c r="AE92" s="10"/>
      <c r="AF92" s="32"/>
      <c r="AG92" s="10"/>
      <c r="AH92" s="32"/>
      <c r="AI92" s="10"/>
      <c r="AJ92" s="242"/>
      <c r="AK92" s="10"/>
      <c r="AL92" s="11"/>
      <c r="AN92" s="76"/>
      <c r="AO92">
        <f t="shared" si="6"/>
        <v>0</v>
      </c>
      <c r="AP92">
        <f t="shared" si="11"/>
        <v>0</v>
      </c>
      <c r="AQ92">
        <f t="shared" si="10"/>
        <v>0</v>
      </c>
      <c r="AR92">
        <f t="shared" si="8"/>
        <v>0</v>
      </c>
    </row>
    <row r="93" spans="1:44" x14ac:dyDescent="0.25">
      <c r="A93">
        <f t="shared" si="9"/>
        <v>50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242"/>
      <c r="AC93" s="10"/>
      <c r="AD93" s="309"/>
      <c r="AE93" s="10"/>
      <c r="AF93" s="32"/>
      <c r="AG93" s="10"/>
      <c r="AH93" s="32"/>
      <c r="AI93" s="10"/>
      <c r="AJ93" s="242"/>
      <c r="AK93" s="10"/>
      <c r="AL93" s="11"/>
      <c r="AN93" s="76"/>
      <c r="AO93">
        <f t="shared" si="6"/>
        <v>0</v>
      </c>
      <c r="AP93">
        <f t="shared" si="11"/>
        <v>0</v>
      </c>
      <c r="AQ93">
        <f t="shared" si="10"/>
        <v>0</v>
      </c>
      <c r="AR93">
        <f t="shared" si="8"/>
        <v>0</v>
      </c>
    </row>
    <row r="94" spans="1:44" x14ac:dyDescent="0.25">
      <c r="A94">
        <f t="shared" si="9"/>
        <v>51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242"/>
      <c r="AC94" s="10"/>
      <c r="AD94" s="309"/>
      <c r="AE94" s="10"/>
      <c r="AF94" s="32"/>
      <c r="AG94" s="10"/>
      <c r="AH94" s="32"/>
      <c r="AI94" s="10"/>
      <c r="AJ94" s="242"/>
      <c r="AK94" s="10"/>
      <c r="AL94" s="11"/>
      <c r="AN94" s="76"/>
      <c r="AO94">
        <f t="shared" si="6"/>
        <v>0</v>
      </c>
      <c r="AP94">
        <f t="shared" si="11"/>
        <v>0</v>
      </c>
      <c r="AQ94">
        <f t="shared" si="10"/>
        <v>0</v>
      </c>
      <c r="AR94">
        <f t="shared" si="8"/>
        <v>0</v>
      </c>
    </row>
    <row r="95" spans="1:44" x14ac:dyDescent="0.25">
      <c r="A95">
        <f t="shared" si="9"/>
        <v>52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242"/>
      <c r="AC95" s="10"/>
      <c r="AD95" s="309"/>
      <c r="AE95" s="10"/>
      <c r="AF95" s="32"/>
      <c r="AG95" s="10"/>
      <c r="AH95" s="32"/>
      <c r="AI95" s="10"/>
      <c r="AJ95" s="242"/>
      <c r="AK95" s="10"/>
      <c r="AL95" s="11"/>
      <c r="AN95" s="76"/>
      <c r="AO95">
        <f t="shared" si="6"/>
        <v>0</v>
      </c>
      <c r="AP95">
        <f t="shared" si="11"/>
        <v>0</v>
      </c>
      <c r="AQ95">
        <f t="shared" si="10"/>
        <v>0</v>
      </c>
      <c r="AR95">
        <f t="shared" si="8"/>
        <v>0</v>
      </c>
    </row>
    <row r="96" spans="1:44" x14ac:dyDescent="0.25">
      <c r="A96">
        <f t="shared" si="9"/>
        <v>53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242"/>
      <c r="AC96" s="10"/>
      <c r="AD96" s="309"/>
      <c r="AE96" s="10"/>
      <c r="AF96" s="32"/>
      <c r="AG96" s="10"/>
      <c r="AH96" s="32"/>
      <c r="AI96" s="10"/>
      <c r="AJ96" s="242"/>
      <c r="AK96" s="10"/>
      <c r="AL96" s="11"/>
      <c r="AN96" s="76"/>
      <c r="AO96">
        <f t="shared" si="6"/>
        <v>0</v>
      </c>
      <c r="AP96">
        <f t="shared" si="11"/>
        <v>0</v>
      </c>
      <c r="AQ96">
        <f t="shared" si="10"/>
        <v>0</v>
      </c>
      <c r="AR96">
        <f t="shared" si="8"/>
        <v>0</v>
      </c>
    </row>
    <row r="97" spans="1:44" x14ac:dyDescent="0.25">
      <c r="A97">
        <f t="shared" si="9"/>
        <v>54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242"/>
      <c r="AC97" s="10"/>
      <c r="AD97" s="309"/>
      <c r="AE97" s="10"/>
      <c r="AF97" s="32"/>
      <c r="AG97" s="10"/>
      <c r="AH97" s="32"/>
      <c r="AI97" s="10"/>
      <c r="AJ97" s="242"/>
      <c r="AK97" s="10"/>
      <c r="AL97" s="11"/>
      <c r="AN97" s="41"/>
      <c r="AO97">
        <f t="shared" si="6"/>
        <v>0</v>
      </c>
      <c r="AP97">
        <f t="shared" si="11"/>
        <v>0</v>
      </c>
      <c r="AQ97">
        <f t="shared" si="10"/>
        <v>0</v>
      </c>
      <c r="AR97">
        <f t="shared" si="8"/>
        <v>0</v>
      </c>
    </row>
    <row r="98" spans="1:44" x14ac:dyDescent="0.25">
      <c r="A98">
        <f t="shared" si="9"/>
        <v>55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242"/>
      <c r="AC98" s="10"/>
      <c r="AD98" s="309"/>
      <c r="AE98" s="10"/>
      <c r="AF98" s="32"/>
      <c r="AG98" s="10"/>
      <c r="AH98" s="32"/>
      <c r="AI98" s="10"/>
      <c r="AJ98" s="242"/>
      <c r="AK98" s="10"/>
      <c r="AL98" s="11"/>
      <c r="AN98" s="41"/>
      <c r="AO98">
        <f t="shared" si="6"/>
        <v>0</v>
      </c>
      <c r="AP98">
        <f t="shared" si="11"/>
        <v>0</v>
      </c>
      <c r="AQ98">
        <f t="shared" si="10"/>
        <v>0</v>
      </c>
      <c r="AR98">
        <f t="shared" si="8"/>
        <v>0</v>
      </c>
    </row>
    <row r="99" spans="1:44" x14ac:dyDescent="0.25">
      <c r="A99">
        <f t="shared" si="9"/>
        <v>56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242"/>
      <c r="AC99" s="10"/>
      <c r="AD99" s="309"/>
      <c r="AE99" s="10"/>
      <c r="AF99" s="32"/>
      <c r="AG99" s="10"/>
      <c r="AH99" s="32"/>
      <c r="AI99" s="10"/>
      <c r="AJ99" s="242"/>
      <c r="AK99" s="10"/>
      <c r="AL99" s="11"/>
      <c r="AN99" s="41"/>
      <c r="AO99">
        <f t="shared" si="6"/>
        <v>0</v>
      </c>
      <c r="AP99">
        <f t="shared" si="11"/>
        <v>0</v>
      </c>
      <c r="AQ99">
        <f t="shared" si="10"/>
        <v>0</v>
      </c>
      <c r="AR99">
        <f t="shared" si="8"/>
        <v>0</v>
      </c>
    </row>
    <row r="100" spans="1:44" x14ac:dyDescent="0.25">
      <c r="A100">
        <f t="shared" si="9"/>
        <v>57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E100" s="10"/>
      <c r="AF100" s="32"/>
      <c r="AG100" s="10"/>
      <c r="AH100" s="32"/>
      <c r="AI100" s="10"/>
      <c r="AJ100" s="32"/>
      <c r="AK100" s="10"/>
      <c r="AL100" s="11"/>
      <c r="AN100" s="41"/>
      <c r="AO100">
        <f t="shared" si="6"/>
        <v>0</v>
      </c>
      <c r="AP100">
        <f t="shared" si="11"/>
        <v>0</v>
      </c>
      <c r="AQ100">
        <f t="shared" si="10"/>
        <v>0</v>
      </c>
      <c r="AR100">
        <f>+AL100+Z100+X100+V100+T100+R100+P100+N100+L100+J100+H100+F100+D100+AB100+AD100</f>
        <v>0</v>
      </c>
    </row>
    <row r="101" spans="1:44" x14ac:dyDescent="0.25">
      <c r="A101">
        <f t="shared" si="9"/>
        <v>58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242"/>
      <c r="AC101" s="10"/>
      <c r="AD101" s="309"/>
      <c r="AE101" s="10"/>
      <c r="AF101" s="32"/>
      <c r="AG101" s="10"/>
      <c r="AH101" s="32"/>
      <c r="AI101" s="10"/>
      <c r="AJ101" s="242"/>
      <c r="AK101" s="10"/>
      <c r="AL101" s="11"/>
      <c r="AM101" s="28"/>
      <c r="AN101" s="41"/>
      <c r="AO101">
        <f t="shared" si="6"/>
        <v>0</v>
      </c>
      <c r="AP101">
        <f t="shared" si="11"/>
        <v>0</v>
      </c>
      <c r="AQ101">
        <f t="shared" si="10"/>
        <v>0</v>
      </c>
      <c r="AR101">
        <f>+AL101+Z101+X101+V101+T101+R101+P101+N101+L101+J101+H101+F101+D101+AB101+AD101</f>
        <v>0</v>
      </c>
    </row>
    <row r="102" spans="1:44" x14ac:dyDescent="0.25">
      <c r="A102">
        <f t="shared" si="9"/>
        <v>59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242"/>
      <c r="AC102" s="10"/>
      <c r="AD102" s="309"/>
      <c r="AE102" s="10"/>
      <c r="AF102" s="32"/>
      <c r="AG102" s="10"/>
      <c r="AH102" s="32"/>
      <c r="AI102" s="10"/>
      <c r="AJ102" s="242"/>
      <c r="AK102" s="10"/>
      <c r="AL102" s="11"/>
      <c r="AM102" s="28"/>
      <c r="AN102" s="41"/>
      <c r="AO102">
        <f t="shared" si="6"/>
        <v>0</v>
      </c>
      <c r="AP102">
        <f t="shared" si="11"/>
        <v>0</v>
      </c>
      <c r="AQ102">
        <f t="shared" si="10"/>
        <v>0</v>
      </c>
      <c r="AR102">
        <f>+AL102+Z102+X102+V102+T102+R102+P102+N102+L102+J102+H102+F102+D102+AB102+AD102</f>
        <v>0</v>
      </c>
    </row>
    <row r="103" spans="1:44" x14ac:dyDescent="0.25">
      <c r="A103">
        <f t="shared" si="9"/>
        <v>60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242"/>
      <c r="AC103" s="10"/>
      <c r="AD103" s="309"/>
      <c r="AE103" s="10"/>
      <c r="AF103" s="32"/>
      <c r="AG103" s="10"/>
      <c r="AH103" s="32"/>
      <c r="AI103" s="10"/>
      <c r="AJ103" s="242"/>
      <c r="AK103" s="10"/>
      <c r="AL103" s="11"/>
      <c r="AN103" s="41"/>
    </row>
    <row r="104" spans="1:44" x14ac:dyDescent="0.25">
      <c r="A104">
        <f t="shared" si="9"/>
        <v>61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242"/>
      <c r="AC104" s="10"/>
      <c r="AD104" s="309"/>
      <c r="AE104" s="10"/>
      <c r="AF104" s="32"/>
      <c r="AG104" s="10"/>
      <c r="AH104" s="32"/>
      <c r="AI104" s="10"/>
      <c r="AJ104" s="242"/>
      <c r="AK104" s="10"/>
      <c r="AL104" s="11"/>
      <c r="AN104" s="41"/>
    </row>
    <row r="105" spans="1:44" x14ac:dyDescent="0.25">
      <c r="A105">
        <f t="shared" si="9"/>
        <v>62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242"/>
      <c r="AC105" s="10"/>
      <c r="AD105" s="309"/>
      <c r="AE105" s="10"/>
      <c r="AF105" s="32"/>
      <c r="AG105" s="10"/>
      <c r="AH105" s="32"/>
      <c r="AI105" s="10"/>
      <c r="AJ105" s="242"/>
      <c r="AK105" s="10"/>
      <c r="AL105" s="11"/>
      <c r="AN105" s="41"/>
    </row>
    <row r="106" spans="1:44" x14ac:dyDescent="0.25">
      <c r="A106">
        <f t="shared" si="9"/>
        <v>63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242"/>
      <c r="AC106" s="10"/>
      <c r="AD106" s="309"/>
      <c r="AE106" s="10"/>
      <c r="AF106" s="32"/>
      <c r="AG106" s="10"/>
      <c r="AH106" s="32"/>
      <c r="AI106" s="10"/>
      <c r="AJ106" s="242"/>
      <c r="AK106" s="10"/>
      <c r="AL106" s="11"/>
      <c r="AN106" s="41"/>
    </row>
    <row r="107" spans="1:44" x14ac:dyDescent="0.25">
      <c r="A107">
        <f t="shared" si="9"/>
        <v>64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242"/>
      <c r="AC107" s="10"/>
      <c r="AD107" s="309"/>
      <c r="AE107" s="10"/>
      <c r="AF107" s="32"/>
      <c r="AG107" s="10"/>
      <c r="AH107" s="32"/>
      <c r="AI107" s="10"/>
      <c r="AJ107" s="242"/>
      <c r="AK107" s="10"/>
      <c r="AL107" s="11"/>
      <c r="AN107" s="41"/>
    </row>
    <row r="108" spans="1:44" x14ac:dyDescent="0.25">
      <c r="A108">
        <f t="shared" si="9"/>
        <v>65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242"/>
      <c r="AC108" s="10"/>
      <c r="AD108" s="309"/>
      <c r="AE108" s="10"/>
      <c r="AF108" s="32"/>
      <c r="AG108" s="10"/>
      <c r="AH108" s="32"/>
      <c r="AI108" s="10"/>
      <c r="AJ108" s="242"/>
      <c r="AK108" s="10"/>
      <c r="AL108" s="11"/>
      <c r="AN108" s="41"/>
    </row>
    <row r="109" spans="1:44" x14ac:dyDescent="0.25">
      <c r="A109">
        <f t="shared" si="9"/>
        <v>66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242"/>
      <c r="AC109" s="10"/>
      <c r="AD109" s="309"/>
      <c r="AE109" s="10"/>
      <c r="AF109" s="32"/>
      <c r="AG109" s="10"/>
      <c r="AH109" s="32"/>
      <c r="AI109" s="10"/>
      <c r="AJ109" s="242"/>
      <c r="AK109" s="10"/>
      <c r="AL109" s="11"/>
      <c r="AN109" s="41"/>
    </row>
    <row r="110" spans="1:44" x14ac:dyDescent="0.25">
      <c r="A110">
        <f t="shared" ref="A110:A131" si="12">+A109+1</f>
        <v>67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242"/>
      <c r="AC110" s="10"/>
      <c r="AD110" s="309"/>
      <c r="AE110" s="10"/>
      <c r="AF110" s="32"/>
      <c r="AG110" s="10"/>
      <c r="AH110" s="32"/>
      <c r="AI110" s="10"/>
      <c r="AJ110" s="242"/>
      <c r="AK110" s="10"/>
      <c r="AL110" s="11"/>
      <c r="AN110" s="41"/>
    </row>
    <row r="111" spans="1:44" x14ac:dyDescent="0.25">
      <c r="A111">
        <f t="shared" si="12"/>
        <v>68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242"/>
      <c r="AC111" s="10"/>
      <c r="AD111" s="309"/>
      <c r="AE111" s="10"/>
      <c r="AF111" s="32"/>
      <c r="AG111" s="10"/>
      <c r="AH111" s="32"/>
      <c r="AI111" s="10"/>
      <c r="AJ111" s="242"/>
      <c r="AK111" s="10"/>
      <c r="AL111" s="11"/>
      <c r="AN111" s="41"/>
    </row>
    <row r="112" spans="1:44" x14ac:dyDescent="0.25">
      <c r="A112">
        <f t="shared" si="12"/>
        <v>69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242"/>
      <c r="AC112" s="10"/>
      <c r="AD112" s="309"/>
      <c r="AE112" s="10"/>
      <c r="AF112" s="32"/>
      <c r="AG112" s="10"/>
      <c r="AH112" s="32"/>
      <c r="AI112" s="10"/>
      <c r="AJ112" s="242"/>
      <c r="AK112" s="10"/>
      <c r="AL112" s="11"/>
      <c r="AN112" s="41"/>
    </row>
    <row r="113" spans="1:40" x14ac:dyDescent="0.25">
      <c r="A113">
        <f t="shared" si="12"/>
        <v>70</v>
      </c>
      <c r="B113" s="6"/>
      <c r="C113" s="10"/>
      <c r="D113" s="32"/>
      <c r="E113" s="10"/>
      <c r="F113" s="32"/>
      <c r="G113" s="10"/>
      <c r="H113" s="32"/>
      <c r="I113" s="10"/>
      <c r="J113" s="32"/>
      <c r="K113" s="10"/>
      <c r="L113" s="32"/>
      <c r="M113" s="10"/>
      <c r="N113" s="32"/>
      <c r="O113" s="10"/>
      <c r="P113" s="32"/>
      <c r="Q113" s="10"/>
      <c r="R113" s="32"/>
      <c r="S113" s="10"/>
      <c r="T113" s="32"/>
      <c r="U113" s="10"/>
      <c r="V113" s="32"/>
      <c r="W113" s="10"/>
      <c r="X113" s="32"/>
      <c r="Y113" s="10"/>
      <c r="Z113" s="32"/>
      <c r="AA113" s="10"/>
      <c r="AB113" s="242"/>
      <c r="AC113" s="10"/>
      <c r="AD113" s="309"/>
      <c r="AE113" s="10"/>
      <c r="AF113" s="32"/>
      <c r="AG113" s="10"/>
      <c r="AH113" s="32"/>
      <c r="AI113" s="10"/>
      <c r="AJ113" s="242"/>
      <c r="AK113" s="10"/>
      <c r="AL113" s="11"/>
      <c r="AN113" s="41"/>
    </row>
    <row r="114" spans="1:40" x14ac:dyDescent="0.25">
      <c r="A114">
        <f t="shared" si="12"/>
        <v>71</v>
      </c>
      <c r="B114" s="6"/>
      <c r="C114" s="10"/>
      <c r="D114" s="32"/>
      <c r="E114" s="10"/>
      <c r="F114" s="32"/>
      <c r="G114" s="10"/>
      <c r="H114" s="32"/>
      <c r="I114" s="10"/>
      <c r="J114" s="32"/>
      <c r="K114" s="10"/>
      <c r="L114" s="32"/>
      <c r="M114" s="10"/>
      <c r="N114" s="32"/>
      <c r="O114" s="10"/>
      <c r="P114" s="32"/>
      <c r="Q114" s="10"/>
      <c r="R114" s="32"/>
      <c r="S114" s="10"/>
      <c r="T114" s="32"/>
      <c r="U114" s="10"/>
      <c r="V114" s="32"/>
      <c r="W114" s="10"/>
      <c r="X114" s="32"/>
      <c r="Y114" s="10"/>
      <c r="Z114" s="32"/>
      <c r="AA114" s="10"/>
      <c r="AB114" s="242"/>
      <c r="AC114" s="10"/>
      <c r="AD114" s="309"/>
      <c r="AE114" s="10"/>
      <c r="AF114" s="32"/>
      <c r="AG114" s="10"/>
      <c r="AH114" s="32"/>
      <c r="AI114" s="10"/>
      <c r="AJ114" s="242"/>
      <c r="AK114" s="10"/>
      <c r="AL114" s="11"/>
      <c r="AN114" s="41"/>
    </row>
    <row r="115" spans="1:40" x14ac:dyDescent="0.25">
      <c r="A115">
        <f t="shared" si="12"/>
        <v>72</v>
      </c>
      <c r="B115" s="6"/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32"/>
      <c r="U115" s="10"/>
      <c r="V115" s="32"/>
      <c r="W115" s="10"/>
      <c r="X115" s="32"/>
      <c r="Y115" s="10"/>
      <c r="Z115" s="32"/>
      <c r="AA115" s="10"/>
      <c r="AB115" s="242"/>
      <c r="AC115" s="10"/>
      <c r="AD115" s="309"/>
      <c r="AE115" s="10"/>
      <c r="AF115" s="32"/>
      <c r="AG115" s="10"/>
      <c r="AH115" s="32"/>
      <c r="AI115" s="10"/>
      <c r="AJ115" s="242"/>
      <c r="AK115" s="10"/>
      <c r="AL115" s="11"/>
      <c r="AN115" s="41"/>
    </row>
    <row r="116" spans="1:40" x14ac:dyDescent="0.25">
      <c r="A116">
        <f t="shared" si="12"/>
        <v>73</v>
      </c>
      <c r="B116" s="6"/>
      <c r="C116" s="12"/>
      <c r="D116" s="36"/>
      <c r="E116" s="12"/>
      <c r="F116" s="36"/>
      <c r="G116" s="12"/>
      <c r="H116" s="36"/>
      <c r="I116" s="12"/>
      <c r="J116" s="36"/>
      <c r="K116" s="12"/>
      <c r="L116" s="36"/>
      <c r="M116" s="12"/>
      <c r="N116" s="36"/>
      <c r="O116" s="12"/>
      <c r="P116" s="36"/>
      <c r="Q116" s="12"/>
      <c r="R116" s="36"/>
      <c r="S116" s="12"/>
      <c r="T116" s="36"/>
      <c r="U116" s="12"/>
      <c r="V116" s="36"/>
      <c r="W116" s="12"/>
      <c r="X116" s="36"/>
      <c r="Y116" s="12"/>
      <c r="Z116" s="36"/>
      <c r="AA116" s="12"/>
      <c r="AB116" s="243"/>
      <c r="AC116" s="12"/>
      <c r="AD116" s="310"/>
      <c r="AE116" s="12"/>
      <c r="AF116" s="36"/>
      <c r="AG116" s="12"/>
      <c r="AH116" s="36"/>
      <c r="AI116" s="12"/>
      <c r="AJ116" s="243"/>
      <c r="AK116" s="12"/>
      <c r="AL116" s="13"/>
      <c r="AN116" s="41"/>
    </row>
    <row r="117" spans="1:40" x14ac:dyDescent="0.25">
      <c r="A117">
        <f t="shared" si="12"/>
        <v>74</v>
      </c>
      <c r="B117" s="6"/>
      <c r="C117" s="10"/>
      <c r="D117" s="32"/>
      <c r="E117" s="12"/>
      <c r="F117" s="32"/>
      <c r="G117" s="10"/>
      <c r="H117" s="32"/>
      <c r="I117" s="10"/>
      <c r="J117" s="32"/>
      <c r="K117" s="10"/>
      <c r="L117" s="32"/>
      <c r="M117" s="10"/>
      <c r="N117" s="32"/>
      <c r="O117" s="12"/>
      <c r="P117" s="36"/>
      <c r="Q117" s="12"/>
      <c r="R117" s="36"/>
      <c r="S117" s="12"/>
      <c r="T117" s="36"/>
      <c r="U117" s="12"/>
      <c r="V117" s="36"/>
      <c r="W117" s="12"/>
      <c r="X117" s="36"/>
      <c r="Y117" s="12"/>
      <c r="Z117" s="32"/>
      <c r="AA117" s="10"/>
      <c r="AB117" s="242"/>
      <c r="AC117" s="10"/>
      <c r="AD117" s="309"/>
      <c r="AE117" s="12"/>
      <c r="AF117" s="36"/>
      <c r="AG117" s="12"/>
      <c r="AH117" s="32"/>
      <c r="AI117" s="10"/>
      <c r="AJ117" s="242"/>
      <c r="AK117" s="10"/>
      <c r="AL117" s="11"/>
      <c r="AN117" s="41"/>
    </row>
    <row r="118" spans="1:40" x14ac:dyDescent="0.25">
      <c r="A118">
        <f t="shared" si="12"/>
        <v>75</v>
      </c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111"/>
      <c r="U118" s="10"/>
      <c r="V118" s="32"/>
      <c r="W118" s="10"/>
      <c r="X118" s="32"/>
      <c r="Y118" s="10"/>
      <c r="Z118" s="32"/>
      <c r="AA118" s="10"/>
      <c r="AB118" s="242"/>
      <c r="AC118" s="10"/>
      <c r="AD118" s="309"/>
      <c r="AE118" s="10"/>
      <c r="AF118" s="32"/>
      <c r="AG118" s="10"/>
      <c r="AH118" s="32"/>
      <c r="AI118" s="10"/>
      <c r="AJ118" s="242"/>
      <c r="AK118" s="10"/>
      <c r="AL118" s="11"/>
      <c r="AN118" s="41"/>
    </row>
    <row r="119" spans="1:40" x14ac:dyDescent="0.25">
      <c r="A119">
        <f t="shared" si="12"/>
        <v>76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242"/>
      <c r="AC119" s="10"/>
      <c r="AD119" s="309"/>
      <c r="AE119" s="10"/>
      <c r="AF119" s="32"/>
      <c r="AG119" s="10"/>
      <c r="AH119" s="32"/>
      <c r="AI119" s="10"/>
      <c r="AJ119" s="242"/>
      <c r="AK119" s="10"/>
      <c r="AL119" s="11"/>
      <c r="AM119" s="28"/>
      <c r="AN119" s="41"/>
    </row>
    <row r="120" spans="1:40" x14ac:dyDescent="0.25">
      <c r="A120">
        <f t="shared" si="12"/>
        <v>77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242"/>
      <c r="AC120" s="10"/>
      <c r="AD120" s="309"/>
      <c r="AE120" s="10"/>
      <c r="AF120" s="32"/>
      <c r="AG120" s="10"/>
      <c r="AH120" s="32"/>
      <c r="AI120" s="10"/>
      <c r="AJ120" s="242"/>
      <c r="AK120" s="10"/>
      <c r="AL120" s="11"/>
      <c r="AM120" s="28"/>
      <c r="AN120" s="41"/>
    </row>
    <row r="121" spans="1:40" x14ac:dyDescent="0.25">
      <c r="A121">
        <f t="shared" si="12"/>
        <v>78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242"/>
      <c r="AC121" s="10"/>
      <c r="AD121" s="309"/>
      <c r="AE121" s="10"/>
      <c r="AF121" s="32"/>
      <c r="AG121" s="10"/>
      <c r="AH121" s="32"/>
      <c r="AI121" s="10"/>
      <c r="AJ121" s="242"/>
      <c r="AK121" s="10"/>
      <c r="AL121" s="11"/>
      <c r="AN121" s="41"/>
    </row>
    <row r="122" spans="1:40" x14ac:dyDescent="0.25">
      <c r="A122">
        <f t="shared" si="12"/>
        <v>79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242"/>
      <c r="AC122" s="10"/>
      <c r="AD122" s="309"/>
      <c r="AE122" s="10"/>
      <c r="AF122" s="32"/>
      <c r="AG122" s="10"/>
      <c r="AH122" s="32"/>
      <c r="AI122" s="10"/>
      <c r="AJ122" s="242"/>
      <c r="AK122" s="10"/>
      <c r="AL122" s="11"/>
      <c r="AN122" s="41"/>
    </row>
    <row r="123" spans="1:40" x14ac:dyDescent="0.25">
      <c r="A123">
        <f t="shared" si="12"/>
        <v>80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242"/>
      <c r="AC123" s="10"/>
      <c r="AD123" s="309"/>
      <c r="AE123" s="10"/>
      <c r="AF123" s="32"/>
      <c r="AG123" s="10"/>
      <c r="AH123" s="32"/>
      <c r="AI123" s="10"/>
      <c r="AJ123" s="242"/>
      <c r="AK123" s="10"/>
      <c r="AL123" s="11"/>
      <c r="AN123" s="41"/>
    </row>
    <row r="124" spans="1:40" x14ac:dyDescent="0.25">
      <c r="A124">
        <f t="shared" si="12"/>
        <v>81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242"/>
      <c r="AC124" s="10"/>
      <c r="AD124" s="309"/>
      <c r="AE124" s="10"/>
      <c r="AF124" s="32"/>
      <c r="AG124" s="10"/>
      <c r="AH124" s="32"/>
      <c r="AI124" s="10"/>
      <c r="AJ124" s="242"/>
      <c r="AK124" s="10"/>
      <c r="AL124" s="11"/>
    </row>
    <row r="125" spans="1:40" x14ac:dyDescent="0.25">
      <c r="A125">
        <f t="shared" si="12"/>
        <v>82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32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242"/>
      <c r="AC125" s="10"/>
      <c r="AD125" s="309"/>
      <c r="AE125" s="10"/>
      <c r="AF125" s="32"/>
      <c r="AG125" s="10"/>
      <c r="AH125" s="32"/>
      <c r="AI125" s="10"/>
      <c r="AJ125" s="242"/>
      <c r="AK125" s="10"/>
      <c r="AL125" s="11"/>
    </row>
    <row r="126" spans="1:40" x14ac:dyDescent="0.25">
      <c r="A126">
        <f t="shared" si="12"/>
        <v>83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242"/>
      <c r="AC126" s="10"/>
      <c r="AD126" s="309"/>
      <c r="AE126" s="10"/>
      <c r="AF126" s="32"/>
      <c r="AG126" s="10"/>
      <c r="AH126" s="32"/>
      <c r="AI126" s="10"/>
      <c r="AJ126" s="242"/>
      <c r="AK126" s="10"/>
      <c r="AL126" s="11"/>
    </row>
    <row r="127" spans="1:40" x14ac:dyDescent="0.25">
      <c r="A127">
        <f t="shared" si="12"/>
        <v>84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242"/>
      <c r="AC127" s="10"/>
      <c r="AD127" s="309"/>
      <c r="AE127" s="10"/>
      <c r="AF127" s="32"/>
      <c r="AG127" s="10"/>
      <c r="AH127" s="32"/>
      <c r="AI127" s="10"/>
      <c r="AJ127" s="242"/>
      <c r="AK127" s="10"/>
      <c r="AL127" s="11"/>
    </row>
    <row r="128" spans="1:40" x14ac:dyDescent="0.25">
      <c r="A128">
        <f t="shared" si="12"/>
        <v>85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242"/>
      <c r="AC128" s="10"/>
      <c r="AD128" s="309"/>
      <c r="AE128" s="10"/>
      <c r="AF128" s="32"/>
      <c r="AG128" s="10"/>
      <c r="AH128" s="32"/>
      <c r="AI128" s="10"/>
      <c r="AJ128" s="242"/>
      <c r="AK128" s="10"/>
      <c r="AL128" s="11"/>
    </row>
    <row r="129" spans="1:38" x14ac:dyDescent="0.25">
      <c r="A129">
        <f t="shared" si="12"/>
        <v>86</v>
      </c>
      <c r="B129" s="6"/>
      <c r="C129" s="10"/>
      <c r="D129" s="32"/>
      <c r="E129" s="10"/>
      <c r="F129" s="32"/>
      <c r="G129" s="10"/>
      <c r="H129" s="32"/>
      <c r="I129" s="10"/>
      <c r="J129" s="32"/>
      <c r="K129" s="10"/>
      <c r="L129" s="32"/>
      <c r="M129" s="10"/>
      <c r="N129" s="32"/>
      <c r="O129" s="10"/>
      <c r="P129" s="32"/>
      <c r="Q129" s="10"/>
      <c r="R129" s="32"/>
      <c r="S129" s="10"/>
      <c r="T129" s="32"/>
      <c r="U129" s="10"/>
      <c r="V129" s="32"/>
      <c r="W129" s="10"/>
      <c r="X129" s="32"/>
      <c r="Y129" s="10"/>
      <c r="Z129" s="32"/>
      <c r="AA129" s="10"/>
      <c r="AB129" s="242"/>
      <c r="AC129" s="10"/>
      <c r="AD129" s="309"/>
      <c r="AE129" s="10"/>
      <c r="AF129" s="32"/>
      <c r="AG129" s="10"/>
      <c r="AH129" s="32"/>
      <c r="AI129" s="10"/>
      <c r="AJ129" s="242"/>
      <c r="AK129" s="10"/>
      <c r="AL129" s="11"/>
    </row>
    <row r="130" spans="1:38" x14ac:dyDescent="0.25">
      <c r="A130">
        <f t="shared" si="12"/>
        <v>87</v>
      </c>
      <c r="B130" s="6"/>
      <c r="C130" s="10"/>
      <c r="D130" s="32"/>
      <c r="E130" s="10"/>
      <c r="F130" s="32"/>
      <c r="G130" s="10"/>
      <c r="H130" s="32"/>
      <c r="I130" s="10"/>
      <c r="J130" s="32"/>
      <c r="K130" s="10"/>
      <c r="L130" s="32"/>
      <c r="M130" s="10"/>
      <c r="N130" s="32"/>
      <c r="O130" s="10"/>
      <c r="P130" s="32"/>
      <c r="Q130" s="10"/>
      <c r="R130" s="32"/>
      <c r="S130" s="10"/>
      <c r="T130" s="32"/>
      <c r="U130" s="10"/>
      <c r="V130" s="32"/>
      <c r="W130" s="10"/>
      <c r="X130" s="32"/>
      <c r="Y130" s="10"/>
      <c r="Z130" s="32"/>
      <c r="AA130" s="10"/>
      <c r="AB130" s="242"/>
      <c r="AC130" s="10"/>
      <c r="AD130" s="309"/>
      <c r="AE130" s="10"/>
      <c r="AF130" s="32"/>
      <c r="AG130" s="10"/>
      <c r="AH130" s="32"/>
      <c r="AI130" s="10"/>
      <c r="AJ130" s="242"/>
      <c r="AK130" s="10"/>
      <c r="AL130" s="11"/>
    </row>
    <row r="131" spans="1:38" ht="13" thickBot="1" x14ac:dyDescent="0.3">
      <c r="A131">
        <f t="shared" si="12"/>
        <v>88</v>
      </c>
      <c r="B131" s="6"/>
      <c r="C131" s="10"/>
      <c r="D131" s="32"/>
      <c r="E131" s="10"/>
      <c r="F131" s="32"/>
      <c r="G131" s="10"/>
      <c r="H131" s="32"/>
      <c r="I131" s="10"/>
      <c r="J131" s="32"/>
      <c r="K131" s="10"/>
      <c r="L131" s="32"/>
      <c r="M131" s="10"/>
      <c r="N131" s="32"/>
      <c r="O131" s="10"/>
      <c r="P131" s="32"/>
      <c r="Q131" s="10"/>
      <c r="R131" s="32"/>
      <c r="S131" s="10"/>
      <c r="T131" s="32"/>
      <c r="U131" s="10"/>
      <c r="V131" s="32"/>
      <c r="W131" s="10"/>
      <c r="X131" s="32"/>
      <c r="Y131" s="10"/>
      <c r="Z131" s="32"/>
      <c r="AA131" s="10"/>
      <c r="AB131" s="242"/>
      <c r="AC131" s="23"/>
      <c r="AD131" s="311"/>
      <c r="AE131" s="10"/>
      <c r="AF131" s="32"/>
      <c r="AG131" s="10"/>
      <c r="AH131" s="32"/>
      <c r="AI131" s="10"/>
      <c r="AJ131" s="242"/>
      <c r="AK131" s="23"/>
      <c r="AL131" s="18"/>
    </row>
  </sheetData>
  <sortState xmlns:xlrd2="http://schemas.microsoft.com/office/spreadsheetml/2017/richdata2" ref="B5:G14">
    <sortCondition descending="1" ref="G5:G22"/>
  </sortState>
  <mergeCells count="19">
    <mergeCell ref="Y42:Z42"/>
    <mergeCell ref="AA42:AB42"/>
    <mergeCell ref="AC42:AD42"/>
    <mergeCell ref="AK42:AL42"/>
    <mergeCell ref="M42:N42"/>
    <mergeCell ref="O42:P42"/>
    <mergeCell ref="Q42:R42"/>
    <mergeCell ref="S42:T42"/>
    <mergeCell ref="U42:V42"/>
    <mergeCell ref="W42:X42"/>
    <mergeCell ref="AE42:AF42"/>
    <mergeCell ref="AG42:AH42"/>
    <mergeCell ref="AI42:AJ42"/>
    <mergeCell ref="K42:L42"/>
    <mergeCell ref="B42:B43"/>
    <mergeCell ref="C42:D42"/>
    <mergeCell ref="E42:F42"/>
    <mergeCell ref="G42:H42"/>
    <mergeCell ref="I42:J4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7E20D-D697-4D46-973A-6B73CFFEA30A}">
  <sheetPr codeName="Hoja37"/>
  <dimension ref="A1:BC250"/>
  <sheetViews>
    <sheetView zoomScale="80" zoomScaleNormal="80" workbookViewId="0">
      <selection activeCell="H5" sqref="H5:H22"/>
    </sheetView>
  </sheetViews>
  <sheetFormatPr baseColWidth="10" defaultColWidth="11.54296875" defaultRowHeight="12.5" x14ac:dyDescent="0.25"/>
  <cols>
    <col min="1" max="1" width="5" customWidth="1"/>
    <col min="2" max="2" width="10.54296875" customWidth="1"/>
    <col min="3" max="3" width="6.453125" customWidth="1"/>
    <col min="4" max="4" width="4.7265625" customWidth="1"/>
    <col min="5" max="5" width="5.1796875" customWidth="1"/>
    <col min="6" max="6" width="4.81640625" customWidth="1"/>
    <col min="7" max="7" width="4" customWidth="1"/>
    <col min="8" max="8" width="6" customWidth="1"/>
    <col min="9" max="9" width="4.26953125" customWidth="1"/>
    <col min="10" max="10" width="5.453125" customWidth="1"/>
    <col min="11" max="11" width="4.26953125" customWidth="1"/>
    <col min="12" max="12" width="4.453125" customWidth="1"/>
    <col min="13" max="13" width="3.7265625" customWidth="1"/>
    <col min="14" max="15" width="4" customWidth="1"/>
    <col min="16" max="16" width="4.453125" customWidth="1"/>
    <col min="17" max="17" width="4.26953125" customWidth="1"/>
    <col min="18" max="18" width="4.54296875" customWidth="1"/>
    <col min="19" max="19" width="4" customWidth="1"/>
    <col min="20" max="20" width="5" customWidth="1"/>
    <col min="21" max="21" width="4.26953125" customWidth="1"/>
    <col min="22" max="22" width="4.7265625" customWidth="1"/>
    <col min="23" max="23" width="4" customWidth="1"/>
    <col min="24" max="24" width="4.1796875" customWidth="1"/>
    <col min="25" max="25" width="4.26953125" customWidth="1"/>
    <col min="26" max="26" width="4.1796875" customWidth="1"/>
    <col min="27" max="27" width="3.7265625" customWidth="1"/>
    <col min="28" max="28" width="4.26953125" customWidth="1"/>
    <col min="29" max="29" width="3.81640625" customWidth="1"/>
    <col min="30" max="30" width="4.26953125" customWidth="1"/>
    <col min="31" max="31" width="4" customWidth="1"/>
    <col min="32" max="32" width="4.1796875" customWidth="1"/>
    <col min="33" max="33" width="5.1796875" customWidth="1"/>
    <col min="34" max="34" width="4.54296875" customWidth="1"/>
    <col min="35" max="36" width="3.453125" customWidth="1"/>
    <col min="37" max="37" width="11.453125" style="24" customWidth="1"/>
    <col min="43" max="43" width="12.7265625" customWidth="1"/>
    <col min="44" max="54" width="5.453125" customWidth="1"/>
    <col min="55" max="55" width="6.26953125" bestFit="1" customWidth="1"/>
  </cols>
  <sheetData>
    <row r="1" spans="1:55" ht="13" x14ac:dyDescent="0.3">
      <c r="A1" s="5" t="s">
        <v>33</v>
      </c>
    </row>
    <row r="2" spans="1:55" x14ac:dyDescent="0.25">
      <c r="A2" t="s">
        <v>10</v>
      </c>
    </row>
    <row r="3" spans="1:55" ht="13" thickBot="1" x14ac:dyDescent="0.3">
      <c r="A3">
        <f>+GENERAL!B6</f>
        <v>12</v>
      </c>
      <c r="C3" s="39">
        <f>SUM(C5:C9)</f>
        <v>0</v>
      </c>
      <c r="E3" s="39"/>
    </row>
    <row r="4" spans="1:55" ht="13" thickBot="1" x14ac:dyDescent="0.3">
      <c r="A4" s="19"/>
      <c r="B4" s="19"/>
      <c r="C4" s="20" t="s">
        <v>34</v>
      </c>
      <c r="D4" s="273" t="s">
        <v>2</v>
      </c>
      <c r="E4" s="273" t="s">
        <v>42</v>
      </c>
      <c r="F4" s="21" t="s">
        <v>12</v>
      </c>
      <c r="G4" s="22" t="s">
        <v>12</v>
      </c>
    </row>
    <row r="5" spans="1:55" ht="13" thickBot="1" x14ac:dyDescent="0.3">
      <c r="A5" s="149">
        <v>1</v>
      </c>
      <c r="B5" s="23" t="s">
        <v>140</v>
      </c>
      <c r="C5" s="44">
        <f>+AC$38</f>
        <v>20</v>
      </c>
      <c r="D5" s="48">
        <f>+AD$39</f>
        <v>2</v>
      </c>
      <c r="E5" s="46">
        <f>+AD$38</f>
        <v>-7</v>
      </c>
      <c r="F5" s="293">
        <f>+AC$39</f>
        <v>20.333333333333332</v>
      </c>
      <c r="G5" s="18">
        <f>+AC$24</f>
        <v>0</v>
      </c>
      <c r="H5" s="198">
        <f>C5*1000+1000000*Y$40-D5+E5/1000</f>
        <v>19997.992999999999</v>
      </c>
    </row>
    <row r="6" spans="1:55" ht="13" thickBot="1" x14ac:dyDescent="0.3">
      <c r="A6" s="149">
        <v>2</v>
      </c>
      <c r="B6" s="23" t="s">
        <v>290</v>
      </c>
      <c r="C6" s="44">
        <f>+AE$38</f>
        <v>4</v>
      </c>
      <c r="D6" s="48">
        <f>+AF$39</f>
        <v>1</v>
      </c>
      <c r="E6" s="46">
        <f>+AF$38</f>
        <v>-38</v>
      </c>
      <c r="F6" s="293">
        <f>+AE$39</f>
        <v>12.666666666666666</v>
      </c>
      <c r="G6" s="18">
        <f>+AE$24</f>
        <v>0</v>
      </c>
      <c r="H6" s="198">
        <f>C6*1000+1000000*AC$40-D6+E6/1000</f>
        <v>3998.962</v>
      </c>
    </row>
    <row r="7" spans="1:55" ht="13" thickBot="1" x14ac:dyDescent="0.3">
      <c r="A7" s="149">
        <v>3</v>
      </c>
      <c r="B7" s="23" t="s">
        <v>141</v>
      </c>
      <c r="C7" s="44">
        <f>+AA$38</f>
        <v>-4</v>
      </c>
      <c r="D7" s="48">
        <f>+AB$39</f>
        <v>1</v>
      </c>
      <c r="E7" s="46">
        <f>+AB$38</f>
        <v>32</v>
      </c>
      <c r="F7" s="293">
        <f>+AA$39</f>
        <v>10.666666666666666</v>
      </c>
      <c r="G7" s="18">
        <f>+AA$24</f>
        <v>0</v>
      </c>
      <c r="H7" s="198">
        <f>C7*1000+1000000*AM$40-D7+E7/1000</f>
        <v>-4000.9679999999998</v>
      </c>
      <c r="N7" s="30"/>
    </row>
    <row r="8" spans="1:55" ht="13" thickBot="1" x14ac:dyDescent="0.3">
      <c r="A8" s="149">
        <v>4</v>
      </c>
      <c r="B8" s="23" t="s">
        <v>9</v>
      </c>
      <c r="C8" s="44">
        <f>+O$38</f>
        <v>-6</v>
      </c>
      <c r="D8" s="48">
        <f>+P$39</f>
        <v>2</v>
      </c>
      <c r="E8" s="45">
        <f>+P$38</f>
        <v>-74</v>
      </c>
      <c r="F8" s="293">
        <f>+O$39</f>
        <v>44.666666666666664</v>
      </c>
      <c r="G8" s="18">
        <f>+O$24</f>
        <v>0</v>
      </c>
      <c r="H8" s="198">
        <f>C8*1000+1000000*W$40-D8+E8/1000</f>
        <v>-6002.0739999999996</v>
      </c>
      <c r="N8" s="30"/>
    </row>
    <row r="9" spans="1:55" ht="13" thickBot="1" x14ac:dyDescent="0.3">
      <c r="A9" s="149">
        <v>5</v>
      </c>
      <c r="B9" s="23" t="s">
        <v>1</v>
      </c>
      <c r="C9" s="44">
        <f>+G$38</f>
        <v>-14</v>
      </c>
      <c r="D9" s="48">
        <f>+H$39</f>
        <v>2</v>
      </c>
      <c r="E9" s="45">
        <f>+H$38</f>
        <v>-17</v>
      </c>
      <c r="F9" s="293">
        <f>+G$39</f>
        <v>33</v>
      </c>
      <c r="G9" s="18">
        <f>+G$24</f>
        <v>0</v>
      </c>
      <c r="H9" s="198">
        <f>C9*1000+1000000*G$40-D9+E9/1000</f>
        <v>-14002.017</v>
      </c>
      <c r="N9" s="30"/>
    </row>
    <row r="10" spans="1:55" ht="13" hidden="1" thickBot="1" x14ac:dyDescent="0.3">
      <c r="A10" s="149">
        <v>6</v>
      </c>
      <c r="B10" s="23" t="s">
        <v>144</v>
      </c>
      <c r="C10" s="44">
        <f>+K$38</f>
        <v>-100000000</v>
      </c>
      <c r="D10" s="48">
        <f>+L$39</f>
        <v>1</v>
      </c>
      <c r="E10" s="45">
        <f>+L$38+1</f>
        <v>1</v>
      </c>
      <c r="F10" s="293">
        <f>+K$39</f>
        <v>0</v>
      </c>
      <c r="G10" s="18">
        <f>+U$24</f>
        <v>0</v>
      </c>
      <c r="H10" s="198">
        <f>C10*1000+1000000*Q$40-D10+E10/1000</f>
        <v>-100000000000.99899</v>
      </c>
    </row>
    <row r="11" spans="1:55" ht="13" hidden="1" thickBot="1" x14ac:dyDescent="0.3">
      <c r="A11" s="149">
        <v>7</v>
      </c>
      <c r="B11" s="239" t="s">
        <v>177</v>
      </c>
      <c r="C11" s="44">
        <f>+W$38</f>
        <v>-100000000</v>
      </c>
      <c r="D11" s="48">
        <f>+X$39</f>
        <v>1</v>
      </c>
      <c r="E11" s="45">
        <f>+X$38</f>
        <v>0</v>
      </c>
      <c r="F11" s="293">
        <f>+W$39</f>
        <v>0</v>
      </c>
      <c r="G11" s="18">
        <f>+W$24</f>
        <v>0</v>
      </c>
      <c r="H11" s="198">
        <f>C11*1000+1000000*AK$40-D11+E11/1000</f>
        <v>-100000000001</v>
      </c>
    </row>
    <row r="12" spans="1:55" ht="13" hidden="1" thickBot="1" x14ac:dyDescent="0.3">
      <c r="A12" s="149">
        <v>8</v>
      </c>
      <c r="B12" s="23" t="s">
        <v>119</v>
      </c>
      <c r="C12" s="44">
        <f>+Y$38</f>
        <v>-100000000</v>
      </c>
      <c r="D12" s="48">
        <f>+Z$39</f>
        <v>1</v>
      </c>
      <c r="E12" s="45">
        <f>+Z$38</f>
        <v>0</v>
      </c>
      <c r="F12" s="293">
        <f>+Y$39</f>
        <v>0</v>
      </c>
      <c r="G12" s="18">
        <f>+U$24</f>
        <v>0</v>
      </c>
      <c r="H12" s="198">
        <f>C12*1000+1000000*K$40-D12+E12/1000</f>
        <v>-100000000001</v>
      </c>
    </row>
    <row r="13" spans="1:55" ht="13" hidden="1" thickBot="1" x14ac:dyDescent="0.3">
      <c r="A13" s="149">
        <v>9</v>
      </c>
      <c r="B13" s="239" t="s">
        <v>152</v>
      </c>
      <c r="C13" s="44">
        <f>+U$38</f>
        <v>-100000000</v>
      </c>
      <c r="D13" s="48">
        <f>+V$39</f>
        <v>1</v>
      </c>
      <c r="E13" s="45">
        <f>+V$38</f>
        <v>0</v>
      </c>
      <c r="F13" s="293">
        <f>+U$39</f>
        <v>0</v>
      </c>
      <c r="G13" s="18">
        <f>+U$24</f>
        <v>0</v>
      </c>
      <c r="H13" s="198">
        <f>C13*1000+1000000*AE$40-D13+E13/1000</f>
        <v>-100000000001</v>
      </c>
    </row>
    <row r="14" spans="1:55" ht="13.5" hidden="1" customHeight="1" thickBot="1" x14ac:dyDescent="0.3">
      <c r="A14" s="149">
        <v>10</v>
      </c>
      <c r="B14" s="219" t="s">
        <v>142</v>
      </c>
      <c r="C14" s="44">
        <f>+E$38</f>
        <v>-100000000</v>
      </c>
      <c r="D14" s="48">
        <f>+F$39</f>
        <v>1</v>
      </c>
      <c r="E14" s="45">
        <f>+F$38</f>
        <v>0</v>
      </c>
      <c r="F14" s="293">
        <f>+E$39</f>
        <v>0</v>
      </c>
      <c r="G14" s="18">
        <f>+E$24</f>
        <v>0</v>
      </c>
      <c r="H14" s="198">
        <f>C14*1000+1000000*S$40-D14+E14/1000</f>
        <v>-100000000001</v>
      </c>
      <c r="AQ14" s="221" t="s">
        <v>146</v>
      </c>
      <c r="AR14" s="32"/>
      <c r="AS14" s="32"/>
      <c r="AT14" s="32"/>
      <c r="AU14" s="32"/>
      <c r="AV14" s="32"/>
      <c r="AW14" s="32"/>
      <c r="AX14" s="32"/>
      <c r="AY14" s="32"/>
      <c r="AZ14" s="32"/>
      <c r="BA14" s="221" t="s">
        <v>149</v>
      </c>
      <c r="BB14" s="221" t="s">
        <v>150</v>
      </c>
      <c r="BC14" s="221" t="s">
        <v>151</v>
      </c>
    </row>
    <row r="15" spans="1:55" ht="13.5" hidden="1" customHeight="1" thickBot="1" x14ac:dyDescent="0.3">
      <c r="A15" s="149">
        <v>11</v>
      </c>
      <c r="B15" s="239" t="s">
        <v>155</v>
      </c>
      <c r="C15" s="44">
        <f>+Q$38</f>
        <v>-100000000</v>
      </c>
      <c r="D15" s="48">
        <f>+R$39</f>
        <v>1</v>
      </c>
      <c r="E15" s="46">
        <f>+R$38</f>
        <v>0</v>
      </c>
      <c r="F15" s="293">
        <f>+Q$39</f>
        <v>0</v>
      </c>
      <c r="G15" s="18">
        <f>+Q$24</f>
        <v>0</v>
      </c>
      <c r="H15" s="198">
        <f>C15*1000+1000000*AA$40-D15+E15/1000</f>
        <v>-100000000001</v>
      </c>
      <c r="AQ15" s="222">
        <v>43874</v>
      </c>
      <c r="AR15" s="32">
        <v>12</v>
      </c>
      <c r="AS15" s="32">
        <v>40</v>
      </c>
      <c r="AT15" s="223">
        <v>0.75</v>
      </c>
      <c r="AU15" s="32"/>
      <c r="AV15" s="32">
        <v>6</v>
      </c>
      <c r="AW15" s="221">
        <f>13*3/4</f>
        <v>9.75</v>
      </c>
      <c r="AX15" s="32">
        <v>1</v>
      </c>
      <c r="AY15" s="223">
        <v>1</v>
      </c>
      <c r="AZ15" s="32"/>
      <c r="BA15" s="32">
        <f>((AV15*AW15*AX15+12)*AY15+AR15*AS15)*AT15</f>
        <v>412.875</v>
      </c>
      <c r="BB15" s="32">
        <f>+AQ41</f>
        <v>0</v>
      </c>
      <c r="BC15" s="32">
        <v>1</v>
      </c>
    </row>
    <row r="16" spans="1:55" ht="13.5" hidden="1" customHeight="1" thickBot="1" x14ac:dyDescent="0.3">
      <c r="A16" s="149">
        <v>12</v>
      </c>
      <c r="B16" s="161" t="s">
        <v>93</v>
      </c>
      <c r="C16" s="44">
        <f>+AG$38</f>
        <v>-100000000</v>
      </c>
      <c r="D16" s="48">
        <f>+AH$39</f>
        <v>1</v>
      </c>
      <c r="E16" s="46">
        <f>+AH$38</f>
        <v>0</v>
      </c>
      <c r="F16" s="293">
        <f>+AG$39</f>
        <v>0</v>
      </c>
      <c r="G16" s="18">
        <f>+AG$24</f>
        <v>0</v>
      </c>
      <c r="H16" s="198">
        <f>C16*1000+1000000*U$40-D16+E16/1000</f>
        <v>-100000000001</v>
      </c>
      <c r="AQ16" s="221" t="s">
        <v>148</v>
      </c>
      <c r="AR16" s="32">
        <v>30</v>
      </c>
      <c r="AS16" s="32">
        <v>40</v>
      </c>
      <c r="AT16" s="223">
        <v>0.75</v>
      </c>
      <c r="AU16" s="32"/>
      <c r="AV16" s="32">
        <v>18</v>
      </c>
      <c r="AW16" s="32">
        <f>13*3/4</f>
        <v>9.75</v>
      </c>
      <c r="AX16" s="32">
        <v>2</v>
      </c>
      <c r="AY16" s="223">
        <v>1</v>
      </c>
      <c r="AZ16" s="32"/>
      <c r="BA16" s="32">
        <f>(AV16*AW16*AX16*AY16+AR16*AS16)*AT16</f>
        <v>1163.25</v>
      </c>
      <c r="BB16" s="32">
        <f>+AQ40/0.4</f>
        <v>227.5</v>
      </c>
      <c r="BC16" s="224">
        <f>+BA16/BA15</f>
        <v>2.8174386920980927</v>
      </c>
    </row>
    <row r="17" spans="1:55" ht="13" hidden="1" thickBot="1" x14ac:dyDescent="0.3">
      <c r="A17" s="149">
        <v>13</v>
      </c>
      <c r="B17" s="23" t="s">
        <v>161</v>
      </c>
      <c r="C17" s="44">
        <f>+I$38</f>
        <v>-100000000</v>
      </c>
      <c r="D17" s="48">
        <f>+J$39</f>
        <v>1</v>
      </c>
      <c r="E17" s="45">
        <f>+J$38</f>
        <v>0</v>
      </c>
      <c r="F17" s="293">
        <f>+I$39</f>
        <v>0</v>
      </c>
      <c r="G17" s="18">
        <f>+I$24</f>
        <v>0</v>
      </c>
      <c r="H17" s="198">
        <f>C17*1000+1000000*O$40-D17+E17/1000</f>
        <v>-100000000001</v>
      </c>
      <c r="AQ17" s="221" t="s">
        <v>147</v>
      </c>
      <c r="AR17" s="32">
        <v>4</v>
      </c>
      <c r="AS17" s="32">
        <v>40</v>
      </c>
      <c r="AT17" s="223">
        <v>0.75</v>
      </c>
      <c r="AU17" s="32"/>
      <c r="AV17" s="32">
        <v>4</v>
      </c>
      <c r="AW17" s="32">
        <f>13*3/4</f>
        <v>9.75</v>
      </c>
      <c r="AX17" s="32">
        <v>2</v>
      </c>
      <c r="AY17" s="223">
        <v>1</v>
      </c>
      <c r="AZ17" s="32"/>
      <c r="BA17" s="32">
        <f>(AV17*AW17*AX17*AY17+AR17*AS17)*AT17</f>
        <v>178.5</v>
      </c>
      <c r="BB17" s="32">
        <f>+AQ37/2.5</f>
        <v>0</v>
      </c>
      <c r="BC17" s="224">
        <f>+BA17/BA15</f>
        <v>0.43233424159854678</v>
      </c>
    </row>
    <row r="18" spans="1:55" ht="13" hidden="1" thickBot="1" x14ac:dyDescent="0.3">
      <c r="A18" s="149">
        <v>14</v>
      </c>
      <c r="B18" s="239" t="s">
        <v>43</v>
      </c>
      <c r="C18" s="44">
        <f>+AI$38</f>
        <v>-100000000</v>
      </c>
      <c r="D18" s="48">
        <f>+AJ$39</f>
        <v>1</v>
      </c>
      <c r="E18" s="45">
        <f>+AJ$38</f>
        <v>0</v>
      </c>
      <c r="F18" s="293">
        <f>+AI$39</f>
        <v>0</v>
      </c>
      <c r="G18" s="18">
        <f>+AI$24</f>
        <v>0</v>
      </c>
      <c r="H18" s="198">
        <f>C18*1000+1000000*AI$40-D18+E18/1000</f>
        <v>-100000000001</v>
      </c>
    </row>
    <row r="19" spans="1:55" ht="13" hidden="1" thickBot="1" x14ac:dyDescent="0.3">
      <c r="A19" s="149">
        <v>15</v>
      </c>
      <c r="B19" s="23" t="s">
        <v>120</v>
      </c>
      <c r="C19" s="44">
        <f>+S$38</f>
        <v>-100000000</v>
      </c>
      <c r="D19" s="48">
        <f>+T$39</f>
        <v>1</v>
      </c>
      <c r="E19" s="45">
        <f>+T$38</f>
        <v>0</v>
      </c>
      <c r="F19" s="293">
        <f>+S$39</f>
        <v>0</v>
      </c>
      <c r="G19" s="18">
        <f>+S$24</f>
        <v>0</v>
      </c>
      <c r="H19" s="198">
        <f>C19*1000+1000000*C$40-D19+E19/1000</f>
        <v>-100000000001</v>
      </c>
    </row>
    <row r="20" spans="1:55" ht="13" hidden="1" thickBot="1" x14ac:dyDescent="0.3">
      <c r="A20" s="149">
        <v>16</v>
      </c>
      <c r="B20" s="23" t="s">
        <v>134</v>
      </c>
      <c r="C20" s="44">
        <f>+C$38</f>
        <v>-100000000</v>
      </c>
      <c r="D20" s="48">
        <f>+D$39</f>
        <v>1</v>
      </c>
      <c r="E20" s="46">
        <f>+D$38</f>
        <v>0</v>
      </c>
      <c r="F20" s="293">
        <f>+C$39</f>
        <v>0</v>
      </c>
      <c r="G20" s="18">
        <f>+C$24</f>
        <v>0</v>
      </c>
      <c r="H20" s="198">
        <f>C20*1000+1000000*M$40-D20+E20/1000</f>
        <v>-100000000001</v>
      </c>
    </row>
    <row r="21" spans="1:55" ht="13" hidden="1" thickBot="1" x14ac:dyDescent="0.3">
      <c r="A21" s="149">
        <v>17</v>
      </c>
      <c r="B21" s="23" t="s">
        <v>6</v>
      </c>
      <c r="C21" s="44">
        <f>+M$38</f>
        <v>-100000000</v>
      </c>
      <c r="D21" s="48">
        <f>+N$39</f>
        <v>1</v>
      </c>
      <c r="E21" s="45">
        <f>+N$38</f>
        <v>0</v>
      </c>
      <c r="F21" s="293">
        <f>+M$39</f>
        <v>0</v>
      </c>
      <c r="G21" s="18">
        <f>+M$24</f>
        <v>0</v>
      </c>
      <c r="H21" s="198">
        <f>C21*1000+1000000*AG$40-D21+E21/1000</f>
        <v>-100000000001</v>
      </c>
    </row>
    <row r="22" spans="1:55" x14ac:dyDescent="0.25">
      <c r="A22" s="16"/>
      <c r="C22" s="39"/>
      <c r="H22" s="198"/>
    </row>
    <row r="23" spans="1:55" x14ac:dyDescent="0.25">
      <c r="A23" s="16"/>
      <c r="AR23">
        <v>0.4</v>
      </c>
      <c r="AS23">
        <f t="shared" ref="AS23:AS36" si="0">1/AR23</f>
        <v>2.5</v>
      </c>
    </row>
    <row r="24" spans="1:55" hidden="1" x14ac:dyDescent="0.25">
      <c r="B24" t="s">
        <v>12</v>
      </c>
      <c r="C24">
        <f>+C25*C26</f>
        <v>0</v>
      </c>
      <c r="D24">
        <f t="shared" ref="D24:AJ24" si="1">+D25*D26</f>
        <v>0</v>
      </c>
      <c r="E24">
        <f t="shared" si="1"/>
        <v>0</v>
      </c>
      <c r="F24">
        <f t="shared" si="1"/>
        <v>0</v>
      </c>
      <c r="G24">
        <f t="shared" si="1"/>
        <v>0</v>
      </c>
      <c r="H24">
        <f t="shared" si="1"/>
        <v>0</v>
      </c>
      <c r="I24">
        <f t="shared" si="1"/>
        <v>0</v>
      </c>
      <c r="J24">
        <f t="shared" si="1"/>
        <v>0</v>
      </c>
      <c r="K24">
        <f t="shared" si="1"/>
        <v>0</v>
      </c>
      <c r="L24">
        <f t="shared" si="1"/>
        <v>0</v>
      </c>
      <c r="M24">
        <f t="shared" si="1"/>
        <v>0</v>
      </c>
      <c r="N24">
        <f t="shared" si="1"/>
        <v>0</v>
      </c>
      <c r="O24">
        <f t="shared" si="1"/>
        <v>0</v>
      </c>
      <c r="P24">
        <f t="shared" si="1"/>
        <v>0</v>
      </c>
      <c r="Q24">
        <f t="shared" si="1"/>
        <v>0</v>
      </c>
      <c r="R24">
        <f t="shared" si="1"/>
        <v>0</v>
      </c>
      <c r="S24">
        <f t="shared" si="1"/>
        <v>0</v>
      </c>
      <c r="T24">
        <f t="shared" si="1"/>
        <v>0</v>
      </c>
      <c r="U24">
        <f t="shared" si="1"/>
        <v>0</v>
      </c>
      <c r="V24">
        <f t="shared" si="1"/>
        <v>0</v>
      </c>
      <c r="W24">
        <f t="shared" si="1"/>
        <v>0</v>
      </c>
      <c r="X24">
        <f t="shared" si="1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>
        <f t="shared" si="1"/>
        <v>0</v>
      </c>
      <c r="AS24" t="e">
        <f t="shared" si="0"/>
        <v>#DIV/0!</v>
      </c>
    </row>
    <row r="25" spans="1:55" hidden="1" x14ac:dyDescent="0.25">
      <c r="C25">
        <f>IF($B37&gt;3,1,0)</f>
        <v>0</v>
      </c>
      <c r="D25">
        <f t="shared" ref="D25:AJ25" si="2">IF($B37&gt;3,1,0)</f>
        <v>0</v>
      </c>
      <c r="E25">
        <f t="shared" si="2"/>
        <v>0</v>
      </c>
      <c r="F25">
        <f t="shared" si="2"/>
        <v>0</v>
      </c>
      <c r="G25">
        <f t="shared" si="2"/>
        <v>0</v>
      </c>
      <c r="H25">
        <f t="shared" si="2"/>
        <v>0</v>
      </c>
      <c r="I25">
        <f t="shared" si="2"/>
        <v>0</v>
      </c>
      <c r="J25">
        <f t="shared" si="2"/>
        <v>0</v>
      </c>
      <c r="K25">
        <f t="shared" si="2"/>
        <v>0</v>
      </c>
      <c r="L25">
        <f t="shared" si="2"/>
        <v>0</v>
      </c>
      <c r="M25">
        <f t="shared" si="2"/>
        <v>0</v>
      </c>
      <c r="N25">
        <f t="shared" si="2"/>
        <v>0</v>
      </c>
      <c r="O25">
        <f t="shared" si="2"/>
        <v>0</v>
      </c>
      <c r="P25">
        <f t="shared" si="2"/>
        <v>0</v>
      </c>
      <c r="Q25">
        <f t="shared" si="2"/>
        <v>0</v>
      </c>
      <c r="R25">
        <f t="shared" si="2"/>
        <v>0</v>
      </c>
      <c r="S25">
        <f t="shared" si="2"/>
        <v>0</v>
      </c>
      <c r="T25">
        <f t="shared" si="2"/>
        <v>0</v>
      </c>
      <c r="U25">
        <f t="shared" si="2"/>
        <v>0</v>
      </c>
      <c r="V25">
        <f t="shared" si="2"/>
        <v>0</v>
      </c>
      <c r="W25">
        <f t="shared" si="2"/>
        <v>0</v>
      </c>
      <c r="X25">
        <f t="shared" si="2"/>
        <v>0</v>
      </c>
      <c r="Y25">
        <f t="shared" si="2"/>
        <v>0</v>
      </c>
      <c r="Z25">
        <f t="shared" si="2"/>
        <v>0</v>
      </c>
      <c r="AA25">
        <f t="shared" si="2"/>
        <v>0</v>
      </c>
      <c r="AB25">
        <f t="shared" si="2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S25" t="e">
        <f t="shared" si="0"/>
        <v>#DIV/0!</v>
      </c>
    </row>
    <row r="26" spans="1:55" hidden="1" x14ac:dyDescent="0.25">
      <c r="C26">
        <f>MAX(C27:C31)</f>
        <v>0</v>
      </c>
      <c r="D26">
        <f>+D38</f>
        <v>0</v>
      </c>
      <c r="E26">
        <f>MAX(E27:E31)</f>
        <v>0</v>
      </c>
      <c r="F26">
        <f>+F38</f>
        <v>0</v>
      </c>
      <c r="G26">
        <f>MAX(G27:G31)</f>
        <v>0</v>
      </c>
      <c r="H26">
        <f>+H38</f>
        <v>-17</v>
      </c>
      <c r="I26">
        <f>MAX(I27:I31)</f>
        <v>0</v>
      </c>
      <c r="J26">
        <f>+J38</f>
        <v>0</v>
      </c>
      <c r="K26">
        <f>MAX(K27:K31)</f>
        <v>0</v>
      </c>
      <c r="L26">
        <f>+L38</f>
        <v>0</v>
      </c>
      <c r="M26">
        <f>MAX(M27:M31)</f>
        <v>0</v>
      </c>
      <c r="N26">
        <f>+N38</f>
        <v>0</v>
      </c>
      <c r="O26">
        <f>MAX(O27:O31)</f>
        <v>0</v>
      </c>
      <c r="P26">
        <f>+P38</f>
        <v>-74</v>
      </c>
      <c r="Q26">
        <f>MAX(Q27:Q31)</f>
        <v>0</v>
      </c>
      <c r="R26">
        <f>+R38</f>
        <v>0</v>
      </c>
      <c r="S26">
        <f>MAX(S27:S31)</f>
        <v>0</v>
      </c>
      <c r="T26">
        <f>+T38</f>
        <v>0</v>
      </c>
      <c r="U26">
        <f>MAX(U27:U31)</f>
        <v>0</v>
      </c>
      <c r="V26">
        <f>+V38</f>
        <v>0</v>
      </c>
      <c r="W26">
        <f>MAX(W27:W31)</f>
        <v>0</v>
      </c>
      <c r="X26">
        <f>+X38</f>
        <v>0</v>
      </c>
      <c r="Y26">
        <f>MAX(Y27:Y31)</f>
        <v>0</v>
      </c>
      <c r="Z26">
        <f>+Z38</f>
        <v>0</v>
      </c>
      <c r="AA26">
        <f>MAX(AA27:AA31)</f>
        <v>0</v>
      </c>
      <c r="AB26">
        <f>+AB38</f>
        <v>32</v>
      </c>
      <c r="AC26">
        <f>MAX(AC27:AC31)</f>
        <v>0</v>
      </c>
      <c r="AD26">
        <f>+AD38</f>
        <v>-7</v>
      </c>
      <c r="AE26">
        <f>MAX(AE27:AE31)</f>
        <v>0</v>
      </c>
      <c r="AF26">
        <f>+AF38</f>
        <v>-38</v>
      </c>
      <c r="AG26">
        <f>MAX(AG27:AG31)</f>
        <v>0</v>
      </c>
      <c r="AH26">
        <f>+AH38</f>
        <v>0</v>
      </c>
      <c r="AI26">
        <f>MAX(AI27:AI31)</f>
        <v>0</v>
      </c>
      <c r="AJ26">
        <f>+AJ38</f>
        <v>0</v>
      </c>
      <c r="AS26" t="e">
        <f t="shared" si="0"/>
        <v>#DIV/0!</v>
      </c>
    </row>
    <row r="27" spans="1:55" hidden="1" x14ac:dyDescent="0.25">
      <c r="C27">
        <f>IF(C$32=5,5,0)</f>
        <v>0</v>
      </c>
      <c r="E27">
        <f>IF(E$32=5,5,0)</f>
        <v>0</v>
      </c>
      <c r="G27">
        <f>IF(G$32=5,5,0)</f>
        <v>0</v>
      </c>
      <c r="I27">
        <f>IF(I$32=5,5,0)</f>
        <v>0</v>
      </c>
      <c r="K27">
        <f>IF(K$32=5,5,0)</f>
        <v>0</v>
      </c>
      <c r="M27">
        <f>IF(M$32=5,5,0)</f>
        <v>0</v>
      </c>
      <c r="O27">
        <f>IF(O$32=5,5,0)</f>
        <v>0</v>
      </c>
      <c r="Q27">
        <f>IF(Q$32=5,5,0)</f>
        <v>0</v>
      </c>
      <c r="S27">
        <f>IF(S$32=5,5,0)</f>
        <v>0</v>
      </c>
      <c r="U27">
        <f>IF(U$32=5,5,0)</f>
        <v>0</v>
      </c>
      <c r="W27">
        <f>IF(W$32=5,5,0)</f>
        <v>0</v>
      </c>
      <c r="Y27">
        <f>IF(Y$32=5,5,0)</f>
        <v>0</v>
      </c>
      <c r="AA27">
        <f>IF(AA$32=5,5,0)</f>
        <v>0</v>
      </c>
      <c r="AC27">
        <f>IF(AC$32=5,5,0)</f>
        <v>0</v>
      </c>
      <c r="AE27">
        <f>IF(AE$32=5,5,0)</f>
        <v>0</v>
      </c>
      <c r="AG27">
        <f>IF(AG$32=5,5,0)</f>
        <v>0</v>
      </c>
      <c r="AI27">
        <f>IF(AI$32=5,5,0)</f>
        <v>0</v>
      </c>
      <c r="AS27" t="e">
        <f t="shared" si="0"/>
        <v>#DIV/0!</v>
      </c>
    </row>
    <row r="28" spans="1:55" hidden="1" x14ac:dyDescent="0.25">
      <c r="C28">
        <f>IF(C$32=4,10,0)</f>
        <v>0</v>
      </c>
      <c r="E28">
        <f>IF(E$32=4,10,0)</f>
        <v>0</v>
      </c>
      <c r="G28">
        <f>IF(G$32=4,10,0)</f>
        <v>0</v>
      </c>
      <c r="I28">
        <f>IF(I$32=4,10,0)</f>
        <v>0</v>
      </c>
      <c r="K28">
        <f>IF(K$32=4,10,0)</f>
        <v>0</v>
      </c>
      <c r="M28">
        <f>IF(M$32=4,10,0)</f>
        <v>0</v>
      </c>
      <c r="O28">
        <f>IF(O$32=4,10,0)</f>
        <v>0</v>
      </c>
      <c r="Q28">
        <f>IF(Q$32=4,10,0)</f>
        <v>0</v>
      </c>
      <c r="S28">
        <f>IF(S$32=4,10,0)</f>
        <v>0</v>
      </c>
      <c r="U28">
        <f>IF(U$32=4,10,0)</f>
        <v>0</v>
      </c>
      <c r="W28">
        <f>IF(W$32=4,10,0)</f>
        <v>0</v>
      </c>
      <c r="Y28">
        <f>IF(Y$32=4,10,0)</f>
        <v>0</v>
      </c>
      <c r="AA28">
        <f>IF(AA$32=4,10,0)</f>
        <v>0</v>
      </c>
      <c r="AC28">
        <f>IF(AC$32=4,10,0)</f>
        <v>0</v>
      </c>
      <c r="AE28">
        <f>IF(AE$32=4,10,0)</f>
        <v>0</v>
      </c>
      <c r="AG28">
        <f>IF(AG$32=4,10,0)</f>
        <v>0</v>
      </c>
      <c r="AI28">
        <f>IF(AI$32=4,10,0)</f>
        <v>0</v>
      </c>
      <c r="AS28" t="e">
        <f t="shared" si="0"/>
        <v>#DIV/0!</v>
      </c>
    </row>
    <row r="29" spans="1:55" hidden="1" x14ac:dyDescent="0.25">
      <c r="C29">
        <f>IF(C$32=3,20,0)</f>
        <v>0</v>
      </c>
      <c r="E29">
        <f>IF(E$32=3,20,0)</f>
        <v>0</v>
      </c>
      <c r="G29">
        <f>IF(G$32=3,20,0)</f>
        <v>0</v>
      </c>
      <c r="I29">
        <f>IF(I$32=3,20,0)</f>
        <v>0</v>
      </c>
      <c r="K29">
        <f>IF(K$32=3,20,0)</f>
        <v>0</v>
      </c>
      <c r="M29">
        <f>IF(M$32=3,20,0)</f>
        <v>0</v>
      </c>
      <c r="O29">
        <f>IF(O$32=3,20,0)</f>
        <v>0</v>
      </c>
      <c r="Q29">
        <f>IF(Q$32=3,20,0)</f>
        <v>0</v>
      </c>
      <c r="S29">
        <f>IF(S$32=3,20,0)</f>
        <v>0</v>
      </c>
      <c r="U29">
        <f>IF(U$32=3,20,0)</f>
        <v>0</v>
      </c>
      <c r="W29">
        <f>IF(W$32=3,20,0)</f>
        <v>0</v>
      </c>
      <c r="Y29">
        <f>IF(Y$32=3,20,0)</f>
        <v>0</v>
      </c>
      <c r="AA29">
        <f>IF(AA$32=3,20,0)</f>
        <v>0</v>
      </c>
      <c r="AC29">
        <f>IF(AC$32=3,20,0)</f>
        <v>0</v>
      </c>
      <c r="AE29">
        <f>IF(AE$32=3,20,0)</f>
        <v>0</v>
      </c>
      <c r="AG29">
        <f>IF(AG$32=3,20,0)</f>
        <v>0</v>
      </c>
      <c r="AI29">
        <f>IF(AI$32=3,20,0)</f>
        <v>0</v>
      </c>
      <c r="AS29" t="e">
        <f t="shared" si="0"/>
        <v>#DIV/0!</v>
      </c>
    </row>
    <row r="30" spans="1:55" hidden="1" x14ac:dyDescent="0.25">
      <c r="C30">
        <f>IF(C$32=2,40,0)</f>
        <v>0</v>
      </c>
      <c r="E30">
        <f>IF(E$32=2,40,0)</f>
        <v>0</v>
      </c>
      <c r="G30">
        <f>IF(G$32=2,40,0)</f>
        <v>0</v>
      </c>
      <c r="I30">
        <f>IF(I$32=2,40,0)</f>
        <v>0</v>
      </c>
      <c r="K30">
        <f>IF(K$32=2,40,0)</f>
        <v>0</v>
      </c>
      <c r="M30">
        <f>IF(M$32=2,40,0)</f>
        <v>0</v>
      </c>
      <c r="O30">
        <f>IF(O$32=2,40,0)</f>
        <v>0</v>
      </c>
      <c r="Q30">
        <f>IF(Q$32=2,40,0)</f>
        <v>0</v>
      </c>
      <c r="S30">
        <f>IF(S$32=2,40,0)</f>
        <v>0</v>
      </c>
      <c r="U30">
        <f>IF(U$32=2,40,0)</f>
        <v>0</v>
      </c>
      <c r="W30">
        <f>IF(W$32=2,40,0)</f>
        <v>0</v>
      </c>
      <c r="Y30">
        <f>IF(Y$32=2,40,0)</f>
        <v>0</v>
      </c>
      <c r="AA30">
        <f>IF(AA$32=2,40,0)</f>
        <v>0</v>
      </c>
      <c r="AC30">
        <f>IF(AC$32=2,40,0)</f>
        <v>0</v>
      </c>
      <c r="AE30">
        <f>IF(AE$32=2,40,0)</f>
        <v>0</v>
      </c>
      <c r="AG30">
        <f>IF(AG$32=2,40,0)</f>
        <v>0</v>
      </c>
      <c r="AI30">
        <f>IF(AI$32=2,40,0)</f>
        <v>0</v>
      </c>
      <c r="AS30" t="e">
        <f t="shared" si="0"/>
        <v>#DIV/0!</v>
      </c>
    </row>
    <row r="31" spans="1:55" hidden="1" x14ac:dyDescent="0.25">
      <c r="C31">
        <f>IF(C$32=1,80,0)</f>
        <v>0</v>
      </c>
      <c r="E31">
        <f>IF(E$32=1,80,0)</f>
        <v>0</v>
      </c>
      <c r="G31">
        <f>IF(G$32=1,80,0)</f>
        <v>0</v>
      </c>
      <c r="I31">
        <f>IF(I$32=1,80,0)</f>
        <v>0</v>
      </c>
      <c r="K31">
        <f>IF(K$32=1,80,0)</f>
        <v>0</v>
      </c>
      <c r="M31">
        <f>IF(M$32=1,80,0)</f>
        <v>0</v>
      </c>
      <c r="O31">
        <f>IF(O$32=1,80,0)</f>
        <v>0</v>
      </c>
      <c r="Q31">
        <f>IF(Q$32=1,80,0)</f>
        <v>0</v>
      </c>
      <c r="S31">
        <f>IF(S$32=1,80,0)</f>
        <v>0</v>
      </c>
      <c r="U31">
        <f>IF(U$32=1,80,0)</f>
        <v>0</v>
      </c>
      <c r="W31">
        <f>IF(W$32=1,80,0)</f>
        <v>0</v>
      </c>
      <c r="Y31">
        <f>IF(Y$32=1,80,0)</f>
        <v>0</v>
      </c>
      <c r="AA31">
        <f>IF(AA$32=1,80,0)</f>
        <v>0</v>
      </c>
      <c r="AC31">
        <f>IF(AC$32=1,80,0)</f>
        <v>0</v>
      </c>
      <c r="AE31">
        <f>IF(AE$32=1,80,0)</f>
        <v>0</v>
      </c>
      <c r="AG31">
        <f>IF(AG$32=1,80,0)</f>
        <v>0</v>
      </c>
      <c r="AI31">
        <f>IF(AI$32=1,80,0)</f>
        <v>0</v>
      </c>
      <c r="AS31" t="e">
        <f t="shared" si="0"/>
        <v>#DIV/0!</v>
      </c>
    </row>
    <row r="32" spans="1:55" hidden="1" x14ac:dyDescent="0.25">
      <c r="C32">
        <f>RANK(C33,$C33:$AJ33)*C37</f>
        <v>0</v>
      </c>
      <c r="E32">
        <f>RANK(E33,$C33:$AJ33)*E37</f>
        <v>0</v>
      </c>
      <c r="G32">
        <f>RANK(G33,$C33:$AJ33)*G37</f>
        <v>0</v>
      </c>
      <c r="I32">
        <f>RANK(I33,$C33:$AJ33)*I37</f>
        <v>0</v>
      </c>
      <c r="K32">
        <f>RANK(K33,$C33:$AJ33)*K37</f>
        <v>0</v>
      </c>
      <c r="M32">
        <f>RANK(M33,$C33:$AJ33)*M37</f>
        <v>0</v>
      </c>
      <c r="O32">
        <f>RANK(O33,$C33:$AJ33)*O37</f>
        <v>0</v>
      </c>
      <c r="Q32">
        <f>RANK(Q33,$C33:$AJ33)*Q37</f>
        <v>0</v>
      </c>
      <c r="S32">
        <f>RANK(S33,$C33:$AJ33)*S37</f>
        <v>0</v>
      </c>
      <c r="U32">
        <f>RANK(U33,$C33:$AJ33)*U37</f>
        <v>0</v>
      </c>
      <c r="W32">
        <f>RANK(W33,$C33:$AJ33)*W37</f>
        <v>0</v>
      </c>
      <c r="Y32">
        <f>RANK(Y33,$C33:$AJ33)*Y37</f>
        <v>0</v>
      </c>
      <c r="AA32">
        <f>RANK(AA33,$C33:$AJ33)*AA37</f>
        <v>0</v>
      </c>
      <c r="AC32">
        <f>RANK(AC33,$C33:$AJ33)*AC37</f>
        <v>0</v>
      </c>
      <c r="AE32">
        <f>RANK(AE33,$C33:$AJ33)*AE37</f>
        <v>0</v>
      </c>
      <c r="AG32">
        <f>RANK(AG33,$C33:$AJ33)*AG37</f>
        <v>0</v>
      </c>
      <c r="AI32">
        <f>RANK(AI33,$C33:$AJ33)*AI37</f>
        <v>0</v>
      </c>
      <c r="AS32" t="e">
        <f t="shared" si="0"/>
        <v>#DIV/0!</v>
      </c>
    </row>
    <row r="33" spans="1:45" hidden="1" x14ac:dyDescent="0.25">
      <c r="C33">
        <f>SUM(C34:C36)</f>
        <v>-100999900</v>
      </c>
      <c r="E33">
        <f>SUM(E34:E36)</f>
        <v>-100999900</v>
      </c>
      <c r="G33">
        <f>SUM(G34:G36)</f>
        <v>-999831</v>
      </c>
      <c r="I33">
        <f>SUM(I34:I36)</f>
        <v>-100999900</v>
      </c>
      <c r="K33">
        <f>SUM(K34:K36)</f>
        <v>-100999900</v>
      </c>
      <c r="M33">
        <f>SUM(M34:M36)</f>
        <v>-100999900</v>
      </c>
      <c r="O33">
        <f>SUM(O34:O36)</f>
        <v>-999880</v>
      </c>
      <c r="Q33">
        <f>SUM(Q34:Q36)</f>
        <v>-100999900</v>
      </c>
      <c r="S33">
        <f>SUM(S34:S36)</f>
        <v>-100999900</v>
      </c>
      <c r="U33">
        <f>SUM(U34:U36)</f>
        <v>-100999900</v>
      </c>
      <c r="W33">
        <f>SUM(W34:W36)</f>
        <v>-100999900</v>
      </c>
      <c r="Y33">
        <f>SUM(Y34:Y36)</f>
        <v>-100999900</v>
      </c>
      <c r="AA33">
        <f>SUM(AA34:AA36)</f>
        <v>-999872</v>
      </c>
      <c r="AC33">
        <f>SUM(AC34:AC36)</f>
        <v>-999787</v>
      </c>
      <c r="AE33">
        <f>SUM(AE34:AE36)</f>
        <v>-999934</v>
      </c>
      <c r="AG33">
        <f>SUM(AG34:AG36)</f>
        <v>-100999900</v>
      </c>
      <c r="AI33">
        <f>SUM(AI34:AI36)</f>
        <v>-100999900</v>
      </c>
      <c r="AS33" t="e">
        <f t="shared" si="0"/>
        <v>#DIV/0!</v>
      </c>
    </row>
    <row r="34" spans="1:45" hidden="1" x14ac:dyDescent="0.25">
      <c r="C34">
        <f>+D38</f>
        <v>0</v>
      </c>
      <c r="E34">
        <f>+F38</f>
        <v>0</v>
      </c>
      <c r="G34">
        <f>+H38</f>
        <v>-17</v>
      </c>
      <c r="I34">
        <f>+J38</f>
        <v>0</v>
      </c>
      <c r="K34">
        <f>+L38</f>
        <v>0</v>
      </c>
      <c r="M34">
        <f>+N38</f>
        <v>0</v>
      </c>
      <c r="O34">
        <f>+P38</f>
        <v>-74</v>
      </c>
      <c r="Q34">
        <f>+R38</f>
        <v>0</v>
      </c>
      <c r="S34">
        <f>+T38</f>
        <v>0</v>
      </c>
      <c r="U34">
        <f>+V38</f>
        <v>0</v>
      </c>
      <c r="W34">
        <f>+X38</f>
        <v>0</v>
      </c>
      <c r="Y34">
        <f>+Z38</f>
        <v>0</v>
      </c>
      <c r="AA34">
        <f>+AB38</f>
        <v>32</v>
      </c>
      <c r="AC34">
        <f>+AD38</f>
        <v>-7</v>
      </c>
      <c r="AE34">
        <f>+AF38</f>
        <v>-38</v>
      </c>
      <c r="AG34">
        <f>+AH38</f>
        <v>0</v>
      </c>
      <c r="AI34">
        <f>+AJ38</f>
        <v>0</v>
      </c>
      <c r="AS34" t="e">
        <f t="shared" si="0"/>
        <v>#DIV/0!</v>
      </c>
    </row>
    <row r="35" spans="1:45" hidden="1" x14ac:dyDescent="0.25">
      <c r="C35">
        <f>+D39*100</f>
        <v>100</v>
      </c>
      <c r="E35">
        <f>+F39*100</f>
        <v>100</v>
      </c>
      <c r="G35">
        <f>+H39*100</f>
        <v>200</v>
      </c>
      <c r="I35">
        <f>+J39*100</f>
        <v>100</v>
      </c>
      <c r="K35">
        <f>+L39*100</f>
        <v>100</v>
      </c>
      <c r="M35">
        <f>+N39*100</f>
        <v>100</v>
      </c>
      <c r="O35">
        <f>+P39*100</f>
        <v>200</v>
      </c>
      <c r="Q35">
        <f>+R39*100</f>
        <v>100</v>
      </c>
      <c r="S35">
        <f>+T39*100</f>
        <v>100</v>
      </c>
      <c r="U35">
        <f>+V39*100</f>
        <v>100</v>
      </c>
      <c r="W35">
        <f>+X39*100</f>
        <v>100</v>
      </c>
      <c r="Y35">
        <f>+Z39*100</f>
        <v>100</v>
      </c>
      <c r="AA35">
        <f>+AB39*100</f>
        <v>100</v>
      </c>
      <c r="AC35">
        <f>+AD39*100</f>
        <v>200</v>
      </c>
      <c r="AE35">
        <f>+AF39*100</f>
        <v>100</v>
      </c>
      <c r="AG35">
        <f>+AH39*100</f>
        <v>100</v>
      </c>
      <c r="AI35">
        <f>+AJ39*100</f>
        <v>100</v>
      </c>
      <c r="AS35" t="e">
        <f t="shared" si="0"/>
        <v>#DIV/0!</v>
      </c>
    </row>
    <row r="36" spans="1:45" hidden="1" x14ac:dyDescent="0.25">
      <c r="C36">
        <f>IF(C37=1,C38*C37*10000+C38,-1000000+C38)</f>
        <v>-101000000</v>
      </c>
      <c r="E36">
        <f>IF(E37=1,E38*E37*10000+E38,-1000000+E38)</f>
        <v>-101000000</v>
      </c>
      <c r="G36">
        <f>IF(G37=1,G38*G37*10000+G38,-1000000+G38)</f>
        <v>-1000014</v>
      </c>
      <c r="I36">
        <f>IF(I37=1,I38*I37*10000+I38,-1000000+I38)</f>
        <v>-101000000</v>
      </c>
      <c r="K36">
        <f>IF(K37=1,K38*K37*10000+K38,-1000000+K38)</f>
        <v>-101000000</v>
      </c>
      <c r="M36">
        <f>IF(M37=1,M38*M37*10000+M38,-1000000+M38)</f>
        <v>-101000000</v>
      </c>
      <c r="O36">
        <f>IF(O37=1,O38*O37*10000+O38,-1000000+O38)</f>
        <v>-1000006</v>
      </c>
      <c r="Q36">
        <f>IF(Q37=1,Q38*Q37*10000+Q38,-1000000+Q38)</f>
        <v>-101000000</v>
      </c>
      <c r="S36">
        <f>IF(S37=1,S38*S37*10000+S38,-1000000+S38)</f>
        <v>-101000000</v>
      </c>
      <c r="U36">
        <f>IF(U37=1,U38*U37*10000+U38,-1000000+U38)</f>
        <v>-101000000</v>
      </c>
      <c r="W36">
        <f>IF(W37=1,W38*W37*10000+W38,-1000000+W38)</f>
        <v>-101000000</v>
      </c>
      <c r="Y36">
        <f>IF(Y37=1,Y38*Y37*10000+Y38,-1000000+Y38)</f>
        <v>-101000000</v>
      </c>
      <c r="AA36">
        <f>IF(AA37=1,AA38*AA37*10000+AA38,-1000000+AA38)</f>
        <v>-1000004</v>
      </c>
      <c r="AC36">
        <f>IF(AC37=1,AC38*AC37*10000+AC38,-1000000+AC38)</f>
        <v>-999980</v>
      </c>
      <c r="AE36">
        <f>IF(AE37=1,AE38*AE37*10000+AE38,-1000000+AE38)</f>
        <v>-999996</v>
      </c>
      <c r="AG36">
        <f>IF(AG37=1,AG38*AG37*10000+AG38,-1000000+AG38)</f>
        <v>-101000000</v>
      </c>
      <c r="AI36">
        <f>IF(AI37=1,AI38*AI37*10000+AI38,-1000000+AI38)</f>
        <v>-101000000</v>
      </c>
      <c r="AS36" t="e">
        <f t="shared" si="0"/>
        <v>#DIV/0!</v>
      </c>
    </row>
    <row r="37" spans="1:45" ht="13" hidden="1" thickBot="1" x14ac:dyDescent="0.3">
      <c r="A37" t="s">
        <v>13</v>
      </c>
      <c r="B37">
        <f>SUM(C37:AI37)</f>
        <v>0</v>
      </c>
      <c r="C37">
        <f>IF(D39&gt;=$A3/2,1,0)</f>
        <v>0</v>
      </c>
      <c r="E37">
        <f>IF(F39&gt;=$A3/2,1,0)</f>
        <v>0</v>
      </c>
      <c r="G37">
        <f>IF(H39&gt;=$A3/2,1,0)</f>
        <v>0</v>
      </c>
      <c r="I37">
        <f>IF(J39&gt;=$A3/2,1,0)</f>
        <v>0</v>
      </c>
      <c r="K37">
        <f>IF(L39&gt;=$A3/2,1,0)</f>
        <v>0</v>
      </c>
      <c r="M37">
        <f>IF(N39&gt;=$A3/2,1,0)</f>
        <v>0</v>
      </c>
      <c r="O37">
        <f>IF(P39&gt;=$A3/2,1,0)</f>
        <v>0</v>
      </c>
      <c r="Q37">
        <f>IF(R39&gt;=$A3/2,1,0)</f>
        <v>0</v>
      </c>
      <c r="S37">
        <f>IF(T39&gt;=$A3/2,1,0)</f>
        <v>0</v>
      </c>
      <c r="U37">
        <f>IF(V39&gt;=$A3/2,1,0)</f>
        <v>0</v>
      </c>
      <c r="W37">
        <f>IF(X39&gt;=$A3/2,1,0)</f>
        <v>0</v>
      </c>
      <c r="Y37">
        <f>IF(Z39&gt;=$A3/2,1,0)</f>
        <v>0</v>
      </c>
      <c r="AA37">
        <f>IF(AB39&gt;=$A3/2,1,0)</f>
        <v>0</v>
      </c>
      <c r="AC37">
        <f>IF(AD39&gt;=$A3/2,1,0)</f>
        <v>0</v>
      </c>
      <c r="AE37">
        <f>IF(AF39&gt;=$A3/2,1,0)</f>
        <v>0</v>
      </c>
      <c r="AG37">
        <f>IF(AH39&gt;=$A3/2,1,0)</f>
        <v>0</v>
      </c>
      <c r="AI37">
        <f>IF(AJ39&gt;=$A3/2,1,0)</f>
        <v>0</v>
      </c>
      <c r="AK37" s="41">
        <f>MAX(AL43:AL99)</f>
        <v>137</v>
      </c>
      <c r="AQ37">
        <f>AVERAGE(AQ47:AQ48)</f>
        <v>0</v>
      </c>
      <c r="AR37" t="e">
        <f>+AQ37/AQ41</f>
        <v>#DIV/0!</v>
      </c>
      <c r="AS37" t="e">
        <f>1/AR37</f>
        <v>#DIV/0!</v>
      </c>
    </row>
    <row r="38" spans="1:45" ht="13" hidden="1" thickBot="1" x14ac:dyDescent="0.3">
      <c r="C38" s="2">
        <f>IF(SUM(C43:C300)&lt;-1000,-100000000,SUM(C43:C300))</f>
        <v>-100000000</v>
      </c>
      <c r="D38" s="279">
        <f>+D43+D45+D47+D49+D51+D53+D55+D57+D59+D61+D63+D65+D67+D69+D71+D73+D75+D77+D79+D81+D83+D85+D87-D88-D86-D84-D82-D80-D76-D74-D72-D70-D68-D66-D64-D58-D56-D54-D52-D50-D48-D46-D44-D60-D62-D78</f>
        <v>0</v>
      </c>
      <c r="E38" s="2">
        <f>IF(SUM(E43:E300)&lt;-1000,-100000000,SUM(E43:E300))</f>
        <v>-100000000</v>
      </c>
      <c r="F38" s="279">
        <f>+F43+F45+F47+F49+F51+F53+F55+F57+F59+F61+F63+F65+F67+F69+F71+F73+F75+F77+F79+F81+F83+F85+F87-F88-F86-F84-F82-F80-F76-F74-F72-F70-F68-F66-F64-F58-F56-F54-F52-F50-F48-F46-F44-F60-F62-F78</f>
        <v>0</v>
      </c>
      <c r="G38" s="2">
        <f>IF(SUM(G43:G300)&lt;-1000,-100000000,SUM(G43:G300))</f>
        <v>-14</v>
      </c>
      <c r="H38" s="279">
        <f>+H43+H45+H47+H49+H51+H53+H55+H57+H59+H61+H63+H65+H67+H69+H71+H73+H75+H77+H79+H81+H83+H85+H87-H88-H86-H84-H82-H80-H76-H74-H72-H70-H68-H66-H64-H58-H56-H54-H52-H50-H48-H46-H44-H60-H62-H78</f>
        <v>-17</v>
      </c>
      <c r="I38" s="2">
        <f>IF(SUM(I43:I300)&lt;-1000,-100000000,SUM(I43:I300))</f>
        <v>-100000000</v>
      </c>
      <c r="J38" s="279">
        <f>+J43+J45+J47+J49+J51+J53+J55+J57+J59+J61+J63+J65+J67+J69+J71+J73+J75+J77+J79+J81+J83+J85+J87-J88-J86-J84-J82-J80-J76-J74-J72-J70-J68-J66-J64-J58-J56-J54-J52-J50-J48-J46-J44-J60-J62-J78</f>
        <v>0</v>
      </c>
      <c r="K38" s="2">
        <f>IF(SUM(K43:K300)&lt;-1000,-100000000,SUM(K43:K300))</f>
        <v>-100000000</v>
      </c>
      <c r="L38" s="279">
        <f>+L43+L45+L47+L49+L51+L53+L55+L57+L59+L61+L63+L65+L67+L69+L71+L73+L75+L77+L79+L81+L83+L85+L87-L88-L86-L84-L82-L80-L76-L74-L72-L70-L68-L66-L64-L58-L56-L54-L52-L50-L48-L46-L44-L60-L62-L78</f>
        <v>0</v>
      </c>
      <c r="M38" s="2">
        <f>IF(SUM(M43:M300)&lt;-1000,-100000000,SUM(M43:M300))</f>
        <v>-100000000</v>
      </c>
      <c r="N38" s="279">
        <f>+N43+N45+N47+N49+N51+N53+N55+N57+N59+N61+N63+N65+N67+N69+N71+N73+N75+N77+N79+N81+N83+N85+N87-N88-N86-N84-N82-N80-N76-N74-N72-N70-N68-N66-N64-N58-N56-N54-N52-N50-N48-N46-N44-N60-N62-N78</f>
        <v>0</v>
      </c>
      <c r="O38" s="2">
        <f>IF(SUM(O43:O300)&lt;-1000,-100000000,SUM(O43:O300))</f>
        <v>-6</v>
      </c>
      <c r="P38" s="279">
        <f>+P43+P45+P47+P49+P51+P53+P55+P57+P59+P61+P63+P65+P67+P69+P71+P73+P75+P77+P79+P81+P83+P85+P87-P88-P86-P84-P82-P80-P76-P74-P72-P70-P68-P66-P64-P58-P56-P54-P52-P50-P48-P46-P44-P60-P62-P78</f>
        <v>-74</v>
      </c>
      <c r="Q38" s="2">
        <f>IF(SUM(Q43:Q300)&lt;-1000,-100000000,SUM(Q43:Q300))</f>
        <v>-100000000</v>
      </c>
      <c r="R38" s="279">
        <f>+R43+R45+R47+R49+R51+R53+R55+R57+R59+R61+R63+R65+R67+R69+R71+R73+R75+R77+R79+R81+R83+R85+R87-R88-R86-R84-R82-R80-R76-R74-R72-R70-R68-R66-R64-R58-R56-R54-R52-R50-R48-R46-R44-R60-R62-R78</f>
        <v>0</v>
      </c>
      <c r="S38" s="2">
        <f>IF(SUM(S43:S300)&lt;-1000,-100000000,SUM(S43:S300))</f>
        <v>-100000000</v>
      </c>
      <c r="T38" s="279">
        <f>+T43+T45+T47+T49+T51+T53+T55+T57+T59+T61+T63+T65+T67+T69+T71+T73+T75+T77+T79+T81+T83+T85+T87-T88-T86-T84-T82-T80-T76-T74-T72-T70-T68-T66-T64-T58-T56-T54-T52-T50-T48-T46-T44-T60-T62-T78</f>
        <v>0</v>
      </c>
      <c r="U38" s="2">
        <f>IF(SUM(U43:U300)&lt;-1000,-100000000,SUM(U43:U300))</f>
        <v>-100000000</v>
      </c>
      <c r="V38" s="279">
        <f>+V43+V45+V47+V49+V51+V53+V55+V57+V59+V61+V63+V65+V67+V69+V71+V73+V75+V77+V79+V81+V83+V85+V87-V88-V86-V84-V82-V80-V76-V74-V72-V70-V68-V66-V64-V58-V56-V54-V52-V50-V48-V46-V44-V60-V62-V78</f>
        <v>0</v>
      </c>
      <c r="W38" s="2">
        <f>IF(SUM(W43:W300)&lt;-1000,-100000000,SUM(W43:W300))</f>
        <v>-100000000</v>
      </c>
      <c r="X38" s="279">
        <f>+X43+X45+X47+X49+X51+X53+X55+X57+X59+X61+X63+X65+X67+X69+X71+X73+X75+X77+X79+X81+X83+X85+X87-X88-X86-X84-X82-X80-X76-X74-X72-X70-X68-X66-X64-X58-X56-X54-X52-X50-X48-X46-X44-X60-X62-X78</f>
        <v>0</v>
      </c>
      <c r="Y38" s="2">
        <f>IF(SUM(Y43:Y300)&lt;-1000,-100000000,SUM(Y43:Y300))</f>
        <v>-100000000</v>
      </c>
      <c r="Z38" s="279">
        <f>+Z43+Z45+Z47+Z49+Z51+Z53+Z55+Z57+Z59+Z61+Z63+Z65+Z67+Z69+Z71+Z73+Z75+Z77+Z79+Z81+Z83+Z85+Z87-Z88-Z86-Z84-Z82-Z80-Z76-Z74-Z72-Z70-Z68-Z66-Z64-Z58-Z56-Z54-Z52-Z50-Z48-Z46-Z44-Z60-Z62-Z78</f>
        <v>0</v>
      </c>
      <c r="AA38" s="2">
        <f>IF(SUM(AA43:AA300)&lt;-1000,-100000000,SUM(AA43:AA300))</f>
        <v>-4</v>
      </c>
      <c r="AB38" s="279">
        <f>+AB43+AB45+AB47+AB49+AB51+AB53+AB55+AB57+AB59+AB61+AB63+AB65+AB67+AB69+AB71+AB73+AB75+AB77+AB79+AB81+AB83+AB85+AB87-AB88-AB86-AB84-AB82-AB80-AB76-AB74-AB72-AB70-AB68-AB66-AB64-AB58-AB56-AB54-AB52-AB50-AB48-AB46-AB44-AB60-AB62-AB78</f>
        <v>32</v>
      </c>
      <c r="AC38" s="2">
        <f>IF(SUM(AC43:AC300)&lt;-1000,-100000000,SUM(AC43:AC300))</f>
        <v>20</v>
      </c>
      <c r="AD38" s="279">
        <f>+AD43+AD45+AD47+AD49+AD51+AD53+AD55+AD57+AD59+AD61+AD63+AD65+AD67+AD69+AD71+AD73+AD75+AD77+AD79+AD81+AD83+AD85+AD87-AD88-AD86-AD84-AD82-AD80-AD76-AD74-AD72-AD70-AD68-AD66-AD64-AD58-AD56-AD54-AD52-AD50-AD48-AD46-AD44-AD60-AD62-AD78</f>
        <v>-7</v>
      </c>
      <c r="AE38" s="2">
        <f>IF(SUM(AE43:AE300)&lt;-1000,-100000000,SUM(AE43:AE300))</f>
        <v>4</v>
      </c>
      <c r="AF38" s="279">
        <f>+AF43+AF45+AF47+AF49+AF51+AF53+AF55+AF57+AF59+AF61+AF63+AF65+AF67+AF69+AF71+AF73+AF75+AF77+AF79+AF81+AF83+AF85+AF87-AF88-AF86-AF84-AF82-AF80-AF76-AF74-AF72-AF70-AF68-AF66-AF64-AF58-AF56-AF54-AF52-AF50-AF48-AF46-AF44-AF60-AF62-AF78</f>
        <v>-38</v>
      </c>
      <c r="AG38" s="2">
        <f>IF(SUM(AG43:AG300)&lt;-1000,-100000000,SUM(AG43:AG300))</f>
        <v>-100000000</v>
      </c>
      <c r="AH38" s="279">
        <f>+AH43+AH45+AH47+AH49+AH51+AH53+AH55+AH57+AH59+AH61+AH63+AH65+AH67+AH69+AH71+AH73+AH75+AH77+AH79+AH81+AH83+AH85+AH87-AH88-AH86-AH84-AH82-AH80-AH76-AH74-AH72-AH70-AH68-AH66-AH64-AH58-AH56-AH54-AH52-AH50-AH48-AH46-AH44-AH60-AH62-AH78</f>
        <v>0</v>
      </c>
      <c r="AI38" s="2">
        <f>IF(SUM(AI43:AI300)&lt;-1000,-100000000,SUM(AI43:AI300))</f>
        <v>-100000000</v>
      </c>
      <c r="AJ38" s="279">
        <f>+AJ43+AJ45+AJ47+AJ49+AJ51+AJ53+AJ55+AJ57+AJ59+AJ61+AJ63+AJ65+AJ67+AJ69+AJ71+AJ73+AJ75+AJ77+AJ79+AJ81+AJ83+AJ85+AJ87-AJ88-AJ86-AJ84-AJ82-AJ80-AJ76-AJ74-AJ72-AJ70-AJ68-AJ66-AJ64-AJ58-AJ56-AJ54-AJ52-AJ50-AJ48-AJ46-AJ44-AJ60-AJ62-AJ78</f>
        <v>0</v>
      </c>
      <c r="AK38" s="16"/>
      <c r="AL38" s="92"/>
      <c r="AQ38">
        <f>AVERAGE(AQ41:AQ44)</f>
        <v>121.33333333333333</v>
      </c>
    </row>
    <row r="39" spans="1:45" ht="13" hidden="1" thickBot="1" x14ac:dyDescent="0.3">
      <c r="C39" s="278">
        <f>SUM(D43:D300)/3</f>
        <v>0</v>
      </c>
      <c r="D39" s="274">
        <f>COUNT(C43:C88)</f>
        <v>1</v>
      </c>
      <c r="E39" s="278">
        <f>SUM(F43:F300)/3</f>
        <v>0</v>
      </c>
      <c r="F39" s="274">
        <f>COUNT(E43:E88)</f>
        <v>1</v>
      </c>
      <c r="G39" s="278">
        <f>SUM(H43:H300)/3</f>
        <v>33</v>
      </c>
      <c r="H39" s="274">
        <f>COUNT(G43:G88)</f>
        <v>2</v>
      </c>
      <c r="I39" s="278">
        <f>SUM(J43:J300)/3</f>
        <v>0</v>
      </c>
      <c r="J39" s="274">
        <f>COUNT(I43:I88)</f>
        <v>1</v>
      </c>
      <c r="K39" s="278">
        <f>SUM(L43:L300)/3</f>
        <v>0</v>
      </c>
      <c r="L39" s="274">
        <f>COUNT(K43:K88)</f>
        <v>1</v>
      </c>
      <c r="M39" s="278">
        <f>SUM(N43:N300)/3</f>
        <v>0</v>
      </c>
      <c r="N39" s="274">
        <f>COUNT(M43:M88)</f>
        <v>1</v>
      </c>
      <c r="O39" s="278">
        <f>SUM(P43:P300)/3</f>
        <v>44.666666666666664</v>
      </c>
      <c r="P39" s="274">
        <f>COUNT(O43:O88)</f>
        <v>2</v>
      </c>
      <c r="Q39" s="278">
        <f>COUNT(R43:R300)/3</f>
        <v>0</v>
      </c>
      <c r="R39" s="274">
        <f>COUNT(Q43:Q88)</f>
        <v>1</v>
      </c>
      <c r="S39" s="278">
        <f>SUM(T43:T300)/3</f>
        <v>0</v>
      </c>
      <c r="T39" s="274">
        <f>COUNT(S43:S88)</f>
        <v>1</v>
      </c>
      <c r="U39" s="278">
        <f>SUM(V43:V300)/3</f>
        <v>0</v>
      </c>
      <c r="V39" s="274">
        <f>COUNT(U43:U88)</f>
        <v>1</v>
      </c>
      <c r="W39" s="278">
        <f>SUM(X43:X300)/3</f>
        <v>0</v>
      </c>
      <c r="X39" s="274">
        <f>COUNT(W43:W88)</f>
        <v>1</v>
      </c>
      <c r="Y39" s="278">
        <f>SUM(Z43:Z300)/3</f>
        <v>0</v>
      </c>
      <c r="Z39" s="274">
        <f>COUNT(Y43:Y88)</f>
        <v>1</v>
      </c>
      <c r="AA39" s="278">
        <f>SUM(AB43:AB300)/3</f>
        <v>10.666666666666666</v>
      </c>
      <c r="AB39" s="274">
        <f>COUNT(AA43:AA88)</f>
        <v>1</v>
      </c>
      <c r="AC39" s="278">
        <f>SUM(AD43:AD300)/3</f>
        <v>20.333333333333332</v>
      </c>
      <c r="AD39" s="274">
        <f>COUNT(AC43:AC88)</f>
        <v>2</v>
      </c>
      <c r="AE39" s="278">
        <f>SUM(AF43:AF300)/3</f>
        <v>12.666666666666666</v>
      </c>
      <c r="AF39" s="274">
        <f>COUNT(AE43:AE88)</f>
        <v>1</v>
      </c>
      <c r="AG39" s="278">
        <f>SUM(AH43:AH300)/3</f>
        <v>0</v>
      </c>
      <c r="AH39" s="274">
        <f>COUNT(AG43:AG88)</f>
        <v>1</v>
      </c>
      <c r="AI39" s="278">
        <f>SUM(AJ43:AJ300)/3</f>
        <v>0</v>
      </c>
      <c r="AJ39" s="274">
        <f>COUNT(AI43:AI88)</f>
        <v>1</v>
      </c>
      <c r="AK39" s="72"/>
      <c r="AL39" s="16"/>
      <c r="AQ39">
        <f>AVERAGE(AQ42:AQ45)</f>
        <v>121.33333333333333</v>
      </c>
    </row>
    <row r="40" spans="1:45" ht="13" thickBot="1" x14ac:dyDescent="0.3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Q40">
        <f>AVERAGE(AQ43:AQ46)</f>
        <v>91</v>
      </c>
      <c r="AR40" t="e">
        <f>+AQ40/AQ41</f>
        <v>#DIV/0!</v>
      </c>
    </row>
    <row r="41" spans="1:45" x14ac:dyDescent="0.25">
      <c r="B41" s="84" t="s">
        <v>68</v>
      </c>
      <c r="C41" s="477" t="s">
        <v>134</v>
      </c>
      <c r="D41" s="470"/>
      <c r="E41" s="497" t="s">
        <v>142</v>
      </c>
      <c r="F41" s="498"/>
      <c r="G41" s="473" t="s">
        <v>1</v>
      </c>
      <c r="H41" s="470"/>
      <c r="I41" s="473" t="s">
        <v>161</v>
      </c>
      <c r="J41" s="470"/>
      <c r="K41" s="473" t="s">
        <v>144</v>
      </c>
      <c r="L41" s="470"/>
      <c r="M41" s="473" t="s">
        <v>6</v>
      </c>
      <c r="N41" s="470"/>
      <c r="O41" s="473" t="s">
        <v>9</v>
      </c>
      <c r="P41" s="470"/>
      <c r="Q41" s="469" t="s">
        <v>155</v>
      </c>
      <c r="R41" s="470"/>
      <c r="S41" s="469" t="s">
        <v>120</v>
      </c>
      <c r="T41" s="470"/>
      <c r="U41" s="469" t="s">
        <v>152</v>
      </c>
      <c r="V41" s="470"/>
      <c r="W41" s="469" t="s">
        <v>129</v>
      </c>
      <c r="X41" s="470"/>
      <c r="Y41" s="473" t="s">
        <v>119</v>
      </c>
      <c r="Z41" s="470"/>
      <c r="AA41" s="477" t="s">
        <v>141</v>
      </c>
      <c r="AB41" s="470"/>
      <c r="AC41" s="473" t="s">
        <v>140</v>
      </c>
      <c r="AD41" s="470"/>
      <c r="AE41" s="473" t="s">
        <v>290</v>
      </c>
      <c r="AF41" s="470"/>
      <c r="AG41" s="477" t="s">
        <v>93</v>
      </c>
      <c r="AH41" s="470"/>
      <c r="AI41" s="469" t="s">
        <v>43</v>
      </c>
      <c r="AJ41" s="470"/>
      <c r="AK41" s="41">
        <f>COUNT(AK43:AK268)</f>
        <v>2</v>
      </c>
      <c r="AL41" s="86" t="s">
        <v>7</v>
      </c>
      <c r="AM41" s="85" t="s">
        <v>8</v>
      </c>
      <c r="AN41" s="87" t="s">
        <v>47</v>
      </c>
      <c r="AP41">
        <f>SUM(AP43:AP98)</f>
        <v>0</v>
      </c>
      <c r="AQ41">
        <f>AVERAGE(AQ49:AQ75)</f>
        <v>0</v>
      </c>
    </row>
    <row r="42" spans="1:45" ht="13" thickBot="1" x14ac:dyDescent="0.3">
      <c r="B42" s="1"/>
      <c r="C42" s="3" t="s">
        <v>3</v>
      </c>
      <c r="D42" s="4" t="s">
        <v>2</v>
      </c>
      <c r="E42" s="3" t="s">
        <v>3</v>
      </c>
      <c r="F42" s="4" t="s">
        <v>2</v>
      </c>
      <c r="G42" s="3" t="s">
        <v>3</v>
      </c>
      <c r="H42" s="4" t="s">
        <v>2</v>
      </c>
      <c r="I42" s="3" t="s">
        <v>3</v>
      </c>
      <c r="J42" s="4" t="s">
        <v>2</v>
      </c>
      <c r="K42" s="3" t="s">
        <v>3</v>
      </c>
      <c r="L42" s="4" t="s">
        <v>2</v>
      </c>
      <c r="M42" s="3" t="s">
        <v>3</v>
      </c>
      <c r="N42" s="4" t="s">
        <v>2</v>
      </c>
      <c r="O42" s="3" t="s">
        <v>3</v>
      </c>
      <c r="P42" s="4" t="s">
        <v>2</v>
      </c>
      <c r="Q42" s="3" t="s">
        <v>3</v>
      </c>
      <c r="R42" s="4" t="s">
        <v>2</v>
      </c>
      <c r="S42" s="3" t="s">
        <v>3</v>
      </c>
      <c r="T42" s="4" t="s">
        <v>2</v>
      </c>
      <c r="U42" s="3" t="s">
        <v>3</v>
      </c>
      <c r="V42" s="4" t="s">
        <v>2</v>
      </c>
      <c r="W42" s="3" t="s">
        <v>3</v>
      </c>
      <c r="X42" s="4" t="s">
        <v>2</v>
      </c>
      <c r="Y42" s="3" t="s">
        <v>3</v>
      </c>
      <c r="Z42" s="4" t="s">
        <v>2</v>
      </c>
      <c r="AA42" s="3" t="s">
        <v>3</v>
      </c>
      <c r="AB42" s="4" t="s">
        <v>2</v>
      </c>
      <c r="AC42" s="3" t="s">
        <v>3</v>
      </c>
      <c r="AD42" s="4" t="s">
        <v>2</v>
      </c>
      <c r="AE42" s="3" t="s">
        <v>3</v>
      </c>
      <c r="AF42" s="4" t="s">
        <v>2</v>
      </c>
      <c r="AG42" s="3" t="s">
        <v>3</v>
      </c>
      <c r="AH42" s="4" t="s">
        <v>2</v>
      </c>
      <c r="AI42" s="3" t="s">
        <v>3</v>
      </c>
      <c r="AJ42" s="4" t="s">
        <v>2</v>
      </c>
      <c r="AK42" s="27" t="s">
        <v>22</v>
      </c>
      <c r="AL42" s="27" t="s">
        <v>16</v>
      </c>
      <c r="AP42" t="s">
        <v>145</v>
      </c>
    </row>
    <row r="43" spans="1:45" ht="13" thickBot="1" x14ac:dyDescent="0.3">
      <c r="A43" s="281">
        <v>1</v>
      </c>
      <c r="B43" s="359"/>
      <c r="C43" s="78">
        <v>-10000</v>
      </c>
      <c r="D43" s="300"/>
      <c r="E43" s="78">
        <v>-10000</v>
      </c>
      <c r="F43" s="93"/>
      <c r="G43" s="112">
        <v>-10</v>
      </c>
      <c r="H43" s="300">
        <v>41</v>
      </c>
      <c r="I43" s="78">
        <v>-10000</v>
      </c>
      <c r="J43" s="93"/>
      <c r="K43" s="78">
        <v>-10000</v>
      </c>
      <c r="L43" s="93"/>
      <c r="M43" s="78">
        <v>-10000</v>
      </c>
      <c r="N43" s="93"/>
      <c r="O43" s="112">
        <v>4</v>
      </c>
      <c r="P43" s="93">
        <v>30</v>
      </c>
      <c r="Q43" s="78">
        <v>-10000</v>
      </c>
      <c r="R43" s="93"/>
      <c r="S43" s="78">
        <v>-10000</v>
      </c>
      <c r="T43" s="300"/>
      <c r="U43" s="78">
        <v>-10000</v>
      </c>
      <c r="V43" s="93"/>
      <c r="W43" s="78">
        <v>-10000</v>
      </c>
      <c r="X43" s="93"/>
      <c r="Y43" s="78">
        <v>-10000</v>
      </c>
      <c r="Z43" s="93"/>
      <c r="AA43" s="112">
        <v>-4</v>
      </c>
      <c r="AB43" s="93">
        <v>32</v>
      </c>
      <c r="AC43" s="112">
        <v>10</v>
      </c>
      <c r="AD43" s="93">
        <v>27</v>
      </c>
      <c r="AE43" s="112"/>
      <c r="AF43" s="93"/>
      <c r="AG43" s="78">
        <v>-10000</v>
      </c>
      <c r="AH43" s="93"/>
      <c r="AI43" s="78">
        <v>-10000</v>
      </c>
      <c r="AJ43" s="93"/>
      <c r="AK43" s="333">
        <v>45897</v>
      </c>
      <c r="AL43" s="41">
        <v>129</v>
      </c>
      <c r="AM43">
        <f t="shared" ref="AM43:AM106" si="3">+C43+E43+G43+I43++K43++M43+O43+Q43+S43+U43+W43+Y43+AI43+AA43+AG43+AC43+AE43</f>
        <v>-120000</v>
      </c>
      <c r="AN43">
        <f t="shared" ref="AN43:AN106" si="4">COUNT(C43:AJ43)/2</f>
        <v>10</v>
      </c>
      <c r="AO43">
        <f t="shared" ref="AO43:AO106" si="5">+AM43/AN43</f>
        <v>-12000</v>
      </c>
      <c r="AQ43" s="41">
        <f t="shared" ref="AQ43:AQ49" si="6">+D43+F43+H43+J43+L43+N43+P43+R43+T43+V43+X43+Z43+AH43+AJ43++AF43+AD43+AB43</f>
        <v>130</v>
      </c>
    </row>
    <row r="44" spans="1:45" ht="13" thickBot="1" x14ac:dyDescent="0.3">
      <c r="A44" s="281">
        <f>1+A43</f>
        <v>2</v>
      </c>
      <c r="B44" s="360"/>
      <c r="C44" s="23"/>
      <c r="D44" s="301"/>
      <c r="E44" s="23"/>
      <c r="F44" s="18"/>
      <c r="G44" s="23">
        <v>-4</v>
      </c>
      <c r="H44" s="301">
        <v>58</v>
      </c>
      <c r="I44" s="23"/>
      <c r="J44" s="301"/>
      <c r="K44" s="23"/>
      <c r="L44" s="18"/>
      <c r="M44" s="23"/>
      <c r="N44" s="18"/>
      <c r="O44" s="23">
        <v>-10</v>
      </c>
      <c r="P44" s="18">
        <v>104</v>
      </c>
      <c r="Q44" s="23"/>
      <c r="R44" s="276"/>
      <c r="S44" s="23"/>
      <c r="T44" s="301"/>
      <c r="U44" s="23"/>
      <c r="V44" s="18"/>
      <c r="W44" s="23"/>
      <c r="X44" s="18"/>
      <c r="Y44" s="23"/>
      <c r="Z44" s="18"/>
      <c r="AA44" s="23"/>
      <c r="AB44" s="18"/>
      <c r="AC44" s="23">
        <v>10</v>
      </c>
      <c r="AD44" s="18">
        <v>34</v>
      </c>
      <c r="AE44" s="23">
        <v>4</v>
      </c>
      <c r="AF44" s="18">
        <v>38</v>
      </c>
      <c r="AG44" s="23"/>
      <c r="AH44" s="18"/>
      <c r="AI44" s="23"/>
      <c r="AJ44" s="18"/>
      <c r="AK44" s="28">
        <v>45916</v>
      </c>
      <c r="AL44" s="41">
        <v>137</v>
      </c>
      <c r="AM44">
        <f t="shared" si="3"/>
        <v>0</v>
      </c>
      <c r="AN44">
        <f t="shared" si="4"/>
        <v>4</v>
      </c>
      <c r="AO44">
        <f t="shared" si="5"/>
        <v>0</v>
      </c>
      <c r="AQ44" s="41">
        <f t="shared" si="6"/>
        <v>234</v>
      </c>
    </row>
    <row r="45" spans="1:45" ht="13" thickBot="1" x14ac:dyDescent="0.3">
      <c r="A45" s="281">
        <f t="shared" ref="A45:A94" si="7">1+A44</f>
        <v>3</v>
      </c>
      <c r="B45" s="360"/>
      <c r="C45" s="112"/>
      <c r="D45" s="302"/>
      <c r="E45" s="112"/>
      <c r="F45" s="93"/>
      <c r="G45" s="112"/>
      <c r="H45" s="302"/>
      <c r="I45" s="112"/>
      <c r="J45" s="302"/>
      <c r="K45" s="112"/>
      <c r="L45" s="93"/>
      <c r="M45" s="112"/>
      <c r="N45" s="93"/>
      <c r="O45" s="112"/>
      <c r="P45" s="302"/>
      <c r="Q45" s="112"/>
      <c r="R45" s="93"/>
      <c r="S45" s="112"/>
      <c r="T45" s="302"/>
      <c r="U45" s="112"/>
      <c r="V45" s="302"/>
      <c r="W45" s="303"/>
      <c r="X45" s="93"/>
      <c r="Y45" s="112"/>
      <c r="Z45" s="302"/>
      <c r="AA45" s="112"/>
      <c r="AB45" s="93"/>
      <c r="AC45" s="112"/>
      <c r="AD45" s="93"/>
      <c r="AE45" s="112"/>
      <c r="AF45" s="93"/>
      <c r="AG45" s="112"/>
      <c r="AH45" s="93"/>
      <c r="AI45" s="112"/>
      <c r="AJ45" s="93"/>
      <c r="AK45" s="28"/>
      <c r="AL45" s="41"/>
      <c r="AM45">
        <f t="shared" si="3"/>
        <v>0</v>
      </c>
      <c r="AN45">
        <f t="shared" si="4"/>
        <v>0</v>
      </c>
      <c r="AO45" t="e">
        <f t="shared" si="5"/>
        <v>#DIV/0!</v>
      </c>
      <c r="AQ45" s="41">
        <f t="shared" si="6"/>
        <v>0</v>
      </c>
    </row>
    <row r="46" spans="1:45" ht="13" thickBot="1" x14ac:dyDescent="0.3">
      <c r="A46" s="281">
        <f t="shared" si="7"/>
        <v>4</v>
      </c>
      <c r="B46" s="360"/>
      <c r="C46" s="23"/>
      <c r="D46" s="301"/>
      <c r="E46" s="23"/>
      <c r="F46" s="18"/>
      <c r="G46" s="23"/>
      <c r="H46" s="301"/>
      <c r="I46" s="23"/>
      <c r="J46" s="301"/>
      <c r="K46" s="23"/>
      <c r="L46" s="18"/>
      <c r="M46" s="23"/>
      <c r="N46" s="18"/>
      <c r="O46" s="292"/>
      <c r="P46" s="18"/>
      <c r="Q46" s="23"/>
      <c r="R46" s="18"/>
      <c r="S46" s="292"/>
      <c r="T46" s="301"/>
      <c r="U46" s="292"/>
      <c r="V46" s="18"/>
      <c r="W46" s="292"/>
      <c r="X46" s="18"/>
      <c r="Y46" s="292"/>
      <c r="Z46" s="18"/>
      <c r="AA46" s="23"/>
      <c r="AB46" s="18"/>
      <c r="AC46" s="23"/>
      <c r="AD46" s="18"/>
      <c r="AE46" s="23"/>
      <c r="AF46" s="18"/>
      <c r="AG46" s="23"/>
      <c r="AH46" s="18"/>
      <c r="AI46" s="108"/>
      <c r="AJ46" s="120"/>
      <c r="AK46" s="28"/>
      <c r="AL46" s="41"/>
      <c r="AM46">
        <f t="shared" si="3"/>
        <v>0</v>
      </c>
      <c r="AN46">
        <f t="shared" si="4"/>
        <v>0</v>
      </c>
      <c r="AO46" t="e">
        <f t="shared" si="5"/>
        <v>#DIV/0!</v>
      </c>
      <c r="AQ46" s="41">
        <f t="shared" si="6"/>
        <v>0</v>
      </c>
    </row>
    <row r="47" spans="1:45" ht="13" thickBot="1" x14ac:dyDescent="0.3">
      <c r="A47" s="281">
        <f t="shared" si="7"/>
        <v>5</v>
      </c>
      <c r="B47" s="360"/>
      <c r="C47" s="112"/>
      <c r="D47" s="302"/>
      <c r="E47" s="112"/>
      <c r="F47" s="93"/>
      <c r="G47" s="112"/>
      <c r="H47" s="302"/>
      <c r="I47" s="112"/>
      <c r="J47" s="302"/>
      <c r="K47" s="112"/>
      <c r="L47" s="93"/>
      <c r="M47" s="112"/>
      <c r="N47" s="93"/>
      <c r="O47" s="112"/>
      <c r="P47" s="93"/>
      <c r="Q47" s="112"/>
      <c r="R47" s="93"/>
      <c r="S47" s="112"/>
      <c r="T47" s="302"/>
      <c r="U47" s="112"/>
      <c r="V47" s="93"/>
      <c r="W47" s="112"/>
      <c r="X47" s="302"/>
      <c r="Y47" s="112"/>
      <c r="Z47" s="93"/>
      <c r="AA47" s="112"/>
      <c r="AB47" s="93"/>
      <c r="AC47" s="112"/>
      <c r="AD47" s="302"/>
      <c r="AE47" s="112"/>
      <c r="AF47" s="302"/>
      <c r="AG47" s="112"/>
      <c r="AH47" s="93"/>
      <c r="AI47" s="112"/>
      <c r="AJ47" s="93"/>
      <c r="AL47" s="41"/>
      <c r="AM47">
        <f t="shared" si="3"/>
        <v>0</v>
      </c>
      <c r="AN47">
        <f t="shared" si="4"/>
        <v>0</v>
      </c>
      <c r="AO47" t="e">
        <f t="shared" si="5"/>
        <v>#DIV/0!</v>
      </c>
      <c r="AQ47" s="41">
        <f t="shared" si="6"/>
        <v>0</v>
      </c>
    </row>
    <row r="48" spans="1:45" ht="13" thickBot="1" x14ac:dyDescent="0.3">
      <c r="A48" s="281">
        <f t="shared" si="7"/>
        <v>6</v>
      </c>
      <c r="B48" s="360"/>
      <c r="C48" s="23"/>
      <c r="D48" s="301"/>
      <c r="E48" s="23"/>
      <c r="F48" s="18"/>
      <c r="G48" s="23"/>
      <c r="H48" s="301"/>
      <c r="I48" s="23"/>
      <c r="J48" s="301"/>
      <c r="K48" s="23"/>
      <c r="L48" s="18"/>
      <c r="M48" s="23"/>
      <c r="N48" s="18"/>
      <c r="O48" s="23"/>
      <c r="P48" s="18"/>
      <c r="Q48" s="23"/>
      <c r="R48" s="18"/>
      <c r="S48" s="292"/>
      <c r="T48" s="301"/>
      <c r="U48" s="23"/>
      <c r="V48" s="18"/>
      <c r="W48" s="292"/>
      <c r="X48" s="18"/>
      <c r="Y48" s="23"/>
      <c r="Z48" s="18"/>
      <c r="AA48" s="23"/>
      <c r="AB48" s="18"/>
      <c r="AC48" s="23"/>
      <c r="AD48" s="18"/>
      <c r="AE48" s="23"/>
      <c r="AF48" s="18"/>
      <c r="AG48" s="23"/>
      <c r="AH48" s="18"/>
      <c r="AI48" s="108"/>
      <c r="AJ48" s="120"/>
      <c r="AK48" s="28"/>
      <c r="AL48" s="41"/>
      <c r="AM48">
        <f t="shared" si="3"/>
        <v>0</v>
      </c>
      <c r="AN48">
        <f t="shared" si="4"/>
        <v>0</v>
      </c>
      <c r="AO48" t="e">
        <f t="shared" si="5"/>
        <v>#DIV/0!</v>
      </c>
      <c r="AQ48" s="41">
        <f t="shared" si="6"/>
        <v>0</v>
      </c>
    </row>
    <row r="49" spans="1:43" ht="13" thickBot="1" x14ac:dyDescent="0.3">
      <c r="A49" s="281">
        <f t="shared" si="7"/>
        <v>7</v>
      </c>
      <c r="B49" s="360"/>
      <c r="C49" s="112"/>
      <c r="D49" s="302"/>
      <c r="E49" s="112"/>
      <c r="F49" s="93"/>
      <c r="G49" s="112"/>
      <c r="H49" s="302"/>
      <c r="I49" s="112"/>
      <c r="J49" s="302"/>
      <c r="K49" s="112"/>
      <c r="L49" s="93"/>
      <c r="M49" s="112"/>
      <c r="N49" s="93"/>
      <c r="O49" s="112"/>
      <c r="P49" s="302"/>
      <c r="Q49" s="112"/>
      <c r="R49" s="93"/>
      <c r="S49" s="112"/>
      <c r="T49" s="302"/>
      <c r="U49" s="112"/>
      <c r="V49" s="93"/>
      <c r="W49" s="303"/>
      <c r="X49" s="93"/>
      <c r="Y49" s="112"/>
      <c r="Z49" s="93"/>
      <c r="AA49" s="112"/>
      <c r="AB49" s="93"/>
      <c r="AC49" s="112"/>
      <c r="AD49" s="93"/>
      <c r="AE49" s="112"/>
      <c r="AF49" s="93"/>
      <c r="AG49" s="112"/>
      <c r="AH49" s="93"/>
      <c r="AI49" s="112"/>
      <c r="AJ49" s="93"/>
      <c r="AM49">
        <f t="shared" si="3"/>
        <v>0</v>
      </c>
      <c r="AN49">
        <f t="shared" si="4"/>
        <v>0</v>
      </c>
      <c r="AO49" t="e">
        <f t="shared" si="5"/>
        <v>#DIV/0!</v>
      </c>
      <c r="AP49" s="209"/>
      <c r="AQ49" s="41">
        <f t="shared" si="6"/>
        <v>0</v>
      </c>
    </row>
    <row r="50" spans="1:43" ht="13" thickBot="1" x14ac:dyDescent="0.3">
      <c r="A50" s="281">
        <f t="shared" si="7"/>
        <v>8</v>
      </c>
      <c r="B50" s="360"/>
      <c r="C50" s="23"/>
      <c r="D50" s="301"/>
      <c r="E50" s="23"/>
      <c r="F50" s="18"/>
      <c r="G50" s="23"/>
      <c r="H50" s="301"/>
      <c r="I50" s="23"/>
      <c r="J50" s="301"/>
      <c r="K50" s="23"/>
      <c r="L50" s="18"/>
      <c r="M50" s="23"/>
      <c r="N50" s="18"/>
      <c r="O50" s="292"/>
      <c r="P50" s="18"/>
      <c r="Q50" s="23"/>
      <c r="R50" s="18"/>
      <c r="S50" s="292"/>
      <c r="T50" s="18"/>
      <c r="U50" s="23"/>
      <c r="V50" s="18"/>
      <c r="W50" s="292"/>
      <c r="X50" s="18"/>
      <c r="Y50" s="23"/>
      <c r="Z50" s="18"/>
      <c r="AA50" s="23"/>
      <c r="AB50" s="18"/>
      <c r="AC50" s="23"/>
      <c r="AD50" s="18"/>
      <c r="AE50" s="23"/>
      <c r="AF50" s="18"/>
      <c r="AG50" s="23"/>
      <c r="AH50" s="18"/>
      <c r="AI50" s="108"/>
      <c r="AJ50" s="120"/>
      <c r="AL50" s="41"/>
      <c r="AM50">
        <f t="shared" si="3"/>
        <v>0</v>
      </c>
      <c r="AN50">
        <f t="shared" si="4"/>
        <v>0</v>
      </c>
      <c r="AO50" t="e">
        <f t="shared" si="5"/>
        <v>#DIV/0!</v>
      </c>
      <c r="AQ50" s="41">
        <f>+D50+F50+H50+J50+L50+N50+P50+R50+T50+V50+X50+Z50+AH50+AJ50++AF50+AD50+AB50</f>
        <v>0</v>
      </c>
    </row>
    <row r="51" spans="1:43" ht="13" thickBot="1" x14ac:dyDescent="0.3">
      <c r="A51" s="281">
        <f t="shared" si="7"/>
        <v>9</v>
      </c>
      <c r="B51" s="360"/>
      <c r="C51" s="112"/>
      <c r="D51" s="302"/>
      <c r="E51" s="112"/>
      <c r="F51" s="93"/>
      <c r="G51" s="112"/>
      <c r="H51" s="302"/>
      <c r="I51" s="112"/>
      <c r="J51" s="302"/>
      <c r="K51" s="112"/>
      <c r="L51" s="93"/>
      <c r="M51" s="112"/>
      <c r="N51" s="93"/>
      <c r="O51" s="112"/>
      <c r="P51" s="302"/>
      <c r="Q51" s="112"/>
      <c r="R51" s="93"/>
      <c r="S51" s="112"/>
      <c r="T51" s="302"/>
      <c r="U51" s="112"/>
      <c r="V51" s="302"/>
      <c r="W51" s="303"/>
      <c r="X51" s="93"/>
      <c r="Y51" s="112"/>
      <c r="Z51" s="302"/>
      <c r="AA51" s="112"/>
      <c r="AB51" s="93"/>
      <c r="AC51" s="112"/>
      <c r="AD51" s="93"/>
      <c r="AE51" s="112"/>
      <c r="AF51" s="93"/>
      <c r="AG51" s="112"/>
      <c r="AH51" s="93"/>
      <c r="AI51" s="112"/>
      <c r="AJ51" s="93"/>
      <c r="AL51" s="41"/>
      <c r="AM51">
        <f t="shared" si="3"/>
        <v>0</v>
      </c>
      <c r="AN51">
        <f t="shared" si="4"/>
        <v>0</v>
      </c>
      <c r="AO51" t="e">
        <f t="shared" si="5"/>
        <v>#DIV/0!</v>
      </c>
      <c r="AQ51" s="41">
        <f t="shared" ref="AQ51:AQ114" si="8">+D51+F51+H51+J51+L51+N51+P51+R51+T51+V51+X51+Z51+AH51+AJ51++AF51+AD51+AB51</f>
        <v>0</v>
      </c>
    </row>
    <row r="52" spans="1:43" ht="13" thickBot="1" x14ac:dyDescent="0.3">
      <c r="A52" s="281">
        <f t="shared" si="7"/>
        <v>10</v>
      </c>
      <c r="B52" s="360"/>
      <c r="C52" s="23"/>
      <c r="D52" s="301"/>
      <c r="E52" s="23"/>
      <c r="F52" s="18"/>
      <c r="G52" s="23"/>
      <c r="H52" s="301"/>
      <c r="I52" s="23"/>
      <c r="J52" s="301"/>
      <c r="K52" s="23"/>
      <c r="L52" s="18"/>
      <c r="M52" s="23"/>
      <c r="N52" s="18"/>
      <c r="O52" s="292"/>
      <c r="P52" s="18"/>
      <c r="Q52" s="23"/>
      <c r="R52" s="18"/>
      <c r="S52" s="292"/>
      <c r="T52" s="301"/>
      <c r="U52" s="292"/>
      <c r="V52" s="18"/>
      <c r="W52" s="292"/>
      <c r="X52" s="18"/>
      <c r="Y52" s="292"/>
      <c r="Z52" s="18"/>
      <c r="AA52" s="23"/>
      <c r="AB52" s="18"/>
      <c r="AC52" s="23"/>
      <c r="AD52" s="18"/>
      <c r="AE52" s="23"/>
      <c r="AF52" s="18"/>
      <c r="AG52" s="23"/>
      <c r="AH52" s="18"/>
      <c r="AI52" s="108"/>
      <c r="AJ52" s="120"/>
      <c r="AL52" s="41"/>
      <c r="AM52">
        <f t="shared" si="3"/>
        <v>0</v>
      </c>
      <c r="AN52">
        <f t="shared" si="4"/>
        <v>0</v>
      </c>
      <c r="AO52" t="e">
        <f t="shared" si="5"/>
        <v>#DIV/0!</v>
      </c>
      <c r="AQ52" s="41">
        <f t="shared" si="8"/>
        <v>0</v>
      </c>
    </row>
    <row r="53" spans="1:43" ht="13" thickBot="1" x14ac:dyDescent="0.3">
      <c r="A53" s="281">
        <f t="shared" si="7"/>
        <v>11</v>
      </c>
      <c r="B53" s="360"/>
      <c r="C53" s="112"/>
      <c r="D53" s="302"/>
      <c r="E53" s="112"/>
      <c r="F53" s="93"/>
      <c r="G53" s="112"/>
      <c r="H53" s="302"/>
      <c r="I53" s="112"/>
      <c r="J53" s="302"/>
      <c r="K53" s="112"/>
      <c r="L53" s="93"/>
      <c r="M53" s="112"/>
      <c r="N53" s="93"/>
      <c r="O53" s="112"/>
      <c r="P53" s="93"/>
      <c r="Q53" s="112"/>
      <c r="R53" s="93"/>
      <c r="S53" s="112"/>
      <c r="T53" s="302"/>
      <c r="U53" s="112"/>
      <c r="V53" s="93"/>
      <c r="W53" s="303"/>
      <c r="X53" s="93"/>
      <c r="Y53" s="112"/>
      <c r="Z53" s="93"/>
      <c r="AA53" s="112"/>
      <c r="AB53" s="93"/>
      <c r="AC53" s="112"/>
      <c r="AD53" s="93"/>
      <c r="AE53" s="112"/>
      <c r="AF53" s="93"/>
      <c r="AG53" s="112"/>
      <c r="AH53" s="93"/>
      <c r="AI53" s="112"/>
      <c r="AJ53" s="93"/>
      <c r="AL53" s="41"/>
      <c r="AM53">
        <f t="shared" si="3"/>
        <v>0</v>
      </c>
      <c r="AN53">
        <f t="shared" si="4"/>
        <v>0</v>
      </c>
      <c r="AO53" t="e">
        <f t="shared" si="5"/>
        <v>#DIV/0!</v>
      </c>
      <c r="AQ53" s="41">
        <f t="shared" si="8"/>
        <v>0</v>
      </c>
    </row>
    <row r="54" spans="1:43" ht="13" thickBot="1" x14ac:dyDescent="0.3">
      <c r="A54" s="281">
        <f t="shared" si="7"/>
        <v>12</v>
      </c>
      <c r="B54" s="360"/>
      <c r="C54" s="23"/>
      <c r="D54" s="301"/>
      <c r="E54" s="23"/>
      <c r="F54" s="18"/>
      <c r="G54" s="23"/>
      <c r="H54" s="301"/>
      <c r="I54" s="23"/>
      <c r="J54" s="301"/>
      <c r="K54" s="23"/>
      <c r="L54" s="18"/>
      <c r="M54" s="23"/>
      <c r="N54" s="18"/>
      <c r="O54" s="23"/>
      <c r="P54" s="18"/>
      <c r="Q54" s="23"/>
      <c r="R54" s="18"/>
      <c r="S54" s="292"/>
      <c r="T54" s="301"/>
      <c r="U54" s="23"/>
      <c r="V54" s="18"/>
      <c r="W54" s="292"/>
      <c r="X54" s="18"/>
      <c r="Y54" s="23"/>
      <c r="Z54" s="18"/>
      <c r="AA54" s="23"/>
      <c r="AB54" s="18"/>
      <c r="AC54" s="23"/>
      <c r="AD54" s="18"/>
      <c r="AE54" s="23"/>
      <c r="AF54" s="18"/>
      <c r="AG54" s="23"/>
      <c r="AH54" s="18"/>
      <c r="AI54" s="108"/>
      <c r="AJ54" s="120"/>
      <c r="AL54" s="41"/>
      <c r="AM54">
        <f t="shared" si="3"/>
        <v>0</v>
      </c>
      <c r="AN54">
        <f t="shared" si="4"/>
        <v>0</v>
      </c>
      <c r="AO54" t="e">
        <f t="shared" si="5"/>
        <v>#DIV/0!</v>
      </c>
      <c r="AQ54" s="41">
        <f t="shared" si="8"/>
        <v>0</v>
      </c>
    </row>
    <row r="55" spans="1:43" ht="13" thickBot="1" x14ac:dyDescent="0.3">
      <c r="A55" s="281">
        <f t="shared" si="7"/>
        <v>13</v>
      </c>
      <c r="B55" s="360"/>
      <c r="C55" s="112"/>
      <c r="D55" s="302"/>
      <c r="E55" s="112"/>
      <c r="F55" s="302"/>
      <c r="G55" s="112"/>
      <c r="H55" s="302"/>
      <c r="I55" s="112"/>
      <c r="J55" s="302"/>
      <c r="K55" s="112"/>
      <c r="L55" s="302"/>
      <c r="M55" s="112"/>
      <c r="N55" s="93"/>
      <c r="O55" s="112"/>
      <c r="P55" s="93"/>
      <c r="Q55" s="112"/>
      <c r="R55" s="93"/>
      <c r="S55" s="112"/>
      <c r="T55" s="302"/>
      <c r="U55" s="112"/>
      <c r="V55" s="302"/>
      <c r="W55" s="303"/>
      <c r="X55" s="93"/>
      <c r="Y55" s="112"/>
      <c r="Z55" s="302"/>
      <c r="AA55" s="112"/>
      <c r="AB55" s="93"/>
      <c r="AC55" s="112"/>
      <c r="AD55" s="93"/>
      <c r="AE55" s="112"/>
      <c r="AF55" s="93"/>
      <c r="AG55" s="112"/>
      <c r="AH55" s="93"/>
      <c r="AI55" s="112"/>
      <c r="AJ55" s="93"/>
      <c r="AL55" s="41"/>
      <c r="AM55">
        <f t="shared" si="3"/>
        <v>0</v>
      </c>
      <c r="AN55">
        <f t="shared" si="4"/>
        <v>0</v>
      </c>
      <c r="AO55" t="e">
        <f t="shared" si="5"/>
        <v>#DIV/0!</v>
      </c>
      <c r="AQ55" s="41">
        <f t="shared" si="8"/>
        <v>0</v>
      </c>
    </row>
    <row r="56" spans="1:43" ht="13" thickBot="1" x14ac:dyDescent="0.3">
      <c r="A56" s="281">
        <f t="shared" si="7"/>
        <v>14</v>
      </c>
      <c r="B56" s="360"/>
      <c r="C56" s="23"/>
      <c r="D56" s="301"/>
      <c r="E56" s="292"/>
      <c r="F56" s="18"/>
      <c r="G56" s="23"/>
      <c r="H56" s="301"/>
      <c r="I56" s="292"/>
      <c r="J56" s="18"/>
      <c r="K56" s="292"/>
      <c r="L56" s="18"/>
      <c r="M56" s="23"/>
      <c r="N56" s="18"/>
      <c r="O56" s="23"/>
      <c r="P56" s="18"/>
      <c r="Q56" s="23"/>
      <c r="R56" s="18"/>
      <c r="S56" s="292"/>
      <c r="T56" s="18"/>
      <c r="U56" s="292"/>
      <c r="V56" s="18"/>
      <c r="W56" s="292"/>
      <c r="X56" s="18"/>
      <c r="Y56" s="292"/>
      <c r="Z56" s="18"/>
      <c r="AA56" s="23"/>
      <c r="AB56" s="18"/>
      <c r="AC56" s="23"/>
      <c r="AD56" s="18"/>
      <c r="AE56" s="23"/>
      <c r="AF56" s="18"/>
      <c r="AG56" s="23"/>
      <c r="AH56" s="18"/>
      <c r="AI56" s="108"/>
      <c r="AJ56" s="120"/>
      <c r="AL56" s="41"/>
      <c r="AM56">
        <f t="shared" si="3"/>
        <v>0</v>
      </c>
      <c r="AN56">
        <f t="shared" si="4"/>
        <v>0</v>
      </c>
      <c r="AO56" t="e">
        <f t="shared" si="5"/>
        <v>#DIV/0!</v>
      </c>
      <c r="AQ56" s="41">
        <f t="shared" si="8"/>
        <v>0</v>
      </c>
    </row>
    <row r="57" spans="1:43" ht="13" thickBot="1" x14ac:dyDescent="0.3">
      <c r="A57" s="281">
        <f t="shared" si="7"/>
        <v>15</v>
      </c>
      <c r="B57" s="361"/>
      <c r="C57" s="112"/>
      <c r="D57" s="302"/>
      <c r="E57" s="112"/>
      <c r="F57" s="93"/>
      <c r="G57" s="112"/>
      <c r="H57" s="302"/>
      <c r="I57" s="112"/>
      <c r="J57" s="302"/>
      <c r="K57" s="112"/>
      <c r="L57" s="93"/>
      <c r="M57" s="112"/>
      <c r="N57" s="93"/>
      <c r="O57" s="112"/>
      <c r="P57" s="93"/>
      <c r="Q57" s="112"/>
      <c r="R57" s="93"/>
      <c r="S57" s="112"/>
      <c r="T57" s="302"/>
      <c r="U57" s="112"/>
      <c r="V57" s="93"/>
      <c r="W57" s="303"/>
      <c r="X57" s="93"/>
      <c r="Y57" s="112"/>
      <c r="Z57" s="93"/>
      <c r="AA57" s="112"/>
      <c r="AB57" s="93"/>
      <c r="AC57" s="112"/>
      <c r="AD57" s="93"/>
      <c r="AE57" s="112"/>
      <c r="AF57" s="93"/>
      <c r="AG57" s="112"/>
      <c r="AH57" s="93"/>
      <c r="AI57" s="112"/>
      <c r="AJ57" s="93"/>
      <c r="AK57" s="28"/>
      <c r="AL57" s="41"/>
      <c r="AM57">
        <f t="shared" si="3"/>
        <v>0</v>
      </c>
      <c r="AN57">
        <f t="shared" si="4"/>
        <v>0</v>
      </c>
      <c r="AO57" t="e">
        <f t="shared" si="5"/>
        <v>#DIV/0!</v>
      </c>
      <c r="AQ57" s="41">
        <f t="shared" si="8"/>
        <v>0</v>
      </c>
    </row>
    <row r="58" spans="1:43" ht="13" thickBot="1" x14ac:dyDescent="0.3">
      <c r="A58" s="281">
        <f t="shared" si="7"/>
        <v>16</v>
      </c>
      <c r="B58" s="360"/>
      <c r="C58" s="23"/>
      <c r="D58" s="301"/>
      <c r="E58" s="23"/>
      <c r="F58" s="18"/>
      <c r="G58" s="23"/>
      <c r="H58" s="301"/>
      <c r="I58" s="23"/>
      <c r="J58" s="301"/>
      <c r="K58" s="23"/>
      <c r="L58" s="18"/>
      <c r="M58" s="23"/>
      <c r="N58" s="18"/>
      <c r="O58" s="23"/>
      <c r="P58" s="18"/>
      <c r="Q58" s="23"/>
      <c r="R58" s="18"/>
      <c r="S58" s="292"/>
      <c r="T58" s="301"/>
      <c r="U58" s="23"/>
      <c r="V58" s="18"/>
      <c r="W58" s="292"/>
      <c r="X58" s="18"/>
      <c r="Y58" s="23"/>
      <c r="Z58" s="18"/>
      <c r="AA58" s="23"/>
      <c r="AB58" s="18"/>
      <c r="AC58" s="23"/>
      <c r="AD58" s="18"/>
      <c r="AE58" s="23"/>
      <c r="AF58" s="18"/>
      <c r="AG58" s="23"/>
      <c r="AH58" s="18"/>
      <c r="AI58" s="108"/>
      <c r="AJ58" s="120"/>
      <c r="AK58" s="28"/>
      <c r="AL58" s="41"/>
      <c r="AM58">
        <f t="shared" si="3"/>
        <v>0</v>
      </c>
      <c r="AN58">
        <f t="shared" si="4"/>
        <v>0</v>
      </c>
      <c r="AO58" t="e">
        <f t="shared" si="5"/>
        <v>#DIV/0!</v>
      </c>
      <c r="AQ58" s="41">
        <f t="shared" si="8"/>
        <v>0</v>
      </c>
    </row>
    <row r="59" spans="1:43" ht="13" thickBot="1" x14ac:dyDescent="0.3">
      <c r="A59" s="281">
        <f t="shared" si="7"/>
        <v>17</v>
      </c>
      <c r="B59" s="361"/>
      <c r="C59" s="112"/>
      <c r="D59" s="302"/>
      <c r="E59" s="112"/>
      <c r="F59" s="93"/>
      <c r="G59" s="112"/>
      <c r="H59" s="302"/>
      <c r="I59" s="112"/>
      <c r="J59" s="302"/>
      <c r="K59" s="112"/>
      <c r="L59" s="93"/>
      <c r="M59" s="112"/>
      <c r="N59" s="93"/>
      <c r="O59" s="112"/>
      <c r="P59" s="302"/>
      <c r="Q59" s="112"/>
      <c r="R59" s="93"/>
      <c r="S59" s="112"/>
      <c r="T59" s="302"/>
      <c r="U59" s="112"/>
      <c r="V59" s="93"/>
      <c r="W59" s="303"/>
      <c r="X59" s="93"/>
      <c r="Y59" s="112"/>
      <c r="Z59" s="93"/>
      <c r="AA59" s="112"/>
      <c r="AB59" s="93"/>
      <c r="AC59" s="112"/>
      <c r="AD59" s="93"/>
      <c r="AE59" s="112"/>
      <c r="AF59" s="93"/>
      <c r="AG59" s="112"/>
      <c r="AH59" s="93"/>
      <c r="AI59" s="112"/>
      <c r="AJ59" s="93"/>
      <c r="AK59" s="28"/>
      <c r="AL59" s="41"/>
      <c r="AM59">
        <f t="shared" si="3"/>
        <v>0</v>
      </c>
      <c r="AN59">
        <f t="shared" si="4"/>
        <v>0</v>
      </c>
      <c r="AO59" t="e">
        <f t="shared" si="5"/>
        <v>#DIV/0!</v>
      </c>
      <c r="AQ59" s="41">
        <f t="shared" si="8"/>
        <v>0</v>
      </c>
    </row>
    <row r="60" spans="1:43" s="209" customFormat="1" ht="13" thickBot="1" x14ac:dyDescent="0.3">
      <c r="A60" s="281">
        <f t="shared" si="7"/>
        <v>18</v>
      </c>
      <c r="B60" s="360"/>
      <c r="C60" s="23"/>
      <c r="D60" s="301"/>
      <c r="E60" s="23"/>
      <c r="F60" s="18"/>
      <c r="G60" s="23"/>
      <c r="H60" s="301"/>
      <c r="I60" s="292"/>
      <c r="J60" s="18"/>
      <c r="K60" s="23"/>
      <c r="L60" s="18"/>
      <c r="M60" s="23"/>
      <c r="N60" s="18"/>
      <c r="O60" s="292"/>
      <c r="P60" s="18"/>
      <c r="Q60" s="23"/>
      <c r="R60" s="18"/>
      <c r="S60" s="292"/>
      <c r="T60" s="301"/>
      <c r="U60" s="23"/>
      <c r="V60" s="18"/>
      <c r="W60" s="292"/>
      <c r="X60" s="18"/>
      <c r="Y60" s="23"/>
      <c r="Z60" s="18"/>
      <c r="AA60" s="23"/>
      <c r="AB60" s="18"/>
      <c r="AC60" s="23"/>
      <c r="AD60" s="18"/>
      <c r="AE60" s="23"/>
      <c r="AF60" s="18"/>
      <c r="AG60" s="23"/>
      <c r="AH60" s="18"/>
      <c r="AI60" s="108"/>
      <c r="AJ60" s="120"/>
      <c r="AK60" s="212"/>
      <c r="AL60" s="213"/>
      <c r="AM60" s="209">
        <f t="shared" si="3"/>
        <v>0</v>
      </c>
      <c r="AN60" s="209">
        <f t="shared" si="4"/>
        <v>0</v>
      </c>
      <c r="AO60" s="209" t="e">
        <f t="shared" si="5"/>
        <v>#DIV/0!</v>
      </c>
      <c r="AQ60" s="213">
        <f t="shared" si="8"/>
        <v>0</v>
      </c>
    </row>
    <row r="61" spans="1:43" ht="13" thickBot="1" x14ac:dyDescent="0.3">
      <c r="A61" s="281">
        <f t="shared" si="7"/>
        <v>19</v>
      </c>
      <c r="B61" s="361"/>
      <c r="C61" s="112"/>
      <c r="D61" s="302"/>
      <c r="E61" s="112"/>
      <c r="F61" s="302"/>
      <c r="G61" s="112"/>
      <c r="H61" s="302"/>
      <c r="I61" s="112"/>
      <c r="J61" s="302"/>
      <c r="K61" s="112"/>
      <c r="L61" s="302"/>
      <c r="M61" s="112"/>
      <c r="N61" s="93"/>
      <c r="O61" s="112"/>
      <c r="P61" s="302"/>
      <c r="Q61" s="112"/>
      <c r="R61" s="93"/>
      <c r="S61" s="112"/>
      <c r="T61" s="302"/>
      <c r="U61" s="112"/>
      <c r="V61" s="93"/>
      <c r="W61" s="303"/>
      <c r="X61" s="93"/>
      <c r="Y61" s="112"/>
      <c r="Z61" s="302"/>
      <c r="AA61" s="112"/>
      <c r="AB61" s="93"/>
      <c r="AC61" s="112"/>
      <c r="AD61" s="93"/>
      <c r="AE61" s="112"/>
      <c r="AF61" s="93"/>
      <c r="AG61" s="112"/>
      <c r="AH61" s="93"/>
      <c r="AI61" s="112"/>
      <c r="AJ61" s="93"/>
      <c r="AK61" s="28"/>
      <c r="AL61" s="41"/>
      <c r="AM61">
        <f t="shared" si="3"/>
        <v>0</v>
      </c>
      <c r="AN61">
        <f t="shared" si="4"/>
        <v>0</v>
      </c>
      <c r="AO61" t="e">
        <f t="shared" si="5"/>
        <v>#DIV/0!</v>
      </c>
      <c r="AQ61" s="41">
        <f t="shared" si="8"/>
        <v>0</v>
      </c>
    </row>
    <row r="62" spans="1:43" ht="13" thickBot="1" x14ac:dyDescent="0.3">
      <c r="A62" s="281">
        <f t="shared" si="7"/>
        <v>20</v>
      </c>
      <c r="B62" s="360"/>
      <c r="C62" s="23"/>
      <c r="D62" s="301"/>
      <c r="E62" s="292"/>
      <c r="F62" s="18"/>
      <c r="G62" s="23"/>
      <c r="H62" s="301"/>
      <c r="I62" s="23"/>
      <c r="J62" s="301"/>
      <c r="K62" s="292"/>
      <c r="L62" s="18"/>
      <c r="M62" s="23"/>
      <c r="N62" s="18"/>
      <c r="O62" s="292"/>
      <c r="P62" s="18"/>
      <c r="Q62" s="23"/>
      <c r="R62" s="18"/>
      <c r="S62" s="292"/>
      <c r="T62" s="301"/>
      <c r="U62" s="23"/>
      <c r="V62" s="18"/>
      <c r="W62" s="292"/>
      <c r="X62" s="18"/>
      <c r="Y62" s="292"/>
      <c r="Z62" s="18"/>
      <c r="AA62" s="23"/>
      <c r="AB62" s="18"/>
      <c r="AC62" s="23"/>
      <c r="AD62" s="18"/>
      <c r="AE62" s="23"/>
      <c r="AF62" s="18"/>
      <c r="AG62" s="23"/>
      <c r="AH62" s="18"/>
      <c r="AI62" s="108"/>
      <c r="AJ62" s="120"/>
      <c r="AL62" s="41"/>
      <c r="AM62">
        <f t="shared" si="3"/>
        <v>0</v>
      </c>
      <c r="AN62">
        <f t="shared" si="4"/>
        <v>0</v>
      </c>
      <c r="AO62" t="e">
        <f t="shared" si="5"/>
        <v>#DIV/0!</v>
      </c>
      <c r="AQ62" s="41">
        <f t="shared" si="8"/>
        <v>0</v>
      </c>
    </row>
    <row r="63" spans="1:43" ht="13" thickBot="1" x14ac:dyDescent="0.3">
      <c r="A63" s="281">
        <f t="shared" si="7"/>
        <v>21</v>
      </c>
      <c r="B63" s="360"/>
      <c r="C63" s="112"/>
      <c r="D63" s="302"/>
      <c r="E63" s="112"/>
      <c r="F63" s="93"/>
      <c r="G63" s="112"/>
      <c r="H63" s="302"/>
      <c r="I63" s="112"/>
      <c r="J63" s="302"/>
      <c r="K63" s="112"/>
      <c r="L63" s="93"/>
      <c r="M63" s="112"/>
      <c r="N63" s="93"/>
      <c r="O63" s="112"/>
      <c r="P63" s="93"/>
      <c r="Q63" s="112"/>
      <c r="R63" s="93"/>
      <c r="S63" s="112"/>
      <c r="T63" s="302"/>
      <c r="U63" s="112"/>
      <c r="V63" s="93"/>
      <c r="W63" s="303"/>
      <c r="X63" s="93"/>
      <c r="Y63" s="112"/>
      <c r="Z63" s="93"/>
      <c r="AA63" s="112"/>
      <c r="AB63" s="93"/>
      <c r="AC63" s="112"/>
      <c r="AD63" s="93"/>
      <c r="AE63" s="112"/>
      <c r="AF63" s="93"/>
      <c r="AG63" s="112"/>
      <c r="AH63" s="93"/>
      <c r="AI63" s="112"/>
      <c r="AJ63" s="93"/>
      <c r="AL63" s="41"/>
      <c r="AM63">
        <f t="shared" si="3"/>
        <v>0</v>
      </c>
      <c r="AN63">
        <f t="shared" si="4"/>
        <v>0</v>
      </c>
      <c r="AO63" t="e">
        <f t="shared" si="5"/>
        <v>#DIV/0!</v>
      </c>
      <c r="AQ63" s="41">
        <f t="shared" si="8"/>
        <v>0</v>
      </c>
    </row>
    <row r="64" spans="1:43" ht="13" thickBot="1" x14ac:dyDescent="0.3">
      <c r="A64" s="281">
        <f t="shared" si="7"/>
        <v>22</v>
      </c>
      <c r="B64" s="360"/>
      <c r="C64" s="23"/>
      <c r="D64" s="301"/>
      <c r="E64" s="23"/>
      <c r="F64" s="18"/>
      <c r="G64" s="23"/>
      <c r="H64" s="301"/>
      <c r="I64" s="23"/>
      <c r="J64" s="301"/>
      <c r="K64" s="23"/>
      <c r="L64" s="18"/>
      <c r="M64" s="23"/>
      <c r="N64" s="18"/>
      <c r="O64" s="23"/>
      <c r="P64" s="18"/>
      <c r="Q64" s="23"/>
      <c r="R64" s="18"/>
      <c r="S64" s="292"/>
      <c r="T64" s="301"/>
      <c r="U64" s="23"/>
      <c r="V64" s="18"/>
      <c r="W64" s="292"/>
      <c r="X64" s="18"/>
      <c r="Y64" s="23"/>
      <c r="Z64" s="18"/>
      <c r="AA64" s="23"/>
      <c r="AB64" s="18"/>
      <c r="AC64" s="23"/>
      <c r="AD64" s="18"/>
      <c r="AE64" s="23"/>
      <c r="AF64" s="18"/>
      <c r="AG64" s="23"/>
      <c r="AH64" s="18"/>
      <c r="AI64" s="108"/>
      <c r="AJ64" s="120"/>
      <c r="AL64" s="41"/>
      <c r="AM64">
        <f t="shared" si="3"/>
        <v>0</v>
      </c>
      <c r="AN64">
        <f t="shared" si="4"/>
        <v>0</v>
      </c>
      <c r="AO64" t="e">
        <f t="shared" si="5"/>
        <v>#DIV/0!</v>
      </c>
      <c r="AQ64" s="41">
        <f t="shared" si="8"/>
        <v>0</v>
      </c>
    </row>
    <row r="65" spans="1:43" ht="13" thickBot="1" x14ac:dyDescent="0.3">
      <c r="A65" s="281">
        <f t="shared" si="7"/>
        <v>23</v>
      </c>
      <c r="B65" s="360"/>
      <c r="C65" s="112"/>
      <c r="D65" s="302"/>
      <c r="E65" s="112"/>
      <c r="F65" s="302"/>
      <c r="G65" s="112"/>
      <c r="H65" s="302"/>
      <c r="I65" s="112"/>
      <c r="J65" s="302"/>
      <c r="K65" s="112"/>
      <c r="L65" s="302"/>
      <c r="M65" s="112"/>
      <c r="N65" s="93"/>
      <c r="O65" s="112"/>
      <c r="P65" s="302"/>
      <c r="Q65" s="112"/>
      <c r="R65" s="93"/>
      <c r="S65" s="112"/>
      <c r="T65" s="302"/>
      <c r="U65" s="112"/>
      <c r="V65" s="302"/>
      <c r="W65" s="303"/>
      <c r="X65" s="93"/>
      <c r="Y65" s="112"/>
      <c r="Z65" s="93"/>
      <c r="AA65" s="112"/>
      <c r="AB65" s="93"/>
      <c r="AC65" s="112"/>
      <c r="AD65" s="93"/>
      <c r="AE65" s="112"/>
      <c r="AF65" s="93"/>
      <c r="AG65" s="112"/>
      <c r="AH65" s="93"/>
      <c r="AI65" s="112"/>
      <c r="AJ65" s="93"/>
      <c r="AL65" s="41"/>
      <c r="AM65">
        <f t="shared" si="3"/>
        <v>0</v>
      </c>
      <c r="AN65">
        <f t="shared" si="4"/>
        <v>0</v>
      </c>
      <c r="AO65" t="e">
        <f t="shared" si="5"/>
        <v>#DIV/0!</v>
      </c>
      <c r="AQ65" s="41">
        <f t="shared" si="8"/>
        <v>0</v>
      </c>
    </row>
    <row r="66" spans="1:43" ht="13" thickBot="1" x14ac:dyDescent="0.3">
      <c r="A66" s="281">
        <f t="shared" si="7"/>
        <v>24</v>
      </c>
      <c r="B66" s="360"/>
      <c r="C66" s="23"/>
      <c r="D66" s="301"/>
      <c r="E66" s="292"/>
      <c r="F66" s="18"/>
      <c r="G66" s="23"/>
      <c r="H66" s="301"/>
      <c r="I66" s="23"/>
      <c r="J66" s="301"/>
      <c r="K66" s="292"/>
      <c r="L66" s="18"/>
      <c r="M66" s="23"/>
      <c r="N66" s="18"/>
      <c r="O66" s="292"/>
      <c r="P66" s="18"/>
      <c r="Q66" s="23"/>
      <c r="R66" s="18"/>
      <c r="S66" s="292"/>
      <c r="T66" s="301"/>
      <c r="U66" s="292"/>
      <c r="V66" s="18"/>
      <c r="W66" s="292"/>
      <c r="X66" s="18"/>
      <c r="Y66" s="23"/>
      <c r="Z66" s="18"/>
      <c r="AA66" s="23"/>
      <c r="AB66" s="18"/>
      <c r="AC66" s="23"/>
      <c r="AD66" s="18"/>
      <c r="AE66" s="23"/>
      <c r="AF66" s="18"/>
      <c r="AG66" s="23"/>
      <c r="AH66" s="18"/>
      <c r="AI66" s="108"/>
      <c r="AJ66" s="120"/>
      <c r="AK66" s="28"/>
      <c r="AL66" s="41"/>
      <c r="AM66">
        <f t="shared" si="3"/>
        <v>0</v>
      </c>
      <c r="AN66">
        <f t="shared" si="4"/>
        <v>0</v>
      </c>
      <c r="AO66" t="e">
        <f t="shared" si="5"/>
        <v>#DIV/0!</v>
      </c>
      <c r="AQ66" s="41">
        <f t="shared" si="8"/>
        <v>0</v>
      </c>
    </row>
    <row r="67" spans="1:43" ht="13" thickBot="1" x14ac:dyDescent="0.3">
      <c r="A67" s="281">
        <f t="shared" si="7"/>
        <v>25</v>
      </c>
      <c r="B67" s="359"/>
      <c r="C67" s="112"/>
      <c r="D67" s="302"/>
      <c r="E67" s="112"/>
      <c r="F67" s="93"/>
      <c r="G67" s="112"/>
      <c r="H67" s="302"/>
      <c r="I67" s="112"/>
      <c r="J67" s="302"/>
      <c r="K67" s="112"/>
      <c r="L67" s="93"/>
      <c r="M67" s="112"/>
      <c r="N67" s="93"/>
      <c r="O67" s="112"/>
      <c r="P67" s="93"/>
      <c r="Q67" s="112"/>
      <c r="R67" s="93"/>
      <c r="S67" s="112"/>
      <c r="T67" s="302"/>
      <c r="U67" s="112"/>
      <c r="V67" s="93"/>
      <c r="W67" s="303"/>
      <c r="X67" s="93"/>
      <c r="Y67" s="112"/>
      <c r="Z67" s="93"/>
      <c r="AA67" s="112"/>
      <c r="AB67" s="93"/>
      <c r="AC67" s="112"/>
      <c r="AD67" s="93"/>
      <c r="AE67" s="112"/>
      <c r="AF67" s="93"/>
      <c r="AG67" s="112"/>
      <c r="AH67" s="93"/>
      <c r="AI67" s="112"/>
      <c r="AJ67" s="93"/>
      <c r="AK67" s="28"/>
      <c r="AL67" s="41"/>
      <c r="AM67">
        <f t="shared" si="3"/>
        <v>0</v>
      </c>
      <c r="AN67">
        <f t="shared" si="4"/>
        <v>0</v>
      </c>
      <c r="AO67" t="e">
        <f t="shared" si="5"/>
        <v>#DIV/0!</v>
      </c>
      <c r="AQ67" s="41">
        <f t="shared" si="8"/>
        <v>0</v>
      </c>
    </row>
    <row r="68" spans="1:43" ht="13" thickBot="1" x14ac:dyDescent="0.3">
      <c r="A68" s="281">
        <f t="shared" si="7"/>
        <v>26</v>
      </c>
      <c r="B68" s="360"/>
      <c r="C68" s="23"/>
      <c r="D68" s="301"/>
      <c r="E68" s="23"/>
      <c r="F68" s="18"/>
      <c r="G68" s="23"/>
      <c r="H68" s="301"/>
      <c r="I68" s="23"/>
      <c r="J68" s="301"/>
      <c r="K68" s="23"/>
      <c r="L68" s="18"/>
      <c r="M68" s="23"/>
      <c r="N68" s="18"/>
      <c r="O68" s="23"/>
      <c r="P68" s="18"/>
      <c r="Q68" s="23"/>
      <c r="R68" s="18"/>
      <c r="S68" s="292"/>
      <c r="T68" s="301"/>
      <c r="U68" s="23"/>
      <c r="V68" s="18"/>
      <c r="W68" s="292"/>
      <c r="X68" s="18"/>
      <c r="Y68" s="23"/>
      <c r="Z68" s="18"/>
      <c r="AA68" s="23"/>
      <c r="AB68" s="18"/>
      <c r="AC68" s="23"/>
      <c r="AD68" s="18"/>
      <c r="AE68" s="23"/>
      <c r="AF68" s="18"/>
      <c r="AG68" s="23"/>
      <c r="AH68" s="18"/>
      <c r="AI68" s="108"/>
      <c r="AJ68" s="120"/>
      <c r="AL68" s="76"/>
      <c r="AM68">
        <f t="shared" si="3"/>
        <v>0</v>
      </c>
      <c r="AN68">
        <f t="shared" si="4"/>
        <v>0</v>
      </c>
      <c r="AO68" t="e">
        <f t="shared" si="5"/>
        <v>#DIV/0!</v>
      </c>
      <c r="AQ68" s="41">
        <f t="shared" si="8"/>
        <v>0</v>
      </c>
    </row>
    <row r="69" spans="1:43" ht="13" thickBot="1" x14ac:dyDescent="0.3">
      <c r="A69" s="281">
        <f t="shared" si="7"/>
        <v>27</v>
      </c>
      <c r="B69" s="360"/>
      <c r="C69" s="112"/>
      <c r="D69" s="302"/>
      <c r="E69" s="112"/>
      <c r="F69" s="93"/>
      <c r="G69" s="112"/>
      <c r="H69" s="302"/>
      <c r="I69" s="112"/>
      <c r="J69" s="302"/>
      <c r="K69" s="112"/>
      <c r="L69" s="93"/>
      <c r="M69" s="112"/>
      <c r="N69" s="93"/>
      <c r="O69" s="112"/>
      <c r="P69" s="93"/>
      <c r="Q69" s="112"/>
      <c r="R69" s="93"/>
      <c r="S69" s="112"/>
      <c r="T69" s="302"/>
      <c r="U69" s="112"/>
      <c r="V69" s="93"/>
      <c r="W69" s="112"/>
      <c r="X69" s="93"/>
      <c r="Y69" s="112"/>
      <c r="Z69" s="93"/>
      <c r="AA69" s="112"/>
      <c r="AB69" s="93"/>
      <c r="AC69" s="112"/>
      <c r="AD69" s="93"/>
      <c r="AE69" s="112"/>
      <c r="AF69" s="93"/>
      <c r="AG69" s="112"/>
      <c r="AH69" s="93"/>
      <c r="AI69" s="112"/>
      <c r="AJ69" s="93"/>
      <c r="AL69" s="76"/>
      <c r="AM69">
        <f t="shared" si="3"/>
        <v>0</v>
      </c>
      <c r="AN69">
        <f t="shared" si="4"/>
        <v>0</v>
      </c>
      <c r="AO69" t="e">
        <f t="shared" si="5"/>
        <v>#DIV/0!</v>
      </c>
      <c r="AQ69" s="41">
        <f t="shared" si="8"/>
        <v>0</v>
      </c>
    </row>
    <row r="70" spans="1:43" ht="13" thickBot="1" x14ac:dyDescent="0.3">
      <c r="A70" s="281">
        <f t="shared" si="7"/>
        <v>28</v>
      </c>
      <c r="B70" s="360"/>
      <c r="C70" s="23"/>
      <c r="D70" s="301"/>
      <c r="E70" s="23"/>
      <c r="F70" s="18"/>
      <c r="G70" s="23"/>
      <c r="H70" s="301"/>
      <c r="I70" s="23"/>
      <c r="J70" s="301"/>
      <c r="K70" s="23"/>
      <c r="L70" s="18"/>
      <c r="M70" s="23"/>
      <c r="N70" s="18"/>
      <c r="O70" s="23"/>
      <c r="P70" s="18"/>
      <c r="Q70" s="23"/>
      <c r="R70" s="18"/>
      <c r="S70" s="292"/>
      <c r="T70" s="301"/>
      <c r="U70" s="23"/>
      <c r="V70" s="18"/>
      <c r="W70" s="292"/>
      <c r="X70" s="18"/>
      <c r="Y70" s="23"/>
      <c r="Z70" s="18"/>
      <c r="AA70" s="23"/>
      <c r="AB70" s="18"/>
      <c r="AC70" s="23"/>
      <c r="AD70" s="18"/>
      <c r="AE70" s="23"/>
      <c r="AF70" s="18"/>
      <c r="AG70" s="23"/>
      <c r="AH70" s="18"/>
      <c r="AI70" s="108"/>
      <c r="AJ70" s="120"/>
      <c r="AK70" s="28"/>
      <c r="AL70" s="76"/>
      <c r="AM70">
        <f t="shared" si="3"/>
        <v>0</v>
      </c>
      <c r="AN70">
        <f t="shared" si="4"/>
        <v>0</v>
      </c>
      <c r="AO70" t="e">
        <f t="shared" si="5"/>
        <v>#DIV/0!</v>
      </c>
      <c r="AQ70" s="41">
        <f t="shared" si="8"/>
        <v>0</v>
      </c>
    </row>
    <row r="71" spans="1:43" ht="13" thickBot="1" x14ac:dyDescent="0.3">
      <c r="A71" s="281">
        <f t="shared" si="7"/>
        <v>29</v>
      </c>
      <c r="B71" s="360"/>
      <c r="C71" s="112"/>
      <c r="D71" s="302"/>
      <c r="E71" s="112"/>
      <c r="F71" s="93"/>
      <c r="G71" s="112"/>
      <c r="H71" s="302"/>
      <c r="I71" s="112"/>
      <c r="J71" s="302"/>
      <c r="K71" s="112"/>
      <c r="L71" s="93"/>
      <c r="M71" s="112"/>
      <c r="N71" s="93"/>
      <c r="O71" s="112"/>
      <c r="P71" s="93"/>
      <c r="Q71" s="112"/>
      <c r="R71" s="93"/>
      <c r="S71" s="112"/>
      <c r="T71" s="302"/>
      <c r="U71" s="112"/>
      <c r="V71" s="93"/>
      <c r="W71" s="112"/>
      <c r="X71" s="93"/>
      <c r="Y71" s="112"/>
      <c r="Z71" s="93"/>
      <c r="AA71" s="112"/>
      <c r="AB71" s="93"/>
      <c r="AC71" s="112"/>
      <c r="AD71" s="93"/>
      <c r="AE71" s="112"/>
      <c r="AF71" s="93"/>
      <c r="AG71" s="112"/>
      <c r="AH71" s="93"/>
      <c r="AI71" s="112"/>
      <c r="AJ71" s="93"/>
      <c r="AL71" s="41"/>
      <c r="AM71">
        <f t="shared" si="3"/>
        <v>0</v>
      </c>
      <c r="AN71">
        <f t="shared" si="4"/>
        <v>0</v>
      </c>
      <c r="AO71" t="e">
        <f t="shared" si="5"/>
        <v>#DIV/0!</v>
      </c>
      <c r="AQ71" s="41">
        <f t="shared" si="8"/>
        <v>0</v>
      </c>
    </row>
    <row r="72" spans="1:43" ht="13" thickBot="1" x14ac:dyDescent="0.3">
      <c r="A72" s="281">
        <f t="shared" si="7"/>
        <v>30</v>
      </c>
      <c r="B72" s="360"/>
      <c r="C72" s="23"/>
      <c r="D72" s="301"/>
      <c r="E72" s="23"/>
      <c r="F72" s="18"/>
      <c r="G72" s="23"/>
      <c r="H72" s="301"/>
      <c r="I72" s="23"/>
      <c r="J72" s="301"/>
      <c r="K72" s="23"/>
      <c r="L72" s="18"/>
      <c r="M72" s="23"/>
      <c r="N72" s="18"/>
      <c r="O72" s="23"/>
      <c r="P72" s="18"/>
      <c r="Q72" s="23"/>
      <c r="R72" s="18"/>
      <c r="S72" s="292"/>
      <c r="T72" s="301"/>
      <c r="U72" s="23"/>
      <c r="V72" s="18"/>
      <c r="W72" s="292"/>
      <c r="X72" s="18"/>
      <c r="Y72" s="23"/>
      <c r="Z72" s="18"/>
      <c r="AA72" s="23"/>
      <c r="AB72" s="18"/>
      <c r="AC72" s="23"/>
      <c r="AD72" s="18"/>
      <c r="AE72" s="23"/>
      <c r="AF72" s="18"/>
      <c r="AG72" s="23"/>
      <c r="AH72" s="18"/>
      <c r="AI72" s="108"/>
      <c r="AJ72" s="120"/>
      <c r="AL72" s="41"/>
      <c r="AM72">
        <f t="shared" si="3"/>
        <v>0</v>
      </c>
      <c r="AN72">
        <f t="shared" si="4"/>
        <v>0</v>
      </c>
      <c r="AO72" t="e">
        <f t="shared" si="5"/>
        <v>#DIV/0!</v>
      </c>
      <c r="AQ72" s="41">
        <f t="shared" si="8"/>
        <v>0</v>
      </c>
    </row>
    <row r="73" spans="1:43" ht="13" thickBot="1" x14ac:dyDescent="0.3">
      <c r="A73" s="281">
        <f t="shared" si="7"/>
        <v>31</v>
      </c>
      <c r="B73" s="359"/>
      <c r="C73" s="112"/>
      <c r="D73" s="302"/>
      <c r="E73" s="112"/>
      <c r="F73" s="93"/>
      <c r="G73" s="112"/>
      <c r="H73" s="302"/>
      <c r="I73" s="112"/>
      <c r="J73" s="302"/>
      <c r="K73" s="112"/>
      <c r="L73" s="93"/>
      <c r="M73" s="112"/>
      <c r="N73" s="93"/>
      <c r="O73" s="112"/>
      <c r="P73" s="93"/>
      <c r="Q73" s="112"/>
      <c r="R73" s="93"/>
      <c r="S73" s="112"/>
      <c r="T73" s="302"/>
      <c r="U73" s="112"/>
      <c r="V73" s="93"/>
      <c r="W73" s="303"/>
      <c r="X73" s="93"/>
      <c r="Y73" s="112"/>
      <c r="Z73" s="93"/>
      <c r="AA73" s="112"/>
      <c r="AB73" s="93"/>
      <c r="AC73" s="112"/>
      <c r="AD73" s="93"/>
      <c r="AE73" s="112"/>
      <c r="AF73" s="93"/>
      <c r="AG73" s="112"/>
      <c r="AH73" s="93"/>
      <c r="AI73" s="112"/>
      <c r="AJ73" s="93"/>
      <c r="AL73" s="41"/>
      <c r="AM73">
        <f t="shared" si="3"/>
        <v>0</v>
      </c>
      <c r="AN73">
        <f t="shared" si="4"/>
        <v>0</v>
      </c>
      <c r="AO73" t="e">
        <f t="shared" si="5"/>
        <v>#DIV/0!</v>
      </c>
      <c r="AQ73" s="41">
        <f t="shared" si="8"/>
        <v>0</v>
      </c>
    </row>
    <row r="74" spans="1:43" ht="13" thickBot="1" x14ac:dyDescent="0.3">
      <c r="A74" s="281">
        <f t="shared" si="7"/>
        <v>32</v>
      </c>
      <c r="B74" s="360"/>
      <c r="C74" s="23"/>
      <c r="D74" s="301"/>
      <c r="E74" s="23"/>
      <c r="F74" s="18"/>
      <c r="G74" s="23"/>
      <c r="H74" s="301"/>
      <c r="I74" s="23"/>
      <c r="J74" s="301"/>
      <c r="K74" s="23"/>
      <c r="L74" s="18"/>
      <c r="M74" s="23"/>
      <c r="N74" s="18"/>
      <c r="O74" s="23"/>
      <c r="P74" s="18"/>
      <c r="Q74" s="23"/>
      <c r="R74" s="18"/>
      <c r="S74" s="292"/>
      <c r="T74" s="301"/>
      <c r="U74" s="23"/>
      <c r="V74" s="18"/>
      <c r="W74" s="292"/>
      <c r="X74" s="18"/>
      <c r="Y74" s="23"/>
      <c r="Z74" s="18"/>
      <c r="AA74" s="23"/>
      <c r="AB74" s="18"/>
      <c r="AC74" s="23"/>
      <c r="AD74" s="18"/>
      <c r="AE74" s="23"/>
      <c r="AF74" s="18"/>
      <c r="AG74" s="23"/>
      <c r="AH74" s="18"/>
      <c r="AI74" s="108"/>
      <c r="AJ74" s="120"/>
      <c r="AL74" s="41"/>
      <c r="AM74">
        <f t="shared" si="3"/>
        <v>0</v>
      </c>
      <c r="AN74">
        <f t="shared" si="4"/>
        <v>0</v>
      </c>
      <c r="AO74" t="e">
        <f t="shared" si="5"/>
        <v>#DIV/0!</v>
      </c>
      <c r="AQ74" s="41">
        <f t="shared" si="8"/>
        <v>0</v>
      </c>
    </row>
    <row r="75" spans="1:43" ht="13" thickBot="1" x14ac:dyDescent="0.3">
      <c r="A75" s="281">
        <f t="shared" si="7"/>
        <v>33</v>
      </c>
      <c r="B75" s="361"/>
      <c r="C75" s="112"/>
      <c r="D75" s="302"/>
      <c r="E75" s="112"/>
      <c r="F75" s="93"/>
      <c r="G75" s="112"/>
      <c r="H75" s="302"/>
      <c r="I75" s="112"/>
      <c r="J75" s="302"/>
      <c r="K75" s="112"/>
      <c r="L75" s="93"/>
      <c r="M75" s="112"/>
      <c r="N75" s="93"/>
      <c r="O75" s="112"/>
      <c r="P75" s="93"/>
      <c r="Q75" s="112"/>
      <c r="R75" s="93"/>
      <c r="S75" s="112"/>
      <c r="T75" s="302"/>
      <c r="U75" s="112"/>
      <c r="V75" s="93"/>
      <c r="W75" s="303"/>
      <c r="X75" s="93"/>
      <c r="Y75" s="112"/>
      <c r="Z75" s="93"/>
      <c r="AA75" s="112"/>
      <c r="AB75" s="93"/>
      <c r="AC75" s="112"/>
      <c r="AD75" s="93"/>
      <c r="AE75" s="112"/>
      <c r="AF75" s="93"/>
      <c r="AG75" s="112"/>
      <c r="AH75" s="93"/>
      <c r="AI75" s="112"/>
      <c r="AJ75" s="93"/>
      <c r="AL75" s="41"/>
      <c r="AM75">
        <f t="shared" si="3"/>
        <v>0</v>
      </c>
      <c r="AN75">
        <f t="shared" si="4"/>
        <v>0</v>
      </c>
      <c r="AO75" t="e">
        <f t="shared" si="5"/>
        <v>#DIV/0!</v>
      </c>
      <c r="AQ75" s="41">
        <f t="shared" si="8"/>
        <v>0</v>
      </c>
    </row>
    <row r="76" spans="1:43" ht="13" thickBot="1" x14ac:dyDescent="0.3">
      <c r="A76" s="281">
        <f t="shared" si="7"/>
        <v>34</v>
      </c>
      <c r="B76" s="360"/>
      <c r="C76" s="23"/>
      <c r="D76" s="301"/>
      <c r="E76" s="23"/>
      <c r="F76" s="18"/>
      <c r="G76" s="23"/>
      <c r="H76" s="301"/>
      <c r="I76" s="23"/>
      <c r="J76" s="301"/>
      <c r="K76" s="23"/>
      <c r="L76" s="18"/>
      <c r="M76" s="23"/>
      <c r="N76" s="18"/>
      <c r="O76" s="23"/>
      <c r="P76" s="18"/>
      <c r="Q76" s="23"/>
      <c r="R76" s="18"/>
      <c r="S76" s="292"/>
      <c r="T76" s="301"/>
      <c r="U76" s="23"/>
      <c r="V76" s="18"/>
      <c r="W76" s="292"/>
      <c r="X76" s="18"/>
      <c r="Y76" s="23"/>
      <c r="Z76" s="18"/>
      <c r="AA76" s="23"/>
      <c r="AB76" s="18"/>
      <c r="AC76" s="23"/>
      <c r="AD76" s="18"/>
      <c r="AE76" s="23"/>
      <c r="AF76" s="18"/>
      <c r="AG76" s="23"/>
      <c r="AH76" s="18"/>
      <c r="AI76" s="108"/>
      <c r="AJ76" s="120"/>
      <c r="AL76" s="41"/>
      <c r="AM76">
        <f t="shared" si="3"/>
        <v>0</v>
      </c>
      <c r="AN76">
        <f t="shared" si="4"/>
        <v>0</v>
      </c>
      <c r="AO76" t="e">
        <f t="shared" si="5"/>
        <v>#DIV/0!</v>
      </c>
      <c r="AQ76" s="41">
        <f t="shared" si="8"/>
        <v>0</v>
      </c>
    </row>
    <row r="77" spans="1:43" ht="13" thickBot="1" x14ac:dyDescent="0.3">
      <c r="A77" s="281">
        <f t="shared" si="7"/>
        <v>35</v>
      </c>
      <c r="B77" s="359"/>
      <c r="C77" s="112"/>
      <c r="D77" s="302"/>
      <c r="E77" s="112"/>
      <c r="F77" s="93"/>
      <c r="G77" s="112"/>
      <c r="H77" s="302"/>
      <c r="I77" s="112"/>
      <c r="J77" s="302"/>
      <c r="K77" s="112"/>
      <c r="L77" s="93"/>
      <c r="M77" s="112"/>
      <c r="N77" s="93"/>
      <c r="O77" s="112"/>
      <c r="P77" s="93"/>
      <c r="Q77" s="112"/>
      <c r="R77" s="93"/>
      <c r="S77" s="112"/>
      <c r="T77" s="302"/>
      <c r="U77" s="112"/>
      <c r="V77" s="93"/>
      <c r="W77" s="303"/>
      <c r="X77" s="93"/>
      <c r="Y77" s="112"/>
      <c r="Z77" s="93"/>
      <c r="AA77" s="112"/>
      <c r="AB77" s="93"/>
      <c r="AC77" s="112"/>
      <c r="AD77" s="93"/>
      <c r="AE77" s="112"/>
      <c r="AF77" s="93"/>
      <c r="AG77" s="112"/>
      <c r="AH77" s="93"/>
      <c r="AI77" s="112"/>
      <c r="AJ77" s="93"/>
      <c r="AL77" s="41"/>
      <c r="AM77">
        <f t="shared" si="3"/>
        <v>0</v>
      </c>
      <c r="AN77">
        <f t="shared" si="4"/>
        <v>0</v>
      </c>
      <c r="AO77" t="e">
        <f t="shared" si="5"/>
        <v>#DIV/0!</v>
      </c>
      <c r="AQ77" s="41">
        <f t="shared" si="8"/>
        <v>0</v>
      </c>
    </row>
    <row r="78" spans="1:43" ht="13" thickBot="1" x14ac:dyDescent="0.3">
      <c r="A78" s="281">
        <f t="shared" si="7"/>
        <v>36</v>
      </c>
      <c r="B78" s="360"/>
      <c r="C78" s="23"/>
      <c r="D78" s="301"/>
      <c r="E78" s="23"/>
      <c r="F78" s="18"/>
      <c r="G78" s="23"/>
      <c r="H78" s="301"/>
      <c r="I78" s="23"/>
      <c r="J78" s="301"/>
      <c r="K78" s="23"/>
      <c r="L78" s="18"/>
      <c r="M78" s="23"/>
      <c r="N78" s="18"/>
      <c r="O78" s="23"/>
      <c r="P78" s="18"/>
      <c r="Q78" s="23"/>
      <c r="R78" s="18"/>
      <c r="S78" s="292"/>
      <c r="T78" s="301"/>
      <c r="U78" s="23"/>
      <c r="V78" s="18"/>
      <c r="W78" s="292"/>
      <c r="X78" s="18"/>
      <c r="Y78" s="23"/>
      <c r="Z78" s="18"/>
      <c r="AA78" s="23"/>
      <c r="AB78" s="18"/>
      <c r="AC78" s="23"/>
      <c r="AD78" s="18"/>
      <c r="AE78" s="23"/>
      <c r="AF78" s="18"/>
      <c r="AG78" s="23"/>
      <c r="AH78" s="18"/>
      <c r="AI78" s="108"/>
      <c r="AJ78" s="120"/>
      <c r="AK78" s="28"/>
      <c r="AL78" s="41"/>
      <c r="AM78">
        <f t="shared" si="3"/>
        <v>0</v>
      </c>
      <c r="AN78">
        <f t="shared" si="4"/>
        <v>0</v>
      </c>
      <c r="AO78" t="e">
        <f t="shared" si="5"/>
        <v>#DIV/0!</v>
      </c>
      <c r="AQ78" s="41">
        <f t="shared" si="8"/>
        <v>0</v>
      </c>
    </row>
    <row r="79" spans="1:43" ht="13" thickBot="1" x14ac:dyDescent="0.3">
      <c r="A79" s="281">
        <f t="shared" si="7"/>
        <v>37</v>
      </c>
      <c r="B79" s="360"/>
      <c r="C79" s="112"/>
      <c r="D79" s="302"/>
      <c r="E79" s="112"/>
      <c r="F79" s="93"/>
      <c r="G79" s="112"/>
      <c r="H79" s="302"/>
      <c r="I79" s="112"/>
      <c r="J79" s="302"/>
      <c r="K79" s="112"/>
      <c r="L79" s="93"/>
      <c r="M79" s="112"/>
      <c r="N79" s="93"/>
      <c r="O79" s="112"/>
      <c r="P79" s="93"/>
      <c r="Q79" s="112"/>
      <c r="R79" s="93"/>
      <c r="S79" s="112"/>
      <c r="T79" s="302"/>
      <c r="U79" s="112"/>
      <c r="V79" s="93"/>
      <c r="W79" s="303"/>
      <c r="X79" s="93"/>
      <c r="Y79" s="112"/>
      <c r="Z79" s="93"/>
      <c r="AA79" s="112"/>
      <c r="AB79" s="93"/>
      <c r="AC79" s="112"/>
      <c r="AD79" s="93"/>
      <c r="AE79" s="112"/>
      <c r="AF79" s="93"/>
      <c r="AG79" s="112"/>
      <c r="AH79" s="93"/>
      <c r="AI79" s="112"/>
      <c r="AJ79" s="93"/>
      <c r="AL79" s="41"/>
      <c r="AM79">
        <f t="shared" si="3"/>
        <v>0</v>
      </c>
      <c r="AN79">
        <f t="shared" si="4"/>
        <v>0</v>
      </c>
      <c r="AO79" t="e">
        <f t="shared" si="5"/>
        <v>#DIV/0!</v>
      </c>
      <c r="AQ79" s="41">
        <f t="shared" si="8"/>
        <v>0</v>
      </c>
    </row>
    <row r="80" spans="1:43" ht="13" thickBot="1" x14ac:dyDescent="0.3">
      <c r="A80" s="281">
        <f t="shared" si="7"/>
        <v>38</v>
      </c>
      <c r="B80" s="362"/>
      <c r="C80" s="23"/>
      <c r="D80" s="301"/>
      <c r="E80" s="23"/>
      <c r="F80" s="18"/>
      <c r="G80" s="23"/>
      <c r="H80" s="301"/>
      <c r="I80" s="23"/>
      <c r="J80" s="301"/>
      <c r="K80" s="23"/>
      <c r="L80" s="18"/>
      <c r="M80" s="23"/>
      <c r="N80" s="18"/>
      <c r="O80" s="23"/>
      <c r="P80" s="18"/>
      <c r="Q80" s="23"/>
      <c r="R80" s="18"/>
      <c r="S80" s="292"/>
      <c r="T80" s="301"/>
      <c r="U80" s="23"/>
      <c r="V80" s="18"/>
      <c r="W80" s="292"/>
      <c r="X80" s="18"/>
      <c r="Y80" s="23"/>
      <c r="Z80" s="18"/>
      <c r="AA80" s="23"/>
      <c r="AB80" s="18"/>
      <c r="AC80" s="23"/>
      <c r="AD80" s="18"/>
      <c r="AE80" s="23"/>
      <c r="AF80" s="18"/>
      <c r="AG80" s="23"/>
      <c r="AH80" s="18"/>
      <c r="AI80" s="108"/>
      <c r="AJ80" s="120"/>
      <c r="AL80" s="41"/>
      <c r="AM80">
        <f t="shared" si="3"/>
        <v>0</v>
      </c>
      <c r="AN80">
        <f t="shared" si="4"/>
        <v>0</v>
      </c>
      <c r="AO80" t="e">
        <f t="shared" si="5"/>
        <v>#DIV/0!</v>
      </c>
      <c r="AQ80" s="41">
        <f t="shared" si="8"/>
        <v>0</v>
      </c>
    </row>
    <row r="81" spans="1:43" ht="13" thickBot="1" x14ac:dyDescent="0.3">
      <c r="A81" s="281">
        <f t="shared" si="7"/>
        <v>39</v>
      </c>
      <c r="B81" s="360"/>
      <c r="C81" s="112"/>
      <c r="D81" s="302"/>
      <c r="E81" s="112"/>
      <c r="F81" s="93"/>
      <c r="G81" s="112"/>
      <c r="H81" s="302"/>
      <c r="I81" s="112"/>
      <c r="J81" s="302"/>
      <c r="K81" s="112"/>
      <c r="L81" s="93"/>
      <c r="M81" s="112"/>
      <c r="N81" s="93"/>
      <c r="O81" s="112"/>
      <c r="P81" s="93"/>
      <c r="Q81" s="112"/>
      <c r="R81" s="93"/>
      <c r="S81" s="112"/>
      <c r="T81" s="302"/>
      <c r="U81" s="112"/>
      <c r="V81" s="93"/>
      <c r="W81" s="303"/>
      <c r="X81" s="93"/>
      <c r="Y81" s="112"/>
      <c r="Z81" s="93"/>
      <c r="AA81" s="112"/>
      <c r="AB81" s="93"/>
      <c r="AC81" s="112"/>
      <c r="AD81" s="93"/>
      <c r="AE81" s="112"/>
      <c r="AF81" s="93"/>
      <c r="AG81" s="112"/>
      <c r="AH81" s="93"/>
      <c r="AI81" s="112"/>
      <c r="AJ81" s="93"/>
      <c r="AL81" s="41"/>
      <c r="AM81">
        <f t="shared" si="3"/>
        <v>0</v>
      </c>
      <c r="AN81">
        <f t="shared" si="4"/>
        <v>0</v>
      </c>
      <c r="AO81" t="e">
        <f t="shared" si="5"/>
        <v>#DIV/0!</v>
      </c>
      <c r="AQ81" s="41">
        <f t="shared" si="8"/>
        <v>0</v>
      </c>
    </row>
    <row r="82" spans="1:43" ht="13" thickBot="1" x14ac:dyDescent="0.3">
      <c r="A82" s="281">
        <f t="shared" si="7"/>
        <v>40</v>
      </c>
      <c r="B82" s="360"/>
      <c r="C82" s="23"/>
      <c r="D82" s="301"/>
      <c r="E82" s="23"/>
      <c r="F82" s="18"/>
      <c r="G82" s="23"/>
      <c r="H82" s="301"/>
      <c r="I82" s="23"/>
      <c r="J82" s="301"/>
      <c r="K82" s="23"/>
      <c r="L82" s="18"/>
      <c r="M82" s="23"/>
      <c r="N82" s="18"/>
      <c r="O82" s="23"/>
      <c r="P82" s="18"/>
      <c r="Q82" s="23"/>
      <c r="R82" s="18"/>
      <c r="S82" s="292"/>
      <c r="T82" s="301"/>
      <c r="U82" s="23"/>
      <c r="V82" s="18"/>
      <c r="W82" s="292"/>
      <c r="X82" s="18"/>
      <c r="Y82" s="23"/>
      <c r="Z82" s="18"/>
      <c r="AA82" s="23"/>
      <c r="AB82" s="18"/>
      <c r="AC82" s="23"/>
      <c r="AD82" s="18"/>
      <c r="AE82" s="23"/>
      <c r="AF82" s="18"/>
      <c r="AG82" s="23"/>
      <c r="AH82" s="18"/>
      <c r="AI82" s="108"/>
      <c r="AJ82" s="120"/>
      <c r="AL82" s="41"/>
      <c r="AM82">
        <f t="shared" si="3"/>
        <v>0</v>
      </c>
      <c r="AN82">
        <f t="shared" si="4"/>
        <v>0</v>
      </c>
      <c r="AO82" t="e">
        <f t="shared" si="5"/>
        <v>#DIV/0!</v>
      </c>
      <c r="AQ82" s="41">
        <f t="shared" si="8"/>
        <v>0</v>
      </c>
    </row>
    <row r="83" spans="1:43" ht="13" thickBot="1" x14ac:dyDescent="0.3">
      <c r="A83" s="281">
        <f t="shared" si="7"/>
        <v>41</v>
      </c>
      <c r="B83" s="360"/>
      <c r="C83" s="112"/>
      <c r="D83" s="302"/>
      <c r="E83" s="112"/>
      <c r="F83" s="93"/>
      <c r="G83" s="112"/>
      <c r="H83" s="302"/>
      <c r="I83" s="112"/>
      <c r="J83" s="302"/>
      <c r="K83" s="112"/>
      <c r="L83" s="93"/>
      <c r="M83" s="112"/>
      <c r="N83" s="93"/>
      <c r="O83" s="112"/>
      <c r="P83" s="93"/>
      <c r="Q83" s="112"/>
      <c r="R83" s="93"/>
      <c r="S83" s="112"/>
      <c r="T83" s="302"/>
      <c r="U83" s="112"/>
      <c r="V83" s="93"/>
      <c r="W83" s="303"/>
      <c r="X83" s="93"/>
      <c r="Y83" s="112"/>
      <c r="Z83" s="93"/>
      <c r="AA83" s="112"/>
      <c r="AB83" s="93"/>
      <c r="AC83" s="112"/>
      <c r="AD83" s="93"/>
      <c r="AE83" s="112"/>
      <c r="AF83" s="93"/>
      <c r="AG83" s="112"/>
      <c r="AH83" s="93"/>
      <c r="AI83" s="112"/>
      <c r="AJ83" s="93"/>
      <c r="AL83" s="41"/>
      <c r="AM83">
        <f t="shared" si="3"/>
        <v>0</v>
      </c>
      <c r="AN83">
        <f t="shared" si="4"/>
        <v>0</v>
      </c>
      <c r="AO83" t="e">
        <f t="shared" si="5"/>
        <v>#DIV/0!</v>
      </c>
      <c r="AQ83" s="41">
        <f t="shared" si="8"/>
        <v>0</v>
      </c>
    </row>
    <row r="84" spans="1:43" ht="13" thickBot="1" x14ac:dyDescent="0.3">
      <c r="A84" s="281">
        <f t="shared" si="7"/>
        <v>42</v>
      </c>
      <c r="B84" s="360"/>
      <c r="C84" s="23"/>
      <c r="D84" s="301"/>
      <c r="E84" s="23"/>
      <c r="F84" s="18"/>
      <c r="G84" s="23"/>
      <c r="H84" s="301"/>
      <c r="I84" s="23"/>
      <c r="J84" s="301"/>
      <c r="K84" s="23"/>
      <c r="L84" s="18"/>
      <c r="M84" s="23"/>
      <c r="N84" s="18"/>
      <c r="O84" s="23"/>
      <c r="P84" s="18"/>
      <c r="Q84" s="23"/>
      <c r="R84" s="18"/>
      <c r="S84" s="292"/>
      <c r="T84" s="301"/>
      <c r="U84" s="23"/>
      <c r="V84" s="18"/>
      <c r="W84" s="292"/>
      <c r="X84" s="18"/>
      <c r="Y84" s="23"/>
      <c r="Z84" s="18"/>
      <c r="AA84" s="23"/>
      <c r="AB84" s="18"/>
      <c r="AC84" s="23"/>
      <c r="AD84" s="18"/>
      <c r="AE84" s="23"/>
      <c r="AF84" s="18"/>
      <c r="AG84" s="23"/>
      <c r="AH84" s="18"/>
      <c r="AI84" s="108"/>
      <c r="AJ84" s="120"/>
      <c r="AL84" s="41"/>
      <c r="AM84">
        <f t="shared" si="3"/>
        <v>0</v>
      </c>
      <c r="AN84">
        <f t="shared" si="4"/>
        <v>0</v>
      </c>
      <c r="AO84" t="e">
        <f t="shared" si="5"/>
        <v>#DIV/0!</v>
      </c>
      <c r="AQ84" s="41">
        <f t="shared" si="8"/>
        <v>0</v>
      </c>
    </row>
    <row r="85" spans="1:43" ht="13" thickBot="1" x14ac:dyDescent="0.3">
      <c r="A85" s="281">
        <f t="shared" si="7"/>
        <v>43</v>
      </c>
      <c r="B85" s="359"/>
      <c r="C85" s="112"/>
      <c r="D85" s="302"/>
      <c r="E85" s="112"/>
      <c r="F85" s="93"/>
      <c r="G85" s="112"/>
      <c r="H85" s="302"/>
      <c r="I85" s="112"/>
      <c r="J85" s="302"/>
      <c r="K85" s="112"/>
      <c r="L85" s="93"/>
      <c r="M85" s="112"/>
      <c r="N85" s="93"/>
      <c r="O85" s="112"/>
      <c r="P85" s="93"/>
      <c r="Q85" s="112"/>
      <c r="R85" s="93"/>
      <c r="S85" s="112"/>
      <c r="T85" s="302"/>
      <c r="U85" s="112"/>
      <c r="V85" s="93"/>
      <c r="W85" s="303"/>
      <c r="X85" s="93"/>
      <c r="Y85" s="112"/>
      <c r="Z85" s="93"/>
      <c r="AA85" s="112"/>
      <c r="AB85" s="93"/>
      <c r="AC85" s="112"/>
      <c r="AD85" s="93"/>
      <c r="AE85" s="112"/>
      <c r="AF85" s="93"/>
      <c r="AG85" s="112"/>
      <c r="AH85" s="93"/>
      <c r="AI85" s="112"/>
      <c r="AJ85" s="93"/>
      <c r="AL85" s="41"/>
      <c r="AM85">
        <f t="shared" si="3"/>
        <v>0</v>
      </c>
      <c r="AN85">
        <f t="shared" si="4"/>
        <v>0</v>
      </c>
      <c r="AO85" t="e">
        <f t="shared" si="5"/>
        <v>#DIV/0!</v>
      </c>
      <c r="AQ85" s="41">
        <f t="shared" si="8"/>
        <v>0</v>
      </c>
    </row>
    <row r="86" spans="1:43" ht="13" thickBot="1" x14ac:dyDescent="0.3">
      <c r="A86" s="281">
        <f t="shared" si="7"/>
        <v>44</v>
      </c>
      <c r="B86" s="360"/>
      <c r="C86" s="23"/>
      <c r="D86" s="301"/>
      <c r="E86" s="23"/>
      <c r="F86" s="18"/>
      <c r="G86" s="23"/>
      <c r="H86" s="301"/>
      <c r="I86" s="23"/>
      <c r="J86" s="301"/>
      <c r="K86" s="23"/>
      <c r="L86" s="18"/>
      <c r="M86" s="23"/>
      <c r="N86" s="18"/>
      <c r="O86" s="23"/>
      <c r="P86" s="18"/>
      <c r="Q86" s="23"/>
      <c r="R86" s="18"/>
      <c r="S86" s="292"/>
      <c r="T86" s="301"/>
      <c r="U86" s="23"/>
      <c r="V86" s="18"/>
      <c r="W86" s="292"/>
      <c r="X86" s="18"/>
      <c r="Y86" s="23"/>
      <c r="Z86" s="18"/>
      <c r="AA86" s="23"/>
      <c r="AB86" s="18"/>
      <c r="AC86" s="23"/>
      <c r="AD86" s="18"/>
      <c r="AE86" s="23"/>
      <c r="AF86" s="18"/>
      <c r="AG86" s="23"/>
      <c r="AH86" s="18"/>
      <c r="AI86" s="108"/>
      <c r="AJ86" s="120"/>
      <c r="AL86" s="41"/>
      <c r="AM86">
        <f t="shared" si="3"/>
        <v>0</v>
      </c>
      <c r="AN86">
        <f t="shared" si="4"/>
        <v>0</v>
      </c>
      <c r="AO86" t="e">
        <f t="shared" si="5"/>
        <v>#DIV/0!</v>
      </c>
      <c r="AQ86" s="41">
        <f t="shared" si="8"/>
        <v>0</v>
      </c>
    </row>
    <row r="87" spans="1:43" ht="13" thickBot="1" x14ac:dyDescent="0.3">
      <c r="A87" s="281">
        <f t="shared" si="7"/>
        <v>45</v>
      </c>
      <c r="B87" s="360"/>
      <c r="C87" s="112"/>
      <c r="D87" s="302"/>
      <c r="E87" s="112"/>
      <c r="F87" s="93"/>
      <c r="G87" s="112"/>
      <c r="H87" s="302"/>
      <c r="I87" s="112"/>
      <c r="J87" s="302"/>
      <c r="K87" s="112"/>
      <c r="L87" s="93"/>
      <c r="M87" s="112"/>
      <c r="N87" s="93"/>
      <c r="O87" s="112"/>
      <c r="P87" s="93"/>
      <c r="Q87" s="112"/>
      <c r="R87" s="93"/>
      <c r="S87" s="112"/>
      <c r="T87" s="302"/>
      <c r="U87" s="112"/>
      <c r="V87" s="93"/>
      <c r="W87" s="303"/>
      <c r="X87" s="93"/>
      <c r="Y87" s="112"/>
      <c r="Z87" s="93"/>
      <c r="AA87" s="112"/>
      <c r="AB87" s="93"/>
      <c r="AC87" s="112"/>
      <c r="AD87" s="93"/>
      <c r="AE87" s="112"/>
      <c r="AF87" s="93"/>
      <c r="AG87" s="112"/>
      <c r="AH87" s="93"/>
      <c r="AI87" s="112"/>
      <c r="AJ87" s="93"/>
      <c r="AL87" s="41"/>
      <c r="AM87">
        <f t="shared" si="3"/>
        <v>0</v>
      </c>
      <c r="AN87">
        <f t="shared" si="4"/>
        <v>0</v>
      </c>
      <c r="AO87" t="e">
        <f t="shared" si="5"/>
        <v>#DIV/0!</v>
      </c>
      <c r="AQ87" s="41">
        <f t="shared" si="8"/>
        <v>0</v>
      </c>
    </row>
    <row r="88" spans="1:43" ht="13" thickBot="1" x14ac:dyDescent="0.3">
      <c r="A88" s="281">
        <f t="shared" si="7"/>
        <v>46</v>
      </c>
      <c r="B88" s="362"/>
      <c r="C88" s="23"/>
      <c r="D88" s="301"/>
      <c r="E88" s="23"/>
      <c r="F88" s="18"/>
      <c r="G88" s="23"/>
      <c r="H88" s="301"/>
      <c r="I88" s="23"/>
      <c r="J88" s="301"/>
      <c r="K88" s="23"/>
      <c r="L88" s="18"/>
      <c r="M88" s="23"/>
      <c r="N88" s="18"/>
      <c r="O88" s="23"/>
      <c r="P88" s="18"/>
      <c r="Q88" s="23"/>
      <c r="R88" s="18"/>
      <c r="S88" s="292"/>
      <c r="T88" s="301"/>
      <c r="U88" s="23"/>
      <c r="V88" s="18"/>
      <c r="W88" s="292"/>
      <c r="X88" s="18"/>
      <c r="Y88" s="23"/>
      <c r="Z88" s="18"/>
      <c r="AA88" s="23"/>
      <c r="AB88" s="18"/>
      <c r="AC88" s="23"/>
      <c r="AD88" s="18"/>
      <c r="AE88" s="23"/>
      <c r="AF88" s="18"/>
      <c r="AG88" s="23"/>
      <c r="AH88" s="18"/>
      <c r="AI88" s="108"/>
      <c r="AJ88" s="120"/>
      <c r="AL88" s="41"/>
      <c r="AM88">
        <f t="shared" si="3"/>
        <v>0</v>
      </c>
      <c r="AN88">
        <f t="shared" si="4"/>
        <v>0</v>
      </c>
      <c r="AO88" t="e">
        <f t="shared" si="5"/>
        <v>#DIV/0!</v>
      </c>
      <c r="AQ88" s="41">
        <f t="shared" si="8"/>
        <v>0</v>
      </c>
    </row>
    <row r="89" spans="1:43" x14ac:dyDescent="0.25">
      <c r="A89" s="281">
        <f t="shared" si="7"/>
        <v>47</v>
      </c>
      <c r="B89" s="206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54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L89" s="41"/>
      <c r="AM89">
        <f t="shared" si="3"/>
        <v>0</v>
      </c>
      <c r="AN89">
        <f t="shared" si="4"/>
        <v>0</v>
      </c>
      <c r="AO89" t="e">
        <f t="shared" si="5"/>
        <v>#DIV/0!</v>
      </c>
      <c r="AQ89" s="41">
        <f t="shared" si="8"/>
        <v>0</v>
      </c>
    </row>
    <row r="90" spans="1:43" x14ac:dyDescent="0.25">
      <c r="A90" s="281">
        <f t="shared" si="7"/>
        <v>48</v>
      </c>
      <c r="B90" s="206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54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L90" s="41"/>
      <c r="AM90">
        <f t="shared" si="3"/>
        <v>0</v>
      </c>
      <c r="AN90">
        <f t="shared" si="4"/>
        <v>0</v>
      </c>
      <c r="AO90" t="e">
        <f t="shared" si="5"/>
        <v>#DIV/0!</v>
      </c>
      <c r="AQ90" s="41">
        <f t="shared" si="8"/>
        <v>0</v>
      </c>
    </row>
    <row r="91" spans="1:43" x14ac:dyDescent="0.25">
      <c r="A91" s="281">
        <f t="shared" si="7"/>
        <v>49</v>
      </c>
      <c r="B91" s="206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54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L91" s="41"/>
      <c r="AM91">
        <f t="shared" si="3"/>
        <v>0</v>
      </c>
      <c r="AN91">
        <f t="shared" si="4"/>
        <v>0</v>
      </c>
      <c r="AO91" t="e">
        <f t="shared" si="5"/>
        <v>#DIV/0!</v>
      </c>
      <c r="AQ91" s="41">
        <f t="shared" si="8"/>
        <v>0</v>
      </c>
    </row>
    <row r="92" spans="1:43" x14ac:dyDescent="0.25">
      <c r="A92" s="281">
        <f t="shared" si="7"/>
        <v>50</v>
      </c>
      <c r="B92" s="206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54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L92" s="41"/>
      <c r="AM92">
        <f t="shared" si="3"/>
        <v>0</v>
      </c>
      <c r="AN92">
        <f t="shared" si="4"/>
        <v>0</v>
      </c>
      <c r="AO92" t="e">
        <f t="shared" si="5"/>
        <v>#DIV/0!</v>
      </c>
      <c r="AQ92" s="41">
        <f t="shared" si="8"/>
        <v>0</v>
      </c>
    </row>
    <row r="93" spans="1:43" x14ac:dyDescent="0.25">
      <c r="A93" s="281">
        <f t="shared" si="7"/>
        <v>51</v>
      </c>
      <c r="B93" s="206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54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L93" s="41"/>
      <c r="AM93">
        <f t="shared" si="3"/>
        <v>0</v>
      </c>
      <c r="AN93">
        <f t="shared" si="4"/>
        <v>0</v>
      </c>
      <c r="AO93" t="e">
        <f t="shared" si="5"/>
        <v>#DIV/0!</v>
      </c>
      <c r="AQ93" s="41">
        <f t="shared" si="8"/>
        <v>0</v>
      </c>
    </row>
    <row r="94" spans="1:43" x14ac:dyDescent="0.25">
      <c r="A94" s="281">
        <f t="shared" si="7"/>
        <v>52</v>
      </c>
      <c r="B94" s="206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54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L94" s="41"/>
      <c r="AM94">
        <f t="shared" si="3"/>
        <v>0</v>
      </c>
      <c r="AN94">
        <f t="shared" si="4"/>
        <v>0</v>
      </c>
      <c r="AO94" t="e">
        <f t="shared" si="5"/>
        <v>#DIV/0!</v>
      </c>
      <c r="AQ94" s="41">
        <f t="shared" si="8"/>
        <v>0</v>
      </c>
    </row>
    <row r="95" spans="1:43" x14ac:dyDescent="0.25">
      <c r="A95">
        <f t="shared" ref="A95:A152" si="9">+A94+1</f>
        <v>53</v>
      </c>
      <c r="B95" s="206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54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L95" s="41"/>
      <c r="AM95">
        <f t="shared" si="3"/>
        <v>0</v>
      </c>
      <c r="AN95">
        <f t="shared" si="4"/>
        <v>0</v>
      </c>
      <c r="AO95" t="e">
        <f t="shared" si="5"/>
        <v>#DIV/0!</v>
      </c>
      <c r="AQ95" s="41">
        <f t="shared" si="8"/>
        <v>0</v>
      </c>
    </row>
    <row r="96" spans="1:43" x14ac:dyDescent="0.25">
      <c r="A96">
        <f t="shared" si="9"/>
        <v>54</v>
      </c>
      <c r="B96" s="206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54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L96" s="41"/>
      <c r="AM96">
        <f t="shared" si="3"/>
        <v>0</v>
      </c>
      <c r="AN96">
        <f t="shared" si="4"/>
        <v>0</v>
      </c>
      <c r="AO96" t="e">
        <f t="shared" si="5"/>
        <v>#DIV/0!</v>
      </c>
      <c r="AQ96" s="41">
        <f t="shared" si="8"/>
        <v>0</v>
      </c>
    </row>
    <row r="97" spans="1:43" x14ac:dyDescent="0.25">
      <c r="A97">
        <f t="shared" si="9"/>
        <v>55</v>
      </c>
      <c r="B97" s="206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54"/>
      <c r="R97" s="11"/>
      <c r="S97" s="10"/>
      <c r="T97" s="11"/>
      <c r="U97" s="10"/>
      <c r="V97" s="11"/>
      <c r="W97" s="54"/>
      <c r="X97" s="11"/>
      <c r="Y97" s="10"/>
      <c r="Z97" s="11"/>
      <c r="AA97" s="54"/>
      <c r="AB97" s="11"/>
      <c r="AC97" s="10"/>
      <c r="AD97" s="11"/>
      <c r="AE97" s="240"/>
      <c r="AF97" s="11"/>
      <c r="AG97" s="10"/>
      <c r="AH97" s="11"/>
      <c r="AI97" s="10"/>
      <c r="AJ97" s="11"/>
      <c r="AM97">
        <f t="shared" si="3"/>
        <v>0</v>
      </c>
      <c r="AN97">
        <f t="shared" si="4"/>
        <v>0</v>
      </c>
      <c r="AO97" t="e">
        <f t="shared" si="5"/>
        <v>#DIV/0!</v>
      </c>
      <c r="AQ97" s="41">
        <f t="shared" si="8"/>
        <v>0</v>
      </c>
    </row>
    <row r="98" spans="1:43" x14ac:dyDescent="0.25">
      <c r="A98">
        <f t="shared" si="9"/>
        <v>56</v>
      </c>
      <c r="B98" s="206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54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M98">
        <f t="shared" si="3"/>
        <v>0</v>
      </c>
      <c r="AN98">
        <f t="shared" si="4"/>
        <v>0</v>
      </c>
      <c r="AO98" t="e">
        <f t="shared" si="5"/>
        <v>#DIV/0!</v>
      </c>
      <c r="AQ98" s="41">
        <f t="shared" si="8"/>
        <v>0</v>
      </c>
    </row>
    <row r="99" spans="1:43" x14ac:dyDescent="0.25">
      <c r="A99">
        <f t="shared" si="9"/>
        <v>57</v>
      </c>
      <c r="B99" s="206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54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M99">
        <f t="shared" si="3"/>
        <v>0</v>
      </c>
      <c r="AN99">
        <f t="shared" si="4"/>
        <v>0</v>
      </c>
      <c r="AO99" t="e">
        <f t="shared" si="5"/>
        <v>#DIV/0!</v>
      </c>
      <c r="AQ99" s="41">
        <f t="shared" si="8"/>
        <v>0</v>
      </c>
    </row>
    <row r="100" spans="1:43" x14ac:dyDescent="0.25">
      <c r="A100">
        <f t="shared" si="9"/>
        <v>58</v>
      </c>
      <c r="B100" s="206"/>
      <c r="C100" s="10"/>
      <c r="D100" s="11"/>
      <c r="E100" s="10"/>
      <c r="F100" s="11"/>
      <c r="G100" s="10"/>
      <c r="H100" s="11"/>
      <c r="I100" s="10"/>
      <c r="J100" s="11"/>
      <c r="K100" s="10"/>
      <c r="L100" s="11"/>
      <c r="M100" s="10"/>
      <c r="N100" s="11"/>
      <c r="O100" s="10"/>
      <c r="P100" s="11"/>
      <c r="Q100" s="10"/>
      <c r="R100" s="11"/>
      <c r="S100" s="10"/>
      <c r="T100" s="11"/>
      <c r="U100" s="10"/>
      <c r="V100" s="11"/>
      <c r="W100" s="54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L100" s="41"/>
      <c r="AM100">
        <f t="shared" si="3"/>
        <v>0</v>
      </c>
      <c r="AN100">
        <f t="shared" si="4"/>
        <v>0</v>
      </c>
      <c r="AO100" t="e">
        <f t="shared" si="5"/>
        <v>#DIV/0!</v>
      </c>
      <c r="AQ100" s="41">
        <f t="shared" si="8"/>
        <v>0</v>
      </c>
    </row>
    <row r="101" spans="1:43" x14ac:dyDescent="0.25">
      <c r="A101">
        <f t="shared" si="9"/>
        <v>59</v>
      </c>
      <c r="B101" s="206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54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L101" s="41"/>
      <c r="AM101">
        <f t="shared" si="3"/>
        <v>0</v>
      </c>
      <c r="AN101">
        <f t="shared" si="4"/>
        <v>0</v>
      </c>
      <c r="AO101" t="e">
        <f t="shared" si="5"/>
        <v>#DIV/0!</v>
      </c>
      <c r="AQ101" s="41">
        <f t="shared" si="8"/>
        <v>0</v>
      </c>
    </row>
    <row r="102" spans="1:43" x14ac:dyDescent="0.25">
      <c r="A102">
        <f t="shared" si="9"/>
        <v>60</v>
      </c>
      <c r="B102" s="206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54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L102" s="41"/>
      <c r="AM102">
        <f t="shared" si="3"/>
        <v>0</v>
      </c>
      <c r="AN102">
        <f t="shared" si="4"/>
        <v>0</v>
      </c>
      <c r="AO102" t="e">
        <f t="shared" si="5"/>
        <v>#DIV/0!</v>
      </c>
      <c r="AQ102" s="41">
        <f t="shared" si="8"/>
        <v>0</v>
      </c>
    </row>
    <row r="103" spans="1:43" x14ac:dyDescent="0.25">
      <c r="A103">
        <f t="shared" si="9"/>
        <v>61</v>
      </c>
      <c r="B103" s="206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54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L103" s="41"/>
      <c r="AM103">
        <f t="shared" si="3"/>
        <v>0</v>
      </c>
      <c r="AN103">
        <f t="shared" si="4"/>
        <v>0</v>
      </c>
      <c r="AO103" t="e">
        <f t="shared" si="5"/>
        <v>#DIV/0!</v>
      </c>
      <c r="AQ103" s="41">
        <f t="shared" si="8"/>
        <v>0</v>
      </c>
    </row>
    <row r="104" spans="1:43" x14ac:dyDescent="0.25">
      <c r="A104">
        <f t="shared" si="9"/>
        <v>62</v>
      </c>
      <c r="B104" s="206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54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L104" s="41"/>
      <c r="AM104">
        <f t="shared" si="3"/>
        <v>0</v>
      </c>
      <c r="AN104">
        <f t="shared" si="4"/>
        <v>0</v>
      </c>
      <c r="AO104" t="e">
        <f t="shared" si="5"/>
        <v>#DIV/0!</v>
      </c>
      <c r="AQ104" s="41">
        <f t="shared" si="8"/>
        <v>0</v>
      </c>
    </row>
    <row r="105" spans="1:43" x14ac:dyDescent="0.25">
      <c r="A105">
        <f t="shared" si="9"/>
        <v>63</v>
      </c>
      <c r="B105" s="206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54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L105" s="41"/>
      <c r="AM105">
        <f t="shared" si="3"/>
        <v>0</v>
      </c>
      <c r="AN105">
        <f t="shared" si="4"/>
        <v>0</v>
      </c>
      <c r="AO105" t="e">
        <f t="shared" si="5"/>
        <v>#DIV/0!</v>
      </c>
      <c r="AQ105" s="41">
        <f t="shared" si="8"/>
        <v>0</v>
      </c>
    </row>
    <row r="106" spans="1:43" x14ac:dyDescent="0.25">
      <c r="A106">
        <f t="shared" si="9"/>
        <v>64</v>
      </c>
      <c r="B106" s="206"/>
      <c r="C106" s="10"/>
      <c r="D106" s="11"/>
      <c r="E106" s="10"/>
      <c r="F106" s="11"/>
      <c r="G106" s="10"/>
      <c r="H106" s="11"/>
      <c r="I106" s="10"/>
      <c r="J106" s="11"/>
      <c r="K106" s="10"/>
      <c r="L106" s="11"/>
      <c r="M106" s="10"/>
      <c r="N106" s="11"/>
      <c r="O106" s="10"/>
      <c r="P106" s="11"/>
      <c r="Q106" s="10"/>
      <c r="R106" s="11"/>
      <c r="S106" s="10"/>
      <c r="T106" s="11"/>
      <c r="U106" s="10"/>
      <c r="V106" s="11"/>
      <c r="W106" s="54"/>
      <c r="X106" s="11"/>
      <c r="Y106" s="10"/>
      <c r="Z106" s="11"/>
      <c r="AA106" s="10"/>
      <c r="AB106" s="11"/>
      <c r="AC106" s="10"/>
      <c r="AD106" s="11"/>
      <c r="AE106" s="10"/>
      <c r="AF106" s="11"/>
      <c r="AG106" s="10"/>
      <c r="AH106" s="11"/>
      <c r="AI106" s="10"/>
      <c r="AJ106" s="11"/>
      <c r="AL106" s="41"/>
      <c r="AM106">
        <f t="shared" si="3"/>
        <v>0</v>
      </c>
      <c r="AN106">
        <f t="shared" si="4"/>
        <v>0</v>
      </c>
      <c r="AO106" t="e">
        <f t="shared" si="5"/>
        <v>#DIV/0!</v>
      </c>
      <c r="AQ106" s="41">
        <f t="shared" si="8"/>
        <v>0</v>
      </c>
    </row>
    <row r="107" spans="1:43" x14ac:dyDescent="0.25">
      <c r="A107">
        <f t="shared" si="9"/>
        <v>65</v>
      </c>
      <c r="B107" s="206"/>
      <c r="C107" s="10"/>
      <c r="D107" s="11"/>
      <c r="E107" s="10"/>
      <c r="F107" s="11"/>
      <c r="G107" s="10"/>
      <c r="H107" s="11"/>
      <c r="I107" s="10"/>
      <c r="J107" s="11"/>
      <c r="K107" s="10"/>
      <c r="L107" s="11"/>
      <c r="M107" s="10"/>
      <c r="N107" s="11"/>
      <c r="O107" s="10"/>
      <c r="P107" s="11"/>
      <c r="Q107" s="10"/>
      <c r="R107" s="11"/>
      <c r="S107" s="10"/>
      <c r="T107" s="11"/>
      <c r="U107" s="10"/>
      <c r="V107" s="11"/>
      <c r="W107" s="54"/>
      <c r="X107" s="11"/>
      <c r="Y107" s="10"/>
      <c r="Z107" s="11"/>
      <c r="AA107" s="10"/>
      <c r="AB107" s="11"/>
      <c r="AC107" s="10"/>
      <c r="AD107" s="11"/>
      <c r="AE107" s="54"/>
      <c r="AF107" s="11"/>
      <c r="AG107" s="94"/>
      <c r="AH107" s="11"/>
      <c r="AI107" s="10"/>
      <c r="AJ107" s="11"/>
      <c r="AL107" s="41"/>
      <c r="AM107">
        <f t="shared" ref="AM107:AM170" si="10">+C107+E107+G107+I107++K107++M107+O107+Q107+S107+U107+W107+Y107+AI107+AA107+AG107+AC107+AE107</f>
        <v>0</v>
      </c>
      <c r="AN107">
        <f t="shared" ref="AN107:AN170" si="11">COUNT(C107:AJ107)/2</f>
        <v>0</v>
      </c>
      <c r="AO107" t="e">
        <f t="shared" ref="AO107:AO170" si="12">+AM107/AN107</f>
        <v>#DIV/0!</v>
      </c>
      <c r="AQ107" s="41">
        <f t="shared" si="8"/>
        <v>0</v>
      </c>
    </row>
    <row r="108" spans="1:43" x14ac:dyDescent="0.25">
      <c r="A108">
        <f t="shared" si="9"/>
        <v>66</v>
      </c>
      <c r="B108" s="206"/>
      <c r="C108" s="10"/>
      <c r="D108" s="11"/>
      <c r="E108" s="10"/>
      <c r="F108" s="11"/>
      <c r="G108" s="10"/>
      <c r="H108" s="11"/>
      <c r="I108" s="10"/>
      <c r="J108" s="11"/>
      <c r="K108" s="10"/>
      <c r="L108" s="11"/>
      <c r="M108" s="10"/>
      <c r="N108" s="11"/>
      <c r="O108" s="10"/>
      <c r="P108" s="11"/>
      <c r="Q108" s="10"/>
      <c r="R108" s="11"/>
      <c r="S108" s="10"/>
      <c r="T108" s="11"/>
      <c r="U108" s="10"/>
      <c r="V108" s="11"/>
      <c r="W108" s="54"/>
      <c r="X108" s="11"/>
      <c r="Y108" s="10"/>
      <c r="Z108" s="11"/>
      <c r="AA108" s="10"/>
      <c r="AB108" s="11"/>
      <c r="AC108" s="10"/>
      <c r="AD108" s="11"/>
      <c r="AE108" s="10"/>
      <c r="AF108" s="11"/>
      <c r="AG108" s="10"/>
      <c r="AH108" s="11"/>
      <c r="AI108" s="10"/>
      <c r="AJ108" s="11"/>
      <c r="AL108" s="41"/>
      <c r="AM108">
        <f t="shared" si="10"/>
        <v>0</v>
      </c>
      <c r="AN108">
        <f t="shared" si="11"/>
        <v>0</v>
      </c>
      <c r="AO108" t="e">
        <f t="shared" si="12"/>
        <v>#DIV/0!</v>
      </c>
      <c r="AQ108" s="41">
        <f t="shared" si="8"/>
        <v>0</v>
      </c>
    </row>
    <row r="109" spans="1:43" x14ac:dyDescent="0.25">
      <c r="A109">
        <f t="shared" si="9"/>
        <v>67</v>
      </c>
      <c r="B109" s="206"/>
      <c r="C109" s="10"/>
      <c r="D109" s="11"/>
      <c r="E109" s="10"/>
      <c r="F109" s="11"/>
      <c r="G109" s="10"/>
      <c r="H109" s="11"/>
      <c r="I109" s="10"/>
      <c r="J109" s="11"/>
      <c r="K109" s="10"/>
      <c r="L109" s="11"/>
      <c r="M109" s="10"/>
      <c r="N109" s="11"/>
      <c r="O109" s="10"/>
      <c r="P109" s="11"/>
      <c r="Q109" s="10"/>
      <c r="R109" s="11"/>
      <c r="S109" s="10"/>
      <c r="T109" s="11"/>
      <c r="U109" s="10"/>
      <c r="V109" s="11"/>
      <c r="W109" s="54"/>
      <c r="X109" s="11"/>
      <c r="Y109" s="10"/>
      <c r="Z109" s="11"/>
      <c r="AA109" s="10"/>
      <c r="AB109" s="11"/>
      <c r="AC109" s="10"/>
      <c r="AD109" s="11"/>
      <c r="AE109" s="10"/>
      <c r="AF109" s="11"/>
      <c r="AG109" s="10"/>
      <c r="AH109" s="11"/>
      <c r="AI109" s="10"/>
      <c r="AJ109" s="11"/>
      <c r="AL109" s="41"/>
      <c r="AM109">
        <f t="shared" si="10"/>
        <v>0</v>
      </c>
      <c r="AN109">
        <f t="shared" si="11"/>
        <v>0</v>
      </c>
      <c r="AO109" t="e">
        <f t="shared" si="12"/>
        <v>#DIV/0!</v>
      </c>
      <c r="AQ109" s="41">
        <f t="shared" si="8"/>
        <v>0</v>
      </c>
    </row>
    <row r="110" spans="1:43" x14ac:dyDescent="0.25">
      <c r="A110">
        <f t="shared" si="9"/>
        <v>68</v>
      </c>
      <c r="B110" s="206"/>
      <c r="C110" s="12"/>
      <c r="D110" s="13"/>
      <c r="E110" s="1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54"/>
      <c r="X110" s="11"/>
      <c r="Y110" s="12"/>
      <c r="Z110" s="13"/>
      <c r="AA110" s="12"/>
      <c r="AB110" s="13"/>
      <c r="AC110" s="10"/>
      <c r="AD110" s="11"/>
      <c r="AE110" s="12"/>
      <c r="AF110" s="13"/>
      <c r="AG110" s="10"/>
      <c r="AH110" s="11"/>
      <c r="AI110" s="10"/>
      <c r="AJ110" s="11"/>
      <c r="AL110" s="41"/>
      <c r="AM110">
        <f t="shared" si="10"/>
        <v>0</v>
      </c>
      <c r="AN110">
        <f t="shared" si="11"/>
        <v>0</v>
      </c>
      <c r="AO110" t="e">
        <f t="shared" si="12"/>
        <v>#DIV/0!</v>
      </c>
      <c r="AQ110" s="41">
        <f t="shared" si="8"/>
        <v>0</v>
      </c>
    </row>
    <row r="111" spans="1:43" x14ac:dyDescent="0.25">
      <c r="A111">
        <f t="shared" si="9"/>
        <v>69</v>
      </c>
      <c r="B111" s="206"/>
      <c r="C111" s="10"/>
      <c r="D111" s="11"/>
      <c r="E111" s="10"/>
      <c r="F111" s="11"/>
      <c r="G111" s="10"/>
      <c r="H111" s="11"/>
      <c r="I111" s="10"/>
      <c r="J111" s="11"/>
      <c r="K111" s="10"/>
      <c r="L111" s="11"/>
      <c r="M111" s="10"/>
      <c r="N111" s="11"/>
      <c r="O111" s="10"/>
      <c r="P111" s="11"/>
      <c r="Q111" s="10"/>
      <c r="R111" s="11"/>
      <c r="S111" s="10"/>
      <c r="T111" s="11"/>
      <c r="U111" s="10"/>
      <c r="V111" s="11"/>
      <c r="W111" s="54"/>
      <c r="X111" s="11"/>
      <c r="Y111" s="10"/>
      <c r="Z111" s="11"/>
      <c r="AA111" s="10"/>
      <c r="AB111" s="11"/>
      <c r="AC111" s="10"/>
      <c r="AD111" s="11"/>
      <c r="AE111" s="10"/>
      <c r="AF111" s="11"/>
      <c r="AG111" s="10"/>
      <c r="AH111" s="11"/>
      <c r="AI111" s="10"/>
      <c r="AJ111" s="11"/>
      <c r="AL111" s="41"/>
      <c r="AM111">
        <f t="shared" si="10"/>
        <v>0</v>
      </c>
      <c r="AN111">
        <f t="shared" si="11"/>
        <v>0</v>
      </c>
      <c r="AO111" t="e">
        <f t="shared" si="12"/>
        <v>#DIV/0!</v>
      </c>
      <c r="AQ111" s="41">
        <f t="shared" si="8"/>
        <v>0</v>
      </c>
    </row>
    <row r="112" spans="1:43" x14ac:dyDescent="0.25">
      <c r="A112">
        <f t="shared" si="9"/>
        <v>70</v>
      </c>
      <c r="B112" s="206"/>
      <c r="C112" s="10"/>
      <c r="D112" s="11"/>
      <c r="E112" s="10"/>
      <c r="F112" s="11"/>
      <c r="G112" s="10"/>
      <c r="H112" s="11"/>
      <c r="I112" s="10"/>
      <c r="J112" s="11"/>
      <c r="K112" s="10"/>
      <c r="L112" s="11"/>
      <c r="M112" s="10"/>
      <c r="N112" s="11"/>
      <c r="O112" s="10"/>
      <c r="P112" s="11"/>
      <c r="Q112" s="10"/>
      <c r="R112" s="11"/>
      <c r="S112" s="10"/>
      <c r="T112" s="11"/>
      <c r="U112" s="10"/>
      <c r="V112" s="11"/>
      <c r="W112" s="54"/>
      <c r="X112" s="11"/>
      <c r="Y112" s="10"/>
      <c r="Z112" s="11"/>
      <c r="AA112" s="10"/>
      <c r="AB112" s="11"/>
      <c r="AC112" s="10"/>
      <c r="AD112" s="11"/>
      <c r="AE112" s="10"/>
      <c r="AF112" s="11"/>
      <c r="AG112" s="10"/>
      <c r="AH112" s="11"/>
      <c r="AI112" s="10"/>
      <c r="AJ112" s="11"/>
      <c r="AL112" s="41"/>
      <c r="AM112">
        <f t="shared" si="10"/>
        <v>0</v>
      </c>
      <c r="AN112">
        <f t="shared" si="11"/>
        <v>0</v>
      </c>
      <c r="AO112" t="e">
        <f t="shared" si="12"/>
        <v>#DIV/0!</v>
      </c>
      <c r="AQ112" s="41">
        <f t="shared" si="8"/>
        <v>0</v>
      </c>
    </row>
    <row r="113" spans="1:43" x14ac:dyDescent="0.25">
      <c r="A113">
        <f t="shared" si="9"/>
        <v>71</v>
      </c>
      <c r="B113" s="206"/>
      <c r="C113" s="10"/>
      <c r="D113" s="11"/>
      <c r="E113" s="10"/>
      <c r="F113" s="11"/>
      <c r="G113" s="10"/>
      <c r="H113" s="11"/>
      <c r="I113" s="10"/>
      <c r="J113" s="11"/>
      <c r="K113" s="10"/>
      <c r="L113" s="11"/>
      <c r="M113" s="10"/>
      <c r="N113" s="11"/>
      <c r="O113" s="10"/>
      <c r="P113" s="11"/>
      <c r="Q113" s="10"/>
      <c r="R113" s="11"/>
      <c r="S113" s="10"/>
      <c r="T113" s="11"/>
      <c r="U113" s="10"/>
      <c r="V113" s="11"/>
      <c r="W113" s="54"/>
      <c r="X113" s="11"/>
      <c r="Y113" s="10"/>
      <c r="Z113" s="11"/>
      <c r="AA113" s="10"/>
      <c r="AB113" s="11"/>
      <c r="AC113" s="10"/>
      <c r="AD113" s="11"/>
      <c r="AE113" s="10"/>
      <c r="AF113" s="11"/>
      <c r="AG113" s="10"/>
      <c r="AH113" s="11"/>
      <c r="AI113" s="10"/>
      <c r="AJ113" s="11"/>
      <c r="AL113" s="41"/>
      <c r="AM113">
        <f t="shared" si="10"/>
        <v>0</v>
      </c>
      <c r="AN113">
        <f t="shared" si="11"/>
        <v>0</v>
      </c>
      <c r="AO113" t="e">
        <f t="shared" si="12"/>
        <v>#DIV/0!</v>
      </c>
      <c r="AQ113" s="41">
        <f t="shared" si="8"/>
        <v>0</v>
      </c>
    </row>
    <row r="114" spans="1:43" x14ac:dyDescent="0.25">
      <c r="A114">
        <f t="shared" si="9"/>
        <v>72</v>
      </c>
      <c r="B114" s="206"/>
      <c r="C114" s="10"/>
      <c r="D114" s="11"/>
      <c r="E114" s="10"/>
      <c r="F114" s="11"/>
      <c r="G114" s="10"/>
      <c r="H114" s="11"/>
      <c r="I114" s="10"/>
      <c r="J114" s="11"/>
      <c r="K114" s="10"/>
      <c r="L114" s="11"/>
      <c r="M114" s="10"/>
      <c r="N114" s="11"/>
      <c r="O114" s="10"/>
      <c r="P114" s="11"/>
      <c r="Q114" s="10"/>
      <c r="R114" s="11"/>
      <c r="S114" s="10"/>
      <c r="T114" s="11"/>
      <c r="U114" s="10"/>
      <c r="V114" s="11"/>
      <c r="W114" s="54"/>
      <c r="X114" s="11"/>
      <c r="Y114" s="10"/>
      <c r="Z114" s="11"/>
      <c r="AA114" s="10"/>
      <c r="AB114" s="11"/>
      <c r="AC114" s="10"/>
      <c r="AD114" s="11"/>
      <c r="AE114" s="10"/>
      <c r="AF114" s="11"/>
      <c r="AG114" s="10"/>
      <c r="AH114" s="11"/>
      <c r="AI114" s="10"/>
      <c r="AJ114" s="11"/>
      <c r="AL114" s="41"/>
      <c r="AM114">
        <f t="shared" si="10"/>
        <v>0</v>
      </c>
      <c r="AN114">
        <f t="shared" si="11"/>
        <v>0</v>
      </c>
      <c r="AO114" t="e">
        <f t="shared" si="12"/>
        <v>#DIV/0!</v>
      </c>
      <c r="AQ114" s="41">
        <f t="shared" si="8"/>
        <v>0</v>
      </c>
    </row>
    <row r="115" spans="1:43" x14ac:dyDescent="0.25">
      <c r="A115">
        <f t="shared" si="9"/>
        <v>73</v>
      </c>
      <c r="B115" s="231"/>
      <c r="C115" s="10"/>
      <c r="D115" s="11"/>
      <c r="E115" s="10"/>
      <c r="F115" s="11"/>
      <c r="G115" s="10"/>
      <c r="H115" s="11"/>
      <c r="I115" s="10"/>
      <c r="J115" s="11"/>
      <c r="K115" s="10"/>
      <c r="L115" s="11"/>
      <c r="M115" s="10"/>
      <c r="N115" s="11"/>
      <c r="O115" s="10"/>
      <c r="P115" s="11"/>
      <c r="Q115" s="10"/>
      <c r="R115" s="11"/>
      <c r="S115" s="10"/>
      <c r="T115" s="11"/>
      <c r="U115" s="10"/>
      <c r="V115" s="11"/>
      <c r="W115" s="54"/>
      <c r="X115" s="11"/>
      <c r="Y115" s="10"/>
      <c r="Z115" s="11"/>
      <c r="AA115" s="10"/>
      <c r="AB115" s="11"/>
      <c r="AC115" s="10"/>
      <c r="AD115" s="11"/>
      <c r="AE115" s="10"/>
      <c r="AF115" s="11"/>
      <c r="AG115" s="10"/>
      <c r="AH115" s="11"/>
      <c r="AI115" s="10"/>
      <c r="AJ115" s="11"/>
      <c r="AL115" s="41"/>
      <c r="AM115">
        <f t="shared" si="10"/>
        <v>0</v>
      </c>
      <c r="AN115">
        <f t="shared" si="11"/>
        <v>0</v>
      </c>
      <c r="AO115" t="e">
        <f t="shared" si="12"/>
        <v>#DIV/0!</v>
      </c>
      <c r="AQ115" s="41">
        <f t="shared" ref="AQ115:AQ178" si="13">+D115+F115+H115+J115+L115+N115+P115+R115+T115+V115+X115+Z115+AH115+AJ115++AF115+AD115+AB115</f>
        <v>0</v>
      </c>
    </row>
    <row r="116" spans="1:43" x14ac:dyDescent="0.25">
      <c r="A116">
        <f t="shared" si="9"/>
        <v>74</v>
      </c>
      <c r="B116" s="206"/>
      <c r="C116" s="10"/>
      <c r="D116" s="11"/>
      <c r="E116" s="10"/>
      <c r="F116" s="11"/>
      <c r="G116" s="10"/>
      <c r="H116" s="11"/>
      <c r="I116" s="10"/>
      <c r="J116" s="11"/>
      <c r="K116" s="10"/>
      <c r="L116" s="11"/>
      <c r="M116" s="10"/>
      <c r="N116" s="11"/>
      <c r="O116" s="10"/>
      <c r="P116" s="11"/>
      <c r="Q116" s="10"/>
      <c r="R116" s="11"/>
      <c r="S116" s="10"/>
      <c r="T116" s="11"/>
      <c r="U116" s="10"/>
      <c r="V116" s="11"/>
      <c r="W116" s="54"/>
      <c r="X116" s="11"/>
      <c r="Y116" s="10"/>
      <c r="Z116" s="11"/>
      <c r="AA116" s="10"/>
      <c r="AB116" s="11"/>
      <c r="AC116" s="10"/>
      <c r="AD116" s="11"/>
      <c r="AE116" s="10"/>
      <c r="AF116" s="11"/>
      <c r="AG116" s="10"/>
      <c r="AH116" s="11"/>
      <c r="AI116" s="10"/>
      <c r="AJ116" s="11"/>
      <c r="AL116" s="41"/>
      <c r="AM116">
        <f t="shared" si="10"/>
        <v>0</v>
      </c>
      <c r="AN116">
        <f t="shared" si="11"/>
        <v>0</v>
      </c>
      <c r="AO116" t="e">
        <f t="shared" si="12"/>
        <v>#DIV/0!</v>
      </c>
      <c r="AQ116" s="41">
        <f t="shared" si="13"/>
        <v>0</v>
      </c>
    </row>
    <row r="117" spans="1:43" x14ac:dyDescent="0.25">
      <c r="A117">
        <f t="shared" si="9"/>
        <v>75</v>
      </c>
      <c r="B117" s="206"/>
      <c r="C117" s="10"/>
      <c r="D117" s="11"/>
      <c r="E117" s="10"/>
      <c r="F117" s="11"/>
      <c r="G117" s="10"/>
      <c r="H117" s="11"/>
      <c r="I117" s="10"/>
      <c r="J117" s="11"/>
      <c r="K117" s="10"/>
      <c r="L117" s="11"/>
      <c r="M117" s="10"/>
      <c r="N117" s="11"/>
      <c r="O117" s="10"/>
      <c r="P117" s="11"/>
      <c r="Q117" s="10"/>
      <c r="R117" s="11"/>
      <c r="S117" s="10"/>
      <c r="T117" s="11"/>
      <c r="U117" s="10"/>
      <c r="V117" s="11"/>
      <c r="W117" s="54"/>
      <c r="X117" s="11"/>
      <c r="Y117" s="10"/>
      <c r="Z117" s="11"/>
      <c r="AA117" s="10"/>
      <c r="AB117" s="11"/>
      <c r="AC117" s="10"/>
      <c r="AD117" s="11"/>
      <c r="AE117" s="10"/>
      <c r="AF117" s="11"/>
      <c r="AG117" s="10"/>
      <c r="AH117" s="11"/>
      <c r="AI117" s="10"/>
      <c r="AJ117" s="11"/>
      <c r="AL117" s="41"/>
      <c r="AM117">
        <f t="shared" si="10"/>
        <v>0</v>
      </c>
      <c r="AN117">
        <f t="shared" si="11"/>
        <v>0</v>
      </c>
      <c r="AO117" t="e">
        <f t="shared" si="12"/>
        <v>#DIV/0!</v>
      </c>
      <c r="AQ117" s="41">
        <f t="shared" si="13"/>
        <v>0</v>
      </c>
    </row>
    <row r="118" spans="1:43" x14ac:dyDescent="0.25">
      <c r="A118">
        <f t="shared" si="9"/>
        <v>76</v>
      </c>
      <c r="B118" s="206"/>
      <c r="C118" s="10"/>
      <c r="D118" s="11"/>
      <c r="E118" s="10"/>
      <c r="F118" s="11"/>
      <c r="G118" s="10"/>
      <c r="H118" s="11"/>
      <c r="I118" s="10"/>
      <c r="J118" s="11"/>
      <c r="K118" s="10"/>
      <c r="L118" s="11"/>
      <c r="M118" s="10"/>
      <c r="N118" s="11"/>
      <c r="O118" s="10"/>
      <c r="P118" s="11"/>
      <c r="Q118" s="10"/>
      <c r="R118" s="11"/>
      <c r="S118" s="10"/>
      <c r="T118" s="11"/>
      <c r="U118" s="10"/>
      <c r="V118" s="11"/>
      <c r="W118" s="54"/>
      <c r="X118" s="11"/>
      <c r="Y118" s="10"/>
      <c r="Z118" s="11"/>
      <c r="AA118" s="10"/>
      <c r="AB118" s="11"/>
      <c r="AC118" s="10"/>
      <c r="AD118" s="11"/>
      <c r="AE118" s="10"/>
      <c r="AF118" s="11"/>
      <c r="AG118" s="10"/>
      <c r="AH118" s="11"/>
      <c r="AI118" s="10"/>
      <c r="AJ118" s="11"/>
      <c r="AL118" s="41"/>
      <c r="AM118">
        <f t="shared" si="10"/>
        <v>0</v>
      </c>
      <c r="AN118">
        <f t="shared" si="11"/>
        <v>0</v>
      </c>
      <c r="AO118" t="e">
        <f t="shared" si="12"/>
        <v>#DIV/0!</v>
      </c>
      <c r="AQ118" s="41">
        <f t="shared" si="13"/>
        <v>0</v>
      </c>
    </row>
    <row r="119" spans="1:43" x14ac:dyDescent="0.25">
      <c r="A119">
        <f t="shared" si="9"/>
        <v>77</v>
      </c>
      <c r="B119" s="206"/>
      <c r="C119" s="10"/>
      <c r="D119" s="11"/>
      <c r="E119" s="10"/>
      <c r="F119" s="11"/>
      <c r="G119" s="10"/>
      <c r="H119" s="11"/>
      <c r="I119" s="10"/>
      <c r="J119" s="11"/>
      <c r="K119" s="10"/>
      <c r="L119" s="11"/>
      <c r="M119" s="10"/>
      <c r="N119" s="11"/>
      <c r="O119" s="10"/>
      <c r="P119" s="11"/>
      <c r="Q119" s="10"/>
      <c r="R119" s="11"/>
      <c r="S119" s="10"/>
      <c r="T119" s="11"/>
      <c r="U119" s="10"/>
      <c r="V119" s="11"/>
      <c r="W119" s="54"/>
      <c r="X119" s="11"/>
      <c r="Y119" s="10"/>
      <c r="Z119" s="11"/>
      <c r="AA119" s="10"/>
      <c r="AB119" s="11"/>
      <c r="AC119" s="10"/>
      <c r="AD119" s="11"/>
      <c r="AE119" s="10"/>
      <c r="AF119" s="11"/>
      <c r="AG119" s="10"/>
      <c r="AH119" s="11"/>
      <c r="AI119" s="10"/>
      <c r="AJ119" s="11"/>
      <c r="AL119" s="41"/>
      <c r="AM119">
        <f t="shared" si="10"/>
        <v>0</v>
      </c>
      <c r="AN119">
        <f t="shared" si="11"/>
        <v>0</v>
      </c>
      <c r="AO119" t="e">
        <f t="shared" si="12"/>
        <v>#DIV/0!</v>
      </c>
      <c r="AQ119" s="41">
        <f t="shared" si="13"/>
        <v>0</v>
      </c>
    </row>
    <row r="120" spans="1:43" s="209" customFormat="1" x14ac:dyDescent="0.25">
      <c r="A120" s="209">
        <f t="shared" si="9"/>
        <v>78</v>
      </c>
      <c r="B120" s="230"/>
      <c r="C120" s="210"/>
      <c r="D120" s="211"/>
      <c r="E120" s="210"/>
      <c r="F120" s="211"/>
      <c r="G120" s="210"/>
      <c r="H120" s="211"/>
      <c r="I120" s="210"/>
      <c r="J120" s="211"/>
      <c r="K120" s="210"/>
      <c r="L120" s="211"/>
      <c r="M120" s="210"/>
      <c r="N120" s="211"/>
      <c r="O120" s="210"/>
      <c r="P120" s="211"/>
      <c r="Q120" s="210"/>
      <c r="R120" s="211"/>
      <c r="S120" s="210"/>
      <c r="T120" s="211"/>
      <c r="U120" s="210"/>
      <c r="V120" s="211"/>
      <c r="W120" s="226"/>
      <c r="X120" s="211"/>
      <c r="Y120" s="210"/>
      <c r="Z120" s="211"/>
      <c r="AA120" s="210"/>
      <c r="AB120" s="211"/>
      <c r="AC120" s="210"/>
      <c r="AD120" s="211"/>
      <c r="AE120" s="210"/>
      <c r="AF120" s="211"/>
      <c r="AG120" s="210"/>
      <c r="AH120" s="211"/>
      <c r="AI120" s="210"/>
      <c r="AJ120" s="211"/>
      <c r="AK120" s="24"/>
      <c r="AL120" s="41"/>
      <c r="AM120" s="209">
        <f t="shared" si="10"/>
        <v>0</v>
      </c>
      <c r="AN120" s="209">
        <f t="shared" si="11"/>
        <v>0</v>
      </c>
      <c r="AO120" s="209" t="e">
        <f t="shared" si="12"/>
        <v>#DIV/0!</v>
      </c>
      <c r="AQ120" s="41">
        <f t="shared" si="13"/>
        <v>0</v>
      </c>
    </row>
    <row r="121" spans="1:43" x14ac:dyDescent="0.25">
      <c r="A121">
        <f t="shared" si="9"/>
        <v>79</v>
      </c>
      <c r="B121" s="206"/>
      <c r="C121" s="10"/>
      <c r="D121" s="11"/>
      <c r="E121" s="10"/>
      <c r="F121" s="11"/>
      <c r="G121" s="10"/>
      <c r="H121" s="11"/>
      <c r="I121" s="10"/>
      <c r="J121" s="11"/>
      <c r="K121" s="10"/>
      <c r="L121" s="11"/>
      <c r="M121" s="10"/>
      <c r="N121" s="11"/>
      <c r="O121" s="10"/>
      <c r="P121" s="11"/>
      <c r="Q121" s="10"/>
      <c r="R121" s="11"/>
      <c r="S121" s="10"/>
      <c r="T121" s="11"/>
      <c r="U121" s="10"/>
      <c r="V121" s="11"/>
      <c r="W121" s="54"/>
      <c r="X121" s="11"/>
      <c r="Y121" s="10"/>
      <c r="Z121" s="11"/>
      <c r="AA121" s="10"/>
      <c r="AB121" s="11"/>
      <c r="AC121" s="10"/>
      <c r="AD121" s="11"/>
      <c r="AE121" s="10"/>
      <c r="AF121" s="11"/>
      <c r="AG121" s="10"/>
      <c r="AH121" s="11"/>
      <c r="AI121" s="10"/>
      <c r="AJ121" s="11"/>
      <c r="AL121" s="41"/>
      <c r="AM121">
        <f t="shared" si="10"/>
        <v>0</v>
      </c>
      <c r="AN121">
        <f t="shared" si="11"/>
        <v>0</v>
      </c>
      <c r="AO121" t="e">
        <f t="shared" si="12"/>
        <v>#DIV/0!</v>
      </c>
      <c r="AQ121" s="41">
        <f t="shared" si="13"/>
        <v>0</v>
      </c>
    </row>
    <row r="122" spans="1:43" x14ac:dyDescent="0.25">
      <c r="A122">
        <f t="shared" si="9"/>
        <v>80</v>
      </c>
      <c r="B122" s="206"/>
      <c r="C122" s="10"/>
      <c r="D122" s="11"/>
      <c r="E122" s="10"/>
      <c r="F122" s="11"/>
      <c r="G122" s="10"/>
      <c r="H122" s="11"/>
      <c r="I122" s="10"/>
      <c r="J122" s="11"/>
      <c r="K122" s="10"/>
      <c r="L122" s="11"/>
      <c r="M122" s="10"/>
      <c r="N122" s="11"/>
      <c r="O122" s="10"/>
      <c r="P122" s="11"/>
      <c r="Q122" s="10"/>
      <c r="R122" s="11"/>
      <c r="S122" s="10"/>
      <c r="T122" s="11"/>
      <c r="U122" s="10"/>
      <c r="V122" s="11"/>
      <c r="W122" s="54"/>
      <c r="X122" s="11"/>
      <c r="Y122" s="10"/>
      <c r="Z122" s="11"/>
      <c r="AA122" s="10"/>
      <c r="AB122" s="11"/>
      <c r="AC122" s="10"/>
      <c r="AD122" s="11"/>
      <c r="AE122" s="10"/>
      <c r="AF122" s="11"/>
      <c r="AG122" s="10"/>
      <c r="AH122" s="11"/>
      <c r="AI122" s="10"/>
      <c r="AJ122" s="11"/>
      <c r="AL122" s="41"/>
      <c r="AM122">
        <f t="shared" si="10"/>
        <v>0</v>
      </c>
      <c r="AN122">
        <f t="shared" si="11"/>
        <v>0</v>
      </c>
      <c r="AO122" t="e">
        <f t="shared" si="12"/>
        <v>#DIV/0!</v>
      </c>
      <c r="AQ122" s="41">
        <f t="shared" si="13"/>
        <v>0</v>
      </c>
    </row>
    <row r="123" spans="1:43" x14ac:dyDescent="0.25">
      <c r="A123">
        <f t="shared" si="9"/>
        <v>81</v>
      </c>
      <c r="B123" s="206"/>
      <c r="C123" s="10"/>
      <c r="D123" s="11"/>
      <c r="E123" s="10"/>
      <c r="F123" s="11"/>
      <c r="G123" s="10"/>
      <c r="H123" s="11"/>
      <c r="I123" s="10"/>
      <c r="J123" s="11"/>
      <c r="K123" s="10"/>
      <c r="L123" s="11"/>
      <c r="M123" s="10"/>
      <c r="N123" s="11"/>
      <c r="O123" s="10"/>
      <c r="P123" s="11"/>
      <c r="Q123" s="10"/>
      <c r="R123" s="11"/>
      <c r="S123" s="10"/>
      <c r="T123" s="11"/>
      <c r="U123" s="10"/>
      <c r="V123" s="11"/>
      <c r="W123" s="54"/>
      <c r="X123" s="11"/>
      <c r="Y123" s="10"/>
      <c r="Z123" s="11"/>
      <c r="AA123" s="10"/>
      <c r="AB123" s="11"/>
      <c r="AC123" s="10"/>
      <c r="AD123" s="11"/>
      <c r="AE123" s="10"/>
      <c r="AF123" s="11"/>
      <c r="AG123" s="10"/>
      <c r="AH123" s="11"/>
      <c r="AI123" s="10"/>
      <c r="AJ123" s="11"/>
      <c r="AL123" s="41"/>
      <c r="AM123">
        <f t="shared" si="10"/>
        <v>0</v>
      </c>
      <c r="AN123">
        <f t="shared" si="11"/>
        <v>0</v>
      </c>
      <c r="AO123" t="e">
        <f t="shared" si="12"/>
        <v>#DIV/0!</v>
      </c>
      <c r="AQ123" s="41">
        <f t="shared" si="13"/>
        <v>0</v>
      </c>
    </row>
    <row r="124" spans="1:43" x14ac:dyDescent="0.25">
      <c r="A124">
        <f t="shared" si="9"/>
        <v>82</v>
      </c>
      <c r="B124" s="206"/>
      <c r="C124" s="10"/>
      <c r="D124" s="11"/>
      <c r="E124" s="10"/>
      <c r="F124" s="11"/>
      <c r="G124" s="10"/>
      <c r="H124" s="11"/>
      <c r="I124" s="10"/>
      <c r="J124" s="11"/>
      <c r="K124" s="10"/>
      <c r="L124" s="11"/>
      <c r="M124" s="10"/>
      <c r="N124" s="11"/>
      <c r="O124" s="10"/>
      <c r="P124" s="11"/>
      <c r="Q124" s="10"/>
      <c r="R124" s="11"/>
      <c r="S124" s="10"/>
      <c r="T124" s="11"/>
      <c r="U124" s="10"/>
      <c r="V124" s="11"/>
      <c r="W124" s="54"/>
      <c r="X124" s="11"/>
      <c r="Y124" s="10"/>
      <c r="Z124" s="11"/>
      <c r="AA124" s="10"/>
      <c r="AB124" s="11"/>
      <c r="AC124" s="10"/>
      <c r="AD124" s="11"/>
      <c r="AE124" s="10"/>
      <c r="AF124" s="11"/>
      <c r="AG124" s="10"/>
      <c r="AH124" s="11"/>
      <c r="AI124" s="10"/>
      <c r="AJ124" s="11"/>
      <c r="AL124" s="41"/>
      <c r="AM124">
        <f t="shared" si="10"/>
        <v>0</v>
      </c>
      <c r="AN124">
        <f t="shared" si="11"/>
        <v>0</v>
      </c>
      <c r="AO124" t="e">
        <f t="shared" si="12"/>
        <v>#DIV/0!</v>
      </c>
      <c r="AQ124" s="41">
        <f t="shared" si="13"/>
        <v>0</v>
      </c>
    </row>
    <row r="125" spans="1:43" x14ac:dyDescent="0.25">
      <c r="A125">
        <f t="shared" si="9"/>
        <v>83</v>
      </c>
      <c r="B125" s="231"/>
      <c r="C125" s="10"/>
      <c r="D125" s="11"/>
      <c r="E125" s="10"/>
      <c r="F125" s="11"/>
      <c r="G125" s="10"/>
      <c r="H125" s="11"/>
      <c r="I125" s="10"/>
      <c r="J125" s="11"/>
      <c r="K125" s="10"/>
      <c r="L125" s="11"/>
      <c r="M125" s="10"/>
      <c r="N125" s="11"/>
      <c r="O125" s="10"/>
      <c r="P125" s="11"/>
      <c r="Q125" s="10"/>
      <c r="R125" s="11"/>
      <c r="S125" s="10"/>
      <c r="T125" s="11"/>
      <c r="U125" s="10"/>
      <c r="V125" s="11"/>
      <c r="W125" s="54"/>
      <c r="X125" s="11"/>
      <c r="Y125" s="10"/>
      <c r="Z125" s="11"/>
      <c r="AA125" s="10"/>
      <c r="AB125" s="11"/>
      <c r="AC125" s="10"/>
      <c r="AD125" s="11"/>
      <c r="AE125" s="10"/>
      <c r="AF125" s="11"/>
      <c r="AG125" s="10"/>
      <c r="AH125" s="11"/>
      <c r="AI125" s="10"/>
      <c r="AJ125" s="11"/>
      <c r="AL125" s="41"/>
      <c r="AM125">
        <f t="shared" si="10"/>
        <v>0</v>
      </c>
      <c r="AN125">
        <f t="shared" si="11"/>
        <v>0</v>
      </c>
      <c r="AO125" t="e">
        <f t="shared" si="12"/>
        <v>#DIV/0!</v>
      </c>
      <c r="AQ125" s="41">
        <f t="shared" si="13"/>
        <v>0</v>
      </c>
    </row>
    <row r="126" spans="1:43" x14ac:dyDescent="0.25">
      <c r="A126">
        <f t="shared" si="9"/>
        <v>84</v>
      </c>
      <c r="B126" s="206"/>
      <c r="C126" s="10"/>
      <c r="D126" s="11"/>
      <c r="E126" s="10"/>
      <c r="F126" s="11"/>
      <c r="G126" s="10"/>
      <c r="H126" s="11"/>
      <c r="I126" s="10"/>
      <c r="J126" s="11"/>
      <c r="K126" s="10"/>
      <c r="L126" s="11"/>
      <c r="M126" s="10"/>
      <c r="N126" s="11"/>
      <c r="O126" s="10"/>
      <c r="P126" s="11"/>
      <c r="Q126" s="10"/>
      <c r="R126" s="11"/>
      <c r="S126" s="10"/>
      <c r="T126" s="11"/>
      <c r="U126" s="10"/>
      <c r="V126" s="11"/>
      <c r="W126" s="54"/>
      <c r="X126" s="11"/>
      <c r="Y126" s="10"/>
      <c r="Z126" s="11"/>
      <c r="AA126" s="10"/>
      <c r="AB126" s="11"/>
      <c r="AC126" s="10"/>
      <c r="AD126" s="11"/>
      <c r="AE126" s="10"/>
      <c r="AF126" s="11"/>
      <c r="AG126" s="10"/>
      <c r="AH126" s="11"/>
      <c r="AI126" s="10"/>
      <c r="AJ126" s="11"/>
      <c r="AL126" s="41"/>
      <c r="AM126">
        <f t="shared" si="10"/>
        <v>0</v>
      </c>
      <c r="AN126">
        <f t="shared" si="11"/>
        <v>0</v>
      </c>
      <c r="AO126" t="e">
        <f t="shared" si="12"/>
        <v>#DIV/0!</v>
      </c>
      <c r="AQ126" s="41">
        <f t="shared" si="13"/>
        <v>0</v>
      </c>
    </row>
    <row r="127" spans="1:43" x14ac:dyDescent="0.25">
      <c r="A127">
        <f t="shared" si="9"/>
        <v>85</v>
      </c>
      <c r="B127" s="206"/>
      <c r="C127" s="10"/>
      <c r="D127" s="11"/>
      <c r="E127" s="10"/>
      <c r="F127" s="11"/>
      <c r="G127" s="10"/>
      <c r="H127" s="11"/>
      <c r="I127" s="10"/>
      <c r="J127" s="11"/>
      <c r="K127" s="10"/>
      <c r="L127" s="11"/>
      <c r="M127" s="10"/>
      <c r="N127" s="11"/>
      <c r="O127" s="10"/>
      <c r="P127" s="11"/>
      <c r="Q127" s="10"/>
      <c r="R127" s="11"/>
      <c r="S127" s="10"/>
      <c r="T127" s="11"/>
      <c r="U127" s="10"/>
      <c r="V127" s="11"/>
      <c r="W127" s="54"/>
      <c r="X127" s="11"/>
      <c r="Y127" s="10"/>
      <c r="Z127" s="11"/>
      <c r="AA127" s="10"/>
      <c r="AB127" s="11"/>
      <c r="AC127" s="10"/>
      <c r="AD127" s="11"/>
      <c r="AE127" s="10"/>
      <c r="AF127" s="11"/>
      <c r="AG127" s="10"/>
      <c r="AH127" s="11"/>
      <c r="AI127" s="10"/>
      <c r="AJ127" s="11"/>
      <c r="AL127" s="41"/>
      <c r="AM127">
        <f t="shared" si="10"/>
        <v>0</v>
      </c>
      <c r="AN127">
        <f t="shared" si="11"/>
        <v>0</v>
      </c>
      <c r="AO127" t="e">
        <f t="shared" si="12"/>
        <v>#DIV/0!</v>
      </c>
      <c r="AQ127" s="41">
        <f t="shared" si="13"/>
        <v>0</v>
      </c>
    </row>
    <row r="128" spans="1:43" x14ac:dyDescent="0.25">
      <c r="A128">
        <f t="shared" si="9"/>
        <v>86</v>
      </c>
      <c r="B128" s="206"/>
      <c r="C128" s="10"/>
      <c r="D128" s="11"/>
      <c r="E128" s="10"/>
      <c r="F128" s="11"/>
      <c r="G128" s="10"/>
      <c r="H128" s="11"/>
      <c r="I128" s="10"/>
      <c r="J128" s="11"/>
      <c r="K128" s="10"/>
      <c r="L128" s="11"/>
      <c r="M128" s="10"/>
      <c r="N128" s="11"/>
      <c r="O128" s="10"/>
      <c r="P128" s="11"/>
      <c r="Q128" s="10"/>
      <c r="R128" s="11"/>
      <c r="S128" s="10"/>
      <c r="T128" s="11"/>
      <c r="U128" s="10"/>
      <c r="V128" s="11"/>
      <c r="W128" s="54"/>
      <c r="X128" s="11"/>
      <c r="Y128" s="10"/>
      <c r="Z128" s="11"/>
      <c r="AA128" s="10"/>
      <c r="AB128" s="11"/>
      <c r="AC128" s="10"/>
      <c r="AD128" s="11"/>
      <c r="AE128" s="10"/>
      <c r="AF128" s="11"/>
      <c r="AG128" s="10"/>
      <c r="AH128" s="11"/>
      <c r="AI128" s="10"/>
      <c r="AJ128" s="11"/>
      <c r="AL128" s="41"/>
      <c r="AM128">
        <f t="shared" si="10"/>
        <v>0</v>
      </c>
      <c r="AN128">
        <f t="shared" si="11"/>
        <v>0</v>
      </c>
      <c r="AO128" t="e">
        <f t="shared" si="12"/>
        <v>#DIV/0!</v>
      </c>
      <c r="AQ128" s="41">
        <f t="shared" si="13"/>
        <v>0</v>
      </c>
    </row>
    <row r="129" spans="1:43" x14ac:dyDescent="0.25">
      <c r="A129">
        <f t="shared" si="9"/>
        <v>87</v>
      </c>
      <c r="B129" s="206"/>
      <c r="C129" s="10"/>
      <c r="D129" s="11"/>
      <c r="E129" s="10"/>
      <c r="F129" s="11"/>
      <c r="G129" s="10"/>
      <c r="H129" s="11"/>
      <c r="I129" s="10"/>
      <c r="J129" s="11"/>
      <c r="K129" s="10"/>
      <c r="L129" s="11"/>
      <c r="M129" s="10"/>
      <c r="N129" s="11"/>
      <c r="O129" s="10"/>
      <c r="P129" s="11"/>
      <c r="Q129" s="10"/>
      <c r="R129" s="11"/>
      <c r="S129" s="10"/>
      <c r="T129" s="11"/>
      <c r="U129" s="10"/>
      <c r="V129" s="11"/>
      <c r="W129" s="54"/>
      <c r="X129" s="11"/>
      <c r="Y129" s="10"/>
      <c r="Z129" s="11"/>
      <c r="AA129" s="10"/>
      <c r="AB129" s="11"/>
      <c r="AC129" s="10"/>
      <c r="AD129" s="11"/>
      <c r="AE129" s="10"/>
      <c r="AF129" s="11"/>
      <c r="AG129" s="10"/>
      <c r="AH129" s="11"/>
      <c r="AI129" s="10"/>
      <c r="AJ129" s="11"/>
      <c r="AL129" s="41"/>
      <c r="AM129">
        <f t="shared" si="10"/>
        <v>0</v>
      </c>
      <c r="AN129">
        <f t="shared" si="11"/>
        <v>0</v>
      </c>
      <c r="AO129" t="e">
        <f t="shared" si="12"/>
        <v>#DIV/0!</v>
      </c>
      <c r="AQ129" s="41">
        <f t="shared" si="13"/>
        <v>0</v>
      </c>
    </row>
    <row r="130" spans="1:43" x14ac:dyDescent="0.25">
      <c r="A130">
        <f t="shared" si="9"/>
        <v>88</v>
      </c>
      <c r="B130" s="206"/>
      <c r="C130" s="10"/>
      <c r="D130" s="11"/>
      <c r="E130" s="10"/>
      <c r="F130" s="11"/>
      <c r="G130" s="10"/>
      <c r="H130" s="11"/>
      <c r="I130" s="10"/>
      <c r="J130" s="11"/>
      <c r="K130" s="10"/>
      <c r="L130" s="11"/>
      <c r="M130" s="10"/>
      <c r="N130" s="11"/>
      <c r="O130" s="10"/>
      <c r="P130" s="11"/>
      <c r="Q130" s="10"/>
      <c r="R130" s="11"/>
      <c r="S130" s="10"/>
      <c r="T130" s="11"/>
      <c r="U130" s="10"/>
      <c r="V130" s="11"/>
      <c r="W130" s="54"/>
      <c r="X130" s="11"/>
      <c r="Y130" s="10"/>
      <c r="Z130" s="11"/>
      <c r="AA130" s="10"/>
      <c r="AB130" s="11"/>
      <c r="AC130" s="10"/>
      <c r="AD130" s="11"/>
      <c r="AE130" s="10"/>
      <c r="AF130" s="11"/>
      <c r="AG130" s="10"/>
      <c r="AH130" s="11"/>
      <c r="AI130" s="10"/>
      <c r="AJ130" s="11"/>
      <c r="AL130" s="41"/>
      <c r="AM130">
        <f t="shared" si="10"/>
        <v>0</v>
      </c>
      <c r="AN130">
        <f t="shared" si="11"/>
        <v>0</v>
      </c>
      <c r="AO130" t="e">
        <f t="shared" si="12"/>
        <v>#DIV/0!</v>
      </c>
      <c r="AQ130" s="41">
        <f t="shared" si="13"/>
        <v>0</v>
      </c>
    </row>
    <row r="131" spans="1:43" x14ac:dyDescent="0.25">
      <c r="A131">
        <f t="shared" si="9"/>
        <v>89</v>
      </c>
      <c r="B131" s="206"/>
      <c r="C131" s="10"/>
      <c r="D131" s="11"/>
      <c r="E131" s="10"/>
      <c r="F131" s="11"/>
      <c r="G131" s="10"/>
      <c r="H131" s="11"/>
      <c r="I131" s="10"/>
      <c r="J131" s="11"/>
      <c r="K131" s="10"/>
      <c r="L131" s="11"/>
      <c r="M131" s="10"/>
      <c r="N131" s="11"/>
      <c r="O131" s="10"/>
      <c r="P131" s="11"/>
      <c r="Q131" s="10"/>
      <c r="R131" s="11"/>
      <c r="S131" s="10"/>
      <c r="T131" s="11"/>
      <c r="U131" s="10"/>
      <c r="V131" s="11"/>
      <c r="W131" s="54"/>
      <c r="X131" s="11"/>
      <c r="Y131" s="10"/>
      <c r="Z131" s="11"/>
      <c r="AA131" s="10"/>
      <c r="AB131" s="11"/>
      <c r="AC131" s="10"/>
      <c r="AD131" s="11"/>
      <c r="AE131" s="10"/>
      <c r="AF131" s="11"/>
      <c r="AG131" s="10"/>
      <c r="AH131" s="11"/>
      <c r="AI131" s="10"/>
      <c r="AJ131" s="11"/>
      <c r="AL131" s="41"/>
      <c r="AM131">
        <f t="shared" si="10"/>
        <v>0</v>
      </c>
      <c r="AN131">
        <f t="shared" si="11"/>
        <v>0</v>
      </c>
      <c r="AO131" t="e">
        <f t="shared" si="12"/>
        <v>#DIV/0!</v>
      </c>
      <c r="AQ131" s="41">
        <f t="shared" si="13"/>
        <v>0</v>
      </c>
    </row>
    <row r="132" spans="1:43" x14ac:dyDescent="0.25">
      <c r="A132">
        <f t="shared" si="9"/>
        <v>90</v>
      </c>
      <c r="B132" s="206"/>
      <c r="C132" s="10"/>
      <c r="D132" s="11"/>
      <c r="E132" s="10"/>
      <c r="F132" s="11"/>
      <c r="G132" s="10"/>
      <c r="H132" s="11"/>
      <c r="I132" s="10"/>
      <c r="J132" s="11"/>
      <c r="K132" s="10"/>
      <c r="L132" s="11"/>
      <c r="M132" s="10"/>
      <c r="N132" s="11"/>
      <c r="O132" s="10"/>
      <c r="P132" s="11"/>
      <c r="Q132" s="10"/>
      <c r="R132" s="11"/>
      <c r="S132" s="10"/>
      <c r="T132" s="11"/>
      <c r="U132" s="10"/>
      <c r="V132" s="11"/>
      <c r="W132" s="54"/>
      <c r="X132" s="11"/>
      <c r="Y132" s="10"/>
      <c r="Z132" s="11"/>
      <c r="AA132" s="10"/>
      <c r="AB132" s="11"/>
      <c r="AC132" s="10"/>
      <c r="AD132" s="11"/>
      <c r="AE132" s="10"/>
      <c r="AF132" s="11"/>
      <c r="AG132" s="10"/>
      <c r="AH132" s="11"/>
      <c r="AI132" s="10"/>
      <c r="AJ132" s="11"/>
      <c r="AL132" s="41"/>
      <c r="AM132">
        <f t="shared" si="10"/>
        <v>0</v>
      </c>
      <c r="AN132">
        <f t="shared" si="11"/>
        <v>0</v>
      </c>
      <c r="AO132" t="e">
        <f t="shared" si="12"/>
        <v>#DIV/0!</v>
      </c>
      <c r="AQ132" s="41">
        <f t="shared" si="13"/>
        <v>0</v>
      </c>
    </row>
    <row r="133" spans="1:43" x14ac:dyDescent="0.25">
      <c r="A133">
        <f t="shared" si="9"/>
        <v>91</v>
      </c>
      <c r="B133" s="206"/>
      <c r="C133" s="10"/>
      <c r="D133" s="11"/>
      <c r="E133" s="10"/>
      <c r="F133" s="11"/>
      <c r="G133" s="10"/>
      <c r="H133" s="11"/>
      <c r="I133" s="10"/>
      <c r="J133" s="11"/>
      <c r="K133" s="10"/>
      <c r="L133" s="11"/>
      <c r="M133" s="10"/>
      <c r="N133" s="11"/>
      <c r="O133" s="10"/>
      <c r="P133" s="11"/>
      <c r="Q133" s="10"/>
      <c r="R133" s="11"/>
      <c r="S133" s="10"/>
      <c r="T133" s="11"/>
      <c r="U133" s="10"/>
      <c r="V133" s="11"/>
      <c r="W133" s="54"/>
      <c r="X133" s="11"/>
      <c r="Y133" s="10"/>
      <c r="Z133" s="11"/>
      <c r="AA133" s="10"/>
      <c r="AB133" s="11"/>
      <c r="AC133" s="10"/>
      <c r="AD133" s="11"/>
      <c r="AE133" s="10"/>
      <c r="AF133" s="11"/>
      <c r="AG133" s="10"/>
      <c r="AH133" s="11"/>
      <c r="AI133" s="10"/>
      <c r="AJ133" s="11"/>
      <c r="AL133" s="41"/>
      <c r="AM133">
        <f t="shared" si="10"/>
        <v>0</v>
      </c>
      <c r="AN133">
        <f t="shared" si="11"/>
        <v>0</v>
      </c>
      <c r="AO133" t="e">
        <f t="shared" si="12"/>
        <v>#DIV/0!</v>
      </c>
      <c r="AQ133" s="41">
        <f t="shared" si="13"/>
        <v>0</v>
      </c>
    </row>
    <row r="134" spans="1:43" x14ac:dyDescent="0.25">
      <c r="A134">
        <f t="shared" si="9"/>
        <v>92</v>
      </c>
      <c r="B134" s="206"/>
      <c r="C134" s="10"/>
      <c r="D134" s="11"/>
      <c r="E134" s="10"/>
      <c r="F134" s="11"/>
      <c r="G134" s="10"/>
      <c r="H134" s="11"/>
      <c r="I134" s="10"/>
      <c r="J134" s="11"/>
      <c r="K134" s="10"/>
      <c r="L134" s="11"/>
      <c r="M134" s="10"/>
      <c r="N134" s="11"/>
      <c r="O134" s="10"/>
      <c r="P134" s="11"/>
      <c r="Q134" s="10"/>
      <c r="R134" s="11"/>
      <c r="S134" s="10"/>
      <c r="T134" s="11"/>
      <c r="U134" s="10"/>
      <c r="V134" s="11"/>
      <c r="W134" s="54"/>
      <c r="X134" s="11"/>
      <c r="Y134" s="10"/>
      <c r="Z134" s="11"/>
      <c r="AA134" s="10"/>
      <c r="AB134" s="11"/>
      <c r="AC134" s="10"/>
      <c r="AD134" s="11"/>
      <c r="AE134" s="10"/>
      <c r="AF134" s="11"/>
      <c r="AG134" s="10"/>
      <c r="AH134" s="11"/>
      <c r="AI134" s="10"/>
      <c r="AJ134" s="11"/>
      <c r="AL134" s="41"/>
      <c r="AM134">
        <f t="shared" si="10"/>
        <v>0</v>
      </c>
      <c r="AN134">
        <f t="shared" si="11"/>
        <v>0</v>
      </c>
      <c r="AO134" t="e">
        <f t="shared" si="12"/>
        <v>#DIV/0!</v>
      </c>
      <c r="AQ134" s="41">
        <f t="shared" si="13"/>
        <v>0</v>
      </c>
    </row>
    <row r="135" spans="1:43" x14ac:dyDescent="0.25">
      <c r="A135">
        <f t="shared" si="9"/>
        <v>93</v>
      </c>
      <c r="B135" s="206"/>
      <c r="C135" s="10"/>
      <c r="D135" s="11"/>
      <c r="E135" s="10"/>
      <c r="F135" s="11"/>
      <c r="G135" s="10"/>
      <c r="H135" s="11"/>
      <c r="I135" s="10"/>
      <c r="J135" s="11"/>
      <c r="K135" s="10"/>
      <c r="L135" s="11"/>
      <c r="M135" s="10"/>
      <c r="N135" s="11"/>
      <c r="O135" s="10"/>
      <c r="P135" s="11"/>
      <c r="Q135" s="10"/>
      <c r="R135" s="11"/>
      <c r="S135" s="10"/>
      <c r="T135" s="11"/>
      <c r="U135" s="10"/>
      <c r="V135" s="11"/>
      <c r="W135" s="54"/>
      <c r="X135" s="11"/>
      <c r="Y135" s="10"/>
      <c r="Z135" s="11"/>
      <c r="AA135" s="10"/>
      <c r="AB135" s="11"/>
      <c r="AC135" s="10"/>
      <c r="AD135" s="11"/>
      <c r="AE135" s="10"/>
      <c r="AF135" s="11"/>
      <c r="AG135" s="10"/>
      <c r="AH135" s="11"/>
      <c r="AI135" s="10"/>
      <c r="AJ135" s="11"/>
      <c r="AL135" s="41"/>
      <c r="AM135">
        <f t="shared" si="10"/>
        <v>0</v>
      </c>
      <c r="AN135">
        <f t="shared" si="11"/>
        <v>0</v>
      </c>
      <c r="AO135" t="e">
        <f t="shared" si="12"/>
        <v>#DIV/0!</v>
      </c>
      <c r="AQ135" s="41">
        <f t="shared" si="13"/>
        <v>0</v>
      </c>
    </row>
    <row r="136" spans="1:43" x14ac:dyDescent="0.25">
      <c r="A136">
        <f t="shared" si="9"/>
        <v>94</v>
      </c>
      <c r="B136" s="206"/>
      <c r="C136" s="10"/>
      <c r="D136" s="11"/>
      <c r="E136" s="10"/>
      <c r="F136" s="11"/>
      <c r="G136" s="10"/>
      <c r="H136" s="11"/>
      <c r="I136" s="10"/>
      <c r="J136" s="11"/>
      <c r="K136" s="10"/>
      <c r="L136" s="11"/>
      <c r="M136" s="10"/>
      <c r="N136" s="11"/>
      <c r="O136" s="10"/>
      <c r="P136" s="11"/>
      <c r="Q136" s="10"/>
      <c r="R136" s="11"/>
      <c r="S136" s="10"/>
      <c r="T136" s="11"/>
      <c r="U136" s="10"/>
      <c r="V136" s="11"/>
      <c r="W136" s="54"/>
      <c r="X136" s="11"/>
      <c r="Y136" s="10"/>
      <c r="Z136" s="11"/>
      <c r="AA136" s="10"/>
      <c r="AB136" s="11"/>
      <c r="AC136" s="10"/>
      <c r="AD136" s="11"/>
      <c r="AE136" s="10"/>
      <c r="AF136" s="11"/>
      <c r="AG136" s="10"/>
      <c r="AH136" s="11"/>
      <c r="AI136" s="10"/>
      <c r="AJ136" s="11"/>
      <c r="AL136" s="41"/>
      <c r="AM136">
        <f t="shared" si="10"/>
        <v>0</v>
      </c>
      <c r="AN136">
        <f t="shared" si="11"/>
        <v>0</v>
      </c>
      <c r="AO136" t="e">
        <f t="shared" si="12"/>
        <v>#DIV/0!</v>
      </c>
      <c r="AQ136" s="41">
        <f t="shared" si="13"/>
        <v>0</v>
      </c>
    </row>
    <row r="137" spans="1:43" x14ac:dyDescent="0.25">
      <c r="A137">
        <f t="shared" si="9"/>
        <v>95</v>
      </c>
      <c r="B137" s="206"/>
      <c r="C137" s="10"/>
      <c r="D137" s="11"/>
      <c r="E137" s="10"/>
      <c r="F137" s="11"/>
      <c r="G137" s="10"/>
      <c r="H137" s="11"/>
      <c r="I137" s="10"/>
      <c r="J137" s="11"/>
      <c r="K137" s="10"/>
      <c r="L137" s="11"/>
      <c r="M137" s="10"/>
      <c r="N137" s="11"/>
      <c r="O137" s="10"/>
      <c r="P137" s="11"/>
      <c r="Q137" s="10"/>
      <c r="R137" s="11"/>
      <c r="S137" s="10"/>
      <c r="T137" s="11"/>
      <c r="U137" s="10"/>
      <c r="V137" s="11"/>
      <c r="W137" s="54"/>
      <c r="X137" s="11"/>
      <c r="Y137" s="10"/>
      <c r="Z137" s="11"/>
      <c r="AA137" s="10"/>
      <c r="AB137" s="11"/>
      <c r="AC137" s="10"/>
      <c r="AD137" s="11"/>
      <c r="AE137" s="10"/>
      <c r="AF137" s="11"/>
      <c r="AG137" s="10"/>
      <c r="AH137" s="11"/>
      <c r="AI137" s="10"/>
      <c r="AJ137" s="11"/>
      <c r="AL137" s="41"/>
      <c r="AM137">
        <f t="shared" si="10"/>
        <v>0</v>
      </c>
      <c r="AN137">
        <f t="shared" si="11"/>
        <v>0</v>
      </c>
      <c r="AO137" t="e">
        <f t="shared" si="12"/>
        <v>#DIV/0!</v>
      </c>
      <c r="AQ137" s="41">
        <f t="shared" si="13"/>
        <v>0</v>
      </c>
    </row>
    <row r="138" spans="1:43" x14ac:dyDescent="0.25">
      <c r="A138">
        <f t="shared" si="9"/>
        <v>96</v>
      </c>
      <c r="B138" s="206"/>
      <c r="C138" s="10"/>
      <c r="D138" s="11"/>
      <c r="E138" s="10"/>
      <c r="F138" s="11"/>
      <c r="G138" s="10"/>
      <c r="H138" s="11"/>
      <c r="I138" s="10"/>
      <c r="J138" s="11"/>
      <c r="K138" s="10"/>
      <c r="L138" s="11"/>
      <c r="M138" s="10"/>
      <c r="N138" s="11"/>
      <c r="O138" s="10"/>
      <c r="P138" s="11"/>
      <c r="Q138" s="10"/>
      <c r="R138" s="11"/>
      <c r="S138" s="10"/>
      <c r="T138" s="11"/>
      <c r="U138" s="10"/>
      <c r="V138" s="11"/>
      <c r="W138" s="54"/>
      <c r="X138" s="11"/>
      <c r="Y138" s="10"/>
      <c r="Z138" s="11"/>
      <c r="AA138" s="10"/>
      <c r="AB138" s="11"/>
      <c r="AC138" s="10"/>
      <c r="AD138" s="11"/>
      <c r="AE138" s="10"/>
      <c r="AF138" s="11"/>
      <c r="AG138" s="10"/>
      <c r="AH138" s="11"/>
      <c r="AI138" s="10"/>
      <c r="AJ138" s="11"/>
      <c r="AL138" s="41"/>
      <c r="AM138">
        <f t="shared" si="10"/>
        <v>0</v>
      </c>
      <c r="AN138">
        <f t="shared" si="11"/>
        <v>0</v>
      </c>
      <c r="AO138" t="e">
        <f t="shared" si="12"/>
        <v>#DIV/0!</v>
      </c>
      <c r="AQ138" s="41">
        <f t="shared" si="13"/>
        <v>0</v>
      </c>
    </row>
    <row r="139" spans="1:43" x14ac:dyDescent="0.25">
      <c r="A139">
        <f t="shared" si="9"/>
        <v>97</v>
      </c>
      <c r="B139" s="206"/>
      <c r="C139" s="10"/>
      <c r="D139" s="11"/>
      <c r="E139" s="10"/>
      <c r="F139" s="11"/>
      <c r="G139" s="10"/>
      <c r="H139" s="11"/>
      <c r="I139" s="10"/>
      <c r="J139" s="11"/>
      <c r="K139" s="10"/>
      <c r="L139" s="11"/>
      <c r="M139" s="10"/>
      <c r="N139" s="11"/>
      <c r="O139" s="10"/>
      <c r="P139" s="11"/>
      <c r="Q139" s="10"/>
      <c r="R139" s="11"/>
      <c r="S139" s="10"/>
      <c r="T139" s="11"/>
      <c r="U139" s="10"/>
      <c r="V139" s="11"/>
      <c r="W139" s="54"/>
      <c r="X139" s="11"/>
      <c r="Y139" s="10"/>
      <c r="Z139" s="11"/>
      <c r="AA139" s="10"/>
      <c r="AB139" s="11"/>
      <c r="AC139" s="10"/>
      <c r="AD139" s="11"/>
      <c r="AE139" s="10"/>
      <c r="AF139" s="11"/>
      <c r="AG139" s="10"/>
      <c r="AH139" s="11"/>
      <c r="AI139" s="10"/>
      <c r="AJ139" s="11"/>
      <c r="AL139" s="41"/>
      <c r="AM139">
        <f t="shared" si="10"/>
        <v>0</v>
      </c>
      <c r="AN139">
        <f t="shared" si="11"/>
        <v>0</v>
      </c>
      <c r="AO139" t="e">
        <f t="shared" si="12"/>
        <v>#DIV/0!</v>
      </c>
      <c r="AQ139" s="41">
        <f t="shared" si="13"/>
        <v>0</v>
      </c>
    </row>
    <row r="140" spans="1:43" x14ac:dyDescent="0.25">
      <c r="A140">
        <f t="shared" si="9"/>
        <v>98</v>
      </c>
      <c r="B140" s="206"/>
      <c r="C140" s="10"/>
      <c r="D140" s="11"/>
      <c r="E140" s="10"/>
      <c r="F140" s="11"/>
      <c r="G140" s="10"/>
      <c r="H140" s="11"/>
      <c r="I140" s="10"/>
      <c r="J140" s="11"/>
      <c r="K140" s="10"/>
      <c r="L140" s="11"/>
      <c r="M140" s="10"/>
      <c r="N140" s="11"/>
      <c r="O140" s="10"/>
      <c r="P140" s="11"/>
      <c r="Q140" s="10"/>
      <c r="R140" s="11"/>
      <c r="S140" s="10"/>
      <c r="T140" s="11"/>
      <c r="U140" s="10"/>
      <c r="V140" s="11"/>
      <c r="W140" s="54"/>
      <c r="X140" s="11"/>
      <c r="Y140" s="10"/>
      <c r="Z140" s="11"/>
      <c r="AA140" s="10"/>
      <c r="AB140" s="11"/>
      <c r="AC140" s="10"/>
      <c r="AD140" s="11"/>
      <c r="AE140" s="10"/>
      <c r="AF140" s="11"/>
      <c r="AG140" s="10"/>
      <c r="AH140" s="11"/>
      <c r="AI140" s="10"/>
      <c r="AJ140" s="11"/>
      <c r="AL140" s="41"/>
      <c r="AM140">
        <f t="shared" si="10"/>
        <v>0</v>
      </c>
      <c r="AN140">
        <f t="shared" si="11"/>
        <v>0</v>
      </c>
      <c r="AO140" t="e">
        <f t="shared" si="12"/>
        <v>#DIV/0!</v>
      </c>
      <c r="AQ140" s="41">
        <f t="shared" si="13"/>
        <v>0</v>
      </c>
    </row>
    <row r="141" spans="1:43" x14ac:dyDescent="0.25">
      <c r="A141">
        <f t="shared" si="9"/>
        <v>99</v>
      </c>
      <c r="B141" s="206"/>
      <c r="C141" s="10"/>
      <c r="D141" s="11"/>
      <c r="E141" s="10"/>
      <c r="F141" s="11"/>
      <c r="G141" s="10"/>
      <c r="H141" s="11"/>
      <c r="I141" s="10"/>
      <c r="J141" s="11"/>
      <c r="K141" s="10"/>
      <c r="L141" s="11"/>
      <c r="M141" s="10"/>
      <c r="N141" s="11"/>
      <c r="O141" s="10"/>
      <c r="P141" s="11"/>
      <c r="Q141" s="10"/>
      <c r="R141" s="11"/>
      <c r="S141" s="10"/>
      <c r="T141" s="11"/>
      <c r="U141" s="10"/>
      <c r="V141" s="11"/>
      <c r="W141" s="54"/>
      <c r="X141" s="11"/>
      <c r="Y141" s="10"/>
      <c r="Z141" s="11"/>
      <c r="AA141" s="10"/>
      <c r="AB141" s="11"/>
      <c r="AC141" s="10"/>
      <c r="AD141" s="11"/>
      <c r="AE141" s="10"/>
      <c r="AF141" s="11"/>
      <c r="AG141" s="10"/>
      <c r="AH141" s="11"/>
      <c r="AI141" s="10"/>
      <c r="AJ141" s="11"/>
      <c r="AL141" s="41"/>
      <c r="AM141">
        <f t="shared" si="10"/>
        <v>0</v>
      </c>
      <c r="AN141">
        <f t="shared" si="11"/>
        <v>0</v>
      </c>
      <c r="AO141" t="e">
        <f t="shared" si="12"/>
        <v>#DIV/0!</v>
      </c>
      <c r="AQ141" s="41">
        <f t="shared" si="13"/>
        <v>0</v>
      </c>
    </row>
    <row r="142" spans="1:43" x14ac:dyDescent="0.25">
      <c r="A142">
        <f t="shared" si="9"/>
        <v>100</v>
      </c>
      <c r="B142" s="206"/>
      <c r="C142" s="10"/>
      <c r="D142" s="11"/>
      <c r="E142" s="10"/>
      <c r="F142" s="11"/>
      <c r="G142" s="10"/>
      <c r="H142" s="11"/>
      <c r="I142" s="10"/>
      <c r="J142" s="11"/>
      <c r="K142" s="10"/>
      <c r="L142" s="11"/>
      <c r="M142" s="10"/>
      <c r="N142" s="11"/>
      <c r="O142" s="10"/>
      <c r="P142" s="11"/>
      <c r="Q142" s="10"/>
      <c r="R142" s="11"/>
      <c r="S142" s="10"/>
      <c r="T142" s="11"/>
      <c r="U142" s="10"/>
      <c r="V142" s="11"/>
      <c r="W142" s="54"/>
      <c r="X142" s="11"/>
      <c r="Y142" s="10"/>
      <c r="Z142" s="11"/>
      <c r="AA142" s="10"/>
      <c r="AB142" s="11"/>
      <c r="AC142" s="10"/>
      <c r="AD142" s="11"/>
      <c r="AE142" s="10"/>
      <c r="AF142" s="11"/>
      <c r="AG142" s="10"/>
      <c r="AH142" s="11"/>
      <c r="AI142" s="10"/>
      <c r="AJ142" s="11"/>
      <c r="AL142" s="41"/>
      <c r="AM142">
        <f t="shared" si="10"/>
        <v>0</v>
      </c>
      <c r="AN142">
        <f t="shared" si="11"/>
        <v>0</v>
      </c>
      <c r="AO142" t="e">
        <f t="shared" si="12"/>
        <v>#DIV/0!</v>
      </c>
      <c r="AQ142" s="41">
        <f t="shared" si="13"/>
        <v>0</v>
      </c>
    </row>
    <row r="143" spans="1:43" x14ac:dyDescent="0.25">
      <c r="A143">
        <f t="shared" si="9"/>
        <v>101</v>
      </c>
      <c r="B143" s="206"/>
      <c r="C143" s="10"/>
      <c r="D143" s="11"/>
      <c r="E143" s="10"/>
      <c r="F143" s="11"/>
      <c r="G143" s="10"/>
      <c r="H143" s="11"/>
      <c r="I143" s="10"/>
      <c r="J143" s="11"/>
      <c r="K143" s="10"/>
      <c r="L143" s="11"/>
      <c r="M143" s="10"/>
      <c r="N143" s="11"/>
      <c r="O143" s="10"/>
      <c r="P143" s="11"/>
      <c r="Q143" s="10"/>
      <c r="R143" s="11"/>
      <c r="S143" s="10"/>
      <c r="T143" s="11"/>
      <c r="U143" s="10"/>
      <c r="V143" s="11"/>
      <c r="W143" s="54"/>
      <c r="X143" s="11"/>
      <c r="Y143" s="10"/>
      <c r="Z143" s="11"/>
      <c r="AA143" s="10"/>
      <c r="AB143" s="11"/>
      <c r="AC143" s="10"/>
      <c r="AD143" s="11"/>
      <c r="AE143" s="10"/>
      <c r="AF143" s="11"/>
      <c r="AG143" s="10"/>
      <c r="AH143" s="11"/>
      <c r="AI143" s="10"/>
      <c r="AJ143" s="11"/>
      <c r="AL143" s="41"/>
      <c r="AM143">
        <f t="shared" si="10"/>
        <v>0</v>
      </c>
      <c r="AN143">
        <f t="shared" si="11"/>
        <v>0</v>
      </c>
      <c r="AO143" t="e">
        <f t="shared" si="12"/>
        <v>#DIV/0!</v>
      </c>
      <c r="AQ143" s="41">
        <f t="shared" si="13"/>
        <v>0</v>
      </c>
    </row>
    <row r="144" spans="1:43" x14ac:dyDescent="0.25">
      <c r="A144">
        <f t="shared" si="9"/>
        <v>102</v>
      </c>
      <c r="B144" s="206"/>
      <c r="C144" s="10"/>
      <c r="D144" s="11"/>
      <c r="E144" s="10"/>
      <c r="F144" s="11"/>
      <c r="G144" s="10"/>
      <c r="H144" s="11"/>
      <c r="I144" s="10"/>
      <c r="J144" s="11"/>
      <c r="K144" s="10"/>
      <c r="L144" s="11"/>
      <c r="M144" s="10"/>
      <c r="N144" s="11"/>
      <c r="O144" s="10"/>
      <c r="P144" s="11"/>
      <c r="Q144" s="10"/>
      <c r="R144" s="11"/>
      <c r="S144" s="10"/>
      <c r="T144" s="11"/>
      <c r="U144" s="10"/>
      <c r="V144" s="11"/>
      <c r="W144" s="54"/>
      <c r="X144" s="11"/>
      <c r="Y144" s="10"/>
      <c r="Z144" s="11"/>
      <c r="AA144" s="10"/>
      <c r="AB144" s="11"/>
      <c r="AC144" s="10"/>
      <c r="AD144" s="11"/>
      <c r="AE144" s="10"/>
      <c r="AF144" s="11"/>
      <c r="AG144" s="10"/>
      <c r="AH144" s="11"/>
      <c r="AI144" s="10"/>
      <c r="AJ144" s="11"/>
      <c r="AL144" s="41"/>
      <c r="AM144">
        <f t="shared" si="10"/>
        <v>0</v>
      </c>
      <c r="AN144">
        <f t="shared" si="11"/>
        <v>0</v>
      </c>
      <c r="AO144" t="e">
        <f t="shared" si="12"/>
        <v>#DIV/0!</v>
      </c>
      <c r="AQ144" s="41">
        <f t="shared" si="13"/>
        <v>0</v>
      </c>
    </row>
    <row r="145" spans="1:43" x14ac:dyDescent="0.25">
      <c r="A145">
        <f t="shared" si="9"/>
        <v>103</v>
      </c>
      <c r="B145" s="206"/>
      <c r="C145" s="10"/>
      <c r="D145" s="11"/>
      <c r="E145" s="10"/>
      <c r="F145" s="11"/>
      <c r="G145" s="10"/>
      <c r="H145" s="11"/>
      <c r="I145" s="10"/>
      <c r="J145" s="11"/>
      <c r="K145" s="10"/>
      <c r="L145" s="11"/>
      <c r="M145" s="10"/>
      <c r="N145" s="11"/>
      <c r="O145" s="10"/>
      <c r="P145" s="11"/>
      <c r="Q145" s="10"/>
      <c r="R145" s="11"/>
      <c r="S145" s="10"/>
      <c r="T145" s="11"/>
      <c r="U145" s="10"/>
      <c r="V145" s="11"/>
      <c r="W145" s="54"/>
      <c r="X145" s="11"/>
      <c r="Y145" s="10"/>
      <c r="Z145" s="11"/>
      <c r="AA145" s="10"/>
      <c r="AB145" s="11"/>
      <c r="AC145" s="10"/>
      <c r="AD145" s="11"/>
      <c r="AE145" s="10"/>
      <c r="AF145" s="11"/>
      <c r="AG145" s="10"/>
      <c r="AH145" s="11"/>
      <c r="AI145" s="10"/>
      <c r="AJ145" s="11"/>
      <c r="AL145" s="41"/>
      <c r="AM145">
        <f t="shared" si="10"/>
        <v>0</v>
      </c>
      <c r="AN145">
        <f t="shared" si="11"/>
        <v>0</v>
      </c>
      <c r="AO145" t="e">
        <f t="shared" si="12"/>
        <v>#DIV/0!</v>
      </c>
      <c r="AQ145" s="41">
        <f t="shared" si="13"/>
        <v>0</v>
      </c>
    </row>
    <row r="146" spans="1:43" x14ac:dyDescent="0.25">
      <c r="A146">
        <f t="shared" si="9"/>
        <v>104</v>
      </c>
      <c r="B146" s="206"/>
      <c r="C146" s="10"/>
      <c r="D146" s="11"/>
      <c r="E146" s="10"/>
      <c r="F146" s="11"/>
      <c r="G146" s="10"/>
      <c r="H146" s="11"/>
      <c r="I146" s="10"/>
      <c r="J146" s="11"/>
      <c r="K146" s="10"/>
      <c r="L146" s="11"/>
      <c r="M146" s="10"/>
      <c r="N146" s="11"/>
      <c r="O146" s="10"/>
      <c r="P146" s="11"/>
      <c r="Q146" s="10"/>
      <c r="R146" s="11"/>
      <c r="S146" s="10"/>
      <c r="T146" s="11"/>
      <c r="U146" s="10"/>
      <c r="V146" s="11"/>
      <c r="W146" s="54"/>
      <c r="X146" s="11"/>
      <c r="Y146" s="10"/>
      <c r="Z146" s="11"/>
      <c r="AA146" s="10"/>
      <c r="AB146" s="11"/>
      <c r="AC146" s="10"/>
      <c r="AD146" s="11"/>
      <c r="AE146" s="10"/>
      <c r="AF146" s="11"/>
      <c r="AG146" s="10"/>
      <c r="AH146" s="11"/>
      <c r="AI146" s="10"/>
      <c r="AJ146" s="11"/>
      <c r="AM146">
        <f t="shared" si="10"/>
        <v>0</v>
      </c>
      <c r="AN146">
        <f t="shared" si="11"/>
        <v>0</v>
      </c>
      <c r="AO146" t="e">
        <f t="shared" si="12"/>
        <v>#DIV/0!</v>
      </c>
      <c r="AQ146" s="41">
        <f t="shared" si="13"/>
        <v>0</v>
      </c>
    </row>
    <row r="147" spans="1:43" x14ac:dyDescent="0.25">
      <c r="A147">
        <f t="shared" si="9"/>
        <v>105</v>
      </c>
      <c r="B147" s="206"/>
      <c r="C147" s="10"/>
      <c r="D147" s="11"/>
      <c r="E147" s="10"/>
      <c r="F147" s="11"/>
      <c r="G147" s="10"/>
      <c r="H147" s="11"/>
      <c r="I147" s="10"/>
      <c r="J147" s="11"/>
      <c r="K147" s="10"/>
      <c r="L147" s="11"/>
      <c r="M147" s="10"/>
      <c r="N147" s="11"/>
      <c r="O147" s="10"/>
      <c r="P147" s="11"/>
      <c r="Q147" s="10"/>
      <c r="R147" s="11"/>
      <c r="S147" s="10"/>
      <c r="T147" s="11"/>
      <c r="U147" s="10"/>
      <c r="V147" s="11"/>
      <c r="W147" s="54"/>
      <c r="X147" s="11"/>
      <c r="Y147" s="10"/>
      <c r="Z147" s="11"/>
      <c r="AA147" s="10"/>
      <c r="AB147" s="11"/>
      <c r="AC147" s="10"/>
      <c r="AD147" s="11"/>
      <c r="AE147" s="10"/>
      <c r="AF147" s="11"/>
      <c r="AG147" s="10"/>
      <c r="AH147" s="11"/>
      <c r="AI147" s="10"/>
      <c r="AJ147" s="11"/>
      <c r="AM147">
        <f t="shared" si="10"/>
        <v>0</v>
      </c>
      <c r="AN147">
        <f t="shared" si="11"/>
        <v>0</v>
      </c>
      <c r="AO147" t="e">
        <f t="shared" si="12"/>
        <v>#DIV/0!</v>
      </c>
      <c r="AQ147" s="41">
        <f t="shared" si="13"/>
        <v>0</v>
      </c>
    </row>
    <row r="148" spans="1:43" x14ac:dyDescent="0.25">
      <c r="A148">
        <f t="shared" si="9"/>
        <v>106</v>
      </c>
      <c r="B148" s="206"/>
      <c r="C148" s="10"/>
      <c r="D148" s="11"/>
      <c r="E148" s="10"/>
      <c r="F148" s="11"/>
      <c r="G148" s="10"/>
      <c r="H148" s="11"/>
      <c r="I148" s="10"/>
      <c r="J148" s="11"/>
      <c r="K148" s="10"/>
      <c r="L148" s="11"/>
      <c r="M148" s="10"/>
      <c r="N148" s="11"/>
      <c r="O148" s="10"/>
      <c r="P148" s="11"/>
      <c r="Q148" s="10"/>
      <c r="R148" s="11"/>
      <c r="S148" s="10"/>
      <c r="T148" s="11"/>
      <c r="U148" s="10"/>
      <c r="V148" s="11"/>
      <c r="W148" s="54"/>
      <c r="X148" s="11"/>
      <c r="Y148" s="10"/>
      <c r="Z148" s="11"/>
      <c r="AA148" s="10"/>
      <c r="AB148" s="11"/>
      <c r="AC148" s="10"/>
      <c r="AD148" s="11"/>
      <c r="AE148" s="10"/>
      <c r="AF148" s="11"/>
      <c r="AG148" s="10"/>
      <c r="AH148" s="11"/>
      <c r="AI148" s="10"/>
      <c r="AJ148" s="11"/>
      <c r="AM148">
        <f t="shared" si="10"/>
        <v>0</v>
      </c>
      <c r="AN148">
        <f t="shared" si="11"/>
        <v>0</v>
      </c>
      <c r="AO148" t="e">
        <f t="shared" si="12"/>
        <v>#DIV/0!</v>
      </c>
      <c r="AQ148" s="41">
        <f t="shared" si="13"/>
        <v>0</v>
      </c>
    </row>
    <row r="149" spans="1:43" x14ac:dyDescent="0.25">
      <c r="A149">
        <f t="shared" si="9"/>
        <v>107</v>
      </c>
      <c r="B149" s="206"/>
      <c r="C149" s="10"/>
      <c r="D149" s="11"/>
      <c r="E149" s="10"/>
      <c r="F149" s="11"/>
      <c r="G149" s="10"/>
      <c r="H149" s="11"/>
      <c r="I149" s="10"/>
      <c r="J149" s="11"/>
      <c r="K149" s="10"/>
      <c r="L149" s="11"/>
      <c r="M149" s="10"/>
      <c r="N149" s="11"/>
      <c r="O149" s="10"/>
      <c r="P149" s="11"/>
      <c r="Q149" s="10"/>
      <c r="R149" s="11"/>
      <c r="S149" s="10"/>
      <c r="T149" s="11"/>
      <c r="U149" s="10"/>
      <c r="V149" s="11"/>
      <c r="W149" s="54"/>
      <c r="X149" s="11"/>
      <c r="Y149" s="10"/>
      <c r="Z149" s="11"/>
      <c r="AA149" s="10"/>
      <c r="AB149" s="11"/>
      <c r="AC149" s="10"/>
      <c r="AD149" s="11"/>
      <c r="AE149" s="10"/>
      <c r="AF149" s="11"/>
      <c r="AG149" s="10"/>
      <c r="AH149" s="11"/>
      <c r="AI149" s="10"/>
      <c r="AJ149" s="11"/>
      <c r="AM149">
        <f t="shared" si="10"/>
        <v>0</v>
      </c>
      <c r="AN149">
        <f t="shared" si="11"/>
        <v>0</v>
      </c>
      <c r="AO149" t="e">
        <f t="shared" si="12"/>
        <v>#DIV/0!</v>
      </c>
      <c r="AQ149" s="41">
        <f t="shared" si="13"/>
        <v>0</v>
      </c>
    </row>
    <row r="150" spans="1:43" x14ac:dyDescent="0.25">
      <c r="A150">
        <f t="shared" si="9"/>
        <v>108</v>
      </c>
      <c r="B150" s="231"/>
      <c r="C150" s="10"/>
      <c r="D150" s="11"/>
      <c r="E150" s="10"/>
      <c r="F150" s="11"/>
      <c r="G150" s="10"/>
      <c r="H150" s="11"/>
      <c r="I150" s="10"/>
      <c r="J150" s="11"/>
      <c r="K150" s="10"/>
      <c r="L150" s="11"/>
      <c r="M150" s="10"/>
      <c r="N150" s="11"/>
      <c r="O150" s="10"/>
      <c r="P150" s="11"/>
      <c r="Q150" s="10"/>
      <c r="R150" s="11"/>
      <c r="S150" s="10"/>
      <c r="T150" s="11"/>
      <c r="U150" s="10"/>
      <c r="V150" s="11"/>
      <c r="W150" s="54"/>
      <c r="X150" s="11"/>
      <c r="Y150" s="10"/>
      <c r="Z150" s="11"/>
      <c r="AA150" s="10"/>
      <c r="AB150" s="11"/>
      <c r="AC150" s="10"/>
      <c r="AD150" s="11"/>
      <c r="AE150" s="10"/>
      <c r="AF150" s="11"/>
      <c r="AG150" s="10"/>
      <c r="AH150" s="11"/>
      <c r="AI150" s="10"/>
      <c r="AJ150" s="11"/>
      <c r="AM150">
        <f t="shared" si="10"/>
        <v>0</v>
      </c>
      <c r="AN150">
        <f t="shared" si="11"/>
        <v>0</v>
      </c>
      <c r="AO150" t="e">
        <f t="shared" si="12"/>
        <v>#DIV/0!</v>
      </c>
      <c r="AQ150" s="41">
        <f t="shared" si="13"/>
        <v>0</v>
      </c>
    </row>
    <row r="151" spans="1:43" x14ac:dyDescent="0.25">
      <c r="A151">
        <f t="shared" si="9"/>
        <v>109</v>
      </c>
      <c r="B151" s="206"/>
      <c r="C151" s="10"/>
      <c r="D151" s="11"/>
      <c r="E151" s="10"/>
      <c r="F151" s="11"/>
      <c r="G151" s="10"/>
      <c r="H151" s="11"/>
      <c r="I151" s="10"/>
      <c r="J151" s="11"/>
      <c r="K151" s="10"/>
      <c r="L151" s="11"/>
      <c r="M151" s="10"/>
      <c r="N151" s="11"/>
      <c r="O151" s="10"/>
      <c r="P151" s="11"/>
      <c r="Q151" s="10"/>
      <c r="R151" s="11"/>
      <c r="S151" s="10"/>
      <c r="T151" s="11"/>
      <c r="U151" s="10"/>
      <c r="V151" s="11"/>
      <c r="W151" s="54"/>
      <c r="X151" s="11"/>
      <c r="Y151" s="10"/>
      <c r="Z151" s="11"/>
      <c r="AA151" s="10"/>
      <c r="AB151" s="11"/>
      <c r="AC151" s="10"/>
      <c r="AD151" s="11"/>
      <c r="AE151" s="10"/>
      <c r="AF151" s="11"/>
      <c r="AG151" s="10"/>
      <c r="AH151" s="11"/>
      <c r="AI151" s="10"/>
      <c r="AJ151" s="11"/>
      <c r="AM151">
        <f t="shared" si="10"/>
        <v>0</v>
      </c>
      <c r="AN151">
        <f t="shared" si="11"/>
        <v>0</v>
      </c>
      <c r="AO151" t="e">
        <f t="shared" si="12"/>
        <v>#DIV/0!</v>
      </c>
      <c r="AQ151" s="41">
        <f t="shared" si="13"/>
        <v>0</v>
      </c>
    </row>
    <row r="152" spans="1:43" x14ac:dyDescent="0.25">
      <c r="A152">
        <f t="shared" si="9"/>
        <v>110</v>
      </c>
      <c r="B152" s="206"/>
      <c r="C152" s="10"/>
      <c r="D152" s="11"/>
      <c r="E152" s="10"/>
      <c r="F152" s="11"/>
      <c r="G152" s="10"/>
      <c r="H152" s="11"/>
      <c r="I152" s="10"/>
      <c r="J152" s="11"/>
      <c r="K152" s="10"/>
      <c r="L152" s="11"/>
      <c r="M152" s="10"/>
      <c r="N152" s="11"/>
      <c r="O152" s="10"/>
      <c r="P152" s="11"/>
      <c r="Q152" s="10"/>
      <c r="R152" s="11"/>
      <c r="S152" s="10"/>
      <c r="T152" s="11"/>
      <c r="U152" s="10"/>
      <c r="V152" s="11"/>
      <c r="W152" s="54"/>
      <c r="X152" s="11"/>
      <c r="Y152" s="10"/>
      <c r="Z152" s="11"/>
      <c r="AA152" s="10"/>
      <c r="AB152" s="11"/>
      <c r="AC152" s="10"/>
      <c r="AD152" s="11"/>
      <c r="AE152" s="10"/>
      <c r="AF152" s="11"/>
      <c r="AG152" s="10"/>
      <c r="AH152" s="11"/>
      <c r="AI152" s="10"/>
      <c r="AJ152" s="11"/>
      <c r="AM152">
        <f t="shared" si="10"/>
        <v>0</v>
      </c>
      <c r="AN152">
        <f t="shared" si="11"/>
        <v>0</v>
      </c>
      <c r="AO152" t="e">
        <f t="shared" si="12"/>
        <v>#DIV/0!</v>
      </c>
      <c r="AQ152" s="41">
        <f t="shared" si="13"/>
        <v>0</v>
      </c>
    </row>
    <row r="153" spans="1:43" x14ac:dyDescent="0.25">
      <c r="A153">
        <f t="shared" ref="A153:A216" si="14">+A152+1</f>
        <v>111</v>
      </c>
      <c r="B153" s="206"/>
      <c r="C153" s="10"/>
      <c r="D153" s="11"/>
      <c r="E153" s="10"/>
      <c r="F153" s="11"/>
      <c r="G153" s="10"/>
      <c r="H153" s="11"/>
      <c r="I153" s="10"/>
      <c r="J153" s="11"/>
      <c r="K153" s="10"/>
      <c r="L153" s="11"/>
      <c r="M153" s="10"/>
      <c r="N153" s="11"/>
      <c r="O153" s="10"/>
      <c r="P153" s="11"/>
      <c r="Q153" s="10"/>
      <c r="R153" s="11"/>
      <c r="S153" s="10"/>
      <c r="T153" s="11"/>
      <c r="U153" s="10"/>
      <c r="V153" s="11"/>
      <c r="W153" s="54"/>
      <c r="X153" s="11"/>
      <c r="Y153" s="10"/>
      <c r="Z153" s="11"/>
      <c r="AA153" s="10"/>
      <c r="AB153" s="11"/>
      <c r="AC153" s="10"/>
      <c r="AD153" s="11"/>
      <c r="AE153" s="10"/>
      <c r="AF153" s="11"/>
      <c r="AG153" s="10"/>
      <c r="AH153" s="11"/>
      <c r="AI153" s="10"/>
      <c r="AJ153" s="11"/>
      <c r="AM153">
        <f t="shared" si="10"/>
        <v>0</v>
      </c>
      <c r="AN153">
        <f t="shared" si="11"/>
        <v>0</v>
      </c>
      <c r="AO153" t="e">
        <f t="shared" si="12"/>
        <v>#DIV/0!</v>
      </c>
      <c r="AQ153" s="41">
        <f t="shared" si="13"/>
        <v>0</v>
      </c>
    </row>
    <row r="154" spans="1:43" x14ac:dyDescent="0.25">
      <c r="A154">
        <f t="shared" si="14"/>
        <v>112</v>
      </c>
      <c r="B154" s="206"/>
      <c r="C154" s="10"/>
      <c r="D154" s="11"/>
      <c r="E154" s="10"/>
      <c r="F154" s="11"/>
      <c r="G154" s="10"/>
      <c r="H154" s="11"/>
      <c r="I154" s="10"/>
      <c r="J154" s="11"/>
      <c r="K154" s="10"/>
      <c r="L154" s="11"/>
      <c r="M154" s="10"/>
      <c r="N154" s="11"/>
      <c r="O154" s="10"/>
      <c r="P154" s="11"/>
      <c r="Q154" s="10"/>
      <c r="R154" s="11"/>
      <c r="S154" s="10"/>
      <c r="T154" s="11"/>
      <c r="U154" s="10"/>
      <c r="V154" s="11"/>
      <c r="W154" s="54"/>
      <c r="X154" s="11"/>
      <c r="Y154" s="10"/>
      <c r="Z154" s="11"/>
      <c r="AA154" s="10"/>
      <c r="AB154" s="11"/>
      <c r="AC154" s="10"/>
      <c r="AD154" s="11"/>
      <c r="AE154" s="10"/>
      <c r="AF154" s="11"/>
      <c r="AG154" s="10"/>
      <c r="AH154" s="11"/>
      <c r="AI154" s="10"/>
      <c r="AJ154" s="11"/>
      <c r="AM154">
        <f t="shared" si="10"/>
        <v>0</v>
      </c>
      <c r="AN154">
        <f t="shared" si="11"/>
        <v>0</v>
      </c>
      <c r="AO154" t="e">
        <f t="shared" si="12"/>
        <v>#DIV/0!</v>
      </c>
      <c r="AQ154" s="41">
        <f t="shared" si="13"/>
        <v>0</v>
      </c>
    </row>
    <row r="155" spans="1:43" x14ac:dyDescent="0.25">
      <c r="A155">
        <f t="shared" si="14"/>
        <v>113</v>
      </c>
      <c r="B155" s="206"/>
      <c r="C155" s="10"/>
      <c r="D155" s="11"/>
      <c r="E155" s="10"/>
      <c r="F155" s="11"/>
      <c r="G155" s="10"/>
      <c r="H155" s="11"/>
      <c r="I155" s="10"/>
      <c r="J155" s="11"/>
      <c r="K155" s="10"/>
      <c r="L155" s="11"/>
      <c r="M155" s="10"/>
      <c r="N155" s="11"/>
      <c r="O155" s="10"/>
      <c r="P155" s="11"/>
      <c r="Q155" s="10"/>
      <c r="R155" s="11"/>
      <c r="S155" s="10"/>
      <c r="T155" s="11"/>
      <c r="U155" s="10"/>
      <c r="V155" s="11"/>
      <c r="W155" s="54"/>
      <c r="X155" s="11"/>
      <c r="Y155" s="10"/>
      <c r="Z155" s="11"/>
      <c r="AA155" s="10"/>
      <c r="AB155" s="11"/>
      <c r="AC155" s="10"/>
      <c r="AD155" s="11"/>
      <c r="AE155" s="10"/>
      <c r="AF155" s="11"/>
      <c r="AG155" s="10"/>
      <c r="AH155" s="11"/>
      <c r="AI155" s="10"/>
      <c r="AJ155" s="11"/>
      <c r="AM155">
        <f t="shared" si="10"/>
        <v>0</v>
      </c>
      <c r="AN155">
        <f t="shared" si="11"/>
        <v>0</v>
      </c>
      <c r="AO155" t="e">
        <f t="shared" si="12"/>
        <v>#DIV/0!</v>
      </c>
      <c r="AQ155" s="41">
        <f t="shared" si="13"/>
        <v>0</v>
      </c>
    </row>
    <row r="156" spans="1:43" x14ac:dyDescent="0.25">
      <c r="A156">
        <f t="shared" si="14"/>
        <v>114</v>
      </c>
      <c r="B156" s="206"/>
      <c r="C156" s="10"/>
      <c r="D156" s="11"/>
      <c r="E156" s="10"/>
      <c r="F156" s="11"/>
      <c r="G156" s="10"/>
      <c r="H156" s="11"/>
      <c r="I156" s="10"/>
      <c r="J156" s="11"/>
      <c r="K156" s="10"/>
      <c r="L156" s="11"/>
      <c r="M156" s="10"/>
      <c r="N156" s="11"/>
      <c r="O156" s="10"/>
      <c r="P156" s="11"/>
      <c r="Q156" s="10"/>
      <c r="R156" s="11"/>
      <c r="S156" s="10"/>
      <c r="T156" s="11"/>
      <c r="U156" s="10"/>
      <c r="V156" s="11"/>
      <c r="W156" s="54"/>
      <c r="X156" s="11"/>
      <c r="Y156" s="10"/>
      <c r="Z156" s="11"/>
      <c r="AA156" s="10"/>
      <c r="AB156" s="11"/>
      <c r="AC156" s="10"/>
      <c r="AD156" s="11"/>
      <c r="AE156" s="10"/>
      <c r="AF156" s="11"/>
      <c r="AG156" s="10"/>
      <c r="AH156" s="11"/>
      <c r="AI156" s="10"/>
      <c r="AJ156" s="11"/>
      <c r="AM156">
        <f t="shared" si="10"/>
        <v>0</v>
      </c>
      <c r="AN156">
        <f t="shared" si="11"/>
        <v>0</v>
      </c>
      <c r="AO156" t="e">
        <f t="shared" si="12"/>
        <v>#DIV/0!</v>
      </c>
      <c r="AQ156" s="41">
        <f t="shared" si="13"/>
        <v>0</v>
      </c>
    </row>
    <row r="157" spans="1:43" x14ac:dyDescent="0.25">
      <c r="A157">
        <f t="shared" si="14"/>
        <v>115</v>
      </c>
      <c r="B157" s="206"/>
      <c r="C157" s="10"/>
      <c r="D157" s="11"/>
      <c r="E157" s="10"/>
      <c r="F157" s="11"/>
      <c r="G157" s="10"/>
      <c r="H157" s="11"/>
      <c r="I157" s="10"/>
      <c r="J157" s="11"/>
      <c r="K157" s="10"/>
      <c r="L157" s="11"/>
      <c r="M157" s="10"/>
      <c r="N157" s="11"/>
      <c r="O157" s="10"/>
      <c r="P157" s="11"/>
      <c r="Q157" s="10"/>
      <c r="R157" s="11"/>
      <c r="S157" s="10"/>
      <c r="T157" s="11"/>
      <c r="U157" s="10"/>
      <c r="V157" s="11"/>
      <c r="W157" s="54"/>
      <c r="X157" s="11"/>
      <c r="Y157" s="10"/>
      <c r="Z157" s="11"/>
      <c r="AA157" s="10"/>
      <c r="AB157" s="11"/>
      <c r="AC157" s="10"/>
      <c r="AD157" s="11"/>
      <c r="AE157" s="10"/>
      <c r="AF157" s="11"/>
      <c r="AG157" s="10"/>
      <c r="AH157" s="11"/>
      <c r="AI157" s="10"/>
      <c r="AJ157" s="11"/>
      <c r="AM157">
        <f t="shared" si="10"/>
        <v>0</v>
      </c>
      <c r="AN157">
        <f t="shared" si="11"/>
        <v>0</v>
      </c>
      <c r="AO157" t="e">
        <f t="shared" si="12"/>
        <v>#DIV/0!</v>
      </c>
      <c r="AQ157" s="41">
        <f t="shared" si="13"/>
        <v>0</v>
      </c>
    </row>
    <row r="158" spans="1:43" x14ac:dyDescent="0.25">
      <c r="A158">
        <f t="shared" si="14"/>
        <v>116</v>
      </c>
      <c r="B158" s="206"/>
      <c r="C158" s="10"/>
      <c r="D158" s="11"/>
      <c r="E158" s="10"/>
      <c r="F158" s="11"/>
      <c r="G158" s="10"/>
      <c r="H158" s="11"/>
      <c r="I158" s="10"/>
      <c r="J158" s="11"/>
      <c r="K158" s="10"/>
      <c r="L158" s="11"/>
      <c r="M158" s="10"/>
      <c r="N158" s="11"/>
      <c r="O158" s="10"/>
      <c r="P158" s="11"/>
      <c r="Q158" s="10"/>
      <c r="R158" s="11"/>
      <c r="S158" s="10"/>
      <c r="T158" s="11"/>
      <c r="U158" s="10"/>
      <c r="V158" s="11"/>
      <c r="W158" s="54"/>
      <c r="X158" s="11"/>
      <c r="Y158" s="10"/>
      <c r="Z158" s="11"/>
      <c r="AA158" s="10"/>
      <c r="AB158" s="11"/>
      <c r="AC158" s="10"/>
      <c r="AD158" s="11"/>
      <c r="AE158" s="10"/>
      <c r="AF158" s="11"/>
      <c r="AG158" s="10"/>
      <c r="AH158" s="11"/>
      <c r="AI158" s="10"/>
      <c r="AJ158" s="11"/>
      <c r="AM158">
        <f t="shared" si="10"/>
        <v>0</v>
      </c>
      <c r="AN158">
        <f t="shared" si="11"/>
        <v>0</v>
      </c>
      <c r="AO158" t="e">
        <f t="shared" si="12"/>
        <v>#DIV/0!</v>
      </c>
      <c r="AQ158" s="41">
        <f t="shared" si="13"/>
        <v>0</v>
      </c>
    </row>
    <row r="159" spans="1:43" x14ac:dyDescent="0.25">
      <c r="A159">
        <f t="shared" si="14"/>
        <v>117</v>
      </c>
      <c r="B159" s="206"/>
      <c r="C159" s="10"/>
      <c r="D159" s="11"/>
      <c r="E159" s="10"/>
      <c r="F159" s="11"/>
      <c r="G159" s="10"/>
      <c r="H159" s="11"/>
      <c r="I159" s="10"/>
      <c r="J159" s="11"/>
      <c r="K159" s="10"/>
      <c r="L159" s="11"/>
      <c r="M159" s="10"/>
      <c r="N159" s="11"/>
      <c r="O159" s="10"/>
      <c r="P159" s="11"/>
      <c r="Q159" s="10"/>
      <c r="R159" s="11"/>
      <c r="S159" s="10"/>
      <c r="T159" s="11"/>
      <c r="U159" s="10"/>
      <c r="V159" s="11"/>
      <c r="W159" s="54"/>
      <c r="X159" s="11"/>
      <c r="Y159" s="10"/>
      <c r="Z159" s="11"/>
      <c r="AA159" s="10"/>
      <c r="AB159" s="11"/>
      <c r="AC159" s="10"/>
      <c r="AD159" s="11"/>
      <c r="AE159" s="10"/>
      <c r="AF159" s="11"/>
      <c r="AG159" s="10"/>
      <c r="AH159" s="11"/>
      <c r="AI159" s="10"/>
      <c r="AJ159" s="11"/>
      <c r="AM159">
        <f t="shared" si="10"/>
        <v>0</v>
      </c>
      <c r="AN159">
        <f t="shared" si="11"/>
        <v>0</v>
      </c>
      <c r="AO159" t="e">
        <f t="shared" si="12"/>
        <v>#DIV/0!</v>
      </c>
      <c r="AQ159" s="41">
        <f t="shared" si="13"/>
        <v>0</v>
      </c>
    </row>
    <row r="160" spans="1:43" x14ac:dyDescent="0.25">
      <c r="A160">
        <f t="shared" si="14"/>
        <v>118</v>
      </c>
      <c r="B160" s="206"/>
      <c r="C160" s="10"/>
      <c r="D160" s="11"/>
      <c r="E160" s="10"/>
      <c r="F160" s="11"/>
      <c r="G160" s="10"/>
      <c r="H160" s="11"/>
      <c r="I160" s="10"/>
      <c r="J160" s="11"/>
      <c r="K160" s="10"/>
      <c r="L160" s="11"/>
      <c r="M160" s="10"/>
      <c r="N160" s="11"/>
      <c r="O160" s="10"/>
      <c r="P160" s="11"/>
      <c r="Q160" s="10"/>
      <c r="R160" s="11"/>
      <c r="S160" s="10"/>
      <c r="T160" s="11"/>
      <c r="U160" s="10"/>
      <c r="V160" s="11"/>
      <c r="W160" s="54"/>
      <c r="X160" s="11"/>
      <c r="Y160" s="10"/>
      <c r="Z160" s="11"/>
      <c r="AA160" s="10"/>
      <c r="AB160" s="11"/>
      <c r="AC160" s="10"/>
      <c r="AD160" s="11"/>
      <c r="AE160" s="10"/>
      <c r="AF160" s="11"/>
      <c r="AG160" s="10"/>
      <c r="AH160" s="11"/>
      <c r="AI160" s="10"/>
      <c r="AJ160" s="11"/>
      <c r="AM160">
        <f t="shared" si="10"/>
        <v>0</v>
      </c>
      <c r="AN160">
        <f t="shared" si="11"/>
        <v>0</v>
      </c>
      <c r="AO160" t="e">
        <f t="shared" si="12"/>
        <v>#DIV/0!</v>
      </c>
      <c r="AQ160" s="41">
        <f t="shared" si="13"/>
        <v>0</v>
      </c>
    </row>
    <row r="161" spans="1:43" x14ac:dyDescent="0.25">
      <c r="A161">
        <f t="shared" si="14"/>
        <v>119</v>
      </c>
      <c r="B161" s="206"/>
      <c r="C161" s="10"/>
      <c r="D161" s="11"/>
      <c r="E161" s="10"/>
      <c r="F161" s="11"/>
      <c r="G161" s="10"/>
      <c r="H161" s="11"/>
      <c r="I161" s="10"/>
      <c r="J161" s="11"/>
      <c r="K161" s="10"/>
      <c r="L161" s="11"/>
      <c r="M161" s="10"/>
      <c r="N161" s="11"/>
      <c r="O161" s="10"/>
      <c r="P161" s="11"/>
      <c r="Q161" s="10"/>
      <c r="R161" s="11"/>
      <c r="S161" s="10"/>
      <c r="T161" s="11"/>
      <c r="U161" s="10"/>
      <c r="V161" s="11"/>
      <c r="W161" s="54"/>
      <c r="X161" s="11"/>
      <c r="Y161" s="10"/>
      <c r="Z161" s="11"/>
      <c r="AA161" s="10"/>
      <c r="AB161" s="11"/>
      <c r="AC161" s="10"/>
      <c r="AD161" s="11"/>
      <c r="AE161" s="10"/>
      <c r="AF161" s="11"/>
      <c r="AG161" s="10"/>
      <c r="AH161" s="11"/>
      <c r="AI161" s="10"/>
      <c r="AJ161" s="11"/>
      <c r="AM161">
        <f t="shared" si="10"/>
        <v>0</v>
      </c>
      <c r="AN161">
        <f t="shared" si="11"/>
        <v>0</v>
      </c>
      <c r="AO161" t="e">
        <f t="shared" si="12"/>
        <v>#DIV/0!</v>
      </c>
      <c r="AQ161" s="41">
        <f t="shared" si="13"/>
        <v>0</v>
      </c>
    </row>
    <row r="162" spans="1:43" x14ac:dyDescent="0.25">
      <c r="A162">
        <f t="shared" si="14"/>
        <v>120</v>
      </c>
      <c r="B162" s="206"/>
      <c r="C162" s="10"/>
      <c r="D162" s="11"/>
      <c r="E162" s="10"/>
      <c r="F162" s="11"/>
      <c r="G162" s="10"/>
      <c r="H162" s="11"/>
      <c r="I162" s="10"/>
      <c r="J162" s="11"/>
      <c r="K162" s="10"/>
      <c r="L162" s="11"/>
      <c r="M162" s="10"/>
      <c r="N162" s="11"/>
      <c r="O162" s="10"/>
      <c r="P162" s="11"/>
      <c r="Q162" s="10"/>
      <c r="R162" s="11"/>
      <c r="S162" s="10"/>
      <c r="T162" s="11"/>
      <c r="U162" s="10"/>
      <c r="V162" s="11"/>
      <c r="W162" s="54"/>
      <c r="X162" s="11"/>
      <c r="Y162" s="10"/>
      <c r="Z162" s="11"/>
      <c r="AA162" s="10"/>
      <c r="AB162" s="11"/>
      <c r="AC162" s="10"/>
      <c r="AD162" s="11"/>
      <c r="AE162" s="10"/>
      <c r="AF162" s="11"/>
      <c r="AG162" s="10"/>
      <c r="AH162" s="11"/>
      <c r="AI162" s="10"/>
      <c r="AJ162" s="11"/>
      <c r="AM162">
        <f t="shared" si="10"/>
        <v>0</v>
      </c>
      <c r="AN162">
        <f t="shared" si="11"/>
        <v>0</v>
      </c>
      <c r="AO162" t="e">
        <f t="shared" si="12"/>
        <v>#DIV/0!</v>
      </c>
      <c r="AQ162" s="41">
        <f t="shared" si="13"/>
        <v>0</v>
      </c>
    </row>
    <row r="163" spans="1:43" x14ac:dyDescent="0.25">
      <c r="A163">
        <f t="shared" si="14"/>
        <v>121</v>
      </c>
      <c r="B163" s="206"/>
      <c r="C163" s="10"/>
      <c r="D163" s="11"/>
      <c r="E163" s="10"/>
      <c r="F163" s="11"/>
      <c r="G163" s="10"/>
      <c r="H163" s="11"/>
      <c r="I163" s="10"/>
      <c r="J163" s="11"/>
      <c r="K163" s="10"/>
      <c r="L163" s="11"/>
      <c r="M163" s="10"/>
      <c r="N163" s="11"/>
      <c r="O163" s="10"/>
      <c r="P163" s="11"/>
      <c r="Q163" s="10"/>
      <c r="R163" s="11"/>
      <c r="S163" s="10"/>
      <c r="T163" s="11"/>
      <c r="U163" s="10"/>
      <c r="V163" s="11"/>
      <c r="W163" s="54"/>
      <c r="X163" s="11"/>
      <c r="Y163" s="10"/>
      <c r="Z163" s="11"/>
      <c r="AA163" s="10"/>
      <c r="AB163" s="11"/>
      <c r="AC163" s="10"/>
      <c r="AD163" s="11"/>
      <c r="AE163" s="10"/>
      <c r="AF163" s="11"/>
      <c r="AG163" s="10"/>
      <c r="AH163" s="11"/>
      <c r="AI163" s="10"/>
      <c r="AJ163" s="11"/>
      <c r="AM163">
        <f t="shared" si="10"/>
        <v>0</v>
      </c>
      <c r="AN163">
        <f t="shared" si="11"/>
        <v>0</v>
      </c>
      <c r="AO163" t="e">
        <f t="shared" si="12"/>
        <v>#DIV/0!</v>
      </c>
      <c r="AQ163" s="41">
        <f t="shared" si="13"/>
        <v>0</v>
      </c>
    </row>
    <row r="164" spans="1:43" x14ac:dyDescent="0.25">
      <c r="A164">
        <f t="shared" si="14"/>
        <v>122</v>
      </c>
      <c r="B164" s="206"/>
      <c r="C164" s="10"/>
      <c r="D164" s="11"/>
      <c r="E164" s="10"/>
      <c r="F164" s="11"/>
      <c r="G164" s="10"/>
      <c r="H164" s="11"/>
      <c r="I164" s="10"/>
      <c r="J164" s="11"/>
      <c r="K164" s="10"/>
      <c r="L164" s="11"/>
      <c r="M164" s="10"/>
      <c r="N164" s="11"/>
      <c r="O164" s="10"/>
      <c r="P164" s="11"/>
      <c r="Q164" s="10"/>
      <c r="R164" s="11"/>
      <c r="S164" s="10"/>
      <c r="T164" s="11"/>
      <c r="U164" s="10"/>
      <c r="V164" s="11"/>
      <c r="W164" s="54"/>
      <c r="X164" s="11"/>
      <c r="Y164" s="10"/>
      <c r="Z164" s="11"/>
      <c r="AA164" s="10"/>
      <c r="AB164" s="11"/>
      <c r="AC164" s="10"/>
      <c r="AD164" s="11"/>
      <c r="AE164" s="10"/>
      <c r="AF164" s="11"/>
      <c r="AG164" s="10"/>
      <c r="AH164" s="11"/>
      <c r="AI164" s="10"/>
      <c r="AJ164" s="11"/>
      <c r="AM164">
        <f t="shared" si="10"/>
        <v>0</v>
      </c>
      <c r="AN164">
        <f t="shared" si="11"/>
        <v>0</v>
      </c>
      <c r="AO164" t="e">
        <f t="shared" si="12"/>
        <v>#DIV/0!</v>
      </c>
      <c r="AQ164" s="41">
        <f t="shared" si="13"/>
        <v>0</v>
      </c>
    </row>
    <row r="165" spans="1:43" x14ac:dyDescent="0.25">
      <c r="A165">
        <f t="shared" si="14"/>
        <v>123</v>
      </c>
      <c r="B165" s="231"/>
      <c r="C165" s="10"/>
      <c r="D165" s="11"/>
      <c r="E165" s="10"/>
      <c r="F165" s="11"/>
      <c r="G165" s="10"/>
      <c r="H165" s="11"/>
      <c r="I165" s="10"/>
      <c r="J165" s="11"/>
      <c r="K165" s="10"/>
      <c r="L165" s="11"/>
      <c r="M165" s="10"/>
      <c r="N165" s="11"/>
      <c r="O165" s="10"/>
      <c r="P165" s="11"/>
      <c r="Q165" s="10"/>
      <c r="R165" s="11"/>
      <c r="S165" s="10"/>
      <c r="T165" s="11"/>
      <c r="U165" s="10"/>
      <c r="V165" s="11"/>
      <c r="W165" s="54"/>
      <c r="X165" s="11"/>
      <c r="Y165" s="10"/>
      <c r="Z165" s="11"/>
      <c r="AA165" s="10"/>
      <c r="AB165" s="11"/>
      <c r="AC165" s="10"/>
      <c r="AD165" s="11"/>
      <c r="AE165" s="10"/>
      <c r="AF165" s="11"/>
      <c r="AG165" s="10"/>
      <c r="AH165" s="11"/>
      <c r="AI165" s="10"/>
      <c r="AJ165" s="11"/>
      <c r="AM165">
        <f t="shared" si="10"/>
        <v>0</v>
      </c>
      <c r="AN165">
        <f t="shared" si="11"/>
        <v>0</v>
      </c>
      <c r="AO165" t="e">
        <f t="shared" si="12"/>
        <v>#DIV/0!</v>
      </c>
      <c r="AQ165" s="41">
        <f t="shared" si="13"/>
        <v>0</v>
      </c>
    </row>
    <row r="166" spans="1:43" x14ac:dyDescent="0.25">
      <c r="A166">
        <f t="shared" si="14"/>
        <v>124</v>
      </c>
      <c r="B166" s="206"/>
      <c r="C166" s="10"/>
      <c r="D166" s="11"/>
      <c r="E166" s="10"/>
      <c r="F166" s="11"/>
      <c r="G166" s="10"/>
      <c r="H166" s="11"/>
      <c r="I166" s="10"/>
      <c r="J166" s="11"/>
      <c r="K166" s="10"/>
      <c r="L166" s="11"/>
      <c r="M166" s="10"/>
      <c r="N166" s="11"/>
      <c r="O166" s="10"/>
      <c r="P166" s="11"/>
      <c r="Q166" s="10"/>
      <c r="R166" s="11"/>
      <c r="S166" s="10"/>
      <c r="T166" s="11"/>
      <c r="U166" s="10"/>
      <c r="V166" s="11"/>
      <c r="W166" s="54"/>
      <c r="X166" s="11"/>
      <c r="Y166" s="10"/>
      <c r="Z166" s="11"/>
      <c r="AA166" s="10"/>
      <c r="AB166" s="11"/>
      <c r="AC166" s="10"/>
      <c r="AD166" s="11"/>
      <c r="AE166" s="10"/>
      <c r="AF166" s="11"/>
      <c r="AG166" s="10"/>
      <c r="AH166" s="11"/>
      <c r="AI166" s="10"/>
      <c r="AJ166" s="11"/>
      <c r="AM166">
        <f t="shared" si="10"/>
        <v>0</v>
      </c>
      <c r="AN166">
        <f t="shared" si="11"/>
        <v>0</v>
      </c>
      <c r="AO166" t="e">
        <f t="shared" si="12"/>
        <v>#DIV/0!</v>
      </c>
      <c r="AQ166" s="41">
        <f t="shared" si="13"/>
        <v>0</v>
      </c>
    </row>
    <row r="167" spans="1:43" x14ac:dyDescent="0.25">
      <c r="A167">
        <f t="shared" si="14"/>
        <v>125</v>
      </c>
      <c r="B167" s="231"/>
      <c r="C167" s="10"/>
      <c r="D167" s="11"/>
      <c r="E167" s="10"/>
      <c r="F167" s="11"/>
      <c r="G167" s="10"/>
      <c r="H167" s="11"/>
      <c r="I167" s="10"/>
      <c r="J167" s="11"/>
      <c r="K167" s="10"/>
      <c r="L167" s="11"/>
      <c r="M167" s="10"/>
      <c r="N167" s="11"/>
      <c r="O167" s="10"/>
      <c r="P167" s="11"/>
      <c r="Q167" s="10"/>
      <c r="R167" s="11"/>
      <c r="S167" s="10"/>
      <c r="T167" s="11"/>
      <c r="U167" s="10"/>
      <c r="V167" s="11"/>
      <c r="W167" s="54"/>
      <c r="X167" s="11"/>
      <c r="Y167" s="10"/>
      <c r="Z167" s="11"/>
      <c r="AA167" s="10"/>
      <c r="AB167" s="11"/>
      <c r="AC167" s="10"/>
      <c r="AD167" s="11"/>
      <c r="AE167" s="10"/>
      <c r="AF167" s="11"/>
      <c r="AG167" s="10"/>
      <c r="AH167" s="11"/>
      <c r="AI167" s="10"/>
      <c r="AJ167" s="11"/>
      <c r="AM167">
        <f t="shared" si="10"/>
        <v>0</v>
      </c>
      <c r="AN167">
        <f t="shared" si="11"/>
        <v>0</v>
      </c>
      <c r="AO167" t="e">
        <f t="shared" si="12"/>
        <v>#DIV/0!</v>
      </c>
      <c r="AQ167" s="41">
        <f t="shared" si="13"/>
        <v>0</v>
      </c>
    </row>
    <row r="168" spans="1:43" x14ac:dyDescent="0.25">
      <c r="A168">
        <f t="shared" si="14"/>
        <v>126</v>
      </c>
      <c r="B168" s="206"/>
      <c r="C168" s="10"/>
      <c r="D168" s="11"/>
      <c r="E168" s="10"/>
      <c r="F168" s="11"/>
      <c r="G168" s="10"/>
      <c r="H168" s="11"/>
      <c r="I168" s="10"/>
      <c r="J168" s="11"/>
      <c r="K168" s="10"/>
      <c r="L168" s="11"/>
      <c r="M168" s="10"/>
      <c r="N168" s="11"/>
      <c r="O168" s="10"/>
      <c r="P168" s="11"/>
      <c r="Q168" s="10"/>
      <c r="R168" s="11"/>
      <c r="S168" s="10"/>
      <c r="T168" s="11"/>
      <c r="U168" s="10"/>
      <c r="V168" s="11"/>
      <c r="W168" s="54"/>
      <c r="X168" s="11"/>
      <c r="Y168" s="10"/>
      <c r="Z168" s="11"/>
      <c r="AA168" s="10"/>
      <c r="AB168" s="11"/>
      <c r="AC168" s="10"/>
      <c r="AD168" s="11"/>
      <c r="AE168" s="10"/>
      <c r="AF168" s="11"/>
      <c r="AG168" s="10"/>
      <c r="AH168" s="11"/>
      <c r="AI168" s="10"/>
      <c r="AJ168" s="11"/>
      <c r="AM168">
        <f t="shared" si="10"/>
        <v>0</v>
      </c>
      <c r="AN168">
        <f t="shared" si="11"/>
        <v>0</v>
      </c>
      <c r="AO168" t="e">
        <f t="shared" si="12"/>
        <v>#DIV/0!</v>
      </c>
      <c r="AQ168" s="41">
        <f t="shared" si="13"/>
        <v>0</v>
      </c>
    </row>
    <row r="169" spans="1:43" x14ac:dyDescent="0.25">
      <c r="A169">
        <f t="shared" si="14"/>
        <v>127</v>
      </c>
      <c r="B169" s="206"/>
      <c r="C169" s="10"/>
      <c r="D169" s="11"/>
      <c r="E169" s="10"/>
      <c r="F169" s="11"/>
      <c r="G169" s="10"/>
      <c r="H169" s="11"/>
      <c r="I169" s="10"/>
      <c r="J169" s="11"/>
      <c r="K169" s="10"/>
      <c r="L169" s="11"/>
      <c r="M169" s="10"/>
      <c r="N169" s="11"/>
      <c r="O169" s="10"/>
      <c r="P169" s="11"/>
      <c r="Q169" s="10"/>
      <c r="R169" s="11"/>
      <c r="S169" s="10"/>
      <c r="T169" s="11"/>
      <c r="U169" s="10"/>
      <c r="V169" s="11"/>
      <c r="W169" s="54"/>
      <c r="X169" s="11"/>
      <c r="Y169" s="10"/>
      <c r="Z169" s="11"/>
      <c r="AA169" s="10"/>
      <c r="AB169" s="11"/>
      <c r="AC169" s="10"/>
      <c r="AD169" s="11"/>
      <c r="AE169" s="10"/>
      <c r="AF169" s="11"/>
      <c r="AG169" s="10"/>
      <c r="AH169" s="11"/>
      <c r="AI169" s="10"/>
      <c r="AJ169" s="11"/>
      <c r="AM169">
        <f t="shared" si="10"/>
        <v>0</v>
      </c>
      <c r="AN169">
        <f t="shared" si="11"/>
        <v>0</v>
      </c>
      <c r="AO169" t="e">
        <f t="shared" si="12"/>
        <v>#DIV/0!</v>
      </c>
      <c r="AQ169" s="41">
        <f t="shared" si="13"/>
        <v>0</v>
      </c>
    </row>
    <row r="170" spans="1:43" x14ac:dyDescent="0.25">
      <c r="A170">
        <f t="shared" si="14"/>
        <v>128</v>
      </c>
      <c r="B170" s="206"/>
      <c r="C170" s="10"/>
      <c r="D170" s="11"/>
      <c r="E170" s="10"/>
      <c r="F170" s="11"/>
      <c r="G170" s="10"/>
      <c r="H170" s="11"/>
      <c r="I170" s="10"/>
      <c r="J170" s="11"/>
      <c r="K170" s="10"/>
      <c r="L170" s="11"/>
      <c r="M170" s="10"/>
      <c r="N170" s="11"/>
      <c r="O170" s="10"/>
      <c r="P170" s="11"/>
      <c r="Q170" s="10"/>
      <c r="R170" s="11"/>
      <c r="S170" s="10"/>
      <c r="T170" s="11"/>
      <c r="U170" s="10"/>
      <c r="V170" s="11"/>
      <c r="W170" s="54"/>
      <c r="X170" s="11"/>
      <c r="Y170" s="10"/>
      <c r="Z170" s="11"/>
      <c r="AA170" s="10"/>
      <c r="AB170" s="11"/>
      <c r="AC170" s="10"/>
      <c r="AD170" s="11"/>
      <c r="AE170" s="10"/>
      <c r="AF170" s="11"/>
      <c r="AG170" s="10"/>
      <c r="AH170" s="11"/>
      <c r="AI170" s="10"/>
      <c r="AJ170" s="11"/>
      <c r="AM170">
        <f t="shared" si="10"/>
        <v>0</v>
      </c>
      <c r="AN170">
        <f t="shared" si="11"/>
        <v>0</v>
      </c>
      <c r="AO170" t="e">
        <f t="shared" si="12"/>
        <v>#DIV/0!</v>
      </c>
      <c r="AQ170" s="41">
        <f t="shared" si="13"/>
        <v>0</v>
      </c>
    </row>
    <row r="171" spans="1:43" x14ac:dyDescent="0.25">
      <c r="A171">
        <f t="shared" si="14"/>
        <v>129</v>
      </c>
      <c r="B171" s="206"/>
      <c r="C171" s="10"/>
      <c r="D171" s="11"/>
      <c r="E171" s="10"/>
      <c r="F171" s="11"/>
      <c r="G171" s="10"/>
      <c r="H171" s="11"/>
      <c r="I171" s="10"/>
      <c r="J171" s="11"/>
      <c r="K171" s="10"/>
      <c r="L171" s="11"/>
      <c r="M171" s="10"/>
      <c r="N171" s="11"/>
      <c r="O171" s="10"/>
      <c r="P171" s="11"/>
      <c r="Q171" s="10"/>
      <c r="R171" s="11"/>
      <c r="S171" s="10"/>
      <c r="T171" s="11"/>
      <c r="U171" s="10"/>
      <c r="V171" s="11"/>
      <c r="W171" s="54"/>
      <c r="X171" s="11"/>
      <c r="Y171" s="10"/>
      <c r="Z171" s="11"/>
      <c r="AA171" s="10"/>
      <c r="AB171" s="11"/>
      <c r="AC171" s="10"/>
      <c r="AD171" s="11"/>
      <c r="AE171" s="10"/>
      <c r="AF171" s="11"/>
      <c r="AG171" s="10"/>
      <c r="AH171" s="11"/>
      <c r="AI171" s="10"/>
      <c r="AJ171" s="11"/>
      <c r="AM171">
        <f t="shared" ref="AM171:AM234" si="15">+C171+E171+G171+I171++K171++M171+O171+Q171+S171+U171+W171+Y171+AI171+AA171+AG171+AC171+AE171</f>
        <v>0</v>
      </c>
      <c r="AN171">
        <f t="shared" ref="AN171:AN234" si="16">COUNT(C171:AJ171)/2</f>
        <v>0</v>
      </c>
      <c r="AO171" t="e">
        <f t="shared" ref="AO171:AO234" si="17">+AM171/AN171</f>
        <v>#DIV/0!</v>
      </c>
      <c r="AQ171" s="41">
        <f t="shared" si="13"/>
        <v>0</v>
      </c>
    </row>
    <row r="172" spans="1:43" x14ac:dyDescent="0.25">
      <c r="A172">
        <f t="shared" si="14"/>
        <v>130</v>
      </c>
      <c r="B172" s="206"/>
      <c r="C172" s="10"/>
      <c r="D172" s="11"/>
      <c r="E172" s="10"/>
      <c r="F172" s="11"/>
      <c r="G172" s="10"/>
      <c r="H172" s="11"/>
      <c r="I172" s="10"/>
      <c r="J172" s="11"/>
      <c r="K172" s="10"/>
      <c r="L172" s="11"/>
      <c r="M172" s="10"/>
      <c r="N172" s="11"/>
      <c r="O172" s="10"/>
      <c r="P172" s="11"/>
      <c r="Q172" s="10"/>
      <c r="R172" s="11"/>
      <c r="S172" s="10"/>
      <c r="T172" s="11"/>
      <c r="U172" s="10"/>
      <c r="V172" s="11"/>
      <c r="W172" s="54"/>
      <c r="X172" s="11"/>
      <c r="Y172" s="10"/>
      <c r="Z172" s="11"/>
      <c r="AA172" s="10"/>
      <c r="AB172" s="11"/>
      <c r="AC172" s="10"/>
      <c r="AD172" s="11"/>
      <c r="AE172" s="10"/>
      <c r="AF172" s="11"/>
      <c r="AG172" s="10"/>
      <c r="AH172" s="11"/>
      <c r="AI172" s="10"/>
      <c r="AJ172" s="11"/>
      <c r="AM172">
        <f t="shared" si="15"/>
        <v>0</v>
      </c>
      <c r="AN172">
        <f t="shared" si="16"/>
        <v>0</v>
      </c>
      <c r="AO172" t="e">
        <f t="shared" si="17"/>
        <v>#DIV/0!</v>
      </c>
      <c r="AQ172" s="41">
        <f t="shared" si="13"/>
        <v>0</v>
      </c>
    </row>
    <row r="173" spans="1:43" x14ac:dyDescent="0.25">
      <c r="A173">
        <f t="shared" si="14"/>
        <v>131</v>
      </c>
      <c r="B173" s="206"/>
      <c r="C173" s="10"/>
      <c r="D173" s="11"/>
      <c r="E173" s="10"/>
      <c r="F173" s="11"/>
      <c r="G173" s="10"/>
      <c r="H173" s="11"/>
      <c r="I173" s="10"/>
      <c r="J173" s="11"/>
      <c r="K173" s="10"/>
      <c r="L173" s="11"/>
      <c r="M173" s="10"/>
      <c r="N173" s="11"/>
      <c r="O173" s="10"/>
      <c r="P173" s="11"/>
      <c r="Q173" s="10"/>
      <c r="R173" s="11"/>
      <c r="S173" s="10"/>
      <c r="T173" s="11"/>
      <c r="U173" s="10"/>
      <c r="V173" s="11"/>
      <c r="W173" s="54"/>
      <c r="X173" s="11"/>
      <c r="Y173" s="10"/>
      <c r="Z173" s="11"/>
      <c r="AA173" s="10"/>
      <c r="AB173" s="11"/>
      <c r="AC173" s="10"/>
      <c r="AD173" s="11"/>
      <c r="AE173" s="10"/>
      <c r="AF173" s="11"/>
      <c r="AG173" s="10"/>
      <c r="AH173" s="11"/>
      <c r="AI173" s="10"/>
      <c r="AJ173" s="11"/>
      <c r="AM173">
        <f t="shared" si="15"/>
        <v>0</v>
      </c>
      <c r="AN173">
        <f t="shared" si="16"/>
        <v>0</v>
      </c>
      <c r="AO173" t="e">
        <f t="shared" si="17"/>
        <v>#DIV/0!</v>
      </c>
      <c r="AQ173" s="41">
        <f t="shared" si="13"/>
        <v>0</v>
      </c>
    </row>
    <row r="174" spans="1:43" x14ac:dyDescent="0.25">
      <c r="A174">
        <f t="shared" si="14"/>
        <v>132</v>
      </c>
      <c r="B174" s="206"/>
      <c r="C174" s="10"/>
      <c r="D174" s="11"/>
      <c r="E174" s="10"/>
      <c r="F174" s="11"/>
      <c r="G174" s="10"/>
      <c r="H174" s="11"/>
      <c r="I174" s="10"/>
      <c r="J174" s="11"/>
      <c r="K174" s="10"/>
      <c r="L174" s="11"/>
      <c r="M174" s="10"/>
      <c r="N174" s="11"/>
      <c r="O174" s="10"/>
      <c r="P174" s="11"/>
      <c r="Q174" s="10"/>
      <c r="R174" s="11"/>
      <c r="S174" s="10"/>
      <c r="T174" s="11"/>
      <c r="U174" s="10"/>
      <c r="V174" s="11"/>
      <c r="W174" s="54"/>
      <c r="X174" s="11"/>
      <c r="Y174" s="10"/>
      <c r="Z174" s="11"/>
      <c r="AA174" s="10"/>
      <c r="AB174" s="11"/>
      <c r="AC174" s="10"/>
      <c r="AD174" s="11"/>
      <c r="AE174" s="10"/>
      <c r="AF174" s="11"/>
      <c r="AG174" s="10"/>
      <c r="AH174" s="11"/>
      <c r="AI174" s="10"/>
      <c r="AJ174" s="11"/>
      <c r="AM174">
        <f t="shared" si="15"/>
        <v>0</v>
      </c>
      <c r="AN174">
        <f t="shared" si="16"/>
        <v>0</v>
      </c>
      <c r="AO174" t="e">
        <f t="shared" si="17"/>
        <v>#DIV/0!</v>
      </c>
      <c r="AQ174" s="41">
        <f t="shared" si="13"/>
        <v>0</v>
      </c>
    </row>
    <row r="175" spans="1:43" x14ac:dyDescent="0.25">
      <c r="A175">
        <f t="shared" si="14"/>
        <v>133</v>
      </c>
      <c r="B175" s="206"/>
      <c r="C175" s="10"/>
      <c r="D175" s="11"/>
      <c r="E175" s="10"/>
      <c r="F175" s="11"/>
      <c r="G175" s="10"/>
      <c r="H175" s="11"/>
      <c r="I175" s="10"/>
      <c r="J175" s="11"/>
      <c r="K175" s="10"/>
      <c r="L175" s="11"/>
      <c r="M175" s="10"/>
      <c r="N175" s="11"/>
      <c r="O175" s="10"/>
      <c r="P175" s="11"/>
      <c r="Q175" s="10"/>
      <c r="R175" s="11"/>
      <c r="S175" s="10"/>
      <c r="T175" s="11"/>
      <c r="U175" s="10"/>
      <c r="V175" s="11"/>
      <c r="W175" s="54"/>
      <c r="X175" s="11"/>
      <c r="Y175" s="10"/>
      <c r="Z175" s="11"/>
      <c r="AA175" s="10"/>
      <c r="AB175" s="11"/>
      <c r="AC175" s="10"/>
      <c r="AD175" s="11"/>
      <c r="AE175" s="10"/>
      <c r="AF175" s="11"/>
      <c r="AG175" s="10"/>
      <c r="AH175" s="11"/>
      <c r="AI175" s="10"/>
      <c r="AJ175" s="11"/>
      <c r="AM175">
        <f t="shared" si="15"/>
        <v>0</v>
      </c>
      <c r="AN175">
        <f t="shared" si="16"/>
        <v>0</v>
      </c>
      <c r="AO175" t="e">
        <f t="shared" si="17"/>
        <v>#DIV/0!</v>
      </c>
      <c r="AQ175" s="41">
        <f t="shared" si="13"/>
        <v>0</v>
      </c>
    </row>
    <row r="176" spans="1:43" x14ac:dyDescent="0.25">
      <c r="A176">
        <f t="shared" si="14"/>
        <v>134</v>
      </c>
      <c r="B176" s="206"/>
      <c r="C176" s="10"/>
      <c r="D176" s="11"/>
      <c r="E176" s="10"/>
      <c r="F176" s="11"/>
      <c r="G176" s="10"/>
      <c r="H176" s="11"/>
      <c r="I176" s="10"/>
      <c r="J176" s="11"/>
      <c r="K176" s="10"/>
      <c r="L176" s="11"/>
      <c r="M176" s="10"/>
      <c r="N176" s="11"/>
      <c r="O176" s="10"/>
      <c r="P176" s="11"/>
      <c r="Q176" s="10"/>
      <c r="R176" s="11"/>
      <c r="S176" s="10"/>
      <c r="T176" s="11"/>
      <c r="U176" s="10"/>
      <c r="V176" s="11"/>
      <c r="W176" s="54"/>
      <c r="X176" s="11"/>
      <c r="Y176" s="10"/>
      <c r="Z176" s="11"/>
      <c r="AA176" s="10"/>
      <c r="AB176" s="11"/>
      <c r="AC176" s="10"/>
      <c r="AD176" s="11"/>
      <c r="AE176" s="10"/>
      <c r="AF176" s="11"/>
      <c r="AG176" s="10"/>
      <c r="AH176" s="11"/>
      <c r="AI176" s="10"/>
      <c r="AJ176" s="11"/>
      <c r="AM176">
        <f t="shared" si="15"/>
        <v>0</v>
      </c>
      <c r="AN176">
        <f t="shared" si="16"/>
        <v>0</v>
      </c>
      <c r="AO176" t="e">
        <f t="shared" si="17"/>
        <v>#DIV/0!</v>
      </c>
      <c r="AQ176" s="41">
        <f t="shared" si="13"/>
        <v>0</v>
      </c>
    </row>
    <row r="177" spans="1:43" x14ac:dyDescent="0.25">
      <c r="A177">
        <f t="shared" si="14"/>
        <v>135</v>
      </c>
      <c r="B177" s="206"/>
      <c r="C177" s="10"/>
      <c r="D177" s="11"/>
      <c r="E177" s="10"/>
      <c r="F177" s="11"/>
      <c r="G177" s="10"/>
      <c r="H177" s="11"/>
      <c r="I177" s="10"/>
      <c r="J177" s="11"/>
      <c r="K177" s="10"/>
      <c r="L177" s="11"/>
      <c r="M177" s="10"/>
      <c r="N177" s="11"/>
      <c r="O177" s="10"/>
      <c r="P177" s="11"/>
      <c r="Q177" s="10"/>
      <c r="R177" s="11"/>
      <c r="S177" s="10"/>
      <c r="T177" s="11"/>
      <c r="U177" s="10"/>
      <c r="V177" s="11"/>
      <c r="W177" s="54"/>
      <c r="X177" s="11"/>
      <c r="Y177" s="10"/>
      <c r="Z177" s="11"/>
      <c r="AA177" s="10"/>
      <c r="AB177" s="11"/>
      <c r="AC177" s="10"/>
      <c r="AD177" s="11"/>
      <c r="AE177" s="10"/>
      <c r="AF177" s="11"/>
      <c r="AG177" s="10"/>
      <c r="AH177" s="11"/>
      <c r="AI177" s="10"/>
      <c r="AJ177" s="11"/>
      <c r="AM177">
        <f t="shared" si="15"/>
        <v>0</v>
      </c>
      <c r="AN177">
        <f t="shared" si="16"/>
        <v>0</v>
      </c>
      <c r="AO177" t="e">
        <f t="shared" si="17"/>
        <v>#DIV/0!</v>
      </c>
      <c r="AQ177" s="41">
        <f t="shared" si="13"/>
        <v>0</v>
      </c>
    </row>
    <row r="178" spans="1:43" x14ac:dyDescent="0.25">
      <c r="A178">
        <f t="shared" si="14"/>
        <v>136</v>
      </c>
      <c r="B178" s="206"/>
      <c r="C178" s="10"/>
      <c r="D178" s="11"/>
      <c r="E178" s="10"/>
      <c r="F178" s="11"/>
      <c r="G178" s="10"/>
      <c r="H178" s="11"/>
      <c r="I178" s="10"/>
      <c r="J178" s="11"/>
      <c r="K178" s="10"/>
      <c r="L178" s="11"/>
      <c r="M178" s="10"/>
      <c r="N178" s="11"/>
      <c r="O178" s="10"/>
      <c r="P178" s="11"/>
      <c r="Q178" s="10"/>
      <c r="R178" s="11"/>
      <c r="S178" s="10"/>
      <c r="T178" s="11"/>
      <c r="U178" s="10"/>
      <c r="V178" s="11"/>
      <c r="W178" s="54"/>
      <c r="X178" s="11"/>
      <c r="Y178" s="10"/>
      <c r="Z178" s="11"/>
      <c r="AA178" s="10"/>
      <c r="AB178" s="11"/>
      <c r="AC178" s="10"/>
      <c r="AD178" s="11"/>
      <c r="AE178" s="10"/>
      <c r="AF178" s="11"/>
      <c r="AG178" s="10"/>
      <c r="AH178" s="11"/>
      <c r="AI178" s="10"/>
      <c r="AJ178" s="11"/>
      <c r="AM178">
        <f t="shared" si="15"/>
        <v>0</v>
      </c>
      <c r="AN178">
        <f t="shared" si="16"/>
        <v>0</v>
      </c>
      <c r="AO178" t="e">
        <f t="shared" si="17"/>
        <v>#DIV/0!</v>
      </c>
      <c r="AQ178" s="41">
        <f t="shared" si="13"/>
        <v>0</v>
      </c>
    </row>
    <row r="179" spans="1:43" x14ac:dyDescent="0.25">
      <c r="A179">
        <f t="shared" si="14"/>
        <v>137</v>
      </c>
      <c r="B179" s="206"/>
      <c r="C179" s="10"/>
      <c r="D179" s="11"/>
      <c r="E179" s="10"/>
      <c r="F179" s="11"/>
      <c r="G179" s="10"/>
      <c r="H179" s="11"/>
      <c r="I179" s="10"/>
      <c r="J179" s="11"/>
      <c r="K179" s="10"/>
      <c r="L179" s="11"/>
      <c r="M179" s="10"/>
      <c r="N179" s="11"/>
      <c r="O179" s="10"/>
      <c r="P179" s="11"/>
      <c r="Q179" s="10"/>
      <c r="R179" s="11"/>
      <c r="S179" s="10"/>
      <c r="T179" s="11"/>
      <c r="U179" s="10"/>
      <c r="V179" s="11"/>
      <c r="W179" s="54"/>
      <c r="X179" s="11"/>
      <c r="Y179" s="10"/>
      <c r="Z179" s="11"/>
      <c r="AA179" s="10"/>
      <c r="AB179" s="11"/>
      <c r="AC179" s="10"/>
      <c r="AD179" s="11"/>
      <c r="AE179" s="10"/>
      <c r="AF179" s="11"/>
      <c r="AG179" s="10"/>
      <c r="AH179" s="11"/>
      <c r="AI179" s="10"/>
      <c r="AJ179" s="11"/>
      <c r="AM179">
        <f t="shared" si="15"/>
        <v>0</v>
      </c>
      <c r="AN179">
        <f t="shared" si="16"/>
        <v>0</v>
      </c>
      <c r="AO179" t="e">
        <f t="shared" si="17"/>
        <v>#DIV/0!</v>
      </c>
      <c r="AQ179" s="41">
        <f t="shared" ref="AQ179:AQ242" si="18">+D179+F179+H179+J179+L179+N179+P179+R179+T179+V179+X179+Z179+AH179+AJ179++AF179+AD179+AB179</f>
        <v>0</v>
      </c>
    </row>
    <row r="180" spans="1:43" x14ac:dyDescent="0.25">
      <c r="A180">
        <f t="shared" si="14"/>
        <v>138</v>
      </c>
      <c r="B180" s="206"/>
      <c r="C180" s="10"/>
      <c r="D180" s="11"/>
      <c r="E180" s="10"/>
      <c r="F180" s="11"/>
      <c r="G180" s="10"/>
      <c r="H180" s="11"/>
      <c r="I180" s="10"/>
      <c r="J180" s="11"/>
      <c r="K180" s="10"/>
      <c r="L180" s="11"/>
      <c r="M180" s="10"/>
      <c r="N180" s="11"/>
      <c r="O180" s="10"/>
      <c r="P180" s="11"/>
      <c r="Q180" s="10"/>
      <c r="R180" s="11"/>
      <c r="S180" s="10"/>
      <c r="T180" s="11"/>
      <c r="U180" s="10"/>
      <c r="V180" s="11"/>
      <c r="W180" s="54"/>
      <c r="X180" s="11"/>
      <c r="Y180" s="10"/>
      <c r="Z180" s="11"/>
      <c r="AA180" s="10"/>
      <c r="AB180" s="11"/>
      <c r="AC180" s="10"/>
      <c r="AD180" s="11"/>
      <c r="AE180" s="10"/>
      <c r="AF180" s="11"/>
      <c r="AG180" s="10"/>
      <c r="AH180" s="11"/>
      <c r="AI180" s="10"/>
      <c r="AJ180" s="11"/>
      <c r="AM180">
        <f t="shared" si="15"/>
        <v>0</v>
      </c>
      <c r="AN180">
        <f t="shared" si="16"/>
        <v>0</v>
      </c>
      <c r="AO180" t="e">
        <f t="shared" si="17"/>
        <v>#DIV/0!</v>
      </c>
      <c r="AQ180" s="41">
        <f t="shared" si="18"/>
        <v>0</v>
      </c>
    </row>
    <row r="181" spans="1:43" x14ac:dyDescent="0.25">
      <c r="A181">
        <f t="shared" si="14"/>
        <v>139</v>
      </c>
      <c r="B181" s="206"/>
      <c r="C181" s="10"/>
      <c r="D181" s="11"/>
      <c r="E181" s="10"/>
      <c r="F181" s="11"/>
      <c r="G181" s="10"/>
      <c r="H181" s="11"/>
      <c r="I181" s="10"/>
      <c r="J181" s="11"/>
      <c r="K181" s="10"/>
      <c r="L181" s="11"/>
      <c r="M181" s="10"/>
      <c r="N181" s="11"/>
      <c r="O181" s="10"/>
      <c r="P181" s="11"/>
      <c r="Q181" s="10"/>
      <c r="R181" s="11"/>
      <c r="S181" s="10"/>
      <c r="T181" s="11"/>
      <c r="U181" s="10"/>
      <c r="V181" s="11"/>
      <c r="W181" s="54"/>
      <c r="X181" s="11"/>
      <c r="Y181" s="10"/>
      <c r="Z181" s="11"/>
      <c r="AA181" s="10"/>
      <c r="AB181" s="11"/>
      <c r="AC181" s="10"/>
      <c r="AD181" s="11"/>
      <c r="AE181" s="10"/>
      <c r="AF181" s="11"/>
      <c r="AG181" s="10"/>
      <c r="AH181" s="11"/>
      <c r="AI181" s="10"/>
      <c r="AJ181" s="11"/>
      <c r="AM181">
        <f t="shared" si="15"/>
        <v>0</v>
      </c>
      <c r="AN181">
        <f t="shared" si="16"/>
        <v>0</v>
      </c>
      <c r="AO181" t="e">
        <f t="shared" si="17"/>
        <v>#DIV/0!</v>
      </c>
      <c r="AQ181" s="41">
        <f t="shared" si="18"/>
        <v>0</v>
      </c>
    </row>
    <row r="182" spans="1:43" x14ac:dyDescent="0.25">
      <c r="A182">
        <f t="shared" si="14"/>
        <v>140</v>
      </c>
      <c r="B182" s="206"/>
      <c r="C182" s="10"/>
      <c r="D182" s="11"/>
      <c r="E182" s="10"/>
      <c r="F182" s="11"/>
      <c r="G182" s="10"/>
      <c r="H182" s="11"/>
      <c r="I182" s="10"/>
      <c r="J182" s="11"/>
      <c r="K182" s="10"/>
      <c r="L182" s="11"/>
      <c r="M182" s="10"/>
      <c r="N182" s="11"/>
      <c r="O182" s="10"/>
      <c r="P182" s="11"/>
      <c r="Q182" s="10"/>
      <c r="R182" s="11"/>
      <c r="S182" s="10"/>
      <c r="T182" s="11"/>
      <c r="U182" s="10"/>
      <c r="V182" s="11"/>
      <c r="W182" s="54"/>
      <c r="X182" s="11"/>
      <c r="Y182" s="10"/>
      <c r="Z182" s="11"/>
      <c r="AA182" s="10"/>
      <c r="AB182" s="11"/>
      <c r="AC182" s="10"/>
      <c r="AD182" s="11"/>
      <c r="AE182" s="10"/>
      <c r="AF182" s="11"/>
      <c r="AG182" s="10"/>
      <c r="AH182" s="11"/>
      <c r="AI182" s="10"/>
      <c r="AJ182" s="11"/>
      <c r="AM182">
        <f t="shared" si="15"/>
        <v>0</v>
      </c>
      <c r="AN182">
        <f t="shared" si="16"/>
        <v>0</v>
      </c>
      <c r="AO182" t="e">
        <f t="shared" si="17"/>
        <v>#DIV/0!</v>
      </c>
      <c r="AQ182" s="41">
        <f t="shared" si="18"/>
        <v>0</v>
      </c>
    </row>
    <row r="183" spans="1:43" x14ac:dyDescent="0.25">
      <c r="A183">
        <f t="shared" si="14"/>
        <v>141</v>
      </c>
      <c r="B183" s="206"/>
      <c r="C183" s="10"/>
      <c r="D183" s="11"/>
      <c r="E183" s="10"/>
      <c r="F183" s="11"/>
      <c r="G183" s="10"/>
      <c r="H183" s="11"/>
      <c r="I183" s="10"/>
      <c r="J183" s="11"/>
      <c r="K183" s="10"/>
      <c r="L183" s="11"/>
      <c r="M183" s="10"/>
      <c r="N183" s="11"/>
      <c r="O183" s="10"/>
      <c r="P183" s="11"/>
      <c r="Q183" s="10"/>
      <c r="R183" s="11"/>
      <c r="S183" s="10"/>
      <c r="T183" s="11"/>
      <c r="U183" s="10"/>
      <c r="V183" s="11"/>
      <c r="W183" s="54"/>
      <c r="X183" s="11"/>
      <c r="Y183" s="10"/>
      <c r="Z183" s="11"/>
      <c r="AA183" s="10"/>
      <c r="AB183" s="11"/>
      <c r="AC183" s="10"/>
      <c r="AD183" s="11"/>
      <c r="AE183" s="10"/>
      <c r="AF183" s="11"/>
      <c r="AG183" s="10"/>
      <c r="AH183" s="11"/>
      <c r="AI183" s="10"/>
      <c r="AJ183" s="11"/>
      <c r="AM183">
        <f t="shared" si="15"/>
        <v>0</v>
      </c>
      <c r="AN183">
        <f t="shared" si="16"/>
        <v>0</v>
      </c>
      <c r="AO183" t="e">
        <f t="shared" si="17"/>
        <v>#DIV/0!</v>
      </c>
      <c r="AQ183" s="41">
        <f t="shared" si="18"/>
        <v>0</v>
      </c>
    </row>
    <row r="184" spans="1:43" x14ac:dyDescent="0.25">
      <c r="A184">
        <f t="shared" si="14"/>
        <v>142</v>
      </c>
      <c r="B184" s="206"/>
      <c r="C184" s="10"/>
      <c r="D184" s="11"/>
      <c r="E184" s="10"/>
      <c r="F184" s="11"/>
      <c r="G184" s="10"/>
      <c r="H184" s="11"/>
      <c r="I184" s="10"/>
      <c r="J184" s="11"/>
      <c r="K184" s="10"/>
      <c r="L184" s="11"/>
      <c r="M184" s="10"/>
      <c r="N184" s="11"/>
      <c r="O184" s="10"/>
      <c r="P184" s="11"/>
      <c r="Q184" s="10"/>
      <c r="R184" s="11"/>
      <c r="S184" s="10"/>
      <c r="T184" s="11"/>
      <c r="U184" s="10"/>
      <c r="V184" s="11"/>
      <c r="W184" s="54"/>
      <c r="X184" s="11"/>
      <c r="Y184" s="10"/>
      <c r="Z184" s="11"/>
      <c r="AA184" s="10"/>
      <c r="AB184" s="11"/>
      <c r="AC184" s="10"/>
      <c r="AD184" s="11"/>
      <c r="AE184" s="10"/>
      <c r="AF184" s="11"/>
      <c r="AG184" s="10"/>
      <c r="AH184" s="11"/>
      <c r="AI184" s="10"/>
      <c r="AJ184" s="11"/>
      <c r="AM184">
        <f t="shared" si="15"/>
        <v>0</v>
      </c>
      <c r="AN184">
        <f t="shared" si="16"/>
        <v>0</v>
      </c>
      <c r="AO184" t="e">
        <f t="shared" si="17"/>
        <v>#DIV/0!</v>
      </c>
      <c r="AQ184" s="41">
        <f t="shared" si="18"/>
        <v>0</v>
      </c>
    </row>
    <row r="185" spans="1:43" x14ac:dyDescent="0.25">
      <c r="A185">
        <f t="shared" si="14"/>
        <v>143</v>
      </c>
      <c r="B185" s="206"/>
      <c r="C185" s="10"/>
      <c r="D185" s="11"/>
      <c r="E185" s="10"/>
      <c r="F185" s="11"/>
      <c r="G185" s="10"/>
      <c r="H185" s="11"/>
      <c r="I185" s="10"/>
      <c r="J185" s="11"/>
      <c r="K185" s="10"/>
      <c r="L185" s="11"/>
      <c r="M185" s="10"/>
      <c r="N185" s="11"/>
      <c r="O185" s="10"/>
      <c r="P185" s="11"/>
      <c r="Q185" s="10"/>
      <c r="R185" s="11"/>
      <c r="S185" s="10"/>
      <c r="T185" s="11"/>
      <c r="U185" s="10"/>
      <c r="V185" s="11"/>
      <c r="W185" s="54"/>
      <c r="X185" s="11"/>
      <c r="Y185" s="10"/>
      <c r="Z185" s="11"/>
      <c r="AA185" s="10"/>
      <c r="AB185" s="11"/>
      <c r="AC185" s="10"/>
      <c r="AD185" s="11"/>
      <c r="AE185" s="10"/>
      <c r="AF185" s="11"/>
      <c r="AG185" s="10"/>
      <c r="AH185" s="11"/>
      <c r="AI185" s="10"/>
      <c r="AJ185" s="11"/>
      <c r="AM185">
        <f t="shared" si="15"/>
        <v>0</v>
      </c>
      <c r="AN185">
        <f t="shared" si="16"/>
        <v>0</v>
      </c>
      <c r="AO185" t="e">
        <f t="shared" si="17"/>
        <v>#DIV/0!</v>
      </c>
      <c r="AQ185" s="41">
        <f t="shared" si="18"/>
        <v>0</v>
      </c>
    </row>
    <row r="186" spans="1:43" x14ac:dyDescent="0.25">
      <c r="A186">
        <f t="shared" si="14"/>
        <v>144</v>
      </c>
      <c r="B186" s="206"/>
      <c r="C186" s="10"/>
      <c r="D186" s="11"/>
      <c r="E186" s="10"/>
      <c r="F186" s="11"/>
      <c r="G186" s="10"/>
      <c r="H186" s="11"/>
      <c r="I186" s="10"/>
      <c r="J186" s="11"/>
      <c r="K186" s="10"/>
      <c r="L186" s="11"/>
      <c r="M186" s="10"/>
      <c r="N186" s="11"/>
      <c r="O186" s="10"/>
      <c r="P186" s="11"/>
      <c r="Q186" s="10"/>
      <c r="R186" s="11"/>
      <c r="S186" s="10"/>
      <c r="T186" s="11"/>
      <c r="U186" s="10"/>
      <c r="V186" s="11"/>
      <c r="W186" s="54"/>
      <c r="X186" s="11"/>
      <c r="Y186" s="10"/>
      <c r="Z186" s="11"/>
      <c r="AA186" s="10"/>
      <c r="AB186" s="11"/>
      <c r="AC186" s="10"/>
      <c r="AD186" s="11"/>
      <c r="AE186" s="10"/>
      <c r="AF186" s="11"/>
      <c r="AG186" s="10"/>
      <c r="AH186" s="11"/>
      <c r="AI186" s="10"/>
      <c r="AJ186" s="11"/>
      <c r="AM186">
        <f t="shared" si="15"/>
        <v>0</v>
      </c>
      <c r="AN186">
        <f t="shared" si="16"/>
        <v>0</v>
      </c>
      <c r="AO186" t="e">
        <f t="shared" si="17"/>
        <v>#DIV/0!</v>
      </c>
      <c r="AQ186" s="41">
        <f t="shared" si="18"/>
        <v>0</v>
      </c>
    </row>
    <row r="187" spans="1:43" x14ac:dyDescent="0.25">
      <c r="A187">
        <f t="shared" si="14"/>
        <v>145</v>
      </c>
      <c r="B187" s="206"/>
      <c r="C187" s="10"/>
      <c r="D187" s="11"/>
      <c r="E187" s="10"/>
      <c r="F187" s="11"/>
      <c r="G187" s="10"/>
      <c r="H187" s="11"/>
      <c r="I187" s="10"/>
      <c r="J187" s="11"/>
      <c r="K187" s="10"/>
      <c r="L187" s="11"/>
      <c r="M187" s="10"/>
      <c r="N187" s="11"/>
      <c r="O187" s="10"/>
      <c r="P187" s="11"/>
      <c r="Q187" s="10"/>
      <c r="R187" s="11"/>
      <c r="S187" s="10"/>
      <c r="T187" s="11"/>
      <c r="U187" s="10"/>
      <c r="V187" s="11"/>
      <c r="W187" s="54"/>
      <c r="X187" s="11"/>
      <c r="Y187" s="10"/>
      <c r="Z187" s="11"/>
      <c r="AA187" s="10"/>
      <c r="AB187" s="11"/>
      <c r="AC187" s="10"/>
      <c r="AD187" s="11"/>
      <c r="AE187" s="10"/>
      <c r="AF187" s="11"/>
      <c r="AG187" s="10"/>
      <c r="AH187" s="11"/>
      <c r="AI187" s="10"/>
      <c r="AJ187" s="11"/>
      <c r="AM187">
        <f t="shared" si="15"/>
        <v>0</v>
      </c>
      <c r="AN187">
        <f t="shared" si="16"/>
        <v>0</v>
      </c>
      <c r="AO187" t="e">
        <f t="shared" si="17"/>
        <v>#DIV/0!</v>
      </c>
      <c r="AQ187" s="41">
        <f t="shared" si="18"/>
        <v>0</v>
      </c>
    </row>
    <row r="188" spans="1:43" x14ac:dyDescent="0.25">
      <c r="A188">
        <f t="shared" si="14"/>
        <v>146</v>
      </c>
      <c r="B188" s="206"/>
      <c r="C188" s="10"/>
      <c r="D188" s="11"/>
      <c r="E188" s="10"/>
      <c r="F188" s="11"/>
      <c r="G188" s="10"/>
      <c r="H188" s="11"/>
      <c r="I188" s="10"/>
      <c r="J188" s="11"/>
      <c r="K188" s="10"/>
      <c r="L188" s="11"/>
      <c r="M188" s="10"/>
      <c r="N188" s="11"/>
      <c r="O188" s="10"/>
      <c r="P188" s="11"/>
      <c r="Q188" s="10"/>
      <c r="R188" s="11"/>
      <c r="S188" s="10"/>
      <c r="T188" s="11"/>
      <c r="U188" s="10"/>
      <c r="V188" s="11"/>
      <c r="W188" s="54"/>
      <c r="X188" s="11"/>
      <c r="Y188" s="10"/>
      <c r="Z188" s="11"/>
      <c r="AA188" s="10"/>
      <c r="AB188" s="11"/>
      <c r="AC188" s="10"/>
      <c r="AD188" s="11"/>
      <c r="AE188" s="10"/>
      <c r="AF188" s="11"/>
      <c r="AG188" s="10"/>
      <c r="AH188" s="11"/>
      <c r="AI188" s="10"/>
      <c r="AJ188" s="11"/>
      <c r="AM188">
        <f t="shared" si="15"/>
        <v>0</v>
      </c>
      <c r="AN188">
        <f t="shared" si="16"/>
        <v>0</v>
      </c>
      <c r="AO188" t="e">
        <f t="shared" si="17"/>
        <v>#DIV/0!</v>
      </c>
      <c r="AQ188" s="41">
        <f t="shared" si="18"/>
        <v>0</v>
      </c>
    </row>
    <row r="189" spans="1:43" x14ac:dyDescent="0.25">
      <c r="A189">
        <f t="shared" si="14"/>
        <v>147</v>
      </c>
      <c r="B189" s="206"/>
      <c r="C189" s="10"/>
      <c r="D189" s="11"/>
      <c r="E189" s="10"/>
      <c r="F189" s="11"/>
      <c r="G189" s="10"/>
      <c r="H189" s="11"/>
      <c r="I189" s="10"/>
      <c r="J189" s="11"/>
      <c r="K189" s="10"/>
      <c r="L189" s="11"/>
      <c r="M189" s="10"/>
      <c r="N189" s="11"/>
      <c r="O189" s="10"/>
      <c r="P189" s="11"/>
      <c r="Q189" s="10"/>
      <c r="R189" s="11"/>
      <c r="S189" s="10"/>
      <c r="T189" s="11"/>
      <c r="U189" s="10"/>
      <c r="V189" s="11"/>
      <c r="W189" s="54"/>
      <c r="X189" s="11"/>
      <c r="Y189" s="10"/>
      <c r="Z189" s="11"/>
      <c r="AA189" s="10"/>
      <c r="AB189" s="11"/>
      <c r="AC189" s="10"/>
      <c r="AD189" s="11"/>
      <c r="AE189" s="10"/>
      <c r="AF189" s="11"/>
      <c r="AG189" s="10"/>
      <c r="AH189" s="11"/>
      <c r="AI189" s="10"/>
      <c r="AJ189" s="11"/>
      <c r="AM189">
        <f t="shared" si="15"/>
        <v>0</v>
      </c>
      <c r="AN189">
        <f t="shared" si="16"/>
        <v>0</v>
      </c>
      <c r="AO189" t="e">
        <f t="shared" si="17"/>
        <v>#DIV/0!</v>
      </c>
      <c r="AQ189" s="41">
        <f t="shared" si="18"/>
        <v>0</v>
      </c>
    </row>
    <row r="190" spans="1:43" x14ac:dyDescent="0.25">
      <c r="A190">
        <f t="shared" si="14"/>
        <v>148</v>
      </c>
      <c r="B190" s="206"/>
      <c r="C190" s="10"/>
      <c r="D190" s="11"/>
      <c r="E190" s="10"/>
      <c r="F190" s="11"/>
      <c r="G190" s="10"/>
      <c r="H190" s="11"/>
      <c r="I190" s="10"/>
      <c r="J190" s="11"/>
      <c r="K190" s="10"/>
      <c r="L190" s="11"/>
      <c r="M190" s="10"/>
      <c r="N190" s="11"/>
      <c r="O190" s="10"/>
      <c r="P190" s="11"/>
      <c r="Q190" s="10"/>
      <c r="R190" s="11"/>
      <c r="S190" s="10"/>
      <c r="T190" s="11"/>
      <c r="U190" s="10"/>
      <c r="V190" s="11"/>
      <c r="W190" s="54"/>
      <c r="X190" s="11"/>
      <c r="Y190" s="10"/>
      <c r="Z190" s="11"/>
      <c r="AA190" s="10"/>
      <c r="AB190" s="11"/>
      <c r="AC190" s="10"/>
      <c r="AD190" s="11"/>
      <c r="AE190" s="10"/>
      <c r="AF190" s="11"/>
      <c r="AG190" s="10"/>
      <c r="AH190" s="11"/>
      <c r="AI190" s="10"/>
      <c r="AJ190" s="11"/>
      <c r="AM190">
        <f t="shared" si="15"/>
        <v>0</v>
      </c>
      <c r="AN190">
        <f t="shared" si="16"/>
        <v>0</v>
      </c>
      <c r="AO190" t="e">
        <f t="shared" si="17"/>
        <v>#DIV/0!</v>
      </c>
      <c r="AQ190" s="41">
        <f t="shared" si="18"/>
        <v>0</v>
      </c>
    </row>
    <row r="191" spans="1:43" x14ac:dyDescent="0.25">
      <c r="A191">
        <f t="shared" si="14"/>
        <v>149</v>
      </c>
      <c r="B191" s="206"/>
      <c r="C191" s="10"/>
      <c r="D191" s="11"/>
      <c r="E191" s="10"/>
      <c r="F191" s="11"/>
      <c r="G191" s="10"/>
      <c r="H191" s="11"/>
      <c r="I191" s="10"/>
      <c r="J191" s="11"/>
      <c r="K191" s="10"/>
      <c r="L191" s="11"/>
      <c r="M191" s="10"/>
      <c r="N191" s="11"/>
      <c r="O191" s="10"/>
      <c r="P191" s="11"/>
      <c r="Q191" s="10"/>
      <c r="R191" s="11"/>
      <c r="S191" s="10"/>
      <c r="T191" s="11"/>
      <c r="U191" s="10"/>
      <c r="V191" s="11"/>
      <c r="W191" s="54"/>
      <c r="X191" s="11"/>
      <c r="Y191" s="10"/>
      <c r="Z191" s="11"/>
      <c r="AA191" s="10"/>
      <c r="AB191" s="11"/>
      <c r="AC191" s="10"/>
      <c r="AD191" s="11"/>
      <c r="AE191" s="10"/>
      <c r="AF191" s="11"/>
      <c r="AG191" s="10"/>
      <c r="AH191" s="11"/>
      <c r="AI191" s="10"/>
      <c r="AJ191" s="11"/>
      <c r="AM191">
        <f t="shared" si="15"/>
        <v>0</v>
      </c>
      <c r="AN191">
        <f t="shared" si="16"/>
        <v>0</v>
      </c>
      <c r="AO191" t="e">
        <f t="shared" si="17"/>
        <v>#DIV/0!</v>
      </c>
      <c r="AQ191" s="41">
        <f t="shared" si="18"/>
        <v>0</v>
      </c>
    </row>
    <row r="192" spans="1:43" x14ac:dyDescent="0.25">
      <c r="A192">
        <f t="shared" si="14"/>
        <v>150</v>
      </c>
      <c r="B192" s="206"/>
      <c r="C192" s="10"/>
      <c r="D192" s="11"/>
      <c r="E192" s="10"/>
      <c r="F192" s="11"/>
      <c r="G192" s="10"/>
      <c r="H192" s="11"/>
      <c r="I192" s="10"/>
      <c r="J192" s="11"/>
      <c r="K192" s="10"/>
      <c r="L192" s="11"/>
      <c r="M192" s="10"/>
      <c r="N192" s="11"/>
      <c r="O192" s="10"/>
      <c r="P192" s="11"/>
      <c r="Q192" s="10"/>
      <c r="R192" s="11"/>
      <c r="S192" s="10"/>
      <c r="T192" s="11"/>
      <c r="U192" s="10"/>
      <c r="V192" s="11"/>
      <c r="W192" s="54"/>
      <c r="X192" s="11"/>
      <c r="Y192" s="10"/>
      <c r="Z192" s="11"/>
      <c r="AA192" s="10"/>
      <c r="AB192" s="11"/>
      <c r="AC192" s="10"/>
      <c r="AD192" s="11"/>
      <c r="AE192" s="10"/>
      <c r="AF192" s="11"/>
      <c r="AG192" s="10"/>
      <c r="AH192" s="11"/>
      <c r="AI192" s="10"/>
      <c r="AJ192" s="11"/>
      <c r="AM192">
        <f t="shared" si="15"/>
        <v>0</v>
      </c>
      <c r="AN192">
        <f t="shared" si="16"/>
        <v>0</v>
      </c>
      <c r="AO192" t="e">
        <f t="shared" si="17"/>
        <v>#DIV/0!</v>
      </c>
      <c r="AQ192" s="41">
        <f t="shared" si="18"/>
        <v>0</v>
      </c>
    </row>
    <row r="193" spans="1:43" x14ac:dyDescent="0.25">
      <c r="A193">
        <f t="shared" si="14"/>
        <v>151</v>
      </c>
      <c r="B193" s="206"/>
      <c r="C193" s="10"/>
      <c r="D193" s="11"/>
      <c r="E193" s="10"/>
      <c r="F193" s="11"/>
      <c r="G193" s="10"/>
      <c r="H193" s="11"/>
      <c r="I193" s="10"/>
      <c r="J193" s="11"/>
      <c r="K193" s="10"/>
      <c r="L193" s="11"/>
      <c r="M193" s="10"/>
      <c r="N193" s="11"/>
      <c r="O193" s="10"/>
      <c r="P193" s="11"/>
      <c r="Q193" s="10"/>
      <c r="R193" s="11"/>
      <c r="S193" s="10"/>
      <c r="T193" s="11"/>
      <c r="U193" s="10"/>
      <c r="V193" s="11"/>
      <c r="W193" s="54"/>
      <c r="X193" s="11"/>
      <c r="Y193" s="10"/>
      <c r="Z193" s="11"/>
      <c r="AA193" s="10"/>
      <c r="AB193" s="11"/>
      <c r="AC193" s="10"/>
      <c r="AD193" s="11"/>
      <c r="AE193" s="10"/>
      <c r="AF193" s="11"/>
      <c r="AG193" s="10"/>
      <c r="AH193" s="11"/>
      <c r="AI193" s="10"/>
      <c r="AJ193" s="11"/>
      <c r="AM193">
        <f t="shared" si="15"/>
        <v>0</v>
      </c>
      <c r="AN193">
        <f t="shared" si="16"/>
        <v>0</v>
      </c>
      <c r="AO193" t="e">
        <f t="shared" si="17"/>
        <v>#DIV/0!</v>
      </c>
      <c r="AQ193" s="41">
        <f t="shared" si="18"/>
        <v>0</v>
      </c>
    </row>
    <row r="194" spans="1:43" x14ac:dyDescent="0.25">
      <c r="A194">
        <f t="shared" si="14"/>
        <v>152</v>
      </c>
      <c r="B194" s="206"/>
      <c r="C194" s="10"/>
      <c r="D194" s="11"/>
      <c r="E194" s="10"/>
      <c r="F194" s="11"/>
      <c r="G194" s="10"/>
      <c r="H194" s="11"/>
      <c r="I194" s="10"/>
      <c r="J194" s="11"/>
      <c r="K194" s="10"/>
      <c r="L194" s="11"/>
      <c r="M194" s="10"/>
      <c r="N194" s="11"/>
      <c r="O194" s="10"/>
      <c r="P194" s="11"/>
      <c r="Q194" s="10"/>
      <c r="R194" s="11"/>
      <c r="S194" s="10"/>
      <c r="T194" s="11"/>
      <c r="U194" s="10"/>
      <c r="V194" s="11"/>
      <c r="W194" s="54"/>
      <c r="X194" s="11"/>
      <c r="Y194" s="10"/>
      <c r="Z194" s="11"/>
      <c r="AA194" s="10"/>
      <c r="AB194" s="11"/>
      <c r="AC194" s="10"/>
      <c r="AD194" s="11"/>
      <c r="AE194" s="10"/>
      <c r="AF194" s="11"/>
      <c r="AG194" s="10"/>
      <c r="AH194" s="11"/>
      <c r="AI194" s="10"/>
      <c r="AJ194" s="11"/>
      <c r="AM194">
        <f t="shared" si="15"/>
        <v>0</v>
      </c>
      <c r="AN194">
        <f t="shared" si="16"/>
        <v>0</v>
      </c>
      <c r="AO194" t="e">
        <f t="shared" si="17"/>
        <v>#DIV/0!</v>
      </c>
      <c r="AQ194" s="41">
        <f t="shared" si="18"/>
        <v>0</v>
      </c>
    </row>
    <row r="195" spans="1:43" x14ac:dyDescent="0.25">
      <c r="A195">
        <f t="shared" si="14"/>
        <v>153</v>
      </c>
      <c r="B195" s="206"/>
      <c r="C195" s="10"/>
      <c r="D195" s="11"/>
      <c r="E195" s="10"/>
      <c r="F195" s="11"/>
      <c r="G195" s="10"/>
      <c r="H195" s="11"/>
      <c r="I195" s="10"/>
      <c r="J195" s="11"/>
      <c r="K195" s="10"/>
      <c r="L195" s="11"/>
      <c r="M195" s="10"/>
      <c r="N195" s="11"/>
      <c r="O195" s="10"/>
      <c r="P195" s="11"/>
      <c r="Q195" s="10"/>
      <c r="R195" s="11"/>
      <c r="S195" s="10"/>
      <c r="T195" s="11"/>
      <c r="U195" s="10"/>
      <c r="V195" s="11"/>
      <c r="W195" s="54"/>
      <c r="X195" s="11"/>
      <c r="Y195" s="10"/>
      <c r="Z195" s="11"/>
      <c r="AA195" s="10"/>
      <c r="AB195" s="11"/>
      <c r="AC195" s="10"/>
      <c r="AD195" s="11"/>
      <c r="AE195" s="10"/>
      <c r="AF195" s="11"/>
      <c r="AG195" s="10"/>
      <c r="AH195" s="11"/>
      <c r="AI195" s="10"/>
      <c r="AJ195" s="11"/>
      <c r="AM195">
        <f t="shared" si="15"/>
        <v>0</v>
      </c>
      <c r="AN195">
        <f t="shared" si="16"/>
        <v>0</v>
      </c>
      <c r="AO195" t="e">
        <f t="shared" si="17"/>
        <v>#DIV/0!</v>
      </c>
      <c r="AQ195" s="41">
        <f t="shared" si="18"/>
        <v>0</v>
      </c>
    </row>
    <row r="196" spans="1:43" x14ac:dyDescent="0.25">
      <c r="A196">
        <f t="shared" si="14"/>
        <v>154</v>
      </c>
      <c r="B196" s="206"/>
      <c r="C196" s="10"/>
      <c r="D196" s="11"/>
      <c r="E196" s="10"/>
      <c r="F196" s="11"/>
      <c r="G196" s="10"/>
      <c r="H196" s="11"/>
      <c r="I196" s="10"/>
      <c r="J196" s="11"/>
      <c r="K196" s="10"/>
      <c r="L196" s="11"/>
      <c r="M196" s="10"/>
      <c r="N196" s="11"/>
      <c r="O196" s="10"/>
      <c r="P196" s="11"/>
      <c r="Q196" s="10"/>
      <c r="R196" s="11"/>
      <c r="S196" s="10"/>
      <c r="T196" s="11"/>
      <c r="U196" s="10"/>
      <c r="V196" s="11"/>
      <c r="W196" s="54"/>
      <c r="X196" s="11"/>
      <c r="Y196" s="10"/>
      <c r="Z196" s="11"/>
      <c r="AA196" s="10"/>
      <c r="AB196" s="11"/>
      <c r="AC196" s="10"/>
      <c r="AD196" s="11"/>
      <c r="AE196" s="10"/>
      <c r="AF196" s="11"/>
      <c r="AG196" s="10"/>
      <c r="AH196" s="11"/>
      <c r="AI196" s="10"/>
      <c r="AJ196" s="11"/>
      <c r="AM196">
        <f t="shared" si="15"/>
        <v>0</v>
      </c>
      <c r="AN196">
        <f t="shared" si="16"/>
        <v>0</v>
      </c>
      <c r="AO196" t="e">
        <f t="shared" si="17"/>
        <v>#DIV/0!</v>
      </c>
      <c r="AQ196" s="41">
        <f t="shared" si="18"/>
        <v>0</v>
      </c>
    </row>
    <row r="197" spans="1:43" x14ac:dyDescent="0.25">
      <c r="A197">
        <f t="shared" si="14"/>
        <v>155</v>
      </c>
      <c r="B197" s="206"/>
      <c r="C197" s="10"/>
      <c r="D197" s="11"/>
      <c r="E197" s="10"/>
      <c r="F197" s="11"/>
      <c r="G197" s="10"/>
      <c r="H197" s="11"/>
      <c r="I197" s="10"/>
      <c r="J197" s="11"/>
      <c r="K197" s="10"/>
      <c r="L197" s="11"/>
      <c r="M197" s="10"/>
      <c r="N197" s="11"/>
      <c r="O197" s="10"/>
      <c r="P197" s="11"/>
      <c r="Q197" s="10"/>
      <c r="R197" s="11"/>
      <c r="S197" s="10"/>
      <c r="T197" s="11"/>
      <c r="U197" s="10"/>
      <c r="V197" s="11"/>
      <c r="W197" s="54"/>
      <c r="X197" s="11"/>
      <c r="Y197" s="10"/>
      <c r="Z197" s="11"/>
      <c r="AA197" s="10"/>
      <c r="AB197" s="11"/>
      <c r="AC197" s="10"/>
      <c r="AD197" s="11"/>
      <c r="AE197" s="10"/>
      <c r="AF197" s="11"/>
      <c r="AG197" s="10"/>
      <c r="AH197" s="11"/>
      <c r="AI197" s="10"/>
      <c r="AJ197" s="11"/>
      <c r="AM197">
        <f t="shared" si="15"/>
        <v>0</v>
      </c>
      <c r="AN197">
        <f t="shared" si="16"/>
        <v>0</v>
      </c>
      <c r="AO197" t="e">
        <f t="shared" si="17"/>
        <v>#DIV/0!</v>
      </c>
      <c r="AQ197" s="41">
        <f t="shared" si="18"/>
        <v>0</v>
      </c>
    </row>
    <row r="198" spans="1:43" x14ac:dyDescent="0.25">
      <c r="A198">
        <f t="shared" si="14"/>
        <v>156</v>
      </c>
      <c r="B198" s="206"/>
      <c r="C198" s="10"/>
      <c r="D198" s="11"/>
      <c r="E198" s="10"/>
      <c r="F198" s="11"/>
      <c r="G198" s="10"/>
      <c r="H198" s="11"/>
      <c r="I198" s="10"/>
      <c r="J198" s="11"/>
      <c r="K198" s="10"/>
      <c r="L198" s="11"/>
      <c r="M198" s="10"/>
      <c r="N198" s="11"/>
      <c r="O198" s="10"/>
      <c r="P198" s="11"/>
      <c r="Q198" s="10"/>
      <c r="R198" s="11"/>
      <c r="S198" s="10"/>
      <c r="T198" s="11"/>
      <c r="U198" s="10"/>
      <c r="V198" s="11"/>
      <c r="W198" s="54"/>
      <c r="X198" s="11"/>
      <c r="Y198" s="10"/>
      <c r="Z198" s="11"/>
      <c r="AA198" s="10"/>
      <c r="AB198" s="11"/>
      <c r="AC198" s="10"/>
      <c r="AD198" s="11"/>
      <c r="AE198" s="10"/>
      <c r="AF198" s="11"/>
      <c r="AG198" s="10"/>
      <c r="AH198" s="11"/>
      <c r="AI198" s="10"/>
      <c r="AJ198" s="11"/>
      <c r="AM198">
        <f t="shared" si="15"/>
        <v>0</v>
      </c>
      <c r="AN198">
        <f t="shared" si="16"/>
        <v>0</v>
      </c>
      <c r="AO198" t="e">
        <f t="shared" si="17"/>
        <v>#DIV/0!</v>
      </c>
      <c r="AQ198" s="41">
        <f t="shared" si="18"/>
        <v>0</v>
      </c>
    </row>
    <row r="199" spans="1:43" x14ac:dyDescent="0.25">
      <c r="A199">
        <f t="shared" si="14"/>
        <v>157</v>
      </c>
      <c r="B199" s="206"/>
      <c r="C199" s="10"/>
      <c r="D199" s="11"/>
      <c r="E199" s="10"/>
      <c r="F199" s="11"/>
      <c r="G199" s="10"/>
      <c r="H199" s="11"/>
      <c r="I199" s="10"/>
      <c r="J199" s="11"/>
      <c r="K199" s="10"/>
      <c r="L199" s="11"/>
      <c r="M199" s="10"/>
      <c r="N199" s="11"/>
      <c r="O199" s="10"/>
      <c r="P199" s="11"/>
      <c r="Q199" s="10"/>
      <c r="R199" s="11"/>
      <c r="S199" s="10"/>
      <c r="T199" s="11"/>
      <c r="U199" s="10"/>
      <c r="V199" s="11"/>
      <c r="W199" s="54"/>
      <c r="X199" s="11"/>
      <c r="Y199" s="10"/>
      <c r="Z199" s="11"/>
      <c r="AA199" s="10"/>
      <c r="AB199" s="11"/>
      <c r="AC199" s="10"/>
      <c r="AD199" s="11"/>
      <c r="AE199" s="10"/>
      <c r="AF199" s="11"/>
      <c r="AG199" s="10"/>
      <c r="AH199" s="11"/>
      <c r="AI199" s="10"/>
      <c r="AJ199" s="11"/>
      <c r="AM199">
        <f t="shared" si="15"/>
        <v>0</v>
      </c>
      <c r="AN199">
        <f t="shared" si="16"/>
        <v>0</v>
      </c>
      <c r="AO199" t="e">
        <f t="shared" si="17"/>
        <v>#DIV/0!</v>
      </c>
      <c r="AQ199" s="41">
        <f t="shared" si="18"/>
        <v>0</v>
      </c>
    </row>
    <row r="200" spans="1:43" x14ac:dyDescent="0.25">
      <c r="A200">
        <f t="shared" si="14"/>
        <v>158</v>
      </c>
      <c r="B200" s="206"/>
      <c r="C200" s="10"/>
      <c r="D200" s="11"/>
      <c r="E200" s="10"/>
      <c r="F200" s="11"/>
      <c r="G200" s="10"/>
      <c r="H200" s="11"/>
      <c r="I200" s="10"/>
      <c r="J200" s="11"/>
      <c r="K200" s="10"/>
      <c r="L200" s="11"/>
      <c r="M200" s="10"/>
      <c r="N200" s="11"/>
      <c r="O200" s="10"/>
      <c r="P200" s="11"/>
      <c r="Q200" s="10"/>
      <c r="R200" s="11"/>
      <c r="S200" s="10"/>
      <c r="T200" s="11"/>
      <c r="U200" s="10"/>
      <c r="V200" s="11"/>
      <c r="W200" s="54"/>
      <c r="X200" s="11"/>
      <c r="Y200" s="10"/>
      <c r="Z200" s="11"/>
      <c r="AA200" s="10"/>
      <c r="AB200" s="11"/>
      <c r="AC200" s="10"/>
      <c r="AD200" s="11"/>
      <c r="AE200" s="10"/>
      <c r="AF200" s="11"/>
      <c r="AG200" s="10"/>
      <c r="AH200" s="11"/>
      <c r="AI200" s="10"/>
      <c r="AJ200" s="11"/>
      <c r="AM200">
        <f t="shared" si="15"/>
        <v>0</v>
      </c>
      <c r="AN200">
        <f t="shared" si="16"/>
        <v>0</v>
      </c>
      <c r="AO200" t="e">
        <f t="shared" si="17"/>
        <v>#DIV/0!</v>
      </c>
      <c r="AQ200" s="41">
        <f t="shared" si="18"/>
        <v>0</v>
      </c>
    </row>
    <row r="201" spans="1:43" x14ac:dyDescent="0.25">
      <c r="A201">
        <f t="shared" si="14"/>
        <v>159</v>
      </c>
      <c r="B201" s="206"/>
      <c r="C201" s="10"/>
      <c r="D201" s="11"/>
      <c r="E201" s="10"/>
      <c r="F201" s="11"/>
      <c r="G201" s="10"/>
      <c r="H201" s="11"/>
      <c r="I201" s="10"/>
      <c r="J201" s="11"/>
      <c r="K201" s="10"/>
      <c r="L201" s="11"/>
      <c r="M201" s="10"/>
      <c r="N201" s="11"/>
      <c r="O201" s="10"/>
      <c r="P201" s="11"/>
      <c r="Q201" s="10"/>
      <c r="R201" s="11"/>
      <c r="S201" s="10"/>
      <c r="T201" s="11"/>
      <c r="U201" s="10"/>
      <c r="V201" s="11"/>
      <c r="W201" s="54"/>
      <c r="X201" s="11"/>
      <c r="Y201" s="10"/>
      <c r="Z201" s="11"/>
      <c r="AA201" s="10"/>
      <c r="AB201" s="11"/>
      <c r="AC201" s="10"/>
      <c r="AD201" s="11"/>
      <c r="AE201" s="10"/>
      <c r="AF201" s="11"/>
      <c r="AG201" s="10"/>
      <c r="AH201" s="11"/>
      <c r="AI201" s="10"/>
      <c r="AJ201" s="11"/>
      <c r="AM201">
        <f t="shared" si="15"/>
        <v>0</v>
      </c>
      <c r="AN201">
        <f t="shared" si="16"/>
        <v>0</v>
      </c>
      <c r="AO201" t="e">
        <f t="shared" si="17"/>
        <v>#DIV/0!</v>
      </c>
      <c r="AQ201" s="41">
        <f t="shared" si="18"/>
        <v>0</v>
      </c>
    </row>
    <row r="202" spans="1:43" x14ac:dyDescent="0.25">
      <c r="A202">
        <f t="shared" si="14"/>
        <v>160</v>
      </c>
      <c r="B202" s="206"/>
      <c r="C202" s="10"/>
      <c r="D202" s="11"/>
      <c r="E202" s="10"/>
      <c r="F202" s="11"/>
      <c r="G202" s="10"/>
      <c r="H202" s="11"/>
      <c r="I202" s="10"/>
      <c r="J202" s="11"/>
      <c r="K202" s="10"/>
      <c r="L202" s="11"/>
      <c r="M202" s="10"/>
      <c r="N202" s="11"/>
      <c r="O202" s="10"/>
      <c r="P202" s="11"/>
      <c r="Q202" s="10"/>
      <c r="R202" s="11"/>
      <c r="S202" s="10"/>
      <c r="T202" s="11"/>
      <c r="U202" s="10"/>
      <c r="V202" s="11"/>
      <c r="W202" s="54"/>
      <c r="X202" s="11"/>
      <c r="Y202" s="10"/>
      <c r="Z202" s="11"/>
      <c r="AA202" s="10"/>
      <c r="AB202" s="11"/>
      <c r="AC202" s="10"/>
      <c r="AD202" s="11"/>
      <c r="AE202" s="10"/>
      <c r="AF202" s="11"/>
      <c r="AG202" s="10"/>
      <c r="AH202" s="11"/>
      <c r="AI202" s="10"/>
      <c r="AJ202" s="11"/>
      <c r="AM202">
        <f t="shared" si="15"/>
        <v>0</v>
      </c>
      <c r="AN202">
        <f t="shared" si="16"/>
        <v>0</v>
      </c>
      <c r="AO202" t="e">
        <f t="shared" si="17"/>
        <v>#DIV/0!</v>
      </c>
      <c r="AQ202" s="41">
        <f t="shared" si="18"/>
        <v>0</v>
      </c>
    </row>
    <row r="203" spans="1:43" x14ac:dyDescent="0.25">
      <c r="A203">
        <f t="shared" si="14"/>
        <v>161</v>
      </c>
      <c r="B203" s="206"/>
      <c r="C203" s="10"/>
      <c r="D203" s="11"/>
      <c r="E203" s="10"/>
      <c r="F203" s="11"/>
      <c r="G203" s="10"/>
      <c r="H203" s="11"/>
      <c r="I203" s="10"/>
      <c r="J203" s="11"/>
      <c r="K203" s="10"/>
      <c r="L203" s="11"/>
      <c r="M203" s="10"/>
      <c r="N203" s="11"/>
      <c r="O203" s="10"/>
      <c r="P203" s="11"/>
      <c r="Q203" s="10"/>
      <c r="R203" s="11"/>
      <c r="S203" s="10"/>
      <c r="T203" s="11"/>
      <c r="U203" s="10"/>
      <c r="V203" s="11"/>
      <c r="W203" s="54"/>
      <c r="X203" s="11"/>
      <c r="Y203" s="10"/>
      <c r="Z203" s="11"/>
      <c r="AA203" s="10"/>
      <c r="AB203" s="11"/>
      <c r="AC203" s="10"/>
      <c r="AD203" s="11"/>
      <c r="AE203" s="10"/>
      <c r="AF203" s="11"/>
      <c r="AG203" s="10"/>
      <c r="AH203" s="11"/>
      <c r="AI203" s="10"/>
      <c r="AJ203" s="11"/>
      <c r="AM203">
        <f t="shared" si="15"/>
        <v>0</v>
      </c>
      <c r="AN203">
        <f t="shared" si="16"/>
        <v>0</v>
      </c>
      <c r="AO203" t="e">
        <f t="shared" si="17"/>
        <v>#DIV/0!</v>
      </c>
      <c r="AQ203" s="41">
        <f t="shared" si="18"/>
        <v>0</v>
      </c>
    </row>
    <row r="204" spans="1:43" x14ac:dyDescent="0.25">
      <c r="A204">
        <f t="shared" si="14"/>
        <v>162</v>
      </c>
      <c r="B204" s="206"/>
      <c r="C204" s="10"/>
      <c r="D204" s="11"/>
      <c r="E204" s="10"/>
      <c r="F204" s="11"/>
      <c r="G204" s="10"/>
      <c r="H204" s="11"/>
      <c r="I204" s="10"/>
      <c r="J204" s="11"/>
      <c r="K204" s="10"/>
      <c r="L204" s="11"/>
      <c r="M204" s="10"/>
      <c r="N204" s="11"/>
      <c r="O204" s="10"/>
      <c r="P204" s="11"/>
      <c r="Q204" s="10"/>
      <c r="R204" s="11"/>
      <c r="S204" s="10"/>
      <c r="T204" s="11"/>
      <c r="U204" s="10"/>
      <c r="V204" s="11"/>
      <c r="W204" s="54"/>
      <c r="X204" s="11"/>
      <c r="Y204" s="10"/>
      <c r="Z204" s="11"/>
      <c r="AA204" s="10"/>
      <c r="AB204" s="11"/>
      <c r="AC204" s="10"/>
      <c r="AD204" s="11"/>
      <c r="AE204" s="10"/>
      <c r="AF204" s="11"/>
      <c r="AG204" s="10"/>
      <c r="AH204" s="11"/>
      <c r="AI204" s="10"/>
      <c r="AJ204" s="11"/>
      <c r="AM204">
        <f t="shared" si="15"/>
        <v>0</v>
      </c>
      <c r="AN204">
        <f t="shared" si="16"/>
        <v>0</v>
      </c>
      <c r="AO204" t="e">
        <f t="shared" si="17"/>
        <v>#DIV/0!</v>
      </c>
      <c r="AQ204" s="41">
        <f t="shared" si="18"/>
        <v>0</v>
      </c>
    </row>
    <row r="205" spans="1:43" x14ac:dyDescent="0.25">
      <c r="A205">
        <f t="shared" si="14"/>
        <v>163</v>
      </c>
      <c r="B205" s="206"/>
      <c r="C205" s="10"/>
      <c r="D205" s="11"/>
      <c r="E205" s="10"/>
      <c r="F205" s="11"/>
      <c r="G205" s="10"/>
      <c r="H205" s="11"/>
      <c r="I205" s="10"/>
      <c r="J205" s="11"/>
      <c r="K205" s="10"/>
      <c r="L205" s="11"/>
      <c r="M205" s="10"/>
      <c r="N205" s="11"/>
      <c r="O205" s="10"/>
      <c r="P205" s="11"/>
      <c r="Q205" s="10"/>
      <c r="R205" s="11"/>
      <c r="S205" s="10"/>
      <c r="T205" s="11"/>
      <c r="U205" s="10"/>
      <c r="V205" s="11"/>
      <c r="W205" s="54"/>
      <c r="X205" s="11"/>
      <c r="Y205" s="10"/>
      <c r="Z205" s="11"/>
      <c r="AA205" s="10"/>
      <c r="AB205" s="11"/>
      <c r="AC205" s="10"/>
      <c r="AD205" s="11"/>
      <c r="AE205" s="10"/>
      <c r="AF205" s="11"/>
      <c r="AG205" s="10"/>
      <c r="AH205" s="11"/>
      <c r="AI205" s="10"/>
      <c r="AJ205" s="11"/>
      <c r="AM205">
        <f t="shared" si="15"/>
        <v>0</v>
      </c>
      <c r="AN205">
        <f t="shared" si="16"/>
        <v>0</v>
      </c>
      <c r="AO205" t="e">
        <f t="shared" si="17"/>
        <v>#DIV/0!</v>
      </c>
      <c r="AQ205" s="41">
        <f t="shared" si="18"/>
        <v>0</v>
      </c>
    </row>
    <row r="206" spans="1:43" x14ac:dyDescent="0.25">
      <c r="A206">
        <f t="shared" si="14"/>
        <v>164</v>
      </c>
      <c r="B206" s="206"/>
      <c r="C206" s="10"/>
      <c r="D206" s="11"/>
      <c r="E206" s="10"/>
      <c r="F206" s="11"/>
      <c r="G206" s="10"/>
      <c r="H206" s="11"/>
      <c r="I206" s="10"/>
      <c r="J206" s="11"/>
      <c r="K206" s="10"/>
      <c r="L206" s="11"/>
      <c r="M206" s="10"/>
      <c r="N206" s="11"/>
      <c r="O206" s="10"/>
      <c r="P206" s="11"/>
      <c r="Q206" s="10"/>
      <c r="R206" s="11"/>
      <c r="S206" s="10"/>
      <c r="T206" s="11"/>
      <c r="U206" s="10"/>
      <c r="V206" s="11"/>
      <c r="W206" s="54"/>
      <c r="X206" s="11"/>
      <c r="Y206" s="10"/>
      <c r="Z206" s="11"/>
      <c r="AA206" s="10"/>
      <c r="AB206" s="11"/>
      <c r="AC206" s="10"/>
      <c r="AD206" s="11"/>
      <c r="AE206" s="10"/>
      <c r="AF206" s="11"/>
      <c r="AG206" s="10"/>
      <c r="AH206" s="11"/>
      <c r="AI206" s="10"/>
      <c r="AJ206" s="11"/>
      <c r="AM206">
        <f t="shared" si="15"/>
        <v>0</v>
      </c>
      <c r="AN206">
        <f t="shared" si="16"/>
        <v>0</v>
      </c>
      <c r="AO206" t="e">
        <f t="shared" si="17"/>
        <v>#DIV/0!</v>
      </c>
      <c r="AQ206" s="41">
        <f t="shared" si="18"/>
        <v>0</v>
      </c>
    </row>
    <row r="207" spans="1:43" x14ac:dyDescent="0.25">
      <c r="A207">
        <f t="shared" si="14"/>
        <v>165</v>
      </c>
      <c r="B207" s="206"/>
      <c r="C207" s="10"/>
      <c r="D207" s="11"/>
      <c r="E207" s="10"/>
      <c r="F207" s="11"/>
      <c r="G207" s="10"/>
      <c r="H207" s="11"/>
      <c r="I207" s="10"/>
      <c r="J207" s="11"/>
      <c r="K207" s="10"/>
      <c r="L207" s="11"/>
      <c r="M207" s="10"/>
      <c r="N207" s="11"/>
      <c r="O207" s="10"/>
      <c r="P207" s="11"/>
      <c r="Q207" s="10"/>
      <c r="R207" s="11"/>
      <c r="S207" s="10"/>
      <c r="T207" s="11"/>
      <c r="U207" s="10"/>
      <c r="V207" s="11"/>
      <c r="W207" s="54"/>
      <c r="X207" s="11"/>
      <c r="Y207" s="10"/>
      <c r="Z207" s="11"/>
      <c r="AA207" s="10"/>
      <c r="AB207" s="11"/>
      <c r="AC207" s="10"/>
      <c r="AD207" s="11"/>
      <c r="AE207" s="10"/>
      <c r="AF207" s="11"/>
      <c r="AG207" s="10"/>
      <c r="AH207" s="11"/>
      <c r="AI207" s="10"/>
      <c r="AJ207" s="11"/>
      <c r="AM207">
        <f t="shared" si="15"/>
        <v>0</v>
      </c>
      <c r="AN207">
        <f t="shared" si="16"/>
        <v>0</v>
      </c>
      <c r="AO207" t="e">
        <f t="shared" si="17"/>
        <v>#DIV/0!</v>
      </c>
      <c r="AQ207" s="41">
        <f t="shared" si="18"/>
        <v>0</v>
      </c>
    </row>
    <row r="208" spans="1:43" x14ac:dyDescent="0.25">
      <c r="A208">
        <f t="shared" si="14"/>
        <v>166</v>
      </c>
      <c r="B208" s="206"/>
      <c r="C208" s="10"/>
      <c r="D208" s="11"/>
      <c r="E208" s="10"/>
      <c r="F208" s="11"/>
      <c r="G208" s="10"/>
      <c r="H208" s="11"/>
      <c r="I208" s="10"/>
      <c r="J208" s="11"/>
      <c r="K208" s="10"/>
      <c r="L208" s="11"/>
      <c r="M208" s="10"/>
      <c r="N208" s="11"/>
      <c r="O208" s="10"/>
      <c r="P208" s="11"/>
      <c r="Q208" s="10"/>
      <c r="R208" s="11"/>
      <c r="S208" s="10"/>
      <c r="T208" s="11"/>
      <c r="U208" s="10"/>
      <c r="V208" s="11"/>
      <c r="W208" s="54"/>
      <c r="X208" s="11"/>
      <c r="Y208" s="10"/>
      <c r="Z208" s="11"/>
      <c r="AA208" s="10"/>
      <c r="AB208" s="11"/>
      <c r="AC208" s="10"/>
      <c r="AD208" s="11"/>
      <c r="AE208" s="10"/>
      <c r="AF208" s="11"/>
      <c r="AG208" s="10"/>
      <c r="AH208" s="11"/>
      <c r="AI208" s="10"/>
      <c r="AJ208" s="11"/>
      <c r="AM208">
        <f t="shared" si="15"/>
        <v>0</v>
      </c>
      <c r="AN208">
        <f t="shared" si="16"/>
        <v>0</v>
      </c>
      <c r="AO208" t="e">
        <f t="shared" si="17"/>
        <v>#DIV/0!</v>
      </c>
      <c r="AQ208" s="41">
        <f t="shared" si="18"/>
        <v>0</v>
      </c>
    </row>
    <row r="209" spans="1:43" x14ac:dyDescent="0.25">
      <c r="A209">
        <f t="shared" si="14"/>
        <v>167</v>
      </c>
      <c r="B209" s="206"/>
      <c r="C209" s="10"/>
      <c r="D209" s="11"/>
      <c r="E209" s="10"/>
      <c r="F209" s="11"/>
      <c r="G209" s="10"/>
      <c r="H209" s="11"/>
      <c r="I209" s="10"/>
      <c r="J209" s="11"/>
      <c r="K209" s="10"/>
      <c r="L209" s="11"/>
      <c r="M209" s="10"/>
      <c r="N209" s="11"/>
      <c r="O209" s="10"/>
      <c r="P209" s="11"/>
      <c r="Q209" s="10"/>
      <c r="R209" s="11"/>
      <c r="S209" s="10"/>
      <c r="T209" s="11"/>
      <c r="U209" s="10"/>
      <c r="V209" s="11"/>
      <c r="W209" s="54"/>
      <c r="X209" s="11"/>
      <c r="Y209" s="10"/>
      <c r="Z209" s="11"/>
      <c r="AA209" s="10"/>
      <c r="AB209" s="11"/>
      <c r="AC209" s="10"/>
      <c r="AD209" s="11"/>
      <c r="AE209" s="10"/>
      <c r="AF209" s="11"/>
      <c r="AG209" s="10"/>
      <c r="AH209" s="11"/>
      <c r="AI209" s="10"/>
      <c r="AJ209" s="11"/>
      <c r="AM209">
        <f t="shared" si="15"/>
        <v>0</v>
      </c>
      <c r="AN209">
        <f t="shared" si="16"/>
        <v>0</v>
      </c>
      <c r="AO209" t="e">
        <f t="shared" si="17"/>
        <v>#DIV/0!</v>
      </c>
      <c r="AQ209" s="41">
        <f t="shared" si="18"/>
        <v>0</v>
      </c>
    </row>
    <row r="210" spans="1:43" x14ac:dyDescent="0.25">
      <c r="A210">
        <f t="shared" si="14"/>
        <v>168</v>
      </c>
      <c r="B210" s="206"/>
      <c r="C210" s="10"/>
      <c r="D210" s="11"/>
      <c r="E210" s="10"/>
      <c r="F210" s="11"/>
      <c r="G210" s="10"/>
      <c r="H210" s="11"/>
      <c r="I210" s="10"/>
      <c r="J210" s="11"/>
      <c r="K210" s="10"/>
      <c r="L210" s="11"/>
      <c r="M210" s="10"/>
      <c r="N210" s="11"/>
      <c r="O210" s="10"/>
      <c r="P210" s="11"/>
      <c r="Q210" s="10"/>
      <c r="R210" s="11"/>
      <c r="S210" s="10"/>
      <c r="T210" s="11"/>
      <c r="U210" s="10"/>
      <c r="V210" s="11"/>
      <c r="W210" s="54"/>
      <c r="X210" s="11"/>
      <c r="Y210" s="10"/>
      <c r="Z210" s="11"/>
      <c r="AA210" s="10"/>
      <c r="AB210" s="11"/>
      <c r="AC210" s="10"/>
      <c r="AD210" s="11"/>
      <c r="AE210" s="10"/>
      <c r="AF210" s="11"/>
      <c r="AG210" s="10"/>
      <c r="AH210" s="11"/>
      <c r="AI210" s="10"/>
      <c r="AJ210" s="11"/>
      <c r="AM210">
        <f t="shared" si="15"/>
        <v>0</v>
      </c>
      <c r="AN210">
        <f t="shared" si="16"/>
        <v>0</v>
      </c>
      <c r="AO210" t="e">
        <f t="shared" si="17"/>
        <v>#DIV/0!</v>
      </c>
      <c r="AQ210" s="41">
        <f t="shared" si="18"/>
        <v>0</v>
      </c>
    </row>
    <row r="211" spans="1:43" x14ac:dyDescent="0.25">
      <c r="A211">
        <f t="shared" si="14"/>
        <v>169</v>
      </c>
      <c r="B211" s="206"/>
      <c r="C211" s="10"/>
      <c r="D211" s="11"/>
      <c r="E211" s="10"/>
      <c r="F211" s="11"/>
      <c r="G211" s="10"/>
      <c r="H211" s="11"/>
      <c r="I211" s="10"/>
      <c r="J211" s="11"/>
      <c r="K211" s="10"/>
      <c r="L211" s="11"/>
      <c r="M211" s="10"/>
      <c r="N211" s="11"/>
      <c r="O211" s="10"/>
      <c r="P211" s="11"/>
      <c r="Q211" s="10"/>
      <c r="R211" s="11"/>
      <c r="S211" s="10"/>
      <c r="T211" s="11"/>
      <c r="U211" s="10"/>
      <c r="V211" s="11"/>
      <c r="W211" s="54"/>
      <c r="X211" s="11"/>
      <c r="Y211" s="10"/>
      <c r="Z211" s="11"/>
      <c r="AA211" s="10"/>
      <c r="AB211" s="11"/>
      <c r="AC211" s="10"/>
      <c r="AD211" s="11"/>
      <c r="AE211" s="10"/>
      <c r="AF211" s="11"/>
      <c r="AG211" s="10"/>
      <c r="AH211" s="11"/>
      <c r="AI211" s="10"/>
      <c r="AJ211" s="11"/>
      <c r="AM211">
        <f t="shared" si="15"/>
        <v>0</v>
      </c>
      <c r="AN211">
        <f t="shared" si="16"/>
        <v>0</v>
      </c>
      <c r="AO211" t="e">
        <f t="shared" si="17"/>
        <v>#DIV/0!</v>
      </c>
      <c r="AQ211" s="41">
        <f t="shared" si="18"/>
        <v>0</v>
      </c>
    </row>
    <row r="212" spans="1:43" x14ac:dyDescent="0.25">
      <c r="A212">
        <f t="shared" si="14"/>
        <v>170</v>
      </c>
      <c r="B212" s="206"/>
      <c r="C212" s="10"/>
      <c r="D212" s="11"/>
      <c r="E212" s="10"/>
      <c r="F212" s="11"/>
      <c r="G212" s="10"/>
      <c r="H212" s="11"/>
      <c r="I212" s="10"/>
      <c r="J212" s="11"/>
      <c r="K212" s="10"/>
      <c r="L212" s="11"/>
      <c r="M212" s="10"/>
      <c r="N212" s="11"/>
      <c r="O212" s="10"/>
      <c r="P212" s="11"/>
      <c r="Q212" s="10"/>
      <c r="R212" s="11"/>
      <c r="S212" s="10"/>
      <c r="T212" s="11"/>
      <c r="U212" s="10"/>
      <c r="V212" s="11"/>
      <c r="W212" s="54"/>
      <c r="X212" s="11"/>
      <c r="Y212" s="10"/>
      <c r="Z212" s="11"/>
      <c r="AA212" s="10"/>
      <c r="AB212" s="11"/>
      <c r="AC212" s="10"/>
      <c r="AD212" s="11"/>
      <c r="AE212" s="10"/>
      <c r="AF212" s="11"/>
      <c r="AG212" s="10"/>
      <c r="AH212" s="11"/>
      <c r="AI212" s="10"/>
      <c r="AJ212" s="11"/>
      <c r="AM212">
        <f t="shared" si="15"/>
        <v>0</v>
      </c>
      <c r="AN212">
        <f t="shared" si="16"/>
        <v>0</v>
      </c>
      <c r="AO212" t="e">
        <f t="shared" si="17"/>
        <v>#DIV/0!</v>
      </c>
      <c r="AQ212" s="41">
        <f t="shared" si="18"/>
        <v>0</v>
      </c>
    </row>
    <row r="213" spans="1:43" x14ac:dyDescent="0.25">
      <c r="A213">
        <f t="shared" si="14"/>
        <v>171</v>
      </c>
      <c r="B213" s="206"/>
      <c r="C213" s="10"/>
      <c r="D213" s="11"/>
      <c r="E213" s="10"/>
      <c r="F213" s="11"/>
      <c r="G213" s="10"/>
      <c r="H213" s="11"/>
      <c r="I213" s="10"/>
      <c r="J213" s="11"/>
      <c r="K213" s="10"/>
      <c r="L213" s="11"/>
      <c r="M213" s="10"/>
      <c r="N213" s="11"/>
      <c r="O213" s="10"/>
      <c r="P213" s="11"/>
      <c r="Q213" s="10"/>
      <c r="R213" s="11"/>
      <c r="S213" s="10"/>
      <c r="T213" s="11"/>
      <c r="U213" s="10"/>
      <c r="V213" s="11"/>
      <c r="W213" s="54"/>
      <c r="X213" s="11"/>
      <c r="Y213" s="10"/>
      <c r="Z213" s="11"/>
      <c r="AA213" s="10"/>
      <c r="AB213" s="11"/>
      <c r="AC213" s="10"/>
      <c r="AD213" s="11"/>
      <c r="AE213" s="10"/>
      <c r="AF213" s="11"/>
      <c r="AG213" s="10"/>
      <c r="AH213" s="11"/>
      <c r="AI213" s="10"/>
      <c r="AJ213" s="11"/>
      <c r="AM213">
        <f t="shared" si="15"/>
        <v>0</v>
      </c>
      <c r="AN213">
        <f t="shared" si="16"/>
        <v>0</v>
      </c>
      <c r="AO213" t="e">
        <f t="shared" si="17"/>
        <v>#DIV/0!</v>
      </c>
      <c r="AQ213" s="41">
        <f t="shared" si="18"/>
        <v>0</v>
      </c>
    </row>
    <row r="214" spans="1:43" x14ac:dyDescent="0.25">
      <c r="A214">
        <f t="shared" si="14"/>
        <v>172</v>
      </c>
      <c r="B214" s="206"/>
      <c r="C214" s="10"/>
      <c r="D214" s="11"/>
      <c r="E214" s="10"/>
      <c r="F214" s="11"/>
      <c r="G214" s="10"/>
      <c r="H214" s="11"/>
      <c r="I214" s="10"/>
      <c r="J214" s="11"/>
      <c r="K214" s="10"/>
      <c r="L214" s="11"/>
      <c r="M214" s="10"/>
      <c r="N214" s="11"/>
      <c r="O214" s="10"/>
      <c r="P214" s="11"/>
      <c r="Q214" s="10"/>
      <c r="R214" s="11"/>
      <c r="S214" s="10"/>
      <c r="T214" s="11"/>
      <c r="U214" s="10"/>
      <c r="V214" s="11"/>
      <c r="W214" s="54"/>
      <c r="X214" s="11"/>
      <c r="Y214" s="10"/>
      <c r="Z214" s="11"/>
      <c r="AA214" s="10"/>
      <c r="AB214" s="11"/>
      <c r="AC214" s="10"/>
      <c r="AD214" s="11"/>
      <c r="AE214" s="10"/>
      <c r="AF214" s="11"/>
      <c r="AG214" s="10"/>
      <c r="AH214" s="11"/>
      <c r="AI214" s="10"/>
      <c r="AJ214" s="11"/>
      <c r="AM214">
        <f t="shared" si="15"/>
        <v>0</v>
      </c>
      <c r="AN214">
        <f t="shared" si="16"/>
        <v>0</v>
      </c>
      <c r="AO214" t="e">
        <f t="shared" si="17"/>
        <v>#DIV/0!</v>
      </c>
      <c r="AQ214" s="41">
        <f t="shared" si="18"/>
        <v>0</v>
      </c>
    </row>
    <row r="215" spans="1:43" x14ac:dyDescent="0.25">
      <c r="A215">
        <f t="shared" si="14"/>
        <v>173</v>
      </c>
      <c r="B215" s="206"/>
      <c r="C215" s="10"/>
      <c r="D215" s="11"/>
      <c r="E215" s="10"/>
      <c r="F215" s="11"/>
      <c r="G215" s="10"/>
      <c r="H215" s="11"/>
      <c r="I215" s="10"/>
      <c r="J215" s="11"/>
      <c r="K215" s="10"/>
      <c r="L215" s="11"/>
      <c r="M215" s="10"/>
      <c r="N215" s="11"/>
      <c r="O215" s="10"/>
      <c r="P215" s="11"/>
      <c r="Q215" s="10"/>
      <c r="R215" s="11"/>
      <c r="S215" s="10"/>
      <c r="T215" s="11"/>
      <c r="U215" s="10"/>
      <c r="V215" s="11"/>
      <c r="W215" s="54"/>
      <c r="X215" s="11"/>
      <c r="Y215" s="10"/>
      <c r="Z215" s="11"/>
      <c r="AA215" s="10"/>
      <c r="AB215" s="11"/>
      <c r="AC215" s="10"/>
      <c r="AD215" s="11"/>
      <c r="AE215" s="10"/>
      <c r="AF215" s="11"/>
      <c r="AG215" s="10"/>
      <c r="AH215" s="11"/>
      <c r="AI215" s="10"/>
      <c r="AJ215" s="11"/>
      <c r="AM215">
        <f t="shared" si="15"/>
        <v>0</v>
      </c>
      <c r="AN215">
        <f t="shared" si="16"/>
        <v>0</v>
      </c>
      <c r="AO215" t="e">
        <f t="shared" si="17"/>
        <v>#DIV/0!</v>
      </c>
      <c r="AQ215" s="41">
        <f t="shared" si="18"/>
        <v>0</v>
      </c>
    </row>
    <row r="216" spans="1:43" x14ac:dyDescent="0.25">
      <c r="A216">
        <f t="shared" si="14"/>
        <v>174</v>
      </c>
      <c r="B216" s="206"/>
      <c r="C216" s="10"/>
      <c r="D216" s="11"/>
      <c r="E216" s="10"/>
      <c r="F216" s="11"/>
      <c r="G216" s="10"/>
      <c r="H216" s="11"/>
      <c r="I216" s="10"/>
      <c r="J216" s="11"/>
      <c r="K216" s="10"/>
      <c r="L216" s="11"/>
      <c r="M216" s="10"/>
      <c r="N216" s="11"/>
      <c r="O216" s="10"/>
      <c r="P216" s="11"/>
      <c r="Q216" s="10"/>
      <c r="R216" s="11"/>
      <c r="S216" s="10"/>
      <c r="T216" s="11"/>
      <c r="U216" s="10"/>
      <c r="V216" s="11"/>
      <c r="W216" s="54"/>
      <c r="X216" s="11"/>
      <c r="Y216" s="10"/>
      <c r="Z216" s="11"/>
      <c r="AA216" s="10"/>
      <c r="AB216" s="11"/>
      <c r="AC216" s="10"/>
      <c r="AD216" s="11"/>
      <c r="AE216" s="10"/>
      <c r="AF216" s="11"/>
      <c r="AG216" s="10"/>
      <c r="AH216" s="11"/>
      <c r="AI216" s="10"/>
      <c r="AJ216" s="11"/>
      <c r="AM216">
        <f t="shared" si="15"/>
        <v>0</v>
      </c>
      <c r="AN216">
        <f t="shared" si="16"/>
        <v>0</v>
      </c>
      <c r="AO216" t="e">
        <f t="shared" si="17"/>
        <v>#DIV/0!</v>
      </c>
      <c r="AQ216" s="41">
        <f t="shared" si="18"/>
        <v>0</v>
      </c>
    </row>
    <row r="217" spans="1:43" x14ac:dyDescent="0.25">
      <c r="A217">
        <f t="shared" ref="A217:A250" si="19">+A216+1</f>
        <v>175</v>
      </c>
      <c r="B217" s="206"/>
      <c r="C217" s="10"/>
      <c r="D217" s="11"/>
      <c r="E217" s="10"/>
      <c r="F217" s="11"/>
      <c r="G217" s="10"/>
      <c r="H217" s="11"/>
      <c r="I217" s="10"/>
      <c r="J217" s="11"/>
      <c r="K217" s="10"/>
      <c r="L217" s="11"/>
      <c r="M217" s="10"/>
      <c r="N217" s="11"/>
      <c r="O217" s="10"/>
      <c r="P217" s="11"/>
      <c r="Q217" s="10"/>
      <c r="R217" s="11"/>
      <c r="S217" s="10"/>
      <c r="T217" s="11"/>
      <c r="U217" s="10"/>
      <c r="V217" s="11"/>
      <c r="W217" s="54"/>
      <c r="X217" s="11"/>
      <c r="Y217" s="10"/>
      <c r="Z217" s="11"/>
      <c r="AA217" s="10"/>
      <c r="AB217" s="11"/>
      <c r="AC217" s="10"/>
      <c r="AD217" s="11"/>
      <c r="AE217" s="10"/>
      <c r="AF217" s="11"/>
      <c r="AG217" s="10"/>
      <c r="AH217" s="11"/>
      <c r="AI217" s="10"/>
      <c r="AJ217" s="11"/>
      <c r="AM217">
        <f t="shared" si="15"/>
        <v>0</v>
      </c>
      <c r="AN217">
        <f t="shared" si="16"/>
        <v>0</v>
      </c>
      <c r="AO217" t="e">
        <f t="shared" si="17"/>
        <v>#DIV/0!</v>
      </c>
      <c r="AQ217" s="41">
        <f t="shared" si="18"/>
        <v>0</v>
      </c>
    </row>
    <row r="218" spans="1:43" x14ac:dyDescent="0.25">
      <c r="A218">
        <f t="shared" si="19"/>
        <v>176</v>
      </c>
      <c r="B218" s="206"/>
      <c r="C218" s="10"/>
      <c r="D218" s="11"/>
      <c r="E218" s="10"/>
      <c r="F218" s="11"/>
      <c r="G218" s="10"/>
      <c r="H218" s="11"/>
      <c r="I218" s="10"/>
      <c r="J218" s="11"/>
      <c r="K218" s="10"/>
      <c r="L218" s="11"/>
      <c r="M218" s="10"/>
      <c r="N218" s="11"/>
      <c r="O218" s="10"/>
      <c r="P218" s="11"/>
      <c r="Q218" s="10"/>
      <c r="R218" s="11"/>
      <c r="S218" s="10"/>
      <c r="T218" s="11"/>
      <c r="U218" s="10"/>
      <c r="V218" s="11"/>
      <c r="W218" s="54"/>
      <c r="X218" s="11"/>
      <c r="Y218" s="10"/>
      <c r="Z218" s="11"/>
      <c r="AA218" s="10"/>
      <c r="AB218" s="11"/>
      <c r="AC218" s="10"/>
      <c r="AD218" s="11"/>
      <c r="AE218" s="10"/>
      <c r="AF218" s="11"/>
      <c r="AG218" s="10"/>
      <c r="AH218" s="11"/>
      <c r="AI218" s="10"/>
      <c r="AJ218" s="11"/>
      <c r="AM218">
        <f t="shared" si="15"/>
        <v>0</v>
      </c>
      <c r="AN218">
        <f t="shared" si="16"/>
        <v>0</v>
      </c>
      <c r="AO218" t="e">
        <f t="shared" si="17"/>
        <v>#DIV/0!</v>
      </c>
      <c r="AQ218" s="41">
        <f t="shared" si="18"/>
        <v>0</v>
      </c>
    </row>
    <row r="219" spans="1:43" x14ac:dyDescent="0.25">
      <c r="A219">
        <f t="shared" si="19"/>
        <v>177</v>
      </c>
      <c r="B219" s="206"/>
      <c r="C219" s="10"/>
      <c r="D219" s="11"/>
      <c r="E219" s="10"/>
      <c r="F219" s="11"/>
      <c r="G219" s="10"/>
      <c r="H219" s="11"/>
      <c r="I219" s="10"/>
      <c r="J219" s="11"/>
      <c r="K219" s="10"/>
      <c r="L219" s="11"/>
      <c r="M219" s="10"/>
      <c r="N219" s="11"/>
      <c r="O219" s="10"/>
      <c r="P219" s="11"/>
      <c r="Q219" s="10"/>
      <c r="R219" s="11"/>
      <c r="S219" s="10"/>
      <c r="T219" s="11"/>
      <c r="U219" s="10"/>
      <c r="V219" s="11"/>
      <c r="W219" s="54"/>
      <c r="X219" s="11"/>
      <c r="Y219" s="10"/>
      <c r="Z219" s="11"/>
      <c r="AA219" s="10"/>
      <c r="AB219" s="11"/>
      <c r="AC219" s="10"/>
      <c r="AD219" s="11"/>
      <c r="AE219" s="10"/>
      <c r="AF219" s="11"/>
      <c r="AG219" s="10"/>
      <c r="AH219" s="11"/>
      <c r="AI219" s="10"/>
      <c r="AJ219" s="11"/>
      <c r="AM219">
        <f t="shared" si="15"/>
        <v>0</v>
      </c>
      <c r="AN219">
        <f t="shared" si="16"/>
        <v>0</v>
      </c>
      <c r="AO219" t="e">
        <f t="shared" si="17"/>
        <v>#DIV/0!</v>
      </c>
      <c r="AQ219" s="41">
        <f t="shared" si="18"/>
        <v>0</v>
      </c>
    </row>
    <row r="220" spans="1:43" x14ac:dyDescent="0.25">
      <c r="A220">
        <f t="shared" si="19"/>
        <v>178</v>
      </c>
      <c r="B220" s="206"/>
      <c r="C220" s="10"/>
      <c r="D220" s="11"/>
      <c r="E220" s="10"/>
      <c r="F220" s="11"/>
      <c r="G220" s="10"/>
      <c r="H220" s="11"/>
      <c r="I220" s="10"/>
      <c r="J220" s="11"/>
      <c r="K220" s="10"/>
      <c r="L220" s="11"/>
      <c r="M220" s="10"/>
      <c r="N220" s="11"/>
      <c r="O220" s="10"/>
      <c r="P220" s="11"/>
      <c r="Q220" s="10"/>
      <c r="R220" s="11"/>
      <c r="S220" s="10"/>
      <c r="T220" s="11"/>
      <c r="U220" s="10"/>
      <c r="V220" s="11"/>
      <c r="W220" s="54"/>
      <c r="X220" s="11"/>
      <c r="Y220" s="10"/>
      <c r="Z220" s="11"/>
      <c r="AA220" s="10"/>
      <c r="AB220" s="11"/>
      <c r="AC220" s="10"/>
      <c r="AD220" s="11"/>
      <c r="AE220" s="10"/>
      <c r="AF220" s="11"/>
      <c r="AG220" s="10"/>
      <c r="AH220" s="11"/>
      <c r="AI220" s="10"/>
      <c r="AJ220" s="11"/>
      <c r="AM220">
        <f t="shared" si="15"/>
        <v>0</v>
      </c>
      <c r="AN220">
        <f t="shared" si="16"/>
        <v>0</v>
      </c>
      <c r="AO220" t="e">
        <f t="shared" si="17"/>
        <v>#DIV/0!</v>
      </c>
      <c r="AQ220" s="41">
        <f t="shared" si="18"/>
        <v>0</v>
      </c>
    </row>
    <row r="221" spans="1:43" x14ac:dyDescent="0.25">
      <c r="A221">
        <f t="shared" si="19"/>
        <v>179</v>
      </c>
      <c r="B221" s="206"/>
      <c r="C221" s="10"/>
      <c r="D221" s="11"/>
      <c r="E221" s="10"/>
      <c r="F221" s="11"/>
      <c r="G221" s="10"/>
      <c r="H221" s="11"/>
      <c r="I221" s="10"/>
      <c r="J221" s="11"/>
      <c r="K221" s="10"/>
      <c r="L221" s="11"/>
      <c r="M221" s="10"/>
      <c r="N221" s="11"/>
      <c r="O221" s="10"/>
      <c r="P221" s="11"/>
      <c r="Q221" s="10"/>
      <c r="R221" s="11"/>
      <c r="S221" s="10"/>
      <c r="T221" s="11"/>
      <c r="U221" s="10"/>
      <c r="V221" s="11"/>
      <c r="W221" s="54"/>
      <c r="X221" s="11"/>
      <c r="Y221" s="10"/>
      <c r="Z221" s="11"/>
      <c r="AA221" s="10"/>
      <c r="AB221" s="11"/>
      <c r="AC221" s="10"/>
      <c r="AD221" s="11"/>
      <c r="AE221" s="10"/>
      <c r="AF221" s="11"/>
      <c r="AG221" s="10"/>
      <c r="AH221" s="11"/>
      <c r="AI221" s="10"/>
      <c r="AJ221" s="11"/>
      <c r="AM221">
        <f t="shared" si="15"/>
        <v>0</v>
      </c>
      <c r="AN221">
        <f t="shared" si="16"/>
        <v>0</v>
      </c>
      <c r="AO221" t="e">
        <f t="shared" si="17"/>
        <v>#DIV/0!</v>
      </c>
      <c r="AQ221" s="41">
        <f t="shared" si="18"/>
        <v>0</v>
      </c>
    </row>
    <row r="222" spans="1:43" x14ac:dyDescent="0.25">
      <c r="A222">
        <f t="shared" si="19"/>
        <v>180</v>
      </c>
      <c r="B222" s="206"/>
      <c r="C222" s="10"/>
      <c r="D222" s="11"/>
      <c r="E222" s="10"/>
      <c r="F222" s="11"/>
      <c r="G222" s="10"/>
      <c r="H222" s="11"/>
      <c r="I222" s="10"/>
      <c r="J222" s="11"/>
      <c r="K222" s="10"/>
      <c r="L222" s="11"/>
      <c r="M222" s="10"/>
      <c r="N222" s="11"/>
      <c r="O222" s="10"/>
      <c r="P222" s="11"/>
      <c r="Q222" s="10"/>
      <c r="R222" s="11"/>
      <c r="S222" s="10"/>
      <c r="T222" s="11"/>
      <c r="U222" s="10"/>
      <c r="V222" s="11"/>
      <c r="W222" s="54"/>
      <c r="X222" s="11"/>
      <c r="Y222" s="10"/>
      <c r="Z222" s="11"/>
      <c r="AA222" s="10"/>
      <c r="AB222" s="11"/>
      <c r="AC222" s="10"/>
      <c r="AD222" s="11"/>
      <c r="AE222" s="10"/>
      <c r="AF222" s="11"/>
      <c r="AG222" s="10"/>
      <c r="AH222" s="11"/>
      <c r="AI222" s="10"/>
      <c r="AJ222" s="11"/>
      <c r="AM222">
        <f t="shared" si="15"/>
        <v>0</v>
      </c>
      <c r="AN222">
        <f t="shared" si="16"/>
        <v>0</v>
      </c>
      <c r="AO222" t="e">
        <f t="shared" si="17"/>
        <v>#DIV/0!</v>
      </c>
      <c r="AQ222" s="41">
        <f t="shared" si="18"/>
        <v>0</v>
      </c>
    </row>
    <row r="223" spans="1:43" x14ac:dyDescent="0.25">
      <c r="A223">
        <f t="shared" si="19"/>
        <v>181</v>
      </c>
      <c r="B223" s="206"/>
      <c r="C223" s="10"/>
      <c r="D223" s="11"/>
      <c r="E223" s="10"/>
      <c r="F223" s="11"/>
      <c r="G223" s="10"/>
      <c r="H223" s="11"/>
      <c r="I223" s="10"/>
      <c r="J223" s="11"/>
      <c r="K223" s="10"/>
      <c r="L223" s="11"/>
      <c r="M223" s="10"/>
      <c r="N223" s="11"/>
      <c r="O223" s="10"/>
      <c r="P223" s="11"/>
      <c r="Q223" s="10"/>
      <c r="R223" s="11"/>
      <c r="S223" s="10"/>
      <c r="T223" s="11"/>
      <c r="U223" s="10"/>
      <c r="V223" s="11"/>
      <c r="W223" s="54"/>
      <c r="X223" s="11"/>
      <c r="Y223" s="10"/>
      <c r="Z223" s="11"/>
      <c r="AA223" s="10"/>
      <c r="AB223" s="11"/>
      <c r="AC223" s="10"/>
      <c r="AD223" s="11"/>
      <c r="AE223" s="10"/>
      <c r="AF223" s="11"/>
      <c r="AG223" s="10"/>
      <c r="AH223" s="11"/>
      <c r="AI223" s="10"/>
      <c r="AJ223" s="11"/>
      <c r="AM223">
        <f t="shared" si="15"/>
        <v>0</v>
      </c>
      <c r="AN223">
        <f t="shared" si="16"/>
        <v>0</v>
      </c>
      <c r="AO223" t="e">
        <f t="shared" si="17"/>
        <v>#DIV/0!</v>
      </c>
      <c r="AQ223" s="41">
        <f t="shared" si="18"/>
        <v>0</v>
      </c>
    </row>
    <row r="224" spans="1:43" x14ac:dyDescent="0.25">
      <c r="A224">
        <f t="shared" si="19"/>
        <v>182</v>
      </c>
      <c r="B224" s="206"/>
      <c r="C224" s="10"/>
      <c r="D224" s="11"/>
      <c r="E224" s="10"/>
      <c r="F224" s="11"/>
      <c r="G224" s="10"/>
      <c r="H224" s="11"/>
      <c r="I224" s="10"/>
      <c r="J224" s="11"/>
      <c r="K224" s="10"/>
      <c r="L224" s="11"/>
      <c r="M224" s="10"/>
      <c r="N224" s="11"/>
      <c r="O224" s="10"/>
      <c r="P224" s="11"/>
      <c r="Q224" s="10"/>
      <c r="R224" s="11"/>
      <c r="S224" s="10"/>
      <c r="T224" s="11"/>
      <c r="U224" s="10"/>
      <c r="V224" s="11"/>
      <c r="W224" s="54"/>
      <c r="X224" s="11"/>
      <c r="Y224" s="10"/>
      <c r="Z224" s="11"/>
      <c r="AA224" s="10"/>
      <c r="AB224" s="11"/>
      <c r="AC224" s="10"/>
      <c r="AD224" s="11"/>
      <c r="AE224" s="10"/>
      <c r="AF224" s="11"/>
      <c r="AG224" s="10"/>
      <c r="AH224" s="11"/>
      <c r="AI224" s="10"/>
      <c r="AJ224" s="11"/>
      <c r="AM224">
        <f t="shared" si="15"/>
        <v>0</v>
      </c>
      <c r="AN224">
        <f t="shared" si="16"/>
        <v>0</v>
      </c>
      <c r="AO224" t="e">
        <f t="shared" si="17"/>
        <v>#DIV/0!</v>
      </c>
      <c r="AQ224" s="41">
        <f t="shared" si="18"/>
        <v>0</v>
      </c>
    </row>
    <row r="225" spans="1:43" x14ac:dyDescent="0.25">
      <c r="A225">
        <f t="shared" si="19"/>
        <v>183</v>
      </c>
      <c r="B225" s="206"/>
      <c r="C225" s="10"/>
      <c r="D225" s="11"/>
      <c r="E225" s="10"/>
      <c r="F225" s="11"/>
      <c r="G225" s="10"/>
      <c r="H225" s="11"/>
      <c r="I225" s="10"/>
      <c r="J225" s="11"/>
      <c r="K225" s="10"/>
      <c r="L225" s="11"/>
      <c r="M225" s="10"/>
      <c r="N225" s="11"/>
      <c r="O225" s="10"/>
      <c r="P225" s="11"/>
      <c r="Q225" s="10"/>
      <c r="R225" s="11"/>
      <c r="S225" s="10"/>
      <c r="T225" s="11"/>
      <c r="U225" s="10"/>
      <c r="V225" s="11"/>
      <c r="W225" s="54"/>
      <c r="X225" s="11"/>
      <c r="Y225" s="10"/>
      <c r="Z225" s="11"/>
      <c r="AA225" s="10"/>
      <c r="AB225" s="11"/>
      <c r="AC225" s="10"/>
      <c r="AD225" s="11"/>
      <c r="AE225" s="10"/>
      <c r="AF225" s="11"/>
      <c r="AG225" s="10"/>
      <c r="AH225" s="11"/>
      <c r="AI225" s="10"/>
      <c r="AJ225" s="11"/>
      <c r="AM225">
        <f t="shared" si="15"/>
        <v>0</v>
      </c>
      <c r="AN225">
        <f t="shared" si="16"/>
        <v>0</v>
      </c>
      <c r="AO225" t="e">
        <f t="shared" si="17"/>
        <v>#DIV/0!</v>
      </c>
      <c r="AQ225" s="41">
        <f t="shared" si="18"/>
        <v>0</v>
      </c>
    </row>
    <row r="226" spans="1:43" x14ac:dyDescent="0.25">
      <c r="A226">
        <f t="shared" si="19"/>
        <v>184</v>
      </c>
      <c r="B226" s="206"/>
      <c r="C226" s="10"/>
      <c r="D226" s="11"/>
      <c r="E226" s="10"/>
      <c r="F226" s="11"/>
      <c r="G226" s="10"/>
      <c r="H226" s="11"/>
      <c r="I226" s="10"/>
      <c r="J226" s="11"/>
      <c r="K226" s="10"/>
      <c r="L226" s="11"/>
      <c r="M226" s="10"/>
      <c r="N226" s="11"/>
      <c r="O226" s="10"/>
      <c r="P226" s="11"/>
      <c r="Q226" s="10"/>
      <c r="R226" s="11"/>
      <c r="S226" s="10"/>
      <c r="T226" s="11"/>
      <c r="U226" s="10"/>
      <c r="V226" s="11"/>
      <c r="W226" s="54"/>
      <c r="X226" s="11"/>
      <c r="Y226" s="10"/>
      <c r="Z226" s="11"/>
      <c r="AA226" s="10"/>
      <c r="AB226" s="11"/>
      <c r="AC226" s="10"/>
      <c r="AD226" s="11"/>
      <c r="AE226" s="10"/>
      <c r="AF226" s="11"/>
      <c r="AG226" s="10"/>
      <c r="AH226" s="11"/>
      <c r="AI226" s="10"/>
      <c r="AJ226" s="11"/>
      <c r="AM226">
        <f t="shared" si="15"/>
        <v>0</v>
      </c>
      <c r="AN226">
        <f t="shared" si="16"/>
        <v>0</v>
      </c>
      <c r="AO226" t="e">
        <f t="shared" si="17"/>
        <v>#DIV/0!</v>
      </c>
      <c r="AQ226" s="41">
        <f t="shared" si="18"/>
        <v>0</v>
      </c>
    </row>
    <row r="227" spans="1:43" x14ac:dyDescent="0.25">
      <c r="A227">
        <f t="shared" si="19"/>
        <v>185</v>
      </c>
      <c r="B227" s="206"/>
      <c r="C227" s="10"/>
      <c r="D227" s="11"/>
      <c r="E227" s="10"/>
      <c r="F227" s="11"/>
      <c r="G227" s="10"/>
      <c r="H227" s="11"/>
      <c r="I227" s="10"/>
      <c r="J227" s="11"/>
      <c r="K227" s="10"/>
      <c r="L227" s="11"/>
      <c r="M227" s="10"/>
      <c r="N227" s="11"/>
      <c r="O227" s="10"/>
      <c r="P227" s="11"/>
      <c r="Q227" s="10"/>
      <c r="R227" s="11"/>
      <c r="S227" s="10"/>
      <c r="T227" s="11"/>
      <c r="U227" s="10"/>
      <c r="V227" s="11"/>
      <c r="W227" s="54"/>
      <c r="X227" s="11"/>
      <c r="Y227" s="10"/>
      <c r="Z227" s="11"/>
      <c r="AA227" s="10"/>
      <c r="AB227" s="11"/>
      <c r="AC227" s="10"/>
      <c r="AD227" s="11"/>
      <c r="AE227" s="10"/>
      <c r="AF227" s="11"/>
      <c r="AG227" s="10"/>
      <c r="AH227" s="11"/>
      <c r="AI227" s="10"/>
      <c r="AJ227" s="11"/>
      <c r="AM227">
        <f t="shared" si="15"/>
        <v>0</v>
      </c>
      <c r="AN227">
        <f t="shared" si="16"/>
        <v>0</v>
      </c>
      <c r="AO227" t="e">
        <f t="shared" si="17"/>
        <v>#DIV/0!</v>
      </c>
      <c r="AQ227" s="41">
        <f t="shared" si="18"/>
        <v>0</v>
      </c>
    </row>
    <row r="228" spans="1:43" x14ac:dyDescent="0.25">
      <c r="A228">
        <f t="shared" si="19"/>
        <v>186</v>
      </c>
      <c r="B228" s="206"/>
      <c r="C228" s="10"/>
      <c r="D228" s="11"/>
      <c r="E228" s="10"/>
      <c r="F228" s="11"/>
      <c r="G228" s="10"/>
      <c r="H228" s="11"/>
      <c r="I228" s="10"/>
      <c r="J228" s="11"/>
      <c r="K228" s="10"/>
      <c r="L228" s="11"/>
      <c r="M228" s="10"/>
      <c r="N228" s="11"/>
      <c r="O228" s="10"/>
      <c r="P228" s="11"/>
      <c r="Q228" s="10"/>
      <c r="R228" s="11"/>
      <c r="S228" s="10"/>
      <c r="T228" s="11"/>
      <c r="U228" s="10"/>
      <c r="V228" s="11"/>
      <c r="W228" s="54"/>
      <c r="X228" s="11"/>
      <c r="Y228" s="10"/>
      <c r="Z228" s="11"/>
      <c r="AA228" s="10"/>
      <c r="AB228" s="11"/>
      <c r="AC228" s="10"/>
      <c r="AD228" s="11"/>
      <c r="AE228" s="10"/>
      <c r="AF228" s="11"/>
      <c r="AG228" s="10"/>
      <c r="AH228" s="11"/>
      <c r="AI228" s="10"/>
      <c r="AJ228" s="11"/>
      <c r="AM228">
        <f t="shared" si="15"/>
        <v>0</v>
      </c>
      <c r="AN228">
        <f t="shared" si="16"/>
        <v>0</v>
      </c>
      <c r="AO228" t="e">
        <f t="shared" si="17"/>
        <v>#DIV/0!</v>
      </c>
      <c r="AQ228" s="41">
        <f t="shared" si="18"/>
        <v>0</v>
      </c>
    </row>
    <row r="229" spans="1:43" x14ac:dyDescent="0.25">
      <c r="A229">
        <f t="shared" si="19"/>
        <v>187</v>
      </c>
      <c r="B229" s="206"/>
      <c r="C229" s="10"/>
      <c r="D229" s="11"/>
      <c r="E229" s="10"/>
      <c r="F229" s="11"/>
      <c r="G229" s="10"/>
      <c r="H229" s="11"/>
      <c r="I229" s="10"/>
      <c r="J229" s="11"/>
      <c r="K229" s="10"/>
      <c r="L229" s="11"/>
      <c r="M229" s="10"/>
      <c r="N229" s="11"/>
      <c r="O229" s="10"/>
      <c r="P229" s="11"/>
      <c r="Q229" s="10"/>
      <c r="R229" s="11"/>
      <c r="S229" s="10"/>
      <c r="T229" s="11"/>
      <c r="U229" s="10"/>
      <c r="V229" s="11"/>
      <c r="W229" s="54"/>
      <c r="X229" s="11"/>
      <c r="Y229" s="10"/>
      <c r="Z229" s="11"/>
      <c r="AA229" s="10"/>
      <c r="AB229" s="11"/>
      <c r="AC229" s="10"/>
      <c r="AD229" s="11"/>
      <c r="AE229" s="10"/>
      <c r="AF229" s="11"/>
      <c r="AG229" s="10"/>
      <c r="AH229" s="11"/>
      <c r="AI229" s="10"/>
      <c r="AJ229" s="11"/>
      <c r="AM229">
        <f t="shared" si="15"/>
        <v>0</v>
      </c>
      <c r="AN229">
        <f t="shared" si="16"/>
        <v>0</v>
      </c>
      <c r="AO229" t="e">
        <f t="shared" si="17"/>
        <v>#DIV/0!</v>
      </c>
      <c r="AQ229" s="41">
        <f t="shared" si="18"/>
        <v>0</v>
      </c>
    </row>
    <row r="230" spans="1:43" x14ac:dyDescent="0.25">
      <c r="A230">
        <f t="shared" si="19"/>
        <v>188</v>
      </c>
      <c r="B230" s="206"/>
      <c r="C230" s="10"/>
      <c r="D230" s="11"/>
      <c r="E230" s="10"/>
      <c r="F230" s="11"/>
      <c r="G230" s="10"/>
      <c r="H230" s="11"/>
      <c r="I230" s="10"/>
      <c r="J230" s="11"/>
      <c r="K230" s="10"/>
      <c r="L230" s="11"/>
      <c r="M230" s="10"/>
      <c r="N230" s="11"/>
      <c r="O230" s="10"/>
      <c r="P230" s="11"/>
      <c r="Q230" s="10"/>
      <c r="R230" s="11"/>
      <c r="S230" s="10"/>
      <c r="T230" s="11"/>
      <c r="U230" s="10"/>
      <c r="V230" s="11"/>
      <c r="W230" s="54"/>
      <c r="X230" s="11"/>
      <c r="Y230" s="10"/>
      <c r="Z230" s="11"/>
      <c r="AA230" s="10"/>
      <c r="AB230" s="11"/>
      <c r="AC230" s="10"/>
      <c r="AD230" s="11"/>
      <c r="AE230" s="10"/>
      <c r="AF230" s="11"/>
      <c r="AG230" s="10"/>
      <c r="AH230" s="11"/>
      <c r="AI230" s="10"/>
      <c r="AJ230" s="11"/>
      <c r="AM230">
        <f t="shared" si="15"/>
        <v>0</v>
      </c>
      <c r="AN230">
        <f t="shared" si="16"/>
        <v>0</v>
      </c>
      <c r="AO230" t="e">
        <f t="shared" si="17"/>
        <v>#DIV/0!</v>
      </c>
      <c r="AQ230" s="41">
        <f t="shared" si="18"/>
        <v>0</v>
      </c>
    </row>
    <row r="231" spans="1:43" x14ac:dyDescent="0.25">
      <c r="A231">
        <f t="shared" si="19"/>
        <v>189</v>
      </c>
      <c r="B231" s="206"/>
      <c r="C231" s="10"/>
      <c r="D231" s="11"/>
      <c r="E231" s="10"/>
      <c r="F231" s="11"/>
      <c r="G231" s="10"/>
      <c r="H231" s="11"/>
      <c r="I231" s="10"/>
      <c r="J231" s="11"/>
      <c r="K231" s="10"/>
      <c r="L231" s="11"/>
      <c r="M231" s="10"/>
      <c r="N231" s="11"/>
      <c r="O231" s="10"/>
      <c r="P231" s="11"/>
      <c r="Q231" s="10"/>
      <c r="R231" s="11"/>
      <c r="S231" s="10"/>
      <c r="T231" s="11"/>
      <c r="U231" s="10"/>
      <c r="V231" s="11"/>
      <c r="W231" s="54"/>
      <c r="X231" s="11"/>
      <c r="Y231" s="10"/>
      <c r="Z231" s="11"/>
      <c r="AA231" s="10"/>
      <c r="AB231" s="11"/>
      <c r="AC231" s="10"/>
      <c r="AD231" s="11"/>
      <c r="AE231" s="10"/>
      <c r="AF231" s="11"/>
      <c r="AG231" s="10"/>
      <c r="AH231" s="11"/>
      <c r="AI231" s="10"/>
      <c r="AJ231" s="11"/>
      <c r="AM231">
        <f t="shared" si="15"/>
        <v>0</v>
      </c>
      <c r="AN231">
        <f t="shared" si="16"/>
        <v>0</v>
      </c>
      <c r="AO231" t="e">
        <f t="shared" si="17"/>
        <v>#DIV/0!</v>
      </c>
      <c r="AQ231" s="41">
        <f t="shared" si="18"/>
        <v>0</v>
      </c>
    </row>
    <row r="232" spans="1:43" x14ac:dyDescent="0.25">
      <c r="A232">
        <f t="shared" si="19"/>
        <v>190</v>
      </c>
      <c r="B232" s="206"/>
      <c r="C232" s="10"/>
      <c r="D232" s="11"/>
      <c r="E232" s="10"/>
      <c r="F232" s="11"/>
      <c r="G232" s="10"/>
      <c r="H232" s="11"/>
      <c r="I232" s="10"/>
      <c r="J232" s="11"/>
      <c r="K232" s="10"/>
      <c r="L232" s="11"/>
      <c r="M232" s="10"/>
      <c r="N232" s="11"/>
      <c r="O232" s="10"/>
      <c r="P232" s="11"/>
      <c r="Q232" s="10"/>
      <c r="R232" s="11"/>
      <c r="S232" s="10"/>
      <c r="T232" s="11"/>
      <c r="U232" s="10"/>
      <c r="V232" s="11"/>
      <c r="W232" s="54"/>
      <c r="X232" s="11"/>
      <c r="Y232" s="10"/>
      <c r="Z232" s="11"/>
      <c r="AA232" s="10"/>
      <c r="AB232" s="11"/>
      <c r="AC232" s="10"/>
      <c r="AD232" s="11"/>
      <c r="AE232" s="10"/>
      <c r="AF232" s="11"/>
      <c r="AG232" s="10"/>
      <c r="AH232" s="11"/>
      <c r="AI232" s="10"/>
      <c r="AJ232" s="11"/>
      <c r="AM232">
        <f t="shared" si="15"/>
        <v>0</v>
      </c>
      <c r="AN232">
        <f t="shared" si="16"/>
        <v>0</v>
      </c>
      <c r="AO232" t="e">
        <f t="shared" si="17"/>
        <v>#DIV/0!</v>
      </c>
      <c r="AQ232" s="41">
        <f t="shared" si="18"/>
        <v>0</v>
      </c>
    </row>
    <row r="233" spans="1:43" x14ac:dyDescent="0.25">
      <c r="A233">
        <f t="shared" si="19"/>
        <v>191</v>
      </c>
      <c r="B233" s="206"/>
      <c r="C233" s="10"/>
      <c r="D233" s="11"/>
      <c r="E233" s="10"/>
      <c r="F233" s="11"/>
      <c r="G233" s="10"/>
      <c r="H233" s="11"/>
      <c r="I233" s="10"/>
      <c r="J233" s="11"/>
      <c r="K233" s="10"/>
      <c r="L233" s="11"/>
      <c r="M233" s="10"/>
      <c r="N233" s="11"/>
      <c r="O233" s="10"/>
      <c r="P233" s="11"/>
      <c r="Q233" s="10"/>
      <c r="R233" s="11"/>
      <c r="S233" s="10"/>
      <c r="T233" s="11"/>
      <c r="U233" s="10"/>
      <c r="V233" s="11"/>
      <c r="W233" s="54"/>
      <c r="X233" s="11"/>
      <c r="Y233" s="10"/>
      <c r="Z233" s="11"/>
      <c r="AA233" s="10"/>
      <c r="AB233" s="11"/>
      <c r="AC233" s="10"/>
      <c r="AD233" s="11"/>
      <c r="AE233" s="10"/>
      <c r="AF233" s="11"/>
      <c r="AG233" s="10"/>
      <c r="AH233" s="11"/>
      <c r="AI233" s="10"/>
      <c r="AJ233" s="11"/>
      <c r="AM233">
        <f t="shared" si="15"/>
        <v>0</v>
      </c>
      <c r="AN233">
        <f t="shared" si="16"/>
        <v>0</v>
      </c>
      <c r="AO233" t="e">
        <f t="shared" si="17"/>
        <v>#DIV/0!</v>
      </c>
      <c r="AQ233" s="41">
        <f t="shared" si="18"/>
        <v>0</v>
      </c>
    </row>
    <row r="234" spans="1:43" x14ac:dyDescent="0.25">
      <c r="A234">
        <f t="shared" si="19"/>
        <v>192</v>
      </c>
      <c r="B234" s="206"/>
      <c r="C234" s="10"/>
      <c r="D234" s="11"/>
      <c r="E234" s="10"/>
      <c r="F234" s="11"/>
      <c r="G234" s="10"/>
      <c r="H234" s="11"/>
      <c r="I234" s="10"/>
      <c r="J234" s="11"/>
      <c r="K234" s="10"/>
      <c r="L234" s="11"/>
      <c r="M234" s="10"/>
      <c r="N234" s="11"/>
      <c r="O234" s="10"/>
      <c r="P234" s="11"/>
      <c r="Q234" s="10"/>
      <c r="R234" s="11"/>
      <c r="S234" s="10"/>
      <c r="T234" s="11"/>
      <c r="U234" s="10"/>
      <c r="V234" s="11"/>
      <c r="W234" s="54"/>
      <c r="X234" s="11"/>
      <c r="Y234" s="10"/>
      <c r="Z234" s="11"/>
      <c r="AA234" s="10"/>
      <c r="AB234" s="11"/>
      <c r="AC234" s="10"/>
      <c r="AD234" s="11"/>
      <c r="AE234" s="10"/>
      <c r="AF234" s="11"/>
      <c r="AG234" s="10"/>
      <c r="AH234" s="11"/>
      <c r="AI234" s="10"/>
      <c r="AJ234" s="11"/>
      <c r="AM234">
        <f t="shared" si="15"/>
        <v>0</v>
      </c>
      <c r="AN234">
        <f t="shared" si="16"/>
        <v>0</v>
      </c>
      <c r="AO234" t="e">
        <f t="shared" si="17"/>
        <v>#DIV/0!</v>
      </c>
      <c r="AQ234" s="41">
        <f t="shared" si="18"/>
        <v>0</v>
      </c>
    </row>
    <row r="235" spans="1:43" x14ac:dyDescent="0.25">
      <c r="A235">
        <f t="shared" si="19"/>
        <v>193</v>
      </c>
      <c r="B235" s="206"/>
      <c r="C235" s="10"/>
      <c r="D235" s="11"/>
      <c r="E235" s="10"/>
      <c r="F235" s="11"/>
      <c r="G235" s="10"/>
      <c r="H235" s="11"/>
      <c r="I235" s="10"/>
      <c r="J235" s="11"/>
      <c r="K235" s="10"/>
      <c r="L235" s="11"/>
      <c r="M235" s="10"/>
      <c r="N235" s="11"/>
      <c r="O235" s="10"/>
      <c r="P235" s="11"/>
      <c r="Q235" s="10"/>
      <c r="R235" s="11"/>
      <c r="S235" s="10"/>
      <c r="T235" s="11"/>
      <c r="U235" s="10"/>
      <c r="V235" s="11"/>
      <c r="W235" s="54"/>
      <c r="X235" s="11"/>
      <c r="Y235" s="10"/>
      <c r="Z235" s="11"/>
      <c r="AA235" s="10"/>
      <c r="AB235" s="11"/>
      <c r="AC235" s="10"/>
      <c r="AD235" s="11"/>
      <c r="AE235" s="10"/>
      <c r="AF235" s="11"/>
      <c r="AG235" s="10"/>
      <c r="AH235" s="11"/>
      <c r="AI235" s="10"/>
      <c r="AJ235" s="11"/>
      <c r="AM235">
        <f t="shared" ref="AM235:AM249" si="20">+C235+E235+G235+I235++K235++M235+O235+Q235+S235+U235+W235+Y235+AI235+AA235+AG235+AC235+AE235</f>
        <v>0</v>
      </c>
      <c r="AN235">
        <f t="shared" ref="AN235:AN249" si="21">COUNT(C235:AJ235)/2</f>
        <v>0</v>
      </c>
      <c r="AO235" t="e">
        <f t="shared" ref="AO235:AO249" si="22">+AM235/AN235</f>
        <v>#DIV/0!</v>
      </c>
      <c r="AQ235" s="41">
        <f t="shared" si="18"/>
        <v>0</v>
      </c>
    </row>
    <row r="236" spans="1:43" x14ac:dyDescent="0.25">
      <c r="A236">
        <f t="shared" si="19"/>
        <v>194</v>
      </c>
      <c r="B236" s="206"/>
      <c r="C236" s="10"/>
      <c r="D236" s="11"/>
      <c r="E236" s="10"/>
      <c r="F236" s="11"/>
      <c r="G236" s="10"/>
      <c r="H236" s="11"/>
      <c r="I236" s="10"/>
      <c r="J236" s="11"/>
      <c r="K236" s="10"/>
      <c r="L236" s="11"/>
      <c r="M236" s="10"/>
      <c r="N236" s="11"/>
      <c r="O236" s="10"/>
      <c r="P236" s="11"/>
      <c r="Q236" s="10"/>
      <c r="R236" s="11"/>
      <c r="S236" s="10"/>
      <c r="T236" s="11"/>
      <c r="U236" s="10"/>
      <c r="V236" s="11"/>
      <c r="W236" s="54"/>
      <c r="X236" s="11"/>
      <c r="Y236" s="10"/>
      <c r="Z236" s="11"/>
      <c r="AA236" s="10"/>
      <c r="AB236" s="11"/>
      <c r="AC236" s="10"/>
      <c r="AD236" s="11"/>
      <c r="AE236" s="10"/>
      <c r="AF236" s="11"/>
      <c r="AG236" s="10"/>
      <c r="AH236" s="11"/>
      <c r="AI236" s="10"/>
      <c r="AJ236" s="11"/>
      <c r="AM236">
        <f t="shared" si="20"/>
        <v>0</v>
      </c>
      <c r="AN236">
        <f t="shared" si="21"/>
        <v>0</v>
      </c>
      <c r="AO236" t="e">
        <f t="shared" si="22"/>
        <v>#DIV/0!</v>
      </c>
      <c r="AQ236" s="41">
        <f t="shared" si="18"/>
        <v>0</v>
      </c>
    </row>
    <row r="237" spans="1:43" x14ac:dyDescent="0.25">
      <c r="A237">
        <f t="shared" si="19"/>
        <v>195</v>
      </c>
      <c r="B237" s="206"/>
      <c r="C237" s="10"/>
      <c r="D237" s="11"/>
      <c r="E237" s="10"/>
      <c r="F237" s="11"/>
      <c r="G237" s="10"/>
      <c r="H237" s="11"/>
      <c r="I237" s="10"/>
      <c r="J237" s="11"/>
      <c r="K237" s="10"/>
      <c r="L237" s="11"/>
      <c r="M237" s="10"/>
      <c r="N237" s="11"/>
      <c r="O237" s="10"/>
      <c r="P237" s="11"/>
      <c r="Q237" s="10"/>
      <c r="R237" s="11"/>
      <c r="S237" s="10"/>
      <c r="T237" s="11"/>
      <c r="U237" s="10"/>
      <c r="V237" s="11"/>
      <c r="W237" s="54"/>
      <c r="X237" s="11"/>
      <c r="Y237" s="10"/>
      <c r="Z237" s="11"/>
      <c r="AA237" s="10"/>
      <c r="AB237" s="11"/>
      <c r="AC237" s="10"/>
      <c r="AD237" s="11"/>
      <c r="AE237" s="10"/>
      <c r="AF237" s="11"/>
      <c r="AG237" s="10"/>
      <c r="AH237" s="11"/>
      <c r="AI237" s="10"/>
      <c r="AJ237" s="11"/>
      <c r="AM237">
        <f t="shared" si="20"/>
        <v>0</v>
      </c>
      <c r="AN237">
        <f t="shared" si="21"/>
        <v>0</v>
      </c>
      <c r="AO237" t="e">
        <f t="shared" si="22"/>
        <v>#DIV/0!</v>
      </c>
      <c r="AQ237" s="41">
        <f t="shared" si="18"/>
        <v>0</v>
      </c>
    </row>
    <row r="238" spans="1:43" x14ac:dyDescent="0.25">
      <c r="A238">
        <f t="shared" si="19"/>
        <v>196</v>
      </c>
      <c r="B238" s="206"/>
      <c r="C238" s="10"/>
      <c r="D238" s="11"/>
      <c r="E238" s="10"/>
      <c r="F238" s="11"/>
      <c r="G238" s="10"/>
      <c r="H238" s="11"/>
      <c r="I238" s="10"/>
      <c r="J238" s="11"/>
      <c r="K238" s="10"/>
      <c r="L238" s="11"/>
      <c r="M238" s="10"/>
      <c r="N238" s="11"/>
      <c r="O238" s="10"/>
      <c r="P238" s="11"/>
      <c r="Q238" s="10"/>
      <c r="R238" s="11"/>
      <c r="S238" s="10"/>
      <c r="T238" s="11"/>
      <c r="U238" s="10"/>
      <c r="V238" s="11"/>
      <c r="W238" s="54"/>
      <c r="X238" s="11"/>
      <c r="Y238" s="10"/>
      <c r="Z238" s="11"/>
      <c r="AA238" s="10"/>
      <c r="AB238" s="11"/>
      <c r="AC238" s="10"/>
      <c r="AD238" s="11"/>
      <c r="AE238" s="10"/>
      <c r="AF238" s="11"/>
      <c r="AG238" s="10"/>
      <c r="AH238" s="11"/>
      <c r="AI238" s="10"/>
      <c r="AJ238" s="11"/>
      <c r="AM238">
        <f t="shared" si="20"/>
        <v>0</v>
      </c>
      <c r="AN238">
        <f t="shared" si="21"/>
        <v>0</v>
      </c>
      <c r="AO238" t="e">
        <f t="shared" si="22"/>
        <v>#DIV/0!</v>
      </c>
      <c r="AQ238" s="41">
        <f t="shared" si="18"/>
        <v>0</v>
      </c>
    </row>
    <row r="239" spans="1:43" x14ac:dyDescent="0.25">
      <c r="A239">
        <f t="shared" si="19"/>
        <v>197</v>
      </c>
      <c r="B239" s="206"/>
      <c r="C239" s="10"/>
      <c r="D239" s="11"/>
      <c r="E239" s="10"/>
      <c r="F239" s="11"/>
      <c r="G239" s="10"/>
      <c r="H239" s="11"/>
      <c r="I239" s="10"/>
      <c r="J239" s="11"/>
      <c r="K239" s="10"/>
      <c r="L239" s="11"/>
      <c r="M239" s="10"/>
      <c r="N239" s="11"/>
      <c r="O239" s="10"/>
      <c r="P239" s="11"/>
      <c r="Q239" s="10"/>
      <c r="R239" s="11"/>
      <c r="S239" s="10"/>
      <c r="T239" s="11"/>
      <c r="U239" s="10"/>
      <c r="V239" s="11"/>
      <c r="W239" s="54"/>
      <c r="X239" s="11"/>
      <c r="Y239" s="10"/>
      <c r="Z239" s="11"/>
      <c r="AA239" s="10"/>
      <c r="AB239" s="11"/>
      <c r="AC239" s="10"/>
      <c r="AD239" s="11"/>
      <c r="AE239" s="10"/>
      <c r="AF239" s="11"/>
      <c r="AG239" s="10"/>
      <c r="AH239" s="11"/>
      <c r="AI239" s="10"/>
      <c r="AJ239" s="11"/>
      <c r="AM239">
        <f t="shared" si="20"/>
        <v>0</v>
      </c>
      <c r="AN239">
        <f t="shared" si="21"/>
        <v>0</v>
      </c>
      <c r="AO239" t="e">
        <f t="shared" si="22"/>
        <v>#DIV/0!</v>
      </c>
      <c r="AQ239" s="41">
        <f t="shared" si="18"/>
        <v>0</v>
      </c>
    </row>
    <row r="240" spans="1:43" x14ac:dyDescent="0.25">
      <c r="A240">
        <f t="shared" si="19"/>
        <v>198</v>
      </c>
      <c r="B240" s="206"/>
      <c r="C240" s="10"/>
      <c r="D240" s="11"/>
      <c r="E240" s="10"/>
      <c r="F240" s="11"/>
      <c r="G240" s="10"/>
      <c r="H240" s="11"/>
      <c r="I240" s="10"/>
      <c r="J240" s="11"/>
      <c r="K240" s="10"/>
      <c r="L240" s="11"/>
      <c r="M240" s="10"/>
      <c r="N240" s="11"/>
      <c r="O240" s="10"/>
      <c r="P240" s="11"/>
      <c r="Q240" s="10"/>
      <c r="R240" s="11"/>
      <c r="S240" s="10"/>
      <c r="T240" s="11"/>
      <c r="U240" s="10"/>
      <c r="V240" s="11"/>
      <c r="W240" s="54"/>
      <c r="X240" s="11"/>
      <c r="Y240" s="10"/>
      <c r="Z240" s="11"/>
      <c r="AA240" s="10"/>
      <c r="AB240" s="11"/>
      <c r="AC240" s="10"/>
      <c r="AD240" s="11"/>
      <c r="AE240" s="10"/>
      <c r="AF240" s="11"/>
      <c r="AG240" s="10"/>
      <c r="AH240" s="11"/>
      <c r="AI240" s="10"/>
      <c r="AJ240" s="11"/>
      <c r="AM240">
        <f t="shared" si="20"/>
        <v>0</v>
      </c>
      <c r="AN240">
        <f t="shared" si="21"/>
        <v>0</v>
      </c>
      <c r="AO240" t="e">
        <f t="shared" si="22"/>
        <v>#DIV/0!</v>
      </c>
      <c r="AQ240" s="41">
        <f t="shared" si="18"/>
        <v>0</v>
      </c>
    </row>
    <row r="241" spans="1:43" x14ac:dyDescent="0.25">
      <c r="A241">
        <f t="shared" si="19"/>
        <v>199</v>
      </c>
      <c r="B241" s="206"/>
      <c r="C241" s="10"/>
      <c r="D241" s="11"/>
      <c r="E241" s="10"/>
      <c r="F241" s="11"/>
      <c r="G241" s="10"/>
      <c r="H241" s="11"/>
      <c r="I241" s="10"/>
      <c r="J241" s="11"/>
      <c r="K241" s="10"/>
      <c r="L241" s="11"/>
      <c r="M241" s="10"/>
      <c r="N241" s="11"/>
      <c r="O241" s="10"/>
      <c r="P241" s="11"/>
      <c r="Q241" s="10"/>
      <c r="R241" s="11"/>
      <c r="S241" s="10"/>
      <c r="T241" s="11"/>
      <c r="U241" s="10"/>
      <c r="V241" s="11"/>
      <c r="W241" s="54"/>
      <c r="X241" s="11"/>
      <c r="Y241" s="10"/>
      <c r="Z241" s="11"/>
      <c r="AA241" s="10"/>
      <c r="AB241" s="11"/>
      <c r="AC241" s="10"/>
      <c r="AD241" s="11"/>
      <c r="AE241" s="10"/>
      <c r="AF241" s="11"/>
      <c r="AG241" s="10"/>
      <c r="AH241" s="11"/>
      <c r="AI241" s="10"/>
      <c r="AJ241" s="11"/>
      <c r="AM241">
        <f t="shared" si="20"/>
        <v>0</v>
      </c>
      <c r="AN241">
        <f t="shared" si="21"/>
        <v>0</v>
      </c>
      <c r="AO241" t="e">
        <f t="shared" si="22"/>
        <v>#DIV/0!</v>
      </c>
      <c r="AQ241" s="41">
        <f t="shared" si="18"/>
        <v>0</v>
      </c>
    </row>
    <row r="242" spans="1:43" x14ac:dyDescent="0.25">
      <c r="A242">
        <f t="shared" si="19"/>
        <v>200</v>
      </c>
      <c r="B242" s="206"/>
      <c r="C242" s="10"/>
      <c r="D242" s="11"/>
      <c r="E242" s="10"/>
      <c r="F242" s="11"/>
      <c r="G242" s="10"/>
      <c r="H242" s="11"/>
      <c r="I242" s="10"/>
      <c r="J242" s="11"/>
      <c r="K242" s="10"/>
      <c r="L242" s="11"/>
      <c r="M242" s="10"/>
      <c r="N242" s="11"/>
      <c r="O242" s="10"/>
      <c r="P242" s="11"/>
      <c r="Q242" s="10"/>
      <c r="R242" s="11"/>
      <c r="S242" s="10"/>
      <c r="T242" s="11"/>
      <c r="U242" s="10"/>
      <c r="V242" s="11"/>
      <c r="W242" s="54"/>
      <c r="X242" s="11"/>
      <c r="Y242" s="10"/>
      <c r="Z242" s="11"/>
      <c r="AA242" s="10"/>
      <c r="AB242" s="11"/>
      <c r="AC242" s="10"/>
      <c r="AD242" s="11"/>
      <c r="AE242" s="10"/>
      <c r="AF242" s="11"/>
      <c r="AG242" s="10"/>
      <c r="AH242" s="11"/>
      <c r="AI242" s="10"/>
      <c r="AJ242" s="11"/>
      <c r="AM242">
        <f t="shared" si="20"/>
        <v>0</v>
      </c>
      <c r="AN242">
        <f t="shared" si="21"/>
        <v>0</v>
      </c>
      <c r="AO242" t="e">
        <f t="shared" si="22"/>
        <v>#DIV/0!</v>
      </c>
      <c r="AQ242" s="41">
        <f t="shared" si="18"/>
        <v>0</v>
      </c>
    </row>
    <row r="243" spans="1:43" x14ac:dyDescent="0.25">
      <c r="A243">
        <f t="shared" si="19"/>
        <v>201</v>
      </c>
      <c r="B243" s="206"/>
      <c r="C243" s="10"/>
      <c r="D243" s="11"/>
      <c r="E243" s="10"/>
      <c r="F243" s="11"/>
      <c r="G243" s="10"/>
      <c r="H243" s="11"/>
      <c r="I243" s="10"/>
      <c r="J243" s="11"/>
      <c r="K243" s="10"/>
      <c r="L243" s="11"/>
      <c r="M243" s="10"/>
      <c r="N243" s="11"/>
      <c r="O243" s="10"/>
      <c r="P243" s="11"/>
      <c r="Q243" s="10"/>
      <c r="R243" s="11"/>
      <c r="S243" s="10"/>
      <c r="T243" s="11"/>
      <c r="U243" s="10"/>
      <c r="V243" s="11"/>
      <c r="W243" s="54"/>
      <c r="X243" s="11"/>
      <c r="Y243" s="10"/>
      <c r="Z243" s="11"/>
      <c r="AA243" s="10"/>
      <c r="AB243" s="11"/>
      <c r="AC243" s="10"/>
      <c r="AD243" s="11"/>
      <c r="AE243" s="10"/>
      <c r="AF243" s="11"/>
      <c r="AG243" s="10"/>
      <c r="AH243" s="11"/>
      <c r="AI243" s="10"/>
      <c r="AJ243" s="11"/>
      <c r="AM243">
        <f t="shared" si="20"/>
        <v>0</v>
      </c>
      <c r="AN243">
        <f t="shared" si="21"/>
        <v>0</v>
      </c>
      <c r="AO243" t="e">
        <f t="shared" si="22"/>
        <v>#DIV/0!</v>
      </c>
      <c r="AQ243" s="41">
        <f t="shared" ref="AQ243:AQ250" si="23">+D243+F243+H243+J243+L243+N243+P243+R243+T243+V243+X243+Z243+AH243+AJ243++AF243+AD243+AB243</f>
        <v>0</v>
      </c>
    </row>
    <row r="244" spans="1:43" x14ac:dyDescent="0.25">
      <c r="A244">
        <f t="shared" si="19"/>
        <v>202</v>
      </c>
      <c r="B244" s="206"/>
      <c r="C244" s="10"/>
      <c r="D244" s="11"/>
      <c r="E244" s="10"/>
      <c r="F244" s="11"/>
      <c r="G244" s="10"/>
      <c r="H244" s="11"/>
      <c r="I244" s="10"/>
      <c r="J244" s="11"/>
      <c r="K244" s="10"/>
      <c r="L244" s="11"/>
      <c r="M244" s="10"/>
      <c r="N244" s="11"/>
      <c r="O244" s="10"/>
      <c r="P244" s="11"/>
      <c r="Q244" s="10"/>
      <c r="R244" s="11"/>
      <c r="S244" s="10"/>
      <c r="T244" s="11"/>
      <c r="U244" s="10"/>
      <c r="V244" s="11"/>
      <c r="W244" s="54"/>
      <c r="X244" s="11"/>
      <c r="Y244" s="10"/>
      <c r="Z244" s="11"/>
      <c r="AA244" s="10"/>
      <c r="AB244" s="11"/>
      <c r="AC244" s="10"/>
      <c r="AD244" s="11"/>
      <c r="AE244" s="10"/>
      <c r="AF244" s="11"/>
      <c r="AG244" s="10"/>
      <c r="AH244" s="11"/>
      <c r="AI244" s="10"/>
      <c r="AJ244" s="11"/>
      <c r="AM244">
        <f t="shared" si="20"/>
        <v>0</v>
      </c>
      <c r="AN244">
        <f t="shared" si="21"/>
        <v>0</v>
      </c>
      <c r="AO244" t="e">
        <f t="shared" si="22"/>
        <v>#DIV/0!</v>
      </c>
      <c r="AQ244" s="41">
        <f t="shared" si="23"/>
        <v>0</v>
      </c>
    </row>
    <row r="245" spans="1:43" x14ac:dyDescent="0.25">
      <c r="A245">
        <f t="shared" si="19"/>
        <v>203</v>
      </c>
      <c r="B245" s="206"/>
      <c r="C245" s="10"/>
      <c r="D245" s="11"/>
      <c r="E245" s="10"/>
      <c r="F245" s="11"/>
      <c r="G245" s="10"/>
      <c r="H245" s="11"/>
      <c r="I245" s="10"/>
      <c r="J245" s="11"/>
      <c r="K245" s="10"/>
      <c r="L245" s="11"/>
      <c r="M245" s="10"/>
      <c r="N245" s="11"/>
      <c r="O245" s="10"/>
      <c r="P245" s="11"/>
      <c r="Q245" s="10"/>
      <c r="R245" s="11"/>
      <c r="S245" s="10"/>
      <c r="T245" s="11"/>
      <c r="U245" s="10"/>
      <c r="V245" s="11"/>
      <c r="W245" s="54"/>
      <c r="X245" s="11"/>
      <c r="Y245" s="10"/>
      <c r="Z245" s="11"/>
      <c r="AA245" s="10"/>
      <c r="AB245" s="11"/>
      <c r="AC245" s="10"/>
      <c r="AD245" s="11"/>
      <c r="AE245" s="10"/>
      <c r="AF245" s="11"/>
      <c r="AG245" s="10"/>
      <c r="AH245" s="11"/>
      <c r="AI245" s="10"/>
      <c r="AJ245" s="11"/>
      <c r="AM245">
        <f t="shared" si="20"/>
        <v>0</v>
      </c>
      <c r="AN245">
        <f t="shared" si="21"/>
        <v>0</v>
      </c>
      <c r="AO245" t="e">
        <f t="shared" si="22"/>
        <v>#DIV/0!</v>
      </c>
      <c r="AQ245" s="41">
        <f t="shared" si="23"/>
        <v>0</v>
      </c>
    </row>
    <row r="246" spans="1:43" x14ac:dyDescent="0.25">
      <c r="A246">
        <f t="shared" si="19"/>
        <v>204</v>
      </c>
      <c r="B246" s="206"/>
      <c r="C246" s="10"/>
      <c r="D246" s="11"/>
      <c r="E246" s="10"/>
      <c r="F246" s="11"/>
      <c r="G246" s="10"/>
      <c r="H246" s="11"/>
      <c r="I246" s="10"/>
      <c r="J246" s="11"/>
      <c r="K246" s="10"/>
      <c r="L246" s="11"/>
      <c r="M246" s="10"/>
      <c r="N246" s="11"/>
      <c r="O246" s="10"/>
      <c r="P246" s="11"/>
      <c r="Q246" s="10"/>
      <c r="R246" s="11"/>
      <c r="S246" s="10"/>
      <c r="T246" s="11"/>
      <c r="U246" s="10"/>
      <c r="V246" s="11"/>
      <c r="W246" s="54"/>
      <c r="X246" s="11"/>
      <c r="Y246" s="10"/>
      <c r="Z246" s="11"/>
      <c r="AA246" s="10"/>
      <c r="AB246" s="11"/>
      <c r="AC246" s="10"/>
      <c r="AD246" s="11"/>
      <c r="AE246" s="10"/>
      <c r="AF246" s="11"/>
      <c r="AG246" s="10"/>
      <c r="AH246" s="11"/>
      <c r="AI246" s="10"/>
      <c r="AJ246" s="11"/>
      <c r="AM246">
        <f t="shared" si="20"/>
        <v>0</v>
      </c>
      <c r="AN246">
        <f t="shared" si="21"/>
        <v>0</v>
      </c>
      <c r="AO246" t="e">
        <f t="shared" si="22"/>
        <v>#DIV/0!</v>
      </c>
      <c r="AQ246" s="41">
        <f t="shared" si="23"/>
        <v>0</v>
      </c>
    </row>
    <row r="247" spans="1:43" x14ac:dyDescent="0.25">
      <c r="A247">
        <f t="shared" si="19"/>
        <v>205</v>
      </c>
      <c r="B247" s="206"/>
      <c r="C247" s="10"/>
      <c r="D247" s="11"/>
      <c r="E247" s="10"/>
      <c r="F247" s="11"/>
      <c r="G247" s="10"/>
      <c r="H247" s="11"/>
      <c r="I247" s="10"/>
      <c r="J247" s="11"/>
      <c r="K247" s="10"/>
      <c r="L247" s="11"/>
      <c r="M247" s="10"/>
      <c r="N247" s="11"/>
      <c r="O247" s="10"/>
      <c r="P247" s="11"/>
      <c r="Q247" s="10"/>
      <c r="R247" s="11"/>
      <c r="S247" s="10"/>
      <c r="T247" s="11"/>
      <c r="U247" s="10"/>
      <c r="V247" s="11"/>
      <c r="W247" s="54"/>
      <c r="X247" s="11"/>
      <c r="Y247" s="10"/>
      <c r="Z247" s="11"/>
      <c r="AA247" s="10"/>
      <c r="AB247" s="11"/>
      <c r="AC247" s="10"/>
      <c r="AD247" s="11"/>
      <c r="AE247" s="10"/>
      <c r="AF247" s="11"/>
      <c r="AG247" s="10"/>
      <c r="AH247" s="11"/>
      <c r="AI247" s="10"/>
      <c r="AJ247" s="11"/>
      <c r="AM247">
        <f t="shared" si="20"/>
        <v>0</v>
      </c>
      <c r="AN247">
        <f t="shared" si="21"/>
        <v>0</v>
      </c>
      <c r="AO247" t="e">
        <f t="shared" si="22"/>
        <v>#DIV/0!</v>
      </c>
      <c r="AQ247" s="41">
        <f t="shared" si="23"/>
        <v>0</v>
      </c>
    </row>
    <row r="248" spans="1:43" x14ac:dyDescent="0.25">
      <c r="A248">
        <f t="shared" si="19"/>
        <v>206</v>
      </c>
      <c r="B248" s="206"/>
      <c r="C248" s="10"/>
      <c r="D248" s="11"/>
      <c r="E248" s="10"/>
      <c r="F248" s="11"/>
      <c r="G248" s="10"/>
      <c r="H248" s="11"/>
      <c r="I248" s="10"/>
      <c r="J248" s="11"/>
      <c r="K248" s="10"/>
      <c r="L248" s="11"/>
      <c r="M248" s="10"/>
      <c r="N248" s="11"/>
      <c r="O248" s="10"/>
      <c r="P248" s="11"/>
      <c r="Q248" s="10"/>
      <c r="R248" s="11"/>
      <c r="S248" s="10"/>
      <c r="T248" s="11"/>
      <c r="U248" s="10"/>
      <c r="V248" s="11"/>
      <c r="W248" s="54"/>
      <c r="X248" s="11"/>
      <c r="Y248" s="10"/>
      <c r="Z248" s="11"/>
      <c r="AA248" s="10"/>
      <c r="AB248" s="11"/>
      <c r="AC248" s="10"/>
      <c r="AD248" s="11"/>
      <c r="AE248" s="10"/>
      <c r="AF248" s="11"/>
      <c r="AG248" s="10"/>
      <c r="AH248" s="11"/>
      <c r="AI248" s="10"/>
      <c r="AJ248" s="11"/>
      <c r="AM248">
        <f t="shared" si="20"/>
        <v>0</v>
      </c>
      <c r="AN248">
        <f t="shared" si="21"/>
        <v>0</v>
      </c>
      <c r="AO248" t="e">
        <f t="shared" si="22"/>
        <v>#DIV/0!</v>
      </c>
      <c r="AQ248" s="41">
        <f t="shared" si="23"/>
        <v>0</v>
      </c>
    </row>
    <row r="249" spans="1:43" x14ac:dyDescent="0.25">
      <c r="A249">
        <f t="shared" si="19"/>
        <v>207</v>
      </c>
      <c r="B249" s="206"/>
      <c r="C249" s="10"/>
      <c r="D249" s="11"/>
      <c r="E249" s="10"/>
      <c r="F249" s="11"/>
      <c r="G249" s="10"/>
      <c r="H249" s="11"/>
      <c r="I249" s="10"/>
      <c r="J249" s="11"/>
      <c r="K249" s="10"/>
      <c r="L249" s="11"/>
      <c r="M249" s="10"/>
      <c r="N249" s="11"/>
      <c r="O249" s="10"/>
      <c r="P249" s="11"/>
      <c r="Q249" s="10"/>
      <c r="R249" s="11"/>
      <c r="S249" s="10"/>
      <c r="T249" s="11"/>
      <c r="U249" s="10"/>
      <c r="V249" s="11"/>
      <c r="W249" s="54"/>
      <c r="X249" s="11"/>
      <c r="Y249" s="10"/>
      <c r="Z249" s="11"/>
      <c r="AA249" s="10"/>
      <c r="AB249" s="11"/>
      <c r="AC249" s="10"/>
      <c r="AD249" s="11"/>
      <c r="AE249" s="10"/>
      <c r="AF249" s="11"/>
      <c r="AG249" s="10"/>
      <c r="AH249" s="11"/>
      <c r="AI249" s="10"/>
      <c r="AJ249" s="11"/>
      <c r="AM249">
        <f t="shared" si="20"/>
        <v>0</v>
      </c>
      <c r="AN249">
        <f t="shared" si="21"/>
        <v>0</v>
      </c>
      <c r="AO249" t="e">
        <f t="shared" si="22"/>
        <v>#DIV/0!</v>
      </c>
      <c r="AQ249" s="41">
        <f t="shared" si="23"/>
        <v>0</v>
      </c>
    </row>
    <row r="250" spans="1:43" x14ac:dyDescent="0.25">
      <c r="A250">
        <f t="shared" si="19"/>
        <v>208</v>
      </c>
      <c r="B250" s="206"/>
      <c r="C250" s="10"/>
      <c r="D250" s="11"/>
      <c r="E250" s="10"/>
      <c r="F250" s="11"/>
      <c r="G250" s="10"/>
      <c r="H250" s="11"/>
      <c r="I250" s="10"/>
      <c r="J250" s="11"/>
      <c r="K250" s="10"/>
      <c r="L250" s="11"/>
      <c r="M250" s="10"/>
      <c r="N250" s="11"/>
      <c r="O250" s="10"/>
      <c r="P250" s="11"/>
      <c r="Q250" s="10"/>
      <c r="R250" s="11"/>
      <c r="S250" s="10"/>
      <c r="T250" s="11"/>
      <c r="U250" s="10"/>
      <c r="V250" s="11"/>
      <c r="W250" s="54"/>
      <c r="X250" s="11"/>
      <c r="Y250" s="10"/>
      <c r="Z250" s="11"/>
      <c r="AA250" s="10"/>
      <c r="AB250" s="11"/>
      <c r="AC250" s="10"/>
      <c r="AD250" s="11"/>
      <c r="AE250" s="10"/>
      <c r="AF250" s="11"/>
      <c r="AG250" s="10"/>
      <c r="AH250" s="11"/>
      <c r="AI250" s="10"/>
      <c r="AJ250" s="11"/>
      <c r="AM250">
        <f>+C250+E250+G250+I250++K250++M250+O250+Q250+S250+U250+W250+Y250+AI250+AA250+AG250+AC250+AE250</f>
        <v>0</v>
      </c>
      <c r="AN250">
        <f>COUNT(C250:AJ250)/2</f>
        <v>0</v>
      </c>
      <c r="AO250" t="e">
        <f>+AM250/AN250</f>
        <v>#DIV/0!</v>
      </c>
      <c r="AQ250" s="41">
        <f t="shared" si="23"/>
        <v>0</v>
      </c>
    </row>
  </sheetData>
  <sortState xmlns:xlrd2="http://schemas.microsoft.com/office/spreadsheetml/2017/richdata2" ref="B5:H21">
    <sortCondition descending="1" ref="H4"/>
    <sortCondition ref="F4"/>
    <sortCondition ref="C4"/>
  </sortState>
  <mergeCells count="17">
    <mergeCell ref="Y41:Z41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U41:V41"/>
    <mergeCell ref="W41:X41"/>
    <mergeCell ref="AA41:AB41"/>
    <mergeCell ref="AC41:AD41"/>
    <mergeCell ref="AE41:AF41"/>
    <mergeCell ref="AG41:AH41"/>
    <mergeCell ref="AI41:AJ4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5">
    <pageSetUpPr fitToPage="1"/>
  </sheetPr>
  <dimension ref="A1:AO173"/>
  <sheetViews>
    <sheetView workbookViewId="0"/>
  </sheetViews>
  <sheetFormatPr baseColWidth="10" defaultColWidth="11.54296875" defaultRowHeight="12.5" x14ac:dyDescent="0.25"/>
  <cols>
    <col min="1" max="1" width="5" customWidth="1"/>
    <col min="3" max="3" width="6.7265625" customWidth="1"/>
    <col min="4" max="4" width="4.7265625" customWidth="1"/>
    <col min="5" max="5" width="4.26953125" customWidth="1"/>
    <col min="6" max="6" width="4" customWidth="1"/>
    <col min="7" max="7" width="3.81640625" customWidth="1"/>
    <col min="8" max="8" width="4.453125" customWidth="1"/>
    <col min="9" max="9" width="3.453125" customWidth="1"/>
    <col min="10" max="10" width="3.54296875" customWidth="1"/>
    <col min="11" max="11" width="4.1796875" customWidth="1"/>
    <col min="12" max="12" width="3.453125" customWidth="1"/>
    <col min="13" max="13" width="3.7265625" customWidth="1"/>
    <col min="14" max="14" width="4.1796875" customWidth="1"/>
    <col min="15" max="15" width="4.26953125" customWidth="1"/>
    <col min="16" max="16" width="4.81640625" customWidth="1"/>
    <col min="17" max="17" width="5.1796875" customWidth="1"/>
    <col min="18" max="18" width="4.453125" customWidth="1"/>
    <col min="19" max="19" width="4" customWidth="1"/>
    <col min="20" max="20" width="3.453125" customWidth="1"/>
    <col min="21" max="21" width="3.81640625" customWidth="1"/>
    <col min="22" max="22" width="3.54296875" customWidth="1"/>
    <col min="23" max="23" width="3.7265625" customWidth="1"/>
    <col min="24" max="26" width="3.453125" customWidth="1"/>
    <col min="27" max="27" width="4.1796875" customWidth="1"/>
    <col min="28" max="28" width="4.453125" customWidth="1"/>
    <col min="29" max="29" width="4.1796875" customWidth="1"/>
    <col min="30" max="30" width="4" customWidth="1"/>
    <col min="31" max="31" width="4.81640625" hidden="1" customWidth="1"/>
    <col min="32" max="32" width="4.54296875" hidden="1" customWidth="1"/>
    <col min="33" max="33" width="3.453125" hidden="1" customWidth="1"/>
    <col min="34" max="34" width="4.1796875" hidden="1" customWidth="1"/>
    <col min="35" max="35" width="3.81640625" hidden="1" customWidth="1"/>
    <col min="36" max="36" width="3.453125" hidden="1" customWidth="1"/>
    <col min="37" max="37" width="11.453125" style="24" customWidth="1"/>
  </cols>
  <sheetData>
    <row r="1" spans="1:37" ht="13" x14ac:dyDescent="0.3">
      <c r="A1" s="5" t="s">
        <v>21</v>
      </c>
    </row>
    <row r="2" spans="1:37" x14ac:dyDescent="0.25">
      <c r="A2" t="s">
        <v>10</v>
      </c>
    </row>
    <row r="3" spans="1:37" ht="13" thickBot="1" x14ac:dyDescent="0.3">
      <c r="A3">
        <f>+GENERAL!B6</f>
        <v>12</v>
      </c>
      <c r="C3" s="39">
        <f>SUM(C5:C8)</f>
        <v>0</v>
      </c>
    </row>
    <row r="4" spans="1:37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37" ht="13" thickBot="1" x14ac:dyDescent="0.3">
      <c r="A5" s="149">
        <v>1</v>
      </c>
      <c r="B5" s="23" t="s">
        <v>1</v>
      </c>
      <c r="C5" s="44">
        <f>+G$38</f>
        <v>7</v>
      </c>
      <c r="D5" s="48">
        <f>+H$39</f>
        <v>80</v>
      </c>
      <c r="E5" s="45">
        <f>+H$38</f>
        <v>1</v>
      </c>
      <c r="F5" s="18">
        <f>+G$24</f>
        <v>0</v>
      </c>
      <c r="G5" s="41">
        <f>IF(E5&lt;A$3/2,-1,1)*800000+C5*1000+D5*10+E5</f>
        <v>-792199</v>
      </c>
      <c r="AK5" s="71"/>
    </row>
    <row r="6" spans="1:37" ht="13" thickBot="1" x14ac:dyDescent="0.3">
      <c r="A6" s="149">
        <v>1</v>
      </c>
      <c r="B6" s="23" t="s">
        <v>140</v>
      </c>
      <c r="C6" s="44">
        <f>+E$38</f>
        <v>7</v>
      </c>
      <c r="D6" s="48">
        <f>+F$39</f>
        <v>80</v>
      </c>
      <c r="E6" s="45">
        <f>+F$38</f>
        <v>1</v>
      </c>
      <c r="F6" s="18">
        <f>+E$24</f>
        <v>0</v>
      </c>
      <c r="G6" s="41">
        <f t="shared" ref="G6:G21" si="0">IF(E6&lt;A$3/2,-1,1)*800000+C6*1000+D6*10+E6</f>
        <v>-792199</v>
      </c>
      <c r="AK6" s="71"/>
    </row>
    <row r="7" spans="1:37" ht="13" thickBot="1" x14ac:dyDescent="0.3">
      <c r="A7" s="149">
        <v>3</v>
      </c>
      <c r="B7" s="23" t="s">
        <v>141</v>
      </c>
      <c r="C7" s="44">
        <f>+S$38</f>
        <v>-4</v>
      </c>
      <c r="D7" s="48">
        <f>+T$39</f>
        <v>65</v>
      </c>
      <c r="E7" s="45">
        <f>+T$38</f>
        <v>1</v>
      </c>
      <c r="F7" s="18">
        <f>+S$24</f>
        <v>0</v>
      </c>
      <c r="G7" s="41">
        <f t="shared" si="0"/>
        <v>-803349</v>
      </c>
      <c r="AK7" s="71"/>
    </row>
    <row r="8" spans="1:37" ht="13" thickBot="1" x14ac:dyDescent="0.3">
      <c r="A8" s="149">
        <v>4</v>
      </c>
      <c r="B8" s="23" t="s">
        <v>46</v>
      </c>
      <c r="C8" s="44">
        <f>+Y$38</f>
        <v>-10</v>
      </c>
      <c r="D8" s="48">
        <f>+Z$39</f>
        <v>50</v>
      </c>
      <c r="E8" s="45">
        <f>+Z$38</f>
        <v>1</v>
      </c>
      <c r="F8" s="18">
        <f>+Y$24</f>
        <v>0</v>
      </c>
      <c r="G8" s="41">
        <f t="shared" si="0"/>
        <v>-809499</v>
      </c>
      <c r="AK8" s="71"/>
    </row>
    <row r="9" spans="1:37" ht="13" hidden="1" thickBot="1" x14ac:dyDescent="0.3">
      <c r="A9" s="149">
        <v>5</v>
      </c>
      <c r="B9" s="239" t="s">
        <v>9</v>
      </c>
      <c r="C9" s="44">
        <f>+O$38</f>
        <v>-100000000</v>
      </c>
      <c r="D9" s="48">
        <f>+P$39</f>
        <v>1E-4</v>
      </c>
      <c r="E9" s="45">
        <f>+P$38</f>
        <v>0</v>
      </c>
      <c r="F9" s="18">
        <f>+O$24</f>
        <v>0</v>
      </c>
      <c r="G9" s="41">
        <f t="shared" si="0"/>
        <v>-100000799999.99899</v>
      </c>
    </row>
    <row r="10" spans="1:37" ht="13" hidden="1" thickBot="1" x14ac:dyDescent="0.3">
      <c r="A10" s="149">
        <v>6</v>
      </c>
      <c r="B10" s="23" t="s">
        <v>93</v>
      </c>
      <c r="C10" s="44">
        <f>+AC$38</f>
        <v>-100000000</v>
      </c>
      <c r="D10" s="48">
        <f>+AD$39</f>
        <v>1E-4</v>
      </c>
      <c r="E10" s="46">
        <f>+AD$38</f>
        <v>0</v>
      </c>
      <c r="F10" s="18">
        <f>+AC$24</f>
        <v>0</v>
      </c>
      <c r="G10" s="41">
        <f t="shared" si="0"/>
        <v>-100000799999.99899</v>
      </c>
    </row>
    <row r="11" spans="1:37" ht="13" hidden="1" thickBot="1" x14ac:dyDescent="0.3">
      <c r="A11" s="149">
        <v>7</v>
      </c>
      <c r="B11" s="161" t="s">
        <v>122</v>
      </c>
      <c r="C11" s="44">
        <f>+C$38</f>
        <v>-100000000</v>
      </c>
      <c r="D11" s="48">
        <f>+D$39</f>
        <v>1E-4</v>
      </c>
      <c r="E11" s="46">
        <f>+D$38</f>
        <v>0</v>
      </c>
      <c r="F11" s="18">
        <f>+C$24</f>
        <v>0</v>
      </c>
      <c r="G11" s="41">
        <f t="shared" si="0"/>
        <v>-100000799999.99899</v>
      </c>
    </row>
    <row r="12" spans="1:37" ht="13" hidden="1" thickBot="1" x14ac:dyDescent="0.3">
      <c r="A12" s="149">
        <v>8</v>
      </c>
      <c r="B12" s="23" t="s">
        <v>43</v>
      </c>
      <c r="C12" s="44">
        <f>+Q$38</f>
        <v>-100000000</v>
      </c>
      <c r="D12" s="48">
        <f>+R$39</f>
        <v>1E-4</v>
      </c>
      <c r="E12" s="46">
        <f>+R$38</f>
        <v>0</v>
      </c>
      <c r="F12" s="18">
        <f>+Q$24</f>
        <v>0</v>
      </c>
      <c r="G12" s="41">
        <f t="shared" si="0"/>
        <v>-100000799999.99899</v>
      </c>
    </row>
    <row r="13" spans="1:37" ht="13" hidden="1" thickBot="1" x14ac:dyDescent="0.3">
      <c r="A13" s="149">
        <v>9</v>
      </c>
      <c r="B13" s="23" t="s">
        <v>35</v>
      </c>
      <c r="C13" s="44">
        <f>+AE$38</f>
        <v>-100000000</v>
      </c>
      <c r="D13" s="48">
        <f>+AF$39</f>
        <v>1E-4</v>
      </c>
      <c r="E13" s="46">
        <f>+AF$38</f>
        <v>0</v>
      </c>
      <c r="F13" s="18">
        <f>+AE$24</f>
        <v>0</v>
      </c>
      <c r="G13" s="41">
        <f t="shared" si="0"/>
        <v>-100000799999.99899</v>
      </c>
    </row>
    <row r="14" spans="1:37" ht="13" hidden="1" thickBot="1" x14ac:dyDescent="0.3">
      <c r="A14" s="149">
        <v>10</v>
      </c>
      <c r="B14" s="23" t="s">
        <v>6</v>
      </c>
      <c r="C14" s="44">
        <f>+M$38</f>
        <v>-100000000</v>
      </c>
      <c r="D14" s="48">
        <f>+N$39</f>
        <v>1E-4</v>
      </c>
      <c r="E14" s="45">
        <f>+N$38</f>
        <v>0</v>
      </c>
      <c r="F14" s="18">
        <f>+M$24</f>
        <v>0</v>
      </c>
      <c r="G14" s="41">
        <f t="shared" si="0"/>
        <v>-100000799999.99899</v>
      </c>
    </row>
    <row r="15" spans="1:37" ht="13" hidden="1" thickBot="1" x14ac:dyDescent="0.3">
      <c r="A15" s="149">
        <v>11</v>
      </c>
      <c r="B15" s="23" t="s">
        <v>62</v>
      </c>
      <c r="C15" s="44">
        <f>+K$38</f>
        <v>-100000000</v>
      </c>
      <c r="D15" s="48">
        <f>+L$39</f>
        <v>1E-4</v>
      </c>
      <c r="E15" s="45">
        <f>+L$38</f>
        <v>0</v>
      </c>
      <c r="F15" s="18">
        <f>+K$24</f>
        <v>0</v>
      </c>
      <c r="G15" s="41">
        <f t="shared" si="0"/>
        <v>-100000799999.99899</v>
      </c>
    </row>
    <row r="16" spans="1:37" ht="13" hidden="1" thickBot="1" x14ac:dyDescent="0.3">
      <c r="A16" s="149">
        <v>12</v>
      </c>
      <c r="B16" s="23" t="s">
        <v>92</v>
      </c>
      <c r="C16" s="44">
        <f>+AA$38</f>
        <v>-100000000</v>
      </c>
      <c r="D16" s="48">
        <f>+AB$39</f>
        <v>1E-4</v>
      </c>
      <c r="E16" s="46">
        <f>+AB$38</f>
        <v>0</v>
      </c>
      <c r="F16" s="18">
        <f>+AA$24</f>
        <v>0</v>
      </c>
      <c r="G16" s="41">
        <f t="shared" si="0"/>
        <v>-100000799999.99899</v>
      </c>
    </row>
    <row r="17" spans="1:36" ht="13" hidden="1" thickBot="1" x14ac:dyDescent="0.3">
      <c r="A17" s="149">
        <v>13</v>
      </c>
      <c r="B17" s="23" t="s">
        <v>4</v>
      </c>
      <c r="C17" s="44">
        <f>+W$38</f>
        <v>-100000000</v>
      </c>
      <c r="D17" s="48">
        <f>+X$39</f>
        <v>1E-4</v>
      </c>
      <c r="E17" s="45">
        <f>+X$38</f>
        <v>0</v>
      </c>
      <c r="F17" s="18">
        <f>+W$24</f>
        <v>0</v>
      </c>
      <c r="G17" s="41">
        <f t="shared" si="0"/>
        <v>-100000799999.99899</v>
      </c>
    </row>
    <row r="18" spans="1:36" ht="13" hidden="1" thickBot="1" x14ac:dyDescent="0.3">
      <c r="A18" s="149">
        <v>14</v>
      </c>
      <c r="B18" s="23" t="s">
        <v>78</v>
      </c>
      <c r="C18" s="44">
        <f>+U$38</f>
        <v>-100000000</v>
      </c>
      <c r="D18" s="48">
        <f>+V$39</f>
        <v>1E-4</v>
      </c>
      <c r="E18" s="45">
        <f>+V$38</f>
        <v>0</v>
      </c>
      <c r="F18" s="18">
        <f>+U$24</f>
        <v>0</v>
      </c>
      <c r="G18" s="41">
        <f t="shared" si="0"/>
        <v>-100000799999.99899</v>
      </c>
    </row>
    <row r="19" spans="1:36" ht="13" hidden="1" thickBot="1" x14ac:dyDescent="0.3">
      <c r="A19" s="149">
        <v>15</v>
      </c>
      <c r="B19" s="23" t="s">
        <v>64</v>
      </c>
      <c r="C19" s="44">
        <f>+AI$38</f>
        <v>-100000000</v>
      </c>
      <c r="D19" s="48">
        <f>+AJ$39</f>
        <v>1E-4</v>
      </c>
      <c r="E19" s="45">
        <f>+AJ$38</f>
        <v>0</v>
      </c>
      <c r="F19" s="18">
        <f>+AI$24</f>
        <v>0</v>
      </c>
      <c r="G19" s="41">
        <f t="shared" si="0"/>
        <v>-100000799999.99899</v>
      </c>
    </row>
    <row r="20" spans="1:36" ht="13" hidden="1" thickBot="1" x14ac:dyDescent="0.3">
      <c r="A20" s="149">
        <v>16</v>
      </c>
      <c r="B20" s="23" t="s">
        <v>28</v>
      </c>
      <c r="C20" s="44">
        <f>+I$38</f>
        <v>-100000000</v>
      </c>
      <c r="D20" s="48">
        <f>+J$39</f>
        <v>1E-4</v>
      </c>
      <c r="E20" s="45">
        <f>+J$38</f>
        <v>0</v>
      </c>
      <c r="F20" s="18">
        <f>+I$24</f>
        <v>0</v>
      </c>
      <c r="G20" s="41">
        <f t="shared" si="0"/>
        <v>-100000799999.99899</v>
      </c>
    </row>
    <row r="21" spans="1:36" ht="13" hidden="1" thickBot="1" x14ac:dyDescent="0.3">
      <c r="A21" s="149">
        <v>17</v>
      </c>
      <c r="B21" s="23" t="s">
        <v>73</v>
      </c>
      <c r="C21" s="44">
        <f>+AG$38</f>
        <v>-100000000</v>
      </c>
      <c r="D21" s="48">
        <f>+AH$39</f>
        <v>1E-4</v>
      </c>
      <c r="E21" s="46">
        <f>+AH$38</f>
        <v>0</v>
      </c>
      <c r="F21" s="18">
        <f>+AG$24</f>
        <v>0</v>
      </c>
      <c r="G21" s="41">
        <f t="shared" si="0"/>
        <v>-100000799999.99899</v>
      </c>
    </row>
    <row r="22" spans="1:36" x14ac:dyDescent="0.25">
      <c r="A22" s="16"/>
      <c r="G22" s="41"/>
    </row>
    <row r="24" spans="1:36" hidden="1" x14ac:dyDescent="0.25">
      <c r="B24" t="s">
        <v>12</v>
      </c>
      <c r="C24">
        <f>+C25*C26</f>
        <v>0</v>
      </c>
      <c r="D24">
        <f t="shared" ref="D24:AJ24" si="1">+D25*D26</f>
        <v>0</v>
      </c>
      <c r="E24">
        <f t="shared" si="1"/>
        <v>0</v>
      </c>
      <c r="F24">
        <f t="shared" si="1"/>
        <v>0</v>
      </c>
      <c r="G24">
        <f t="shared" si="1"/>
        <v>0</v>
      </c>
      <c r="H24">
        <f t="shared" si="1"/>
        <v>0</v>
      </c>
      <c r="I24">
        <f t="shared" si="1"/>
        <v>0</v>
      </c>
      <c r="J24">
        <f t="shared" si="1"/>
        <v>0</v>
      </c>
      <c r="K24">
        <f t="shared" si="1"/>
        <v>0</v>
      </c>
      <c r="L24">
        <f t="shared" si="1"/>
        <v>0</v>
      </c>
      <c r="M24">
        <f t="shared" si="1"/>
        <v>0</v>
      </c>
      <c r="N24">
        <f t="shared" si="1"/>
        <v>0</v>
      </c>
      <c r="O24">
        <f t="shared" si="1"/>
        <v>0</v>
      </c>
      <c r="P24">
        <f t="shared" si="1"/>
        <v>0</v>
      </c>
      <c r="Q24">
        <f t="shared" si="1"/>
        <v>0</v>
      </c>
      <c r="R24">
        <f t="shared" si="1"/>
        <v>0</v>
      </c>
      <c r="S24">
        <f t="shared" si="1"/>
        <v>0</v>
      </c>
      <c r="T24">
        <f t="shared" si="1"/>
        <v>0</v>
      </c>
      <c r="U24">
        <f t="shared" si="1"/>
        <v>0</v>
      </c>
      <c r="V24">
        <f t="shared" si="1"/>
        <v>0</v>
      </c>
      <c r="W24">
        <f t="shared" si="1"/>
        <v>0</v>
      </c>
      <c r="X24">
        <f t="shared" si="1"/>
        <v>0</v>
      </c>
      <c r="Y24">
        <f t="shared" si="1"/>
        <v>0</v>
      </c>
      <c r="Z24">
        <f t="shared" si="1"/>
        <v>0</v>
      </c>
      <c r="AA24">
        <f t="shared" ref="AA24:AH24" si="2">+AA25*AA26</f>
        <v>0</v>
      </c>
      <c r="AB24">
        <f t="shared" si="2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1"/>
        <v>0</v>
      </c>
      <c r="AJ24">
        <f t="shared" si="1"/>
        <v>0</v>
      </c>
    </row>
    <row r="25" spans="1:36" hidden="1" x14ac:dyDescent="0.25">
      <c r="C25">
        <f>IF($B37&gt;3,1,0)</f>
        <v>0</v>
      </c>
      <c r="D25">
        <f t="shared" ref="D25:AJ25" si="3">IF($B37&gt;3,1,0)</f>
        <v>0</v>
      </c>
      <c r="E25">
        <f t="shared" si="3"/>
        <v>0</v>
      </c>
      <c r="F25">
        <f t="shared" si="3"/>
        <v>0</v>
      </c>
      <c r="G25">
        <f t="shared" si="3"/>
        <v>0</v>
      </c>
      <c r="H25">
        <f t="shared" si="3"/>
        <v>0</v>
      </c>
      <c r="I25">
        <f t="shared" si="3"/>
        <v>0</v>
      </c>
      <c r="J25">
        <f t="shared" si="3"/>
        <v>0</v>
      </c>
      <c r="K25">
        <f t="shared" si="3"/>
        <v>0</v>
      </c>
      <c r="L25">
        <f t="shared" si="3"/>
        <v>0</v>
      </c>
      <c r="M25">
        <f t="shared" si="3"/>
        <v>0</v>
      </c>
      <c r="N25">
        <f t="shared" si="3"/>
        <v>0</v>
      </c>
      <c r="O25">
        <f t="shared" si="3"/>
        <v>0</v>
      </c>
      <c r="P25">
        <f t="shared" si="3"/>
        <v>0</v>
      </c>
      <c r="Q25">
        <f t="shared" si="3"/>
        <v>0</v>
      </c>
      <c r="R25">
        <f t="shared" si="3"/>
        <v>0</v>
      </c>
      <c r="S25">
        <f t="shared" si="3"/>
        <v>0</v>
      </c>
      <c r="T25">
        <f t="shared" si="3"/>
        <v>0</v>
      </c>
      <c r="U25">
        <f t="shared" si="3"/>
        <v>0</v>
      </c>
      <c r="V25">
        <f t="shared" si="3"/>
        <v>0</v>
      </c>
      <c r="W25">
        <f t="shared" si="3"/>
        <v>0</v>
      </c>
      <c r="X25">
        <f t="shared" si="3"/>
        <v>0</v>
      </c>
      <c r="Y25">
        <f t="shared" si="3"/>
        <v>0</v>
      </c>
      <c r="Z25">
        <f t="shared" si="3"/>
        <v>0</v>
      </c>
      <c r="AA25">
        <f t="shared" ref="AA25:AH25" si="4">IF($B37&gt;3,1,0)</f>
        <v>0</v>
      </c>
      <c r="AB25">
        <f t="shared" si="4"/>
        <v>0</v>
      </c>
      <c r="AC25">
        <f t="shared" si="4"/>
        <v>0</v>
      </c>
      <c r="AD25">
        <f t="shared" si="4"/>
        <v>0</v>
      </c>
      <c r="AE25">
        <f t="shared" si="4"/>
        <v>0</v>
      </c>
      <c r="AF25">
        <f t="shared" si="4"/>
        <v>0</v>
      </c>
      <c r="AG25">
        <f t="shared" si="4"/>
        <v>0</v>
      </c>
      <c r="AH25">
        <f t="shared" si="4"/>
        <v>0</v>
      </c>
      <c r="AI25">
        <f t="shared" si="3"/>
        <v>0</v>
      </c>
      <c r="AJ25">
        <f t="shared" si="3"/>
        <v>0</v>
      </c>
    </row>
    <row r="26" spans="1:36" hidden="1" x14ac:dyDescent="0.25">
      <c r="C26">
        <f>MAX(C27:C31)</f>
        <v>0</v>
      </c>
      <c r="D26">
        <f>+D38</f>
        <v>0</v>
      </c>
      <c r="E26">
        <f>MAX(E27:E31)</f>
        <v>0</v>
      </c>
      <c r="F26">
        <f>+F38</f>
        <v>1</v>
      </c>
      <c r="G26">
        <f>MAX(G27:G31)</f>
        <v>0</v>
      </c>
      <c r="H26">
        <f>+H38</f>
        <v>1</v>
      </c>
      <c r="I26">
        <f>MAX(I27:I31)</f>
        <v>0</v>
      </c>
      <c r="J26">
        <f>+J38</f>
        <v>0</v>
      </c>
      <c r="K26">
        <f>MAX(K27:K31)</f>
        <v>0</v>
      </c>
      <c r="L26">
        <f>+L38</f>
        <v>0</v>
      </c>
      <c r="M26">
        <f>MAX(M27:M31)</f>
        <v>0</v>
      </c>
      <c r="N26">
        <f>+N38</f>
        <v>0</v>
      </c>
      <c r="O26">
        <f>MAX(O27:O31)</f>
        <v>0</v>
      </c>
      <c r="P26">
        <f>+P38</f>
        <v>0</v>
      </c>
      <c r="Q26">
        <f>MAX(Q27:Q31)</f>
        <v>0</v>
      </c>
      <c r="R26">
        <f>+R38</f>
        <v>0</v>
      </c>
      <c r="S26">
        <f>MAX(S27:S31)</f>
        <v>0</v>
      </c>
      <c r="T26">
        <f>+T38</f>
        <v>1</v>
      </c>
      <c r="U26">
        <f>MAX(U27:U31)</f>
        <v>0</v>
      </c>
      <c r="V26">
        <f>+V38</f>
        <v>0</v>
      </c>
      <c r="W26">
        <f>MAX(W27:W31)</f>
        <v>0</v>
      </c>
      <c r="X26">
        <f>+X38</f>
        <v>0</v>
      </c>
      <c r="Y26">
        <f>MAX(Y27:Y31)</f>
        <v>0</v>
      </c>
      <c r="Z26">
        <f>+Z38</f>
        <v>1</v>
      </c>
      <c r="AA26">
        <f>MAX(AA27:AA31)</f>
        <v>0</v>
      </c>
      <c r="AB26">
        <f>+AB38</f>
        <v>0</v>
      </c>
      <c r="AC26">
        <f>MAX(AC27:AC31)</f>
        <v>0</v>
      </c>
      <c r="AD26">
        <f>+AD38</f>
        <v>0</v>
      </c>
      <c r="AE26">
        <f>MAX(AE27:AE31)</f>
        <v>0</v>
      </c>
      <c r="AF26">
        <f>+AF38</f>
        <v>0</v>
      </c>
      <c r="AG26">
        <f>MAX(AG27:AG31)</f>
        <v>0</v>
      </c>
      <c r="AH26">
        <f>+AH38</f>
        <v>0</v>
      </c>
      <c r="AI26">
        <f>MAX(AI27:AI31)</f>
        <v>0</v>
      </c>
      <c r="AJ26">
        <f>+AJ38</f>
        <v>0</v>
      </c>
    </row>
    <row r="27" spans="1:36" hidden="1" x14ac:dyDescent="0.25">
      <c r="C27">
        <f>IF(C$32=5,5,0)</f>
        <v>0</v>
      </c>
      <c r="E27">
        <f>IF(E$32=5,5,0)</f>
        <v>0</v>
      </c>
      <c r="G27">
        <f>IF(G$32=5,5,0)</f>
        <v>0</v>
      </c>
      <c r="I27">
        <f>IF(I$32=5,5,0)</f>
        <v>0</v>
      </c>
      <c r="K27">
        <f>IF(K$32=5,5,0)</f>
        <v>0</v>
      </c>
      <c r="M27">
        <f>IF(M$32=5,5,0)</f>
        <v>0</v>
      </c>
      <c r="O27">
        <f>IF(O$32=5,5,0)</f>
        <v>0</v>
      </c>
      <c r="Q27">
        <f>IF(Q$32=5,5,0)</f>
        <v>0</v>
      </c>
      <c r="S27">
        <f>IF(S$32=5,5,0)</f>
        <v>0</v>
      </c>
      <c r="U27">
        <f>IF(U$32=5,5,0)</f>
        <v>0</v>
      </c>
      <c r="W27">
        <f>IF(W$32=5,5,0)</f>
        <v>0</v>
      </c>
      <c r="Y27">
        <f>IF(Y$32=5,5,0)</f>
        <v>0</v>
      </c>
      <c r="AA27">
        <f>IF(AA$32=5,5,0)</f>
        <v>0</v>
      </c>
      <c r="AC27">
        <f>IF(AC$32=5,5,0)</f>
        <v>0</v>
      </c>
      <c r="AE27">
        <f>IF(AE$32=5,5,0)</f>
        <v>0</v>
      </c>
      <c r="AG27">
        <f>IF(AG$32=5,5,0)</f>
        <v>0</v>
      </c>
      <c r="AI27">
        <f>IF(AI$32=5,5,0)</f>
        <v>0</v>
      </c>
    </row>
    <row r="28" spans="1:36" hidden="1" x14ac:dyDescent="0.25">
      <c r="C28">
        <f>IF(C$32=4,10,0)</f>
        <v>0</v>
      </c>
      <c r="E28">
        <f>IF(E$32=4,10,0)</f>
        <v>0</v>
      </c>
      <c r="G28">
        <f>IF(G$32=4,10,0)</f>
        <v>0</v>
      </c>
      <c r="I28">
        <f>IF(I$32=4,10,0)</f>
        <v>0</v>
      </c>
      <c r="K28">
        <f>IF(K$32=4,10,0)</f>
        <v>0</v>
      </c>
      <c r="M28">
        <f>IF(M$32=4,10,0)</f>
        <v>0</v>
      </c>
      <c r="O28">
        <f>IF(O$32=4,10,0)</f>
        <v>0</v>
      </c>
      <c r="Q28">
        <f>IF(Q$32=4,10,0)</f>
        <v>0</v>
      </c>
      <c r="S28">
        <f>IF(S$32=4,10,0)</f>
        <v>0</v>
      </c>
      <c r="U28">
        <f>IF(U$32=4,10,0)</f>
        <v>0</v>
      </c>
      <c r="W28">
        <f>IF(W$32=4,10,0)</f>
        <v>0</v>
      </c>
      <c r="Y28">
        <f>IF(Y$32=4,10,0)</f>
        <v>0</v>
      </c>
      <c r="AA28">
        <f>IF(AA$32=4,10,0)</f>
        <v>0</v>
      </c>
      <c r="AC28">
        <f>IF(AC$32=4,10,0)</f>
        <v>0</v>
      </c>
      <c r="AE28">
        <f>IF(AE$32=4,10,0)</f>
        <v>0</v>
      </c>
      <c r="AG28">
        <f>IF(AG$32=4,10,0)</f>
        <v>0</v>
      </c>
      <c r="AI28">
        <f>IF(AI$32=4,10,0)</f>
        <v>0</v>
      </c>
    </row>
    <row r="29" spans="1:36" hidden="1" x14ac:dyDescent="0.25">
      <c r="C29">
        <f>IF(C$32=3,20,0)</f>
        <v>0</v>
      </c>
      <c r="E29">
        <f>IF(E$32=3,20,0)</f>
        <v>0</v>
      </c>
      <c r="G29">
        <f>IF(G$32=3,20,0)</f>
        <v>0</v>
      </c>
      <c r="I29">
        <f>IF(I$32=3,20,0)</f>
        <v>0</v>
      </c>
      <c r="K29">
        <f>IF(K$32=3,20,0)</f>
        <v>0</v>
      </c>
      <c r="M29">
        <f>IF(M$32=3,20,0)</f>
        <v>0</v>
      </c>
      <c r="O29">
        <f>IF(O$32=3,20,0)</f>
        <v>0</v>
      </c>
      <c r="Q29">
        <f>IF(Q$32=3,20,0)</f>
        <v>0</v>
      </c>
      <c r="S29">
        <f>IF(S$32=3,20,0)</f>
        <v>0</v>
      </c>
      <c r="U29">
        <f>IF(U$32=3,20,0)</f>
        <v>0</v>
      </c>
      <c r="W29">
        <f>IF(W$32=3,20,0)</f>
        <v>0</v>
      </c>
      <c r="Y29">
        <f>IF(Y$32=3,20,0)</f>
        <v>0</v>
      </c>
      <c r="AA29">
        <f>IF(AA$32=3,20,0)</f>
        <v>0</v>
      </c>
      <c r="AC29">
        <f>IF(AC$32=3,20,0)</f>
        <v>0</v>
      </c>
      <c r="AE29">
        <f>IF(AE$32=3,20,0)</f>
        <v>0</v>
      </c>
      <c r="AG29">
        <f>IF(AG$32=3,20,0)</f>
        <v>0</v>
      </c>
      <c r="AI29">
        <f>IF(AI$32=3,20,0)</f>
        <v>0</v>
      </c>
    </row>
    <row r="30" spans="1:36" hidden="1" x14ac:dyDescent="0.25">
      <c r="C30">
        <f>IF(C$32=2,40,0)</f>
        <v>0</v>
      </c>
      <c r="E30">
        <f>IF(E$32=2,40,0)</f>
        <v>0</v>
      </c>
      <c r="G30">
        <f>IF(G$32=2,40,0)</f>
        <v>0</v>
      </c>
      <c r="I30">
        <f>IF(I$32=2,40,0)</f>
        <v>0</v>
      </c>
      <c r="K30">
        <f>IF(K$32=2,40,0)</f>
        <v>0</v>
      </c>
      <c r="M30">
        <f>IF(M$32=2,40,0)</f>
        <v>0</v>
      </c>
      <c r="O30">
        <f>IF(O$32=2,40,0)</f>
        <v>0</v>
      </c>
      <c r="Q30">
        <f>IF(Q$32=2,40,0)</f>
        <v>0</v>
      </c>
      <c r="S30">
        <f>IF(S$32=2,40,0)</f>
        <v>0</v>
      </c>
      <c r="U30">
        <f>IF(U$32=2,40,0)</f>
        <v>0</v>
      </c>
      <c r="W30">
        <f>IF(W$32=2,40,0)</f>
        <v>0</v>
      </c>
      <c r="Y30">
        <f>IF(Y$32=2,40,0)</f>
        <v>0</v>
      </c>
      <c r="AA30">
        <f>IF(AA$32=2,40,0)</f>
        <v>0</v>
      </c>
      <c r="AC30">
        <f>IF(AC$32=2,40,0)</f>
        <v>0</v>
      </c>
      <c r="AE30">
        <f>IF(AE$32=2,40,0)</f>
        <v>0</v>
      </c>
      <c r="AG30">
        <f>IF(AG$32=2,40,0)</f>
        <v>0</v>
      </c>
      <c r="AI30">
        <f>IF(AI$32=2,40,0)</f>
        <v>0</v>
      </c>
    </row>
    <row r="31" spans="1:36" hidden="1" x14ac:dyDescent="0.25">
      <c r="C31">
        <f>IF(C$32=1,80,0)</f>
        <v>0</v>
      </c>
      <c r="E31">
        <f>IF(E$32=1,80,0)</f>
        <v>0</v>
      </c>
      <c r="G31">
        <f>IF(G$32=1,80,0)</f>
        <v>0</v>
      </c>
      <c r="I31">
        <f>IF(I$32=1,80,0)</f>
        <v>0</v>
      </c>
      <c r="K31">
        <f>IF(K$32=1,80,0)</f>
        <v>0</v>
      </c>
      <c r="M31">
        <f>IF(M$32=1,80,0)</f>
        <v>0</v>
      </c>
      <c r="O31">
        <f>IF(O$32=1,80,0)</f>
        <v>0</v>
      </c>
      <c r="Q31">
        <f>IF(Q$32=1,80,0)</f>
        <v>0</v>
      </c>
      <c r="S31">
        <f>IF(S$32=1,80,0)</f>
        <v>0</v>
      </c>
      <c r="U31">
        <f>IF(U$32=1,80,0)</f>
        <v>0</v>
      </c>
      <c r="W31">
        <f>IF(W$32=1,80,0)</f>
        <v>0</v>
      </c>
      <c r="Y31">
        <f>IF(Y$32=1,80,0)</f>
        <v>0</v>
      </c>
      <c r="AA31">
        <f>IF(AA$32=1,80,0)</f>
        <v>0</v>
      </c>
      <c r="AC31">
        <f>IF(AC$32=1,80,0)</f>
        <v>0</v>
      </c>
      <c r="AE31">
        <f>IF(AE$32=1,80,0)</f>
        <v>0</v>
      </c>
      <c r="AG31">
        <f>IF(AG$32=1,80,0)</f>
        <v>0</v>
      </c>
      <c r="AI31">
        <f>IF(AI$32=1,80,0)</f>
        <v>0</v>
      </c>
    </row>
    <row r="32" spans="1:36" hidden="1" x14ac:dyDescent="0.25">
      <c r="C32">
        <f>RANK(C33,$C33:$BF33)*C37</f>
        <v>0</v>
      </c>
      <c r="E32">
        <f>RANK(E33,$C33:$BF33)*E37</f>
        <v>0</v>
      </c>
      <c r="G32">
        <f>RANK(G33,$C33:$BF33)*G37</f>
        <v>0</v>
      </c>
      <c r="I32">
        <f>RANK(I33,$C33:$BF33)*I37</f>
        <v>0</v>
      </c>
      <c r="K32">
        <f>RANK(K33,$C33:$BF33)*K37</f>
        <v>0</v>
      </c>
      <c r="M32">
        <f>RANK(M33,$C33:$BF33)*M37</f>
        <v>0</v>
      </c>
      <c r="O32">
        <f>RANK(O33,$C33:$BF33)*O37</f>
        <v>0</v>
      </c>
      <c r="Q32">
        <f>RANK(Q33,$C33:$BF33)*Q37</f>
        <v>0</v>
      </c>
      <c r="S32">
        <f>RANK(S33,$C33:$BF33)*S37</f>
        <v>0</v>
      </c>
      <c r="U32">
        <f>RANK(U33,$C33:$BF33)*U37</f>
        <v>0</v>
      </c>
      <c r="W32">
        <f>RANK(W33,$C33:$BF33)*W37</f>
        <v>0</v>
      </c>
      <c r="Y32">
        <f>RANK(Y33,$C33:$BF33)*Y37</f>
        <v>0</v>
      </c>
      <c r="AA32">
        <f>RANK(AA33,$C33:$BF33)*AA37</f>
        <v>0</v>
      </c>
      <c r="AC32">
        <f>RANK(AC33,$C33:$BF33)*AC37</f>
        <v>0</v>
      </c>
      <c r="AE32">
        <f>RANK(AE33,$C33:$BF33)*AE37</f>
        <v>0</v>
      </c>
      <c r="AG32">
        <f>RANK(AG33,$C33:$BF33)*AG37</f>
        <v>0</v>
      </c>
      <c r="AI32">
        <f>RANK(AI33,$C33:$BF33)*AI37</f>
        <v>0</v>
      </c>
    </row>
    <row r="33" spans="1:41" hidden="1" x14ac:dyDescent="0.25">
      <c r="C33">
        <f>SUM(C34:C36)</f>
        <v>-100999999.98999999</v>
      </c>
      <c r="E33">
        <f>SUM(E34:E36)</f>
        <v>-991992</v>
      </c>
      <c r="G33">
        <f>SUM(G34:G36)</f>
        <v>-991992</v>
      </c>
      <c r="I33">
        <f>SUM(I34:I36)</f>
        <v>-100999999.98999999</v>
      </c>
      <c r="K33">
        <f>SUM(K34:K36)</f>
        <v>-100999999.98999999</v>
      </c>
      <c r="M33">
        <f>SUM(M34:M36)</f>
        <v>-100999999.98999999</v>
      </c>
      <c r="O33">
        <f>SUM(O34:O36)</f>
        <v>-100999999.98999999</v>
      </c>
      <c r="Q33">
        <f>SUM(Q34:Q36)</f>
        <v>-100999999.98999999</v>
      </c>
      <c r="S33">
        <f>SUM(S34:S36)</f>
        <v>-993503</v>
      </c>
      <c r="U33">
        <f>SUM(U34:U36)</f>
        <v>-100999999.98999999</v>
      </c>
      <c r="W33">
        <f>SUM(W34:W36)</f>
        <v>-100999999.98999999</v>
      </c>
      <c r="Y33">
        <f>SUM(Y34:Y36)</f>
        <v>-995009</v>
      </c>
      <c r="AA33">
        <f>SUM(AA34:AA36)</f>
        <v>-100999999.98999999</v>
      </c>
      <c r="AC33">
        <f>SUM(AC34:AC36)</f>
        <v>-100999999.98999999</v>
      </c>
      <c r="AE33">
        <f>SUM(AE34:AE36)</f>
        <v>-100999999.98999999</v>
      </c>
      <c r="AG33">
        <f>SUM(AG34:AG36)</f>
        <v>-100999999.98999999</v>
      </c>
      <c r="AI33">
        <f>SUM(AI34:AI36)</f>
        <v>-100999999.98999999</v>
      </c>
    </row>
    <row r="34" spans="1:41" hidden="1" x14ac:dyDescent="0.25">
      <c r="C34">
        <f>+D38</f>
        <v>0</v>
      </c>
      <c r="E34">
        <f>+F38</f>
        <v>1</v>
      </c>
      <c r="G34">
        <f>+H38</f>
        <v>1</v>
      </c>
      <c r="I34">
        <f>+J38</f>
        <v>0</v>
      </c>
      <c r="K34">
        <f>+L38</f>
        <v>0</v>
      </c>
      <c r="M34">
        <f>+N38</f>
        <v>0</v>
      </c>
      <c r="O34">
        <f>+P38</f>
        <v>0</v>
      </c>
      <c r="Q34">
        <f>+R38</f>
        <v>0</v>
      </c>
      <c r="S34">
        <f>+T38</f>
        <v>1</v>
      </c>
      <c r="U34">
        <f>+V38</f>
        <v>0</v>
      </c>
      <c r="W34">
        <f>+X38</f>
        <v>0</v>
      </c>
      <c r="Y34">
        <f>+Z38</f>
        <v>1</v>
      </c>
      <c r="AA34">
        <f>+AB38</f>
        <v>0</v>
      </c>
      <c r="AC34">
        <f>+AD38</f>
        <v>0</v>
      </c>
      <c r="AE34">
        <f>+AF38</f>
        <v>0</v>
      </c>
      <c r="AG34">
        <f>+AH38</f>
        <v>0</v>
      </c>
      <c r="AI34">
        <f>+AJ38</f>
        <v>0</v>
      </c>
    </row>
    <row r="35" spans="1:41" hidden="1" x14ac:dyDescent="0.25">
      <c r="C35">
        <f>+D39*100</f>
        <v>0.01</v>
      </c>
      <c r="E35">
        <f>+F39*100</f>
        <v>8000</v>
      </c>
      <c r="G35">
        <f>+H39*100</f>
        <v>8000</v>
      </c>
      <c r="I35">
        <f>+J39*100</f>
        <v>0.01</v>
      </c>
      <c r="K35">
        <f>+L39*100</f>
        <v>0.01</v>
      </c>
      <c r="M35">
        <f>+N39*100</f>
        <v>0.01</v>
      </c>
      <c r="O35">
        <f>+P39*100</f>
        <v>0.01</v>
      </c>
      <c r="Q35">
        <f>+R39*100</f>
        <v>0.01</v>
      </c>
      <c r="S35">
        <f>+T39*100</f>
        <v>6500</v>
      </c>
      <c r="U35">
        <f>+V39*100</f>
        <v>0.01</v>
      </c>
      <c r="W35">
        <f>+X39*100</f>
        <v>0.01</v>
      </c>
      <c r="Y35">
        <f>+Z39*100</f>
        <v>5000</v>
      </c>
      <c r="AA35">
        <f>+AB39*100</f>
        <v>0.01</v>
      </c>
      <c r="AC35">
        <f>+AD39*100</f>
        <v>0.01</v>
      </c>
      <c r="AE35">
        <f>+AF39*100</f>
        <v>0.01</v>
      </c>
      <c r="AG35">
        <f>+AH39*100</f>
        <v>0.01</v>
      </c>
      <c r="AI35">
        <f>+AJ39*100</f>
        <v>0.01</v>
      </c>
    </row>
    <row r="36" spans="1:41" hidden="1" x14ac:dyDescent="0.25">
      <c r="C36">
        <f>IF(C37=1,C38*C37*10000+C38,-1000000+C38)</f>
        <v>-101000000</v>
      </c>
      <c r="E36">
        <f>IF(E37=1,E38*E37*10000+E38,-1000000+E38)</f>
        <v>-999993</v>
      </c>
      <c r="G36">
        <f>IF(G37=1,G38*G37*10000+G38,-1000000+G38)</f>
        <v>-999993</v>
      </c>
      <c r="I36">
        <f>IF(I37=1,I38*I37*10000+I38,-1000000+I38)</f>
        <v>-101000000</v>
      </c>
      <c r="K36">
        <f>IF(K37=1,K38*K37*10000+K38,-1000000+K38)</f>
        <v>-101000000</v>
      </c>
      <c r="M36">
        <f>IF(M37=1,M38*M37*10000+M38,-1000000+M38)</f>
        <v>-101000000</v>
      </c>
      <c r="O36">
        <f>IF(O37=1,O38*O37*10000+O38,-1000000+O38)</f>
        <v>-101000000</v>
      </c>
      <c r="Q36">
        <f>IF(Q37=1,Q38*Q37*10000+Q38,-1000000+Q38)</f>
        <v>-101000000</v>
      </c>
      <c r="S36">
        <f>IF(S37=1,S38*S37*10000+S38,-1000000+S38)</f>
        <v>-1000004</v>
      </c>
      <c r="U36">
        <f>IF(U37=1,U38*U37*10000+U38,-1000000+U38)</f>
        <v>-101000000</v>
      </c>
      <c r="W36">
        <f>IF(W37=1,W38*W37*10000+W38,-1000000+W38)</f>
        <v>-101000000</v>
      </c>
      <c r="Y36">
        <f>IF(Y37=1,Y38*Y37*10000+Y38,-1000000+Y38)</f>
        <v>-1000010</v>
      </c>
      <c r="AA36">
        <f>IF(AA37=1,AA38*AA37*10000+AA38,-1000000+AA38)</f>
        <v>-101000000</v>
      </c>
      <c r="AC36">
        <f>IF(AC37=1,AC38*AC37*10000+AC38,-1000000+AC38)</f>
        <v>-101000000</v>
      </c>
      <c r="AE36">
        <f>IF(AE37=1,AE38*AE37*10000+AE38,-1000000+AE38)</f>
        <v>-101000000</v>
      </c>
      <c r="AG36">
        <f>IF(AG37=1,AG38*AG37*10000+AG38,-1000000+AG38)</f>
        <v>-101000000</v>
      </c>
      <c r="AI36">
        <f>IF(AI37=1,AI38*AI37*10000+AI38,-1000000+AI38)</f>
        <v>-101000000</v>
      </c>
    </row>
    <row r="37" spans="1:41" x14ac:dyDescent="0.25">
      <c r="A37" t="s">
        <v>13</v>
      </c>
      <c r="B37">
        <f>SUM(C37:AI37)</f>
        <v>0</v>
      </c>
      <c r="C37">
        <f>IF(D38&gt;=$A3/2,1,0)</f>
        <v>0</v>
      </c>
      <c r="E37">
        <f>IF(F38&gt;=$A3/2,1,0)</f>
        <v>0</v>
      </c>
      <c r="G37">
        <f>IF(H38&gt;=$A3/2,1,0)</f>
        <v>0</v>
      </c>
      <c r="I37">
        <f>IF(J38&gt;=$A3/2,1,0)</f>
        <v>0</v>
      </c>
      <c r="K37">
        <f>IF(L38&gt;=$A3/2,1,0)</f>
        <v>0</v>
      </c>
      <c r="M37">
        <f>IF(N38&gt;=$A3/2,1,0)</f>
        <v>0</v>
      </c>
      <c r="O37">
        <f>IF(P38&gt;=$A3/2,1,0)</f>
        <v>0</v>
      </c>
      <c r="Q37">
        <f>IF(R38&gt;=$A3/2,1,0)</f>
        <v>0</v>
      </c>
      <c r="S37">
        <f>IF(T38&gt;=$A3/2,1,0)</f>
        <v>0</v>
      </c>
      <c r="U37">
        <f>IF(V38&gt;=$A3/2,1,0)</f>
        <v>0</v>
      </c>
      <c r="W37">
        <f>IF(X38&gt;=$A3/2,1,0)</f>
        <v>0</v>
      </c>
      <c r="Y37">
        <f>IF(Z38&gt;=$A3/2,1,0)</f>
        <v>0</v>
      </c>
      <c r="AA37">
        <f>IF(AB38&gt;=$A3/2,1,0)</f>
        <v>0</v>
      </c>
      <c r="AC37">
        <f>IF(AD38&gt;=$A3/2,1,0)</f>
        <v>0</v>
      </c>
      <c r="AE37">
        <f>IF(AF38&gt;=$A3/2,1,0)</f>
        <v>0</v>
      </c>
      <c r="AG37">
        <f>IF(AH38&gt;=$A3/2,1,0)</f>
        <v>0</v>
      </c>
      <c r="AI37">
        <f>IF(AJ38&gt;=$A3/2,1,0)</f>
        <v>0</v>
      </c>
    </row>
    <row r="38" spans="1:41" ht="13" hidden="1" thickBot="1" x14ac:dyDescent="0.3">
      <c r="C38" s="2">
        <f>IF(SUM(C43:C281)&lt;-1000,-100000000,SUM(C43:C281))</f>
        <v>-100000000</v>
      </c>
      <c r="D38" s="2">
        <f>COUNT(D43:D281)</f>
        <v>0</v>
      </c>
      <c r="E38" s="2">
        <f>IF(SUM(E43:E281)&lt;-1000,-100000000,SUM(E43:E281))</f>
        <v>7</v>
      </c>
      <c r="F38" s="2">
        <f>COUNT(F43:F281)</f>
        <v>1</v>
      </c>
      <c r="G38" s="2">
        <f>IF(SUM(G43:G281)&lt;-1000,-100000000,SUM(G43:G281))</f>
        <v>7</v>
      </c>
      <c r="H38" s="2">
        <f>COUNT(H43:H281)</f>
        <v>1</v>
      </c>
      <c r="I38" s="2">
        <f>IF(SUM(I43:I281)&lt;-1000,-100000000,SUM(I43:I281))</f>
        <v>-100000000</v>
      </c>
      <c r="J38" s="2">
        <f>COUNT(J43:J281)</f>
        <v>0</v>
      </c>
      <c r="K38" s="2">
        <f>IF(SUM(K43:K281)&lt;-1000,-100000000,SUM(K43:K281))</f>
        <v>-100000000</v>
      </c>
      <c r="L38" s="2">
        <f>COUNT(L43:L281)</f>
        <v>0</v>
      </c>
      <c r="M38" s="2">
        <f>IF(SUM(M43:M281)&lt;-1000,-100000000,SUM(M43:M281))</f>
        <v>-100000000</v>
      </c>
      <c r="N38" s="2">
        <f>COUNT(N43:N281)</f>
        <v>0</v>
      </c>
      <c r="O38" s="2">
        <f>IF(SUM(O43:O281)&lt;-1000,-100000000,SUM(O43:O281))</f>
        <v>-100000000</v>
      </c>
      <c r="P38" s="2">
        <f>COUNT(P43:P281)</f>
        <v>0</v>
      </c>
      <c r="Q38" s="2">
        <f>IF(SUM(Q43:Q281)&lt;-1000,-100000000,SUM(Q43:Q281))</f>
        <v>-100000000</v>
      </c>
      <c r="R38" s="2">
        <f>COUNT(R43:R281)</f>
        <v>0</v>
      </c>
      <c r="S38" s="2">
        <f>IF(SUM(S43:S281)&lt;-1000,-100000000,SUM(S43:S281))</f>
        <v>-4</v>
      </c>
      <c r="T38" s="2">
        <f>COUNT(T43:T281)</f>
        <v>1</v>
      </c>
      <c r="U38" s="2">
        <f>IF(SUM(U43:U281)&lt;-1000,-100000000,SUM(U43:U281))</f>
        <v>-100000000</v>
      </c>
      <c r="V38" s="2">
        <f>COUNT(V43:V281)</f>
        <v>0</v>
      </c>
      <c r="W38" s="2">
        <f>IF(SUM(W43:W281)&lt;-1000,-100000000,SUM(W43:W281))</f>
        <v>-100000000</v>
      </c>
      <c r="X38" s="2">
        <f>COUNT(X43:X281)</f>
        <v>0</v>
      </c>
      <c r="Y38" s="2">
        <f>IF(SUM(Y43:Y281)&lt;-1000,-100000000,SUM(Y43:Y281))</f>
        <v>-10</v>
      </c>
      <c r="Z38" s="2">
        <f>COUNT(Z43:Z281)</f>
        <v>1</v>
      </c>
      <c r="AA38" s="2">
        <f>IF(SUM(AA43:AA281)&lt;-1000,-100000000,SUM(AA43:AA281))</f>
        <v>-100000000</v>
      </c>
      <c r="AB38" s="2">
        <f>COUNT(AB43:AB281)</f>
        <v>0</v>
      </c>
      <c r="AC38" s="2">
        <f>IF(SUM(AC43:AC281)&lt;-1000,-100000000,SUM(AC43:AC281))</f>
        <v>-100000000</v>
      </c>
      <c r="AD38" s="2">
        <f>COUNT(AD43:AD281)</f>
        <v>0</v>
      </c>
      <c r="AE38" s="2">
        <f>IF(SUM(AE43:AE281)&lt;-1000,-100000000,SUM(AE43:AE281))</f>
        <v>-100000000</v>
      </c>
      <c r="AF38" s="2">
        <f>COUNT(AF43:AF281)</f>
        <v>0</v>
      </c>
      <c r="AG38" s="2">
        <f>IF(SUM(AG43:AG281)&lt;-1000,-100000000,SUM(AG43:AG281))</f>
        <v>-100000000</v>
      </c>
      <c r="AH38" s="2">
        <f>COUNT(AH43:AH281)</f>
        <v>0</v>
      </c>
      <c r="AI38" s="2">
        <f>IF(SUM(AI43:AI281)&lt;-1000,-100000000,SUM(AI43:AI281))</f>
        <v>-100000000</v>
      </c>
      <c r="AJ38" s="2">
        <f>COUNT(AJ43:AJ281)</f>
        <v>0</v>
      </c>
    </row>
    <row r="39" spans="1:41" hidden="1" x14ac:dyDescent="0.25">
      <c r="C39" s="2"/>
      <c r="D39" s="2">
        <f>IF(D38=0,0.0001,AVERAGE(D43:D178))</f>
        <v>1E-4</v>
      </c>
      <c r="E39" s="2"/>
      <c r="F39" s="2">
        <f>IF(F38=0,0.0001,AVERAGE(F43:F178))</f>
        <v>80</v>
      </c>
      <c r="G39" s="2"/>
      <c r="H39" s="2">
        <f>IF(H38=0,0.0001,AVERAGE(H43:H178))</f>
        <v>80</v>
      </c>
      <c r="I39" s="2"/>
      <c r="J39" s="2">
        <f>IF(J38=0,0.0001,AVERAGE(J43:J178))</f>
        <v>1E-4</v>
      </c>
      <c r="K39" s="2"/>
      <c r="L39" s="2">
        <f>IF(L38=0,0.0001,AVERAGE(L43:L178))</f>
        <v>1E-4</v>
      </c>
      <c r="M39" s="2"/>
      <c r="N39" s="2">
        <f>IF(N38=0,0.0001,AVERAGE(N43:N178))</f>
        <v>1E-4</v>
      </c>
      <c r="O39" s="2"/>
      <c r="P39" s="2">
        <f>IF(P38=0,0.0001,AVERAGE(P43:P178))</f>
        <v>1E-4</v>
      </c>
      <c r="Q39" s="2"/>
      <c r="R39" s="2">
        <f>IF(R38=0,0.0001,AVERAGE(R43:R178))</f>
        <v>1E-4</v>
      </c>
      <c r="S39" s="2"/>
      <c r="T39" s="2">
        <f>IF(T38=0,0.0001,AVERAGE(T43:T178))</f>
        <v>65</v>
      </c>
      <c r="U39" s="2"/>
      <c r="V39" s="2">
        <f>IF(V38=0,0.0001,AVERAGE(V43:V178))</f>
        <v>1E-4</v>
      </c>
      <c r="W39" s="2"/>
      <c r="X39" s="2">
        <f>IF(X38=0,0.0001,AVERAGE(X43:X178))</f>
        <v>1E-4</v>
      </c>
      <c r="Y39" s="2"/>
      <c r="Z39" s="2">
        <f>IF(Z38=0,0.0001,AVERAGE(Z43:Z178))</f>
        <v>50</v>
      </c>
      <c r="AA39" s="2"/>
      <c r="AB39" s="2">
        <f>IF(AB38=0,0.0001,AVERAGE(AB43:AB178))</f>
        <v>1E-4</v>
      </c>
      <c r="AC39" s="2"/>
      <c r="AD39" s="2">
        <f>IF(AD38=0,0.0001,AVERAGE(AD43:AD178))</f>
        <v>1E-4</v>
      </c>
      <c r="AE39" s="2"/>
      <c r="AF39" s="2">
        <f>IF(AF38=0,0.0001,AVERAGE(AF43:AF178))</f>
        <v>1E-4</v>
      </c>
      <c r="AG39" s="2"/>
      <c r="AH39" s="2">
        <f>IF(AH38=0,0.0001,AVERAGE(AH43:AH178))</f>
        <v>1E-4</v>
      </c>
      <c r="AI39" s="2"/>
      <c r="AJ39" s="2">
        <f>IF(AJ38=0,0.0001,AVERAGE(AJ43:AJ178))</f>
        <v>1E-4</v>
      </c>
    </row>
    <row r="40" spans="1:41" ht="13" thickBot="1" x14ac:dyDescent="0.3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41">
        <f>MAX(AL43:AL102)</f>
        <v>46</v>
      </c>
    </row>
    <row r="41" spans="1:41" x14ac:dyDescent="0.25">
      <c r="B41" s="84" t="s">
        <v>0</v>
      </c>
      <c r="C41" s="477" t="s">
        <v>122</v>
      </c>
      <c r="D41" s="470"/>
      <c r="E41" s="473" t="s">
        <v>140</v>
      </c>
      <c r="F41" s="470"/>
      <c r="G41" s="473" t="s">
        <v>1</v>
      </c>
      <c r="H41" s="470"/>
      <c r="I41" s="473" t="s">
        <v>28</v>
      </c>
      <c r="J41" s="470"/>
      <c r="K41" s="473" t="s">
        <v>62</v>
      </c>
      <c r="L41" s="470"/>
      <c r="M41" s="473" t="s">
        <v>6</v>
      </c>
      <c r="N41" s="470"/>
      <c r="O41" s="473" t="s">
        <v>9</v>
      </c>
      <c r="P41" s="470"/>
      <c r="Q41" s="473" t="s">
        <v>43</v>
      </c>
      <c r="R41" s="470"/>
      <c r="S41" s="473" t="s">
        <v>141</v>
      </c>
      <c r="T41" s="470"/>
      <c r="U41" s="473" t="s">
        <v>78</v>
      </c>
      <c r="V41" s="470"/>
      <c r="W41" s="473" t="s">
        <v>4</v>
      </c>
      <c r="X41" s="470"/>
      <c r="Y41" s="473" t="s">
        <v>46</v>
      </c>
      <c r="Z41" s="470"/>
      <c r="AA41" s="473" t="s">
        <v>92</v>
      </c>
      <c r="AB41" s="470"/>
      <c r="AC41" s="473" t="s">
        <v>93</v>
      </c>
      <c r="AD41" s="470"/>
      <c r="AE41" s="473" t="s">
        <v>35</v>
      </c>
      <c r="AF41" s="470"/>
      <c r="AG41" s="473" t="s">
        <v>73</v>
      </c>
      <c r="AH41" s="470"/>
      <c r="AI41" s="473" t="s">
        <v>64</v>
      </c>
      <c r="AJ41" s="470"/>
      <c r="AK41" s="41">
        <f>COUNT(AK43:AK196)</f>
        <v>1</v>
      </c>
      <c r="AL41" s="86" t="s">
        <v>7</v>
      </c>
      <c r="AM41" s="85" t="s">
        <v>8</v>
      </c>
      <c r="AN41" s="87" t="s">
        <v>47</v>
      </c>
    </row>
    <row r="42" spans="1:41" ht="13" thickBot="1" x14ac:dyDescent="0.3">
      <c r="B42" s="1"/>
      <c r="C42" s="3" t="s">
        <v>3</v>
      </c>
      <c r="D42" s="4" t="s">
        <v>2</v>
      </c>
      <c r="E42" s="3" t="s">
        <v>3</v>
      </c>
      <c r="F42" s="4" t="s">
        <v>2</v>
      </c>
      <c r="G42" s="3" t="s">
        <v>3</v>
      </c>
      <c r="H42" s="4" t="s">
        <v>2</v>
      </c>
      <c r="I42" s="3" t="s">
        <v>3</v>
      </c>
      <c r="J42" s="4" t="s">
        <v>2</v>
      </c>
      <c r="K42" s="3" t="s">
        <v>3</v>
      </c>
      <c r="L42" s="4" t="s">
        <v>2</v>
      </c>
      <c r="M42" s="3" t="s">
        <v>3</v>
      </c>
      <c r="N42" s="4" t="s">
        <v>2</v>
      </c>
      <c r="O42" s="3" t="s">
        <v>3</v>
      </c>
      <c r="P42" s="4" t="s">
        <v>2</v>
      </c>
      <c r="Q42" s="3" t="s">
        <v>3</v>
      </c>
      <c r="R42" s="4" t="s">
        <v>2</v>
      </c>
      <c r="S42" s="3" t="s">
        <v>3</v>
      </c>
      <c r="T42" s="4" t="s">
        <v>2</v>
      </c>
      <c r="U42" s="3" t="s">
        <v>3</v>
      </c>
      <c r="V42" s="4" t="s">
        <v>2</v>
      </c>
      <c r="W42" s="3" t="s">
        <v>3</v>
      </c>
      <c r="X42" s="4" t="s">
        <v>2</v>
      </c>
      <c r="Y42" s="3" t="s">
        <v>3</v>
      </c>
      <c r="Z42" s="4" t="s">
        <v>2</v>
      </c>
      <c r="AA42" s="3" t="s">
        <v>3</v>
      </c>
      <c r="AB42" s="4" t="s">
        <v>2</v>
      </c>
      <c r="AC42" s="3" t="s">
        <v>3</v>
      </c>
      <c r="AD42" s="4" t="s">
        <v>2</v>
      </c>
      <c r="AE42" s="3" t="s">
        <v>3</v>
      </c>
      <c r="AF42" s="4" t="s">
        <v>2</v>
      </c>
      <c r="AG42" s="3" t="s">
        <v>3</v>
      </c>
      <c r="AH42" s="4" t="s">
        <v>2</v>
      </c>
      <c r="AI42" s="3" t="s">
        <v>3</v>
      </c>
      <c r="AJ42" s="4" t="s">
        <v>2</v>
      </c>
      <c r="AK42" s="27" t="s">
        <v>22</v>
      </c>
      <c r="AL42" s="27" t="s">
        <v>16</v>
      </c>
    </row>
    <row r="43" spans="1:41" x14ac:dyDescent="0.25">
      <c r="A43">
        <v>1</v>
      </c>
      <c r="B43" s="40"/>
      <c r="C43" s="51">
        <v>-10000</v>
      </c>
      <c r="D43" s="11"/>
      <c r="E43" s="10">
        <v>7</v>
      </c>
      <c r="F43" s="11">
        <v>80</v>
      </c>
      <c r="G43" s="10">
        <v>7</v>
      </c>
      <c r="H43" s="11">
        <v>80</v>
      </c>
      <c r="I43" s="51">
        <v>-10000</v>
      </c>
      <c r="J43" s="11"/>
      <c r="K43" s="51">
        <v>-10000</v>
      </c>
      <c r="L43" s="11"/>
      <c r="M43" s="51">
        <v>-10000</v>
      </c>
      <c r="N43" s="11"/>
      <c r="O43" s="51">
        <v>-10000</v>
      </c>
      <c r="P43" s="11"/>
      <c r="Q43" s="51">
        <v>-10000</v>
      </c>
      <c r="R43" s="11"/>
      <c r="S43" s="10">
        <v>-4</v>
      </c>
      <c r="T43" s="11">
        <v>65</v>
      </c>
      <c r="U43" s="51">
        <v>-10000</v>
      </c>
      <c r="V43" s="11"/>
      <c r="W43" s="51">
        <v>-10000</v>
      </c>
      <c r="X43" s="11"/>
      <c r="Y43" s="10">
        <v>-10</v>
      </c>
      <c r="Z43" s="11">
        <v>50</v>
      </c>
      <c r="AA43" s="51">
        <v>-10000</v>
      </c>
      <c r="AB43" s="11"/>
      <c r="AC43" s="51">
        <v>-10000</v>
      </c>
      <c r="AD43" s="11"/>
      <c r="AE43" s="51">
        <v>-10000</v>
      </c>
      <c r="AF43" s="11"/>
      <c r="AG43" s="51">
        <v>-10000</v>
      </c>
      <c r="AH43" s="11"/>
      <c r="AI43" s="51">
        <v>-10000</v>
      </c>
      <c r="AJ43" s="11"/>
      <c r="AK43" s="24">
        <v>45687</v>
      </c>
      <c r="AL43" s="76">
        <v>46</v>
      </c>
      <c r="AM43">
        <f>+C43+E43+G43+I43++K43++M43+O43+Q43+S43+U43+W43+Y43+AI43+AE43+AG43+AA43+AC43</f>
        <v>-130000</v>
      </c>
      <c r="AN43">
        <f>COUNT(C43:AJ43)/2</f>
        <v>10.5</v>
      </c>
      <c r="AO43">
        <f>+AM43/AN43</f>
        <v>-12380.952380952382</v>
      </c>
    </row>
    <row r="44" spans="1:41" x14ac:dyDescent="0.25">
      <c r="A44">
        <f>+A43+1</f>
        <v>2</v>
      </c>
      <c r="B44" s="40"/>
      <c r="C44" s="10"/>
      <c r="D44" s="11"/>
      <c r="E44" s="10"/>
      <c r="F44" s="11"/>
      <c r="G44" s="10"/>
      <c r="H44" s="11"/>
      <c r="I44" s="10"/>
      <c r="J44" s="11"/>
      <c r="K44" s="10"/>
      <c r="L44" s="11"/>
      <c r="M44" s="10"/>
      <c r="N44" s="11"/>
      <c r="O44" s="10"/>
      <c r="P44" s="11"/>
      <c r="Q44" s="10"/>
      <c r="R44" s="11"/>
      <c r="S44" s="10"/>
      <c r="T44" s="11"/>
      <c r="U44" s="10"/>
      <c r="V44" s="11"/>
      <c r="W44" s="10"/>
      <c r="X44" s="11"/>
      <c r="Y44" s="10"/>
      <c r="Z44" s="11"/>
      <c r="AA44" s="10"/>
      <c r="AB44" s="11"/>
      <c r="AC44" s="10"/>
      <c r="AD44" s="11"/>
      <c r="AE44" s="10"/>
      <c r="AF44" s="11"/>
      <c r="AG44" s="10"/>
      <c r="AH44" s="11"/>
      <c r="AI44" s="10"/>
      <c r="AJ44" s="11"/>
      <c r="AM44">
        <f>+C44+E44+G44+I44++K44++M44+O44+Q44+S44+U44+W44+Y44+AI44+AE44+AG44+AA44+AC44</f>
        <v>0</v>
      </c>
      <c r="AN44">
        <f>COUNT(C44:AJ44)/2</f>
        <v>0</v>
      </c>
      <c r="AO44" t="e">
        <f>+AM44/AN44</f>
        <v>#DIV/0!</v>
      </c>
    </row>
    <row r="45" spans="1:41" x14ac:dyDescent="0.25">
      <c r="A45">
        <f t="shared" ref="A45:A106" si="5">+A44+1</f>
        <v>3</v>
      </c>
      <c r="B45" s="40"/>
      <c r="C45" s="10"/>
      <c r="D45" s="11"/>
      <c r="E45" s="10"/>
      <c r="F45" s="11"/>
      <c r="G45" s="10"/>
      <c r="H45" s="11"/>
      <c r="I45" s="10"/>
      <c r="J45" s="11"/>
      <c r="K45" s="94"/>
      <c r="L45" s="11"/>
      <c r="M45" s="54"/>
      <c r="N45" s="11"/>
      <c r="O45" s="94"/>
      <c r="P45" s="11"/>
      <c r="Q45" s="10"/>
      <c r="R45" s="11"/>
      <c r="S45" s="10"/>
      <c r="T45" s="11"/>
      <c r="U45" s="10"/>
      <c r="V45" s="11"/>
      <c r="W45" s="10"/>
      <c r="X45" s="11"/>
      <c r="Y45" s="10"/>
      <c r="Z45" s="11"/>
      <c r="AA45" s="10"/>
      <c r="AB45" s="11"/>
      <c r="AC45" s="10"/>
      <c r="AD45" s="11"/>
      <c r="AE45" s="10"/>
      <c r="AF45" s="11"/>
      <c r="AG45" s="10"/>
      <c r="AH45" s="11"/>
      <c r="AI45" s="10"/>
      <c r="AJ45" s="11"/>
      <c r="AM45">
        <f>+C45+E45+G45+I45++K45++M45+O45+Q45+S45+U45+W45+Y45+AI45+AE45+AG45+AA45+AC45</f>
        <v>0</v>
      </c>
      <c r="AN45">
        <f>COUNT(C45:AJ45)/2</f>
        <v>0</v>
      </c>
      <c r="AO45" t="e">
        <f>+AM45/AN45</f>
        <v>#DIV/0!</v>
      </c>
    </row>
    <row r="46" spans="1:41" x14ac:dyDescent="0.25">
      <c r="A46">
        <f t="shared" si="5"/>
        <v>4</v>
      </c>
      <c r="B46" s="40"/>
      <c r="C46" s="10"/>
      <c r="D46" s="11"/>
      <c r="E46" s="10"/>
      <c r="F46" s="11"/>
      <c r="G46" s="10"/>
      <c r="H46" s="11"/>
      <c r="I46" s="10"/>
      <c r="J46" s="11"/>
      <c r="K46" s="10"/>
      <c r="L46" s="11"/>
      <c r="M46" s="10"/>
      <c r="N46" s="11"/>
      <c r="O46" s="10"/>
      <c r="P46" s="11"/>
      <c r="Q46" s="94"/>
      <c r="R46" s="11"/>
      <c r="S46" s="10"/>
      <c r="T46" s="11"/>
      <c r="U46" s="10"/>
      <c r="V46" s="11"/>
      <c r="W46" s="10"/>
      <c r="X46" s="11"/>
      <c r="Y46" s="10"/>
      <c r="Z46" s="11"/>
      <c r="AA46" s="10"/>
      <c r="AB46" s="11"/>
      <c r="AC46" s="10"/>
      <c r="AD46" s="11"/>
      <c r="AE46" s="94"/>
      <c r="AF46" s="11"/>
      <c r="AG46" s="10"/>
      <c r="AH46" s="11"/>
      <c r="AI46" s="10"/>
      <c r="AJ46" s="11"/>
      <c r="AM46">
        <f>+C46+E46+G46+I46++K46++M46+O46+Q46+S46+U46+W46+Y46+AI46+AE46+AG46+AA46+AC46</f>
        <v>0</v>
      </c>
      <c r="AN46">
        <f>COUNT(C46:AJ46)/2</f>
        <v>0</v>
      </c>
      <c r="AO46" t="e">
        <f>+AM46/AN46</f>
        <v>#DIV/0!</v>
      </c>
    </row>
    <row r="47" spans="1:41" x14ac:dyDescent="0.25">
      <c r="A47">
        <f t="shared" si="5"/>
        <v>5</v>
      </c>
      <c r="B47" s="40"/>
      <c r="C47" s="10"/>
      <c r="D47" s="11"/>
      <c r="E47" s="10"/>
      <c r="F47" s="11"/>
      <c r="G47" s="10"/>
      <c r="H47" s="11"/>
      <c r="I47" s="10"/>
      <c r="J47" s="11"/>
      <c r="K47" s="10"/>
      <c r="L47" s="11"/>
      <c r="M47" s="94"/>
      <c r="N47" s="11"/>
      <c r="O47" s="10"/>
      <c r="P47" s="11"/>
      <c r="Q47" s="10"/>
      <c r="R47" s="11"/>
      <c r="S47" s="10"/>
      <c r="T47" s="11"/>
      <c r="U47" s="10"/>
      <c r="V47" s="11"/>
      <c r="W47" s="10"/>
      <c r="X47" s="11"/>
      <c r="Y47" s="10"/>
      <c r="Z47" s="11"/>
      <c r="AA47" s="10"/>
      <c r="AB47" s="11"/>
      <c r="AC47" s="10"/>
      <c r="AD47" s="11"/>
      <c r="AE47" s="94"/>
      <c r="AF47" s="11"/>
      <c r="AG47" s="10"/>
      <c r="AH47" s="11"/>
      <c r="AI47" s="10"/>
      <c r="AJ47" s="11"/>
      <c r="AM47">
        <f>+C47+E47+G47+I47++K47++M47+O47+Q47+S47+U47+W47+Y47+AI47+AE47+AG47+AA47+AC47</f>
        <v>0</v>
      </c>
      <c r="AN47">
        <f>COUNT(C47:AJ47)/2</f>
        <v>0</v>
      </c>
      <c r="AO47" t="e">
        <f>+AM47/AN47</f>
        <v>#DIV/0!</v>
      </c>
    </row>
    <row r="48" spans="1:41" x14ac:dyDescent="0.25">
      <c r="A48">
        <f t="shared" si="5"/>
        <v>6</v>
      </c>
      <c r="B48" s="40"/>
      <c r="C48" s="10"/>
      <c r="D48" s="11"/>
      <c r="E48" s="10"/>
      <c r="F48" s="11"/>
      <c r="G48" s="10"/>
      <c r="H48" s="11"/>
      <c r="I48" s="10"/>
      <c r="J48" s="11"/>
      <c r="K48" s="10"/>
      <c r="L48" s="11"/>
      <c r="M48" s="10"/>
      <c r="N48" s="11"/>
      <c r="O48" s="10"/>
      <c r="P48" s="11"/>
      <c r="Q48" s="10"/>
      <c r="R48" s="11"/>
      <c r="S48" s="10"/>
      <c r="T48" s="11"/>
      <c r="U48" s="10"/>
      <c r="V48" s="11"/>
      <c r="W48" s="10"/>
      <c r="X48" s="11"/>
      <c r="Y48" s="10"/>
      <c r="Z48" s="11"/>
      <c r="AA48" s="10"/>
      <c r="AB48" s="11"/>
      <c r="AC48" s="10"/>
      <c r="AD48" s="11"/>
      <c r="AE48" s="10"/>
      <c r="AF48" s="11"/>
      <c r="AG48" s="10"/>
      <c r="AH48" s="11"/>
      <c r="AI48" s="10"/>
      <c r="AJ48" s="11"/>
    </row>
    <row r="49" spans="1:38" x14ac:dyDescent="0.25">
      <c r="A49">
        <f t="shared" si="5"/>
        <v>7</v>
      </c>
      <c r="B49" s="40"/>
      <c r="C49" s="10"/>
      <c r="D49" s="11"/>
      <c r="E49" s="10"/>
      <c r="F49" s="11"/>
      <c r="G49" s="10"/>
      <c r="H49" s="105"/>
      <c r="I49" s="10"/>
      <c r="J49" s="11"/>
      <c r="K49" s="10"/>
      <c r="L49" s="11"/>
      <c r="M49" s="10"/>
      <c r="N49" s="105"/>
      <c r="O49" s="10"/>
      <c r="P49" s="105"/>
      <c r="Q49" s="10"/>
      <c r="R49" s="105"/>
      <c r="S49" s="10"/>
      <c r="T49" s="11"/>
      <c r="U49" s="10"/>
      <c r="V49" s="11"/>
      <c r="W49" s="10"/>
      <c r="X49" s="11"/>
      <c r="Y49" s="10"/>
      <c r="Z49" s="11"/>
      <c r="AA49" s="10"/>
      <c r="AB49" s="11"/>
      <c r="AC49" s="10"/>
      <c r="AD49" s="105"/>
      <c r="AE49" s="10"/>
      <c r="AF49" s="105"/>
      <c r="AG49" s="10"/>
      <c r="AH49" s="11"/>
      <c r="AI49" s="10"/>
      <c r="AJ49" s="11"/>
    </row>
    <row r="50" spans="1:38" x14ac:dyDescent="0.25">
      <c r="A50">
        <f t="shared" si="5"/>
        <v>8</v>
      </c>
      <c r="B50" s="40"/>
      <c r="C50" s="10"/>
      <c r="D50" s="11"/>
      <c r="E50" s="10"/>
      <c r="F50" s="11"/>
      <c r="G50" s="10"/>
      <c r="H50" s="105"/>
      <c r="I50" s="10"/>
      <c r="J50" s="11"/>
      <c r="K50" s="10"/>
      <c r="L50" s="11"/>
      <c r="M50" s="10"/>
      <c r="N50" s="11"/>
      <c r="O50" s="10"/>
      <c r="P50" s="11"/>
      <c r="Q50" s="10"/>
      <c r="R50" s="11"/>
      <c r="S50" s="10"/>
      <c r="T50" s="11"/>
      <c r="U50" s="10"/>
      <c r="V50" s="11"/>
      <c r="W50" s="10"/>
      <c r="X50" s="11"/>
      <c r="Y50" s="10"/>
      <c r="Z50" s="11"/>
      <c r="AA50" s="10"/>
      <c r="AB50" s="11"/>
      <c r="AC50" s="10"/>
      <c r="AD50" s="11"/>
      <c r="AE50" s="10"/>
      <c r="AF50" s="11"/>
      <c r="AG50" s="10"/>
      <c r="AH50" s="11"/>
      <c r="AI50" s="10"/>
      <c r="AJ50" s="11"/>
    </row>
    <row r="51" spans="1:38" x14ac:dyDescent="0.25">
      <c r="A51">
        <f t="shared" si="5"/>
        <v>9</v>
      </c>
      <c r="B51" s="40"/>
      <c r="C51" s="10"/>
      <c r="D51" s="11"/>
      <c r="E51" s="10"/>
      <c r="F51" s="11"/>
      <c r="G51" s="10"/>
      <c r="H51" s="11"/>
      <c r="I51" s="10"/>
      <c r="J51" s="11"/>
      <c r="K51" s="10"/>
      <c r="L51" s="11"/>
      <c r="M51" s="10"/>
      <c r="N51" s="11"/>
      <c r="O51" s="10"/>
      <c r="P51" s="11"/>
      <c r="Q51" s="10"/>
      <c r="R51" s="11"/>
      <c r="S51" s="10"/>
      <c r="T51" s="11"/>
      <c r="U51" s="10"/>
      <c r="V51" s="11"/>
      <c r="W51" s="10"/>
      <c r="X51" s="11"/>
      <c r="Y51" s="10"/>
      <c r="Z51" s="11"/>
      <c r="AA51" s="10"/>
      <c r="AB51" s="11"/>
      <c r="AC51" s="10"/>
      <c r="AD51" s="11"/>
      <c r="AE51" s="10"/>
      <c r="AF51" s="11"/>
      <c r="AG51" s="10"/>
      <c r="AH51" s="11"/>
      <c r="AI51" s="10"/>
      <c r="AJ51" s="11"/>
      <c r="AK51" s="28"/>
      <c r="AL51" s="41"/>
    </row>
    <row r="52" spans="1:38" x14ac:dyDescent="0.25">
      <c r="A52">
        <f t="shared" si="5"/>
        <v>10</v>
      </c>
      <c r="B52" s="40"/>
      <c r="C52" s="10"/>
      <c r="D52" s="11"/>
      <c r="E52" s="10"/>
      <c r="F52" s="11"/>
      <c r="G52" s="10"/>
      <c r="H52" s="11"/>
      <c r="I52" s="10"/>
      <c r="J52" s="11"/>
      <c r="K52" s="10"/>
      <c r="L52" s="11"/>
      <c r="M52" s="10"/>
      <c r="N52" s="11"/>
      <c r="O52" s="10"/>
      <c r="P52" s="11"/>
      <c r="Q52" s="10"/>
      <c r="R52" s="11"/>
      <c r="S52" s="10"/>
      <c r="T52" s="11"/>
      <c r="U52" s="10"/>
      <c r="V52" s="11"/>
      <c r="W52" s="10"/>
      <c r="X52" s="11"/>
      <c r="Y52" s="10"/>
      <c r="Z52" s="11"/>
      <c r="AA52" s="10"/>
      <c r="AB52" s="11"/>
      <c r="AC52" s="10"/>
      <c r="AD52" s="11"/>
      <c r="AE52" s="10"/>
      <c r="AF52" s="11"/>
      <c r="AG52" s="10"/>
      <c r="AH52" s="11"/>
      <c r="AI52" s="10"/>
      <c r="AJ52" s="11"/>
      <c r="AK52" s="28"/>
      <c r="AL52" s="41"/>
    </row>
    <row r="53" spans="1:38" x14ac:dyDescent="0.25">
      <c r="A53">
        <f t="shared" si="5"/>
        <v>11</v>
      </c>
      <c r="B53" s="40"/>
      <c r="C53" s="10"/>
      <c r="D53" s="11"/>
      <c r="E53" s="10"/>
      <c r="F53" s="11"/>
      <c r="G53" s="10"/>
      <c r="H53" s="11"/>
      <c r="I53" s="10"/>
      <c r="J53" s="11"/>
      <c r="K53" s="10"/>
      <c r="L53" s="11"/>
      <c r="M53" s="94"/>
      <c r="N53" s="11"/>
      <c r="O53" s="10"/>
      <c r="P53" s="11"/>
      <c r="Q53" s="94"/>
      <c r="R53" s="11"/>
      <c r="S53" s="10"/>
      <c r="T53" s="11"/>
      <c r="U53" s="10"/>
      <c r="V53" s="11"/>
      <c r="W53" s="10"/>
      <c r="X53" s="11"/>
      <c r="Y53" s="10"/>
      <c r="Z53" s="11"/>
      <c r="AA53" s="10"/>
      <c r="AB53" s="11"/>
      <c r="AC53" s="10"/>
      <c r="AD53" s="11"/>
      <c r="AE53" s="10"/>
      <c r="AF53" s="11"/>
      <c r="AG53" s="10"/>
      <c r="AH53" s="11"/>
      <c r="AI53" s="10"/>
      <c r="AJ53" s="11"/>
      <c r="AK53" s="28"/>
      <c r="AL53" s="41"/>
    </row>
    <row r="54" spans="1:38" x14ac:dyDescent="0.25">
      <c r="A54">
        <f t="shared" si="5"/>
        <v>12</v>
      </c>
      <c r="B54" s="40"/>
      <c r="C54" s="12"/>
      <c r="D54" s="13"/>
      <c r="E54" s="10"/>
      <c r="F54" s="11"/>
      <c r="G54" s="10"/>
      <c r="H54" s="11"/>
      <c r="I54" s="10"/>
      <c r="J54" s="11"/>
      <c r="K54" s="10"/>
      <c r="L54" s="11"/>
      <c r="M54" s="10"/>
      <c r="N54" s="11"/>
      <c r="O54" s="10"/>
      <c r="P54" s="11"/>
      <c r="Q54" s="10"/>
      <c r="R54" s="11"/>
      <c r="S54" s="10"/>
      <c r="T54" s="11"/>
      <c r="U54" s="10"/>
      <c r="V54" s="11"/>
      <c r="W54" s="10"/>
      <c r="X54" s="11"/>
      <c r="Y54" s="10"/>
      <c r="Z54" s="11"/>
      <c r="AA54" s="10"/>
      <c r="AB54" s="11"/>
      <c r="AC54" s="10"/>
      <c r="AD54" s="11"/>
      <c r="AE54" s="10"/>
      <c r="AF54" s="11"/>
      <c r="AG54" s="10"/>
      <c r="AH54" s="11"/>
      <c r="AI54" s="10"/>
      <c r="AJ54" s="11"/>
      <c r="AK54" s="28"/>
      <c r="AL54" s="41"/>
    </row>
    <row r="55" spans="1:38" x14ac:dyDescent="0.25">
      <c r="A55">
        <f t="shared" si="5"/>
        <v>13</v>
      </c>
      <c r="B55" s="40"/>
      <c r="C55" s="10"/>
      <c r="D55" s="11"/>
      <c r="E55" s="10"/>
      <c r="F55" s="11"/>
      <c r="G55" s="10"/>
      <c r="H55" s="105"/>
      <c r="I55" s="94"/>
      <c r="J55" s="11"/>
      <c r="K55" s="10"/>
      <c r="L55" s="11"/>
      <c r="M55" s="10"/>
      <c r="N55" s="11"/>
      <c r="O55" s="10"/>
      <c r="P55" s="11"/>
      <c r="Q55" s="94"/>
      <c r="R55" s="11"/>
      <c r="S55" s="10"/>
      <c r="T55" s="11"/>
      <c r="U55" s="10"/>
      <c r="V55" s="11"/>
      <c r="W55" s="94"/>
      <c r="X55" s="11"/>
      <c r="Y55" s="10"/>
      <c r="Z55" s="11"/>
      <c r="AA55" s="10"/>
      <c r="AB55" s="11"/>
      <c r="AC55" s="10"/>
      <c r="AD55" s="11"/>
      <c r="AE55" s="10"/>
      <c r="AF55" s="11"/>
      <c r="AG55" s="10"/>
      <c r="AH55" s="11"/>
      <c r="AI55" s="10"/>
      <c r="AJ55" s="11"/>
      <c r="AL55" s="41"/>
    </row>
    <row r="56" spans="1:38" x14ac:dyDescent="0.25">
      <c r="A56">
        <f t="shared" si="5"/>
        <v>14</v>
      </c>
      <c r="B56" s="40"/>
      <c r="C56" s="10"/>
      <c r="D56" s="11"/>
      <c r="E56" s="10"/>
      <c r="F56" s="11"/>
      <c r="G56" s="10"/>
      <c r="H56" s="105"/>
      <c r="I56" s="10"/>
      <c r="J56" s="11"/>
      <c r="K56" s="10"/>
      <c r="L56" s="11"/>
      <c r="M56" s="10"/>
      <c r="N56" s="11"/>
      <c r="O56" s="10"/>
      <c r="P56" s="105"/>
      <c r="Q56" s="10"/>
      <c r="R56" s="11"/>
      <c r="S56" s="10"/>
      <c r="T56" s="11"/>
      <c r="U56" s="10"/>
      <c r="V56" s="11"/>
      <c r="W56" s="12"/>
      <c r="X56" s="13"/>
      <c r="Y56" s="12"/>
      <c r="Z56" s="13"/>
      <c r="AA56" s="12"/>
      <c r="AB56" s="13"/>
      <c r="AC56" s="12"/>
      <c r="AD56" s="13"/>
      <c r="AE56" s="12"/>
      <c r="AF56" s="13"/>
      <c r="AG56" s="12"/>
      <c r="AH56" s="13"/>
      <c r="AI56" s="12"/>
      <c r="AJ56" s="13"/>
      <c r="AL56" s="41"/>
    </row>
    <row r="57" spans="1:38" x14ac:dyDescent="0.25">
      <c r="A57">
        <f t="shared" si="5"/>
        <v>15</v>
      </c>
      <c r="B57" s="40"/>
      <c r="C57" s="10"/>
      <c r="D57" s="11"/>
      <c r="E57" s="10"/>
      <c r="F57" s="11"/>
      <c r="G57" s="10"/>
      <c r="H57" s="11"/>
      <c r="I57" s="10"/>
      <c r="J57" s="11"/>
      <c r="K57" s="10"/>
      <c r="L57" s="11"/>
      <c r="M57" s="10"/>
      <c r="N57" s="11"/>
      <c r="O57" s="10"/>
      <c r="P57" s="11"/>
      <c r="Q57" s="10"/>
      <c r="R57" s="11"/>
      <c r="S57" s="10"/>
      <c r="T57" s="11"/>
      <c r="U57" s="10"/>
      <c r="V57" s="11"/>
      <c r="W57" s="10"/>
      <c r="X57" s="11"/>
      <c r="Y57" s="10"/>
      <c r="Z57" s="11"/>
      <c r="AA57" s="10"/>
      <c r="AB57" s="11"/>
      <c r="AC57" s="10"/>
      <c r="AD57" s="11"/>
      <c r="AE57" s="10"/>
      <c r="AF57" s="11"/>
      <c r="AG57" s="10"/>
      <c r="AH57" s="11"/>
      <c r="AI57" s="10"/>
      <c r="AJ57" s="11"/>
      <c r="AL57" s="41"/>
    </row>
    <row r="58" spans="1:38" x14ac:dyDescent="0.25">
      <c r="A58">
        <f t="shared" si="5"/>
        <v>16</v>
      </c>
      <c r="B58" s="40"/>
      <c r="C58" s="10"/>
      <c r="D58" s="11"/>
      <c r="E58" s="10"/>
      <c r="F58" s="11"/>
      <c r="G58" s="10"/>
      <c r="H58" s="105"/>
      <c r="I58" s="10"/>
      <c r="J58" s="11"/>
      <c r="K58" s="10"/>
      <c r="L58" s="11"/>
      <c r="M58" s="10"/>
      <c r="N58" s="11"/>
      <c r="O58" s="10"/>
      <c r="P58" s="11"/>
      <c r="Q58" s="10"/>
      <c r="R58" s="11"/>
      <c r="S58" s="10"/>
      <c r="T58" s="11"/>
      <c r="U58" s="10"/>
      <c r="V58" s="11"/>
      <c r="W58" s="10"/>
      <c r="X58" s="11"/>
      <c r="Y58" s="10"/>
      <c r="Z58" s="11"/>
      <c r="AA58" s="10"/>
      <c r="AB58" s="11"/>
      <c r="AC58" s="10"/>
      <c r="AD58" s="11"/>
      <c r="AE58" s="10"/>
      <c r="AF58" s="11"/>
      <c r="AG58" s="10"/>
      <c r="AH58" s="11"/>
      <c r="AI58" s="10"/>
      <c r="AJ58" s="11"/>
      <c r="AL58" s="41"/>
    </row>
    <row r="59" spans="1:38" x14ac:dyDescent="0.25">
      <c r="A59">
        <f t="shared" si="5"/>
        <v>17</v>
      </c>
      <c r="B59" s="40"/>
      <c r="C59" s="10"/>
      <c r="D59" s="11"/>
      <c r="E59" s="10"/>
      <c r="F59" s="11"/>
      <c r="G59" s="10"/>
      <c r="H59" s="11"/>
      <c r="I59" s="10"/>
      <c r="J59" s="11"/>
      <c r="K59" s="10"/>
      <c r="L59" s="11"/>
      <c r="M59" s="10"/>
      <c r="N59" s="11"/>
      <c r="O59" s="10"/>
      <c r="P59" s="11"/>
      <c r="Q59" s="10"/>
      <c r="R59" s="11"/>
      <c r="S59" s="10"/>
      <c r="T59" s="11"/>
      <c r="U59" s="10"/>
      <c r="V59" s="11"/>
      <c r="W59" s="10"/>
      <c r="X59" s="11"/>
      <c r="Y59" s="10"/>
      <c r="Z59" s="11"/>
      <c r="AA59" s="10"/>
      <c r="AB59" s="11"/>
      <c r="AC59" s="10"/>
      <c r="AD59" s="11"/>
      <c r="AE59" s="10"/>
      <c r="AF59" s="11"/>
      <c r="AG59" s="10"/>
      <c r="AH59" s="11"/>
      <c r="AI59" s="10"/>
      <c r="AJ59" s="11"/>
      <c r="AL59" s="41"/>
    </row>
    <row r="60" spans="1:38" x14ac:dyDescent="0.25">
      <c r="A60">
        <f t="shared" si="5"/>
        <v>18</v>
      </c>
      <c r="B60" s="40"/>
      <c r="C60" s="10"/>
      <c r="D60" s="11"/>
      <c r="E60" s="10"/>
      <c r="F60" s="11"/>
      <c r="G60" s="10"/>
      <c r="H60" s="11"/>
      <c r="I60" s="10"/>
      <c r="J60" s="11"/>
      <c r="K60" s="10"/>
      <c r="L60" s="11"/>
      <c r="M60" s="10"/>
      <c r="N60" s="11"/>
      <c r="O60" s="10"/>
      <c r="P60" s="11"/>
      <c r="Q60" s="10"/>
      <c r="R60" s="11"/>
      <c r="S60" s="10"/>
      <c r="T60" s="11"/>
      <c r="U60" s="10"/>
      <c r="V60" s="11"/>
      <c r="W60" s="10"/>
      <c r="X60" s="11"/>
      <c r="Y60" s="10"/>
      <c r="Z60" s="11"/>
      <c r="AA60" s="10"/>
      <c r="AB60" s="11"/>
      <c r="AC60" s="10"/>
      <c r="AD60" s="11"/>
      <c r="AE60" s="10"/>
      <c r="AF60" s="11"/>
      <c r="AG60" s="12"/>
      <c r="AH60" s="13"/>
      <c r="AI60" s="10"/>
      <c r="AJ60" s="13"/>
      <c r="AK60" s="28"/>
      <c r="AL60" s="41"/>
    </row>
    <row r="61" spans="1:38" x14ac:dyDescent="0.25">
      <c r="A61">
        <f t="shared" si="5"/>
        <v>19</v>
      </c>
      <c r="B61" s="40"/>
      <c r="C61" s="10"/>
      <c r="D61" s="11"/>
      <c r="E61" s="10"/>
      <c r="F61" s="11"/>
      <c r="G61" s="10"/>
      <c r="H61" s="15"/>
      <c r="I61" s="10"/>
      <c r="J61" s="11"/>
      <c r="K61" s="10"/>
      <c r="L61" s="11"/>
      <c r="M61" s="10"/>
      <c r="N61" s="11"/>
      <c r="O61" s="10"/>
      <c r="P61" s="11"/>
      <c r="Q61" s="10"/>
      <c r="R61" s="11"/>
      <c r="S61" s="10"/>
      <c r="T61" s="11"/>
      <c r="U61" s="10"/>
      <c r="V61" s="11"/>
      <c r="W61" s="10"/>
      <c r="X61" s="11"/>
      <c r="Y61" s="10"/>
      <c r="Z61" s="11"/>
      <c r="AA61" s="10"/>
      <c r="AB61" s="11"/>
      <c r="AC61" s="10"/>
      <c r="AD61" s="11"/>
      <c r="AE61" s="10"/>
      <c r="AF61" s="11"/>
      <c r="AG61" s="10"/>
      <c r="AH61" s="11"/>
      <c r="AI61" s="10"/>
      <c r="AJ61" s="11"/>
      <c r="AL61" s="41"/>
    </row>
    <row r="62" spans="1:38" x14ac:dyDescent="0.25">
      <c r="A62">
        <f t="shared" si="5"/>
        <v>20</v>
      </c>
      <c r="B62" s="40"/>
      <c r="C62" s="10"/>
      <c r="D62" s="11"/>
      <c r="E62" s="10"/>
      <c r="F62" s="11"/>
      <c r="G62" s="10"/>
      <c r="H62" s="15"/>
      <c r="I62" s="10"/>
      <c r="J62" s="11"/>
      <c r="K62" s="10"/>
      <c r="L62" s="11"/>
      <c r="M62" s="10"/>
      <c r="N62" s="11"/>
      <c r="O62" s="10"/>
      <c r="P62" s="11"/>
      <c r="Q62" s="10"/>
      <c r="R62" s="11"/>
      <c r="S62" s="10"/>
      <c r="T62" s="11"/>
      <c r="U62" s="10"/>
      <c r="V62" s="11"/>
      <c r="W62" s="10"/>
      <c r="X62" s="11"/>
      <c r="Y62" s="10"/>
      <c r="Z62" s="11"/>
      <c r="AA62" s="10"/>
      <c r="AB62" s="11"/>
      <c r="AC62" s="10"/>
      <c r="AD62" s="11"/>
      <c r="AE62" s="10"/>
      <c r="AF62" s="11"/>
      <c r="AG62" s="10"/>
      <c r="AH62" s="11"/>
      <c r="AI62" s="10"/>
      <c r="AJ62" s="11"/>
      <c r="AK62" s="28"/>
      <c r="AL62" s="41"/>
    </row>
    <row r="63" spans="1:38" x14ac:dyDescent="0.25">
      <c r="A63">
        <f t="shared" si="5"/>
        <v>21</v>
      </c>
      <c r="B63" s="40"/>
      <c r="C63" s="12"/>
      <c r="D63" s="13"/>
      <c r="E63" s="12"/>
      <c r="F63" s="13"/>
      <c r="G63" s="12"/>
      <c r="H63" s="13"/>
      <c r="I63" s="12"/>
      <c r="J63" s="13"/>
      <c r="K63" s="12"/>
      <c r="L63" s="13"/>
      <c r="M63" s="12"/>
      <c r="N63" s="13"/>
      <c r="O63" s="12"/>
      <c r="P63" s="13"/>
      <c r="Q63" s="12"/>
      <c r="R63" s="13"/>
      <c r="S63" s="12"/>
      <c r="T63" s="13"/>
      <c r="U63" s="12"/>
      <c r="V63" s="13"/>
      <c r="W63" s="10"/>
      <c r="X63" s="11"/>
      <c r="Y63" s="10"/>
      <c r="Z63" s="11"/>
      <c r="AA63" s="10"/>
      <c r="AB63" s="11"/>
      <c r="AC63" s="10"/>
      <c r="AD63" s="11"/>
      <c r="AE63" s="10"/>
      <c r="AF63" s="11"/>
      <c r="AG63" s="10"/>
      <c r="AH63" s="11"/>
      <c r="AI63" s="10"/>
      <c r="AJ63" s="11"/>
      <c r="AK63" s="28"/>
      <c r="AL63" s="41"/>
    </row>
    <row r="64" spans="1:38" x14ac:dyDescent="0.25">
      <c r="A64">
        <f t="shared" si="5"/>
        <v>22</v>
      </c>
      <c r="B64" s="40"/>
      <c r="C64" s="10"/>
      <c r="D64" s="11"/>
      <c r="E64" s="10"/>
      <c r="F64" s="11"/>
      <c r="G64" s="10"/>
      <c r="H64" s="11"/>
      <c r="I64" s="10"/>
      <c r="J64" s="11"/>
      <c r="K64" s="10"/>
      <c r="L64" s="11"/>
      <c r="M64" s="10"/>
      <c r="N64" s="11"/>
      <c r="O64" s="10"/>
      <c r="P64" s="11"/>
      <c r="Q64" s="10"/>
      <c r="R64" s="11"/>
      <c r="S64" s="10"/>
      <c r="T64" s="11"/>
      <c r="U64" s="10"/>
      <c r="V64" s="11"/>
      <c r="W64" s="10"/>
      <c r="X64" s="11"/>
      <c r="Y64" s="10"/>
      <c r="Z64" s="11"/>
      <c r="AA64" s="10"/>
      <c r="AB64" s="11"/>
      <c r="AC64" s="10"/>
      <c r="AD64" s="11"/>
      <c r="AE64" s="10"/>
      <c r="AF64" s="11"/>
      <c r="AG64" s="10"/>
      <c r="AH64" s="11"/>
      <c r="AI64" s="10"/>
      <c r="AJ64" s="11"/>
      <c r="AK64" s="28"/>
      <c r="AL64" s="41"/>
    </row>
    <row r="65" spans="1:38" x14ac:dyDescent="0.25">
      <c r="A65">
        <f t="shared" si="5"/>
        <v>23</v>
      </c>
      <c r="B65" s="40"/>
      <c r="C65" s="10"/>
      <c r="D65" s="11"/>
      <c r="E65" s="10"/>
      <c r="F65" s="11"/>
      <c r="G65" s="10"/>
      <c r="H65" s="11"/>
      <c r="I65" s="10"/>
      <c r="J65" s="11"/>
      <c r="K65" s="10"/>
      <c r="L65" s="11"/>
      <c r="M65" s="10"/>
      <c r="N65" s="11"/>
      <c r="O65" s="10"/>
      <c r="P65" s="11"/>
      <c r="Q65" s="10"/>
      <c r="R65" s="11"/>
      <c r="S65" s="10"/>
      <c r="T65" s="11"/>
      <c r="U65" s="10"/>
      <c r="V65" s="11"/>
      <c r="W65" s="10"/>
      <c r="X65" s="11"/>
      <c r="Y65" s="10"/>
      <c r="Z65" s="11"/>
      <c r="AA65" s="10"/>
      <c r="AB65" s="11"/>
      <c r="AC65" s="10"/>
      <c r="AD65" s="11"/>
      <c r="AE65" s="10"/>
      <c r="AF65" s="11"/>
      <c r="AG65" s="10"/>
      <c r="AH65" s="11"/>
      <c r="AI65" s="10"/>
      <c r="AJ65" s="11"/>
      <c r="AK65" s="28"/>
      <c r="AL65" s="41"/>
    </row>
    <row r="66" spans="1:38" x14ac:dyDescent="0.25">
      <c r="A66">
        <f t="shared" si="5"/>
        <v>24</v>
      </c>
      <c r="B66" s="40"/>
      <c r="C66" s="10"/>
      <c r="D66" s="11"/>
      <c r="E66" s="10"/>
      <c r="F66" s="11"/>
      <c r="G66" s="10"/>
      <c r="H66" s="11"/>
      <c r="I66" s="10"/>
      <c r="J66" s="11"/>
      <c r="K66" s="10"/>
      <c r="L66" s="11"/>
      <c r="M66" s="10"/>
      <c r="N66" s="11"/>
      <c r="O66" s="10"/>
      <c r="P66" s="11"/>
      <c r="Q66" s="10"/>
      <c r="R66" s="105"/>
      <c r="S66" s="10"/>
      <c r="T66" s="11"/>
      <c r="U66" s="10"/>
      <c r="V66" s="11"/>
      <c r="W66" s="10"/>
      <c r="X66" s="11"/>
      <c r="Y66" s="10"/>
      <c r="Z66" s="11"/>
      <c r="AA66" s="10"/>
      <c r="AB66" s="11"/>
      <c r="AC66" s="10"/>
      <c r="AD66" s="11"/>
      <c r="AE66" s="10"/>
      <c r="AF66" s="11"/>
      <c r="AG66" s="10"/>
      <c r="AH66" s="11"/>
      <c r="AI66" s="10"/>
      <c r="AJ66" s="11"/>
      <c r="AK66" s="28"/>
      <c r="AL66" s="41"/>
    </row>
    <row r="67" spans="1:38" x14ac:dyDescent="0.25">
      <c r="A67">
        <f t="shared" si="5"/>
        <v>25</v>
      </c>
      <c r="B67" s="40"/>
      <c r="C67" s="10"/>
      <c r="D67" s="11"/>
      <c r="E67" s="10"/>
      <c r="F67" s="11"/>
      <c r="G67" s="10"/>
      <c r="H67" s="11"/>
      <c r="I67" s="10"/>
      <c r="J67" s="11"/>
      <c r="K67" s="94"/>
      <c r="L67" s="11"/>
      <c r="M67" s="10"/>
      <c r="N67" s="11"/>
      <c r="O67" s="10"/>
      <c r="P67" s="11"/>
      <c r="Q67" s="10"/>
      <c r="R67" s="11"/>
      <c r="S67" s="10"/>
      <c r="T67" s="11"/>
      <c r="U67" s="10"/>
      <c r="V67" s="11"/>
      <c r="W67" s="10"/>
      <c r="X67" s="11"/>
      <c r="Y67" s="10"/>
      <c r="Z67" s="11"/>
      <c r="AA67" s="10"/>
      <c r="AB67" s="11"/>
      <c r="AC67" s="10"/>
      <c r="AD67" s="11"/>
      <c r="AE67" s="10"/>
      <c r="AF67" s="11"/>
      <c r="AG67" s="10"/>
      <c r="AH67" s="11"/>
      <c r="AI67" s="10"/>
      <c r="AJ67" s="11"/>
      <c r="AK67" s="28"/>
      <c r="AL67" s="41"/>
    </row>
    <row r="68" spans="1:38" x14ac:dyDescent="0.25">
      <c r="A68">
        <f t="shared" si="5"/>
        <v>26</v>
      </c>
      <c r="B68" s="40"/>
      <c r="C68" s="10"/>
      <c r="D68" s="11"/>
      <c r="E68" s="10"/>
      <c r="F68" s="11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28"/>
      <c r="AL68" s="41"/>
    </row>
    <row r="69" spans="1:38" x14ac:dyDescent="0.25">
      <c r="A69">
        <f t="shared" si="5"/>
        <v>27</v>
      </c>
      <c r="B69" s="40"/>
      <c r="C69" s="12"/>
      <c r="D69" s="13"/>
      <c r="E69" s="12"/>
      <c r="F69" s="13"/>
      <c r="G69" s="56"/>
      <c r="H69" s="14"/>
      <c r="I69" s="56"/>
      <c r="J69" s="14"/>
      <c r="K69" s="56"/>
      <c r="L69" s="14"/>
      <c r="M69" s="56"/>
      <c r="N69" s="14"/>
      <c r="O69" s="56"/>
      <c r="P69" s="14"/>
      <c r="Q69" s="56"/>
      <c r="R69" s="14"/>
      <c r="S69" s="56"/>
      <c r="T69" s="14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28"/>
      <c r="AL69" s="41"/>
    </row>
    <row r="70" spans="1:38" x14ac:dyDescent="0.25">
      <c r="A70">
        <f t="shared" si="5"/>
        <v>28</v>
      </c>
      <c r="B70" s="40"/>
      <c r="C70" s="10"/>
      <c r="D70" s="11"/>
      <c r="E70" s="10"/>
      <c r="F70" s="11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94"/>
      <c r="X70" s="15"/>
      <c r="Y70" s="54"/>
      <c r="Z70" s="15"/>
      <c r="AA70" s="54"/>
      <c r="AB70" s="15"/>
      <c r="AC70" s="54"/>
      <c r="AD70" s="15"/>
      <c r="AE70" s="94"/>
      <c r="AF70" s="15"/>
      <c r="AG70" s="54"/>
      <c r="AH70" s="15"/>
      <c r="AI70" s="54"/>
      <c r="AJ70" s="15"/>
      <c r="AL70" s="41"/>
    </row>
    <row r="71" spans="1:38" x14ac:dyDescent="0.25">
      <c r="A71">
        <f t="shared" si="5"/>
        <v>29</v>
      </c>
      <c r="B71" s="40"/>
      <c r="C71" s="10"/>
      <c r="D71" s="11"/>
      <c r="E71" s="10"/>
      <c r="F71" s="11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L71" s="41"/>
    </row>
    <row r="72" spans="1:38" x14ac:dyDescent="0.25">
      <c r="A72">
        <f>+A71+1</f>
        <v>30</v>
      </c>
      <c r="B72" s="40"/>
      <c r="C72" s="12"/>
      <c r="D72" s="13"/>
      <c r="E72" s="12"/>
      <c r="F72" s="13"/>
      <c r="G72" s="56"/>
      <c r="H72" s="14"/>
      <c r="I72" s="56"/>
      <c r="J72" s="14"/>
      <c r="K72" s="56"/>
      <c r="L72" s="14"/>
      <c r="M72" s="56"/>
      <c r="N72" s="14"/>
      <c r="O72" s="56"/>
      <c r="P72" s="14"/>
      <c r="Q72" s="56"/>
      <c r="R72" s="14"/>
      <c r="S72" s="128"/>
      <c r="T72" s="14"/>
      <c r="U72" s="56"/>
      <c r="V72" s="14"/>
      <c r="W72" s="54"/>
      <c r="X72" s="15"/>
      <c r="Y72" s="54"/>
      <c r="Z72" s="15"/>
      <c r="AA72" s="54"/>
      <c r="AB72" s="15"/>
      <c r="AC72" s="54"/>
      <c r="AD72" s="15"/>
      <c r="AE72" s="56"/>
      <c r="AF72" s="15"/>
      <c r="AG72" s="54"/>
      <c r="AH72" s="15"/>
      <c r="AI72" s="54"/>
      <c r="AJ72" s="15"/>
      <c r="AL72" s="41"/>
    </row>
    <row r="73" spans="1:38" x14ac:dyDescent="0.25">
      <c r="A73">
        <f t="shared" si="5"/>
        <v>31</v>
      </c>
      <c r="B73" s="40"/>
      <c r="C73" s="10"/>
      <c r="D73" s="11"/>
      <c r="E73" s="10"/>
      <c r="F73" s="11"/>
      <c r="G73" s="56"/>
      <c r="H73" s="14"/>
      <c r="I73" s="56"/>
      <c r="J73" s="14"/>
      <c r="K73" s="56"/>
      <c r="L73" s="14"/>
      <c r="M73" s="56"/>
      <c r="N73" s="14"/>
      <c r="O73" s="56"/>
      <c r="P73" s="14"/>
      <c r="Q73" s="56"/>
      <c r="R73" s="14"/>
      <c r="S73" s="56"/>
      <c r="T73" s="14"/>
      <c r="U73" s="56"/>
      <c r="V73" s="14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L73" s="41"/>
    </row>
    <row r="74" spans="1:38" x14ac:dyDescent="0.25">
      <c r="A74">
        <f t="shared" si="5"/>
        <v>32</v>
      </c>
      <c r="B74" s="40"/>
      <c r="C74" s="10"/>
      <c r="D74" s="11"/>
      <c r="E74" s="10"/>
      <c r="F74" s="11"/>
      <c r="G74" s="56"/>
      <c r="H74" s="14"/>
      <c r="I74" s="56"/>
      <c r="J74" s="14"/>
      <c r="K74" s="56"/>
      <c r="L74" s="14"/>
      <c r="M74" s="56"/>
      <c r="N74" s="14"/>
      <c r="O74" s="56"/>
      <c r="P74" s="14"/>
      <c r="Q74" s="56"/>
      <c r="R74" s="14"/>
      <c r="S74" s="128"/>
      <c r="T74" s="14"/>
      <c r="U74" s="56"/>
      <c r="V74" s="14"/>
      <c r="W74" s="54"/>
      <c r="X74" s="15"/>
      <c r="Y74" s="54"/>
      <c r="Z74" s="15"/>
      <c r="AA74" s="54"/>
      <c r="AB74" s="15"/>
      <c r="AC74" s="54"/>
      <c r="AD74" s="15"/>
      <c r="AE74" s="128"/>
      <c r="AF74" s="15"/>
      <c r="AG74" s="54"/>
      <c r="AH74" s="15"/>
      <c r="AI74" s="54"/>
      <c r="AJ74" s="15"/>
    </row>
    <row r="75" spans="1:38" x14ac:dyDescent="0.25">
      <c r="A75">
        <f t="shared" si="5"/>
        <v>33</v>
      </c>
      <c r="B75" s="40"/>
      <c r="C75" s="10"/>
      <c r="D75" s="11"/>
      <c r="E75" s="10"/>
      <c r="F75" s="11"/>
      <c r="G75" s="56"/>
      <c r="H75" s="14"/>
      <c r="I75" s="56"/>
      <c r="J75" s="14"/>
      <c r="K75" s="56"/>
      <c r="L75" s="14"/>
      <c r="M75" s="56"/>
      <c r="N75" s="14"/>
      <c r="O75" s="56"/>
      <c r="P75" s="14"/>
      <c r="Q75" s="56"/>
      <c r="R75" s="14"/>
      <c r="S75" s="128"/>
      <c r="T75" s="14"/>
      <c r="U75" s="56"/>
      <c r="V75" s="14"/>
      <c r="W75" s="54"/>
      <c r="X75" s="15"/>
      <c r="Y75" s="54"/>
      <c r="Z75" s="15"/>
      <c r="AA75" s="54"/>
      <c r="AB75" s="15"/>
      <c r="AC75" s="54"/>
      <c r="AD75" s="15"/>
      <c r="AE75" s="128"/>
      <c r="AF75" s="15"/>
      <c r="AG75" s="54"/>
      <c r="AH75" s="15"/>
      <c r="AI75" s="54"/>
      <c r="AJ75" s="15"/>
    </row>
    <row r="76" spans="1:38" x14ac:dyDescent="0.25">
      <c r="A76">
        <f t="shared" si="5"/>
        <v>34</v>
      </c>
      <c r="B76" s="40"/>
      <c r="C76" s="10"/>
      <c r="D76" s="11"/>
      <c r="E76" s="10"/>
      <c r="F76" s="11"/>
      <c r="G76" s="56"/>
      <c r="H76" s="14"/>
      <c r="I76" s="56"/>
      <c r="J76" s="14"/>
      <c r="K76" s="56"/>
      <c r="L76" s="14"/>
      <c r="M76" s="56"/>
      <c r="N76" s="14"/>
      <c r="O76" s="56"/>
      <c r="P76" s="14"/>
      <c r="Q76" s="56"/>
      <c r="R76" s="14"/>
      <c r="S76" s="56"/>
      <c r="T76" s="14"/>
      <c r="U76" s="56"/>
      <c r="V76" s="14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</row>
    <row r="77" spans="1:38" x14ac:dyDescent="0.25">
      <c r="A77">
        <f t="shared" si="5"/>
        <v>35</v>
      </c>
      <c r="B77" s="40"/>
      <c r="C77" s="10"/>
      <c r="D77" s="11"/>
      <c r="E77" s="10"/>
      <c r="F77" s="11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L77" s="41"/>
    </row>
    <row r="78" spans="1:38" x14ac:dyDescent="0.25">
      <c r="A78">
        <f t="shared" si="5"/>
        <v>36</v>
      </c>
      <c r="B78" s="40"/>
      <c r="C78" s="10"/>
      <c r="D78" s="11"/>
      <c r="E78" s="10"/>
      <c r="F78" s="11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L78" s="41"/>
    </row>
    <row r="79" spans="1:38" x14ac:dyDescent="0.25">
      <c r="A79">
        <f t="shared" si="5"/>
        <v>37</v>
      </c>
      <c r="B79" s="40"/>
      <c r="C79" s="10"/>
      <c r="D79" s="11"/>
      <c r="E79" s="10"/>
      <c r="F79" s="11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0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05"/>
      <c r="AG79" s="54"/>
      <c r="AH79" s="15"/>
      <c r="AI79" s="54"/>
      <c r="AJ79" s="15"/>
      <c r="AK79" s="28"/>
      <c r="AL79" s="41"/>
    </row>
    <row r="80" spans="1:38" x14ac:dyDescent="0.25">
      <c r="A80">
        <f t="shared" si="5"/>
        <v>38</v>
      </c>
      <c r="B80" s="40"/>
      <c r="C80" s="10"/>
      <c r="D80" s="11"/>
      <c r="E80" s="10"/>
      <c r="F80" s="11"/>
      <c r="G80" s="54"/>
      <c r="H80" s="15"/>
      <c r="I80" s="54"/>
      <c r="J80" s="15"/>
      <c r="K80" s="54"/>
      <c r="L80" s="15"/>
      <c r="M80" s="54"/>
      <c r="N80" s="10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28"/>
      <c r="AL80" s="41"/>
    </row>
    <row r="81" spans="1:38" x14ac:dyDescent="0.25">
      <c r="A81">
        <f t="shared" si="5"/>
        <v>39</v>
      </c>
      <c r="B81" s="40"/>
      <c r="C81" s="10"/>
      <c r="D81" s="11"/>
      <c r="E81" s="10"/>
      <c r="F81" s="11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</row>
    <row r="82" spans="1:38" x14ac:dyDescent="0.25">
      <c r="A82">
        <f t="shared" si="5"/>
        <v>40</v>
      </c>
      <c r="B82" s="40"/>
      <c r="C82" s="10"/>
      <c r="D82" s="11"/>
      <c r="E82" s="10"/>
      <c r="F82" s="11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</row>
    <row r="83" spans="1:38" x14ac:dyDescent="0.25">
      <c r="A83">
        <f t="shared" si="5"/>
        <v>41</v>
      </c>
      <c r="B83" s="40"/>
      <c r="C83" s="10"/>
      <c r="D83" s="11"/>
      <c r="E83" s="10"/>
      <c r="F83" s="11"/>
      <c r="G83" s="10"/>
      <c r="H83" s="11"/>
      <c r="I83" s="10"/>
      <c r="J83" s="11"/>
      <c r="K83" s="10"/>
      <c r="L83" s="11"/>
      <c r="M83" s="10"/>
      <c r="N83" s="11"/>
      <c r="O83" s="10"/>
      <c r="P83" s="11"/>
      <c r="Q83" s="10"/>
      <c r="R83" s="11"/>
      <c r="S83" s="10"/>
      <c r="T83" s="11"/>
      <c r="U83" s="10"/>
      <c r="V83" s="11"/>
      <c r="W83" s="10"/>
      <c r="X83" s="11"/>
      <c r="Y83" s="10"/>
      <c r="Z83" s="11"/>
      <c r="AA83" s="10"/>
      <c r="AB83" s="11"/>
      <c r="AC83" s="10"/>
      <c r="AD83" s="11"/>
      <c r="AE83" s="10"/>
      <c r="AF83" s="11"/>
      <c r="AG83" s="10"/>
      <c r="AH83" s="11"/>
      <c r="AI83" s="10"/>
      <c r="AJ83" s="11"/>
      <c r="AL83" s="76"/>
    </row>
    <row r="84" spans="1:38" x14ac:dyDescent="0.25">
      <c r="A84">
        <f t="shared" si="5"/>
        <v>42</v>
      </c>
      <c r="B84" s="40"/>
      <c r="C84" s="10"/>
      <c r="D84" s="11"/>
      <c r="E84" s="10"/>
      <c r="F84" s="11"/>
      <c r="G84" s="10"/>
      <c r="H84" s="11"/>
      <c r="I84" s="10"/>
      <c r="J84" s="11"/>
      <c r="K84" s="10"/>
      <c r="L84" s="11"/>
      <c r="M84" s="10"/>
      <c r="N84" s="11"/>
      <c r="O84" s="10"/>
      <c r="P84" s="11"/>
      <c r="Q84" s="10"/>
      <c r="R84" s="11"/>
      <c r="S84" s="10"/>
      <c r="T84" s="11"/>
      <c r="U84" s="10"/>
      <c r="V84" s="11"/>
      <c r="W84" s="10"/>
      <c r="X84" s="11"/>
      <c r="Y84" s="10"/>
      <c r="Z84" s="11"/>
      <c r="AA84" s="10"/>
      <c r="AB84" s="11"/>
      <c r="AC84" s="10"/>
      <c r="AD84" s="11"/>
      <c r="AE84" s="10"/>
      <c r="AF84" s="11"/>
      <c r="AG84" s="10"/>
      <c r="AH84" s="11"/>
      <c r="AI84" s="10"/>
      <c r="AJ84" s="11"/>
      <c r="AL84" s="76"/>
    </row>
    <row r="85" spans="1:38" x14ac:dyDescent="0.25">
      <c r="A85">
        <f t="shared" si="5"/>
        <v>43</v>
      </c>
      <c r="B85" s="40"/>
      <c r="C85" s="10"/>
      <c r="D85" s="11"/>
      <c r="E85" s="10"/>
      <c r="F85" s="11"/>
      <c r="G85" s="10"/>
      <c r="H85" s="11"/>
      <c r="I85" s="10"/>
      <c r="J85" s="11"/>
      <c r="K85" s="10"/>
      <c r="L85" s="11"/>
      <c r="M85" s="10"/>
      <c r="N85" s="11"/>
      <c r="O85" s="10"/>
      <c r="P85" s="11"/>
      <c r="Q85" s="10"/>
      <c r="R85" s="11"/>
      <c r="S85" s="10"/>
      <c r="T85" s="11"/>
      <c r="U85" s="10"/>
      <c r="V85" s="11"/>
      <c r="W85" s="10"/>
      <c r="X85" s="11"/>
      <c r="Y85" s="10"/>
      <c r="Z85" s="11"/>
      <c r="AA85" s="10"/>
      <c r="AB85" s="11"/>
      <c r="AC85" s="10"/>
      <c r="AD85" s="11"/>
      <c r="AE85" s="10"/>
      <c r="AF85" s="11"/>
      <c r="AG85" s="10"/>
      <c r="AH85" s="11"/>
      <c r="AI85" s="10"/>
      <c r="AJ85" s="11"/>
      <c r="AK85" s="28"/>
      <c r="AL85" s="76"/>
    </row>
    <row r="86" spans="1:38" x14ac:dyDescent="0.25">
      <c r="A86">
        <f t="shared" si="5"/>
        <v>44</v>
      </c>
      <c r="B86" s="40"/>
      <c r="C86" s="12"/>
      <c r="D86" s="13"/>
      <c r="E86" s="12"/>
      <c r="F86" s="13"/>
      <c r="G86" s="12"/>
      <c r="H86" s="13"/>
      <c r="I86" s="12"/>
      <c r="J86" s="13"/>
      <c r="K86" s="12"/>
      <c r="L86" s="13"/>
      <c r="M86" s="12"/>
      <c r="N86" s="13"/>
      <c r="O86" s="12"/>
      <c r="P86" s="13"/>
      <c r="Q86" s="12"/>
      <c r="R86" s="13"/>
      <c r="S86" s="12"/>
      <c r="T86" s="13"/>
      <c r="U86" s="12"/>
      <c r="V86" s="13"/>
      <c r="W86" s="10"/>
      <c r="X86" s="11"/>
      <c r="Y86" s="10"/>
      <c r="Z86" s="11"/>
      <c r="AA86" s="10"/>
      <c r="AB86" s="11"/>
      <c r="AC86" s="10"/>
      <c r="AD86" s="11"/>
      <c r="AE86" s="10"/>
      <c r="AF86" s="11"/>
      <c r="AG86" s="10"/>
      <c r="AH86" s="11"/>
      <c r="AI86" s="10"/>
      <c r="AJ86" s="11"/>
      <c r="AK86" s="28"/>
      <c r="AL86" s="76"/>
    </row>
    <row r="87" spans="1:38" x14ac:dyDescent="0.25">
      <c r="A87">
        <f t="shared" si="5"/>
        <v>45</v>
      </c>
      <c r="B87" s="40"/>
      <c r="C87" s="10"/>
      <c r="D87" s="11"/>
      <c r="E87" s="10"/>
      <c r="F87" s="11"/>
      <c r="G87" s="94"/>
      <c r="H87" s="11"/>
      <c r="I87" s="10"/>
      <c r="J87" s="11"/>
      <c r="K87" s="10"/>
      <c r="L87" s="11"/>
      <c r="M87" s="10"/>
      <c r="N87" s="11"/>
      <c r="O87" s="10"/>
      <c r="P87" s="11"/>
      <c r="Q87" s="10"/>
      <c r="R87" s="11"/>
      <c r="S87" s="10"/>
      <c r="T87" s="11"/>
      <c r="U87" s="10"/>
      <c r="V87" s="11"/>
      <c r="W87" s="10"/>
      <c r="X87" s="11"/>
      <c r="Y87" s="10"/>
      <c r="Z87" s="11"/>
      <c r="AA87" s="10"/>
      <c r="AB87" s="11"/>
      <c r="AC87" s="10"/>
      <c r="AD87" s="11"/>
      <c r="AE87" s="10"/>
      <c r="AF87" s="11"/>
      <c r="AG87" s="10"/>
      <c r="AH87" s="11"/>
      <c r="AI87" s="10"/>
      <c r="AJ87" s="11"/>
      <c r="AK87" s="28"/>
      <c r="AL87" s="76"/>
    </row>
    <row r="88" spans="1:38" x14ac:dyDescent="0.25">
      <c r="A88">
        <f t="shared" si="5"/>
        <v>46</v>
      </c>
      <c r="B88" s="40"/>
      <c r="C88" s="10"/>
      <c r="D88" s="11"/>
      <c r="E88" s="10"/>
      <c r="F88" s="11"/>
      <c r="G88" s="10"/>
      <c r="H88" s="11"/>
      <c r="I88" s="10"/>
      <c r="J88" s="11"/>
      <c r="K88" s="10"/>
      <c r="L88" s="11"/>
      <c r="M88" s="10"/>
      <c r="N88" s="11"/>
      <c r="O88" s="10"/>
      <c r="P88" s="11"/>
      <c r="Q88" s="10"/>
      <c r="R88" s="11"/>
      <c r="S88" s="10"/>
      <c r="T88" s="11"/>
      <c r="U88" s="10"/>
      <c r="V88" s="11"/>
      <c r="W88" s="10"/>
      <c r="X88" s="11"/>
      <c r="Y88" s="10"/>
      <c r="Z88" s="11"/>
      <c r="AA88" s="10"/>
      <c r="AB88" s="11"/>
      <c r="AC88" s="10"/>
      <c r="AD88" s="11"/>
      <c r="AE88" s="94"/>
      <c r="AF88" s="11"/>
      <c r="AG88" s="10"/>
      <c r="AH88" s="11"/>
      <c r="AI88" s="94"/>
      <c r="AJ88" s="11"/>
      <c r="AK88" s="28"/>
      <c r="AL88" s="76"/>
    </row>
    <row r="89" spans="1:38" x14ac:dyDescent="0.25">
      <c r="A89">
        <f t="shared" si="5"/>
        <v>47</v>
      </c>
      <c r="B89" s="40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10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L89" s="76"/>
    </row>
    <row r="90" spans="1:38" x14ac:dyDescent="0.25">
      <c r="A90">
        <f t="shared" si="5"/>
        <v>48</v>
      </c>
      <c r="B90" s="40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10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L90" s="76"/>
    </row>
    <row r="91" spans="1:38" x14ac:dyDescent="0.25">
      <c r="A91">
        <f t="shared" si="5"/>
        <v>49</v>
      </c>
      <c r="B91" s="40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10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L91" s="41"/>
    </row>
    <row r="92" spans="1:38" x14ac:dyDescent="0.25">
      <c r="A92">
        <f t="shared" si="5"/>
        <v>50</v>
      </c>
      <c r="B92" s="40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10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L92" s="41"/>
    </row>
    <row r="93" spans="1:38" x14ac:dyDescent="0.25">
      <c r="A93">
        <f t="shared" si="5"/>
        <v>51</v>
      </c>
      <c r="B93" s="40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10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L93" s="41"/>
    </row>
    <row r="94" spans="1:38" x14ac:dyDescent="0.25">
      <c r="A94">
        <f t="shared" si="5"/>
        <v>52</v>
      </c>
      <c r="B94" s="40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10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L94" s="41"/>
    </row>
    <row r="95" spans="1:38" x14ac:dyDescent="0.25">
      <c r="A95">
        <f t="shared" si="5"/>
        <v>53</v>
      </c>
      <c r="B95" s="40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10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L95" s="41"/>
    </row>
    <row r="96" spans="1:38" x14ac:dyDescent="0.25">
      <c r="A96">
        <f t="shared" si="5"/>
        <v>54</v>
      </c>
      <c r="B96" s="40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10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L96" s="41"/>
    </row>
    <row r="97" spans="1:38" x14ac:dyDescent="0.25">
      <c r="A97">
        <f t="shared" si="5"/>
        <v>55</v>
      </c>
      <c r="B97" s="40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10"/>
      <c r="R97" s="11"/>
      <c r="S97" s="10"/>
      <c r="T97" s="11"/>
      <c r="U97" s="10"/>
      <c r="V97" s="11"/>
      <c r="W97" s="10"/>
      <c r="X97" s="11"/>
      <c r="Y97" s="10"/>
      <c r="Z97" s="11"/>
      <c r="AA97" s="10"/>
      <c r="AB97" s="11"/>
      <c r="AC97" s="10"/>
      <c r="AD97" s="11"/>
      <c r="AE97" s="10"/>
      <c r="AF97" s="11"/>
      <c r="AG97" s="10"/>
      <c r="AH97" s="11"/>
      <c r="AI97" s="10"/>
      <c r="AJ97" s="11"/>
      <c r="AL97" s="41"/>
    </row>
    <row r="98" spans="1:38" x14ac:dyDescent="0.25">
      <c r="A98">
        <f t="shared" si="5"/>
        <v>56</v>
      </c>
      <c r="B98" s="40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10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L98" s="41"/>
    </row>
    <row r="99" spans="1:38" x14ac:dyDescent="0.25">
      <c r="A99">
        <f t="shared" si="5"/>
        <v>57</v>
      </c>
      <c r="B99" s="40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10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K99" s="28"/>
      <c r="AL99" s="41"/>
    </row>
    <row r="100" spans="1:38" x14ac:dyDescent="0.25">
      <c r="A100">
        <f t="shared" si="5"/>
        <v>58</v>
      </c>
      <c r="B100" s="40"/>
      <c r="C100" s="10"/>
      <c r="D100" s="11"/>
      <c r="E100" s="10"/>
      <c r="F100" s="11"/>
      <c r="G100" s="94"/>
      <c r="H100" s="11"/>
      <c r="I100" s="10"/>
      <c r="J100" s="11"/>
      <c r="K100" s="10"/>
      <c r="L100" s="11"/>
      <c r="M100" s="94"/>
      <c r="N100" s="11"/>
      <c r="O100" s="10"/>
      <c r="P100" s="11"/>
      <c r="Q100" s="10"/>
      <c r="R100" s="11"/>
      <c r="S100" s="10"/>
      <c r="T100" s="11"/>
      <c r="U100" s="10"/>
      <c r="V100" s="11"/>
      <c r="W100" s="10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K100" s="28"/>
      <c r="AL100" s="41"/>
    </row>
    <row r="101" spans="1:38" x14ac:dyDescent="0.25">
      <c r="A101">
        <f t="shared" si="5"/>
        <v>59</v>
      </c>
      <c r="B101" s="40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10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K101" s="28"/>
      <c r="AL101" s="41"/>
    </row>
    <row r="102" spans="1:38" x14ac:dyDescent="0.25">
      <c r="A102">
        <f t="shared" si="5"/>
        <v>60</v>
      </c>
      <c r="B102" s="40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10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K102" s="28"/>
      <c r="AL102" s="41"/>
    </row>
    <row r="103" spans="1:38" x14ac:dyDescent="0.25">
      <c r="A103">
        <f t="shared" si="5"/>
        <v>61</v>
      </c>
      <c r="B103" s="40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10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L103" s="41"/>
    </row>
    <row r="104" spans="1:38" x14ac:dyDescent="0.25">
      <c r="A104">
        <f t="shared" si="5"/>
        <v>62</v>
      </c>
      <c r="B104" s="40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10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L104" s="41"/>
    </row>
    <row r="105" spans="1:38" x14ac:dyDescent="0.25">
      <c r="A105">
        <f t="shared" si="5"/>
        <v>63</v>
      </c>
      <c r="B105" s="40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10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K105" s="28"/>
      <c r="AL105" s="41"/>
    </row>
    <row r="106" spans="1:38" x14ac:dyDescent="0.25">
      <c r="A106">
        <f t="shared" si="5"/>
        <v>64</v>
      </c>
      <c r="B106" s="40"/>
      <c r="C106" s="10"/>
      <c r="D106" s="11"/>
      <c r="E106" s="10"/>
      <c r="F106" s="11"/>
      <c r="G106" s="10"/>
      <c r="H106" s="11"/>
      <c r="I106" s="10"/>
      <c r="J106" s="11"/>
      <c r="K106" s="10"/>
      <c r="L106" s="11"/>
      <c r="M106" s="10"/>
      <c r="N106" s="11"/>
      <c r="O106" s="10"/>
      <c r="P106" s="11"/>
      <c r="Q106" s="10"/>
      <c r="R106" s="11"/>
      <c r="S106" s="10"/>
      <c r="T106" s="11"/>
      <c r="U106" s="10"/>
      <c r="V106" s="11"/>
      <c r="W106" s="10"/>
      <c r="X106" s="11"/>
      <c r="Y106" s="10"/>
      <c r="Z106" s="11"/>
      <c r="AA106" s="10"/>
      <c r="AB106" s="11"/>
      <c r="AC106" s="10"/>
      <c r="AD106" s="11"/>
      <c r="AE106" s="10"/>
      <c r="AF106" s="11"/>
      <c r="AG106" s="10"/>
      <c r="AH106" s="11"/>
      <c r="AI106" s="10"/>
      <c r="AJ106" s="11"/>
      <c r="AK106" s="28"/>
      <c r="AL106" s="41"/>
    </row>
    <row r="107" spans="1:38" x14ac:dyDescent="0.25">
      <c r="A107">
        <f t="shared" ref="A107:A170" si="6">+A106+1</f>
        <v>65</v>
      </c>
      <c r="B107" s="40"/>
      <c r="C107" s="10"/>
      <c r="D107" s="11"/>
      <c r="E107" s="10"/>
      <c r="F107" s="11"/>
      <c r="G107" s="10"/>
      <c r="H107" s="11"/>
      <c r="I107" s="10"/>
      <c r="J107" s="11"/>
      <c r="K107" s="10"/>
      <c r="L107" s="11"/>
      <c r="M107" s="10"/>
      <c r="N107" s="11"/>
      <c r="O107" s="10"/>
      <c r="P107" s="11"/>
      <c r="Q107" s="10"/>
      <c r="R107" s="11"/>
      <c r="S107" s="10"/>
      <c r="T107" s="11"/>
      <c r="U107" s="10"/>
      <c r="V107" s="11"/>
      <c r="W107" s="10"/>
      <c r="X107" s="11"/>
      <c r="Y107" s="10"/>
      <c r="Z107" s="11"/>
      <c r="AA107" s="10"/>
      <c r="AB107" s="11"/>
      <c r="AC107" s="10"/>
      <c r="AD107" s="11"/>
      <c r="AE107" s="10"/>
      <c r="AF107" s="11"/>
      <c r="AG107" s="10"/>
      <c r="AH107" s="11"/>
      <c r="AI107" s="10"/>
      <c r="AJ107" s="11"/>
      <c r="AK107" s="28"/>
      <c r="AL107" s="41"/>
    </row>
    <row r="108" spans="1:38" x14ac:dyDescent="0.25">
      <c r="A108">
        <f t="shared" si="6"/>
        <v>66</v>
      </c>
      <c r="B108" s="40"/>
      <c r="C108" s="10"/>
      <c r="D108" s="11"/>
      <c r="E108" s="10"/>
      <c r="F108" s="11"/>
      <c r="G108" s="10"/>
      <c r="H108" s="11"/>
      <c r="I108" s="10"/>
      <c r="J108" s="11"/>
      <c r="K108" s="10"/>
      <c r="L108" s="11"/>
      <c r="M108" s="10"/>
      <c r="N108" s="11"/>
      <c r="O108" s="10"/>
      <c r="P108" s="11"/>
      <c r="Q108" s="10"/>
      <c r="R108" s="11"/>
      <c r="S108" s="10"/>
      <c r="T108" s="11"/>
      <c r="U108" s="10"/>
      <c r="V108" s="11"/>
      <c r="W108" s="10"/>
      <c r="X108" s="11"/>
      <c r="Y108" s="10"/>
      <c r="Z108" s="11"/>
      <c r="AA108" s="10"/>
      <c r="AB108" s="11"/>
      <c r="AC108" s="10"/>
      <c r="AD108" s="11"/>
      <c r="AE108" s="10"/>
      <c r="AF108" s="11"/>
      <c r="AG108" s="10"/>
      <c r="AH108" s="11"/>
      <c r="AI108" s="10"/>
      <c r="AJ108" s="11"/>
      <c r="AL108" s="41"/>
    </row>
    <row r="109" spans="1:38" x14ac:dyDescent="0.25">
      <c r="A109">
        <f t="shared" si="6"/>
        <v>67</v>
      </c>
      <c r="B109" s="40"/>
      <c r="C109" s="10"/>
      <c r="D109" s="11"/>
      <c r="E109" s="10"/>
      <c r="F109" s="11"/>
      <c r="G109" s="10"/>
      <c r="H109" s="11"/>
      <c r="I109" s="10"/>
      <c r="J109" s="11"/>
      <c r="K109" s="10"/>
      <c r="L109" s="11"/>
      <c r="M109" s="10"/>
      <c r="N109" s="11"/>
      <c r="O109" s="10"/>
      <c r="P109" s="11"/>
      <c r="Q109" s="10"/>
      <c r="R109" s="11"/>
      <c r="S109" s="10"/>
      <c r="T109" s="11"/>
      <c r="U109" s="10"/>
      <c r="V109" s="11"/>
      <c r="W109" s="10"/>
      <c r="X109" s="11"/>
      <c r="Y109" s="10"/>
      <c r="Z109" s="11"/>
      <c r="AA109" s="10"/>
      <c r="AB109" s="11"/>
      <c r="AC109" s="10"/>
      <c r="AD109" s="11"/>
      <c r="AE109" s="10"/>
      <c r="AF109" s="11"/>
      <c r="AG109" s="10"/>
      <c r="AH109" s="11"/>
      <c r="AI109" s="10"/>
      <c r="AJ109" s="11"/>
      <c r="AL109" s="41"/>
    </row>
    <row r="110" spans="1:38" x14ac:dyDescent="0.25">
      <c r="A110">
        <f t="shared" si="6"/>
        <v>68</v>
      </c>
      <c r="B110" s="40"/>
      <c r="C110" s="12"/>
      <c r="D110" s="13"/>
      <c r="E110" s="1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10"/>
      <c r="X110" s="11"/>
      <c r="Y110" s="10"/>
      <c r="Z110" s="11"/>
      <c r="AA110" s="10"/>
      <c r="AB110" s="11"/>
      <c r="AC110" s="10"/>
      <c r="AD110" s="11"/>
      <c r="AE110" s="10"/>
      <c r="AF110" s="11"/>
      <c r="AG110" s="10"/>
      <c r="AH110" s="11"/>
      <c r="AI110" s="10"/>
      <c r="AJ110" s="11"/>
      <c r="AK110" s="28"/>
      <c r="AL110" s="41"/>
    </row>
    <row r="111" spans="1:38" x14ac:dyDescent="0.25">
      <c r="A111">
        <f t="shared" si="6"/>
        <v>69</v>
      </c>
      <c r="B111" s="40"/>
      <c r="C111" s="10"/>
      <c r="D111" s="11"/>
      <c r="E111" s="10"/>
      <c r="F111" s="11"/>
      <c r="G111" s="10"/>
      <c r="H111" s="11"/>
      <c r="I111" s="10"/>
      <c r="J111" s="11"/>
      <c r="K111" s="10"/>
      <c r="L111" s="11"/>
      <c r="M111" s="10"/>
      <c r="N111" s="11"/>
      <c r="O111" s="10"/>
      <c r="P111" s="11"/>
      <c r="Q111" s="10"/>
      <c r="R111" s="11"/>
      <c r="S111" s="10"/>
      <c r="T111" s="11"/>
      <c r="U111" s="10"/>
      <c r="V111" s="11"/>
      <c r="W111" s="10"/>
      <c r="X111" s="11"/>
      <c r="Y111" s="10"/>
      <c r="Z111" s="11"/>
      <c r="AA111" s="10"/>
      <c r="AB111" s="11"/>
      <c r="AC111" s="10"/>
      <c r="AD111" s="11"/>
      <c r="AE111" s="10"/>
      <c r="AF111" s="11"/>
      <c r="AG111" s="10"/>
      <c r="AH111" s="11"/>
      <c r="AI111" s="10"/>
      <c r="AJ111" s="11"/>
      <c r="AK111" s="28"/>
      <c r="AL111" s="41"/>
    </row>
    <row r="112" spans="1:38" x14ac:dyDescent="0.25">
      <c r="A112">
        <f t="shared" si="6"/>
        <v>70</v>
      </c>
      <c r="B112" s="40"/>
      <c r="C112" s="10"/>
      <c r="D112" s="11"/>
      <c r="E112" s="10"/>
      <c r="F112" s="11"/>
      <c r="G112" s="10"/>
      <c r="H112" s="11"/>
      <c r="I112" s="10"/>
      <c r="J112" s="11"/>
      <c r="K112" s="10"/>
      <c r="L112" s="11"/>
      <c r="M112" s="10"/>
      <c r="N112" s="11"/>
      <c r="O112" s="10"/>
      <c r="P112" s="11"/>
      <c r="Q112" s="10"/>
      <c r="R112" s="11"/>
      <c r="S112" s="10"/>
      <c r="T112" s="11"/>
      <c r="U112" s="10"/>
      <c r="V112" s="11"/>
      <c r="W112" s="10"/>
      <c r="X112" s="11"/>
      <c r="Y112" s="10"/>
      <c r="Z112" s="11"/>
      <c r="AA112" s="10"/>
      <c r="AB112" s="11"/>
      <c r="AC112" s="10"/>
      <c r="AD112" s="11"/>
      <c r="AE112" s="10"/>
      <c r="AF112" s="11"/>
      <c r="AG112" s="10"/>
      <c r="AH112" s="11"/>
      <c r="AI112" s="10"/>
      <c r="AJ112" s="11"/>
      <c r="AK112" s="28"/>
      <c r="AL112" s="41"/>
    </row>
    <row r="113" spans="1:38" x14ac:dyDescent="0.25">
      <c r="A113">
        <f t="shared" si="6"/>
        <v>71</v>
      </c>
      <c r="B113" s="40"/>
      <c r="C113" s="10"/>
      <c r="D113" s="11"/>
      <c r="E113" s="10"/>
      <c r="F113" s="11"/>
      <c r="G113" s="10"/>
      <c r="H113" s="11"/>
      <c r="I113" s="10"/>
      <c r="J113" s="11"/>
      <c r="K113" s="10"/>
      <c r="L113" s="11"/>
      <c r="M113" s="10"/>
      <c r="N113" s="11"/>
      <c r="O113" s="10"/>
      <c r="P113" s="11"/>
      <c r="Q113" s="10"/>
      <c r="R113" s="11"/>
      <c r="S113" s="10"/>
      <c r="T113" s="11"/>
      <c r="U113" s="10"/>
      <c r="V113" s="11"/>
      <c r="W113" s="10"/>
      <c r="X113" s="11"/>
      <c r="Y113" s="10"/>
      <c r="Z113" s="11"/>
      <c r="AA113" s="10"/>
      <c r="AB113" s="11"/>
      <c r="AC113" s="10"/>
      <c r="AD113" s="11"/>
      <c r="AE113" s="10"/>
      <c r="AF113" s="11"/>
      <c r="AG113" s="10"/>
      <c r="AH113" s="11"/>
      <c r="AI113" s="10"/>
      <c r="AJ113" s="11"/>
      <c r="AL113" s="41"/>
    </row>
    <row r="114" spans="1:38" x14ac:dyDescent="0.25">
      <c r="A114">
        <f t="shared" si="6"/>
        <v>72</v>
      </c>
      <c r="B114" s="40"/>
      <c r="C114" s="10"/>
      <c r="D114" s="11"/>
      <c r="E114" s="10"/>
      <c r="F114" s="11"/>
      <c r="G114" s="10"/>
      <c r="H114" s="11"/>
      <c r="I114" s="10"/>
      <c r="J114" s="11"/>
      <c r="K114" s="10"/>
      <c r="L114" s="11"/>
      <c r="M114" s="10"/>
      <c r="N114" s="11"/>
      <c r="O114" s="10"/>
      <c r="P114" s="11"/>
      <c r="Q114" s="10"/>
      <c r="R114" s="11"/>
      <c r="S114" s="10"/>
      <c r="T114" s="11"/>
      <c r="U114" s="10"/>
      <c r="V114" s="11"/>
      <c r="W114" s="10"/>
      <c r="X114" s="11"/>
      <c r="Y114" s="10"/>
      <c r="Z114" s="11"/>
      <c r="AA114" s="10"/>
      <c r="AB114" s="11"/>
      <c r="AC114" s="10"/>
      <c r="AD114" s="11"/>
      <c r="AE114" s="94"/>
      <c r="AF114" s="11"/>
      <c r="AG114" s="10"/>
      <c r="AH114" s="11"/>
      <c r="AI114" s="10"/>
      <c r="AJ114" s="11"/>
      <c r="AL114" s="41"/>
    </row>
    <row r="115" spans="1:38" x14ac:dyDescent="0.25">
      <c r="A115">
        <f t="shared" si="6"/>
        <v>73</v>
      </c>
      <c r="B115" s="40"/>
      <c r="C115" s="10"/>
      <c r="D115" s="11"/>
      <c r="E115" s="10"/>
      <c r="F115" s="11"/>
      <c r="G115" s="10"/>
      <c r="H115" s="11"/>
      <c r="I115" s="10"/>
      <c r="J115" s="11"/>
      <c r="K115" s="10"/>
      <c r="L115" s="11"/>
      <c r="M115" s="10"/>
      <c r="N115" s="11"/>
      <c r="O115" s="10"/>
      <c r="P115" s="11"/>
      <c r="Q115" s="10"/>
      <c r="R115" s="11"/>
      <c r="S115" s="10"/>
      <c r="T115" s="11"/>
      <c r="U115" s="10"/>
      <c r="V115" s="11"/>
      <c r="W115" s="10"/>
      <c r="X115" s="11"/>
      <c r="Y115" s="10"/>
      <c r="Z115" s="11"/>
      <c r="AA115" s="10"/>
      <c r="AB115" s="11"/>
      <c r="AC115" s="10"/>
      <c r="AD115" s="11"/>
      <c r="AE115" s="10"/>
      <c r="AF115" s="11"/>
      <c r="AG115" s="10"/>
      <c r="AH115" s="11"/>
      <c r="AI115" s="10"/>
      <c r="AJ115" s="11"/>
      <c r="AL115" s="41"/>
    </row>
    <row r="116" spans="1:38" x14ac:dyDescent="0.25">
      <c r="A116">
        <f t="shared" si="6"/>
        <v>74</v>
      </c>
      <c r="B116" s="40"/>
      <c r="C116" s="10"/>
      <c r="D116" s="11"/>
      <c r="E116" s="10"/>
      <c r="F116" s="11"/>
      <c r="G116" s="10"/>
      <c r="H116" s="11"/>
      <c r="I116" s="10"/>
      <c r="J116" s="11"/>
      <c r="K116" s="10"/>
      <c r="L116" s="11"/>
      <c r="M116" s="10"/>
      <c r="N116" s="11"/>
      <c r="O116" s="10"/>
      <c r="P116" s="11"/>
      <c r="Q116" s="10"/>
      <c r="R116" s="11"/>
      <c r="S116" s="10"/>
      <c r="T116" s="11"/>
      <c r="U116" s="10"/>
      <c r="V116" s="11"/>
      <c r="W116" s="10"/>
      <c r="X116" s="11"/>
      <c r="Y116" s="10"/>
      <c r="Z116" s="11"/>
      <c r="AA116" s="10"/>
      <c r="AB116" s="11"/>
      <c r="AC116" s="10"/>
      <c r="AD116" s="11"/>
      <c r="AE116" s="10"/>
      <c r="AF116" s="11"/>
      <c r="AG116" s="10"/>
      <c r="AH116" s="11"/>
      <c r="AI116" s="10"/>
      <c r="AJ116" s="11"/>
      <c r="AL116" s="41"/>
    </row>
    <row r="117" spans="1:38" x14ac:dyDescent="0.25">
      <c r="A117">
        <f t="shared" si="6"/>
        <v>75</v>
      </c>
      <c r="B117" s="40"/>
      <c r="C117" s="10"/>
      <c r="D117" s="11"/>
      <c r="E117" s="10"/>
      <c r="F117" s="11"/>
      <c r="G117" s="94"/>
      <c r="H117" s="11"/>
      <c r="I117" s="10"/>
      <c r="J117" s="11"/>
      <c r="K117" s="10"/>
      <c r="L117" s="11"/>
      <c r="M117" s="10"/>
      <c r="N117" s="11"/>
      <c r="O117" s="10"/>
      <c r="P117" s="11"/>
      <c r="Q117" s="10"/>
      <c r="R117" s="11"/>
      <c r="S117" s="10"/>
      <c r="T117" s="11"/>
      <c r="U117" s="10"/>
      <c r="V117" s="11"/>
      <c r="W117" s="10"/>
      <c r="X117" s="11"/>
      <c r="Y117" s="10"/>
      <c r="Z117" s="11"/>
      <c r="AA117" s="10"/>
      <c r="AB117" s="11"/>
      <c r="AC117" s="10"/>
      <c r="AD117" s="11"/>
      <c r="AE117" s="10"/>
      <c r="AF117" s="11"/>
      <c r="AG117" s="10"/>
      <c r="AH117" s="11"/>
      <c r="AI117" s="10"/>
      <c r="AJ117" s="11"/>
      <c r="AL117" s="76"/>
    </row>
    <row r="118" spans="1:38" x14ac:dyDescent="0.25">
      <c r="A118">
        <f t="shared" si="6"/>
        <v>76</v>
      </c>
      <c r="B118" s="40"/>
      <c r="C118" s="10"/>
      <c r="D118" s="11"/>
      <c r="E118" s="10"/>
      <c r="F118" s="11"/>
      <c r="G118" s="10"/>
      <c r="H118" s="11"/>
      <c r="I118" s="10"/>
      <c r="J118" s="11"/>
      <c r="K118" s="10"/>
      <c r="L118" s="11"/>
      <c r="M118" s="10"/>
      <c r="N118" s="11"/>
      <c r="O118" s="10"/>
      <c r="P118" s="11"/>
      <c r="Q118" s="10"/>
      <c r="R118" s="11"/>
      <c r="S118" s="10"/>
      <c r="T118" s="11"/>
      <c r="U118" s="10"/>
      <c r="V118" s="11"/>
      <c r="W118" s="10"/>
      <c r="X118" s="11"/>
      <c r="Y118" s="10"/>
      <c r="Z118" s="11"/>
      <c r="AA118" s="10"/>
      <c r="AB118" s="11"/>
      <c r="AC118" s="10"/>
      <c r="AD118" s="11"/>
      <c r="AE118" s="10"/>
      <c r="AF118" s="11"/>
      <c r="AG118" s="10"/>
      <c r="AH118" s="11"/>
      <c r="AI118" s="10"/>
      <c r="AJ118" s="11"/>
      <c r="AL118" s="41"/>
    </row>
    <row r="119" spans="1:38" x14ac:dyDescent="0.25">
      <c r="A119">
        <f t="shared" si="6"/>
        <v>77</v>
      </c>
      <c r="B119" s="40"/>
      <c r="C119" s="10"/>
      <c r="D119" s="11"/>
      <c r="E119" s="10"/>
      <c r="F119" s="11"/>
      <c r="G119" s="10"/>
      <c r="H119" s="11"/>
      <c r="I119" s="10"/>
      <c r="J119" s="11"/>
      <c r="K119" s="10"/>
      <c r="L119" s="11"/>
      <c r="M119" s="10"/>
      <c r="N119" s="11"/>
      <c r="O119" s="10"/>
      <c r="P119" s="11"/>
      <c r="Q119" s="10"/>
      <c r="R119" s="11"/>
      <c r="S119" s="10"/>
      <c r="T119" s="11"/>
      <c r="U119" s="10"/>
      <c r="V119" s="11"/>
      <c r="W119" s="10"/>
      <c r="X119" s="11"/>
      <c r="Y119" s="10"/>
      <c r="Z119" s="11"/>
      <c r="AA119" s="10"/>
      <c r="AB119" s="11"/>
      <c r="AC119" s="10"/>
      <c r="AD119" s="11"/>
      <c r="AE119" s="10"/>
      <c r="AF119" s="11"/>
      <c r="AG119" s="10"/>
      <c r="AH119" s="11"/>
      <c r="AI119" s="10"/>
      <c r="AJ119" s="11"/>
      <c r="AL119" s="41"/>
    </row>
    <row r="120" spans="1:38" x14ac:dyDescent="0.25">
      <c r="A120">
        <f t="shared" si="6"/>
        <v>78</v>
      </c>
      <c r="B120" s="40"/>
      <c r="C120" s="10"/>
      <c r="D120" s="11"/>
      <c r="E120" s="10"/>
      <c r="F120" s="11"/>
      <c r="G120" s="10"/>
      <c r="H120" s="11"/>
      <c r="I120" s="10"/>
      <c r="J120" s="11"/>
      <c r="K120" s="10"/>
      <c r="L120" s="11"/>
      <c r="M120" s="10"/>
      <c r="N120" s="11"/>
      <c r="O120" s="10"/>
      <c r="P120" s="11"/>
      <c r="Q120" s="10"/>
      <c r="R120" s="11"/>
      <c r="S120" s="10"/>
      <c r="T120" s="11"/>
      <c r="U120" s="10"/>
      <c r="V120" s="11"/>
      <c r="W120" s="10"/>
      <c r="X120" s="11"/>
      <c r="Y120" s="10"/>
      <c r="Z120" s="11"/>
      <c r="AA120" s="10"/>
      <c r="AB120" s="11"/>
      <c r="AC120" s="10"/>
      <c r="AD120" s="11"/>
      <c r="AE120" s="10"/>
      <c r="AF120" s="11"/>
      <c r="AG120" s="10"/>
      <c r="AH120" s="11"/>
      <c r="AI120" s="10"/>
      <c r="AJ120" s="11"/>
      <c r="AL120" s="41"/>
    </row>
    <row r="121" spans="1:38" x14ac:dyDescent="0.25">
      <c r="A121">
        <f t="shared" si="6"/>
        <v>79</v>
      </c>
      <c r="C121" s="10"/>
      <c r="D121" s="11"/>
      <c r="E121" s="10"/>
      <c r="F121" s="11"/>
      <c r="G121" s="10"/>
      <c r="H121" s="11"/>
      <c r="I121" s="10"/>
      <c r="J121" s="11"/>
      <c r="K121" s="10"/>
      <c r="L121" s="11"/>
      <c r="M121" s="10"/>
      <c r="N121" s="11"/>
      <c r="O121" s="10"/>
      <c r="P121" s="11"/>
      <c r="Q121" s="10"/>
      <c r="R121" s="105"/>
      <c r="S121" s="10"/>
      <c r="T121" s="11"/>
      <c r="U121" s="10"/>
      <c r="V121" s="11"/>
      <c r="W121" s="10"/>
      <c r="X121" s="11"/>
      <c r="Y121" s="10"/>
      <c r="Z121" s="11"/>
      <c r="AA121" s="10"/>
      <c r="AB121" s="11"/>
      <c r="AC121" s="10"/>
      <c r="AD121" s="11"/>
      <c r="AE121" s="10"/>
      <c r="AF121" s="11"/>
      <c r="AG121" s="10"/>
      <c r="AH121" s="11"/>
      <c r="AI121" s="10"/>
      <c r="AJ121" s="11"/>
      <c r="AL121" s="41"/>
    </row>
    <row r="122" spans="1:38" x14ac:dyDescent="0.25">
      <c r="A122">
        <f t="shared" si="6"/>
        <v>80</v>
      </c>
      <c r="B122" s="40"/>
      <c r="C122" s="10"/>
      <c r="D122" s="11"/>
      <c r="E122" s="10"/>
      <c r="F122" s="11"/>
      <c r="G122" s="10"/>
      <c r="H122" s="11"/>
      <c r="I122" s="10"/>
      <c r="J122" s="11"/>
      <c r="K122" s="10"/>
      <c r="L122" s="11"/>
      <c r="M122" s="10"/>
      <c r="N122" s="11"/>
      <c r="O122" s="10"/>
      <c r="P122" s="11"/>
      <c r="Q122" s="10"/>
      <c r="R122" s="11"/>
      <c r="S122" s="10"/>
      <c r="T122" s="11"/>
      <c r="U122" s="10"/>
      <c r="V122" s="11"/>
      <c r="W122" s="10"/>
      <c r="X122" s="11"/>
      <c r="Y122" s="10"/>
      <c r="Z122" s="11"/>
      <c r="AA122" s="10"/>
      <c r="AB122" s="11"/>
      <c r="AC122" s="10"/>
      <c r="AD122" s="11"/>
      <c r="AE122" s="10"/>
      <c r="AF122" s="11"/>
      <c r="AG122" s="10"/>
      <c r="AH122" s="11"/>
      <c r="AI122" s="10"/>
      <c r="AJ122" s="11"/>
      <c r="AL122" s="41"/>
    </row>
    <row r="123" spans="1:38" x14ac:dyDescent="0.25">
      <c r="A123">
        <f t="shared" si="6"/>
        <v>81</v>
      </c>
      <c r="B123" s="40"/>
      <c r="C123" s="10"/>
      <c r="D123" s="11"/>
      <c r="E123" s="10"/>
      <c r="F123" s="11"/>
      <c r="G123" s="10"/>
      <c r="H123" s="11"/>
      <c r="I123" s="10"/>
      <c r="J123" s="11"/>
      <c r="K123" s="10"/>
      <c r="L123" s="11"/>
      <c r="M123" s="10"/>
      <c r="N123" s="11"/>
      <c r="O123" s="10"/>
      <c r="P123" s="11"/>
      <c r="Q123" s="10"/>
      <c r="R123" s="11"/>
      <c r="S123" s="10"/>
      <c r="T123" s="11"/>
      <c r="U123" s="10"/>
      <c r="V123" s="11"/>
      <c r="W123" s="10"/>
      <c r="X123" s="11"/>
      <c r="Y123" s="10"/>
      <c r="Z123" s="11"/>
      <c r="AA123" s="10"/>
      <c r="AB123" s="11"/>
      <c r="AC123" s="10"/>
      <c r="AD123" s="11"/>
      <c r="AE123" s="10"/>
      <c r="AF123" s="11"/>
      <c r="AG123" s="10"/>
      <c r="AH123" s="11"/>
      <c r="AI123" s="10"/>
      <c r="AJ123" s="11"/>
      <c r="AL123" s="41"/>
    </row>
    <row r="124" spans="1:38" x14ac:dyDescent="0.25">
      <c r="A124">
        <f t="shared" si="6"/>
        <v>82</v>
      </c>
      <c r="B124" s="40"/>
      <c r="C124" s="10"/>
      <c r="D124" s="11"/>
      <c r="E124" s="10"/>
      <c r="F124" s="11"/>
      <c r="G124" s="10"/>
      <c r="H124" s="11"/>
      <c r="I124" s="10"/>
      <c r="J124" s="11"/>
      <c r="K124" s="10"/>
      <c r="L124" s="11"/>
      <c r="M124" s="10"/>
      <c r="N124" s="11"/>
      <c r="O124" s="10"/>
      <c r="P124" s="11"/>
      <c r="Q124" s="10"/>
      <c r="R124" s="11"/>
      <c r="S124" s="10"/>
      <c r="T124" s="11"/>
      <c r="U124" s="10"/>
      <c r="V124" s="11"/>
      <c r="W124" s="10"/>
      <c r="X124" s="11"/>
      <c r="Y124" s="10"/>
      <c r="Z124" s="11"/>
      <c r="AA124" s="10"/>
      <c r="AB124" s="11"/>
      <c r="AC124" s="10"/>
      <c r="AD124" s="11"/>
      <c r="AE124" s="10"/>
      <c r="AF124" s="11"/>
      <c r="AG124" s="10"/>
      <c r="AH124" s="11"/>
      <c r="AI124" s="10"/>
      <c r="AJ124" s="11"/>
      <c r="AL124" s="41"/>
    </row>
    <row r="125" spans="1:38" x14ac:dyDescent="0.25">
      <c r="A125">
        <f t="shared" si="6"/>
        <v>83</v>
      </c>
      <c r="B125" s="40"/>
      <c r="C125" s="10"/>
      <c r="D125" s="11"/>
      <c r="E125" s="10"/>
      <c r="F125" s="11"/>
      <c r="G125" s="10"/>
      <c r="H125" s="11"/>
      <c r="I125" s="10"/>
      <c r="J125" s="11"/>
      <c r="K125" s="10"/>
      <c r="L125" s="11"/>
      <c r="M125" s="10"/>
      <c r="N125" s="11"/>
      <c r="O125" s="10"/>
      <c r="P125" s="11"/>
      <c r="Q125" s="10"/>
      <c r="R125" s="11"/>
      <c r="S125" s="10"/>
      <c r="T125" s="11"/>
      <c r="U125" s="10"/>
      <c r="V125" s="11"/>
      <c r="W125" s="10"/>
      <c r="X125" s="11"/>
      <c r="Y125" s="10"/>
      <c r="Z125" s="11"/>
      <c r="AA125" s="10"/>
      <c r="AB125" s="11"/>
      <c r="AC125" s="10"/>
      <c r="AD125" s="11"/>
      <c r="AE125" s="10"/>
      <c r="AF125" s="11"/>
      <c r="AG125" s="10"/>
      <c r="AH125" s="11"/>
      <c r="AI125" s="10"/>
      <c r="AJ125" s="11"/>
      <c r="AL125" s="41"/>
    </row>
    <row r="126" spans="1:38" x14ac:dyDescent="0.25">
      <c r="A126">
        <f t="shared" si="6"/>
        <v>84</v>
      </c>
      <c r="B126" s="40"/>
      <c r="C126" s="10"/>
      <c r="D126" s="11"/>
      <c r="E126" s="10"/>
      <c r="F126" s="11"/>
      <c r="G126" s="10"/>
      <c r="H126" s="11"/>
      <c r="I126" s="10"/>
      <c r="J126" s="11"/>
      <c r="K126" s="10"/>
      <c r="L126" s="11"/>
      <c r="M126" s="10"/>
      <c r="N126" s="11"/>
      <c r="O126" s="10"/>
      <c r="P126" s="11"/>
      <c r="Q126" s="10"/>
      <c r="R126" s="11"/>
      <c r="S126" s="10"/>
      <c r="T126" s="11"/>
      <c r="U126" s="10"/>
      <c r="V126" s="11"/>
      <c r="W126" s="10"/>
      <c r="X126" s="11"/>
      <c r="Y126" s="10"/>
      <c r="Z126" s="11"/>
      <c r="AA126" s="10"/>
      <c r="AB126" s="11"/>
      <c r="AC126" s="10"/>
      <c r="AD126" s="11"/>
      <c r="AE126" s="10"/>
      <c r="AF126" s="11"/>
      <c r="AG126" s="10"/>
      <c r="AH126" s="11"/>
      <c r="AI126" s="10"/>
      <c r="AJ126" s="11"/>
      <c r="AK126" s="28"/>
      <c r="AL126" s="41"/>
    </row>
    <row r="127" spans="1:38" x14ac:dyDescent="0.25">
      <c r="A127">
        <f t="shared" si="6"/>
        <v>85</v>
      </c>
      <c r="B127" s="40"/>
      <c r="C127" s="10"/>
      <c r="D127" s="11"/>
      <c r="E127" s="10"/>
      <c r="F127" s="11"/>
      <c r="G127" s="10"/>
      <c r="H127" s="11"/>
      <c r="I127" s="10"/>
      <c r="J127" s="11"/>
      <c r="K127" s="10"/>
      <c r="L127" s="11"/>
      <c r="M127" s="10"/>
      <c r="N127" s="11"/>
      <c r="O127" s="10"/>
      <c r="P127" s="11"/>
      <c r="Q127" s="10"/>
      <c r="R127" s="11"/>
      <c r="S127" s="10"/>
      <c r="T127" s="11"/>
      <c r="U127" s="10"/>
      <c r="V127" s="11"/>
      <c r="W127" s="10"/>
      <c r="X127" s="11"/>
      <c r="Y127" s="10"/>
      <c r="Z127" s="11"/>
      <c r="AA127" s="10"/>
      <c r="AB127" s="11"/>
      <c r="AC127" s="10"/>
      <c r="AD127" s="11"/>
      <c r="AE127" s="10"/>
      <c r="AF127" s="11"/>
      <c r="AG127" s="10"/>
      <c r="AH127" s="11"/>
      <c r="AI127" s="10"/>
      <c r="AJ127" s="11"/>
      <c r="AL127" s="41"/>
    </row>
    <row r="128" spans="1:38" x14ac:dyDescent="0.25">
      <c r="A128">
        <f t="shared" si="6"/>
        <v>86</v>
      </c>
      <c r="B128" s="40"/>
      <c r="C128" s="10"/>
      <c r="D128" s="11"/>
      <c r="E128" s="10"/>
      <c r="F128" s="11"/>
      <c r="G128" s="10"/>
      <c r="H128" s="11"/>
      <c r="I128" s="10"/>
      <c r="J128" s="11"/>
      <c r="K128" s="10"/>
      <c r="L128" s="11"/>
      <c r="M128" s="10"/>
      <c r="N128" s="11"/>
      <c r="O128" s="10"/>
      <c r="P128" s="11"/>
      <c r="Q128" s="10"/>
      <c r="R128" s="11"/>
      <c r="S128" s="10"/>
      <c r="T128" s="11"/>
      <c r="U128" s="10"/>
      <c r="V128" s="11"/>
      <c r="W128" s="10"/>
      <c r="X128" s="11"/>
      <c r="Y128" s="10"/>
      <c r="Z128" s="11"/>
      <c r="AA128" s="10"/>
      <c r="AB128" s="11"/>
      <c r="AC128" s="10"/>
      <c r="AD128" s="11"/>
      <c r="AE128" s="10"/>
      <c r="AF128" s="11"/>
      <c r="AG128" s="10"/>
      <c r="AH128" s="11"/>
      <c r="AI128" s="10"/>
      <c r="AJ128" s="11"/>
      <c r="AL128" s="41"/>
    </row>
    <row r="129" spans="1:38" x14ac:dyDescent="0.25">
      <c r="A129">
        <f t="shared" si="6"/>
        <v>87</v>
      </c>
      <c r="B129" s="40"/>
      <c r="C129" s="10"/>
      <c r="D129" s="11"/>
      <c r="E129" s="10"/>
      <c r="F129" s="11"/>
      <c r="G129" s="10"/>
      <c r="H129" s="11"/>
      <c r="I129" s="10"/>
      <c r="J129" s="11"/>
      <c r="K129" s="10"/>
      <c r="L129" s="11"/>
      <c r="M129" s="10"/>
      <c r="N129" s="11"/>
      <c r="O129" s="10"/>
      <c r="P129" s="11"/>
      <c r="Q129" s="10"/>
      <c r="R129" s="11"/>
      <c r="S129" s="10"/>
      <c r="T129" s="11"/>
      <c r="U129" s="10"/>
      <c r="V129" s="11"/>
      <c r="W129" s="10"/>
      <c r="X129" s="11"/>
      <c r="Y129" s="10"/>
      <c r="Z129" s="11"/>
      <c r="AA129" s="10"/>
      <c r="AB129" s="11"/>
      <c r="AC129" s="10"/>
      <c r="AD129" s="11"/>
      <c r="AE129" s="10"/>
      <c r="AF129" s="11"/>
      <c r="AG129" s="10"/>
      <c r="AH129" s="11"/>
      <c r="AI129" s="10"/>
      <c r="AJ129" s="11"/>
      <c r="AL129" s="41"/>
    </row>
    <row r="130" spans="1:38" x14ac:dyDescent="0.25">
      <c r="A130">
        <f t="shared" si="6"/>
        <v>88</v>
      </c>
      <c r="B130" s="40"/>
      <c r="C130" s="10"/>
      <c r="D130" s="11"/>
      <c r="E130" s="10"/>
      <c r="F130" s="11"/>
      <c r="G130" s="10"/>
      <c r="H130" s="11"/>
      <c r="I130" s="10"/>
      <c r="J130" s="11"/>
      <c r="K130" s="10"/>
      <c r="L130" s="11"/>
      <c r="M130" s="10"/>
      <c r="N130" s="11"/>
      <c r="O130" s="10"/>
      <c r="P130" s="11"/>
      <c r="Q130" s="10"/>
      <c r="R130" s="11"/>
      <c r="S130" s="10"/>
      <c r="T130" s="11"/>
      <c r="U130" s="10"/>
      <c r="V130" s="11"/>
      <c r="W130" s="10"/>
      <c r="X130" s="11"/>
      <c r="Y130" s="10"/>
      <c r="Z130" s="11"/>
      <c r="AA130" s="10"/>
      <c r="AB130" s="11"/>
      <c r="AC130" s="10"/>
      <c r="AD130" s="11"/>
      <c r="AE130" s="10"/>
      <c r="AF130" s="11"/>
      <c r="AG130" s="10"/>
      <c r="AH130" s="11"/>
      <c r="AI130" s="10"/>
      <c r="AJ130" s="11"/>
      <c r="AL130" s="41"/>
    </row>
    <row r="131" spans="1:38" x14ac:dyDescent="0.25">
      <c r="A131">
        <f t="shared" si="6"/>
        <v>89</v>
      </c>
      <c r="B131" s="40"/>
      <c r="C131" s="10"/>
      <c r="D131" s="11"/>
      <c r="E131" s="10"/>
      <c r="F131" s="11"/>
      <c r="G131" s="10"/>
      <c r="H131" s="11"/>
      <c r="I131" s="10"/>
      <c r="J131" s="11"/>
      <c r="K131" s="10"/>
      <c r="L131" s="11"/>
      <c r="M131" s="10"/>
      <c r="N131" s="11"/>
      <c r="O131" s="10"/>
      <c r="P131" s="11"/>
      <c r="Q131" s="10"/>
      <c r="R131" s="11"/>
      <c r="S131" s="10"/>
      <c r="T131" s="11"/>
      <c r="U131" s="10"/>
      <c r="V131" s="11"/>
      <c r="W131" s="10"/>
      <c r="X131" s="11"/>
      <c r="Y131" s="10"/>
      <c r="Z131" s="11"/>
      <c r="AA131" s="10"/>
      <c r="AB131" s="11"/>
      <c r="AC131" s="10"/>
      <c r="AD131" s="11"/>
      <c r="AE131" s="10"/>
      <c r="AF131" s="11"/>
      <c r="AG131" s="10"/>
      <c r="AH131" s="11"/>
      <c r="AI131" s="10"/>
      <c r="AJ131" s="11"/>
      <c r="AL131" s="41"/>
    </row>
    <row r="132" spans="1:38" x14ac:dyDescent="0.25">
      <c r="A132">
        <f t="shared" si="6"/>
        <v>90</v>
      </c>
      <c r="B132" s="40"/>
      <c r="C132" s="10"/>
      <c r="D132" s="11"/>
      <c r="E132" s="10"/>
      <c r="F132" s="11"/>
      <c r="G132" s="10"/>
      <c r="H132" s="11"/>
      <c r="I132" s="10"/>
      <c r="J132" s="11"/>
      <c r="K132" s="10"/>
      <c r="L132" s="11"/>
      <c r="M132" s="10"/>
      <c r="N132" s="11"/>
      <c r="O132" s="10"/>
      <c r="P132" s="11"/>
      <c r="Q132" s="10"/>
      <c r="R132" s="11"/>
      <c r="S132" s="10"/>
      <c r="T132" s="11"/>
      <c r="U132" s="10"/>
      <c r="V132" s="11"/>
      <c r="W132" s="10"/>
      <c r="X132" s="11"/>
      <c r="Y132" s="10"/>
      <c r="Z132" s="11"/>
      <c r="AA132" s="10"/>
      <c r="AB132" s="11"/>
      <c r="AC132" s="10"/>
      <c r="AD132" s="11"/>
      <c r="AE132" s="10"/>
      <c r="AF132" s="11"/>
      <c r="AG132" s="10"/>
      <c r="AH132" s="11"/>
      <c r="AI132" s="10"/>
      <c r="AJ132" s="11"/>
      <c r="AK132" s="28"/>
      <c r="AL132" s="41"/>
    </row>
    <row r="133" spans="1:38" x14ac:dyDescent="0.25">
      <c r="A133">
        <f t="shared" si="6"/>
        <v>91</v>
      </c>
      <c r="B133" s="40"/>
      <c r="C133" s="10"/>
      <c r="D133" s="11"/>
      <c r="E133" s="10"/>
      <c r="F133" s="11"/>
      <c r="G133" s="10"/>
      <c r="H133" s="11"/>
      <c r="I133" s="10"/>
      <c r="J133" s="11"/>
      <c r="K133" s="10"/>
      <c r="L133" s="11"/>
      <c r="M133" s="10"/>
      <c r="N133" s="11"/>
      <c r="O133" s="10"/>
      <c r="P133" s="11"/>
      <c r="Q133" s="10"/>
      <c r="R133" s="11"/>
      <c r="S133" s="10"/>
      <c r="T133" s="11"/>
      <c r="U133" s="10"/>
      <c r="V133" s="11"/>
      <c r="W133" s="10"/>
      <c r="X133" s="11"/>
      <c r="Y133" s="10"/>
      <c r="Z133" s="11"/>
      <c r="AA133" s="10"/>
      <c r="AB133" s="11"/>
      <c r="AC133" s="10"/>
      <c r="AD133" s="11"/>
      <c r="AE133" s="10"/>
      <c r="AF133" s="11"/>
      <c r="AG133" s="10"/>
      <c r="AH133" s="11"/>
      <c r="AI133" s="10"/>
      <c r="AJ133" s="11"/>
      <c r="AK133" s="28"/>
      <c r="AL133" s="41"/>
    </row>
    <row r="134" spans="1:38" x14ac:dyDescent="0.25">
      <c r="A134">
        <f t="shared" si="6"/>
        <v>92</v>
      </c>
      <c r="B134" s="6"/>
      <c r="C134" s="10"/>
      <c r="D134" s="11"/>
      <c r="E134" s="10"/>
      <c r="F134" s="11"/>
      <c r="G134" s="10"/>
      <c r="H134" s="11"/>
      <c r="I134" s="10"/>
      <c r="J134" s="11"/>
      <c r="K134" s="10"/>
      <c r="L134" s="11"/>
      <c r="M134" s="10"/>
      <c r="N134" s="11"/>
      <c r="O134" s="10"/>
      <c r="P134" s="11"/>
      <c r="Q134" s="10"/>
      <c r="R134" s="11"/>
      <c r="S134" s="10"/>
      <c r="T134" s="11"/>
      <c r="U134" s="10"/>
      <c r="V134" s="11"/>
      <c r="W134" s="10"/>
      <c r="X134" s="11"/>
      <c r="Y134" s="10"/>
      <c r="Z134" s="11"/>
      <c r="AA134" s="10"/>
      <c r="AB134" s="11"/>
      <c r="AC134" s="10"/>
      <c r="AD134" s="11"/>
      <c r="AE134" s="10"/>
      <c r="AF134" s="11"/>
      <c r="AG134" s="10"/>
      <c r="AH134" s="11"/>
      <c r="AI134" s="10"/>
      <c r="AJ134" s="11"/>
      <c r="AL134" s="41"/>
    </row>
    <row r="135" spans="1:38" x14ac:dyDescent="0.25">
      <c r="A135">
        <f t="shared" si="6"/>
        <v>93</v>
      </c>
      <c r="B135" s="6"/>
      <c r="C135" s="10"/>
      <c r="D135" s="11"/>
      <c r="E135" s="10"/>
      <c r="F135" s="11"/>
      <c r="G135" s="10"/>
      <c r="H135" s="11"/>
      <c r="I135" s="10"/>
      <c r="J135" s="11"/>
      <c r="K135" s="10"/>
      <c r="L135" s="11"/>
      <c r="M135" s="10"/>
      <c r="N135" s="11"/>
      <c r="O135" s="10"/>
      <c r="P135" s="11"/>
      <c r="Q135" s="10"/>
      <c r="R135" s="11"/>
      <c r="S135" s="10"/>
      <c r="T135" s="11"/>
      <c r="U135" s="10"/>
      <c r="V135" s="11"/>
      <c r="W135" s="10"/>
      <c r="X135" s="11"/>
      <c r="Y135" s="10"/>
      <c r="Z135" s="11"/>
      <c r="AA135" s="10"/>
      <c r="AB135" s="11"/>
      <c r="AC135" s="10"/>
      <c r="AD135" s="11"/>
      <c r="AE135" s="10"/>
      <c r="AF135" s="11"/>
      <c r="AG135" s="10"/>
      <c r="AH135" s="11"/>
      <c r="AI135" s="10"/>
      <c r="AJ135" s="11"/>
      <c r="AL135" s="41"/>
    </row>
    <row r="136" spans="1:38" x14ac:dyDescent="0.25">
      <c r="A136">
        <f t="shared" si="6"/>
        <v>94</v>
      </c>
      <c r="B136" s="6"/>
      <c r="C136" s="10"/>
      <c r="D136" s="11"/>
      <c r="E136" s="10"/>
      <c r="F136" s="11"/>
      <c r="G136" s="10"/>
      <c r="H136" s="11"/>
      <c r="I136" s="10"/>
      <c r="J136" s="11"/>
      <c r="K136" s="10"/>
      <c r="L136" s="11"/>
      <c r="M136" s="10"/>
      <c r="N136" s="11"/>
      <c r="O136" s="10"/>
      <c r="P136" s="11"/>
      <c r="Q136" s="10"/>
      <c r="R136" s="11"/>
      <c r="S136" s="10"/>
      <c r="T136" s="11"/>
      <c r="U136" s="10"/>
      <c r="V136" s="11"/>
      <c r="W136" s="10"/>
      <c r="X136" s="11"/>
      <c r="Y136" s="10"/>
      <c r="Z136" s="11"/>
      <c r="AA136" s="10"/>
      <c r="AB136" s="11"/>
      <c r="AC136" s="10"/>
      <c r="AD136" s="11"/>
      <c r="AE136" s="10"/>
      <c r="AF136" s="11"/>
      <c r="AG136" s="10"/>
      <c r="AH136" s="11"/>
      <c r="AI136" s="10"/>
      <c r="AJ136" s="11"/>
    </row>
    <row r="137" spans="1:38" x14ac:dyDescent="0.25">
      <c r="A137">
        <f t="shared" si="6"/>
        <v>95</v>
      </c>
      <c r="B137" s="6"/>
      <c r="C137" s="10"/>
      <c r="D137" s="11"/>
      <c r="E137" s="10"/>
      <c r="F137" s="11"/>
      <c r="G137" s="10"/>
      <c r="H137" s="11"/>
      <c r="I137" s="10"/>
      <c r="J137" s="11"/>
      <c r="K137" s="10"/>
      <c r="L137" s="11"/>
      <c r="M137" s="10"/>
      <c r="N137" s="11"/>
      <c r="O137" s="10"/>
      <c r="P137" s="11"/>
      <c r="Q137" s="10"/>
      <c r="R137" s="11"/>
      <c r="S137" s="10"/>
      <c r="T137" s="11"/>
      <c r="U137" s="10"/>
      <c r="V137" s="11"/>
      <c r="W137" s="10"/>
      <c r="X137" s="11"/>
      <c r="Y137" s="10"/>
      <c r="Z137" s="11"/>
      <c r="AA137" s="10"/>
      <c r="AB137" s="11"/>
      <c r="AC137" s="10"/>
      <c r="AD137" s="11"/>
      <c r="AE137" s="10"/>
      <c r="AF137" s="11"/>
      <c r="AG137" s="10"/>
      <c r="AH137" s="11"/>
      <c r="AI137" s="10"/>
      <c r="AJ137" s="11"/>
    </row>
    <row r="138" spans="1:38" x14ac:dyDescent="0.25">
      <c r="A138">
        <f t="shared" si="6"/>
        <v>96</v>
      </c>
      <c r="B138" s="6"/>
      <c r="C138" s="10"/>
      <c r="D138" s="11"/>
      <c r="E138" s="10"/>
      <c r="F138" s="11"/>
      <c r="G138" s="10"/>
      <c r="H138" s="11"/>
      <c r="I138" s="10"/>
      <c r="J138" s="11"/>
      <c r="K138" s="10"/>
      <c r="L138" s="11"/>
      <c r="M138" s="10"/>
      <c r="N138" s="11"/>
      <c r="O138" s="10"/>
      <c r="P138" s="11"/>
      <c r="Q138" s="10"/>
      <c r="R138" s="11"/>
      <c r="S138" s="10"/>
      <c r="T138" s="11"/>
      <c r="U138" s="10"/>
      <c r="V138" s="11"/>
      <c r="W138" s="10"/>
      <c r="X138" s="11"/>
      <c r="Y138" s="10"/>
      <c r="Z138" s="11"/>
      <c r="AA138" s="10"/>
      <c r="AB138" s="11"/>
      <c r="AC138" s="10"/>
      <c r="AD138" s="11"/>
      <c r="AE138" s="10"/>
      <c r="AF138" s="11"/>
      <c r="AG138" s="10"/>
      <c r="AH138" s="11"/>
      <c r="AI138" s="10"/>
      <c r="AJ138" s="11"/>
      <c r="AL138" s="76"/>
    </row>
    <row r="139" spans="1:38" x14ac:dyDescent="0.25">
      <c r="A139">
        <f t="shared" si="6"/>
        <v>97</v>
      </c>
      <c r="B139" s="6"/>
      <c r="C139" s="10"/>
      <c r="D139" s="11"/>
      <c r="E139" s="10"/>
      <c r="F139" s="11"/>
      <c r="G139" s="10"/>
      <c r="H139" s="11"/>
      <c r="I139" s="10"/>
      <c r="J139" s="11"/>
      <c r="K139" s="10"/>
      <c r="L139" s="11"/>
      <c r="M139" s="10"/>
      <c r="N139" s="11"/>
      <c r="O139" s="10"/>
      <c r="P139" s="11"/>
      <c r="Q139" s="10"/>
      <c r="R139" s="11"/>
      <c r="S139" s="10"/>
      <c r="T139" s="11"/>
      <c r="U139" s="10"/>
      <c r="V139" s="11"/>
      <c r="W139" s="10"/>
      <c r="X139" s="11"/>
      <c r="Y139" s="10"/>
      <c r="Z139" s="11"/>
      <c r="AA139" s="10"/>
      <c r="AB139" s="11"/>
      <c r="AC139" s="10"/>
      <c r="AD139" s="11"/>
      <c r="AE139" s="10"/>
      <c r="AF139" s="11"/>
      <c r="AG139" s="10"/>
      <c r="AH139" s="11"/>
      <c r="AI139" s="10"/>
      <c r="AJ139" s="11"/>
    </row>
    <row r="140" spans="1:38" x14ac:dyDescent="0.25">
      <c r="A140">
        <f t="shared" si="6"/>
        <v>98</v>
      </c>
      <c r="B140" s="6"/>
      <c r="C140" s="10"/>
      <c r="D140" s="11"/>
      <c r="E140" s="10"/>
      <c r="F140" s="11"/>
      <c r="G140" s="10"/>
      <c r="H140" s="11"/>
      <c r="I140" s="10"/>
      <c r="J140" s="11"/>
      <c r="K140" s="10"/>
      <c r="L140" s="11"/>
      <c r="M140" s="10"/>
      <c r="N140" s="11"/>
      <c r="O140" s="10"/>
      <c r="P140" s="11"/>
      <c r="Q140" s="10"/>
      <c r="R140" s="11"/>
      <c r="S140" s="10"/>
      <c r="T140" s="11"/>
      <c r="U140" s="10"/>
      <c r="V140" s="11"/>
      <c r="W140" s="10"/>
      <c r="X140" s="11"/>
      <c r="Y140" s="10"/>
      <c r="Z140" s="11"/>
      <c r="AA140" s="10"/>
      <c r="AB140" s="11"/>
      <c r="AC140" s="10"/>
      <c r="AD140" s="11"/>
      <c r="AE140" s="10"/>
      <c r="AF140" s="11"/>
      <c r="AG140" s="10"/>
      <c r="AH140" s="11"/>
      <c r="AI140" s="10"/>
      <c r="AJ140" s="11"/>
    </row>
    <row r="141" spans="1:38" x14ac:dyDescent="0.25">
      <c r="A141">
        <f t="shared" si="6"/>
        <v>99</v>
      </c>
      <c r="B141" s="6"/>
      <c r="C141" s="10"/>
      <c r="D141" s="11"/>
      <c r="E141" s="10"/>
      <c r="F141" s="11"/>
      <c r="G141" s="10"/>
      <c r="H141" s="11"/>
      <c r="I141" s="10"/>
      <c r="J141" s="11"/>
      <c r="K141" s="10"/>
      <c r="L141" s="11"/>
      <c r="M141" s="10"/>
      <c r="N141" s="11"/>
      <c r="O141" s="10"/>
      <c r="P141" s="11"/>
      <c r="Q141" s="10"/>
      <c r="R141" s="11"/>
      <c r="S141" s="10"/>
      <c r="T141" s="11"/>
      <c r="U141" s="10"/>
      <c r="V141" s="11"/>
      <c r="W141" s="10"/>
      <c r="X141" s="11"/>
      <c r="Y141" s="10"/>
      <c r="Z141" s="11"/>
      <c r="AA141" s="10"/>
      <c r="AB141" s="11"/>
      <c r="AC141" s="10"/>
      <c r="AD141" s="11"/>
      <c r="AE141" s="10"/>
      <c r="AF141" s="11"/>
      <c r="AG141" s="10"/>
      <c r="AH141" s="11"/>
      <c r="AI141" s="10"/>
      <c r="AJ141" s="11"/>
    </row>
    <row r="142" spans="1:38" x14ac:dyDescent="0.25">
      <c r="A142">
        <f t="shared" si="6"/>
        <v>100</v>
      </c>
      <c r="B142" s="6"/>
      <c r="C142" s="10"/>
      <c r="D142" s="11"/>
      <c r="E142" s="10"/>
      <c r="F142" s="11"/>
      <c r="G142" s="10"/>
      <c r="H142" s="11"/>
      <c r="I142" s="10"/>
      <c r="J142" s="11"/>
      <c r="K142" s="10"/>
      <c r="L142" s="11"/>
      <c r="M142" s="10"/>
      <c r="N142" s="11"/>
      <c r="O142" s="10"/>
      <c r="P142" s="11"/>
      <c r="Q142" s="10"/>
      <c r="R142" s="11"/>
      <c r="S142" s="10"/>
      <c r="T142" s="11"/>
      <c r="U142" s="10"/>
      <c r="V142" s="11"/>
      <c r="W142" s="10"/>
      <c r="X142" s="11"/>
      <c r="Y142" s="10"/>
      <c r="Z142" s="11"/>
      <c r="AA142" s="10"/>
      <c r="AB142" s="11"/>
      <c r="AC142" s="10"/>
      <c r="AD142" s="11"/>
      <c r="AE142" s="10"/>
      <c r="AF142" s="11"/>
      <c r="AG142" s="10"/>
      <c r="AH142" s="11"/>
      <c r="AI142" s="10"/>
      <c r="AJ142" s="11"/>
    </row>
    <row r="143" spans="1:38" x14ac:dyDescent="0.25">
      <c r="A143">
        <f t="shared" si="6"/>
        <v>101</v>
      </c>
      <c r="B143" s="6"/>
      <c r="C143" s="10"/>
      <c r="D143" s="11"/>
      <c r="E143" s="10"/>
      <c r="F143" s="11"/>
      <c r="G143" s="10"/>
      <c r="H143" s="11"/>
      <c r="I143" s="10"/>
      <c r="J143" s="11"/>
      <c r="K143" s="10"/>
      <c r="L143" s="11"/>
      <c r="M143" s="10"/>
      <c r="N143" s="11"/>
      <c r="O143" s="10"/>
      <c r="P143" s="11"/>
      <c r="Q143" s="10"/>
      <c r="R143" s="11"/>
      <c r="S143" s="10"/>
      <c r="T143" s="11"/>
      <c r="U143" s="10"/>
      <c r="V143" s="11"/>
      <c r="W143" s="10"/>
      <c r="X143" s="11"/>
      <c r="Y143" s="10"/>
      <c r="Z143" s="11"/>
      <c r="AA143" s="10"/>
      <c r="AB143" s="11"/>
      <c r="AC143" s="10"/>
      <c r="AD143" s="11"/>
      <c r="AE143" s="10"/>
      <c r="AF143" s="11"/>
      <c r="AG143" s="10"/>
      <c r="AH143" s="11"/>
      <c r="AI143" s="10"/>
      <c r="AJ143" s="11"/>
    </row>
    <row r="144" spans="1:38" x14ac:dyDescent="0.25">
      <c r="A144">
        <f t="shared" si="6"/>
        <v>102</v>
      </c>
      <c r="B144" s="6"/>
      <c r="C144" s="10"/>
      <c r="D144" s="11"/>
      <c r="E144" s="10"/>
      <c r="F144" s="11"/>
      <c r="G144" s="10"/>
      <c r="H144" s="11"/>
      <c r="I144" s="10"/>
      <c r="J144" s="11"/>
      <c r="K144" s="10"/>
      <c r="L144" s="11"/>
      <c r="M144" s="10"/>
      <c r="N144" s="11"/>
      <c r="O144" s="10"/>
      <c r="P144" s="11"/>
      <c r="Q144" s="10"/>
      <c r="R144" s="11"/>
      <c r="S144" s="10"/>
      <c r="T144" s="11"/>
      <c r="U144" s="10"/>
      <c r="V144" s="11"/>
      <c r="W144" s="10"/>
      <c r="X144" s="11"/>
      <c r="Y144" s="10"/>
      <c r="Z144" s="11"/>
      <c r="AA144" s="10"/>
      <c r="AB144" s="11"/>
      <c r="AC144" s="10"/>
      <c r="AD144" s="11"/>
      <c r="AE144" s="10"/>
      <c r="AF144" s="11"/>
      <c r="AG144" s="10"/>
      <c r="AH144" s="11"/>
      <c r="AI144" s="10"/>
      <c r="AJ144" s="11"/>
      <c r="AK144" s="28"/>
    </row>
    <row r="145" spans="1:36" x14ac:dyDescent="0.25">
      <c r="A145">
        <f t="shared" si="6"/>
        <v>103</v>
      </c>
      <c r="B145" s="6"/>
      <c r="C145" s="10"/>
      <c r="D145" s="11"/>
      <c r="E145" s="10"/>
      <c r="F145" s="11"/>
      <c r="G145" s="10"/>
      <c r="H145" s="11"/>
      <c r="I145" s="10"/>
      <c r="J145" s="11"/>
      <c r="K145" s="10"/>
      <c r="L145" s="11"/>
      <c r="M145" s="10"/>
      <c r="N145" s="11"/>
      <c r="O145" s="10"/>
      <c r="P145" s="11"/>
      <c r="Q145" s="10"/>
      <c r="R145" s="11"/>
      <c r="S145" s="10"/>
      <c r="T145" s="11"/>
      <c r="U145" s="10"/>
      <c r="V145" s="11"/>
      <c r="W145" s="10"/>
      <c r="X145" s="11"/>
      <c r="Y145" s="10"/>
      <c r="Z145" s="11"/>
      <c r="AA145" s="10"/>
      <c r="AB145" s="11"/>
      <c r="AC145" s="10"/>
      <c r="AD145" s="11"/>
      <c r="AE145" s="10"/>
      <c r="AF145" s="11"/>
      <c r="AG145" s="10"/>
      <c r="AH145" s="11"/>
      <c r="AI145" s="10"/>
      <c r="AJ145" s="11"/>
    </row>
    <row r="146" spans="1:36" x14ac:dyDescent="0.25">
      <c r="A146">
        <f t="shared" si="6"/>
        <v>104</v>
      </c>
      <c r="B146" s="6"/>
      <c r="C146" s="10"/>
      <c r="D146" s="11"/>
      <c r="E146" s="10"/>
      <c r="F146" s="11"/>
      <c r="G146" s="10"/>
      <c r="H146" s="11"/>
      <c r="I146" s="10"/>
      <c r="J146" s="11"/>
      <c r="K146" s="10"/>
      <c r="L146" s="11"/>
      <c r="M146" s="10"/>
      <c r="N146" s="11"/>
      <c r="O146" s="10"/>
      <c r="P146" s="11"/>
      <c r="Q146" s="10"/>
      <c r="R146" s="11"/>
      <c r="S146" s="10"/>
      <c r="T146" s="11"/>
      <c r="U146" s="10"/>
      <c r="V146" s="11"/>
      <c r="W146" s="10"/>
      <c r="X146" s="11"/>
      <c r="Y146" s="10"/>
      <c r="Z146" s="11"/>
      <c r="AA146" s="10"/>
      <c r="AB146" s="11"/>
      <c r="AC146" s="10"/>
      <c r="AD146" s="11"/>
      <c r="AE146" s="10"/>
      <c r="AF146" s="11"/>
      <c r="AG146" s="10"/>
      <c r="AH146" s="11"/>
      <c r="AI146" s="10"/>
      <c r="AJ146" s="11"/>
    </row>
    <row r="147" spans="1:36" x14ac:dyDescent="0.25">
      <c r="A147">
        <f t="shared" si="6"/>
        <v>105</v>
      </c>
      <c r="B147" s="6"/>
      <c r="C147" s="10"/>
      <c r="D147" s="11"/>
      <c r="E147" s="10"/>
      <c r="F147" s="11"/>
      <c r="G147" s="10"/>
      <c r="H147" s="11"/>
      <c r="I147" s="10"/>
      <c r="J147" s="11"/>
      <c r="K147" s="10"/>
      <c r="L147" s="11"/>
      <c r="M147" s="10"/>
      <c r="N147" s="11"/>
      <c r="O147" s="10"/>
      <c r="P147" s="11"/>
      <c r="Q147" s="10"/>
      <c r="R147" s="11"/>
      <c r="S147" s="10"/>
      <c r="T147" s="11"/>
      <c r="U147" s="10"/>
      <c r="V147" s="11"/>
      <c r="W147" s="10"/>
      <c r="X147" s="11"/>
      <c r="Y147" s="10"/>
      <c r="Z147" s="11"/>
      <c r="AA147" s="10"/>
      <c r="AB147" s="11"/>
      <c r="AC147" s="10"/>
      <c r="AD147" s="11"/>
      <c r="AE147" s="10"/>
      <c r="AF147" s="11"/>
      <c r="AG147" s="10"/>
      <c r="AH147" s="11"/>
      <c r="AI147" s="10"/>
      <c r="AJ147" s="11"/>
    </row>
    <row r="148" spans="1:36" x14ac:dyDescent="0.25">
      <c r="A148">
        <f t="shared" si="6"/>
        <v>106</v>
      </c>
      <c r="B148" s="6"/>
      <c r="C148" s="10"/>
      <c r="D148" s="11"/>
      <c r="E148" s="10"/>
      <c r="F148" s="11"/>
      <c r="G148" s="10"/>
      <c r="H148" s="11"/>
      <c r="I148" s="10"/>
      <c r="J148" s="11"/>
      <c r="K148" s="10"/>
      <c r="L148" s="11"/>
      <c r="M148" s="10"/>
      <c r="N148" s="11"/>
      <c r="O148" s="10"/>
      <c r="P148" s="11"/>
      <c r="Q148" s="10"/>
      <c r="R148" s="11"/>
      <c r="S148" s="10"/>
      <c r="T148" s="11"/>
      <c r="U148" s="10"/>
      <c r="V148" s="11"/>
      <c r="W148" s="10"/>
      <c r="X148" s="11"/>
      <c r="Y148" s="10"/>
      <c r="Z148" s="11"/>
      <c r="AA148" s="10"/>
      <c r="AB148" s="11"/>
      <c r="AC148" s="10"/>
      <c r="AD148" s="11"/>
      <c r="AE148" s="10"/>
      <c r="AF148" s="11"/>
      <c r="AG148" s="10"/>
      <c r="AH148" s="11"/>
      <c r="AI148" s="10"/>
      <c r="AJ148" s="11"/>
    </row>
    <row r="149" spans="1:36" x14ac:dyDescent="0.25">
      <c r="A149">
        <f t="shared" si="6"/>
        <v>107</v>
      </c>
      <c r="B149" s="6"/>
      <c r="C149" s="10"/>
      <c r="D149" s="11"/>
      <c r="E149" s="10"/>
      <c r="F149" s="11"/>
      <c r="G149" s="10"/>
      <c r="H149" s="11"/>
      <c r="I149" s="10"/>
      <c r="J149" s="11"/>
      <c r="K149" s="10"/>
      <c r="L149" s="11"/>
      <c r="M149" s="10"/>
      <c r="N149" s="11"/>
      <c r="O149" s="10"/>
      <c r="P149" s="11"/>
      <c r="Q149" s="10"/>
      <c r="R149" s="11"/>
      <c r="S149" s="10"/>
      <c r="T149" s="11"/>
      <c r="U149" s="10"/>
      <c r="V149" s="11"/>
      <c r="W149" s="10"/>
      <c r="X149" s="11"/>
      <c r="Y149" s="10"/>
      <c r="Z149" s="11"/>
      <c r="AA149" s="10"/>
      <c r="AB149" s="11"/>
      <c r="AC149" s="10"/>
      <c r="AD149" s="11"/>
      <c r="AE149" s="10"/>
      <c r="AF149" s="11"/>
      <c r="AG149" s="10"/>
      <c r="AH149" s="11"/>
      <c r="AI149" s="10"/>
      <c r="AJ149" s="11"/>
    </row>
    <row r="150" spans="1:36" x14ac:dyDescent="0.25">
      <c r="A150">
        <f t="shared" si="6"/>
        <v>108</v>
      </c>
      <c r="B150" s="6"/>
      <c r="C150" s="10"/>
      <c r="D150" s="11"/>
      <c r="E150" s="10"/>
      <c r="F150" s="11"/>
      <c r="G150" s="10"/>
      <c r="H150" s="11"/>
      <c r="I150" s="10"/>
      <c r="J150" s="11"/>
      <c r="K150" s="10"/>
      <c r="L150" s="11"/>
      <c r="M150" s="10"/>
      <c r="N150" s="11"/>
      <c r="O150" s="10"/>
      <c r="P150" s="11"/>
      <c r="Q150" s="10"/>
      <c r="R150" s="11"/>
      <c r="S150" s="10"/>
      <c r="T150" s="11"/>
      <c r="U150" s="10"/>
      <c r="V150" s="11"/>
      <c r="W150" s="10"/>
      <c r="X150" s="11"/>
      <c r="Y150" s="10"/>
      <c r="Z150" s="11"/>
      <c r="AA150" s="10"/>
      <c r="AB150" s="11"/>
      <c r="AC150" s="10"/>
      <c r="AD150" s="11"/>
      <c r="AE150" s="10"/>
      <c r="AF150" s="11"/>
      <c r="AG150" s="10"/>
      <c r="AH150" s="11"/>
      <c r="AI150" s="10"/>
      <c r="AJ150" s="11"/>
    </row>
    <row r="151" spans="1:36" x14ac:dyDescent="0.25">
      <c r="A151">
        <f t="shared" si="6"/>
        <v>109</v>
      </c>
      <c r="B151" s="6"/>
      <c r="C151" s="10"/>
      <c r="D151" s="11"/>
      <c r="E151" s="10"/>
      <c r="F151" s="11"/>
      <c r="G151" s="10"/>
      <c r="H151" s="11"/>
      <c r="I151" s="10"/>
      <c r="J151" s="11"/>
      <c r="K151" s="10"/>
      <c r="L151" s="11"/>
      <c r="M151" s="10"/>
      <c r="N151" s="11"/>
      <c r="O151" s="10"/>
      <c r="P151" s="11"/>
      <c r="Q151" s="10"/>
      <c r="R151" s="11"/>
      <c r="S151" s="10"/>
      <c r="T151" s="11"/>
      <c r="U151" s="10"/>
      <c r="V151" s="11"/>
      <c r="W151" s="10"/>
      <c r="X151" s="11"/>
      <c r="Y151" s="10"/>
      <c r="Z151" s="11"/>
      <c r="AA151" s="10"/>
      <c r="AB151" s="11"/>
      <c r="AC151" s="10"/>
      <c r="AD151" s="11"/>
      <c r="AE151" s="10"/>
      <c r="AF151" s="11"/>
      <c r="AG151" s="10"/>
      <c r="AH151" s="11"/>
      <c r="AI151" s="10"/>
      <c r="AJ151" s="11"/>
    </row>
    <row r="152" spans="1:36" x14ac:dyDescent="0.25">
      <c r="A152">
        <f t="shared" si="6"/>
        <v>110</v>
      </c>
      <c r="B152" s="6"/>
      <c r="C152" s="10"/>
      <c r="D152" s="11"/>
      <c r="E152" s="10"/>
      <c r="F152" s="11"/>
      <c r="G152" s="10"/>
      <c r="H152" s="11"/>
      <c r="I152" s="10"/>
      <c r="J152" s="11"/>
      <c r="K152" s="10"/>
      <c r="L152" s="11"/>
      <c r="M152" s="10"/>
      <c r="N152" s="11"/>
      <c r="O152" s="10"/>
      <c r="P152" s="11"/>
      <c r="Q152" s="10"/>
      <c r="R152" s="11"/>
      <c r="S152" s="10"/>
      <c r="T152" s="11"/>
      <c r="U152" s="10"/>
      <c r="V152" s="11"/>
      <c r="W152" s="10"/>
      <c r="X152" s="11"/>
      <c r="Y152" s="10"/>
      <c r="Z152" s="11"/>
      <c r="AA152" s="10"/>
      <c r="AB152" s="11"/>
      <c r="AC152" s="10"/>
      <c r="AD152" s="11"/>
      <c r="AE152" s="10"/>
      <c r="AF152" s="11"/>
      <c r="AG152" s="10"/>
      <c r="AH152" s="11"/>
      <c r="AI152" s="10"/>
      <c r="AJ152" s="11"/>
    </row>
    <row r="153" spans="1:36" x14ac:dyDescent="0.25">
      <c r="A153">
        <f t="shared" si="6"/>
        <v>111</v>
      </c>
      <c r="B153" s="6"/>
      <c r="C153" s="10"/>
      <c r="D153" s="11"/>
      <c r="E153" s="10"/>
      <c r="F153" s="11"/>
      <c r="G153" s="10"/>
      <c r="H153" s="11"/>
      <c r="I153" s="10"/>
      <c r="J153" s="11"/>
      <c r="K153" s="10"/>
      <c r="L153" s="11"/>
      <c r="M153" s="10"/>
      <c r="N153" s="11"/>
      <c r="O153" s="10"/>
      <c r="P153" s="11"/>
      <c r="Q153" s="10"/>
      <c r="R153" s="11"/>
      <c r="S153" s="10"/>
      <c r="T153" s="11"/>
      <c r="U153" s="10"/>
      <c r="V153" s="11"/>
      <c r="W153" s="10"/>
      <c r="X153" s="11"/>
      <c r="Y153" s="10"/>
      <c r="Z153" s="11"/>
      <c r="AA153" s="10"/>
      <c r="AB153" s="11"/>
      <c r="AC153" s="10"/>
      <c r="AD153" s="11"/>
      <c r="AE153" s="10"/>
      <c r="AF153" s="11"/>
      <c r="AG153" s="10"/>
      <c r="AH153" s="11"/>
      <c r="AI153" s="10"/>
      <c r="AJ153" s="11"/>
    </row>
    <row r="154" spans="1:36" x14ac:dyDescent="0.25">
      <c r="A154">
        <f t="shared" si="6"/>
        <v>112</v>
      </c>
      <c r="B154" s="6"/>
      <c r="C154" s="10"/>
      <c r="D154" s="11"/>
      <c r="E154" s="10"/>
      <c r="F154" s="11"/>
      <c r="G154" s="10"/>
      <c r="H154" s="11"/>
      <c r="I154" s="10"/>
      <c r="J154" s="11"/>
      <c r="K154" s="10"/>
      <c r="L154" s="11"/>
      <c r="M154" s="10"/>
      <c r="N154" s="11"/>
      <c r="O154" s="10"/>
      <c r="P154" s="11"/>
      <c r="Q154" s="10"/>
      <c r="R154" s="11"/>
      <c r="S154" s="10"/>
      <c r="T154" s="11"/>
      <c r="U154" s="10"/>
      <c r="V154" s="11"/>
      <c r="W154" s="10"/>
      <c r="X154" s="11"/>
      <c r="Y154" s="10"/>
      <c r="Z154" s="11"/>
      <c r="AA154" s="10"/>
      <c r="AB154" s="11"/>
      <c r="AC154" s="10"/>
      <c r="AD154" s="11"/>
      <c r="AE154" s="10"/>
      <c r="AF154" s="11"/>
      <c r="AG154" s="10"/>
      <c r="AH154" s="11"/>
      <c r="AI154" s="10"/>
      <c r="AJ154" s="11"/>
    </row>
    <row r="155" spans="1:36" x14ac:dyDescent="0.25">
      <c r="A155">
        <f t="shared" si="6"/>
        <v>113</v>
      </c>
      <c r="B155" s="6"/>
      <c r="C155" s="10"/>
      <c r="D155" s="11"/>
      <c r="E155" s="10"/>
      <c r="F155" s="11"/>
      <c r="G155" s="10"/>
      <c r="H155" s="11"/>
      <c r="I155" s="10"/>
      <c r="J155" s="11"/>
      <c r="K155" s="10"/>
      <c r="L155" s="11"/>
      <c r="M155" s="10"/>
      <c r="N155" s="11"/>
      <c r="O155" s="10"/>
      <c r="P155" s="11"/>
      <c r="Q155" s="10"/>
      <c r="R155" s="11"/>
      <c r="S155" s="10"/>
      <c r="T155" s="11"/>
      <c r="U155" s="10"/>
      <c r="V155" s="11"/>
      <c r="W155" s="10"/>
      <c r="X155" s="11"/>
      <c r="Y155" s="10"/>
      <c r="Z155" s="11"/>
      <c r="AA155" s="10"/>
      <c r="AB155" s="11"/>
      <c r="AC155" s="10"/>
      <c r="AD155" s="11"/>
      <c r="AE155" s="10"/>
      <c r="AF155" s="11"/>
      <c r="AG155" s="10"/>
      <c r="AH155" s="11"/>
      <c r="AI155" s="10"/>
      <c r="AJ155" s="11"/>
    </row>
    <row r="156" spans="1:36" x14ac:dyDescent="0.25">
      <c r="A156">
        <f t="shared" si="6"/>
        <v>114</v>
      </c>
      <c r="B156" s="6"/>
      <c r="C156" s="10"/>
      <c r="D156" s="11"/>
      <c r="E156" s="10"/>
      <c r="F156" s="11"/>
      <c r="G156" s="10"/>
      <c r="H156" s="11"/>
      <c r="I156" s="10"/>
      <c r="J156" s="11"/>
      <c r="K156" s="10"/>
      <c r="L156" s="11"/>
      <c r="M156" s="10"/>
      <c r="N156" s="11"/>
      <c r="O156" s="10"/>
      <c r="P156" s="11"/>
      <c r="Q156" s="10"/>
      <c r="R156" s="11"/>
      <c r="S156" s="10"/>
      <c r="T156" s="11"/>
      <c r="U156" s="10"/>
      <c r="V156" s="11"/>
      <c r="W156" s="10"/>
      <c r="X156" s="11"/>
      <c r="Y156" s="10"/>
      <c r="Z156" s="11"/>
      <c r="AA156" s="10"/>
      <c r="AB156" s="11"/>
      <c r="AC156" s="10"/>
      <c r="AD156" s="11"/>
      <c r="AE156" s="10"/>
      <c r="AF156" s="11"/>
      <c r="AG156" s="10"/>
      <c r="AH156" s="11"/>
      <c r="AI156" s="10"/>
      <c r="AJ156" s="11"/>
    </row>
    <row r="157" spans="1:36" x14ac:dyDescent="0.25">
      <c r="A157">
        <f t="shared" si="6"/>
        <v>115</v>
      </c>
      <c r="B157" s="6"/>
      <c r="C157" s="10"/>
      <c r="D157" s="11"/>
      <c r="E157" s="10"/>
      <c r="F157" s="11"/>
      <c r="G157" s="10"/>
      <c r="H157" s="11"/>
      <c r="I157" s="10"/>
      <c r="J157" s="11"/>
      <c r="K157" s="10"/>
      <c r="L157" s="11"/>
      <c r="M157" s="10"/>
      <c r="N157" s="11"/>
      <c r="O157" s="10"/>
      <c r="P157" s="11"/>
      <c r="Q157" s="10"/>
      <c r="R157" s="11"/>
      <c r="S157" s="10"/>
      <c r="T157" s="11"/>
      <c r="U157" s="10"/>
      <c r="V157" s="11"/>
      <c r="W157" s="10"/>
      <c r="X157" s="11"/>
      <c r="Y157" s="10"/>
      <c r="Z157" s="11"/>
      <c r="AA157" s="10"/>
      <c r="AB157" s="11"/>
      <c r="AC157" s="10"/>
      <c r="AD157" s="11"/>
      <c r="AE157" s="10"/>
      <c r="AF157" s="11"/>
      <c r="AG157" s="10"/>
      <c r="AH157" s="11"/>
      <c r="AI157" s="10"/>
      <c r="AJ157" s="11"/>
    </row>
    <row r="158" spans="1:36" x14ac:dyDescent="0.25">
      <c r="A158">
        <f t="shared" si="6"/>
        <v>116</v>
      </c>
      <c r="B158" s="6"/>
      <c r="C158" s="10"/>
      <c r="D158" s="11"/>
      <c r="E158" s="10"/>
      <c r="F158" s="11"/>
      <c r="G158" s="10"/>
      <c r="H158" s="11"/>
      <c r="I158" s="10"/>
      <c r="J158" s="11"/>
      <c r="K158" s="10"/>
      <c r="L158" s="11"/>
      <c r="M158" s="10"/>
      <c r="N158" s="11"/>
      <c r="O158" s="10"/>
      <c r="P158" s="11"/>
      <c r="Q158" s="10"/>
      <c r="R158" s="11"/>
      <c r="S158" s="10"/>
      <c r="T158" s="11"/>
      <c r="U158" s="10"/>
      <c r="V158" s="11"/>
      <c r="W158" s="10"/>
      <c r="X158" s="11"/>
      <c r="Y158" s="10"/>
      <c r="Z158" s="11"/>
      <c r="AA158" s="10"/>
      <c r="AB158" s="11"/>
      <c r="AC158" s="10"/>
      <c r="AD158" s="11"/>
      <c r="AE158" s="10"/>
      <c r="AF158" s="11"/>
      <c r="AG158" s="10"/>
      <c r="AH158" s="11"/>
      <c r="AI158" s="10"/>
      <c r="AJ158" s="11"/>
    </row>
    <row r="159" spans="1:36" x14ac:dyDescent="0.25">
      <c r="A159">
        <f t="shared" si="6"/>
        <v>117</v>
      </c>
      <c r="B159" s="6"/>
      <c r="C159" s="10"/>
      <c r="D159" s="11"/>
      <c r="E159" s="10"/>
      <c r="F159" s="11"/>
      <c r="G159" s="10"/>
      <c r="H159" s="11"/>
      <c r="I159" s="10"/>
      <c r="J159" s="11"/>
      <c r="K159" s="10"/>
      <c r="L159" s="11"/>
      <c r="M159" s="10"/>
      <c r="N159" s="11"/>
      <c r="O159" s="10"/>
      <c r="P159" s="11"/>
      <c r="Q159" s="10"/>
      <c r="R159" s="11"/>
      <c r="S159" s="10"/>
      <c r="T159" s="11"/>
      <c r="U159" s="10"/>
      <c r="V159" s="11"/>
      <c r="W159" s="10"/>
      <c r="X159" s="11"/>
      <c r="Y159" s="10"/>
      <c r="Z159" s="11"/>
      <c r="AA159" s="10"/>
      <c r="AB159" s="11"/>
      <c r="AC159" s="10"/>
      <c r="AD159" s="11"/>
      <c r="AE159" s="10"/>
      <c r="AF159" s="11"/>
      <c r="AG159" s="10"/>
      <c r="AH159" s="11"/>
      <c r="AI159" s="10"/>
      <c r="AJ159" s="11"/>
    </row>
    <row r="160" spans="1:36" x14ac:dyDescent="0.25">
      <c r="A160">
        <f t="shared" si="6"/>
        <v>118</v>
      </c>
      <c r="B160" s="6"/>
      <c r="C160" s="10"/>
      <c r="D160" s="11"/>
      <c r="E160" s="10"/>
      <c r="F160" s="11"/>
      <c r="G160" s="10"/>
      <c r="H160" s="11"/>
      <c r="I160" s="10"/>
      <c r="J160" s="11"/>
      <c r="K160" s="10"/>
      <c r="L160" s="11"/>
      <c r="M160" s="10"/>
      <c r="N160" s="11"/>
      <c r="O160" s="10"/>
      <c r="P160" s="11"/>
      <c r="Q160" s="10"/>
      <c r="R160" s="11"/>
      <c r="S160" s="10"/>
      <c r="T160" s="11"/>
      <c r="U160" s="10"/>
      <c r="V160" s="11"/>
      <c r="W160" s="10"/>
      <c r="X160" s="11"/>
      <c r="Y160" s="10"/>
      <c r="Z160" s="11"/>
      <c r="AA160" s="10"/>
      <c r="AB160" s="11"/>
      <c r="AC160" s="10"/>
      <c r="AD160" s="11"/>
      <c r="AE160" s="10"/>
      <c r="AF160" s="11"/>
      <c r="AG160" s="10"/>
      <c r="AH160" s="11"/>
      <c r="AI160" s="10"/>
      <c r="AJ160" s="11"/>
    </row>
    <row r="161" spans="1:36" x14ac:dyDescent="0.25">
      <c r="A161">
        <f t="shared" si="6"/>
        <v>119</v>
      </c>
      <c r="B161" s="6"/>
      <c r="C161" s="10"/>
      <c r="D161" s="11"/>
      <c r="E161" s="10"/>
      <c r="F161" s="11"/>
      <c r="G161" s="10"/>
      <c r="H161" s="11"/>
      <c r="I161" s="10"/>
      <c r="J161" s="11"/>
      <c r="K161" s="10"/>
      <c r="L161" s="11"/>
      <c r="M161" s="10"/>
      <c r="N161" s="11"/>
      <c r="O161" s="10"/>
      <c r="P161" s="11"/>
      <c r="Q161" s="10"/>
      <c r="R161" s="11"/>
      <c r="S161" s="10"/>
      <c r="T161" s="11"/>
      <c r="U161" s="10"/>
      <c r="V161" s="11"/>
      <c r="W161" s="10"/>
      <c r="X161" s="11"/>
      <c r="Y161" s="10"/>
      <c r="Z161" s="11"/>
      <c r="AA161" s="10"/>
      <c r="AB161" s="11"/>
      <c r="AC161" s="10"/>
      <c r="AD161" s="11"/>
      <c r="AE161" s="10"/>
      <c r="AF161" s="11"/>
      <c r="AG161" s="10"/>
      <c r="AH161" s="11"/>
      <c r="AI161" s="10"/>
      <c r="AJ161" s="11"/>
    </row>
    <row r="162" spans="1:36" x14ac:dyDescent="0.25">
      <c r="A162">
        <f t="shared" si="6"/>
        <v>120</v>
      </c>
      <c r="B162" s="6"/>
      <c r="C162" s="10"/>
      <c r="D162" s="11"/>
      <c r="E162" s="10"/>
      <c r="F162" s="11"/>
      <c r="G162" s="10"/>
      <c r="H162" s="11"/>
      <c r="I162" s="10"/>
      <c r="J162" s="11"/>
      <c r="K162" s="10"/>
      <c r="L162" s="11"/>
      <c r="M162" s="10"/>
      <c r="N162" s="11"/>
      <c r="O162" s="10"/>
      <c r="P162" s="11"/>
      <c r="Q162" s="10"/>
      <c r="R162" s="11"/>
      <c r="S162" s="10"/>
      <c r="T162" s="11"/>
      <c r="U162" s="10"/>
      <c r="V162" s="11"/>
      <c r="W162" s="10"/>
      <c r="X162" s="11"/>
      <c r="Y162" s="10"/>
      <c r="Z162" s="11"/>
      <c r="AA162" s="10"/>
      <c r="AB162" s="11"/>
      <c r="AC162" s="10"/>
      <c r="AD162" s="11"/>
      <c r="AE162" s="10"/>
      <c r="AF162" s="11"/>
      <c r="AG162" s="10"/>
      <c r="AH162" s="11"/>
      <c r="AI162" s="10"/>
      <c r="AJ162" s="11"/>
    </row>
    <row r="163" spans="1:36" x14ac:dyDescent="0.25">
      <c r="A163">
        <f t="shared" si="6"/>
        <v>121</v>
      </c>
      <c r="B163" s="6"/>
      <c r="C163" s="10"/>
      <c r="D163" s="11"/>
      <c r="E163" s="10"/>
      <c r="F163" s="11"/>
      <c r="G163" s="10"/>
      <c r="H163" s="11"/>
      <c r="I163" s="10"/>
      <c r="J163" s="11"/>
      <c r="K163" s="10"/>
      <c r="L163" s="11"/>
      <c r="M163" s="10"/>
      <c r="N163" s="11"/>
      <c r="O163" s="10"/>
      <c r="P163" s="11"/>
      <c r="Q163" s="10"/>
      <c r="R163" s="11"/>
      <c r="S163" s="10"/>
      <c r="T163" s="11"/>
      <c r="U163" s="10"/>
      <c r="V163" s="11"/>
      <c r="W163" s="10"/>
      <c r="X163" s="11"/>
      <c r="Y163" s="10"/>
      <c r="Z163" s="11"/>
      <c r="AA163" s="10"/>
      <c r="AB163" s="11"/>
      <c r="AC163" s="10"/>
      <c r="AD163" s="11"/>
      <c r="AE163" s="10"/>
      <c r="AF163" s="11"/>
      <c r="AG163" s="10"/>
      <c r="AH163" s="11"/>
      <c r="AI163" s="10"/>
      <c r="AJ163" s="11"/>
    </row>
    <row r="164" spans="1:36" x14ac:dyDescent="0.25">
      <c r="A164">
        <f t="shared" si="6"/>
        <v>122</v>
      </c>
      <c r="B164" s="6"/>
      <c r="C164" s="10"/>
      <c r="D164" s="11"/>
      <c r="E164" s="10"/>
      <c r="F164" s="11"/>
      <c r="G164" s="10"/>
      <c r="H164" s="11"/>
      <c r="I164" s="10"/>
      <c r="J164" s="11"/>
      <c r="K164" s="10"/>
      <c r="L164" s="11"/>
      <c r="M164" s="10"/>
      <c r="N164" s="11"/>
      <c r="O164" s="10"/>
      <c r="P164" s="11"/>
      <c r="Q164" s="10"/>
      <c r="R164" s="11"/>
      <c r="S164" s="10"/>
      <c r="T164" s="11"/>
      <c r="U164" s="10"/>
      <c r="V164" s="11"/>
      <c r="W164" s="10"/>
      <c r="X164" s="11"/>
      <c r="Y164" s="10"/>
      <c r="Z164" s="11"/>
      <c r="AA164" s="10"/>
      <c r="AB164" s="11"/>
      <c r="AC164" s="10"/>
      <c r="AD164" s="11"/>
      <c r="AE164" s="10"/>
      <c r="AF164" s="11"/>
      <c r="AG164" s="10"/>
      <c r="AH164" s="11"/>
      <c r="AI164" s="10"/>
      <c r="AJ164" s="11"/>
    </row>
    <row r="165" spans="1:36" x14ac:dyDescent="0.25">
      <c r="A165">
        <f t="shared" si="6"/>
        <v>123</v>
      </c>
      <c r="B165" s="6"/>
      <c r="C165" s="10"/>
      <c r="D165" s="11"/>
      <c r="E165" s="10"/>
      <c r="F165" s="11"/>
      <c r="G165" s="10"/>
      <c r="H165" s="11"/>
      <c r="I165" s="10"/>
      <c r="J165" s="11"/>
      <c r="K165" s="10"/>
      <c r="L165" s="11"/>
      <c r="M165" s="10"/>
      <c r="N165" s="11"/>
      <c r="O165" s="10"/>
      <c r="P165" s="11"/>
      <c r="Q165" s="10"/>
      <c r="R165" s="11"/>
      <c r="S165" s="10"/>
      <c r="T165" s="11"/>
      <c r="U165" s="10"/>
      <c r="V165" s="11"/>
      <c r="W165" s="10"/>
      <c r="X165" s="11"/>
      <c r="Y165" s="10"/>
      <c r="Z165" s="11"/>
      <c r="AA165" s="10"/>
      <c r="AB165" s="11"/>
      <c r="AC165" s="10"/>
      <c r="AD165" s="11"/>
      <c r="AE165" s="10"/>
      <c r="AF165" s="11"/>
      <c r="AG165" s="10"/>
      <c r="AH165" s="11"/>
      <c r="AI165" s="10"/>
      <c r="AJ165" s="11"/>
    </row>
    <row r="166" spans="1:36" x14ac:dyDescent="0.25">
      <c r="A166">
        <f t="shared" si="6"/>
        <v>124</v>
      </c>
      <c r="B166" s="6"/>
      <c r="C166" s="10"/>
      <c r="D166" s="11"/>
      <c r="E166" s="10"/>
      <c r="F166" s="11"/>
      <c r="G166" s="10"/>
      <c r="H166" s="11"/>
      <c r="I166" s="10"/>
      <c r="J166" s="11"/>
      <c r="K166" s="10"/>
      <c r="L166" s="11"/>
      <c r="M166" s="10"/>
      <c r="N166" s="11"/>
      <c r="O166" s="10"/>
      <c r="P166" s="11"/>
      <c r="Q166" s="10"/>
      <c r="R166" s="11"/>
      <c r="S166" s="10"/>
      <c r="T166" s="11"/>
      <c r="U166" s="10"/>
      <c r="V166" s="11"/>
      <c r="W166" s="10"/>
      <c r="X166" s="11"/>
      <c r="Y166" s="10"/>
      <c r="Z166" s="11"/>
      <c r="AA166" s="10"/>
      <c r="AB166" s="11"/>
      <c r="AC166" s="10"/>
      <c r="AD166" s="11"/>
      <c r="AE166" s="10"/>
      <c r="AF166" s="11"/>
      <c r="AG166" s="10"/>
      <c r="AH166" s="11"/>
      <c r="AI166" s="10"/>
      <c r="AJ166" s="11"/>
    </row>
    <row r="167" spans="1:36" x14ac:dyDescent="0.25">
      <c r="A167">
        <f t="shared" si="6"/>
        <v>125</v>
      </c>
      <c r="B167" s="6"/>
      <c r="C167" s="10"/>
      <c r="D167" s="11"/>
      <c r="E167" s="10"/>
      <c r="F167" s="11"/>
      <c r="G167" s="10"/>
      <c r="H167" s="11"/>
      <c r="I167" s="10"/>
      <c r="J167" s="11"/>
      <c r="K167" s="10"/>
      <c r="L167" s="11"/>
      <c r="M167" s="10"/>
      <c r="N167" s="11"/>
      <c r="O167" s="10"/>
      <c r="P167" s="11"/>
      <c r="Q167" s="10"/>
      <c r="R167" s="11"/>
      <c r="S167" s="10"/>
      <c r="T167" s="11"/>
      <c r="U167" s="10"/>
      <c r="V167" s="11"/>
      <c r="W167" s="10"/>
      <c r="X167" s="11"/>
      <c r="Y167" s="10"/>
      <c r="Z167" s="11"/>
      <c r="AA167" s="10"/>
      <c r="AB167" s="11"/>
      <c r="AC167" s="10"/>
      <c r="AD167" s="11"/>
      <c r="AE167" s="10"/>
      <c r="AF167" s="11"/>
      <c r="AG167" s="10"/>
      <c r="AH167" s="11"/>
      <c r="AI167" s="10"/>
      <c r="AJ167" s="11"/>
    </row>
    <row r="168" spans="1:36" x14ac:dyDescent="0.25">
      <c r="A168">
        <f t="shared" si="6"/>
        <v>126</v>
      </c>
      <c r="B168" s="6"/>
      <c r="C168" s="10"/>
      <c r="D168" s="11"/>
      <c r="E168" s="10"/>
      <c r="F168" s="11"/>
      <c r="G168" s="10"/>
      <c r="H168" s="11"/>
      <c r="I168" s="10"/>
      <c r="J168" s="11"/>
      <c r="K168" s="10"/>
      <c r="L168" s="11"/>
      <c r="M168" s="10"/>
      <c r="N168" s="11"/>
      <c r="O168" s="10"/>
      <c r="P168" s="11"/>
      <c r="Q168" s="10"/>
      <c r="R168" s="11"/>
      <c r="S168" s="10"/>
      <c r="T168" s="11"/>
      <c r="U168" s="10"/>
      <c r="V168" s="11"/>
      <c r="W168" s="10"/>
      <c r="X168" s="11"/>
      <c r="Y168" s="10"/>
      <c r="Z168" s="11"/>
      <c r="AA168" s="10"/>
      <c r="AB168" s="11"/>
      <c r="AC168" s="10"/>
      <c r="AD168" s="11"/>
      <c r="AE168" s="10"/>
      <c r="AF168" s="11"/>
      <c r="AG168" s="10"/>
      <c r="AH168" s="11"/>
      <c r="AI168" s="10"/>
      <c r="AJ168" s="11"/>
    </row>
    <row r="169" spans="1:36" x14ac:dyDescent="0.25">
      <c r="A169">
        <f t="shared" si="6"/>
        <v>127</v>
      </c>
      <c r="B169" s="6"/>
      <c r="C169" s="10"/>
      <c r="D169" s="11"/>
      <c r="E169" s="10"/>
      <c r="F169" s="11"/>
      <c r="G169" s="10"/>
      <c r="H169" s="11"/>
      <c r="I169" s="10"/>
      <c r="J169" s="11"/>
      <c r="K169" s="10"/>
      <c r="L169" s="11"/>
      <c r="M169" s="10"/>
      <c r="N169" s="11"/>
      <c r="O169" s="10"/>
      <c r="P169" s="11"/>
      <c r="Q169" s="10"/>
      <c r="R169" s="11"/>
      <c r="S169" s="10"/>
      <c r="T169" s="11"/>
      <c r="U169" s="10"/>
      <c r="V169" s="11"/>
      <c r="W169" s="10"/>
      <c r="X169" s="11"/>
      <c r="Y169" s="10"/>
      <c r="Z169" s="11"/>
      <c r="AA169" s="10"/>
      <c r="AB169" s="11"/>
      <c r="AC169" s="10"/>
      <c r="AD169" s="11"/>
      <c r="AE169" s="10"/>
      <c r="AF169" s="11"/>
      <c r="AG169" s="10"/>
      <c r="AH169" s="11"/>
      <c r="AI169" s="10"/>
      <c r="AJ169" s="11"/>
    </row>
    <row r="170" spans="1:36" x14ac:dyDescent="0.25">
      <c r="A170">
        <f t="shared" si="6"/>
        <v>128</v>
      </c>
      <c r="B170" s="6"/>
      <c r="C170" s="10"/>
      <c r="D170" s="11"/>
      <c r="E170" s="10"/>
      <c r="F170" s="11"/>
      <c r="G170" s="10"/>
      <c r="H170" s="11"/>
      <c r="I170" s="10"/>
      <c r="J170" s="11"/>
      <c r="K170" s="10"/>
      <c r="L170" s="11"/>
      <c r="M170" s="10"/>
      <c r="N170" s="11"/>
      <c r="O170" s="10"/>
      <c r="P170" s="11"/>
      <c r="Q170" s="10"/>
      <c r="R170" s="11"/>
      <c r="S170" s="10"/>
      <c r="T170" s="11"/>
      <c r="U170" s="10"/>
      <c r="V170" s="11"/>
      <c r="W170" s="10"/>
      <c r="X170" s="11"/>
      <c r="Y170" s="10"/>
      <c r="Z170" s="11"/>
      <c r="AA170" s="10"/>
      <c r="AB170" s="11"/>
      <c r="AC170" s="10"/>
      <c r="AD170" s="11"/>
      <c r="AE170" s="10"/>
      <c r="AF170" s="11"/>
      <c r="AG170" s="10"/>
      <c r="AH170" s="11"/>
      <c r="AI170" s="10"/>
      <c r="AJ170" s="11"/>
    </row>
    <row r="171" spans="1:36" x14ac:dyDescent="0.25">
      <c r="A171">
        <f>+A170+1</f>
        <v>129</v>
      </c>
      <c r="B171" s="6"/>
      <c r="C171" s="10"/>
      <c r="D171" s="11"/>
      <c r="E171" s="10"/>
      <c r="F171" s="11"/>
      <c r="G171" s="10"/>
      <c r="H171" s="11"/>
      <c r="I171" s="10"/>
      <c r="J171" s="11"/>
      <c r="K171" s="10"/>
      <c r="L171" s="11"/>
      <c r="M171" s="10"/>
      <c r="N171" s="11"/>
      <c r="O171" s="10"/>
      <c r="P171" s="11"/>
      <c r="Q171" s="10"/>
      <c r="R171" s="11"/>
      <c r="S171" s="10"/>
      <c r="T171" s="11"/>
      <c r="U171" s="10"/>
      <c r="V171" s="11"/>
      <c r="W171" s="10"/>
      <c r="X171" s="11"/>
      <c r="Y171" s="10"/>
      <c r="Z171" s="11"/>
      <c r="AA171" s="10"/>
      <c r="AB171" s="11"/>
      <c r="AC171" s="10"/>
      <c r="AD171" s="11"/>
      <c r="AE171" s="10"/>
      <c r="AF171" s="11"/>
      <c r="AG171" s="10"/>
      <c r="AH171" s="11"/>
      <c r="AI171" s="10"/>
      <c r="AJ171" s="11"/>
    </row>
    <row r="172" spans="1:36" x14ac:dyDescent="0.25">
      <c r="A172">
        <f>+A171+1</f>
        <v>130</v>
      </c>
      <c r="B172" s="6"/>
      <c r="C172" s="7"/>
      <c r="D172" s="8"/>
      <c r="E172" s="7"/>
      <c r="F172" s="8"/>
      <c r="G172" s="7"/>
      <c r="H172" s="8"/>
      <c r="I172" s="7"/>
      <c r="J172" s="8"/>
      <c r="K172" s="7"/>
      <c r="L172" s="8"/>
      <c r="M172" s="7"/>
      <c r="N172" s="8"/>
      <c r="O172" s="7"/>
      <c r="P172" s="8"/>
      <c r="Q172" s="7"/>
      <c r="R172" s="8"/>
      <c r="S172" s="7"/>
      <c r="T172" s="8"/>
      <c r="U172" s="7"/>
      <c r="V172" s="8"/>
      <c r="W172" s="7"/>
      <c r="X172" s="8"/>
      <c r="Y172" s="7"/>
      <c r="Z172" s="8"/>
      <c r="AA172" s="7"/>
      <c r="AB172" s="8"/>
      <c r="AC172" s="7"/>
      <c r="AD172" s="8"/>
      <c r="AE172" s="7"/>
      <c r="AF172" s="8"/>
      <c r="AG172" s="7"/>
      <c r="AH172" s="8"/>
      <c r="AI172" s="7"/>
      <c r="AJ172" s="8"/>
    </row>
    <row r="173" spans="1:36" x14ac:dyDescent="0.25">
      <c r="A173">
        <f>+A172+1</f>
        <v>131</v>
      </c>
      <c r="B173" s="6"/>
      <c r="C173" s="7"/>
      <c r="D173" s="8"/>
      <c r="E173" s="7"/>
      <c r="F173" s="8"/>
      <c r="G173" s="7"/>
      <c r="H173" s="8"/>
      <c r="I173" s="7"/>
      <c r="J173" s="8"/>
      <c r="K173" s="7"/>
      <c r="L173" s="8"/>
      <c r="M173" s="7"/>
      <c r="N173" s="8"/>
      <c r="O173" s="7"/>
      <c r="P173" s="8"/>
      <c r="Q173" s="7"/>
      <c r="R173" s="8"/>
      <c r="S173" s="7"/>
      <c r="T173" s="8"/>
      <c r="U173" s="7"/>
      <c r="V173" s="8"/>
      <c r="W173" s="7"/>
      <c r="X173" s="8"/>
      <c r="Y173" s="7"/>
      <c r="Z173" s="8"/>
      <c r="AA173" s="7"/>
      <c r="AB173" s="8"/>
      <c r="AC173" s="7"/>
      <c r="AD173" s="8"/>
      <c r="AE173" s="7"/>
      <c r="AF173" s="8"/>
      <c r="AG173" s="7"/>
      <c r="AH173" s="8"/>
      <c r="AI173" s="7"/>
      <c r="AJ173" s="8"/>
    </row>
  </sheetData>
  <sortState xmlns:xlrd2="http://schemas.microsoft.com/office/spreadsheetml/2017/richdata2" ref="B5:G8">
    <sortCondition descending="1" ref="G5"/>
    <sortCondition descending="1" ref="C5"/>
    <sortCondition descending="1" ref="D5"/>
  </sortState>
  <mergeCells count="17">
    <mergeCell ref="AC41:AD41"/>
    <mergeCell ref="O41:P41"/>
    <mergeCell ref="Q41:R41"/>
    <mergeCell ref="AI41:AJ41"/>
    <mergeCell ref="S41:T41"/>
    <mergeCell ref="U41:V41"/>
    <mergeCell ref="W41:X41"/>
    <mergeCell ref="Y41:Z41"/>
    <mergeCell ref="AE41:AF41"/>
    <mergeCell ref="AG41:AH41"/>
    <mergeCell ref="AA41:AB41"/>
    <mergeCell ref="M41:N41"/>
    <mergeCell ref="C41:D41"/>
    <mergeCell ref="E41:F41"/>
    <mergeCell ref="G41:H41"/>
    <mergeCell ref="I41:J41"/>
    <mergeCell ref="K41:L41"/>
  </mergeCells>
  <phoneticPr fontId="4" type="noConversion"/>
  <printOptions horizontalCentered="1" verticalCentered="1"/>
  <pageMargins left="0.75" right="0.75" top="0.78740157480314965" bottom="0.78740157480314965" header="0" footer="0"/>
  <pageSetup paperSize="9" orientation="landscape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BO68"/>
  <sheetViews>
    <sheetView workbookViewId="0"/>
  </sheetViews>
  <sheetFormatPr baseColWidth="10" defaultColWidth="11.54296875" defaultRowHeight="12.5" x14ac:dyDescent="0.25"/>
  <cols>
    <col min="1" max="1" width="5" customWidth="1"/>
    <col min="3" max="3" width="6" customWidth="1"/>
    <col min="4" max="4" width="5.26953125" customWidth="1"/>
    <col min="5" max="5" width="4.7265625" customWidth="1"/>
    <col min="6" max="6" width="3.453125" customWidth="1"/>
    <col min="7" max="7" width="4" customWidth="1"/>
    <col min="8" max="8" width="4.453125" customWidth="1"/>
    <col min="9" max="9" width="4" customWidth="1"/>
    <col min="10" max="10" width="5" customWidth="1"/>
    <col min="11" max="11" width="4.54296875" bestFit="1" customWidth="1"/>
    <col min="12" max="16" width="4" customWidth="1"/>
    <col min="17" max="17" width="4.54296875" customWidth="1"/>
    <col min="18" max="48" width="4" customWidth="1"/>
    <col min="49" max="50" width="4.7265625" customWidth="1"/>
    <col min="51" max="51" width="4" customWidth="1"/>
    <col min="52" max="52" width="5.81640625" bestFit="1" customWidth="1"/>
    <col min="53" max="53" width="4" customWidth="1"/>
    <col min="54" max="59" width="3.453125" customWidth="1"/>
    <col min="60" max="60" width="11.453125" style="24" customWidth="1"/>
  </cols>
  <sheetData>
    <row r="1" spans="1:62" ht="13" x14ac:dyDescent="0.3">
      <c r="A1" s="5" t="s">
        <v>193</v>
      </c>
      <c r="B1" s="52"/>
    </row>
    <row r="2" spans="1:62" x14ac:dyDescent="0.25">
      <c r="A2" t="s">
        <v>10</v>
      </c>
      <c r="R2" s="30"/>
    </row>
    <row r="3" spans="1:62" ht="13" thickBot="1" x14ac:dyDescent="0.3">
      <c r="A3">
        <f>+GENERAL!B6</f>
        <v>12</v>
      </c>
      <c r="C3" s="41">
        <f>SUM(C5:C7)</f>
        <v>0</v>
      </c>
      <c r="R3" s="30"/>
    </row>
    <row r="4" spans="1:62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J4" s="101"/>
    </row>
    <row r="5" spans="1:62" ht="14" thickBot="1" x14ac:dyDescent="0.35">
      <c r="A5" s="149">
        <v>1</v>
      </c>
      <c r="B5" s="239" t="s">
        <v>140</v>
      </c>
      <c r="C5" s="44">
        <f>+O$40</f>
        <v>10</v>
      </c>
      <c r="D5" s="48">
        <f>+O$41</f>
        <v>780</v>
      </c>
      <c r="E5" s="45">
        <f>+P$40</f>
        <v>1</v>
      </c>
      <c r="F5" s="18">
        <f>+O$26</f>
        <v>0</v>
      </c>
      <c r="G5">
        <f>IF(E5&lt;A$3/2,-1,1)*800+C5+D5/1000</f>
        <v>-789.22</v>
      </c>
      <c r="H5" s="30"/>
      <c r="BJ5" s="101"/>
    </row>
    <row r="6" spans="1:62" ht="14" thickBot="1" x14ac:dyDescent="0.35">
      <c r="A6" s="149">
        <v>2</v>
      </c>
      <c r="B6" s="23" t="s">
        <v>1</v>
      </c>
      <c r="C6" s="44">
        <f>+I$40</f>
        <v>0</v>
      </c>
      <c r="D6" s="48">
        <f>+I$41</f>
        <v>645</v>
      </c>
      <c r="E6" s="45">
        <f>+J$40</f>
        <v>1</v>
      </c>
      <c r="F6" s="18">
        <f>+I$26</f>
        <v>0</v>
      </c>
      <c r="G6">
        <f>IF(E6&lt;A$3/2,-1,1)*800+C6+D6/1000</f>
        <v>-799.35500000000002</v>
      </c>
      <c r="H6" s="30"/>
      <c r="BJ6" s="101"/>
    </row>
    <row r="7" spans="1:62" ht="14" thickBot="1" x14ac:dyDescent="0.35">
      <c r="A7" s="149">
        <v>3</v>
      </c>
      <c r="B7" s="161" t="s">
        <v>93</v>
      </c>
      <c r="C7" s="44">
        <f>+C$40</f>
        <v>-10</v>
      </c>
      <c r="D7" s="48">
        <f>+C$41</f>
        <v>-1425</v>
      </c>
      <c r="E7" s="46">
        <f>+D$40</f>
        <v>1</v>
      </c>
      <c r="F7" s="18">
        <f>+C$26</f>
        <v>0</v>
      </c>
      <c r="G7">
        <f>IF(E7&lt;A$3/2,-1,1)*800+C7+D7/1000</f>
        <v>-811.42499999999995</v>
      </c>
      <c r="H7" s="30"/>
      <c r="BJ7" s="101"/>
    </row>
    <row r="8" spans="1:62" ht="14" hidden="1" thickBot="1" x14ac:dyDescent="0.35">
      <c r="A8" s="149">
        <v>4</v>
      </c>
      <c r="B8" s="23" t="s">
        <v>144</v>
      </c>
      <c r="C8" s="44">
        <f>+F$40</f>
        <v>-100000000</v>
      </c>
      <c r="D8" s="48">
        <f>+F$41</f>
        <v>1</v>
      </c>
      <c r="E8" s="45">
        <f>+G$40</f>
        <v>0</v>
      </c>
      <c r="F8" s="18">
        <f>+F$26</f>
        <v>0</v>
      </c>
      <c r="G8">
        <f>IF(E8&lt;A$3/2,-1,1)*800+C8+D8/1000</f>
        <v>-100000799.999</v>
      </c>
      <c r="H8" s="30"/>
      <c r="BJ8" s="101"/>
    </row>
    <row r="9" spans="1:62" ht="13" hidden="1" thickBot="1" x14ac:dyDescent="0.3">
      <c r="A9" s="149">
        <v>5</v>
      </c>
      <c r="B9" s="23" t="s">
        <v>62</v>
      </c>
      <c r="C9" s="44">
        <f>+AV$40</f>
        <v>-100000000</v>
      </c>
      <c r="D9" s="48">
        <f>+AV$41</f>
        <v>1</v>
      </c>
      <c r="E9" s="45">
        <f>+AW$40</f>
        <v>0</v>
      </c>
      <c r="F9" s="18">
        <f>+AV$26</f>
        <v>0</v>
      </c>
      <c r="G9">
        <f>IF(E9&lt;A$3/2,-1,1)*800+C9+D9/1000</f>
        <v>-100000799.999</v>
      </c>
      <c r="H9" s="30"/>
    </row>
    <row r="10" spans="1:62" ht="13" hidden="1" thickBot="1" x14ac:dyDescent="0.3">
      <c r="A10" s="149">
        <v>6</v>
      </c>
      <c r="B10" s="239" t="s">
        <v>95</v>
      </c>
      <c r="C10" s="44">
        <f>+AY$40</f>
        <v>-100000000</v>
      </c>
      <c r="D10" s="48">
        <f>+AY$41</f>
        <v>1</v>
      </c>
      <c r="E10" s="45">
        <f>+AZ$40</f>
        <v>0</v>
      </c>
      <c r="F10" s="18">
        <f>+AY$26</f>
        <v>0</v>
      </c>
      <c r="G10">
        <f t="shared" ref="G10:G22" si="0">IF(E10&lt;A$3/2,-1,1)*800+C10+D10/1000</f>
        <v>-100000799.999</v>
      </c>
      <c r="H10" s="30"/>
    </row>
    <row r="11" spans="1:62" ht="13" hidden="1" thickBot="1" x14ac:dyDescent="0.3">
      <c r="A11" s="149">
        <v>7</v>
      </c>
      <c r="B11" s="23" t="s">
        <v>119</v>
      </c>
      <c r="C11" s="44">
        <f>+AM$40</f>
        <v>-100000000</v>
      </c>
      <c r="D11" s="48">
        <f>+AM$41</f>
        <v>1</v>
      </c>
      <c r="E11" s="45">
        <f>+AN$40</f>
        <v>0</v>
      </c>
      <c r="F11" s="18">
        <f>+AM$26</f>
        <v>0</v>
      </c>
      <c r="G11">
        <f t="shared" si="0"/>
        <v>-100000799.999</v>
      </c>
      <c r="H11" s="30"/>
    </row>
    <row r="12" spans="1:62" ht="13" hidden="1" thickBot="1" x14ac:dyDescent="0.3">
      <c r="A12" s="149">
        <v>8</v>
      </c>
      <c r="B12" s="23" t="s">
        <v>9</v>
      </c>
      <c r="C12" s="44">
        <f>+U$40</f>
        <v>-100000000</v>
      </c>
      <c r="D12" s="48">
        <f>+U$41</f>
        <v>1</v>
      </c>
      <c r="E12" s="45">
        <f>+V$40</f>
        <v>0</v>
      </c>
      <c r="F12" s="18">
        <f>+U$26</f>
        <v>0</v>
      </c>
      <c r="G12">
        <f t="shared" si="0"/>
        <v>-100000799.999</v>
      </c>
      <c r="H12" s="30"/>
    </row>
    <row r="13" spans="1:62" ht="13" hidden="1" thickBot="1" x14ac:dyDescent="0.3">
      <c r="A13" s="149">
        <v>9</v>
      </c>
      <c r="B13" s="23" t="s">
        <v>43</v>
      </c>
      <c r="C13" s="44">
        <f>+X$40</f>
        <v>-100000000</v>
      </c>
      <c r="D13" s="48">
        <f>+X$41</f>
        <v>1</v>
      </c>
      <c r="E13" s="45">
        <f>+Y$40</f>
        <v>0</v>
      </c>
      <c r="F13" s="18">
        <f>+X$26</f>
        <v>0</v>
      </c>
      <c r="G13">
        <f t="shared" si="0"/>
        <v>-100000799.999</v>
      </c>
      <c r="H13" s="30"/>
    </row>
    <row r="14" spans="1:62" ht="13" hidden="1" thickBot="1" x14ac:dyDescent="0.3">
      <c r="A14" s="149">
        <v>10</v>
      </c>
      <c r="B14" s="23" t="s">
        <v>6</v>
      </c>
      <c r="C14" s="44">
        <f>+R$40</f>
        <v>-100000000</v>
      </c>
      <c r="D14" s="48">
        <f>+R$41</f>
        <v>1</v>
      </c>
      <c r="E14" s="45">
        <f>+S$40</f>
        <v>0</v>
      </c>
      <c r="F14" s="18">
        <f>+R$26</f>
        <v>0</v>
      </c>
      <c r="G14">
        <f t="shared" si="0"/>
        <v>-100000799.999</v>
      </c>
      <c r="H14" s="30"/>
    </row>
    <row r="15" spans="1:62" ht="13.5" hidden="1" thickBot="1" x14ac:dyDescent="0.35">
      <c r="A15" s="149">
        <v>11</v>
      </c>
      <c r="B15" s="23" t="s">
        <v>4</v>
      </c>
      <c r="C15" s="44">
        <f>+AG$40</f>
        <v>-100000000</v>
      </c>
      <c r="D15" s="48">
        <f>+AG$41</f>
        <v>1</v>
      </c>
      <c r="E15" s="45">
        <f>+AH$40</f>
        <v>0</v>
      </c>
      <c r="F15" s="18">
        <f>+AG$26</f>
        <v>0</v>
      </c>
      <c r="G15">
        <f t="shared" si="0"/>
        <v>-100000799.999</v>
      </c>
      <c r="AE15" s="43"/>
      <c r="AQ15" s="73"/>
    </row>
    <row r="16" spans="1:62" ht="13" hidden="1" thickBot="1" x14ac:dyDescent="0.3">
      <c r="A16" s="149">
        <v>12</v>
      </c>
      <c r="B16" s="23" t="s">
        <v>26</v>
      </c>
      <c r="C16" s="44">
        <f>+AA$40</f>
        <v>-100000000</v>
      </c>
      <c r="D16" s="48">
        <f>+AA$41</f>
        <v>1</v>
      </c>
      <c r="E16" s="45">
        <f>+AB$40</f>
        <v>0</v>
      </c>
      <c r="F16" s="18">
        <f>+AA$26</f>
        <v>0</v>
      </c>
      <c r="G16">
        <f t="shared" si="0"/>
        <v>-100000799.999</v>
      </c>
    </row>
    <row r="17" spans="1:58" ht="13" hidden="1" thickBot="1" x14ac:dyDescent="0.3">
      <c r="A17" s="149">
        <v>13</v>
      </c>
      <c r="B17" s="23" t="s">
        <v>5</v>
      </c>
      <c r="C17" s="44">
        <f>+AD$40</f>
        <v>-100000000</v>
      </c>
      <c r="D17" s="48">
        <f>+AD$41</f>
        <v>1</v>
      </c>
      <c r="E17" s="45">
        <f>+AE$40</f>
        <v>0</v>
      </c>
      <c r="F17" s="18">
        <f>+AD$26</f>
        <v>0</v>
      </c>
      <c r="G17">
        <f t="shared" si="0"/>
        <v>-100000799.999</v>
      </c>
    </row>
    <row r="18" spans="1:58" ht="13" hidden="1" thickBot="1" x14ac:dyDescent="0.3">
      <c r="A18" s="149">
        <v>14</v>
      </c>
      <c r="B18" s="23" t="s">
        <v>28</v>
      </c>
      <c r="C18" s="44">
        <f>+L$40</f>
        <v>-100000000</v>
      </c>
      <c r="D18" s="48">
        <f>+L$41</f>
        <v>1</v>
      </c>
      <c r="E18" s="45">
        <f>+M$40</f>
        <v>0</v>
      </c>
      <c r="F18" s="18">
        <f>+L$26</f>
        <v>0</v>
      </c>
      <c r="G18">
        <f t="shared" si="0"/>
        <v>-100000799.999</v>
      </c>
    </row>
    <row r="19" spans="1:58" ht="13" hidden="1" thickBot="1" x14ac:dyDescent="0.3">
      <c r="A19" s="149">
        <v>15</v>
      </c>
      <c r="B19" s="23" t="s">
        <v>58</v>
      </c>
      <c r="C19" s="44">
        <f>+AP$40</f>
        <v>-100000000</v>
      </c>
      <c r="D19" s="48">
        <f>+AP$41</f>
        <v>1</v>
      </c>
      <c r="E19" s="45">
        <f>+AQ$40</f>
        <v>0</v>
      </c>
      <c r="F19" s="18">
        <f>+AP$26</f>
        <v>0</v>
      </c>
      <c r="G19">
        <f t="shared" si="0"/>
        <v>-100000799.999</v>
      </c>
    </row>
    <row r="20" spans="1:58" ht="13" hidden="1" thickBot="1" x14ac:dyDescent="0.3">
      <c r="A20" s="149">
        <v>16</v>
      </c>
      <c r="B20" s="23" t="s">
        <v>73</v>
      </c>
      <c r="C20" s="44">
        <f>+AJ$40</f>
        <v>-100000000</v>
      </c>
      <c r="D20" s="48">
        <f>+AJ$41</f>
        <v>1</v>
      </c>
      <c r="E20" s="45">
        <f>+AK$40</f>
        <v>0</v>
      </c>
      <c r="F20" s="18">
        <f>+AJ$26</f>
        <v>0</v>
      </c>
      <c r="G20">
        <f t="shared" si="0"/>
        <v>-100000799.999</v>
      </c>
    </row>
    <row r="21" spans="1:58" ht="13" hidden="1" thickBot="1" x14ac:dyDescent="0.3">
      <c r="A21" s="149">
        <v>17</v>
      </c>
      <c r="B21" s="23" t="s">
        <v>60</v>
      </c>
      <c r="C21" s="44">
        <f>+AS$40</f>
        <v>-100000000</v>
      </c>
      <c r="D21" s="48">
        <f>+AS$41</f>
        <v>1</v>
      </c>
      <c r="E21" s="45">
        <f>+AT$40</f>
        <v>0</v>
      </c>
      <c r="F21" s="18">
        <f>+AS$26</f>
        <v>0</v>
      </c>
      <c r="G21">
        <f t="shared" si="0"/>
        <v>-100000799.999</v>
      </c>
    </row>
    <row r="22" spans="1:58" ht="13" hidden="1" thickBot="1" x14ac:dyDescent="0.3">
      <c r="A22" s="149">
        <v>18</v>
      </c>
      <c r="B22" s="23" t="s">
        <v>54</v>
      </c>
      <c r="C22" s="44">
        <f>+BE$40</f>
        <v>-100000000</v>
      </c>
      <c r="D22" s="48">
        <f>+BE$41</f>
        <v>1</v>
      </c>
      <c r="E22" s="45">
        <f>+BF$40</f>
        <v>0</v>
      </c>
      <c r="F22" s="18">
        <f>+BE$26</f>
        <v>0</v>
      </c>
      <c r="G22">
        <f t="shared" si="0"/>
        <v>-100000799.999</v>
      </c>
    </row>
    <row r="23" spans="1:58" x14ac:dyDescent="0.25">
      <c r="A23" s="16"/>
      <c r="C23" s="39"/>
      <c r="AI23" s="61"/>
      <c r="AU23" s="61"/>
    </row>
    <row r="24" spans="1:58" x14ac:dyDescent="0.25">
      <c r="A24" s="16"/>
    </row>
    <row r="26" spans="1:58" hidden="1" x14ac:dyDescent="0.25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idden="1" x14ac:dyDescent="0.25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idden="1" x14ac:dyDescent="0.25">
      <c r="C28">
        <f>MAX(C29:C33)</f>
        <v>0</v>
      </c>
      <c r="D28">
        <f>+D40</f>
        <v>1</v>
      </c>
      <c r="F28">
        <f>MAX(F29:F33)</f>
        <v>0</v>
      </c>
      <c r="G28">
        <f>+G40</f>
        <v>0</v>
      </c>
      <c r="I28">
        <f>MAX(I29:I33)</f>
        <v>0</v>
      </c>
      <c r="J28">
        <f>+J40</f>
        <v>1</v>
      </c>
      <c r="L28">
        <f>MAX(L29:L33)</f>
        <v>0</v>
      </c>
      <c r="M28">
        <f>+M40</f>
        <v>0</v>
      </c>
      <c r="O28">
        <f>MAX(O29:O33)</f>
        <v>0</v>
      </c>
      <c r="P28">
        <f>+P40</f>
        <v>1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idden="1" x14ac:dyDescent="0.25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 x14ac:dyDescent="0.25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 x14ac:dyDescent="0.25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 x14ac:dyDescent="0.25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 x14ac:dyDescent="0.25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 x14ac:dyDescent="0.25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 x14ac:dyDescent="0.25">
      <c r="C35">
        <f>SUM(C36:C38)</f>
        <v>-1000142499</v>
      </c>
      <c r="F35">
        <f>SUM(F36:F38)</f>
        <v>-999999900</v>
      </c>
      <c r="I35">
        <f>SUM(I36:I38)</f>
        <v>-999935499</v>
      </c>
      <c r="L35">
        <f>SUM(L36:L38)</f>
        <v>-999999900</v>
      </c>
      <c r="O35">
        <f>SUM(O36:O38)</f>
        <v>-999921999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-999999900</v>
      </c>
      <c r="AM35">
        <f>SUM(AM36:AM38)</f>
        <v>-999999900</v>
      </c>
      <c r="AP35">
        <f>SUM(AP36:AP38)</f>
        <v>-999999900</v>
      </c>
      <c r="AS35">
        <f>SUM(AS36:AS38)</f>
        <v>-999999998</v>
      </c>
      <c r="AV35">
        <f>SUM(AV36:AV38)</f>
        <v>-999999900</v>
      </c>
      <c r="AY35">
        <f>SUM(AY36:AY38)</f>
        <v>-999999900</v>
      </c>
      <c r="BB35">
        <f>SUM(BB36:BB38)</f>
        <v>-9999998</v>
      </c>
      <c r="BE35">
        <f>SUM(BE36:BE38)</f>
        <v>-9999998</v>
      </c>
    </row>
    <row r="36" spans="1:67" hidden="1" x14ac:dyDescent="0.25">
      <c r="C36">
        <f>+D40</f>
        <v>1</v>
      </c>
      <c r="F36">
        <f>+G40</f>
        <v>0</v>
      </c>
      <c r="I36">
        <f>+J40</f>
        <v>1</v>
      </c>
      <c r="L36">
        <f>+M40</f>
        <v>0</v>
      </c>
      <c r="O36">
        <f>+P40</f>
        <v>1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P36">
        <f>+AQ40</f>
        <v>0</v>
      </c>
      <c r="AS36">
        <f>+AT40</f>
        <v>0</v>
      </c>
      <c r="AV36">
        <f>+AW40</f>
        <v>0</v>
      </c>
      <c r="AY36">
        <f>+AZ40</f>
        <v>0</v>
      </c>
      <c r="BB36">
        <f>+BC40</f>
        <v>0</v>
      </c>
      <c r="BE36">
        <f>+BF40</f>
        <v>0</v>
      </c>
    </row>
    <row r="37" spans="1:67" hidden="1" x14ac:dyDescent="0.25">
      <c r="C37">
        <f>+C41*100</f>
        <v>-142500</v>
      </c>
      <c r="F37">
        <f>+F41*100</f>
        <v>100</v>
      </c>
      <c r="I37">
        <f>+I41*100</f>
        <v>64500</v>
      </c>
      <c r="L37">
        <f>+L41*100</f>
        <v>100</v>
      </c>
      <c r="O37">
        <f>+O41*100</f>
        <v>78000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</v>
      </c>
      <c r="AD37">
        <f>+AD41*100</f>
        <v>100</v>
      </c>
      <c r="AG37">
        <f>+AG41*100</f>
        <v>100</v>
      </c>
      <c r="AJ37">
        <f>+AJ41*100</f>
        <v>100</v>
      </c>
      <c r="AM37">
        <f>+AM41*100</f>
        <v>100</v>
      </c>
      <c r="AP37">
        <f>+AP41*100</f>
        <v>100</v>
      </c>
      <c r="AS37">
        <f>+AS41*2</f>
        <v>2</v>
      </c>
      <c r="AV37">
        <f>+AV41*100</f>
        <v>100</v>
      </c>
      <c r="AY37">
        <f>+AY41*100</f>
        <v>100</v>
      </c>
      <c r="BB37">
        <f>+BB41*2</f>
        <v>2</v>
      </c>
      <c r="BE37">
        <f>+BE41*2</f>
        <v>2</v>
      </c>
    </row>
    <row r="38" spans="1:67" hidden="1" x14ac:dyDescent="0.25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x14ac:dyDescent="0.25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</row>
    <row r="40" spans="1:67" ht="13" hidden="1" thickBot="1" x14ac:dyDescent="0.3">
      <c r="C40" s="2">
        <f>IF(SUM(C45:C68)&lt;-1000,-100000000,SUM(C45:C68))</f>
        <v>-10</v>
      </c>
      <c r="D40" s="2">
        <f>COUNT(D45:D68)</f>
        <v>1</v>
      </c>
      <c r="E40" s="2"/>
      <c r="F40" s="2">
        <f>IF(SUM(F45:F68)&lt;-1000,-100000000,SUM(F45:F68))</f>
        <v>-100000000</v>
      </c>
      <c r="G40" s="2">
        <f>COUNT(G45:G68)</f>
        <v>0</v>
      </c>
      <c r="H40" s="2"/>
      <c r="I40" s="2">
        <f>IF(SUM(I45:I68)&lt;-1000,-100000000,SUM(I45:I68))</f>
        <v>0</v>
      </c>
      <c r="J40" s="2">
        <f>COUNT(J45:J68)</f>
        <v>1</v>
      </c>
      <c r="K40" s="2"/>
      <c r="L40" s="2">
        <f>IF(SUM(L45:L68)&lt;-1000,-100000000,SUM(L45:L68))</f>
        <v>-100000000</v>
      </c>
      <c r="M40" s="2">
        <f>COUNT(M45:M68)</f>
        <v>0</v>
      </c>
      <c r="N40" s="2"/>
      <c r="O40" s="2">
        <f>IF(SUM(O45:O68)&lt;-1000,-100000000,SUM(O45:O68))</f>
        <v>10</v>
      </c>
      <c r="P40" s="2">
        <f>COUNT(P45:P68)</f>
        <v>1</v>
      </c>
      <c r="Q40" s="2"/>
      <c r="R40" s="2">
        <f>IF(SUM(R45:R68)&lt;-1000,-100000000,SUM(R45:R68))</f>
        <v>-100000000</v>
      </c>
      <c r="S40" s="2">
        <f>COUNT(S45:S68)</f>
        <v>0</v>
      </c>
      <c r="T40" s="2"/>
      <c r="U40" s="2">
        <f>IF(SUM(U45:U68)&lt;-1000,-100000000,SUM(U45:U68))</f>
        <v>-100000000</v>
      </c>
      <c r="V40" s="2">
        <f>COUNT(V45:V68)</f>
        <v>0</v>
      </c>
      <c r="W40" s="2"/>
      <c r="X40" s="2">
        <f>IF(SUM(X45:X68)&lt;-1000,-100000000,SUM(X45:X68))</f>
        <v>-100000000</v>
      </c>
      <c r="Y40" s="2">
        <f>COUNT(Y45:Y68)</f>
        <v>0</v>
      </c>
      <c r="Z40" s="2"/>
      <c r="AA40" s="2">
        <f>IF(SUM(AA45:AA68)&lt;-1000,-100000000,SUM(AA45:AA68))</f>
        <v>-100000000</v>
      </c>
      <c r="AB40" s="2">
        <f>COUNT(AB45:AB68)</f>
        <v>0</v>
      </c>
      <c r="AC40" s="2"/>
      <c r="AD40" s="2">
        <f>IF(SUM(AD45:AD68)&lt;-1000,-100000000,SUM(AD45:AD68))</f>
        <v>-100000000</v>
      </c>
      <c r="AE40" s="2">
        <f>COUNT(AE45:AE68)</f>
        <v>0</v>
      </c>
      <c r="AF40" s="2"/>
      <c r="AG40" s="2">
        <f>IF(SUM(AG45:AG68)&lt;-1000,-100000000,SUM(AG45:AG68))</f>
        <v>-100000000</v>
      </c>
      <c r="AH40" s="2">
        <f>COUNT(AH45:AH68)</f>
        <v>0</v>
      </c>
      <c r="AI40" s="2"/>
      <c r="AJ40" s="2">
        <f>IF(SUM(AJ45:AJ68)&lt;-1000,-100000000,SUM(AJ45:AJ68))</f>
        <v>-100000000</v>
      </c>
      <c r="AK40" s="2">
        <f>COUNT(AK45:AK68)</f>
        <v>0</v>
      </c>
      <c r="AL40" s="2"/>
      <c r="AM40" s="2">
        <f>IF(SUM(AM45:AM68)&lt;-1000,-100000000,SUM(AM45:AM68))</f>
        <v>-100000000</v>
      </c>
      <c r="AN40" s="2">
        <f>COUNT(AN45:AN68)</f>
        <v>0</v>
      </c>
      <c r="AO40" s="2"/>
      <c r="AP40" s="2">
        <f>IF(SUM(AP45:AP68)&lt;-1000,-100000000,SUM(AP45:AP68))</f>
        <v>-100000000</v>
      </c>
      <c r="AQ40" s="2">
        <f>COUNT(AQ45:AQ68)</f>
        <v>0</v>
      </c>
      <c r="AR40" s="2"/>
      <c r="AS40" s="2">
        <f>IF(SUM(AS45:AS68)&lt;-1000,-100000000,SUM(AS45:AS68))</f>
        <v>-100000000</v>
      </c>
      <c r="AT40" s="2">
        <f>COUNT(AT45:AT68)</f>
        <v>0</v>
      </c>
      <c r="AU40" s="2"/>
      <c r="AV40" s="2">
        <f>IF(SUM(AV45:AV68)&lt;-1000,-100000000,SUM(AV45:AV68))</f>
        <v>-100000000</v>
      </c>
      <c r="AW40" s="2">
        <f>COUNT(AW45:AW68)</f>
        <v>0</v>
      </c>
      <c r="AX40" s="2"/>
      <c r="AY40" s="2">
        <f>IF(SUM(AY45:AY68)&lt;-1000,-100000000,SUM(AY45:AY68))</f>
        <v>-100000000</v>
      </c>
      <c r="AZ40" s="2">
        <f>COUNT(AZ45:AZ68)</f>
        <v>0</v>
      </c>
      <c r="BA40" s="2"/>
      <c r="BB40" s="2">
        <f>IF(SUM(BB45:BB68)&lt;-1000,-100000000,SUM(BB45:BB68))</f>
        <v>-100000000</v>
      </c>
      <c r="BC40" s="2">
        <f>COUNT(BC45:BC68)</f>
        <v>0</v>
      </c>
      <c r="BD40" s="2"/>
      <c r="BE40" s="2">
        <f>IF(SUM(BE45:BE68)&lt;-1000,-100000000,SUM(BE45:BE68))</f>
        <v>-100000000</v>
      </c>
      <c r="BF40" s="2">
        <f>COUNT(BF45:BF68)</f>
        <v>0</v>
      </c>
      <c r="BG40" s="2"/>
      <c r="BH40" s="25"/>
      <c r="BI40" t="s">
        <v>7</v>
      </c>
    </row>
    <row r="41" spans="1:67" hidden="1" x14ac:dyDescent="0.25">
      <c r="C41" s="2">
        <f>+D41-E41</f>
        <v>-1425</v>
      </c>
      <c r="D41" s="2">
        <f>SUM(D45:D68)</f>
        <v>-950</v>
      </c>
      <c r="E41" s="2">
        <f>SUM(E45:E68)</f>
        <v>475</v>
      </c>
      <c r="F41" s="2">
        <f>+G41-H41</f>
        <v>1</v>
      </c>
      <c r="G41" s="2">
        <f>SUM(G45:G68)</f>
        <v>0</v>
      </c>
      <c r="H41" s="2">
        <f>SUM(H45:H68)</f>
        <v>-1</v>
      </c>
      <c r="I41" s="2">
        <f>+J41-K41</f>
        <v>645</v>
      </c>
      <c r="J41" s="2">
        <f>SUM(J45:J68)</f>
        <v>430</v>
      </c>
      <c r="K41" s="2">
        <f>SUM(K45:K68)</f>
        <v>-215</v>
      </c>
      <c r="L41" s="2">
        <f>+M41-N41</f>
        <v>1</v>
      </c>
      <c r="M41" s="2">
        <f>SUM(M45:M68)</f>
        <v>0</v>
      </c>
      <c r="N41" s="2">
        <f>SUM(N45:N68)</f>
        <v>-1</v>
      </c>
      <c r="O41" s="2">
        <f>+P41-Q41</f>
        <v>780</v>
      </c>
      <c r="P41" s="2">
        <f>SUM(P45:P68)</f>
        <v>520</v>
      </c>
      <c r="Q41" s="2">
        <f>SUM(Q45:Q68)</f>
        <v>-260</v>
      </c>
      <c r="R41" s="2">
        <f>+S41-T41</f>
        <v>1</v>
      </c>
      <c r="S41" s="2">
        <f>SUM(S45:S68)</f>
        <v>0</v>
      </c>
      <c r="T41" s="2">
        <f>SUM(T45:T68)</f>
        <v>-1</v>
      </c>
      <c r="U41" s="2">
        <f>+V41-W41</f>
        <v>1</v>
      </c>
      <c r="V41" s="2">
        <f>SUM(V45:V68)</f>
        <v>0</v>
      </c>
      <c r="W41" s="2">
        <f>SUM(W45:W68)</f>
        <v>-1</v>
      </c>
      <c r="X41" s="2">
        <f>+Y41-Z41</f>
        <v>1</v>
      </c>
      <c r="Y41" s="2">
        <f>SUM(Y45:Y68)</f>
        <v>0</v>
      </c>
      <c r="Z41" s="2">
        <f>SUM(Z45:Z68)</f>
        <v>-1</v>
      </c>
      <c r="AA41" s="2">
        <f>+AB41-AC41</f>
        <v>1</v>
      </c>
      <c r="AB41" s="2">
        <f>SUM(AB45:AB68)</f>
        <v>0</v>
      </c>
      <c r="AC41" s="2">
        <f>SUM(AC45:AC68)</f>
        <v>-1</v>
      </c>
      <c r="AD41" s="2">
        <f>+AE41-AF41</f>
        <v>1</v>
      </c>
      <c r="AE41" s="2">
        <f>SUM(AE45:AE68)</f>
        <v>0</v>
      </c>
      <c r="AF41" s="2">
        <f>SUM(AF45:AF68)</f>
        <v>-1</v>
      </c>
      <c r="AG41" s="2">
        <f>+AH41-AI41</f>
        <v>1</v>
      </c>
      <c r="AH41" s="2">
        <f>SUM(AH45:AH68)</f>
        <v>0</v>
      </c>
      <c r="AI41" s="2">
        <f>SUM(AI45:AI68)</f>
        <v>-1</v>
      </c>
      <c r="AJ41" s="2">
        <f>+AK41-AL41</f>
        <v>1</v>
      </c>
      <c r="AK41" s="2">
        <f>SUM(AK45:AK68)</f>
        <v>0</v>
      </c>
      <c r="AL41" s="2">
        <f>SUM(AL45:AL68)</f>
        <v>-1</v>
      </c>
      <c r="AM41" s="2">
        <f>+AN41-AO41</f>
        <v>1</v>
      </c>
      <c r="AN41" s="2">
        <f>SUM(AN45:AN68)</f>
        <v>0</v>
      </c>
      <c r="AO41" s="2">
        <f>SUM(AO45:AO68)</f>
        <v>-1</v>
      </c>
      <c r="AP41" s="2">
        <f>+AQ41-AR41</f>
        <v>1</v>
      </c>
      <c r="AQ41" s="2">
        <f>SUM(AQ45:AQ68)</f>
        <v>0</v>
      </c>
      <c r="AR41" s="2">
        <f>SUM(AR45:AR68)</f>
        <v>-1</v>
      </c>
      <c r="AS41" s="2">
        <f>+AT41-AU41</f>
        <v>1</v>
      </c>
      <c r="AT41" s="2">
        <f>SUM(AT45:AT68)</f>
        <v>0</v>
      </c>
      <c r="AU41" s="2">
        <f>SUM(AU45:AU68)</f>
        <v>-1</v>
      </c>
      <c r="AV41" s="2">
        <f>+AW41-AX41</f>
        <v>1</v>
      </c>
      <c r="AW41" s="2">
        <f>SUM(AW45:AW68)</f>
        <v>0</v>
      </c>
      <c r="AX41" s="2">
        <f>SUM(AX45:AX68)</f>
        <v>-1</v>
      </c>
      <c r="AY41" s="2">
        <f>+AZ41-BA41</f>
        <v>1</v>
      </c>
      <c r="AZ41" s="2">
        <f>SUM(AZ45:AZ68)</f>
        <v>0</v>
      </c>
      <c r="BA41" s="2">
        <f>SUM(BA45:BA68)</f>
        <v>-1</v>
      </c>
      <c r="BB41" s="2">
        <f>+BC41-BD41</f>
        <v>1</v>
      </c>
      <c r="BC41" s="2">
        <f>SUM(BC45:BC68)</f>
        <v>0</v>
      </c>
      <c r="BD41" s="2">
        <f>SUM(BD45:BD68)</f>
        <v>-1</v>
      </c>
      <c r="BE41" s="2">
        <f>+BF41-BG41</f>
        <v>1</v>
      </c>
      <c r="BF41" s="2">
        <f>SUM(BF45:BF68)</f>
        <v>0</v>
      </c>
      <c r="BG41" s="2">
        <f>SUM(BG45:BG68)</f>
        <v>-1</v>
      </c>
      <c r="BH41" s="26"/>
      <c r="BI41" t="s">
        <v>8</v>
      </c>
    </row>
    <row r="42" spans="1:67" ht="13" thickBot="1" x14ac:dyDescent="0.3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B42" s="9"/>
      <c r="BC42" s="9"/>
      <c r="BE42" s="9"/>
      <c r="BF42" s="9"/>
      <c r="BH42" s="41">
        <f>MAX(BI45:BI104)</f>
        <v>67</v>
      </c>
    </row>
    <row r="43" spans="1:67" ht="13" thickBot="1" x14ac:dyDescent="0.3">
      <c r="B43" s="84" t="s">
        <v>0</v>
      </c>
      <c r="C43" s="477" t="s">
        <v>93</v>
      </c>
      <c r="D43" s="462"/>
      <c r="E43" s="470"/>
      <c r="F43" s="459" t="s">
        <v>144</v>
      </c>
      <c r="G43" s="460"/>
      <c r="H43" s="461"/>
      <c r="I43" s="459" t="s">
        <v>1</v>
      </c>
      <c r="J43" s="460"/>
      <c r="K43" s="461"/>
      <c r="L43" s="459" t="s">
        <v>28</v>
      </c>
      <c r="M43" s="460"/>
      <c r="N43" s="461"/>
      <c r="O43" s="471" t="s">
        <v>140</v>
      </c>
      <c r="P43" s="460"/>
      <c r="Q43" s="461"/>
      <c r="R43" s="459" t="s">
        <v>6</v>
      </c>
      <c r="S43" s="460"/>
      <c r="T43" s="461"/>
      <c r="U43" s="459" t="s">
        <v>9</v>
      </c>
      <c r="V43" s="460"/>
      <c r="W43" s="461"/>
      <c r="X43" s="459" t="s">
        <v>43</v>
      </c>
      <c r="Y43" s="460"/>
      <c r="Z43" s="461"/>
      <c r="AA43" s="459" t="s">
        <v>26</v>
      </c>
      <c r="AB43" s="460"/>
      <c r="AC43" s="461"/>
      <c r="AD43" s="459" t="s">
        <v>78</v>
      </c>
      <c r="AE43" s="460"/>
      <c r="AF43" s="461"/>
      <c r="AG43" s="459" t="s">
        <v>4</v>
      </c>
      <c r="AH43" s="460"/>
      <c r="AI43" s="461"/>
      <c r="AJ43" s="459" t="s">
        <v>73</v>
      </c>
      <c r="AK43" s="460"/>
      <c r="AL43" s="461"/>
      <c r="AM43" s="459" t="s">
        <v>119</v>
      </c>
      <c r="AN43" s="460"/>
      <c r="AO43" s="461"/>
      <c r="AP43" s="459" t="s">
        <v>58</v>
      </c>
      <c r="AQ43" s="460"/>
      <c r="AR43" s="461"/>
      <c r="AS43" s="459" t="s">
        <v>60</v>
      </c>
      <c r="AT43" s="460"/>
      <c r="AU43" s="461"/>
      <c r="AV43" s="473" t="s">
        <v>62</v>
      </c>
      <c r="AW43" s="462"/>
      <c r="AX43" s="470"/>
      <c r="AY43" s="469" t="s">
        <v>95</v>
      </c>
      <c r="AZ43" s="462"/>
      <c r="BA43" s="470"/>
      <c r="BB43" s="459"/>
      <c r="BC43" s="460"/>
      <c r="BD43" s="461"/>
      <c r="BE43" s="459" t="s">
        <v>54</v>
      </c>
      <c r="BF43" s="460"/>
      <c r="BG43" s="461"/>
      <c r="BH43" s="41">
        <f>COUNT(BH45:BH83)</f>
        <v>1</v>
      </c>
      <c r="BI43" s="86" t="s">
        <v>7</v>
      </c>
      <c r="BJ43" s="85" t="s">
        <v>8</v>
      </c>
      <c r="BK43" s="87" t="s">
        <v>47</v>
      </c>
    </row>
    <row r="44" spans="1:67" ht="13" thickBot="1" x14ac:dyDescent="0.3">
      <c r="B44" s="228" t="s">
        <v>24</v>
      </c>
      <c r="C44" s="37" t="s">
        <v>3</v>
      </c>
      <c r="D44" s="77" t="s">
        <v>2</v>
      </c>
      <c r="E44" s="38"/>
      <c r="F44" s="33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s="33" t="s">
        <v>3</v>
      </c>
      <c r="AQ44" s="34" t="s">
        <v>2</v>
      </c>
      <c r="AS44" s="33" t="s">
        <v>3</v>
      </c>
      <c r="AT44" s="34" t="s">
        <v>2</v>
      </c>
      <c r="AV44" s="37" t="s">
        <v>3</v>
      </c>
      <c r="AW44" s="77" t="s">
        <v>2</v>
      </c>
      <c r="AX44" s="38"/>
      <c r="AY44" s="37" t="s">
        <v>3</v>
      </c>
      <c r="AZ44" s="77" t="s">
        <v>2</v>
      </c>
      <c r="BA44" s="38"/>
      <c r="BB44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 x14ac:dyDescent="0.25">
      <c r="A45">
        <v>1</v>
      </c>
      <c r="B45" s="162"/>
      <c r="C45" s="112">
        <v>-10</v>
      </c>
      <c r="D45" s="35">
        <v>-950</v>
      </c>
      <c r="E45" s="93">
        <v>475</v>
      </c>
      <c r="F45" s="78">
        <v>-10000</v>
      </c>
      <c r="G45" s="35"/>
      <c r="H45" s="79">
        <v>-1</v>
      </c>
      <c r="I45" s="112">
        <v>0</v>
      </c>
      <c r="J45" s="35">
        <v>430</v>
      </c>
      <c r="K45" s="93">
        <f>(520-950)/2</f>
        <v>-215</v>
      </c>
      <c r="L45" s="78">
        <v>-10000</v>
      </c>
      <c r="M45" s="35"/>
      <c r="N45" s="79">
        <v>-1</v>
      </c>
      <c r="O45" s="112">
        <v>10</v>
      </c>
      <c r="P45" s="35">
        <v>520</v>
      </c>
      <c r="Q45" s="93">
        <f>(430-950)/2</f>
        <v>-260</v>
      </c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78">
        <v>-10000</v>
      </c>
      <c r="AB45" s="35"/>
      <c r="AC45" s="79">
        <v>-1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78">
        <v>-10000</v>
      </c>
      <c r="AK45" s="35"/>
      <c r="AL45" s="79">
        <v>-1</v>
      </c>
      <c r="AM45" s="78">
        <v>-10000</v>
      </c>
      <c r="AN45" s="35"/>
      <c r="AO45" s="79">
        <v>-1</v>
      </c>
      <c r="AP45" s="78">
        <v>-10000</v>
      </c>
      <c r="AQ45" s="35"/>
      <c r="AR45" s="79">
        <v>-1</v>
      </c>
      <c r="AS45" s="78">
        <v>-10000</v>
      </c>
      <c r="AT45" s="35"/>
      <c r="AU45" s="79">
        <v>-1</v>
      </c>
      <c r="AV45" s="129">
        <v>-10000</v>
      </c>
      <c r="AW45" s="36"/>
      <c r="AX45" s="191">
        <v>-1</v>
      </c>
      <c r="AY45" s="129">
        <v>-10000</v>
      </c>
      <c r="AZ45" s="36"/>
      <c r="BA45" s="191">
        <v>-1</v>
      </c>
      <c r="BB45" s="129">
        <v>-10000</v>
      </c>
      <c r="BC45" s="36"/>
      <c r="BD45" s="191">
        <v>-1</v>
      </c>
      <c r="BE45" s="129">
        <v>-10000</v>
      </c>
      <c r="BF45" s="36"/>
      <c r="BG45" s="191">
        <v>-1</v>
      </c>
      <c r="BH45" s="24">
        <v>45744</v>
      </c>
      <c r="BI45" s="41">
        <v>67</v>
      </c>
      <c r="BJ45">
        <f t="shared" ref="BJ45:BL52" si="1">+BE45+AJ45+AG45+AD45+AA45+X45+U45+R45+O45+L45+I45+F45+C45+AM45+AP45+AS45+AV45+AY45+BB45</f>
        <v>-160000</v>
      </c>
      <c r="BK45">
        <f t="shared" si="1"/>
        <v>0</v>
      </c>
      <c r="BL45">
        <f t="shared" si="1"/>
        <v>-16</v>
      </c>
      <c r="BM45">
        <f t="shared" ref="BM45:BM52" si="2">+BK45-BL45</f>
        <v>16</v>
      </c>
      <c r="BN45">
        <f t="shared" ref="BN45:BN52" si="3">COUNT(C45:BG45)/3</f>
        <v>13.666666666666666</v>
      </c>
      <c r="BO45">
        <f t="shared" ref="BO45:BO52" si="4">+BJ45/BN45</f>
        <v>-11707.317073170732</v>
      </c>
    </row>
    <row r="46" spans="1:67" x14ac:dyDescent="0.25">
      <c r="A46">
        <f>+A45+1</f>
        <v>2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J46">
        <f t="shared" si="1"/>
        <v>0</v>
      </c>
      <c r="BK46">
        <f t="shared" si="1"/>
        <v>0</v>
      </c>
      <c r="BL46">
        <f t="shared" si="1"/>
        <v>0</v>
      </c>
      <c r="BM46">
        <f t="shared" si="2"/>
        <v>0</v>
      </c>
      <c r="BN46">
        <f t="shared" si="3"/>
        <v>0</v>
      </c>
      <c r="BO46" t="e">
        <f t="shared" si="4"/>
        <v>#DIV/0!</v>
      </c>
    </row>
    <row r="47" spans="1:67" x14ac:dyDescent="0.25">
      <c r="A47">
        <f t="shared" ref="A47:A68" si="5">+A46+1</f>
        <v>3</v>
      </c>
      <c r="B47" s="6"/>
      <c r="C47" s="10"/>
      <c r="D47" s="32"/>
      <c r="E47" s="11"/>
      <c r="F47" s="10"/>
      <c r="G47" s="32"/>
      <c r="H47" s="11"/>
      <c r="I47" s="10"/>
      <c r="J47" s="32"/>
      <c r="K47" s="315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J47">
        <f t="shared" si="1"/>
        <v>0</v>
      </c>
      <c r="BK47">
        <f t="shared" si="1"/>
        <v>0</v>
      </c>
      <c r="BL47">
        <f t="shared" si="1"/>
        <v>0</v>
      </c>
      <c r="BM47">
        <f t="shared" si="2"/>
        <v>0</v>
      </c>
      <c r="BN47">
        <f t="shared" si="3"/>
        <v>0</v>
      </c>
      <c r="BO47" t="e">
        <f t="shared" si="4"/>
        <v>#DIV/0!</v>
      </c>
    </row>
    <row r="48" spans="1:67" x14ac:dyDescent="0.25">
      <c r="A48">
        <f t="shared" si="5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67" x14ac:dyDescent="0.25">
      <c r="A49">
        <f t="shared" si="5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I49" s="76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67" x14ac:dyDescent="0.25">
      <c r="A50">
        <f t="shared" si="5"/>
        <v>6</v>
      </c>
      <c r="B50" s="6"/>
      <c r="C50" s="12"/>
      <c r="D50" s="36"/>
      <c r="E50" s="13"/>
      <c r="F50" s="12"/>
      <c r="G50" s="36"/>
      <c r="H50" s="13"/>
      <c r="I50" s="10"/>
      <c r="J50" s="32"/>
      <c r="K50" s="11"/>
      <c r="L50" s="12"/>
      <c r="M50" s="36"/>
      <c r="N50" s="13"/>
      <c r="O50" s="12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2"/>
      <c r="AH50" s="36"/>
      <c r="AI50" s="13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I50" s="76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67" x14ac:dyDescent="0.25">
      <c r="A51">
        <f t="shared" si="5"/>
        <v>7</v>
      </c>
      <c r="B51" s="6"/>
      <c r="C51" s="10"/>
      <c r="D51" s="32"/>
      <c r="E51" s="11"/>
      <c r="F51" s="10"/>
      <c r="G51" s="32"/>
      <c r="H51" s="11"/>
      <c r="I51" s="12"/>
      <c r="J51" s="36"/>
      <c r="K51" s="13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I51" s="76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67" x14ac:dyDescent="0.25">
      <c r="A52">
        <f t="shared" si="5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I52" s="76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67" x14ac:dyDescent="0.25">
      <c r="A53">
        <f t="shared" si="5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</row>
    <row r="54" spans="1:67" x14ac:dyDescent="0.25">
      <c r="A54">
        <f t="shared" si="5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</row>
    <row r="55" spans="1:67" x14ac:dyDescent="0.25">
      <c r="A55">
        <f t="shared" si="5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</row>
    <row r="56" spans="1:67" x14ac:dyDescent="0.25">
      <c r="A56">
        <f t="shared" si="5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</row>
    <row r="57" spans="1:67" x14ac:dyDescent="0.25">
      <c r="A57">
        <f t="shared" si="5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</row>
    <row r="58" spans="1:67" x14ac:dyDescent="0.25">
      <c r="A58">
        <f t="shared" si="5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</row>
    <row r="59" spans="1:67" x14ac:dyDescent="0.25">
      <c r="A59">
        <f t="shared" si="5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8"/>
    </row>
    <row r="60" spans="1:67" x14ac:dyDescent="0.25">
      <c r="A60">
        <f t="shared" si="5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28"/>
    </row>
    <row r="61" spans="1:67" x14ac:dyDescent="0.25">
      <c r="A61">
        <f t="shared" si="5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8"/>
    </row>
    <row r="62" spans="1:67" x14ac:dyDescent="0.25">
      <c r="A62">
        <f t="shared" si="5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28"/>
    </row>
    <row r="63" spans="1:67" x14ac:dyDescent="0.25">
      <c r="A63">
        <f t="shared" si="5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28"/>
    </row>
    <row r="64" spans="1:67" x14ac:dyDescent="0.25">
      <c r="A64">
        <f t="shared" si="5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28"/>
    </row>
    <row r="65" spans="1:60" x14ac:dyDescent="0.25">
      <c r="A65">
        <f t="shared" si="5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28"/>
    </row>
    <row r="66" spans="1:60" x14ac:dyDescent="0.25">
      <c r="A66">
        <f t="shared" si="5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</row>
    <row r="67" spans="1:60" x14ac:dyDescent="0.25">
      <c r="A67">
        <f t="shared" si="5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</row>
    <row r="68" spans="1:60" x14ac:dyDescent="0.25">
      <c r="A68">
        <f t="shared" si="5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</row>
  </sheetData>
  <sortState xmlns:xlrd2="http://schemas.microsoft.com/office/spreadsheetml/2017/richdata2" ref="B5:G9">
    <sortCondition descending="1" ref="G4"/>
    <sortCondition descending="1" ref="D4"/>
    <sortCondition descending="1" ref="E4"/>
  </sortState>
  <mergeCells count="19">
    <mergeCell ref="AY43:BA43"/>
    <mergeCell ref="BB43:BD43"/>
    <mergeCell ref="BE43:BG43"/>
    <mergeCell ref="AM43:AO43"/>
    <mergeCell ref="AP43:AR43"/>
    <mergeCell ref="AS43:AU43"/>
    <mergeCell ref="AV43:AX43"/>
    <mergeCell ref="AJ43:AL43"/>
    <mergeCell ref="O43:Q43"/>
    <mergeCell ref="R43:T43"/>
    <mergeCell ref="U43:W43"/>
    <mergeCell ref="X43:Z43"/>
    <mergeCell ref="AA43:AC43"/>
    <mergeCell ref="AD43:AF43"/>
    <mergeCell ref="C43:E43"/>
    <mergeCell ref="F43:H43"/>
    <mergeCell ref="I43:K43"/>
    <mergeCell ref="L43:N43"/>
    <mergeCell ref="AG43:AI43"/>
  </mergeCells>
  <phoneticPr fontId="4" type="noConversion"/>
  <pageMargins left="0.75" right="0.75" top="1" bottom="1" header="0" footer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8"/>
  <dimension ref="A1:BF156"/>
  <sheetViews>
    <sheetView workbookViewId="0"/>
  </sheetViews>
  <sheetFormatPr baseColWidth="10" defaultColWidth="11.54296875" defaultRowHeight="12.5" x14ac:dyDescent="0.25"/>
  <cols>
    <col min="1" max="1" width="5" customWidth="1"/>
    <col min="3" max="3" width="6" customWidth="1"/>
    <col min="4" max="4" width="5.7265625" customWidth="1"/>
    <col min="5" max="5" width="3.453125" customWidth="1"/>
    <col min="6" max="6" width="4.26953125" customWidth="1"/>
    <col min="7" max="7" width="4.453125" customWidth="1"/>
    <col min="8" max="8" width="3.453125" customWidth="1"/>
    <col min="9" max="9" width="5.26953125" customWidth="1"/>
    <col min="10" max="10" width="5.81640625" bestFit="1" customWidth="1"/>
    <col min="11" max="11" width="3.81640625" customWidth="1"/>
    <col min="12" max="12" width="5.26953125" customWidth="1"/>
    <col min="13" max="13" width="6.81640625" customWidth="1"/>
    <col min="14" max="14" width="3.453125" customWidth="1"/>
    <col min="15" max="15" width="4.7265625" hidden="1" customWidth="1"/>
    <col min="16" max="16" width="6.1796875" hidden="1" customWidth="1"/>
    <col min="17" max="17" width="3.453125" hidden="1" customWidth="1"/>
    <col min="18" max="18" width="5.26953125" customWidth="1"/>
    <col min="19" max="19" width="7" bestFit="1" customWidth="1"/>
    <col min="20" max="20" width="3.453125" customWidth="1"/>
    <col min="21" max="21" width="5.26953125" customWidth="1"/>
    <col min="22" max="22" width="5.81640625" bestFit="1" customWidth="1"/>
    <col min="23" max="23" width="3.81640625" customWidth="1"/>
    <col min="24" max="24" width="4.7265625" customWidth="1"/>
    <col min="25" max="25" width="5.54296875" customWidth="1"/>
    <col min="26" max="26" width="3.453125" customWidth="1"/>
    <col min="27" max="27" width="4.453125" customWidth="1"/>
    <col min="28" max="28" width="5.1796875" customWidth="1"/>
    <col min="29" max="30" width="3.453125" customWidth="1"/>
    <col min="31" max="31" width="3.81640625" customWidth="1"/>
    <col min="32" max="41" width="3.453125" customWidth="1"/>
    <col min="42" max="42" width="5" customWidth="1"/>
    <col min="43" max="43" width="5.81640625" bestFit="1" customWidth="1"/>
    <col min="44" max="44" width="6.81640625" customWidth="1"/>
    <col min="45" max="45" width="4" customWidth="1"/>
    <col min="46" max="46" width="5.81640625" bestFit="1" customWidth="1"/>
    <col min="47" max="51" width="3.453125" customWidth="1"/>
    <col min="52" max="52" width="6.453125" bestFit="1" customWidth="1"/>
    <col min="53" max="53" width="3.453125" customWidth="1"/>
    <col min="54" max="54" width="11.453125" style="24" customWidth="1"/>
  </cols>
  <sheetData>
    <row r="1" spans="1:31" ht="13" x14ac:dyDescent="0.3">
      <c r="A1" s="5" t="s">
        <v>99</v>
      </c>
      <c r="B1" s="52"/>
    </row>
    <row r="2" spans="1:31" ht="13" x14ac:dyDescent="0.3">
      <c r="A2" t="s">
        <v>10</v>
      </c>
      <c r="U2" s="125"/>
    </row>
    <row r="3" spans="1:31" ht="13.5" thickBot="1" x14ac:dyDescent="0.35">
      <c r="A3">
        <f>+GENERAL!B6</f>
        <v>12</v>
      </c>
      <c r="C3" s="41">
        <f>SUM(C5:C7)</f>
        <v>0</v>
      </c>
      <c r="U3" s="125"/>
    </row>
    <row r="4" spans="1:31" ht="13.5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O4" s="125"/>
      <c r="U4" s="125"/>
    </row>
    <row r="5" spans="1:31" ht="13.5" thickBot="1" x14ac:dyDescent="0.35">
      <c r="A5" s="149">
        <v>1</v>
      </c>
      <c r="B5" s="23" t="s">
        <v>1</v>
      </c>
      <c r="C5" s="44">
        <f>+I$38</f>
        <v>10</v>
      </c>
      <c r="D5" s="48">
        <f>+I$39</f>
        <v>875</v>
      </c>
      <c r="E5" s="45">
        <f>+J$38</f>
        <v>1</v>
      </c>
      <c r="F5" s="18">
        <f>+I$24</f>
        <v>0</v>
      </c>
      <c r="G5">
        <f t="shared" ref="G5" si="0">IF(E5&lt;A$3/2,-1,1)*800+C5</f>
        <v>-790</v>
      </c>
      <c r="H5" s="30"/>
      <c r="O5" s="125"/>
      <c r="U5" s="125"/>
    </row>
    <row r="6" spans="1:31" ht="13.5" thickBot="1" x14ac:dyDescent="0.35">
      <c r="A6" s="149">
        <v>1</v>
      </c>
      <c r="B6" s="23" t="s">
        <v>78</v>
      </c>
      <c r="C6" s="44">
        <f>+AD$38</f>
        <v>0</v>
      </c>
      <c r="D6" s="48">
        <f>+AD$39</f>
        <v>750</v>
      </c>
      <c r="E6" s="45">
        <f>+AE$38</f>
        <v>1</v>
      </c>
      <c r="F6" s="18">
        <f>+AD$24</f>
        <v>0</v>
      </c>
      <c r="G6">
        <f t="shared" ref="G6:G21" si="1">IF(E6&lt;A$3/2,-1,1)*800+C6</f>
        <v>-800</v>
      </c>
      <c r="H6" s="30"/>
      <c r="O6" s="125"/>
      <c r="U6" s="125"/>
    </row>
    <row r="7" spans="1:31" ht="13.5" thickBot="1" x14ac:dyDescent="0.35">
      <c r="A7" s="149">
        <v>3</v>
      </c>
      <c r="B7" s="23" t="s">
        <v>26</v>
      </c>
      <c r="C7" s="44">
        <f>+AA$38</f>
        <v>-10</v>
      </c>
      <c r="D7" s="48">
        <f>+AA$39</f>
        <v>400</v>
      </c>
      <c r="E7" s="45">
        <f>+AB$38</f>
        <v>1</v>
      </c>
      <c r="F7" s="18">
        <f>+AA$24</f>
        <v>0</v>
      </c>
      <c r="G7">
        <f t="shared" si="1"/>
        <v>-810</v>
      </c>
      <c r="H7" s="30"/>
      <c r="O7" s="125"/>
      <c r="U7" s="125"/>
    </row>
    <row r="8" spans="1:31" ht="13.5" hidden="1" thickBot="1" x14ac:dyDescent="0.35">
      <c r="A8" s="149">
        <v>3</v>
      </c>
      <c r="B8" s="239" t="s">
        <v>95</v>
      </c>
      <c r="C8" s="44">
        <f>+C$38</f>
        <v>-100000000</v>
      </c>
      <c r="D8" s="48">
        <f>+C$39</f>
        <v>0</v>
      </c>
      <c r="E8" s="46">
        <f>+D$38</f>
        <v>0</v>
      </c>
      <c r="F8" s="18">
        <f>+C$24</f>
        <v>0</v>
      </c>
      <c r="G8">
        <f t="shared" si="1"/>
        <v>-100000800</v>
      </c>
      <c r="H8" s="30"/>
      <c r="O8" s="125"/>
      <c r="U8" s="125"/>
    </row>
    <row r="9" spans="1:31" ht="13.5" hidden="1" thickBot="1" x14ac:dyDescent="0.35">
      <c r="A9" s="149">
        <v>5</v>
      </c>
      <c r="B9" s="23" t="s">
        <v>9</v>
      </c>
      <c r="C9" s="44">
        <f>+U$38</f>
        <v>-100000000</v>
      </c>
      <c r="D9" s="48">
        <f>+U$39</f>
        <v>0</v>
      </c>
      <c r="E9" s="45">
        <f>+V$38</f>
        <v>0</v>
      </c>
      <c r="F9" s="18">
        <f>+U$24</f>
        <v>0</v>
      </c>
      <c r="G9">
        <f t="shared" si="1"/>
        <v>-100000800</v>
      </c>
      <c r="H9" s="30"/>
      <c r="U9" s="125"/>
    </row>
    <row r="10" spans="1:31" ht="13.5" hidden="1" thickBot="1" x14ac:dyDescent="0.35">
      <c r="A10" s="149">
        <v>5</v>
      </c>
      <c r="B10" s="239" t="s">
        <v>236</v>
      </c>
      <c r="C10" s="44">
        <f>+L$38</f>
        <v>-100000000</v>
      </c>
      <c r="D10" s="48">
        <f>+L$39</f>
        <v>0</v>
      </c>
      <c r="E10" s="45">
        <f>+M$38</f>
        <v>0</v>
      </c>
      <c r="F10" s="18">
        <f>+L$24</f>
        <v>0</v>
      </c>
      <c r="G10">
        <f t="shared" si="1"/>
        <v>-100000800</v>
      </c>
      <c r="H10" s="30"/>
      <c r="U10" s="125"/>
    </row>
    <row r="11" spans="1:31" ht="13" hidden="1" thickBot="1" x14ac:dyDescent="0.3">
      <c r="A11" s="149">
        <v>7</v>
      </c>
      <c r="B11" s="23" t="s">
        <v>234</v>
      </c>
      <c r="C11" s="44">
        <f>+AP$38</f>
        <v>-100000000</v>
      </c>
      <c r="D11" s="48">
        <f>+AP$39</f>
        <v>0</v>
      </c>
      <c r="E11" s="45">
        <f>+AQ$38</f>
        <v>0</v>
      </c>
      <c r="F11" s="18">
        <f>+AP$24</f>
        <v>0</v>
      </c>
      <c r="G11">
        <f t="shared" si="1"/>
        <v>-100000800</v>
      </c>
      <c r="H11" s="30"/>
    </row>
    <row r="12" spans="1:31" ht="13" hidden="1" thickBot="1" x14ac:dyDescent="0.3">
      <c r="A12" s="149">
        <v>7</v>
      </c>
      <c r="B12" s="23" t="s">
        <v>43</v>
      </c>
      <c r="C12" s="44">
        <f>+X$38</f>
        <v>-100000000</v>
      </c>
      <c r="D12" s="48">
        <f>+X$39</f>
        <v>0</v>
      </c>
      <c r="E12" s="45">
        <f>+Y$38</f>
        <v>0</v>
      </c>
      <c r="F12" s="18">
        <f>+X$24</f>
        <v>0</v>
      </c>
      <c r="G12">
        <f t="shared" si="1"/>
        <v>-100000800</v>
      </c>
      <c r="H12" s="30"/>
    </row>
    <row r="13" spans="1:31" ht="13" hidden="1" thickBot="1" x14ac:dyDescent="0.3">
      <c r="A13" s="149">
        <v>9</v>
      </c>
      <c r="B13" s="23" t="s">
        <v>93</v>
      </c>
      <c r="C13" s="44">
        <f>+AY$38</f>
        <v>-100000000</v>
      </c>
      <c r="D13" s="48">
        <f>+AY$39</f>
        <v>0</v>
      </c>
      <c r="E13" s="45">
        <f>+AZ$38</f>
        <v>0</v>
      </c>
      <c r="F13" s="18">
        <f>+AY$24</f>
        <v>0</v>
      </c>
      <c r="G13">
        <f t="shared" si="1"/>
        <v>-100000800</v>
      </c>
      <c r="H13" s="30"/>
    </row>
    <row r="14" spans="1:31" ht="13" hidden="1" thickBot="1" x14ac:dyDescent="0.3">
      <c r="A14" s="149">
        <v>10</v>
      </c>
      <c r="B14" s="239" t="s">
        <v>152</v>
      </c>
      <c r="C14" s="44">
        <f>+F$38</f>
        <v>-100000000</v>
      </c>
      <c r="D14" s="48">
        <f>+F$39</f>
        <v>0</v>
      </c>
      <c r="E14" s="45">
        <f>+G$38</f>
        <v>0</v>
      </c>
      <c r="F14" s="18">
        <f>+F$24</f>
        <v>0</v>
      </c>
      <c r="G14">
        <f t="shared" si="1"/>
        <v>-100000800</v>
      </c>
      <c r="H14" s="30"/>
    </row>
    <row r="15" spans="1:31" ht="13.5" hidden="1" thickBot="1" x14ac:dyDescent="0.35">
      <c r="A15" s="149">
        <v>11</v>
      </c>
      <c r="B15" s="23" t="s">
        <v>6</v>
      </c>
      <c r="C15" s="44">
        <f>+R$38</f>
        <v>-100000000</v>
      </c>
      <c r="D15" s="48">
        <f>+R$39</f>
        <v>0</v>
      </c>
      <c r="E15" s="45">
        <f>+S$38</f>
        <v>0</v>
      </c>
      <c r="F15" s="18">
        <f>+R$24</f>
        <v>0</v>
      </c>
      <c r="G15">
        <f t="shared" si="1"/>
        <v>-100000800</v>
      </c>
      <c r="AE15" s="43"/>
    </row>
    <row r="16" spans="1:31" ht="13" hidden="1" thickBot="1" x14ac:dyDescent="0.3">
      <c r="A16" s="149">
        <v>12</v>
      </c>
      <c r="B16" s="23" t="s">
        <v>62</v>
      </c>
      <c r="C16" s="44">
        <f>+AS$38</f>
        <v>-100000000</v>
      </c>
      <c r="D16" s="48">
        <f>+AS$39</f>
        <v>0</v>
      </c>
      <c r="E16" s="46">
        <f>+AT$38</f>
        <v>0</v>
      </c>
      <c r="F16" s="18">
        <f>+AS$24</f>
        <v>0</v>
      </c>
      <c r="G16">
        <f t="shared" si="1"/>
        <v>-100000800</v>
      </c>
    </row>
    <row r="17" spans="1:52" ht="13" hidden="1" thickBot="1" x14ac:dyDescent="0.3">
      <c r="A17" s="149">
        <v>13</v>
      </c>
      <c r="B17" s="23" t="s">
        <v>59</v>
      </c>
      <c r="C17" s="44">
        <f>+O$38</f>
        <v>-100000000</v>
      </c>
      <c r="D17" s="48">
        <f>+O$39</f>
        <v>0</v>
      </c>
      <c r="E17" s="45">
        <f>+P$38</f>
        <v>0</v>
      </c>
      <c r="F17" s="18">
        <f>+O$24</f>
        <v>0</v>
      </c>
      <c r="G17">
        <f t="shared" si="1"/>
        <v>-100000800</v>
      </c>
    </row>
    <row r="18" spans="1:52" ht="13" hidden="1" thickBot="1" x14ac:dyDescent="0.3">
      <c r="A18" s="149">
        <v>14</v>
      </c>
      <c r="B18" s="23" t="s">
        <v>96</v>
      </c>
      <c r="C18" s="44">
        <f>+AM$38</f>
        <v>-100000000</v>
      </c>
      <c r="D18" s="48">
        <f>+AM$39</f>
        <v>0</v>
      </c>
      <c r="E18" s="45">
        <f>+AN$38</f>
        <v>0</v>
      </c>
      <c r="F18" s="18">
        <f>+AM$24</f>
        <v>0</v>
      </c>
      <c r="G18">
        <f t="shared" si="1"/>
        <v>-100000800</v>
      </c>
      <c r="P18" s="62"/>
    </row>
    <row r="19" spans="1:52" ht="13" hidden="1" thickBot="1" x14ac:dyDescent="0.3">
      <c r="A19" s="149">
        <v>15</v>
      </c>
      <c r="B19" s="239" t="s">
        <v>63</v>
      </c>
      <c r="C19" s="44">
        <f>+AV$38</f>
        <v>-100000000</v>
      </c>
      <c r="D19" s="48">
        <f>+AV$39</f>
        <v>0</v>
      </c>
      <c r="E19" s="46">
        <f>+AW$38</f>
        <v>0</v>
      </c>
      <c r="F19" s="18">
        <f>+AU$24</f>
        <v>0</v>
      </c>
      <c r="G19">
        <f t="shared" si="1"/>
        <v>-100000800</v>
      </c>
      <c r="P19" s="62"/>
      <c r="AI19" s="61"/>
      <c r="AJ19" s="61"/>
      <c r="AK19" s="61"/>
      <c r="AL19" s="61"/>
      <c r="AM19" s="61"/>
      <c r="AN19" s="61"/>
      <c r="AO19" s="61"/>
    </row>
    <row r="20" spans="1:52" ht="13" hidden="1" thickBot="1" x14ac:dyDescent="0.3">
      <c r="A20" s="149">
        <v>16</v>
      </c>
      <c r="B20" s="23" t="s">
        <v>4</v>
      </c>
      <c r="C20" s="44">
        <f>+AG$38</f>
        <v>-100000000</v>
      </c>
      <c r="D20" s="48">
        <f>+AG$39</f>
        <v>0</v>
      </c>
      <c r="E20" s="45">
        <f>+AH$38</f>
        <v>0</v>
      </c>
      <c r="F20" s="18">
        <f>+AG$24</f>
        <v>0</v>
      </c>
      <c r="G20">
        <f t="shared" si="1"/>
        <v>-100000800</v>
      </c>
      <c r="P20" s="62"/>
      <c r="AI20" s="61"/>
      <c r="AJ20" s="61"/>
      <c r="AK20" s="61"/>
      <c r="AL20" s="61"/>
      <c r="AM20" s="61"/>
      <c r="AN20" s="61"/>
      <c r="AO20" s="61"/>
    </row>
    <row r="21" spans="1:52" ht="13" hidden="1" thickBot="1" x14ac:dyDescent="0.3">
      <c r="A21" s="149">
        <v>17</v>
      </c>
      <c r="B21" s="23" t="s">
        <v>76</v>
      </c>
      <c r="C21" s="44">
        <f>+AJ$38</f>
        <v>-100000000</v>
      </c>
      <c r="D21" s="48">
        <f>+AJ$39</f>
        <v>0</v>
      </c>
      <c r="E21" s="45">
        <f>+AK$38</f>
        <v>0</v>
      </c>
      <c r="F21" s="18">
        <f>+AJ$24</f>
        <v>0</v>
      </c>
      <c r="G21">
        <f t="shared" si="1"/>
        <v>-100000800</v>
      </c>
      <c r="P21" s="62"/>
      <c r="AI21" s="61"/>
      <c r="AJ21" s="61"/>
      <c r="AK21" s="61"/>
      <c r="AL21" s="61"/>
      <c r="AM21" s="61"/>
      <c r="AN21" s="61"/>
      <c r="AO21" s="61"/>
    </row>
    <row r="22" spans="1:52" x14ac:dyDescent="0.25">
      <c r="A22" s="16"/>
      <c r="D22" s="41"/>
      <c r="P22" s="104"/>
    </row>
    <row r="23" spans="1:52" x14ac:dyDescent="0.25">
      <c r="A23" s="16"/>
    </row>
    <row r="24" spans="1:52" hidden="1" x14ac:dyDescent="0.25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I24">
        <f>+I25*I26</f>
        <v>0</v>
      </c>
      <c r="J24">
        <f>+J25*J26</f>
        <v>0</v>
      </c>
      <c r="L24">
        <f>+L25*L26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  <c r="AY24">
        <f>+AY25*AY26</f>
        <v>0</v>
      </c>
      <c r="AZ24">
        <f>+AZ25*AZ26</f>
        <v>0</v>
      </c>
    </row>
    <row r="25" spans="1:52" hidden="1" x14ac:dyDescent="0.25">
      <c r="C25">
        <f>IF($B37&gt;3,1,0)</f>
        <v>0</v>
      </c>
      <c r="D25">
        <f t="shared" ref="D25:AZ25" si="2">IF($B37&gt;3,1,0)</f>
        <v>0</v>
      </c>
      <c r="F25">
        <f t="shared" si="2"/>
        <v>0</v>
      </c>
      <c r="G25">
        <f t="shared" si="2"/>
        <v>0</v>
      </c>
      <c r="I25">
        <f>IF($B37&gt;3,1,0)</f>
        <v>0</v>
      </c>
      <c r="J25">
        <f t="shared" si="2"/>
        <v>0</v>
      </c>
      <c r="L25">
        <f t="shared" si="2"/>
        <v>0</v>
      </c>
      <c r="M25">
        <f t="shared" si="2"/>
        <v>0</v>
      </c>
      <c r="O25">
        <f t="shared" si="2"/>
        <v>0</v>
      </c>
      <c r="P25">
        <f t="shared" si="2"/>
        <v>0</v>
      </c>
      <c r="R25">
        <f t="shared" si="2"/>
        <v>0</v>
      </c>
      <c r="S25">
        <f t="shared" si="2"/>
        <v>0</v>
      </c>
      <c r="U25">
        <f t="shared" si="2"/>
        <v>0</v>
      </c>
      <c r="V25">
        <f t="shared" si="2"/>
        <v>0</v>
      </c>
      <c r="X25">
        <f t="shared" si="2"/>
        <v>0</v>
      </c>
      <c r="Y25">
        <f t="shared" si="2"/>
        <v>0</v>
      </c>
      <c r="AA25">
        <f t="shared" si="2"/>
        <v>0</v>
      </c>
      <c r="AB25">
        <f t="shared" si="2"/>
        <v>0</v>
      </c>
      <c r="AD25">
        <f t="shared" si="2"/>
        <v>0</v>
      </c>
      <c r="AE25">
        <f t="shared" si="2"/>
        <v>0</v>
      </c>
      <c r="AG25">
        <f t="shared" si="2"/>
        <v>0</v>
      </c>
      <c r="AH25">
        <f t="shared" si="2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2"/>
        <v>0</v>
      </c>
      <c r="AQ25">
        <f t="shared" si="2"/>
        <v>0</v>
      </c>
      <c r="AS25">
        <f>IF($B37&gt;3,1,0)</f>
        <v>0</v>
      </c>
      <c r="AT25">
        <f>IF($B37&gt;3,1,0)</f>
        <v>0</v>
      </c>
      <c r="AV25">
        <f>IF($B37&gt;3,1,0)</f>
        <v>0</v>
      </c>
      <c r="AW25">
        <f>IF($B37&gt;3,1,0)</f>
        <v>0</v>
      </c>
      <c r="AY25">
        <f t="shared" si="2"/>
        <v>0</v>
      </c>
      <c r="AZ25">
        <f t="shared" si="2"/>
        <v>0</v>
      </c>
    </row>
    <row r="26" spans="1:52" hidden="1" x14ac:dyDescent="0.25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1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1</v>
      </c>
      <c r="AD26">
        <f>MAX(AD27:AD31)</f>
        <v>0</v>
      </c>
      <c r="AE26">
        <f>+AE38</f>
        <v>1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  <c r="AY26">
        <f>MAX(AY27:AY31)</f>
        <v>0</v>
      </c>
      <c r="AZ26">
        <f>+AZ38</f>
        <v>0</v>
      </c>
    </row>
    <row r="27" spans="1:52" hidden="1" x14ac:dyDescent="0.25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Y27">
        <f>IF(AY$32=5,5,0)</f>
        <v>0</v>
      </c>
    </row>
    <row r="28" spans="1:52" hidden="1" x14ac:dyDescent="0.25">
      <c r="C28">
        <f>IF(C$32=4,10,0)</f>
        <v>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Y28">
        <f>IF(AY$32=4,10,0)</f>
        <v>0</v>
      </c>
    </row>
    <row r="29" spans="1:52" hidden="1" x14ac:dyDescent="0.25">
      <c r="C29">
        <f>IF(C$32=3,20,0)</f>
        <v>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  <c r="AY29">
        <f>IF(AY$32=3,20,0)</f>
        <v>0</v>
      </c>
    </row>
    <row r="30" spans="1:52" hidden="1" x14ac:dyDescent="0.25">
      <c r="C30">
        <f>IF(C$32=2,40,0)</f>
        <v>0</v>
      </c>
      <c r="F30">
        <f>IF(F$32=2,40,0)</f>
        <v>0</v>
      </c>
      <c r="I30">
        <f>IF(I$32=2,40,0)</f>
        <v>0</v>
      </c>
      <c r="L30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Y30">
        <f>IF(AY$32=2,40,0)</f>
        <v>0</v>
      </c>
    </row>
    <row r="31" spans="1:52" hidden="1" x14ac:dyDescent="0.25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Y31">
        <f>IF(AY$32=1,80,0)</f>
        <v>0</v>
      </c>
    </row>
    <row r="32" spans="1:52" hidden="1" x14ac:dyDescent="0.25">
      <c r="C32">
        <f>RANK(C33,$C33:$AZ33)*C37</f>
        <v>0</v>
      </c>
      <c r="F32">
        <f>RANK(F33,$C33:$AZ33)*F37</f>
        <v>0</v>
      </c>
      <c r="I32">
        <f>RANK(I33,$C33:$AZ33)*I37</f>
        <v>0</v>
      </c>
      <c r="L32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>
        <f>RANK(AV33,$C33:$AZ33)*AV37</f>
        <v>0</v>
      </c>
      <c r="AY32">
        <f>RANK(AY33,$C33:$AZ33)*AY37</f>
        <v>0</v>
      </c>
    </row>
    <row r="33" spans="1:58" hidden="1" x14ac:dyDescent="0.25">
      <c r="C33">
        <f>SUM(C34:C36)</f>
        <v>-1000000</v>
      </c>
      <c r="F33">
        <f>SUM(F34:F36)</f>
        <v>-1000000</v>
      </c>
      <c r="I33">
        <f>SUM(I34:I36)</f>
        <v>-912499</v>
      </c>
      <c r="L33">
        <f>SUM(L34:L36)</f>
        <v>-1000000</v>
      </c>
      <c r="O33">
        <f>SUM(O34:O36)</f>
        <v>-1000000</v>
      </c>
      <c r="R33">
        <f>SUM(R34:R36)</f>
        <v>-1000000</v>
      </c>
      <c r="U33">
        <f>SUM(U34:U36)</f>
        <v>-1000000</v>
      </c>
      <c r="X33">
        <f>SUM(X34:X36)</f>
        <v>-1000000</v>
      </c>
      <c r="AA33">
        <f>SUM(AA34:AA36)</f>
        <v>-959999</v>
      </c>
      <c r="AD33">
        <f>SUM(AD34:AD36)</f>
        <v>-1074999</v>
      </c>
      <c r="AG33">
        <f>SUM(AG34:AG36)</f>
        <v>-1000000</v>
      </c>
      <c r="AJ33">
        <f>SUM(AJ34:AJ36)</f>
        <v>-1000000</v>
      </c>
      <c r="AM33">
        <f>SUM(AM34:AM36)</f>
        <v>-1000000</v>
      </c>
      <c r="AP33">
        <f>SUM(AP34:AP36)</f>
        <v>-1000000</v>
      </c>
      <c r="AS33">
        <f>SUM(AS34:AS36)</f>
        <v>-1000000</v>
      </c>
      <c r="AV33">
        <f>SUM(AV34:AV36)</f>
        <v>-1000000</v>
      </c>
      <c r="AY33">
        <f>SUM(AY34:AY36)</f>
        <v>-1000000</v>
      </c>
    </row>
    <row r="34" spans="1:58" hidden="1" x14ac:dyDescent="0.25">
      <c r="C34">
        <f>+D38</f>
        <v>0</v>
      </c>
      <c r="F34">
        <f>+G38</f>
        <v>0</v>
      </c>
      <c r="I34">
        <f>+J38</f>
        <v>1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1</v>
      </c>
      <c r="AD34">
        <f>+AE38</f>
        <v>1</v>
      </c>
      <c r="AG34">
        <f>+AH38</f>
        <v>0</v>
      </c>
      <c r="AJ34">
        <f>+AK38</f>
        <v>0</v>
      </c>
      <c r="AM34">
        <f>+AN38</f>
        <v>0</v>
      </c>
      <c r="AP34">
        <f>+AQ38</f>
        <v>0</v>
      </c>
      <c r="AS34">
        <f>+AT38</f>
        <v>0</v>
      </c>
      <c r="AV34">
        <f>+AW38</f>
        <v>0</v>
      </c>
      <c r="AY34">
        <f>+AZ38</f>
        <v>0</v>
      </c>
    </row>
    <row r="35" spans="1:58" hidden="1" x14ac:dyDescent="0.25">
      <c r="C35">
        <f>C39*100</f>
        <v>0</v>
      </c>
      <c r="F35">
        <f>F39*100</f>
        <v>0</v>
      </c>
      <c r="I35">
        <f>I39*100</f>
        <v>87500</v>
      </c>
      <c r="L35">
        <f>-L39*100</f>
        <v>0</v>
      </c>
      <c r="O35">
        <f>-O39*100</f>
        <v>0</v>
      </c>
      <c r="R35">
        <f>R39*100</f>
        <v>0</v>
      </c>
      <c r="U35">
        <f>U39*100</f>
        <v>0</v>
      </c>
      <c r="X35">
        <f>X39*100</f>
        <v>0</v>
      </c>
      <c r="AA35">
        <f>AA39*100</f>
        <v>40000</v>
      </c>
      <c r="AD35">
        <f>-AD39*100</f>
        <v>-75000</v>
      </c>
      <c r="AG35">
        <f>-AG39*100</f>
        <v>0</v>
      </c>
      <c r="AJ35">
        <f>-AJ39*100</f>
        <v>0</v>
      </c>
      <c r="AM35">
        <f>-AM39*100</f>
        <v>0</v>
      </c>
      <c r="AP35">
        <f>AP39*100</f>
        <v>0</v>
      </c>
      <c r="AS35">
        <f>AS39*100</f>
        <v>0</v>
      </c>
      <c r="AV35">
        <f>-AV39*100</f>
        <v>0</v>
      </c>
      <c r="AY35">
        <f>-AY39*100</f>
        <v>0</v>
      </c>
    </row>
    <row r="36" spans="1:58" hidden="1" x14ac:dyDescent="0.25">
      <c r="C36">
        <f>IF(D38-$A3/2&lt;0,-1000000,C38*C37*10000+C38)</f>
        <v>-1000000</v>
      </c>
      <c r="F36">
        <f>IF(G38-$A3/2&lt;0,-1000000,F38*F37*10000+F38)</f>
        <v>-1000000</v>
      </c>
      <c r="I36">
        <f>IF(J38-$A3/2&lt;0,-1000000,I38*I37*10000+I38)</f>
        <v>-1000000</v>
      </c>
      <c r="L36">
        <f>IF(M38-$A3/2&lt;0,-1000000,L38*L37*10000+L38)</f>
        <v>-1000000</v>
      </c>
      <c r="O36">
        <f>IF(P38-$A3/2&lt;0,-1000000,O38*O37*10000+O38)</f>
        <v>-1000000</v>
      </c>
      <c r="R36">
        <f>IF(S38-$A3/2&lt;0,-1000000,R38*R37*10000+R38)</f>
        <v>-1000000</v>
      </c>
      <c r="U36">
        <f>IF(V38-$A3/2&lt;0,-1000000,U38*U37*10000+U38)</f>
        <v>-1000000</v>
      </c>
      <c r="X36">
        <f>IF(Y38-$A3/2&lt;0,-1000000,X38*X37*10000+X38)</f>
        <v>-1000000</v>
      </c>
      <c r="AA36">
        <f>IF(AB38-$A3/2&lt;0,-1000000,AA38*AA37*10000+AA38)</f>
        <v>-1000000</v>
      </c>
      <c r="AD36">
        <f>IF(AE38-$A3/2&lt;0,-1000000,AD38*AD37*10000+AD38)</f>
        <v>-1000000</v>
      </c>
      <c r="AG36">
        <f>IF(AH38-$A3/2&lt;0,-1000000,AG38*AG37*10000+AG38)</f>
        <v>-1000000</v>
      </c>
      <c r="AJ36">
        <f>IF(AK38-$A3/2&lt;0,-1000000,AJ38*AJ37*10000+AJ38)</f>
        <v>-1000000</v>
      </c>
      <c r="AM36">
        <f>IF(AN38-$A3/2&lt;0,-1000000,AM38*AM37*10000+AM38)</f>
        <v>-1000000</v>
      </c>
      <c r="AP36">
        <f>IF(AQ38-$A3/2&lt;0,-1000000,AP38*AP37*10000+AP38)</f>
        <v>-1000000</v>
      </c>
      <c r="AS36">
        <f>IF(AT38-$A3/2&lt;0,-1000000,AS38*AS37*10000+AS38)</f>
        <v>-1000000</v>
      </c>
      <c r="AV36">
        <f>IF(AW38-$A3/2&lt;0,-1000000,AV38*AV37*10000+AV38)</f>
        <v>-1000000</v>
      </c>
      <c r="AY36">
        <f>IF(AZ38-$A3/2&lt;0,-1000000,AY38*AY37*10000+AY38)</f>
        <v>-1000000</v>
      </c>
    </row>
    <row r="37" spans="1:58" ht="13" thickBot="1" x14ac:dyDescent="0.3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Y37">
        <f>IF(AZ38&gt;=$A3/2,1,0)</f>
        <v>0</v>
      </c>
    </row>
    <row r="38" spans="1:58" ht="13.5" customHeight="1" thickBot="1" x14ac:dyDescent="0.3">
      <c r="C38" s="2">
        <f>IF(SUM(C43:C241)&lt;-1000,-100000000,SUM(C43:C241))</f>
        <v>-100000000</v>
      </c>
      <c r="D38" s="2">
        <f>COUNT(D43:D241)</f>
        <v>0</v>
      </c>
      <c r="E38" s="2"/>
      <c r="F38" s="2">
        <f>IF(SUM(F43:F241)&lt;-1000,-100000000,SUM(F43:F241))</f>
        <v>-100000000</v>
      </c>
      <c r="G38" s="2">
        <f>COUNT(G43:G241)</f>
        <v>0</v>
      </c>
      <c r="H38" s="2"/>
      <c r="I38" s="2">
        <f>IF(SUM(I43:I241)&lt;-1000,-100000000,SUM(I43:I241))</f>
        <v>10</v>
      </c>
      <c r="J38" s="2">
        <f>COUNT(J43:J241)</f>
        <v>1</v>
      </c>
      <c r="K38" s="2"/>
      <c r="L38" s="2">
        <f>IF(SUM(L43:L241)&lt;-1000,-100000000,SUM(L43:L241))</f>
        <v>-100000000</v>
      </c>
      <c r="M38" s="2">
        <f>COUNT(M43:M241)</f>
        <v>0</v>
      </c>
      <c r="N38" s="2"/>
      <c r="O38" s="2">
        <f>IF(SUM(O43:O241)&lt;-1000,-100000000,SUM(O43:O241))</f>
        <v>-100000000</v>
      </c>
      <c r="P38" s="2">
        <f>COUNT(P43:P241)</f>
        <v>0</v>
      </c>
      <c r="Q38" s="2"/>
      <c r="R38" s="2">
        <f>IF(SUM(R43:R241)&lt;-1000,-100000000,SUM(R43:R241))</f>
        <v>-100000000</v>
      </c>
      <c r="S38" s="2">
        <f>COUNT(S43:S241)</f>
        <v>0</v>
      </c>
      <c r="T38" s="2"/>
      <c r="U38" s="2">
        <f>IF(SUM(U43:U241)&lt;-1000,-100000000,SUM(U43:U241))</f>
        <v>-100000000</v>
      </c>
      <c r="V38" s="2">
        <f>COUNT(V43:V241)</f>
        <v>0</v>
      </c>
      <c r="W38" s="2"/>
      <c r="X38" s="2">
        <f>IF(SUM(X43:X241)&lt;-1000,-100000000,SUM(X43:X241))</f>
        <v>-100000000</v>
      </c>
      <c r="Y38" s="2">
        <f>COUNT(Y43:Y241)</f>
        <v>0</v>
      </c>
      <c r="Z38" s="2"/>
      <c r="AA38" s="2">
        <f>IF(SUM(AA43:AA241)&lt;-1000,-100000000,SUM(AA43:AA241))</f>
        <v>-10</v>
      </c>
      <c r="AB38" s="2">
        <f>COUNT(AB43:AB241)</f>
        <v>1</v>
      </c>
      <c r="AC38" s="2"/>
      <c r="AD38" s="2">
        <f>IF(SUM(AD43:AD241)&lt;-1000,-100000000,SUM(AD43:AD241))</f>
        <v>0</v>
      </c>
      <c r="AE38" s="2">
        <f>COUNT(AE43:AE241)</f>
        <v>1</v>
      </c>
      <c r="AF38" s="2"/>
      <c r="AG38" s="2">
        <f>IF(SUM(AG43:AG241)&lt;-1000,-100000000,SUM(AG43:AG241))</f>
        <v>-100000000</v>
      </c>
      <c r="AH38" s="2">
        <f>COUNT(AH43:AH241)</f>
        <v>0</v>
      </c>
      <c r="AI38" s="2"/>
      <c r="AJ38" s="2">
        <f>IF(SUM(AJ43:AJ241)&lt;-1000,-100000000,SUM(AJ43:AJ241))</f>
        <v>-100000000</v>
      </c>
      <c r="AK38" s="2">
        <f>COUNT(AK43:AK241)</f>
        <v>0</v>
      </c>
      <c r="AL38" s="2"/>
      <c r="AM38" s="2">
        <f>IF(SUM(AM43:AM241)&lt;-1000,-100000000,SUM(AM43:AM241))</f>
        <v>-100000000</v>
      </c>
      <c r="AN38" s="2">
        <f>COUNT(AN43:AN241)</f>
        <v>0</v>
      </c>
      <c r="AO38" s="2"/>
      <c r="AP38" s="2">
        <f>IF(SUM(AP43:AP241)&lt;-1000,-100000000,SUM(AP43:AP241))</f>
        <v>-100000000</v>
      </c>
      <c r="AQ38" s="2">
        <f>COUNT(AQ43:AQ241)</f>
        <v>0</v>
      </c>
      <c r="AR38" s="2"/>
      <c r="AS38" s="2">
        <f>IF(SUM(AS43:AS241)&lt;-1000,-100000000,SUM(AS43:AS241))</f>
        <v>-100000000</v>
      </c>
      <c r="AT38" s="2">
        <f>COUNT(AT43:AT241)</f>
        <v>0</v>
      </c>
      <c r="AU38" s="2"/>
      <c r="AV38" s="2">
        <f>IF(SUM(AV43:AV241)&lt;-1000,-100000000,SUM(AV43:AV241))</f>
        <v>-100000000</v>
      </c>
      <c r="AW38" s="2">
        <f>COUNT(AW43:AW241)</f>
        <v>0</v>
      </c>
      <c r="AX38" s="2"/>
      <c r="AY38" s="2">
        <f>IF(SUM(AY43:AY241)&lt;-1000,-100000000,SUM(AY43:AY241))</f>
        <v>-100000000</v>
      </c>
      <c r="AZ38" s="2">
        <f>COUNT(AZ43:AZ241)</f>
        <v>0</v>
      </c>
      <c r="BA38" s="2"/>
      <c r="BB38" s="25"/>
      <c r="BC38" t="s">
        <v>7</v>
      </c>
    </row>
    <row r="39" spans="1:58" ht="12.75" customHeight="1" x14ac:dyDescent="0.25">
      <c r="C39" s="2">
        <f>+D39/E39</f>
        <v>0</v>
      </c>
      <c r="D39" s="2">
        <f>SUM(D43:D156)</f>
        <v>0</v>
      </c>
      <c r="E39" s="2">
        <f>SUM(E43:E156)</f>
        <v>-1</v>
      </c>
      <c r="F39" s="2">
        <f>+G39/H39</f>
        <v>0</v>
      </c>
      <c r="G39" s="2">
        <f>SUM(G43:G156)</f>
        <v>0</v>
      </c>
      <c r="H39" s="2">
        <f>SUM(H43:H156)</f>
        <v>-1</v>
      </c>
      <c r="I39" s="2">
        <f>+J39/K39</f>
        <v>875</v>
      </c>
      <c r="J39" s="2">
        <f>SUM(J43:J156)</f>
        <v>875</v>
      </c>
      <c r="K39" s="2">
        <f>SUM(K43:K156)</f>
        <v>1</v>
      </c>
      <c r="L39" s="2">
        <f>+M39/N39</f>
        <v>0</v>
      </c>
      <c r="M39" s="2">
        <f>SUM(M43:M156)</f>
        <v>0</v>
      </c>
      <c r="N39" s="2">
        <f>SUM(N43:N156)</f>
        <v>-1</v>
      </c>
      <c r="O39" s="2">
        <f>+P39/Q39</f>
        <v>0</v>
      </c>
      <c r="P39" s="2">
        <f>SUM(P43:P156)</f>
        <v>0</v>
      </c>
      <c r="Q39" s="2">
        <f>SUM(Q43:Q156)</f>
        <v>-1</v>
      </c>
      <c r="R39" s="2">
        <f>+S39/T39</f>
        <v>0</v>
      </c>
      <c r="S39" s="2">
        <f>SUM(S43:S156)</f>
        <v>0</v>
      </c>
      <c r="T39" s="2">
        <f>SUM(T43:T156)</f>
        <v>-1</v>
      </c>
      <c r="U39" s="2">
        <f>+V39/W39</f>
        <v>0</v>
      </c>
      <c r="V39" s="2">
        <f>SUM(V43:V156)</f>
        <v>0</v>
      </c>
      <c r="W39" s="2">
        <f>SUM(W43:W156)</f>
        <v>-1</v>
      </c>
      <c r="X39" s="2">
        <f>+Y39/Z39</f>
        <v>0</v>
      </c>
      <c r="Y39" s="2">
        <f>SUM(Y43:Y156)</f>
        <v>0</v>
      </c>
      <c r="Z39" s="2">
        <f>SUM(Z43:Z156)</f>
        <v>-1</v>
      </c>
      <c r="AA39" s="2">
        <f>+AB39/AC39</f>
        <v>400</v>
      </c>
      <c r="AB39" s="2">
        <f>SUM(AB43:AB156)</f>
        <v>400</v>
      </c>
      <c r="AC39" s="2">
        <f>SUM(AC43:AC156)</f>
        <v>1</v>
      </c>
      <c r="AD39" s="2">
        <f>+AE39/AF39</f>
        <v>750</v>
      </c>
      <c r="AE39" s="2">
        <f>SUM(AE43:AE156)</f>
        <v>750</v>
      </c>
      <c r="AF39" s="2">
        <f>SUM(AF43:AF156)</f>
        <v>1</v>
      </c>
      <c r="AG39" s="2">
        <f>+AH39/AI39</f>
        <v>0</v>
      </c>
      <c r="AH39" s="2">
        <f>SUM(AH43:AH156)</f>
        <v>0</v>
      </c>
      <c r="AI39" s="2">
        <f>SUM(AI43:AI156)</f>
        <v>-1</v>
      </c>
      <c r="AJ39" s="2">
        <f>+AK39/AL39</f>
        <v>0</v>
      </c>
      <c r="AK39" s="2">
        <f>SUM(AK43:AK156)</f>
        <v>0</v>
      </c>
      <c r="AL39" s="2">
        <f>SUM(AL43:AL156)</f>
        <v>-1</v>
      </c>
      <c r="AM39" s="2">
        <f>+AN39/AO39</f>
        <v>0</v>
      </c>
      <c r="AN39" s="2">
        <f>SUM(AN43:AN156)</f>
        <v>0</v>
      </c>
      <c r="AO39" s="2">
        <f>SUM(AO43:AO156)</f>
        <v>-1</v>
      </c>
      <c r="AP39" s="2">
        <f>+AQ39/AR39</f>
        <v>0</v>
      </c>
      <c r="AQ39" s="2">
        <f>SUM(AQ43:AQ156)</f>
        <v>0</v>
      </c>
      <c r="AR39" s="2">
        <f>SUM(AR43:AR156)</f>
        <v>-1</v>
      </c>
      <c r="AS39" s="2">
        <f>+AT39/AU39</f>
        <v>0</v>
      </c>
      <c r="AT39" s="2">
        <f>SUM(AT43:AT156)</f>
        <v>0</v>
      </c>
      <c r="AU39" s="2">
        <f>SUM(AU43:AU156)</f>
        <v>-1</v>
      </c>
      <c r="AV39" s="2">
        <f>+AW39/AX39</f>
        <v>0</v>
      </c>
      <c r="AW39" s="2">
        <f>SUM(AW43:AW156)</f>
        <v>0</v>
      </c>
      <c r="AX39" s="2">
        <f>SUM(AX43:AX156)</f>
        <v>-1</v>
      </c>
      <c r="AY39" s="2">
        <f>+AZ39/BA39</f>
        <v>0</v>
      </c>
      <c r="AZ39" s="2">
        <f>SUM(AZ43:AZ156)</f>
        <v>0</v>
      </c>
      <c r="BA39" s="2">
        <f>SUM(BA43:BA156)</f>
        <v>-1</v>
      </c>
      <c r="BB39" s="26"/>
      <c r="BC39" t="s">
        <v>8</v>
      </c>
    </row>
    <row r="40" spans="1:58" ht="13" thickBot="1" x14ac:dyDescent="0.3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B40" s="41">
        <f>MAX(BC43:BC102)</f>
        <v>0</v>
      </c>
    </row>
    <row r="41" spans="1:58" ht="13" thickBot="1" x14ac:dyDescent="0.3">
      <c r="B41" s="84" t="s">
        <v>0</v>
      </c>
      <c r="C41" s="471" t="s">
        <v>235</v>
      </c>
      <c r="D41" s="460"/>
      <c r="E41" s="461"/>
      <c r="F41" s="471" t="s">
        <v>152</v>
      </c>
      <c r="G41" s="460"/>
      <c r="H41" s="461"/>
      <c r="I41" s="459" t="s">
        <v>1</v>
      </c>
      <c r="J41" s="460"/>
      <c r="K41" s="461"/>
      <c r="L41" s="471" t="s">
        <v>236</v>
      </c>
      <c r="M41" s="460"/>
      <c r="N41" s="461"/>
      <c r="O41" s="459" t="s">
        <v>59</v>
      </c>
      <c r="P41" s="460"/>
      <c r="Q41" s="461"/>
      <c r="R41" s="459" t="s">
        <v>6</v>
      </c>
      <c r="S41" s="460"/>
      <c r="T41" s="461"/>
      <c r="U41" s="459" t="s">
        <v>9</v>
      </c>
      <c r="V41" s="460"/>
      <c r="W41" s="461"/>
      <c r="X41" s="459" t="s">
        <v>43</v>
      </c>
      <c r="Y41" s="460"/>
      <c r="Z41" s="461"/>
      <c r="AA41" s="471" t="s">
        <v>140</v>
      </c>
      <c r="AB41" s="460"/>
      <c r="AC41" s="461"/>
      <c r="AD41" s="471" t="s">
        <v>46</v>
      </c>
      <c r="AE41" s="460"/>
      <c r="AF41" s="461"/>
      <c r="AG41" s="459" t="s">
        <v>4</v>
      </c>
      <c r="AH41" s="460"/>
      <c r="AI41" s="461"/>
      <c r="AJ41" s="459" t="s">
        <v>76</v>
      </c>
      <c r="AK41" s="460"/>
      <c r="AL41" s="461"/>
      <c r="AM41" s="459" t="s">
        <v>96</v>
      </c>
      <c r="AN41" s="460"/>
      <c r="AO41" s="461"/>
      <c r="AP41" s="459" t="s">
        <v>234</v>
      </c>
      <c r="AQ41" s="460"/>
      <c r="AR41" s="461"/>
      <c r="AS41" s="473" t="s">
        <v>62</v>
      </c>
      <c r="AT41" s="462"/>
      <c r="AU41" s="470"/>
      <c r="AV41" s="459" t="s">
        <v>63</v>
      </c>
      <c r="AW41" s="460"/>
      <c r="AX41" s="461"/>
      <c r="AY41" s="459" t="s">
        <v>93</v>
      </c>
      <c r="AZ41" s="460"/>
      <c r="BA41" s="461"/>
      <c r="BB41" s="41">
        <f>COUNT(BB43:BB156)</f>
        <v>0</v>
      </c>
      <c r="BC41" s="86" t="s">
        <v>7</v>
      </c>
      <c r="BD41" s="85" t="s">
        <v>8</v>
      </c>
      <c r="BE41" s="87" t="s">
        <v>47</v>
      </c>
    </row>
    <row r="42" spans="1:58" ht="13" thickBot="1" x14ac:dyDescent="0.3">
      <c r="A42" s="37"/>
      <c r="B42" s="37" t="s">
        <v>24</v>
      </c>
      <c r="C42" s="37" t="s">
        <v>3</v>
      </c>
      <c r="D42" s="77" t="s">
        <v>2</v>
      </c>
      <c r="E42" s="38"/>
      <c r="F42" s="37" t="s">
        <v>3</v>
      </c>
      <c r="G42" s="77" t="s">
        <v>2</v>
      </c>
      <c r="H42" s="38"/>
      <c r="I42" s="37" t="s">
        <v>3</v>
      </c>
      <c r="J42" s="77" t="s">
        <v>2</v>
      </c>
      <c r="K42" s="38"/>
      <c r="L42" s="38" t="s">
        <v>3</v>
      </c>
      <c r="M42" s="38" t="s">
        <v>2</v>
      </c>
      <c r="N42" s="77"/>
      <c r="O42" s="37" t="s">
        <v>3</v>
      </c>
      <c r="P42" s="38" t="s">
        <v>2</v>
      </c>
      <c r="Q42" s="77"/>
      <c r="R42" s="37" t="s">
        <v>3</v>
      </c>
      <c r="S42" s="77" t="s">
        <v>2</v>
      </c>
      <c r="T42" s="38"/>
      <c r="U42" s="37" t="s">
        <v>3</v>
      </c>
      <c r="V42" s="77" t="s">
        <v>2</v>
      </c>
      <c r="W42" s="38"/>
      <c r="X42" s="37" t="s">
        <v>3</v>
      </c>
      <c r="Y42" s="38" t="s">
        <v>2</v>
      </c>
      <c r="Z42" s="77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112" t="s">
        <v>3</v>
      </c>
      <c r="AH42" s="38" t="s">
        <v>2</v>
      </c>
      <c r="AI42" s="77"/>
      <c r="AJ42" s="37" t="s">
        <v>3</v>
      </c>
      <c r="AK42" s="38" t="s">
        <v>2</v>
      </c>
      <c r="AL42" s="77"/>
      <c r="AM42" s="37" t="s">
        <v>3</v>
      </c>
      <c r="AN42" s="38" t="s">
        <v>2</v>
      </c>
      <c r="AO42" s="77"/>
      <c r="AP42" s="37" t="s">
        <v>3</v>
      </c>
      <c r="AQ42" s="77" t="s">
        <v>2</v>
      </c>
      <c r="AR42" s="38"/>
      <c r="AS42" s="37" t="s">
        <v>3</v>
      </c>
      <c r="AT42" s="77" t="s">
        <v>2</v>
      </c>
      <c r="AU42" s="38"/>
      <c r="AV42" s="77" t="s">
        <v>3</v>
      </c>
      <c r="AW42" s="38" t="s">
        <v>2</v>
      </c>
      <c r="AX42" s="77"/>
      <c r="AY42" s="77" t="s">
        <v>3</v>
      </c>
      <c r="AZ42" s="38" t="s">
        <v>2</v>
      </c>
      <c r="BA42" s="38"/>
      <c r="BB42" s="27" t="s">
        <v>22</v>
      </c>
      <c r="BC42" s="30" t="s">
        <v>23</v>
      </c>
    </row>
    <row r="43" spans="1:58" x14ac:dyDescent="0.25">
      <c r="A43">
        <v>1</v>
      </c>
      <c r="B43" s="150"/>
      <c r="C43" s="151">
        <v>-10000</v>
      </c>
      <c r="D43" s="152"/>
      <c r="E43" s="153">
        <v>-1</v>
      </c>
      <c r="F43" s="78">
        <v>-10000</v>
      </c>
      <c r="G43" s="35"/>
      <c r="H43" s="79">
        <v>-1</v>
      </c>
      <c r="I43" s="366">
        <v>10</v>
      </c>
      <c r="J43" s="152">
        <v>875</v>
      </c>
      <c r="K43" s="367">
        <v>1</v>
      </c>
      <c r="L43" s="78">
        <v>-10000</v>
      </c>
      <c r="M43" s="35"/>
      <c r="N43" s="79">
        <v>-1</v>
      </c>
      <c r="O43" s="151">
        <v>-10000</v>
      </c>
      <c r="P43" s="152"/>
      <c r="Q43" s="153">
        <v>-1</v>
      </c>
      <c r="R43" s="151">
        <v>-10000</v>
      </c>
      <c r="S43" s="152"/>
      <c r="T43" s="153">
        <v>-1</v>
      </c>
      <c r="U43" s="151">
        <v>-10000</v>
      </c>
      <c r="V43" s="152"/>
      <c r="W43" s="153">
        <v>-1</v>
      </c>
      <c r="X43" s="151">
        <v>-10000</v>
      </c>
      <c r="Y43" s="152"/>
      <c r="Z43" s="153">
        <v>-1</v>
      </c>
      <c r="AA43" s="366">
        <v>-10</v>
      </c>
      <c r="AB43" s="152">
        <v>400</v>
      </c>
      <c r="AC43" s="367">
        <v>1</v>
      </c>
      <c r="AD43" s="366">
        <v>0</v>
      </c>
      <c r="AE43" s="152">
        <v>750</v>
      </c>
      <c r="AF43" s="367">
        <v>1</v>
      </c>
      <c r="AG43" s="78">
        <v>-10000</v>
      </c>
      <c r="AH43" s="35"/>
      <c r="AI43" s="79">
        <v>-1</v>
      </c>
      <c r="AJ43" s="151">
        <v>-10000</v>
      </c>
      <c r="AK43" s="152"/>
      <c r="AL43" s="153">
        <v>-1</v>
      </c>
      <c r="AM43" s="78">
        <v>-10000</v>
      </c>
      <c r="AN43" s="35"/>
      <c r="AO43" s="79">
        <v>-1</v>
      </c>
      <c r="AP43" s="151">
        <v>-10000</v>
      </c>
      <c r="AQ43" s="152"/>
      <c r="AR43" s="153">
        <v>-1</v>
      </c>
      <c r="AS43" s="78">
        <v>-10000</v>
      </c>
      <c r="AT43" s="35"/>
      <c r="AU43" s="79">
        <v>-1</v>
      </c>
      <c r="AV43" s="151">
        <v>-10000</v>
      </c>
      <c r="AW43" s="152"/>
      <c r="AX43" s="153">
        <v>-1</v>
      </c>
      <c r="AY43" s="151">
        <v>-10000</v>
      </c>
      <c r="AZ43" s="152"/>
      <c r="BA43" s="153">
        <v>-1</v>
      </c>
      <c r="BC43" s="41"/>
      <c r="BD43">
        <f t="shared" ref="BD43:BD65" si="3">+AY43+AP43+AG43+AD43+AA43+X43+U43+R43+O43+L43+I43+F43+C43+AJ43+AM43+AS43+AV43</f>
        <v>-140000</v>
      </c>
      <c r="BE43">
        <f t="shared" ref="BE43:BE66" si="4">COUNT(C43:BA43)/3</f>
        <v>12.333333333333334</v>
      </c>
      <c r="BF43">
        <f t="shared" ref="BF43:BF66" si="5">+BD43/BE43</f>
        <v>-11351.351351351352</v>
      </c>
    </row>
    <row r="44" spans="1:58" x14ac:dyDescent="0.25">
      <c r="A44">
        <f>+A43+1</f>
        <v>2</v>
      </c>
      <c r="B44" s="150"/>
      <c r="C44" s="157"/>
      <c r="D44" s="158"/>
      <c r="E44" s="159"/>
      <c r="F44" s="157"/>
      <c r="G44" s="158"/>
      <c r="H44" s="159"/>
      <c r="I44" s="157"/>
      <c r="J44" s="158"/>
      <c r="K44" s="159"/>
      <c r="L44" s="157"/>
      <c r="M44" s="158"/>
      <c r="N44" s="159"/>
      <c r="O44" s="157"/>
      <c r="P44" s="158"/>
      <c r="Q44" s="159"/>
      <c r="R44" s="157"/>
      <c r="S44" s="158"/>
      <c r="T44" s="159"/>
      <c r="U44" s="157"/>
      <c r="V44" s="158"/>
      <c r="W44" s="159"/>
      <c r="X44" s="157"/>
      <c r="Y44" s="158"/>
      <c r="Z44" s="159"/>
      <c r="AA44" s="157"/>
      <c r="AB44" s="158"/>
      <c r="AC44" s="159"/>
      <c r="AD44" s="157"/>
      <c r="AE44" s="158"/>
      <c r="AF44" s="159"/>
      <c r="AG44" s="157"/>
      <c r="AH44" s="158"/>
      <c r="AI44" s="159"/>
      <c r="AJ44" s="157"/>
      <c r="AK44" s="158"/>
      <c r="AL44" s="159"/>
      <c r="AM44" s="157"/>
      <c r="AN44" s="158"/>
      <c r="AO44" s="159"/>
      <c r="AP44" s="157"/>
      <c r="AQ44" s="158"/>
      <c r="AR44" s="159"/>
      <c r="AS44" s="157"/>
      <c r="AT44" s="158"/>
      <c r="AU44" s="159"/>
      <c r="AV44" s="10"/>
      <c r="AW44" s="32"/>
      <c r="AX44" s="11"/>
      <c r="AY44" s="10"/>
      <c r="AZ44" s="32"/>
      <c r="BA44" s="11"/>
      <c r="BC44" s="41"/>
      <c r="BD44">
        <f t="shared" si="3"/>
        <v>0</v>
      </c>
      <c r="BE44">
        <f t="shared" si="4"/>
        <v>0</v>
      </c>
      <c r="BF44" t="e">
        <f t="shared" si="5"/>
        <v>#DIV/0!</v>
      </c>
    </row>
    <row r="45" spans="1:58" x14ac:dyDescent="0.25">
      <c r="A45">
        <f t="shared" ref="A45:A114" si="6">+A44+1</f>
        <v>3</v>
      </c>
      <c r="B45" s="150"/>
      <c r="C45" s="157"/>
      <c r="D45" s="158"/>
      <c r="E45" s="159"/>
      <c r="F45" s="157"/>
      <c r="G45" s="158"/>
      <c r="H45" s="159"/>
      <c r="I45" s="157"/>
      <c r="J45" s="158"/>
      <c r="K45" s="159"/>
      <c r="L45" s="157"/>
      <c r="M45" s="158"/>
      <c r="N45" s="159"/>
      <c r="O45" s="157"/>
      <c r="P45" s="158"/>
      <c r="Q45" s="159"/>
      <c r="R45" s="157"/>
      <c r="S45" s="158"/>
      <c r="T45" s="159"/>
      <c r="U45" s="157"/>
      <c r="V45" s="158"/>
      <c r="W45" s="159"/>
      <c r="X45" s="157"/>
      <c r="Y45" s="158"/>
      <c r="Z45" s="159"/>
      <c r="AA45" s="157"/>
      <c r="AB45" s="158"/>
      <c r="AC45" s="159"/>
      <c r="AD45" s="157"/>
      <c r="AE45" s="158"/>
      <c r="AF45" s="159"/>
      <c r="AG45" s="157"/>
      <c r="AH45" s="158"/>
      <c r="AI45" s="159"/>
      <c r="AJ45" s="157"/>
      <c r="AK45" s="158"/>
      <c r="AL45" s="159"/>
      <c r="AM45" s="157"/>
      <c r="AN45" s="158"/>
      <c r="AO45" s="159"/>
      <c r="AP45" s="157"/>
      <c r="AQ45" s="158"/>
      <c r="AR45" s="159"/>
      <c r="AS45" s="157"/>
      <c r="AT45" s="158"/>
      <c r="AU45" s="159"/>
      <c r="AV45" s="10"/>
      <c r="AW45" s="32"/>
      <c r="AX45" s="11"/>
      <c r="AY45" s="10"/>
      <c r="AZ45" s="32"/>
      <c r="BA45" s="11"/>
      <c r="BD45">
        <f t="shared" si="3"/>
        <v>0</v>
      </c>
      <c r="BE45">
        <f t="shared" si="4"/>
        <v>0</v>
      </c>
      <c r="BF45" t="e">
        <f t="shared" si="5"/>
        <v>#DIV/0!</v>
      </c>
    </row>
    <row r="46" spans="1:58" x14ac:dyDescent="0.25">
      <c r="A46">
        <f t="shared" si="6"/>
        <v>4</v>
      </c>
      <c r="B46" s="150"/>
      <c r="C46" s="157"/>
      <c r="D46" s="158"/>
      <c r="E46" s="159"/>
      <c r="F46" s="157"/>
      <c r="G46" s="158"/>
      <c r="H46" s="159"/>
      <c r="I46" s="157"/>
      <c r="J46" s="158"/>
      <c r="K46" s="159"/>
      <c r="L46" s="157"/>
      <c r="M46" s="158"/>
      <c r="N46" s="159"/>
      <c r="O46" s="157"/>
      <c r="P46" s="158"/>
      <c r="Q46" s="159"/>
      <c r="R46" s="157"/>
      <c r="S46" s="158"/>
      <c r="T46" s="159"/>
      <c r="U46" s="157"/>
      <c r="V46" s="158"/>
      <c r="W46" s="159"/>
      <c r="X46" s="157"/>
      <c r="Y46" s="158"/>
      <c r="Z46" s="159"/>
      <c r="AA46" s="157"/>
      <c r="AB46" s="158"/>
      <c r="AC46" s="159"/>
      <c r="AD46" s="157"/>
      <c r="AE46" s="158"/>
      <c r="AF46" s="159"/>
      <c r="AG46" s="157"/>
      <c r="AH46" s="158"/>
      <c r="AI46" s="159"/>
      <c r="AJ46" s="157"/>
      <c r="AK46" s="158"/>
      <c r="AL46" s="159"/>
      <c r="AM46" s="157"/>
      <c r="AN46" s="158"/>
      <c r="AO46" s="159"/>
      <c r="AP46" s="157"/>
      <c r="AQ46" s="158"/>
      <c r="AR46" s="159"/>
      <c r="AS46" s="157"/>
      <c r="AT46" s="158"/>
      <c r="AU46" s="159"/>
      <c r="AV46" s="10"/>
      <c r="AW46" s="32"/>
      <c r="AX46" s="11"/>
      <c r="AY46" s="10"/>
      <c r="AZ46" s="32"/>
      <c r="BA46" s="11"/>
      <c r="BC46" s="41"/>
      <c r="BD46">
        <f t="shared" si="3"/>
        <v>0</v>
      </c>
      <c r="BE46">
        <f t="shared" si="4"/>
        <v>0</v>
      </c>
      <c r="BF46" t="e">
        <f t="shared" si="5"/>
        <v>#DIV/0!</v>
      </c>
    </row>
    <row r="47" spans="1:58" x14ac:dyDescent="0.25">
      <c r="A47">
        <f t="shared" si="6"/>
        <v>5</v>
      </c>
      <c r="B47" s="150"/>
      <c r="C47" s="157"/>
      <c r="D47" s="158"/>
      <c r="E47" s="159"/>
      <c r="F47" s="157"/>
      <c r="G47" s="158"/>
      <c r="H47" s="159"/>
      <c r="I47" s="157"/>
      <c r="J47" s="158"/>
      <c r="K47" s="159"/>
      <c r="L47" s="157"/>
      <c r="M47" s="158"/>
      <c r="N47" s="159"/>
      <c r="O47" s="157"/>
      <c r="P47" s="158"/>
      <c r="Q47" s="159"/>
      <c r="R47" s="157"/>
      <c r="S47" s="158"/>
      <c r="T47" s="159"/>
      <c r="U47" s="157"/>
      <c r="V47" s="158"/>
      <c r="W47" s="159"/>
      <c r="X47" s="157"/>
      <c r="Y47" s="158"/>
      <c r="Z47" s="159"/>
      <c r="AA47" s="157"/>
      <c r="AB47" s="158"/>
      <c r="AC47" s="159"/>
      <c r="AD47" s="157"/>
      <c r="AE47" s="158"/>
      <c r="AF47" s="159"/>
      <c r="AG47" s="157"/>
      <c r="AH47" s="158"/>
      <c r="AI47" s="159"/>
      <c r="AJ47" s="157"/>
      <c r="AK47" s="158"/>
      <c r="AL47" s="159"/>
      <c r="AM47" s="157"/>
      <c r="AN47" s="158"/>
      <c r="AO47" s="159"/>
      <c r="AP47" s="157"/>
      <c r="AQ47" s="158"/>
      <c r="AR47" s="159"/>
      <c r="AS47" s="157"/>
      <c r="AT47" s="158"/>
      <c r="AU47" s="159"/>
      <c r="AV47" s="10"/>
      <c r="AW47" s="32"/>
      <c r="AX47" s="11"/>
      <c r="AY47" s="10"/>
      <c r="AZ47" s="32"/>
      <c r="BA47" s="11"/>
      <c r="BD47">
        <f t="shared" si="3"/>
        <v>0</v>
      </c>
      <c r="BE47">
        <f t="shared" si="4"/>
        <v>0</v>
      </c>
      <c r="BF47" t="e">
        <f t="shared" si="5"/>
        <v>#DIV/0!</v>
      </c>
    </row>
    <row r="48" spans="1:58" x14ac:dyDescent="0.25">
      <c r="A48">
        <f t="shared" si="6"/>
        <v>6</v>
      </c>
      <c r="B48" s="150"/>
      <c r="C48" s="154"/>
      <c r="D48" s="155"/>
      <c r="E48" s="156"/>
      <c r="F48" s="154"/>
      <c r="G48" s="155"/>
      <c r="H48" s="156"/>
      <c r="I48" s="154"/>
      <c r="J48" s="155"/>
      <c r="K48" s="156"/>
      <c r="L48" s="154"/>
      <c r="M48" s="155"/>
      <c r="N48" s="156"/>
      <c r="O48" s="154"/>
      <c r="P48" s="155"/>
      <c r="Q48" s="156"/>
      <c r="R48" s="154"/>
      <c r="S48" s="155"/>
      <c r="T48" s="156"/>
      <c r="U48" s="154"/>
      <c r="V48" s="155"/>
      <c r="W48" s="156"/>
      <c r="X48" s="154"/>
      <c r="Y48" s="155"/>
      <c r="Z48" s="156"/>
      <c r="AA48" s="154"/>
      <c r="AB48" s="155"/>
      <c r="AC48" s="156"/>
      <c r="AD48" s="154"/>
      <c r="AE48" s="155"/>
      <c r="AF48" s="156"/>
      <c r="AG48" s="154"/>
      <c r="AH48" s="155"/>
      <c r="AI48" s="156"/>
      <c r="AJ48" s="154"/>
      <c r="AK48" s="155"/>
      <c r="AL48" s="156"/>
      <c r="AM48" s="154"/>
      <c r="AN48" s="155"/>
      <c r="AO48" s="156"/>
      <c r="AP48" s="154"/>
      <c r="AQ48" s="155"/>
      <c r="AR48" s="156"/>
      <c r="AS48" s="154"/>
      <c r="AT48" s="155"/>
      <c r="AU48" s="156"/>
      <c r="AV48" s="12"/>
      <c r="AW48" s="36"/>
      <c r="AX48" s="13"/>
      <c r="AY48" s="12"/>
      <c r="AZ48" s="36"/>
      <c r="BA48" s="13"/>
      <c r="BC48" s="41"/>
      <c r="BD48">
        <f t="shared" si="3"/>
        <v>0</v>
      </c>
      <c r="BE48">
        <f t="shared" si="4"/>
        <v>0</v>
      </c>
      <c r="BF48" t="e">
        <f t="shared" si="5"/>
        <v>#DIV/0!</v>
      </c>
    </row>
    <row r="49" spans="1:58" x14ac:dyDescent="0.25">
      <c r="A49">
        <f t="shared" si="6"/>
        <v>7</v>
      </c>
      <c r="B49" s="150"/>
      <c r="C49" s="157"/>
      <c r="D49" s="158"/>
      <c r="E49" s="159"/>
      <c r="F49" s="157"/>
      <c r="G49" s="158"/>
      <c r="H49" s="159"/>
      <c r="I49" s="157"/>
      <c r="J49" s="158"/>
      <c r="K49" s="159"/>
      <c r="L49" s="157"/>
      <c r="M49" s="158"/>
      <c r="N49" s="159"/>
      <c r="O49" s="157"/>
      <c r="P49" s="158"/>
      <c r="Q49" s="159"/>
      <c r="R49" s="157"/>
      <c r="S49" s="158"/>
      <c r="T49" s="159"/>
      <c r="U49" s="157"/>
      <c r="V49" s="158"/>
      <c r="W49" s="159"/>
      <c r="X49" s="157"/>
      <c r="Y49" s="158"/>
      <c r="Z49" s="159"/>
      <c r="AA49" s="157"/>
      <c r="AB49" s="158"/>
      <c r="AC49" s="159"/>
      <c r="AD49" s="157"/>
      <c r="AE49" s="158"/>
      <c r="AF49" s="159"/>
      <c r="AG49" s="157"/>
      <c r="AH49" s="158"/>
      <c r="AI49" s="159"/>
      <c r="AJ49" s="157"/>
      <c r="AK49" s="158"/>
      <c r="AL49" s="159"/>
      <c r="AM49" s="157"/>
      <c r="AN49" s="158"/>
      <c r="AO49" s="159"/>
      <c r="AP49" s="157"/>
      <c r="AQ49" s="158"/>
      <c r="AR49" s="159"/>
      <c r="AS49" s="157"/>
      <c r="AT49" s="158"/>
      <c r="AU49" s="159"/>
      <c r="AV49" s="10"/>
      <c r="AW49" s="32"/>
      <c r="AX49" s="11"/>
      <c r="AY49" s="10"/>
      <c r="AZ49" s="32"/>
      <c r="BA49" s="11"/>
      <c r="BC49" s="41"/>
      <c r="BD49">
        <f t="shared" si="3"/>
        <v>0</v>
      </c>
      <c r="BE49">
        <f t="shared" si="4"/>
        <v>0</v>
      </c>
      <c r="BF49" t="e">
        <f t="shared" si="5"/>
        <v>#DIV/0!</v>
      </c>
    </row>
    <row r="50" spans="1:58" x14ac:dyDescent="0.25">
      <c r="A50">
        <f t="shared" si="6"/>
        <v>8</v>
      </c>
      <c r="B50" s="150"/>
      <c r="C50" s="157"/>
      <c r="D50" s="158"/>
      <c r="E50" s="159"/>
      <c r="F50" s="157"/>
      <c r="G50" s="158"/>
      <c r="H50" s="159"/>
      <c r="I50" s="157"/>
      <c r="J50" s="158"/>
      <c r="K50" s="159"/>
      <c r="L50" s="157"/>
      <c r="M50" s="158"/>
      <c r="N50" s="159"/>
      <c r="O50" s="157"/>
      <c r="P50" s="158"/>
      <c r="Q50" s="159"/>
      <c r="R50" s="157"/>
      <c r="S50" s="158"/>
      <c r="T50" s="159"/>
      <c r="U50" s="157"/>
      <c r="V50" s="158"/>
      <c r="W50" s="159"/>
      <c r="X50" s="157"/>
      <c r="Y50" s="158"/>
      <c r="Z50" s="159"/>
      <c r="AA50" s="157"/>
      <c r="AB50" s="158"/>
      <c r="AC50" s="159"/>
      <c r="AD50" s="157"/>
      <c r="AE50" s="158"/>
      <c r="AF50" s="159"/>
      <c r="AG50" s="157"/>
      <c r="AH50" s="158"/>
      <c r="AI50" s="159"/>
      <c r="AJ50" s="157"/>
      <c r="AK50" s="158"/>
      <c r="AL50" s="159"/>
      <c r="AM50" s="157"/>
      <c r="AN50" s="158"/>
      <c r="AO50" s="159"/>
      <c r="AP50" s="157"/>
      <c r="AQ50" s="158"/>
      <c r="AR50" s="159"/>
      <c r="AS50" s="157"/>
      <c r="AT50" s="158"/>
      <c r="AU50" s="159"/>
      <c r="AV50" s="10"/>
      <c r="AW50" s="32"/>
      <c r="AX50" s="11"/>
      <c r="AY50" s="10"/>
      <c r="AZ50" s="32"/>
      <c r="BA50" s="11"/>
      <c r="BC50" s="41"/>
      <c r="BD50">
        <f t="shared" si="3"/>
        <v>0</v>
      </c>
      <c r="BE50">
        <f t="shared" si="4"/>
        <v>0</v>
      </c>
      <c r="BF50" t="e">
        <f t="shared" si="5"/>
        <v>#DIV/0!</v>
      </c>
    </row>
    <row r="51" spans="1:58" x14ac:dyDescent="0.25">
      <c r="A51">
        <f t="shared" si="6"/>
        <v>9</v>
      </c>
      <c r="B51" s="150"/>
      <c r="C51" s="157"/>
      <c r="D51" s="158"/>
      <c r="E51" s="159"/>
      <c r="F51" s="157"/>
      <c r="G51" s="158"/>
      <c r="H51" s="159"/>
      <c r="I51" s="157"/>
      <c r="J51" s="158"/>
      <c r="K51" s="159"/>
      <c r="L51" s="157"/>
      <c r="M51" s="158"/>
      <c r="N51" s="159"/>
      <c r="O51" s="157"/>
      <c r="P51" s="158"/>
      <c r="Q51" s="159"/>
      <c r="R51" s="157"/>
      <c r="S51" s="158"/>
      <c r="T51" s="159"/>
      <c r="U51" s="157"/>
      <c r="V51" s="158"/>
      <c r="W51" s="159"/>
      <c r="X51" s="157"/>
      <c r="Y51" s="158"/>
      <c r="Z51" s="159"/>
      <c r="AA51" s="157"/>
      <c r="AB51" s="158"/>
      <c r="AC51" s="159"/>
      <c r="AD51" s="157"/>
      <c r="AE51" s="158"/>
      <c r="AF51" s="159"/>
      <c r="AG51" s="157"/>
      <c r="AH51" s="158"/>
      <c r="AI51" s="159"/>
      <c r="AJ51" s="157"/>
      <c r="AK51" s="158"/>
      <c r="AL51" s="159"/>
      <c r="AM51" s="157"/>
      <c r="AN51" s="158"/>
      <c r="AO51" s="159"/>
      <c r="AP51" s="157"/>
      <c r="AQ51" s="158"/>
      <c r="AR51" s="159"/>
      <c r="AS51" s="157"/>
      <c r="AT51" s="158"/>
      <c r="AU51" s="159"/>
      <c r="AV51" s="10"/>
      <c r="AW51" s="32"/>
      <c r="AX51" s="11"/>
      <c r="AY51" s="10"/>
      <c r="AZ51" s="32"/>
      <c r="BA51" s="11"/>
      <c r="BC51" s="41"/>
      <c r="BD51">
        <f t="shared" si="3"/>
        <v>0</v>
      </c>
      <c r="BE51">
        <f t="shared" si="4"/>
        <v>0</v>
      </c>
      <c r="BF51" t="e">
        <f t="shared" si="5"/>
        <v>#DIV/0!</v>
      </c>
    </row>
    <row r="52" spans="1:58" x14ac:dyDescent="0.25">
      <c r="A52">
        <f t="shared" si="6"/>
        <v>10</v>
      </c>
      <c r="B52" s="150"/>
      <c r="C52" s="157"/>
      <c r="D52" s="158"/>
      <c r="E52" s="159"/>
      <c r="F52" s="157"/>
      <c r="G52" s="158"/>
      <c r="H52" s="159"/>
      <c r="I52" s="157"/>
      <c r="J52" s="158"/>
      <c r="K52" s="159"/>
      <c r="L52" s="157"/>
      <c r="M52" s="158"/>
      <c r="N52" s="159"/>
      <c r="O52" s="157"/>
      <c r="P52" s="158"/>
      <c r="Q52" s="159"/>
      <c r="R52" s="157"/>
      <c r="S52" s="158"/>
      <c r="T52" s="159"/>
      <c r="U52" s="157"/>
      <c r="V52" s="158"/>
      <c r="W52" s="159"/>
      <c r="X52" s="157"/>
      <c r="Y52" s="158"/>
      <c r="Z52" s="159"/>
      <c r="AA52" s="157"/>
      <c r="AB52" s="158"/>
      <c r="AC52" s="159"/>
      <c r="AD52" s="157"/>
      <c r="AE52" s="158"/>
      <c r="AF52" s="159"/>
      <c r="AG52" s="157"/>
      <c r="AH52" s="158"/>
      <c r="AI52" s="159"/>
      <c r="AJ52" s="157"/>
      <c r="AK52" s="158"/>
      <c r="AL52" s="159"/>
      <c r="AM52" s="157"/>
      <c r="AN52" s="158"/>
      <c r="AO52" s="159"/>
      <c r="AP52" s="157"/>
      <c r="AQ52" s="158"/>
      <c r="AR52" s="159"/>
      <c r="AS52" s="157"/>
      <c r="AT52" s="158"/>
      <c r="AU52" s="159"/>
      <c r="AV52" s="10"/>
      <c r="AW52" s="32"/>
      <c r="AX52" s="11"/>
      <c r="AY52" s="10"/>
      <c r="AZ52" s="32"/>
      <c r="BA52" s="11"/>
      <c r="BC52" s="41"/>
      <c r="BD52">
        <f t="shared" si="3"/>
        <v>0</v>
      </c>
      <c r="BE52">
        <f t="shared" si="4"/>
        <v>0</v>
      </c>
      <c r="BF52" t="e">
        <f t="shared" si="5"/>
        <v>#DIV/0!</v>
      </c>
    </row>
    <row r="53" spans="1:58" x14ac:dyDescent="0.25">
      <c r="A53">
        <f t="shared" si="6"/>
        <v>11</v>
      </c>
      <c r="B53" s="150"/>
      <c r="C53" s="157"/>
      <c r="D53" s="158"/>
      <c r="E53" s="159"/>
      <c r="F53" s="157"/>
      <c r="G53" s="158"/>
      <c r="H53" s="159"/>
      <c r="I53" s="157"/>
      <c r="J53" s="158"/>
      <c r="K53" s="159"/>
      <c r="L53" s="157"/>
      <c r="M53" s="158"/>
      <c r="N53" s="159"/>
      <c r="O53" s="157"/>
      <c r="P53" s="158"/>
      <c r="Q53" s="159"/>
      <c r="R53" s="157"/>
      <c r="S53" s="158"/>
      <c r="T53" s="159"/>
      <c r="U53" s="157"/>
      <c r="V53" s="158"/>
      <c r="W53" s="159"/>
      <c r="X53" s="157"/>
      <c r="Y53" s="158"/>
      <c r="Z53" s="159"/>
      <c r="AA53" s="157"/>
      <c r="AB53" s="158"/>
      <c r="AC53" s="159"/>
      <c r="AD53" s="157"/>
      <c r="AE53" s="158"/>
      <c r="AF53" s="159"/>
      <c r="AG53" s="157"/>
      <c r="AH53" s="158"/>
      <c r="AI53" s="159"/>
      <c r="AJ53" s="157"/>
      <c r="AK53" s="158"/>
      <c r="AL53" s="159"/>
      <c r="AM53" s="157"/>
      <c r="AN53" s="158"/>
      <c r="AO53" s="159"/>
      <c r="AP53" s="157"/>
      <c r="AQ53" s="158"/>
      <c r="AR53" s="159"/>
      <c r="AS53" s="157"/>
      <c r="AT53" s="158"/>
      <c r="AU53" s="159"/>
      <c r="AV53" s="10"/>
      <c r="AW53" s="32"/>
      <c r="AX53" s="11"/>
      <c r="AY53" s="10"/>
      <c r="AZ53" s="32"/>
      <c r="BA53" s="11"/>
      <c r="BC53" s="41"/>
      <c r="BD53">
        <f t="shared" si="3"/>
        <v>0</v>
      </c>
      <c r="BE53">
        <f t="shared" si="4"/>
        <v>0</v>
      </c>
      <c r="BF53" t="e">
        <f t="shared" si="5"/>
        <v>#DIV/0!</v>
      </c>
    </row>
    <row r="54" spans="1:58" x14ac:dyDescent="0.25">
      <c r="A54">
        <f t="shared" si="6"/>
        <v>12</v>
      </c>
      <c r="B54" s="150"/>
      <c r="C54" s="157"/>
      <c r="D54" s="158"/>
      <c r="E54" s="159"/>
      <c r="F54" s="157"/>
      <c r="G54" s="158"/>
      <c r="H54" s="159"/>
      <c r="I54" s="157"/>
      <c r="J54" s="158"/>
      <c r="K54" s="159"/>
      <c r="L54" s="157"/>
      <c r="M54" s="158"/>
      <c r="N54" s="159"/>
      <c r="O54" s="157"/>
      <c r="P54" s="158"/>
      <c r="Q54" s="159"/>
      <c r="R54" s="157"/>
      <c r="S54" s="158"/>
      <c r="T54" s="159"/>
      <c r="U54" s="157"/>
      <c r="V54" s="158"/>
      <c r="W54" s="159"/>
      <c r="X54" s="157"/>
      <c r="Y54" s="158"/>
      <c r="Z54" s="159"/>
      <c r="AA54" s="157"/>
      <c r="AB54" s="158"/>
      <c r="AC54" s="159"/>
      <c r="AD54" s="157"/>
      <c r="AE54" s="158"/>
      <c r="AF54" s="159"/>
      <c r="AG54" s="157"/>
      <c r="AH54" s="158"/>
      <c r="AI54" s="159"/>
      <c r="AJ54" s="157"/>
      <c r="AK54" s="158"/>
      <c r="AL54" s="159"/>
      <c r="AM54" s="157"/>
      <c r="AN54" s="158"/>
      <c r="AO54" s="159"/>
      <c r="AP54" s="157"/>
      <c r="AQ54" s="158"/>
      <c r="AR54" s="159"/>
      <c r="AS54" s="157"/>
      <c r="AT54" s="158"/>
      <c r="AU54" s="159"/>
      <c r="AV54" s="10"/>
      <c r="AW54" s="32"/>
      <c r="AX54" s="11"/>
      <c r="AY54" s="10"/>
      <c r="AZ54" s="32"/>
      <c r="BA54" s="11"/>
      <c r="BC54" s="41"/>
      <c r="BD54">
        <f t="shared" si="3"/>
        <v>0</v>
      </c>
      <c r="BE54">
        <f t="shared" si="4"/>
        <v>0</v>
      </c>
      <c r="BF54" t="e">
        <f t="shared" si="5"/>
        <v>#DIV/0!</v>
      </c>
    </row>
    <row r="55" spans="1:58" x14ac:dyDescent="0.25">
      <c r="A55">
        <f t="shared" si="6"/>
        <v>13</v>
      </c>
      <c r="B55" s="150"/>
      <c r="C55" s="157"/>
      <c r="D55" s="158"/>
      <c r="E55" s="159"/>
      <c r="F55" s="157"/>
      <c r="G55" s="158"/>
      <c r="H55" s="159"/>
      <c r="I55" s="157"/>
      <c r="J55" s="158"/>
      <c r="K55" s="159"/>
      <c r="L55" s="157"/>
      <c r="M55" s="158"/>
      <c r="N55" s="159"/>
      <c r="O55" s="157"/>
      <c r="P55" s="158"/>
      <c r="Q55" s="159"/>
      <c r="R55" s="157"/>
      <c r="S55" s="158"/>
      <c r="T55" s="159"/>
      <c r="U55" s="157"/>
      <c r="V55" s="158"/>
      <c r="W55" s="159"/>
      <c r="X55" s="157"/>
      <c r="Y55" s="158"/>
      <c r="Z55" s="159"/>
      <c r="AA55" s="157"/>
      <c r="AB55" s="158"/>
      <c r="AC55" s="159"/>
      <c r="AD55" s="157"/>
      <c r="AE55" s="158"/>
      <c r="AF55" s="159"/>
      <c r="AG55" s="157"/>
      <c r="AH55" s="158"/>
      <c r="AI55" s="159"/>
      <c r="AJ55" s="157"/>
      <c r="AK55" s="158"/>
      <c r="AL55" s="159"/>
      <c r="AM55" s="157"/>
      <c r="AN55" s="158"/>
      <c r="AO55" s="159"/>
      <c r="AP55" s="157"/>
      <c r="AQ55" s="158"/>
      <c r="AR55" s="159"/>
      <c r="AS55" s="157"/>
      <c r="AT55" s="158"/>
      <c r="AU55" s="159"/>
      <c r="AV55" s="10"/>
      <c r="AW55" s="32"/>
      <c r="AX55" s="11"/>
      <c r="AY55" s="10"/>
      <c r="AZ55" s="32"/>
      <c r="BA55" s="11"/>
      <c r="BC55" s="41"/>
      <c r="BD55">
        <f t="shared" si="3"/>
        <v>0</v>
      </c>
      <c r="BE55">
        <f t="shared" si="4"/>
        <v>0</v>
      </c>
      <c r="BF55" t="e">
        <f t="shared" si="5"/>
        <v>#DIV/0!</v>
      </c>
    </row>
    <row r="56" spans="1:58" x14ac:dyDescent="0.25">
      <c r="A56">
        <f t="shared" si="6"/>
        <v>14</v>
      </c>
      <c r="B56" s="150"/>
      <c r="C56" s="157"/>
      <c r="D56" s="158"/>
      <c r="E56" s="159"/>
      <c r="F56" s="157"/>
      <c r="G56" s="158"/>
      <c r="H56" s="159"/>
      <c r="I56" s="157"/>
      <c r="J56" s="158"/>
      <c r="K56" s="159"/>
      <c r="L56" s="157"/>
      <c r="M56" s="158"/>
      <c r="N56" s="159"/>
      <c r="O56" s="157"/>
      <c r="P56" s="158"/>
      <c r="Q56" s="159"/>
      <c r="R56" s="157"/>
      <c r="S56" s="158"/>
      <c r="T56" s="159"/>
      <c r="U56" s="157"/>
      <c r="V56" s="158"/>
      <c r="W56" s="159"/>
      <c r="X56" s="157"/>
      <c r="Y56" s="158"/>
      <c r="Z56" s="159"/>
      <c r="AA56" s="157"/>
      <c r="AB56" s="158"/>
      <c r="AC56" s="159"/>
      <c r="AD56" s="157"/>
      <c r="AE56" s="158"/>
      <c r="AF56" s="159"/>
      <c r="AG56" s="157"/>
      <c r="AH56" s="158"/>
      <c r="AI56" s="159"/>
      <c r="AJ56" s="157"/>
      <c r="AK56" s="158"/>
      <c r="AL56" s="159"/>
      <c r="AM56" s="157"/>
      <c r="AN56" s="158"/>
      <c r="AO56" s="159"/>
      <c r="AP56" s="157"/>
      <c r="AQ56" s="158"/>
      <c r="AR56" s="159"/>
      <c r="AS56" s="157"/>
      <c r="AT56" s="158"/>
      <c r="AU56" s="159"/>
      <c r="AV56" s="10"/>
      <c r="AW56" s="32"/>
      <c r="AX56" s="11"/>
      <c r="AY56" s="10"/>
      <c r="AZ56" s="32"/>
      <c r="BA56" s="11"/>
      <c r="BC56" s="41"/>
      <c r="BD56">
        <f t="shared" si="3"/>
        <v>0</v>
      </c>
      <c r="BE56">
        <f t="shared" si="4"/>
        <v>0</v>
      </c>
      <c r="BF56" t="e">
        <f t="shared" si="5"/>
        <v>#DIV/0!</v>
      </c>
    </row>
    <row r="57" spans="1:58" x14ac:dyDescent="0.25">
      <c r="A57">
        <f t="shared" si="6"/>
        <v>15</v>
      </c>
      <c r="B57" s="150"/>
      <c r="C57" s="157"/>
      <c r="D57" s="158"/>
      <c r="E57" s="159"/>
      <c r="F57" s="157"/>
      <c r="G57" s="158"/>
      <c r="H57" s="159"/>
      <c r="I57" s="157"/>
      <c r="J57" s="158"/>
      <c r="K57" s="159"/>
      <c r="L57" s="157"/>
      <c r="M57" s="158"/>
      <c r="N57" s="159"/>
      <c r="O57" s="157"/>
      <c r="P57" s="158"/>
      <c r="Q57" s="159"/>
      <c r="R57" s="157"/>
      <c r="S57" s="158"/>
      <c r="T57" s="159"/>
      <c r="U57" s="157"/>
      <c r="V57" s="158"/>
      <c r="W57" s="159"/>
      <c r="X57" s="157"/>
      <c r="Y57" s="158"/>
      <c r="Z57" s="159"/>
      <c r="AA57" s="157"/>
      <c r="AB57" s="158"/>
      <c r="AC57" s="159"/>
      <c r="AD57" s="157"/>
      <c r="AE57" s="158"/>
      <c r="AF57" s="159"/>
      <c r="AG57" s="157"/>
      <c r="AH57" s="158"/>
      <c r="AI57" s="159"/>
      <c r="AJ57" s="157"/>
      <c r="AK57" s="158"/>
      <c r="AL57" s="159"/>
      <c r="AM57" s="157"/>
      <c r="AN57" s="158"/>
      <c r="AO57" s="159"/>
      <c r="AP57" s="157"/>
      <c r="AQ57" s="158"/>
      <c r="AR57" s="159"/>
      <c r="AS57" s="157"/>
      <c r="AT57" s="158"/>
      <c r="AU57" s="159"/>
      <c r="AV57" s="10"/>
      <c r="AW57" s="32"/>
      <c r="AX57" s="11"/>
      <c r="AY57" s="10"/>
      <c r="AZ57" s="32"/>
      <c r="BA57" s="11"/>
      <c r="BC57" s="41"/>
      <c r="BD57">
        <f t="shared" si="3"/>
        <v>0</v>
      </c>
      <c r="BE57">
        <f t="shared" si="4"/>
        <v>0</v>
      </c>
      <c r="BF57" t="e">
        <f t="shared" si="5"/>
        <v>#DIV/0!</v>
      </c>
    </row>
    <row r="58" spans="1:58" x14ac:dyDescent="0.25">
      <c r="A58">
        <f t="shared" si="6"/>
        <v>16</v>
      </c>
      <c r="B58" s="150"/>
      <c r="C58" s="157"/>
      <c r="D58" s="158"/>
      <c r="E58" s="159"/>
      <c r="F58" s="157"/>
      <c r="G58" s="158"/>
      <c r="H58" s="159"/>
      <c r="I58" s="157"/>
      <c r="J58" s="158"/>
      <c r="K58" s="159"/>
      <c r="L58" s="157"/>
      <c r="M58" s="158"/>
      <c r="N58" s="159"/>
      <c r="O58" s="157"/>
      <c r="P58" s="158"/>
      <c r="Q58" s="159"/>
      <c r="R58" s="157"/>
      <c r="S58" s="158"/>
      <c r="T58" s="159"/>
      <c r="U58" s="157"/>
      <c r="V58" s="158"/>
      <c r="W58" s="159"/>
      <c r="X58" s="157"/>
      <c r="Y58" s="158"/>
      <c r="Z58" s="159"/>
      <c r="AA58" s="157"/>
      <c r="AB58" s="158"/>
      <c r="AC58" s="159"/>
      <c r="AD58" s="157"/>
      <c r="AE58" s="158"/>
      <c r="AF58" s="159"/>
      <c r="AG58" s="157"/>
      <c r="AH58" s="158"/>
      <c r="AI58" s="159"/>
      <c r="AJ58" s="157"/>
      <c r="AK58" s="158"/>
      <c r="AL58" s="159"/>
      <c r="AM58" s="157"/>
      <c r="AN58" s="158"/>
      <c r="AO58" s="159"/>
      <c r="AP58" s="157"/>
      <c r="AQ58" s="158"/>
      <c r="AR58" s="159"/>
      <c r="AS58" s="157"/>
      <c r="AT58" s="158"/>
      <c r="AU58" s="159"/>
      <c r="AV58" s="10"/>
      <c r="AW58" s="32"/>
      <c r="AX58" s="11"/>
      <c r="AY58" s="10"/>
      <c r="AZ58" s="32"/>
      <c r="BA58" s="11"/>
      <c r="BC58" s="41"/>
      <c r="BD58">
        <f t="shared" si="3"/>
        <v>0</v>
      </c>
      <c r="BE58">
        <f t="shared" si="4"/>
        <v>0</v>
      </c>
      <c r="BF58" t="e">
        <f t="shared" si="5"/>
        <v>#DIV/0!</v>
      </c>
    </row>
    <row r="59" spans="1:58" x14ac:dyDescent="0.25">
      <c r="A59">
        <f t="shared" si="6"/>
        <v>17</v>
      </c>
      <c r="B59" s="150"/>
      <c r="C59" s="157"/>
      <c r="D59" s="158"/>
      <c r="E59" s="159"/>
      <c r="F59" s="157"/>
      <c r="G59" s="158"/>
      <c r="H59" s="159"/>
      <c r="I59" s="157"/>
      <c r="J59" s="158"/>
      <c r="K59" s="159"/>
      <c r="L59" s="157"/>
      <c r="M59" s="158"/>
      <c r="N59" s="159"/>
      <c r="O59" s="157"/>
      <c r="P59" s="158"/>
      <c r="Q59" s="159"/>
      <c r="R59" s="157"/>
      <c r="S59" s="158"/>
      <c r="T59" s="159"/>
      <c r="U59" s="157"/>
      <c r="V59" s="158"/>
      <c r="W59" s="159"/>
      <c r="X59" s="157"/>
      <c r="Y59" s="158"/>
      <c r="Z59" s="159"/>
      <c r="AA59" s="157"/>
      <c r="AB59" s="158"/>
      <c r="AC59" s="159"/>
      <c r="AD59" s="157"/>
      <c r="AE59" s="158"/>
      <c r="AF59" s="159"/>
      <c r="AG59" s="157"/>
      <c r="AH59" s="158"/>
      <c r="AI59" s="159"/>
      <c r="AJ59" s="157"/>
      <c r="AK59" s="158"/>
      <c r="AL59" s="159"/>
      <c r="AM59" s="157"/>
      <c r="AN59" s="158"/>
      <c r="AO59" s="159"/>
      <c r="AP59" s="157"/>
      <c r="AQ59" s="158"/>
      <c r="AR59" s="159"/>
      <c r="AS59" s="157"/>
      <c r="AT59" s="158"/>
      <c r="AU59" s="159"/>
      <c r="AV59" s="10"/>
      <c r="AW59" s="32"/>
      <c r="AX59" s="11"/>
      <c r="AY59" s="10"/>
      <c r="AZ59" s="32"/>
      <c r="BA59" s="11"/>
      <c r="BC59" s="41"/>
      <c r="BD59">
        <f t="shared" si="3"/>
        <v>0</v>
      </c>
      <c r="BE59">
        <f t="shared" si="4"/>
        <v>0</v>
      </c>
      <c r="BF59" t="e">
        <f t="shared" si="5"/>
        <v>#DIV/0!</v>
      </c>
    </row>
    <row r="60" spans="1:58" x14ac:dyDescent="0.25">
      <c r="A60">
        <f t="shared" si="6"/>
        <v>18</v>
      </c>
      <c r="B60" s="150"/>
      <c r="C60" s="157"/>
      <c r="D60" s="158"/>
      <c r="E60" s="159"/>
      <c r="F60" s="157"/>
      <c r="G60" s="158"/>
      <c r="H60" s="159"/>
      <c r="I60" s="157"/>
      <c r="J60" s="158"/>
      <c r="K60" s="159"/>
      <c r="L60" s="157"/>
      <c r="M60" s="158"/>
      <c r="N60" s="159"/>
      <c r="O60" s="157"/>
      <c r="P60" s="158"/>
      <c r="Q60" s="159"/>
      <c r="R60" s="157"/>
      <c r="S60" s="158"/>
      <c r="T60" s="159"/>
      <c r="U60" s="157"/>
      <c r="V60" s="158"/>
      <c r="W60" s="159"/>
      <c r="X60" s="157"/>
      <c r="Y60" s="158"/>
      <c r="Z60" s="159"/>
      <c r="AA60" s="157"/>
      <c r="AB60" s="158"/>
      <c r="AC60" s="159"/>
      <c r="AD60" s="157"/>
      <c r="AE60" s="158"/>
      <c r="AF60" s="159"/>
      <c r="AG60" s="157"/>
      <c r="AH60" s="158"/>
      <c r="AI60" s="159"/>
      <c r="AJ60" s="157"/>
      <c r="AK60" s="158"/>
      <c r="AL60" s="159"/>
      <c r="AM60" s="157"/>
      <c r="AN60" s="158"/>
      <c r="AO60" s="159"/>
      <c r="AP60" s="157"/>
      <c r="AQ60" s="158"/>
      <c r="AR60" s="159"/>
      <c r="AS60" s="157"/>
      <c r="AT60" s="158"/>
      <c r="AU60" s="159"/>
      <c r="AV60" s="10"/>
      <c r="AW60" s="32"/>
      <c r="AX60" s="11"/>
      <c r="AY60" s="10"/>
      <c r="AZ60" s="32"/>
      <c r="BA60" s="11"/>
      <c r="BC60" s="41"/>
      <c r="BD60">
        <f t="shared" si="3"/>
        <v>0</v>
      </c>
      <c r="BE60">
        <f t="shared" si="4"/>
        <v>0</v>
      </c>
      <c r="BF60" t="e">
        <f t="shared" si="5"/>
        <v>#DIV/0!</v>
      </c>
    </row>
    <row r="61" spans="1:58" x14ac:dyDescent="0.25">
      <c r="A61">
        <f t="shared" si="6"/>
        <v>19</v>
      </c>
      <c r="B61" s="150"/>
      <c r="C61" s="157"/>
      <c r="D61" s="158"/>
      <c r="E61" s="159"/>
      <c r="F61" s="157"/>
      <c r="G61" s="158"/>
      <c r="H61" s="159"/>
      <c r="I61" s="157"/>
      <c r="J61" s="158"/>
      <c r="K61" s="159"/>
      <c r="L61" s="157"/>
      <c r="M61" s="158"/>
      <c r="N61" s="159"/>
      <c r="O61" s="157"/>
      <c r="P61" s="158"/>
      <c r="Q61" s="159"/>
      <c r="R61" s="157"/>
      <c r="S61" s="158"/>
      <c r="T61" s="159"/>
      <c r="U61" s="157"/>
      <c r="V61" s="158"/>
      <c r="W61" s="159"/>
      <c r="X61" s="157"/>
      <c r="Y61" s="158"/>
      <c r="Z61" s="159"/>
      <c r="AA61" s="157"/>
      <c r="AB61" s="158"/>
      <c r="AC61" s="159"/>
      <c r="AD61" s="157"/>
      <c r="AE61" s="158"/>
      <c r="AF61" s="159"/>
      <c r="AG61" s="157"/>
      <c r="AH61" s="158"/>
      <c r="AI61" s="159"/>
      <c r="AJ61" s="157"/>
      <c r="AK61" s="158"/>
      <c r="AL61" s="159"/>
      <c r="AM61" s="157"/>
      <c r="AN61" s="158"/>
      <c r="AO61" s="159"/>
      <c r="AP61" s="157"/>
      <c r="AQ61" s="158"/>
      <c r="AR61" s="159"/>
      <c r="AS61" s="157"/>
      <c r="AT61" s="158"/>
      <c r="AU61" s="159"/>
      <c r="AV61" s="10"/>
      <c r="AW61" s="32"/>
      <c r="AX61" s="11"/>
      <c r="AY61" s="10"/>
      <c r="AZ61" s="32"/>
      <c r="BA61" s="11"/>
      <c r="BC61" s="41"/>
      <c r="BD61">
        <f t="shared" si="3"/>
        <v>0</v>
      </c>
      <c r="BE61">
        <f t="shared" si="4"/>
        <v>0</v>
      </c>
      <c r="BF61" t="e">
        <f t="shared" si="5"/>
        <v>#DIV/0!</v>
      </c>
    </row>
    <row r="62" spans="1:58" x14ac:dyDescent="0.25">
      <c r="A62">
        <f t="shared" si="6"/>
        <v>20</v>
      </c>
      <c r="B62" s="150"/>
      <c r="C62" s="157"/>
      <c r="D62" s="158"/>
      <c r="E62" s="159"/>
      <c r="F62" s="157"/>
      <c r="G62" s="158"/>
      <c r="H62" s="159"/>
      <c r="I62" s="157"/>
      <c r="J62" s="158"/>
      <c r="K62" s="159"/>
      <c r="L62" s="157"/>
      <c r="M62" s="158"/>
      <c r="N62" s="159"/>
      <c r="O62" s="157"/>
      <c r="P62" s="158"/>
      <c r="Q62" s="159"/>
      <c r="R62" s="157"/>
      <c r="S62" s="158"/>
      <c r="T62" s="159"/>
      <c r="U62" s="157"/>
      <c r="V62" s="158"/>
      <c r="W62" s="159"/>
      <c r="X62" s="157"/>
      <c r="Y62" s="158"/>
      <c r="Z62" s="159"/>
      <c r="AA62" s="157"/>
      <c r="AB62" s="158"/>
      <c r="AC62" s="159"/>
      <c r="AD62" s="157"/>
      <c r="AE62" s="158"/>
      <c r="AF62" s="159"/>
      <c r="AG62" s="157"/>
      <c r="AH62" s="158"/>
      <c r="AI62" s="159"/>
      <c r="AJ62" s="157"/>
      <c r="AK62" s="158"/>
      <c r="AL62" s="159"/>
      <c r="AM62" s="157"/>
      <c r="AN62" s="158"/>
      <c r="AO62" s="159"/>
      <c r="AP62" s="157"/>
      <c r="AQ62" s="158"/>
      <c r="AR62" s="159"/>
      <c r="AS62" s="157"/>
      <c r="AT62" s="158"/>
      <c r="AU62" s="159"/>
      <c r="AV62" s="10"/>
      <c r="AW62" s="32"/>
      <c r="AX62" s="11"/>
      <c r="AY62" s="10"/>
      <c r="AZ62" s="32"/>
      <c r="BA62" s="11"/>
      <c r="BD62">
        <f t="shared" si="3"/>
        <v>0</v>
      </c>
      <c r="BE62">
        <f t="shared" si="4"/>
        <v>0</v>
      </c>
      <c r="BF62" t="e">
        <f t="shared" si="5"/>
        <v>#DIV/0!</v>
      </c>
    </row>
    <row r="63" spans="1:58" x14ac:dyDescent="0.25">
      <c r="A63">
        <f t="shared" si="6"/>
        <v>21</v>
      </c>
      <c r="B63" s="150"/>
      <c r="C63" s="157"/>
      <c r="D63" s="158"/>
      <c r="E63" s="159"/>
      <c r="F63" s="157"/>
      <c r="G63" s="158"/>
      <c r="H63" s="159"/>
      <c r="I63" s="157"/>
      <c r="J63" s="158"/>
      <c r="K63" s="159"/>
      <c r="L63" s="157"/>
      <c r="M63" s="158"/>
      <c r="N63" s="159"/>
      <c r="O63" s="157"/>
      <c r="P63" s="158"/>
      <c r="Q63" s="159"/>
      <c r="R63" s="157"/>
      <c r="S63" s="158"/>
      <c r="T63" s="159"/>
      <c r="U63" s="157"/>
      <c r="V63" s="158"/>
      <c r="W63" s="159"/>
      <c r="X63" s="157"/>
      <c r="Y63" s="158"/>
      <c r="Z63" s="159"/>
      <c r="AA63" s="157"/>
      <c r="AB63" s="158"/>
      <c r="AC63" s="159"/>
      <c r="AD63" s="157"/>
      <c r="AE63" s="158"/>
      <c r="AF63" s="159"/>
      <c r="AG63" s="157"/>
      <c r="AH63" s="158"/>
      <c r="AI63" s="159"/>
      <c r="AJ63" s="157"/>
      <c r="AK63" s="158"/>
      <c r="AL63" s="159"/>
      <c r="AM63" s="157"/>
      <c r="AN63" s="158"/>
      <c r="AO63" s="159"/>
      <c r="AP63" s="157"/>
      <c r="AQ63" s="158"/>
      <c r="AR63" s="159"/>
      <c r="AS63" s="157"/>
      <c r="AT63" s="158"/>
      <c r="AU63" s="159"/>
      <c r="AV63" s="10"/>
      <c r="AW63" s="32"/>
      <c r="AX63" s="11"/>
      <c r="AY63" s="10"/>
      <c r="AZ63" s="32"/>
      <c r="BA63" s="11"/>
      <c r="BD63">
        <f t="shared" si="3"/>
        <v>0</v>
      </c>
      <c r="BE63">
        <f t="shared" si="4"/>
        <v>0</v>
      </c>
      <c r="BF63" t="e">
        <f t="shared" si="5"/>
        <v>#DIV/0!</v>
      </c>
    </row>
    <row r="64" spans="1:58" x14ac:dyDescent="0.25">
      <c r="A64">
        <f t="shared" si="6"/>
        <v>22</v>
      </c>
      <c r="B64" s="150"/>
      <c r="C64" s="154"/>
      <c r="D64" s="155"/>
      <c r="E64" s="156"/>
      <c r="F64" s="154"/>
      <c r="G64" s="155"/>
      <c r="H64" s="156"/>
      <c r="I64" s="154"/>
      <c r="J64" s="155"/>
      <c r="K64" s="156"/>
      <c r="L64" s="157"/>
      <c r="M64" s="158"/>
      <c r="N64" s="159"/>
      <c r="O64" s="154"/>
      <c r="P64" s="155"/>
      <c r="Q64" s="156"/>
      <c r="R64" s="154"/>
      <c r="S64" s="155"/>
      <c r="T64" s="156"/>
      <c r="U64" s="154"/>
      <c r="V64" s="155"/>
      <c r="W64" s="156"/>
      <c r="X64" s="154"/>
      <c r="Y64" s="155"/>
      <c r="Z64" s="156"/>
      <c r="AA64" s="154"/>
      <c r="AB64" s="155"/>
      <c r="AC64" s="156"/>
      <c r="AD64" s="157"/>
      <c r="AE64" s="158"/>
      <c r="AF64" s="159"/>
      <c r="AG64" s="154"/>
      <c r="AH64" s="155"/>
      <c r="AI64" s="156"/>
      <c r="AJ64" s="157"/>
      <c r="AK64" s="158"/>
      <c r="AL64" s="159"/>
      <c r="AM64" s="154"/>
      <c r="AN64" s="155"/>
      <c r="AO64" s="156"/>
      <c r="AP64" s="154"/>
      <c r="AQ64" s="155"/>
      <c r="AR64" s="156"/>
      <c r="AS64" s="154"/>
      <c r="AT64" s="155"/>
      <c r="AU64" s="156"/>
      <c r="AV64" s="12"/>
      <c r="AW64" s="36"/>
      <c r="AX64" s="13"/>
      <c r="AY64" s="12"/>
      <c r="AZ64" s="36"/>
      <c r="BA64" s="13"/>
      <c r="BB64" s="28"/>
      <c r="BC64" s="41"/>
      <c r="BD64">
        <f t="shared" si="3"/>
        <v>0</v>
      </c>
      <c r="BE64">
        <f t="shared" si="4"/>
        <v>0</v>
      </c>
      <c r="BF64" t="e">
        <f t="shared" si="5"/>
        <v>#DIV/0!</v>
      </c>
    </row>
    <row r="65" spans="1:58" x14ac:dyDescent="0.25">
      <c r="A65">
        <f t="shared" si="6"/>
        <v>23</v>
      </c>
      <c r="B65" s="150"/>
      <c r="C65" s="157"/>
      <c r="D65" s="158"/>
      <c r="E65" s="159"/>
      <c r="F65" s="157"/>
      <c r="G65" s="158"/>
      <c r="H65" s="159"/>
      <c r="I65" s="157"/>
      <c r="J65" s="158"/>
      <c r="K65" s="159"/>
      <c r="L65" s="157"/>
      <c r="M65" s="158"/>
      <c r="N65" s="159"/>
      <c r="O65" s="157"/>
      <c r="P65" s="158"/>
      <c r="Q65" s="159"/>
      <c r="R65" s="157"/>
      <c r="S65" s="158"/>
      <c r="T65" s="159"/>
      <c r="U65" s="157"/>
      <c r="V65" s="158"/>
      <c r="W65" s="159"/>
      <c r="X65" s="157"/>
      <c r="Y65" s="158"/>
      <c r="Z65" s="159"/>
      <c r="AA65" s="157"/>
      <c r="AB65" s="158"/>
      <c r="AC65" s="159"/>
      <c r="AD65" s="157"/>
      <c r="AE65" s="158"/>
      <c r="AF65" s="159"/>
      <c r="AG65" s="157"/>
      <c r="AH65" s="158"/>
      <c r="AI65" s="159"/>
      <c r="AJ65" s="157"/>
      <c r="AK65" s="158"/>
      <c r="AL65" s="159"/>
      <c r="AM65" s="157"/>
      <c r="AN65" s="158"/>
      <c r="AO65" s="159"/>
      <c r="AP65" s="157"/>
      <c r="AQ65" s="158"/>
      <c r="AR65" s="159"/>
      <c r="AS65" s="157"/>
      <c r="AT65" s="158"/>
      <c r="AU65" s="159"/>
      <c r="AV65" s="10"/>
      <c r="AW65" s="32"/>
      <c r="AX65" s="11"/>
      <c r="AY65" s="10"/>
      <c r="AZ65" s="32"/>
      <c r="BA65" s="11"/>
      <c r="BB65" s="28"/>
      <c r="BC65" s="41"/>
      <c r="BD65">
        <f t="shared" si="3"/>
        <v>0</v>
      </c>
      <c r="BE65">
        <f t="shared" si="4"/>
        <v>0</v>
      </c>
      <c r="BF65" t="e">
        <f t="shared" si="5"/>
        <v>#DIV/0!</v>
      </c>
    </row>
    <row r="66" spans="1:58" x14ac:dyDescent="0.25">
      <c r="A66">
        <f t="shared" si="6"/>
        <v>24</v>
      </c>
      <c r="B66" s="150"/>
      <c r="C66" s="157"/>
      <c r="D66" s="158"/>
      <c r="E66" s="159"/>
      <c r="F66" s="157"/>
      <c r="G66" s="158"/>
      <c r="H66" s="159"/>
      <c r="I66" s="157"/>
      <c r="J66" s="158"/>
      <c r="K66" s="159"/>
      <c r="L66" s="157"/>
      <c r="M66" s="158"/>
      <c r="N66" s="159"/>
      <c r="O66" s="157"/>
      <c r="P66" s="158"/>
      <c r="Q66" s="159"/>
      <c r="R66" s="157"/>
      <c r="S66" s="158"/>
      <c r="T66" s="159"/>
      <c r="U66" s="157"/>
      <c r="V66" s="158"/>
      <c r="W66" s="159"/>
      <c r="X66" s="157"/>
      <c r="Y66" s="158"/>
      <c r="Z66" s="159"/>
      <c r="AA66" s="157"/>
      <c r="AB66" s="158"/>
      <c r="AC66" s="159"/>
      <c r="AD66" s="157"/>
      <c r="AE66" s="158"/>
      <c r="AF66" s="159"/>
      <c r="AG66" s="157"/>
      <c r="AH66" s="158"/>
      <c r="AI66" s="159"/>
      <c r="AJ66" s="157"/>
      <c r="AK66" s="158"/>
      <c r="AL66" s="159"/>
      <c r="AM66" s="157"/>
      <c r="AN66" s="158"/>
      <c r="AO66" s="159"/>
      <c r="AP66" s="157"/>
      <c r="AQ66" s="158"/>
      <c r="AR66" s="159"/>
      <c r="AS66" s="157"/>
      <c r="AT66" s="158"/>
      <c r="AU66" s="159"/>
      <c r="AV66" s="10"/>
      <c r="AW66" s="32"/>
      <c r="AX66" s="11"/>
      <c r="AY66" s="10"/>
      <c r="AZ66" s="32"/>
      <c r="BA66" s="11"/>
      <c r="BC66" s="41"/>
      <c r="BD66">
        <f>+AY66+AP66+AG66+AD66+AA66+X66+U66+R66+O66+L66+I66+F66+C66+AJ66+AM66+AS66+AV66</f>
        <v>0</v>
      </c>
      <c r="BE66">
        <f t="shared" si="4"/>
        <v>0</v>
      </c>
      <c r="BF66" t="e">
        <f t="shared" si="5"/>
        <v>#DIV/0!</v>
      </c>
    </row>
    <row r="67" spans="1:58" x14ac:dyDescent="0.25">
      <c r="A67">
        <f t="shared" si="6"/>
        <v>25</v>
      </c>
      <c r="B67" s="150"/>
      <c r="C67" s="157"/>
      <c r="D67" s="158"/>
      <c r="E67" s="159"/>
      <c r="F67" s="157"/>
      <c r="G67" s="158"/>
      <c r="H67" s="159"/>
      <c r="I67" s="157"/>
      <c r="J67" s="158"/>
      <c r="K67" s="159"/>
      <c r="L67" s="157"/>
      <c r="M67" s="158"/>
      <c r="N67" s="159"/>
      <c r="O67" s="157"/>
      <c r="P67" s="158"/>
      <c r="Q67" s="159"/>
      <c r="R67" s="157"/>
      <c r="S67" s="158"/>
      <c r="T67" s="159"/>
      <c r="U67" s="157"/>
      <c r="V67" s="158"/>
      <c r="W67" s="159"/>
      <c r="X67" s="157"/>
      <c r="Y67" s="158"/>
      <c r="Z67" s="159"/>
      <c r="AA67" s="157"/>
      <c r="AB67" s="158"/>
      <c r="AC67" s="159"/>
      <c r="AD67" s="157"/>
      <c r="AE67" s="158"/>
      <c r="AF67" s="159"/>
      <c r="AG67" s="157"/>
      <c r="AH67" s="158"/>
      <c r="AI67" s="159"/>
      <c r="AJ67" s="157"/>
      <c r="AK67" s="158"/>
      <c r="AL67" s="159"/>
      <c r="AM67" s="157"/>
      <c r="AN67" s="158"/>
      <c r="AO67" s="159"/>
      <c r="AP67" s="157"/>
      <c r="AQ67" s="158"/>
      <c r="AR67" s="159"/>
      <c r="AS67" s="157"/>
      <c r="AT67" s="158"/>
      <c r="AU67" s="159"/>
      <c r="AV67" s="10"/>
      <c r="AW67" s="32"/>
      <c r="AX67" s="11"/>
      <c r="AY67" s="10"/>
      <c r="AZ67" s="32"/>
      <c r="BA67" s="11"/>
      <c r="BC67" s="41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 x14ac:dyDescent="0.25">
      <c r="A68">
        <f t="shared" si="6"/>
        <v>26</v>
      </c>
      <c r="B68" s="150"/>
      <c r="C68" s="157"/>
      <c r="D68" s="158"/>
      <c r="E68" s="159"/>
      <c r="F68" s="157"/>
      <c r="G68" s="158"/>
      <c r="H68" s="159"/>
      <c r="I68" s="157"/>
      <c r="J68" s="158"/>
      <c r="K68" s="159"/>
      <c r="L68" s="157"/>
      <c r="M68" s="158"/>
      <c r="N68" s="159"/>
      <c r="O68" s="157"/>
      <c r="P68" s="158"/>
      <c r="Q68" s="159"/>
      <c r="R68" s="157"/>
      <c r="S68" s="158"/>
      <c r="T68" s="159"/>
      <c r="U68" s="157"/>
      <c r="V68" s="158"/>
      <c r="W68" s="159"/>
      <c r="X68" s="157"/>
      <c r="Y68" s="158"/>
      <c r="Z68" s="159"/>
      <c r="AA68" s="157"/>
      <c r="AB68" s="158"/>
      <c r="AC68" s="159"/>
      <c r="AD68" s="157"/>
      <c r="AE68" s="158"/>
      <c r="AF68" s="159"/>
      <c r="AG68" s="157"/>
      <c r="AH68" s="158"/>
      <c r="AI68" s="159"/>
      <c r="AJ68" s="157"/>
      <c r="AK68" s="158"/>
      <c r="AL68" s="159"/>
      <c r="AM68" s="157"/>
      <c r="AN68" s="158"/>
      <c r="AO68" s="159"/>
      <c r="AP68" s="157"/>
      <c r="AQ68" s="158"/>
      <c r="AR68" s="159"/>
      <c r="AS68" s="157"/>
      <c r="AT68" s="158"/>
      <c r="AU68" s="159"/>
      <c r="AV68" s="10"/>
      <c r="AW68" s="32"/>
      <c r="AX68" s="11"/>
      <c r="AY68" s="10"/>
      <c r="AZ68" s="32"/>
      <c r="BA68" s="11"/>
      <c r="BC68" s="41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 x14ac:dyDescent="0.25">
      <c r="A69">
        <f t="shared" si="6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C69" s="41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 x14ac:dyDescent="0.25">
      <c r="A70">
        <f t="shared" si="6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C70" s="41"/>
    </row>
    <row r="71" spans="1:58" x14ac:dyDescent="0.25">
      <c r="A71">
        <f t="shared" si="6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C71" s="41"/>
    </row>
    <row r="72" spans="1:58" x14ac:dyDescent="0.25">
      <c r="A72">
        <f t="shared" si="6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C72" s="41"/>
    </row>
    <row r="73" spans="1:58" x14ac:dyDescent="0.25">
      <c r="A73">
        <f t="shared" si="6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28"/>
      <c r="BC73" s="41"/>
    </row>
    <row r="74" spans="1:58" x14ac:dyDescent="0.25">
      <c r="A74">
        <f t="shared" si="6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C74" s="41"/>
    </row>
    <row r="75" spans="1:58" x14ac:dyDescent="0.25">
      <c r="A75">
        <f t="shared" si="6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28"/>
    </row>
    <row r="76" spans="1:58" x14ac:dyDescent="0.25">
      <c r="A76">
        <f t="shared" si="6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28"/>
    </row>
    <row r="77" spans="1:58" x14ac:dyDescent="0.25">
      <c r="A77">
        <f t="shared" si="6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C77" s="41"/>
    </row>
    <row r="78" spans="1:58" x14ac:dyDescent="0.25">
      <c r="A78">
        <f t="shared" si="6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C78" s="41"/>
    </row>
    <row r="79" spans="1:58" x14ac:dyDescent="0.25">
      <c r="A79">
        <f t="shared" si="6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C79" s="41"/>
    </row>
    <row r="80" spans="1:58" x14ac:dyDescent="0.25">
      <c r="A80">
        <f t="shared" si="6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C80" s="41"/>
    </row>
    <row r="81" spans="1:55" x14ac:dyDescent="0.25">
      <c r="A81">
        <f t="shared" si="6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C81" s="41"/>
    </row>
    <row r="82" spans="1:55" x14ac:dyDescent="0.25">
      <c r="A82">
        <f t="shared" si="6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C82" s="41"/>
    </row>
    <row r="83" spans="1:55" x14ac:dyDescent="0.25">
      <c r="A83">
        <f t="shared" si="6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C83" s="41"/>
    </row>
    <row r="84" spans="1:55" x14ac:dyDescent="0.25">
      <c r="A84">
        <f t="shared" si="6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C84" s="76"/>
    </row>
    <row r="85" spans="1:55" x14ac:dyDescent="0.25">
      <c r="A85">
        <f t="shared" si="6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C85" s="41"/>
    </row>
    <row r="86" spans="1:55" x14ac:dyDescent="0.25">
      <c r="A86">
        <f t="shared" si="6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C86" s="41"/>
    </row>
    <row r="87" spans="1:55" x14ac:dyDescent="0.25">
      <c r="A87">
        <f t="shared" si="6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</row>
    <row r="88" spans="1:55" x14ac:dyDescent="0.25">
      <c r="A88">
        <f>+A87+1</f>
        <v>46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28"/>
      <c r="BC88" s="41"/>
    </row>
    <row r="89" spans="1:55" x14ac:dyDescent="0.25">
      <c r="A89">
        <f t="shared" si="6"/>
        <v>47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C89" s="41"/>
    </row>
    <row r="90" spans="1:55" x14ac:dyDescent="0.25">
      <c r="A90">
        <f t="shared" si="6"/>
        <v>48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28"/>
      <c r="BC90" s="76"/>
    </row>
    <row r="91" spans="1:55" x14ac:dyDescent="0.25">
      <c r="A91">
        <f t="shared" si="6"/>
        <v>49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C91" s="41"/>
    </row>
    <row r="92" spans="1:55" x14ac:dyDescent="0.25">
      <c r="A92">
        <f t="shared" si="6"/>
        <v>50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C92" s="41"/>
    </row>
    <row r="93" spans="1:55" x14ac:dyDescent="0.25">
      <c r="A93">
        <f t="shared" si="6"/>
        <v>51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28"/>
      <c r="BC93" s="41"/>
    </row>
    <row r="94" spans="1:55" x14ac:dyDescent="0.25">
      <c r="A94">
        <f t="shared" si="6"/>
        <v>52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28"/>
      <c r="BC94" s="41"/>
    </row>
    <row r="95" spans="1:55" x14ac:dyDescent="0.25">
      <c r="A95">
        <f t="shared" si="6"/>
        <v>53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28"/>
      <c r="BC95" s="41"/>
    </row>
    <row r="96" spans="1:55" x14ac:dyDescent="0.25">
      <c r="A96">
        <f t="shared" si="6"/>
        <v>54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28"/>
      <c r="BC96" s="41"/>
    </row>
    <row r="97" spans="1:55" x14ac:dyDescent="0.25">
      <c r="A97">
        <f t="shared" si="6"/>
        <v>55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C97" s="41"/>
    </row>
    <row r="98" spans="1:55" x14ac:dyDescent="0.25">
      <c r="A98">
        <f t="shared" si="6"/>
        <v>56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C98" s="41"/>
    </row>
    <row r="99" spans="1:55" x14ac:dyDescent="0.25">
      <c r="A99">
        <f t="shared" si="6"/>
        <v>57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C99" s="41"/>
    </row>
    <row r="100" spans="1:55" x14ac:dyDescent="0.25">
      <c r="A100">
        <f t="shared" si="6"/>
        <v>58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C100" s="41"/>
    </row>
    <row r="101" spans="1:55" x14ac:dyDescent="0.25">
      <c r="A101">
        <f t="shared" si="6"/>
        <v>59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C101" s="41"/>
    </row>
    <row r="102" spans="1:55" x14ac:dyDescent="0.25">
      <c r="A102">
        <f t="shared" si="6"/>
        <v>60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C102" s="41"/>
    </row>
    <row r="103" spans="1:55" x14ac:dyDescent="0.25">
      <c r="A103">
        <f t="shared" si="6"/>
        <v>61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C103" s="41"/>
    </row>
    <row r="104" spans="1:55" x14ac:dyDescent="0.25">
      <c r="A104">
        <f t="shared" si="6"/>
        <v>62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C104" s="41"/>
    </row>
    <row r="105" spans="1:55" x14ac:dyDescent="0.25">
      <c r="A105">
        <f t="shared" si="6"/>
        <v>63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C105" s="41"/>
    </row>
    <row r="106" spans="1:55" x14ac:dyDescent="0.25">
      <c r="A106">
        <f t="shared" si="6"/>
        <v>64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C106" s="41"/>
    </row>
    <row r="107" spans="1:55" x14ac:dyDescent="0.25">
      <c r="A107">
        <f t="shared" si="6"/>
        <v>65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27"/>
      <c r="BC107" s="76"/>
    </row>
    <row r="108" spans="1:55" x14ac:dyDescent="0.25">
      <c r="A108">
        <f t="shared" si="6"/>
        <v>66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28"/>
      <c r="BC108" s="41"/>
    </row>
    <row r="109" spans="1:55" x14ac:dyDescent="0.25">
      <c r="A109">
        <f t="shared" si="6"/>
        <v>67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28"/>
      <c r="BC109" s="41"/>
    </row>
    <row r="110" spans="1:55" x14ac:dyDescent="0.25">
      <c r="A110">
        <f t="shared" si="6"/>
        <v>68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C110" s="41"/>
    </row>
    <row r="111" spans="1:55" x14ac:dyDescent="0.25">
      <c r="A111">
        <f t="shared" si="6"/>
        <v>69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C111" s="41"/>
    </row>
    <row r="112" spans="1:55" x14ac:dyDescent="0.25">
      <c r="A112">
        <f t="shared" si="6"/>
        <v>70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C112" s="41"/>
    </row>
    <row r="113" spans="1:55" x14ac:dyDescent="0.25">
      <c r="A113">
        <f t="shared" si="6"/>
        <v>71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C113" s="41"/>
    </row>
    <row r="114" spans="1:55" x14ac:dyDescent="0.25">
      <c r="A114">
        <f t="shared" si="6"/>
        <v>72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C114" s="41"/>
    </row>
    <row r="115" spans="1:55" x14ac:dyDescent="0.25">
      <c r="A115">
        <f t="shared" ref="A115:A156" si="7">+A114+1</f>
        <v>73</v>
      </c>
      <c r="B115" s="6"/>
      <c r="C115" s="12"/>
      <c r="D115" s="36"/>
      <c r="E115" s="13"/>
      <c r="F115" s="12"/>
      <c r="G115" s="36"/>
      <c r="H115" s="13"/>
      <c r="I115" s="12"/>
      <c r="J115" s="36"/>
      <c r="K115" s="13"/>
      <c r="L115" s="12"/>
      <c r="M115" s="36"/>
      <c r="N115" s="13"/>
      <c r="O115" s="12"/>
      <c r="P115" s="36"/>
      <c r="Q115" s="13"/>
      <c r="R115" s="12"/>
      <c r="S115" s="36"/>
      <c r="T115" s="13"/>
      <c r="U115" s="12"/>
      <c r="V115" s="36"/>
      <c r="W115" s="13"/>
      <c r="X115" s="12"/>
      <c r="Y115" s="36"/>
      <c r="Z115" s="13"/>
      <c r="AA115" s="12"/>
      <c r="AB115" s="36"/>
      <c r="AC115" s="13"/>
      <c r="AD115" s="12"/>
      <c r="AE115" s="36"/>
      <c r="AF115" s="13"/>
      <c r="AG115" s="12"/>
      <c r="AH115" s="36"/>
      <c r="AI115" s="13"/>
      <c r="AJ115" s="12"/>
      <c r="AK115" s="36"/>
      <c r="AL115" s="13"/>
      <c r="AM115" s="12"/>
      <c r="AN115" s="36"/>
      <c r="AO115" s="13"/>
      <c r="AP115" s="12"/>
      <c r="AQ115" s="36"/>
      <c r="AR115" s="13"/>
      <c r="AS115" s="12"/>
      <c r="AT115" s="36"/>
      <c r="AU115" s="13"/>
      <c r="AV115" s="12"/>
      <c r="AW115" s="36"/>
      <c r="AX115" s="13"/>
      <c r="AY115" s="12"/>
      <c r="AZ115" s="36"/>
      <c r="BA115" s="13"/>
      <c r="BC115" s="41"/>
    </row>
    <row r="116" spans="1:55" x14ac:dyDescent="0.25">
      <c r="A116">
        <f t="shared" si="7"/>
        <v>74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C116" s="41"/>
    </row>
    <row r="117" spans="1:55" x14ac:dyDescent="0.25">
      <c r="A117">
        <f t="shared" si="7"/>
        <v>75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C117" s="41"/>
    </row>
    <row r="118" spans="1:55" x14ac:dyDescent="0.25">
      <c r="A118">
        <f t="shared" si="7"/>
        <v>76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C118" s="41"/>
    </row>
    <row r="119" spans="1:55" x14ac:dyDescent="0.25">
      <c r="A119">
        <f t="shared" si="7"/>
        <v>77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C119" s="41"/>
    </row>
    <row r="120" spans="1:55" x14ac:dyDescent="0.25">
      <c r="A120">
        <f t="shared" si="7"/>
        <v>78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C120" s="41"/>
    </row>
    <row r="121" spans="1:55" x14ac:dyDescent="0.25">
      <c r="A121">
        <f t="shared" si="7"/>
        <v>79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C121" s="41"/>
    </row>
    <row r="122" spans="1:55" x14ac:dyDescent="0.25">
      <c r="A122">
        <f t="shared" si="7"/>
        <v>80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C122" s="41"/>
    </row>
    <row r="123" spans="1:55" x14ac:dyDescent="0.25">
      <c r="A123">
        <f t="shared" si="7"/>
        <v>81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C123" s="41"/>
    </row>
    <row r="124" spans="1:55" x14ac:dyDescent="0.25">
      <c r="A124">
        <f t="shared" si="7"/>
        <v>82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C124" s="41"/>
    </row>
    <row r="125" spans="1:55" x14ac:dyDescent="0.25">
      <c r="A125">
        <f t="shared" si="7"/>
        <v>83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C125" s="41"/>
    </row>
    <row r="126" spans="1:55" x14ac:dyDescent="0.25">
      <c r="A126">
        <f t="shared" si="7"/>
        <v>84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C126" s="41"/>
    </row>
    <row r="127" spans="1:55" x14ac:dyDescent="0.25">
      <c r="A127">
        <f t="shared" si="7"/>
        <v>85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C127" s="41"/>
    </row>
    <row r="128" spans="1:55" x14ac:dyDescent="0.25">
      <c r="A128">
        <f t="shared" si="7"/>
        <v>86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C128" s="41"/>
    </row>
    <row r="129" spans="1:55" x14ac:dyDescent="0.25">
      <c r="A129">
        <f t="shared" si="7"/>
        <v>87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C129" s="41"/>
    </row>
    <row r="130" spans="1:55" x14ac:dyDescent="0.25">
      <c r="A130">
        <f t="shared" si="7"/>
        <v>88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C130" s="41"/>
    </row>
    <row r="131" spans="1:55" x14ac:dyDescent="0.25">
      <c r="A131">
        <f t="shared" si="7"/>
        <v>89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C131" s="41"/>
    </row>
    <row r="132" spans="1:55" x14ac:dyDescent="0.25">
      <c r="A132">
        <f t="shared" si="7"/>
        <v>90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C132" s="41"/>
    </row>
    <row r="133" spans="1:55" x14ac:dyDescent="0.25">
      <c r="A133">
        <f t="shared" si="7"/>
        <v>91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C133" s="41"/>
    </row>
    <row r="134" spans="1:55" x14ac:dyDescent="0.25">
      <c r="A134">
        <f t="shared" si="7"/>
        <v>92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C134" s="41"/>
    </row>
    <row r="135" spans="1:55" x14ac:dyDescent="0.25">
      <c r="A135">
        <f t="shared" si="7"/>
        <v>93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C135" s="41"/>
    </row>
    <row r="136" spans="1:55" x14ac:dyDescent="0.25">
      <c r="A136">
        <f t="shared" si="7"/>
        <v>94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C136" s="41"/>
    </row>
    <row r="137" spans="1:55" x14ac:dyDescent="0.25">
      <c r="A137">
        <f t="shared" si="7"/>
        <v>95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C137" s="41"/>
    </row>
    <row r="138" spans="1:55" x14ac:dyDescent="0.25">
      <c r="A138">
        <f t="shared" si="7"/>
        <v>96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C138" s="41"/>
    </row>
    <row r="139" spans="1:55" x14ac:dyDescent="0.25">
      <c r="A139">
        <f t="shared" si="7"/>
        <v>97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C139" s="41"/>
    </row>
    <row r="140" spans="1:55" x14ac:dyDescent="0.25">
      <c r="A140">
        <f t="shared" si="7"/>
        <v>98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C140" s="41"/>
    </row>
    <row r="141" spans="1:55" x14ac:dyDescent="0.25">
      <c r="A141">
        <f t="shared" si="7"/>
        <v>99</v>
      </c>
      <c r="B141" s="6"/>
      <c r="C141" s="12"/>
      <c r="D141" s="36"/>
      <c r="E141" s="13"/>
      <c r="F141" s="12"/>
      <c r="G141" s="36"/>
      <c r="H141" s="13"/>
      <c r="I141" s="12"/>
      <c r="J141" s="36"/>
      <c r="K141" s="13"/>
      <c r="L141" s="12"/>
      <c r="M141" s="36"/>
      <c r="N141" s="13"/>
      <c r="O141" s="12"/>
      <c r="P141" s="36"/>
      <c r="Q141" s="13"/>
      <c r="R141" s="12"/>
      <c r="S141" s="36"/>
      <c r="T141" s="13"/>
      <c r="U141" s="12"/>
      <c r="V141" s="36"/>
      <c r="W141" s="13"/>
      <c r="X141" s="12"/>
      <c r="Y141" s="36"/>
      <c r="Z141" s="13"/>
      <c r="AA141" s="12"/>
      <c r="AB141" s="36"/>
      <c r="AC141" s="13"/>
      <c r="AD141" s="12"/>
      <c r="AE141" s="36"/>
      <c r="AF141" s="13"/>
      <c r="AG141" s="12"/>
      <c r="AH141" s="36"/>
      <c r="AI141" s="13"/>
      <c r="AJ141" s="12"/>
      <c r="AK141" s="36"/>
      <c r="AL141" s="13"/>
      <c r="AM141" s="12"/>
      <c r="AN141" s="36"/>
      <c r="AO141" s="13"/>
      <c r="AP141" s="12"/>
      <c r="AQ141" s="36"/>
      <c r="AR141" s="13"/>
      <c r="AS141" s="12"/>
      <c r="AT141" s="36"/>
      <c r="AU141" s="13"/>
      <c r="AV141" s="12"/>
      <c r="AW141" s="36"/>
      <c r="AX141" s="13"/>
      <c r="AY141" s="12"/>
      <c r="AZ141" s="36"/>
      <c r="BA141" s="13"/>
      <c r="BC141" s="41"/>
    </row>
    <row r="142" spans="1:55" x14ac:dyDescent="0.25">
      <c r="A142">
        <f t="shared" si="7"/>
        <v>100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C142" s="41"/>
    </row>
    <row r="143" spans="1:55" x14ac:dyDescent="0.25">
      <c r="A143">
        <f t="shared" si="7"/>
        <v>101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C143" s="41"/>
    </row>
    <row r="144" spans="1:55" x14ac:dyDescent="0.25">
      <c r="A144">
        <f t="shared" si="7"/>
        <v>102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C144" s="41"/>
    </row>
    <row r="145" spans="1:55" x14ac:dyDescent="0.25">
      <c r="A145">
        <f t="shared" si="7"/>
        <v>103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C145" s="41"/>
    </row>
    <row r="146" spans="1:55" x14ac:dyDescent="0.25">
      <c r="A146">
        <f t="shared" si="7"/>
        <v>104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C146" s="41"/>
    </row>
    <row r="147" spans="1:55" x14ac:dyDescent="0.25">
      <c r="A147">
        <f t="shared" si="7"/>
        <v>105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C147" s="41"/>
    </row>
    <row r="148" spans="1:55" x14ac:dyDescent="0.25">
      <c r="A148">
        <f t="shared" si="7"/>
        <v>106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C148" s="41"/>
    </row>
    <row r="149" spans="1:55" x14ac:dyDescent="0.25">
      <c r="A149">
        <f t="shared" si="7"/>
        <v>107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C149" s="41"/>
    </row>
    <row r="150" spans="1:55" x14ac:dyDescent="0.25">
      <c r="A150">
        <f t="shared" si="7"/>
        <v>108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C150" s="41"/>
    </row>
    <row r="151" spans="1:55" x14ac:dyDescent="0.25">
      <c r="A151">
        <f t="shared" si="7"/>
        <v>109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</row>
    <row r="152" spans="1:55" x14ac:dyDescent="0.25">
      <c r="A152">
        <f t="shared" si="7"/>
        <v>110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</row>
    <row r="153" spans="1:55" x14ac:dyDescent="0.25">
      <c r="A153">
        <f t="shared" si="7"/>
        <v>111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</row>
    <row r="154" spans="1:55" x14ac:dyDescent="0.25">
      <c r="A154">
        <f t="shared" si="7"/>
        <v>112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</row>
    <row r="155" spans="1:55" x14ac:dyDescent="0.25">
      <c r="A155">
        <f t="shared" si="7"/>
        <v>113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</row>
    <row r="156" spans="1:55" x14ac:dyDescent="0.25">
      <c r="A156">
        <f t="shared" si="7"/>
        <v>114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</row>
  </sheetData>
  <sortState xmlns:xlrd2="http://schemas.microsoft.com/office/spreadsheetml/2017/richdata2" ref="B6:G22">
    <sortCondition descending="1" ref="G5"/>
    <sortCondition descending="1" ref="C5"/>
    <sortCondition descending="1" ref="D5"/>
  </sortState>
  <mergeCells count="17">
    <mergeCell ref="AY41:BA41"/>
    <mergeCell ref="AM41:AO41"/>
    <mergeCell ref="AP41:AR41"/>
    <mergeCell ref="AS41:AU41"/>
    <mergeCell ref="AV41:AX41"/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</mergeCells>
  <phoneticPr fontId="4" type="noConversion"/>
  <pageMargins left="0.75" right="0.75" top="1" bottom="1" header="0" footer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0">
    <pageSetUpPr fitToPage="1"/>
  </sheetPr>
  <dimension ref="A1:BI122"/>
  <sheetViews>
    <sheetView workbookViewId="0"/>
  </sheetViews>
  <sheetFormatPr baseColWidth="10" defaultColWidth="11.54296875" defaultRowHeight="12.5" x14ac:dyDescent="0.25"/>
  <cols>
    <col min="1" max="1" width="5" customWidth="1"/>
    <col min="3" max="3" width="5.81640625" customWidth="1"/>
    <col min="4" max="4" width="5.453125" customWidth="1"/>
    <col min="5" max="5" width="3.453125" customWidth="1"/>
    <col min="6" max="6" width="4.26953125" customWidth="1"/>
    <col min="7" max="7" width="4.54296875" customWidth="1"/>
    <col min="8" max="8" width="3.453125" customWidth="1"/>
    <col min="9" max="9" width="5.26953125" customWidth="1"/>
    <col min="10" max="10" width="4.453125" customWidth="1"/>
    <col min="11" max="11" width="3.81640625" customWidth="1"/>
    <col min="12" max="12" width="5.26953125" customWidth="1"/>
    <col min="13" max="14" width="3.453125" customWidth="1"/>
    <col min="15" max="15" width="4.7265625" customWidth="1"/>
    <col min="16" max="16" width="4" customWidth="1"/>
    <col min="17" max="17" width="3.453125" customWidth="1"/>
    <col min="18" max="18" width="5.1796875" customWidth="1"/>
    <col min="19" max="19" width="4.54296875" customWidth="1"/>
    <col min="20" max="20" width="3.453125" customWidth="1"/>
    <col min="21" max="21" width="4.453125" customWidth="1"/>
    <col min="22" max="22" width="4.81640625" customWidth="1"/>
    <col min="23" max="23" width="3.81640625" customWidth="1"/>
    <col min="24" max="24" width="4.453125" customWidth="1"/>
    <col min="25" max="25" width="4" customWidth="1"/>
    <col min="26" max="26" width="3.453125" customWidth="1"/>
    <col min="27" max="27" width="4.453125" customWidth="1"/>
    <col min="28" max="28" width="4" customWidth="1"/>
    <col min="29" max="29" width="3.453125" customWidth="1"/>
    <col min="30" max="30" width="5.453125" customWidth="1"/>
    <col min="31" max="31" width="4.7265625" customWidth="1"/>
    <col min="32" max="32" width="3.453125" customWidth="1"/>
    <col min="33" max="33" width="4.7265625" customWidth="1"/>
    <col min="34" max="34" width="4.453125" customWidth="1"/>
    <col min="35" max="35" width="3.453125" customWidth="1"/>
    <col min="36" max="36" width="3.54296875" customWidth="1"/>
    <col min="37" max="37" width="4.54296875" customWidth="1"/>
    <col min="38" max="38" width="3.453125" customWidth="1"/>
    <col min="39" max="39" width="3.54296875" customWidth="1"/>
    <col min="40" max="40" width="4" customWidth="1"/>
    <col min="41" max="41" width="3.453125" customWidth="1"/>
    <col min="42" max="42" width="4.1796875" customWidth="1"/>
    <col min="43" max="44" width="3.453125" customWidth="1"/>
    <col min="45" max="45" width="11.453125" style="24" customWidth="1"/>
    <col min="46" max="48" width="6.81640625" customWidth="1"/>
    <col min="49" max="49" width="6" customWidth="1"/>
  </cols>
  <sheetData>
    <row r="1" spans="1:40" ht="13.5" x14ac:dyDescent="0.3">
      <c r="A1" s="5" t="s">
        <v>38</v>
      </c>
      <c r="B1" s="52"/>
      <c r="AN1" s="126"/>
    </row>
    <row r="2" spans="1:40" ht="13.5" x14ac:dyDescent="0.3">
      <c r="A2" t="s">
        <v>10</v>
      </c>
      <c r="AN2" s="101"/>
    </row>
    <row r="3" spans="1:40" ht="14" thickBot="1" x14ac:dyDescent="0.35">
      <c r="A3">
        <f>+GENERAL!B6</f>
        <v>12</v>
      </c>
      <c r="C3" s="41">
        <f>SUM(C5:C10)</f>
        <v>-600000000</v>
      </c>
      <c r="Q3" s="24"/>
      <c r="AN3" s="101"/>
    </row>
    <row r="4" spans="1:40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N4" s="101"/>
    </row>
    <row r="5" spans="1:40" ht="13" thickBot="1" x14ac:dyDescent="0.3">
      <c r="A5" s="149">
        <v>1</v>
      </c>
      <c r="B5" s="23" t="s">
        <v>1</v>
      </c>
      <c r="C5" s="47">
        <f>+I$36</f>
        <v>-100000000</v>
      </c>
      <c r="D5" s="48">
        <f>+I$37</f>
        <v>0</v>
      </c>
      <c r="E5" s="45">
        <f>+J$36</f>
        <v>0</v>
      </c>
      <c r="F5" s="18">
        <f>+I$22</f>
        <v>0</v>
      </c>
      <c r="G5" s="198">
        <f t="shared" ref="G5:G18" si="0">IF(E5&lt;A$3/2,-10,1)*80+C5+D5/1000</f>
        <v>-100000800</v>
      </c>
    </row>
    <row r="6" spans="1:40" ht="14" thickBot="1" x14ac:dyDescent="0.35">
      <c r="A6" s="149">
        <v>2</v>
      </c>
      <c r="B6" s="239" t="s">
        <v>210</v>
      </c>
      <c r="C6" s="47">
        <f>+F$36</f>
        <v>-100000000</v>
      </c>
      <c r="D6" s="48">
        <f>+F$37</f>
        <v>0</v>
      </c>
      <c r="E6" s="45">
        <f>+G$36</f>
        <v>0</v>
      </c>
      <c r="F6" s="18">
        <f>+F$22</f>
        <v>0</v>
      </c>
      <c r="G6" s="198">
        <f t="shared" si="0"/>
        <v>-100000800</v>
      </c>
      <c r="H6" s="30"/>
      <c r="AN6" s="126"/>
    </row>
    <row r="7" spans="1:40" ht="14" thickBot="1" x14ac:dyDescent="0.35">
      <c r="A7" s="149">
        <v>3</v>
      </c>
      <c r="B7" s="23" t="s">
        <v>62</v>
      </c>
      <c r="C7" s="47">
        <f>+C$36</f>
        <v>-100000000</v>
      </c>
      <c r="D7" s="48">
        <f>+C$37</f>
        <v>0</v>
      </c>
      <c r="E7" s="46">
        <f>+D$36</f>
        <v>0</v>
      </c>
      <c r="F7" s="18">
        <f>+C$22</f>
        <v>0</v>
      </c>
      <c r="G7" s="198">
        <f t="shared" si="0"/>
        <v>-100000800</v>
      </c>
      <c r="AN7" s="101"/>
    </row>
    <row r="8" spans="1:40" ht="14" thickBot="1" x14ac:dyDescent="0.35">
      <c r="A8" s="149">
        <v>4</v>
      </c>
      <c r="B8" s="239" t="s">
        <v>140</v>
      </c>
      <c r="C8" s="47">
        <f>+L$36</f>
        <v>-100000000</v>
      </c>
      <c r="D8" s="48">
        <f>+L$37</f>
        <v>0</v>
      </c>
      <c r="E8" s="45">
        <f>+M$36</f>
        <v>0</v>
      </c>
      <c r="F8" s="18">
        <f>+L$22</f>
        <v>0</v>
      </c>
      <c r="G8" s="198">
        <f t="shared" si="0"/>
        <v>-100000800</v>
      </c>
      <c r="AN8" s="101"/>
    </row>
    <row r="9" spans="1:40" ht="14" thickBot="1" x14ac:dyDescent="0.35">
      <c r="A9" s="149">
        <v>5</v>
      </c>
      <c r="B9" s="239" t="s">
        <v>129</v>
      </c>
      <c r="C9" s="47">
        <f>+AA$36</f>
        <v>-100000000</v>
      </c>
      <c r="D9" s="48">
        <f>+AA$37</f>
        <v>0</v>
      </c>
      <c r="E9" s="45">
        <f>+AB$36</f>
        <v>0</v>
      </c>
      <c r="F9" s="18">
        <f>+AA$22</f>
        <v>0</v>
      </c>
      <c r="G9" s="198">
        <f t="shared" si="0"/>
        <v>-100000800</v>
      </c>
      <c r="AN9" s="101"/>
    </row>
    <row r="10" spans="1:40" ht="13" thickBot="1" x14ac:dyDescent="0.3">
      <c r="A10" s="149">
        <v>6</v>
      </c>
      <c r="B10" s="23" t="s">
        <v>46</v>
      </c>
      <c r="C10" s="47">
        <f>+AD$36</f>
        <v>-100000000</v>
      </c>
      <c r="D10" s="48">
        <f>+AD$37</f>
        <v>0</v>
      </c>
      <c r="E10" s="45">
        <f>+AE$36</f>
        <v>0</v>
      </c>
      <c r="F10" s="18">
        <f>+AD$22</f>
        <v>0</v>
      </c>
      <c r="G10" s="198">
        <f t="shared" si="0"/>
        <v>-100000800</v>
      </c>
    </row>
    <row r="11" spans="1:40" ht="13" hidden="1" thickBot="1" x14ac:dyDescent="0.3">
      <c r="A11" s="149">
        <v>7</v>
      </c>
      <c r="B11" s="23" t="s">
        <v>43</v>
      </c>
      <c r="C11" s="47">
        <f>+X$36</f>
        <v>-100000000</v>
      </c>
      <c r="D11" s="48">
        <f>+X$37</f>
        <v>0</v>
      </c>
      <c r="E11" s="45">
        <f>+Y$36</f>
        <v>0</v>
      </c>
      <c r="F11" s="18">
        <f>+X$22</f>
        <v>0</v>
      </c>
      <c r="G11" s="198">
        <f t="shared" si="0"/>
        <v>-100000800</v>
      </c>
    </row>
    <row r="12" spans="1:40" ht="13" hidden="1" thickBot="1" x14ac:dyDescent="0.3">
      <c r="A12" s="149">
        <v>8</v>
      </c>
      <c r="B12" s="23" t="s">
        <v>93</v>
      </c>
      <c r="C12" s="47">
        <f>+AM$36</f>
        <v>-100000000</v>
      </c>
      <c r="D12" s="48">
        <f>+AM$37</f>
        <v>0</v>
      </c>
      <c r="E12" s="45">
        <f>+AN$36</f>
        <v>0</v>
      </c>
      <c r="F12" s="18">
        <f>+AM$22</f>
        <v>0</v>
      </c>
      <c r="G12" s="198">
        <f t="shared" si="0"/>
        <v>-100000800</v>
      </c>
    </row>
    <row r="13" spans="1:40" ht="13" hidden="1" thickBot="1" x14ac:dyDescent="0.3">
      <c r="A13" s="149">
        <v>9</v>
      </c>
      <c r="B13" s="23" t="s">
        <v>6</v>
      </c>
      <c r="C13" s="47">
        <f>+R$36</f>
        <v>-100000000</v>
      </c>
      <c r="D13" s="48">
        <f>+R$37</f>
        <v>0</v>
      </c>
      <c r="E13" s="45">
        <f>+S$36</f>
        <v>0</v>
      </c>
      <c r="F13" s="18">
        <f>+R$22</f>
        <v>0</v>
      </c>
      <c r="G13" s="198">
        <f t="shared" si="0"/>
        <v>-100000800</v>
      </c>
    </row>
    <row r="14" spans="1:40" ht="13" hidden="1" thickBot="1" x14ac:dyDescent="0.3">
      <c r="A14" s="149">
        <v>10</v>
      </c>
      <c r="B14" s="23" t="s">
        <v>35</v>
      </c>
      <c r="C14" s="47">
        <f>+AJ$36</f>
        <v>-100000000</v>
      </c>
      <c r="D14" s="48">
        <f>+AJ$37</f>
        <v>0</v>
      </c>
      <c r="E14" s="45">
        <f>+AK$36</f>
        <v>0</v>
      </c>
      <c r="F14" s="18">
        <f>+AJ$22</f>
        <v>0</v>
      </c>
      <c r="G14" s="198">
        <f t="shared" si="0"/>
        <v>-100000800</v>
      </c>
    </row>
    <row r="15" spans="1:40" ht="13.5" hidden="1" thickBot="1" x14ac:dyDescent="0.35">
      <c r="A15" s="149">
        <v>11</v>
      </c>
      <c r="B15" s="23" t="s">
        <v>9</v>
      </c>
      <c r="C15" s="47">
        <f>+U$36</f>
        <v>-100000000</v>
      </c>
      <c r="D15" s="48">
        <f>+U$37</f>
        <v>0</v>
      </c>
      <c r="E15" s="45">
        <f>+V$36</f>
        <v>0</v>
      </c>
      <c r="F15" s="18">
        <f>+U$22</f>
        <v>0</v>
      </c>
      <c r="G15" s="198">
        <f t="shared" si="0"/>
        <v>-100000800</v>
      </c>
      <c r="AE15" s="43"/>
    </row>
    <row r="16" spans="1:40" ht="13" hidden="1" thickBot="1" x14ac:dyDescent="0.3">
      <c r="A16" s="149">
        <v>12</v>
      </c>
      <c r="B16" s="23" t="s">
        <v>4</v>
      </c>
      <c r="C16" s="47">
        <f>+AG$36</f>
        <v>-100000000</v>
      </c>
      <c r="D16" s="48">
        <f>+AG$37</f>
        <v>0</v>
      </c>
      <c r="E16" s="45">
        <f>+AH$36</f>
        <v>0</v>
      </c>
      <c r="F16" s="18">
        <f>+AG$22</f>
        <v>0</v>
      </c>
      <c r="G16" s="198">
        <f t="shared" si="0"/>
        <v>-100000800</v>
      </c>
    </row>
    <row r="17" spans="1:43" ht="13" hidden="1" thickBot="1" x14ac:dyDescent="0.3">
      <c r="A17" s="149">
        <v>13</v>
      </c>
      <c r="B17" s="23" t="s">
        <v>79</v>
      </c>
      <c r="C17" s="47">
        <f>+O$36</f>
        <v>-100000000</v>
      </c>
      <c r="D17" s="48">
        <f>+O$37</f>
        <v>0</v>
      </c>
      <c r="E17" s="45">
        <f>+P$36</f>
        <v>0</v>
      </c>
      <c r="F17" s="18">
        <f>+O$22</f>
        <v>0</v>
      </c>
      <c r="G17" s="198">
        <f t="shared" si="0"/>
        <v>-100000800</v>
      </c>
    </row>
    <row r="18" spans="1:43" ht="13" hidden="1" thickBot="1" x14ac:dyDescent="0.3">
      <c r="A18" s="149">
        <v>14</v>
      </c>
      <c r="B18" s="23" t="s">
        <v>73</v>
      </c>
      <c r="C18" s="47">
        <f>+AP$36</f>
        <v>-100000000</v>
      </c>
      <c r="D18" s="48">
        <f>+AP$37</f>
        <v>0</v>
      </c>
      <c r="E18" s="45">
        <f>+AQ$36</f>
        <v>0</v>
      </c>
      <c r="F18" s="18">
        <f>+AP$22</f>
        <v>0</v>
      </c>
      <c r="G18" s="198">
        <f t="shared" si="0"/>
        <v>-100000800</v>
      </c>
      <c r="H18" s="30"/>
    </row>
    <row r="19" spans="1:43" x14ac:dyDescent="0.25">
      <c r="A19" s="16"/>
      <c r="G19" s="198"/>
      <c r="AI19" s="61"/>
    </row>
    <row r="20" spans="1:43" x14ac:dyDescent="0.25">
      <c r="A20" s="16"/>
    </row>
    <row r="22" spans="1:43" hidden="1" x14ac:dyDescent="0.25">
      <c r="B22" t="s">
        <v>12</v>
      </c>
      <c r="C22">
        <f>+C23*C24</f>
        <v>0</v>
      </c>
      <c r="D22">
        <f t="shared" ref="D22:AQ22" si="1">+D23*D24</f>
        <v>0</v>
      </c>
      <c r="F22">
        <f t="shared" si="1"/>
        <v>0</v>
      </c>
      <c r="G22">
        <f t="shared" si="1"/>
        <v>0</v>
      </c>
      <c r="I22">
        <f>+I23*I24</f>
        <v>0</v>
      </c>
      <c r="J22">
        <f t="shared" si="1"/>
        <v>0</v>
      </c>
      <c r="L22">
        <f t="shared" si="1"/>
        <v>0</v>
      </c>
      <c r="M22">
        <f t="shared" si="1"/>
        <v>0</v>
      </c>
      <c r="O22">
        <f t="shared" si="1"/>
        <v>0</v>
      </c>
      <c r="P22">
        <f t="shared" si="1"/>
        <v>0</v>
      </c>
      <c r="R22">
        <f t="shared" si="1"/>
        <v>0</v>
      </c>
      <c r="S22">
        <f t="shared" si="1"/>
        <v>0</v>
      </c>
      <c r="U22">
        <f t="shared" si="1"/>
        <v>0</v>
      </c>
      <c r="V22">
        <f t="shared" si="1"/>
        <v>0</v>
      </c>
      <c r="X22">
        <f t="shared" si="1"/>
        <v>0</v>
      </c>
      <c r="Y22">
        <f t="shared" si="1"/>
        <v>0</v>
      </c>
      <c r="AA22">
        <f>+AA23*AA24</f>
        <v>0</v>
      </c>
      <c r="AB22">
        <f t="shared" si="1"/>
        <v>0</v>
      </c>
      <c r="AD22">
        <f t="shared" si="1"/>
        <v>0</v>
      </c>
      <c r="AE22">
        <f t="shared" si="1"/>
        <v>0</v>
      </c>
      <c r="AG22">
        <f t="shared" si="1"/>
        <v>0</v>
      </c>
      <c r="AH22">
        <f t="shared" si="1"/>
        <v>0</v>
      </c>
      <c r="AJ22">
        <f>+AJ23*AJ24</f>
        <v>0</v>
      </c>
      <c r="AK22">
        <f t="shared" si="1"/>
        <v>0</v>
      </c>
      <c r="AM22">
        <f>+AM23*AM24</f>
        <v>0</v>
      </c>
      <c r="AN22">
        <f>+AN23*AN24</f>
        <v>0</v>
      </c>
      <c r="AP22">
        <f t="shared" si="1"/>
        <v>0</v>
      </c>
      <c r="AQ22">
        <f t="shared" si="1"/>
        <v>0</v>
      </c>
    </row>
    <row r="23" spans="1:43" hidden="1" x14ac:dyDescent="0.25">
      <c r="C23">
        <f>IF($B35&gt;3,1,0)</f>
        <v>0</v>
      </c>
      <c r="D23">
        <f>IF($B35&gt;3,1,0)</f>
        <v>0</v>
      </c>
      <c r="F23">
        <f>IF($B35&gt;3,1,0)</f>
        <v>0</v>
      </c>
      <c r="G23">
        <f>IF($B35&gt;3,1,0)</f>
        <v>0</v>
      </c>
      <c r="I23">
        <f>IF($B35&gt;3,1,0)</f>
        <v>0</v>
      </c>
      <c r="J23">
        <f>IF($B35&gt;3,1,0)</f>
        <v>0</v>
      </c>
      <c r="L23">
        <f>IF($B35&gt;3,1,0)</f>
        <v>0</v>
      </c>
      <c r="M23">
        <f>IF($B35&gt;3,1,0)</f>
        <v>0</v>
      </c>
      <c r="O23">
        <f>IF($B35&gt;3,1,0)</f>
        <v>0</v>
      </c>
      <c r="P23">
        <f>IF($B35&gt;3,1,0)</f>
        <v>0</v>
      </c>
      <c r="R23">
        <f>IF($B35&gt;3,1,0)</f>
        <v>0</v>
      </c>
      <c r="S23">
        <f>IF($B35&gt;3,1,0)</f>
        <v>0</v>
      </c>
      <c r="U23">
        <f>IF($B35&gt;3,1,0)</f>
        <v>0</v>
      </c>
      <c r="V23">
        <f>IF($B35&gt;3,1,0)</f>
        <v>0</v>
      </c>
      <c r="X23">
        <f>IF($B35&gt;3,1,0)</f>
        <v>0</v>
      </c>
      <c r="Y23">
        <f>IF($B35&gt;3,1,0)</f>
        <v>0</v>
      </c>
      <c r="AA23">
        <f>IF($B35&gt;3,1,0)</f>
        <v>0</v>
      </c>
      <c r="AB23">
        <f>IF($B35&gt;3,1,0)</f>
        <v>0</v>
      </c>
      <c r="AD23">
        <f>IF($B35&gt;3,1,0)</f>
        <v>0</v>
      </c>
      <c r="AE23">
        <f>IF($B35&gt;3,1,0)</f>
        <v>0</v>
      </c>
      <c r="AG23">
        <f>IF($B35&gt;3,1,0)</f>
        <v>0</v>
      </c>
      <c r="AH23">
        <f>IF($B35&gt;3,1,0)</f>
        <v>0</v>
      </c>
      <c r="AJ23">
        <f>IF($B35&gt;3,1,0)</f>
        <v>0</v>
      </c>
      <c r="AK23">
        <f>IF($B35&gt;3,1,0)</f>
        <v>0</v>
      </c>
      <c r="AM23">
        <f>IF($B35&gt;3,1,0)</f>
        <v>0</v>
      </c>
      <c r="AN23">
        <f>IF($B35&gt;3,1,0)</f>
        <v>0</v>
      </c>
      <c r="AP23">
        <f>IF($B35&gt;3,1,0)</f>
        <v>0</v>
      </c>
      <c r="AQ23">
        <f>IF($B35&gt;3,1,0)</f>
        <v>0</v>
      </c>
    </row>
    <row r="24" spans="1:43" hidden="1" x14ac:dyDescent="0.25">
      <c r="C24">
        <f>MAX(C25:C29)</f>
        <v>0</v>
      </c>
      <c r="D24">
        <f>+D36</f>
        <v>0</v>
      </c>
      <c r="F24">
        <f>MAX(F25:F29)</f>
        <v>0</v>
      </c>
      <c r="G24">
        <f>+G36</f>
        <v>0</v>
      </c>
      <c r="I24">
        <f>MAX(I25:I29)</f>
        <v>0</v>
      </c>
      <c r="J24">
        <f>+J36</f>
        <v>0</v>
      </c>
      <c r="L24">
        <f>MAX(L25:L29)</f>
        <v>0</v>
      </c>
      <c r="M24">
        <f>+M36</f>
        <v>0</v>
      </c>
      <c r="O24">
        <f>MAX(O25:O29)</f>
        <v>0</v>
      </c>
      <c r="P24">
        <f>+P36</f>
        <v>0</v>
      </c>
      <c r="R24">
        <f>MAX(R25:R29)</f>
        <v>0</v>
      </c>
      <c r="S24">
        <f>+S36</f>
        <v>0</v>
      </c>
      <c r="U24">
        <f>MAX(U25:U29)</f>
        <v>0</v>
      </c>
      <c r="V24">
        <f>+V36</f>
        <v>0</v>
      </c>
      <c r="X24">
        <f>MAX(X25:X29)</f>
        <v>0</v>
      </c>
      <c r="Y24">
        <f>+Y36</f>
        <v>0</v>
      </c>
      <c r="AA24">
        <f>MAX(AA25:AA29)</f>
        <v>0</v>
      </c>
      <c r="AB24">
        <f>+AB36</f>
        <v>0</v>
      </c>
      <c r="AD24">
        <f>MAX(AD25:AD29)</f>
        <v>0</v>
      </c>
      <c r="AE24">
        <f>+AE36</f>
        <v>0</v>
      </c>
      <c r="AG24">
        <f>MAX(AG25:AG29)</f>
        <v>0</v>
      </c>
      <c r="AH24">
        <f>+AH36</f>
        <v>0</v>
      </c>
      <c r="AJ24">
        <f>MAX(AJ25:AJ29)</f>
        <v>0</v>
      </c>
      <c r="AK24">
        <f>+AK36</f>
        <v>0</v>
      </c>
      <c r="AM24">
        <f>MAX(AM25:AM29)</f>
        <v>0</v>
      </c>
      <c r="AN24">
        <f>+AN36</f>
        <v>0</v>
      </c>
      <c r="AP24">
        <f>MAX(AP25:AP29)</f>
        <v>0</v>
      </c>
      <c r="AQ24">
        <f>+AQ36</f>
        <v>0</v>
      </c>
    </row>
    <row r="25" spans="1:43" hidden="1" x14ac:dyDescent="0.25">
      <c r="C25">
        <f>IF(C$30=5,5,0)</f>
        <v>0</v>
      </c>
      <c r="F25">
        <f>IF(F$30=5,5,0)</f>
        <v>0</v>
      </c>
      <c r="I25">
        <f>IF(I$30=5,5,0)</f>
        <v>0</v>
      </c>
      <c r="L25">
        <f>IF(L$30=5,5,0)</f>
        <v>0</v>
      </c>
      <c r="O25">
        <f>IF(O$30=5,5,0)</f>
        <v>0</v>
      </c>
      <c r="R25">
        <f>IF(R$30=5,5,0)</f>
        <v>0</v>
      </c>
      <c r="U25">
        <f>IF(U$30=5,5,0)</f>
        <v>0</v>
      </c>
      <c r="X25">
        <f>IF(X$30=5,5,0)</f>
        <v>0</v>
      </c>
      <c r="AA25">
        <f>IF(AA$30=5,5,0)</f>
        <v>0</v>
      </c>
      <c r="AD25">
        <f>IF(AD$30=5,5,0)</f>
        <v>0</v>
      </c>
      <c r="AG25">
        <f>IF(AG$30=5,5,0)</f>
        <v>0</v>
      </c>
      <c r="AJ25">
        <f>IF(AJ$30=5,5,0)</f>
        <v>0</v>
      </c>
      <c r="AM25">
        <f>IF(AM$30=5,5,0)</f>
        <v>0</v>
      </c>
      <c r="AP25">
        <f>IF(AP$30=5,5,0)</f>
        <v>0</v>
      </c>
    </row>
    <row r="26" spans="1:43" hidden="1" x14ac:dyDescent="0.25">
      <c r="C26">
        <f>IF(C$30=4,10,0)</f>
        <v>0</v>
      </c>
      <c r="F26">
        <f>IF(F$30=4,10,0)</f>
        <v>0</v>
      </c>
      <c r="I26">
        <f>IF(I$30=4,10,0)</f>
        <v>0</v>
      </c>
      <c r="L26">
        <f>IF(L$30=4,10,0)</f>
        <v>0</v>
      </c>
      <c r="O26">
        <f>IF(O$30=4,10,0)</f>
        <v>0</v>
      </c>
      <c r="R26">
        <f>IF(R$30=4,10,0)</f>
        <v>0</v>
      </c>
      <c r="U26">
        <f>IF(U$30=4,10,0)</f>
        <v>0</v>
      </c>
      <c r="X26">
        <f>IF(X$30=4,10,0)</f>
        <v>0</v>
      </c>
      <c r="AA26">
        <f>IF(AA$30=4,10,0)</f>
        <v>0</v>
      </c>
      <c r="AD26">
        <f>IF(AD$30=4,10,0)</f>
        <v>0</v>
      </c>
      <c r="AG26">
        <f>IF(AG$30=4,10,0)</f>
        <v>0</v>
      </c>
      <c r="AJ26">
        <f>IF(AJ$30=4,10,0)</f>
        <v>0</v>
      </c>
      <c r="AM26">
        <f>IF(AM$30=4,10,0)</f>
        <v>0</v>
      </c>
      <c r="AP26">
        <f>IF(AP$30=4,10,0)</f>
        <v>0</v>
      </c>
    </row>
    <row r="27" spans="1:43" hidden="1" x14ac:dyDescent="0.25">
      <c r="C27">
        <f>IF(C$30=3,20,0)</f>
        <v>0</v>
      </c>
      <c r="F27">
        <f>IF(F$30=3,20,0)</f>
        <v>0</v>
      </c>
      <c r="I27">
        <f>IF(I$30=3,20,0)</f>
        <v>0</v>
      </c>
      <c r="L27">
        <f>IF(L$30=3,20,0)</f>
        <v>0</v>
      </c>
      <c r="O27">
        <f>IF(O$30=3,20,0)</f>
        <v>0</v>
      </c>
      <c r="R27">
        <f>IF(R$30=3,20,0)</f>
        <v>0</v>
      </c>
      <c r="U27">
        <f>IF(U$30=3,20,0)</f>
        <v>0</v>
      </c>
      <c r="X27">
        <f>IF(X$30=3,20,0)</f>
        <v>0</v>
      </c>
      <c r="AA27">
        <f>IF(AA$30=3,20,0)</f>
        <v>0</v>
      </c>
      <c r="AD27">
        <f>IF(AD$30=3,20,0)</f>
        <v>0</v>
      </c>
      <c r="AG27">
        <f>IF(AG$30=3,20,0)</f>
        <v>0</v>
      </c>
      <c r="AJ27">
        <f>IF(AJ$30=3,20,0)</f>
        <v>0</v>
      </c>
      <c r="AM27">
        <f>IF(AM$30=3,20,0)</f>
        <v>0</v>
      </c>
      <c r="AP27">
        <f>IF(AP$30=3,20,0)</f>
        <v>0</v>
      </c>
    </row>
    <row r="28" spans="1:43" hidden="1" x14ac:dyDescent="0.25">
      <c r="C28">
        <f>IF(C$30=2,40,0)</f>
        <v>0</v>
      </c>
      <c r="F28">
        <f>IF(F$30=2,40,0)</f>
        <v>0</v>
      </c>
      <c r="I28">
        <f>IF(I$30=2,40,0)</f>
        <v>0</v>
      </c>
      <c r="L28">
        <f>IF(L$30=2,40,0)</f>
        <v>0</v>
      </c>
      <c r="O28">
        <f>IF(O$30=2,40,0)</f>
        <v>0</v>
      </c>
      <c r="R28">
        <f>IF(R$30=2,40,0)</f>
        <v>0</v>
      </c>
      <c r="U28">
        <f>IF(U$30=2,40,0)</f>
        <v>0</v>
      </c>
      <c r="X28">
        <f>IF(X$30=2,40,0)</f>
        <v>0</v>
      </c>
      <c r="AA28">
        <f>IF(AA$30=2,40,0)</f>
        <v>0</v>
      </c>
      <c r="AD28">
        <f>IF(AD$30=2,40,0)</f>
        <v>0</v>
      </c>
      <c r="AG28">
        <f>IF(AG$30=2,40,0)</f>
        <v>0</v>
      </c>
      <c r="AJ28">
        <f>IF(AJ$30=2,40,0)</f>
        <v>0</v>
      </c>
      <c r="AM28">
        <f>IF(AM$30=2,40,0)</f>
        <v>0</v>
      </c>
      <c r="AP28">
        <f>IF(AP$30=2,40,0)</f>
        <v>0</v>
      </c>
    </row>
    <row r="29" spans="1:43" hidden="1" x14ac:dyDescent="0.25">
      <c r="C29">
        <f>IF(C$30=1,80,0)</f>
        <v>0</v>
      </c>
      <c r="F29">
        <f>IF(F$30=1,80,0)</f>
        <v>0</v>
      </c>
      <c r="I29">
        <f>IF(I$30=1,80,0)</f>
        <v>0</v>
      </c>
      <c r="L29">
        <f>IF(L$30=1,80,0)</f>
        <v>0</v>
      </c>
      <c r="O29">
        <f>IF(O$30=1,80,0)</f>
        <v>0</v>
      </c>
      <c r="R29">
        <f>IF(R$30=1,80,0)</f>
        <v>0</v>
      </c>
      <c r="U29">
        <f>IF(U$30=1,80,0)</f>
        <v>0</v>
      </c>
      <c r="X29">
        <f>IF(X$30=1,80,0)</f>
        <v>0</v>
      </c>
      <c r="AA29">
        <f>IF(AA$30=1,80,0)</f>
        <v>0</v>
      </c>
      <c r="AD29">
        <f>IF(AD$30=1,80,0)</f>
        <v>0</v>
      </c>
      <c r="AG29">
        <f>IF(AG$30=1,80,0)</f>
        <v>0</v>
      </c>
      <c r="AJ29">
        <f>IF(AJ$30=1,80,0)</f>
        <v>0</v>
      </c>
      <c r="AM29">
        <f>IF(AM$30=1,80,0)</f>
        <v>0</v>
      </c>
      <c r="AP29">
        <f>IF(AP$30=1,80,0)</f>
        <v>0</v>
      </c>
    </row>
    <row r="30" spans="1:43" hidden="1" x14ac:dyDescent="0.25">
      <c r="C30">
        <f>RANK(C31,$C31:$AQ31)*C35</f>
        <v>0</v>
      </c>
      <c r="F30">
        <f>RANK(F31,$C31:$AQ31)*F35</f>
        <v>0</v>
      </c>
      <c r="I30">
        <f>RANK(I31,$C31:$AQ31)*I35</f>
        <v>0</v>
      </c>
      <c r="L30">
        <f>RANK(L31,$C31:$AQ31)*L35</f>
        <v>0</v>
      </c>
      <c r="O30">
        <f>RANK(O31,$C31:$AQ31)*O35</f>
        <v>0</v>
      </c>
      <c r="R30">
        <f>RANK(R31,$C31:$AQ31)*R35</f>
        <v>0</v>
      </c>
      <c r="U30">
        <f>RANK(U31,$C31:$AQ31)*U35</f>
        <v>0</v>
      </c>
      <c r="X30">
        <f>RANK(X31,$C31:$AQ31)*X35</f>
        <v>0</v>
      </c>
      <c r="AA30">
        <f>RANK(AA31,$C31:$AQ31)*AA35</f>
        <v>0</v>
      </c>
      <c r="AD30">
        <f>RANK(AD31,$C31:$AQ31)*AD35</f>
        <v>0</v>
      </c>
      <c r="AG30">
        <f>RANK(AG31,$C31:$AQ31)*AG35</f>
        <v>0</v>
      </c>
      <c r="AJ30">
        <f>RANK(AJ31,$C31:$AQ31)*AJ35</f>
        <v>0</v>
      </c>
      <c r="AM30">
        <f>RANK(AM31,$C31:$AQ31)*AM35</f>
        <v>0</v>
      </c>
      <c r="AP30">
        <f>RANK(AP31,$C31:$AQ31)*AP35</f>
        <v>0</v>
      </c>
    </row>
    <row r="31" spans="1:43" hidden="1" x14ac:dyDescent="0.25">
      <c r="C31">
        <f>SUM(C32:C34)</f>
        <v>-101000000</v>
      </c>
      <c r="F31">
        <f>SUM(F32:F34)</f>
        <v>-101000000</v>
      </c>
      <c r="I31">
        <f>SUM(I32:I34)</f>
        <v>-101000000</v>
      </c>
      <c r="L31">
        <f>SUM(L32:L34)</f>
        <v>-101000000</v>
      </c>
      <c r="O31">
        <f>SUM(O32:O34)</f>
        <v>-101000000</v>
      </c>
      <c r="R31">
        <f>SUM(R32:R34)</f>
        <v>-101000000</v>
      </c>
      <c r="U31">
        <f>SUM(U32:U34)</f>
        <v>-101000000</v>
      </c>
      <c r="X31">
        <f>SUM(X32:X34)</f>
        <v>-101000000</v>
      </c>
      <c r="AA31">
        <f>SUM(AA32:AA34)</f>
        <v>-101000000</v>
      </c>
      <c r="AD31">
        <f>SUM(AD32:AD34)</f>
        <v>-101000000</v>
      </c>
      <c r="AG31">
        <f>SUM(AG32:AG34)</f>
        <v>-101000000</v>
      </c>
      <c r="AJ31">
        <f>SUM(AJ32:AJ34)</f>
        <v>-101000000</v>
      </c>
      <c r="AM31">
        <f>SUM(AM32:AM34)</f>
        <v>-101000000</v>
      </c>
      <c r="AP31">
        <f>SUM(AP32:AP34)</f>
        <v>-101000000</v>
      </c>
    </row>
    <row r="32" spans="1:43" hidden="1" x14ac:dyDescent="0.25">
      <c r="C32">
        <f>+D36</f>
        <v>0</v>
      </c>
      <c r="F32">
        <f>+G36</f>
        <v>0</v>
      </c>
      <c r="I32">
        <f>+J36</f>
        <v>0</v>
      </c>
      <c r="L32">
        <f>+M36</f>
        <v>0</v>
      </c>
      <c r="O32">
        <f>+P36</f>
        <v>0</v>
      </c>
      <c r="R32">
        <f>+S36</f>
        <v>0</v>
      </c>
      <c r="U32">
        <f>+V36</f>
        <v>0</v>
      </c>
      <c r="X32">
        <f>+Y36</f>
        <v>0</v>
      </c>
      <c r="AA32">
        <f>+AB36</f>
        <v>0</v>
      </c>
      <c r="AD32">
        <f>+AE36</f>
        <v>0</v>
      </c>
      <c r="AG32">
        <f>+AH36</f>
        <v>0</v>
      </c>
      <c r="AJ32">
        <f>+AK36</f>
        <v>0</v>
      </c>
      <c r="AM32">
        <f>+AN36</f>
        <v>0</v>
      </c>
      <c r="AP32">
        <f>+AQ36</f>
        <v>0</v>
      </c>
    </row>
    <row r="33" spans="1:49" hidden="1" x14ac:dyDescent="0.25">
      <c r="C33">
        <f>+C37*2</f>
        <v>0</v>
      </c>
      <c r="F33">
        <f>+F37*2</f>
        <v>0</v>
      </c>
      <c r="I33">
        <f>+I37*2</f>
        <v>0</v>
      </c>
      <c r="L33">
        <f>+L37*2</f>
        <v>0</v>
      </c>
      <c r="O33">
        <f>+O37*2</f>
        <v>0</v>
      </c>
      <c r="R33">
        <f>+R37*2</f>
        <v>0</v>
      </c>
      <c r="U33">
        <f>+U37*2</f>
        <v>0</v>
      </c>
      <c r="X33">
        <f>+X37*2</f>
        <v>0</v>
      </c>
      <c r="AA33">
        <f>+AA37*2</f>
        <v>0</v>
      </c>
      <c r="AD33">
        <f>+AD37*2</f>
        <v>0</v>
      </c>
      <c r="AG33">
        <f>+AG37*2</f>
        <v>0</v>
      </c>
      <c r="AJ33">
        <f>+AJ37*2</f>
        <v>0</v>
      </c>
      <c r="AM33">
        <f>+AM37*2</f>
        <v>0</v>
      </c>
      <c r="AP33">
        <f>+AP37*2</f>
        <v>0</v>
      </c>
    </row>
    <row r="34" spans="1:49" hidden="1" x14ac:dyDescent="0.25">
      <c r="C34">
        <f>IF(C35=1,C36*C35*1000+C36,-1000000+C36)</f>
        <v>-101000000</v>
      </c>
      <c r="F34">
        <f>IF(F35=1,F36*F35*1000+F36,-1000000+F36)</f>
        <v>-101000000</v>
      </c>
      <c r="I34">
        <f>IF(I35=1,I36*I35*1000+I36,-1000000+I36)</f>
        <v>-101000000</v>
      </c>
      <c r="L34">
        <f>IF(L35=1,L36*L35*1000+L36,-1000000+L36)</f>
        <v>-101000000</v>
      </c>
      <c r="O34">
        <f>IF(O35=1,O36*O35*1000+O36,-1000000+O36)</f>
        <v>-101000000</v>
      </c>
      <c r="R34">
        <f>IF(R35=1,R36*R35*1000+R36,-1000000+R36)</f>
        <v>-101000000</v>
      </c>
      <c r="U34">
        <f>IF(U35=1,U36*U35*1000+U36,-1000000+U36)</f>
        <v>-101000000</v>
      </c>
      <c r="X34">
        <f>IF(X35=1,X36*X35*1000+X36,-1000000+X36)</f>
        <v>-101000000</v>
      </c>
      <c r="AA34">
        <f>IF(AA35=1,AA36*AA35*1000+AA36,-1000000+AA36)</f>
        <v>-101000000</v>
      </c>
      <c r="AD34">
        <f>IF(AD35=1,AD36*AD35*1000+AD36,-1000000+AD36)</f>
        <v>-101000000</v>
      </c>
      <c r="AG34">
        <f>IF(AG35=1,AG36*AG35*1000+AG36,-1000000+AG36)</f>
        <v>-101000000</v>
      </c>
      <c r="AJ34">
        <f>IF(AJ35=1,AJ36*AJ35*1000+AJ36,-1000000+AJ36)</f>
        <v>-101000000</v>
      </c>
      <c r="AM34">
        <f>IF(AM35=1,AM36*AM35*1000+AM36,-1000000+AM36)</f>
        <v>-101000000</v>
      </c>
      <c r="AP34">
        <f>IF(AP35=1,AP36*AP35*1000+AP36,-1000000+AP36)</f>
        <v>-101000000</v>
      </c>
    </row>
    <row r="35" spans="1:49" x14ac:dyDescent="0.25">
      <c r="A35" t="s">
        <v>13</v>
      </c>
      <c r="B35">
        <f>SUM(C35:AP35)</f>
        <v>0</v>
      </c>
      <c r="C35">
        <f>IF(D36&gt;=$A3/2,1,0)</f>
        <v>0</v>
      </c>
      <c r="F35">
        <f>IF(G36&gt;=$A3/2,1,0)</f>
        <v>0</v>
      </c>
      <c r="I35">
        <f>IF(J36&gt;=$A3/2,1,0)</f>
        <v>0</v>
      </c>
      <c r="L35">
        <f>IF(M36&gt;=$A3/2,1,0)</f>
        <v>0</v>
      </c>
      <c r="O35">
        <f>IF(P36&gt;=$A3/2,1,0)</f>
        <v>0</v>
      </c>
      <c r="R35">
        <f>IF(S36&gt;=$A3/2,1,0)</f>
        <v>0</v>
      </c>
      <c r="U35">
        <f>IF(V36&gt;=$A3/2,1,0)</f>
        <v>0</v>
      </c>
      <c r="X35">
        <f>IF(Y36&gt;=$A3/2,1,0)</f>
        <v>0</v>
      </c>
      <c r="AA35">
        <f>IF(AB36&gt;=$A3/2,1,0)</f>
        <v>0</v>
      </c>
      <c r="AD35">
        <f>IF(AE36&gt;=$A3/2,1,0)</f>
        <v>0</v>
      </c>
      <c r="AG35">
        <f>IF(AH36&gt;=$A3/2,1,0)</f>
        <v>0</v>
      </c>
      <c r="AJ35">
        <f>IF(AK36&gt;=$A3/2,1,0)</f>
        <v>0</v>
      </c>
      <c r="AM35">
        <f>IF(AN36&gt;=$A3/2,1,0)</f>
        <v>0</v>
      </c>
      <c r="AP35">
        <f>IF(AQ36&gt;=$A3/2,1,0)</f>
        <v>0</v>
      </c>
    </row>
    <row r="36" spans="1:49" ht="13.5" hidden="1" customHeight="1" thickBot="1" x14ac:dyDescent="0.3">
      <c r="C36" s="2">
        <f>IF(SUM(C41:C207)&lt;-1000,-100000000,SUM(C41:C207))</f>
        <v>-100000000</v>
      </c>
      <c r="D36" s="2">
        <f>COUNT(D41:D207)</f>
        <v>0</v>
      </c>
      <c r="E36" s="2"/>
      <c r="F36" s="2">
        <f>IF(SUM(F41:F207)&lt;-1000,-100000000,SUM(F41:F207))</f>
        <v>-100000000</v>
      </c>
      <c r="G36" s="2">
        <f>COUNT(G41:G207)</f>
        <v>0</v>
      </c>
      <c r="H36" s="2"/>
      <c r="I36" s="2">
        <f>IF(SUM(I41:I207)&lt;-1000,-100000000,SUM(I41:I207))</f>
        <v>-100000000</v>
      </c>
      <c r="J36" s="2">
        <f>COUNT(J41:J207)</f>
        <v>0</v>
      </c>
      <c r="K36" s="2"/>
      <c r="L36" s="2">
        <f>IF(SUM(L41:L207)&lt;-1000,-100000000,SUM(L41:L207))</f>
        <v>-100000000</v>
      </c>
      <c r="M36" s="2">
        <f>COUNT(M41:M207)</f>
        <v>0</v>
      </c>
      <c r="N36" s="2"/>
      <c r="O36" s="2">
        <f>IF(SUM(O41:O207)&lt;-1000,-100000000,SUM(O41:O207))</f>
        <v>-100000000</v>
      </c>
      <c r="P36" s="2">
        <f>COUNT(P41:P207)</f>
        <v>0</v>
      </c>
      <c r="Q36" s="2"/>
      <c r="R36" s="2">
        <f>IF(SUM(R41:R207)&lt;-1000,-100000000,SUM(R41:R207))</f>
        <v>-100000000</v>
      </c>
      <c r="S36" s="2">
        <f>COUNT(S41:S207)</f>
        <v>0</v>
      </c>
      <c r="T36" s="2"/>
      <c r="U36" s="2">
        <f>IF(SUM(U41:U207)&lt;-1000,-100000000,SUM(U41:U207))</f>
        <v>-100000000</v>
      </c>
      <c r="V36" s="2">
        <f>COUNT(V41:V207)</f>
        <v>0</v>
      </c>
      <c r="W36" s="2"/>
      <c r="X36" s="2">
        <f>IF(SUM(X41:X207)&lt;-1000,-100000000,SUM(X41:X207))</f>
        <v>-100000000</v>
      </c>
      <c r="Y36" s="2">
        <f>COUNT(Y41:Y207)</f>
        <v>0</v>
      </c>
      <c r="Z36" s="2"/>
      <c r="AA36" s="2">
        <f>IF(SUM(AA41:AA207)&lt;-1000,-100000000,SUM(AA41:AA207))</f>
        <v>-100000000</v>
      </c>
      <c r="AB36" s="2">
        <f>COUNT(AB41:AB207)</f>
        <v>0</v>
      </c>
      <c r="AC36" s="2"/>
      <c r="AD36" s="2">
        <f>IF(SUM(AD41:AD207)&lt;-1000,-100000000,SUM(AD41:AD207))</f>
        <v>-100000000</v>
      </c>
      <c r="AE36" s="2">
        <f>COUNT(AE41:AE207)</f>
        <v>0</v>
      </c>
      <c r="AF36" s="2"/>
      <c r="AG36" s="2">
        <f>IF(SUM(AG41:AG207)&lt;-1000,-100000000,SUM(AG41:AG207))</f>
        <v>-100000000</v>
      </c>
      <c r="AH36" s="2">
        <f>COUNT(AH41:AH207)</f>
        <v>0</v>
      </c>
      <c r="AI36" s="2"/>
      <c r="AJ36" s="2">
        <f>IF(SUM(AJ41:AJ207)&lt;-1000,-100000000,SUM(AJ41:AJ207))</f>
        <v>-100000000</v>
      </c>
      <c r="AK36" s="2">
        <f>COUNT(AK41:AK207)</f>
        <v>0</v>
      </c>
      <c r="AL36" s="2"/>
      <c r="AM36" s="2">
        <f>IF(SUM(AM41:AM207)&lt;-1000,-100000000,SUM(AM41:AM207))</f>
        <v>-100000000</v>
      </c>
      <c r="AN36" s="2">
        <f>COUNT(AN41:AN207)</f>
        <v>0</v>
      </c>
      <c r="AO36" s="2"/>
      <c r="AP36" s="2">
        <f>IF(SUM(AP41:AP207)&lt;-1000,-100000000,SUM(AP41:AP207))</f>
        <v>-100000000</v>
      </c>
      <c r="AQ36" s="2">
        <f>COUNT(AQ41:AQ207)</f>
        <v>0</v>
      </c>
      <c r="AR36" s="2"/>
      <c r="AS36" s="25"/>
      <c r="AT36" t="s">
        <v>7</v>
      </c>
    </row>
    <row r="37" spans="1:49" ht="12.75" hidden="1" customHeight="1" x14ac:dyDescent="0.25">
      <c r="C37" s="2">
        <f>+D37-E37</f>
        <v>0</v>
      </c>
      <c r="D37" s="2">
        <f>SUM(D41:D122)</f>
        <v>0</v>
      </c>
      <c r="E37" s="2">
        <f>SUM(E41:E122)</f>
        <v>0</v>
      </c>
      <c r="F37" s="2">
        <f>+G37-H37</f>
        <v>0</v>
      </c>
      <c r="G37" s="2">
        <f>SUM(G41:G122)</f>
        <v>0</v>
      </c>
      <c r="H37" s="2">
        <f>SUM(H41:H122)</f>
        <v>0</v>
      </c>
      <c r="I37" s="2">
        <f>+J37-K37</f>
        <v>0</v>
      </c>
      <c r="J37" s="2">
        <f>SUM(J41:J122)</f>
        <v>0</v>
      </c>
      <c r="K37" s="2">
        <f>SUM(K41:K122)</f>
        <v>0</v>
      </c>
      <c r="L37" s="2">
        <f>+M37-N37</f>
        <v>0</v>
      </c>
      <c r="M37" s="2">
        <f>SUM(M41:M122)</f>
        <v>0</v>
      </c>
      <c r="N37" s="2">
        <f>SUM(N41:N122)</f>
        <v>0</v>
      </c>
      <c r="O37" s="2">
        <f>+P37-Q37</f>
        <v>0</v>
      </c>
      <c r="P37" s="2">
        <f>SUM(P41:P122)</f>
        <v>0</v>
      </c>
      <c r="Q37" s="2">
        <f>SUM(Q41:Q122)</f>
        <v>0</v>
      </c>
      <c r="R37" s="2">
        <f>+S37-T37</f>
        <v>0</v>
      </c>
      <c r="S37" s="2">
        <f>SUM(S41:S122)</f>
        <v>0</v>
      </c>
      <c r="T37" s="2">
        <f>SUM(T41:T122)</f>
        <v>0</v>
      </c>
      <c r="U37" s="2">
        <f>+V37-W37</f>
        <v>0</v>
      </c>
      <c r="V37" s="2">
        <f>SUM(V41:V122)</f>
        <v>0</v>
      </c>
      <c r="W37" s="2">
        <f>SUM(W41:W122)</f>
        <v>0</v>
      </c>
      <c r="X37" s="2">
        <f>+Y37-Z37</f>
        <v>0</v>
      </c>
      <c r="Y37" s="2">
        <f>SUM(Y41:Y122)</f>
        <v>0</v>
      </c>
      <c r="Z37" s="2">
        <f>SUM(Z41:Z122)</f>
        <v>0</v>
      </c>
      <c r="AA37" s="2">
        <f>+AB37-AC37</f>
        <v>0</v>
      </c>
      <c r="AB37" s="2">
        <f>SUM(AB41:AB122)</f>
        <v>0</v>
      </c>
      <c r="AC37" s="2">
        <f>SUM(AC41:AC122)</f>
        <v>0</v>
      </c>
      <c r="AD37" s="2">
        <f>+AE37-AF37</f>
        <v>0</v>
      </c>
      <c r="AE37" s="2">
        <f>SUM(AE41:AE122)</f>
        <v>0</v>
      </c>
      <c r="AF37" s="2">
        <f>SUM(AF41:AF122)</f>
        <v>0</v>
      </c>
      <c r="AG37" s="2">
        <f>+AH37-AI37</f>
        <v>0</v>
      </c>
      <c r="AH37" s="2">
        <f>SUM(AH41:AH122)</f>
        <v>0</v>
      </c>
      <c r="AI37" s="2">
        <f>SUM(AI41:AI122)</f>
        <v>0</v>
      </c>
      <c r="AJ37" s="2">
        <f>+AK37-AL37</f>
        <v>0</v>
      </c>
      <c r="AK37" s="2">
        <f>SUM(AK41:AK122)</f>
        <v>0</v>
      </c>
      <c r="AL37" s="2">
        <f>SUM(AL41:AL122)</f>
        <v>0</v>
      </c>
      <c r="AM37" s="2">
        <f>+AN37-AO37</f>
        <v>0</v>
      </c>
      <c r="AN37" s="2">
        <f>SUM(AN41:AN122)</f>
        <v>0</v>
      </c>
      <c r="AO37" s="2">
        <f>SUM(AO41:AO122)</f>
        <v>0</v>
      </c>
      <c r="AP37" s="2">
        <f>+AQ37-AR37</f>
        <v>0</v>
      </c>
      <c r="AQ37" s="2">
        <f>SUM(AQ41:AQ122)</f>
        <v>0</v>
      </c>
      <c r="AR37" s="2">
        <f>SUM(AR41:AR122)</f>
        <v>0</v>
      </c>
      <c r="AS37" s="26"/>
      <c r="AT37" t="s">
        <v>8</v>
      </c>
    </row>
    <row r="38" spans="1:49" ht="13.5" customHeight="1" thickBot="1" x14ac:dyDescent="0.3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S38" s="41">
        <f>MAX(AT41:AT100)</f>
        <v>0</v>
      </c>
    </row>
    <row r="39" spans="1:49" ht="13" thickBot="1" x14ac:dyDescent="0.3">
      <c r="B39" s="84" t="s">
        <v>0</v>
      </c>
      <c r="C39" s="459" t="s">
        <v>62</v>
      </c>
      <c r="D39" s="460"/>
      <c r="E39" s="461"/>
      <c r="F39" s="459" t="s">
        <v>210</v>
      </c>
      <c r="G39" s="460"/>
      <c r="H39" s="461"/>
      <c r="I39" s="459" t="s">
        <v>1</v>
      </c>
      <c r="J39" s="460"/>
      <c r="K39" s="461"/>
      <c r="L39" s="471" t="s">
        <v>140</v>
      </c>
      <c r="M39" s="460"/>
      <c r="N39" s="461"/>
      <c r="O39" s="459" t="s">
        <v>79</v>
      </c>
      <c r="P39" s="460"/>
      <c r="Q39" s="461"/>
      <c r="R39" s="459" t="s">
        <v>6</v>
      </c>
      <c r="S39" s="460"/>
      <c r="T39" s="461"/>
      <c r="U39" s="459" t="s">
        <v>9</v>
      </c>
      <c r="V39" s="460"/>
      <c r="W39" s="461"/>
      <c r="X39" s="459" t="s">
        <v>43</v>
      </c>
      <c r="Y39" s="460"/>
      <c r="Z39" s="461"/>
      <c r="AA39" s="471" t="s">
        <v>129</v>
      </c>
      <c r="AB39" s="460"/>
      <c r="AC39" s="461"/>
      <c r="AD39" s="471" t="s">
        <v>46</v>
      </c>
      <c r="AE39" s="460"/>
      <c r="AF39" s="461"/>
      <c r="AG39" s="459" t="s">
        <v>4</v>
      </c>
      <c r="AH39" s="460"/>
      <c r="AI39" s="461"/>
      <c r="AJ39" s="459" t="s">
        <v>35</v>
      </c>
      <c r="AK39" s="460"/>
      <c r="AL39" s="461"/>
      <c r="AM39" s="459" t="s">
        <v>93</v>
      </c>
      <c r="AN39" s="460"/>
      <c r="AO39" s="461"/>
      <c r="AP39" s="459" t="s">
        <v>73</v>
      </c>
      <c r="AQ39" s="460"/>
      <c r="AR39" s="461"/>
      <c r="AS39" s="41">
        <f>COUNT(AS41:AS122)</f>
        <v>0</v>
      </c>
      <c r="AT39" s="86" t="s">
        <v>7</v>
      </c>
      <c r="AU39" s="85" t="s">
        <v>8</v>
      </c>
      <c r="AV39" s="87" t="s">
        <v>47</v>
      </c>
    </row>
    <row r="40" spans="1:49" ht="13" thickBot="1" x14ac:dyDescent="0.3">
      <c r="B40" s="31" t="s">
        <v>24</v>
      </c>
      <c r="C40" s="37" t="s">
        <v>3</v>
      </c>
      <c r="D40" s="38" t="s">
        <v>2</v>
      </c>
      <c r="E40" s="77"/>
      <c r="F40" s="37" t="s">
        <v>3</v>
      </c>
      <c r="G40" s="38" t="s">
        <v>2</v>
      </c>
      <c r="H40" s="77"/>
      <c r="I40" s="37" t="s">
        <v>3</v>
      </c>
      <c r="J40" s="38" t="s">
        <v>2</v>
      </c>
      <c r="K40" s="77"/>
      <c r="L40" s="37" t="s">
        <v>3</v>
      </c>
      <c r="M40" s="38" t="s">
        <v>2</v>
      </c>
      <c r="N40" s="77"/>
      <c r="O40" s="37" t="s">
        <v>3</v>
      </c>
      <c r="P40" s="38" t="s">
        <v>2</v>
      </c>
      <c r="Q40" s="77"/>
      <c r="R40" s="37" t="s">
        <v>3</v>
      </c>
      <c r="S40" s="38" t="s">
        <v>2</v>
      </c>
      <c r="T40" s="77"/>
      <c r="U40" s="37" t="s">
        <v>3</v>
      </c>
      <c r="V40" s="38" t="s">
        <v>2</v>
      </c>
      <c r="W40" s="77"/>
      <c r="X40" s="37" t="s">
        <v>3</v>
      </c>
      <c r="Y40" s="38" t="s">
        <v>2</v>
      </c>
      <c r="Z40" s="77"/>
      <c r="AA40" s="37" t="s">
        <v>3</v>
      </c>
      <c r="AB40" s="38" t="s">
        <v>2</v>
      </c>
      <c r="AC40" s="77"/>
      <c r="AD40" s="37" t="s">
        <v>3</v>
      </c>
      <c r="AE40" s="38" t="s">
        <v>2</v>
      </c>
      <c r="AF40" s="77"/>
      <c r="AG40" s="37" t="s">
        <v>3</v>
      </c>
      <c r="AH40" s="38" t="s">
        <v>2</v>
      </c>
      <c r="AI40" s="77"/>
      <c r="AJ40" s="37" t="s">
        <v>3</v>
      </c>
      <c r="AK40" s="38" t="s">
        <v>2</v>
      </c>
      <c r="AL40" s="77"/>
      <c r="AM40" s="37" t="s">
        <v>3</v>
      </c>
      <c r="AN40" s="38" t="s">
        <v>2</v>
      </c>
      <c r="AO40" s="77"/>
      <c r="AP40" s="37" t="s">
        <v>3</v>
      </c>
      <c r="AQ40" s="38" t="s">
        <v>2</v>
      </c>
      <c r="AR40" s="38"/>
      <c r="AS40" s="27" t="s">
        <v>22</v>
      </c>
      <c r="AT40" s="30" t="s">
        <v>23</v>
      </c>
    </row>
    <row r="41" spans="1:49" x14ac:dyDescent="0.25">
      <c r="A41" s="16">
        <v>1</v>
      </c>
      <c r="B41" s="6"/>
      <c r="C41" s="129">
        <v>-10000</v>
      </c>
      <c r="D41" s="36"/>
      <c r="E41" s="13"/>
      <c r="F41" s="129">
        <v>-10000</v>
      </c>
      <c r="G41" s="36"/>
      <c r="H41" s="13"/>
      <c r="I41" s="129">
        <v>-10000</v>
      </c>
      <c r="J41" s="36"/>
      <c r="K41" s="13"/>
      <c r="L41" s="129">
        <v>-10000</v>
      </c>
      <c r="M41" s="36"/>
      <c r="N41" s="13"/>
      <c r="O41" s="129">
        <v>-10000</v>
      </c>
      <c r="P41" s="36"/>
      <c r="Q41" s="13"/>
      <c r="R41" s="129">
        <v>-10000</v>
      </c>
      <c r="S41" s="36"/>
      <c r="T41" s="13"/>
      <c r="U41" s="129">
        <v>-10000</v>
      </c>
      <c r="V41" s="36"/>
      <c r="W41" s="13"/>
      <c r="X41" s="129">
        <v>-10000</v>
      </c>
      <c r="Y41" s="36"/>
      <c r="Z41" s="13"/>
      <c r="AA41" s="129">
        <v>-10000</v>
      </c>
      <c r="AB41" s="36"/>
      <c r="AC41" s="13"/>
      <c r="AD41" s="129">
        <v>-10000</v>
      </c>
      <c r="AE41" s="36"/>
      <c r="AF41" s="13"/>
      <c r="AG41" s="129">
        <v>-10000</v>
      </c>
      <c r="AH41" s="36"/>
      <c r="AI41" s="13"/>
      <c r="AJ41" s="129">
        <v>-10000</v>
      </c>
      <c r="AK41" s="36"/>
      <c r="AL41" s="13"/>
      <c r="AM41" s="129">
        <v>-10000</v>
      </c>
      <c r="AN41" s="36"/>
      <c r="AO41" s="13"/>
      <c r="AP41" s="129">
        <v>-10000</v>
      </c>
      <c r="AQ41" s="36"/>
      <c r="AR41" s="93"/>
      <c r="AT41" s="41"/>
      <c r="AU41">
        <f t="shared" ref="AU41:AU46" si="2">+AP41+AJ41+AG41+AD41+AA41+X41+U41+R41+O41+L41+I41+F41+C41+AM41</f>
        <v>-140000</v>
      </c>
      <c r="AV41">
        <f t="shared" ref="AV41:AV46" si="3">COUNT(C41:AR41)/2</f>
        <v>7</v>
      </c>
      <c r="AW41">
        <f t="shared" ref="AW41:AW46" si="4">+AQ41+AK41+AH41+AE41+AB41+Y41+V41+S41+P41+M41+J41+G41+D41+AN41</f>
        <v>0</v>
      </c>
    </row>
    <row r="42" spans="1:49" x14ac:dyDescent="0.25">
      <c r="A42" s="16">
        <f t="shared" ref="A42:A73" si="5">+A41+1</f>
        <v>2</v>
      </c>
      <c r="B42" s="6"/>
      <c r="C42" s="10"/>
      <c r="D42" s="32"/>
      <c r="E42" s="11"/>
      <c r="F42" s="10"/>
      <c r="G42" s="32"/>
      <c r="H42" s="11"/>
      <c r="I42" s="10"/>
      <c r="J42" s="32"/>
      <c r="K42" s="11"/>
      <c r="L42" s="10"/>
      <c r="M42" s="32"/>
      <c r="N42" s="11"/>
      <c r="O42" s="10"/>
      <c r="P42" s="32"/>
      <c r="Q42" s="11"/>
      <c r="R42" s="10"/>
      <c r="S42" s="32"/>
      <c r="T42" s="11"/>
      <c r="U42" s="10"/>
      <c r="V42" s="32"/>
      <c r="W42" s="11"/>
      <c r="X42" s="10"/>
      <c r="Y42" s="32"/>
      <c r="Z42" s="11"/>
      <c r="AA42" s="10"/>
      <c r="AB42" s="32"/>
      <c r="AC42" s="11"/>
      <c r="AD42" s="10"/>
      <c r="AE42" s="32"/>
      <c r="AF42" s="11"/>
      <c r="AG42" s="10"/>
      <c r="AH42" s="32"/>
      <c r="AI42" s="11"/>
      <c r="AJ42" s="10"/>
      <c r="AK42" s="32"/>
      <c r="AL42" s="11"/>
      <c r="AM42" s="10"/>
      <c r="AN42" s="32"/>
      <c r="AO42" s="11"/>
      <c r="AP42" s="10"/>
      <c r="AQ42" s="32"/>
      <c r="AR42" s="11"/>
      <c r="AT42" s="41"/>
      <c r="AU42">
        <f t="shared" si="2"/>
        <v>0</v>
      </c>
      <c r="AV42">
        <f t="shared" si="3"/>
        <v>0</v>
      </c>
      <c r="AW42">
        <f t="shared" si="4"/>
        <v>0</v>
      </c>
    </row>
    <row r="43" spans="1:49" x14ac:dyDescent="0.25">
      <c r="A43" s="16">
        <f t="shared" si="5"/>
        <v>3</v>
      </c>
      <c r="B43" s="6"/>
      <c r="C43" s="10"/>
      <c r="D43" s="32"/>
      <c r="E43" s="11"/>
      <c r="F43" s="10"/>
      <c r="G43" s="32"/>
      <c r="H43" s="11"/>
      <c r="I43" s="10"/>
      <c r="J43" s="32"/>
      <c r="K43" s="11"/>
      <c r="L43" s="10"/>
      <c r="M43" s="32"/>
      <c r="N43" s="11"/>
      <c r="O43" s="10"/>
      <c r="P43" s="32"/>
      <c r="Q43" s="11"/>
      <c r="R43" s="10"/>
      <c r="S43" s="32"/>
      <c r="T43" s="11"/>
      <c r="U43" s="10"/>
      <c r="V43" s="32"/>
      <c r="W43" s="11"/>
      <c r="X43" s="10"/>
      <c r="Y43" s="32"/>
      <c r="Z43" s="11"/>
      <c r="AA43" s="10"/>
      <c r="AB43" s="32"/>
      <c r="AC43" s="11"/>
      <c r="AD43" s="10"/>
      <c r="AE43" s="32"/>
      <c r="AF43" s="11"/>
      <c r="AG43" s="10"/>
      <c r="AH43" s="32"/>
      <c r="AI43" s="11"/>
      <c r="AJ43" s="10"/>
      <c r="AK43" s="32"/>
      <c r="AL43" s="11"/>
      <c r="AM43" s="10"/>
      <c r="AN43" s="32"/>
      <c r="AO43" s="11"/>
      <c r="AP43" s="10"/>
      <c r="AQ43" s="32"/>
      <c r="AR43" s="11"/>
      <c r="AU43">
        <f t="shared" si="2"/>
        <v>0</v>
      </c>
      <c r="AV43">
        <f t="shared" si="3"/>
        <v>0</v>
      </c>
      <c r="AW43">
        <f t="shared" si="4"/>
        <v>0</v>
      </c>
    </row>
    <row r="44" spans="1:49" x14ac:dyDescent="0.25">
      <c r="A44" s="16">
        <f t="shared" si="5"/>
        <v>4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U44">
        <f t="shared" si="2"/>
        <v>0</v>
      </c>
      <c r="AV44">
        <f t="shared" si="3"/>
        <v>0</v>
      </c>
      <c r="AW44">
        <f t="shared" si="4"/>
        <v>0</v>
      </c>
    </row>
    <row r="45" spans="1:49" x14ac:dyDescent="0.25">
      <c r="A45" s="16">
        <f t="shared" si="5"/>
        <v>5</v>
      </c>
      <c r="B45" s="324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28"/>
      <c r="AT45" s="41"/>
      <c r="AU45">
        <f t="shared" si="2"/>
        <v>0</v>
      </c>
      <c r="AV45">
        <f t="shared" si="3"/>
        <v>0</v>
      </c>
      <c r="AW45">
        <f t="shared" si="4"/>
        <v>0</v>
      </c>
    </row>
    <row r="46" spans="1:49" x14ac:dyDescent="0.25">
      <c r="A46" s="16">
        <f t="shared" si="5"/>
        <v>6</v>
      </c>
      <c r="B46" s="6"/>
      <c r="C46" s="12"/>
      <c r="D46" s="36"/>
      <c r="E46" s="13"/>
      <c r="F46" s="12"/>
      <c r="G46" s="36"/>
      <c r="H46" s="13"/>
      <c r="I46" s="12"/>
      <c r="J46" s="36"/>
      <c r="K46" s="13"/>
      <c r="L46" s="12"/>
      <c r="M46" s="36"/>
      <c r="N46" s="13"/>
      <c r="O46" s="12"/>
      <c r="P46" s="36"/>
      <c r="Q46" s="13"/>
      <c r="R46" s="12"/>
      <c r="S46" s="36"/>
      <c r="T46" s="13"/>
      <c r="U46" s="12"/>
      <c r="V46" s="36"/>
      <c r="W46" s="13"/>
      <c r="X46" s="12"/>
      <c r="Y46" s="36"/>
      <c r="Z46" s="13"/>
      <c r="AA46" s="12"/>
      <c r="AB46" s="36"/>
      <c r="AC46" s="13"/>
      <c r="AD46" s="12"/>
      <c r="AE46" s="36"/>
      <c r="AF46" s="13"/>
      <c r="AG46" s="12"/>
      <c r="AH46" s="36"/>
      <c r="AI46" s="13"/>
      <c r="AJ46" s="12"/>
      <c r="AK46" s="36"/>
      <c r="AL46" s="13"/>
      <c r="AM46" s="12"/>
      <c r="AN46" s="36"/>
      <c r="AO46" s="13"/>
      <c r="AP46" s="12"/>
      <c r="AQ46" s="36"/>
      <c r="AR46" s="13"/>
      <c r="AT46" s="41"/>
      <c r="AU46">
        <f t="shared" si="2"/>
        <v>0</v>
      </c>
      <c r="AV46">
        <f t="shared" si="3"/>
        <v>0</v>
      </c>
      <c r="AW46">
        <f t="shared" si="4"/>
        <v>0</v>
      </c>
    </row>
    <row r="47" spans="1:49" x14ac:dyDescent="0.25">
      <c r="A47" s="16">
        <f t="shared" si="5"/>
        <v>7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T47" s="41"/>
    </row>
    <row r="48" spans="1:49" x14ac:dyDescent="0.25">
      <c r="A48" s="16">
        <f t="shared" si="5"/>
        <v>8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T48" s="41"/>
    </row>
    <row r="49" spans="1:46" x14ac:dyDescent="0.25">
      <c r="A49" s="16">
        <f t="shared" si="5"/>
        <v>9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T49" s="41"/>
    </row>
    <row r="50" spans="1:46" x14ac:dyDescent="0.25">
      <c r="A50" s="16">
        <f t="shared" si="5"/>
        <v>10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T50" s="41"/>
    </row>
    <row r="51" spans="1:46" x14ac:dyDescent="0.25">
      <c r="A51" s="16">
        <f t="shared" si="5"/>
        <v>11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T51" s="41"/>
    </row>
    <row r="52" spans="1:46" x14ac:dyDescent="0.25">
      <c r="A52" s="16">
        <f t="shared" si="5"/>
        <v>12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</row>
    <row r="53" spans="1:46" x14ac:dyDescent="0.25">
      <c r="A53" s="16">
        <f t="shared" si="5"/>
        <v>13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</row>
    <row r="54" spans="1:46" x14ac:dyDescent="0.25">
      <c r="A54" s="16">
        <f t="shared" si="5"/>
        <v>14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</row>
    <row r="55" spans="1:46" x14ac:dyDescent="0.25">
      <c r="A55" s="16">
        <f t="shared" si="5"/>
        <v>15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</row>
    <row r="56" spans="1:46" x14ac:dyDescent="0.25">
      <c r="A56" s="16">
        <f t="shared" si="5"/>
        <v>16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28"/>
      <c r="AT56" s="41"/>
    </row>
    <row r="57" spans="1:46" x14ac:dyDescent="0.25">
      <c r="A57" s="16">
        <f t="shared" si="5"/>
        <v>17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28"/>
      <c r="AT57" s="41"/>
    </row>
    <row r="58" spans="1:46" x14ac:dyDescent="0.25">
      <c r="A58" s="16">
        <f t="shared" si="5"/>
        <v>18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T58" s="41"/>
    </row>
    <row r="59" spans="1:46" x14ac:dyDescent="0.25">
      <c r="A59" s="16">
        <f t="shared" si="5"/>
        <v>19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T59" s="41"/>
    </row>
    <row r="60" spans="1:46" x14ac:dyDescent="0.25">
      <c r="A60" s="16">
        <f t="shared" si="5"/>
        <v>20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28"/>
      <c r="AT60" s="41"/>
    </row>
    <row r="61" spans="1:46" x14ac:dyDescent="0.25">
      <c r="A61" s="16">
        <f t="shared" si="5"/>
        <v>21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28"/>
    </row>
    <row r="62" spans="1:46" x14ac:dyDescent="0.25">
      <c r="A62" s="16">
        <f t="shared" si="5"/>
        <v>22</v>
      </c>
      <c r="B62" s="6"/>
      <c r="C62" s="12"/>
      <c r="D62" s="36"/>
      <c r="E62" s="13"/>
      <c r="F62" s="12"/>
      <c r="G62" s="36"/>
      <c r="H62" s="13"/>
      <c r="I62" s="12"/>
      <c r="J62" s="36"/>
      <c r="K62" s="13"/>
      <c r="L62" s="10"/>
      <c r="M62" s="32"/>
      <c r="N62" s="11"/>
      <c r="O62" s="12"/>
      <c r="P62" s="36"/>
      <c r="Q62" s="13"/>
      <c r="R62" s="12"/>
      <c r="S62" s="36"/>
      <c r="T62" s="13"/>
      <c r="U62" s="12"/>
      <c r="V62" s="36"/>
      <c r="W62" s="13"/>
      <c r="X62" s="12"/>
      <c r="Y62" s="36"/>
      <c r="Z62" s="13"/>
      <c r="AA62" s="12"/>
      <c r="AB62" s="36"/>
      <c r="AC62" s="13"/>
      <c r="AD62" s="12"/>
      <c r="AE62" s="36"/>
      <c r="AF62" s="11"/>
      <c r="AG62" s="12"/>
      <c r="AH62" s="36"/>
      <c r="AI62" s="13"/>
      <c r="AJ62" s="12"/>
      <c r="AK62" s="36"/>
      <c r="AL62" s="13"/>
      <c r="AM62" s="12"/>
      <c r="AN62" s="36"/>
      <c r="AO62" s="13"/>
      <c r="AP62" s="12"/>
      <c r="AQ62" s="36"/>
      <c r="AR62" s="13"/>
      <c r="AT62" s="41"/>
    </row>
    <row r="63" spans="1:46" x14ac:dyDescent="0.25">
      <c r="A63" s="16">
        <f t="shared" si="5"/>
        <v>23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T63" s="41"/>
    </row>
    <row r="64" spans="1:46" x14ac:dyDescent="0.25">
      <c r="A64" s="16">
        <f t="shared" si="5"/>
        <v>24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T64" s="76"/>
    </row>
    <row r="65" spans="1:46" x14ac:dyDescent="0.25">
      <c r="A65" s="16">
        <f t="shared" si="5"/>
        <v>25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T65" s="41"/>
    </row>
    <row r="66" spans="1:46" x14ac:dyDescent="0.25">
      <c r="A66" s="16">
        <f t="shared" si="5"/>
        <v>26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T66" s="41"/>
    </row>
    <row r="67" spans="1:46" x14ac:dyDescent="0.25">
      <c r="A67" s="16">
        <f t="shared" si="5"/>
        <v>27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T67" s="41"/>
    </row>
    <row r="68" spans="1:46" x14ac:dyDescent="0.25">
      <c r="A68" s="16">
        <f t="shared" si="5"/>
        <v>28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T68" s="41"/>
    </row>
    <row r="69" spans="1:46" x14ac:dyDescent="0.25">
      <c r="A69" s="16">
        <f t="shared" si="5"/>
        <v>29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T69" s="41"/>
    </row>
    <row r="70" spans="1:46" x14ac:dyDescent="0.25">
      <c r="A70" s="16">
        <f t="shared" si="5"/>
        <v>30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28"/>
      <c r="AT70" s="41"/>
    </row>
    <row r="71" spans="1:46" x14ac:dyDescent="0.25">
      <c r="A71" s="16">
        <f t="shared" si="5"/>
        <v>31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28"/>
      <c r="AT71" s="41"/>
    </row>
    <row r="72" spans="1:46" x14ac:dyDescent="0.25">
      <c r="A72" s="16">
        <f t="shared" si="5"/>
        <v>32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T72" s="41"/>
    </row>
    <row r="73" spans="1:46" x14ac:dyDescent="0.25">
      <c r="A73" s="16">
        <f t="shared" si="5"/>
        <v>33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T73" s="41"/>
    </row>
    <row r="74" spans="1:46" x14ac:dyDescent="0.25">
      <c r="A74" s="16">
        <f t="shared" ref="A74:A105" si="6">+A73+1</f>
        <v>34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T74" s="41"/>
    </row>
    <row r="75" spans="1:46" x14ac:dyDescent="0.25">
      <c r="A75" s="16">
        <f t="shared" si="6"/>
        <v>35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28"/>
      <c r="AT75" s="41"/>
    </row>
    <row r="76" spans="1:46" x14ac:dyDescent="0.25">
      <c r="A76" s="16">
        <f t="shared" si="6"/>
        <v>36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T76" s="41"/>
    </row>
    <row r="77" spans="1:46" x14ac:dyDescent="0.25">
      <c r="A77" s="16">
        <f t="shared" si="6"/>
        <v>37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T77" s="41"/>
    </row>
    <row r="78" spans="1:46" x14ac:dyDescent="0.25">
      <c r="A78" s="16">
        <f t="shared" si="6"/>
        <v>38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28"/>
      <c r="AT78" s="41"/>
    </row>
    <row r="79" spans="1:46" x14ac:dyDescent="0.25">
      <c r="A79" s="16">
        <f t="shared" si="6"/>
        <v>39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T79" s="41"/>
    </row>
    <row r="80" spans="1:46" x14ac:dyDescent="0.25">
      <c r="A80" s="16">
        <f t="shared" si="6"/>
        <v>40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T80" s="76"/>
    </row>
    <row r="81" spans="1:61" x14ac:dyDescent="0.25">
      <c r="A81" s="16">
        <f t="shared" si="6"/>
        <v>41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T81" s="41"/>
    </row>
    <row r="82" spans="1:61" x14ac:dyDescent="0.25">
      <c r="A82" s="16">
        <f t="shared" si="6"/>
        <v>42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T82" s="41"/>
    </row>
    <row r="83" spans="1:61" x14ac:dyDescent="0.25">
      <c r="A83" s="16">
        <f t="shared" si="6"/>
        <v>43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T83" s="41"/>
    </row>
    <row r="84" spans="1:61" x14ac:dyDescent="0.25">
      <c r="A84" s="16">
        <f t="shared" si="6"/>
        <v>44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T84" s="41"/>
    </row>
    <row r="85" spans="1:61" x14ac:dyDescent="0.25">
      <c r="A85" s="16">
        <f t="shared" si="6"/>
        <v>45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T85" s="41"/>
    </row>
    <row r="86" spans="1:61" x14ac:dyDescent="0.25">
      <c r="A86" s="16">
        <f t="shared" si="6"/>
        <v>46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T86" s="41"/>
    </row>
    <row r="87" spans="1:61" x14ac:dyDescent="0.25">
      <c r="A87" s="16">
        <f t="shared" si="6"/>
        <v>47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T87" s="76"/>
    </row>
    <row r="88" spans="1:61" x14ac:dyDescent="0.25">
      <c r="A88" s="16">
        <f t="shared" si="6"/>
        <v>48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T88" s="41"/>
    </row>
    <row r="89" spans="1:61" x14ac:dyDescent="0.25">
      <c r="A89" s="16">
        <f t="shared" si="6"/>
        <v>49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T89" s="41"/>
    </row>
    <row r="90" spans="1:61" x14ac:dyDescent="0.25">
      <c r="A90" s="16">
        <f t="shared" si="6"/>
        <v>50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T90" s="41"/>
    </row>
    <row r="91" spans="1:61" x14ac:dyDescent="0.25">
      <c r="A91" s="16">
        <f t="shared" si="6"/>
        <v>51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T91" s="41"/>
    </row>
    <row r="92" spans="1:61" x14ac:dyDescent="0.25">
      <c r="A92" s="16">
        <f t="shared" si="6"/>
        <v>52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T92" s="41"/>
    </row>
    <row r="93" spans="1:61" x14ac:dyDescent="0.25">
      <c r="A93" s="16">
        <f t="shared" si="6"/>
        <v>53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T93" s="41"/>
    </row>
    <row r="94" spans="1:61" x14ac:dyDescent="0.25">
      <c r="A94" s="16">
        <f t="shared" si="6"/>
        <v>54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T94" s="41"/>
    </row>
    <row r="95" spans="1:61" x14ac:dyDescent="0.25">
      <c r="A95" s="16">
        <f t="shared" si="6"/>
        <v>55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T95" s="76"/>
      <c r="BA95" s="80"/>
      <c r="BB95" s="80"/>
      <c r="BC95" s="80"/>
      <c r="BD95" s="80"/>
      <c r="BE95" s="80"/>
      <c r="BF95" s="80"/>
      <c r="BG95" s="80"/>
      <c r="BH95" s="80"/>
      <c r="BI95" s="80"/>
    </row>
    <row r="96" spans="1:61" x14ac:dyDescent="0.25">
      <c r="A96" s="16">
        <f t="shared" si="6"/>
        <v>56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T96" s="41"/>
    </row>
    <row r="97" spans="1:46" x14ac:dyDescent="0.25">
      <c r="A97" s="16">
        <f t="shared" si="6"/>
        <v>57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T97" s="41"/>
    </row>
    <row r="98" spans="1:46" x14ac:dyDescent="0.25">
      <c r="A98" s="16">
        <f t="shared" si="6"/>
        <v>58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T98" s="41"/>
    </row>
    <row r="99" spans="1:46" x14ac:dyDescent="0.25">
      <c r="A99" s="16">
        <f t="shared" si="6"/>
        <v>59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T99" s="41"/>
    </row>
    <row r="100" spans="1:46" x14ac:dyDescent="0.25">
      <c r="A100" s="16">
        <f t="shared" si="6"/>
        <v>60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T100" s="41"/>
    </row>
    <row r="101" spans="1:46" x14ac:dyDescent="0.25">
      <c r="A101" s="16">
        <f t="shared" si="6"/>
        <v>61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T101" s="41"/>
    </row>
    <row r="102" spans="1:46" x14ac:dyDescent="0.25">
      <c r="A102" s="16">
        <f t="shared" si="6"/>
        <v>62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T102" s="41"/>
    </row>
    <row r="103" spans="1:46" x14ac:dyDescent="0.25">
      <c r="A103" s="16">
        <f t="shared" si="6"/>
        <v>63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T103" s="41"/>
    </row>
    <row r="104" spans="1:46" x14ac:dyDescent="0.25">
      <c r="A104" s="16">
        <f t="shared" si="6"/>
        <v>64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T104" s="41"/>
    </row>
    <row r="105" spans="1:46" x14ac:dyDescent="0.25">
      <c r="A105" s="16">
        <f t="shared" si="6"/>
        <v>65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T105" s="41"/>
    </row>
    <row r="106" spans="1:46" x14ac:dyDescent="0.25">
      <c r="A106" s="16">
        <f t="shared" ref="A106:A112" si="7">+A105+1</f>
        <v>66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T106" s="41"/>
    </row>
    <row r="107" spans="1:46" x14ac:dyDescent="0.25">
      <c r="A107" s="16">
        <f t="shared" si="7"/>
        <v>67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T107" s="41"/>
    </row>
    <row r="108" spans="1:46" x14ac:dyDescent="0.25">
      <c r="A108" s="16">
        <f t="shared" si="7"/>
        <v>68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T108" s="41"/>
    </row>
    <row r="109" spans="1:46" x14ac:dyDescent="0.25">
      <c r="A109" s="16">
        <f t="shared" si="7"/>
        <v>69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T109" s="41"/>
    </row>
    <row r="110" spans="1:46" x14ac:dyDescent="0.25">
      <c r="A110" s="16">
        <f t="shared" si="7"/>
        <v>70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T110" s="41"/>
    </row>
    <row r="111" spans="1:46" x14ac:dyDescent="0.25">
      <c r="A111" s="16">
        <f t="shared" si="7"/>
        <v>71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T111" s="41"/>
    </row>
    <row r="112" spans="1:46" x14ac:dyDescent="0.25">
      <c r="A112" s="16">
        <f t="shared" si="7"/>
        <v>72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28"/>
      <c r="AT112" s="41"/>
    </row>
    <row r="113" spans="1:46" x14ac:dyDescent="0.25">
      <c r="A113" s="16">
        <f t="shared" ref="A113:A122" si="8">+A112+1</f>
        <v>73</v>
      </c>
      <c r="B113" s="6"/>
      <c r="C113" s="12"/>
      <c r="D113" s="36"/>
      <c r="E113" s="13"/>
      <c r="F113" s="12"/>
      <c r="G113" s="36"/>
      <c r="H113" s="13"/>
      <c r="I113" s="12"/>
      <c r="J113" s="36"/>
      <c r="K113" s="13"/>
      <c r="L113" s="12"/>
      <c r="M113" s="36"/>
      <c r="N113" s="13"/>
      <c r="O113" s="12"/>
      <c r="P113" s="36"/>
      <c r="Q113" s="13"/>
      <c r="R113" s="12"/>
      <c r="S113" s="36"/>
      <c r="T113" s="13"/>
      <c r="U113" s="12"/>
      <c r="V113" s="36"/>
      <c r="W113" s="13"/>
      <c r="X113" s="12"/>
      <c r="Y113" s="36"/>
      <c r="Z113" s="13"/>
      <c r="AA113" s="12"/>
      <c r="AB113" s="36"/>
      <c r="AC113" s="13"/>
      <c r="AD113" s="12"/>
      <c r="AE113" s="36"/>
      <c r="AF113" s="13"/>
      <c r="AG113" s="12"/>
      <c r="AH113" s="36"/>
      <c r="AI113" s="13"/>
      <c r="AJ113" s="12"/>
      <c r="AK113" s="36"/>
      <c r="AL113" s="13"/>
      <c r="AM113" s="12"/>
      <c r="AN113" s="36"/>
      <c r="AO113" s="13"/>
      <c r="AP113" s="12"/>
      <c r="AQ113" s="36"/>
      <c r="AR113" s="13"/>
      <c r="AS113" s="28"/>
      <c r="AT113" s="41"/>
    </row>
    <row r="114" spans="1:46" x14ac:dyDescent="0.25">
      <c r="A114" s="16">
        <f t="shared" si="8"/>
        <v>74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T114" s="41"/>
    </row>
    <row r="115" spans="1:46" x14ac:dyDescent="0.25">
      <c r="A115" s="16">
        <f t="shared" si="8"/>
        <v>75</v>
      </c>
      <c r="B115" s="6"/>
      <c r="C115" s="10"/>
      <c r="D115" s="32"/>
      <c r="E115" s="11"/>
      <c r="F115" s="10"/>
      <c r="G115" s="32"/>
      <c r="H115" s="11"/>
      <c r="I115" s="12"/>
      <c r="J115" s="36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2"/>
      <c r="V115" s="36"/>
      <c r="W115" s="11"/>
      <c r="X115" s="10"/>
      <c r="Y115" s="32"/>
      <c r="Z115" s="11"/>
      <c r="AA115" s="12"/>
      <c r="AB115" s="36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T115" s="41"/>
    </row>
    <row r="116" spans="1:46" x14ac:dyDescent="0.25">
      <c r="A116" s="16">
        <f t="shared" si="8"/>
        <v>76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T116" s="41"/>
    </row>
    <row r="117" spans="1:46" x14ac:dyDescent="0.25">
      <c r="A117" s="16">
        <f t="shared" si="8"/>
        <v>77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T117" s="41"/>
    </row>
    <row r="118" spans="1:46" x14ac:dyDescent="0.25">
      <c r="A118" s="16">
        <f t="shared" si="8"/>
        <v>78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T118" s="41"/>
    </row>
    <row r="119" spans="1:46" x14ac:dyDescent="0.25">
      <c r="A119" s="16">
        <f t="shared" si="8"/>
        <v>79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T119" s="41"/>
    </row>
    <row r="120" spans="1:46" x14ac:dyDescent="0.25">
      <c r="A120" s="16">
        <f t="shared" si="8"/>
        <v>80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T120" s="41"/>
    </row>
    <row r="121" spans="1:46" x14ac:dyDescent="0.25">
      <c r="A121" s="16">
        <f t="shared" si="8"/>
        <v>81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</row>
    <row r="122" spans="1:46" x14ac:dyDescent="0.25">
      <c r="A122" s="16">
        <f t="shared" si="8"/>
        <v>82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</row>
  </sheetData>
  <sortState xmlns:xlrd2="http://schemas.microsoft.com/office/spreadsheetml/2017/richdata2" ref="B5:H18">
    <sortCondition descending="1" ref="G5"/>
    <sortCondition descending="1" ref="D5"/>
    <sortCondition descending="1" ref="E5"/>
  </sortState>
  <mergeCells count="14">
    <mergeCell ref="R39:T39"/>
    <mergeCell ref="U39:W39"/>
    <mergeCell ref="X39:Z39"/>
    <mergeCell ref="AP39:AR39"/>
    <mergeCell ref="AA39:AC39"/>
    <mergeCell ref="AD39:AF39"/>
    <mergeCell ref="AG39:AI39"/>
    <mergeCell ref="AJ39:AL39"/>
    <mergeCell ref="AM39:AO39"/>
    <mergeCell ref="C39:E39"/>
    <mergeCell ref="F39:H39"/>
    <mergeCell ref="I39:K39"/>
    <mergeCell ref="L39:N39"/>
    <mergeCell ref="O39:Q39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/>
  <dimension ref="A1:AL70"/>
  <sheetViews>
    <sheetView workbookViewId="0"/>
  </sheetViews>
  <sheetFormatPr baseColWidth="10" defaultColWidth="11.54296875" defaultRowHeight="12.5" x14ac:dyDescent="0.25"/>
  <cols>
    <col min="1" max="1" width="4" customWidth="1"/>
    <col min="3" max="3" width="6.453125" customWidth="1"/>
    <col min="4" max="4" width="4.453125" customWidth="1"/>
    <col min="5" max="6" width="4" customWidth="1"/>
    <col min="7" max="7" width="3.7265625" customWidth="1"/>
    <col min="8" max="8" width="4" customWidth="1"/>
    <col min="9" max="12" width="4" hidden="1" customWidth="1"/>
    <col min="13" max="30" width="4" customWidth="1"/>
    <col min="31" max="32" width="4" hidden="1" customWidth="1"/>
  </cols>
  <sheetData>
    <row r="1" spans="1:33" ht="13" x14ac:dyDescent="0.3">
      <c r="A1" s="5" t="s">
        <v>50</v>
      </c>
      <c r="AG1" s="24"/>
    </row>
    <row r="2" spans="1:33" x14ac:dyDescent="0.25">
      <c r="A2" t="s">
        <v>10</v>
      </c>
      <c r="AG2" s="24"/>
    </row>
    <row r="3" spans="1:33" ht="13" thickBot="1" x14ac:dyDescent="0.3">
      <c r="A3">
        <f>+GENERAL!B6</f>
        <v>12</v>
      </c>
      <c r="C3" s="41">
        <f>SUM(C5:C8)</f>
        <v>-400000000</v>
      </c>
      <c r="AG3" s="24"/>
    </row>
    <row r="4" spans="1:33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G4" s="24"/>
    </row>
    <row r="5" spans="1:33" ht="13" thickBot="1" x14ac:dyDescent="0.3">
      <c r="A5" s="149">
        <v>1</v>
      </c>
      <c r="B5" s="23" t="s">
        <v>43</v>
      </c>
      <c r="C5" s="44">
        <f>+Q$36</f>
        <v>-100000000</v>
      </c>
      <c r="D5" s="48">
        <f>+R$37</f>
        <v>0</v>
      </c>
      <c r="E5" s="45">
        <f>+R$36</f>
        <v>0</v>
      </c>
      <c r="F5" s="18">
        <f>+Q$22</f>
        <v>0</v>
      </c>
      <c r="G5" s="198">
        <f t="shared" ref="G5:G13" si="0">IF(E5&lt;A$3/2,-1,1)*80+C5</f>
        <v>-100000080</v>
      </c>
      <c r="AG5" s="24"/>
    </row>
    <row r="6" spans="1:33" ht="13" thickBot="1" x14ac:dyDescent="0.3">
      <c r="A6" s="149">
        <v>2</v>
      </c>
      <c r="B6" s="23" t="s">
        <v>1</v>
      </c>
      <c r="C6" s="44">
        <f>+G$36</f>
        <v>-100000000</v>
      </c>
      <c r="D6" s="48">
        <f>+H$37</f>
        <v>0</v>
      </c>
      <c r="E6" s="45">
        <f>+H$36</f>
        <v>0</v>
      </c>
      <c r="F6" s="18">
        <f>+G$22</f>
        <v>0</v>
      </c>
      <c r="G6" s="198">
        <f t="shared" si="0"/>
        <v>-100000080</v>
      </c>
      <c r="AG6" s="24"/>
    </row>
    <row r="7" spans="1:33" ht="13" thickBot="1" x14ac:dyDescent="0.3">
      <c r="A7" s="149">
        <v>3</v>
      </c>
      <c r="B7" s="23" t="s">
        <v>152</v>
      </c>
      <c r="C7" s="44">
        <f>+Y$36</f>
        <v>-100000000</v>
      </c>
      <c r="D7" s="48">
        <f>+Z$37</f>
        <v>0</v>
      </c>
      <c r="E7" s="45">
        <f>+Z$36</f>
        <v>0</v>
      </c>
      <c r="F7" s="18">
        <f>+Y$22</f>
        <v>0</v>
      </c>
      <c r="G7" s="198">
        <f t="shared" si="0"/>
        <v>-100000080</v>
      </c>
      <c r="AG7" s="24"/>
    </row>
    <row r="8" spans="1:33" ht="13" thickBot="1" x14ac:dyDescent="0.3">
      <c r="A8" s="149">
        <v>4</v>
      </c>
      <c r="B8" s="23" t="s">
        <v>9</v>
      </c>
      <c r="C8" s="44">
        <f>+O$36</f>
        <v>-100000000</v>
      </c>
      <c r="D8" s="48">
        <f>+P$37</f>
        <v>0</v>
      </c>
      <c r="E8" s="45">
        <f>+P$36</f>
        <v>0</v>
      </c>
      <c r="F8" s="18">
        <f>+O$22</f>
        <v>0</v>
      </c>
      <c r="G8" s="198">
        <f t="shared" si="0"/>
        <v>-100000080</v>
      </c>
      <c r="AG8" s="24"/>
    </row>
    <row r="9" spans="1:33" ht="13" hidden="1" thickBot="1" x14ac:dyDescent="0.3">
      <c r="A9" s="149">
        <v>5</v>
      </c>
      <c r="B9" s="23" t="s">
        <v>62</v>
      </c>
      <c r="C9" s="44">
        <f>+AC$36</f>
        <v>-100000000</v>
      </c>
      <c r="D9" s="48">
        <f>+AD$37</f>
        <v>0</v>
      </c>
      <c r="E9" s="45">
        <f>+AD$36</f>
        <v>0</v>
      </c>
      <c r="F9" s="18">
        <f>+AC$22</f>
        <v>0</v>
      </c>
      <c r="G9" s="198">
        <f t="shared" si="0"/>
        <v>-100000080</v>
      </c>
      <c r="AG9" s="24"/>
    </row>
    <row r="10" spans="1:33" ht="13" hidden="1" thickBot="1" x14ac:dyDescent="0.3">
      <c r="A10" s="149">
        <v>6</v>
      </c>
      <c r="B10" s="23" t="s">
        <v>93</v>
      </c>
      <c r="C10" s="44">
        <f>+S$36</f>
        <v>-100000000</v>
      </c>
      <c r="D10" s="48">
        <f>+T$37</f>
        <v>0</v>
      </c>
      <c r="E10" s="45">
        <f>+T$36</f>
        <v>0</v>
      </c>
      <c r="F10" s="18">
        <f>+S$22</f>
        <v>0</v>
      </c>
      <c r="G10" s="198">
        <f t="shared" si="0"/>
        <v>-100000080</v>
      </c>
      <c r="AG10" s="24"/>
    </row>
    <row r="11" spans="1:33" ht="13" hidden="1" thickBot="1" x14ac:dyDescent="0.3">
      <c r="A11" s="149">
        <v>7</v>
      </c>
      <c r="B11" s="23" t="s">
        <v>6</v>
      </c>
      <c r="C11" s="44">
        <f>+M$36</f>
        <v>-100000000</v>
      </c>
      <c r="D11" s="48">
        <f>+N$37</f>
        <v>0</v>
      </c>
      <c r="E11" s="45">
        <f>+N$36</f>
        <v>0</v>
      </c>
      <c r="F11" s="18">
        <f>+M$22</f>
        <v>0</v>
      </c>
      <c r="G11" s="198">
        <f t="shared" si="0"/>
        <v>-100000080</v>
      </c>
      <c r="AG11" s="24"/>
    </row>
    <row r="12" spans="1:33" ht="13" hidden="1" thickBot="1" x14ac:dyDescent="0.3">
      <c r="A12" s="149">
        <v>8</v>
      </c>
      <c r="B12" s="161" t="s">
        <v>123</v>
      </c>
      <c r="C12" s="44">
        <f>+E$36</f>
        <v>-100000000</v>
      </c>
      <c r="D12" s="48">
        <f>+F$37</f>
        <v>0</v>
      </c>
      <c r="E12" s="45">
        <f>+F$36</f>
        <v>0</v>
      </c>
      <c r="F12" s="18">
        <f>+E$22</f>
        <v>0</v>
      </c>
      <c r="G12" s="198">
        <f t="shared" si="0"/>
        <v>-100000080</v>
      </c>
      <c r="AG12" s="24"/>
    </row>
    <row r="13" spans="1:33" ht="13" hidden="1" thickBot="1" x14ac:dyDescent="0.3">
      <c r="A13" s="149">
        <v>9</v>
      </c>
      <c r="B13" s="23" t="s">
        <v>119</v>
      </c>
      <c r="C13" s="44">
        <f>AA$36</f>
        <v>-100000000</v>
      </c>
      <c r="D13" s="48">
        <f>+AB$37</f>
        <v>0</v>
      </c>
      <c r="E13" s="45">
        <f>+AB$36</f>
        <v>0</v>
      </c>
      <c r="F13" s="18">
        <f>+AA$22</f>
        <v>0</v>
      </c>
      <c r="G13" s="198">
        <f t="shared" si="0"/>
        <v>-100000080</v>
      </c>
      <c r="AG13" s="24"/>
    </row>
    <row r="14" spans="1:33" ht="13" hidden="1" thickBot="1" x14ac:dyDescent="0.3">
      <c r="A14" s="149">
        <v>10</v>
      </c>
      <c r="B14" s="23" t="s">
        <v>92</v>
      </c>
      <c r="C14" s="44">
        <f>+U$36</f>
        <v>-100000000</v>
      </c>
      <c r="D14" s="48">
        <f>+V$37</f>
        <v>0</v>
      </c>
      <c r="E14" s="45">
        <f>+V$36</f>
        <v>0</v>
      </c>
      <c r="F14" s="18">
        <f>+U$22</f>
        <v>0</v>
      </c>
      <c r="G14" s="198">
        <f t="shared" ref="G14:G19" si="1">IF(E14&lt;A$3/2,-1,1)*80+C14</f>
        <v>-100000080</v>
      </c>
      <c r="AG14" s="24"/>
    </row>
    <row r="15" spans="1:33" ht="13" hidden="1" thickBot="1" x14ac:dyDescent="0.3">
      <c r="A15" s="149">
        <v>11</v>
      </c>
      <c r="B15" s="23" t="s">
        <v>63</v>
      </c>
      <c r="C15" s="44">
        <f>+C$36</f>
        <v>-100000000</v>
      </c>
      <c r="D15" s="48">
        <f>+D$37</f>
        <v>0</v>
      </c>
      <c r="E15" s="45">
        <f>+D$36</f>
        <v>0</v>
      </c>
      <c r="F15" s="18">
        <f>+C$22</f>
        <v>0</v>
      </c>
      <c r="G15" s="198">
        <f t="shared" si="1"/>
        <v>-100000080</v>
      </c>
      <c r="AG15" s="24"/>
    </row>
    <row r="16" spans="1:33" ht="13" hidden="1" thickBot="1" x14ac:dyDescent="0.3">
      <c r="A16" s="149">
        <v>12</v>
      </c>
      <c r="B16" s="23" t="s">
        <v>82</v>
      </c>
      <c r="C16" s="44">
        <f>+AE$36</f>
        <v>-100000000</v>
      </c>
      <c r="D16" s="48">
        <f>+AF$37</f>
        <v>0</v>
      </c>
      <c r="E16" s="45">
        <f>+AF$36</f>
        <v>0</v>
      </c>
      <c r="F16" s="18">
        <f>+AE$22</f>
        <v>0</v>
      </c>
      <c r="G16" s="198">
        <f t="shared" si="1"/>
        <v>-100000080</v>
      </c>
      <c r="AG16" s="24"/>
    </row>
    <row r="17" spans="1:33" ht="13" hidden="1" thickBot="1" x14ac:dyDescent="0.3">
      <c r="A17" s="149">
        <v>13</v>
      </c>
      <c r="B17" s="23" t="s">
        <v>4</v>
      </c>
      <c r="C17" s="44">
        <f>+W$36</f>
        <v>-100000000</v>
      </c>
      <c r="D17" s="48">
        <f>+X$37</f>
        <v>0</v>
      </c>
      <c r="E17" s="45">
        <f>+X$36</f>
        <v>0</v>
      </c>
      <c r="F17" s="18">
        <f>+W$22</f>
        <v>0</v>
      </c>
      <c r="G17" s="198">
        <f t="shared" si="1"/>
        <v>-100000080</v>
      </c>
      <c r="AG17" s="24"/>
    </row>
    <row r="18" spans="1:33" ht="13" hidden="1" thickBot="1" x14ac:dyDescent="0.3">
      <c r="A18" s="149">
        <v>14</v>
      </c>
      <c r="B18" s="23" t="s">
        <v>28</v>
      </c>
      <c r="C18" s="44">
        <f>+I$36</f>
        <v>0</v>
      </c>
      <c r="D18" s="48">
        <f>+J$37</f>
        <v>0</v>
      </c>
      <c r="E18" s="45">
        <f>+J$36</f>
        <v>0</v>
      </c>
      <c r="F18" s="18">
        <f>+I$22</f>
        <v>0</v>
      </c>
      <c r="G18" s="198">
        <f t="shared" si="1"/>
        <v>-80</v>
      </c>
      <c r="AG18" s="24"/>
    </row>
    <row r="19" spans="1:33" ht="13" hidden="1" thickBot="1" x14ac:dyDescent="0.3">
      <c r="A19" s="149">
        <v>15</v>
      </c>
      <c r="B19" s="23" t="s">
        <v>64</v>
      </c>
      <c r="C19" s="44">
        <f>+K$36</f>
        <v>0</v>
      </c>
      <c r="D19" s="59">
        <f>+L$37</f>
        <v>0</v>
      </c>
      <c r="E19" s="46">
        <f>+L$36</f>
        <v>0</v>
      </c>
      <c r="F19" s="18">
        <f>+K$22</f>
        <v>0</v>
      </c>
      <c r="G19" s="198">
        <f t="shared" si="1"/>
        <v>-80</v>
      </c>
      <c r="AG19" s="24"/>
    </row>
    <row r="20" spans="1:33" x14ac:dyDescent="0.25">
      <c r="A20" s="16"/>
      <c r="G20" s="198"/>
      <c r="AG20" s="24"/>
    </row>
    <row r="21" spans="1:33" x14ac:dyDescent="0.25">
      <c r="A21" s="16"/>
      <c r="AG21" s="24"/>
    </row>
    <row r="22" spans="1:33" hidden="1" x14ac:dyDescent="0.25">
      <c r="B22" t="s">
        <v>12</v>
      </c>
      <c r="C22">
        <f>+C23*C24</f>
        <v>0</v>
      </c>
      <c r="D22">
        <f t="shared" ref="D22:AF22" si="2">+D23*D24</f>
        <v>0</v>
      </c>
      <c r="E22">
        <f t="shared" si="2"/>
        <v>0</v>
      </c>
      <c r="F22">
        <f t="shared" si="2"/>
        <v>0</v>
      </c>
      <c r="G22">
        <f t="shared" si="2"/>
        <v>0</v>
      </c>
      <c r="H22">
        <f t="shared" si="2"/>
        <v>0</v>
      </c>
      <c r="I22">
        <f t="shared" si="2"/>
        <v>0</v>
      </c>
      <c r="J22">
        <f t="shared" si="2"/>
        <v>0</v>
      </c>
      <c r="K22">
        <f t="shared" si="2"/>
        <v>0</v>
      </c>
      <c r="L22">
        <f t="shared" si="2"/>
        <v>0</v>
      </c>
      <c r="M22">
        <f t="shared" si="2"/>
        <v>0</v>
      </c>
      <c r="N22">
        <f t="shared" si="2"/>
        <v>0</v>
      </c>
      <c r="O22">
        <f t="shared" si="2"/>
        <v>0</v>
      </c>
      <c r="P22">
        <f t="shared" si="2"/>
        <v>0</v>
      </c>
      <c r="Q22">
        <f t="shared" si="2"/>
        <v>0</v>
      </c>
      <c r="R22">
        <f t="shared" si="2"/>
        <v>0</v>
      </c>
      <c r="S22">
        <f t="shared" si="2"/>
        <v>0</v>
      </c>
      <c r="T22">
        <f t="shared" si="2"/>
        <v>0</v>
      </c>
      <c r="U22">
        <f t="shared" si="2"/>
        <v>0</v>
      </c>
      <c r="V22">
        <f t="shared" si="2"/>
        <v>0</v>
      </c>
      <c r="W22">
        <f t="shared" si="2"/>
        <v>0</v>
      </c>
      <c r="X22">
        <f t="shared" si="2"/>
        <v>0</v>
      </c>
      <c r="Y22">
        <f t="shared" si="2"/>
        <v>0</v>
      </c>
      <c r="Z22">
        <f t="shared" si="2"/>
        <v>0</v>
      </c>
      <c r="AA22">
        <f>+AA23*AA24</f>
        <v>0</v>
      </c>
      <c r="AB22">
        <f>+AB23*AB24</f>
        <v>0</v>
      </c>
      <c r="AC22">
        <f>+AC23*AC24</f>
        <v>0</v>
      </c>
      <c r="AD22">
        <f>+AD23*AD24</f>
        <v>0</v>
      </c>
      <c r="AE22">
        <f t="shared" si="2"/>
        <v>0</v>
      </c>
      <c r="AF22">
        <f t="shared" si="2"/>
        <v>0</v>
      </c>
      <c r="AG22" s="24"/>
    </row>
    <row r="23" spans="1:33" hidden="1" x14ac:dyDescent="0.25">
      <c r="C23">
        <f>IF($B35&gt;3,1,0)</f>
        <v>0</v>
      </c>
      <c r="D23">
        <f t="shared" ref="D23:AF23" si="3">IF($B35&gt;3,1,0)</f>
        <v>0</v>
      </c>
      <c r="E23">
        <f t="shared" si="3"/>
        <v>0</v>
      </c>
      <c r="F23">
        <f t="shared" si="3"/>
        <v>0</v>
      </c>
      <c r="G23">
        <f t="shared" si="3"/>
        <v>0</v>
      </c>
      <c r="H23">
        <f t="shared" si="3"/>
        <v>0</v>
      </c>
      <c r="I23">
        <f t="shared" si="3"/>
        <v>0</v>
      </c>
      <c r="J23">
        <f t="shared" si="3"/>
        <v>0</v>
      </c>
      <c r="K23">
        <f t="shared" si="3"/>
        <v>0</v>
      </c>
      <c r="L23">
        <f t="shared" si="3"/>
        <v>0</v>
      </c>
      <c r="M23">
        <f t="shared" si="3"/>
        <v>0</v>
      </c>
      <c r="N23">
        <f t="shared" si="3"/>
        <v>0</v>
      </c>
      <c r="O23">
        <f t="shared" si="3"/>
        <v>0</v>
      </c>
      <c r="P23">
        <f t="shared" si="3"/>
        <v>0</v>
      </c>
      <c r="Q23">
        <f t="shared" si="3"/>
        <v>0</v>
      </c>
      <c r="R23">
        <f t="shared" si="3"/>
        <v>0</v>
      </c>
      <c r="S23">
        <f t="shared" si="3"/>
        <v>0</v>
      </c>
      <c r="T23">
        <f t="shared" si="3"/>
        <v>0</v>
      </c>
      <c r="U23">
        <f t="shared" si="3"/>
        <v>0</v>
      </c>
      <c r="V23">
        <f t="shared" si="3"/>
        <v>0</v>
      </c>
      <c r="W23">
        <f t="shared" si="3"/>
        <v>0</v>
      </c>
      <c r="X23">
        <f t="shared" si="3"/>
        <v>0</v>
      </c>
      <c r="Y23">
        <f t="shared" si="3"/>
        <v>0</v>
      </c>
      <c r="Z23">
        <f t="shared" si="3"/>
        <v>0</v>
      </c>
      <c r="AA23">
        <f>IF($B35&gt;3,1,0)</f>
        <v>0</v>
      </c>
      <c r="AB23">
        <f>IF($B35&gt;3,1,0)</f>
        <v>0</v>
      </c>
      <c r="AC23">
        <f>IF($B35&gt;3,1,0)</f>
        <v>0</v>
      </c>
      <c r="AD23">
        <f>IF($B35&gt;3,1,0)</f>
        <v>0</v>
      </c>
      <c r="AE23">
        <f t="shared" si="3"/>
        <v>0</v>
      </c>
      <c r="AF23">
        <f t="shared" si="3"/>
        <v>0</v>
      </c>
      <c r="AG23" s="24"/>
    </row>
    <row r="24" spans="1:33" hidden="1" x14ac:dyDescent="0.25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>
        <f>MAX(AE25:AE29)</f>
        <v>0</v>
      </c>
      <c r="AF24">
        <f>+AF36</f>
        <v>0</v>
      </c>
      <c r="AG24" s="24"/>
    </row>
    <row r="25" spans="1:33" hidden="1" x14ac:dyDescent="0.25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>
        <f>IF(AE$30=5,5,0)</f>
        <v>0</v>
      </c>
      <c r="AG25" s="24"/>
    </row>
    <row r="26" spans="1:33" hidden="1" x14ac:dyDescent="0.25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>
        <f>IF(AE$30=4,10,0)</f>
        <v>0</v>
      </c>
      <c r="AG26" s="24"/>
    </row>
    <row r="27" spans="1:33" hidden="1" x14ac:dyDescent="0.25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>
        <f>IF(AE$30=3,20,0)</f>
        <v>0</v>
      </c>
      <c r="AG27" s="24"/>
    </row>
    <row r="28" spans="1:33" hidden="1" x14ac:dyDescent="0.25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>
        <f>IF(AE$30=2,40,0)</f>
        <v>0</v>
      </c>
      <c r="AG28" s="24"/>
    </row>
    <row r="29" spans="1:33" hidden="1" x14ac:dyDescent="0.25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>
        <f>IF(AE$30=1,80,0)</f>
        <v>0</v>
      </c>
      <c r="AG29" s="24"/>
    </row>
    <row r="30" spans="1:33" hidden="1" x14ac:dyDescent="0.25">
      <c r="C30">
        <f>RANK(C31,$C31:$AR31)*C35</f>
        <v>0</v>
      </c>
      <c r="E30">
        <f>RANK(E31,$C31:$AR31)*E35</f>
        <v>0</v>
      </c>
      <c r="G30">
        <f>RANK(G31,$C31:$AR31)*G35</f>
        <v>0</v>
      </c>
      <c r="I30">
        <f>RANK(I31,$C31:$AR31)*I35</f>
        <v>0</v>
      </c>
      <c r="K30">
        <f>RANK(K31,$C31:$AR31)*K35</f>
        <v>0</v>
      </c>
      <c r="M30">
        <f>RANK(M31,$C31:$AR31)*M35</f>
        <v>0</v>
      </c>
      <c r="O30">
        <f>RANK(O31,$C31:$AR31)*O35</f>
        <v>0</v>
      </c>
      <c r="Q30">
        <f>RANK(Q31,$C31:$AR31)*Q35</f>
        <v>0</v>
      </c>
      <c r="S30">
        <f>RANK(S31,$C31:$AR31)*S35</f>
        <v>0</v>
      </c>
      <c r="U30">
        <f>RANK(U31,$C31:$AR31)*U35</f>
        <v>0</v>
      </c>
      <c r="W30">
        <f>RANK(W31,$C31:$AR31)*W35</f>
        <v>0</v>
      </c>
      <c r="Y30">
        <f>RANK(Y31,$C31:$AR31)*Y35</f>
        <v>0</v>
      </c>
      <c r="AA30">
        <f>RANK(AA31,$C31:$AR31)*AA35</f>
        <v>0</v>
      </c>
      <c r="AC30">
        <f>RANK(AC31,$C31:$AR31)*AC35</f>
        <v>0</v>
      </c>
      <c r="AE30">
        <f>RANK(AE31,$C31:$AR31)*AE35</f>
        <v>0</v>
      </c>
      <c r="AG30" s="24"/>
    </row>
    <row r="31" spans="1:33" hidden="1" x14ac:dyDescent="0.25">
      <c r="C31">
        <f>SUM(C32:C34)</f>
        <v>-200000000</v>
      </c>
      <c r="E31">
        <f>SUM(E32:E34)</f>
        <v>-200000000</v>
      </c>
      <c r="G31">
        <f>SUM(G32:G34)</f>
        <v>-200000000</v>
      </c>
      <c r="I31">
        <f>SUM(I32:I34)</f>
        <v>-100000000</v>
      </c>
      <c r="K31">
        <f>SUM(K32:K34)</f>
        <v>-100000000</v>
      </c>
      <c r="M31">
        <f>SUM(M32:M34)</f>
        <v>-200000000</v>
      </c>
      <c r="O31">
        <f>SUM(O32:O34)</f>
        <v>-200000000</v>
      </c>
      <c r="Q31">
        <f>SUM(Q32:Q34)</f>
        <v>-200000000</v>
      </c>
      <c r="S31">
        <f>SUM(S32:S34)</f>
        <v>-200000000</v>
      </c>
      <c r="U31">
        <f>SUM(U32:U34)</f>
        <v>-200000000</v>
      </c>
      <c r="W31">
        <f>SUM(W32:W34)</f>
        <v>-200000000</v>
      </c>
      <c r="Y31">
        <f>SUM(Y32:Y34)</f>
        <v>-200000000</v>
      </c>
      <c r="AA31">
        <f>SUM(AA32:AA34)</f>
        <v>-200000000</v>
      </c>
      <c r="AC31">
        <f>SUM(AC32:AC34)</f>
        <v>-200000000</v>
      </c>
      <c r="AE31">
        <f>SUM(AE32:AE34)</f>
        <v>-200000000</v>
      </c>
      <c r="AG31" s="24"/>
    </row>
    <row r="32" spans="1:33" hidden="1" x14ac:dyDescent="0.25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>
        <f>+AF36</f>
        <v>0</v>
      </c>
      <c r="AG32" s="24"/>
    </row>
    <row r="33" spans="1:38" hidden="1" x14ac:dyDescent="0.25">
      <c r="C33">
        <f>D37*10</f>
        <v>0</v>
      </c>
      <c r="E33">
        <f>F37*10</f>
        <v>0</v>
      </c>
      <c r="G33">
        <f>H37*10</f>
        <v>0</v>
      </c>
      <c r="I33">
        <f>J37*10</f>
        <v>0</v>
      </c>
      <c r="K33">
        <f>L37*10</f>
        <v>0</v>
      </c>
      <c r="M33">
        <f>N37*10</f>
        <v>0</v>
      </c>
      <c r="O33">
        <f>P37*10</f>
        <v>0</v>
      </c>
      <c r="Q33">
        <f>R37*10</f>
        <v>0</v>
      </c>
      <c r="S33">
        <f>T37*10</f>
        <v>0</v>
      </c>
      <c r="U33">
        <f>V37*10</f>
        <v>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>
        <f>AF37*10</f>
        <v>0</v>
      </c>
      <c r="AG33" s="24"/>
    </row>
    <row r="34" spans="1:38" hidden="1" x14ac:dyDescent="0.25">
      <c r="C34">
        <f>IF(C35=1,C36*C35*100000+C36,-100000000+C36)</f>
        <v>-200000000</v>
      </c>
      <c r="E34">
        <f>IF(E35=1,E36*E35*100000+E36,-100000000+E36)</f>
        <v>-200000000</v>
      </c>
      <c r="G34">
        <f>IF(G35=1,G36*G35*100000+G36,-100000000+G36)</f>
        <v>-200000000</v>
      </c>
      <c r="I34">
        <f>IF(I35=1,I36*I35*100000+I36,-100000000+I36)</f>
        <v>-100000000</v>
      </c>
      <c r="K34">
        <f>IF(K35=1,K36*K35*100000+K36,-100000000+K36)</f>
        <v>-100000000</v>
      </c>
      <c r="M34">
        <f>IF(M35=1,M36*M35*100000+M36,-100000000+M36)</f>
        <v>-200000000</v>
      </c>
      <c r="O34">
        <f>IF(O35=1,O36*O35*100000+O36,-100000000+O36)</f>
        <v>-200000000</v>
      </c>
      <c r="Q34">
        <f>IF(Q35=1,Q36*Q35*100000+Q36,-100000000+Q36)</f>
        <v>-200000000</v>
      </c>
      <c r="S34">
        <f>IF(S35=1,S36*S35*100000+S36,-100000000+S36)</f>
        <v>-200000000</v>
      </c>
      <c r="U34">
        <f>IF(U35=1,U36*U35*100000+U36,-100000000+U36)</f>
        <v>-200000000</v>
      </c>
      <c r="W34">
        <f>IF(W35=1,W36*W35*100000+W36,-100000000+W36)</f>
        <v>-200000000</v>
      </c>
      <c r="Y34">
        <f>IF(Y35=1,Y36*Y35*100000+Y36,-100000000+Y36)</f>
        <v>-200000000</v>
      </c>
      <c r="AA34">
        <f>IF(AA35=1,AA36*AA35*100000+AA36,-100000000+AA36)</f>
        <v>-200000000</v>
      </c>
      <c r="AC34">
        <f>IF(AC35=1,AC36*AC35*100000+AC36,-100000000+AC36)</f>
        <v>-200000000</v>
      </c>
      <c r="AE34">
        <f>IF(AE35=1,AE36*AE35*100000+AE36,-100000000+AE36)</f>
        <v>-200000000</v>
      </c>
      <c r="AG34" s="24"/>
    </row>
    <row r="35" spans="1:38" x14ac:dyDescent="0.25">
      <c r="A35" t="s">
        <v>13</v>
      </c>
      <c r="B35">
        <f>SUM(C35:AE35)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>
        <f>IF(AF36&gt;=$A3/2,1,0)</f>
        <v>0</v>
      </c>
      <c r="AG35" s="24"/>
    </row>
    <row r="36" spans="1:38" ht="13" hidden="1" thickBot="1" x14ac:dyDescent="0.3">
      <c r="C36" s="2">
        <f>IF(SUM(C41:C187)&lt;-1000,-100000000,SUM(C41:C187))</f>
        <v>-100000000</v>
      </c>
      <c r="D36" s="2">
        <f>COUNT(D41:D187)</f>
        <v>0</v>
      </c>
      <c r="E36" s="2">
        <f>IF(SUM(E41:E187)&lt;-1000,-100000000,SUM(E41:E187))</f>
        <v>-100000000</v>
      </c>
      <c r="F36" s="2">
        <f>COUNT(F41:F187)</f>
        <v>0</v>
      </c>
      <c r="G36" s="2">
        <f>IF(SUM(G41:G187)&lt;-1000,-100000000,SUM(G41:G187))</f>
        <v>-100000000</v>
      </c>
      <c r="H36" s="2">
        <f>COUNT(H41:H187)</f>
        <v>0</v>
      </c>
      <c r="I36" s="2">
        <f>IF(SUM(I41:I187)&lt;-1000,-100000000,SUM(I41:I187))</f>
        <v>0</v>
      </c>
      <c r="J36" s="2">
        <f>COUNT(J41:J187)</f>
        <v>0</v>
      </c>
      <c r="K36" s="2">
        <f>IF(SUM(K41:K187)&lt;-1000,-100000000,SUM(K41:K187))</f>
        <v>0</v>
      </c>
      <c r="L36" s="2">
        <f>COUNT(L41:L187)</f>
        <v>0</v>
      </c>
      <c r="M36" s="2">
        <f>IF(SUM(M41:M187)&lt;-1000,-100000000,SUM(M41:M187))</f>
        <v>-100000000</v>
      </c>
      <c r="N36" s="2">
        <f>COUNT(N41:N187)</f>
        <v>0</v>
      </c>
      <c r="O36" s="2">
        <f>IF(SUM(O41:O187)&lt;-1000,-100000000,SUM(O41:O187))</f>
        <v>-100000000</v>
      </c>
      <c r="P36" s="2">
        <f>COUNT(P41:P187)</f>
        <v>0</v>
      </c>
      <c r="Q36" s="2">
        <f>IF(SUM(Q41:Q187)&lt;-1000,-100000000,SUM(Q41:Q187))</f>
        <v>-100000000</v>
      </c>
      <c r="R36" s="2">
        <f>COUNT(R41:R187)</f>
        <v>0</v>
      </c>
      <c r="S36" s="2">
        <f>IF(SUM(S41:S187)&lt;-1000,-100000000,SUM(S41:S187))</f>
        <v>-100000000</v>
      </c>
      <c r="T36" s="2">
        <f>COUNT(T41:T187)</f>
        <v>0</v>
      </c>
      <c r="U36" s="2">
        <f>IF(SUM(U41:U187)&lt;-1000,-100000000,SUM(U41:U187))</f>
        <v>-100000000</v>
      </c>
      <c r="V36" s="2">
        <f>COUNT(V41:V187)</f>
        <v>0</v>
      </c>
      <c r="W36" s="2">
        <f>IF(SUM(W41:W187)&lt;-1000,-100000000,SUM(W41:W187))</f>
        <v>-100000000</v>
      </c>
      <c r="X36" s="2">
        <f>COUNT(X41:X187)</f>
        <v>0</v>
      </c>
      <c r="Y36" s="2">
        <f>IF(SUM(Y41:Y187)&lt;-1000,-100000000,SUM(Y41:Y187))</f>
        <v>-100000000</v>
      </c>
      <c r="Z36" s="2">
        <f>COUNT(Z41:Z187)</f>
        <v>0</v>
      </c>
      <c r="AA36" s="2">
        <f>IF(SUM(AA41:AA187)&lt;-1000,-100000000,SUM(AA41:AA187))</f>
        <v>-100000000</v>
      </c>
      <c r="AB36" s="2">
        <f>COUNT(AB41:AB187)</f>
        <v>0</v>
      </c>
      <c r="AC36" s="2">
        <f>IF(SUM(AC41:AC187)&lt;-1000,-100000000,SUM(AC41:AC187))</f>
        <v>-100000000</v>
      </c>
      <c r="AD36" s="2">
        <f>COUNT(AD41:AD187)</f>
        <v>0</v>
      </c>
      <c r="AE36" s="2">
        <f>IF(SUM(AE41:AE187)&lt;-1000,-100000000,SUM(AE41:AE187))</f>
        <v>-100000000</v>
      </c>
      <c r="AF36" s="2">
        <f>COUNT(AF41:AF187)</f>
        <v>0</v>
      </c>
      <c r="AG36" s="24"/>
    </row>
    <row r="37" spans="1:38" hidden="1" x14ac:dyDescent="0.25">
      <c r="C37" s="2">
        <f t="shared" ref="C37:AF37" si="4">SUM(C41:C81)</f>
        <v>-100000000</v>
      </c>
      <c r="D37" s="2">
        <f t="shared" si="4"/>
        <v>0</v>
      </c>
      <c r="E37" s="2">
        <f t="shared" si="4"/>
        <v>-100000000</v>
      </c>
      <c r="F37" s="2">
        <f t="shared" si="4"/>
        <v>0</v>
      </c>
      <c r="G37" s="2">
        <f t="shared" si="4"/>
        <v>-100000000</v>
      </c>
      <c r="H37" s="2">
        <f t="shared" si="4"/>
        <v>0</v>
      </c>
      <c r="I37" s="2">
        <f t="shared" si="4"/>
        <v>0</v>
      </c>
      <c r="J37" s="2">
        <f t="shared" si="4"/>
        <v>0</v>
      </c>
      <c r="K37" s="2">
        <f t="shared" si="4"/>
        <v>0</v>
      </c>
      <c r="L37" s="2">
        <f t="shared" si="4"/>
        <v>0</v>
      </c>
      <c r="M37" s="2">
        <f t="shared" si="4"/>
        <v>-100000000</v>
      </c>
      <c r="N37" s="2">
        <f t="shared" si="4"/>
        <v>0</v>
      </c>
      <c r="O37" s="2">
        <f t="shared" si="4"/>
        <v>-100000000</v>
      </c>
      <c r="P37" s="2">
        <f t="shared" si="4"/>
        <v>0</v>
      </c>
      <c r="Q37" s="2">
        <f t="shared" si="4"/>
        <v>-100000000</v>
      </c>
      <c r="R37" s="2">
        <f t="shared" si="4"/>
        <v>0</v>
      </c>
      <c r="S37" s="2">
        <f t="shared" si="4"/>
        <v>-100000000</v>
      </c>
      <c r="T37" s="2">
        <f t="shared" si="4"/>
        <v>0</v>
      </c>
      <c r="U37" s="2">
        <f t="shared" si="4"/>
        <v>-100000000</v>
      </c>
      <c r="V37" s="2">
        <f t="shared" si="4"/>
        <v>0</v>
      </c>
      <c r="W37" s="2">
        <f t="shared" si="4"/>
        <v>-100000000</v>
      </c>
      <c r="X37" s="2">
        <f t="shared" si="4"/>
        <v>0</v>
      </c>
      <c r="Y37" s="2">
        <f t="shared" si="4"/>
        <v>-100000000</v>
      </c>
      <c r="Z37" s="2">
        <f t="shared" si="4"/>
        <v>0</v>
      </c>
      <c r="AA37" s="2">
        <f>SUM(AA41:AA81)</f>
        <v>-100000000</v>
      </c>
      <c r="AB37" s="2">
        <f>SUM(AB41:AB81)</f>
        <v>0</v>
      </c>
      <c r="AC37" s="2">
        <f>SUM(AC41:AC81)</f>
        <v>-100000000</v>
      </c>
      <c r="AD37" s="2">
        <f>SUM(AD41:AD81)</f>
        <v>0</v>
      </c>
      <c r="AE37" s="2">
        <f t="shared" si="4"/>
        <v>-100000000</v>
      </c>
      <c r="AF37" s="2">
        <f t="shared" si="4"/>
        <v>0</v>
      </c>
      <c r="AG37" s="24"/>
    </row>
    <row r="38" spans="1:38" ht="13" thickBot="1" x14ac:dyDescent="0.3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41">
        <f>MAX(AH41:AH100)</f>
        <v>0</v>
      </c>
    </row>
    <row r="39" spans="1:38" x14ac:dyDescent="0.25">
      <c r="B39" s="84" t="s">
        <v>0</v>
      </c>
      <c r="C39" s="473" t="s">
        <v>63</v>
      </c>
      <c r="D39" s="470"/>
      <c r="E39" s="477" t="s">
        <v>123</v>
      </c>
      <c r="F39" s="470"/>
      <c r="G39" s="473" t="s">
        <v>1</v>
      </c>
      <c r="H39" s="470"/>
      <c r="I39" s="473" t="s">
        <v>28</v>
      </c>
      <c r="J39" s="470"/>
      <c r="K39" s="473" t="s">
        <v>64</v>
      </c>
      <c r="L39" s="470"/>
      <c r="M39" s="473" t="s">
        <v>6</v>
      </c>
      <c r="N39" s="470"/>
      <c r="O39" s="473" t="s">
        <v>9</v>
      </c>
      <c r="P39" s="470"/>
      <c r="Q39" s="473" t="s">
        <v>43</v>
      </c>
      <c r="R39" s="470"/>
      <c r="S39" s="473" t="s">
        <v>93</v>
      </c>
      <c r="T39" s="470"/>
      <c r="U39" s="473" t="s">
        <v>92</v>
      </c>
      <c r="V39" s="470"/>
      <c r="W39" s="473" t="s">
        <v>4</v>
      </c>
      <c r="X39" s="470"/>
      <c r="Y39" s="473" t="s">
        <v>152</v>
      </c>
      <c r="Z39" s="470"/>
      <c r="AA39" s="473" t="s">
        <v>119</v>
      </c>
      <c r="AB39" s="470"/>
      <c r="AC39" s="473" t="s">
        <v>62</v>
      </c>
      <c r="AD39" s="470"/>
      <c r="AE39" s="473" t="s">
        <v>82</v>
      </c>
      <c r="AF39" s="470"/>
      <c r="AG39" s="41">
        <f>COUNT(AG41:AG102)</f>
        <v>0</v>
      </c>
      <c r="AH39" s="86" t="s">
        <v>7</v>
      </c>
      <c r="AI39" s="85" t="s">
        <v>8</v>
      </c>
      <c r="AJ39" s="87" t="s">
        <v>47</v>
      </c>
    </row>
    <row r="40" spans="1:38" ht="13" thickBot="1" x14ac:dyDescent="0.3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 t="s">
        <v>3</v>
      </c>
      <c r="AD40" s="4" t="s">
        <v>2</v>
      </c>
      <c r="AE40" s="3" t="s">
        <v>3</v>
      </c>
      <c r="AF40" s="4" t="s">
        <v>2</v>
      </c>
      <c r="AG40" s="27" t="s">
        <v>22</v>
      </c>
      <c r="AH40" s="27" t="s">
        <v>16</v>
      </c>
    </row>
    <row r="41" spans="1:38" x14ac:dyDescent="0.25">
      <c r="A41">
        <v>1</v>
      </c>
      <c r="B41" s="6"/>
      <c r="C41" s="51">
        <v>-100000000</v>
      </c>
      <c r="D41" s="11"/>
      <c r="E41" s="51">
        <v>-100000000</v>
      </c>
      <c r="F41" s="11"/>
      <c r="G41" s="51">
        <v>-100000000</v>
      </c>
      <c r="H41" s="11"/>
      <c r="I41" s="51"/>
      <c r="J41" s="11"/>
      <c r="K41" s="51"/>
      <c r="L41" s="11"/>
      <c r="M41" s="51">
        <v>-100000000</v>
      </c>
      <c r="N41" s="11"/>
      <c r="O41" s="51">
        <v>-100000000</v>
      </c>
      <c r="P41" s="11"/>
      <c r="Q41" s="51">
        <v>-100000000</v>
      </c>
      <c r="R41" s="11"/>
      <c r="S41" s="51">
        <v>-100000000</v>
      </c>
      <c r="T41" s="11"/>
      <c r="U41" s="51">
        <v>-100000000</v>
      </c>
      <c r="V41" s="11"/>
      <c r="W41" s="51">
        <v>-100000000</v>
      </c>
      <c r="X41" s="11"/>
      <c r="Y41" s="51">
        <v>-100000000</v>
      </c>
      <c r="Z41" s="11"/>
      <c r="AA41" s="51">
        <v>-100000000</v>
      </c>
      <c r="AB41" s="11"/>
      <c r="AC41" s="51">
        <v>-100000000</v>
      </c>
      <c r="AD41" s="11"/>
      <c r="AE41" s="51">
        <v>-100000000</v>
      </c>
      <c r="AF41" s="11"/>
      <c r="AG41" s="24"/>
      <c r="AH41" s="41"/>
      <c r="AI41" s="41">
        <f t="shared" ref="AI41:AI53" si="5">+C41+E41+G41+I41++K41++M41+O41+Q41+S41+U41+W41+Y41+AE41+AC41+AA41</f>
        <v>-1300000000</v>
      </c>
      <c r="AJ41" s="41">
        <f t="shared" ref="AJ41:AJ53" si="6">+D41+F41+H41+J41++L41++N41+P41+R41+T41+V41+X41+Z41+AF41+AD41+AB41</f>
        <v>0</v>
      </c>
      <c r="AK41">
        <f>COUNT(C41:AF41)/2</f>
        <v>6.5</v>
      </c>
      <c r="AL41">
        <f>+AI41/AK41</f>
        <v>-200000000</v>
      </c>
    </row>
    <row r="42" spans="1:38" x14ac:dyDescent="0.25">
      <c r="A42" s="41">
        <f>+A41+1</f>
        <v>2</v>
      </c>
      <c r="B42" s="53"/>
      <c r="C42" s="54"/>
      <c r="D42" s="15"/>
      <c r="E42" s="54"/>
      <c r="F42" s="15"/>
      <c r="G42" s="54"/>
      <c r="H42" s="55"/>
      <c r="I42" s="54"/>
      <c r="J42" s="15"/>
      <c r="K42" s="54"/>
      <c r="L42" s="15"/>
      <c r="M42" s="54"/>
      <c r="N42" s="55"/>
      <c r="O42" s="54"/>
      <c r="P42" s="55"/>
      <c r="Q42" s="54"/>
      <c r="R42" s="15"/>
      <c r="S42" s="54"/>
      <c r="T42" s="15"/>
      <c r="U42" s="54"/>
      <c r="V42" s="15"/>
      <c r="W42" s="54"/>
      <c r="X42" s="15"/>
      <c r="Y42" s="54"/>
      <c r="Z42" s="15"/>
      <c r="AA42" s="54"/>
      <c r="AB42" s="15"/>
      <c r="AC42" s="54"/>
      <c r="AD42" s="15"/>
      <c r="AE42" s="54"/>
      <c r="AF42" s="55"/>
      <c r="AG42" s="28"/>
      <c r="AH42" s="41"/>
      <c r="AI42" s="41">
        <f t="shared" si="5"/>
        <v>0</v>
      </c>
      <c r="AJ42" s="41">
        <f t="shared" si="6"/>
        <v>0</v>
      </c>
      <c r="AK42" s="41">
        <f t="shared" ref="AK42:AK53" si="7">COUNT(C42:AF42)/2</f>
        <v>0</v>
      </c>
      <c r="AL42" s="41" t="e">
        <f t="shared" ref="AL42:AL53" si="8">+AI42/AK42</f>
        <v>#DIV/0!</v>
      </c>
    </row>
    <row r="43" spans="1:38" x14ac:dyDescent="0.25">
      <c r="A43" s="41">
        <f t="shared" ref="A43:A70" si="9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54"/>
      <c r="AB43" s="15"/>
      <c r="AC43" s="54"/>
      <c r="AD43" s="15"/>
      <c r="AE43" s="54"/>
      <c r="AF43" s="55"/>
      <c r="AG43" s="24"/>
      <c r="AH43" s="69"/>
      <c r="AI43" s="41">
        <f t="shared" si="5"/>
        <v>0</v>
      </c>
      <c r="AJ43" s="41">
        <f t="shared" si="6"/>
        <v>0</v>
      </c>
      <c r="AK43" s="41">
        <f t="shared" si="7"/>
        <v>0</v>
      </c>
      <c r="AL43" s="41" t="e">
        <f t="shared" si="8"/>
        <v>#DIV/0!</v>
      </c>
    </row>
    <row r="44" spans="1:38" x14ac:dyDescent="0.25">
      <c r="A44" s="41">
        <f t="shared" si="9"/>
        <v>4</v>
      </c>
      <c r="B44" s="53"/>
      <c r="C44" s="54"/>
      <c r="D44" s="15"/>
      <c r="E44" s="56"/>
      <c r="F44" s="14"/>
      <c r="G44" s="54"/>
      <c r="H44" s="55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4"/>
      <c r="T44" s="15"/>
      <c r="U44" s="56"/>
      <c r="V44" s="14"/>
      <c r="W44" s="56"/>
      <c r="X44" s="14"/>
      <c r="Y44" s="56"/>
      <c r="Z44" s="14"/>
      <c r="AA44" s="56"/>
      <c r="AB44" s="14"/>
      <c r="AC44" s="56"/>
      <c r="AD44" s="14"/>
      <c r="AE44" s="56"/>
      <c r="AF44" s="57"/>
      <c r="AG44" s="24"/>
      <c r="AI44" s="41">
        <f t="shared" si="5"/>
        <v>0</v>
      </c>
      <c r="AJ44" s="41">
        <f t="shared" si="6"/>
        <v>0</v>
      </c>
      <c r="AK44" s="41">
        <f t="shared" si="7"/>
        <v>0</v>
      </c>
      <c r="AL44" s="41" t="e">
        <f t="shared" si="8"/>
        <v>#DIV/0!</v>
      </c>
    </row>
    <row r="45" spans="1:38" x14ac:dyDescent="0.25">
      <c r="A45" s="41">
        <f t="shared" si="9"/>
        <v>5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54"/>
      <c r="AB45" s="15"/>
      <c r="AC45" s="54"/>
      <c r="AD45" s="15"/>
      <c r="AE45" s="54"/>
      <c r="AF45" s="55"/>
      <c r="AG45" s="24"/>
      <c r="AI45" s="41">
        <f t="shared" si="5"/>
        <v>0</v>
      </c>
      <c r="AJ45" s="41">
        <f t="shared" si="6"/>
        <v>0</v>
      </c>
      <c r="AK45" s="41">
        <f t="shared" si="7"/>
        <v>0</v>
      </c>
      <c r="AL45" s="41" t="e">
        <f t="shared" si="8"/>
        <v>#DIV/0!</v>
      </c>
    </row>
    <row r="46" spans="1:38" x14ac:dyDescent="0.25">
      <c r="A46" s="41">
        <f t="shared" si="9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14"/>
      <c r="AA46" s="56"/>
      <c r="AB46" s="14"/>
      <c r="AC46" s="56"/>
      <c r="AD46" s="14"/>
      <c r="AE46" s="56"/>
      <c r="AF46" s="57"/>
      <c r="AG46" s="24"/>
      <c r="AH46" s="41"/>
      <c r="AI46" s="41">
        <f t="shared" si="5"/>
        <v>0</v>
      </c>
      <c r="AJ46" s="41">
        <f t="shared" si="6"/>
        <v>0</v>
      </c>
      <c r="AK46" s="41">
        <f t="shared" si="7"/>
        <v>0</v>
      </c>
      <c r="AL46" s="41" t="e">
        <f t="shared" si="8"/>
        <v>#DIV/0!</v>
      </c>
    </row>
    <row r="47" spans="1:38" x14ac:dyDescent="0.25">
      <c r="A47" s="41">
        <f t="shared" si="9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15"/>
      <c r="AA47" s="54"/>
      <c r="AB47" s="15"/>
      <c r="AC47" s="54"/>
      <c r="AD47" s="15"/>
      <c r="AE47" s="54"/>
      <c r="AF47" s="55"/>
      <c r="AG47" s="24"/>
      <c r="AI47" s="41">
        <f t="shared" si="5"/>
        <v>0</v>
      </c>
      <c r="AJ47" s="41">
        <f t="shared" si="6"/>
        <v>0</v>
      </c>
      <c r="AK47" s="41">
        <f t="shared" si="7"/>
        <v>0</v>
      </c>
      <c r="AL47" s="41" t="e">
        <f t="shared" si="8"/>
        <v>#DIV/0!</v>
      </c>
    </row>
    <row r="48" spans="1:38" x14ac:dyDescent="0.25">
      <c r="A48" s="41">
        <f t="shared" si="9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15"/>
      <c r="AC48" s="54"/>
      <c r="AD48" s="15"/>
      <c r="AE48" s="54"/>
      <c r="AF48" s="55"/>
      <c r="AG48" s="127"/>
      <c r="AH48" s="76"/>
      <c r="AI48" s="41">
        <f t="shared" si="5"/>
        <v>0</v>
      </c>
      <c r="AJ48" s="41">
        <f t="shared" si="6"/>
        <v>0</v>
      </c>
      <c r="AK48" s="41">
        <f t="shared" si="7"/>
        <v>0</v>
      </c>
      <c r="AL48" s="41" t="e">
        <f t="shared" si="8"/>
        <v>#DIV/0!</v>
      </c>
    </row>
    <row r="49" spans="1:38" x14ac:dyDescent="0.25">
      <c r="A49" s="41">
        <f t="shared" si="9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54"/>
      <c r="AB49" s="15"/>
      <c r="AC49" s="54"/>
      <c r="AD49" s="15"/>
      <c r="AE49" s="54"/>
      <c r="AF49" s="55"/>
      <c r="AG49" s="127"/>
      <c r="AH49" s="76"/>
      <c r="AI49" s="41">
        <f t="shared" si="5"/>
        <v>0</v>
      </c>
      <c r="AJ49" s="41">
        <f t="shared" si="6"/>
        <v>0</v>
      </c>
      <c r="AK49" s="41">
        <f t="shared" si="7"/>
        <v>0</v>
      </c>
      <c r="AL49" s="41" t="e">
        <f t="shared" si="8"/>
        <v>#DIV/0!</v>
      </c>
    </row>
    <row r="50" spans="1:38" x14ac:dyDescent="0.25">
      <c r="A50" s="41">
        <f t="shared" si="9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15"/>
      <c r="AC50" s="54"/>
      <c r="AD50" s="15"/>
      <c r="AE50" s="54"/>
      <c r="AF50" s="55"/>
      <c r="AG50" s="24"/>
      <c r="AH50" s="41"/>
      <c r="AI50" s="41">
        <f t="shared" si="5"/>
        <v>0</v>
      </c>
      <c r="AJ50" s="41">
        <f t="shared" si="6"/>
        <v>0</v>
      </c>
      <c r="AK50" s="41">
        <f t="shared" si="7"/>
        <v>0</v>
      </c>
      <c r="AL50" s="41" t="e">
        <f t="shared" si="8"/>
        <v>#DIV/0!</v>
      </c>
    </row>
    <row r="51" spans="1:38" x14ac:dyDescent="0.25">
      <c r="A51" s="41">
        <f t="shared" si="9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15"/>
      <c r="AC51" s="54"/>
      <c r="AD51" s="15"/>
      <c r="AE51" s="54"/>
      <c r="AF51" s="55"/>
      <c r="AG51" s="24"/>
      <c r="AH51" s="41"/>
      <c r="AI51" s="41">
        <f t="shared" si="5"/>
        <v>0</v>
      </c>
      <c r="AJ51" s="41">
        <f t="shared" si="6"/>
        <v>0</v>
      </c>
      <c r="AK51" s="41">
        <f t="shared" si="7"/>
        <v>0</v>
      </c>
      <c r="AL51" s="41" t="e">
        <f t="shared" si="8"/>
        <v>#DIV/0!</v>
      </c>
    </row>
    <row r="52" spans="1:38" x14ac:dyDescent="0.25">
      <c r="A52" s="41">
        <f t="shared" si="9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15"/>
      <c r="AC52" s="54"/>
      <c r="AD52" s="15"/>
      <c r="AE52" s="54"/>
      <c r="AF52" s="55"/>
      <c r="AG52" s="24"/>
      <c r="AH52" s="41"/>
      <c r="AI52" s="41">
        <f t="shared" si="5"/>
        <v>0</v>
      </c>
      <c r="AJ52" s="41">
        <f t="shared" si="6"/>
        <v>0</v>
      </c>
      <c r="AK52" s="41">
        <f t="shared" si="7"/>
        <v>0</v>
      </c>
      <c r="AL52" s="41" t="e">
        <f t="shared" si="8"/>
        <v>#DIV/0!</v>
      </c>
    </row>
    <row r="53" spans="1:38" x14ac:dyDescent="0.25">
      <c r="A53" s="41">
        <f t="shared" si="9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15"/>
      <c r="AC53" s="54"/>
      <c r="AD53" s="15"/>
      <c r="AE53" s="54"/>
      <c r="AF53" s="15"/>
      <c r="AG53" s="24"/>
      <c r="AH53" s="41"/>
      <c r="AI53" s="41">
        <f t="shared" si="5"/>
        <v>0</v>
      </c>
      <c r="AJ53" s="41">
        <f t="shared" si="6"/>
        <v>0</v>
      </c>
      <c r="AK53" s="41">
        <f t="shared" si="7"/>
        <v>0</v>
      </c>
      <c r="AL53" s="41" t="e">
        <f t="shared" si="8"/>
        <v>#DIV/0!</v>
      </c>
    </row>
    <row r="54" spans="1:38" x14ac:dyDescent="0.25">
      <c r="A54" s="41">
        <f t="shared" si="9"/>
        <v>14</v>
      </c>
      <c r="B54" s="53"/>
      <c r="C54" s="56"/>
      <c r="D54" s="14"/>
      <c r="E54" s="56"/>
      <c r="F54" s="14"/>
      <c r="G54" s="56"/>
      <c r="H54" s="14"/>
      <c r="I54" s="56"/>
      <c r="J54" s="14"/>
      <c r="K54" s="56"/>
      <c r="L54" s="14"/>
      <c r="M54" s="56"/>
      <c r="N54" s="14"/>
      <c r="O54" s="56"/>
      <c r="P54" s="14"/>
      <c r="Q54" s="56"/>
      <c r="R54" s="14"/>
      <c r="S54" s="56"/>
      <c r="T54" s="14"/>
      <c r="U54" s="56"/>
      <c r="V54" s="14"/>
      <c r="W54" s="56"/>
      <c r="X54" s="14"/>
      <c r="Y54" s="56"/>
      <c r="Z54" s="14"/>
      <c r="AA54" s="56"/>
      <c r="AB54" s="14"/>
      <c r="AC54" s="56"/>
      <c r="AD54" s="14"/>
      <c r="AE54" s="56"/>
      <c r="AF54" s="14"/>
      <c r="AG54" s="28"/>
      <c r="AH54" s="41"/>
      <c r="AI54" s="41"/>
      <c r="AJ54" s="41"/>
      <c r="AK54" s="41"/>
      <c r="AL54" s="41"/>
    </row>
    <row r="55" spans="1:38" x14ac:dyDescent="0.25">
      <c r="A55" s="41">
        <f t="shared" si="9"/>
        <v>15</v>
      </c>
      <c r="B55" s="53"/>
      <c r="C55" s="54"/>
      <c r="D55" s="15"/>
      <c r="E55" s="54"/>
      <c r="F55" s="15"/>
      <c r="G55" s="54"/>
      <c r="H55" s="15"/>
      <c r="I55" s="54"/>
      <c r="J55" s="15"/>
      <c r="K55" s="54"/>
      <c r="L55" s="15"/>
      <c r="M55" s="54"/>
      <c r="N55" s="15"/>
      <c r="O55" s="54"/>
      <c r="P55" s="1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54"/>
      <c r="AB55" s="15"/>
      <c r="AC55" s="54"/>
      <c r="AD55" s="15"/>
      <c r="AE55" s="54"/>
      <c r="AF55" s="15"/>
      <c r="AG55" s="24"/>
      <c r="AH55" s="41"/>
      <c r="AI55" s="41"/>
      <c r="AJ55" s="41"/>
      <c r="AK55" s="41"/>
      <c r="AL55" s="41"/>
    </row>
    <row r="56" spans="1:38" x14ac:dyDescent="0.25">
      <c r="A56" s="41">
        <f t="shared" si="9"/>
        <v>16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28"/>
      <c r="AH56" s="41"/>
      <c r="AI56" s="41"/>
      <c r="AJ56" s="41"/>
      <c r="AK56" s="41"/>
      <c r="AL56" s="41"/>
    </row>
    <row r="57" spans="1:38" x14ac:dyDescent="0.25">
      <c r="A57" s="41">
        <f t="shared" si="9"/>
        <v>17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54"/>
      <c r="AB57" s="15"/>
      <c r="AC57" s="54"/>
      <c r="AD57" s="15"/>
      <c r="AE57" s="54"/>
      <c r="AF57" s="15"/>
      <c r="AG57" s="28"/>
      <c r="AH57" s="41"/>
      <c r="AI57" s="41"/>
      <c r="AJ57" s="41"/>
      <c r="AK57" s="41"/>
      <c r="AL57" s="41"/>
    </row>
    <row r="58" spans="1:38" x14ac:dyDescent="0.25">
      <c r="A58" s="41">
        <f t="shared" si="9"/>
        <v>18</v>
      </c>
      <c r="B58" s="53"/>
      <c r="C58" s="56"/>
      <c r="D58" s="14"/>
      <c r="E58" s="56"/>
      <c r="F58" s="14"/>
      <c r="G58" s="56"/>
      <c r="H58" s="14"/>
      <c r="I58" s="56"/>
      <c r="J58" s="14"/>
      <c r="K58" s="56"/>
      <c r="L58" s="14"/>
      <c r="M58" s="56"/>
      <c r="N58" s="14"/>
      <c r="O58" s="56"/>
      <c r="P58" s="14"/>
      <c r="Q58" s="56"/>
      <c r="R58" s="14"/>
      <c r="S58" s="56"/>
      <c r="T58" s="14"/>
      <c r="U58" s="56"/>
      <c r="V58" s="14"/>
      <c r="W58" s="56"/>
      <c r="X58" s="14"/>
      <c r="Y58" s="56"/>
      <c r="Z58" s="14"/>
      <c r="AA58" s="56"/>
      <c r="AB58" s="14"/>
      <c r="AC58" s="56"/>
      <c r="AD58" s="14"/>
      <c r="AE58" s="56"/>
      <c r="AF58" s="14"/>
      <c r="AG58" s="28"/>
      <c r="AH58" s="41"/>
      <c r="AI58" s="41"/>
      <c r="AJ58" s="41"/>
      <c r="AK58" s="41"/>
      <c r="AL58" s="41"/>
    </row>
    <row r="59" spans="1:38" x14ac:dyDescent="0.25">
      <c r="A59" s="41">
        <f t="shared" si="9"/>
        <v>19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24"/>
      <c r="AH59" s="41"/>
      <c r="AI59" s="41"/>
      <c r="AJ59" s="41"/>
      <c r="AK59" s="41"/>
      <c r="AL59" s="41"/>
    </row>
    <row r="60" spans="1:38" x14ac:dyDescent="0.25">
      <c r="A60" s="41">
        <f t="shared" si="9"/>
        <v>20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24"/>
      <c r="AH60" s="41"/>
      <c r="AI60" s="41"/>
      <c r="AJ60" s="41"/>
      <c r="AK60" s="41"/>
      <c r="AL60" s="41"/>
    </row>
    <row r="61" spans="1:38" x14ac:dyDescent="0.25">
      <c r="A61" s="41">
        <f t="shared" si="9"/>
        <v>21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54"/>
      <c r="AB61" s="15"/>
      <c r="AC61" s="54"/>
      <c r="AD61" s="15"/>
      <c r="AE61" s="54"/>
      <c r="AF61" s="15"/>
      <c r="AG61" s="24"/>
      <c r="AH61" s="41"/>
      <c r="AI61" s="41"/>
      <c r="AJ61" s="41"/>
      <c r="AK61" s="41"/>
      <c r="AL61" s="41"/>
    </row>
    <row r="62" spans="1:38" x14ac:dyDescent="0.25">
      <c r="A62" s="41">
        <f t="shared" si="9"/>
        <v>22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24"/>
      <c r="AH62" s="41"/>
      <c r="AI62" s="41"/>
      <c r="AJ62" s="41"/>
      <c r="AK62" s="41"/>
      <c r="AL62" s="41"/>
    </row>
    <row r="63" spans="1:38" x14ac:dyDescent="0.25">
      <c r="A63" s="41">
        <f t="shared" si="9"/>
        <v>23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24"/>
      <c r="AH63" s="41"/>
      <c r="AI63" s="41"/>
      <c r="AJ63" s="41"/>
      <c r="AK63" s="41"/>
      <c r="AL63" s="41"/>
    </row>
    <row r="64" spans="1:38" x14ac:dyDescent="0.25">
      <c r="A64" s="41">
        <f t="shared" si="9"/>
        <v>24</v>
      </c>
      <c r="B64" s="53"/>
      <c r="C64" s="54"/>
      <c r="D64" s="15"/>
      <c r="E64" s="54"/>
      <c r="F64" s="15"/>
      <c r="G64" s="94"/>
      <c r="H64" s="15"/>
      <c r="I64" s="54"/>
      <c r="J64" s="15"/>
      <c r="K64" s="54"/>
      <c r="L64" s="15"/>
      <c r="M64" s="54"/>
      <c r="N64" s="15"/>
      <c r="O64" s="9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24"/>
      <c r="AH64" s="41"/>
      <c r="AI64" s="41"/>
      <c r="AJ64" s="41"/>
      <c r="AK64" s="41"/>
      <c r="AL64" s="41"/>
    </row>
    <row r="65" spans="1:38" x14ac:dyDescent="0.25">
      <c r="A65" s="41">
        <f t="shared" si="9"/>
        <v>25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24"/>
      <c r="AH65" s="41"/>
      <c r="AI65" s="41"/>
      <c r="AJ65" s="41"/>
      <c r="AK65" s="41"/>
      <c r="AL65" s="41"/>
    </row>
    <row r="66" spans="1:38" x14ac:dyDescent="0.25">
      <c r="A66" s="41">
        <f t="shared" si="9"/>
        <v>26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28"/>
      <c r="AI66" s="41"/>
      <c r="AJ66" s="41"/>
      <c r="AK66" s="41"/>
      <c r="AL66" s="41"/>
    </row>
    <row r="67" spans="1:38" x14ac:dyDescent="0.25">
      <c r="A67" s="41">
        <f t="shared" si="9"/>
        <v>27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28"/>
      <c r="AI67" s="41"/>
      <c r="AJ67" s="41"/>
      <c r="AK67" s="41"/>
      <c r="AL67" s="41"/>
    </row>
    <row r="68" spans="1:38" x14ac:dyDescent="0.25">
      <c r="A68" s="41">
        <f t="shared" si="9"/>
        <v>28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28"/>
      <c r="AH68" s="41"/>
      <c r="AI68" s="41"/>
      <c r="AJ68" s="41"/>
      <c r="AK68" s="41"/>
      <c r="AL68" s="41"/>
    </row>
    <row r="69" spans="1:38" x14ac:dyDescent="0.25">
      <c r="A69" s="41">
        <f t="shared" si="9"/>
        <v>29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24"/>
      <c r="AI69" s="41"/>
      <c r="AJ69" s="41"/>
      <c r="AK69" s="41"/>
      <c r="AL69" s="41"/>
    </row>
    <row r="70" spans="1:38" x14ac:dyDescent="0.25">
      <c r="A70" s="41">
        <f t="shared" si="9"/>
        <v>30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24"/>
      <c r="AI70" s="41"/>
      <c r="AJ70" s="41"/>
      <c r="AK70" s="41"/>
      <c r="AL70" s="41"/>
    </row>
  </sheetData>
  <sortState xmlns:xlrd2="http://schemas.microsoft.com/office/spreadsheetml/2017/richdata2" ref="B5:G8">
    <sortCondition descending="1" ref="G5"/>
    <sortCondition descending="1" ref="D5"/>
    <sortCondition descending="1" ref="E5"/>
  </sortState>
  <mergeCells count="15">
    <mergeCell ref="M39:N39"/>
    <mergeCell ref="O39:P39"/>
    <mergeCell ref="Q39:R39"/>
    <mergeCell ref="AE39:AF39"/>
    <mergeCell ref="AC39:AD39"/>
    <mergeCell ref="S39:T39"/>
    <mergeCell ref="U39:V39"/>
    <mergeCell ref="W39:X39"/>
    <mergeCell ref="Y39:Z39"/>
    <mergeCell ref="AA39:AB39"/>
    <mergeCell ref="C39:D39"/>
    <mergeCell ref="E39:F39"/>
    <mergeCell ref="G39:H39"/>
    <mergeCell ref="I39:J39"/>
    <mergeCell ref="K39:L39"/>
  </mergeCells>
  <phoneticPr fontId="4" type="noConversion"/>
  <pageMargins left="0.75" right="0.75" top="1" bottom="1" header="0" footer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9">
    <pageSetUpPr fitToPage="1"/>
  </sheetPr>
  <dimension ref="A1:BC87"/>
  <sheetViews>
    <sheetView workbookViewId="0"/>
  </sheetViews>
  <sheetFormatPr baseColWidth="10" defaultColWidth="11.54296875" defaultRowHeight="12.5" x14ac:dyDescent="0.25"/>
  <cols>
    <col min="1" max="1" width="5" customWidth="1"/>
    <col min="3" max="3" width="5.54296875" customWidth="1"/>
    <col min="4" max="4" width="5.1796875" customWidth="1"/>
    <col min="5" max="5" width="3.453125" customWidth="1"/>
    <col min="6" max="6" width="4.26953125" customWidth="1"/>
    <col min="7" max="7" width="4.453125" customWidth="1"/>
    <col min="8" max="8" width="3.453125" customWidth="1"/>
    <col min="9" max="9" width="5.26953125" customWidth="1"/>
    <col min="10" max="11" width="3.81640625" customWidth="1"/>
    <col min="12" max="12" width="5.26953125" customWidth="1"/>
    <col min="13" max="14" width="3.453125" customWidth="1"/>
    <col min="15" max="15" width="4.7265625" customWidth="1"/>
    <col min="16" max="16" width="5" customWidth="1"/>
    <col min="17" max="17" width="3.453125" customWidth="1"/>
    <col min="18" max="18" width="5.26953125" customWidth="1"/>
    <col min="19" max="19" width="4.26953125" customWidth="1"/>
    <col min="20" max="20" width="3.453125" customWidth="1"/>
    <col min="21" max="21" width="5.26953125" customWidth="1"/>
    <col min="22" max="23" width="3.81640625" customWidth="1"/>
    <col min="24" max="24" width="4.7265625" customWidth="1"/>
    <col min="25" max="26" width="3.453125" customWidth="1"/>
    <col min="27" max="27" width="4.453125" customWidth="1"/>
    <col min="28" max="29" width="3.453125" customWidth="1"/>
    <col min="30" max="30" width="4.54296875" customWidth="1"/>
    <col min="31" max="31" width="4.453125" customWidth="1"/>
    <col min="32" max="35" width="3.453125" customWidth="1"/>
    <col min="36" max="36" width="5" customWidth="1"/>
    <col min="37" max="44" width="3.453125" customWidth="1"/>
    <col min="45" max="46" width="4.26953125" customWidth="1"/>
    <col min="47" max="47" width="3.453125" customWidth="1"/>
    <col min="48" max="50" width="3.453125" hidden="1" customWidth="1"/>
    <col min="51" max="51" width="11.453125" style="24" customWidth="1"/>
  </cols>
  <sheetData>
    <row r="1" spans="1:52" ht="13" x14ac:dyDescent="0.3">
      <c r="A1" s="5" t="s">
        <v>36</v>
      </c>
      <c r="B1" s="52"/>
    </row>
    <row r="2" spans="1:52" x14ac:dyDescent="0.25">
      <c r="A2" t="s">
        <v>10</v>
      </c>
      <c r="S2" s="30"/>
      <c r="U2" s="16"/>
      <c r="AF2" s="30"/>
      <c r="AY2"/>
      <c r="AZ2" s="30"/>
    </row>
    <row r="3" spans="1:52" ht="13" thickBot="1" x14ac:dyDescent="0.3">
      <c r="A3">
        <f>+GENERAL!B6</f>
        <v>12</v>
      </c>
      <c r="C3" s="41">
        <f>SUM(C5:C8)</f>
        <v>-400000000</v>
      </c>
      <c r="S3" s="30"/>
      <c r="AF3" s="30"/>
      <c r="AY3"/>
      <c r="AZ3" s="30"/>
    </row>
    <row r="4" spans="1:52" ht="13" thickBot="1" x14ac:dyDescent="0.3">
      <c r="A4" s="19"/>
      <c r="B4" s="19"/>
      <c r="C4" s="20" t="s">
        <v>34</v>
      </c>
      <c r="D4" s="20" t="s">
        <v>2</v>
      </c>
      <c r="E4" s="21" t="s">
        <v>42</v>
      </c>
      <c r="F4" s="22" t="s">
        <v>12</v>
      </c>
      <c r="S4" s="30"/>
      <c r="AF4" s="30"/>
      <c r="AY4"/>
      <c r="AZ4" s="30"/>
    </row>
    <row r="5" spans="1:52" ht="13" thickBot="1" x14ac:dyDescent="0.3">
      <c r="A5" s="149">
        <v>1</v>
      </c>
      <c r="B5" s="23" t="s">
        <v>1</v>
      </c>
      <c r="C5" s="47">
        <f>+I$38</f>
        <v>-100000000</v>
      </c>
      <c r="D5" s="48">
        <f>+I$39</f>
        <v>0</v>
      </c>
      <c r="E5" s="45">
        <f>+J$38</f>
        <v>0</v>
      </c>
      <c r="F5" s="18">
        <f>+I$24</f>
        <v>0</v>
      </c>
      <c r="G5" s="41">
        <f t="shared" ref="G5:G20" si="0">IF(E5&lt;A$3/2,-1,1)*800000+C5*1000-D5*10+E5</f>
        <v>-100000800000</v>
      </c>
      <c r="H5" s="30"/>
      <c r="S5" s="30"/>
      <c r="AF5" s="30"/>
      <c r="AY5"/>
      <c r="AZ5" s="30"/>
    </row>
    <row r="6" spans="1:52" ht="13" thickBot="1" x14ac:dyDescent="0.3">
      <c r="A6" s="149">
        <v>2</v>
      </c>
      <c r="B6" s="23" t="s">
        <v>223</v>
      </c>
      <c r="C6" s="47">
        <f>+AS$38</f>
        <v>-100000000</v>
      </c>
      <c r="D6" s="48">
        <f>+AS$39</f>
        <v>0</v>
      </c>
      <c r="E6" s="45">
        <f>+AT$38</f>
        <v>0</v>
      </c>
      <c r="F6" s="18">
        <f>+AS$24</f>
        <v>0</v>
      </c>
      <c r="G6" s="41">
        <f t="shared" si="0"/>
        <v>-100000800000</v>
      </c>
      <c r="H6" s="30"/>
      <c r="S6" s="30"/>
      <c r="AF6" s="30"/>
      <c r="AY6"/>
      <c r="AZ6" s="30"/>
    </row>
    <row r="7" spans="1:52" ht="13" thickBot="1" x14ac:dyDescent="0.3">
      <c r="A7" s="149">
        <v>3</v>
      </c>
      <c r="B7" s="23" t="s">
        <v>140</v>
      </c>
      <c r="C7" s="47">
        <f>+AJ$38</f>
        <v>-100000000</v>
      </c>
      <c r="D7" s="48">
        <f>+AJ$39</f>
        <v>0</v>
      </c>
      <c r="E7" s="45">
        <f>+AK$38</f>
        <v>0</v>
      </c>
      <c r="F7" s="18">
        <f>+AJ$24</f>
        <v>0</v>
      </c>
      <c r="G7" s="41">
        <f t="shared" si="0"/>
        <v>-100000800000</v>
      </c>
      <c r="H7" s="30"/>
      <c r="S7" s="30"/>
      <c r="AF7" s="30"/>
      <c r="AY7"/>
      <c r="AZ7" s="30"/>
    </row>
    <row r="8" spans="1:52" ht="13" thickBot="1" x14ac:dyDescent="0.3">
      <c r="A8" s="149">
        <v>4</v>
      </c>
      <c r="B8" s="23" t="s">
        <v>129</v>
      </c>
      <c r="C8" s="47">
        <f>+AA$38</f>
        <v>-100000000</v>
      </c>
      <c r="D8" s="48">
        <f>+AA$39</f>
        <v>0</v>
      </c>
      <c r="E8" s="45">
        <f>+AB$38</f>
        <v>0</v>
      </c>
      <c r="F8" s="18">
        <f>+AA$24</f>
        <v>0</v>
      </c>
      <c r="G8" s="41">
        <f t="shared" si="0"/>
        <v>-100000800000</v>
      </c>
      <c r="H8" s="30"/>
      <c r="S8" s="30"/>
      <c r="AF8" s="30"/>
      <c r="AY8"/>
      <c r="AZ8" s="30"/>
    </row>
    <row r="9" spans="1:52" ht="13" hidden="1" thickBot="1" x14ac:dyDescent="0.3">
      <c r="A9" s="149">
        <v>5</v>
      </c>
      <c r="B9" s="23" t="s">
        <v>62</v>
      </c>
      <c r="C9" s="47">
        <f>+O$38</f>
        <v>-100000000</v>
      </c>
      <c r="D9" s="48">
        <f>+O$39</f>
        <v>0</v>
      </c>
      <c r="E9" s="45">
        <f>+P$38</f>
        <v>0</v>
      </c>
      <c r="F9" s="18">
        <f>+O$24</f>
        <v>0</v>
      </c>
      <c r="G9" s="41">
        <f t="shared" si="0"/>
        <v>-100000800000</v>
      </c>
      <c r="H9" s="30"/>
      <c r="S9" s="30"/>
      <c r="AF9" s="30"/>
      <c r="AY9"/>
      <c r="AZ9" s="30"/>
    </row>
    <row r="10" spans="1:52" ht="13" hidden="1" thickBot="1" x14ac:dyDescent="0.3">
      <c r="A10" s="149">
        <v>6</v>
      </c>
      <c r="B10" s="23" t="s">
        <v>122</v>
      </c>
      <c r="C10" s="47">
        <f>+F$38</f>
        <v>-100000000</v>
      </c>
      <c r="D10" s="48">
        <f>+F$39</f>
        <v>0</v>
      </c>
      <c r="E10" s="45">
        <f>+G$38</f>
        <v>0</v>
      </c>
      <c r="F10" s="18">
        <f>+F$24</f>
        <v>0</v>
      </c>
      <c r="G10" s="41">
        <f t="shared" si="0"/>
        <v>-100000800000</v>
      </c>
      <c r="H10" s="30"/>
      <c r="S10" s="30"/>
      <c r="AS10" s="30"/>
      <c r="AY10"/>
    </row>
    <row r="11" spans="1:52" ht="13" hidden="1" thickBot="1" x14ac:dyDescent="0.3">
      <c r="A11" s="149">
        <v>7</v>
      </c>
      <c r="B11" s="23" t="s">
        <v>93</v>
      </c>
      <c r="C11" s="47">
        <f>+L$38</f>
        <v>-100000000</v>
      </c>
      <c r="D11" s="48">
        <f>+L$39</f>
        <v>0</v>
      </c>
      <c r="E11" s="45">
        <f>+M$38</f>
        <v>0</v>
      </c>
      <c r="F11" s="18">
        <f>+L$24</f>
        <v>0</v>
      </c>
      <c r="G11" s="41">
        <f t="shared" si="0"/>
        <v>-100000800000</v>
      </c>
      <c r="H11" s="30"/>
      <c r="AY11"/>
    </row>
    <row r="12" spans="1:52" ht="13" hidden="1" thickBot="1" x14ac:dyDescent="0.3">
      <c r="A12" s="149">
        <v>8</v>
      </c>
      <c r="B12" s="23" t="s">
        <v>6</v>
      </c>
      <c r="C12" s="47">
        <f>+R$38</f>
        <v>-100000000</v>
      </c>
      <c r="D12" s="48">
        <f>+R$39</f>
        <v>0</v>
      </c>
      <c r="E12" s="45">
        <f>+S$38</f>
        <v>0</v>
      </c>
      <c r="F12" s="18">
        <f>+R$24</f>
        <v>0</v>
      </c>
      <c r="G12" s="41">
        <f t="shared" si="0"/>
        <v>-100000800000</v>
      </c>
      <c r="H12" s="30"/>
    </row>
    <row r="13" spans="1:52" ht="13" hidden="1" thickBot="1" x14ac:dyDescent="0.3">
      <c r="A13" s="149">
        <v>9</v>
      </c>
      <c r="B13" s="23" t="s">
        <v>43</v>
      </c>
      <c r="C13" s="47">
        <f>+C$38</f>
        <v>-100000000</v>
      </c>
      <c r="D13" s="48">
        <f>+C$39</f>
        <v>0</v>
      </c>
      <c r="E13" s="46">
        <f>+D$38</f>
        <v>0</v>
      </c>
      <c r="F13" s="18">
        <f>+C$24</f>
        <v>0</v>
      </c>
      <c r="G13" s="41">
        <f t="shared" si="0"/>
        <v>-100000800000</v>
      </c>
      <c r="H13" s="30"/>
    </row>
    <row r="14" spans="1:52" ht="13" hidden="1" thickBot="1" x14ac:dyDescent="0.3">
      <c r="A14" s="149">
        <v>10</v>
      </c>
      <c r="B14" s="23" t="s">
        <v>95</v>
      </c>
      <c r="C14" s="47">
        <f>+X$38</f>
        <v>-100000000</v>
      </c>
      <c r="D14" s="48">
        <f>+X$39</f>
        <v>0</v>
      </c>
      <c r="E14" s="45">
        <f>+Y$38</f>
        <v>0</v>
      </c>
      <c r="F14" s="18">
        <f>+X$24</f>
        <v>0</v>
      </c>
      <c r="G14" s="41">
        <f t="shared" si="0"/>
        <v>-100000800000</v>
      </c>
      <c r="H14" s="30"/>
    </row>
    <row r="15" spans="1:52" ht="13.5" hidden="1" thickBot="1" x14ac:dyDescent="0.35">
      <c r="A15" s="149">
        <v>11</v>
      </c>
      <c r="B15" s="23" t="s">
        <v>9</v>
      </c>
      <c r="C15" s="47">
        <f>+U$38</f>
        <v>-100000000</v>
      </c>
      <c r="D15" s="48">
        <f>+U$39</f>
        <v>0</v>
      </c>
      <c r="E15" s="45">
        <f>+V$38</f>
        <v>0</v>
      </c>
      <c r="F15" s="18">
        <f>+U$24</f>
        <v>0</v>
      </c>
      <c r="G15" s="41">
        <f t="shared" si="0"/>
        <v>-100000800000</v>
      </c>
      <c r="AE15" s="43"/>
    </row>
    <row r="16" spans="1:52" ht="13" hidden="1" thickBot="1" x14ac:dyDescent="0.3">
      <c r="A16" s="149">
        <v>12</v>
      </c>
      <c r="B16" s="23" t="s">
        <v>78</v>
      </c>
      <c r="C16" s="47">
        <f>+AD$38</f>
        <v>-100000000</v>
      </c>
      <c r="D16" s="48">
        <f>+AD$39</f>
        <v>0</v>
      </c>
      <c r="E16" s="45">
        <f>+AE$38</f>
        <v>0</v>
      </c>
      <c r="F16" s="18">
        <f>+AD$24</f>
        <v>0</v>
      </c>
      <c r="G16" s="41">
        <f t="shared" si="0"/>
        <v>-100000800000</v>
      </c>
    </row>
    <row r="17" spans="1:49" ht="13" hidden="1" thickBot="1" x14ac:dyDescent="0.3">
      <c r="A17" s="149">
        <v>13</v>
      </c>
      <c r="B17" s="23" t="s">
        <v>82</v>
      </c>
      <c r="C17" s="47">
        <f>+AP$38</f>
        <v>-100000000</v>
      </c>
      <c r="D17" s="48">
        <f>+AP$39</f>
        <v>0</v>
      </c>
      <c r="E17" s="45">
        <f>+AQ$38</f>
        <v>0</v>
      </c>
      <c r="F17" s="18">
        <f>+AP$24</f>
        <v>0</v>
      </c>
      <c r="G17" s="41">
        <f t="shared" si="0"/>
        <v>-100000800000</v>
      </c>
    </row>
    <row r="18" spans="1:49" ht="13" hidden="1" thickBot="1" x14ac:dyDescent="0.3">
      <c r="A18" s="149">
        <v>14</v>
      </c>
      <c r="B18" s="23" t="s">
        <v>4</v>
      </c>
      <c r="C18" s="47">
        <f>+AG$38</f>
        <v>-100000000</v>
      </c>
      <c r="D18" s="48">
        <f>+AG$39</f>
        <v>0</v>
      </c>
      <c r="E18" s="45">
        <f>+AH$38</f>
        <v>0</v>
      </c>
      <c r="F18" s="18">
        <f>+AG$24</f>
        <v>0</v>
      </c>
      <c r="G18" s="41">
        <f t="shared" si="0"/>
        <v>-100000800000</v>
      </c>
    </row>
    <row r="19" spans="1:49" ht="13" hidden="1" thickBot="1" x14ac:dyDescent="0.3">
      <c r="A19" s="149">
        <v>13</v>
      </c>
      <c r="B19" s="23" t="s">
        <v>55</v>
      </c>
      <c r="C19" s="47">
        <f>+AM$38</f>
        <v>-100000000</v>
      </c>
      <c r="D19" s="48">
        <f>+AM$39</f>
        <v>0</v>
      </c>
      <c r="E19" s="45">
        <f>+AN$38</f>
        <v>0</v>
      </c>
      <c r="F19" s="18">
        <f>+AM26</f>
        <v>0</v>
      </c>
      <c r="G19" s="41">
        <f t="shared" si="0"/>
        <v>-100000800000</v>
      </c>
    </row>
    <row r="20" spans="1:49" ht="13" hidden="1" thickBot="1" x14ac:dyDescent="0.3">
      <c r="A20" s="149">
        <v>14</v>
      </c>
      <c r="B20" s="23" t="s">
        <v>54</v>
      </c>
      <c r="C20" s="47">
        <f>+AV$38</f>
        <v>-100000000</v>
      </c>
      <c r="D20" s="48">
        <f>+AV$39</f>
        <v>0</v>
      </c>
      <c r="E20" s="45">
        <f>+AW$38</f>
        <v>0</v>
      </c>
      <c r="F20" s="18">
        <f>+AV$24</f>
        <v>0</v>
      </c>
      <c r="G20" s="41">
        <f t="shared" si="0"/>
        <v>-100000800000</v>
      </c>
      <c r="P20" s="62"/>
    </row>
    <row r="21" spans="1:49" x14ac:dyDescent="0.25">
      <c r="A21" s="16"/>
      <c r="D21" s="41"/>
      <c r="P21" s="62"/>
      <c r="AI21" s="61"/>
    </row>
    <row r="22" spans="1:49" x14ac:dyDescent="0.25">
      <c r="A22" s="16"/>
      <c r="P22" s="62"/>
    </row>
    <row r="23" spans="1:49" x14ac:dyDescent="0.25">
      <c r="A23" s="16"/>
    </row>
    <row r="24" spans="1:49" hidden="1" x14ac:dyDescent="0.25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I24">
        <f>+I25*I26</f>
        <v>0</v>
      </c>
      <c r="J24">
        <f>+J25*J26</f>
        <v>0</v>
      </c>
      <c r="L24">
        <f>+L25*L26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</row>
    <row r="25" spans="1:49" hidden="1" x14ac:dyDescent="0.25">
      <c r="C25">
        <f>IF($B37&gt;3,1,0)</f>
        <v>0</v>
      </c>
      <c r="D25">
        <f t="shared" ref="D25:AW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 t="shared" si="1"/>
        <v>0</v>
      </c>
      <c r="AK25">
        <f t="shared" si="1"/>
        <v>0</v>
      </c>
      <c r="AM25">
        <f>IF($B37&gt;3,1,0)</f>
        <v>0</v>
      </c>
      <c r="AN25">
        <f>IF($B37&gt;3,1,0)</f>
        <v>0</v>
      </c>
      <c r="AP25">
        <f>IF($B37&gt;3,1,0)</f>
        <v>0</v>
      </c>
      <c r="AQ25">
        <f>IF($B37&gt;3,1,0)</f>
        <v>0</v>
      </c>
      <c r="AS25">
        <f>IF($B37&gt;3,1,0)</f>
        <v>0</v>
      </c>
      <c r="AT25">
        <f>IF($B37&gt;3,1,0)</f>
        <v>0</v>
      </c>
      <c r="AV25">
        <f t="shared" si="1"/>
        <v>0</v>
      </c>
      <c r="AW25">
        <f t="shared" si="1"/>
        <v>0</v>
      </c>
    </row>
    <row r="26" spans="1:49" hidden="1" x14ac:dyDescent="0.25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</row>
    <row r="27" spans="1:49" hidden="1" x14ac:dyDescent="0.25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</row>
    <row r="28" spans="1:49" hidden="1" x14ac:dyDescent="0.25">
      <c r="C28">
        <f>IF(C$32=4,10,0)</f>
        <v>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</row>
    <row r="29" spans="1:49" hidden="1" x14ac:dyDescent="0.25">
      <c r="C29">
        <f>IF(C$32=3,20,0)</f>
        <v>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</row>
    <row r="30" spans="1:49" hidden="1" x14ac:dyDescent="0.25">
      <c r="C30">
        <f>IF(C$32=2,40,0)</f>
        <v>0</v>
      </c>
      <c r="F30">
        <f>IF(F$32=2,40,0)</f>
        <v>0</v>
      </c>
      <c r="I30">
        <f>IF(I$32=2,40,0)</f>
        <v>0</v>
      </c>
      <c r="L30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</row>
    <row r="31" spans="1:49" hidden="1" x14ac:dyDescent="0.25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</row>
    <row r="32" spans="1:49" hidden="1" x14ac:dyDescent="0.25">
      <c r="C32">
        <f>RANK(C33,$C33:$AW33)*C37</f>
        <v>0</v>
      </c>
      <c r="F32">
        <f>RANK(F33,$C33:$AW33)*F37</f>
        <v>0</v>
      </c>
      <c r="I32">
        <f>RANK(I33,$C33:$AW33)*I37</f>
        <v>0</v>
      </c>
      <c r="L32">
        <f>RANK(L33,$C33:$AW33)*L37</f>
        <v>0</v>
      </c>
      <c r="O32">
        <f>RANK(O33,$C33:$AW33)*O37</f>
        <v>0</v>
      </c>
      <c r="R32">
        <f>RANK(R33,$C33:$AW33)*R37</f>
        <v>0</v>
      </c>
      <c r="U32">
        <f>RANK(U33,$C33:$AW33)*U37</f>
        <v>0</v>
      </c>
      <c r="X32">
        <f>RANK(X33,$C33:$AW33)*X37</f>
        <v>0</v>
      </c>
      <c r="AA32">
        <f>RANK(AA33,$C33:$AW33)*AA37</f>
        <v>0</v>
      </c>
      <c r="AD32">
        <f>RANK(AD33,$C33:$AW33)*AD37</f>
        <v>0</v>
      </c>
      <c r="AG32">
        <f>RANK(AG33,$C33:$AW33)*AG37</f>
        <v>0</v>
      </c>
      <c r="AJ32">
        <f>RANK(AJ33,$C33:$AW33)*AJ37</f>
        <v>0</v>
      </c>
      <c r="AM32">
        <f>RANK(AM33,$C33:$AW33)*AM37</f>
        <v>0</v>
      </c>
      <c r="AP32">
        <f>RANK(AP33,$C33:$AW33)*AP37</f>
        <v>0</v>
      </c>
      <c r="AS32">
        <f>RANK(AS33,$C33:$AW33)*AS37</f>
        <v>0</v>
      </c>
      <c r="AV32">
        <f>RANK(AV33,$C33:$AW33)*AV37</f>
        <v>0</v>
      </c>
    </row>
    <row r="33" spans="1:55" hidden="1" x14ac:dyDescent="0.25">
      <c r="C33">
        <f>SUM(C34:C36)</f>
        <v>-110000000</v>
      </c>
      <c r="F33">
        <f>SUM(F34:F36)</f>
        <v>-110000000</v>
      </c>
      <c r="I33">
        <f>SUM(I34:I36)</f>
        <v>-110000000</v>
      </c>
      <c r="L33">
        <f>SUM(L34:L36)</f>
        <v>-110000000</v>
      </c>
      <c r="O33">
        <f>SUM(O34:O36)</f>
        <v>-110000000</v>
      </c>
      <c r="R33">
        <f>SUM(R34:R36)</f>
        <v>-110000000</v>
      </c>
      <c r="U33">
        <f>SUM(U34:U36)</f>
        <v>-110000000</v>
      </c>
      <c r="X33">
        <f>SUM(X34:X36)</f>
        <v>-110000000</v>
      </c>
      <c r="AA33">
        <f>SUM(AA34:AA36)</f>
        <v>-110000000</v>
      </c>
      <c r="AD33">
        <f>SUM(AD34:AD36)</f>
        <v>-110000000</v>
      </c>
      <c r="AG33">
        <f>SUM(AG34:AG36)</f>
        <v>-110000000</v>
      </c>
      <c r="AJ33">
        <f>SUM(AJ34:AJ36)</f>
        <v>-110000000</v>
      </c>
      <c r="AM33">
        <f>SUM(AM34:AM36)</f>
        <v>-110000000</v>
      </c>
      <c r="AP33">
        <f>SUM(AP34:AP36)</f>
        <v>-110000000</v>
      </c>
      <c r="AS33">
        <f>SUM(AS34:AS36)</f>
        <v>-110000000</v>
      </c>
      <c r="AV33">
        <f>SUM(AV34:AV36)</f>
        <v>-110000000</v>
      </c>
    </row>
    <row r="34" spans="1:55" hidden="1" x14ac:dyDescent="0.25">
      <c r="C34">
        <f>+D38</f>
        <v>0</v>
      </c>
      <c r="F34">
        <f>+G38</f>
        <v>0</v>
      </c>
      <c r="I34">
        <f>+J38</f>
        <v>0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0</v>
      </c>
      <c r="AD34">
        <f>+AE38</f>
        <v>0</v>
      </c>
      <c r="AG34">
        <f>+AH38</f>
        <v>0</v>
      </c>
      <c r="AJ34">
        <f>+AK38</f>
        <v>0</v>
      </c>
      <c r="AM34">
        <f>+AN38</f>
        <v>0</v>
      </c>
      <c r="AP34">
        <f>+AQ38</f>
        <v>0</v>
      </c>
      <c r="AS34">
        <f>+AT38</f>
        <v>0</v>
      </c>
      <c r="AV34">
        <f>+AW38</f>
        <v>0</v>
      </c>
    </row>
    <row r="35" spans="1:55" hidden="1" x14ac:dyDescent="0.25">
      <c r="C35">
        <f>-C39*10</f>
        <v>0</v>
      </c>
      <c r="F35">
        <f>-F39*10</f>
        <v>0</v>
      </c>
      <c r="I35">
        <f>-I39*10</f>
        <v>0</v>
      </c>
      <c r="L35">
        <f>-L39*10</f>
        <v>0</v>
      </c>
      <c r="O35">
        <f>-O39*10</f>
        <v>0</v>
      </c>
      <c r="R35">
        <f>-R39*10</f>
        <v>0</v>
      </c>
      <c r="U35">
        <f>-U39*10</f>
        <v>0</v>
      </c>
      <c r="X35">
        <f>-X39*10</f>
        <v>0</v>
      </c>
      <c r="AA35">
        <f>-AA39*10</f>
        <v>0</v>
      </c>
      <c r="AD35">
        <f>-AD39*10</f>
        <v>0</v>
      </c>
      <c r="AG35">
        <f>-AG39*10</f>
        <v>0</v>
      </c>
      <c r="AJ35">
        <f>-AJ39*10</f>
        <v>0</v>
      </c>
      <c r="AM35">
        <f>-AM39*10</f>
        <v>0</v>
      </c>
      <c r="AP35">
        <f>-AP39*10</f>
        <v>0</v>
      </c>
      <c r="AS35">
        <f>-AS39*10</f>
        <v>0</v>
      </c>
      <c r="AV35">
        <f>-AV39*10</f>
        <v>0</v>
      </c>
    </row>
    <row r="36" spans="1:55" hidden="1" x14ac:dyDescent="0.25">
      <c r="C36">
        <f>IF(C37=1,C38*C37*10000+C38,-10000000+C38)</f>
        <v>-110000000</v>
      </c>
      <c r="F36">
        <f>IF(F37=1,F38*F37*10000+F38,-10000000+F38)</f>
        <v>-110000000</v>
      </c>
      <c r="I36">
        <f>IF(I37=1,I38*I37*10000+I38,-10000000+I38)</f>
        <v>-110000000</v>
      </c>
      <c r="L36">
        <f>IF(L37=1,L38*L37*10000+L38,-10000000+L38)</f>
        <v>-110000000</v>
      </c>
      <c r="O36">
        <f>IF(O37=1,O38*O37*10000+O38,-10000000+O38)</f>
        <v>-110000000</v>
      </c>
      <c r="R36">
        <f>IF(R37=1,R38*R37*10000+R38,-10000000+R38)</f>
        <v>-110000000</v>
      </c>
      <c r="U36">
        <f>IF(U37=1,U38*U37*10000+U38,-10000000+U38)</f>
        <v>-110000000</v>
      </c>
      <c r="X36">
        <f>IF(X37=1,X38*X37*10000+X38,-10000000+X38)</f>
        <v>-110000000</v>
      </c>
      <c r="AA36">
        <f>IF(AA37=1,AA38*AA37*10000+AA38,-10000000+AA38)</f>
        <v>-110000000</v>
      </c>
      <c r="AD36">
        <f>IF(AD37=1,AD38*AD37*10000+AD38,-10000000+AD38)</f>
        <v>-110000000</v>
      </c>
      <c r="AG36">
        <f>IF(AG37=1,AG38*AG37*10000+AG38,-10000000+AG38)</f>
        <v>-110000000</v>
      </c>
      <c r="AJ36">
        <f>IF(AJ37=1,AJ38*AJ37*10000+AJ38,-10000000+AJ38)</f>
        <v>-110000000</v>
      </c>
      <c r="AM36">
        <f>IF(AM37=1,AM38*AM37*10000+AM38,-10000000+AM38)</f>
        <v>-110000000</v>
      </c>
      <c r="AP36">
        <f>IF(AP37=1,AP38*AP37*10000+AP38,-10000000+AP38)</f>
        <v>-110000000</v>
      </c>
      <c r="AS36">
        <f>IF(AS37=1,AS38*AS37*10000+AS38,-10000000+AS38)</f>
        <v>-110000000</v>
      </c>
      <c r="AV36">
        <f>IF(AV37=1,AV38*AV37*10000+AV38,-10000000+AV38)</f>
        <v>-110000000</v>
      </c>
    </row>
    <row r="37" spans="1:55" x14ac:dyDescent="0.25">
      <c r="A37" t="s">
        <v>13</v>
      </c>
      <c r="B37">
        <f>SUM(C37:AV37)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</row>
    <row r="38" spans="1:55" ht="13" hidden="1" thickBot="1" x14ac:dyDescent="0.3">
      <c r="C38" s="2">
        <f>IF(SUM(C43:C172)&lt;-1000,-100000000,SUM(C43:C172))</f>
        <v>-100000000</v>
      </c>
      <c r="D38" s="2">
        <f>COUNT(D43:D172)</f>
        <v>0</v>
      </c>
      <c r="E38" s="2"/>
      <c r="F38" s="2">
        <f>IF(SUM(F43:F172)&lt;-1000,-100000000,SUM(F43:F172))</f>
        <v>-100000000</v>
      </c>
      <c r="G38" s="2">
        <f>COUNT(G43:G172)</f>
        <v>0</v>
      </c>
      <c r="H38" s="2"/>
      <c r="I38" s="2">
        <f>IF(SUM(I43:I172)&lt;-1000,-100000000,SUM(I43:I172))</f>
        <v>-100000000</v>
      </c>
      <c r="J38" s="2">
        <f>COUNT(J43:J172)</f>
        <v>0</v>
      </c>
      <c r="K38" s="2"/>
      <c r="L38" s="2">
        <f>IF(SUM(L43:L172)&lt;-1000,-100000000,SUM(L43:L172))</f>
        <v>-100000000</v>
      </c>
      <c r="M38" s="2">
        <f>COUNT(M43:M172)</f>
        <v>0</v>
      </c>
      <c r="N38" s="2"/>
      <c r="O38" s="2">
        <f>IF(SUM(O43:O172)&lt;-1000,-100000000,SUM(O43:O172))</f>
        <v>-100000000</v>
      </c>
      <c r="P38" s="2">
        <f>COUNT(P43:P172)</f>
        <v>0</v>
      </c>
      <c r="Q38" s="2"/>
      <c r="R38" s="2">
        <f>IF(SUM(R43:R172)&lt;-1000,-100000000,SUM(R43:R172))</f>
        <v>-100000000</v>
      </c>
      <c r="S38" s="2">
        <f>COUNT(S43:S172)</f>
        <v>0</v>
      </c>
      <c r="T38" s="2"/>
      <c r="U38" s="2">
        <f>IF(SUM(U43:U172)&lt;-1000,-100000000,SUM(U43:U172))</f>
        <v>-100000000</v>
      </c>
      <c r="V38" s="2">
        <f>COUNT(V43:V172)</f>
        <v>0</v>
      </c>
      <c r="W38" s="2"/>
      <c r="X38" s="2">
        <f>IF(SUM(X43:X172)&lt;-1000,-100000000,SUM(X43:X172))</f>
        <v>-100000000</v>
      </c>
      <c r="Y38" s="2">
        <f>COUNT(Y43:Y172)</f>
        <v>0</v>
      </c>
      <c r="Z38" s="2"/>
      <c r="AA38" s="2">
        <f>IF(SUM(AA43:AA172)&lt;-1000,-100000000,SUM(AA43:AA172))</f>
        <v>-100000000</v>
      </c>
      <c r="AB38" s="2">
        <f>COUNT(AB43:AB172)</f>
        <v>0</v>
      </c>
      <c r="AC38" s="2"/>
      <c r="AD38" s="2">
        <f>IF(SUM(AD43:AD172)&lt;-1000,-100000000,SUM(AD43:AD172))</f>
        <v>-100000000</v>
      </c>
      <c r="AE38" s="2">
        <f>COUNT(AE43:AE172)</f>
        <v>0</v>
      </c>
      <c r="AF38" s="2"/>
      <c r="AG38" s="2">
        <f>IF(SUM(AG43:AG172)&lt;-1000,-100000000,SUM(AG43:AG172))</f>
        <v>-100000000</v>
      </c>
      <c r="AH38" s="2">
        <f>COUNT(AH43:AH172)</f>
        <v>0</v>
      </c>
      <c r="AI38" s="2"/>
      <c r="AJ38" s="2">
        <f>IF(SUM(AJ43:AJ172)&lt;-1000,-100000000,SUM(AJ43:AJ172))</f>
        <v>-100000000</v>
      </c>
      <c r="AK38" s="2">
        <f>COUNT(AK43:AK172)</f>
        <v>0</v>
      </c>
      <c r="AL38" s="2"/>
      <c r="AM38" s="2">
        <f>IF(SUM(AM43:AM172)&lt;-1000,-100000000,SUM(AM43:AM172))</f>
        <v>-100000000</v>
      </c>
      <c r="AN38" s="2">
        <f>COUNT(AN43:AN172)</f>
        <v>0</v>
      </c>
      <c r="AO38" s="2"/>
      <c r="AP38" s="2">
        <f>IF(SUM(AP43:AP172)&lt;-1000,-100000000,SUM(AP43:AP172))</f>
        <v>-100000000</v>
      </c>
      <c r="AQ38" s="2">
        <f>COUNT(AQ43:AQ172)</f>
        <v>0</v>
      </c>
      <c r="AR38" s="2"/>
      <c r="AS38" s="2">
        <f>IF(SUM(AS43:AS172)&lt;-1000,-100000000,SUM(AS43:AS172))</f>
        <v>-100000000</v>
      </c>
      <c r="AT38" s="2">
        <f>COUNT(AT43:AT172)</f>
        <v>0</v>
      </c>
      <c r="AU38" s="2"/>
      <c r="AV38" s="2">
        <f>IF(SUM(AV43:AV172)&lt;-1000,-100000000,SUM(AV43:AV172))</f>
        <v>-100000000</v>
      </c>
      <c r="AW38" s="2">
        <f>COUNT(AW43:AW172)</f>
        <v>0</v>
      </c>
      <c r="AX38" s="2"/>
      <c r="AY38" s="25"/>
      <c r="AZ38" t="s">
        <v>7</v>
      </c>
    </row>
    <row r="39" spans="1:55" hidden="1" x14ac:dyDescent="0.25">
      <c r="C39" s="2">
        <f>+D39/E39</f>
        <v>0</v>
      </c>
      <c r="D39" s="2">
        <f>SUM(D43:D87)</f>
        <v>0</v>
      </c>
      <c r="E39" s="2">
        <f>SUM(E43:E87)</f>
        <v>-1</v>
      </c>
      <c r="F39" s="2">
        <f>+G39/H39</f>
        <v>0</v>
      </c>
      <c r="G39" s="2">
        <f>SUM(G43:G87)</f>
        <v>0</v>
      </c>
      <c r="H39" s="2">
        <f>SUM(H43:H87)</f>
        <v>-1</v>
      </c>
      <c r="I39" s="2">
        <f>+J39/K39</f>
        <v>0</v>
      </c>
      <c r="J39" s="2">
        <f>SUM(J43:J87)</f>
        <v>0</v>
      </c>
      <c r="K39" s="2">
        <f>SUM(K43:K87)</f>
        <v>-1</v>
      </c>
      <c r="L39" s="2">
        <f>+M39/N39</f>
        <v>0</v>
      </c>
      <c r="M39" s="2">
        <f>SUM(M43:M87)</f>
        <v>0</v>
      </c>
      <c r="N39" s="2">
        <f>SUM(N43:N87)</f>
        <v>-1</v>
      </c>
      <c r="O39" s="2">
        <f>+P39/Q39</f>
        <v>0</v>
      </c>
      <c r="P39" s="2">
        <f>SUM(P43:P87)</f>
        <v>0</v>
      </c>
      <c r="Q39" s="2">
        <f>SUM(Q43:Q87)</f>
        <v>-1</v>
      </c>
      <c r="R39" s="2">
        <f>+S39/T39</f>
        <v>0</v>
      </c>
      <c r="S39" s="2">
        <f>SUM(S43:S87)</f>
        <v>0</v>
      </c>
      <c r="T39" s="2">
        <f>SUM(T43:T87)</f>
        <v>-1</v>
      </c>
      <c r="U39" s="2">
        <f>+V39/W39</f>
        <v>0</v>
      </c>
      <c r="V39" s="2">
        <f>SUM(V43:V87)</f>
        <v>0</v>
      </c>
      <c r="W39" s="2">
        <f>SUM(W43:W87)</f>
        <v>-1</v>
      </c>
      <c r="X39" s="2">
        <f>+Y39/Z39</f>
        <v>0</v>
      </c>
      <c r="Y39" s="2">
        <f>SUM(Y43:Y87)</f>
        <v>0</v>
      </c>
      <c r="Z39" s="2">
        <f>SUM(Z43:Z87)</f>
        <v>-1</v>
      </c>
      <c r="AA39" s="2">
        <f>+AB39/AC39</f>
        <v>0</v>
      </c>
      <c r="AB39" s="2">
        <f>SUM(AB43:AB87)</f>
        <v>0</v>
      </c>
      <c r="AC39" s="2">
        <f>SUM(AC43:AC87)</f>
        <v>-1</v>
      </c>
      <c r="AD39" s="2">
        <f>+AE39/AF39</f>
        <v>0</v>
      </c>
      <c r="AE39" s="2">
        <f>SUM(AE43:AE87)</f>
        <v>0</v>
      </c>
      <c r="AF39" s="2">
        <f>SUM(AF43:AF87)</f>
        <v>-1</v>
      </c>
      <c r="AG39" s="2">
        <f>+AH39/AI39</f>
        <v>0</v>
      </c>
      <c r="AH39" s="2">
        <f>SUM(AH43:AH87)</f>
        <v>0</v>
      </c>
      <c r="AI39" s="2">
        <f>SUM(AI43:AI87)</f>
        <v>-1</v>
      </c>
      <c r="AJ39" s="2">
        <f>+AK39/AL39</f>
        <v>0</v>
      </c>
      <c r="AK39" s="2">
        <f>SUM(AK43:AK87)</f>
        <v>0</v>
      </c>
      <c r="AL39" s="2">
        <f>SUM(AL43:AL87)</f>
        <v>-1</v>
      </c>
      <c r="AM39" s="2">
        <f>+AN39/AO39</f>
        <v>0</v>
      </c>
      <c r="AN39" s="2">
        <f>SUM(AN43:AN87)</f>
        <v>0</v>
      </c>
      <c r="AO39" s="2">
        <f>SUM(AO43:AO87)</f>
        <v>-1</v>
      </c>
      <c r="AP39" s="2">
        <f>+AQ39/AR39</f>
        <v>0</v>
      </c>
      <c r="AQ39" s="2">
        <f>SUM(AQ43:AQ87)</f>
        <v>0</v>
      </c>
      <c r="AR39" s="2">
        <f>SUM(AR43:AR87)</f>
        <v>-1</v>
      </c>
      <c r="AS39" s="2">
        <f>+AT39/AU39</f>
        <v>0</v>
      </c>
      <c r="AT39" s="2">
        <f>SUM(AT43:AT87)</f>
        <v>0</v>
      </c>
      <c r="AU39" s="2">
        <f>SUM(AU43:AU87)</f>
        <v>-1</v>
      </c>
      <c r="AV39" s="2">
        <f>+AW39/AX39</f>
        <v>0</v>
      </c>
      <c r="AW39" s="2">
        <f>SUM(AW43:AW87)</f>
        <v>0</v>
      </c>
      <c r="AX39" s="2">
        <f>SUM(AX43:AX87)</f>
        <v>-1</v>
      </c>
      <c r="AY39" s="26"/>
      <c r="AZ39" t="s">
        <v>8</v>
      </c>
    </row>
    <row r="40" spans="1:55" ht="13" thickBot="1" x14ac:dyDescent="0.3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Y40" s="41">
        <f>MAX(AZ43:AZ102)</f>
        <v>0</v>
      </c>
    </row>
    <row r="41" spans="1:55" ht="13" thickBot="1" x14ac:dyDescent="0.3">
      <c r="B41" s="84" t="s">
        <v>0</v>
      </c>
      <c r="C41" s="459" t="s">
        <v>43</v>
      </c>
      <c r="D41" s="460"/>
      <c r="E41" s="461"/>
      <c r="F41" s="459" t="s">
        <v>122</v>
      </c>
      <c r="G41" s="460"/>
      <c r="H41" s="461"/>
      <c r="I41" s="459" t="s">
        <v>1</v>
      </c>
      <c r="J41" s="460"/>
      <c r="K41" s="461"/>
      <c r="L41" s="459" t="s">
        <v>93</v>
      </c>
      <c r="M41" s="460"/>
      <c r="N41" s="461"/>
      <c r="O41" s="459" t="s">
        <v>62</v>
      </c>
      <c r="P41" s="460"/>
      <c r="Q41" s="461"/>
      <c r="R41" s="459" t="s">
        <v>6</v>
      </c>
      <c r="S41" s="460"/>
      <c r="T41" s="461"/>
      <c r="U41" s="459" t="s">
        <v>9</v>
      </c>
      <c r="V41" s="460"/>
      <c r="W41" s="461"/>
      <c r="X41" s="459" t="s">
        <v>95</v>
      </c>
      <c r="Y41" s="460"/>
      <c r="Z41" s="461"/>
      <c r="AA41" s="459" t="s">
        <v>129</v>
      </c>
      <c r="AB41" s="460"/>
      <c r="AC41" s="461"/>
      <c r="AD41" s="459" t="s">
        <v>152</v>
      </c>
      <c r="AE41" s="460"/>
      <c r="AF41" s="461"/>
      <c r="AG41" s="459" t="s">
        <v>4</v>
      </c>
      <c r="AH41" s="460"/>
      <c r="AI41" s="461"/>
      <c r="AJ41" s="459" t="s">
        <v>44</v>
      </c>
      <c r="AK41" s="460"/>
      <c r="AL41" s="461"/>
      <c r="AM41" s="459" t="s">
        <v>55</v>
      </c>
      <c r="AN41" s="460"/>
      <c r="AO41" s="461"/>
      <c r="AP41" s="459" t="s">
        <v>81</v>
      </c>
      <c r="AQ41" s="460"/>
      <c r="AR41" s="461"/>
      <c r="AS41" s="459" t="s">
        <v>223</v>
      </c>
      <c r="AT41" s="460"/>
      <c r="AU41" s="461"/>
      <c r="AV41" s="459" t="s">
        <v>54</v>
      </c>
      <c r="AW41" s="460"/>
      <c r="AX41" s="461"/>
      <c r="AY41" s="41">
        <f>COUNT(AY43:AY87)</f>
        <v>0</v>
      </c>
      <c r="AZ41" s="86" t="s">
        <v>7</v>
      </c>
      <c r="BA41" s="85" t="s">
        <v>8</v>
      </c>
      <c r="BB41" s="87" t="s">
        <v>47</v>
      </c>
    </row>
    <row r="42" spans="1:55" ht="13" thickBot="1" x14ac:dyDescent="0.3">
      <c r="B42" s="31" t="s">
        <v>24</v>
      </c>
      <c r="C42" s="37" t="s">
        <v>3</v>
      </c>
      <c r="D42" s="38" t="s">
        <v>2</v>
      </c>
      <c r="E42" s="77"/>
      <c r="F42" s="37" t="s">
        <v>3</v>
      </c>
      <c r="G42" s="38" t="s">
        <v>2</v>
      </c>
      <c r="H42" s="77"/>
      <c r="I42" s="37" t="s">
        <v>3</v>
      </c>
      <c r="J42" s="38" t="s">
        <v>2</v>
      </c>
      <c r="K42" s="77"/>
      <c r="L42" s="37" t="s">
        <v>3</v>
      </c>
      <c r="M42" s="38" t="s">
        <v>2</v>
      </c>
      <c r="N42" s="38"/>
      <c r="O42" s="37" t="s">
        <v>3</v>
      </c>
      <c r="P42" s="38" t="s">
        <v>2</v>
      </c>
      <c r="Q42" s="77"/>
      <c r="R42" s="37" t="s">
        <v>3</v>
      </c>
      <c r="S42" s="38" t="s">
        <v>2</v>
      </c>
      <c r="T42" s="77"/>
      <c r="U42" s="37" t="s">
        <v>3</v>
      </c>
      <c r="V42" s="38" t="s">
        <v>2</v>
      </c>
      <c r="W42" s="77"/>
      <c r="X42" s="37" t="s">
        <v>3</v>
      </c>
      <c r="Y42" s="38" t="s">
        <v>2</v>
      </c>
      <c r="Z42" s="38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37" t="s">
        <v>3</v>
      </c>
      <c r="AH42" s="38" t="s">
        <v>2</v>
      </c>
      <c r="AI42" s="77"/>
      <c r="AJ42" s="37" t="s">
        <v>3</v>
      </c>
      <c r="AK42" s="38" t="s">
        <v>2</v>
      </c>
      <c r="AL42" s="38"/>
      <c r="AM42" s="37" t="s">
        <v>3</v>
      </c>
      <c r="AN42" s="38" t="s">
        <v>2</v>
      </c>
      <c r="AO42" s="38"/>
      <c r="AP42" s="37" t="s">
        <v>3</v>
      </c>
      <c r="AQ42" s="38" t="s">
        <v>2</v>
      </c>
      <c r="AR42" s="38"/>
      <c r="AS42" s="37" t="s">
        <v>3</v>
      </c>
      <c r="AT42" s="38" t="s">
        <v>2</v>
      </c>
      <c r="AU42" s="38"/>
      <c r="AV42" s="37" t="s">
        <v>3</v>
      </c>
      <c r="AW42" s="38" t="s">
        <v>2</v>
      </c>
      <c r="AX42" s="38"/>
      <c r="AY42" s="27" t="s">
        <v>22</v>
      </c>
      <c r="AZ42" s="30" t="s">
        <v>23</v>
      </c>
    </row>
    <row r="43" spans="1:55" x14ac:dyDescent="0.25">
      <c r="A43">
        <v>1</v>
      </c>
      <c r="B43" s="6"/>
      <c r="C43" s="78">
        <v>-10000</v>
      </c>
      <c r="D43" s="35"/>
      <c r="E43" s="79">
        <v>-1</v>
      </c>
      <c r="F43" s="78">
        <v>-10000</v>
      </c>
      <c r="G43" s="35"/>
      <c r="H43" s="79">
        <v>-1</v>
      </c>
      <c r="I43" s="78">
        <v>-10000</v>
      </c>
      <c r="J43" s="35"/>
      <c r="K43" s="79">
        <v>-1</v>
      </c>
      <c r="L43" s="78">
        <v>-10000</v>
      </c>
      <c r="M43" s="35"/>
      <c r="N43" s="79">
        <v>-1</v>
      </c>
      <c r="O43" s="78">
        <v>-10000</v>
      </c>
      <c r="P43" s="35"/>
      <c r="Q43" s="79">
        <v>-1</v>
      </c>
      <c r="R43" s="78">
        <v>-10000</v>
      </c>
      <c r="S43" s="35"/>
      <c r="T43" s="79">
        <v>-1</v>
      </c>
      <c r="U43" s="78">
        <v>-10000</v>
      </c>
      <c r="V43" s="35"/>
      <c r="W43" s="79">
        <v>-1</v>
      </c>
      <c r="X43" s="78">
        <v>-10000</v>
      </c>
      <c r="Y43" s="35"/>
      <c r="Z43" s="79">
        <v>-1</v>
      </c>
      <c r="AA43" s="78">
        <v>-10000</v>
      </c>
      <c r="AB43" s="35"/>
      <c r="AC43" s="79">
        <v>-1</v>
      </c>
      <c r="AD43" s="78">
        <v>-10000</v>
      </c>
      <c r="AE43" s="35"/>
      <c r="AF43" s="79">
        <v>-1</v>
      </c>
      <c r="AG43" s="78">
        <v>-10000</v>
      </c>
      <c r="AH43" s="35"/>
      <c r="AI43" s="79">
        <v>-1</v>
      </c>
      <c r="AJ43" s="78">
        <v>-10000</v>
      </c>
      <c r="AK43" s="35"/>
      <c r="AL43" s="79">
        <v>-1</v>
      </c>
      <c r="AM43" s="78">
        <v>-10000</v>
      </c>
      <c r="AN43" s="35"/>
      <c r="AO43" s="79">
        <v>-1</v>
      </c>
      <c r="AP43" s="78">
        <v>-10000</v>
      </c>
      <c r="AQ43" s="35"/>
      <c r="AR43" s="79">
        <v>-1</v>
      </c>
      <c r="AS43" s="78">
        <v>-10000</v>
      </c>
      <c r="AT43" s="35"/>
      <c r="AU43" s="79">
        <v>-1</v>
      </c>
      <c r="AV43" s="78">
        <v>-10000</v>
      </c>
      <c r="AW43" s="35"/>
      <c r="AX43" s="79">
        <v>-1</v>
      </c>
      <c r="AZ43" s="41"/>
      <c r="BA43">
        <f t="shared" ref="BA43:BA49" si="2">+AV43+AJ43+AG43+AD43+AA43+X43+U43+R43+O43+L43+I43+F43+C43+AM43+AP43+AS43</f>
        <v>-160000</v>
      </c>
      <c r="BB43">
        <f t="shared" ref="BB43:BB49" si="3">COUNT(C43:AX43)/3</f>
        <v>10.666666666666666</v>
      </c>
      <c r="BC43">
        <f t="shared" ref="BC43:BC49" si="4">+BA43/BB43</f>
        <v>-15000</v>
      </c>
    </row>
    <row r="44" spans="1:55" x14ac:dyDescent="0.25">
      <c r="A44">
        <f>+A43+1</f>
        <v>2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S44" s="10"/>
      <c r="AT44" s="32"/>
      <c r="AU44" s="11"/>
      <c r="AV44" s="10"/>
      <c r="AW44" s="32"/>
      <c r="AX44" s="11"/>
      <c r="AZ44" s="41"/>
      <c r="BA44">
        <f t="shared" si="2"/>
        <v>0</v>
      </c>
      <c r="BB44">
        <f t="shared" si="3"/>
        <v>0</v>
      </c>
      <c r="BC44" t="e">
        <f t="shared" si="4"/>
        <v>#DIV/0!</v>
      </c>
    </row>
    <row r="45" spans="1:55" x14ac:dyDescent="0.25">
      <c r="A45">
        <f t="shared" ref="A45:A87" si="5">+A44+1</f>
        <v>3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10"/>
      <c r="AT45" s="32"/>
      <c r="AU45" s="11"/>
      <c r="AV45" s="10"/>
      <c r="AW45" s="32"/>
      <c r="AX45" s="11"/>
      <c r="AZ45" s="41"/>
      <c r="BA45">
        <f t="shared" si="2"/>
        <v>0</v>
      </c>
      <c r="BB45">
        <f t="shared" si="3"/>
        <v>0</v>
      </c>
      <c r="BC45" t="e">
        <f t="shared" si="4"/>
        <v>#DIV/0!</v>
      </c>
    </row>
    <row r="46" spans="1:55" x14ac:dyDescent="0.25">
      <c r="A46">
        <f t="shared" si="5"/>
        <v>4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BA46">
        <f t="shared" si="2"/>
        <v>0</v>
      </c>
      <c r="BB46">
        <f t="shared" si="3"/>
        <v>0</v>
      </c>
      <c r="BC46" t="e">
        <f t="shared" si="4"/>
        <v>#DIV/0!</v>
      </c>
    </row>
    <row r="47" spans="1:55" x14ac:dyDescent="0.25">
      <c r="A47">
        <f t="shared" si="5"/>
        <v>5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BA47">
        <f t="shared" si="2"/>
        <v>0</v>
      </c>
      <c r="BB47">
        <f t="shared" si="3"/>
        <v>0</v>
      </c>
      <c r="BC47" t="e">
        <f t="shared" si="4"/>
        <v>#DIV/0!</v>
      </c>
    </row>
    <row r="48" spans="1:55" x14ac:dyDescent="0.25">
      <c r="A48">
        <f t="shared" si="5"/>
        <v>6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28"/>
      <c r="AZ48" s="41"/>
      <c r="BA48">
        <f t="shared" si="2"/>
        <v>0</v>
      </c>
      <c r="BB48">
        <f t="shared" si="3"/>
        <v>0</v>
      </c>
      <c r="BC48" t="e">
        <f t="shared" si="4"/>
        <v>#DIV/0!</v>
      </c>
    </row>
    <row r="49" spans="1:55" x14ac:dyDescent="0.25">
      <c r="A49">
        <f t="shared" si="5"/>
        <v>7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28"/>
      <c r="AZ49" s="41"/>
      <c r="BA49">
        <f t="shared" si="2"/>
        <v>0</v>
      </c>
      <c r="BB49">
        <f t="shared" si="3"/>
        <v>0</v>
      </c>
      <c r="BC49" t="e">
        <f t="shared" si="4"/>
        <v>#DIV/0!</v>
      </c>
    </row>
    <row r="50" spans="1:55" x14ac:dyDescent="0.25">
      <c r="A50">
        <f t="shared" si="5"/>
        <v>8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Z50" s="41"/>
    </row>
    <row r="51" spans="1:55" x14ac:dyDescent="0.25">
      <c r="A51">
        <f t="shared" si="5"/>
        <v>9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</row>
    <row r="52" spans="1:55" x14ac:dyDescent="0.25">
      <c r="A52">
        <f t="shared" si="5"/>
        <v>10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</row>
    <row r="53" spans="1:55" x14ac:dyDescent="0.25">
      <c r="A53">
        <f t="shared" si="5"/>
        <v>11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</row>
    <row r="54" spans="1:55" x14ac:dyDescent="0.25">
      <c r="A54">
        <f t="shared" si="5"/>
        <v>12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28"/>
      <c r="AZ54" s="41"/>
    </row>
    <row r="55" spans="1:55" x14ac:dyDescent="0.25">
      <c r="A55">
        <f t="shared" si="5"/>
        <v>13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28"/>
    </row>
    <row r="56" spans="1:55" x14ac:dyDescent="0.25">
      <c r="A56">
        <f t="shared" si="5"/>
        <v>14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28"/>
    </row>
    <row r="57" spans="1:55" x14ac:dyDescent="0.25">
      <c r="A57">
        <f t="shared" si="5"/>
        <v>15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Z57" s="41"/>
    </row>
    <row r="58" spans="1:55" x14ac:dyDescent="0.25">
      <c r="A58">
        <f t="shared" si="5"/>
        <v>16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Z58" s="41"/>
    </row>
    <row r="59" spans="1:55" x14ac:dyDescent="0.25">
      <c r="A59">
        <f t="shared" si="5"/>
        <v>17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Z59" s="76"/>
    </row>
    <row r="60" spans="1:55" x14ac:dyDescent="0.25">
      <c r="A60">
        <f t="shared" si="5"/>
        <v>18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Z60" s="41"/>
    </row>
    <row r="61" spans="1:55" x14ac:dyDescent="0.25">
      <c r="A61">
        <f t="shared" si="5"/>
        <v>19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Z61" s="41"/>
    </row>
    <row r="62" spans="1:55" x14ac:dyDescent="0.25">
      <c r="A62">
        <f t="shared" si="5"/>
        <v>20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Z62" s="41"/>
    </row>
    <row r="63" spans="1:55" x14ac:dyDescent="0.25">
      <c r="A63">
        <f t="shared" si="5"/>
        <v>21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28"/>
      <c r="AZ63" s="41"/>
    </row>
    <row r="64" spans="1:55" x14ac:dyDescent="0.25">
      <c r="A64">
        <f t="shared" si="5"/>
        <v>22</v>
      </c>
      <c r="B64" s="6"/>
      <c r="C64" s="12"/>
      <c r="D64" s="36"/>
      <c r="E64" s="13"/>
      <c r="F64" s="12"/>
      <c r="G64" s="36"/>
      <c r="H64" s="13"/>
      <c r="I64" s="12"/>
      <c r="J64" s="36"/>
      <c r="K64" s="13"/>
      <c r="L64" s="10"/>
      <c r="M64" s="32"/>
      <c r="N64" s="11"/>
      <c r="O64" s="12"/>
      <c r="P64" s="36"/>
      <c r="Q64" s="13"/>
      <c r="R64" s="12"/>
      <c r="S64" s="36"/>
      <c r="T64" s="13"/>
      <c r="U64" s="12"/>
      <c r="V64" s="36"/>
      <c r="W64" s="13"/>
      <c r="X64" s="12"/>
      <c r="Y64" s="36"/>
      <c r="Z64" s="13"/>
      <c r="AA64" s="12"/>
      <c r="AB64" s="36"/>
      <c r="AC64" s="13"/>
      <c r="AD64" s="10"/>
      <c r="AE64" s="32"/>
      <c r="AF64" s="11"/>
      <c r="AG64" s="12"/>
      <c r="AH64" s="36"/>
      <c r="AI64" s="13"/>
      <c r="AJ64" s="12"/>
      <c r="AK64" s="36"/>
      <c r="AL64" s="13"/>
      <c r="AM64" s="12"/>
      <c r="AN64" s="36"/>
      <c r="AO64" s="13"/>
      <c r="AP64" s="12"/>
      <c r="AQ64" s="36"/>
      <c r="AR64" s="13"/>
      <c r="AS64" s="12"/>
      <c r="AT64" s="36"/>
      <c r="AU64" s="13"/>
      <c r="AV64" s="12"/>
      <c r="AW64" s="36"/>
      <c r="AX64" s="13"/>
      <c r="AZ64" s="41"/>
    </row>
    <row r="65" spans="1:52" x14ac:dyDescent="0.25">
      <c r="A65">
        <f t="shared" si="5"/>
        <v>23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Z65" s="41"/>
    </row>
    <row r="66" spans="1:52" x14ac:dyDescent="0.25">
      <c r="A66">
        <f t="shared" si="5"/>
        <v>24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Z66" s="41"/>
    </row>
    <row r="67" spans="1:52" x14ac:dyDescent="0.25">
      <c r="A67">
        <f t="shared" si="5"/>
        <v>25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Z67" s="41"/>
    </row>
    <row r="68" spans="1:52" x14ac:dyDescent="0.25">
      <c r="A68">
        <f t="shared" si="5"/>
        <v>26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Z68" s="41"/>
    </row>
    <row r="69" spans="1:52" x14ac:dyDescent="0.25">
      <c r="A69">
        <f t="shared" si="5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Z69" s="41"/>
    </row>
    <row r="70" spans="1:52" x14ac:dyDescent="0.25">
      <c r="A70">
        <f t="shared" si="5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Z70" s="41"/>
    </row>
    <row r="71" spans="1:52" x14ac:dyDescent="0.25">
      <c r="A71">
        <f t="shared" si="5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Z71" s="41"/>
    </row>
    <row r="72" spans="1:52" x14ac:dyDescent="0.25">
      <c r="A72">
        <f t="shared" si="5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Z72" s="41"/>
    </row>
    <row r="73" spans="1:52" x14ac:dyDescent="0.25">
      <c r="A73">
        <f t="shared" si="5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28"/>
      <c r="AZ73" s="41"/>
    </row>
    <row r="74" spans="1:52" x14ac:dyDescent="0.25">
      <c r="A74">
        <f t="shared" si="5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28"/>
      <c r="AZ74" s="41"/>
    </row>
    <row r="75" spans="1:52" x14ac:dyDescent="0.25">
      <c r="A75">
        <f t="shared" si="5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28"/>
      <c r="AZ75" s="41"/>
    </row>
    <row r="76" spans="1:52" x14ac:dyDescent="0.25">
      <c r="A76">
        <f t="shared" si="5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28"/>
      <c r="AZ76" s="41"/>
    </row>
    <row r="77" spans="1:52" x14ac:dyDescent="0.25">
      <c r="A77">
        <f t="shared" si="5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Z77" s="41"/>
    </row>
    <row r="78" spans="1:52" x14ac:dyDescent="0.25">
      <c r="A78">
        <f t="shared" si="5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</row>
    <row r="79" spans="1:52" x14ac:dyDescent="0.25">
      <c r="A79">
        <f t="shared" si="5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</row>
    <row r="80" spans="1:52" x14ac:dyDescent="0.25">
      <c r="A80">
        <f t="shared" si="5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</row>
    <row r="81" spans="1:52" x14ac:dyDescent="0.25">
      <c r="A81">
        <f t="shared" si="5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</row>
    <row r="82" spans="1:52" x14ac:dyDescent="0.25">
      <c r="A82">
        <f t="shared" si="5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28"/>
      <c r="AZ82" s="41"/>
    </row>
    <row r="83" spans="1:52" x14ac:dyDescent="0.25">
      <c r="A83">
        <f t="shared" si="5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28"/>
    </row>
    <row r="84" spans="1:52" x14ac:dyDescent="0.25">
      <c r="A84">
        <f t="shared" si="5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28"/>
    </row>
    <row r="85" spans="1:52" x14ac:dyDescent="0.25">
      <c r="A85">
        <f t="shared" si="5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28"/>
    </row>
    <row r="86" spans="1:52" x14ac:dyDescent="0.25">
      <c r="A86">
        <f t="shared" si="5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28"/>
    </row>
    <row r="87" spans="1:52" x14ac:dyDescent="0.25">
      <c r="A87">
        <f t="shared" si="5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28"/>
    </row>
  </sheetData>
  <sortState xmlns:xlrd2="http://schemas.microsoft.com/office/spreadsheetml/2017/richdata2" ref="B5:G20">
    <sortCondition descending="1" ref="G5"/>
    <sortCondition ref="D5"/>
    <sortCondition descending="1" ref="F5"/>
  </sortState>
  <mergeCells count="16">
    <mergeCell ref="O41:Q41"/>
    <mergeCell ref="R41:T41"/>
    <mergeCell ref="U41:W41"/>
    <mergeCell ref="X41:Z41"/>
    <mergeCell ref="C41:E41"/>
    <mergeCell ref="F41:H41"/>
    <mergeCell ref="I41:K41"/>
    <mergeCell ref="L41:N41"/>
    <mergeCell ref="AV41:AX41"/>
    <mergeCell ref="AA41:AC41"/>
    <mergeCell ref="AD41:AF41"/>
    <mergeCell ref="AG41:AI41"/>
    <mergeCell ref="AJ41:AL41"/>
    <mergeCell ref="AM41:AO41"/>
    <mergeCell ref="AP41:AR41"/>
    <mergeCell ref="AS41:AU41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00217-B792-486B-BFC9-030DC7A5E969}">
  <sheetPr codeName="Hoja43"/>
  <dimension ref="A1:BS241"/>
  <sheetViews>
    <sheetView workbookViewId="0"/>
  </sheetViews>
  <sheetFormatPr baseColWidth="10" defaultColWidth="11.54296875" defaultRowHeight="12.5" x14ac:dyDescent="0.25"/>
  <cols>
    <col min="1" max="1" width="5" customWidth="1"/>
    <col min="3" max="3" width="6" customWidth="1"/>
    <col min="4" max="4" width="5.453125" customWidth="1"/>
    <col min="5" max="5" width="5.81640625" customWidth="1"/>
    <col min="6" max="6" width="4.26953125" customWidth="1"/>
    <col min="7" max="7" width="5.54296875" customWidth="1"/>
    <col min="8" max="8" width="3.81640625" customWidth="1"/>
    <col min="9" max="9" width="5.26953125" customWidth="1"/>
    <col min="10" max="10" width="4.81640625" customWidth="1"/>
    <col min="11" max="11" width="4.7265625" customWidth="1"/>
    <col min="12" max="12" width="5.26953125" customWidth="1"/>
    <col min="13" max="13" width="4.7265625" customWidth="1"/>
    <col min="14" max="14" width="3.453125" customWidth="1"/>
    <col min="15" max="15" width="4.7265625" customWidth="1"/>
    <col min="16" max="16" width="4.26953125" customWidth="1"/>
    <col min="17" max="17" width="4.453125" customWidth="1"/>
    <col min="18" max="18" width="5.1796875" customWidth="1"/>
    <col min="19" max="20" width="3.453125" customWidth="1"/>
    <col min="21" max="21" width="5.26953125" customWidth="1"/>
    <col min="22" max="22" width="4.54296875" customWidth="1"/>
    <col min="23" max="23" width="5.1796875" customWidth="1"/>
    <col min="24" max="24" width="4.26953125" customWidth="1"/>
    <col min="25" max="25" width="4.54296875" customWidth="1"/>
    <col min="26" max="26" width="3.453125" customWidth="1"/>
    <col min="27" max="28" width="4.453125" customWidth="1"/>
    <col min="29" max="29" width="4.453125" bestFit="1" customWidth="1"/>
    <col min="30" max="31" width="3.453125" customWidth="1"/>
    <col min="32" max="32" width="4.453125" customWidth="1"/>
    <col min="33" max="33" width="4" customWidth="1"/>
    <col min="34" max="34" width="3.7265625" customWidth="1"/>
    <col min="35" max="35" width="4.1796875" customWidth="1"/>
    <col min="36" max="36" width="5" customWidth="1"/>
    <col min="37" max="38" width="3.453125" customWidth="1"/>
    <col min="39" max="39" width="5.1796875" customWidth="1"/>
    <col min="40" max="40" width="3.453125" customWidth="1"/>
    <col min="41" max="41" width="4.1796875" customWidth="1"/>
    <col min="42" max="42" width="4" customWidth="1"/>
    <col min="43" max="43" width="4.1796875" customWidth="1"/>
    <col min="44" max="44" width="4.453125" customWidth="1"/>
    <col min="45" max="45" width="4" customWidth="1"/>
    <col min="46" max="46" width="5.81640625" bestFit="1" customWidth="1"/>
    <col min="47" max="47" width="5" bestFit="1" customWidth="1"/>
    <col min="48" max="48" width="5" customWidth="1"/>
    <col min="49" max="49" width="5.81640625" bestFit="1" customWidth="1"/>
    <col min="50" max="50" width="5" bestFit="1" customWidth="1"/>
    <col min="51" max="51" width="3.81640625" customWidth="1"/>
    <col min="52" max="52" width="3.453125" customWidth="1"/>
    <col min="53" max="54" width="4" customWidth="1"/>
    <col min="55" max="57" width="3.453125" customWidth="1"/>
    <col min="58" max="58" width="4.54296875" customWidth="1"/>
    <col min="59" max="59" width="4" bestFit="1" customWidth="1"/>
    <col min="60" max="60" width="3.81640625" customWidth="1"/>
    <col min="61" max="61" width="3.453125" customWidth="1"/>
    <col min="62" max="62" width="4.1796875" customWidth="1"/>
    <col min="63" max="63" width="11.453125" style="24" customWidth="1"/>
    <col min="64" max="69" width="6.1796875" customWidth="1"/>
  </cols>
  <sheetData>
    <row r="1" spans="1:65" ht="13" x14ac:dyDescent="0.3">
      <c r="A1" s="5" t="s">
        <v>201</v>
      </c>
      <c r="B1" s="52"/>
    </row>
    <row r="2" spans="1:65" x14ac:dyDescent="0.25">
      <c r="A2" t="s">
        <v>10</v>
      </c>
      <c r="R2" s="30"/>
    </row>
    <row r="3" spans="1:65" ht="13" thickBot="1" x14ac:dyDescent="0.3">
      <c r="A3">
        <f>+GENERAL!B6</f>
        <v>12</v>
      </c>
      <c r="C3" s="41">
        <f>SUM(C5:C9)+B45</f>
        <v>-500000000</v>
      </c>
      <c r="R3" s="30"/>
    </row>
    <row r="4" spans="1:65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M4" s="101"/>
    </row>
    <row r="5" spans="1:65" ht="14" thickBot="1" x14ac:dyDescent="0.35">
      <c r="A5" s="149">
        <v>1</v>
      </c>
      <c r="B5" s="239" t="s">
        <v>156</v>
      </c>
      <c r="C5" s="44">
        <f>+C$41</f>
        <v>-100000000</v>
      </c>
      <c r="D5" s="48">
        <f>+C$42</f>
        <v>1</v>
      </c>
      <c r="E5" s="46">
        <f>+D$41</f>
        <v>0</v>
      </c>
      <c r="F5" s="18">
        <f>+C$27</f>
        <v>0</v>
      </c>
      <c r="G5" s="198">
        <f t="shared" ref="G5:G24" si="0">IF(E5&lt;A$3/2,-1,1)*800+C5+D5/1000</f>
        <v>-100000799.999</v>
      </c>
      <c r="H5" s="30"/>
      <c r="Z5" s="125"/>
      <c r="BM5" s="101"/>
    </row>
    <row r="6" spans="1:65" ht="14" thickBot="1" x14ac:dyDescent="0.35">
      <c r="A6" s="149">
        <v>2</v>
      </c>
      <c r="B6" s="23" t="s">
        <v>93</v>
      </c>
      <c r="C6" s="44">
        <f>+AV$41</f>
        <v>-100000000</v>
      </c>
      <c r="D6" s="48">
        <f>+AV$42</f>
        <v>1</v>
      </c>
      <c r="E6" s="45">
        <f>+AW$41</f>
        <v>0</v>
      </c>
      <c r="F6" s="18">
        <f>+AV$27</f>
        <v>0</v>
      </c>
      <c r="G6" s="198">
        <f t="shared" si="0"/>
        <v>-100000799.999</v>
      </c>
      <c r="H6" s="30"/>
      <c r="J6" s="24"/>
      <c r="Z6" s="125"/>
      <c r="BM6" s="101"/>
    </row>
    <row r="7" spans="1:65" ht="14" thickBot="1" x14ac:dyDescent="0.35">
      <c r="A7" s="149">
        <v>3</v>
      </c>
      <c r="B7" s="23" t="s">
        <v>1</v>
      </c>
      <c r="C7" s="44">
        <f>+I$41</f>
        <v>-100000000</v>
      </c>
      <c r="D7" s="48">
        <f>+I$42</f>
        <v>1</v>
      </c>
      <c r="E7" s="45">
        <f>+J$41</f>
        <v>0</v>
      </c>
      <c r="F7" s="18">
        <f>+I$27</f>
        <v>0</v>
      </c>
      <c r="G7" s="198">
        <f t="shared" si="0"/>
        <v>-100000799.999</v>
      </c>
      <c r="H7" s="30"/>
      <c r="Z7" s="125"/>
      <c r="BM7" s="101"/>
    </row>
    <row r="8" spans="1:65" ht="14" thickBot="1" x14ac:dyDescent="0.35">
      <c r="A8" s="149">
        <v>4</v>
      </c>
      <c r="B8" s="23" t="s">
        <v>62</v>
      </c>
      <c r="C8" s="44">
        <f>+AS$41</f>
        <v>-100000000</v>
      </c>
      <c r="D8" s="48">
        <f>+AS$42</f>
        <v>1</v>
      </c>
      <c r="E8" s="45">
        <f>+AT$41</f>
        <v>0</v>
      </c>
      <c r="F8" s="18">
        <f>+AS$27</f>
        <v>0</v>
      </c>
      <c r="G8" s="198">
        <f t="shared" si="0"/>
        <v>-100000799.999</v>
      </c>
      <c r="H8" s="30"/>
      <c r="Z8" s="125"/>
      <c r="BM8" s="101"/>
    </row>
    <row r="9" spans="1:65" ht="13.5" thickBot="1" x14ac:dyDescent="0.35">
      <c r="A9" s="149">
        <v>5</v>
      </c>
      <c r="B9" s="239" t="s">
        <v>200</v>
      </c>
      <c r="C9" s="44">
        <f>+BE$41</f>
        <v>-100000000</v>
      </c>
      <c r="D9" s="48">
        <f>+BE$42</f>
        <v>1</v>
      </c>
      <c r="E9" s="45">
        <f>+BF$41</f>
        <v>0</v>
      </c>
      <c r="F9" s="18">
        <f>+BH$27</f>
        <v>0</v>
      </c>
      <c r="G9" s="198">
        <f t="shared" si="0"/>
        <v>-100000799.999</v>
      </c>
      <c r="H9" s="30"/>
      <c r="Z9" s="125"/>
    </row>
    <row r="10" spans="1:65" ht="13.5" hidden="1" thickBot="1" x14ac:dyDescent="0.35">
      <c r="A10" s="149">
        <v>6</v>
      </c>
      <c r="B10" s="239" t="s">
        <v>140</v>
      </c>
      <c r="C10" s="44">
        <f>+F$41</f>
        <v>-100000000</v>
      </c>
      <c r="D10" s="48">
        <f>+F$42</f>
        <v>1</v>
      </c>
      <c r="E10" s="45">
        <f>+G$41</f>
        <v>0</v>
      </c>
      <c r="F10" s="18">
        <f>+F$27</f>
        <v>0</v>
      </c>
      <c r="G10" s="198">
        <f t="shared" si="0"/>
        <v>-100000799.999</v>
      </c>
      <c r="H10" s="30"/>
      <c r="Z10" s="125"/>
    </row>
    <row r="11" spans="1:65" ht="13.5" hidden="1" thickBot="1" x14ac:dyDescent="0.35">
      <c r="A11" s="149">
        <v>7</v>
      </c>
      <c r="B11" s="23" t="s">
        <v>121</v>
      </c>
      <c r="C11" s="44">
        <f>+BB$41</f>
        <v>-100000000</v>
      </c>
      <c r="D11" s="48">
        <f>+BB$42</f>
        <v>1</v>
      </c>
      <c r="E11" s="45">
        <f>+BC$41</f>
        <v>0</v>
      </c>
      <c r="F11" s="18">
        <f>+BB$27</f>
        <v>0</v>
      </c>
      <c r="G11" s="198">
        <f t="shared" si="0"/>
        <v>-100000799.999</v>
      </c>
      <c r="H11" s="30"/>
      <c r="Z11" s="125" t="s">
        <v>69</v>
      </c>
    </row>
    <row r="12" spans="1:65" ht="13" hidden="1" thickBot="1" x14ac:dyDescent="0.3">
      <c r="A12" s="149">
        <v>8</v>
      </c>
      <c r="B12" s="161" t="s">
        <v>130</v>
      </c>
      <c r="C12" s="44">
        <f>+AP$41</f>
        <v>-100000000</v>
      </c>
      <c r="D12" s="48">
        <f>+AP$42</f>
        <v>1</v>
      </c>
      <c r="E12" s="45">
        <f>+AQ$41</f>
        <v>0</v>
      </c>
      <c r="F12" s="18">
        <f>+AP$27</f>
        <v>0</v>
      </c>
      <c r="G12" s="198">
        <f t="shared" si="0"/>
        <v>-100000799.999</v>
      </c>
      <c r="H12" s="30"/>
    </row>
    <row r="13" spans="1:65" ht="13" hidden="1" thickBot="1" x14ac:dyDescent="0.3">
      <c r="A13" s="149">
        <v>9</v>
      </c>
      <c r="B13" s="161" t="s">
        <v>129</v>
      </c>
      <c r="C13" s="44">
        <f>+AA$41</f>
        <v>-100000000</v>
      </c>
      <c r="D13" s="48">
        <f>+AA$42</f>
        <v>1</v>
      </c>
      <c r="E13" s="45">
        <f>+AB$41</f>
        <v>0</v>
      </c>
      <c r="F13" s="18">
        <f>+AA$27</f>
        <v>0</v>
      </c>
      <c r="G13" s="198">
        <f t="shared" si="0"/>
        <v>-100000799.999</v>
      </c>
      <c r="H13" s="30"/>
    </row>
    <row r="14" spans="1:65" ht="13" hidden="1" thickBot="1" x14ac:dyDescent="0.3">
      <c r="A14" s="149">
        <v>10</v>
      </c>
      <c r="B14" s="239" t="s">
        <v>137</v>
      </c>
      <c r="C14" s="44">
        <f>+AY$41</f>
        <v>-100000000</v>
      </c>
      <c r="D14" s="48">
        <f>+AY$42</f>
        <v>1</v>
      </c>
      <c r="E14" s="45">
        <f>+AZ$41</f>
        <v>0</v>
      </c>
      <c r="F14" s="18">
        <f>+AY$27</f>
        <v>0</v>
      </c>
      <c r="G14" s="198">
        <f t="shared" si="0"/>
        <v>-100000799.999</v>
      </c>
      <c r="H14" s="30"/>
    </row>
    <row r="15" spans="1:65" ht="13.5" hidden="1" thickBot="1" x14ac:dyDescent="0.35">
      <c r="A15" s="149">
        <v>11</v>
      </c>
      <c r="B15" s="239" t="s">
        <v>139</v>
      </c>
      <c r="C15" s="44">
        <f>+AG$41</f>
        <v>-100000000</v>
      </c>
      <c r="D15" s="48">
        <f>+AG$42</f>
        <v>1</v>
      </c>
      <c r="E15" s="45">
        <f>+AH$41</f>
        <v>0</v>
      </c>
      <c r="F15" s="18">
        <f>+AG$27</f>
        <v>0</v>
      </c>
      <c r="G15" s="198">
        <f t="shared" si="0"/>
        <v>-100000799.999</v>
      </c>
      <c r="AE15" s="43"/>
      <c r="AQ15" s="73"/>
    </row>
    <row r="16" spans="1:65" ht="13" hidden="1" thickBot="1" x14ac:dyDescent="0.3">
      <c r="A16" s="149">
        <v>11</v>
      </c>
      <c r="B16" s="239" t="s">
        <v>152</v>
      </c>
      <c r="C16" s="44">
        <f>+AD$41</f>
        <v>-100000000</v>
      </c>
      <c r="D16" s="48">
        <f>+AD$42</f>
        <v>1</v>
      </c>
      <c r="E16" s="45">
        <f>+AE$41</f>
        <v>0</v>
      </c>
      <c r="F16" s="18">
        <f>+AD$27</f>
        <v>0</v>
      </c>
      <c r="G16" s="198">
        <f t="shared" si="0"/>
        <v>-100000799.999</v>
      </c>
    </row>
    <row r="17" spans="1:61" ht="13" hidden="1" thickBot="1" x14ac:dyDescent="0.3">
      <c r="A17" s="149">
        <v>13</v>
      </c>
      <c r="B17" s="23" t="s">
        <v>171</v>
      </c>
      <c r="C17" s="44">
        <f>+R$41</f>
        <v>-100000000</v>
      </c>
      <c r="D17" s="48">
        <f>+R$42</f>
        <v>1</v>
      </c>
      <c r="E17" s="45">
        <f>+S$41</f>
        <v>0</v>
      </c>
      <c r="F17" s="18">
        <f>+R$27</f>
        <v>0</v>
      </c>
      <c r="G17" s="198">
        <f t="shared" si="0"/>
        <v>-100000799.999</v>
      </c>
    </row>
    <row r="18" spans="1:61" ht="13" hidden="1" thickBot="1" x14ac:dyDescent="0.3">
      <c r="A18" s="149">
        <v>14</v>
      </c>
      <c r="B18" s="23" t="s">
        <v>9</v>
      </c>
      <c r="C18" s="44">
        <f>+U$41</f>
        <v>-100000000</v>
      </c>
      <c r="D18" s="48">
        <f>+U$42</f>
        <v>1</v>
      </c>
      <c r="E18" s="45">
        <f>+V$41</f>
        <v>0</v>
      </c>
      <c r="F18" s="18">
        <f>+U$27</f>
        <v>0</v>
      </c>
      <c r="G18" s="198">
        <f t="shared" si="0"/>
        <v>-100000799.999</v>
      </c>
    </row>
    <row r="19" spans="1:61" ht="13" hidden="1" thickBot="1" x14ac:dyDescent="0.3">
      <c r="A19" s="149">
        <v>15</v>
      </c>
      <c r="B19" s="23" t="s">
        <v>119</v>
      </c>
      <c r="C19" s="44">
        <f>+AM$41</f>
        <v>-100000000</v>
      </c>
      <c r="D19" s="48">
        <f>+AM$42</f>
        <v>1</v>
      </c>
      <c r="E19" s="45">
        <f>+AN$41</f>
        <v>0</v>
      </c>
      <c r="F19" s="18">
        <f>+AM$27</f>
        <v>0</v>
      </c>
      <c r="G19" s="198">
        <f t="shared" si="0"/>
        <v>-100000799.999</v>
      </c>
    </row>
    <row r="20" spans="1:61" ht="13" hidden="1" thickBot="1" x14ac:dyDescent="0.3">
      <c r="A20" s="149">
        <v>16</v>
      </c>
      <c r="B20" s="23" t="s">
        <v>158</v>
      </c>
      <c r="C20" s="44">
        <f>+X$41</f>
        <v>-100000000</v>
      </c>
      <c r="D20" s="48">
        <f>+X$42</f>
        <v>1</v>
      </c>
      <c r="E20" s="45">
        <f>+Y$41</f>
        <v>0</v>
      </c>
      <c r="F20" s="18">
        <f>+X$27</f>
        <v>0</v>
      </c>
      <c r="G20" s="198">
        <f t="shared" si="0"/>
        <v>-100000799.999</v>
      </c>
    </row>
    <row r="21" spans="1:61" ht="13" hidden="1" thickBot="1" x14ac:dyDescent="0.3">
      <c r="A21" s="149">
        <v>17</v>
      </c>
      <c r="B21" s="239" t="s">
        <v>132</v>
      </c>
      <c r="C21" s="44">
        <f>+O$41</f>
        <v>-100000000</v>
      </c>
      <c r="D21" s="48">
        <f>+O$42</f>
        <v>1</v>
      </c>
      <c r="E21" s="45">
        <f>+P$41</f>
        <v>0</v>
      </c>
      <c r="F21" s="18">
        <f>+O$27</f>
        <v>0</v>
      </c>
      <c r="G21" s="198">
        <f t="shared" si="0"/>
        <v>-100000799.999</v>
      </c>
    </row>
    <row r="22" spans="1:61" ht="13" hidden="1" thickBot="1" x14ac:dyDescent="0.3">
      <c r="A22" s="149">
        <v>18</v>
      </c>
      <c r="B22" s="23" t="s">
        <v>135</v>
      </c>
      <c r="C22" s="44">
        <f>+L$41</f>
        <v>-100000000</v>
      </c>
      <c r="D22" s="48">
        <f>+L$42</f>
        <v>1</v>
      </c>
      <c r="E22" s="45">
        <f>+M$41</f>
        <v>0</v>
      </c>
      <c r="F22" s="18">
        <f>+L$27</f>
        <v>0</v>
      </c>
      <c r="G22" s="198">
        <f t="shared" si="0"/>
        <v>-100000799.999</v>
      </c>
    </row>
    <row r="23" spans="1:61" ht="13" hidden="1" thickBot="1" x14ac:dyDescent="0.3">
      <c r="A23" s="149">
        <v>19</v>
      </c>
      <c r="B23" s="239" t="s">
        <v>141</v>
      </c>
      <c r="C23" s="44">
        <f>+AJ$41</f>
        <v>-100000000</v>
      </c>
      <c r="D23" s="48">
        <f>+AJ$42</f>
        <v>1</v>
      </c>
      <c r="E23" s="45">
        <f>+AK$41</f>
        <v>0</v>
      </c>
      <c r="F23" s="18">
        <f>+AJ$27</f>
        <v>0</v>
      </c>
      <c r="G23" s="198">
        <f t="shared" si="0"/>
        <v>-100000799.999</v>
      </c>
    </row>
    <row r="24" spans="1:61" ht="13" hidden="1" thickBot="1" x14ac:dyDescent="0.3">
      <c r="A24" s="149">
        <v>20</v>
      </c>
      <c r="B24" s="239" t="s">
        <v>169</v>
      </c>
      <c r="C24" s="44">
        <f>+BH$41</f>
        <v>-100000000</v>
      </c>
      <c r="D24" s="48">
        <f>+BH$42</f>
        <v>1</v>
      </c>
      <c r="E24" s="45">
        <f>+BI$41</f>
        <v>0</v>
      </c>
      <c r="F24" s="18">
        <f>+BE$27</f>
        <v>0</v>
      </c>
      <c r="G24" s="198">
        <f t="shared" si="0"/>
        <v>-100000799.999</v>
      </c>
      <c r="AI24" s="61"/>
      <c r="AU24" s="61"/>
    </row>
    <row r="25" spans="1:61" x14ac:dyDescent="0.25">
      <c r="A25" s="16"/>
      <c r="G25" s="198"/>
    </row>
    <row r="26" spans="1:61" x14ac:dyDescent="0.25">
      <c r="A26" s="16"/>
    </row>
    <row r="27" spans="1:61" hidden="1" x14ac:dyDescent="0.25">
      <c r="B27" t="s">
        <v>12</v>
      </c>
      <c r="C27">
        <f>+C28*C29</f>
        <v>0</v>
      </c>
      <c r="D27">
        <f>+D28*D29</f>
        <v>0</v>
      </c>
      <c r="F27">
        <f>+F28*F29</f>
        <v>0</v>
      </c>
      <c r="G27">
        <f>+G28*G29</f>
        <v>0</v>
      </c>
      <c r="I27">
        <f>+I28*I29</f>
        <v>0</v>
      </c>
      <c r="J27">
        <f>+J28*J29</f>
        <v>0</v>
      </c>
      <c r="L27">
        <f>+L28*L29</f>
        <v>0</v>
      </c>
      <c r="M27">
        <f>+M28*M29</f>
        <v>0</v>
      </c>
      <c r="O27">
        <f>+O28*O29</f>
        <v>0</v>
      </c>
      <c r="P27">
        <f>+P28*P29</f>
        <v>0</v>
      </c>
      <c r="R27">
        <f>+R28*R29</f>
        <v>0</v>
      </c>
      <c r="S27">
        <f>+S28*S29</f>
        <v>0</v>
      </c>
      <c r="U27">
        <f>+U28*U29</f>
        <v>0</v>
      </c>
      <c r="V27">
        <f>+V28*V29</f>
        <v>0</v>
      </c>
      <c r="X27">
        <f>+X28*X29</f>
        <v>0</v>
      </c>
      <c r="Y27">
        <f>+Y28*Y29</f>
        <v>0</v>
      </c>
      <c r="AA27">
        <f>+AA28*AA29</f>
        <v>0</v>
      </c>
      <c r="AB27">
        <f>+AB28*AB29</f>
        <v>0</v>
      </c>
      <c r="AD27">
        <f>+AD28*AD29</f>
        <v>0</v>
      </c>
      <c r="AE27">
        <f>+AE28*AE29</f>
        <v>0</v>
      </c>
      <c r="AG27">
        <f>+AG28*AG29</f>
        <v>0</v>
      </c>
      <c r="AH27">
        <f>+AH28*AH29</f>
        <v>0</v>
      </c>
      <c r="AJ27">
        <f>+AJ28*AJ29</f>
        <v>0</v>
      </c>
      <c r="AK27">
        <f>+AK28*AK29</f>
        <v>0</v>
      </c>
      <c r="AM27">
        <f>+AM28*AM29</f>
        <v>0</v>
      </c>
      <c r="AN27">
        <f>+AN28*AN29</f>
        <v>0</v>
      </c>
      <c r="AP27">
        <f>+AP28*AP29</f>
        <v>0</v>
      </c>
      <c r="AQ27">
        <f>+AQ28*AQ29</f>
        <v>0</v>
      </c>
      <c r="AS27">
        <f>+AS28*AS29</f>
        <v>0</v>
      </c>
      <c r="AT27">
        <f>+AT28*AT29</f>
        <v>0</v>
      </c>
      <c r="AV27">
        <f>+AV28*AV29</f>
        <v>0</v>
      </c>
      <c r="AW27">
        <f>+AW28*AW29</f>
        <v>0</v>
      </c>
      <c r="AY27">
        <f>+AY28*AY29</f>
        <v>0</v>
      </c>
      <c r="AZ27">
        <f>+AZ28*AZ29</f>
        <v>0</v>
      </c>
      <c r="BB27">
        <f>+BB28*BB29</f>
        <v>0</v>
      </c>
      <c r="BC27">
        <f>+BC28*BC29</f>
        <v>0</v>
      </c>
      <c r="BE27">
        <f>+BE28*BE29</f>
        <v>0</v>
      </c>
      <c r="BF27">
        <f>+BF28*BF29</f>
        <v>0</v>
      </c>
      <c r="BH27">
        <f>+BH28*BH29</f>
        <v>0</v>
      </c>
      <c r="BI27">
        <f>+BI28*BI29</f>
        <v>0</v>
      </c>
    </row>
    <row r="28" spans="1:61" hidden="1" x14ac:dyDescent="0.25">
      <c r="C28">
        <f>IF($B40&gt;3,1,0)</f>
        <v>0</v>
      </c>
      <c r="D28">
        <f>IF($B40&gt;3,1,0)</f>
        <v>0</v>
      </c>
      <c r="F28">
        <f>IF($B40&gt;3,1,0)</f>
        <v>0</v>
      </c>
      <c r="G28">
        <f>IF($B40&gt;3,1,0)</f>
        <v>0</v>
      </c>
      <c r="I28">
        <f>IF($B40&gt;3,1,0)</f>
        <v>0</v>
      </c>
      <c r="J28">
        <f>IF($B40&gt;3,1,0)</f>
        <v>0</v>
      </c>
      <c r="L28">
        <f>IF($B40&gt;3,1,0)</f>
        <v>0</v>
      </c>
      <c r="M28">
        <f>IF($B40&gt;3,1,0)</f>
        <v>0</v>
      </c>
      <c r="O28">
        <f>IF($B40&gt;3,1,0)</f>
        <v>0</v>
      </c>
      <c r="P28">
        <f>IF($B40&gt;3,1,0)</f>
        <v>0</v>
      </c>
      <c r="R28">
        <f>IF($B40&gt;3,1,0)</f>
        <v>0</v>
      </c>
      <c r="S28">
        <f>IF($B40&gt;3,1,0)</f>
        <v>0</v>
      </c>
      <c r="U28">
        <f>IF($B40&gt;3,1,0)</f>
        <v>0</v>
      </c>
      <c r="V28">
        <f>IF($B40&gt;3,1,0)</f>
        <v>0</v>
      </c>
      <c r="X28">
        <f>IF($B40&gt;3,1,0)</f>
        <v>0</v>
      </c>
      <c r="Y28">
        <f>IF($B40&gt;3,1,0)</f>
        <v>0</v>
      </c>
      <c r="AA28">
        <f>IF($B40&gt;3,1,0)</f>
        <v>0</v>
      </c>
      <c r="AB28">
        <f>IF($B40&gt;3,1,0)</f>
        <v>0</v>
      </c>
      <c r="AD28">
        <f>IF($B40&gt;3,1,0)</f>
        <v>0</v>
      </c>
      <c r="AE28">
        <f>IF($B40&gt;3,1,0)</f>
        <v>0</v>
      </c>
      <c r="AG28">
        <f>IF($B40&gt;3,1,0)</f>
        <v>0</v>
      </c>
      <c r="AH28">
        <f>IF($B40&gt;3,1,0)</f>
        <v>0</v>
      </c>
      <c r="AJ28">
        <f>IF($B40&gt;3,1,0)</f>
        <v>0</v>
      </c>
      <c r="AK28">
        <f>IF($B40&gt;3,1,0)</f>
        <v>0</v>
      </c>
      <c r="AM28">
        <f>IF($B40&gt;3,1,0)</f>
        <v>0</v>
      </c>
      <c r="AN28">
        <f>IF($B40&gt;3,1,0)</f>
        <v>0</v>
      </c>
      <c r="AP28">
        <f>IF($B40&gt;3,1,0)</f>
        <v>0</v>
      </c>
      <c r="AQ28">
        <f>IF($B40&gt;3,1,0)</f>
        <v>0</v>
      </c>
      <c r="AS28">
        <f>IF($B40&gt;3,1,0)</f>
        <v>0</v>
      </c>
      <c r="AT28">
        <f>IF($B40&gt;3,1,0)</f>
        <v>0</v>
      </c>
      <c r="AV28">
        <f>IF($B40&gt;3,1,0)</f>
        <v>0</v>
      </c>
      <c r="AW28">
        <f>IF($B40&gt;3,1,0)</f>
        <v>0</v>
      </c>
      <c r="AY28">
        <f>IF($B40&gt;3,1,0)</f>
        <v>0</v>
      </c>
      <c r="AZ28">
        <f>IF($B40&gt;3,1,0)</f>
        <v>0</v>
      </c>
      <c r="BB28">
        <f>IF($B40&gt;3,1,0)</f>
        <v>0</v>
      </c>
      <c r="BC28">
        <f>IF($B40&gt;3,1,0)</f>
        <v>0</v>
      </c>
      <c r="BE28">
        <f>IF($B40&gt;3,1,0)</f>
        <v>0</v>
      </c>
      <c r="BF28">
        <f>IF($B40&gt;3,1,0)</f>
        <v>0</v>
      </c>
      <c r="BH28">
        <f>IF($B40&gt;3,1,0)</f>
        <v>0</v>
      </c>
      <c r="BI28">
        <f>IF($B40&gt;3,1,0)</f>
        <v>0</v>
      </c>
    </row>
    <row r="29" spans="1:61" hidden="1" x14ac:dyDescent="0.25">
      <c r="C29">
        <f>MAX(C30:C34)</f>
        <v>0</v>
      </c>
      <c r="D29">
        <f>+D41</f>
        <v>0</v>
      </c>
      <c r="F29">
        <f>MAX(F30:F34)</f>
        <v>0</v>
      </c>
      <c r="G29">
        <f>+G41</f>
        <v>0</v>
      </c>
      <c r="I29">
        <f>MAX(I30:I34)</f>
        <v>0</v>
      </c>
      <c r="J29">
        <f>+J41</f>
        <v>0</v>
      </c>
      <c r="L29">
        <f>MAX(L30:L34)</f>
        <v>0</v>
      </c>
      <c r="M29">
        <f>+M41</f>
        <v>0</v>
      </c>
      <c r="O29">
        <f>MAX(O30:O34)</f>
        <v>0</v>
      </c>
      <c r="P29">
        <f>+P41</f>
        <v>0</v>
      </c>
      <c r="R29">
        <f>MAX(R30:R34)</f>
        <v>0</v>
      </c>
      <c r="S29">
        <f>+S41</f>
        <v>0</v>
      </c>
      <c r="U29">
        <f>MAX(U30:U34)</f>
        <v>0</v>
      </c>
      <c r="V29">
        <f>+V41</f>
        <v>0</v>
      </c>
      <c r="X29">
        <f>MAX(X30:X34)</f>
        <v>0</v>
      </c>
      <c r="Y29">
        <f>+Y41</f>
        <v>0</v>
      </c>
      <c r="AA29">
        <f>MAX(AA30:AA34)</f>
        <v>0</v>
      </c>
      <c r="AB29">
        <f>+AB41</f>
        <v>0</v>
      </c>
      <c r="AD29">
        <f>MAX(AD30:AD34)</f>
        <v>0</v>
      </c>
      <c r="AE29">
        <f>+AE41</f>
        <v>0</v>
      </c>
      <c r="AG29">
        <f>MAX(AG30:AG34)</f>
        <v>0</v>
      </c>
      <c r="AH29">
        <f>+AH41</f>
        <v>0</v>
      </c>
      <c r="AJ29">
        <f>MAX(AJ30:AJ34)</f>
        <v>0</v>
      </c>
      <c r="AK29">
        <f>+AK41</f>
        <v>0</v>
      </c>
      <c r="AM29">
        <f>MAX(AM30:AM34)</f>
        <v>0</v>
      </c>
      <c r="AN29">
        <f>+AN41</f>
        <v>0</v>
      </c>
      <c r="AP29">
        <f>MAX(AP30:AP34)</f>
        <v>0</v>
      </c>
      <c r="AQ29">
        <f>+AQ41</f>
        <v>0</v>
      </c>
      <c r="AS29">
        <f>MAX(AS30:AS34)</f>
        <v>0</v>
      </c>
      <c r="AT29">
        <f>+AT41</f>
        <v>0</v>
      </c>
      <c r="AV29">
        <f>MAX(AV30:AV34)</f>
        <v>0</v>
      </c>
      <c r="AW29">
        <f>+AW41</f>
        <v>0</v>
      </c>
      <c r="AY29">
        <f>MAX(AY30:AY34)</f>
        <v>0</v>
      </c>
      <c r="AZ29">
        <f>+AZ41</f>
        <v>0</v>
      </c>
      <c r="BB29">
        <f>MAX(BB30:BB34)</f>
        <v>0</v>
      </c>
      <c r="BC29">
        <f>+BC41</f>
        <v>0</v>
      </c>
      <c r="BE29">
        <f>MAX(BE30:BE34)</f>
        <v>0</v>
      </c>
      <c r="BF29">
        <f>+BF41</f>
        <v>0</v>
      </c>
      <c r="BH29">
        <f>MAX(BH30:BH34)</f>
        <v>0</v>
      </c>
      <c r="BI29">
        <f>+BI41</f>
        <v>0</v>
      </c>
    </row>
    <row r="30" spans="1:61" hidden="1" x14ac:dyDescent="0.25">
      <c r="C30">
        <f>IF(C$35=5,5,0)</f>
        <v>0</v>
      </c>
      <c r="F30">
        <f>IF(F$35=5,5,0)</f>
        <v>0</v>
      </c>
      <c r="I30">
        <f>IF(I$35=5,5,0)</f>
        <v>0</v>
      </c>
      <c r="L30">
        <f>IF(L$35=5,5,0)</f>
        <v>0</v>
      </c>
      <c r="O30">
        <f>IF(O$35=5,5,0)</f>
        <v>0</v>
      </c>
      <c r="R30">
        <f>IF(R$35=5,5,0)</f>
        <v>0</v>
      </c>
      <c r="U30">
        <f>IF(U$35=5,5,0)</f>
        <v>0</v>
      </c>
      <c r="X30">
        <f>IF(X$35=5,5,0)</f>
        <v>0</v>
      </c>
      <c r="AA30">
        <f>IF(AA$35=5,5,0)</f>
        <v>0</v>
      </c>
      <c r="AD30">
        <f>IF(AD$35=5,5,0)</f>
        <v>0</v>
      </c>
      <c r="AG30">
        <f>IF(AG$35=5,5,0)</f>
        <v>0</v>
      </c>
      <c r="AJ30">
        <f>IF(AJ$35=5,5,0)</f>
        <v>0</v>
      </c>
      <c r="AM30">
        <f>IF(AM$35=5,5,0)</f>
        <v>0</v>
      </c>
      <c r="AP30">
        <f>IF(AP$35=5,5,0)</f>
        <v>0</v>
      </c>
      <c r="AS30">
        <f>IF(AS$35=5,5,0)</f>
        <v>0</v>
      </c>
      <c r="AV30">
        <f>IF(AV$35=5,5,0)</f>
        <v>0</v>
      </c>
      <c r="AY30">
        <f>IF(AY$35=5,5,0)</f>
        <v>0</v>
      </c>
      <c r="BB30">
        <f>IF(BB$35=5,5,0)</f>
        <v>0</v>
      </c>
      <c r="BE30">
        <f>IF(BE$35=5,5,0)</f>
        <v>0</v>
      </c>
      <c r="BH30">
        <f>IF(BH$35=5,5,0)</f>
        <v>0</v>
      </c>
    </row>
    <row r="31" spans="1:61" hidden="1" x14ac:dyDescent="0.25">
      <c r="C31">
        <f>IF(C$35=4,10,0)</f>
        <v>0</v>
      </c>
      <c r="F31">
        <f>IF(F$35=4,10,0)</f>
        <v>0</v>
      </c>
      <c r="I31">
        <f>IF(I$35=4,10,0)</f>
        <v>0</v>
      </c>
      <c r="L31">
        <f>IF(L$35=4,10,0)</f>
        <v>0</v>
      </c>
      <c r="O31">
        <f>IF(O$35=4,10,0)</f>
        <v>0</v>
      </c>
      <c r="R31">
        <f>IF(R$35=4,10,0)</f>
        <v>0</v>
      </c>
      <c r="U31">
        <f>IF(U$35=4,10,0)</f>
        <v>0</v>
      </c>
      <c r="X31">
        <f>IF(X$35=4,10,0)</f>
        <v>0</v>
      </c>
      <c r="AA31">
        <f>IF(AA$35=4,10,0)</f>
        <v>0</v>
      </c>
      <c r="AD31">
        <f>IF(AD$35=4,10,0)</f>
        <v>0</v>
      </c>
      <c r="AG31">
        <f>IF(AG$35=4,10,0)</f>
        <v>0</v>
      </c>
      <c r="AJ31">
        <f>IF(AJ$35=4,10,0)</f>
        <v>0</v>
      </c>
      <c r="AM31">
        <f>IF(AM$35=4,10,0)</f>
        <v>0</v>
      </c>
      <c r="AP31">
        <f>IF(AP$35=4,10,0)</f>
        <v>0</v>
      </c>
      <c r="AS31">
        <f>IF(AS$35=4,10,0)</f>
        <v>0</v>
      </c>
      <c r="AV31">
        <f>IF(AV$35=4,10,0)</f>
        <v>0</v>
      </c>
      <c r="AY31">
        <f>IF(AY$35=4,10,0)</f>
        <v>0</v>
      </c>
      <c r="BB31">
        <f>IF(BB$35=4,10,0)</f>
        <v>0</v>
      </c>
      <c r="BE31">
        <f>IF(BE$35=4,10,0)</f>
        <v>0</v>
      </c>
      <c r="BH31">
        <f>IF(BH$35=4,10,0)</f>
        <v>0</v>
      </c>
    </row>
    <row r="32" spans="1:61" hidden="1" x14ac:dyDescent="0.25">
      <c r="C32">
        <f>IF(C$35=3,20,0)</f>
        <v>0</v>
      </c>
      <c r="F32">
        <f>IF(F$35=3,20,0)</f>
        <v>0</v>
      </c>
      <c r="I32">
        <f>IF(I$35=3,20,0)</f>
        <v>0</v>
      </c>
      <c r="L32">
        <f>IF(L$35=3,20,0)</f>
        <v>0</v>
      </c>
      <c r="O32">
        <f>IF(O$35=3,20,0)</f>
        <v>0</v>
      </c>
      <c r="R32">
        <f>IF(R$35=3,20,0)</f>
        <v>0</v>
      </c>
      <c r="U32">
        <f>IF(U$35=3,20,0)</f>
        <v>0</v>
      </c>
      <c r="X32">
        <f>IF(X$35=3,20,0)</f>
        <v>0</v>
      </c>
      <c r="AA32">
        <f>IF(AA$35=3,20,0)</f>
        <v>0</v>
      </c>
      <c r="AD32">
        <f>IF(AD$35=3,20,0)</f>
        <v>0</v>
      </c>
      <c r="AG32">
        <f>IF(AG$35=3,20,0)</f>
        <v>0</v>
      </c>
      <c r="AJ32">
        <f>IF(AJ$35=3,20,0)</f>
        <v>0</v>
      </c>
      <c r="AM32">
        <f>IF(AM$35=3,20,0)</f>
        <v>0</v>
      </c>
      <c r="AP32">
        <f>IF(AP$35=3,20,0)</f>
        <v>0</v>
      </c>
      <c r="AS32">
        <f>IF(AS$35=3,20,0)</f>
        <v>0</v>
      </c>
      <c r="AV32">
        <f>IF(AV$35=3,20,0)</f>
        <v>0</v>
      </c>
      <c r="AY32">
        <f>IF(AY$35=3,20,0)</f>
        <v>0</v>
      </c>
      <c r="BB32">
        <f>IF(BB$35=3,20,0)</f>
        <v>0</v>
      </c>
      <c r="BE32">
        <f>IF(BE$35=3,20,0)</f>
        <v>0</v>
      </c>
      <c r="BH32">
        <f>IF(BH$35=3,20,0)</f>
        <v>0</v>
      </c>
    </row>
    <row r="33" spans="1:70" hidden="1" x14ac:dyDescent="0.25">
      <c r="C33">
        <f>IF(C$35=2,40,0)</f>
        <v>0</v>
      </c>
      <c r="F33">
        <f>IF(F$35=2,40,0)</f>
        <v>0</v>
      </c>
      <c r="I33">
        <f>IF(I$35=2,40,0)</f>
        <v>0</v>
      </c>
      <c r="L33">
        <f>IF(L$35=2,40,0)</f>
        <v>0</v>
      </c>
      <c r="O33">
        <f>IF(O$35=2,40,0)</f>
        <v>0</v>
      </c>
      <c r="R33">
        <f>IF(R$35=2,40,0)</f>
        <v>0</v>
      </c>
      <c r="U33">
        <f>IF(U$35=2,40,0)</f>
        <v>0</v>
      </c>
      <c r="X33">
        <f>IF(X$35=2,40,0)</f>
        <v>0</v>
      </c>
      <c r="AA33">
        <f>IF(AA$35=2,40,0)</f>
        <v>0</v>
      </c>
      <c r="AD33">
        <f>IF(AD$35=2,40,0)</f>
        <v>0</v>
      </c>
      <c r="AG33">
        <f>IF(AG$35=2,40,0)</f>
        <v>0</v>
      </c>
      <c r="AJ33">
        <f>IF(AJ$35=2,40,0)</f>
        <v>0</v>
      </c>
      <c r="AM33">
        <f>IF(AM$35=2,40,0)</f>
        <v>0</v>
      </c>
      <c r="AP33">
        <f>IF(AP$35=2,40,0)</f>
        <v>0</v>
      </c>
      <c r="AS33">
        <f>IF(AS$35=2,40,0)</f>
        <v>0</v>
      </c>
      <c r="AV33">
        <f>IF(AV$35=2,40,0)</f>
        <v>0</v>
      </c>
      <c r="AY33">
        <f>IF(AY$35=2,40,0)</f>
        <v>0</v>
      </c>
      <c r="BB33">
        <f>IF(BB$35=2,40,0)</f>
        <v>0</v>
      </c>
      <c r="BE33">
        <f>IF(BE$35=2,40,0)</f>
        <v>0</v>
      </c>
      <c r="BH33">
        <f>IF(BH$35=2,40,0)</f>
        <v>0</v>
      </c>
    </row>
    <row r="34" spans="1:70" hidden="1" x14ac:dyDescent="0.25">
      <c r="C34">
        <f>IF(C$35=1,80,0)</f>
        <v>0</v>
      </c>
      <c r="F34">
        <f>IF(F$35=1,80,0)</f>
        <v>0</v>
      </c>
      <c r="I34">
        <f>IF(I$35=1,80,0)</f>
        <v>0</v>
      </c>
      <c r="L34">
        <f>IF(L$35=1,80,0)</f>
        <v>0</v>
      </c>
      <c r="O34">
        <f>IF(O$35=1,80,0)</f>
        <v>0</v>
      </c>
      <c r="R34">
        <f>IF(R$35=1,80,0)</f>
        <v>0</v>
      </c>
      <c r="U34">
        <f>IF(U$35=1,80,0)</f>
        <v>0</v>
      </c>
      <c r="X34">
        <f>IF(X$35=1,80,0)</f>
        <v>0</v>
      </c>
      <c r="AA34">
        <f>IF(AA$35=1,80,0)</f>
        <v>0</v>
      </c>
      <c r="AD34">
        <f>IF(AD$35=1,80,0)</f>
        <v>0</v>
      </c>
      <c r="AG34">
        <f>IF(AG$35=1,80,0)</f>
        <v>0</v>
      </c>
      <c r="AJ34">
        <f>IF(AJ$35=1,80,0)</f>
        <v>0</v>
      </c>
      <c r="AM34">
        <f>IF(AM$35=1,80,0)</f>
        <v>0</v>
      </c>
      <c r="AP34">
        <f>IF(AP$35=1,80,0)</f>
        <v>0</v>
      </c>
      <c r="AS34">
        <f>IF(AS$35=1,80,0)</f>
        <v>0</v>
      </c>
      <c r="AV34">
        <f>IF(AV$35=1,80,0)</f>
        <v>0</v>
      </c>
      <c r="AY34">
        <f>IF(AY$35=1,80,0)</f>
        <v>0</v>
      </c>
      <c r="BB34">
        <f>IF(BB$35=1,80,0)</f>
        <v>0</v>
      </c>
      <c r="BE34">
        <f>IF(BE$35=1,80,0)</f>
        <v>0</v>
      </c>
      <c r="BH34">
        <f>IF(BH$35=1,80,0)</f>
        <v>0</v>
      </c>
    </row>
    <row r="35" spans="1:70" hidden="1" x14ac:dyDescent="0.25">
      <c r="C35">
        <f>RANK(C36,$C36:$BI36)*C40</f>
        <v>0</v>
      </c>
      <c r="F35">
        <f>RANK(F36,$C36:$BI36)*F40</f>
        <v>0</v>
      </c>
      <c r="I35">
        <f>RANK(I36,$C36:$BI36)*I40</f>
        <v>0</v>
      </c>
      <c r="L35">
        <f>RANK(L36,$C36:$BI36)*L40</f>
        <v>0</v>
      </c>
      <c r="O35">
        <f>RANK(O36,$C36:$BI36)*O40</f>
        <v>0</v>
      </c>
      <c r="R35">
        <f>RANK(R36,$C36:$BI36)*R40</f>
        <v>0</v>
      </c>
      <c r="U35">
        <f>RANK(U36,$C36:$BI36)*U40</f>
        <v>0</v>
      </c>
      <c r="X35">
        <f>RANK(X36,$C36:$BI36)*X40</f>
        <v>0</v>
      </c>
      <c r="AA35">
        <f>RANK(AA36,$C36:$BI36)*AA40</f>
        <v>0</v>
      </c>
      <c r="AD35">
        <f>RANK(AD36,$C36:$BI36)*AD40</f>
        <v>0</v>
      </c>
      <c r="AG35">
        <f>RANK(AG36,$C36:$BI36)*AG40</f>
        <v>0</v>
      </c>
      <c r="AJ35">
        <f>RANK(AJ36,$C36:$BI36)*AJ40</f>
        <v>0</v>
      </c>
      <c r="AM35">
        <f>RANK(AM36,$C36:$BI36)*AM40</f>
        <v>0</v>
      </c>
      <c r="AP35">
        <f>RANK(AP36,$C36:$BI36)*AP40</f>
        <v>0</v>
      </c>
      <c r="AS35">
        <f>RANK(AS36,$C36:$BI36)*AS40</f>
        <v>0</v>
      </c>
      <c r="AV35">
        <f>RANK(AV36,$C36:$BI36)*AV40</f>
        <v>0</v>
      </c>
      <c r="AY35">
        <f>RANK(AY36,$C36:$BI36)*AY40</f>
        <v>0</v>
      </c>
      <c r="BB35">
        <f>RANK(BB36,$C36:$BI36)*BB40</f>
        <v>0</v>
      </c>
      <c r="BE35">
        <f>RANK(BE36,$C36:$BI36)*BE40</f>
        <v>0</v>
      </c>
      <c r="BH35">
        <f>RANK(BH36,$C36:$BI36)*BH40</f>
        <v>0</v>
      </c>
    </row>
    <row r="36" spans="1:70" hidden="1" x14ac:dyDescent="0.25">
      <c r="C36">
        <f>SUM(C37:C39)</f>
        <v>-999999900</v>
      </c>
      <c r="F36">
        <f>SUM(F37:F39)</f>
        <v>-999999900</v>
      </c>
      <c r="I36">
        <f>SUM(I37:I39)</f>
        <v>-999999900</v>
      </c>
      <c r="L36">
        <f>SUM(L37:L39)</f>
        <v>-999999900</v>
      </c>
      <c r="O36">
        <f>SUM(O37:O39)</f>
        <v>-999999900</v>
      </c>
      <c r="R36">
        <f>SUM(R37:R39)</f>
        <v>-999999900</v>
      </c>
      <c r="U36">
        <f>SUM(U37:U39)</f>
        <v>-999999900</v>
      </c>
      <c r="X36">
        <f>SUM(X37:X39)</f>
        <v>-999999900</v>
      </c>
      <c r="AA36">
        <f>SUM(AA37:AA39)</f>
        <v>-999999900</v>
      </c>
      <c r="AD36">
        <f>SUM(AD37:AD39)</f>
        <v>-999999900</v>
      </c>
      <c r="AG36">
        <f>SUM(AG37:AG39)</f>
        <v>-999999900</v>
      </c>
      <c r="AJ36">
        <f>SUM(AJ37:AJ39)</f>
        <v>-999999900</v>
      </c>
      <c r="AM36">
        <f>SUM(AM37:AM39)</f>
        <v>-999999900</v>
      </c>
      <c r="AP36" s="199">
        <f>SUM(AP37:AP39)</f>
        <v>-999999900</v>
      </c>
      <c r="AS36">
        <f>SUM(AS37:AS39)</f>
        <v>-999999900</v>
      </c>
      <c r="AV36">
        <f>SUM(AV37:AV39)</f>
        <v>-999999900</v>
      </c>
      <c r="AY36">
        <f>SUM(AY37:AY39)</f>
        <v>-999999900</v>
      </c>
      <c r="BB36">
        <f>SUM(BB37:BB39)</f>
        <v>-9999900</v>
      </c>
      <c r="BE36">
        <f>SUM(BE37:BE39)</f>
        <v>-9999900</v>
      </c>
      <c r="BH36">
        <f>SUM(BH37:BH39)</f>
        <v>-9999900</v>
      </c>
    </row>
    <row r="37" spans="1:70" hidden="1" x14ac:dyDescent="0.25">
      <c r="C37">
        <f>+D41</f>
        <v>0</v>
      </c>
      <c r="F37">
        <f>+G41</f>
        <v>0</v>
      </c>
      <c r="I37">
        <f>+J41</f>
        <v>0</v>
      </c>
      <c r="L37">
        <f>+M41</f>
        <v>0</v>
      </c>
      <c r="O37">
        <f>+P41</f>
        <v>0</v>
      </c>
      <c r="R37">
        <f>+S41</f>
        <v>0</v>
      </c>
      <c r="U37">
        <f>+V41</f>
        <v>0</v>
      </c>
      <c r="X37">
        <f>+Y41</f>
        <v>0</v>
      </c>
      <c r="AA37">
        <f>+AB41</f>
        <v>0</v>
      </c>
      <c r="AD37">
        <f>+AE41</f>
        <v>0</v>
      </c>
      <c r="AG37">
        <f>+AH41</f>
        <v>0</v>
      </c>
      <c r="AJ37">
        <f>+AK41</f>
        <v>0</v>
      </c>
      <c r="AM37">
        <f>+AN41</f>
        <v>0</v>
      </c>
      <c r="AP37">
        <f>+AQ41</f>
        <v>0</v>
      </c>
      <c r="AS37">
        <f>+AT41</f>
        <v>0</v>
      </c>
      <c r="AV37">
        <f>+AW41</f>
        <v>0</v>
      </c>
      <c r="AY37">
        <f>+AZ41</f>
        <v>0</v>
      </c>
      <c r="BB37">
        <f>+BC41</f>
        <v>0</v>
      </c>
      <c r="BE37">
        <f>+BF41</f>
        <v>0</v>
      </c>
      <c r="BH37">
        <f>+BI41</f>
        <v>0</v>
      </c>
    </row>
    <row r="38" spans="1:70" hidden="1" x14ac:dyDescent="0.25">
      <c r="C38">
        <f>+C42*100</f>
        <v>100</v>
      </c>
      <c r="F38">
        <f>+F42*100</f>
        <v>100</v>
      </c>
      <c r="I38">
        <f>+I42*100</f>
        <v>100</v>
      </c>
      <c r="L38">
        <f>+L42*100</f>
        <v>100</v>
      </c>
      <c r="O38">
        <f>+O42*100</f>
        <v>100</v>
      </c>
      <c r="R38">
        <f>+R42*100</f>
        <v>100</v>
      </c>
      <c r="U38">
        <f>+U42*100</f>
        <v>100</v>
      </c>
      <c r="X38">
        <f>+X42*100</f>
        <v>100</v>
      </c>
      <c r="AA38">
        <f>+AA42*100</f>
        <v>100</v>
      </c>
      <c r="AD38">
        <f>+AD42*100</f>
        <v>100</v>
      </c>
      <c r="AG38">
        <f>+AG42*100</f>
        <v>100</v>
      </c>
      <c r="AJ38">
        <f>+AJ42*100</f>
        <v>100</v>
      </c>
      <c r="AM38">
        <f>+AM42*100</f>
        <v>100</v>
      </c>
      <c r="AP38">
        <f>+AP42*100</f>
        <v>100</v>
      </c>
      <c r="AS38">
        <f>+AS42*100</f>
        <v>100</v>
      </c>
      <c r="AV38">
        <f>+AV42*100</f>
        <v>100</v>
      </c>
      <c r="AY38">
        <f>+AY42*100</f>
        <v>100</v>
      </c>
      <c r="BB38">
        <f>+BB42*100</f>
        <v>100</v>
      </c>
      <c r="BE38">
        <f>+BE42*100</f>
        <v>100</v>
      </c>
      <c r="BH38">
        <f>+BH42*100</f>
        <v>100</v>
      </c>
    </row>
    <row r="39" spans="1:70" hidden="1" x14ac:dyDescent="0.25">
      <c r="C39">
        <f>IF(D41-$A3/2&lt;0,-1000000000,C41*C40*100000+C41)</f>
        <v>-1000000000</v>
      </c>
      <c r="F39">
        <f>IF(G41-$A3/2&lt;0,-1000000000,F41*F40*100000+F41)</f>
        <v>-1000000000</v>
      </c>
      <c r="I39">
        <f>IF(J41-$A3/2&lt;0,-1000000000,I41*I40*100000+I41)</f>
        <v>-1000000000</v>
      </c>
      <c r="L39">
        <f>IF(M41-$A3/2&lt;0,-1000000000,L41*L40*100000+L41)</f>
        <v>-1000000000</v>
      </c>
      <c r="O39">
        <f>IF(P41-$A3/2&lt;0,-1000000000,O41*O40*100000+O41)</f>
        <v>-1000000000</v>
      </c>
      <c r="R39">
        <f>IF(S41-$A3/2&lt;0,-1000000000,R41*R40*100000+R41)</f>
        <v>-1000000000</v>
      </c>
      <c r="U39">
        <f>IF(V41-$A3/2&lt;0,-1000000000,U41*U40*100000+U41)</f>
        <v>-1000000000</v>
      </c>
      <c r="X39">
        <f>IF(Y41-$A3/2&lt;0,-1000000000,X41*X40*100000+X41)</f>
        <v>-1000000000</v>
      </c>
      <c r="AA39">
        <f>IF(AB41-$A3/2&lt;0,-1000000000,AA41*AA40*100000+AA41)</f>
        <v>-1000000000</v>
      </c>
      <c r="AD39">
        <f>IF(AE41-$A3/2&lt;0,-1000000000,AD41*AD40*100000+AD41)</f>
        <v>-1000000000</v>
      </c>
      <c r="AG39">
        <f>IF(AH41-$A3/2&lt;0,-1000000000,AG41*AG40*100000+AG41)</f>
        <v>-1000000000</v>
      </c>
      <c r="AJ39">
        <f>IF(AK41-$A3/2&lt;0,-1000000000,AJ41*AJ40*100000+AJ41)</f>
        <v>-1000000000</v>
      </c>
      <c r="AM39">
        <f>IF(AN41-$A3/2&lt;0,-1000000000,AM41*AM40*100000+AM41)</f>
        <v>-1000000000</v>
      </c>
      <c r="AP39">
        <f>IF(AQ41-$A3/2&lt;0,-1000000000,AP41*AP40*100000+AP41)</f>
        <v>-1000000000</v>
      </c>
      <c r="AS39">
        <f>IF(AT41-$A3/2&lt;0,-1000000000,AS41*AS40*100000+AS41)</f>
        <v>-1000000000</v>
      </c>
      <c r="AV39">
        <f>IF(AW41-$A3/2&lt;0,-1000000000,AV41*AV40*100000+AV41)</f>
        <v>-1000000000</v>
      </c>
      <c r="AY39">
        <f>IF(AZ41-$A3/2&lt;0,-1000000000,AY41*AY40*100000+AY41)</f>
        <v>-1000000000</v>
      </c>
      <c r="BB39">
        <f>IF(BC41-$A3/2&lt;0,-10000000,BB41*BB40*100000+BB41)</f>
        <v>-10000000</v>
      </c>
      <c r="BE39">
        <f>IF(BF41-$A3/2&lt;0,-10000000,BE41*BE40*100000+BE41)</f>
        <v>-10000000</v>
      </c>
      <c r="BH39">
        <f>IF(BI41-$A3/2&lt;0,-10000000,BH41*BH40*100000+BH41)</f>
        <v>-10000000</v>
      </c>
      <c r="BK39"/>
    </row>
    <row r="40" spans="1:70" ht="13" thickBot="1" x14ac:dyDescent="0.3">
      <c r="A40" t="s">
        <v>13</v>
      </c>
      <c r="B40">
        <f>SUM(C40:BH40)</f>
        <v>0</v>
      </c>
      <c r="C40">
        <f>IF(D41&gt;=$A3/2,1,0)</f>
        <v>0</v>
      </c>
      <c r="F40">
        <f>IF(G41&gt;=$A3/2,1,0)</f>
        <v>0</v>
      </c>
      <c r="I40">
        <f>IF(J41&gt;=$A3/2,1,0)</f>
        <v>0</v>
      </c>
      <c r="L40">
        <f>IF(M41&gt;=$A3/2,1,0)</f>
        <v>0</v>
      </c>
      <c r="O40">
        <f>IF(P41&gt;=$A3/2,1,0)</f>
        <v>0</v>
      </c>
      <c r="R40">
        <f>IF(S41&gt;=$A3/2,1,0)</f>
        <v>0</v>
      </c>
      <c r="U40">
        <f>IF(V41&gt;=$A3/2,1,0)</f>
        <v>0</v>
      </c>
      <c r="X40">
        <f>IF(Y41&gt;=$A3/2,1,0)</f>
        <v>0</v>
      </c>
      <c r="AA40">
        <f>IF(AB41&gt;=$A3/2,1,0)</f>
        <v>0</v>
      </c>
      <c r="AD40">
        <f>IF(AE41&gt;=$A3/2,1,0)</f>
        <v>0</v>
      </c>
      <c r="AG40">
        <f>IF(AH41&gt;=$A3/2,1,0)</f>
        <v>0</v>
      </c>
      <c r="AJ40">
        <f>IF(AK41&gt;=$A3/2,1,0)</f>
        <v>0</v>
      </c>
      <c r="AM40">
        <f>IF(AN41&gt;=$A3/2,1,0)</f>
        <v>0</v>
      </c>
      <c r="AP40">
        <f>IF(AQ41&gt;=$A3/2,1,0)</f>
        <v>0</v>
      </c>
      <c r="AS40">
        <f>IF(AT41&gt;=$A3/2,1,0)</f>
        <v>0</v>
      </c>
      <c r="AV40">
        <f>IF(AW41&gt;=$A3/2,1,0)</f>
        <v>0</v>
      </c>
      <c r="AY40">
        <f>IF(AZ41&gt;=$A3/2,1,0)</f>
        <v>0</v>
      </c>
      <c r="BB40">
        <f>IF(BC41&gt;=$A3/2,1,0)</f>
        <v>0</v>
      </c>
      <c r="BE40">
        <f>IF(BF41&gt;=$A3/2,1,0)</f>
        <v>0</v>
      </c>
      <c r="BH40">
        <f>IF(BI41&gt;=$A3/2,1,0)</f>
        <v>0</v>
      </c>
      <c r="BK40" s="41"/>
    </row>
    <row r="41" spans="1:70" ht="13" hidden="1" thickBot="1" x14ac:dyDescent="0.3">
      <c r="C41" s="2">
        <f>IF(SUM(C46:C241)&lt;-1000,-100000000,SUM(C46:C241))</f>
        <v>-100000000</v>
      </c>
      <c r="D41" s="2">
        <f>COUNT(D46:D241)</f>
        <v>0</v>
      </c>
      <c r="E41" s="2"/>
      <c r="F41" s="2">
        <f>IF(SUM(F46:F241)&lt;-1000,-100000000,SUM(F46:F241))</f>
        <v>-100000000</v>
      </c>
      <c r="G41" s="2">
        <f>COUNT(G46:G241)</f>
        <v>0</v>
      </c>
      <c r="H41" s="2"/>
      <c r="I41" s="2">
        <f>IF(SUM(I46:I241)&lt;-1000,-100000000,SUM(I46:I241))</f>
        <v>-100000000</v>
      </c>
      <c r="J41" s="2">
        <f>COUNT(J46:J241)</f>
        <v>0</v>
      </c>
      <c r="K41" s="2"/>
      <c r="L41" s="2">
        <f>IF(SUM(L46:L241)&lt;-1000,-100000000,SUM(L46:L241))</f>
        <v>-100000000</v>
      </c>
      <c r="M41" s="2">
        <f>COUNT(M46:M241)</f>
        <v>0</v>
      </c>
      <c r="N41" s="2"/>
      <c r="O41" s="2">
        <f>IF(SUM(O46:O241)&lt;-1000,-100000000,SUM(O46:O241))</f>
        <v>-100000000</v>
      </c>
      <c r="P41" s="2">
        <f>COUNT(P46:P241)</f>
        <v>0</v>
      </c>
      <c r="Q41" s="2"/>
      <c r="R41" s="2">
        <f>IF(SUM(R46:R241)&lt;-1000,-100000000,SUM(R46:R241))</f>
        <v>-100000000</v>
      </c>
      <c r="S41" s="2">
        <f>COUNT(S46:S241)</f>
        <v>0</v>
      </c>
      <c r="T41" s="2"/>
      <c r="U41" s="2">
        <f>IF(SUM(U46:U241)&lt;-1000,-100000000,SUM(U46:U241))</f>
        <v>-100000000</v>
      </c>
      <c r="V41" s="2">
        <f>COUNT(V46:V241)</f>
        <v>0</v>
      </c>
      <c r="W41" s="2"/>
      <c r="X41" s="2">
        <f>IF(SUM(X46:X241)&lt;-1000,-100000000,SUM(X46:X241))</f>
        <v>-100000000</v>
      </c>
      <c r="Y41" s="2">
        <f>COUNT(Y46:Y241)</f>
        <v>0</v>
      </c>
      <c r="Z41" s="2"/>
      <c r="AA41" s="2">
        <f>IF(SUM(AA46:AA241)&lt;-1000,-100000000,SUM(AA46:AA241))</f>
        <v>-100000000</v>
      </c>
      <c r="AB41" s="2">
        <f>COUNT(AB46:AB241)</f>
        <v>0</v>
      </c>
      <c r="AC41" s="2"/>
      <c r="AD41" s="2">
        <f>IF(SUM(AD46:AD241)&lt;-1000,-100000000,SUM(AD46:AD241))</f>
        <v>-100000000</v>
      </c>
      <c r="AE41" s="2">
        <f>COUNT(AE46:AE241)</f>
        <v>0</v>
      </c>
      <c r="AF41" s="2"/>
      <c r="AG41" s="2">
        <f>IF(SUM(AG46:AG241)&lt;-1000,-100000000,SUM(AG46:AG241))</f>
        <v>-100000000</v>
      </c>
      <c r="AH41" s="2">
        <f>COUNT(AH46:AH241)</f>
        <v>0</v>
      </c>
      <c r="AI41" s="2"/>
      <c r="AJ41" s="2">
        <f>IF(SUM(AJ46:AJ241)&lt;-1000,-100000000,SUM(AJ46:AJ241))</f>
        <v>-100000000</v>
      </c>
      <c r="AK41" s="2">
        <f>COUNT(AK46:AK241)</f>
        <v>0</v>
      </c>
      <c r="AL41" s="2"/>
      <c r="AM41" s="2">
        <f>IF(SUM(AM46:AM241)&lt;-1000,-100000000,SUM(AM46:AM241))</f>
        <v>-100000000</v>
      </c>
      <c r="AN41" s="2">
        <f>COUNT(AN46:AN241)</f>
        <v>0</v>
      </c>
      <c r="AO41" s="2"/>
      <c r="AP41" s="2">
        <f>IF(SUM(AP46:AP241)&lt;-1000,-100000000,SUM(AP46:AP241))</f>
        <v>-100000000</v>
      </c>
      <c r="AQ41" s="2">
        <f>COUNT(AQ46:AQ241)</f>
        <v>0</v>
      </c>
      <c r="AR41" s="2"/>
      <c r="AS41" s="2">
        <f>IF(SUM(AS46:AS241)&lt;-1000,-100000000,SUM(AS46:AS241))</f>
        <v>-100000000</v>
      </c>
      <c r="AT41" s="2">
        <f>COUNT(AT46:AT241)</f>
        <v>0</v>
      </c>
      <c r="AU41" s="2"/>
      <c r="AV41" s="2">
        <f>IF(SUM(AV46:AV241)&lt;-1000,-100000000,SUM(AV46:AV241))</f>
        <v>-100000000</v>
      </c>
      <c r="AW41" s="2">
        <f>COUNT(AW46:AW241)</f>
        <v>0</v>
      </c>
      <c r="AX41" s="2"/>
      <c r="AY41" s="2">
        <f>IF(SUM(AY46:AY241)&lt;-1000,-100000000,SUM(AY46:AY241))</f>
        <v>-100000000</v>
      </c>
      <c r="AZ41" s="2">
        <f>COUNT(AZ46:AZ241)</f>
        <v>0</v>
      </c>
      <c r="BA41" s="2"/>
      <c r="BB41" s="2">
        <f>IF(SUM(BB46:BB241)&lt;-1000,-100000000,SUM(BB46:BB241))</f>
        <v>-100000000</v>
      </c>
      <c r="BC41" s="2">
        <f>COUNT(BC46:BC241)</f>
        <v>0</v>
      </c>
      <c r="BD41" s="2"/>
      <c r="BE41" s="2">
        <f>IF(SUM(BE46:BE241)&lt;-1000,-100000000,SUM(BE46:BE241))</f>
        <v>-100000000</v>
      </c>
      <c r="BF41" s="2">
        <f>COUNT(BF46:BF241)</f>
        <v>0</v>
      </c>
      <c r="BG41" s="2"/>
      <c r="BH41" s="2">
        <f>IF(SUM(BH46:BH241)&lt;-1000,-100000000,SUM(BH46:BH241))</f>
        <v>-100000000</v>
      </c>
      <c r="BI41" s="2">
        <f>COUNT(BI46:BI241)</f>
        <v>0</v>
      </c>
      <c r="BJ41" s="2"/>
      <c r="BK41" s="25"/>
      <c r="BL41" t="s">
        <v>7</v>
      </c>
    </row>
    <row r="42" spans="1:70" ht="13" hidden="1" thickBot="1" x14ac:dyDescent="0.3">
      <c r="C42" s="2">
        <f>+D42-E42</f>
        <v>1</v>
      </c>
      <c r="D42" s="2">
        <f>SUM(D46:D241)</f>
        <v>0</v>
      </c>
      <c r="E42" s="2">
        <f>SUM(E46:E241)</f>
        <v>-1</v>
      </c>
      <c r="F42" s="2">
        <f>+G42-H42</f>
        <v>1</v>
      </c>
      <c r="G42" s="2">
        <f>SUM(G46:G241)</f>
        <v>0</v>
      </c>
      <c r="H42" s="2">
        <f>SUM(H46:H241)</f>
        <v>-1</v>
      </c>
      <c r="I42" s="2">
        <f>+J42-K42</f>
        <v>1</v>
      </c>
      <c r="J42" s="2">
        <f>SUM(J46:J241)</f>
        <v>0</v>
      </c>
      <c r="K42" s="2">
        <f>SUM(K46:K241)</f>
        <v>-1</v>
      </c>
      <c r="L42" s="2">
        <f>+M42-N42</f>
        <v>1</v>
      </c>
      <c r="M42" s="2">
        <f>SUM(M46:M241)</f>
        <v>0</v>
      </c>
      <c r="N42" s="2">
        <f>SUM(N46:N241)</f>
        <v>-1</v>
      </c>
      <c r="O42" s="2">
        <f>+P42-Q42</f>
        <v>1</v>
      </c>
      <c r="P42" s="2">
        <f>SUM(P46:P241)</f>
        <v>0</v>
      </c>
      <c r="Q42" s="2">
        <f>SUM(Q46:Q241)</f>
        <v>-1</v>
      </c>
      <c r="R42" s="2">
        <f>+S42-T42</f>
        <v>1</v>
      </c>
      <c r="S42" s="2">
        <f>SUM(S46:S241)</f>
        <v>0</v>
      </c>
      <c r="T42" s="2">
        <f>SUM(T46:T241)</f>
        <v>-1</v>
      </c>
      <c r="U42" s="2">
        <f>+V42-W42</f>
        <v>1</v>
      </c>
      <c r="V42" s="2">
        <f>SUM(V46:V241)</f>
        <v>0</v>
      </c>
      <c r="W42" s="2">
        <f>SUM(W46:W241)</f>
        <v>-1</v>
      </c>
      <c r="X42" s="2">
        <f>+Y42-Z42</f>
        <v>1</v>
      </c>
      <c r="Y42" s="2">
        <f>SUM(Y46:Y241)</f>
        <v>0</v>
      </c>
      <c r="Z42" s="2">
        <f>SUM(Z46:Z241)</f>
        <v>-1</v>
      </c>
      <c r="AA42" s="2">
        <f>+AB42-AC42</f>
        <v>1</v>
      </c>
      <c r="AB42" s="2">
        <f>SUM(AB46:AB241)</f>
        <v>0</v>
      </c>
      <c r="AC42" s="2">
        <f>SUM(AC46:AC241)</f>
        <v>-1</v>
      </c>
      <c r="AD42" s="2">
        <f>+AE42-AF42</f>
        <v>1</v>
      </c>
      <c r="AE42" s="2">
        <f>SUM(AE46:AE241)</f>
        <v>0</v>
      </c>
      <c r="AF42" s="2">
        <f>SUM(AF46:AF241)</f>
        <v>-1</v>
      </c>
      <c r="AG42" s="2">
        <f>+AH42-AI42</f>
        <v>1</v>
      </c>
      <c r="AH42" s="2">
        <f>SUM(AH46:AH241)</f>
        <v>0</v>
      </c>
      <c r="AI42" s="2">
        <f>SUM(AI46:AI241)</f>
        <v>-1</v>
      </c>
      <c r="AJ42" s="2">
        <f>+AK42-AL42</f>
        <v>1</v>
      </c>
      <c r="AK42" s="2">
        <f>SUM(AK46:AK241)</f>
        <v>0</v>
      </c>
      <c r="AL42" s="2">
        <f>SUM(AL46:AL241)</f>
        <v>-1</v>
      </c>
      <c r="AM42" s="2">
        <f>+AN42-AO42</f>
        <v>1</v>
      </c>
      <c r="AN42" s="2">
        <f>SUM(AN46:AN241)</f>
        <v>0</v>
      </c>
      <c r="AO42" s="2">
        <f>SUM(AO46:AO241)</f>
        <v>-1</v>
      </c>
      <c r="AP42" s="2">
        <f>+AQ42-AR42</f>
        <v>1</v>
      </c>
      <c r="AQ42" s="2">
        <f>SUM(AQ46:AQ241)</f>
        <v>0</v>
      </c>
      <c r="AR42" s="2">
        <f>SUM(AR46:AR241)</f>
        <v>-1</v>
      </c>
      <c r="AS42" s="2">
        <f>+AT42-AU42</f>
        <v>1</v>
      </c>
      <c r="AT42" s="2">
        <f>SUM(AT46:AT241)</f>
        <v>0</v>
      </c>
      <c r="AU42" s="2">
        <f>SUM(AU46:AU241)</f>
        <v>-1</v>
      </c>
      <c r="AV42" s="2">
        <f>+AW42-AX42</f>
        <v>1</v>
      </c>
      <c r="AW42" s="2">
        <f>SUM(AW46:AW241)</f>
        <v>0</v>
      </c>
      <c r="AX42" s="2">
        <f>SUM(AX46:AX241)</f>
        <v>-1</v>
      </c>
      <c r="AY42" s="2">
        <f>+AZ42-BA42</f>
        <v>1</v>
      </c>
      <c r="AZ42" s="2">
        <f>SUM(AZ46:AZ241)</f>
        <v>0</v>
      </c>
      <c r="BA42" s="2">
        <f>SUM(BA46:BA241)</f>
        <v>-1</v>
      </c>
      <c r="BB42" s="2">
        <f>+BC42-BD42</f>
        <v>1</v>
      </c>
      <c r="BC42" s="2">
        <f>SUM(BC46:BC241)</f>
        <v>0</v>
      </c>
      <c r="BD42" s="2">
        <f>SUM(BD46:BD241)</f>
        <v>-1</v>
      </c>
      <c r="BE42" s="2">
        <f>+BF42-BG42</f>
        <v>1</v>
      </c>
      <c r="BF42" s="2">
        <f>SUM(BF46:BF241)</f>
        <v>0</v>
      </c>
      <c r="BG42" s="2">
        <f>SUM(BG46:BG241)</f>
        <v>-1</v>
      </c>
      <c r="BH42" s="2">
        <f>+BI42-BJ42</f>
        <v>1</v>
      </c>
      <c r="BI42" s="2">
        <f>SUM(BI46:BI241)</f>
        <v>0</v>
      </c>
      <c r="BJ42" s="2">
        <f>SUM(BJ46:BJ241)</f>
        <v>-1</v>
      </c>
      <c r="BK42" s="26"/>
      <c r="BL42" t="s">
        <v>8</v>
      </c>
    </row>
    <row r="43" spans="1:70" ht="13" hidden="1" thickBot="1" x14ac:dyDescent="0.3">
      <c r="B43" s="9"/>
      <c r="C43" s="9"/>
      <c r="D43" s="9"/>
      <c r="E43" s="9"/>
      <c r="F43" s="9"/>
      <c r="G43" s="9"/>
      <c r="H43" s="9"/>
      <c r="I43" s="9">
        <f>COUNTIF(I46:I65,10)</f>
        <v>0</v>
      </c>
      <c r="J43" s="9"/>
      <c r="K43" s="9"/>
      <c r="L43" s="9"/>
      <c r="M43" s="9"/>
      <c r="N43" s="9"/>
      <c r="O43" s="9"/>
      <c r="P43" s="9"/>
      <c r="Q43" s="9"/>
      <c r="R43" s="9">
        <f>COUNTIF(R46:R65,10)</f>
        <v>0</v>
      </c>
      <c r="S43" s="9"/>
      <c r="T43" s="9"/>
      <c r="U43" s="9">
        <f>COUNTIF(U46:U65,10)</f>
        <v>0</v>
      </c>
      <c r="V43" s="9"/>
      <c r="W43" s="9"/>
      <c r="X43" s="9">
        <f>COUNTIF(X46:X65,10)</f>
        <v>0</v>
      </c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>
        <f>COUNTIF(AM46:AM65,10)</f>
        <v>0</v>
      </c>
      <c r="AN43" s="9"/>
      <c r="AO43" s="9"/>
      <c r="AP43" s="9">
        <f>COUNTIF(AP46:AP65,10)</f>
        <v>0</v>
      </c>
      <c r="AQ43" s="9"/>
      <c r="AR43" s="9"/>
      <c r="AS43" s="9">
        <f>COUNTIF(AS46:AS65,10)</f>
        <v>0</v>
      </c>
      <c r="AT43" s="9"/>
      <c r="AU43" s="9"/>
      <c r="AV43" s="9">
        <f>COUNTIF(AV46:AV65,10)</f>
        <v>0</v>
      </c>
      <c r="AW43" s="9"/>
      <c r="AX43" s="9"/>
      <c r="AY43" s="9">
        <f>COUNTIF(AY46:AY65,10)</f>
        <v>0</v>
      </c>
      <c r="AZ43" s="9"/>
      <c r="BB43" s="9"/>
      <c r="BC43" s="9"/>
      <c r="BE43" s="9"/>
      <c r="BF43" s="9"/>
      <c r="BH43" s="9"/>
      <c r="BI43" s="9"/>
      <c r="BK43" s="41">
        <f>MAX(BL46:BL105)</f>
        <v>0</v>
      </c>
    </row>
    <row r="44" spans="1:70" ht="13" thickBot="1" x14ac:dyDescent="0.3">
      <c r="B44" s="327" t="s">
        <v>199</v>
      </c>
      <c r="C44" s="469" t="s">
        <v>156</v>
      </c>
      <c r="D44" s="462"/>
      <c r="E44" s="470"/>
      <c r="F44" s="469" t="s">
        <v>140</v>
      </c>
      <c r="G44" s="462"/>
      <c r="H44" s="470"/>
      <c r="I44" s="459" t="s">
        <v>1</v>
      </c>
      <c r="J44" s="460"/>
      <c r="K44" s="461"/>
      <c r="L44" s="459" t="s">
        <v>135</v>
      </c>
      <c r="M44" s="460"/>
      <c r="N44" s="461"/>
      <c r="O44" s="471" t="s">
        <v>132</v>
      </c>
      <c r="P44" s="460"/>
      <c r="Q44" s="461"/>
      <c r="R44" s="459" t="s">
        <v>171</v>
      </c>
      <c r="S44" s="460"/>
      <c r="T44" s="461"/>
      <c r="U44" s="459" t="s">
        <v>9</v>
      </c>
      <c r="V44" s="460"/>
      <c r="W44" s="461"/>
      <c r="X44" s="459" t="s">
        <v>158</v>
      </c>
      <c r="Y44" s="460"/>
      <c r="Z44" s="461"/>
      <c r="AA44" s="474" t="s">
        <v>129</v>
      </c>
      <c r="AB44" s="460"/>
      <c r="AC44" s="461"/>
      <c r="AD44" s="471" t="s">
        <v>152</v>
      </c>
      <c r="AE44" s="460"/>
      <c r="AF44" s="461"/>
      <c r="AG44" s="471" t="s">
        <v>139</v>
      </c>
      <c r="AH44" s="460"/>
      <c r="AI44" s="461"/>
      <c r="AJ44" s="471" t="s">
        <v>141</v>
      </c>
      <c r="AK44" s="460"/>
      <c r="AL44" s="461"/>
      <c r="AM44" s="459" t="s">
        <v>119</v>
      </c>
      <c r="AN44" s="460"/>
      <c r="AO44" s="461"/>
      <c r="AP44" s="474" t="s">
        <v>130</v>
      </c>
      <c r="AQ44" s="460"/>
      <c r="AR44" s="461"/>
      <c r="AS44" s="459" t="s">
        <v>62</v>
      </c>
      <c r="AT44" s="460"/>
      <c r="AU44" s="461"/>
      <c r="AV44" s="459" t="s">
        <v>93</v>
      </c>
      <c r="AW44" s="460"/>
      <c r="AX44" s="461"/>
      <c r="AY44" s="471" t="s">
        <v>137</v>
      </c>
      <c r="AZ44" s="460"/>
      <c r="BA44" s="461"/>
      <c r="BB44" s="459" t="s">
        <v>121</v>
      </c>
      <c r="BC44" s="460"/>
      <c r="BD44" s="461"/>
      <c r="BE44" s="471" t="s">
        <v>200</v>
      </c>
      <c r="BF44" s="460"/>
      <c r="BG44" s="461"/>
      <c r="BH44" s="471" t="s">
        <v>169</v>
      </c>
      <c r="BI44" s="460"/>
      <c r="BJ44" s="461"/>
      <c r="BK44" s="41">
        <f>COUNT(BK46:BK256)</f>
        <v>0</v>
      </c>
      <c r="BL44" s="86" t="s">
        <v>7</v>
      </c>
      <c r="BM44" s="85" t="s">
        <v>8</v>
      </c>
      <c r="BN44" s="87" t="s">
        <v>47</v>
      </c>
    </row>
    <row r="45" spans="1:70" ht="13" thickBot="1" x14ac:dyDescent="0.3">
      <c r="B45" s="329"/>
      <c r="C45" s="37" t="s">
        <v>3</v>
      </c>
      <c r="D45" s="77" t="s">
        <v>2</v>
      </c>
      <c r="E45" s="38"/>
      <c r="F45" s="77" t="s">
        <v>3</v>
      </c>
      <c r="G45" s="77" t="s">
        <v>2</v>
      </c>
      <c r="H45" s="38"/>
      <c r="I45" s="37" t="s">
        <v>3</v>
      </c>
      <c r="J45" s="38" t="s">
        <v>2</v>
      </c>
      <c r="K45" s="77"/>
      <c r="L45" s="37" t="s">
        <v>3</v>
      </c>
      <c r="M45" s="38" t="s">
        <v>2</v>
      </c>
      <c r="N45" s="77"/>
      <c r="O45" s="37" t="s">
        <v>3</v>
      </c>
      <c r="P45" s="38" t="s">
        <v>2</v>
      </c>
      <c r="Q45" s="38"/>
      <c r="R45" s="37" t="s">
        <v>3</v>
      </c>
      <c r="S45" s="38" t="s">
        <v>2</v>
      </c>
      <c r="T45" s="77"/>
      <c r="U45" s="37" t="s">
        <v>3</v>
      </c>
      <c r="V45" s="38" t="s">
        <v>2</v>
      </c>
      <c r="W45" s="77"/>
      <c r="X45" s="37" t="s">
        <v>3</v>
      </c>
      <c r="Y45" s="38" t="s">
        <v>2</v>
      </c>
      <c r="Z45" s="77"/>
      <c r="AA45" s="37" t="s">
        <v>3</v>
      </c>
      <c r="AB45" s="38" t="s">
        <v>2</v>
      </c>
      <c r="AC45" s="77"/>
      <c r="AD45" s="37" t="s">
        <v>3</v>
      </c>
      <c r="AE45" s="38" t="s">
        <v>2</v>
      </c>
      <c r="AF45" s="77"/>
      <c r="AG45" s="37" t="s">
        <v>3</v>
      </c>
      <c r="AH45" s="38" t="s">
        <v>2</v>
      </c>
      <c r="AI45" s="77"/>
      <c r="AJ45" s="37" t="s">
        <v>3</v>
      </c>
      <c r="AK45" s="38" t="s">
        <v>2</v>
      </c>
      <c r="AL45" s="77"/>
      <c r="AM45" s="37" t="s">
        <v>3</v>
      </c>
      <c r="AN45" s="38" t="s">
        <v>2</v>
      </c>
      <c r="AO45" s="77"/>
      <c r="AP45" s="37" t="s">
        <v>3</v>
      </c>
      <c r="AQ45" s="38" t="s">
        <v>2</v>
      </c>
      <c r="AR45" s="77"/>
      <c r="AS45" s="37" t="s">
        <v>3</v>
      </c>
      <c r="AT45" s="38" t="s">
        <v>2</v>
      </c>
      <c r="AU45" s="77"/>
      <c r="AV45" s="37" t="s">
        <v>3</v>
      </c>
      <c r="AW45" s="38" t="s">
        <v>2</v>
      </c>
      <c r="AX45" s="77"/>
      <c r="AY45" s="37" t="s">
        <v>3</v>
      </c>
      <c r="AZ45" s="38" t="s">
        <v>2</v>
      </c>
      <c r="BA45" s="38"/>
      <c r="BB45" s="37" t="s">
        <v>3</v>
      </c>
      <c r="BC45" s="38" t="s">
        <v>2</v>
      </c>
      <c r="BD45" s="38"/>
      <c r="BE45" s="37" t="s">
        <v>3</v>
      </c>
      <c r="BF45" s="38" t="s">
        <v>2</v>
      </c>
      <c r="BG45" s="38"/>
      <c r="BH45" s="37" t="s">
        <v>3</v>
      </c>
      <c r="BI45" s="38" t="s">
        <v>2</v>
      </c>
      <c r="BJ45" s="38"/>
      <c r="BK45" s="27" t="s">
        <v>22</v>
      </c>
      <c r="BL45" s="30" t="s">
        <v>23</v>
      </c>
    </row>
    <row r="46" spans="1:70" x14ac:dyDescent="0.25">
      <c r="A46">
        <v>1</v>
      </c>
      <c r="B46" s="150"/>
      <c r="C46" s="129">
        <v>-10000</v>
      </c>
      <c r="D46" s="36"/>
      <c r="E46" s="191">
        <v>-1</v>
      </c>
      <c r="F46" s="129">
        <v>-10000</v>
      </c>
      <c r="G46" s="36"/>
      <c r="H46" s="191">
        <v>-1</v>
      </c>
      <c r="I46" s="129">
        <v>-10000</v>
      </c>
      <c r="J46" s="36"/>
      <c r="K46" s="191">
        <v>-1</v>
      </c>
      <c r="L46" s="129">
        <v>-10000</v>
      </c>
      <c r="M46" s="36"/>
      <c r="N46" s="191">
        <v>-1</v>
      </c>
      <c r="O46" s="129">
        <v>-10000</v>
      </c>
      <c r="P46" s="36"/>
      <c r="Q46" s="191">
        <v>-1</v>
      </c>
      <c r="R46" s="129">
        <v>-10000</v>
      </c>
      <c r="S46" s="36"/>
      <c r="T46" s="191">
        <v>-1</v>
      </c>
      <c r="U46" s="129">
        <v>-10000</v>
      </c>
      <c r="V46" s="36"/>
      <c r="W46" s="191">
        <v>-1</v>
      </c>
      <c r="X46" s="129">
        <v>-10000</v>
      </c>
      <c r="Y46" s="36"/>
      <c r="Z46" s="191">
        <v>-1</v>
      </c>
      <c r="AA46" s="129">
        <v>-10000</v>
      </c>
      <c r="AB46" s="36"/>
      <c r="AC46" s="191">
        <v>-1</v>
      </c>
      <c r="AD46" s="129">
        <v>-10000</v>
      </c>
      <c r="AE46" s="36"/>
      <c r="AF46" s="191">
        <v>-1</v>
      </c>
      <c r="AG46" s="129">
        <v>-10000</v>
      </c>
      <c r="AH46" s="36"/>
      <c r="AI46" s="191">
        <v>-1</v>
      </c>
      <c r="AJ46" s="129">
        <v>-10000</v>
      </c>
      <c r="AK46" s="36"/>
      <c r="AL46" s="191">
        <v>-1</v>
      </c>
      <c r="AM46" s="129">
        <v>-10000</v>
      </c>
      <c r="AN46" s="36"/>
      <c r="AO46" s="191">
        <v>-1</v>
      </c>
      <c r="AP46" s="129">
        <v>-10000</v>
      </c>
      <c r="AQ46" s="36"/>
      <c r="AR46" s="191">
        <v>-1</v>
      </c>
      <c r="AS46" s="129">
        <v>-10000</v>
      </c>
      <c r="AT46" s="36"/>
      <c r="AU46" s="191">
        <v>-1</v>
      </c>
      <c r="AV46" s="129">
        <v>-10000</v>
      </c>
      <c r="AW46" s="36"/>
      <c r="AX46" s="191">
        <v>-1</v>
      </c>
      <c r="AY46" s="129">
        <v>-10000</v>
      </c>
      <c r="AZ46" s="36"/>
      <c r="BA46" s="191">
        <v>-1</v>
      </c>
      <c r="BB46" s="129">
        <v>-10000</v>
      </c>
      <c r="BC46" s="36"/>
      <c r="BD46" s="191">
        <v>-1</v>
      </c>
      <c r="BE46" s="129">
        <v>-10000</v>
      </c>
      <c r="BF46" s="36"/>
      <c r="BG46" s="191">
        <v>-1</v>
      </c>
      <c r="BH46" s="129">
        <v>-10000</v>
      </c>
      <c r="BI46" s="36"/>
      <c r="BJ46" s="191">
        <v>-1</v>
      </c>
      <c r="BM46">
        <f t="shared" ref="BM46:BM72" si="1">+BH46+AJ46+AG46+AD46+AA46+X46+U46+R46+O46+L46+I46+F46+C46+AM46+AP46+AS46+AV46+AY46+BB46+B46</f>
        <v>-190000</v>
      </c>
      <c r="BN46">
        <f>+BI46+AK46+AH46+AE46+AB46+Y46+V46+S46+P46+M46+J46+G46+D46+AN46+AQ46+AU46+AX46+AZ46+BC46</f>
        <v>-2</v>
      </c>
      <c r="BO46">
        <f>+BJ46+AL46+AI46+AF46+AC46+Z46+W46+T46+Q46+N46+K46+H46+E46+AO46+AR46+AV46+AY46+BA46+BD46</f>
        <v>-20017</v>
      </c>
      <c r="BP46">
        <f t="shared" ref="BP46:BP95" si="2">+BN46-BO46</f>
        <v>20015</v>
      </c>
      <c r="BQ46">
        <f t="shared" ref="BQ46:BQ95" si="3">COUNT(C46:BJ46)/3</f>
        <v>13.333333333333334</v>
      </c>
      <c r="BR46">
        <f t="shared" ref="BR46:BR95" si="4">+BM46/BQ46</f>
        <v>-14250</v>
      </c>
    </row>
    <row r="47" spans="1:70" x14ac:dyDescent="0.25">
      <c r="A47">
        <f>+A46+1</f>
        <v>2</v>
      </c>
      <c r="B47" s="324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H47" s="10"/>
      <c r="BI47" s="32"/>
      <c r="BJ47" s="11"/>
      <c r="BM47">
        <f t="shared" si="1"/>
        <v>0</v>
      </c>
      <c r="BN47">
        <f t="shared" ref="BN47:BN78" si="5">+BI47+AK47+AH47+AE47+AB47+Y47+V47+S47+P47+M47+J47+G47+D47+AN47+AQ47+AT47+AW47+AZ47+BC47</f>
        <v>0</v>
      </c>
      <c r="BO47">
        <f t="shared" ref="BO47:BO78" si="6">+BJ47+AL47+AI47+AF47+AC47+Z47+W47+T47+Q47+N47+K47+H47+E47+AO47+AR47+AU47+AX47+BA47+BD47</f>
        <v>0</v>
      </c>
      <c r="BP47">
        <f t="shared" si="2"/>
        <v>0</v>
      </c>
      <c r="BQ47">
        <f t="shared" si="3"/>
        <v>0</v>
      </c>
      <c r="BR47" t="e">
        <f t="shared" si="4"/>
        <v>#DIV/0!</v>
      </c>
    </row>
    <row r="48" spans="1:70" x14ac:dyDescent="0.25">
      <c r="A48">
        <f t="shared" ref="A48:A111" si="7">+A47+1</f>
        <v>3</v>
      </c>
      <c r="B48" s="150"/>
      <c r="C48" s="10"/>
      <c r="D48" s="32"/>
      <c r="E48" s="11"/>
      <c r="F48" s="10"/>
      <c r="G48" s="32"/>
      <c r="H48" s="11"/>
      <c r="I48" s="10"/>
      <c r="J48" s="32"/>
      <c r="K48" s="11"/>
      <c r="L48" s="54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H48" s="10"/>
      <c r="BI48" s="32"/>
      <c r="BJ48" s="11"/>
      <c r="BM48">
        <f t="shared" si="1"/>
        <v>0</v>
      </c>
      <c r="BN48">
        <f t="shared" si="5"/>
        <v>0</v>
      </c>
      <c r="BO48">
        <f t="shared" si="6"/>
        <v>0</v>
      </c>
      <c r="BP48">
        <f t="shared" si="2"/>
        <v>0</v>
      </c>
      <c r="BQ48">
        <f t="shared" si="3"/>
        <v>0</v>
      </c>
      <c r="BR48" t="e">
        <f t="shared" si="4"/>
        <v>#DIV/0!</v>
      </c>
    </row>
    <row r="49" spans="1:71" x14ac:dyDescent="0.25">
      <c r="A49">
        <f t="shared" si="7"/>
        <v>4</v>
      </c>
      <c r="B49" s="150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H49" s="10"/>
      <c r="BI49" s="32"/>
      <c r="BJ49" s="11"/>
      <c r="BL49" s="41"/>
      <c r="BM49">
        <f t="shared" si="1"/>
        <v>0</v>
      </c>
      <c r="BN49">
        <f t="shared" si="5"/>
        <v>0</v>
      </c>
      <c r="BO49">
        <f t="shared" si="6"/>
        <v>0</v>
      </c>
      <c r="BP49">
        <f t="shared" si="2"/>
        <v>0</v>
      </c>
      <c r="BQ49">
        <f t="shared" si="3"/>
        <v>0</v>
      </c>
      <c r="BR49" t="e">
        <f t="shared" si="4"/>
        <v>#DIV/0!</v>
      </c>
    </row>
    <row r="50" spans="1:71" x14ac:dyDescent="0.25">
      <c r="A50">
        <f t="shared" si="7"/>
        <v>5</v>
      </c>
      <c r="B50" s="150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Y50" s="10"/>
      <c r="AZ50" s="32"/>
      <c r="BA50" s="11"/>
      <c r="BB50" s="10"/>
      <c r="BC50" s="32"/>
      <c r="BD50" s="11"/>
      <c r="BE50" s="10"/>
      <c r="BF50" s="32"/>
      <c r="BG50" s="11"/>
      <c r="BH50" s="10"/>
      <c r="BI50" s="32"/>
      <c r="BJ50" s="11"/>
      <c r="BL50" s="41"/>
      <c r="BM50">
        <f t="shared" si="1"/>
        <v>0</v>
      </c>
      <c r="BN50">
        <f t="shared" si="5"/>
        <v>0</v>
      </c>
      <c r="BO50">
        <f t="shared" si="6"/>
        <v>0</v>
      </c>
      <c r="BP50">
        <f t="shared" si="2"/>
        <v>0</v>
      </c>
      <c r="BQ50">
        <f t="shared" si="3"/>
        <v>0</v>
      </c>
      <c r="BR50" t="e">
        <f t="shared" si="4"/>
        <v>#DIV/0!</v>
      </c>
    </row>
    <row r="51" spans="1:71" x14ac:dyDescent="0.25">
      <c r="A51">
        <f t="shared" si="7"/>
        <v>6</v>
      </c>
      <c r="B51" s="150"/>
      <c r="C51" s="12"/>
      <c r="D51" s="36"/>
      <c r="E51" s="13"/>
      <c r="F51" s="12"/>
      <c r="G51" s="36"/>
      <c r="H51" s="13"/>
      <c r="I51" s="12"/>
      <c r="J51" s="36"/>
      <c r="K51" s="13"/>
      <c r="L51" s="12"/>
      <c r="M51" s="36"/>
      <c r="N51" s="13"/>
      <c r="O51" s="10"/>
      <c r="P51" s="36"/>
      <c r="Q51" s="13"/>
      <c r="R51" s="12"/>
      <c r="S51" s="36"/>
      <c r="T51" s="13"/>
      <c r="U51" s="12"/>
      <c r="V51" s="36"/>
      <c r="W51" s="13"/>
      <c r="X51" s="12"/>
      <c r="Y51" s="36"/>
      <c r="Z51" s="13"/>
      <c r="AA51" s="12"/>
      <c r="AB51" s="36"/>
      <c r="AC51" s="13"/>
      <c r="AD51" s="12"/>
      <c r="AE51" s="36"/>
      <c r="AF51" s="13"/>
      <c r="AG51" s="12"/>
      <c r="AH51" s="36"/>
      <c r="AI51" s="13"/>
      <c r="AJ51" s="12"/>
      <c r="AK51" s="36"/>
      <c r="AL51" s="13"/>
      <c r="AM51" s="12"/>
      <c r="AN51" s="36"/>
      <c r="AO51" s="13"/>
      <c r="AP51" s="12"/>
      <c r="AQ51" s="36"/>
      <c r="AR51" s="13"/>
      <c r="AS51" s="12"/>
      <c r="AT51" s="36"/>
      <c r="AU51" s="13"/>
      <c r="AV51" s="12"/>
      <c r="AW51" s="36"/>
      <c r="AX51" s="13"/>
      <c r="AY51" s="12"/>
      <c r="AZ51" s="36"/>
      <c r="BA51" s="13"/>
      <c r="BB51" s="12"/>
      <c r="BC51" s="36"/>
      <c r="BD51" s="13"/>
      <c r="BE51" s="12"/>
      <c r="BF51" s="36"/>
      <c r="BG51" s="13"/>
      <c r="BH51" s="12"/>
      <c r="BI51" s="36"/>
      <c r="BJ51" s="13"/>
      <c r="BL51" s="41"/>
      <c r="BM51">
        <f t="shared" si="1"/>
        <v>0</v>
      </c>
      <c r="BN51">
        <f t="shared" si="5"/>
        <v>0</v>
      </c>
      <c r="BO51">
        <f t="shared" si="6"/>
        <v>0</v>
      </c>
      <c r="BP51">
        <f t="shared" si="2"/>
        <v>0</v>
      </c>
      <c r="BQ51">
        <f t="shared" si="3"/>
        <v>0</v>
      </c>
      <c r="BR51" t="e">
        <f t="shared" si="4"/>
        <v>#DIV/0!</v>
      </c>
    </row>
    <row r="52" spans="1:71" x14ac:dyDescent="0.25">
      <c r="A52">
        <f t="shared" si="7"/>
        <v>7</v>
      </c>
      <c r="B52" s="150"/>
      <c r="C52" s="10"/>
      <c r="D52" s="32"/>
      <c r="E52" s="11"/>
      <c r="F52" s="10"/>
      <c r="G52" s="32"/>
      <c r="H52" s="11"/>
      <c r="I52" s="12"/>
      <c r="J52" s="36"/>
      <c r="K52" s="13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2"/>
      <c r="AK52" s="36"/>
      <c r="AL52" s="13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H52" s="10"/>
      <c r="BI52" s="32"/>
      <c r="BJ52" s="11"/>
      <c r="BL52" s="41"/>
      <c r="BM52">
        <f t="shared" si="1"/>
        <v>0</v>
      </c>
      <c r="BN52">
        <f t="shared" si="5"/>
        <v>0</v>
      </c>
      <c r="BO52">
        <f t="shared" si="6"/>
        <v>0</v>
      </c>
      <c r="BP52">
        <f t="shared" si="2"/>
        <v>0</v>
      </c>
      <c r="BQ52">
        <f t="shared" si="3"/>
        <v>0</v>
      </c>
      <c r="BR52" t="e">
        <f t="shared" si="4"/>
        <v>#DIV/0!</v>
      </c>
    </row>
    <row r="53" spans="1:71" x14ac:dyDescent="0.25">
      <c r="A53">
        <f t="shared" si="7"/>
        <v>8</v>
      </c>
      <c r="B53" s="150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H53" s="10"/>
      <c r="BI53" s="32"/>
      <c r="BJ53" s="11"/>
      <c r="BL53" s="41"/>
      <c r="BM53">
        <f t="shared" si="1"/>
        <v>0</v>
      </c>
      <c r="BN53">
        <f t="shared" si="5"/>
        <v>0</v>
      </c>
      <c r="BO53">
        <f t="shared" si="6"/>
        <v>0</v>
      </c>
      <c r="BP53">
        <f t="shared" si="2"/>
        <v>0</v>
      </c>
      <c r="BQ53">
        <f t="shared" si="3"/>
        <v>0</v>
      </c>
      <c r="BR53" t="e">
        <f t="shared" si="4"/>
        <v>#DIV/0!</v>
      </c>
    </row>
    <row r="54" spans="1:71" x14ac:dyDescent="0.25">
      <c r="A54">
        <f t="shared" si="7"/>
        <v>9</v>
      </c>
      <c r="B54" s="150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H54" s="10"/>
      <c r="BI54" s="32"/>
      <c r="BJ54" s="11"/>
      <c r="BL54" s="41"/>
      <c r="BM54">
        <f t="shared" si="1"/>
        <v>0</v>
      </c>
      <c r="BN54">
        <f t="shared" si="5"/>
        <v>0</v>
      </c>
      <c r="BO54">
        <f t="shared" si="6"/>
        <v>0</v>
      </c>
      <c r="BP54">
        <f t="shared" si="2"/>
        <v>0</v>
      </c>
      <c r="BQ54">
        <f t="shared" si="3"/>
        <v>0</v>
      </c>
      <c r="BR54" t="e">
        <f t="shared" si="4"/>
        <v>#DIV/0!</v>
      </c>
      <c r="BS54" s="41">
        <f>+BL54+1</f>
        <v>1</v>
      </c>
    </row>
    <row r="55" spans="1:71" x14ac:dyDescent="0.25">
      <c r="A55">
        <f t="shared" si="7"/>
        <v>10</v>
      </c>
      <c r="B55" s="150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H55" s="10"/>
      <c r="BI55" s="32"/>
      <c r="BJ55" s="11"/>
      <c r="BL55" s="41"/>
      <c r="BM55">
        <f t="shared" si="1"/>
        <v>0</v>
      </c>
      <c r="BN55">
        <f t="shared" si="5"/>
        <v>0</v>
      </c>
      <c r="BO55">
        <f t="shared" si="6"/>
        <v>0</v>
      </c>
      <c r="BP55">
        <f t="shared" si="2"/>
        <v>0</v>
      </c>
      <c r="BQ55">
        <f t="shared" si="3"/>
        <v>0</v>
      </c>
      <c r="BR55" t="e">
        <f t="shared" si="4"/>
        <v>#DIV/0!</v>
      </c>
      <c r="BS55" s="41">
        <f t="shared" ref="BS55:BS60" si="8">+BL55+1</f>
        <v>1</v>
      </c>
    </row>
    <row r="56" spans="1:71" x14ac:dyDescent="0.25">
      <c r="A56">
        <f t="shared" si="7"/>
        <v>11</v>
      </c>
      <c r="B56" s="150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H56" s="10"/>
      <c r="BI56" s="32"/>
      <c r="BJ56" s="11"/>
      <c r="BL56" s="41"/>
      <c r="BM56">
        <f t="shared" si="1"/>
        <v>0</v>
      </c>
      <c r="BN56">
        <f t="shared" si="5"/>
        <v>0</v>
      </c>
      <c r="BO56">
        <f t="shared" si="6"/>
        <v>0</v>
      </c>
      <c r="BP56">
        <f t="shared" si="2"/>
        <v>0</v>
      </c>
      <c r="BQ56">
        <f t="shared" si="3"/>
        <v>0</v>
      </c>
      <c r="BR56" t="e">
        <f t="shared" si="4"/>
        <v>#DIV/0!</v>
      </c>
      <c r="BS56" s="41">
        <f t="shared" si="8"/>
        <v>1</v>
      </c>
    </row>
    <row r="57" spans="1:71" x14ac:dyDescent="0.25">
      <c r="A57">
        <f t="shared" si="7"/>
        <v>12</v>
      </c>
      <c r="B57" s="150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H57" s="10"/>
      <c r="BI57" s="32"/>
      <c r="BJ57" s="11"/>
      <c r="BL57" s="41"/>
      <c r="BM57">
        <f t="shared" si="1"/>
        <v>0</v>
      </c>
      <c r="BN57">
        <f t="shared" si="5"/>
        <v>0</v>
      </c>
      <c r="BO57">
        <f t="shared" si="6"/>
        <v>0</v>
      </c>
      <c r="BP57">
        <f t="shared" si="2"/>
        <v>0</v>
      </c>
      <c r="BQ57">
        <f t="shared" si="3"/>
        <v>0</v>
      </c>
      <c r="BR57" t="e">
        <f t="shared" si="4"/>
        <v>#DIV/0!</v>
      </c>
      <c r="BS57" s="41">
        <f t="shared" si="8"/>
        <v>1</v>
      </c>
    </row>
    <row r="58" spans="1:71" x14ac:dyDescent="0.25">
      <c r="A58">
        <f t="shared" si="7"/>
        <v>13</v>
      </c>
      <c r="B58" s="150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10"/>
      <c r="BI58" s="32"/>
      <c r="BJ58" s="11"/>
      <c r="BK58" s="28"/>
      <c r="BL58" s="41"/>
      <c r="BM58">
        <f t="shared" si="1"/>
        <v>0</v>
      </c>
      <c r="BN58">
        <f t="shared" si="5"/>
        <v>0</v>
      </c>
      <c r="BO58">
        <f t="shared" si="6"/>
        <v>0</v>
      </c>
      <c r="BP58">
        <f t="shared" si="2"/>
        <v>0</v>
      </c>
      <c r="BQ58">
        <f t="shared" si="3"/>
        <v>0</v>
      </c>
      <c r="BR58" t="e">
        <f t="shared" si="4"/>
        <v>#DIV/0!</v>
      </c>
      <c r="BS58" s="41">
        <f t="shared" si="8"/>
        <v>1</v>
      </c>
    </row>
    <row r="59" spans="1:71" x14ac:dyDescent="0.25">
      <c r="A59">
        <f t="shared" si="7"/>
        <v>14</v>
      </c>
      <c r="B59" s="150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10"/>
      <c r="BI59" s="32"/>
      <c r="BJ59" s="11"/>
      <c r="BL59" s="41"/>
      <c r="BM59">
        <f t="shared" si="1"/>
        <v>0</v>
      </c>
      <c r="BN59">
        <f t="shared" si="5"/>
        <v>0</v>
      </c>
      <c r="BO59">
        <f t="shared" si="6"/>
        <v>0</v>
      </c>
      <c r="BP59">
        <f t="shared" si="2"/>
        <v>0</v>
      </c>
      <c r="BQ59">
        <f t="shared" si="3"/>
        <v>0</v>
      </c>
      <c r="BR59" t="e">
        <f t="shared" si="4"/>
        <v>#DIV/0!</v>
      </c>
      <c r="BS59" s="41">
        <f t="shared" si="8"/>
        <v>1</v>
      </c>
    </row>
    <row r="60" spans="1:71" x14ac:dyDescent="0.25">
      <c r="A60">
        <f t="shared" si="7"/>
        <v>15</v>
      </c>
      <c r="B60" s="150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10"/>
      <c r="BI60" s="32"/>
      <c r="BJ60" s="11"/>
      <c r="BK60" s="212"/>
      <c r="BL60" s="213"/>
      <c r="BM60">
        <f t="shared" si="1"/>
        <v>0</v>
      </c>
      <c r="BN60">
        <f t="shared" si="5"/>
        <v>0</v>
      </c>
      <c r="BO60">
        <f t="shared" si="6"/>
        <v>0</v>
      </c>
      <c r="BP60">
        <f t="shared" si="2"/>
        <v>0</v>
      </c>
      <c r="BQ60">
        <f t="shared" si="3"/>
        <v>0</v>
      </c>
      <c r="BR60" t="e">
        <f t="shared" si="4"/>
        <v>#DIV/0!</v>
      </c>
      <c r="BS60" s="41">
        <f t="shared" si="8"/>
        <v>1</v>
      </c>
    </row>
    <row r="61" spans="1:71" x14ac:dyDescent="0.25">
      <c r="A61">
        <f t="shared" si="7"/>
        <v>16</v>
      </c>
      <c r="B61" s="150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10"/>
      <c r="BI61" s="32"/>
      <c r="BJ61" s="11"/>
      <c r="BK61" s="212"/>
      <c r="BL61" s="213"/>
      <c r="BM61">
        <f t="shared" si="1"/>
        <v>0</v>
      </c>
      <c r="BN61">
        <f t="shared" si="5"/>
        <v>0</v>
      </c>
      <c r="BO61">
        <f t="shared" si="6"/>
        <v>0</v>
      </c>
      <c r="BP61">
        <f t="shared" si="2"/>
        <v>0</v>
      </c>
      <c r="BQ61">
        <f t="shared" si="3"/>
        <v>0</v>
      </c>
      <c r="BR61" t="e">
        <f t="shared" si="4"/>
        <v>#DIV/0!</v>
      </c>
    </row>
    <row r="62" spans="1:71" x14ac:dyDescent="0.25">
      <c r="A62">
        <f t="shared" si="7"/>
        <v>17</v>
      </c>
      <c r="B62" s="150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10"/>
      <c r="BI62" s="32"/>
      <c r="BJ62" s="11"/>
      <c r="BK62" s="212"/>
      <c r="BL62" s="213"/>
      <c r="BM62">
        <f t="shared" si="1"/>
        <v>0</v>
      </c>
      <c r="BN62">
        <f t="shared" si="5"/>
        <v>0</v>
      </c>
      <c r="BO62">
        <f t="shared" si="6"/>
        <v>0</v>
      </c>
      <c r="BP62">
        <f t="shared" si="2"/>
        <v>0</v>
      </c>
      <c r="BQ62">
        <f t="shared" si="3"/>
        <v>0</v>
      </c>
      <c r="BR62" t="e">
        <f t="shared" si="4"/>
        <v>#DIV/0!</v>
      </c>
    </row>
    <row r="63" spans="1:71" x14ac:dyDescent="0.25">
      <c r="A63">
        <f t="shared" si="7"/>
        <v>18</v>
      </c>
      <c r="B63" s="150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10"/>
      <c r="BI63" s="32"/>
      <c r="BJ63" s="11"/>
      <c r="BL63" s="325"/>
      <c r="BM63">
        <f t="shared" si="1"/>
        <v>0</v>
      </c>
      <c r="BN63">
        <f t="shared" si="5"/>
        <v>0</v>
      </c>
      <c r="BO63">
        <f t="shared" si="6"/>
        <v>0</v>
      </c>
      <c r="BP63">
        <f t="shared" si="2"/>
        <v>0</v>
      </c>
      <c r="BQ63">
        <f t="shared" si="3"/>
        <v>0</v>
      </c>
      <c r="BR63" t="e">
        <f t="shared" si="4"/>
        <v>#DIV/0!</v>
      </c>
    </row>
    <row r="64" spans="1:71" x14ac:dyDescent="0.25">
      <c r="A64">
        <f t="shared" si="7"/>
        <v>19</v>
      </c>
      <c r="B64" s="150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10"/>
      <c r="BI64" s="32"/>
      <c r="BJ64" s="11"/>
      <c r="BL64" s="325"/>
      <c r="BM64">
        <f t="shared" si="1"/>
        <v>0</v>
      </c>
      <c r="BN64">
        <f t="shared" si="5"/>
        <v>0</v>
      </c>
      <c r="BO64">
        <f t="shared" si="6"/>
        <v>0</v>
      </c>
      <c r="BP64">
        <f t="shared" si="2"/>
        <v>0</v>
      </c>
      <c r="BQ64">
        <f t="shared" si="3"/>
        <v>0</v>
      </c>
      <c r="BR64" t="e">
        <f t="shared" si="4"/>
        <v>#DIV/0!</v>
      </c>
    </row>
    <row r="65" spans="1:70" x14ac:dyDescent="0.25">
      <c r="A65">
        <f t="shared" si="7"/>
        <v>20</v>
      </c>
      <c r="B65" s="150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10"/>
      <c r="BI65" s="32"/>
      <c r="BJ65" s="11"/>
      <c r="BL65" s="41"/>
      <c r="BM65">
        <f t="shared" si="1"/>
        <v>0</v>
      </c>
      <c r="BN65">
        <f t="shared" si="5"/>
        <v>0</v>
      </c>
      <c r="BO65">
        <f t="shared" si="6"/>
        <v>0</v>
      </c>
      <c r="BP65">
        <f t="shared" si="2"/>
        <v>0</v>
      </c>
      <c r="BQ65">
        <f t="shared" si="3"/>
        <v>0</v>
      </c>
      <c r="BR65" t="e">
        <f t="shared" si="4"/>
        <v>#DIV/0!</v>
      </c>
    </row>
    <row r="66" spans="1:70" x14ac:dyDescent="0.25">
      <c r="A66">
        <f t="shared" si="7"/>
        <v>21</v>
      </c>
      <c r="B66" s="150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Y66" s="10"/>
      <c r="AZ66" s="32"/>
      <c r="BA66" s="11"/>
      <c r="BB66" s="10"/>
      <c r="BC66" s="32"/>
      <c r="BD66" s="11"/>
      <c r="BE66" s="10"/>
      <c r="BF66" s="32"/>
      <c r="BG66" s="11"/>
      <c r="BH66" s="10"/>
      <c r="BI66" s="32"/>
      <c r="BJ66" s="11"/>
      <c r="BL66" s="41"/>
      <c r="BM66">
        <f t="shared" si="1"/>
        <v>0</v>
      </c>
      <c r="BN66">
        <f t="shared" si="5"/>
        <v>0</v>
      </c>
      <c r="BO66">
        <f t="shared" si="6"/>
        <v>0</v>
      </c>
      <c r="BP66">
        <f t="shared" si="2"/>
        <v>0</v>
      </c>
      <c r="BQ66">
        <f t="shared" si="3"/>
        <v>0</v>
      </c>
      <c r="BR66" t="e">
        <f t="shared" si="4"/>
        <v>#DIV/0!</v>
      </c>
    </row>
    <row r="67" spans="1:70" x14ac:dyDescent="0.25">
      <c r="A67">
        <f t="shared" si="7"/>
        <v>22</v>
      </c>
      <c r="B67" s="150"/>
      <c r="C67" s="12"/>
      <c r="D67" s="36"/>
      <c r="E67" s="13"/>
      <c r="F67" s="12"/>
      <c r="G67" s="36"/>
      <c r="H67" s="13"/>
      <c r="I67" s="10"/>
      <c r="J67" s="32"/>
      <c r="K67" s="11"/>
      <c r="L67" s="12"/>
      <c r="M67" s="36"/>
      <c r="N67" s="13"/>
      <c r="O67" s="12"/>
      <c r="P67" s="36"/>
      <c r="Q67" s="13"/>
      <c r="R67" s="12"/>
      <c r="S67" s="36"/>
      <c r="T67" s="13"/>
      <c r="U67" s="12"/>
      <c r="V67" s="36"/>
      <c r="W67" s="13"/>
      <c r="X67" s="12"/>
      <c r="Y67" s="36"/>
      <c r="Z67" s="13"/>
      <c r="AA67" s="12"/>
      <c r="AB67" s="36"/>
      <c r="AC67" s="13"/>
      <c r="AD67" s="12"/>
      <c r="AE67" s="36"/>
      <c r="AF67" s="13"/>
      <c r="AG67" s="12"/>
      <c r="AH67" s="36"/>
      <c r="AI67" s="13"/>
      <c r="AJ67" s="12"/>
      <c r="AK67" s="36"/>
      <c r="AL67" s="13"/>
      <c r="AM67" s="12"/>
      <c r="AN67" s="36"/>
      <c r="AO67" s="13"/>
      <c r="AP67" s="10"/>
      <c r="AQ67" s="32"/>
      <c r="AR67" s="11"/>
      <c r="AS67" s="12"/>
      <c r="AT67" s="36"/>
      <c r="AU67" s="13"/>
      <c r="AV67" s="12"/>
      <c r="AW67" s="36"/>
      <c r="AX67" s="13"/>
      <c r="AY67" s="12"/>
      <c r="AZ67" s="36"/>
      <c r="BA67" s="13"/>
      <c r="BB67" s="12"/>
      <c r="BC67" s="36"/>
      <c r="BD67" s="13"/>
      <c r="BE67" s="12"/>
      <c r="BF67" s="36"/>
      <c r="BG67" s="13"/>
      <c r="BH67" s="12"/>
      <c r="BI67" s="36"/>
      <c r="BJ67" s="13"/>
      <c r="BL67" s="41"/>
      <c r="BM67">
        <f t="shared" si="1"/>
        <v>0</v>
      </c>
      <c r="BN67">
        <f t="shared" si="5"/>
        <v>0</v>
      </c>
      <c r="BO67">
        <f t="shared" si="6"/>
        <v>0</v>
      </c>
      <c r="BP67">
        <f t="shared" si="2"/>
        <v>0</v>
      </c>
      <c r="BQ67">
        <f t="shared" si="3"/>
        <v>0</v>
      </c>
      <c r="BR67" t="e">
        <f t="shared" si="4"/>
        <v>#DIV/0!</v>
      </c>
    </row>
    <row r="68" spans="1:70" x14ac:dyDescent="0.25">
      <c r="A68">
        <f t="shared" si="7"/>
        <v>23</v>
      </c>
      <c r="B68" s="150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2"/>
      <c r="V68" s="36"/>
      <c r="W68" s="13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H68" s="10"/>
      <c r="BI68" s="32"/>
      <c r="BJ68" s="11"/>
      <c r="BL68" s="41"/>
      <c r="BM68">
        <f t="shared" si="1"/>
        <v>0</v>
      </c>
      <c r="BN68">
        <f t="shared" si="5"/>
        <v>0</v>
      </c>
      <c r="BO68">
        <f t="shared" si="6"/>
        <v>0</v>
      </c>
      <c r="BP68">
        <f t="shared" si="2"/>
        <v>0</v>
      </c>
      <c r="BQ68">
        <f t="shared" si="3"/>
        <v>0</v>
      </c>
      <c r="BR68" t="e">
        <f t="shared" si="4"/>
        <v>#DIV/0!</v>
      </c>
    </row>
    <row r="69" spans="1:70" x14ac:dyDescent="0.25">
      <c r="A69">
        <f t="shared" si="7"/>
        <v>24</v>
      </c>
      <c r="B69" s="150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10"/>
      <c r="BI69" s="32"/>
      <c r="BJ69" s="11"/>
      <c r="BL69" s="41"/>
      <c r="BM69">
        <f t="shared" si="1"/>
        <v>0</v>
      </c>
      <c r="BN69">
        <f t="shared" si="5"/>
        <v>0</v>
      </c>
      <c r="BO69">
        <f t="shared" si="6"/>
        <v>0</v>
      </c>
      <c r="BP69">
        <f t="shared" si="2"/>
        <v>0</v>
      </c>
      <c r="BQ69">
        <f t="shared" si="3"/>
        <v>0</v>
      </c>
      <c r="BR69" t="e">
        <f t="shared" si="4"/>
        <v>#DIV/0!</v>
      </c>
    </row>
    <row r="70" spans="1:70" x14ac:dyDescent="0.25">
      <c r="A70">
        <f t="shared" si="7"/>
        <v>25</v>
      </c>
      <c r="B70" s="150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10"/>
      <c r="BI70" s="32"/>
      <c r="BJ70" s="11"/>
      <c r="BK70" s="28"/>
      <c r="BL70" s="41"/>
      <c r="BM70">
        <f t="shared" si="1"/>
        <v>0</v>
      </c>
      <c r="BN70">
        <f t="shared" si="5"/>
        <v>0</v>
      </c>
      <c r="BO70">
        <f t="shared" si="6"/>
        <v>0</v>
      </c>
      <c r="BP70">
        <f t="shared" si="2"/>
        <v>0</v>
      </c>
      <c r="BQ70">
        <f t="shared" si="3"/>
        <v>0</v>
      </c>
      <c r="BR70" t="e">
        <f t="shared" si="4"/>
        <v>#DIV/0!</v>
      </c>
    </row>
    <row r="71" spans="1:70" x14ac:dyDescent="0.25">
      <c r="A71">
        <f t="shared" si="7"/>
        <v>26</v>
      </c>
      <c r="B71" s="150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H71" s="10"/>
      <c r="BI71" s="32"/>
      <c r="BJ71" s="11"/>
      <c r="BK71" s="28"/>
      <c r="BL71" s="41"/>
      <c r="BM71">
        <f t="shared" si="1"/>
        <v>0</v>
      </c>
      <c r="BN71">
        <f t="shared" si="5"/>
        <v>0</v>
      </c>
      <c r="BO71">
        <f t="shared" si="6"/>
        <v>0</v>
      </c>
      <c r="BP71">
        <f t="shared" si="2"/>
        <v>0</v>
      </c>
      <c r="BQ71">
        <f t="shared" si="3"/>
        <v>0</v>
      </c>
      <c r="BR71" t="e">
        <f t="shared" si="4"/>
        <v>#DIV/0!</v>
      </c>
    </row>
    <row r="72" spans="1:70" x14ac:dyDescent="0.25">
      <c r="A72">
        <f t="shared" si="7"/>
        <v>27</v>
      </c>
      <c r="B72" s="150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H72" s="10"/>
      <c r="BI72" s="32"/>
      <c r="BJ72" s="11"/>
      <c r="BK72" s="28"/>
      <c r="BL72" s="41"/>
      <c r="BM72">
        <f t="shared" si="1"/>
        <v>0</v>
      </c>
      <c r="BN72">
        <f t="shared" si="5"/>
        <v>0</v>
      </c>
      <c r="BO72">
        <f t="shared" si="6"/>
        <v>0</v>
      </c>
      <c r="BP72">
        <f t="shared" si="2"/>
        <v>0</v>
      </c>
      <c r="BQ72">
        <f t="shared" si="3"/>
        <v>0</v>
      </c>
      <c r="BR72" t="e">
        <f t="shared" si="4"/>
        <v>#DIV/0!</v>
      </c>
    </row>
    <row r="73" spans="1:70" x14ac:dyDescent="0.25">
      <c r="A73">
        <f t="shared" si="7"/>
        <v>28</v>
      </c>
      <c r="B73" s="150">
        <v>-10</v>
      </c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H73" s="10"/>
      <c r="BI73" s="32"/>
      <c r="BJ73" s="11"/>
      <c r="BK73" s="28"/>
      <c r="BL73" s="41"/>
      <c r="BM73">
        <f>+BH73+AJ73+AG73+AD73+AA73+X73+U73+R73+O73+L73+I73+F73+C73+AM73+AP73+AS73+AV73+AY73+BB73+B73</f>
        <v>-10</v>
      </c>
      <c r="BN73">
        <f t="shared" si="5"/>
        <v>0</v>
      </c>
      <c r="BO73">
        <f t="shared" si="6"/>
        <v>0</v>
      </c>
      <c r="BP73">
        <f t="shared" si="2"/>
        <v>0</v>
      </c>
      <c r="BQ73">
        <f t="shared" si="3"/>
        <v>0</v>
      </c>
      <c r="BR73" t="e">
        <f t="shared" si="4"/>
        <v>#DIV/0!</v>
      </c>
    </row>
    <row r="74" spans="1:70" x14ac:dyDescent="0.25">
      <c r="A74">
        <f t="shared" si="7"/>
        <v>29</v>
      </c>
      <c r="B74" s="150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  <c r="BH74" s="10"/>
      <c r="BI74" s="32"/>
      <c r="BJ74" s="11"/>
      <c r="BL74" s="41"/>
      <c r="BM74">
        <f t="shared" ref="BM74:BM95" si="9">+BH74+AJ74+AG74+AD74+AA74+X74+U74+R74+O74+L74+I74+F74+C74+AM74+AP74+AS74+AV74+AY74+BB74+B74</f>
        <v>0</v>
      </c>
      <c r="BN74">
        <f t="shared" si="5"/>
        <v>0</v>
      </c>
      <c r="BO74">
        <f t="shared" si="6"/>
        <v>0</v>
      </c>
      <c r="BP74">
        <f t="shared" si="2"/>
        <v>0</v>
      </c>
      <c r="BQ74">
        <f t="shared" si="3"/>
        <v>0</v>
      </c>
      <c r="BR74" t="e">
        <f t="shared" si="4"/>
        <v>#DIV/0!</v>
      </c>
    </row>
    <row r="75" spans="1:70" x14ac:dyDescent="0.25">
      <c r="A75">
        <f t="shared" si="7"/>
        <v>30</v>
      </c>
      <c r="B75" s="150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  <c r="BH75" s="10"/>
      <c r="BI75" s="32"/>
      <c r="BJ75" s="11"/>
      <c r="BL75" s="41"/>
      <c r="BM75">
        <f t="shared" si="9"/>
        <v>0</v>
      </c>
      <c r="BN75">
        <f t="shared" si="5"/>
        <v>0</v>
      </c>
      <c r="BO75">
        <f t="shared" si="6"/>
        <v>0</v>
      </c>
      <c r="BP75">
        <f t="shared" si="2"/>
        <v>0</v>
      </c>
      <c r="BQ75">
        <f t="shared" si="3"/>
        <v>0</v>
      </c>
      <c r="BR75" t="e">
        <f t="shared" si="4"/>
        <v>#DIV/0!</v>
      </c>
    </row>
    <row r="76" spans="1:70" x14ac:dyDescent="0.25">
      <c r="A76">
        <f t="shared" si="7"/>
        <v>31</v>
      </c>
      <c r="B76" s="150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  <c r="BH76" s="10"/>
      <c r="BI76" s="32"/>
      <c r="BJ76" s="11"/>
      <c r="BL76" s="41"/>
      <c r="BM76">
        <f t="shared" si="9"/>
        <v>0</v>
      </c>
      <c r="BN76">
        <f t="shared" si="5"/>
        <v>0</v>
      </c>
      <c r="BO76">
        <f t="shared" si="6"/>
        <v>0</v>
      </c>
      <c r="BP76">
        <f t="shared" si="2"/>
        <v>0</v>
      </c>
      <c r="BQ76">
        <f t="shared" si="3"/>
        <v>0</v>
      </c>
      <c r="BR76" t="e">
        <f t="shared" si="4"/>
        <v>#DIV/0!</v>
      </c>
    </row>
    <row r="77" spans="1:70" x14ac:dyDescent="0.25">
      <c r="A77">
        <f t="shared" si="7"/>
        <v>32</v>
      </c>
      <c r="B77" s="150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111"/>
      <c r="Q77" s="105"/>
      <c r="R77" s="10"/>
      <c r="S77" s="32"/>
      <c r="T77" s="11"/>
      <c r="U77" s="10"/>
      <c r="V77" s="32"/>
      <c r="W77" s="11"/>
      <c r="X77" s="10"/>
      <c r="Y77" s="111"/>
      <c r="Z77" s="105"/>
      <c r="AA77" s="10"/>
      <c r="AB77" s="32"/>
      <c r="AC77" s="11"/>
      <c r="AD77" s="10"/>
      <c r="AE77" s="111"/>
      <c r="AF77" s="105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299"/>
      <c r="AU77" s="15"/>
      <c r="AV77" s="10"/>
      <c r="AW77" s="299"/>
      <c r="AX77" s="15"/>
      <c r="AY77" s="10"/>
      <c r="AZ77" s="32"/>
      <c r="BA77" s="11"/>
      <c r="BB77" s="10"/>
      <c r="BC77" s="32"/>
      <c r="BD77" s="11"/>
      <c r="BE77" s="10"/>
      <c r="BF77" s="32"/>
      <c r="BG77" s="11"/>
      <c r="BH77" s="10"/>
      <c r="BI77" s="32"/>
      <c r="BJ77" s="11"/>
      <c r="BK77" s="28"/>
      <c r="BL77" s="41"/>
      <c r="BM77">
        <f t="shared" si="9"/>
        <v>0</v>
      </c>
      <c r="BN77">
        <f t="shared" si="5"/>
        <v>0</v>
      </c>
      <c r="BO77">
        <f t="shared" si="6"/>
        <v>0</v>
      </c>
      <c r="BP77">
        <f t="shared" si="2"/>
        <v>0</v>
      </c>
      <c r="BQ77">
        <f t="shared" si="3"/>
        <v>0</v>
      </c>
      <c r="BR77" t="e">
        <f t="shared" si="4"/>
        <v>#DIV/0!</v>
      </c>
    </row>
    <row r="78" spans="1:70" x14ac:dyDescent="0.25">
      <c r="A78">
        <f t="shared" si="7"/>
        <v>33</v>
      </c>
      <c r="B78" s="150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  <c r="BH78" s="10"/>
      <c r="BI78" s="32"/>
      <c r="BJ78" s="11"/>
      <c r="BK78" s="28"/>
      <c r="BL78" s="41"/>
      <c r="BM78">
        <f t="shared" si="9"/>
        <v>0</v>
      </c>
      <c r="BN78">
        <f t="shared" si="5"/>
        <v>0</v>
      </c>
      <c r="BO78">
        <f t="shared" si="6"/>
        <v>0</v>
      </c>
      <c r="BP78">
        <f t="shared" si="2"/>
        <v>0</v>
      </c>
      <c r="BQ78">
        <f t="shared" si="3"/>
        <v>0</v>
      </c>
      <c r="BR78" t="e">
        <f t="shared" si="4"/>
        <v>#DIV/0!</v>
      </c>
    </row>
    <row r="79" spans="1:70" x14ac:dyDescent="0.25">
      <c r="A79">
        <f t="shared" si="7"/>
        <v>34</v>
      </c>
      <c r="B79" s="150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  <c r="BH79" s="10"/>
      <c r="BI79" s="32"/>
      <c r="BJ79" s="11"/>
      <c r="BK79" s="28"/>
      <c r="BL79" s="41"/>
      <c r="BM79">
        <f t="shared" si="9"/>
        <v>0</v>
      </c>
      <c r="BN79">
        <f t="shared" ref="BN79:BN95" si="10">+BI79+AK79+AH79+AE79+AB79+Y79+V79+S79+P79+M79+J79+G79+D79+AN79+AQ79+AT79+AW79+AZ79+BC79</f>
        <v>0</v>
      </c>
      <c r="BO79">
        <f t="shared" ref="BO79:BO95" si="11">+BJ79+AL79+AI79+AF79+AC79+Z79+W79+T79+Q79+N79+K79+H79+E79+AO79+AR79+AU79+AX79+BA79+BD79</f>
        <v>0</v>
      </c>
      <c r="BP79">
        <f t="shared" si="2"/>
        <v>0</v>
      </c>
      <c r="BQ79">
        <f t="shared" si="3"/>
        <v>0</v>
      </c>
      <c r="BR79" t="e">
        <f t="shared" si="4"/>
        <v>#DIV/0!</v>
      </c>
    </row>
    <row r="80" spans="1:70" x14ac:dyDescent="0.25">
      <c r="A80">
        <f t="shared" si="7"/>
        <v>35</v>
      </c>
      <c r="B80" s="150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  <c r="BH80" s="10"/>
      <c r="BI80" s="32"/>
      <c r="BJ80" s="11"/>
      <c r="BL80" s="41"/>
      <c r="BM80">
        <f t="shared" si="9"/>
        <v>0</v>
      </c>
      <c r="BN80">
        <f t="shared" si="10"/>
        <v>0</v>
      </c>
      <c r="BO80">
        <f t="shared" si="11"/>
        <v>0</v>
      </c>
      <c r="BP80">
        <f t="shared" si="2"/>
        <v>0</v>
      </c>
      <c r="BQ80">
        <f t="shared" si="3"/>
        <v>0</v>
      </c>
      <c r="BR80" t="e">
        <f t="shared" si="4"/>
        <v>#DIV/0!</v>
      </c>
    </row>
    <row r="81" spans="1:70" x14ac:dyDescent="0.25">
      <c r="A81">
        <f t="shared" si="7"/>
        <v>36</v>
      </c>
      <c r="B81" s="150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  <c r="BH81" s="10"/>
      <c r="BI81" s="32"/>
      <c r="BJ81" s="11"/>
      <c r="BL81" s="41"/>
      <c r="BM81">
        <f t="shared" si="9"/>
        <v>0</v>
      </c>
      <c r="BN81">
        <f t="shared" si="10"/>
        <v>0</v>
      </c>
      <c r="BO81">
        <f t="shared" si="11"/>
        <v>0</v>
      </c>
      <c r="BP81">
        <f t="shared" si="2"/>
        <v>0</v>
      </c>
      <c r="BQ81">
        <f t="shared" si="3"/>
        <v>0</v>
      </c>
      <c r="BR81" t="e">
        <f t="shared" si="4"/>
        <v>#DIV/0!</v>
      </c>
    </row>
    <row r="82" spans="1:70" x14ac:dyDescent="0.25">
      <c r="A82">
        <f t="shared" si="7"/>
        <v>37</v>
      </c>
      <c r="B82" s="150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H82" s="10"/>
      <c r="BI82" s="32"/>
      <c r="BJ82" s="11"/>
      <c r="BL82" s="41"/>
      <c r="BM82">
        <f t="shared" si="9"/>
        <v>0</v>
      </c>
      <c r="BN82">
        <f t="shared" si="10"/>
        <v>0</v>
      </c>
      <c r="BO82">
        <f t="shared" si="11"/>
        <v>0</v>
      </c>
      <c r="BP82">
        <f t="shared" si="2"/>
        <v>0</v>
      </c>
      <c r="BQ82">
        <f t="shared" si="3"/>
        <v>0</v>
      </c>
      <c r="BR82" t="e">
        <f t="shared" si="4"/>
        <v>#DIV/0!</v>
      </c>
    </row>
    <row r="83" spans="1:70" x14ac:dyDescent="0.25">
      <c r="A83">
        <f t="shared" si="7"/>
        <v>38</v>
      </c>
      <c r="B83" s="150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  <c r="BH83" s="10"/>
      <c r="BI83" s="32"/>
      <c r="BJ83" s="11"/>
      <c r="BL83" s="76"/>
      <c r="BM83">
        <f t="shared" si="9"/>
        <v>0</v>
      </c>
      <c r="BN83">
        <f t="shared" si="10"/>
        <v>0</v>
      </c>
      <c r="BO83">
        <f t="shared" si="11"/>
        <v>0</v>
      </c>
      <c r="BP83">
        <f t="shared" si="2"/>
        <v>0</v>
      </c>
      <c r="BQ83">
        <f t="shared" si="3"/>
        <v>0</v>
      </c>
      <c r="BR83" t="e">
        <f t="shared" si="4"/>
        <v>#DIV/0!</v>
      </c>
    </row>
    <row r="84" spans="1:70" x14ac:dyDescent="0.25">
      <c r="A84">
        <f t="shared" si="7"/>
        <v>39</v>
      </c>
      <c r="B84" s="150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  <c r="BH84" s="10"/>
      <c r="BI84" s="32"/>
      <c r="BJ84" s="11"/>
      <c r="BL84" s="76"/>
      <c r="BM84">
        <f t="shared" si="9"/>
        <v>0</v>
      </c>
      <c r="BN84">
        <f t="shared" si="10"/>
        <v>0</v>
      </c>
      <c r="BO84">
        <f t="shared" si="11"/>
        <v>0</v>
      </c>
      <c r="BP84">
        <f t="shared" si="2"/>
        <v>0</v>
      </c>
      <c r="BQ84">
        <f t="shared" si="3"/>
        <v>0</v>
      </c>
      <c r="BR84" t="e">
        <f t="shared" si="4"/>
        <v>#DIV/0!</v>
      </c>
    </row>
    <row r="85" spans="1:70" x14ac:dyDescent="0.25">
      <c r="A85">
        <f t="shared" si="7"/>
        <v>40</v>
      </c>
      <c r="B85" s="150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H85" s="10"/>
      <c r="BI85" s="32"/>
      <c r="BJ85" s="11"/>
      <c r="BL85" s="76"/>
      <c r="BM85">
        <f t="shared" si="9"/>
        <v>0</v>
      </c>
      <c r="BN85">
        <f t="shared" si="10"/>
        <v>0</v>
      </c>
      <c r="BO85">
        <f t="shared" si="11"/>
        <v>0</v>
      </c>
      <c r="BP85">
        <f t="shared" si="2"/>
        <v>0</v>
      </c>
      <c r="BQ85">
        <f t="shared" si="3"/>
        <v>0</v>
      </c>
      <c r="BR85" t="e">
        <f t="shared" si="4"/>
        <v>#DIV/0!</v>
      </c>
    </row>
    <row r="86" spans="1:70" x14ac:dyDescent="0.25">
      <c r="A86">
        <f t="shared" si="7"/>
        <v>41</v>
      </c>
      <c r="B86" s="150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  <c r="BH86" s="10"/>
      <c r="BI86" s="32"/>
      <c r="BJ86" s="11"/>
      <c r="BL86" s="306"/>
      <c r="BM86">
        <f t="shared" si="9"/>
        <v>0</v>
      </c>
      <c r="BN86">
        <f t="shared" si="10"/>
        <v>0</v>
      </c>
      <c r="BO86">
        <f t="shared" si="11"/>
        <v>0</v>
      </c>
      <c r="BP86">
        <f t="shared" si="2"/>
        <v>0</v>
      </c>
      <c r="BQ86">
        <f t="shared" si="3"/>
        <v>0</v>
      </c>
      <c r="BR86" t="e">
        <f t="shared" si="4"/>
        <v>#DIV/0!</v>
      </c>
    </row>
    <row r="87" spans="1:70" x14ac:dyDescent="0.25">
      <c r="A87">
        <f t="shared" si="7"/>
        <v>42</v>
      </c>
      <c r="B87" s="150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  <c r="BH87" s="10"/>
      <c r="BI87" s="32"/>
      <c r="BJ87" s="11"/>
      <c r="BL87" s="306"/>
      <c r="BM87">
        <f t="shared" si="9"/>
        <v>0</v>
      </c>
      <c r="BN87">
        <f t="shared" si="10"/>
        <v>0</v>
      </c>
      <c r="BO87">
        <f t="shared" si="11"/>
        <v>0</v>
      </c>
      <c r="BP87">
        <f t="shared" si="2"/>
        <v>0</v>
      </c>
      <c r="BQ87">
        <f t="shared" si="3"/>
        <v>0</v>
      </c>
      <c r="BR87" t="e">
        <f t="shared" si="4"/>
        <v>#DIV/0!</v>
      </c>
    </row>
    <row r="88" spans="1:70" x14ac:dyDescent="0.25">
      <c r="A88">
        <f t="shared" si="7"/>
        <v>43</v>
      </c>
      <c r="B88" s="150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H88" s="10"/>
      <c r="BI88" s="32"/>
      <c r="BJ88" s="11"/>
      <c r="BL88" s="306"/>
      <c r="BM88">
        <f t="shared" si="9"/>
        <v>0</v>
      </c>
      <c r="BN88">
        <f t="shared" si="10"/>
        <v>0</v>
      </c>
      <c r="BO88">
        <f t="shared" si="11"/>
        <v>0</v>
      </c>
      <c r="BP88">
        <f t="shared" si="2"/>
        <v>0</v>
      </c>
      <c r="BQ88">
        <f t="shared" si="3"/>
        <v>0</v>
      </c>
      <c r="BR88" t="e">
        <f t="shared" si="4"/>
        <v>#DIV/0!</v>
      </c>
    </row>
    <row r="89" spans="1:70" x14ac:dyDescent="0.25">
      <c r="A89">
        <f t="shared" si="7"/>
        <v>44</v>
      </c>
      <c r="B89" s="150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  <c r="BH89" s="10"/>
      <c r="BI89" s="32"/>
      <c r="BJ89" s="11"/>
      <c r="BL89" s="306"/>
      <c r="BM89">
        <f t="shared" si="9"/>
        <v>0</v>
      </c>
      <c r="BN89">
        <f t="shared" si="10"/>
        <v>0</v>
      </c>
      <c r="BO89">
        <f t="shared" si="11"/>
        <v>0</v>
      </c>
      <c r="BP89">
        <f t="shared" si="2"/>
        <v>0</v>
      </c>
      <c r="BQ89">
        <f t="shared" si="3"/>
        <v>0</v>
      </c>
      <c r="BR89" t="e">
        <f t="shared" si="4"/>
        <v>#DIV/0!</v>
      </c>
    </row>
    <row r="90" spans="1:70" x14ac:dyDescent="0.25">
      <c r="A90">
        <f t="shared" si="7"/>
        <v>45</v>
      </c>
      <c r="B90" s="150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  <c r="BH90" s="10"/>
      <c r="BI90" s="32"/>
      <c r="BJ90" s="11"/>
      <c r="BL90" s="306"/>
      <c r="BM90">
        <f t="shared" si="9"/>
        <v>0</v>
      </c>
      <c r="BN90">
        <f t="shared" si="10"/>
        <v>0</v>
      </c>
      <c r="BO90">
        <f t="shared" si="11"/>
        <v>0</v>
      </c>
      <c r="BP90">
        <f t="shared" si="2"/>
        <v>0</v>
      </c>
      <c r="BQ90">
        <f t="shared" si="3"/>
        <v>0</v>
      </c>
      <c r="BR90" t="e">
        <f t="shared" si="4"/>
        <v>#DIV/0!</v>
      </c>
    </row>
    <row r="91" spans="1:70" x14ac:dyDescent="0.25">
      <c r="A91">
        <f>+A90+1</f>
        <v>46</v>
      </c>
      <c r="B91" s="150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H91" s="10"/>
      <c r="BI91" s="32"/>
      <c r="BJ91" s="11"/>
      <c r="BM91">
        <f t="shared" si="9"/>
        <v>0</v>
      </c>
      <c r="BN91">
        <f t="shared" si="10"/>
        <v>0</v>
      </c>
      <c r="BO91">
        <f t="shared" si="11"/>
        <v>0</v>
      </c>
      <c r="BP91">
        <f t="shared" si="2"/>
        <v>0</v>
      </c>
      <c r="BQ91">
        <f t="shared" si="3"/>
        <v>0</v>
      </c>
      <c r="BR91" t="e">
        <f t="shared" si="4"/>
        <v>#DIV/0!</v>
      </c>
    </row>
    <row r="92" spans="1:70" x14ac:dyDescent="0.25">
      <c r="A92">
        <f t="shared" si="7"/>
        <v>47</v>
      </c>
      <c r="B92" s="150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  <c r="BH92" s="10"/>
      <c r="BI92" s="32"/>
      <c r="BJ92" s="11"/>
      <c r="BM92">
        <f t="shared" si="9"/>
        <v>0</v>
      </c>
      <c r="BN92">
        <f t="shared" si="10"/>
        <v>0</v>
      </c>
      <c r="BO92">
        <f t="shared" si="11"/>
        <v>0</v>
      </c>
      <c r="BP92">
        <f t="shared" si="2"/>
        <v>0</v>
      </c>
      <c r="BQ92">
        <f t="shared" si="3"/>
        <v>0</v>
      </c>
      <c r="BR92" t="e">
        <f t="shared" si="4"/>
        <v>#DIV/0!</v>
      </c>
    </row>
    <row r="93" spans="1:70" x14ac:dyDescent="0.25">
      <c r="A93">
        <f t="shared" si="7"/>
        <v>48</v>
      </c>
      <c r="B93" s="150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  <c r="BH93" s="10"/>
      <c r="BI93" s="32"/>
      <c r="BJ93" s="11"/>
      <c r="BM93">
        <f t="shared" si="9"/>
        <v>0</v>
      </c>
      <c r="BN93">
        <f t="shared" si="10"/>
        <v>0</v>
      </c>
      <c r="BO93">
        <f t="shared" si="11"/>
        <v>0</v>
      </c>
      <c r="BP93">
        <f t="shared" si="2"/>
        <v>0</v>
      </c>
      <c r="BQ93">
        <f t="shared" si="3"/>
        <v>0</v>
      </c>
      <c r="BR93" t="e">
        <f t="shared" si="4"/>
        <v>#DIV/0!</v>
      </c>
    </row>
    <row r="94" spans="1:70" x14ac:dyDescent="0.25">
      <c r="A94">
        <f t="shared" si="7"/>
        <v>49</v>
      </c>
      <c r="B94" s="150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H94" s="10"/>
      <c r="BI94" s="32"/>
      <c r="BJ94" s="11"/>
      <c r="BM94">
        <f t="shared" si="9"/>
        <v>0</v>
      </c>
      <c r="BN94">
        <f t="shared" si="10"/>
        <v>0</v>
      </c>
      <c r="BO94">
        <f t="shared" si="11"/>
        <v>0</v>
      </c>
      <c r="BP94">
        <f t="shared" si="2"/>
        <v>0</v>
      </c>
      <c r="BQ94">
        <f t="shared" si="3"/>
        <v>0</v>
      </c>
      <c r="BR94" t="e">
        <f t="shared" si="4"/>
        <v>#DIV/0!</v>
      </c>
    </row>
    <row r="95" spans="1:70" x14ac:dyDescent="0.25">
      <c r="A95">
        <f t="shared" si="7"/>
        <v>50</v>
      </c>
      <c r="B95" s="150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  <c r="BH95" s="10"/>
      <c r="BI95" s="32"/>
      <c r="BJ95" s="11"/>
      <c r="BM95">
        <f t="shared" si="9"/>
        <v>0</v>
      </c>
      <c r="BN95">
        <f t="shared" si="10"/>
        <v>0</v>
      </c>
      <c r="BO95">
        <f t="shared" si="11"/>
        <v>0</v>
      </c>
      <c r="BP95">
        <f t="shared" si="2"/>
        <v>0</v>
      </c>
      <c r="BQ95">
        <f t="shared" si="3"/>
        <v>0</v>
      </c>
      <c r="BR95" t="e">
        <f t="shared" si="4"/>
        <v>#DIV/0!</v>
      </c>
    </row>
    <row r="96" spans="1:70" x14ac:dyDescent="0.25">
      <c r="A96">
        <f t="shared" si="7"/>
        <v>51</v>
      </c>
      <c r="B96" s="150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H96" s="10"/>
      <c r="BI96" s="32"/>
      <c r="BJ96" s="11"/>
    </row>
    <row r="97" spans="1:64" x14ac:dyDescent="0.25">
      <c r="A97">
        <f t="shared" si="7"/>
        <v>52</v>
      </c>
      <c r="B97" s="150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10"/>
      <c r="BI97" s="32"/>
      <c r="BJ97" s="11"/>
      <c r="BL97" s="41"/>
    </row>
    <row r="98" spans="1:64" x14ac:dyDescent="0.25">
      <c r="A98">
        <f t="shared" si="7"/>
        <v>53</v>
      </c>
      <c r="B98" s="150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10"/>
      <c r="BI98" s="32"/>
      <c r="BJ98" s="11"/>
      <c r="BL98" s="41"/>
    </row>
    <row r="99" spans="1:64" x14ac:dyDescent="0.25">
      <c r="A99">
        <f t="shared" si="7"/>
        <v>54</v>
      </c>
      <c r="B99" s="150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10"/>
      <c r="BI99" s="32"/>
      <c r="BJ99" s="11"/>
      <c r="BK99" s="28"/>
      <c r="BL99" s="41"/>
    </row>
    <row r="100" spans="1:64" x14ac:dyDescent="0.25">
      <c r="A100">
        <f t="shared" si="7"/>
        <v>55</v>
      </c>
      <c r="B100" s="150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10"/>
      <c r="BI100" s="32"/>
      <c r="BJ100" s="11"/>
      <c r="BK100" s="28"/>
      <c r="BL100" s="41"/>
    </row>
    <row r="101" spans="1:64" x14ac:dyDescent="0.25">
      <c r="A101">
        <f t="shared" si="7"/>
        <v>56</v>
      </c>
      <c r="B101" s="150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H101" s="10"/>
      <c r="BI101" s="32"/>
      <c r="BJ101" s="11"/>
      <c r="BL101" s="41"/>
    </row>
    <row r="102" spans="1:64" x14ac:dyDescent="0.25">
      <c r="A102">
        <f t="shared" si="7"/>
        <v>57</v>
      </c>
      <c r="B102" s="150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H102" s="10"/>
      <c r="BI102" s="32"/>
      <c r="BJ102" s="11"/>
      <c r="BL102" s="41"/>
    </row>
    <row r="103" spans="1:64" x14ac:dyDescent="0.25">
      <c r="A103">
        <f t="shared" si="7"/>
        <v>58</v>
      </c>
      <c r="B103" s="150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10"/>
      <c r="BI103" s="32"/>
      <c r="BJ103" s="11"/>
      <c r="BL103" s="41"/>
    </row>
    <row r="104" spans="1:64" x14ac:dyDescent="0.25">
      <c r="A104">
        <f t="shared" si="7"/>
        <v>59</v>
      </c>
      <c r="B104" s="150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H104" s="10"/>
      <c r="BI104" s="32"/>
      <c r="BJ104" s="11"/>
      <c r="BL104" s="41"/>
    </row>
    <row r="105" spans="1:64" x14ac:dyDescent="0.25">
      <c r="A105">
        <f t="shared" si="7"/>
        <v>60</v>
      </c>
      <c r="B105" s="150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H105" s="10"/>
      <c r="BI105" s="32"/>
      <c r="BJ105" s="11"/>
      <c r="BL105" s="41"/>
    </row>
    <row r="106" spans="1:64" x14ac:dyDescent="0.25">
      <c r="A106">
        <f t="shared" si="7"/>
        <v>61</v>
      </c>
      <c r="B106" s="150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10"/>
      <c r="BI106" s="32"/>
      <c r="BJ106" s="11"/>
      <c r="BL106" s="41"/>
    </row>
    <row r="107" spans="1:64" x14ac:dyDescent="0.25">
      <c r="A107">
        <f t="shared" si="7"/>
        <v>62</v>
      </c>
      <c r="B107" s="150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10"/>
      <c r="BI107" s="32"/>
      <c r="BJ107" s="11"/>
      <c r="BL107" s="41"/>
    </row>
    <row r="108" spans="1:64" x14ac:dyDescent="0.25">
      <c r="A108">
        <f t="shared" si="7"/>
        <v>63</v>
      </c>
      <c r="B108" s="150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10"/>
      <c r="BI108" s="32"/>
      <c r="BJ108" s="11"/>
      <c r="BK108" s="28"/>
      <c r="BL108" s="41"/>
    </row>
    <row r="109" spans="1:64" x14ac:dyDescent="0.25">
      <c r="A109">
        <f t="shared" si="7"/>
        <v>64</v>
      </c>
      <c r="B109" s="150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10"/>
      <c r="BI109" s="32"/>
      <c r="BJ109" s="11"/>
      <c r="BK109" s="28"/>
      <c r="BL109" s="41"/>
    </row>
    <row r="110" spans="1:64" x14ac:dyDescent="0.25">
      <c r="A110">
        <f t="shared" si="7"/>
        <v>65</v>
      </c>
      <c r="B110" s="150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10"/>
      <c r="BI110" s="32"/>
      <c r="BJ110" s="11"/>
      <c r="BK110" s="28"/>
      <c r="BL110" s="41"/>
    </row>
    <row r="111" spans="1:64" x14ac:dyDescent="0.25">
      <c r="A111">
        <f t="shared" si="7"/>
        <v>66</v>
      </c>
      <c r="B111" s="150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10"/>
      <c r="BI111" s="32"/>
      <c r="BJ111" s="11"/>
      <c r="BK111" s="28"/>
      <c r="BL111" s="41"/>
    </row>
    <row r="112" spans="1:64" x14ac:dyDescent="0.25">
      <c r="A112">
        <f t="shared" ref="A112:A175" si="12">+A111+1</f>
        <v>67</v>
      </c>
      <c r="B112" s="150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10"/>
      <c r="BI112" s="32"/>
      <c r="BJ112" s="11"/>
      <c r="BK112" s="28"/>
      <c r="BL112" s="41"/>
    </row>
    <row r="113" spans="1:64" x14ac:dyDescent="0.25">
      <c r="A113">
        <f t="shared" si="12"/>
        <v>68</v>
      </c>
      <c r="B113" s="150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10"/>
      <c r="BI113" s="32"/>
      <c r="BJ113" s="11"/>
    </row>
    <row r="114" spans="1:64" x14ac:dyDescent="0.25">
      <c r="A114">
        <f t="shared" si="12"/>
        <v>69</v>
      </c>
      <c r="B114" s="150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10"/>
      <c r="BI114" s="32"/>
      <c r="BJ114" s="11"/>
      <c r="BK114" s="28"/>
      <c r="BL114" s="41"/>
    </row>
    <row r="115" spans="1:64" x14ac:dyDescent="0.25">
      <c r="A115">
        <f t="shared" si="12"/>
        <v>70</v>
      </c>
      <c r="B115" s="150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10"/>
      <c r="BI115" s="32"/>
      <c r="BJ115" s="11"/>
      <c r="BK115" s="28"/>
      <c r="BL115" s="41"/>
    </row>
    <row r="116" spans="1:64" x14ac:dyDescent="0.25">
      <c r="A116">
        <f t="shared" si="12"/>
        <v>71</v>
      </c>
      <c r="B116" s="150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10"/>
      <c r="BI116" s="32"/>
      <c r="BJ116" s="11"/>
      <c r="BK116" s="28"/>
      <c r="BL116" s="41"/>
    </row>
    <row r="117" spans="1:64" x14ac:dyDescent="0.25">
      <c r="A117">
        <f t="shared" si="12"/>
        <v>72</v>
      </c>
      <c r="B117" s="150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B117" s="10"/>
      <c r="BC117" s="32"/>
      <c r="BD117" s="11"/>
      <c r="BE117" s="10"/>
      <c r="BF117" s="32"/>
      <c r="BG117" s="11"/>
      <c r="BH117" s="10"/>
      <c r="BI117" s="32"/>
      <c r="BJ117" s="11"/>
      <c r="BK117" s="28"/>
      <c r="BL117" s="41"/>
    </row>
    <row r="118" spans="1:64" x14ac:dyDescent="0.25">
      <c r="A118">
        <f t="shared" si="12"/>
        <v>73</v>
      </c>
      <c r="B118" s="150"/>
      <c r="C118" s="12"/>
      <c r="D118" s="36"/>
      <c r="E118" s="13"/>
      <c r="F118" s="12"/>
      <c r="G118" s="36"/>
      <c r="H118" s="13"/>
      <c r="I118" s="12"/>
      <c r="J118" s="36"/>
      <c r="K118" s="13"/>
      <c r="L118" s="12"/>
      <c r="M118" s="36"/>
      <c r="N118" s="13"/>
      <c r="O118" s="12"/>
      <c r="P118" s="36"/>
      <c r="Q118" s="13"/>
      <c r="R118" s="12"/>
      <c r="S118" s="36"/>
      <c r="T118" s="13"/>
      <c r="U118" s="12"/>
      <c r="V118" s="36"/>
      <c r="W118" s="13"/>
      <c r="X118" s="12"/>
      <c r="Y118" s="36"/>
      <c r="Z118" s="13"/>
      <c r="AA118" s="12"/>
      <c r="AB118" s="36"/>
      <c r="AC118" s="13"/>
      <c r="AD118" s="12"/>
      <c r="AE118" s="36"/>
      <c r="AF118" s="13"/>
      <c r="AG118" s="12"/>
      <c r="AH118" s="36"/>
      <c r="AI118" s="13"/>
      <c r="AJ118" s="12"/>
      <c r="AK118" s="36"/>
      <c r="AL118" s="13"/>
      <c r="AM118" s="12"/>
      <c r="AN118" s="36"/>
      <c r="AO118" s="13"/>
      <c r="AP118" s="12"/>
      <c r="AQ118" s="36"/>
      <c r="AR118" s="13"/>
      <c r="AS118" s="12"/>
      <c r="AT118" s="36"/>
      <c r="AU118" s="13"/>
      <c r="AV118" s="12"/>
      <c r="AW118" s="36"/>
      <c r="AX118" s="13"/>
      <c r="AY118" s="12"/>
      <c r="AZ118" s="36"/>
      <c r="BA118" s="13"/>
      <c r="BB118" s="12"/>
      <c r="BC118" s="36"/>
      <c r="BD118" s="13"/>
      <c r="BE118" s="12"/>
      <c r="BF118" s="36"/>
      <c r="BG118" s="13"/>
      <c r="BH118" s="12"/>
      <c r="BI118" s="36"/>
      <c r="BJ118" s="13"/>
      <c r="BK118" s="28"/>
      <c r="BL118" s="41"/>
    </row>
    <row r="119" spans="1:64" x14ac:dyDescent="0.25">
      <c r="A119">
        <f t="shared" si="12"/>
        <v>74</v>
      </c>
      <c r="B119" s="150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10"/>
      <c r="BI119" s="32"/>
      <c r="BJ119" s="11"/>
      <c r="BK119" s="28"/>
      <c r="BL119" s="41"/>
    </row>
    <row r="120" spans="1:64" x14ac:dyDescent="0.25">
      <c r="A120">
        <f t="shared" si="12"/>
        <v>75</v>
      </c>
      <c r="B120" s="150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H120" s="10"/>
      <c r="BI120" s="32"/>
      <c r="BJ120" s="11"/>
      <c r="BK120" s="28"/>
      <c r="BL120" s="41"/>
    </row>
    <row r="121" spans="1:64" x14ac:dyDescent="0.25">
      <c r="A121">
        <f t="shared" si="12"/>
        <v>76</v>
      </c>
      <c r="B121" s="150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H121" s="10"/>
      <c r="BI121" s="32"/>
      <c r="BJ121" s="11"/>
      <c r="BL121" s="41"/>
    </row>
    <row r="122" spans="1:64" x14ac:dyDescent="0.25">
      <c r="A122">
        <f t="shared" si="12"/>
        <v>77</v>
      </c>
      <c r="B122" s="150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H122" s="10"/>
      <c r="BI122" s="32"/>
      <c r="BJ122" s="11"/>
      <c r="BL122" s="41"/>
    </row>
    <row r="123" spans="1:64" x14ac:dyDescent="0.25">
      <c r="A123">
        <f t="shared" si="12"/>
        <v>78</v>
      </c>
      <c r="B123" s="150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H123" s="10"/>
      <c r="BI123" s="32"/>
      <c r="BJ123" s="11"/>
      <c r="BL123" s="41"/>
    </row>
    <row r="124" spans="1:64" x14ac:dyDescent="0.25">
      <c r="A124">
        <f t="shared" si="12"/>
        <v>79</v>
      </c>
      <c r="B124" s="150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H124" s="10"/>
      <c r="BI124" s="32"/>
      <c r="BJ124" s="11"/>
      <c r="BL124" s="41"/>
    </row>
    <row r="125" spans="1:64" x14ac:dyDescent="0.25">
      <c r="A125">
        <f t="shared" si="12"/>
        <v>80</v>
      </c>
      <c r="B125" s="150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  <c r="BH125" s="10"/>
      <c r="BI125" s="32"/>
      <c r="BJ125" s="11"/>
      <c r="BL125" s="41"/>
    </row>
    <row r="126" spans="1:64" x14ac:dyDescent="0.25">
      <c r="A126">
        <f t="shared" si="12"/>
        <v>81</v>
      </c>
      <c r="B126" s="150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H126" s="10"/>
      <c r="BI126" s="32"/>
      <c r="BJ126" s="11"/>
    </row>
    <row r="127" spans="1:64" x14ac:dyDescent="0.25">
      <c r="A127">
        <f t="shared" si="12"/>
        <v>82</v>
      </c>
      <c r="B127" s="150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H127" s="10"/>
      <c r="BI127" s="32"/>
      <c r="BJ127" s="11"/>
    </row>
    <row r="128" spans="1:64" x14ac:dyDescent="0.25">
      <c r="A128">
        <f t="shared" si="12"/>
        <v>83</v>
      </c>
      <c r="B128" s="150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H128" s="10"/>
      <c r="BI128" s="32"/>
      <c r="BJ128" s="11"/>
    </row>
    <row r="129" spans="1:64" x14ac:dyDescent="0.25">
      <c r="A129">
        <f t="shared" si="12"/>
        <v>84</v>
      </c>
      <c r="B129" s="150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H129" s="10"/>
      <c r="BI129" s="32"/>
      <c r="BJ129" s="11"/>
    </row>
    <row r="130" spans="1:64" x14ac:dyDescent="0.25">
      <c r="A130">
        <f t="shared" si="12"/>
        <v>85</v>
      </c>
      <c r="B130" s="150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H130" s="10"/>
      <c r="BI130" s="32"/>
      <c r="BJ130" s="11"/>
      <c r="BL130" s="41"/>
    </row>
    <row r="131" spans="1:64" x14ac:dyDescent="0.25">
      <c r="A131">
        <f t="shared" si="12"/>
        <v>86</v>
      </c>
      <c r="B131" s="150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H131" s="10"/>
      <c r="BI131" s="32"/>
      <c r="BJ131" s="11"/>
      <c r="BL131" s="76"/>
    </row>
    <row r="132" spans="1:64" x14ac:dyDescent="0.25">
      <c r="A132">
        <f t="shared" si="12"/>
        <v>87</v>
      </c>
      <c r="B132" s="150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H132" s="10"/>
      <c r="BI132" s="32"/>
      <c r="BJ132" s="11"/>
      <c r="BL132" s="41"/>
    </row>
    <row r="133" spans="1:64" x14ac:dyDescent="0.25">
      <c r="A133">
        <f t="shared" si="12"/>
        <v>88</v>
      </c>
      <c r="B133" s="150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H133" s="10"/>
      <c r="BI133" s="32"/>
      <c r="BJ133" s="11"/>
      <c r="BL133" s="41"/>
    </row>
    <row r="134" spans="1:64" x14ac:dyDescent="0.25">
      <c r="A134">
        <f t="shared" si="12"/>
        <v>89</v>
      </c>
      <c r="B134" s="150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B134" s="10"/>
      <c r="BC134" s="32"/>
      <c r="BD134" s="11"/>
      <c r="BE134" s="10"/>
      <c r="BF134" s="32"/>
      <c r="BG134" s="11"/>
      <c r="BH134" s="10"/>
      <c r="BI134" s="32"/>
      <c r="BJ134" s="11"/>
      <c r="BL134" s="76"/>
    </row>
    <row r="135" spans="1:64" x14ac:dyDescent="0.25">
      <c r="A135">
        <f t="shared" si="12"/>
        <v>90</v>
      </c>
      <c r="B135" s="150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94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94"/>
      <c r="AZ135" s="32"/>
      <c r="BA135" s="11"/>
      <c r="BB135" s="10"/>
      <c r="BC135" s="32"/>
      <c r="BD135" s="11"/>
      <c r="BE135" s="10"/>
      <c r="BF135" s="32"/>
      <c r="BG135" s="11"/>
      <c r="BH135" s="10"/>
      <c r="BI135" s="32"/>
      <c r="BJ135" s="11"/>
      <c r="BL135" s="41"/>
    </row>
    <row r="136" spans="1:64" x14ac:dyDescent="0.25">
      <c r="A136">
        <f t="shared" si="12"/>
        <v>91</v>
      </c>
      <c r="B136" s="150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10"/>
      <c r="BI136" s="32"/>
      <c r="BJ136" s="11"/>
      <c r="BL136" s="41"/>
    </row>
    <row r="137" spans="1:64" x14ac:dyDescent="0.25">
      <c r="A137">
        <f t="shared" si="12"/>
        <v>92</v>
      </c>
      <c r="B137" s="150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10"/>
      <c r="BI137" s="32"/>
      <c r="BJ137" s="11"/>
      <c r="BK137" s="28"/>
      <c r="BL137" s="76"/>
    </row>
    <row r="138" spans="1:64" x14ac:dyDescent="0.25">
      <c r="A138">
        <f t="shared" si="12"/>
        <v>93</v>
      </c>
      <c r="B138" s="150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10"/>
      <c r="BI138" s="32"/>
      <c r="BJ138" s="11"/>
      <c r="BK138" s="28"/>
      <c r="BL138" s="76"/>
    </row>
    <row r="139" spans="1:64" x14ac:dyDescent="0.25">
      <c r="A139">
        <f t="shared" si="12"/>
        <v>94</v>
      </c>
      <c r="B139" s="150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H139" s="10"/>
      <c r="BI139" s="32"/>
      <c r="BJ139" s="11"/>
      <c r="BK139" s="28"/>
      <c r="BL139" s="41"/>
    </row>
    <row r="140" spans="1:64" x14ac:dyDescent="0.25">
      <c r="A140">
        <f t="shared" si="12"/>
        <v>95</v>
      </c>
      <c r="B140" s="150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10"/>
      <c r="BI140" s="32"/>
      <c r="BJ140" s="11"/>
      <c r="BL140" s="41"/>
    </row>
    <row r="141" spans="1:64" x14ac:dyDescent="0.25">
      <c r="A141">
        <f t="shared" si="12"/>
        <v>96</v>
      </c>
      <c r="B141" s="150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10"/>
      <c r="BI141" s="32"/>
      <c r="BJ141" s="11"/>
      <c r="BK141" s="28"/>
      <c r="BL141" s="76"/>
    </row>
    <row r="142" spans="1:64" x14ac:dyDescent="0.25">
      <c r="A142">
        <f t="shared" si="12"/>
        <v>97</v>
      </c>
      <c r="B142" s="150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10"/>
      <c r="BI142" s="32"/>
      <c r="BJ142" s="11"/>
      <c r="BK142" s="28"/>
      <c r="BL142" s="41"/>
    </row>
    <row r="143" spans="1:64" x14ac:dyDescent="0.25">
      <c r="A143">
        <f t="shared" si="12"/>
        <v>98</v>
      </c>
      <c r="B143" s="150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B143" s="10"/>
      <c r="BC143" s="32"/>
      <c r="BD143" s="11"/>
      <c r="BE143" s="10"/>
      <c r="BF143" s="32"/>
      <c r="BG143" s="11"/>
      <c r="BH143" s="10"/>
      <c r="BI143" s="32"/>
      <c r="BJ143" s="11"/>
      <c r="BK143" s="28"/>
      <c r="BL143" s="41"/>
    </row>
    <row r="144" spans="1:64" x14ac:dyDescent="0.25">
      <c r="A144">
        <f t="shared" si="12"/>
        <v>99</v>
      </c>
      <c r="B144" s="150"/>
      <c r="C144" s="12"/>
      <c r="D144" s="36"/>
      <c r="E144" s="13"/>
      <c r="F144" s="12"/>
      <c r="G144" s="36"/>
      <c r="H144" s="13"/>
      <c r="I144" s="12"/>
      <c r="J144" s="36"/>
      <c r="K144" s="13"/>
      <c r="L144" s="12"/>
      <c r="M144" s="36"/>
      <c r="N144" s="13"/>
      <c r="O144" s="12"/>
      <c r="P144" s="36"/>
      <c r="Q144" s="13"/>
      <c r="R144" s="12"/>
      <c r="S144" s="36"/>
      <c r="T144" s="13"/>
      <c r="U144" s="12"/>
      <c r="V144" s="36"/>
      <c r="W144" s="13"/>
      <c r="X144" s="12"/>
      <c r="Y144" s="36"/>
      <c r="Z144" s="13"/>
      <c r="AA144" s="12"/>
      <c r="AB144" s="36"/>
      <c r="AC144" s="13"/>
      <c r="AD144" s="12"/>
      <c r="AE144" s="36"/>
      <c r="AF144" s="13"/>
      <c r="AG144" s="12"/>
      <c r="AH144" s="36"/>
      <c r="AI144" s="13"/>
      <c r="AJ144" s="12"/>
      <c r="AK144" s="36"/>
      <c r="AL144" s="13"/>
      <c r="AM144" s="12"/>
      <c r="AN144" s="36"/>
      <c r="AO144" s="13"/>
      <c r="AP144" s="12"/>
      <c r="AQ144" s="36"/>
      <c r="AR144" s="13"/>
      <c r="AS144" s="12"/>
      <c r="AT144" s="36"/>
      <c r="AU144" s="13"/>
      <c r="AV144" s="12"/>
      <c r="AW144" s="36"/>
      <c r="AX144" s="13"/>
      <c r="AY144" s="12"/>
      <c r="AZ144" s="36"/>
      <c r="BA144" s="13"/>
      <c r="BB144" s="12"/>
      <c r="BC144" s="36"/>
      <c r="BD144" s="13"/>
      <c r="BE144" s="12"/>
      <c r="BF144" s="36"/>
      <c r="BG144" s="13"/>
      <c r="BH144" s="12"/>
      <c r="BI144" s="36"/>
      <c r="BJ144" s="13"/>
      <c r="BL144" s="76"/>
    </row>
    <row r="145" spans="1:64" x14ac:dyDescent="0.25">
      <c r="A145">
        <f t="shared" si="12"/>
        <v>100</v>
      </c>
      <c r="B145" s="150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H145" s="10"/>
      <c r="BI145" s="32"/>
      <c r="BJ145" s="11"/>
      <c r="BL145" s="76"/>
    </row>
    <row r="146" spans="1:64" x14ac:dyDescent="0.25">
      <c r="A146">
        <f t="shared" si="12"/>
        <v>101</v>
      </c>
      <c r="B146" s="150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H146" s="10"/>
      <c r="BI146" s="32"/>
      <c r="BJ146" s="11"/>
      <c r="BL146" s="41"/>
    </row>
    <row r="147" spans="1:64" x14ac:dyDescent="0.25">
      <c r="A147">
        <f t="shared" si="12"/>
        <v>102</v>
      </c>
      <c r="B147" s="150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H147" s="10"/>
      <c r="BI147" s="32"/>
      <c r="BJ147" s="11"/>
      <c r="BL147" s="76"/>
    </row>
    <row r="148" spans="1:64" x14ac:dyDescent="0.25">
      <c r="A148">
        <f t="shared" si="12"/>
        <v>103</v>
      </c>
      <c r="B148" s="150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B148" s="10"/>
      <c r="BC148" s="32"/>
      <c r="BD148" s="11"/>
      <c r="BE148" s="10"/>
      <c r="BF148" s="32"/>
      <c r="BG148" s="11"/>
      <c r="BH148" s="10"/>
      <c r="BI148" s="32"/>
      <c r="BJ148" s="11"/>
      <c r="BL148" s="76"/>
    </row>
    <row r="149" spans="1:64" x14ac:dyDescent="0.25">
      <c r="A149">
        <f t="shared" si="12"/>
        <v>104</v>
      </c>
      <c r="B149" s="150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54"/>
      <c r="AZ149" s="32"/>
      <c r="BA149" s="11"/>
      <c r="BB149" s="10"/>
      <c r="BC149" s="32"/>
      <c r="BD149" s="11"/>
      <c r="BE149" s="10"/>
      <c r="BF149" s="32"/>
      <c r="BG149" s="11"/>
      <c r="BH149" s="10"/>
      <c r="BI149" s="32"/>
      <c r="BJ149" s="11"/>
      <c r="BL149" s="76"/>
    </row>
    <row r="150" spans="1:64" x14ac:dyDescent="0.25">
      <c r="A150">
        <f t="shared" si="12"/>
        <v>105</v>
      </c>
      <c r="B150" s="150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H150" s="10"/>
      <c r="BI150" s="32"/>
      <c r="BJ150" s="11"/>
      <c r="BK150" s="28"/>
      <c r="BL150" s="76"/>
    </row>
    <row r="151" spans="1:64" x14ac:dyDescent="0.25">
      <c r="A151">
        <f t="shared" si="12"/>
        <v>106</v>
      </c>
      <c r="B151" s="150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54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10"/>
      <c r="BI151" s="32"/>
      <c r="BJ151" s="11"/>
      <c r="BL151" s="41"/>
    </row>
    <row r="152" spans="1:64" x14ac:dyDescent="0.25">
      <c r="A152">
        <f t="shared" si="12"/>
        <v>107</v>
      </c>
      <c r="B152" s="150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10"/>
      <c r="BI152" s="32"/>
      <c r="BJ152" s="11"/>
      <c r="BK152" s="28"/>
      <c r="BL152" s="41"/>
    </row>
    <row r="153" spans="1:64" x14ac:dyDescent="0.25">
      <c r="A153">
        <f t="shared" si="12"/>
        <v>108</v>
      </c>
      <c r="B153" s="150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10"/>
      <c r="BI153" s="32"/>
      <c r="BJ153" s="11"/>
      <c r="BK153" s="28"/>
      <c r="BL153" s="41"/>
    </row>
    <row r="154" spans="1:64" x14ac:dyDescent="0.25">
      <c r="A154">
        <f t="shared" si="12"/>
        <v>109</v>
      </c>
      <c r="B154" s="150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H154" s="10"/>
      <c r="BI154" s="32"/>
      <c r="BJ154" s="11"/>
      <c r="BK154" s="28"/>
      <c r="BL154" s="41"/>
    </row>
    <row r="155" spans="1:64" x14ac:dyDescent="0.25">
      <c r="A155">
        <f t="shared" si="12"/>
        <v>110</v>
      </c>
      <c r="B155" s="150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H155" s="10"/>
      <c r="BI155" s="32"/>
      <c r="BJ155" s="11"/>
      <c r="BL155" s="41"/>
    </row>
    <row r="156" spans="1:64" x14ac:dyDescent="0.25">
      <c r="A156">
        <f t="shared" si="12"/>
        <v>111</v>
      </c>
      <c r="B156" s="150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H156" s="10"/>
      <c r="BI156" s="32"/>
      <c r="BJ156" s="11"/>
      <c r="BL156" s="41"/>
    </row>
    <row r="157" spans="1:64" x14ac:dyDescent="0.25">
      <c r="A157">
        <f t="shared" si="12"/>
        <v>112</v>
      </c>
      <c r="B157" s="150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H157" s="10"/>
      <c r="BI157" s="32"/>
      <c r="BJ157" s="11"/>
      <c r="BL157" s="41"/>
    </row>
    <row r="158" spans="1:64" x14ac:dyDescent="0.25">
      <c r="A158">
        <f t="shared" si="12"/>
        <v>113</v>
      </c>
      <c r="B158" s="150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H158" s="10"/>
      <c r="BI158" s="32"/>
      <c r="BJ158" s="11"/>
      <c r="BL158" s="41"/>
    </row>
    <row r="159" spans="1:64" x14ac:dyDescent="0.25">
      <c r="A159">
        <f t="shared" si="12"/>
        <v>114</v>
      </c>
      <c r="B159" s="150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H159" s="10"/>
      <c r="BI159" s="32"/>
      <c r="BJ159" s="11"/>
      <c r="BL159" s="41"/>
    </row>
    <row r="160" spans="1:64" x14ac:dyDescent="0.25">
      <c r="A160">
        <f t="shared" si="12"/>
        <v>115</v>
      </c>
      <c r="B160" s="150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H160" s="10"/>
      <c r="BI160" s="32"/>
      <c r="BJ160" s="11"/>
      <c r="BL160" s="41"/>
    </row>
    <row r="161" spans="1:64" x14ac:dyDescent="0.25">
      <c r="A161">
        <f t="shared" si="12"/>
        <v>116</v>
      </c>
      <c r="B161" s="150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H161" s="10"/>
      <c r="BI161" s="32"/>
      <c r="BJ161" s="11"/>
      <c r="BL161" s="41"/>
    </row>
    <row r="162" spans="1:64" x14ac:dyDescent="0.25">
      <c r="A162">
        <f t="shared" si="12"/>
        <v>117</v>
      </c>
      <c r="B162" s="150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H162" s="10"/>
      <c r="BI162" s="32"/>
      <c r="BJ162" s="11"/>
      <c r="BL162" s="41"/>
    </row>
    <row r="163" spans="1:64" x14ac:dyDescent="0.25">
      <c r="A163">
        <f t="shared" si="12"/>
        <v>118</v>
      </c>
      <c r="B163" s="150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H163" s="10"/>
      <c r="BI163" s="32"/>
      <c r="BJ163" s="11"/>
      <c r="BL163" s="41"/>
    </row>
    <row r="164" spans="1:64" x14ac:dyDescent="0.25">
      <c r="A164">
        <f t="shared" si="12"/>
        <v>119</v>
      </c>
      <c r="B164" s="150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H164" s="10"/>
      <c r="BI164" s="32"/>
      <c r="BJ164" s="11"/>
      <c r="BL164" s="41"/>
    </row>
    <row r="165" spans="1:64" x14ac:dyDescent="0.25">
      <c r="A165">
        <f t="shared" si="12"/>
        <v>120</v>
      </c>
      <c r="B165" s="150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H165" s="10"/>
      <c r="BI165" s="32"/>
      <c r="BJ165" s="11"/>
      <c r="BL165" s="41"/>
    </row>
    <row r="166" spans="1:64" x14ac:dyDescent="0.25">
      <c r="A166">
        <f t="shared" si="12"/>
        <v>121</v>
      </c>
      <c r="B166" s="150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10"/>
      <c r="BI166" s="32"/>
      <c r="BJ166" s="11"/>
      <c r="BL166" s="41"/>
    </row>
    <row r="167" spans="1:64" x14ac:dyDescent="0.25">
      <c r="A167">
        <f t="shared" si="12"/>
        <v>122</v>
      </c>
      <c r="B167" s="150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10"/>
      <c r="BI167" s="32"/>
      <c r="BJ167" s="11"/>
      <c r="BK167" s="28"/>
      <c r="BL167" s="41"/>
    </row>
    <row r="168" spans="1:64" x14ac:dyDescent="0.25">
      <c r="A168">
        <f t="shared" si="12"/>
        <v>123</v>
      </c>
      <c r="B168" s="150"/>
      <c r="C168" s="10"/>
      <c r="D168" s="32"/>
      <c r="E168" s="11"/>
      <c r="F168" s="10"/>
      <c r="G168" s="32"/>
      <c r="H168" s="11"/>
      <c r="I168" s="10"/>
      <c r="J168" s="32"/>
      <c r="K168" s="11"/>
      <c r="L168" s="10"/>
      <c r="M168" s="32"/>
      <c r="N168" s="11"/>
      <c r="O168" s="10"/>
      <c r="P168" s="32"/>
      <c r="Q168" s="11"/>
      <c r="R168" s="10"/>
      <c r="S168" s="32"/>
      <c r="T168" s="11"/>
      <c r="U168" s="10"/>
      <c r="V168" s="32"/>
      <c r="W168" s="11"/>
      <c r="X168" s="10"/>
      <c r="Y168" s="32"/>
      <c r="Z168" s="11"/>
      <c r="AA168" s="10"/>
      <c r="AB168" s="32"/>
      <c r="AC168" s="11"/>
      <c r="AD168" s="10"/>
      <c r="AE168" s="32"/>
      <c r="AF168" s="11"/>
      <c r="AG168" s="10"/>
      <c r="AH168" s="32"/>
      <c r="AI168" s="11"/>
      <c r="AJ168" s="10"/>
      <c r="AK168" s="32"/>
      <c r="AL168" s="11"/>
      <c r="AM168" s="10"/>
      <c r="AN168" s="32"/>
      <c r="AO168" s="11"/>
      <c r="AP168" s="10"/>
      <c r="AQ168" s="32"/>
      <c r="AR168" s="11"/>
      <c r="AS168" s="10"/>
      <c r="AT168" s="32"/>
      <c r="AU168" s="11"/>
      <c r="AV168" s="10"/>
      <c r="AW168" s="32"/>
      <c r="AX168" s="11"/>
      <c r="AY168" s="10"/>
      <c r="AZ168" s="32"/>
      <c r="BA168" s="11"/>
      <c r="BB168" s="10"/>
      <c r="BC168" s="32"/>
      <c r="BD168" s="11"/>
      <c r="BE168" s="10"/>
      <c r="BF168" s="32"/>
      <c r="BG168" s="11"/>
      <c r="BH168" s="10"/>
      <c r="BI168" s="32"/>
      <c r="BJ168" s="11"/>
      <c r="BK168" s="28"/>
      <c r="BL168" s="41"/>
    </row>
    <row r="169" spans="1:64" x14ac:dyDescent="0.25">
      <c r="A169">
        <f t="shared" si="12"/>
        <v>124</v>
      </c>
      <c r="B169" s="150"/>
      <c r="C169" s="12"/>
      <c r="D169" s="36"/>
      <c r="E169" s="13"/>
      <c r="F169" s="12"/>
      <c r="G169" s="36"/>
      <c r="H169" s="13"/>
      <c r="I169" s="12"/>
      <c r="J169" s="36"/>
      <c r="K169" s="13"/>
      <c r="L169" s="12"/>
      <c r="M169" s="36"/>
      <c r="N169" s="13"/>
      <c r="O169" s="12"/>
      <c r="P169" s="36"/>
      <c r="Q169" s="13"/>
      <c r="R169" s="12"/>
      <c r="S169" s="36"/>
      <c r="T169" s="13"/>
      <c r="U169" s="12"/>
      <c r="V169" s="36"/>
      <c r="W169" s="13"/>
      <c r="X169" s="12"/>
      <c r="Y169" s="36"/>
      <c r="Z169" s="13"/>
      <c r="AA169" s="12"/>
      <c r="AB169" s="36"/>
      <c r="AC169" s="13"/>
      <c r="AD169" s="12"/>
      <c r="AE169" s="36"/>
      <c r="AF169" s="13"/>
      <c r="AG169" s="12"/>
      <c r="AH169" s="36"/>
      <c r="AI169" s="13"/>
      <c r="AJ169" s="12"/>
      <c r="AK169" s="36"/>
      <c r="AL169" s="13"/>
      <c r="AM169" s="12"/>
      <c r="AN169" s="36"/>
      <c r="AO169" s="13"/>
      <c r="AP169" s="12"/>
      <c r="AQ169" s="36"/>
      <c r="AR169" s="13"/>
      <c r="AS169" s="12"/>
      <c r="AT169" s="36"/>
      <c r="AU169" s="13"/>
      <c r="AV169" s="12"/>
      <c r="AW169" s="36"/>
      <c r="AX169" s="13"/>
      <c r="AY169" s="12"/>
      <c r="AZ169" s="36"/>
      <c r="BA169" s="13"/>
      <c r="BB169" s="12"/>
      <c r="BC169" s="36"/>
      <c r="BD169" s="13"/>
      <c r="BE169" s="12"/>
      <c r="BF169" s="36"/>
      <c r="BG169" s="13"/>
      <c r="BH169" s="12"/>
      <c r="BI169" s="36"/>
      <c r="BJ169" s="13"/>
      <c r="BK169" s="28"/>
      <c r="BL169" s="41"/>
    </row>
    <row r="170" spans="1:64" x14ac:dyDescent="0.25">
      <c r="A170">
        <f t="shared" si="12"/>
        <v>125</v>
      </c>
      <c r="B170" s="150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10"/>
      <c r="BI170" s="32"/>
      <c r="BJ170" s="11"/>
      <c r="BK170" s="28"/>
      <c r="BL170" s="41"/>
    </row>
    <row r="171" spans="1:64" x14ac:dyDescent="0.25">
      <c r="A171">
        <f t="shared" si="12"/>
        <v>126</v>
      </c>
      <c r="B171" s="150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10"/>
      <c r="BI171" s="32"/>
      <c r="BJ171" s="11"/>
      <c r="BK171" s="28"/>
      <c r="BL171" s="41"/>
    </row>
    <row r="172" spans="1:64" x14ac:dyDescent="0.25">
      <c r="A172">
        <f t="shared" si="12"/>
        <v>127</v>
      </c>
      <c r="B172" s="150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H172" s="10"/>
      <c r="BI172" s="32"/>
      <c r="BJ172" s="11"/>
      <c r="BK172" s="28"/>
      <c r="BL172" s="41"/>
    </row>
    <row r="173" spans="1:64" x14ac:dyDescent="0.25">
      <c r="A173">
        <f t="shared" si="12"/>
        <v>128</v>
      </c>
      <c r="B173" s="150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H173" s="10"/>
      <c r="BI173" s="32"/>
      <c r="BJ173" s="11"/>
      <c r="BL173" s="41"/>
    </row>
    <row r="174" spans="1:64" x14ac:dyDescent="0.25">
      <c r="A174">
        <f t="shared" si="12"/>
        <v>129</v>
      </c>
      <c r="B174" s="150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H174" s="10"/>
      <c r="BI174" s="32"/>
      <c r="BJ174" s="11"/>
      <c r="BL174" s="41"/>
    </row>
    <row r="175" spans="1:64" x14ac:dyDescent="0.25">
      <c r="A175">
        <f t="shared" si="12"/>
        <v>130</v>
      </c>
      <c r="B175" s="150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H175" s="10"/>
      <c r="BI175" s="32"/>
      <c r="BJ175" s="11"/>
      <c r="BL175" s="41"/>
    </row>
    <row r="176" spans="1:64" x14ac:dyDescent="0.25">
      <c r="A176">
        <f t="shared" ref="A176:A181" si="13">+A175+1</f>
        <v>131</v>
      </c>
      <c r="B176" s="150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H176" s="10"/>
      <c r="BI176" s="32"/>
      <c r="BJ176" s="11"/>
      <c r="BL176" s="41"/>
    </row>
    <row r="177" spans="1:64" x14ac:dyDescent="0.25">
      <c r="A177">
        <f t="shared" si="13"/>
        <v>132</v>
      </c>
      <c r="B177" s="150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H177" s="10"/>
      <c r="BI177" s="32"/>
      <c r="BJ177" s="11"/>
      <c r="BL177" s="41"/>
    </row>
    <row r="178" spans="1:64" x14ac:dyDescent="0.25">
      <c r="A178">
        <f t="shared" si="13"/>
        <v>133</v>
      </c>
      <c r="B178" s="150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H178" s="10"/>
      <c r="BI178" s="32"/>
      <c r="BJ178" s="11"/>
      <c r="BL178" s="41"/>
    </row>
    <row r="179" spans="1:64" x14ac:dyDescent="0.25">
      <c r="A179">
        <f t="shared" si="13"/>
        <v>134</v>
      </c>
      <c r="B179" s="150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10"/>
      <c r="BI179" s="32"/>
      <c r="BJ179" s="11"/>
      <c r="BL179" s="41"/>
    </row>
    <row r="180" spans="1:64" x14ac:dyDescent="0.25">
      <c r="A180">
        <f t="shared" si="13"/>
        <v>135</v>
      </c>
      <c r="B180" s="150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10"/>
      <c r="BI180" s="32"/>
      <c r="BJ180" s="11"/>
      <c r="BK180" s="28"/>
      <c r="BL180" s="41"/>
    </row>
    <row r="181" spans="1:64" x14ac:dyDescent="0.25">
      <c r="A181">
        <f t="shared" si="13"/>
        <v>136</v>
      </c>
      <c r="B181" s="150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10"/>
      <c r="BI181" s="32"/>
      <c r="BJ181" s="11"/>
      <c r="BK181" s="28"/>
      <c r="BL181" s="41"/>
    </row>
    <row r="182" spans="1:64" x14ac:dyDescent="0.25">
      <c r="A182">
        <f>+A181+1</f>
        <v>137</v>
      </c>
      <c r="B182" s="150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10"/>
      <c r="BI182" s="32"/>
      <c r="BJ182" s="11"/>
      <c r="BK182" s="28"/>
      <c r="BL182" s="41"/>
    </row>
    <row r="183" spans="1:64" x14ac:dyDescent="0.25">
      <c r="A183">
        <f>+A182+1</f>
        <v>138</v>
      </c>
      <c r="B183" s="150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10"/>
      <c r="BI183" s="32"/>
      <c r="BJ183" s="11"/>
      <c r="BK183" s="28"/>
      <c r="BL183" s="41"/>
    </row>
    <row r="184" spans="1:64" x14ac:dyDescent="0.25">
      <c r="A184">
        <f>+A183+1</f>
        <v>139</v>
      </c>
      <c r="B184" s="150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H184" s="10"/>
      <c r="BI184" s="32"/>
      <c r="BJ184" s="11"/>
      <c r="BK184" s="28"/>
      <c r="BL184" s="41"/>
    </row>
    <row r="185" spans="1:64" x14ac:dyDescent="0.25">
      <c r="A185">
        <f t="shared" ref="A185:A241" si="14">+A184+1</f>
        <v>140</v>
      </c>
      <c r="B185" s="150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H185" s="10"/>
      <c r="BI185" s="32"/>
      <c r="BJ185" s="11"/>
      <c r="BL185" s="41"/>
    </row>
    <row r="186" spans="1:64" x14ac:dyDescent="0.25">
      <c r="A186">
        <f t="shared" si="14"/>
        <v>141</v>
      </c>
      <c r="B186" s="150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H186" s="10"/>
      <c r="BI186" s="32"/>
      <c r="BJ186" s="11"/>
      <c r="BL186" s="41"/>
    </row>
    <row r="187" spans="1:64" x14ac:dyDescent="0.25">
      <c r="A187">
        <f t="shared" si="14"/>
        <v>142</v>
      </c>
      <c r="B187" s="150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H187" s="10"/>
      <c r="BI187" s="32"/>
      <c r="BJ187" s="11"/>
      <c r="BL187" s="76"/>
    </row>
    <row r="188" spans="1:64" x14ac:dyDescent="0.25">
      <c r="A188">
        <f t="shared" si="14"/>
        <v>143</v>
      </c>
      <c r="B188" s="150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10"/>
      <c r="BI188" s="32"/>
      <c r="BJ188" s="11"/>
      <c r="BL188" s="76"/>
    </row>
    <row r="189" spans="1:64" x14ac:dyDescent="0.25">
      <c r="A189">
        <f t="shared" si="14"/>
        <v>144</v>
      </c>
      <c r="B189" s="150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10"/>
      <c r="BI189" s="32"/>
      <c r="BJ189" s="11"/>
      <c r="BK189" s="28"/>
      <c r="BL189" s="41"/>
    </row>
    <row r="190" spans="1:64" x14ac:dyDescent="0.25">
      <c r="A190">
        <f t="shared" si="14"/>
        <v>145</v>
      </c>
      <c r="B190" s="150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10"/>
      <c r="BI190" s="32"/>
      <c r="BJ190" s="11"/>
      <c r="BK190" s="28"/>
      <c r="BL190" s="41"/>
    </row>
    <row r="191" spans="1:64" x14ac:dyDescent="0.25">
      <c r="A191">
        <f t="shared" si="14"/>
        <v>146</v>
      </c>
      <c r="B191" s="150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10"/>
      <c r="BI191" s="32"/>
      <c r="BJ191" s="11"/>
      <c r="BK191" s="28"/>
      <c r="BL191" s="41"/>
    </row>
    <row r="192" spans="1:64" x14ac:dyDescent="0.25">
      <c r="A192">
        <f t="shared" si="14"/>
        <v>147</v>
      </c>
      <c r="B192" s="150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10"/>
      <c r="BI192" s="32"/>
      <c r="BJ192" s="11"/>
      <c r="BK192" s="28"/>
      <c r="BL192" s="41"/>
    </row>
    <row r="193" spans="1:64" x14ac:dyDescent="0.25">
      <c r="A193">
        <f t="shared" si="14"/>
        <v>148</v>
      </c>
      <c r="B193" s="150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10"/>
      <c r="BI193" s="32"/>
      <c r="BJ193" s="11"/>
      <c r="BK193" s="28"/>
      <c r="BL193" s="41"/>
    </row>
    <row r="194" spans="1:64" x14ac:dyDescent="0.25">
      <c r="A194">
        <f t="shared" si="14"/>
        <v>149</v>
      </c>
      <c r="B194" s="150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10"/>
      <c r="BI194" s="32"/>
      <c r="BJ194" s="11"/>
      <c r="BK194" s="28"/>
      <c r="BL194" s="41"/>
    </row>
    <row r="195" spans="1:64" x14ac:dyDescent="0.25">
      <c r="A195">
        <f t="shared" si="14"/>
        <v>150</v>
      </c>
      <c r="B195" s="150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10"/>
      <c r="BI195" s="32"/>
      <c r="BJ195" s="11"/>
      <c r="BK195" s="28"/>
      <c r="BL195" s="41"/>
    </row>
    <row r="196" spans="1:64" x14ac:dyDescent="0.25">
      <c r="A196">
        <f t="shared" si="14"/>
        <v>151</v>
      </c>
      <c r="B196" s="150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10"/>
      <c r="BI196" s="32"/>
      <c r="BJ196" s="11"/>
      <c r="BK196" s="28"/>
      <c r="BL196" s="41"/>
    </row>
    <row r="197" spans="1:64" x14ac:dyDescent="0.25">
      <c r="A197">
        <f t="shared" si="14"/>
        <v>152</v>
      </c>
      <c r="B197" s="150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10"/>
      <c r="BI197" s="32"/>
      <c r="BJ197" s="11"/>
      <c r="BK197" s="28"/>
      <c r="BL197" s="41"/>
    </row>
    <row r="198" spans="1:64" x14ac:dyDescent="0.25">
      <c r="A198">
        <f t="shared" si="14"/>
        <v>153</v>
      </c>
      <c r="B198" s="150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H198" s="10"/>
      <c r="BI198" s="32"/>
      <c r="BJ198" s="11"/>
      <c r="BK198" s="28"/>
      <c r="BL198" s="41"/>
    </row>
    <row r="199" spans="1:64" x14ac:dyDescent="0.25">
      <c r="A199">
        <f t="shared" si="14"/>
        <v>154</v>
      </c>
      <c r="B199" s="150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H199" s="10"/>
      <c r="BI199" s="32"/>
      <c r="BJ199" s="11"/>
      <c r="BL199" s="41"/>
    </row>
    <row r="200" spans="1:64" x14ac:dyDescent="0.25">
      <c r="A200">
        <f t="shared" si="14"/>
        <v>155</v>
      </c>
      <c r="B200" s="150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H200" s="10"/>
      <c r="BI200" s="32"/>
      <c r="BJ200" s="11"/>
      <c r="BL200" s="41"/>
    </row>
    <row r="201" spans="1:64" x14ac:dyDescent="0.25">
      <c r="A201">
        <f t="shared" si="14"/>
        <v>156</v>
      </c>
      <c r="B201" s="150"/>
      <c r="C201" s="10"/>
      <c r="D201" s="32"/>
      <c r="E201" s="11"/>
      <c r="F201" s="10"/>
      <c r="G201" s="32"/>
      <c r="H201" s="11"/>
      <c r="I201" s="10"/>
      <c r="J201" s="32"/>
      <c r="K201" s="11"/>
      <c r="L201" s="10"/>
      <c r="M201" s="32"/>
      <c r="N201" s="11"/>
      <c r="O201" s="10"/>
      <c r="P201" s="32"/>
      <c r="Q201" s="11"/>
      <c r="R201" s="10"/>
      <c r="S201" s="32"/>
      <c r="T201" s="11"/>
      <c r="U201" s="10"/>
      <c r="V201" s="32"/>
      <c r="W201" s="11"/>
      <c r="X201" s="10"/>
      <c r="Y201" s="32"/>
      <c r="Z201" s="11"/>
      <c r="AA201" s="10"/>
      <c r="AB201" s="32"/>
      <c r="AC201" s="11"/>
      <c r="AD201" s="10"/>
      <c r="AE201" s="32"/>
      <c r="AF201" s="11"/>
      <c r="AG201" s="10"/>
      <c r="AH201" s="32"/>
      <c r="AI201" s="11"/>
      <c r="AJ201" s="10"/>
      <c r="AK201" s="32"/>
      <c r="AL201" s="11"/>
      <c r="AM201" s="10"/>
      <c r="AN201" s="32"/>
      <c r="AO201" s="11"/>
      <c r="AP201" s="10"/>
      <c r="AQ201" s="32"/>
      <c r="AR201" s="11"/>
      <c r="AS201" s="10"/>
      <c r="AT201" s="32"/>
      <c r="AU201" s="11"/>
      <c r="AV201" s="10"/>
      <c r="AW201" s="32"/>
      <c r="AX201" s="11"/>
      <c r="AY201" s="10"/>
      <c r="AZ201" s="32"/>
      <c r="BA201" s="11"/>
      <c r="BB201" s="10"/>
      <c r="BC201" s="32"/>
      <c r="BD201" s="11"/>
      <c r="BE201" s="10"/>
      <c r="BF201" s="32"/>
      <c r="BG201" s="11"/>
      <c r="BH201" s="10"/>
      <c r="BI201" s="32"/>
      <c r="BJ201" s="11"/>
      <c r="BL201" s="41"/>
    </row>
    <row r="202" spans="1:64" x14ac:dyDescent="0.25">
      <c r="A202">
        <f t="shared" si="14"/>
        <v>157</v>
      </c>
      <c r="B202" s="150"/>
      <c r="C202" s="12"/>
      <c r="D202" s="36"/>
      <c r="E202" s="13"/>
      <c r="F202" s="12"/>
      <c r="G202" s="36"/>
      <c r="H202" s="13"/>
      <c r="I202" s="12"/>
      <c r="J202" s="36"/>
      <c r="K202" s="13"/>
      <c r="L202" s="12"/>
      <c r="M202" s="36"/>
      <c r="N202" s="13"/>
      <c r="O202" s="12"/>
      <c r="P202" s="36"/>
      <c r="Q202" s="13"/>
      <c r="R202" s="12"/>
      <c r="S202" s="36"/>
      <c r="T202" s="13"/>
      <c r="U202" s="12"/>
      <c r="V202" s="36"/>
      <c r="W202" s="13"/>
      <c r="X202" s="12"/>
      <c r="Y202" s="36"/>
      <c r="Z202" s="13"/>
      <c r="AA202" s="12"/>
      <c r="AB202" s="36"/>
      <c r="AC202" s="13"/>
      <c r="AD202" s="12"/>
      <c r="AE202" s="36"/>
      <c r="AF202" s="13"/>
      <c r="AG202" s="12"/>
      <c r="AH202" s="36"/>
      <c r="AI202" s="13"/>
      <c r="AJ202" s="12"/>
      <c r="AK202" s="36"/>
      <c r="AL202" s="13"/>
      <c r="AM202" s="12"/>
      <c r="AN202" s="36"/>
      <c r="AO202" s="13"/>
      <c r="AP202" s="12"/>
      <c r="AQ202" s="36"/>
      <c r="AR202" s="13"/>
      <c r="AS202" s="12"/>
      <c r="AT202" s="36"/>
      <c r="AU202" s="13"/>
      <c r="AV202" s="12"/>
      <c r="AW202" s="36"/>
      <c r="AX202" s="13"/>
      <c r="AY202" s="12"/>
      <c r="AZ202" s="36"/>
      <c r="BA202" s="13"/>
      <c r="BB202" s="12"/>
      <c r="BC202" s="36"/>
      <c r="BD202" s="13"/>
      <c r="BE202" s="12"/>
      <c r="BF202" s="36"/>
      <c r="BG202" s="13"/>
      <c r="BH202" s="12"/>
      <c r="BI202" s="36"/>
      <c r="BJ202" s="13"/>
      <c r="BL202" s="41"/>
    </row>
    <row r="203" spans="1:64" x14ac:dyDescent="0.25">
      <c r="A203">
        <f t="shared" si="14"/>
        <v>158</v>
      </c>
      <c r="B203" s="150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H203" s="10"/>
      <c r="BI203" s="32"/>
      <c r="BJ203" s="11"/>
      <c r="BL203" s="41"/>
    </row>
    <row r="204" spans="1:64" x14ac:dyDescent="0.25">
      <c r="A204">
        <f t="shared" si="14"/>
        <v>159</v>
      </c>
      <c r="B204" s="150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H204" s="10"/>
      <c r="BI204" s="32"/>
      <c r="BJ204" s="11"/>
      <c r="BL204" s="41"/>
    </row>
    <row r="205" spans="1:64" x14ac:dyDescent="0.25">
      <c r="A205">
        <f t="shared" si="14"/>
        <v>160</v>
      </c>
      <c r="B205" s="150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H205" s="10"/>
      <c r="BI205" s="32"/>
      <c r="BJ205" s="11"/>
      <c r="BL205" s="41"/>
    </row>
    <row r="206" spans="1:64" x14ac:dyDescent="0.25">
      <c r="A206">
        <f t="shared" si="14"/>
        <v>161</v>
      </c>
      <c r="B206" s="150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H206" s="10"/>
      <c r="BI206" s="32"/>
      <c r="BJ206" s="11"/>
      <c r="BL206" s="41"/>
    </row>
    <row r="207" spans="1:64" x14ac:dyDescent="0.25">
      <c r="A207">
        <f t="shared" si="14"/>
        <v>162</v>
      </c>
      <c r="B207" s="150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H207" s="10"/>
      <c r="BI207" s="32"/>
      <c r="BJ207" s="11"/>
      <c r="BL207" s="41"/>
    </row>
    <row r="208" spans="1:64" x14ac:dyDescent="0.25">
      <c r="A208">
        <f t="shared" si="14"/>
        <v>163</v>
      </c>
      <c r="B208" s="150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H208" s="10"/>
      <c r="BI208" s="32"/>
      <c r="BJ208" s="11"/>
      <c r="BL208" s="41"/>
    </row>
    <row r="209" spans="1:64" x14ac:dyDescent="0.25">
      <c r="A209">
        <f t="shared" si="14"/>
        <v>164</v>
      </c>
      <c r="B209" s="150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H209" s="10"/>
      <c r="BI209" s="32"/>
      <c r="BJ209" s="11"/>
      <c r="BL209" s="41"/>
    </row>
    <row r="210" spans="1:64" x14ac:dyDescent="0.25">
      <c r="A210">
        <f t="shared" si="14"/>
        <v>165</v>
      </c>
      <c r="B210" s="150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H210" s="10"/>
      <c r="BI210" s="32"/>
      <c r="BJ210" s="11"/>
      <c r="BL210" s="41"/>
    </row>
    <row r="211" spans="1:64" x14ac:dyDescent="0.25">
      <c r="A211">
        <f t="shared" si="14"/>
        <v>166</v>
      </c>
      <c r="B211" s="150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H211" s="10"/>
      <c r="BI211" s="32"/>
      <c r="BJ211" s="11"/>
      <c r="BL211" s="41"/>
    </row>
    <row r="212" spans="1:64" x14ac:dyDescent="0.25">
      <c r="A212">
        <f t="shared" si="14"/>
        <v>167</v>
      </c>
      <c r="B212" s="150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H212" s="10"/>
      <c r="BI212" s="32"/>
      <c r="BJ212" s="11"/>
      <c r="BL212" s="41"/>
    </row>
    <row r="213" spans="1:64" x14ac:dyDescent="0.25">
      <c r="A213">
        <f t="shared" si="14"/>
        <v>168</v>
      </c>
      <c r="B213" s="150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H213" s="10"/>
      <c r="BI213" s="32"/>
      <c r="BJ213" s="11"/>
      <c r="BL213" s="41"/>
    </row>
    <row r="214" spans="1:64" x14ac:dyDescent="0.25">
      <c r="A214">
        <f t="shared" si="14"/>
        <v>169</v>
      </c>
      <c r="B214" s="150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H214" s="10"/>
      <c r="BI214" s="32"/>
      <c r="BJ214" s="11"/>
      <c r="BL214" s="41"/>
    </row>
    <row r="215" spans="1:64" x14ac:dyDescent="0.25">
      <c r="A215">
        <f t="shared" si="14"/>
        <v>170</v>
      </c>
      <c r="B215" s="150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H215" s="10"/>
      <c r="BI215" s="32"/>
      <c r="BJ215" s="11"/>
      <c r="BL215" s="41"/>
    </row>
    <row r="216" spans="1:64" x14ac:dyDescent="0.25">
      <c r="A216">
        <f t="shared" si="14"/>
        <v>171</v>
      </c>
      <c r="B216" s="150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H216" s="10"/>
      <c r="BI216" s="32"/>
      <c r="BJ216" s="11"/>
      <c r="BL216" s="41"/>
    </row>
    <row r="217" spans="1:64" x14ac:dyDescent="0.25">
      <c r="A217">
        <f t="shared" si="14"/>
        <v>172</v>
      </c>
      <c r="B217" s="150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H217" s="10"/>
      <c r="BI217" s="32"/>
      <c r="BJ217" s="11"/>
      <c r="BL217" s="41"/>
    </row>
    <row r="218" spans="1:64" x14ac:dyDescent="0.25">
      <c r="A218">
        <f t="shared" si="14"/>
        <v>173</v>
      </c>
      <c r="B218" s="150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H218" s="10"/>
      <c r="BI218" s="32"/>
      <c r="BJ218" s="11"/>
      <c r="BL218" s="41"/>
    </row>
    <row r="219" spans="1:64" x14ac:dyDescent="0.25">
      <c r="A219">
        <f t="shared" si="14"/>
        <v>174</v>
      </c>
      <c r="B219" s="150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H219" s="10"/>
      <c r="BI219" s="32"/>
      <c r="BJ219" s="11"/>
      <c r="BL219" s="41"/>
    </row>
    <row r="220" spans="1:64" x14ac:dyDescent="0.25">
      <c r="A220">
        <f t="shared" si="14"/>
        <v>175</v>
      </c>
      <c r="B220" s="150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H220" s="10"/>
      <c r="BI220" s="32"/>
      <c r="BJ220" s="11"/>
      <c r="BL220" s="41"/>
    </row>
    <row r="221" spans="1:64" x14ac:dyDescent="0.25">
      <c r="A221">
        <f t="shared" si="14"/>
        <v>176</v>
      </c>
      <c r="B221" s="150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10"/>
      <c r="BI221" s="32"/>
      <c r="BJ221" s="11"/>
      <c r="BL221" s="41"/>
    </row>
    <row r="222" spans="1:64" x14ac:dyDescent="0.25">
      <c r="A222">
        <f t="shared" si="14"/>
        <v>177</v>
      </c>
      <c r="B222" s="150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10"/>
      <c r="BI222" s="32"/>
      <c r="BJ222" s="11"/>
      <c r="BK222" s="28"/>
      <c r="BL222" s="41"/>
    </row>
    <row r="223" spans="1:64" x14ac:dyDescent="0.25">
      <c r="A223">
        <f t="shared" si="14"/>
        <v>178</v>
      </c>
      <c r="B223" s="150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10"/>
      <c r="BI223" s="32"/>
      <c r="BJ223" s="11"/>
      <c r="BK223" s="28"/>
      <c r="BL223" s="41"/>
    </row>
    <row r="224" spans="1:64" x14ac:dyDescent="0.25">
      <c r="A224">
        <f t="shared" si="14"/>
        <v>179</v>
      </c>
      <c r="B224" s="150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10"/>
      <c r="BI224" s="32"/>
      <c r="BJ224" s="11"/>
      <c r="BK224" s="28"/>
      <c r="BL224" s="41"/>
    </row>
    <row r="225" spans="1:64" x14ac:dyDescent="0.25">
      <c r="A225">
        <f t="shared" si="14"/>
        <v>180</v>
      </c>
      <c r="B225" s="150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10"/>
      <c r="BI225" s="32"/>
      <c r="BJ225" s="11"/>
      <c r="BK225" s="28"/>
      <c r="BL225" s="41"/>
    </row>
    <row r="226" spans="1:64" x14ac:dyDescent="0.25">
      <c r="A226">
        <f t="shared" si="14"/>
        <v>181</v>
      </c>
      <c r="B226" s="150"/>
      <c r="C226" s="10"/>
      <c r="D226" s="32"/>
      <c r="E226" s="11"/>
      <c r="F226" s="10"/>
      <c r="G226" s="32"/>
      <c r="H226" s="11"/>
      <c r="I226" s="10"/>
      <c r="J226" s="32"/>
      <c r="K226" s="11"/>
      <c r="L226" s="10"/>
      <c r="M226" s="32"/>
      <c r="N226" s="11"/>
      <c r="O226" s="10"/>
      <c r="P226" s="32"/>
      <c r="Q226" s="11"/>
      <c r="R226" s="10"/>
      <c r="S226" s="32"/>
      <c r="T226" s="11"/>
      <c r="U226" s="10"/>
      <c r="V226" s="32"/>
      <c r="W226" s="11"/>
      <c r="X226" s="10"/>
      <c r="Y226" s="32"/>
      <c r="Z226" s="11"/>
      <c r="AA226" s="10"/>
      <c r="AB226" s="32"/>
      <c r="AC226" s="11"/>
      <c r="AD226" s="10"/>
      <c r="AE226" s="32"/>
      <c r="AF226" s="11"/>
      <c r="AG226" s="10"/>
      <c r="AH226" s="32"/>
      <c r="AI226" s="11"/>
      <c r="AJ226" s="10"/>
      <c r="AK226" s="32"/>
      <c r="AL226" s="11"/>
      <c r="AM226" s="10"/>
      <c r="AN226" s="32"/>
      <c r="AO226" s="11"/>
      <c r="AP226" s="10"/>
      <c r="AQ226" s="32"/>
      <c r="AR226" s="11"/>
      <c r="AS226" s="10"/>
      <c r="AT226" s="32"/>
      <c r="AU226" s="11"/>
      <c r="AV226" s="10"/>
      <c r="AW226" s="32"/>
      <c r="AX226" s="11"/>
      <c r="AY226" s="10"/>
      <c r="AZ226" s="32"/>
      <c r="BA226" s="11"/>
      <c r="BB226" s="10"/>
      <c r="BC226" s="32"/>
      <c r="BD226" s="11"/>
      <c r="BE226" s="10"/>
      <c r="BF226" s="32"/>
      <c r="BG226" s="11"/>
      <c r="BH226" s="10"/>
      <c r="BI226" s="32"/>
      <c r="BJ226" s="11"/>
      <c r="BK226" s="28"/>
      <c r="BL226" s="41"/>
    </row>
    <row r="227" spans="1:64" x14ac:dyDescent="0.25">
      <c r="A227">
        <f t="shared" si="14"/>
        <v>182</v>
      </c>
      <c r="B227" s="150"/>
      <c r="C227" s="12"/>
      <c r="D227" s="36"/>
      <c r="E227" s="13"/>
      <c r="F227" s="12"/>
      <c r="G227" s="36"/>
      <c r="H227" s="13"/>
      <c r="I227" s="12"/>
      <c r="J227" s="36"/>
      <c r="K227" s="13"/>
      <c r="L227" s="12"/>
      <c r="M227" s="36"/>
      <c r="N227" s="13"/>
      <c r="O227" s="12"/>
      <c r="P227" s="36"/>
      <c r="Q227" s="13"/>
      <c r="R227" s="12"/>
      <c r="S227" s="36"/>
      <c r="T227" s="13"/>
      <c r="U227" s="12"/>
      <c r="V227" s="36"/>
      <c r="W227" s="13"/>
      <c r="X227" s="12"/>
      <c r="Y227" s="36"/>
      <c r="Z227" s="13"/>
      <c r="AA227" s="12"/>
      <c r="AB227" s="36"/>
      <c r="AC227" s="13"/>
      <c r="AD227" s="12"/>
      <c r="AE227" s="36"/>
      <c r="AF227" s="13"/>
      <c r="AG227" s="12"/>
      <c r="AH227" s="36"/>
      <c r="AI227" s="13"/>
      <c r="AJ227" s="12"/>
      <c r="AK227" s="36"/>
      <c r="AL227" s="13"/>
      <c r="AM227" s="12"/>
      <c r="AN227" s="36"/>
      <c r="AO227" s="13"/>
      <c r="AP227" s="12"/>
      <c r="AQ227" s="36"/>
      <c r="AR227" s="13"/>
      <c r="AS227" s="12"/>
      <c r="AT227" s="36"/>
      <c r="AU227" s="13"/>
      <c r="AV227" s="12"/>
      <c r="AW227" s="36"/>
      <c r="AX227" s="13"/>
      <c r="AY227" s="12"/>
      <c r="AZ227" s="36"/>
      <c r="BA227" s="13"/>
      <c r="BB227" s="12"/>
      <c r="BC227" s="36"/>
      <c r="BD227" s="13"/>
      <c r="BE227" s="12"/>
      <c r="BF227" s="36"/>
      <c r="BG227" s="13"/>
      <c r="BH227" s="12"/>
      <c r="BI227" s="36"/>
      <c r="BJ227" s="13"/>
      <c r="BK227" s="28"/>
      <c r="BL227" s="41"/>
    </row>
    <row r="228" spans="1:64" x14ac:dyDescent="0.25">
      <c r="A228">
        <f t="shared" si="14"/>
        <v>183</v>
      </c>
      <c r="B228" s="150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10"/>
      <c r="BI228" s="32"/>
      <c r="BJ228" s="11"/>
      <c r="BK228" s="28"/>
      <c r="BL228" s="41"/>
    </row>
    <row r="229" spans="1:64" x14ac:dyDescent="0.25">
      <c r="A229">
        <f t="shared" si="14"/>
        <v>184</v>
      </c>
      <c r="B229" s="150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H229" s="10"/>
      <c r="BI229" s="32"/>
      <c r="BJ229" s="11"/>
      <c r="BK229" s="28"/>
      <c r="BL229" s="41"/>
    </row>
    <row r="230" spans="1:64" x14ac:dyDescent="0.25">
      <c r="A230">
        <f t="shared" si="14"/>
        <v>185</v>
      </c>
      <c r="B230" s="150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H230" s="10"/>
      <c r="BI230" s="32"/>
      <c r="BJ230" s="11"/>
      <c r="BL230" s="41"/>
    </row>
    <row r="231" spans="1:64" x14ac:dyDescent="0.25">
      <c r="A231">
        <f t="shared" si="14"/>
        <v>186</v>
      </c>
      <c r="B231" s="150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H231" s="10"/>
      <c r="BI231" s="32"/>
      <c r="BJ231" s="11"/>
      <c r="BL231" s="41"/>
    </row>
    <row r="232" spans="1:64" x14ac:dyDescent="0.25">
      <c r="A232">
        <f t="shared" si="14"/>
        <v>187</v>
      </c>
      <c r="B232" s="150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H232" s="10"/>
      <c r="BI232" s="32"/>
      <c r="BJ232" s="11"/>
      <c r="BL232" s="41"/>
    </row>
    <row r="233" spans="1:64" x14ac:dyDescent="0.25">
      <c r="A233">
        <f t="shared" si="14"/>
        <v>188</v>
      </c>
      <c r="B233" s="150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H233" s="10"/>
      <c r="BI233" s="32"/>
      <c r="BJ233" s="11"/>
      <c r="BL233" s="41"/>
    </row>
    <row r="234" spans="1:64" x14ac:dyDescent="0.25">
      <c r="A234">
        <f t="shared" si="14"/>
        <v>189</v>
      </c>
      <c r="B234" s="150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H234" s="10"/>
      <c r="BI234" s="32"/>
      <c r="BJ234" s="11"/>
      <c r="BL234" s="41"/>
    </row>
    <row r="235" spans="1:64" x14ac:dyDescent="0.25">
      <c r="A235">
        <f t="shared" si="14"/>
        <v>190</v>
      </c>
      <c r="B235" s="150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10"/>
      <c r="BI235" s="32"/>
      <c r="BJ235" s="11"/>
      <c r="BL235" s="41"/>
    </row>
    <row r="236" spans="1:64" x14ac:dyDescent="0.25">
      <c r="A236">
        <f t="shared" si="14"/>
        <v>191</v>
      </c>
      <c r="B236" s="150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H236" s="10"/>
      <c r="BI236" s="32"/>
      <c r="BJ236" s="11"/>
      <c r="BK236" s="28"/>
      <c r="BL236" s="41"/>
    </row>
    <row r="237" spans="1:64" x14ac:dyDescent="0.25">
      <c r="A237">
        <f t="shared" si="14"/>
        <v>192</v>
      </c>
      <c r="B237" s="150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H237" s="10"/>
      <c r="BI237" s="32"/>
      <c r="BJ237" s="11"/>
      <c r="BL237" s="41"/>
    </row>
    <row r="238" spans="1:64" x14ac:dyDescent="0.25">
      <c r="A238">
        <f t="shared" si="14"/>
        <v>193</v>
      </c>
      <c r="B238" s="150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  <c r="BH238" s="10"/>
      <c r="BI238" s="32"/>
      <c r="BJ238" s="11"/>
      <c r="BL238" s="41"/>
    </row>
    <row r="239" spans="1:64" x14ac:dyDescent="0.25">
      <c r="A239">
        <f t="shared" si="14"/>
        <v>194</v>
      </c>
      <c r="B239" s="150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  <c r="BH239" s="10"/>
      <c r="BI239" s="32"/>
      <c r="BJ239" s="11"/>
    </row>
    <row r="240" spans="1:64" x14ac:dyDescent="0.25">
      <c r="A240">
        <f t="shared" si="14"/>
        <v>195</v>
      </c>
      <c r="B240" s="150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  <c r="BH240" s="10"/>
      <c r="BI240" s="32"/>
      <c r="BJ240" s="11"/>
    </row>
    <row r="241" spans="1:62" x14ac:dyDescent="0.25">
      <c r="A241">
        <f t="shared" si="14"/>
        <v>196</v>
      </c>
      <c r="B241" s="150"/>
      <c r="C241" s="10"/>
      <c r="D241" s="32"/>
      <c r="E241" s="11"/>
      <c r="F241" s="10"/>
      <c r="G241" s="32"/>
      <c r="H241" s="11"/>
      <c r="I241" s="10"/>
      <c r="J241" s="32"/>
      <c r="K241" s="11"/>
      <c r="L241" s="10"/>
      <c r="M241" s="32"/>
      <c r="N241" s="11"/>
      <c r="O241" s="10"/>
      <c r="P241" s="32"/>
      <c r="Q241" s="11"/>
      <c r="R241" s="10"/>
      <c r="S241" s="32"/>
      <c r="T241" s="11"/>
      <c r="U241" s="10"/>
      <c r="V241" s="32"/>
      <c r="W241" s="11"/>
      <c r="X241" s="10"/>
      <c r="Y241" s="32"/>
      <c r="Z241" s="11"/>
      <c r="AA241" s="10"/>
      <c r="AB241" s="32"/>
      <c r="AC241" s="11"/>
      <c r="AD241" s="10"/>
      <c r="AE241" s="32"/>
      <c r="AF241" s="11"/>
      <c r="AG241" s="10"/>
      <c r="AH241" s="32"/>
      <c r="AI241" s="11"/>
      <c r="AJ241" s="10"/>
      <c r="AK241" s="32"/>
      <c r="AL241" s="11"/>
      <c r="AM241" s="10"/>
      <c r="AN241" s="32"/>
      <c r="AO241" s="11"/>
      <c r="AP241" s="10"/>
      <c r="AQ241" s="32"/>
      <c r="AR241" s="11"/>
      <c r="AS241" s="10"/>
      <c r="AT241" s="32"/>
      <c r="AU241" s="11"/>
      <c r="AV241" s="10"/>
      <c r="AW241" s="32"/>
      <c r="AX241" s="11"/>
      <c r="AY241" s="10"/>
      <c r="AZ241" s="32"/>
      <c r="BA241" s="11"/>
      <c r="BB241" s="10"/>
      <c r="BC241" s="32"/>
      <c r="BD241" s="11"/>
      <c r="BE241" s="10"/>
      <c r="BF241" s="32"/>
      <c r="BG241" s="11"/>
      <c r="BH241" s="10"/>
      <c r="BI241" s="32"/>
      <c r="BJ241" s="11"/>
    </row>
  </sheetData>
  <sortState xmlns:xlrd2="http://schemas.microsoft.com/office/spreadsheetml/2017/richdata2" ref="B5:G24">
    <sortCondition descending="1" ref="G5:G24"/>
  </sortState>
  <mergeCells count="20">
    <mergeCell ref="AJ44:AL44"/>
    <mergeCell ref="C44:E44"/>
    <mergeCell ref="F44:H44"/>
    <mergeCell ref="I44:K44"/>
    <mergeCell ref="L44:N44"/>
    <mergeCell ref="O44:Q44"/>
    <mergeCell ref="R44:T44"/>
    <mergeCell ref="U44:W44"/>
    <mergeCell ref="X44:Z44"/>
    <mergeCell ref="AA44:AC44"/>
    <mergeCell ref="AD44:AF44"/>
    <mergeCell ref="AG44:AI44"/>
    <mergeCell ref="BE44:BG44"/>
    <mergeCell ref="BH44:BJ44"/>
    <mergeCell ref="AM44:AO44"/>
    <mergeCell ref="AP44:AR44"/>
    <mergeCell ref="AS44:AU44"/>
    <mergeCell ref="AV44:AX44"/>
    <mergeCell ref="AY44:BA44"/>
    <mergeCell ref="BB44:BD4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47B60-79E1-424F-88AD-C92141954073}">
  <sheetPr codeName="Hoja38"/>
  <dimension ref="A1:BO912"/>
  <sheetViews>
    <sheetView zoomScale="70" zoomScaleNormal="70" workbookViewId="0">
      <selection activeCell="A33" sqref="A33:XFD33"/>
    </sheetView>
  </sheetViews>
  <sheetFormatPr baseColWidth="10" defaultColWidth="11.54296875" defaultRowHeight="12.5" x14ac:dyDescent="0.25"/>
  <cols>
    <col min="1" max="1" width="5" customWidth="1"/>
    <col min="2" max="2" width="14.54296875" customWidth="1"/>
    <col min="3" max="3" width="7.453125" customWidth="1"/>
    <col min="4" max="4" width="6.1796875" customWidth="1"/>
    <col min="5" max="5" width="5.453125" customWidth="1"/>
    <col min="6" max="6" width="4.453125" customWidth="1"/>
    <col min="7" max="7" width="5.26953125" customWidth="1"/>
    <col min="8" max="8" width="4.81640625" customWidth="1"/>
    <col min="9" max="9" width="5.26953125" customWidth="1"/>
    <col min="10" max="13" width="4.7265625" customWidth="1"/>
    <col min="14" max="14" width="6.1796875" customWidth="1"/>
    <col min="15" max="15" width="4.7265625" customWidth="1"/>
    <col min="16" max="16" width="4.26953125" customWidth="1"/>
    <col min="17" max="17" width="5.26953125" customWidth="1"/>
    <col min="18" max="18" width="5" customWidth="1"/>
    <col min="19" max="19" width="4.54296875" customWidth="1"/>
    <col min="20" max="20" width="4.26953125" customWidth="1"/>
    <col min="21" max="21" width="5" customWidth="1"/>
    <col min="22" max="22" width="4.54296875" customWidth="1"/>
    <col min="23" max="23" width="5.26953125" customWidth="1"/>
    <col min="24" max="24" width="4.7265625" customWidth="1"/>
    <col min="25" max="25" width="4" customWidth="1"/>
    <col min="26" max="26" width="4.453125" customWidth="1"/>
    <col min="27" max="27" width="5" customWidth="1"/>
    <col min="28" max="28" width="4.54296875" customWidth="1"/>
    <col min="29" max="29" width="4" customWidth="1"/>
    <col min="30" max="30" width="4.54296875" customWidth="1"/>
    <col min="31" max="31" width="5" customWidth="1"/>
    <col min="32" max="32" width="4.54296875" customWidth="1"/>
    <col min="33" max="33" width="4.81640625" customWidth="1"/>
    <col min="34" max="34" width="6" customWidth="1"/>
    <col min="35" max="36" width="4.453125" customWidth="1"/>
    <col min="37" max="37" width="5.54296875" customWidth="1"/>
    <col min="38" max="38" width="4.453125" customWidth="1"/>
    <col min="39" max="39" width="5.54296875" customWidth="1"/>
    <col min="40" max="57" width="4.453125" customWidth="1"/>
    <col min="58" max="58" width="5" customWidth="1"/>
    <col min="59" max="60" width="4.453125" customWidth="1"/>
    <col min="61" max="61" width="10.453125" style="24" customWidth="1"/>
    <col min="62" max="62" width="5.453125" style="16" customWidth="1"/>
    <col min="63" max="64" width="5.453125" customWidth="1"/>
    <col min="65" max="66" width="7" customWidth="1"/>
  </cols>
  <sheetData>
    <row r="1" spans="1:67" ht="13" x14ac:dyDescent="0.3">
      <c r="A1" s="5" t="s">
        <v>188</v>
      </c>
      <c r="B1" s="52"/>
      <c r="C1" s="220"/>
    </row>
    <row r="2" spans="1:67" x14ac:dyDescent="0.25">
      <c r="A2" t="s">
        <v>10</v>
      </c>
      <c r="C2" s="220"/>
      <c r="D2" s="281" t="s">
        <v>42</v>
      </c>
      <c r="E2" s="41">
        <f>+(E3)/6</f>
        <v>475.16666666666669</v>
      </c>
    </row>
    <row r="3" spans="1:67" ht="14" thickBot="1" x14ac:dyDescent="0.35">
      <c r="A3">
        <f>+GENERAL!B6</f>
        <v>12</v>
      </c>
      <c r="C3" s="41"/>
      <c r="E3" s="233">
        <f>SUM(E5:E29)</f>
        <v>2851</v>
      </c>
      <c r="BO3" s="101"/>
    </row>
    <row r="4" spans="1:67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P4" s="125"/>
      <c r="BO4" s="101"/>
    </row>
    <row r="5" spans="1:67" ht="14" thickBot="1" x14ac:dyDescent="0.35">
      <c r="A5" s="149">
        <v>1</v>
      </c>
      <c r="B5" s="23" t="s">
        <v>9</v>
      </c>
      <c r="C5" s="89">
        <f>+Q$49</f>
        <v>289</v>
      </c>
      <c r="D5" s="284">
        <f>+R$50</f>
        <v>0</v>
      </c>
      <c r="E5" s="45">
        <f>+R$49</f>
        <v>161</v>
      </c>
      <c r="F5" s="18">
        <f>+Q$35</f>
        <v>80</v>
      </c>
      <c r="G5" s="233">
        <f t="shared" ref="G5:G33" si="0">IF(E5&lt;A$3/2,-1,1)*800000+C5*1000+D5*0+E5/1000</f>
        <v>1089000.1610000001</v>
      </c>
      <c r="I5" s="198">
        <f>+C5/E5</f>
        <v>1.7950310559006211</v>
      </c>
      <c r="M5" s="16"/>
      <c r="P5" s="125"/>
      <c r="Q5" s="281" t="s">
        <v>244</v>
      </c>
      <c r="R5" s="316">
        <v>-10000</v>
      </c>
      <c r="BO5" s="101"/>
    </row>
    <row r="6" spans="1:67" ht="14" thickBot="1" x14ac:dyDescent="0.35">
      <c r="A6" s="149">
        <v>2</v>
      </c>
      <c r="B6" s="239" t="s">
        <v>175</v>
      </c>
      <c r="C6" s="89">
        <f>+AY$49</f>
        <v>266</v>
      </c>
      <c r="D6" s="284">
        <f>+AZ$50</f>
        <v>0</v>
      </c>
      <c r="E6" s="45">
        <f>+AZ$49</f>
        <v>282</v>
      </c>
      <c r="F6" s="18">
        <f>+AY$35</f>
        <v>40</v>
      </c>
      <c r="G6" s="233">
        <f t="shared" si="0"/>
        <v>1066000.2819999999</v>
      </c>
      <c r="I6" s="198">
        <f t="shared" ref="I6:I26" si="1">+C6/E6</f>
        <v>0.94326241134751776</v>
      </c>
      <c r="M6" s="16"/>
      <c r="N6" s="238"/>
      <c r="O6" s="238"/>
      <c r="P6" s="125"/>
      <c r="BO6" s="101"/>
    </row>
    <row r="7" spans="1:67" ht="14" thickBot="1" x14ac:dyDescent="0.35">
      <c r="A7" s="149">
        <v>3</v>
      </c>
      <c r="B7" s="23" t="s">
        <v>174</v>
      </c>
      <c r="C7" s="89">
        <f>+BA$49</f>
        <v>213</v>
      </c>
      <c r="D7" s="284">
        <f>+BB$50</f>
        <v>0</v>
      </c>
      <c r="E7" s="45">
        <f>+BB$49</f>
        <v>240</v>
      </c>
      <c r="F7" s="18">
        <f>+BA$35</f>
        <v>20</v>
      </c>
      <c r="G7" s="233">
        <f t="shared" si="0"/>
        <v>1013000.24</v>
      </c>
      <c r="I7" s="198">
        <f t="shared" si="1"/>
        <v>0.88749999999999996</v>
      </c>
      <c r="M7" s="16"/>
      <c r="N7" s="238"/>
      <c r="O7" s="238"/>
      <c r="P7" s="125"/>
      <c r="BO7" s="101"/>
    </row>
    <row r="8" spans="1:67" ht="14" thickBot="1" x14ac:dyDescent="0.35">
      <c r="A8" s="149">
        <v>4</v>
      </c>
      <c r="B8" s="239" t="s">
        <v>206</v>
      </c>
      <c r="C8" s="89">
        <f>+BE$49</f>
        <v>122</v>
      </c>
      <c r="D8" s="284">
        <f>+BF$50</f>
        <v>0</v>
      </c>
      <c r="E8" s="45">
        <f>+BF$49</f>
        <v>170</v>
      </c>
      <c r="F8" s="18">
        <f>+BE$35</f>
        <v>10</v>
      </c>
      <c r="G8" s="233">
        <f t="shared" si="0"/>
        <v>922000.17</v>
      </c>
      <c r="I8" s="198">
        <f t="shared" si="1"/>
        <v>0.71764705882352942</v>
      </c>
      <c r="M8" s="16"/>
      <c r="BJ8" s="298"/>
      <c r="BO8" s="101"/>
    </row>
    <row r="9" spans="1:67" ht="14" thickBot="1" x14ac:dyDescent="0.35">
      <c r="A9" s="149">
        <v>5</v>
      </c>
      <c r="B9" s="239" t="s">
        <v>122</v>
      </c>
      <c r="C9" s="89">
        <f>+C$49</f>
        <v>109</v>
      </c>
      <c r="D9" s="284">
        <f>+D$50</f>
        <v>0</v>
      </c>
      <c r="E9" s="46">
        <f>+D$49</f>
        <v>222</v>
      </c>
      <c r="F9" s="18">
        <f>+C$35</f>
        <v>5</v>
      </c>
      <c r="G9" s="233">
        <f t="shared" si="0"/>
        <v>909000.22199999995</v>
      </c>
      <c r="I9" s="198">
        <f t="shared" si="1"/>
        <v>0.49099099099099097</v>
      </c>
      <c r="M9" s="16"/>
      <c r="BJ9" s="298"/>
      <c r="BO9" s="101"/>
    </row>
    <row r="10" spans="1:67" ht="14" thickBot="1" x14ac:dyDescent="0.35">
      <c r="A10" s="149">
        <v>6</v>
      </c>
      <c r="B10" s="23" t="s">
        <v>209</v>
      </c>
      <c r="C10" s="89">
        <f>+S$49</f>
        <v>77</v>
      </c>
      <c r="D10" s="284">
        <f>+T$50</f>
        <v>0</v>
      </c>
      <c r="E10" s="45">
        <f>+T$49</f>
        <v>68</v>
      </c>
      <c r="F10" s="18">
        <f>+S$35</f>
        <v>0</v>
      </c>
      <c r="G10" s="233">
        <f t="shared" si="0"/>
        <v>877000.06799999997</v>
      </c>
      <c r="I10" s="198">
        <f t="shared" si="1"/>
        <v>1.1323529411764706</v>
      </c>
      <c r="M10" s="16"/>
      <c r="BO10" s="101"/>
    </row>
    <row r="11" spans="1:67" ht="14" thickBot="1" x14ac:dyDescent="0.35">
      <c r="A11" s="149">
        <v>7</v>
      </c>
      <c r="B11" s="239" t="s">
        <v>161</v>
      </c>
      <c r="C11" s="89">
        <f>+AI$49</f>
        <v>71</v>
      </c>
      <c r="D11" s="284">
        <f>+AJ$50</f>
        <v>0</v>
      </c>
      <c r="E11" s="45">
        <f>+AJ$49</f>
        <v>61</v>
      </c>
      <c r="F11" s="18">
        <f>+AI$35</f>
        <v>0</v>
      </c>
      <c r="G11" s="233">
        <f t="shared" si="0"/>
        <v>871000.06099999999</v>
      </c>
      <c r="I11" s="198">
        <f t="shared" si="1"/>
        <v>1.1639344262295082</v>
      </c>
      <c r="M11" s="16"/>
      <c r="N11" s="65"/>
      <c r="O11" s="65"/>
      <c r="BO11" s="101"/>
    </row>
    <row r="12" spans="1:67" ht="14" thickBot="1" x14ac:dyDescent="0.35">
      <c r="A12" s="149">
        <v>8</v>
      </c>
      <c r="B12" s="239" t="s">
        <v>233</v>
      </c>
      <c r="C12" s="89">
        <f>+W$49</f>
        <v>63</v>
      </c>
      <c r="D12" s="284">
        <f>+X$50</f>
        <v>0</v>
      </c>
      <c r="E12" s="45">
        <f>+X$49</f>
        <v>198</v>
      </c>
      <c r="F12" s="18">
        <f>+W$35</f>
        <v>0</v>
      </c>
      <c r="G12" s="233">
        <f t="shared" si="0"/>
        <v>863000.19799999997</v>
      </c>
      <c r="I12" s="198">
        <f t="shared" si="1"/>
        <v>0.31818181818181818</v>
      </c>
      <c r="M12" s="16"/>
      <c r="BO12" s="101"/>
    </row>
    <row r="13" spans="1:67" ht="14" thickBot="1" x14ac:dyDescent="0.35">
      <c r="A13" s="149">
        <v>9</v>
      </c>
      <c r="B13" s="239" t="s">
        <v>159</v>
      </c>
      <c r="C13" s="89">
        <f>+AW$49</f>
        <v>51</v>
      </c>
      <c r="D13" s="284">
        <f>+AX$50</f>
        <v>0</v>
      </c>
      <c r="E13" s="45">
        <f>+AX$49</f>
        <v>46</v>
      </c>
      <c r="F13" s="18">
        <f>+AW$35</f>
        <v>0</v>
      </c>
      <c r="G13" s="233">
        <f t="shared" si="0"/>
        <v>851000.04599999997</v>
      </c>
      <c r="I13" s="198">
        <f t="shared" si="1"/>
        <v>1.1086956521739131</v>
      </c>
      <c r="M13" s="16"/>
      <c r="BO13" s="101"/>
    </row>
    <row r="14" spans="1:67" ht="13" thickBot="1" x14ac:dyDescent="0.3">
      <c r="A14" s="149">
        <v>10</v>
      </c>
      <c r="B14" s="23" t="s">
        <v>160</v>
      </c>
      <c r="C14" s="89">
        <f>+AE$49</f>
        <v>47</v>
      </c>
      <c r="D14" s="284">
        <f>+AF$50</f>
        <v>0</v>
      </c>
      <c r="E14" s="45">
        <f>+AF$49</f>
        <v>417</v>
      </c>
      <c r="F14" s="18">
        <f>+AE$35</f>
        <v>0</v>
      </c>
      <c r="G14" s="233">
        <f t="shared" si="0"/>
        <v>847000.41700000002</v>
      </c>
      <c r="I14" s="198">
        <f t="shared" si="1"/>
        <v>0.11270983213429256</v>
      </c>
      <c r="M14" s="16"/>
      <c r="N14" s="238"/>
      <c r="O14" s="238"/>
      <c r="AA14" s="238"/>
    </row>
    <row r="15" spans="1:67" ht="13.5" thickBot="1" x14ac:dyDescent="0.35">
      <c r="A15" s="149">
        <v>11</v>
      </c>
      <c r="B15" s="239" t="s">
        <v>120</v>
      </c>
      <c r="C15" s="89">
        <f>+Y$49</f>
        <v>36</v>
      </c>
      <c r="D15" s="284">
        <f>+Z$50</f>
        <v>0</v>
      </c>
      <c r="E15" s="45">
        <f>+Z$49</f>
        <v>54</v>
      </c>
      <c r="F15" s="18">
        <f>+Y$35</f>
        <v>0</v>
      </c>
      <c r="G15" s="233">
        <f t="shared" si="0"/>
        <v>836000.054</v>
      </c>
      <c r="I15" s="198">
        <f t="shared" si="1"/>
        <v>0.66666666666666663</v>
      </c>
      <c r="M15" s="16"/>
      <c r="N15" s="65"/>
      <c r="O15" s="65"/>
      <c r="X15" s="43"/>
      <c r="AA15" s="238"/>
    </row>
    <row r="16" spans="1:67" ht="13.5" customHeight="1" thickBot="1" x14ac:dyDescent="0.3">
      <c r="A16" s="149">
        <v>12</v>
      </c>
      <c r="B16" s="239" t="s">
        <v>186</v>
      </c>
      <c r="C16" s="89">
        <f>+K$49</f>
        <v>27</v>
      </c>
      <c r="D16" s="284">
        <f>+L$50</f>
        <v>0</v>
      </c>
      <c r="E16" s="45">
        <f>+L$49</f>
        <v>134</v>
      </c>
      <c r="F16" s="18">
        <f>+K$35</f>
        <v>0</v>
      </c>
      <c r="G16" s="233">
        <f t="shared" si="0"/>
        <v>827000.13399999996</v>
      </c>
      <c r="I16" s="198">
        <f t="shared" si="1"/>
        <v>0.20149253731343283</v>
      </c>
      <c r="M16" s="16"/>
      <c r="N16" s="65"/>
      <c r="O16" s="65"/>
    </row>
    <row r="17" spans="1:15" ht="13.5" customHeight="1" thickBot="1" x14ac:dyDescent="0.3">
      <c r="A17" s="149">
        <v>13</v>
      </c>
      <c r="B17" s="239" t="s">
        <v>285</v>
      </c>
      <c r="C17" s="89">
        <f>+BC$49</f>
        <v>17</v>
      </c>
      <c r="D17" s="284">
        <f>+BD$50</f>
        <v>0</v>
      </c>
      <c r="E17" s="45">
        <f>+BD$49</f>
        <v>21</v>
      </c>
      <c r="F17" s="18">
        <f>+BC$35</f>
        <v>0</v>
      </c>
      <c r="G17" s="233">
        <f t="shared" si="0"/>
        <v>817000.02099999995</v>
      </c>
      <c r="I17" s="198">
        <f t="shared" si="1"/>
        <v>0.80952380952380953</v>
      </c>
      <c r="M17" s="16"/>
    </row>
    <row r="18" spans="1:15" ht="13.5" customHeight="1" thickBot="1" x14ac:dyDescent="0.3">
      <c r="A18" s="149">
        <v>14</v>
      </c>
      <c r="B18" s="161" t="s">
        <v>141</v>
      </c>
      <c r="C18" s="89">
        <f>+AM$49</f>
        <v>14</v>
      </c>
      <c r="D18" s="284">
        <f>+AN$50</f>
        <v>0</v>
      </c>
      <c r="E18" s="45">
        <f>+AN$49</f>
        <v>122</v>
      </c>
      <c r="F18" s="18">
        <f>+AM$35</f>
        <v>0</v>
      </c>
      <c r="G18" s="233">
        <f t="shared" si="0"/>
        <v>814000.12199999997</v>
      </c>
      <c r="I18" s="198">
        <f t="shared" si="1"/>
        <v>0.11475409836065574</v>
      </c>
      <c r="M18" s="16"/>
      <c r="N18" s="65"/>
      <c r="O18" s="65"/>
    </row>
    <row r="19" spans="1:15" ht="13.5" customHeight="1" thickBot="1" x14ac:dyDescent="0.3">
      <c r="A19" s="149">
        <v>15</v>
      </c>
      <c r="B19" s="23" t="s">
        <v>93</v>
      </c>
      <c r="C19" s="89">
        <f>+U$49</f>
        <v>13</v>
      </c>
      <c r="D19" s="284">
        <f>+V$50</f>
        <v>0</v>
      </c>
      <c r="E19" s="45">
        <f>+V$49</f>
        <v>46</v>
      </c>
      <c r="F19" s="18">
        <f>+U$35</f>
        <v>0</v>
      </c>
      <c r="G19" s="233">
        <f t="shared" si="0"/>
        <v>813000.04599999997</v>
      </c>
      <c r="I19" s="198">
        <f t="shared" si="1"/>
        <v>0.28260869565217389</v>
      </c>
      <c r="M19" s="16"/>
      <c r="N19" s="238"/>
      <c r="O19" s="238"/>
    </row>
    <row r="20" spans="1:15" ht="13.5" customHeight="1" thickBot="1" x14ac:dyDescent="0.3">
      <c r="A20" s="149">
        <v>16</v>
      </c>
      <c r="B20" s="161" t="s">
        <v>155</v>
      </c>
      <c r="C20" s="89">
        <f>+E$49</f>
        <v>-5</v>
      </c>
      <c r="D20" s="284">
        <f>+F$50</f>
        <v>0</v>
      </c>
      <c r="E20" s="45">
        <f>+F$49</f>
        <v>6</v>
      </c>
      <c r="F20" s="18">
        <f>+E$35</f>
        <v>0</v>
      </c>
      <c r="G20" s="233">
        <f t="shared" si="0"/>
        <v>795000.00600000005</v>
      </c>
      <c r="I20" s="198">
        <f t="shared" si="1"/>
        <v>-0.83333333333333337</v>
      </c>
      <c r="M20" s="16"/>
    </row>
    <row r="21" spans="1:15" ht="13.5" customHeight="1" thickBot="1" x14ac:dyDescent="0.3">
      <c r="A21" s="149">
        <v>17</v>
      </c>
      <c r="B21" s="239" t="s">
        <v>240</v>
      </c>
      <c r="C21" s="89">
        <f>+AS$49</f>
        <v>-16</v>
      </c>
      <c r="D21" s="284">
        <f>+AT$50</f>
        <v>0</v>
      </c>
      <c r="E21" s="45">
        <f>+AT$49</f>
        <v>333</v>
      </c>
      <c r="F21" s="18">
        <f>+AS$35</f>
        <v>0</v>
      </c>
      <c r="G21" s="233">
        <f t="shared" si="0"/>
        <v>784000.33299999998</v>
      </c>
      <c r="I21" s="198">
        <f t="shared" si="1"/>
        <v>-4.8048048048048048E-2</v>
      </c>
      <c r="M21" s="16"/>
    </row>
    <row r="22" spans="1:15" ht="13" thickBot="1" x14ac:dyDescent="0.3">
      <c r="A22" s="149">
        <v>18</v>
      </c>
      <c r="B22" s="161" t="s">
        <v>140</v>
      </c>
      <c r="C22" s="89">
        <f>+AO$49</f>
        <v>-16</v>
      </c>
      <c r="D22" s="284">
        <f>+AP$50</f>
        <v>0</v>
      </c>
      <c r="E22" s="45">
        <f>+AP$49</f>
        <v>27</v>
      </c>
      <c r="F22" s="18">
        <f>+AO$35</f>
        <v>0</v>
      </c>
      <c r="G22" s="233">
        <f t="shared" si="0"/>
        <v>784000.027</v>
      </c>
      <c r="I22" s="198">
        <f t="shared" si="1"/>
        <v>-0.59259259259259256</v>
      </c>
      <c r="M22" s="16"/>
      <c r="N22" s="65"/>
      <c r="O22" s="65"/>
    </row>
    <row r="23" spans="1:15" ht="13" thickBot="1" x14ac:dyDescent="0.3">
      <c r="A23" s="149">
        <v>19</v>
      </c>
      <c r="B23" s="23" t="s">
        <v>144</v>
      </c>
      <c r="C23" s="89">
        <f>+AA$49</f>
        <v>-32</v>
      </c>
      <c r="D23" s="284">
        <f>+AB$50</f>
        <v>0</v>
      </c>
      <c r="E23" s="45">
        <f>+AB$49</f>
        <v>23</v>
      </c>
      <c r="F23" s="18">
        <f>+AA$35</f>
        <v>0</v>
      </c>
      <c r="G23" s="233">
        <f t="shared" si="0"/>
        <v>768000.02300000004</v>
      </c>
      <c r="I23" s="198">
        <f t="shared" si="1"/>
        <v>-1.3913043478260869</v>
      </c>
      <c r="M23" s="16"/>
    </row>
    <row r="24" spans="1:15" ht="13" thickBot="1" x14ac:dyDescent="0.3">
      <c r="A24" s="149">
        <v>20</v>
      </c>
      <c r="B24" s="239" t="s">
        <v>213</v>
      </c>
      <c r="C24" s="89">
        <f>+AU$49</f>
        <v>-51</v>
      </c>
      <c r="D24" s="284">
        <f>+AV$50</f>
        <v>0</v>
      </c>
      <c r="E24" s="45">
        <f>+AV$49</f>
        <v>77</v>
      </c>
      <c r="F24" s="18">
        <f>+AU$35</f>
        <v>0</v>
      </c>
      <c r="G24" s="233">
        <f t="shared" si="0"/>
        <v>749000.07700000005</v>
      </c>
      <c r="I24" s="198">
        <f t="shared" si="1"/>
        <v>-0.66233766233766234</v>
      </c>
      <c r="N24" s="62"/>
    </row>
    <row r="25" spans="1:15" ht="13" thickBot="1" x14ac:dyDescent="0.3">
      <c r="A25" s="149">
        <v>21</v>
      </c>
      <c r="B25" s="23" t="s">
        <v>157</v>
      </c>
      <c r="C25" s="89">
        <f>+AG$49</f>
        <v>-230</v>
      </c>
      <c r="D25" s="284">
        <f>+AH$50</f>
        <v>0</v>
      </c>
      <c r="E25" s="45">
        <f>+AH$49</f>
        <v>136</v>
      </c>
      <c r="F25" s="18">
        <f>+AG$35</f>
        <v>0</v>
      </c>
      <c r="G25" s="233">
        <f t="shared" si="0"/>
        <v>570000.13600000006</v>
      </c>
      <c r="I25" s="198">
        <f t="shared" si="1"/>
        <v>-1.6911764705882353</v>
      </c>
      <c r="N25" s="62"/>
    </row>
    <row r="26" spans="1:15" ht="13" thickBot="1" x14ac:dyDescent="0.3">
      <c r="A26" s="149">
        <v>22</v>
      </c>
      <c r="B26" s="239" t="s">
        <v>236</v>
      </c>
      <c r="C26" s="89">
        <f>+BG$49</f>
        <v>3</v>
      </c>
      <c r="D26" s="284">
        <f>+BH$50</f>
        <v>0</v>
      </c>
      <c r="E26" s="45">
        <f>+BH$49</f>
        <v>1</v>
      </c>
      <c r="F26" s="18">
        <f>+BG$35</f>
        <v>0</v>
      </c>
      <c r="G26" s="233">
        <f t="shared" si="0"/>
        <v>-796999.99899999995</v>
      </c>
      <c r="I26" s="198">
        <f t="shared" si="1"/>
        <v>3</v>
      </c>
      <c r="N26" s="62"/>
    </row>
    <row r="27" spans="1:15" ht="13" thickBot="1" x14ac:dyDescent="0.3">
      <c r="A27" s="149">
        <v>23</v>
      </c>
      <c r="B27" s="161" t="s">
        <v>129</v>
      </c>
      <c r="C27" s="89">
        <f>+AK$49</f>
        <v>1</v>
      </c>
      <c r="D27" s="284">
        <f>+AL$50</f>
        <v>0</v>
      </c>
      <c r="E27" s="45">
        <f>+AL$49</f>
        <v>1</v>
      </c>
      <c r="F27" s="18">
        <f>+AK$35</f>
        <v>0</v>
      </c>
      <c r="G27" s="233">
        <f t="shared" si="0"/>
        <v>-798999.99899999995</v>
      </c>
      <c r="I27" s="198"/>
      <c r="N27" s="62"/>
    </row>
    <row r="28" spans="1:15" ht="13" thickBot="1" x14ac:dyDescent="0.3">
      <c r="A28" s="149">
        <v>24</v>
      </c>
      <c r="B28" s="23" t="s">
        <v>152</v>
      </c>
      <c r="C28" s="89">
        <f>+AC$49</f>
        <v>0</v>
      </c>
      <c r="D28" s="284">
        <f>+AD$50</f>
        <v>0</v>
      </c>
      <c r="E28" s="45">
        <f>+AD$49</f>
        <v>3</v>
      </c>
      <c r="F28" s="18">
        <f>+AC$35</f>
        <v>0</v>
      </c>
      <c r="G28" s="233">
        <f t="shared" si="0"/>
        <v>-799999.99699999997</v>
      </c>
      <c r="I28" s="198"/>
      <c r="N28" s="62"/>
    </row>
    <row r="29" spans="1:15" ht="13" thickBot="1" x14ac:dyDescent="0.3">
      <c r="A29" s="149">
        <v>25</v>
      </c>
      <c r="B29" s="23" t="s">
        <v>1</v>
      </c>
      <c r="C29" s="89">
        <f>+G$49</f>
        <v>0</v>
      </c>
      <c r="D29" s="284">
        <f>+H$50</f>
        <v>0</v>
      </c>
      <c r="E29" s="45">
        <f>+H$49</f>
        <v>2</v>
      </c>
      <c r="F29" s="18">
        <f>+G$35</f>
        <v>0</v>
      </c>
      <c r="G29" s="233">
        <f t="shared" si="0"/>
        <v>-799999.99800000002</v>
      </c>
      <c r="I29" s="198"/>
      <c r="N29" s="62"/>
    </row>
    <row r="30" spans="1:15" ht="13" thickBot="1" x14ac:dyDescent="0.3">
      <c r="A30" s="149">
        <v>26</v>
      </c>
      <c r="B30" s="23" t="s">
        <v>43</v>
      </c>
      <c r="C30" s="89">
        <f>+O$49</f>
        <v>-3</v>
      </c>
      <c r="D30" s="284">
        <f>+P$50</f>
        <v>0</v>
      </c>
      <c r="E30" s="45">
        <f>+P$49</f>
        <v>2</v>
      </c>
      <c r="F30" s="18">
        <f>+O$35</f>
        <v>0</v>
      </c>
      <c r="G30" s="233">
        <f t="shared" si="0"/>
        <v>-802999.99800000002</v>
      </c>
      <c r="I30" s="198"/>
      <c r="N30" s="62"/>
    </row>
    <row r="31" spans="1:15" ht="13" thickBot="1" x14ac:dyDescent="0.3">
      <c r="A31" s="149">
        <v>27</v>
      </c>
      <c r="B31" s="239" t="s">
        <v>239</v>
      </c>
      <c r="C31" s="89">
        <f>+I$49</f>
        <v>-4</v>
      </c>
      <c r="D31" s="284">
        <f>+J$50</f>
        <v>0</v>
      </c>
      <c r="E31" s="45">
        <f>+J$49</f>
        <v>2</v>
      </c>
      <c r="F31" s="18">
        <f>+I$35</f>
        <v>0</v>
      </c>
      <c r="G31" s="233">
        <f t="shared" si="0"/>
        <v>-803999.99800000002</v>
      </c>
      <c r="I31" s="198"/>
      <c r="N31" s="62"/>
    </row>
    <row r="32" spans="1:15" ht="13" thickBot="1" x14ac:dyDescent="0.3">
      <c r="A32" s="149">
        <v>28</v>
      </c>
      <c r="B32" s="239" t="s">
        <v>271</v>
      </c>
      <c r="C32" s="89">
        <f>+AQ$49</f>
        <v>-4</v>
      </c>
      <c r="D32" s="284">
        <f>+AR$50</f>
        <v>0</v>
      </c>
      <c r="E32" s="45">
        <f>+AR$49</f>
        <v>1</v>
      </c>
      <c r="F32" s="18">
        <f>+AQ$35</f>
        <v>0</v>
      </c>
      <c r="G32" s="233">
        <f t="shared" si="0"/>
        <v>-803999.99899999995</v>
      </c>
      <c r="I32" s="198"/>
      <c r="N32" s="62"/>
    </row>
    <row r="33" spans="1:60" ht="13" hidden="1" thickBot="1" x14ac:dyDescent="0.3">
      <c r="A33" s="149">
        <v>29</v>
      </c>
      <c r="B33" s="239" t="s">
        <v>62</v>
      </c>
      <c r="C33" s="89">
        <f>+M$49</f>
        <v>-100000000</v>
      </c>
      <c r="D33" s="284">
        <f>+N$50</f>
        <v>0</v>
      </c>
      <c r="E33" s="45">
        <f>+N$49</f>
        <v>0</v>
      </c>
      <c r="F33" s="18">
        <f>+M$35</f>
        <v>0</v>
      </c>
      <c r="G33" s="233">
        <f t="shared" si="0"/>
        <v>-100000800000</v>
      </c>
      <c r="I33" s="198"/>
      <c r="N33" s="62"/>
    </row>
    <row r="34" spans="1:60" x14ac:dyDescent="0.25">
      <c r="D34" s="238"/>
      <c r="G34" s="233"/>
    </row>
    <row r="35" spans="1:60" ht="12.75" hidden="1" customHeight="1" x14ac:dyDescent="0.25">
      <c r="B35" t="s">
        <v>12</v>
      </c>
      <c r="C35">
        <f>+C36*C37</f>
        <v>5</v>
      </c>
      <c r="D35">
        <f t="shared" ref="D35:BH35" si="2">+D36*D37</f>
        <v>222</v>
      </c>
      <c r="E35">
        <f t="shared" si="2"/>
        <v>0</v>
      </c>
      <c r="F35">
        <f t="shared" si="2"/>
        <v>6</v>
      </c>
      <c r="G35">
        <f>+G36*G37</f>
        <v>0</v>
      </c>
      <c r="H35">
        <f t="shared" si="2"/>
        <v>2</v>
      </c>
      <c r="I35">
        <f t="shared" si="2"/>
        <v>0</v>
      </c>
      <c r="J35">
        <f t="shared" si="2"/>
        <v>2</v>
      </c>
      <c r="K35">
        <f>+K36*K37</f>
        <v>0</v>
      </c>
      <c r="L35">
        <f>+L36*L37</f>
        <v>134</v>
      </c>
      <c r="M35">
        <f t="shared" si="2"/>
        <v>0</v>
      </c>
      <c r="N35">
        <f t="shared" si="2"/>
        <v>0</v>
      </c>
      <c r="O35">
        <f t="shared" si="2"/>
        <v>0</v>
      </c>
      <c r="P35">
        <f t="shared" si="2"/>
        <v>2</v>
      </c>
      <c r="Q35">
        <f t="shared" si="2"/>
        <v>80</v>
      </c>
      <c r="R35">
        <f t="shared" si="2"/>
        <v>161</v>
      </c>
      <c r="S35">
        <f t="shared" si="2"/>
        <v>0</v>
      </c>
      <c r="T35">
        <f t="shared" si="2"/>
        <v>68</v>
      </c>
      <c r="U35">
        <f>+U36*U37</f>
        <v>0</v>
      </c>
      <c r="V35">
        <f t="shared" si="2"/>
        <v>46</v>
      </c>
      <c r="W35">
        <f t="shared" si="2"/>
        <v>0</v>
      </c>
      <c r="X35">
        <f t="shared" si="2"/>
        <v>198</v>
      </c>
      <c r="Y35">
        <f t="shared" si="2"/>
        <v>0</v>
      </c>
      <c r="Z35">
        <f t="shared" si="2"/>
        <v>54</v>
      </c>
      <c r="AA35">
        <f>+AA36*AA37</f>
        <v>0</v>
      </c>
      <c r="AB35">
        <f>+AB36*AB37</f>
        <v>23</v>
      </c>
      <c r="AC35">
        <f>+AC36*AC37</f>
        <v>0</v>
      </c>
      <c r="AD35">
        <f>+AD36*AD37</f>
        <v>3</v>
      </c>
      <c r="AE35">
        <f>+AE36*AE37</f>
        <v>0</v>
      </c>
      <c r="AF35">
        <f t="shared" si="2"/>
        <v>417</v>
      </c>
      <c r="AG35">
        <f>+AG36*AG37</f>
        <v>0</v>
      </c>
      <c r="AH35">
        <f>+AH36*AH37</f>
        <v>136</v>
      </c>
      <c r="AI35">
        <f t="shared" si="2"/>
        <v>0</v>
      </c>
      <c r="AJ35">
        <f t="shared" si="2"/>
        <v>61</v>
      </c>
      <c r="AK35">
        <f t="shared" si="2"/>
        <v>0</v>
      </c>
      <c r="AL35">
        <f t="shared" si="2"/>
        <v>1</v>
      </c>
      <c r="AM35">
        <f t="shared" si="2"/>
        <v>0</v>
      </c>
      <c r="AN35">
        <f t="shared" si="2"/>
        <v>122</v>
      </c>
      <c r="AO35">
        <f t="shared" si="2"/>
        <v>0</v>
      </c>
      <c r="AP35">
        <f t="shared" si="2"/>
        <v>27</v>
      </c>
      <c r="AQ35">
        <f t="shared" si="2"/>
        <v>0</v>
      </c>
      <c r="AR35">
        <f t="shared" si="2"/>
        <v>1</v>
      </c>
      <c r="AS35">
        <f t="shared" si="2"/>
        <v>0</v>
      </c>
      <c r="AT35">
        <f t="shared" si="2"/>
        <v>333</v>
      </c>
      <c r="AU35">
        <f t="shared" si="2"/>
        <v>0</v>
      </c>
      <c r="AV35">
        <f t="shared" si="2"/>
        <v>77</v>
      </c>
      <c r="AW35">
        <f t="shared" si="2"/>
        <v>0</v>
      </c>
      <c r="AX35">
        <f t="shared" si="2"/>
        <v>46</v>
      </c>
      <c r="AY35">
        <f t="shared" si="2"/>
        <v>40</v>
      </c>
      <c r="AZ35">
        <f t="shared" si="2"/>
        <v>282</v>
      </c>
      <c r="BA35">
        <f t="shared" si="2"/>
        <v>20</v>
      </c>
      <c r="BB35">
        <f t="shared" si="2"/>
        <v>240</v>
      </c>
      <c r="BC35">
        <f t="shared" si="2"/>
        <v>0</v>
      </c>
      <c r="BD35">
        <f t="shared" si="2"/>
        <v>21</v>
      </c>
      <c r="BE35">
        <f t="shared" si="2"/>
        <v>10</v>
      </c>
      <c r="BF35">
        <f t="shared" si="2"/>
        <v>170</v>
      </c>
      <c r="BG35">
        <f t="shared" si="2"/>
        <v>0</v>
      </c>
      <c r="BH35">
        <f t="shared" si="2"/>
        <v>1</v>
      </c>
    </row>
    <row r="36" spans="1:60" ht="12.75" hidden="1" customHeight="1" x14ac:dyDescent="0.25">
      <c r="C36">
        <f>IF($B48&gt;3,1,0)</f>
        <v>1</v>
      </c>
      <c r="D36">
        <f t="shared" ref="D36:BH36" si="3">IF($B48&gt;3,1,0)</f>
        <v>1</v>
      </c>
      <c r="E36">
        <f t="shared" si="3"/>
        <v>1</v>
      </c>
      <c r="F36">
        <f t="shared" si="3"/>
        <v>1</v>
      </c>
      <c r="G36">
        <f>IF($B48&gt;3,1,0)</f>
        <v>1</v>
      </c>
      <c r="H36">
        <f t="shared" si="3"/>
        <v>1</v>
      </c>
      <c r="I36">
        <f t="shared" si="3"/>
        <v>1</v>
      </c>
      <c r="J36">
        <f t="shared" si="3"/>
        <v>1</v>
      </c>
      <c r="K36">
        <f>IF($B48&gt;3,1,0)</f>
        <v>1</v>
      </c>
      <c r="L36">
        <f>IF($B48&gt;3,1,0)</f>
        <v>1</v>
      </c>
      <c r="M36">
        <f t="shared" si="3"/>
        <v>1</v>
      </c>
      <c r="N36">
        <f t="shared" si="3"/>
        <v>1</v>
      </c>
      <c r="O36">
        <f t="shared" si="3"/>
        <v>1</v>
      </c>
      <c r="P36">
        <f t="shared" si="3"/>
        <v>1</v>
      </c>
      <c r="Q36">
        <f t="shared" si="3"/>
        <v>1</v>
      </c>
      <c r="R36">
        <f t="shared" si="3"/>
        <v>1</v>
      </c>
      <c r="S36">
        <f t="shared" si="3"/>
        <v>1</v>
      </c>
      <c r="T36">
        <f t="shared" si="3"/>
        <v>1</v>
      </c>
      <c r="U36">
        <f t="shared" si="3"/>
        <v>1</v>
      </c>
      <c r="V36">
        <f t="shared" si="3"/>
        <v>1</v>
      </c>
      <c r="W36">
        <f t="shared" si="3"/>
        <v>1</v>
      </c>
      <c r="X36">
        <f t="shared" si="3"/>
        <v>1</v>
      </c>
      <c r="Y36">
        <f t="shared" si="3"/>
        <v>1</v>
      </c>
      <c r="Z36">
        <f t="shared" si="3"/>
        <v>1</v>
      </c>
      <c r="AA36">
        <f>IF($B48&gt;3,1,0)</f>
        <v>1</v>
      </c>
      <c r="AB36">
        <f>IF($B48&gt;3,1,0)</f>
        <v>1</v>
      </c>
      <c r="AC36">
        <f>IF($B48&gt;3,1,0)</f>
        <v>1</v>
      </c>
      <c r="AD36">
        <f>IF($B48&gt;3,1,0)</f>
        <v>1</v>
      </c>
      <c r="AE36">
        <f t="shared" si="3"/>
        <v>1</v>
      </c>
      <c r="AF36">
        <f t="shared" si="3"/>
        <v>1</v>
      </c>
      <c r="AG36">
        <f>IF($B48&gt;3,1,0)</f>
        <v>1</v>
      </c>
      <c r="AH36">
        <f>IF($B48&gt;3,1,0)</f>
        <v>1</v>
      </c>
      <c r="AI36">
        <f t="shared" si="3"/>
        <v>1</v>
      </c>
      <c r="AJ36">
        <f t="shared" si="3"/>
        <v>1</v>
      </c>
      <c r="AK36">
        <f t="shared" si="3"/>
        <v>1</v>
      </c>
      <c r="AL36">
        <f t="shared" si="3"/>
        <v>1</v>
      </c>
      <c r="AM36">
        <f t="shared" si="3"/>
        <v>1</v>
      </c>
      <c r="AN36">
        <f t="shared" si="3"/>
        <v>1</v>
      </c>
      <c r="AO36">
        <f t="shared" si="3"/>
        <v>1</v>
      </c>
      <c r="AP36">
        <f t="shared" si="3"/>
        <v>1</v>
      </c>
      <c r="AQ36">
        <f t="shared" si="3"/>
        <v>1</v>
      </c>
      <c r="AR36">
        <f t="shared" si="3"/>
        <v>1</v>
      </c>
      <c r="AS36">
        <f t="shared" si="3"/>
        <v>1</v>
      </c>
      <c r="AT36">
        <f t="shared" si="3"/>
        <v>1</v>
      </c>
      <c r="AU36">
        <f t="shared" si="3"/>
        <v>1</v>
      </c>
      <c r="AV36">
        <f t="shared" si="3"/>
        <v>1</v>
      </c>
      <c r="AW36">
        <f t="shared" si="3"/>
        <v>1</v>
      </c>
      <c r="AX36">
        <f t="shared" si="3"/>
        <v>1</v>
      </c>
      <c r="AY36">
        <f t="shared" si="3"/>
        <v>1</v>
      </c>
      <c r="AZ36">
        <f t="shared" si="3"/>
        <v>1</v>
      </c>
      <c r="BA36">
        <f t="shared" si="3"/>
        <v>1</v>
      </c>
      <c r="BB36">
        <f t="shared" si="3"/>
        <v>1</v>
      </c>
      <c r="BC36">
        <f t="shared" si="3"/>
        <v>1</v>
      </c>
      <c r="BD36">
        <f t="shared" si="3"/>
        <v>1</v>
      </c>
      <c r="BE36">
        <f t="shared" si="3"/>
        <v>1</v>
      </c>
      <c r="BF36">
        <f t="shared" si="3"/>
        <v>1</v>
      </c>
      <c r="BG36">
        <f t="shared" si="3"/>
        <v>1</v>
      </c>
      <c r="BH36">
        <f t="shared" si="3"/>
        <v>1</v>
      </c>
    </row>
    <row r="37" spans="1:60" ht="12.75" hidden="1" customHeight="1" x14ac:dyDescent="0.25">
      <c r="C37">
        <f>MAX(C38:C42)</f>
        <v>5</v>
      </c>
      <c r="D37">
        <f>+D49</f>
        <v>222</v>
      </c>
      <c r="E37">
        <f>MAX(E38:E42)</f>
        <v>0</v>
      </c>
      <c r="F37">
        <f>+F49</f>
        <v>6</v>
      </c>
      <c r="G37">
        <f>MAX(G38:G42)</f>
        <v>0</v>
      </c>
      <c r="H37">
        <f>+H49</f>
        <v>2</v>
      </c>
      <c r="I37">
        <f>MAX(I38:I42)</f>
        <v>0</v>
      </c>
      <c r="J37">
        <f>+J49</f>
        <v>2</v>
      </c>
      <c r="K37">
        <f>MAX(K38:K42)</f>
        <v>0</v>
      </c>
      <c r="L37">
        <f>+L49</f>
        <v>134</v>
      </c>
      <c r="M37">
        <f>MAX(M38:M42)</f>
        <v>0</v>
      </c>
      <c r="N37">
        <f>+N49</f>
        <v>0</v>
      </c>
      <c r="O37">
        <f>MAX(O38:O42)</f>
        <v>0</v>
      </c>
      <c r="P37">
        <f>+P49</f>
        <v>2</v>
      </c>
      <c r="Q37">
        <f>MAX(Q38:Q42)</f>
        <v>80</v>
      </c>
      <c r="R37">
        <f>+R49</f>
        <v>161</v>
      </c>
      <c r="S37">
        <f>MAX(S38:S42)</f>
        <v>0</v>
      </c>
      <c r="T37">
        <f>+T49</f>
        <v>68</v>
      </c>
      <c r="U37">
        <f>MAX(U38:U42)</f>
        <v>0</v>
      </c>
      <c r="V37">
        <f>+V49</f>
        <v>46</v>
      </c>
      <c r="W37">
        <f>MAX(W38:W42)</f>
        <v>0</v>
      </c>
      <c r="X37">
        <f>+X49</f>
        <v>198</v>
      </c>
      <c r="Y37">
        <f>MAX(Y38:Y42)</f>
        <v>0</v>
      </c>
      <c r="Z37">
        <f>+Z49</f>
        <v>54</v>
      </c>
      <c r="AA37">
        <f>MAX(AA38:AA42)</f>
        <v>0</v>
      </c>
      <c r="AB37">
        <f>+AB49</f>
        <v>23</v>
      </c>
      <c r="AC37">
        <f>MAX(AC38:AC42)</f>
        <v>0</v>
      </c>
      <c r="AD37">
        <f>+AD49</f>
        <v>3</v>
      </c>
      <c r="AE37">
        <f>MAX(AE38:AE42)</f>
        <v>0</v>
      </c>
      <c r="AF37">
        <f>+AF49</f>
        <v>417</v>
      </c>
      <c r="AG37">
        <f>MAX(AG38:AG42)</f>
        <v>0</v>
      </c>
      <c r="AH37">
        <f>+AH49</f>
        <v>136</v>
      </c>
      <c r="AI37">
        <f>MAX(AI38:AI42)</f>
        <v>0</v>
      </c>
      <c r="AJ37">
        <f>+AJ49</f>
        <v>61</v>
      </c>
      <c r="AK37">
        <f>MAX(AK38:AK42)</f>
        <v>0</v>
      </c>
      <c r="AL37">
        <f>+AL49</f>
        <v>1</v>
      </c>
      <c r="AM37">
        <f>MAX(AM38:AM42)</f>
        <v>0</v>
      </c>
      <c r="AN37">
        <f>+AN49</f>
        <v>122</v>
      </c>
      <c r="AO37">
        <f>MAX(AO38:AO42)</f>
        <v>0</v>
      </c>
      <c r="AP37">
        <f>+AP49</f>
        <v>27</v>
      </c>
      <c r="AQ37">
        <f>MAX(AQ38:AQ42)</f>
        <v>0</v>
      </c>
      <c r="AR37">
        <f>+AR49</f>
        <v>1</v>
      </c>
      <c r="AS37">
        <f>MAX(AS38:AS42)</f>
        <v>0</v>
      </c>
      <c r="AT37">
        <f>+AT49</f>
        <v>333</v>
      </c>
      <c r="AU37">
        <f>MAX(AU38:AU42)</f>
        <v>0</v>
      </c>
      <c r="AV37">
        <f>+AV49</f>
        <v>77</v>
      </c>
      <c r="AW37">
        <f>MAX(AW38:AW42)</f>
        <v>0</v>
      </c>
      <c r="AX37">
        <f>+AX49</f>
        <v>46</v>
      </c>
      <c r="AY37">
        <f>MAX(AY38:AY42)</f>
        <v>40</v>
      </c>
      <c r="AZ37">
        <f>+AZ49</f>
        <v>282</v>
      </c>
      <c r="BA37">
        <f>MAX(BA38:BA42)</f>
        <v>20</v>
      </c>
      <c r="BB37">
        <f>+BB49</f>
        <v>240</v>
      </c>
      <c r="BC37">
        <f>MAX(BC38:BC42)</f>
        <v>0</v>
      </c>
      <c r="BD37">
        <f>+BD49</f>
        <v>21</v>
      </c>
      <c r="BE37">
        <f>MAX(BE38:BE42)</f>
        <v>10</v>
      </c>
      <c r="BF37">
        <f>+BF49</f>
        <v>170</v>
      </c>
      <c r="BG37">
        <f>MAX(BG38:BG42)</f>
        <v>0</v>
      </c>
      <c r="BH37">
        <f>+BH49</f>
        <v>1</v>
      </c>
    </row>
    <row r="38" spans="1:60" ht="12.75" hidden="1" customHeight="1" x14ac:dyDescent="0.25">
      <c r="C38">
        <f>IF(C$43=5,5,0)</f>
        <v>5</v>
      </c>
      <c r="E38">
        <f>IF(E$43=5,5,0)</f>
        <v>0</v>
      </c>
      <c r="G38">
        <f>IF(G$43=5,5,0)</f>
        <v>0</v>
      </c>
      <c r="I38">
        <f>IF(I$43=5,5,0)</f>
        <v>0</v>
      </c>
      <c r="K38">
        <f>IF(K$43=5,5,0)</f>
        <v>0</v>
      </c>
      <c r="M38">
        <f>IF(M$43=5,5,0)</f>
        <v>0</v>
      </c>
      <c r="O38">
        <f>IF(O$43=5,5,0)</f>
        <v>0</v>
      </c>
      <c r="Q38">
        <f>IF(Q$43=5,5,0)</f>
        <v>0</v>
      </c>
      <c r="S38">
        <f>IF(S$43=5,5,0)</f>
        <v>0</v>
      </c>
      <c r="U38">
        <f>IF(U$43=5,5,0)</f>
        <v>0</v>
      </c>
      <c r="W38">
        <f>IF(W$43=5,5,0)</f>
        <v>0</v>
      </c>
      <c r="Y38">
        <f>IF(Y$43=5,5,0)</f>
        <v>0</v>
      </c>
      <c r="AA38">
        <f>IF(AA$43=5,5,0)</f>
        <v>0</v>
      </c>
      <c r="AC38">
        <f>IF(AC$43=5,5,0)</f>
        <v>0</v>
      </c>
      <c r="AE38">
        <f>IF(AE$43=5,5,0)</f>
        <v>0</v>
      </c>
      <c r="AG38">
        <f>IF(AG$43=5,5,0)</f>
        <v>0</v>
      </c>
      <c r="AI38">
        <f>IF(AI$43=5,5,0)</f>
        <v>0</v>
      </c>
      <c r="AK38">
        <f>IF(AK$43=5,5,0)</f>
        <v>0</v>
      </c>
      <c r="AM38">
        <f>IF(AM$43=5,5,0)</f>
        <v>0</v>
      </c>
      <c r="AO38">
        <f>IF(AO$43=5,5,0)</f>
        <v>0</v>
      </c>
      <c r="AQ38">
        <f>IF(AQ$43=5,5,0)</f>
        <v>0</v>
      </c>
      <c r="AS38">
        <f>IF(AS$43=5,5,0)</f>
        <v>0</v>
      </c>
      <c r="AU38">
        <f>IF(AU$43=5,5,0)</f>
        <v>0</v>
      </c>
      <c r="AW38">
        <f>IF(AW$43=5,5,0)</f>
        <v>0</v>
      </c>
      <c r="AY38">
        <f>IF(AY$43=5,5,0)</f>
        <v>0</v>
      </c>
      <c r="BA38">
        <f>IF(BA$43=5,5,0)</f>
        <v>0</v>
      </c>
      <c r="BC38">
        <f>IF(BC$43=5,5,0)</f>
        <v>0</v>
      </c>
      <c r="BE38">
        <f>IF(BE$43=5,5,0)</f>
        <v>0</v>
      </c>
      <c r="BG38">
        <f>IF(BG$43=5,5,0)</f>
        <v>0</v>
      </c>
    </row>
    <row r="39" spans="1:60" ht="12.75" hidden="1" customHeight="1" x14ac:dyDescent="0.25">
      <c r="C39">
        <f>IF(C$43=4,10,0)</f>
        <v>0</v>
      </c>
      <c r="E39">
        <f>IF(E$43=4,10,0)</f>
        <v>0</v>
      </c>
      <c r="G39">
        <f>IF(G$43=4,10,0)</f>
        <v>0</v>
      </c>
      <c r="I39">
        <f>IF(I$43=4,10,0)</f>
        <v>0</v>
      </c>
      <c r="K39">
        <f>IF(K$43=4,10,0)</f>
        <v>0</v>
      </c>
      <c r="M39">
        <f>IF(M$43=4,10,0)</f>
        <v>0</v>
      </c>
      <c r="O39">
        <f>IF(O$43=4,10,0)</f>
        <v>0</v>
      </c>
      <c r="Q39">
        <f>IF(Q$43=4,10,0)</f>
        <v>0</v>
      </c>
      <c r="S39">
        <f>IF(S$43=4,10,0)</f>
        <v>0</v>
      </c>
      <c r="U39">
        <f>IF(U$43=4,10,0)</f>
        <v>0</v>
      </c>
      <c r="W39">
        <f>IF(W$43=4,10,0)</f>
        <v>0</v>
      </c>
      <c r="Y39">
        <f>IF(Y$43=4,10,0)</f>
        <v>0</v>
      </c>
      <c r="AA39">
        <f>IF(AA$43=4,10,0)</f>
        <v>0</v>
      </c>
      <c r="AC39">
        <f>IF(AC$43=4,10,0)</f>
        <v>0</v>
      </c>
      <c r="AE39">
        <f>IF(AE$43=4,10,0)</f>
        <v>0</v>
      </c>
      <c r="AG39">
        <f>IF(AG$43=4,10,0)</f>
        <v>0</v>
      </c>
      <c r="AI39">
        <f>IF(AI$43=4,10,0)</f>
        <v>0</v>
      </c>
      <c r="AK39">
        <f>IF(AK$43=4,10,0)</f>
        <v>0</v>
      </c>
      <c r="AM39">
        <f>IF(AM$43=4,10,0)</f>
        <v>0</v>
      </c>
      <c r="AO39">
        <f>IF(AO$43=4,10,0)</f>
        <v>0</v>
      </c>
      <c r="AQ39">
        <f>IF(AQ$43=4,10,0)</f>
        <v>0</v>
      </c>
      <c r="AS39">
        <f>IF(AS$43=4,10,0)</f>
        <v>0</v>
      </c>
      <c r="AU39">
        <f>IF(AU$43=4,10,0)</f>
        <v>0</v>
      </c>
      <c r="AW39">
        <f>IF(AW$43=4,10,0)</f>
        <v>0</v>
      </c>
      <c r="AY39">
        <f>IF(AY$43=4,10,0)</f>
        <v>0</v>
      </c>
      <c r="BA39">
        <f>IF(BA$43=4,10,0)</f>
        <v>0</v>
      </c>
      <c r="BC39">
        <f>IF(BC$43=4,10,0)</f>
        <v>0</v>
      </c>
      <c r="BE39">
        <f>IF(BE$43=4,10,0)</f>
        <v>10</v>
      </c>
      <c r="BG39">
        <f>IF(BG$43=4,10,0)</f>
        <v>0</v>
      </c>
    </row>
    <row r="40" spans="1:60" ht="12.75" hidden="1" customHeight="1" x14ac:dyDescent="0.25">
      <c r="C40">
        <f>IF(C$43=3,20,0)</f>
        <v>0</v>
      </c>
      <c r="E40">
        <f>IF(E$43=3,20,0)</f>
        <v>0</v>
      </c>
      <c r="G40">
        <f>IF(G$43=3,20,0)</f>
        <v>0</v>
      </c>
      <c r="I40">
        <f>IF(I$43=3,20,0)</f>
        <v>0</v>
      </c>
      <c r="K40">
        <f>IF(K$43=3,20,0)</f>
        <v>0</v>
      </c>
      <c r="M40">
        <f>IF(M$43=3,20,0)</f>
        <v>0</v>
      </c>
      <c r="O40">
        <f>IF(O$43=3,20,0)</f>
        <v>0</v>
      </c>
      <c r="Q40">
        <f>IF(Q$43=3,20,0)</f>
        <v>0</v>
      </c>
      <c r="S40">
        <f>IF(S$43=3,20,0)</f>
        <v>0</v>
      </c>
      <c r="U40">
        <f>IF(U$43=3,20,0)</f>
        <v>0</v>
      </c>
      <c r="W40">
        <f>IF(W$43=3,20,0)</f>
        <v>0</v>
      </c>
      <c r="Y40">
        <f>IF(Y$43=3,20,0)</f>
        <v>0</v>
      </c>
      <c r="AA40">
        <f>IF(AA$43=3,20,0)</f>
        <v>0</v>
      </c>
      <c r="AC40">
        <f>IF(AC$43=3,20,0)</f>
        <v>0</v>
      </c>
      <c r="AE40">
        <f>IF(AE$43=3,20,0)</f>
        <v>0</v>
      </c>
      <c r="AG40">
        <f>IF(AG$43=3,20,0)</f>
        <v>0</v>
      </c>
      <c r="AI40">
        <f>IF(AI$43=3,20,0)</f>
        <v>0</v>
      </c>
      <c r="AK40">
        <f>IF(AK$43=3,20,0)</f>
        <v>0</v>
      </c>
      <c r="AM40">
        <f>IF(AM$43=3,20,0)</f>
        <v>0</v>
      </c>
      <c r="AO40">
        <f>IF(AO$43=3,20,0)</f>
        <v>0</v>
      </c>
      <c r="AQ40">
        <f>IF(AQ$43=3,20,0)</f>
        <v>0</v>
      </c>
      <c r="AS40">
        <f>IF(AS$43=3,20,0)</f>
        <v>0</v>
      </c>
      <c r="AU40">
        <f>IF(AU$43=3,20,0)</f>
        <v>0</v>
      </c>
      <c r="AW40">
        <f>IF(AW$43=3,20,0)</f>
        <v>0</v>
      </c>
      <c r="AY40">
        <f>IF(AY$43=3,20,0)</f>
        <v>0</v>
      </c>
      <c r="BA40">
        <f>IF(BA$43=3,20,0)</f>
        <v>20</v>
      </c>
      <c r="BC40">
        <f>IF(BC$43=3,20,0)</f>
        <v>0</v>
      </c>
      <c r="BE40">
        <f>IF(BE$43=3,20,0)</f>
        <v>0</v>
      </c>
      <c r="BG40">
        <f>IF(BG$43=3,20,0)</f>
        <v>0</v>
      </c>
    </row>
    <row r="41" spans="1:60" ht="12.75" hidden="1" customHeight="1" x14ac:dyDescent="0.25">
      <c r="C41">
        <f>IF(C$43=2,40,0)</f>
        <v>0</v>
      </c>
      <c r="E41">
        <f>IF(E$43=2,40,0)</f>
        <v>0</v>
      </c>
      <c r="G41">
        <f>IF(G$43=2,40,0)</f>
        <v>0</v>
      </c>
      <c r="I41">
        <f>IF(I$43=2,40,0)</f>
        <v>0</v>
      </c>
      <c r="K41">
        <f>IF(K$43=2,40,0)</f>
        <v>0</v>
      </c>
      <c r="M41">
        <f>IF(M$43=2,40,0)</f>
        <v>0</v>
      </c>
      <c r="O41">
        <f>IF(O$43=2,40,0)</f>
        <v>0</v>
      </c>
      <c r="Q41">
        <f>IF(Q$43=2,40,0)</f>
        <v>0</v>
      </c>
      <c r="S41">
        <f>IF(S$43=2,40,0)</f>
        <v>0</v>
      </c>
      <c r="U41">
        <f>IF(U$43=2,40,0)</f>
        <v>0</v>
      </c>
      <c r="W41">
        <f>IF(W$43=2,40,0)</f>
        <v>0</v>
      </c>
      <c r="Y41">
        <f>IF(Y$43=2,40,0)</f>
        <v>0</v>
      </c>
      <c r="AA41">
        <f>IF(AA$43=2,40,0)</f>
        <v>0</v>
      </c>
      <c r="AC41">
        <f>IF(AC$43=2,40,0)</f>
        <v>0</v>
      </c>
      <c r="AE41">
        <f>IF(AE$43=2,40,0)</f>
        <v>0</v>
      </c>
      <c r="AG41">
        <f>IF(AG$43=2,40,0)</f>
        <v>0</v>
      </c>
      <c r="AI41">
        <f>IF(AI$43=2,40,0)</f>
        <v>0</v>
      </c>
      <c r="AK41">
        <f>IF(AK$43=2,40,0)</f>
        <v>0</v>
      </c>
      <c r="AM41">
        <f>IF(AM$43=2,40,0)</f>
        <v>0</v>
      </c>
      <c r="AO41">
        <f>IF(AO$43=2,40,0)</f>
        <v>0</v>
      </c>
      <c r="AQ41">
        <f>IF(AQ$43=2,40,0)</f>
        <v>0</v>
      </c>
      <c r="AS41">
        <f>IF(AS$43=2,40,0)</f>
        <v>0</v>
      </c>
      <c r="AU41">
        <f>IF(AU$43=2,40,0)</f>
        <v>0</v>
      </c>
      <c r="AW41">
        <f>IF(AW$43=2,40,0)</f>
        <v>0</v>
      </c>
      <c r="AY41">
        <f>IF(AY$43=2,40,0)</f>
        <v>40</v>
      </c>
      <c r="BA41">
        <f>IF(BA$43=2,40,0)</f>
        <v>0</v>
      </c>
      <c r="BC41">
        <f>IF(BC$43=2,40,0)</f>
        <v>0</v>
      </c>
      <c r="BE41">
        <f>IF(BE$43=2,40,0)</f>
        <v>0</v>
      </c>
      <c r="BG41">
        <f>IF(BG$43=2,40,0)</f>
        <v>0</v>
      </c>
    </row>
    <row r="42" spans="1:60" ht="12.75" hidden="1" customHeight="1" x14ac:dyDescent="0.25">
      <c r="C42">
        <f>IF(C$43=1,80,0)</f>
        <v>0</v>
      </c>
      <c r="E42">
        <f>IF(E$43=1,80,0)</f>
        <v>0</v>
      </c>
      <c r="G42">
        <f>IF(G$43=1,80,0)</f>
        <v>0</v>
      </c>
      <c r="I42">
        <f>IF(I$43=1,80,0)</f>
        <v>0</v>
      </c>
      <c r="K42">
        <f>IF(K$43=1,80,0)</f>
        <v>0</v>
      </c>
      <c r="M42">
        <f>IF(M$43=1,80,0)</f>
        <v>0</v>
      </c>
      <c r="O42">
        <f>IF(O$43=1,80,0)</f>
        <v>0</v>
      </c>
      <c r="Q42">
        <f>IF(Q$43=1,80,0)</f>
        <v>80</v>
      </c>
      <c r="S42">
        <f>IF(S$43=1,80,0)</f>
        <v>0</v>
      </c>
      <c r="U42">
        <f>IF(U$43=1,80,0)</f>
        <v>0</v>
      </c>
      <c r="W42">
        <f>IF(W$43=1,80,0)</f>
        <v>0</v>
      </c>
      <c r="Y42">
        <f>IF(Y$43=1,80,0)</f>
        <v>0</v>
      </c>
      <c r="AA42">
        <f>IF(AA$43=1,80,0)</f>
        <v>0</v>
      </c>
      <c r="AC42">
        <f>IF(AC$43=1,80,0)</f>
        <v>0</v>
      </c>
      <c r="AE42">
        <f>IF(AE$43=1,80,0)</f>
        <v>0</v>
      </c>
      <c r="AG42">
        <f>IF(AG$43=1,80,0)</f>
        <v>0</v>
      </c>
      <c r="AI42">
        <f>IF(AI$43=1,80,0)</f>
        <v>0</v>
      </c>
      <c r="AK42">
        <f>IF(AK$43=1,80,0)</f>
        <v>0</v>
      </c>
      <c r="AM42">
        <f>IF(AM$43=1,80,0)</f>
        <v>0</v>
      </c>
      <c r="AO42">
        <f>IF(AO$43=1,80,0)</f>
        <v>0</v>
      </c>
      <c r="AQ42">
        <f>IF(AQ$43=1,80,0)</f>
        <v>0</v>
      </c>
      <c r="AS42">
        <f>IF(AS$43=1,80,0)</f>
        <v>0</v>
      </c>
      <c r="AU42">
        <f>IF(AU$43=1,80,0)</f>
        <v>0</v>
      </c>
      <c r="AW42">
        <f>IF(AW$43=1,80,0)</f>
        <v>0</v>
      </c>
      <c r="AY42">
        <f>IF(AY$43=1,80,0)</f>
        <v>0</v>
      </c>
      <c r="BA42">
        <f>IF(BA$43=1,80,0)</f>
        <v>0</v>
      </c>
      <c r="BC42">
        <f>IF(BC$43=1,80,0)</f>
        <v>0</v>
      </c>
      <c r="BE42">
        <f>IF(BE$43=1,80,0)</f>
        <v>0</v>
      </c>
      <c r="BG42">
        <f>IF(BG$43=1,80,0)</f>
        <v>0</v>
      </c>
    </row>
    <row r="43" spans="1:60" ht="12.75" hidden="1" customHeight="1" x14ac:dyDescent="0.25">
      <c r="C43">
        <f>RANK(C44,$C44:$CJ44)*C48</f>
        <v>5</v>
      </c>
      <c r="E43">
        <f>RANK(E44,$C44:$CJ44)*E48</f>
        <v>16</v>
      </c>
      <c r="G43">
        <f>RANK(G44,$C44:$CJ44)*G48</f>
        <v>0</v>
      </c>
      <c r="I43">
        <f>RANK(I44,$C44:$CJ44)*I48</f>
        <v>0</v>
      </c>
      <c r="K43">
        <f>RANK(K44,$C44:$CJ44)*K48</f>
        <v>12</v>
      </c>
      <c r="M43">
        <f>RANK(M44,$C44:$CJ44)*M48</f>
        <v>0</v>
      </c>
      <c r="O43">
        <f>RANK(O44,$C44:$CJ44)*O48</f>
        <v>0</v>
      </c>
      <c r="Q43">
        <f>RANK(Q44,$C44:$CJ44)*Q48</f>
        <v>1</v>
      </c>
      <c r="S43">
        <f>RANK(S44,$C44:$CJ44)*S48</f>
        <v>6</v>
      </c>
      <c r="U43">
        <f>RANK(U44,$C44:$CJ44)*U48</f>
        <v>15</v>
      </c>
      <c r="W43">
        <f>RANK(W44,$C44:$CJ44)*W48</f>
        <v>8</v>
      </c>
      <c r="Y43">
        <f>RANK(Y44,$C44:$CJ44)*Y48</f>
        <v>11</v>
      </c>
      <c r="AA43">
        <f>RANK(AA44,$C44:$CJ44)*AA48</f>
        <v>19</v>
      </c>
      <c r="AC43">
        <f>RANK(AC44,$C44:$CJ44)*AC48</f>
        <v>0</v>
      </c>
      <c r="AE43">
        <f>RANK(AE44,$C44:$CJ44)*AE48</f>
        <v>10</v>
      </c>
      <c r="AG43">
        <f>RANK(AG44,$C44:$CJ44)*AG48</f>
        <v>21</v>
      </c>
      <c r="AI43">
        <f>RANK(AI44,$C44:$CJ44)*AI48</f>
        <v>7</v>
      </c>
      <c r="AK43">
        <f>RANK(AK44,$C44:$CJ44)*AK48</f>
        <v>0</v>
      </c>
      <c r="AM43">
        <f>RANK(AM44,$C44:$CJ44)*AM48</f>
        <v>14</v>
      </c>
      <c r="AO43">
        <f>RANK(AO44,$C44:$CJ44)*AO48</f>
        <v>18</v>
      </c>
      <c r="AQ43">
        <f>RANK(AQ44,$C44:$CJ44)*AQ48</f>
        <v>0</v>
      </c>
      <c r="AS43">
        <f>RANK(AS44,$C44:$CJ44)*AS48</f>
        <v>17</v>
      </c>
      <c r="AU43">
        <f>RANK(AU44,$C44:$CJ44)*AU48</f>
        <v>20</v>
      </c>
      <c r="AW43">
        <f>RANK(AW44,$C44:$CJ44)*AW48</f>
        <v>9</v>
      </c>
      <c r="AY43">
        <f>RANK(AY44,$C44:$CJ44)*AY48</f>
        <v>2</v>
      </c>
      <c r="BA43">
        <f>RANK(BA44,$C44:$CJ44)*BA48</f>
        <v>3</v>
      </c>
      <c r="BC43">
        <f>RANK(BC44,$C44:$CJ44)*BC48</f>
        <v>13</v>
      </c>
      <c r="BE43">
        <f>RANK(BE44,$C44:$CJ44)*BE48</f>
        <v>4</v>
      </c>
      <c r="BG43">
        <f>RANK(BG44,$C44:$CJ44)*BG48</f>
        <v>0</v>
      </c>
    </row>
    <row r="44" spans="1:60" ht="12.75" hidden="1" customHeight="1" x14ac:dyDescent="0.25">
      <c r="C44">
        <f>SUM(C45:C47)</f>
        <v>109111.22</v>
      </c>
      <c r="E44">
        <f>SUM(E45:E47)</f>
        <v>-5004.9399999999996</v>
      </c>
      <c r="G44">
        <f>SUM(G45:G47)</f>
        <v>-999999.98</v>
      </c>
      <c r="I44">
        <f>SUM(I45:I47)</f>
        <v>-1000003.98</v>
      </c>
      <c r="K44">
        <f>SUM(K45:K47)</f>
        <v>27028.34</v>
      </c>
      <c r="M44">
        <f>SUM(M45:M47)</f>
        <v>-101000000</v>
      </c>
      <c r="O44">
        <f>SUM(O45:O47)</f>
        <v>-1000002.98</v>
      </c>
      <c r="Q44">
        <f>SUM(Q45:Q47)</f>
        <v>289290.61</v>
      </c>
      <c r="S44">
        <f>SUM(S45:S47)</f>
        <v>77077.679999999993</v>
      </c>
      <c r="U44">
        <f>SUM(U45:U47)</f>
        <v>13013.46</v>
      </c>
      <c r="W44">
        <f>SUM(W45:W47)</f>
        <v>63064.98</v>
      </c>
      <c r="Y44">
        <f>SUM(Y45:Y47)</f>
        <v>36036.54</v>
      </c>
      <c r="AA44">
        <f>SUM(AA45:AA47)</f>
        <v>-32031.77</v>
      </c>
      <c r="AC44">
        <f>SUM(AC45:AC47)</f>
        <v>-999999.97</v>
      </c>
      <c r="AE44">
        <f>SUM(AE45:AE47)</f>
        <v>47051.17</v>
      </c>
      <c r="AG44">
        <f>SUM(AG45:AG47)</f>
        <v>-230228.64</v>
      </c>
      <c r="AI44">
        <f>SUM(AI45:AI47)</f>
        <v>71071.61</v>
      </c>
      <c r="AK44">
        <f>SUM(AK45:AK47)</f>
        <v>-999998.99</v>
      </c>
      <c r="AM44">
        <f>SUM(AM45:AM47)</f>
        <v>14015.22</v>
      </c>
      <c r="AO44">
        <f>SUM(AO45:AO47)</f>
        <v>-16015.73</v>
      </c>
      <c r="AQ44">
        <f>SUM(AQ45:AQ47)</f>
        <v>-1000003.99</v>
      </c>
      <c r="AS44">
        <f>SUM(AS45:AS47)</f>
        <v>-16012.67</v>
      </c>
      <c r="AU44">
        <f>SUM(AU45:AU47)</f>
        <v>-51050.23</v>
      </c>
      <c r="AW44">
        <f>SUM(AW45:AW47)</f>
        <v>51051.46</v>
      </c>
      <c r="AY44">
        <f>SUM(AY45:AY47)</f>
        <v>266268.82</v>
      </c>
      <c r="BA44">
        <f>SUM(BA45:BA47)</f>
        <v>213215.4</v>
      </c>
      <c r="BC44">
        <f>SUM(BC45:BC47)</f>
        <v>17017.21</v>
      </c>
      <c r="BE44">
        <f>SUM(BE45:BE47)</f>
        <v>122123.7</v>
      </c>
      <c r="BG44">
        <f>SUM(BG45:BG47)</f>
        <v>-999996.99</v>
      </c>
    </row>
    <row r="45" spans="1:60" ht="12.75" hidden="1" customHeight="1" x14ac:dyDescent="0.25">
      <c r="C45">
        <f>+D49/100</f>
        <v>2.2200000000000002</v>
      </c>
      <c r="E45">
        <f>+F49/100</f>
        <v>0.06</v>
      </c>
      <c r="G45">
        <f>+H49/100</f>
        <v>0.02</v>
      </c>
      <c r="I45">
        <f>+J49/100</f>
        <v>0.02</v>
      </c>
      <c r="K45">
        <f>+L49/100</f>
        <v>1.34</v>
      </c>
      <c r="M45">
        <f>+N49/100</f>
        <v>0</v>
      </c>
      <c r="O45">
        <f>+P49/100</f>
        <v>0.02</v>
      </c>
      <c r="Q45">
        <f>+R49/100</f>
        <v>1.61</v>
      </c>
      <c r="S45">
        <f>+T49/100</f>
        <v>0.68</v>
      </c>
      <c r="U45">
        <f>+V49/100</f>
        <v>0.46</v>
      </c>
      <c r="W45">
        <f>+X49/100</f>
        <v>1.98</v>
      </c>
      <c r="Y45">
        <f>+Z49/100</f>
        <v>0.54</v>
      </c>
      <c r="AA45">
        <f>+AB49/100</f>
        <v>0.23</v>
      </c>
      <c r="AC45">
        <f>+AD49/100</f>
        <v>0.03</v>
      </c>
      <c r="AE45">
        <f>+AF49/100</f>
        <v>4.17</v>
      </c>
      <c r="AG45">
        <f>+AH49/100</f>
        <v>1.36</v>
      </c>
      <c r="AI45">
        <f>+AJ49/100</f>
        <v>0.61</v>
      </c>
      <c r="AK45">
        <f>+AL49/100</f>
        <v>0.01</v>
      </c>
      <c r="AM45">
        <f>+AN49/100</f>
        <v>1.22</v>
      </c>
      <c r="AO45">
        <f>+AP49/100</f>
        <v>0.27</v>
      </c>
      <c r="AQ45">
        <f>+AR49/100</f>
        <v>0.01</v>
      </c>
      <c r="AS45">
        <f>+AT49/100</f>
        <v>3.33</v>
      </c>
      <c r="AU45">
        <f>+AV49/100</f>
        <v>0.77</v>
      </c>
      <c r="AW45">
        <f>+AX49/100</f>
        <v>0.46</v>
      </c>
      <c r="AY45">
        <f>+AZ49/100</f>
        <v>2.82</v>
      </c>
      <c r="BA45">
        <f>+BB49/100</f>
        <v>2.4</v>
      </c>
      <c r="BC45">
        <f>+BD49/100</f>
        <v>0.21</v>
      </c>
      <c r="BE45">
        <f>+BF49/100</f>
        <v>1.7</v>
      </c>
      <c r="BG45">
        <f>+BH49/100</f>
        <v>0.01</v>
      </c>
    </row>
    <row r="46" spans="1:60" ht="12.75" hidden="1" customHeight="1" x14ac:dyDescent="0.25">
      <c r="C46">
        <f>D50*0</f>
        <v>0</v>
      </c>
      <c r="E46">
        <f>F50*0</f>
        <v>0</v>
      </c>
      <c r="G46">
        <f>H50*0</f>
        <v>0</v>
      </c>
      <c r="I46">
        <f>J50*0</f>
        <v>0</v>
      </c>
      <c r="K46">
        <f>L50*0</f>
        <v>0</v>
      </c>
      <c r="M46">
        <f>N50*0</f>
        <v>0</v>
      </c>
      <c r="O46">
        <f>P50*0</f>
        <v>0</v>
      </c>
      <c r="Q46">
        <f>R50*0</f>
        <v>0</v>
      </c>
      <c r="S46">
        <f>T50*0</f>
        <v>0</v>
      </c>
      <c r="U46">
        <f>V50*0</f>
        <v>0</v>
      </c>
      <c r="W46">
        <f>X50*0</f>
        <v>0</v>
      </c>
      <c r="Y46">
        <f>Z50*0</f>
        <v>0</v>
      </c>
      <c r="AA46">
        <f>AB50*0</f>
        <v>0</v>
      </c>
      <c r="AC46">
        <f>AD50*0</f>
        <v>0</v>
      </c>
      <c r="AE46">
        <f>AF50*0</f>
        <v>0</v>
      </c>
      <c r="AG46">
        <f>AH50*0</f>
        <v>0</v>
      </c>
      <c r="AI46">
        <f>AJ50*0</f>
        <v>0</v>
      </c>
      <c r="AK46">
        <f>AL50*0</f>
        <v>0</v>
      </c>
      <c r="AM46">
        <f>AN50*0</f>
        <v>0</v>
      </c>
      <c r="AO46">
        <f>AP50*0</f>
        <v>0</v>
      </c>
      <c r="AQ46">
        <f>AR50*0</f>
        <v>0</v>
      </c>
      <c r="AS46">
        <f>AT50*0</f>
        <v>0</v>
      </c>
      <c r="AU46">
        <f>AV50*0</f>
        <v>0</v>
      </c>
      <c r="AW46">
        <f>AX50*0</f>
        <v>0</v>
      </c>
      <c r="AY46">
        <f>AZ50*0</f>
        <v>0</v>
      </c>
      <c r="BA46">
        <f>BB50*0</f>
        <v>0</v>
      </c>
      <c r="BC46">
        <f>BD50*0</f>
        <v>0</v>
      </c>
      <c r="BE46">
        <f>BF50*0</f>
        <v>0</v>
      </c>
      <c r="BG46">
        <f>BH50*0</f>
        <v>0</v>
      </c>
    </row>
    <row r="47" spans="1:60" ht="12.75" hidden="1" customHeight="1" x14ac:dyDescent="0.25">
      <c r="C47">
        <f>IF(C48=1,C49*C48*1000+C49,-1000000+C49)</f>
        <v>109109</v>
      </c>
      <c r="E47">
        <f>IF(E48=1,E49*E48*1000+E49,-1000000+E49)</f>
        <v>-5005</v>
      </c>
      <c r="G47">
        <f>IF(G48=1,G49*G48*1000+G49,-1000000+G49)</f>
        <v>-1000000</v>
      </c>
      <c r="I47">
        <f>IF(I48=1,I49*I48*1000+I49,-1000000+I49)</f>
        <v>-1000004</v>
      </c>
      <c r="K47">
        <f>IF(K48=1,K49*K48*1000+K49,-1000000+K49)</f>
        <v>27027</v>
      </c>
      <c r="M47">
        <f>IF(M48=1,M49*M48*1000+M49,-1000000+M49)</f>
        <v>-101000000</v>
      </c>
      <c r="O47">
        <f>IF(O48=1,O49*O48*1000+O49,-1000000+O49)</f>
        <v>-1000003</v>
      </c>
      <c r="Q47">
        <f>IF(Q48=1,Q49*Q48*1000+Q49,-1000000+Q49)</f>
        <v>289289</v>
      </c>
      <c r="S47">
        <f>IF(S48=1,S49*S48*1000+S49,-1000000+S49)</f>
        <v>77077</v>
      </c>
      <c r="U47">
        <f>IF(U48=1,U49*U48*1000+U49,-1000000+U49)</f>
        <v>13013</v>
      </c>
      <c r="W47">
        <f>IF(W48=1,W49*W48*1000+W49,-1000000+W49)</f>
        <v>63063</v>
      </c>
      <c r="Y47">
        <f>IF(Y48=1,Y49*Y48*1000+Y49,-1000000+Y49)</f>
        <v>36036</v>
      </c>
      <c r="AA47">
        <f>IF(AA48=1,AA49*AA48*1000+AA49,-1000000+AA49)</f>
        <v>-32032</v>
      </c>
      <c r="AC47">
        <f>IF(AC48=1,AC49*AC48*1000+AC49,-1000000+AC49)</f>
        <v>-1000000</v>
      </c>
      <c r="AE47">
        <f>IF(AE48=1,AE49*AE48*1000+AE49,-1000000+AE49)</f>
        <v>47047</v>
      </c>
      <c r="AG47">
        <f>IF(AG48=1,AG49*AG48*1000+AG49,-1000000+AG49)</f>
        <v>-230230</v>
      </c>
      <c r="AI47">
        <f>IF(AI48=1,AI49*AI48*1000+AI49,-1000000+AI49)</f>
        <v>71071</v>
      </c>
      <c r="AK47">
        <f>IF(AK48=1,AK49*AK48*1000+AK49,-1000000+AK49)</f>
        <v>-999999</v>
      </c>
      <c r="AM47">
        <f>IF(AM48=1,AM49*AM48*1000+AM49,-1000000+AM49)</f>
        <v>14014</v>
      </c>
      <c r="AO47">
        <f>IF(AO48=1,AO49*AO48*1000+AO49,-1000000+AO49)</f>
        <v>-16016</v>
      </c>
      <c r="AQ47">
        <f>IF(AQ48=1,AQ49*AQ48*1000+AQ49,-1000000+AQ49)</f>
        <v>-1000004</v>
      </c>
      <c r="AS47">
        <f>IF(AS48=1,AS49*AS48*1000+AS49,-1000000+AS49)</f>
        <v>-16016</v>
      </c>
      <c r="AU47">
        <f>IF(AU48=1,AU49*AU48*1000+AU49,-1000000+AU49)</f>
        <v>-51051</v>
      </c>
      <c r="AW47">
        <f>IF(AW48=1,AW49*AW48*1000+AW49,-1000000+AW49)</f>
        <v>51051</v>
      </c>
      <c r="AY47">
        <f>IF(AY48=1,AY49*AY48*1000+AY49,-1000000+AY49)</f>
        <v>266266</v>
      </c>
      <c r="BA47">
        <f>IF(BA48=1,BA49*BA48*1000+BA49,-1000000+BA49)</f>
        <v>213213</v>
      </c>
      <c r="BC47">
        <f>IF(BC48=1,BC49*BC48*1000+BC49,-1000000+BC49)</f>
        <v>17017</v>
      </c>
      <c r="BE47">
        <f>IF(BE48=1,BE49*BE48*1000+BE49,-1000000+BE49)</f>
        <v>122122</v>
      </c>
      <c r="BG47">
        <f>IF(BG48=1,BG49*BG48*1000+BG49,-1000000+BG49)</f>
        <v>-999997</v>
      </c>
    </row>
    <row r="48" spans="1:60" hidden="1" x14ac:dyDescent="0.25">
      <c r="A48" t="s">
        <v>13</v>
      </c>
      <c r="B48">
        <f>SUM(C48:AI48)</f>
        <v>12</v>
      </c>
      <c r="C48">
        <f>IF(D49&gt;=$A3/2,1,0)</f>
        <v>1</v>
      </c>
      <c r="E48">
        <f>IF(F49&gt;=$A3/2,1,0)</f>
        <v>1</v>
      </c>
      <c r="G48">
        <f>IF(H49&gt;=$A3/2,1,0)</f>
        <v>0</v>
      </c>
      <c r="I48">
        <f>IF(J49&gt;=$A3/2,1,0)</f>
        <v>0</v>
      </c>
      <c r="K48">
        <f>IF(L49&gt;=$A3/2,1,0)</f>
        <v>1</v>
      </c>
      <c r="M48">
        <f>IF(N49&gt;=$A3/2,1,0)</f>
        <v>0</v>
      </c>
      <c r="O48">
        <f>IF(P49&gt;=$A3/2,1,0)</f>
        <v>0</v>
      </c>
      <c r="Q48">
        <f>IF(R49&gt;=$A3/2,1,0)</f>
        <v>1</v>
      </c>
      <c r="S48">
        <f>IF(T49&gt;=$A3/2,1,0)</f>
        <v>1</v>
      </c>
      <c r="U48">
        <f>IF(V49&gt;=$A3/2,1,0)</f>
        <v>1</v>
      </c>
      <c r="W48">
        <f>IF(X49&gt;=$A3/2,1,0)</f>
        <v>1</v>
      </c>
      <c r="Y48">
        <f>IF(Z49&gt;=$A3/2,1,0)</f>
        <v>1</v>
      </c>
      <c r="AA48">
        <f>IF(AB49&gt;=$A3/2,1,0)</f>
        <v>1</v>
      </c>
      <c r="AC48">
        <f>IF(AD49&gt;=$A3/2,1,0)</f>
        <v>0</v>
      </c>
      <c r="AE48">
        <f>IF(AF49&gt;=$A3/2,1,0)</f>
        <v>1</v>
      </c>
      <c r="AG48">
        <f>IF(AH49&gt;=$A3/2,1,0)</f>
        <v>1</v>
      </c>
      <c r="AI48">
        <f>IF(AJ49&gt;=$A3/2,1,0)</f>
        <v>1</v>
      </c>
      <c r="AK48">
        <f>IF(AL49&gt;=$A3/2,1,0)</f>
        <v>0</v>
      </c>
      <c r="AM48">
        <f>IF(AN49&gt;=$A3/2,1,0)</f>
        <v>1</v>
      </c>
      <c r="AO48">
        <f>IF(AP49&gt;=$A3/2,1,0)</f>
        <v>1</v>
      </c>
      <c r="AQ48">
        <f>IF(AR49&gt;=$A3/2,1,0)</f>
        <v>0</v>
      </c>
      <c r="AS48">
        <f>IF(AT49&gt;=$A3/2,1,0)</f>
        <v>1</v>
      </c>
      <c r="AU48">
        <f>IF(AV49&gt;=$A3/2,1,0)</f>
        <v>1</v>
      </c>
      <c r="AW48">
        <f>IF(AX49&gt;=$A3/2,1,0)</f>
        <v>1</v>
      </c>
      <c r="AY48">
        <f>IF(AZ49&gt;=$A3/2,1,0)</f>
        <v>1</v>
      </c>
      <c r="BA48">
        <f>IF(BB49&gt;=$A3/2,1,0)</f>
        <v>1</v>
      </c>
      <c r="BC48">
        <f>IF(BD49&gt;=$A3/2,1,0)</f>
        <v>1</v>
      </c>
      <c r="BE48">
        <f>IF(BF49&gt;=$A3/2,1,0)</f>
        <v>1</v>
      </c>
      <c r="BG48">
        <f>IF(BH49&gt;=$A3/2,1,0)</f>
        <v>0</v>
      </c>
    </row>
    <row r="49" spans="2:67" ht="13.5" hidden="1" customHeight="1" thickBot="1" x14ac:dyDescent="0.3">
      <c r="C49" s="2">
        <f>IF(SUM(C54:C994)&lt;-1000,-100000000,SUM(C54:C994))</f>
        <v>109</v>
      </c>
      <c r="D49" s="2">
        <f>COUNT(D67:D994)+SUM(D54:D66)</f>
        <v>222</v>
      </c>
      <c r="E49" s="2">
        <f>IF(SUM(E54:E994)&lt;-1000,-100000000,SUM(E54:E994))</f>
        <v>-5</v>
      </c>
      <c r="F49" s="2">
        <f>COUNT(F67:F994)+SUM(F54:F66)</f>
        <v>6</v>
      </c>
      <c r="G49" s="2">
        <f>IF(SUM(G54:G994)&lt;-1000,-100000000,SUM(G54:G994))</f>
        <v>0</v>
      </c>
      <c r="H49" s="2">
        <f>COUNT(H67:H994)+SUM(H54:H66)</f>
        <v>2</v>
      </c>
      <c r="I49" s="2">
        <f>IF(SUM(I54:I994)&lt;-1000,-100000000,SUM(I54:I994))</f>
        <v>-4</v>
      </c>
      <c r="J49" s="2">
        <f>COUNT(J67:J994)+SUM(J54:J66)</f>
        <v>2</v>
      </c>
      <c r="K49" s="2">
        <f>IF(SUM(K54:K994)&lt;-1000,-100000000,SUM(K54:K994))</f>
        <v>27</v>
      </c>
      <c r="L49" s="2">
        <f>COUNT(L67:L994)+SUM(L54:L66)</f>
        <v>134</v>
      </c>
      <c r="M49" s="2">
        <f>IF(SUM(M54:M994)&lt;-1000,-100000000,SUM(M54:M994))</f>
        <v>-100000000</v>
      </c>
      <c r="N49" s="2">
        <f>COUNT(N67:N994)+SUM(N54:N66)</f>
        <v>0</v>
      </c>
      <c r="O49" s="2">
        <f>IF(SUM(O54:O994)&lt;-1000,-100000000,SUM(O54:O994))</f>
        <v>-3</v>
      </c>
      <c r="P49" s="2">
        <f>COUNT(P67:P994)+SUM(P54:P66)</f>
        <v>2</v>
      </c>
      <c r="Q49" s="2">
        <f>IF(SUM(Q54:Q994)&lt;-1000,-100000000,SUM(Q54:Q994))</f>
        <v>289</v>
      </c>
      <c r="R49" s="2">
        <f>COUNT(R67:R994)+SUM(R54:R66)</f>
        <v>161</v>
      </c>
      <c r="S49" s="2">
        <f>IF(SUM(S54:S994)&lt;-1000,-100000000,SUM(S54:S994))</f>
        <v>77</v>
      </c>
      <c r="T49" s="2">
        <f>COUNT(T67:T994)+SUM(T54:T66)</f>
        <v>68</v>
      </c>
      <c r="U49" s="2">
        <f>IF(SUM(U54:U994)&lt;-1000,-100000000,SUM(U54:U994))</f>
        <v>13</v>
      </c>
      <c r="V49" s="2">
        <f>COUNT(V67:V994)+SUM(V54:V66)</f>
        <v>46</v>
      </c>
      <c r="W49" s="2">
        <f>IF(SUM(W54:W994)&lt;-1000,-100000000,SUM(W54:W994))</f>
        <v>63</v>
      </c>
      <c r="X49" s="2">
        <f>COUNT(X67:X994)+SUM(X54:X66)</f>
        <v>198</v>
      </c>
      <c r="Y49" s="2">
        <f>IF(SUM(Y54:Y994)&lt;-1000,-100000000,SUM(Y54:Y994))</f>
        <v>36</v>
      </c>
      <c r="Z49" s="2">
        <f>COUNT(Z67:Z994)+SUM(Z54:Z66)</f>
        <v>54</v>
      </c>
      <c r="AA49" s="2">
        <f>IF(SUM(AA54:AA994)&lt;-1000,-100000000,SUM(AA54:AA994))</f>
        <v>-32</v>
      </c>
      <c r="AB49" s="2">
        <f>COUNT(AB67:AB994)+SUM(AB54:AB66)</f>
        <v>23</v>
      </c>
      <c r="AC49" s="2">
        <f>IF(SUM(AC54:AC994)&lt;-1000,-100000000,SUM(AC54:AC994))</f>
        <v>0</v>
      </c>
      <c r="AD49" s="2">
        <f>COUNT(AD67:AD994)+SUM(AD54:AD66)</f>
        <v>3</v>
      </c>
      <c r="AE49" s="2">
        <f>IF(SUM(AE54:AE994)&lt;-1000,-100000000,SUM(AE54:AE994))</f>
        <v>47</v>
      </c>
      <c r="AF49" s="2">
        <f>COUNT(AF67:AF994)+SUM(AF54:AF66)</f>
        <v>417</v>
      </c>
      <c r="AG49" s="2">
        <f>IF(SUM(AG54:AG994)&lt;-1000,-100000000,SUM(AG54:AG994))</f>
        <v>-230</v>
      </c>
      <c r="AH49" s="2">
        <f>COUNT(AH67:AH994)+SUM(AH54:AH66)</f>
        <v>136</v>
      </c>
      <c r="AI49" s="2">
        <f>IF(SUM(AI54:AI994)&lt;-1000,-100000000,SUM(AI54:AI994))</f>
        <v>71</v>
      </c>
      <c r="AJ49" s="2">
        <f>COUNT(AJ67:AJ994)+SUM(AJ54:AJ66)</f>
        <v>61</v>
      </c>
      <c r="AK49" s="2">
        <f>IF(SUM(AK54:AK994)&lt;-1000,-100000000,SUM(AK54:AK994))</f>
        <v>1</v>
      </c>
      <c r="AL49" s="2">
        <f>COUNT(AL67:AL994)+SUM(AL54:AL66)</f>
        <v>1</v>
      </c>
      <c r="AM49" s="2">
        <f>IF(SUM(AM54:AM994)&lt;-1000,-100000000,SUM(AM54:AM994))</f>
        <v>14</v>
      </c>
      <c r="AN49" s="2">
        <f>COUNT(AN67:AN994)+SUM(AN54:AN66)</f>
        <v>122</v>
      </c>
      <c r="AO49" s="2">
        <f>IF(SUM(AO54:AO994)&lt;-1000,-100000000,SUM(AO54:AO994))</f>
        <v>-16</v>
      </c>
      <c r="AP49" s="2">
        <f>COUNT(AP67:AP994)+SUM(AP54:AP66)</f>
        <v>27</v>
      </c>
      <c r="AQ49" s="2">
        <f>IF(SUM(AQ54:AQ994)&lt;-1000,-100000000,SUM(AQ54:AQ994))</f>
        <v>-4</v>
      </c>
      <c r="AR49" s="2">
        <f>COUNT(AR67:AR994)+SUM(AR54:AR66)</f>
        <v>1</v>
      </c>
      <c r="AS49" s="2">
        <f>IF(SUM(AS54:AS994)&lt;-1000,-100000000,SUM(AS54:AS994))</f>
        <v>-16</v>
      </c>
      <c r="AT49" s="2">
        <f>COUNT(AT67:AT994)+SUM(AT54:AT66)</f>
        <v>333</v>
      </c>
      <c r="AU49" s="2">
        <f>IF(SUM(AU54:AU994)&lt;-1000,-100000000,SUM(AU54:AU994))</f>
        <v>-51</v>
      </c>
      <c r="AV49" s="2">
        <f>COUNT(AV67:AV994)+SUM(AV54:AV66)</f>
        <v>77</v>
      </c>
      <c r="AW49" s="2">
        <f>IF(SUM(AW54:AW994)&lt;-1000,-100000000,SUM(AW54:AW994))</f>
        <v>51</v>
      </c>
      <c r="AX49" s="2">
        <f>COUNT(AX67:AX994)+SUM(AX54:AX66)</f>
        <v>46</v>
      </c>
      <c r="AY49" s="2">
        <f>IF(SUM(AY54:AY994)&lt;-1000,-100000000,SUM(AY54:AY994))</f>
        <v>266</v>
      </c>
      <c r="AZ49" s="2">
        <f>COUNT(AZ67:AZ994)+SUM(AZ54:AZ66)</f>
        <v>282</v>
      </c>
      <c r="BA49" s="2">
        <f>IF(SUM(BA54:BA994)&lt;-1000,-100000000,SUM(BA54:BA994))</f>
        <v>213</v>
      </c>
      <c r="BB49" s="2">
        <f>COUNT(BB67:BB994)+SUM(BB54:BB66)</f>
        <v>240</v>
      </c>
      <c r="BC49" s="2">
        <f>IF(SUM(BC54:BC994)&lt;-1000,-100000000,SUM(BC54:BC994))</f>
        <v>17</v>
      </c>
      <c r="BD49" s="2">
        <f>COUNT(BD67:BD994)+SUM(BD54:BD66)</f>
        <v>21</v>
      </c>
      <c r="BE49" s="2">
        <f>IF(SUM(BE54:BE994)&lt;-1000,-100000000,SUM(BE54:BE994))</f>
        <v>122</v>
      </c>
      <c r="BF49" s="2">
        <f>COUNT(BF67:BF994)+SUM(BF54:BF66)</f>
        <v>170</v>
      </c>
      <c r="BG49" s="2">
        <f>IF(SUM(BG54:BG994)&lt;-1000,-100000000,SUM(BG54:BG994))</f>
        <v>3</v>
      </c>
      <c r="BH49" s="2">
        <f>COUNT(BH67:BH994)+SUM(BH54:BH66)</f>
        <v>1</v>
      </c>
    </row>
    <row r="50" spans="2:67" ht="12.75" hidden="1" customHeight="1" x14ac:dyDescent="0.25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</row>
    <row r="51" spans="2:67" ht="13" thickBot="1" x14ac:dyDescent="0.3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41">
        <f>MAX(BJ54:BJ1075)</f>
        <v>129</v>
      </c>
    </row>
    <row r="52" spans="2:67" ht="13" thickBot="1" x14ac:dyDescent="0.3">
      <c r="B52" s="475" t="s">
        <v>68</v>
      </c>
      <c r="C52" s="471" t="s">
        <v>122</v>
      </c>
      <c r="D52" s="460"/>
      <c r="E52" s="474" t="s">
        <v>155</v>
      </c>
      <c r="F52" s="460"/>
      <c r="G52" s="459" t="s">
        <v>1</v>
      </c>
      <c r="H52" s="460"/>
      <c r="I52" s="471" t="s">
        <v>239</v>
      </c>
      <c r="J52" s="460"/>
      <c r="K52" s="471" t="s">
        <v>186</v>
      </c>
      <c r="L52" s="461"/>
      <c r="M52" s="473" t="s">
        <v>62</v>
      </c>
      <c r="N52" s="462"/>
      <c r="O52" s="459" t="s">
        <v>43</v>
      </c>
      <c r="P52" s="461"/>
      <c r="Q52" s="459" t="s">
        <v>9</v>
      </c>
      <c r="R52" s="460"/>
      <c r="S52" s="459" t="s">
        <v>209</v>
      </c>
      <c r="T52" s="460"/>
      <c r="U52" s="459" t="s">
        <v>93</v>
      </c>
      <c r="V52" s="460"/>
      <c r="W52" s="469" t="s">
        <v>233</v>
      </c>
      <c r="X52" s="470"/>
      <c r="Y52" s="471" t="s">
        <v>120</v>
      </c>
      <c r="Z52" s="460"/>
      <c r="AA52" s="459" t="s">
        <v>144</v>
      </c>
      <c r="AB52" s="460"/>
      <c r="AC52" s="473" t="s">
        <v>152</v>
      </c>
      <c r="AD52" s="470"/>
      <c r="AE52" s="459" t="s">
        <v>160</v>
      </c>
      <c r="AF52" s="460"/>
      <c r="AG52" s="473" t="s">
        <v>157</v>
      </c>
      <c r="AH52" s="470"/>
      <c r="AI52" s="471" t="s">
        <v>161</v>
      </c>
      <c r="AJ52" s="461"/>
      <c r="AK52" s="474" t="s">
        <v>129</v>
      </c>
      <c r="AL52" s="460"/>
      <c r="AM52" s="477" t="s">
        <v>141</v>
      </c>
      <c r="AN52" s="470"/>
      <c r="AO52" s="474" t="s">
        <v>140</v>
      </c>
      <c r="AP52" s="461"/>
      <c r="AQ52" s="469" t="s">
        <v>271</v>
      </c>
      <c r="AR52" s="470"/>
      <c r="AS52" s="471" t="s">
        <v>240</v>
      </c>
      <c r="AT52" s="461"/>
      <c r="AU52" s="469" t="s">
        <v>213</v>
      </c>
      <c r="AV52" s="470"/>
      <c r="AW52" s="469" t="s">
        <v>159</v>
      </c>
      <c r="AX52" s="470"/>
      <c r="AY52" s="469" t="s">
        <v>175</v>
      </c>
      <c r="AZ52" s="470"/>
      <c r="BA52" s="469" t="s">
        <v>174</v>
      </c>
      <c r="BB52" s="470"/>
      <c r="BC52" s="469" t="s">
        <v>285</v>
      </c>
      <c r="BD52" s="470"/>
      <c r="BE52" s="469" t="s">
        <v>206</v>
      </c>
      <c r="BF52" s="470"/>
      <c r="BG52" s="471" t="s">
        <v>236</v>
      </c>
      <c r="BH52" s="461"/>
      <c r="BI52" s="41">
        <f>COUNT(BI68:BI910)+SUM(BI54:BI65)</f>
        <v>476.33333333333337</v>
      </c>
      <c r="BJ52" s="86" t="s">
        <v>7</v>
      </c>
      <c r="BK52" s="182" t="s">
        <v>8</v>
      </c>
      <c r="BL52" s="208" t="s">
        <v>47</v>
      </c>
      <c r="BM52" s="131" t="s">
        <v>143</v>
      </c>
      <c r="BN52">
        <f>SUM(BN54:BN909)</f>
        <v>0</v>
      </c>
    </row>
    <row r="53" spans="2:67" ht="13" thickBot="1" x14ac:dyDescent="0.3">
      <c r="B53" s="476"/>
      <c r="C53" s="37" t="s">
        <v>3</v>
      </c>
      <c r="D53" s="38" t="s">
        <v>2</v>
      </c>
      <c r="E53" s="37" t="s">
        <v>3</v>
      </c>
      <c r="F53" s="38" t="s">
        <v>2</v>
      </c>
      <c r="G53" s="37" t="s">
        <v>3</v>
      </c>
      <c r="H53" s="38" t="s">
        <v>2</v>
      </c>
      <c r="I53" s="37" t="s">
        <v>3</v>
      </c>
      <c r="J53" s="38" t="s">
        <v>2</v>
      </c>
      <c r="K53" s="77" t="s">
        <v>3</v>
      </c>
      <c r="L53" s="38" t="s">
        <v>2</v>
      </c>
      <c r="M53" s="37" t="s">
        <v>3</v>
      </c>
      <c r="N53" s="77" t="s">
        <v>2</v>
      </c>
      <c r="O53" s="77" t="s">
        <v>3</v>
      </c>
      <c r="P53" s="38" t="s">
        <v>2</v>
      </c>
      <c r="Q53" s="37" t="s">
        <v>3</v>
      </c>
      <c r="R53" s="38" t="s">
        <v>2</v>
      </c>
      <c r="S53" s="37" t="s">
        <v>3</v>
      </c>
      <c r="T53" s="38" t="s">
        <v>2</v>
      </c>
      <c r="U53" s="37" t="s">
        <v>3</v>
      </c>
      <c r="V53" s="38" t="s">
        <v>2</v>
      </c>
      <c r="W53" s="37" t="s">
        <v>3</v>
      </c>
      <c r="X53" s="38" t="s">
        <v>2</v>
      </c>
      <c r="Y53" s="37" t="s">
        <v>3</v>
      </c>
      <c r="Z53" s="38" t="s">
        <v>2</v>
      </c>
      <c r="AA53" s="37" t="s">
        <v>3</v>
      </c>
      <c r="AB53" s="38" t="s">
        <v>2</v>
      </c>
      <c r="AC53" s="37" t="s">
        <v>3</v>
      </c>
      <c r="AD53" s="38" t="s">
        <v>2</v>
      </c>
      <c r="AE53" s="37" t="s">
        <v>3</v>
      </c>
      <c r="AF53" s="38" t="s">
        <v>2</v>
      </c>
      <c r="AG53" s="37" t="s">
        <v>3</v>
      </c>
      <c r="AH53" s="38" t="s">
        <v>2</v>
      </c>
      <c r="AI53" s="37" t="s">
        <v>3</v>
      </c>
      <c r="AJ53" s="38" t="s">
        <v>2</v>
      </c>
      <c r="AK53" s="37" t="s">
        <v>3</v>
      </c>
      <c r="AL53" s="38" t="s">
        <v>2</v>
      </c>
      <c r="AM53" s="37" t="s">
        <v>3</v>
      </c>
      <c r="AN53" s="38" t="s">
        <v>2</v>
      </c>
      <c r="AO53" s="37" t="s">
        <v>3</v>
      </c>
      <c r="AP53" s="38" t="s">
        <v>2</v>
      </c>
      <c r="AQ53" s="37" t="s">
        <v>3</v>
      </c>
      <c r="AR53" s="38" t="s">
        <v>2</v>
      </c>
      <c r="AS53" s="37" t="s">
        <v>3</v>
      </c>
      <c r="AT53" s="38" t="s">
        <v>2</v>
      </c>
      <c r="AU53" s="37" t="s">
        <v>3</v>
      </c>
      <c r="AV53" s="38" t="s">
        <v>2</v>
      </c>
      <c r="AW53" s="37" t="s">
        <v>3</v>
      </c>
      <c r="AX53" s="38" t="s">
        <v>2</v>
      </c>
      <c r="AY53" s="37" t="s">
        <v>3</v>
      </c>
      <c r="AZ53" s="38" t="s">
        <v>2</v>
      </c>
      <c r="BA53" s="37" t="s">
        <v>3</v>
      </c>
      <c r="BB53" s="38" t="s">
        <v>2</v>
      </c>
      <c r="BC53" s="37" t="s">
        <v>3</v>
      </c>
      <c r="BD53" s="38" t="s">
        <v>2</v>
      </c>
      <c r="BE53" s="37" t="s">
        <v>3</v>
      </c>
      <c r="BF53" s="38" t="s">
        <v>2</v>
      </c>
      <c r="BG53" s="37" t="s">
        <v>3</v>
      </c>
      <c r="BH53" s="38" t="s">
        <v>2</v>
      </c>
      <c r="BI53" s="27" t="s">
        <v>22</v>
      </c>
      <c r="BJ53" s="16" t="s">
        <v>23</v>
      </c>
      <c r="BN53" t="s">
        <v>145</v>
      </c>
    </row>
    <row r="54" spans="2:67" x14ac:dyDescent="0.25">
      <c r="B54" s="282">
        <v>45200</v>
      </c>
      <c r="C54" s="10">
        <v>4</v>
      </c>
      <c r="D54" s="11">
        <v>17</v>
      </c>
      <c r="E54" s="10"/>
      <c r="F54" s="11"/>
      <c r="G54" s="10"/>
      <c r="H54" s="11"/>
      <c r="I54" s="10"/>
      <c r="J54" s="11"/>
      <c r="K54" s="10">
        <v>16</v>
      </c>
      <c r="L54" s="11">
        <v>19</v>
      </c>
      <c r="M54" s="10"/>
      <c r="N54" s="11"/>
      <c r="O54" s="10"/>
      <c r="P54" s="11"/>
      <c r="Q54" s="10">
        <v>-2</v>
      </c>
      <c r="R54" s="11">
        <v>3</v>
      </c>
      <c r="S54" s="10">
        <v>11</v>
      </c>
      <c r="T54" s="11">
        <v>6</v>
      </c>
      <c r="U54" s="10"/>
      <c r="V54" s="11"/>
      <c r="W54" s="10">
        <v>42</v>
      </c>
      <c r="X54" s="11">
        <v>25</v>
      </c>
      <c r="Y54" s="10">
        <v>15</v>
      </c>
      <c r="Z54" s="11">
        <v>10</v>
      </c>
      <c r="AA54" s="10">
        <v>-2</v>
      </c>
      <c r="AB54" s="11">
        <v>3</v>
      </c>
      <c r="AC54" s="10"/>
      <c r="AD54" s="11"/>
      <c r="AE54" s="10">
        <v>12</v>
      </c>
      <c r="AF54" s="11">
        <v>47</v>
      </c>
      <c r="AG54" s="10">
        <v>-4</v>
      </c>
      <c r="AH54" s="11">
        <v>4</v>
      </c>
      <c r="AI54" s="10">
        <v>4</v>
      </c>
      <c r="AJ54" s="32">
        <v>3</v>
      </c>
      <c r="AK54" s="10"/>
      <c r="AL54" s="11"/>
      <c r="AM54" s="10">
        <v>-13</v>
      </c>
      <c r="AN54" s="11">
        <v>17</v>
      </c>
      <c r="AO54" s="10"/>
      <c r="AP54" s="242"/>
      <c r="AQ54" s="10"/>
      <c r="AR54" s="11"/>
      <c r="AS54" s="10"/>
      <c r="AT54" s="242"/>
      <c r="AU54" s="10">
        <v>-30</v>
      </c>
      <c r="AV54" s="242">
        <v>21</v>
      </c>
      <c r="AW54" s="10">
        <v>0</v>
      </c>
      <c r="AX54" s="252">
        <v>1</v>
      </c>
      <c r="AY54" s="10">
        <v>62</v>
      </c>
      <c r="AZ54" s="242">
        <v>60</v>
      </c>
      <c r="BA54" s="10">
        <v>-3</v>
      </c>
      <c r="BB54" s="252">
        <v>16</v>
      </c>
      <c r="BC54" s="10"/>
      <c r="BD54" s="252"/>
      <c r="BE54" s="10">
        <v>22</v>
      </c>
      <c r="BF54" s="93">
        <v>23</v>
      </c>
      <c r="BG54" s="10"/>
      <c r="BH54" s="93"/>
      <c r="BI54" s="41">
        <f>+BL54/6</f>
        <v>45.833333333333336</v>
      </c>
      <c r="BJ54"/>
      <c r="BK54" s="41">
        <f>+AI54+AE54+Y54+W54+U54+S54+Q54+O54+M54+I54+G54+E54+C54+AG54+K54+BG54+BN54+AA54+AC54+AK54+AM54+AO54+AW54+BE54+BC54+BA54+AY54+AU54+AS54+AQ54</f>
        <v>134</v>
      </c>
      <c r="BL54" s="41">
        <f>+AJ54+AF54+Z54+X54+V54+T54+R54+P54+N54+J54+H54+F54+D54+AH54+L54+BH54+BO54+AB54+AD54+AL54+AN54+AP54+AX54+BF54+BD54+BB54+AZ54+AV54+AT54+AR54</f>
        <v>275</v>
      </c>
    </row>
    <row r="55" spans="2:67" x14ac:dyDescent="0.25">
      <c r="B55" s="283">
        <f>+B54+31</f>
        <v>45231</v>
      </c>
      <c r="C55" s="10">
        <v>6</v>
      </c>
      <c r="D55" s="32">
        <v>25</v>
      </c>
      <c r="E55" s="10">
        <v>-1</v>
      </c>
      <c r="F55" s="32">
        <v>1</v>
      </c>
      <c r="G55" s="10"/>
      <c r="H55" s="32"/>
      <c r="I55" s="10"/>
      <c r="J55" s="299"/>
      <c r="K55" s="10">
        <v>4</v>
      </c>
      <c r="L55" s="32">
        <v>32</v>
      </c>
      <c r="M55" s="10"/>
      <c r="N55" s="32"/>
      <c r="O55" s="10"/>
      <c r="P55" s="32"/>
      <c r="Q55" s="10">
        <v>14</v>
      </c>
      <c r="R55" s="32">
        <v>11</v>
      </c>
      <c r="S55" s="10"/>
      <c r="T55" s="32"/>
      <c r="U55" s="10">
        <v>-2</v>
      </c>
      <c r="V55" s="32">
        <v>5</v>
      </c>
      <c r="W55" s="10">
        <v>4</v>
      </c>
      <c r="X55" s="32">
        <v>40</v>
      </c>
      <c r="Y55" s="10">
        <v>4</v>
      </c>
      <c r="Z55" s="32">
        <v>8</v>
      </c>
      <c r="AA55" s="10">
        <v>-6</v>
      </c>
      <c r="AB55" s="32">
        <v>5</v>
      </c>
      <c r="AC55" s="10">
        <v>-2</v>
      </c>
      <c r="AD55" s="32">
        <v>1</v>
      </c>
      <c r="AE55" s="10">
        <v>9</v>
      </c>
      <c r="AF55" s="32">
        <v>41</v>
      </c>
      <c r="AG55" s="10">
        <v>-18</v>
      </c>
      <c r="AH55" s="32">
        <v>17</v>
      </c>
      <c r="AI55" s="10">
        <v>10</v>
      </c>
      <c r="AJ55" s="32">
        <v>11</v>
      </c>
      <c r="AK55" s="10"/>
      <c r="AL55" s="32"/>
      <c r="AM55" s="10">
        <v>-7</v>
      </c>
      <c r="AN55" s="32">
        <v>25</v>
      </c>
      <c r="AO55" s="10"/>
      <c r="AP55" s="242"/>
      <c r="AQ55" s="10"/>
      <c r="AR55" s="32"/>
      <c r="AS55" s="10">
        <v>0</v>
      </c>
      <c r="AT55" s="242">
        <v>21</v>
      </c>
      <c r="AU55" s="10">
        <v>0</v>
      </c>
      <c r="AV55" s="242">
        <v>4</v>
      </c>
      <c r="AW55" s="10">
        <v>15</v>
      </c>
      <c r="AX55" s="245">
        <v>5</v>
      </c>
      <c r="AY55" s="10">
        <v>65</v>
      </c>
      <c r="AZ55" s="242">
        <v>53</v>
      </c>
      <c r="BA55" s="10">
        <v>25</v>
      </c>
      <c r="BB55" s="245">
        <v>29</v>
      </c>
      <c r="BC55" s="10"/>
      <c r="BD55" s="245"/>
      <c r="BE55" s="10">
        <v>16</v>
      </c>
      <c r="BF55" s="11">
        <v>28</v>
      </c>
      <c r="BG55" s="10"/>
      <c r="BH55" s="11"/>
      <c r="BI55" s="41">
        <f t="shared" ref="BI55:BI65" si="4">+BL55/6</f>
        <v>60.333333333333336</v>
      </c>
      <c r="BJ55"/>
      <c r="BK55" s="41">
        <f t="shared" ref="BK55:BK65" si="5">+AI55+AE55+Y55+W55+U55+S55+Q55+O55+M55+I55+G55+E55+C55+AG55+K55+BG55+BN55+AA55+AC55+AK55+AM55+AO55+AW55+BE55+BC55+BA55+AY55+AU55+AS55+AQ55</f>
        <v>136</v>
      </c>
      <c r="BL55" s="41">
        <f t="shared" ref="BL55:BL65" si="6">+AJ55+AF55+Z55+X55+V55+T55+R55+P55+N55+J55+H55+F55+D55+AH55+L55+BH55+BO55+AB55+AD55+AL55+AN55+AP55+AX55+BF55+BD55+BB55+AZ55+AV55+AT55+AR55</f>
        <v>362</v>
      </c>
    </row>
    <row r="56" spans="2:67" x14ac:dyDescent="0.25">
      <c r="B56" s="283">
        <f t="shared" ref="B56:B65" si="7">+B55+31</f>
        <v>45262</v>
      </c>
      <c r="C56" s="10">
        <v>43</v>
      </c>
      <c r="D56" s="32">
        <v>67</v>
      </c>
      <c r="E56" s="10">
        <v>-1</v>
      </c>
      <c r="F56" s="32">
        <v>1</v>
      </c>
      <c r="G56" s="10"/>
      <c r="H56" s="32"/>
      <c r="I56" s="10"/>
      <c r="J56" s="32"/>
      <c r="K56" s="10">
        <v>2</v>
      </c>
      <c r="L56" s="32">
        <v>13</v>
      </c>
      <c r="M56" s="10"/>
      <c r="N56" s="32"/>
      <c r="O56" s="10"/>
      <c r="P56" s="32"/>
      <c r="Q56" s="10">
        <v>38</v>
      </c>
      <c r="R56" s="32">
        <v>19</v>
      </c>
      <c r="S56" s="10">
        <v>7</v>
      </c>
      <c r="T56" s="32">
        <v>2</v>
      </c>
      <c r="U56" s="10">
        <v>-9</v>
      </c>
      <c r="V56" s="32">
        <v>18</v>
      </c>
      <c r="W56" s="10">
        <v>-15</v>
      </c>
      <c r="X56" s="32">
        <v>18</v>
      </c>
      <c r="Y56" s="10">
        <v>12</v>
      </c>
      <c r="Z56" s="32">
        <v>7</v>
      </c>
      <c r="AA56" s="10">
        <v>-5</v>
      </c>
      <c r="AB56" s="32">
        <v>5</v>
      </c>
      <c r="AC56" s="10"/>
      <c r="AD56" s="32"/>
      <c r="AE56" s="10">
        <v>12</v>
      </c>
      <c r="AF56" s="32">
        <v>21</v>
      </c>
      <c r="AG56" s="10">
        <v>-25</v>
      </c>
      <c r="AH56" s="32">
        <v>21</v>
      </c>
      <c r="AI56" s="10">
        <v>11</v>
      </c>
      <c r="AJ56" s="32">
        <v>7</v>
      </c>
      <c r="AK56" s="10"/>
      <c r="AL56" s="32"/>
      <c r="AM56" s="10">
        <v>8</v>
      </c>
      <c r="AN56" s="32">
        <v>16</v>
      </c>
      <c r="AO56" s="10">
        <v>-13</v>
      </c>
      <c r="AP56" s="242">
        <v>10</v>
      </c>
      <c r="AQ56" s="10"/>
      <c r="AR56" s="32"/>
      <c r="AS56" s="10">
        <v>31</v>
      </c>
      <c r="AT56" s="242">
        <v>58</v>
      </c>
      <c r="AU56" s="10">
        <v>4</v>
      </c>
      <c r="AV56" s="242">
        <v>1</v>
      </c>
      <c r="AW56" s="10">
        <v>32</v>
      </c>
      <c r="AX56" s="245">
        <v>27</v>
      </c>
      <c r="AY56" s="10">
        <v>71</v>
      </c>
      <c r="AZ56" s="242">
        <v>39</v>
      </c>
      <c r="BA56" s="10">
        <v>8</v>
      </c>
      <c r="BB56" s="245">
        <v>16</v>
      </c>
      <c r="BC56" s="10"/>
      <c r="BD56" s="245"/>
      <c r="BE56" s="10">
        <v>23</v>
      </c>
      <c r="BF56" s="11">
        <v>22</v>
      </c>
      <c r="BG56" s="10"/>
      <c r="BH56" s="11"/>
      <c r="BI56" s="41">
        <f t="shared" si="4"/>
        <v>64.666666666666671</v>
      </c>
      <c r="BJ56"/>
      <c r="BK56" s="41">
        <f t="shared" si="5"/>
        <v>234</v>
      </c>
      <c r="BL56" s="41">
        <f t="shared" si="6"/>
        <v>388</v>
      </c>
    </row>
    <row r="57" spans="2:67" x14ac:dyDescent="0.25">
      <c r="B57" s="283">
        <f t="shared" si="7"/>
        <v>45293</v>
      </c>
      <c r="C57" s="10">
        <v>7</v>
      </c>
      <c r="D57" s="32">
        <v>26</v>
      </c>
      <c r="E57" s="10">
        <v>-1</v>
      </c>
      <c r="F57" s="32">
        <v>2</v>
      </c>
      <c r="G57" s="10"/>
      <c r="H57" s="32"/>
      <c r="I57" s="10"/>
      <c r="J57" s="32"/>
      <c r="K57" s="10">
        <v>-2</v>
      </c>
      <c r="L57" s="32">
        <v>28</v>
      </c>
      <c r="M57" s="10"/>
      <c r="N57" s="32"/>
      <c r="O57" s="10"/>
      <c r="P57" s="32"/>
      <c r="Q57" s="10">
        <v>31</v>
      </c>
      <c r="R57" s="32">
        <v>19</v>
      </c>
      <c r="S57" s="10">
        <v>13</v>
      </c>
      <c r="T57" s="32">
        <v>8</v>
      </c>
      <c r="U57" s="10">
        <v>23</v>
      </c>
      <c r="V57" s="32">
        <v>16</v>
      </c>
      <c r="W57" s="10">
        <v>11</v>
      </c>
      <c r="X57" s="32">
        <v>23</v>
      </c>
      <c r="Y57" s="10">
        <v>6</v>
      </c>
      <c r="Z57" s="32">
        <v>5</v>
      </c>
      <c r="AA57" s="10">
        <v>-6</v>
      </c>
      <c r="AB57" s="32">
        <v>2</v>
      </c>
      <c r="AC57" s="10"/>
      <c r="AD57" s="32"/>
      <c r="AE57" s="10">
        <v>5</v>
      </c>
      <c r="AF57" s="32">
        <v>54</v>
      </c>
      <c r="AG57" s="10">
        <v>-110</v>
      </c>
      <c r="AH57" s="32">
        <v>30</v>
      </c>
      <c r="AI57" s="10">
        <v>22</v>
      </c>
      <c r="AJ57" s="32">
        <v>12</v>
      </c>
      <c r="AK57" s="10"/>
      <c r="AL57" s="32"/>
      <c r="AM57" s="10">
        <v>14</v>
      </c>
      <c r="AN57" s="32">
        <v>27</v>
      </c>
      <c r="AO57" s="10">
        <v>5</v>
      </c>
      <c r="AP57" s="242">
        <v>5</v>
      </c>
      <c r="AQ57" s="10"/>
      <c r="AR57" s="32"/>
      <c r="AS57" s="10">
        <v>6</v>
      </c>
      <c r="AT57" s="242">
        <v>91</v>
      </c>
      <c r="AU57" s="10">
        <v>-15</v>
      </c>
      <c r="AV57" s="242">
        <v>10</v>
      </c>
      <c r="AW57" s="10">
        <v>1</v>
      </c>
      <c r="AX57" s="245">
        <v>10</v>
      </c>
      <c r="AY57" s="10">
        <v>7</v>
      </c>
      <c r="AZ57" s="242">
        <v>19</v>
      </c>
      <c r="BA57" s="10">
        <v>14</v>
      </c>
      <c r="BB57" s="245">
        <v>33</v>
      </c>
      <c r="BC57" s="10"/>
      <c r="BD57" s="245"/>
      <c r="BE57" s="10">
        <v>27</v>
      </c>
      <c r="BF57" s="11">
        <v>33</v>
      </c>
      <c r="BG57" s="10"/>
      <c r="BH57" s="11"/>
      <c r="BI57" s="41">
        <f t="shared" si="4"/>
        <v>75.5</v>
      </c>
      <c r="BJ57"/>
      <c r="BK57" s="41">
        <f t="shared" si="5"/>
        <v>58</v>
      </c>
      <c r="BL57" s="41">
        <f t="shared" si="6"/>
        <v>453</v>
      </c>
    </row>
    <row r="58" spans="2:67" x14ac:dyDescent="0.25">
      <c r="B58" s="283">
        <f t="shared" si="7"/>
        <v>45324</v>
      </c>
      <c r="C58" s="10">
        <v>-1</v>
      </c>
      <c r="D58" s="32">
        <v>21</v>
      </c>
      <c r="E58" s="10">
        <v>-1</v>
      </c>
      <c r="F58" s="32">
        <v>1</v>
      </c>
      <c r="G58" s="10"/>
      <c r="H58" s="32"/>
      <c r="I58" s="10"/>
      <c r="J58" s="32"/>
      <c r="K58" s="10">
        <v>18</v>
      </c>
      <c r="L58" s="32">
        <v>13</v>
      </c>
      <c r="M58" s="10"/>
      <c r="N58" s="32"/>
      <c r="O58" s="10"/>
      <c r="P58" s="32"/>
      <c r="Q58" s="10">
        <v>50</v>
      </c>
      <c r="R58" s="32">
        <v>27</v>
      </c>
      <c r="S58" s="10">
        <v>15</v>
      </c>
      <c r="T58" s="32">
        <v>20</v>
      </c>
      <c r="U58" s="10">
        <v>9</v>
      </c>
      <c r="V58" s="32">
        <v>5</v>
      </c>
      <c r="W58" s="10">
        <v>3</v>
      </c>
      <c r="X58" s="32">
        <v>17</v>
      </c>
      <c r="Y58" s="10">
        <v>-3</v>
      </c>
      <c r="Z58" s="32">
        <v>1</v>
      </c>
      <c r="AA58" s="10">
        <v>2</v>
      </c>
      <c r="AB58" s="32">
        <v>2</v>
      </c>
      <c r="AC58" s="10"/>
      <c r="AD58" s="32"/>
      <c r="AE58" s="10">
        <v>29</v>
      </c>
      <c r="AF58" s="32">
        <v>63</v>
      </c>
      <c r="AG58" s="10">
        <v>-45</v>
      </c>
      <c r="AH58" s="32">
        <v>20</v>
      </c>
      <c r="AI58" s="10">
        <v>-4</v>
      </c>
      <c r="AJ58" s="32">
        <v>3</v>
      </c>
      <c r="AK58" s="10"/>
      <c r="AL58" s="32"/>
      <c r="AM58" s="10">
        <v>10</v>
      </c>
      <c r="AN58" s="32">
        <v>24</v>
      </c>
      <c r="AO58" s="10">
        <v>-8</v>
      </c>
      <c r="AP58" s="242">
        <v>5</v>
      </c>
      <c r="AQ58" s="10"/>
      <c r="AR58" s="32"/>
      <c r="AS58" s="10">
        <v>5</v>
      </c>
      <c r="AT58" s="242">
        <v>61</v>
      </c>
      <c r="AU58" s="10">
        <v>-2</v>
      </c>
      <c r="AV58" s="242">
        <v>9</v>
      </c>
      <c r="AW58" s="10"/>
      <c r="AX58" s="245"/>
      <c r="AY58" s="10">
        <v>17</v>
      </c>
      <c r="AZ58" s="242">
        <v>15</v>
      </c>
      <c r="BA58" s="10">
        <v>31</v>
      </c>
      <c r="BB58" s="245">
        <v>38</v>
      </c>
      <c r="BC58" s="10"/>
      <c r="BD58" s="245"/>
      <c r="BE58" s="10">
        <v>1</v>
      </c>
      <c r="BF58" s="11">
        <v>15</v>
      </c>
      <c r="BG58" s="10"/>
      <c r="BH58" s="11"/>
      <c r="BI58" s="41">
        <f t="shared" si="4"/>
        <v>60</v>
      </c>
      <c r="BJ58" s="41"/>
      <c r="BK58" s="41">
        <f t="shared" si="5"/>
        <v>126</v>
      </c>
      <c r="BL58" s="41">
        <f t="shared" si="6"/>
        <v>360</v>
      </c>
    </row>
    <row r="59" spans="2:67" x14ac:dyDescent="0.25">
      <c r="B59" s="283">
        <f t="shared" si="7"/>
        <v>45355</v>
      </c>
      <c r="C59" s="12">
        <v>13</v>
      </c>
      <c r="D59" s="36">
        <v>21</v>
      </c>
      <c r="E59" s="12"/>
      <c r="F59" s="36"/>
      <c r="G59" s="10"/>
      <c r="H59" s="32"/>
      <c r="I59" s="10"/>
      <c r="J59" s="32"/>
      <c r="K59" s="10">
        <v>-4</v>
      </c>
      <c r="L59" s="32">
        <v>4</v>
      </c>
      <c r="M59" s="10"/>
      <c r="N59" s="32"/>
      <c r="O59" s="10"/>
      <c r="P59" s="32"/>
      <c r="Q59" s="10">
        <v>52</v>
      </c>
      <c r="R59" s="32">
        <v>25</v>
      </c>
      <c r="S59" s="10">
        <v>-4</v>
      </c>
      <c r="T59" s="32">
        <v>11</v>
      </c>
      <c r="U59" s="10">
        <v>-4</v>
      </c>
      <c r="V59" s="32">
        <v>1</v>
      </c>
      <c r="W59" s="10">
        <v>9</v>
      </c>
      <c r="X59" s="32">
        <v>14</v>
      </c>
      <c r="Y59" s="10">
        <v>0</v>
      </c>
      <c r="Z59" s="32">
        <v>2</v>
      </c>
      <c r="AA59" s="10"/>
      <c r="AB59" s="32"/>
      <c r="AC59" s="10">
        <v>2</v>
      </c>
      <c r="AD59" s="32">
        <v>2</v>
      </c>
      <c r="AE59" s="10">
        <v>-9</v>
      </c>
      <c r="AF59" s="32">
        <v>33</v>
      </c>
      <c r="AG59" s="10">
        <v>2</v>
      </c>
      <c r="AH59" s="32">
        <v>10</v>
      </c>
      <c r="AI59" s="10"/>
      <c r="AJ59" s="32"/>
      <c r="AK59" s="10"/>
      <c r="AL59" s="32"/>
      <c r="AM59" s="10">
        <v>-4</v>
      </c>
      <c r="AN59" s="32">
        <v>4</v>
      </c>
      <c r="AO59" s="10">
        <v>-1</v>
      </c>
      <c r="AP59" s="242">
        <v>1</v>
      </c>
      <c r="AQ59" s="10"/>
      <c r="AR59" s="32"/>
      <c r="AS59" s="10">
        <v>3</v>
      </c>
      <c r="AT59" s="242">
        <v>34</v>
      </c>
      <c r="AU59" s="10">
        <v>-2</v>
      </c>
      <c r="AV59" s="242">
        <v>4</v>
      </c>
      <c r="AW59" s="10"/>
      <c r="AX59" s="245"/>
      <c r="AY59" s="10">
        <v>45</v>
      </c>
      <c r="AZ59" s="242">
        <v>33</v>
      </c>
      <c r="BA59" s="10">
        <v>50</v>
      </c>
      <c r="BB59" s="245">
        <v>25</v>
      </c>
      <c r="BC59" s="10"/>
      <c r="BD59" s="245"/>
      <c r="BE59" s="10">
        <v>16</v>
      </c>
      <c r="BF59" s="11">
        <v>13</v>
      </c>
      <c r="BG59" s="10">
        <v>3</v>
      </c>
      <c r="BH59" s="11">
        <v>1</v>
      </c>
      <c r="BI59" s="41">
        <f t="shared" si="4"/>
        <v>39.666666666666664</v>
      </c>
      <c r="BJ59" s="41"/>
      <c r="BK59" s="41">
        <f t="shared" si="5"/>
        <v>167</v>
      </c>
      <c r="BL59" s="41">
        <f t="shared" si="6"/>
        <v>238</v>
      </c>
    </row>
    <row r="60" spans="2:67" x14ac:dyDescent="0.25">
      <c r="B60" s="283">
        <f t="shared" si="7"/>
        <v>45386</v>
      </c>
      <c r="C60" s="10">
        <v>25</v>
      </c>
      <c r="D60" s="32">
        <v>14</v>
      </c>
      <c r="E60" s="12"/>
      <c r="F60" s="32"/>
      <c r="G60" s="12"/>
      <c r="H60" s="36"/>
      <c r="I60" s="12"/>
      <c r="J60" s="36"/>
      <c r="K60" s="10">
        <v>2</v>
      </c>
      <c r="L60" s="32">
        <v>5</v>
      </c>
      <c r="M60" s="12"/>
      <c r="N60" s="36"/>
      <c r="O60" s="10"/>
      <c r="P60" s="32"/>
      <c r="Q60" s="10">
        <v>23</v>
      </c>
      <c r="R60" s="32">
        <v>16</v>
      </c>
      <c r="S60" s="12">
        <v>10</v>
      </c>
      <c r="T60" s="36">
        <v>3</v>
      </c>
      <c r="U60" s="12">
        <v>-4</v>
      </c>
      <c r="V60" s="36">
        <v>1</v>
      </c>
      <c r="W60" s="12">
        <v>9</v>
      </c>
      <c r="X60" s="36">
        <v>3</v>
      </c>
      <c r="Y60" s="12">
        <v>-2</v>
      </c>
      <c r="Z60" s="36">
        <v>7</v>
      </c>
      <c r="AA60" s="12">
        <v>-1</v>
      </c>
      <c r="AB60" s="36">
        <v>1</v>
      </c>
      <c r="AC60" s="12"/>
      <c r="AD60" s="36"/>
      <c r="AE60" s="12">
        <v>1</v>
      </c>
      <c r="AF60" s="36">
        <v>36</v>
      </c>
      <c r="AG60" s="12">
        <v>-4</v>
      </c>
      <c r="AH60" s="36">
        <v>3</v>
      </c>
      <c r="AI60" s="12">
        <v>12</v>
      </c>
      <c r="AJ60" s="36">
        <v>7</v>
      </c>
      <c r="AK60" s="12"/>
      <c r="AL60" s="36"/>
      <c r="AM60" s="12">
        <v>2</v>
      </c>
      <c r="AN60" s="36">
        <v>3</v>
      </c>
      <c r="AO60" s="12">
        <v>3</v>
      </c>
      <c r="AP60" s="243">
        <v>1</v>
      </c>
      <c r="AQ60" s="12"/>
      <c r="AR60" s="36"/>
      <c r="AS60" s="12">
        <v>-15</v>
      </c>
      <c r="AT60" s="243">
        <v>16</v>
      </c>
      <c r="AU60" s="12">
        <v>-3</v>
      </c>
      <c r="AV60" s="243">
        <v>1</v>
      </c>
      <c r="AW60" s="12">
        <v>3</v>
      </c>
      <c r="AX60" s="246">
        <v>2</v>
      </c>
      <c r="AY60" s="12">
        <v>-6</v>
      </c>
      <c r="AZ60" s="243">
        <v>36</v>
      </c>
      <c r="BA60" s="12">
        <v>34</v>
      </c>
      <c r="BB60" s="246">
        <v>15</v>
      </c>
      <c r="BC60" s="12"/>
      <c r="BD60" s="246"/>
      <c r="BE60" s="12">
        <v>-6</v>
      </c>
      <c r="BF60" s="13">
        <v>10</v>
      </c>
      <c r="BG60" s="12"/>
      <c r="BH60" s="13"/>
      <c r="BI60" s="41">
        <f t="shared" si="4"/>
        <v>30</v>
      </c>
      <c r="BJ60" s="41"/>
      <c r="BK60" s="41">
        <f t="shared" si="5"/>
        <v>83</v>
      </c>
      <c r="BL60" s="41">
        <f t="shared" si="6"/>
        <v>180</v>
      </c>
    </row>
    <row r="61" spans="2:67" x14ac:dyDescent="0.25">
      <c r="B61" s="283">
        <f t="shared" si="7"/>
        <v>45417</v>
      </c>
      <c r="C61" s="10">
        <v>-14</v>
      </c>
      <c r="D61" s="32">
        <v>11</v>
      </c>
      <c r="E61" s="10">
        <v>-1</v>
      </c>
      <c r="F61" s="32">
        <v>1</v>
      </c>
      <c r="G61" s="10"/>
      <c r="H61" s="32"/>
      <c r="I61" s="10"/>
      <c r="J61" s="32"/>
      <c r="K61" s="10">
        <v>-10</v>
      </c>
      <c r="L61" s="32">
        <v>11</v>
      </c>
      <c r="M61" s="10"/>
      <c r="N61" s="32"/>
      <c r="O61" s="10"/>
      <c r="P61" s="32"/>
      <c r="Q61" s="10">
        <v>22</v>
      </c>
      <c r="R61" s="32">
        <v>14</v>
      </c>
      <c r="S61" s="10">
        <v>12</v>
      </c>
      <c r="T61" s="32">
        <v>6</v>
      </c>
      <c r="U61" s="10"/>
      <c r="V61" s="32"/>
      <c r="W61" s="10">
        <v>-5</v>
      </c>
      <c r="X61" s="32">
        <v>13</v>
      </c>
      <c r="Y61" s="10">
        <v>3</v>
      </c>
      <c r="Z61" s="32">
        <v>7</v>
      </c>
      <c r="AA61" s="10">
        <v>-4</v>
      </c>
      <c r="AB61" s="32">
        <v>1</v>
      </c>
      <c r="AC61" s="10"/>
      <c r="AD61" s="32"/>
      <c r="AE61" s="10">
        <v>-8</v>
      </c>
      <c r="AF61" s="32">
        <v>24</v>
      </c>
      <c r="AG61" s="10">
        <v>-3</v>
      </c>
      <c r="AH61" s="32">
        <v>8</v>
      </c>
      <c r="AI61" s="10">
        <v>2</v>
      </c>
      <c r="AJ61" s="32">
        <v>4</v>
      </c>
      <c r="AK61" s="10"/>
      <c r="AL61" s="32"/>
      <c r="AM61" s="10"/>
      <c r="AN61" s="32"/>
      <c r="AO61" s="10">
        <v>-2</v>
      </c>
      <c r="AP61" s="242">
        <v>1</v>
      </c>
      <c r="AQ61" s="10"/>
      <c r="AR61" s="32"/>
      <c r="AS61" s="10">
        <v>6</v>
      </c>
      <c r="AT61" s="242">
        <v>7</v>
      </c>
      <c r="AU61" s="10"/>
      <c r="AV61" s="242"/>
      <c r="AW61" s="10"/>
      <c r="AX61" s="245"/>
      <c r="AY61" s="10">
        <v>-2</v>
      </c>
      <c r="AZ61" s="242">
        <v>17</v>
      </c>
      <c r="BA61" s="10">
        <v>12</v>
      </c>
      <c r="BB61" s="245">
        <v>17</v>
      </c>
      <c r="BC61" s="10"/>
      <c r="BD61" s="245"/>
      <c r="BE61" s="10">
        <v>11</v>
      </c>
      <c r="BF61" s="11">
        <v>7</v>
      </c>
      <c r="BG61" s="10"/>
      <c r="BH61" s="11"/>
      <c r="BI61" s="41">
        <f t="shared" si="4"/>
        <v>24.833333333333332</v>
      </c>
      <c r="BJ61" s="41"/>
      <c r="BK61" s="41">
        <f t="shared" si="5"/>
        <v>19</v>
      </c>
      <c r="BL61" s="41">
        <f t="shared" si="6"/>
        <v>149</v>
      </c>
    </row>
    <row r="62" spans="2:67" x14ac:dyDescent="0.25">
      <c r="B62" s="283">
        <f t="shared" si="7"/>
        <v>45448</v>
      </c>
      <c r="C62" s="10">
        <v>9</v>
      </c>
      <c r="D62" s="32">
        <v>7</v>
      </c>
      <c r="E62" s="10"/>
      <c r="F62" s="32"/>
      <c r="G62" s="10"/>
      <c r="H62" s="32"/>
      <c r="I62" s="10"/>
      <c r="J62" s="32"/>
      <c r="K62" s="10">
        <v>-7</v>
      </c>
      <c r="L62" s="32">
        <v>3</v>
      </c>
      <c r="M62" s="10"/>
      <c r="N62" s="32"/>
      <c r="O62" s="10"/>
      <c r="P62" s="32"/>
      <c r="Q62" s="12">
        <v>18</v>
      </c>
      <c r="R62" s="36">
        <v>8</v>
      </c>
      <c r="S62" s="10">
        <v>-1</v>
      </c>
      <c r="T62" s="32">
        <v>2</v>
      </c>
      <c r="U62" s="10"/>
      <c r="V62" s="32"/>
      <c r="W62" s="10">
        <v>-2</v>
      </c>
      <c r="X62" s="32">
        <v>14</v>
      </c>
      <c r="Y62" s="10">
        <v>2</v>
      </c>
      <c r="Z62" s="32">
        <v>2</v>
      </c>
      <c r="AA62" s="10">
        <v>-10</v>
      </c>
      <c r="AB62" s="32">
        <v>2</v>
      </c>
      <c r="AC62" s="10"/>
      <c r="AD62" s="32"/>
      <c r="AE62" s="10">
        <v>22</v>
      </c>
      <c r="AF62" s="32">
        <v>18</v>
      </c>
      <c r="AG62" s="10">
        <v>2</v>
      </c>
      <c r="AH62" s="251">
        <v>1</v>
      </c>
      <c r="AI62" s="10">
        <v>7</v>
      </c>
      <c r="AJ62" s="32">
        <v>2</v>
      </c>
      <c r="AK62" s="10"/>
      <c r="AL62" s="32"/>
      <c r="AM62" s="10">
        <v>-6</v>
      </c>
      <c r="AN62" s="32">
        <v>2</v>
      </c>
      <c r="AO62" s="10">
        <v>-2</v>
      </c>
      <c r="AP62" s="242">
        <v>2</v>
      </c>
      <c r="AQ62" s="10"/>
      <c r="AR62" s="32"/>
      <c r="AS62" s="10">
        <v>2</v>
      </c>
      <c r="AT62" s="242">
        <v>14</v>
      </c>
      <c r="AU62" s="10"/>
      <c r="AV62" s="242"/>
      <c r="AW62" s="10">
        <v>0</v>
      </c>
      <c r="AX62" s="245">
        <v>1</v>
      </c>
      <c r="AY62" s="10">
        <v>10</v>
      </c>
      <c r="AZ62" s="242">
        <v>4</v>
      </c>
      <c r="BA62" s="10">
        <v>8</v>
      </c>
      <c r="BB62" s="245">
        <v>20</v>
      </c>
      <c r="BC62" s="10"/>
      <c r="BD62" s="245"/>
      <c r="BE62" s="10">
        <v>5</v>
      </c>
      <c r="BF62" s="11">
        <v>4</v>
      </c>
      <c r="BG62" s="10"/>
      <c r="BH62" s="11"/>
      <c r="BI62" s="41">
        <f t="shared" si="4"/>
        <v>17.666666666666668</v>
      </c>
      <c r="BJ62" s="41"/>
      <c r="BK62" s="41">
        <f t="shared" si="5"/>
        <v>57</v>
      </c>
      <c r="BL62" s="41">
        <f t="shared" si="6"/>
        <v>106</v>
      </c>
    </row>
    <row r="63" spans="2:67" x14ac:dyDescent="0.25">
      <c r="B63" s="283">
        <f t="shared" si="7"/>
        <v>45479</v>
      </c>
      <c r="C63" s="240">
        <v>12</v>
      </c>
      <c r="D63" s="251">
        <v>8</v>
      </c>
      <c r="E63" s="240"/>
      <c r="F63" s="251"/>
      <c r="G63" s="240"/>
      <c r="H63" s="251"/>
      <c r="I63" s="312"/>
      <c r="J63" s="251"/>
      <c r="K63" s="240">
        <v>-2</v>
      </c>
      <c r="L63" s="251">
        <v>1</v>
      </c>
      <c r="M63" s="312"/>
      <c r="N63" s="251"/>
      <c r="O63" s="240"/>
      <c r="P63" s="251"/>
      <c r="Q63" s="240">
        <v>8</v>
      </c>
      <c r="R63" s="251">
        <v>4</v>
      </c>
      <c r="S63" s="240">
        <v>1</v>
      </c>
      <c r="T63" s="251">
        <v>3</v>
      </c>
      <c r="U63" s="240"/>
      <c r="V63" s="251"/>
      <c r="W63" s="240">
        <v>-8</v>
      </c>
      <c r="X63" s="251">
        <v>14</v>
      </c>
      <c r="Y63" s="312">
        <v>-2</v>
      </c>
      <c r="Z63" s="251">
        <v>1</v>
      </c>
      <c r="AA63" s="240">
        <v>-3</v>
      </c>
      <c r="AB63" s="251">
        <v>1</v>
      </c>
      <c r="AC63" s="240"/>
      <c r="AD63" s="251"/>
      <c r="AE63" s="240">
        <v>-7</v>
      </c>
      <c r="AF63" s="251">
        <v>19</v>
      </c>
      <c r="AG63" s="240">
        <v>-6</v>
      </c>
      <c r="AH63" s="251">
        <v>8</v>
      </c>
      <c r="AI63" s="312">
        <v>7</v>
      </c>
      <c r="AJ63" s="251">
        <v>2</v>
      </c>
      <c r="AK63" s="240"/>
      <c r="AL63" s="251"/>
      <c r="AM63" s="240"/>
      <c r="AN63" s="251"/>
      <c r="AO63" s="240"/>
      <c r="AP63" s="313"/>
      <c r="AQ63" s="240"/>
      <c r="AR63" s="251"/>
      <c r="AS63" s="240">
        <v>-7</v>
      </c>
      <c r="AT63" s="313">
        <v>4</v>
      </c>
      <c r="AU63" s="240">
        <v>-5</v>
      </c>
      <c r="AV63" s="313">
        <v>1</v>
      </c>
      <c r="AW63" s="240"/>
      <c r="AX63" s="314"/>
      <c r="AY63" s="240">
        <v>-4</v>
      </c>
      <c r="AZ63" s="313">
        <v>1</v>
      </c>
      <c r="BA63" s="240">
        <v>15</v>
      </c>
      <c r="BB63" s="314">
        <v>11</v>
      </c>
      <c r="BC63" s="240">
        <v>-2</v>
      </c>
      <c r="BD63" s="314">
        <v>5</v>
      </c>
      <c r="BE63" s="240">
        <v>5</v>
      </c>
      <c r="BF63" s="315">
        <v>4</v>
      </c>
      <c r="BG63" s="240"/>
      <c r="BH63" s="315"/>
      <c r="BI63" s="41">
        <f t="shared" si="4"/>
        <v>14.5</v>
      </c>
      <c r="BJ63" s="69"/>
      <c r="BK63" s="41">
        <f t="shared" si="5"/>
        <v>2</v>
      </c>
      <c r="BL63" s="41">
        <f t="shared" si="6"/>
        <v>87</v>
      </c>
      <c r="BO63" s="238"/>
    </row>
    <row r="64" spans="2:67" x14ac:dyDescent="0.25">
      <c r="B64" s="283">
        <f t="shared" si="7"/>
        <v>45510</v>
      </c>
      <c r="C64" s="240">
        <v>-1</v>
      </c>
      <c r="D64" s="251">
        <v>1</v>
      </c>
      <c r="E64" s="240"/>
      <c r="F64" s="251"/>
      <c r="G64" s="240"/>
      <c r="H64" s="251"/>
      <c r="I64" s="240"/>
      <c r="J64" s="251"/>
      <c r="K64" s="240">
        <v>7</v>
      </c>
      <c r="L64" s="251">
        <v>3</v>
      </c>
      <c r="M64" s="240"/>
      <c r="N64" s="251"/>
      <c r="O64" s="240"/>
      <c r="P64" s="251"/>
      <c r="Q64" s="240">
        <v>20</v>
      </c>
      <c r="R64" s="251">
        <v>5</v>
      </c>
      <c r="S64" s="240">
        <v>6</v>
      </c>
      <c r="T64" s="251">
        <v>4</v>
      </c>
      <c r="U64" s="240"/>
      <c r="V64" s="251"/>
      <c r="W64" s="240">
        <v>8</v>
      </c>
      <c r="X64" s="251">
        <v>11</v>
      </c>
      <c r="Y64" s="10">
        <v>0</v>
      </c>
      <c r="Z64" s="32">
        <v>2</v>
      </c>
      <c r="AA64" s="240">
        <v>3</v>
      </c>
      <c r="AB64" s="251">
        <v>1</v>
      </c>
      <c r="AC64" s="240"/>
      <c r="AD64" s="251"/>
      <c r="AE64" s="240">
        <v>-7</v>
      </c>
      <c r="AF64" s="251">
        <v>25</v>
      </c>
      <c r="AG64" s="312">
        <v>-3</v>
      </c>
      <c r="AH64" s="251">
        <v>4</v>
      </c>
      <c r="AI64" s="240">
        <v>4</v>
      </c>
      <c r="AJ64" s="251">
        <v>2</v>
      </c>
      <c r="AK64" s="240"/>
      <c r="AL64" s="251"/>
      <c r="AM64" s="240">
        <v>5</v>
      </c>
      <c r="AN64" s="251">
        <v>1</v>
      </c>
      <c r="AO64" s="240"/>
      <c r="AP64" s="313"/>
      <c r="AQ64" s="240"/>
      <c r="AR64" s="251"/>
      <c r="AS64" s="240">
        <v>-27</v>
      </c>
      <c r="AT64" s="251">
        <v>15</v>
      </c>
      <c r="AU64" s="240">
        <v>14</v>
      </c>
      <c r="AV64" s="251">
        <v>4</v>
      </c>
      <c r="AW64" s="240"/>
      <c r="AX64" s="251"/>
      <c r="AY64" s="240">
        <v>1</v>
      </c>
      <c r="AZ64" s="251">
        <v>2</v>
      </c>
      <c r="BA64" s="240">
        <v>18</v>
      </c>
      <c r="BB64" s="251">
        <v>11</v>
      </c>
      <c r="BC64" s="240">
        <v>-3</v>
      </c>
      <c r="BD64" s="251">
        <v>7</v>
      </c>
      <c r="BE64" s="240">
        <v>-2</v>
      </c>
      <c r="BF64" s="314">
        <v>6</v>
      </c>
      <c r="BG64" s="240"/>
      <c r="BH64" s="314"/>
      <c r="BI64" s="41">
        <f t="shared" si="4"/>
        <v>17.333333333333332</v>
      </c>
      <c r="BJ64" s="69"/>
      <c r="BK64" s="41">
        <f t="shared" si="5"/>
        <v>43</v>
      </c>
      <c r="BL64" s="41">
        <f t="shared" si="6"/>
        <v>104</v>
      </c>
    </row>
    <row r="65" spans="1:67" x14ac:dyDescent="0.25">
      <c r="B65" s="283">
        <f t="shared" si="7"/>
        <v>45541</v>
      </c>
      <c r="C65" s="10">
        <v>6</v>
      </c>
      <c r="D65" s="11">
        <v>4</v>
      </c>
      <c r="E65" s="10"/>
      <c r="F65" s="11"/>
      <c r="G65" s="10"/>
      <c r="H65" s="11"/>
      <c r="I65" s="10"/>
      <c r="J65" s="11"/>
      <c r="K65" s="10">
        <v>3</v>
      </c>
      <c r="L65" s="11">
        <v>2</v>
      </c>
      <c r="M65" s="10"/>
      <c r="N65" s="11"/>
      <c r="O65" s="10">
        <v>-3</v>
      </c>
      <c r="P65" s="11">
        <v>2</v>
      </c>
      <c r="Q65" s="10">
        <v>11</v>
      </c>
      <c r="R65" s="11">
        <v>9</v>
      </c>
      <c r="S65" s="10">
        <v>7</v>
      </c>
      <c r="T65" s="11">
        <v>3</v>
      </c>
      <c r="U65" s="10"/>
      <c r="V65" s="11"/>
      <c r="W65" s="10">
        <v>7</v>
      </c>
      <c r="X65" s="11">
        <v>6</v>
      </c>
      <c r="Y65" s="10">
        <v>1</v>
      </c>
      <c r="Z65" s="11">
        <v>2</v>
      </c>
      <c r="AA65" s="10"/>
      <c r="AB65" s="11"/>
      <c r="AC65" s="10"/>
      <c r="AD65" s="11"/>
      <c r="AE65" s="10">
        <v>-12</v>
      </c>
      <c r="AF65" s="11">
        <v>36</v>
      </c>
      <c r="AG65" s="10">
        <v>-16</v>
      </c>
      <c r="AH65" s="11">
        <v>10</v>
      </c>
      <c r="AI65" s="10">
        <v>-4</v>
      </c>
      <c r="AJ65" s="11">
        <v>8</v>
      </c>
      <c r="AK65" s="10">
        <v>1</v>
      </c>
      <c r="AL65" s="11">
        <v>1</v>
      </c>
      <c r="AM65" s="10">
        <v>3</v>
      </c>
      <c r="AN65" s="11">
        <v>1</v>
      </c>
      <c r="AO65" s="10"/>
      <c r="AP65" s="242"/>
      <c r="AQ65" s="10"/>
      <c r="AR65" s="11"/>
      <c r="AS65" s="10">
        <v>-20</v>
      </c>
      <c r="AT65" s="242">
        <v>12</v>
      </c>
      <c r="AU65" s="10">
        <v>-12</v>
      </c>
      <c r="AV65" s="242">
        <v>22</v>
      </c>
      <c r="AW65" s="10"/>
      <c r="AX65" s="245"/>
      <c r="AY65" s="10">
        <v>0</v>
      </c>
      <c r="AZ65" s="242">
        <v>3</v>
      </c>
      <c r="BA65" s="10">
        <v>1</v>
      </c>
      <c r="BB65" s="245">
        <v>9</v>
      </c>
      <c r="BC65" s="10">
        <v>22</v>
      </c>
      <c r="BD65" s="245">
        <v>9</v>
      </c>
      <c r="BE65" s="10">
        <v>4</v>
      </c>
      <c r="BF65" s="245">
        <v>5</v>
      </c>
      <c r="BG65" s="10"/>
      <c r="BH65" s="245"/>
      <c r="BI65" s="41">
        <f t="shared" si="4"/>
        <v>24</v>
      </c>
      <c r="BJ65"/>
      <c r="BK65" s="41">
        <f t="shared" si="5"/>
        <v>-1</v>
      </c>
      <c r="BL65" s="41">
        <f t="shared" si="6"/>
        <v>144</v>
      </c>
    </row>
    <row r="66" spans="1:67" x14ac:dyDescent="0.25">
      <c r="B66" s="283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32"/>
      <c r="AC66" s="10"/>
      <c r="AD66" s="32"/>
      <c r="AE66" s="10"/>
      <c r="AF66" s="32"/>
      <c r="AG66" s="10"/>
      <c r="AH66" s="32"/>
      <c r="AI66" s="10"/>
      <c r="AJ66" s="32"/>
      <c r="AK66" s="10"/>
      <c r="AL66" s="32"/>
      <c r="AM66" s="10"/>
      <c r="AN66" s="32"/>
      <c r="AO66" s="10"/>
      <c r="AP66" s="242"/>
      <c r="AQ66" s="10"/>
      <c r="AR66" s="32"/>
      <c r="AS66" s="10"/>
      <c r="AT66" s="242"/>
      <c r="AU66" s="10"/>
      <c r="AV66" s="242"/>
      <c r="AW66" s="10"/>
      <c r="AX66" s="245"/>
      <c r="AY66" s="10"/>
      <c r="AZ66" s="242"/>
      <c r="BA66" s="10"/>
      <c r="BB66" s="245"/>
      <c r="BC66" s="10"/>
      <c r="BD66" s="245"/>
      <c r="BE66" s="10"/>
      <c r="BF66" s="11"/>
      <c r="BG66" s="10"/>
      <c r="BH66" s="11"/>
      <c r="BI66" s="41"/>
      <c r="BJ66"/>
      <c r="BK66" s="41"/>
    </row>
    <row r="67" spans="1:67" x14ac:dyDescent="0.25">
      <c r="B67" s="6"/>
      <c r="C67" s="240"/>
      <c r="D67" s="251"/>
      <c r="E67" s="240"/>
      <c r="F67" s="251"/>
      <c r="G67" s="400"/>
      <c r="H67" s="251"/>
      <c r="I67" s="400"/>
      <c r="J67" s="251"/>
      <c r="K67" s="240"/>
      <c r="L67" s="251"/>
      <c r="M67" s="316">
        <v>-10000</v>
      </c>
      <c r="N67" s="251"/>
      <c r="O67" s="240"/>
      <c r="P67" s="251"/>
      <c r="Q67" s="240"/>
      <c r="R67" s="251"/>
      <c r="S67" s="240"/>
      <c r="T67" s="251"/>
      <c r="U67" s="240"/>
      <c r="V67" s="251"/>
      <c r="W67" s="240"/>
      <c r="X67" s="251"/>
      <c r="Y67" s="240"/>
      <c r="Z67" s="251"/>
      <c r="AA67" s="240"/>
      <c r="AB67" s="251"/>
      <c r="AC67" s="240"/>
      <c r="AD67" s="251"/>
      <c r="AE67" s="240"/>
      <c r="AF67" s="251"/>
      <c r="AG67" s="240"/>
      <c r="AH67" s="251"/>
      <c r="AI67" s="240"/>
      <c r="AJ67" s="251"/>
      <c r="AK67" s="240"/>
      <c r="AL67" s="251"/>
      <c r="AM67" s="240"/>
      <c r="AN67" s="251"/>
      <c r="AO67" s="240"/>
      <c r="AP67" s="251"/>
      <c r="AQ67" s="400"/>
      <c r="AR67" s="251"/>
      <c r="AS67" s="240"/>
      <c r="AT67" s="251"/>
      <c r="AU67" s="240"/>
      <c r="AV67" s="251"/>
      <c r="AW67" s="240"/>
      <c r="AX67" s="251"/>
      <c r="AY67" s="240"/>
      <c r="AZ67" s="251"/>
      <c r="BA67" s="240"/>
      <c r="BB67" s="251"/>
      <c r="BC67" s="240"/>
      <c r="BD67" s="251"/>
      <c r="BE67" s="240"/>
      <c r="BF67" s="251"/>
      <c r="BG67" s="240"/>
      <c r="BH67" s="11"/>
      <c r="BJ67" s="238"/>
      <c r="BK67" s="41"/>
    </row>
    <row r="68" spans="1:67" x14ac:dyDescent="0.25">
      <c r="B68" s="6"/>
      <c r="C68" s="10"/>
      <c r="D68" s="32"/>
      <c r="E68" s="10"/>
      <c r="F68" s="32"/>
      <c r="G68" s="10">
        <v>4</v>
      </c>
      <c r="H68" s="32">
        <v>270</v>
      </c>
      <c r="I68" s="10">
        <v>-2</v>
      </c>
      <c r="J68" s="32">
        <v>130</v>
      </c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32"/>
      <c r="AC68" s="10"/>
      <c r="AD68" s="32"/>
      <c r="AE68" s="10"/>
      <c r="AF68" s="32"/>
      <c r="AG68" s="10"/>
      <c r="AH68" s="32"/>
      <c r="AI68" s="10"/>
      <c r="AJ68" s="32"/>
      <c r="AK68" s="10"/>
      <c r="AL68" s="32"/>
      <c r="AM68" s="10">
        <v>2</v>
      </c>
      <c r="AN68" s="32">
        <v>210</v>
      </c>
      <c r="AO68" s="10">
        <v>0</v>
      </c>
      <c r="AP68" s="242">
        <v>180</v>
      </c>
      <c r="AQ68" s="10">
        <v>-4</v>
      </c>
      <c r="AR68" s="32">
        <v>0</v>
      </c>
      <c r="AS68" s="10"/>
      <c r="AT68" s="242"/>
      <c r="AU68" s="10"/>
      <c r="AV68" s="242"/>
      <c r="AW68" s="10"/>
      <c r="AX68" s="245"/>
      <c r="AY68" s="10"/>
      <c r="AZ68" s="242"/>
      <c r="BA68" s="10"/>
      <c r="BB68" s="245"/>
      <c r="BC68" s="10"/>
      <c r="BD68" s="245"/>
      <c r="BE68" s="10"/>
      <c r="BF68" s="11"/>
      <c r="BG68" s="10"/>
      <c r="BH68" s="11"/>
      <c r="BI68" s="24">
        <v>45819</v>
      </c>
      <c r="BJ68" s="238">
        <v>92</v>
      </c>
      <c r="BK68" s="41">
        <f>+AI68+AE68+Y68+W68+U68+S68+Q68+O68+M68+I68+G68+E68+C68+AG68+K68+BG68+BN68+AA68+AC68+AK68+AM68+AO68+AW68+BE68+BC68+BA68+AY68+AU68+AS68+AQ68</f>
        <v>0</v>
      </c>
      <c r="BL68">
        <f t="shared" ref="BL68:BL94" si="8">COUNT(C68:BH68)/2</f>
        <v>5</v>
      </c>
      <c r="BM68">
        <f t="shared" ref="BM68:BM85" si="9">+BK68/BL68</f>
        <v>0</v>
      </c>
      <c r="BN68">
        <f>+K68</f>
        <v>0</v>
      </c>
    </row>
    <row r="69" spans="1:67" x14ac:dyDescent="0.25">
      <c r="A69">
        <v>1</v>
      </c>
      <c r="B69" s="6"/>
      <c r="C69" s="10"/>
      <c r="D69" s="32"/>
      <c r="E69" s="10"/>
      <c r="F69" s="32"/>
      <c r="G69" s="10">
        <v>-4</v>
      </c>
      <c r="H69" s="32">
        <v>150</v>
      </c>
      <c r="I69" s="10">
        <v>-2</v>
      </c>
      <c r="J69" s="32">
        <v>160</v>
      </c>
      <c r="K69" s="10"/>
      <c r="L69" s="32"/>
      <c r="M69" s="10"/>
      <c r="N69" s="32"/>
      <c r="O69" s="10"/>
      <c r="P69" s="32"/>
      <c r="Q69" s="10">
        <v>4</v>
      </c>
      <c r="R69" s="32">
        <v>270</v>
      </c>
      <c r="S69" s="10"/>
      <c r="T69" s="32"/>
      <c r="U69" s="10"/>
      <c r="V69" s="32"/>
      <c r="W69" s="10"/>
      <c r="X69" s="32"/>
      <c r="Y69" s="10"/>
      <c r="Z69" s="32"/>
      <c r="AA69" s="10"/>
      <c r="AB69" s="32"/>
      <c r="AC69" s="10"/>
      <c r="AD69" s="32"/>
      <c r="AE69" s="10"/>
      <c r="AF69" s="32"/>
      <c r="AG69" s="10"/>
      <c r="AH69" s="32"/>
      <c r="AI69" s="10"/>
      <c r="AJ69" s="32"/>
      <c r="AK69" s="10"/>
      <c r="AL69" s="32"/>
      <c r="AM69" s="10">
        <v>0</v>
      </c>
      <c r="AN69" s="32">
        <v>210</v>
      </c>
      <c r="AO69" s="10">
        <v>2</v>
      </c>
      <c r="AP69" s="242">
        <v>250</v>
      </c>
      <c r="AQ69" s="10"/>
      <c r="AR69" s="32"/>
      <c r="AS69" s="10"/>
      <c r="AT69" s="242"/>
      <c r="AU69" s="10"/>
      <c r="AV69" s="242"/>
      <c r="AW69" s="10"/>
      <c r="AX69" s="245"/>
      <c r="AY69" s="10"/>
      <c r="AZ69" s="242"/>
      <c r="BA69" s="10"/>
      <c r="BB69" s="245"/>
      <c r="BC69" s="10"/>
      <c r="BD69" s="245"/>
      <c r="BE69" s="10"/>
      <c r="BF69" s="11"/>
      <c r="BG69" s="10"/>
      <c r="BH69" s="11"/>
      <c r="BI69" s="24">
        <v>45897</v>
      </c>
      <c r="BJ69" s="92">
        <v>129</v>
      </c>
      <c r="BK69" s="41">
        <f t="shared" ref="BK69:BK132" si="10">+AI69+AE69+Y69+W69+U69+S69+Q69+O69+M69+I69+G69+E69+C69+AG69+K69+BG69+BN69+AA69+AC69+AK69+AM69+AO69+AW69+BE69+BC69+BA69+AY69+AU69+AS69+AQ69</f>
        <v>0</v>
      </c>
      <c r="BL69">
        <f t="shared" si="8"/>
        <v>5</v>
      </c>
      <c r="BM69">
        <f t="shared" si="9"/>
        <v>0</v>
      </c>
      <c r="BN69">
        <f>+K69</f>
        <v>0</v>
      </c>
    </row>
    <row r="70" spans="1:67" x14ac:dyDescent="0.25">
      <c r="A70">
        <v>2</v>
      </c>
      <c r="B70" s="6"/>
      <c r="C70" s="12"/>
      <c r="D70" s="36"/>
      <c r="E70" s="12"/>
      <c r="F70" s="36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32"/>
      <c r="AC70" s="10"/>
      <c r="AD70" s="32"/>
      <c r="AE70" s="10"/>
      <c r="AF70" s="32"/>
      <c r="AG70" s="10"/>
      <c r="AH70" s="32"/>
      <c r="AI70" s="10"/>
      <c r="AJ70" s="32"/>
      <c r="AK70" s="10"/>
      <c r="AL70" s="32"/>
      <c r="AM70" s="10"/>
      <c r="AN70" s="32"/>
      <c r="AO70" s="10"/>
      <c r="AP70" s="242"/>
      <c r="AQ70" s="10"/>
      <c r="AR70" s="32"/>
      <c r="AS70" s="10"/>
      <c r="AT70" s="242"/>
      <c r="AU70" s="10"/>
      <c r="AV70" s="242"/>
      <c r="AW70" s="10"/>
      <c r="AX70" s="245"/>
      <c r="AY70" s="10"/>
      <c r="AZ70" s="242"/>
      <c r="BA70" s="10"/>
      <c r="BB70" s="245"/>
      <c r="BC70" s="10"/>
      <c r="BD70" s="245"/>
      <c r="BE70" s="10"/>
      <c r="BF70" s="11"/>
      <c r="BG70" s="10"/>
      <c r="BH70" s="11"/>
      <c r="BJ70" s="41"/>
      <c r="BK70" s="41">
        <f t="shared" si="10"/>
        <v>0</v>
      </c>
      <c r="BL70">
        <f t="shared" si="8"/>
        <v>0</v>
      </c>
      <c r="BM70" t="e">
        <f t="shared" si="9"/>
        <v>#DIV/0!</v>
      </c>
      <c r="BN70">
        <f>+K70*2</f>
        <v>0</v>
      </c>
    </row>
    <row r="71" spans="1:67" x14ac:dyDescent="0.25">
      <c r="A71">
        <v>3</v>
      </c>
      <c r="B71" s="6"/>
      <c r="C71" s="10"/>
      <c r="D71" s="32"/>
      <c r="E71" s="12"/>
      <c r="F71" s="32"/>
      <c r="G71" s="12"/>
      <c r="H71" s="36"/>
      <c r="I71" s="12"/>
      <c r="J71" s="36"/>
      <c r="K71" s="10"/>
      <c r="L71" s="32"/>
      <c r="M71" s="12"/>
      <c r="N71" s="36"/>
      <c r="O71" s="10"/>
      <c r="P71" s="32"/>
      <c r="Q71" s="10"/>
      <c r="R71" s="32"/>
      <c r="S71" s="12"/>
      <c r="T71" s="36"/>
      <c r="U71" s="12"/>
      <c r="V71" s="36"/>
      <c r="W71" s="12"/>
      <c r="X71" s="36"/>
      <c r="Y71" s="12"/>
      <c r="Z71" s="36"/>
      <c r="AA71" s="12"/>
      <c r="AB71" s="36"/>
      <c r="AC71" s="12"/>
      <c r="AD71" s="36"/>
      <c r="AE71" s="12"/>
      <c r="AF71" s="36"/>
      <c r="AG71" s="12"/>
      <c r="AH71" s="36"/>
      <c r="AI71" s="12"/>
      <c r="AJ71" s="36"/>
      <c r="AK71" s="12"/>
      <c r="AL71" s="36"/>
      <c r="AM71" s="12"/>
      <c r="AN71" s="36"/>
      <c r="AO71" s="12"/>
      <c r="AP71" s="243"/>
      <c r="AQ71" s="12"/>
      <c r="AR71" s="36"/>
      <c r="AS71" s="12"/>
      <c r="AT71" s="243"/>
      <c r="AU71" s="12"/>
      <c r="AV71" s="243"/>
      <c r="AW71" s="12"/>
      <c r="AX71" s="246"/>
      <c r="AY71" s="12"/>
      <c r="AZ71" s="243"/>
      <c r="BA71" s="12"/>
      <c r="BB71" s="246"/>
      <c r="BC71" s="12"/>
      <c r="BD71" s="246"/>
      <c r="BE71" s="12"/>
      <c r="BF71" s="13"/>
      <c r="BG71" s="12"/>
      <c r="BH71" s="13"/>
      <c r="BJ71" s="41"/>
      <c r="BK71" s="41">
        <f t="shared" si="10"/>
        <v>0</v>
      </c>
      <c r="BL71">
        <f t="shared" si="8"/>
        <v>0</v>
      </c>
      <c r="BM71" t="e">
        <f t="shared" si="9"/>
        <v>#DIV/0!</v>
      </c>
      <c r="BN71">
        <f>+K71</f>
        <v>0</v>
      </c>
    </row>
    <row r="72" spans="1:67" x14ac:dyDescent="0.25">
      <c r="A72">
        <v>4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32"/>
      <c r="AC72" s="10"/>
      <c r="AD72" s="32"/>
      <c r="AE72" s="10"/>
      <c r="AF72" s="32"/>
      <c r="AG72" s="10"/>
      <c r="AH72" s="32"/>
      <c r="AI72" s="10"/>
      <c r="AJ72" s="32"/>
      <c r="AK72" s="10"/>
      <c r="AL72" s="32"/>
      <c r="AM72" s="10"/>
      <c r="AN72" s="32"/>
      <c r="AO72" s="10"/>
      <c r="AP72" s="242"/>
      <c r="AQ72" s="10"/>
      <c r="AR72" s="32"/>
      <c r="AS72" s="10"/>
      <c r="AT72" s="242"/>
      <c r="AU72" s="10"/>
      <c r="AV72" s="242"/>
      <c r="AW72" s="10"/>
      <c r="AX72" s="245"/>
      <c r="AY72" s="10"/>
      <c r="AZ72" s="242"/>
      <c r="BA72" s="10"/>
      <c r="BB72" s="245"/>
      <c r="BC72" s="10"/>
      <c r="BD72" s="245"/>
      <c r="BE72" s="10"/>
      <c r="BF72" s="11"/>
      <c r="BG72" s="10"/>
      <c r="BH72" s="11"/>
      <c r="BJ72" s="41"/>
      <c r="BK72" s="41">
        <f t="shared" si="10"/>
        <v>0</v>
      </c>
      <c r="BL72">
        <f t="shared" si="8"/>
        <v>0</v>
      </c>
      <c r="BM72" t="e">
        <f t="shared" si="9"/>
        <v>#DIV/0!</v>
      </c>
      <c r="BN72">
        <f>+K72</f>
        <v>0</v>
      </c>
    </row>
    <row r="73" spans="1:67" x14ac:dyDescent="0.25">
      <c r="A73">
        <v>5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2"/>
      <c r="R73" s="36"/>
      <c r="S73" s="10"/>
      <c r="T73" s="32"/>
      <c r="U73" s="10"/>
      <c r="V73" s="32"/>
      <c r="W73" s="10"/>
      <c r="X73" s="32"/>
      <c r="Y73" s="10"/>
      <c r="Z73" s="32"/>
      <c r="AA73" s="10"/>
      <c r="AB73" s="32"/>
      <c r="AC73" s="10"/>
      <c r="AD73" s="32"/>
      <c r="AE73" s="10"/>
      <c r="AF73" s="32"/>
      <c r="AG73" s="10"/>
      <c r="AH73" s="259"/>
      <c r="AI73" s="10"/>
      <c r="AJ73" s="32"/>
      <c r="AK73" s="10"/>
      <c r="AL73" s="32"/>
      <c r="AM73" s="10"/>
      <c r="AN73" s="32"/>
      <c r="AO73" s="10"/>
      <c r="AP73" s="242"/>
      <c r="AQ73" s="10"/>
      <c r="AR73" s="32"/>
      <c r="AS73" s="10"/>
      <c r="AT73" s="242"/>
      <c r="AU73" s="10"/>
      <c r="AV73" s="242"/>
      <c r="AW73" s="10"/>
      <c r="AX73" s="245"/>
      <c r="AY73" s="10"/>
      <c r="AZ73" s="242"/>
      <c r="BA73" s="10"/>
      <c r="BB73" s="245"/>
      <c r="BC73" s="10"/>
      <c r="BD73" s="245"/>
      <c r="BE73" s="10"/>
      <c r="BF73" s="11"/>
      <c r="BG73" s="10"/>
      <c r="BH73" s="11"/>
      <c r="BJ73" s="41"/>
      <c r="BK73" s="41">
        <f t="shared" si="10"/>
        <v>0</v>
      </c>
      <c r="BL73">
        <f t="shared" si="8"/>
        <v>0</v>
      </c>
      <c r="BM73" t="e">
        <f t="shared" si="9"/>
        <v>#DIV/0!</v>
      </c>
      <c r="BN73">
        <f>+K73</f>
        <v>0</v>
      </c>
    </row>
    <row r="74" spans="1:67" x14ac:dyDescent="0.25">
      <c r="A74">
        <v>6</v>
      </c>
      <c r="B74" s="258"/>
      <c r="C74" s="10"/>
      <c r="D74" s="32"/>
      <c r="E74" s="10"/>
      <c r="F74" s="259"/>
      <c r="G74" s="10"/>
      <c r="H74" s="32"/>
      <c r="I74" s="54"/>
      <c r="J74" s="32"/>
      <c r="K74" s="10"/>
      <c r="L74" s="259"/>
      <c r="M74" s="54"/>
      <c r="N74" s="32"/>
      <c r="O74" s="10"/>
      <c r="P74" s="32"/>
      <c r="Q74" s="10"/>
      <c r="R74" s="32"/>
      <c r="S74" s="10"/>
      <c r="T74" s="32"/>
      <c r="U74" s="10"/>
      <c r="V74" s="259"/>
      <c r="W74" s="10"/>
      <c r="X74" s="32"/>
      <c r="Y74" s="94"/>
      <c r="Z74" s="32"/>
      <c r="AA74" s="10"/>
      <c r="AB74" s="32"/>
      <c r="AC74" s="10"/>
      <c r="AD74" s="32"/>
      <c r="AE74" s="10"/>
      <c r="AF74" s="32"/>
      <c r="AG74" s="10"/>
      <c r="AH74" s="259"/>
      <c r="AI74" s="94"/>
      <c r="AJ74" s="32"/>
      <c r="AK74" s="10"/>
      <c r="AL74" s="32"/>
      <c r="AM74" s="10"/>
      <c r="AN74" s="32"/>
      <c r="AO74" s="10"/>
      <c r="AP74" s="242"/>
      <c r="AQ74" s="10"/>
      <c r="AR74" s="32"/>
      <c r="AS74" s="10"/>
      <c r="AT74" s="242"/>
      <c r="AU74" s="10"/>
      <c r="AV74" s="242"/>
      <c r="AW74" s="10"/>
      <c r="AX74" s="245"/>
      <c r="AY74" s="10"/>
      <c r="AZ74" s="242"/>
      <c r="BA74" s="10"/>
      <c r="BB74" s="245"/>
      <c r="BC74" s="10"/>
      <c r="BD74" s="245"/>
      <c r="BE74" s="10"/>
      <c r="BF74" s="11"/>
      <c r="BG74" s="10"/>
      <c r="BH74" s="11"/>
      <c r="BJ74" s="69"/>
      <c r="BK74" s="41">
        <f t="shared" si="10"/>
        <v>0</v>
      </c>
      <c r="BL74">
        <f t="shared" si="8"/>
        <v>0</v>
      </c>
      <c r="BM74" t="e">
        <f t="shared" si="9"/>
        <v>#DIV/0!</v>
      </c>
      <c r="BN74">
        <f>+K74*2</f>
        <v>0</v>
      </c>
      <c r="BO74" s="238"/>
    </row>
    <row r="75" spans="1:67" x14ac:dyDescent="0.25">
      <c r="A75">
        <v>7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32"/>
      <c r="AC75" s="10"/>
      <c r="AD75" s="32"/>
      <c r="AE75" s="10"/>
      <c r="AF75" s="32"/>
      <c r="AG75" s="10"/>
      <c r="AH75" s="32"/>
      <c r="AI75" s="10"/>
      <c r="AJ75" s="32"/>
      <c r="AK75" s="10"/>
      <c r="AL75" s="32"/>
      <c r="AM75" s="10"/>
      <c r="AN75" s="32"/>
      <c r="AO75" s="10"/>
      <c r="AP75" s="242"/>
      <c r="AQ75" s="10"/>
      <c r="AR75" s="32"/>
      <c r="AS75" s="10"/>
      <c r="AT75" s="242"/>
      <c r="AU75" s="10"/>
      <c r="AV75" s="242"/>
      <c r="AW75" s="10"/>
      <c r="AX75" s="245"/>
      <c r="AY75" s="10"/>
      <c r="AZ75" s="242"/>
      <c r="BA75" s="10"/>
      <c r="BB75" s="245"/>
      <c r="BC75" s="10"/>
      <c r="BD75" s="245"/>
      <c r="BE75" s="10"/>
      <c r="BF75" s="11"/>
      <c r="BG75" s="10"/>
      <c r="BH75" s="11"/>
      <c r="BJ75" s="69"/>
      <c r="BK75" s="41">
        <f t="shared" si="10"/>
        <v>0</v>
      </c>
      <c r="BL75">
        <f t="shared" si="8"/>
        <v>0</v>
      </c>
      <c r="BM75" t="e">
        <f t="shared" si="9"/>
        <v>#DIV/0!</v>
      </c>
      <c r="BN75">
        <f>+K75*2</f>
        <v>0</v>
      </c>
    </row>
    <row r="76" spans="1:67" x14ac:dyDescent="0.25">
      <c r="A76">
        <v>8</v>
      </c>
      <c r="B76" s="6"/>
      <c r="C76" s="10"/>
      <c r="D76" s="32"/>
      <c r="E76" s="10"/>
      <c r="F76" s="32"/>
      <c r="G76" s="10"/>
      <c r="H76" s="32"/>
      <c r="I76" s="10"/>
      <c r="J76" s="32"/>
      <c r="K76" s="10"/>
      <c r="L76" s="32"/>
      <c r="M76" s="10"/>
      <c r="N76" s="32"/>
      <c r="O76" s="10"/>
      <c r="P76" s="32"/>
      <c r="Q76" s="10"/>
      <c r="R76" s="32"/>
      <c r="S76" s="10"/>
      <c r="T76" s="32"/>
      <c r="U76" s="10"/>
      <c r="V76" s="32"/>
      <c r="W76" s="10"/>
      <c r="X76" s="32"/>
      <c r="Y76" s="10"/>
      <c r="Z76" s="32"/>
      <c r="AA76" s="10"/>
      <c r="AB76" s="32"/>
      <c r="AC76" s="10"/>
      <c r="AD76" s="32"/>
      <c r="AE76" s="10"/>
      <c r="AF76" s="32"/>
      <c r="AG76" s="10"/>
      <c r="AH76" s="32"/>
      <c r="AI76" s="10"/>
      <c r="AJ76" s="32"/>
      <c r="AK76" s="10"/>
      <c r="AL76" s="32"/>
      <c r="AM76" s="10"/>
      <c r="AN76" s="32"/>
      <c r="AO76" s="10"/>
      <c r="AP76" s="242"/>
      <c r="AQ76" s="10"/>
      <c r="AR76" s="32"/>
      <c r="AS76" s="10"/>
      <c r="AT76" s="242"/>
      <c r="AU76" s="10"/>
      <c r="AV76" s="242"/>
      <c r="AW76" s="10"/>
      <c r="AX76" s="245"/>
      <c r="AY76" s="10"/>
      <c r="AZ76" s="242"/>
      <c r="BA76" s="10"/>
      <c r="BB76" s="245"/>
      <c r="BC76" s="10"/>
      <c r="BD76" s="245"/>
      <c r="BE76" s="10"/>
      <c r="BF76" s="11"/>
      <c r="BG76" s="10"/>
      <c r="BH76" s="11"/>
      <c r="BJ76" s="41"/>
      <c r="BK76" s="41">
        <f t="shared" si="10"/>
        <v>0</v>
      </c>
      <c r="BL76">
        <f t="shared" si="8"/>
        <v>0</v>
      </c>
      <c r="BM76" t="e">
        <f t="shared" si="9"/>
        <v>#DIV/0!</v>
      </c>
      <c r="BN76">
        <f>+K76</f>
        <v>0</v>
      </c>
    </row>
    <row r="77" spans="1:67" x14ac:dyDescent="0.25">
      <c r="A77">
        <v>9</v>
      </c>
      <c r="B77" s="6"/>
      <c r="C77" s="10"/>
      <c r="D77" s="32"/>
      <c r="E77" s="10"/>
      <c r="F77" s="32"/>
      <c r="G77" s="10"/>
      <c r="H77" s="32"/>
      <c r="I77" s="10"/>
      <c r="J77" s="32"/>
      <c r="K77" s="317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32"/>
      <c r="AC77" s="10"/>
      <c r="AD77" s="32"/>
      <c r="AE77" s="10"/>
      <c r="AF77" s="32"/>
      <c r="AG77" s="10"/>
      <c r="AH77" s="32"/>
      <c r="AI77" s="10"/>
      <c r="AJ77" s="32"/>
      <c r="AK77" s="10"/>
      <c r="AL77" s="32"/>
      <c r="AM77" s="10"/>
      <c r="AN77" s="32"/>
      <c r="AO77" s="10"/>
      <c r="AP77" s="242"/>
      <c r="AQ77" s="10"/>
      <c r="AR77" s="32"/>
      <c r="AS77" s="10"/>
      <c r="AT77" s="242"/>
      <c r="AU77" s="10"/>
      <c r="AV77" s="242"/>
      <c r="AW77" s="10"/>
      <c r="AX77" s="245"/>
      <c r="AY77" s="10"/>
      <c r="AZ77" s="242"/>
      <c r="BA77" s="10"/>
      <c r="BB77" s="245"/>
      <c r="BC77" s="10"/>
      <c r="BD77" s="245"/>
      <c r="BE77" s="10"/>
      <c r="BF77" s="11"/>
      <c r="BG77" s="10"/>
      <c r="BH77" s="11"/>
      <c r="BJ77" s="41"/>
      <c r="BK77" s="41">
        <f t="shared" si="10"/>
        <v>0</v>
      </c>
      <c r="BL77">
        <f t="shared" si="8"/>
        <v>0</v>
      </c>
      <c r="BM77" t="e">
        <f t="shared" si="9"/>
        <v>#DIV/0!</v>
      </c>
      <c r="BN77">
        <f>+K77</f>
        <v>0</v>
      </c>
    </row>
    <row r="78" spans="1:67" x14ac:dyDescent="0.25">
      <c r="A78">
        <v>10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251"/>
      <c r="M78" s="10"/>
      <c r="N78" s="32"/>
      <c r="O78" s="10"/>
      <c r="P78" s="32"/>
      <c r="Q78" s="10"/>
      <c r="R78" s="32"/>
      <c r="S78" s="94"/>
      <c r="T78" s="32"/>
      <c r="U78" s="10"/>
      <c r="V78" s="32"/>
      <c r="W78" s="10"/>
      <c r="X78" s="32"/>
      <c r="Y78" s="10"/>
      <c r="Z78" s="32"/>
      <c r="AA78" s="10"/>
      <c r="AB78" s="32"/>
      <c r="AC78" s="10"/>
      <c r="AD78" s="32"/>
      <c r="AE78" s="10"/>
      <c r="AF78" s="32"/>
      <c r="AG78" s="10"/>
      <c r="AH78" s="32"/>
      <c r="AI78" s="10"/>
      <c r="AJ78" s="32"/>
      <c r="AK78" s="10"/>
      <c r="AL78" s="32"/>
      <c r="AM78" s="10"/>
      <c r="AN78" s="32"/>
      <c r="AO78" s="10"/>
      <c r="AP78" s="242"/>
      <c r="AQ78" s="10"/>
      <c r="AR78" s="32"/>
      <c r="AS78" s="10"/>
      <c r="AT78" s="242"/>
      <c r="AU78" s="10"/>
      <c r="AV78" s="242"/>
      <c r="AW78" s="10"/>
      <c r="AX78" s="245"/>
      <c r="AY78" s="10"/>
      <c r="AZ78" s="242"/>
      <c r="BA78" s="10"/>
      <c r="BB78" s="245"/>
      <c r="BC78" s="10"/>
      <c r="BD78" s="245"/>
      <c r="BE78" s="10"/>
      <c r="BF78" s="11"/>
      <c r="BG78" s="10"/>
      <c r="BH78" s="11"/>
      <c r="BJ78" s="41"/>
      <c r="BK78" s="41">
        <f t="shared" si="10"/>
        <v>0</v>
      </c>
      <c r="BL78">
        <f t="shared" si="8"/>
        <v>0</v>
      </c>
      <c r="BM78" t="e">
        <f t="shared" si="9"/>
        <v>#DIV/0!</v>
      </c>
      <c r="BN78">
        <f>+K78*2</f>
        <v>0</v>
      </c>
    </row>
    <row r="79" spans="1:67" x14ac:dyDescent="0.25">
      <c r="A79">
        <v>11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251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E79" s="10"/>
      <c r="AF79" s="32"/>
      <c r="AG79" s="10"/>
      <c r="AH79" s="32"/>
      <c r="AI79" s="10"/>
      <c r="AJ79" s="32"/>
      <c r="AK79" s="10"/>
      <c r="AL79" s="32"/>
      <c r="AM79" s="10"/>
      <c r="AN79" s="32"/>
      <c r="AO79" s="10"/>
      <c r="AP79" s="242"/>
      <c r="AQ79" s="10"/>
      <c r="AR79" s="32"/>
      <c r="AS79" s="10"/>
      <c r="AT79" s="242"/>
      <c r="AU79" s="10"/>
      <c r="AV79" s="242"/>
      <c r="AW79" s="10"/>
      <c r="AX79" s="245"/>
      <c r="AY79" s="10"/>
      <c r="AZ79" s="242"/>
      <c r="BA79" s="10"/>
      <c r="BB79" s="245"/>
      <c r="BC79" s="10"/>
      <c r="BD79" s="245"/>
      <c r="BE79" s="10"/>
      <c r="BF79" s="11"/>
      <c r="BG79" s="10"/>
      <c r="BH79" s="11"/>
      <c r="BJ79" s="41"/>
      <c r="BK79" s="41">
        <f t="shared" si="10"/>
        <v>0</v>
      </c>
      <c r="BL79">
        <f t="shared" si="8"/>
        <v>0</v>
      </c>
      <c r="BM79" t="e">
        <f t="shared" si="9"/>
        <v>#DIV/0!</v>
      </c>
      <c r="BN79">
        <f t="shared" ref="BN79:BN84" si="11">+K79*2</f>
        <v>0</v>
      </c>
    </row>
    <row r="80" spans="1:67" x14ac:dyDescent="0.25">
      <c r="A80">
        <v>12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251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/>
      <c r="AD80" s="32"/>
      <c r="AE80" s="10"/>
      <c r="AF80" s="32"/>
      <c r="AG80" s="10"/>
      <c r="AH80" s="32"/>
      <c r="AI80" s="10"/>
      <c r="AJ80" s="32"/>
      <c r="AK80" s="10"/>
      <c r="AL80" s="32"/>
      <c r="AM80" s="10"/>
      <c r="AN80" s="32"/>
      <c r="AO80" s="10"/>
      <c r="AP80" s="242"/>
      <c r="AQ80" s="10"/>
      <c r="AR80" s="32"/>
      <c r="AS80" s="10"/>
      <c r="AT80" s="242"/>
      <c r="AU80" s="10"/>
      <c r="AV80" s="242"/>
      <c r="AW80" s="10"/>
      <c r="AX80" s="245"/>
      <c r="AY80" s="10"/>
      <c r="AZ80" s="242"/>
      <c r="BA80" s="10"/>
      <c r="BB80" s="245"/>
      <c r="BC80" s="10"/>
      <c r="BD80" s="245"/>
      <c r="BE80" s="10"/>
      <c r="BF80" s="11"/>
      <c r="BG80" s="10"/>
      <c r="BH80" s="11"/>
      <c r="BJ80" s="41"/>
      <c r="BK80" s="41">
        <f t="shared" si="10"/>
        <v>0</v>
      </c>
      <c r="BL80">
        <f t="shared" si="8"/>
        <v>0</v>
      </c>
      <c r="BM80" t="e">
        <f t="shared" si="9"/>
        <v>#DIV/0!</v>
      </c>
      <c r="BN80">
        <f t="shared" si="11"/>
        <v>0</v>
      </c>
    </row>
    <row r="81" spans="1:66" x14ac:dyDescent="0.25">
      <c r="A81">
        <v>13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251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E81" s="10"/>
      <c r="AF81" s="32"/>
      <c r="AG81" s="10"/>
      <c r="AH81" s="32"/>
      <c r="AI81" s="10"/>
      <c r="AJ81" s="32"/>
      <c r="AK81" s="10"/>
      <c r="AL81" s="32"/>
      <c r="AM81" s="10"/>
      <c r="AN81" s="32"/>
      <c r="AO81" s="10"/>
      <c r="AP81" s="242"/>
      <c r="AQ81" s="10"/>
      <c r="AR81" s="32"/>
      <c r="AS81" s="10"/>
      <c r="AT81" s="242"/>
      <c r="AU81" s="10"/>
      <c r="AV81" s="242"/>
      <c r="AW81" s="10"/>
      <c r="AX81" s="245"/>
      <c r="AY81" s="10"/>
      <c r="AZ81" s="242"/>
      <c r="BA81" s="10"/>
      <c r="BB81" s="245"/>
      <c r="BC81" s="10"/>
      <c r="BD81" s="245"/>
      <c r="BE81" s="10"/>
      <c r="BF81" s="11"/>
      <c r="BG81" s="10"/>
      <c r="BH81" s="11"/>
      <c r="BJ81" s="41"/>
      <c r="BK81" s="41">
        <f t="shared" si="10"/>
        <v>0</v>
      </c>
      <c r="BL81">
        <f t="shared" si="8"/>
        <v>0</v>
      </c>
      <c r="BM81" t="e">
        <f t="shared" si="9"/>
        <v>#DIV/0!</v>
      </c>
      <c r="BN81">
        <f t="shared" si="11"/>
        <v>0</v>
      </c>
    </row>
    <row r="82" spans="1:66" x14ac:dyDescent="0.25">
      <c r="A82">
        <v>14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251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E82" s="10"/>
      <c r="AF82" s="32"/>
      <c r="AG82" s="10"/>
      <c r="AH82" s="32"/>
      <c r="AI82" s="10"/>
      <c r="AJ82" s="32"/>
      <c r="AK82" s="10"/>
      <c r="AL82" s="32"/>
      <c r="AM82" s="10"/>
      <c r="AN82" s="32"/>
      <c r="AO82" s="10"/>
      <c r="AP82" s="242"/>
      <c r="AQ82" s="10"/>
      <c r="AR82" s="32"/>
      <c r="AS82" s="10"/>
      <c r="AT82" s="242"/>
      <c r="AU82" s="10"/>
      <c r="AV82" s="242"/>
      <c r="AW82" s="10"/>
      <c r="AX82" s="245"/>
      <c r="AY82" s="10"/>
      <c r="AZ82" s="242"/>
      <c r="BA82" s="10"/>
      <c r="BB82" s="245"/>
      <c r="BC82" s="10"/>
      <c r="BD82" s="245"/>
      <c r="BE82" s="10"/>
      <c r="BF82" s="11"/>
      <c r="BG82" s="10"/>
      <c r="BH82" s="11"/>
      <c r="BJ82" s="41"/>
      <c r="BK82" s="41">
        <f t="shared" si="10"/>
        <v>0</v>
      </c>
      <c r="BL82">
        <f t="shared" si="8"/>
        <v>0</v>
      </c>
      <c r="BM82" t="e">
        <f t="shared" si="9"/>
        <v>#DIV/0!</v>
      </c>
      <c r="BN82">
        <f t="shared" si="11"/>
        <v>0</v>
      </c>
    </row>
    <row r="83" spans="1:66" x14ac:dyDescent="0.25">
      <c r="A83">
        <v>15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251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E83" s="10"/>
      <c r="AF83" s="32"/>
      <c r="AG83" s="10"/>
      <c r="AH83" s="32"/>
      <c r="AI83" s="10"/>
      <c r="AJ83" s="32"/>
      <c r="AK83" s="10"/>
      <c r="AL83" s="32"/>
      <c r="AM83" s="10"/>
      <c r="AN83" s="32"/>
      <c r="AO83" s="10"/>
      <c r="AP83" s="242"/>
      <c r="AQ83" s="10"/>
      <c r="AR83" s="32"/>
      <c r="AS83" s="10"/>
      <c r="AT83" s="242"/>
      <c r="AU83" s="10"/>
      <c r="AV83" s="242"/>
      <c r="AW83" s="10"/>
      <c r="AX83" s="245"/>
      <c r="AY83" s="10"/>
      <c r="AZ83" s="242"/>
      <c r="BA83" s="10"/>
      <c r="BB83" s="245"/>
      <c r="BC83" s="10"/>
      <c r="BD83" s="245"/>
      <c r="BE83" s="10"/>
      <c r="BF83" s="11"/>
      <c r="BG83" s="10"/>
      <c r="BH83" s="11"/>
      <c r="BJ83" s="41"/>
      <c r="BK83" s="41">
        <f t="shared" si="10"/>
        <v>0</v>
      </c>
      <c r="BL83">
        <f t="shared" si="8"/>
        <v>0</v>
      </c>
      <c r="BM83" t="e">
        <f t="shared" si="9"/>
        <v>#DIV/0!</v>
      </c>
      <c r="BN83">
        <f t="shared" si="11"/>
        <v>0</v>
      </c>
    </row>
    <row r="84" spans="1:66" x14ac:dyDescent="0.25">
      <c r="A84">
        <v>16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251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E84" s="10"/>
      <c r="AF84" s="32"/>
      <c r="AG84" s="10"/>
      <c r="AH84" s="32"/>
      <c r="AI84" s="10"/>
      <c r="AJ84" s="32"/>
      <c r="AK84" s="10"/>
      <c r="AL84" s="32"/>
      <c r="AM84" s="10"/>
      <c r="AN84" s="32"/>
      <c r="AO84" s="10"/>
      <c r="AP84" s="242"/>
      <c r="AQ84" s="10"/>
      <c r="AR84" s="32"/>
      <c r="AS84" s="10"/>
      <c r="AT84" s="242"/>
      <c r="AU84" s="10"/>
      <c r="AV84" s="242"/>
      <c r="AW84" s="10"/>
      <c r="AX84" s="245"/>
      <c r="AY84" s="10"/>
      <c r="AZ84" s="242"/>
      <c r="BA84" s="10"/>
      <c r="BB84" s="245"/>
      <c r="BC84" s="10"/>
      <c r="BD84" s="245"/>
      <c r="BE84" s="10"/>
      <c r="BF84" s="11"/>
      <c r="BG84" s="10"/>
      <c r="BH84" s="11"/>
      <c r="BJ84" s="41"/>
      <c r="BK84" s="41">
        <f t="shared" si="10"/>
        <v>0</v>
      </c>
      <c r="BL84">
        <f t="shared" si="8"/>
        <v>0</v>
      </c>
      <c r="BM84" t="e">
        <f t="shared" si="9"/>
        <v>#DIV/0!</v>
      </c>
      <c r="BN84">
        <f t="shared" si="11"/>
        <v>0</v>
      </c>
    </row>
    <row r="85" spans="1:66" x14ac:dyDescent="0.25">
      <c r="A85">
        <v>17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E85" s="10"/>
      <c r="AF85" s="32"/>
      <c r="AG85" s="10"/>
      <c r="AH85" s="32"/>
      <c r="AI85" s="10"/>
      <c r="AJ85" s="32"/>
      <c r="AK85" s="10"/>
      <c r="AL85" s="32"/>
      <c r="AM85" s="10"/>
      <c r="AN85" s="32"/>
      <c r="AO85" s="10"/>
      <c r="AP85" s="242"/>
      <c r="AQ85" s="10"/>
      <c r="AR85" s="32"/>
      <c r="AS85" s="10"/>
      <c r="AT85" s="242"/>
      <c r="AU85" s="10"/>
      <c r="AV85" s="242"/>
      <c r="AW85" s="10"/>
      <c r="AX85" s="245"/>
      <c r="AY85" s="10"/>
      <c r="AZ85" s="242"/>
      <c r="BA85" s="10"/>
      <c r="BB85" s="245"/>
      <c r="BC85" s="10"/>
      <c r="BD85" s="245"/>
      <c r="BE85" s="10"/>
      <c r="BF85" s="11"/>
      <c r="BG85" s="10"/>
      <c r="BH85" s="11"/>
      <c r="BJ85" s="41"/>
      <c r="BK85" s="41">
        <f t="shared" si="10"/>
        <v>0</v>
      </c>
      <c r="BL85">
        <f t="shared" si="8"/>
        <v>0</v>
      </c>
      <c r="BM85" t="e">
        <f t="shared" si="9"/>
        <v>#DIV/0!</v>
      </c>
      <c r="BN85">
        <f>+K85</f>
        <v>0</v>
      </c>
    </row>
    <row r="86" spans="1:66" x14ac:dyDescent="0.25">
      <c r="A86">
        <v>18</v>
      </c>
      <c r="B86" s="6"/>
      <c r="C86" s="12"/>
      <c r="D86" s="36"/>
      <c r="E86" s="12"/>
      <c r="F86" s="36"/>
      <c r="G86" s="12"/>
      <c r="H86" s="36"/>
      <c r="I86" s="10"/>
      <c r="J86" s="32"/>
      <c r="K86" s="10"/>
      <c r="L86" s="251"/>
      <c r="M86" s="12"/>
      <c r="N86" s="36"/>
      <c r="O86" s="12"/>
      <c r="P86" s="36"/>
      <c r="Q86" s="12"/>
      <c r="R86" s="36"/>
      <c r="S86" s="12"/>
      <c r="T86" s="36"/>
      <c r="U86" s="12"/>
      <c r="V86" s="36"/>
      <c r="W86" s="10"/>
      <c r="X86" s="32"/>
      <c r="Y86" s="12"/>
      <c r="Z86" s="36"/>
      <c r="AA86" s="12"/>
      <c r="AB86" s="36"/>
      <c r="AC86" s="12"/>
      <c r="AD86" s="36"/>
      <c r="AE86" s="12"/>
      <c r="AF86" s="36"/>
      <c r="AG86" s="12"/>
      <c r="AH86" s="36"/>
      <c r="AI86" s="12"/>
      <c r="AJ86" s="36"/>
      <c r="AK86" s="12"/>
      <c r="AL86" s="36"/>
      <c r="AM86" s="12"/>
      <c r="AN86" s="36"/>
      <c r="AO86" s="12"/>
      <c r="AP86" s="243"/>
      <c r="AQ86" s="12"/>
      <c r="AR86" s="36"/>
      <c r="AS86" s="12"/>
      <c r="AT86" s="243"/>
      <c r="AU86" s="12"/>
      <c r="AV86" s="243"/>
      <c r="AW86" s="12"/>
      <c r="AX86" s="246"/>
      <c r="AY86" s="12"/>
      <c r="AZ86" s="243"/>
      <c r="BA86" s="12"/>
      <c r="BB86" s="246"/>
      <c r="BC86" s="12"/>
      <c r="BD86" s="246"/>
      <c r="BE86" s="12"/>
      <c r="BF86" s="13"/>
      <c r="BG86" s="12"/>
      <c r="BH86" s="13"/>
      <c r="BJ86" s="41"/>
      <c r="BK86" s="41">
        <f t="shared" si="10"/>
        <v>0</v>
      </c>
      <c r="BL86">
        <f t="shared" si="8"/>
        <v>0</v>
      </c>
      <c r="BM86" t="e">
        <f>+BK86/BL86</f>
        <v>#DIV/0!</v>
      </c>
      <c r="BN86">
        <f>+K86*2</f>
        <v>0</v>
      </c>
    </row>
    <row r="87" spans="1:66" x14ac:dyDescent="0.25">
      <c r="A87">
        <v>19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251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/>
      <c r="AD87" s="32"/>
      <c r="AE87" s="10"/>
      <c r="AF87" s="32"/>
      <c r="AG87" s="10"/>
      <c r="AH87" s="32"/>
      <c r="AI87" s="10"/>
      <c r="AJ87" s="32"/>
      <c r="AK87" s="10"/>
      <c r="AL87" s="32"/>
      <c r="AM87" s="10"/>
      <c r="AN87" s="32"/>
      <c r="AO87" s="10"/>
      <c r="AP87" s="242"/>
      <c r="AQ87" s="10"/>
      <c r="AR87" s="32"/>
      <c r="AS87" s="10"/>
      <c r="AT87" s="242"/>
      <c r="AU87" s="10"/>
      <c r="AV87" s="242"/>
      <c r="AW87" s="10"/>
      <c r="AX87" s="245"/>
      <c r="AY87" s="10"/>
      <c r="AZ87" s="242"/>
      <c r="BA87" s="10"/>
      <c r="BB87" s="245"/>
      <c r="BC87" s="10"/>
      <c r="BD87" s="245"/>
      <c r="BE87" s="10"/>
      <c r="BF87" s="11"/>
      <c r="BG87" s="10"/>
      <c r="BH87" s="11"/>
      <c r="BJ87" s="41"/>
      <c r="BK87" s="41">
        <f t="shared" si="10"/>
        <v>0</v>
      </c>
      <c r="BL87">
        <f t="shared" si="8"/>
        <v>0</v>
      </c>
      <c r="BM87" t="e">
        <f>+BK87/BL87</f>
        <v>#DIV/0!</v>
      </c>
      <c r="BN87">
        <f>+K87*2</f>
        <v>0</v>
      </c>
    </row>
    <row r="88" spans="1:66" x14ac:dyDescent="0.25">
      <c r="A88">
        <v>20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10"/>
      <c r="AF88" s="32"/>
      <c r="AG88" s="10"/>
      <c r="AH88" s="32"/>
      <c r="AI88" s="10"/>
      <c r="AJ88" s="32"/>
      <c r="AK88" s="10"/>
      <c r="AL88" s="32"/>
      <c r="AM88" s="10"/>
      <c r="AN88" s="32"/>
      <c r="AO88" s="10"/>
      <c r="AP88" s="242"/>
      <c r="AQ88" s="10"/>
      <c r="AR88" s="32"/>
      <c r="AS88" s="10"/>
      <c r="AT88" s="242"/>
      <c r="AU88" s="10"/>
      <c r="AV88" s="242"/>
      <c r="AW88" s="10"/>
      <c r="AX88" s="245"/>
      <c r="AY88" s="10"/>
      <c r="AZ88" s="242"/>
      <c r="BA88" s="10"/>
      <c r="BB88" s="245"/>
      <c r="BC88" s="10"/>
      <c r="BD88" s="245"/>
      <c r="BE88" s="10"/>
      <c r="BF88" s="11"/>
      <c r="BG88" s="10"/>
      <c r="BH88" s="11"/>
      <c r="BJ88" s="41"/>
      <c r="BK88" s="41">
        <f t="shared" si="10"/>
        <v>0</v>
      </c>
      <c r="BL88">
        <f t="shared" si="8"/>
        <v>0</v>
      </c>
      <c r="BM88" t="e">
        <f t="shared" ref="BM88:BM151" si="12">+BK88/BL88</f>
        <v>#DIV/0!</v>
      </c>
      <c r="BN88">
        <f t="shared" ref="BN88:BN151" si="13">+K88*2</f>
        <v>0</v>
      </c>
    </row>
    <row r="89" spans="1:66" x14ac:dyDescent="0.25">
      <c r="A89">
        <v>21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251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E89" s="10"/>
      <c r="AF89" s="32"/>
      <c r="AG89" s="10"/>
      <c r="AH89" s="32"/>
      <c r="AI89" s="10"/>
      <c r="AJ89" s="32"/>
      <c r="AK89" s="10"/>
      <c r="AL89" s="32"/>
      <c r="AM89" s="10"/>
      <c r="AN89" s="32"/>
      <c r="AO89" s="10"/>
      <c r="AP89" s="242"/>
      <c r="AQ89" s="10"/>
      <c r="AR89" s="32"/>
      <c r="AS89" s="10"/>
      <c r="AT89" s="242"/>
      <c r="AU89" s="10"/>
      <c r="AV89" s="242"/>
      <c r="AW89" s="10"/>
      <c r="AX89" s="245"/>
      <c r="AY89" s="10"/>
      <c r="AZ89" s="242"/>
      <c r="BA89" s="10"/>
      <c r="BB89" s="245"/>
      <c r="BC89" s="10"/>
      <c r="BD89" s="245"/>
      <c r="BE89" s="10"/>
      <c r="BF89" s="11"/>
      <c r="BG89" s="10"/>
      <c r="BH89" s="11"/>
      <c r="BJ89" s="41"/>
      <c r="BK89" s="41">
        <f t="shared" si="10"/>
        <v>0</v>
      </c>
      <c r="BL89">
        <f t="shared" si="8"/>
        <v>0</v>
      </c>
      <c r="BM89" t="e">
        <f t="shared" si="12"/>
        <v>#DIV/0!</v>
      </c>
      <c r="BN89">
        <f t="shared" si="13"/>
        <v>0</v>
      </c>
    </row>
    <row r="90" spans="1:66" x14ac:dyDescent="0.25">
      <c r="A90">
        <v>22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E90" s="10"/>
      <c r="AF90" s="32"/>
      <c r="AG90" s="10"/>
      <c r="AH90" s="32"/>
      <c r="AI90" s="10"/>
      <c r="AJ90" s="32"/>
      <c r="AK90" s="10"/>
      <c r="AL90" s="32"/>
      <c r="AM90" s="10"/>
      <c r="AN90" s="32"/>
      <c r="AO90" s="10"/>
      <c r="AP90" s="242"/>
      <c r="AQ90" s="10"/>
      <c r="AR90" s="32"/>
      <c r="AS90" s="10"/>
      <c r="AT90" s="242"/>
      <c r="AU90" s="10"/>
      <c r="AV90" s="242"/>
      <c r="AW90" s="10"/>
      <c r="AX90" s="245"/>
      <c r="AY90" s="10"/>
      <c r="AZ90" s="242"/>
      <c r="BA90" s="10"/>
      <c r="BB90" s="245"/>
      <c r="BC90" s="10"/>
      <c r="BD90" s="245"/>
      <c r="BE90" s="10"/>
      <c r="BF90" s="11"/>
      <c r="BG90" s="10"/>
      <c r="BH90" s="11"/>
      <c r="BJ90" s="41"/>
      <c r="BK90" s="41">
        <f t="shared" si="10"/>
        <v>0</v>
      </c>
      <c r="BL90">
        <f t="shared" si="8"/>
        <v>0</v>
      </c>
      <c r="BM90" t="e">
        <f t="shared" si="12"/>
        <v>#DIV/0!</v>
      </c>
      <c r="BN90">
        <f t="shared" si="13"/>
        <v>0</v>
      </c>
    </row>
    <row r="91" spans="1:66" x14ac:dyDescent="0.25">
      <c r="A91">
        <v>23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E91" s="10"/>
      <c r="AF91" s="32"/>
      <c r="AG91" s="10"/>
      <c r="AH91" s="32"/>
      <c r="AI91" s="10"/>
      <c r="AJ91" s="32"/>
      <c r="AK91" s="10"/>
      <c r="AL91" s="32"/>
      <c r="AM91" s="10"/>
      <c r="AN91" s="32"/>
      <c r="AO91" s="10"/>
      <c r="AP91" s="242"/>
      <c r="AQ91" s="10"/>
      <c r="AR91" s="32"/>
      <c r="AS91" s="10"/>
      <c r="AT91" s="242"/>
      <c r="AU91" s="10"/>
      <c r="AV91" s="242"/>
      <c r="AW91" s="10"/>
      <c r="AX91" s="245"/>
      <c r="AY91" s="10"/>
      <c r="AZ91" s="242"/>
      <c r="BA91" s="10"/>
      <c r="BB91" s="245"/>
      <c r="BC91" s="10"/>
      <c r="BD91" s="245"/>
      <c r="BE91" s="10"/>
      <c r="BF91" s="11"/>
      <c r="BG91" s="10"/>
      <c r="BH91" s="11"/>
      <c r="BJ91" s="41"/>
      <c r="BK91" s="41">
        <f t="shared" si="10"/>
        <v>0</v>
      </c>
      <c r="BL91">
        <f t="shared" si="8"/>
        <v>0</v>
      </c>
      <c r="BM91" t="e">
        <f t="shared" si="12"/>
        <v>#DIV/0!</v>
      </c>
      <c r="BN91">
        <f t="shared" si="13"/>
        <v>0</v>
      </c>
    </row>
    <row r="92" spans="1:66" x14ac:dyDescent="0.25">
      <c r="A92">
        <v>24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E92" s="10"/>
      <c r="AF92" s="32"/>
      <c r="AG92" s="10"/>
      <c r="AH92" s="32"/>
      <c r="AI92" s="10"/>
      <c r="AJ92" s="32"/>
      <c r="AK92" s="10"/>
      <c r="AL92" s="32"/>
      <c r="AM92" s="10"/>
      <c r="AN92" s="32"/>
      <c r="AO92" s="10"/>
      <c r="AP92" s="242"/>
      <c r="AQ92" s="10"/>
      <c r="AR92" s="32"/>
      <c r="AS92" s="10"/>
      <c r="AT92" s="242"/>
      <c r="AU92" s="10"/>
      <c r="AV92" s="242"/>
      <c r="AW92" s="10"/>
      <c r="AX92" s="245"/>
      <c r="AY92" s="10"/>
      <c r="AZ92" s="242"/>
      <c r="BA92" s="10"/>
      <c r="BB92" s="245"/>
      <c r="BC92" s="10"/>
      <c r="BD92" s="245"/>
      <c r="BE92" s="10"/>
      <c r="BF92" s="11"/>
      <c r="BG92" s="10"/>
      <c r="BH92" s="11"/>
      <c r="BJ92" s="41"/>
      <c r="BK92" s="41">
        <f t="shared" si="10"/>
        <v>0</v>
      </c>
      <c r="BL92">
        <f t="shared" si="8"/>
        <v>0</v>
      </c>
      <c r="BM92" t="e">
        <f t="shared" si="12"/>
        <v>#DIV/0!</v>
      </c>
      <c r="BN92">
        <f t="shared" si="13"/>
        <v>0</v>
      </c>
    </row>
    <row r="93" spans="1:66" x14ac:dyDescent="0.25">
      <c r="A93">
        <v>25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251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E93" s="10"/>
      <c r="AF93" s="32"/>
      <c r="AG93" s="10"/>
      <c r="AH93" s="32"/>
      <c r="AI93" s="10"/>
      <c r="AJ93" s="32"/>
      <c r="AK93" s="10"/>
      <c r="AL93" s="32"/>
      <c r="AM93" s="10"/>
      <c r="AN93" s="32"/>
      <c r="AO93" s="10"/>
      <c r="AP93" s="242"/>
      <c r="AQ93" s="10"/>
      <c r="AR93" s="32"/>
      <c r="AS93" s="10"/>
      <c r="AT93" s="242"/>
      <c r="AU93" s="10"/>
      <c r="AV93" s="242"/>
      <c r="AW93" s="10"/>
      <c r="AX93" s="245"/>
      <c r="AY93" s="10"/>
      <c r="AZ93" s="242"/>
      <c r="BA93" s="10"/>
      <c r="BB93" s="245"/>
      <c r="BC93" s="10"/>
      <c r="BD93" s="245"/>
      <c r="BE93" s="10"/>
      <c r="BF93" s="11"/>
      <c r="BG93" s="10"/>
      <c r="BH93" s="11"/>
      <c r="BJ93" s="41"/>
      <c r="BK93" s="41">
        <f t="shared" si="10"/>
        <v>0</v>
      </c>
      <c r="BL93">
        <f t="shared" si="8"/>
        <v>0</v>
      </c>
      <c r="BM93" t="e">
        <f t="shared" si="12"/>
        <v>#DIV/0!</v>
      </c>
      <c r="BN93">
        <f t="shared" si="13"/>
        <v>0</v>
      </c>
    </row>
    <row r="94" spans="1:66" x14ac:dyDescent="0.25">
      <c r="A94">
        <v>26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10"/>
      <c r="AF94" s="32"/>
      <c r="AG94" s="10"/>
      <c r="AH94" s="32"/>
      <c r="AI94" s="10"/>
      <c r="AJ94" s="32"/>
      <c r="AK94" s="10"/>
      <c r="AL94" s="32"/>
      <c r="AM94" s="10"/>
      <c r="AN94" s="32"/>
      <c r="AO94" s="10"/>
      <c r="AP94" s="242"/>
      <c r="AQ94" s="10"/>
      <c r="AR94" s="32"/>
      <c r="AS94" s="10"/>
      <c r="AT94" s="242"/>
      <c r="AU94" s="10"/>
      <c r="AV94" s="242"/>
      <c r="AW94" s="10"/>
      <c r="AX94" s="245"/>
      <c r="AY94" s="10"/>
      <c r="AZ94" s="242"/>
      <c r="BA94" s="10"/>
      <c r="BB94" s="245"/>
      <c r="BC94" s="10"/>
      <c r="BD94" s="245"/>
      <c r="BE94" s="10"/>
      <c r="BF94" s="11"/>
      <c r="BG94" s="10"/>
      <c r="BH94" s="11"/>
      <c r="BJ94" s="41"/>
      <c r="BK94" s="41">
        <f t="shared" si="10"/>
        <v>0</v>
      </c>
      <c r="BL94">
        <f t="shared" si="8"/>
        <v>0</v>
      </c>
      <c r="BM94" t="e">
        <f t="shared" si="12"/>
        <v>#DIV/0!</v>
      </c>
      <c r="BN94">
        <f t="shared" si="13"/>
        <v>0</v>
      </c>
    </row>
    <row r="95" spans="1:66" x14ac:dyDescent="0.25">
      <c r="A95">
        <v>27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E95" s="10"/>
      <c r="AF95" s="32"/>
      <c r="AG95" s="10"/>
      <c r="AH95" s="32"/>
      <c r="AI95" s="10"/>
      <c r="AJ95" s="32"/>
      <c r="AK95" s="10"/>
      <c r="AL95" s="32"/>
      <c r="AM95" s="10"/>
      <c r="AN95" s="32"/>
      <c r="AO95" s="10"/>
      <c r="AP95" s="242"/>
      <c r="AQ95" s="10"/>
      <c r="AR95" s="32"/>
      <c r="AS95" s="10"/>
      <c r="AT95" s="242"/>
      <c r="AU95" s="10"/>
      <c r="AV95" s="242"/>
      <c r="AW95" s="10"/>
      <c r="AX95" s="245"/>
      <c r="AY95" s="10"/>
      <c r="AZ95" s="242"/>
      <c r="BA95" s="10"/>
      <c r="BB95" s="245"/>
      <c r="BC95" s="10"/>
      <c r="BD95" s="245"/>
      <c r="BE95" s="10"/>
      <c r="BF95" s="11"/>
      <c r="BG95" s="10"/>
      <c r="BH95" s="11"/>
      <c r="BJ95" s="41"/>
      <c r="BK95" s="41">
        <f t="shared" si="10"/>
        <v>0</v>
      </c>
      <c r="BL95">
        <f>COUNT(C95:BH95)/2</f>
        <v>0</v>
      </c>
      <c r="BM95" t="e">
        <f t="shared" si="12"/>
        <v>#DIV/0!</v>
      </c>
      <c r="BN95">
        <f t="shared" si="13"/>
        <v>0</v>
      </c>
    </row>
    <row r="96" spans="1:66" x14ac:dyDescent="0.25">
      <c r="A96">
        <v>28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251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10"/>
      <c r="AF96" s="32"/>
      <c r="AG96" s="10"/>
      <c r="AH96" s="32"/>
      <c r="AI96" s="10"/>
      <c r="AJ96" s="32"/>
      <c r="AK96" s="10"/>
      <c r="AL96" s="32"/>
      <c r="AM96" s="10"/>
      <c r="AN96" s="32"/>
      <c r="AO96" s="10"/>
      <c r="AP96" s="242"/>
      <c r="AQ96" s="10"/>
      <c r="AR96" s="32"/>
      <c r="AS96" s="10"/>
      <c r="AT96" s="242"/>
      <c r="AU96" s="10"/>
      <c r="AV96" s="242"/>
      <c r="AW96" s="10"/>
      <c r="AX96" s="245"/>
      <c r="AY96" s="10"/>
      <c r="AZ96" s="242"/>
      <c r="BA96" s="10"/>
      <c r="BB96" s="245"/>
      <c r="BC96" s="10"/>
      <c r="BD96" s="245"/>
      <c r="BE96" s="10"/>
      <c r="BF96" s="11"/>
      <c r="BG96" s="10"/>
      <c r="BH96" s="11"/>
      <c r="BJ96" s="41"/>
      <c r="BK96" s="41">
        <f t="shared" si="10"/>
        <v>0</v>
      </c>
      <c r="BL96">
        <f>COUNT(C96:BH96)/2</f>
        <v>0</v>
      </c>
      <c r="BM96" t="e">
        <f t="shared" si="12"/>
        <v>#DIV/0!</v>
      </c>
      <c r="BN96">
        <f t="shared" si="13"/>
        <v>0</v>
      </c>
    </row>
    <row r="97" spans="1:66" x14ac:dyDescent="0.25">
      <c r="A97">
        <v>29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251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10"/>
      <c r="AF97" s="32"/>
      <c r="AG97" s="10"/>
      <c r="AH97" s="32"/>
      <c r="AI97" s="10"/>
      <c r="AJ97" s="32"/>
      <c r="AK97" s="10"/>
      <c r="AL97" s="32"/>
      <c r="AM97" s="10"/>
      <c r="AN97" s="32"/>
      <c r="AO97" s="10"/>
      <c r="AP97" s="242"/>
      <c r="AQ97" s="10"/>
      <c r="AR97" s="32"/>
      <c r="AS97" s="10"/>
      <c r="AT97" s="242"/>
      <c r="AU97" s="10"/>
      <c r="AV97" s="242"/>
      <c r="AW97" s="10"/>
      <c r="AX97" s="245"/>
      <c r="AY97" s="10"/>
      <c r="AZ97" s="242"/>
      <c r="BA97" s="10"/>
      <c r="BB97" s="245"/>
      <c r="BC97" s="10"/>
      <c r="BD97" s="245"/>
      <c r="BE97" s="10"/>
      <c r="BF97" s="11"/>
      <c r="BG97" s="10"/>
      <c r="BH97" s="11"/>
      <c r="BI97" s="28"/>
      <c r="BJ97" s="41"/>
      <c r="BK97" s="41">
        <f t="shared" si="10"/>
        <v>0</v>
      </c>
      <c r="BL97">
        <f t="shared" ref="BL97:BL116" si="14">COUNT(C97:BH97)/2</f>
        <v>0</v>
      </c>
      <c r="BM97" t="e">
        <f t="shared" si="12"/>
        <v>#DIV/0!</v>
      </c>
      <c r="BN97">
        <f t="shared" si="13"/>
        <v>0</v>
      </c>
    </row>
    <row r="98" spans="1:66" x14ac:dyDescent="0.25">
      <c r="A98">
        <v>30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10"/>
      <c r="AF98" s="32"/>
      <c r="AG98" s="10"/>
      <c r="AH98" s="32"/>
      <c r="AI98" s="10"/>
      <c r="AJ98" s="32"/>
      <c r="AK98" s="10"/>
      <c r="AL98" s="32"/>
      <c r="AM98" s="10"/>
      <c r="AN98" s="32"/>
      <c r="AO98" s="10"/>
      <c r="AP98" s="242"/>
      <c r="AQ98" s="10"/>
      <c r="AR98" s="32"/>
      <c r="AS98" s="10"/>
      <c r="AT98" s="242"/>
      <c r="AU98" s="10"/>
      <c r="AV98" s="242"/>
      <c r="AW98" s="10"/>
      <c r="AX98" s="245"/>
      <c r="AY98" s="10"/>
      <c r="AZ98" s="242"/>
      <c r="BA98" s="10"/>
      <c r="BB98" s="245"/>
      <c r="BC98" s="10"/>
      <c r="BD98" s="245"/>
      <c r="BE98" s="10"/>
      <c r="BF98" s="11"/>
      <c r="BG98" s="10"/>
      <c r="BH98" s="11"/>
      <c r="BI98" s="28"/>
      <c r="BJ98" s="41"/>
      <c r="BK98" s="41">
        <f t="shared" si="10"/>
        <v>0</v>
      </c>
      <c r="BL98">
        <f t="shared" si="14"/>
        <v>0</v>
      </c>
      <c r="BM98" t="e">
        <f t="shared" si="12"/>
        <v>#DIV/0!</v>
      </c>
      <c r="BN98">
        <f t="shared" si="13"/>
        <v>0</v>
      </c>
    </row>
    <row r="99" spans="1:66" x14ac:dyDescent="0.25">
      <c r="A99">
        <v>31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251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E99" s="10"/>
      <c r="AF99" s="32"/>
      <c r="AG99" s="10"/>
      <c r="AH99" s="32"/>
      <c r="AI99" s="10"/>
      <c r="AJ99" s="32"/>
      <c r="AK99" s="10"/>
      <c r="AL99" s="32"/>
      <c r="AM99" s="10"/>
      <c r="AN99" s="32"/>
      <c r="AO99" s="10"/>
      <c r="AP99" s="242"/>
      <c r="AQ99" s="10"/>
      <c r="AR99" s="32"/>
      <c r="AS99" s="10"/>
      <c r="AT99" s="242"/>
      <c r="AU99" s="10"/>
      <c r="AV99" s="242"/>
      <c r="AW99" s="10"/>
      <c r="AX99" s="245"/>
      <c r="AY99" s="10"/>
      <c r="AZ99" s="242"/>
      <c r="BA99" s="10"/>
      <c r="BB99" s="245"/>
      <c r="BC99" s="10"/>
      <c r="BD99" s="245"/>
      <c r="BE99" s="10"/>
      <c r="BF99" s="11"/>
      <c r="BG99" s="10"/>
      <c r="BH99" s="11"/>
      <c r="BI99" s="28"/>
      <c r="BJ99" s="41"/>
      <c r="BK99" s="41">
        <f t="shared" si="10"/>
        <v>0</v>
      </c>
      <c r="BL99">
        <f t="shared" si="14"/>
        <v>0</v>
      </c>
      <c r="BM99" t="e">
        <f t="shared" si="12"/>
        <v>#DIV/0!</v>
      </c>
      <c r="BN99">
        <f t="shared" si="13"/>
        <v>0</v>
      </c>
    </row>
    <row r="100" spans="1:66" x14ac:dyDescent="0.25">
      <c r="A100">
        <v>32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E100" s="10"/>
      <c r="AF100" s="32"/>
      <c r="AG100" s="10"/>
      <c r="AH100" s="32"/>
      <c r="AI100" s="10"/>
      <c r="AJ100" s="32"/>
      <c r="AK100" s="10"/>
      <c r="AL100" s="32"/>
      <c r="AM100" s="10"/>
      <c r="AN100" s="32"/>
      <c r="AO100" s="10"/>
      <c r="AP100" s="242"/>
      <c r="AQ100" s="10"/>
      <c r="AR100" s="32"/>
      <c r="AS100" s="10"/>
      <c r="AT100" s="242"/>
      <c r="AU100" s="10"/>
      <c r="AV100" s="242"/>
      <c r="AW100" s="10"/>
      <c r="AX100" s="245"/>
      <c r="AY100" s="10"/>
      <c r="AZ100" s="242"/>
      <c r="BA100" s="10"/>
      <c r="BB100" s="245"/>
      <c r="BC100" s="10"/>
      <c r="BD100" s="245"/>
      <c r="BE100" s="10"/>
      <c r="BF100" s="11"/>
      <c r="BG100" s="10"/>
      <c r="BH100" s="11"/>
      <c r="BI100" s="28"/>
      <c r="BJ100" s="41"/>
      <c r="BK100" s="41">
        <f t="shared" si="10"/>
        <v>0</v>
      </c>
      <c r="BL100">
        <f t="shared" si="14"/>
        <v>0</v>
      </c>
      <c r="BM100" t="e">
        <f t="shared" si="12"/>
        <v>#DIV/0!</v>
      </c>
      <c r="BN100">
        <f t="shared" si="13"/>
        <v>0</v>
      </c>
    </row>
    <row r="101" spans="1:66" x14ac:dyDescent="0.25">
      <c r="A101">
        <v>33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251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E101" s="10"/>
      <c r="AF101" s="32"/>
      <c r="AG101" s="10"/>
      <c r="AH101" s="32"/>
      <c r="AI101" s="10"/>
      <c r="AJ101" s="32"/>
      <c r="AK101" s="10"/>
      <c r="AL101" s="32"/>
      <c r="AM101" s="10"/>
      <c r="AN101" s="32"/>
      <c r="AO101" s="10"/>
      <c r="AP101" s="242"/>
      <c r="AQ101" s="10"/>
      <c r="AR101" s="32"/>
      <c r="AS101" s="10"/>
      <c r="AT101" s="242"/>
      <c r="AU101" s="10"/>
      <c r="AV101" s="242"/>
      <c r="AW101" s="10"/>
      <c r="AX101" s="245"/>
      <c r="AY101" s="10"/>
      <c r="AZ101" s="242"/>
      <c r="BA101" s="10"/>
      <c r="BB101" s="245"/>
      <c r="BC101" s="10"/>
      <c r="BD101" s="245"/>
      <c r="BE101" s="10"/>
      <c r="BF101" s="11"/>
      <c r="BG101" s="10"/>
      <c r="BH101" s="11"/>
      <c r="BI101" s="28"/>
      <c r="BJ101" s="41"/>
      <c r="BK101" s="41">
        <f t="shared" si="10"/>
        <v>0</v>
      </c>
      <c r="BL101">
        <f t="shared" si="14"/>
        <v>0</v>
      </c>
      <c r="BM101" t="e">
        <f t="shared" si="12"/>
        <v>#DIV/0!</v>
      </c>
      <c r="BN101">
        <f t="shared" si="13"/>
        <v>0</v>
      </c>
    </row>
    <row r="102" spans="1:66" x14ac:dyDescent="0.25">
      <c r="A102">
        <v>34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251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E102" s="10"/>
      <c r="AF102" s="32"/>
      <c r="AG102" s="10"/>
      <c r="AH102" s="32"/>
      <c r="AI102" s="10"/>
      <c r="AJ102" s="32"/>
      <c r="AK102" s="10"/>
      <c r="AL102" s="32"/>
      <c r="AM102" s="10"/>
      <c r="AN102" s="32"/>
      <c r="AO102" s="10"/>
      <c r="AP102" s="242"/>
      <c r="AQ102" s="10"/>
      <c r="AR102" s="32"/>
      <c r="AS102" s="10"/>
      <c r="AT102" s="242"/>
      <c r="AU102" s="10"/>
      <c r="AV102" s="242"/>
      <c r="AW102" s="10"/>
      <c r="AX102" s="245"/>
      <c r="AY102" s="10"/>
      <c r="AZ102" s="242"/>
      <c r="BA102" s="10"/>
      <c r="BB102" s="245"/>
      <c r="BC102" s="10"/>
      <c r="BD102" s="245"/>
      <c r="BE102" s="10"/>
      <c r="BF102" s="11"/>
      <c r="BG102" s="10"/>
      <c r="BH102" s="11"/>
      <c r="BI102" s="28"/>
      <c r="BJ102" s="41"/>
      <c r="BK102" s="41">
        <f t="shared" si="10"/>
        <v>0</v>
      </c>
      <c r="BL102">
        <f t="shared" si="14"/>
        <v>0</v>
      </c>
      <c r="BM102" t="e">
        <f t="shared" si="12"/>
        <v>#DIV/0!</v>
      </c>
      <c r="BN102">
        <f t="shared" si="13"/>
        <v>0</v>
      </c>
    </row>
    <row r="103" spans="1:66" x14ac:dyDescent="0.25">
      <c r="A103">
        <v>35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251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E103" s="10"/>
      <c r="AF103" s="32"/>
      <c r="AG103" s="10"/>
      <c r="AH103" s="32"/>
      <c r="AI103" s="10"/>
      <c r="AJ103" s="32"/>
      <c r="AK103" s="10"/>
      <c r="AL103" s="32"/>
      <c r="AM103" s="10"/>
      <c r="AN103" s="32"/>
      <c r="AO103" s="10"/>
      <c r="AP103" s="242"/>
      <c r="AQ103" s="10"/>
      <c r="AR103" s="32"/>
      <c r="AS103" s="10"/>
      <c r="AT103" s="242"/>
      <c r="AU103" s="10"/>
      <c r="AV103" s="242"/>
      <c r="AW103" s="10"/>
      <c r="AX103" s="245"/>
      <c r="AY103" s="10"/>
      <c r="AZ103" s="242"/>
      <c r="BA103" s="10"/>
      <c r="BB103" s="245"/>
      <c r="BC103" s="10"/>
      <c r="BD103" s="245"/>
      <c r="BE103" s="10"/>
      <c r="BF103" s="11"/>
      <c r="BG103" s="10"/>
      <c r="BH103" s="11"/>
      <c r="BI103" s="28"/>
      <c r="BJ103" s="41"/>
      <c r="BK103" s="41">
        <f t="shared" si="10"/>
        <v>0</v>
      </c>
      <c r="BL103">
        <f t="shared" si="14"/>
        <v>0</v>
      </c>
      <c r="BM103" t="e">
        <f t="shared" si="12"/>
        <v>#DIV/0!</v>
      </c>
      <c r="BN103">
        <f t="shared" si="13"/>
        <v>0</v>
      </c>
    </row>
    <row r="104" spans="1:66" x14ac:dyDescent="0.25">
      <c r="A104">
        <v>36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251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E104" s="10"/>
      <c r="AF104" s="32"/>
      <c r="AG104" s="10"/>
      <c r="AH104" s="32"/>
      <c r="AI104" s="10"/>
      <c r="AJ104" s="32"/>
      <c r="AK104" s="10"/>
      <c r="AL104" s="32"/>
      <c r="AM104" s="10"/>
      <c r="AN104" s="32"/>
      <c r="AO104" s="10"/>
      <c r="AP104" s="242"/>
      <c r="AQ104" s="10"/>
      <c r="AR104" s="32"/>
      <c r="AS104" s="10"/>
      <c r="AT104" s="242"/>
      <c r="AU104" s="10"/>
      <c r="AV104" s="242"/>
      <c r="AW104" s="10"/>
      <c r="AX104" s="245"/>
      <c r="AY104" s="10"/>
      <c r="AZ104" s="242"/>
      <c r="BA104" s="10"/>
      <c r="BB104" s="245"/>
      <c r="BC104" s="10"/>
      <c r="BD104" s="245"/>
      <c r="BE104" s="10"/>
      <c r="BF104" s="11"/>
      <c r="BG104" s="10"/>
      <c r="BH104" s="11"/>
      <c r="BI104" s="28"/>
      <c r="BJ104" s="41"/>
      <c r="BK104" s="41">
        <f t="shared" si="10"/>
        <v>0</v>
      </c>
      <c r="BL104">
        <f t="shared" si="14"/>
        <v>0</v>
      </c>
      <c r="BM104" t="e">
        <f t="shared" si="12"/>
        <v>#DIV/0!</v>
      </c>
      <c r="BN104">
        <f t="shared" si="13"/>
        <v>0</v>
      </c>
    </row>
    <row r="105" spans="1:66" x14ac:dyDescent="0.25">
      <c r="A105">
        <v>37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251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E105" s="10"/>
      <c r="AF105" s="32"/>
      <c r="AG105" s="10"/>
      <c r="AH105" s="32"/>
      <c r="AI105" s="10"/>
      <c r="AJ105" s="32"/>
      <c r="AK105" s="10"/>
      <c r="AL105" s="32"/>
      <c r="AM105" s="10"/>
      <c r="AN105" s="32"/>
      <c r="AO105" s="10"/>
      <c r="AP105" s="242"/>
      <c r="AQ105" s="10"/>
      <c r="AR105" s="32"/>
      <c r="AS105" s="10"/>
      <c r="AT105" s="242"/>
      <c r="AU105" s="10"/>
      <c r="AV105" s="242"/>
      <c r="AW105" s="10"/>
      <c r="AX105" s="245"/>
      <c r="AY105" s="10"/>
      <c r="AZ105" s="242"/>
      <c r="BA105" s="10"/>
      <c r="BB105" s="245"/>
      <c r="BC105" s="10"/>
      <c r="BD105" s="245"/>
      <c r="BE105" s="10"/>
      <c r="BF105" s="11"/>
      <c r="BG105" s="10"/>
      <c r="BH105" s="11"/>
      <c r="BJ105" s="41"/>
      <c r="BK105" s="41">
        <f t="shared" si="10"/>
        <v>0</v>
      </c>
      <c r="BL105">
        <f t="shared" si="14"/>
        <v>0</v>
      </c>
      <c r="BM105" t="e">
        <f t="shared" si="12"/>
        <v>#DIV/0!</v>
      </c>
      <c r="BN105">
        <f t="shared" si="13"/>
        <v>0</v>
      </c>
    </row>
    <row r="106" spans="1:66" x14ac:dyDescent="0.25">
      <c r="A106">
        <v>38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251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E106" s="10"/>
      <c r="AF106" s="32"/>
      <c r="AG106" s="10"/>
      <c r="AH106" s="32"/>
      <c r="AI106" s="10"/>
      <c r="AJ106" s="32"/>
      <c r="AK106" s="10"/>
      <c r="AL106" s="32"/>
      <c r="AM106" s="10"/>
      <c r="AN106" s="32"/>
      <c r="AO106" s="10"/>
      <c r="AP106" s="242"/>
      <c r="AQ106" s="10"/>
      <c r="AR106" s="32"/>
      <c r="AS106" s="10"/>
      <c r="AT106" s="242"/>
      <c r="AU106" s="10"/>
      <c r="AV106" s="242"/>
      <c r="AW106" s="10"/>
      <c r="AX106" s="245"/>
      <c r="AY106" s="10"/>
      <c r="AZ106" s="242"/>
      <c r="BA106" s="10"/>
      <c r="BB106" s="245"/>
      <c r="BC106" s="10"/>
      <c r="BD106" s="245"/>
      <c r="BE106" s="10"/>
      <c r="BF106" s="11"/>
      <c r="BG106" s="10"/>
      <c r="BH106" s="11"/>
      <c r="BJ106" s="41"/>
      <c r="BK106" s="41">
        <f t="shared" si="10"/>
        <v>0</v>
      </c>
      <c r="BL106">
        <f t="shared" si="14"/>
        <v>0</v>
      </c>
      <c r="BM106" t="e">
        <f t="shared" si="12"/>
        <v>#DIV/0!</v>
      </c>
      <c r="BN106">
        <f t="shared" si="13"/>
        <v>0</v>
      </c>
    </row>
    <row r="107" spans="1:66" x14ac:dyDescent="0.25">
      <c r="A107">
        <v>39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E107" s="10"/>
      <c r="AF107" s="32"/>
      <c r="AG107" s="10"/>
      <c r="AH107" s="32"/>
      <c r="AI107" s="10"/>
      <c r="AJ107" s="32"/>
      <c r="AK107" s="10"/>
      <c r="AL107" s="32"/>
      <c r="AM107" s="10"/>
      <c r="AN107" s="32"/>
      <c r="AO107" s="10"/>
      <c r="AP107" s="242"/>
      <c r="AQ107" s="10"/>
      <c r="AR107" s="32"/>
      <c r="AS107" s="10"/>
      <c r="AT107" s="242"/>
      <c r="AU107" s="10"/>
      <c r="AV107" s="242"/>
      <c r="AW107" s="10"/>
      <c r="AX107" s="245"/>
      <c r="AY107" s="10"/>
      <c r="AZ107" s="242"/>
      <c r="BA107" s="10"/>
      <c r="BB107" s="245"/>
      <c r="BC107" s="10"/>
      <c r="BD107" s="245"/>
      <c r="BE107" s="10"/>
      <c r="BF107" s="11"/>
      <c r="BG107" s="10"/>
      <c r="BH107" s="11"/>
      <c r="BJ107" s="41"/>
      <c r="BK107" s="41">
        <f t="shared" si="10"/>
        <v>0</v>
      </c>
      <c r="BL107">
        <f t="shared" si="14"/>
        <v>0</v>
      </c>
      <c r="BM107" t="e">
        <f t="shared" si="12"/>
        <v>#DIV/0!</v>
      </c>
      <c r="BN107">
        <f t="shared" si="13"/>
        <v>0</v>
      </c>
    </row>
    <row r="108" spans="1:66" x14ac:dyDescent="0.25">
      <c r="A108">
        <v>40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E108" s="10"/>
      <c r="AF108" s="32"/>
      <c r="AG108" s="10"/>
      <c r="AH108" s="32"/>
      <c r="AI108" s="10"/>
      <c r="AJ108" s="32"/>
      <c r="AK108" s="10"/>
      <c r="AL108" s="32"/>
      <c r="AM108" s="10"/>
      <c r="AN108" s="32"/>
      <c r="AO108" s="10"/>
      <c r="AP108" s="242"/>
      <c r="AQ108" s="10"/>
      <c r="AR108" s="32"/>
      <c r="AS108" s="10"/>
      <c r="AT108" s="242"/>
      <c r="AU108" s="10"/>
      <c r="AV108" s="242"/>
      <c r="AW108" s="10"/>
      <c r="AX108" s="245"/>
      <c r="AY108" s="10"/>
      <c r="AZ108" s="242"/>
      <c r="BA108" s="10"/>
      <c r="BB108" s="245"/>
      <c r="BC108" s="10"/>
      <c r="BD108" s="245"/>
      <c r="BE108" s="10"/>
      <c r="BF108" s="11"/>
      <c r="BG108" s="10"/>
      <c r="BH108" s="11"/>
      <c r="BJ108" s="41"/>
      <c r="BK108" s="41">
        <f t="shared" si="10"/>
        <v>0</v>
      </c>
      <c r="BL108">
        <f t="shared" si="14"/>
        <v>0</v>
      </c>
      <c r="BM108" t="e">
        <f t="shared" si="12"/>
        <v>#DIV/0!</v>
      </c>
      <c r="BN108">
        <f t="shared" si="13"/>
        <v>0</v>
      </c>
    </row>
    <row r="109" spans="1:66" x14ac:dyDescent="0.25">
      <c r="A109">
        <v>41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E109" s="10"/>
      <c r="AF109" s="32"/>
      <c r="AG109" s="10"/>
      <c r="AH109" s="32"/>
      <c r="AI109" s="10"/>
      <c r="AJ109" s="32"/>
      <c r="AK109" s="10"/>
      <c r="AL109" s="32"/>
      <c r="AM109" s="10"/>
      <c r="AN109" s="32"/>
      <c r="AO109" s="10"/>
      <c r="AP109" s="242"/>
      <c r="AQ109" s="10"/>
      <c r="AR109" s="32"/>
      <c r="AS109" s="10"/>
      <c r="AT109" s="242"/>
      <c r="AU109" s="10"/>
      <c r="AV109" s="242"/>
      <c r="AW109" s="10"/>
      <c r="AX109" s="245"/>
      <c r="AY109" s="10"/>
      <c r="AZ109" s="242"/>
      <c r="BA109" s="10"/>
      <c r="BB109" s="245"/>
      <c r="BC109" s="10"/>
      <c r="BD109" s="245"/>
      <c r="BE109" s="10"/>
      <c r="BF109" s="11"/>
      <c r="BG109" s="10"/>
      <c r="BH109" s="11"/>
      <c r="BJ109" s="41"/>
      <c r="BK109" s="41">
        <f t="shared" si="10"/>
        <v>0</v>
      </c>
      <c r="BL109">
        <f t="shared" si="14"/>
        <v>0</v>
      </c>
      <c r="BM109" t="e">
        <f t="shared" si="12"/>
        <v>#DIV/0!</v>
      </c>
      <c r="BN109">
        <f t="shared" si="13"/>
        <v>0</v>
      </c>
    </row>
    <row r="110" spans="1:66" x14ac:dyDescent="0.25">
      <c r="A110">
        <v>42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E110" s="10"/>
      <c r="AF110" s="32"/>
      <c r="AG110" s="10"/>
      <c r="AH110" s="32"/>
      <c r="AI110" s="10"/>
      <c r="AJ110" s="32"/>
      <c r="AK110" s="10"/>
      <c r="AL110" s="32"/>
      <c r="AM110" s="10"/>
      <c r="AN110" s="32"/>
      <c r="AO110" s="10"/>
      <c r="AP110" s="242"/>
      <c r="AQ110" s="10"/>
      <c r="AR110" s="32"/>
      <c r="AS110" s="10"/>
      <c r="AT110" s="242"/>
      <c r="AU110" s="10"/>
      <c r="AV110" s="242"/>
      <c r="AW110" s="10"/>
      <c r="AX110" s="245"/>
      <c r="AY110" s="10"/>
      <c r="AZ110" s="242"/>
      <c r="BA110" s="10"/>
      <c r="BB110" s="245"/>
      <c r="BC110" s="10"/>
      <c r="BD110" s="245"/>
      <c r="BE110" s="10"/>
      <c r="BF110" s="11"/>
      <c r="BG110" s="10"/>
      <c r="BH110" s="11"/>
      <c r="BJ110" s="41"/>
      <c r="BK110" s="41">
        <f t="shared" si="10"/>
        <v>0</v>
      </c>
      <c r="BL110">
        <f t="shared" si="14"/>
        <v>0</v>
      </c>
      <c r="BM110" t="e">
        <f t="shared" si="12"/>
        <v>#DIV/0!</v>
      </c>
      <c r="BN110">
        <f t="shared" si="13"/>
        <v>0</v>
      </c>
    </row>
    <row r="111" spans="1:66" x14ac:dyDescent="0.25">
      <c r="A111">
        <v>43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E111" s="10"/>
      <c r="AF111" s="32"/>
      <c r="AG111" s="10"/>
      <c r="AH111" s="32"/>
      <c r="AI111" s="10"/>
      <c r="AJ111" s="32"/>
      <c r="AK111" s="10"/>
      <c r="AL111" s="32"/>
      <c r="AM111" s="10"/>
      <c r="AN111" s="32"/>
      <c r="AO111" s="10"/>
      <c r="AP111" s="242"/>
      <c r="AQ111" s="10"/>
      <c r="AR111" s="32"/>
      <c r="AS111" s="10"/>
      <c r="AT111" s="242"/>
      <c r="AU111" s="10"/>
      <c r="AV111" s="242"/>
      <c r="AW111" s="10"/>
      <c r="AX111" s="245"/>
      <c r="AY111" s="10"/>
      <c r="AZ111" s="242"/>
      <c r="BA111" s="10"/>
      <c r="BB111" s="245"/>
      <c r="BC111" s="10"/>
      <c r="BD111" s="245"/>
      <c r="BE111" s="10"/>
      <c r="BF111" s="11"/>
      <c r="BG111" s="10"/>
      <c r="BH111" s="11"/>
      <c r="BJ111" s="41"/>
      <c r="BK111" s="41">
        <f t="shared" si="10"/>
        <v>0</v>
      </c>
      <c r="BL111">
        <f t="shared" si="14"/>
        <v>0</v>
      </c>
      <c r="BM111" t="e">
        <f t="shared" si="12"/>
        <v>#DIV/0!</v>
      </c>
      <c r="BN111">
        <f t="shared" si="13"/>
        <v>0</v>
      </c>
    </row>
    <row r="112" spans="1:66" x14ac:dyDescent="0.25">
      <c r="A112">
        <v>44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E112" s="10"/>
      <c r="AF112" s="32"/>
      <c r="AG112" s="10"/>
      <c r="AH112" s="32"/>
      <c r="AI112" s="10"/>
      <c r="AJ112" s="32"/>
      <c r="AK112" s="10"/>
      <c r="AL112" s="32"/>
      <c r="AM112" s="10"/>
      <c r="AN112" s="32"/>
      <c r="AO112" s="10"/>
      <c r="AP112" s="242"/>
      <c r="AQ112" s="10"/>
      <c r="AR112" s="32"/>
      <c r="AS112" s="10"/>
      <c r="AT112" s="242"/>
      <c r="AU112" s="10"/>
      <c r="AV112" s="242"/>
      <c r="AW112" s="10"/>
      <c r="AX112" s="245"/>
      <c r="AY112" s="10"/>
      <c r="AZ112" s="242"/>
      <c r="BA112" s="10"/>
      <c r="BB112" s="245"/>
      <c r="BC112" s="10"/>
      <c r="BD112" s="245"/>
      <c r="BE112" s="10"/>
      <c r="BF112" s="11"/>
      <c r="BG112" s="10"/>
      <c r="BH112" s="11"/>
      <c r="BJ112" s="41"/>
      <c r="BK112" s="41">
        <f t="shared" si="10"/>
        <v>0</v>
      </c>
      <c r="BL112">
        <f t="shared" si="14"/>
        <v>0</v>
      </c>
      <c r="BM112" t="e">
        <f t="shared" si="12"/>
        <v>#DIV/0!</v>
      </c>
      <c r="BN112">
        <f t="shared" si="13"/>
        <v>0</v>
      </c>
    </row>
    <row r="113" spans="1:66" x14ac:dyDescent="0.25">
      <c r="A113">
        <v>45</v>
      </c>
      <c r="B113" s="6"/>
      <c r="C113" s="10"/>
      <c r="D113" s="32"/>
      <c r="E113" s="10"/>
      <c r="F113" s="32"/>
      <c r="G113" s="10"/>
      <c r="H113" s="32"/>
      <c r="I113" s="10"/>
      <c r="J113" s="32"/>
      <c r="K113" s="10"/>
      <c r="L113" s="238"/>
      <c r="M113" s="10"/>
      <c r="N113" s="32"/>
      <c r="O113" s="10"/>
      <c r="P113" s="32"/>
      <c r="Q113" s="10"/>
      <c r="R113" s="32"/>
      <c r="S113" s="10"/>
      <c r="T113" s="32"/>
      <c r="U113" s="10"/>
      <c r="V113" s="32"/>
      <c r="W113" s="10"/>
      <c r="X113" s="32"/>
      <c r="Y113" s="10"/>
      <c r="Z113" s="32"/>
      <c r="AA113" s="10"/>
      <c r="AB113" s="32"/>
      <c r="AC113" s="10"/>
      <c r="AD113" s="32"/>
      <c r="AE113" s="10"/>
      <c r="AF113" s="32"/>
      <c r="AG113" s="10"/>
      <c r="AH113" s="32"/>
      <c r="AI113" s="10"/>
      <c r="AJ113" s="32"/>
      <c r="AK113" s="10"/>
      <c r="AL113" s="32"/>
      <c r="AM113" s="10"/>
      <c r="AN113" s="32"/>
      <c r="AO113" s="10"/>
      <c r="AP113" s="242"/>
      <c r="AQ113" s="10"/>
      <c r="AR113" s="32"/>
      <c r="AS113" s="10"/>
      <c r="AT113" s="242"/>
      <c r="AU113" s="10"/>
      <c r="AV113" s="242"/>
      <c r="AW113" s="10"/>
      <c r="AX113" s="245"/>
      <c r="AY113" s="10"/>
      <c r="AZ113" s="242"/>
      <c r="BA113" s="10"/>
      <c r="BB113" s="245"/>
      <c r="BC113" s="10"/>
      <c r="BD113" s="245"/>
      <c r="BE113" s="10"/>
      <c r="BF113" s="11"/>
      <c r="BG113" s="10"/>
      <c r="BH113" s="11"/>
      <c r="BJ113" s="41"/>
      <c r="BK113" s="41">
        <f t="shared" si="10"/>
        <v>0</v>
      </c>
      <c r="BL113">
        <f t="shared" si="14"/>
        <v>0</v>
      </c>
      <c r="BM113" t="e">
        <f t="shared" si="12"/>
        <v>#DIV/0!</v>
      </c>
      <c r="BN113">
        <f t="shared" si="13"/>
        <v>0</v>
      </c>
    </row>
    <row r="114" spans="1:66" x14ac:dyDescent="0.25">
      <c r="A114">
        <v>46</v>
      </c>
      <c r="B114" s="6"/>
      <c r="C114" s="10"/>
      <c r="D114" s="32"/>
      <c r="E114" s="10"/>
      <c r="F114" s="32"/>
      <c r="G114" s="10"/>
      <c r="H114" s="32"/>
      <c r="I114" s="10"/>
      <c r="J114" s="32"/>
      <c r="K114" s="10"/>
      <c r="L114" s="32"/>
      <c r="M114" s="10"/>
      <c r="N114" s="32"/>
      <c r="O114" s="10"/>
      <c r="P114" s="32"/>
      <c r="Q114" s="10"/>
      <c r="R114" s="32"/>
      <c r="S114" s="10"/>
      <c r="T114" s="32"/>
      <c r="U114" s="10"/>
      <c r="V114" s="32"/>
      <c r="W114" s="10"/>
      <c r="X114" s="32"/>
      <c r="Y114" s="10"/>
      <c r="Z114" s="32"/>
      <c r="AA114" s="10"/>
      <c r="AB114" s="32"/>
      <c r="AC114" s="10"/>
      <c r="AD114" s="32"/>
      <c r="AE114" s="10"/>
      <c r="AF114" s="32"/>
      <c r="AG114" s="10"/>
      <c r="AH114" s="32"/>
      <c r="AI114" s="10"/>
      <c r="AJ114" s="32"/>
      <c r="AK114" s="10"/>
      <c r="AL114" s="32"/>
      <c r="AM114" s="10"/>
      <c r="AN114" s="32"/>
      <c r="AO114" s="10"/>
      <c r="AP114" s="242"/>
      <c r="AQ114" s="10"/>
      <c r="AR114" s="32"/>
      <c r="AS114" s="10"/>
      <c r="AT114" s="242"/>
      <c r="AU114" s="10"/>
      <c r="AV114" s="242"/>
      <c r="AW114" s="10"/>
      <c r="AX114" s="245"/>
      <c r="AY114" s="10"/>
      <c r="AZ114" s="242"/>
      <c r="BA114" s="10"/>
      <c r="BB114" s="245"/>
      <c r="BC114" s="10"/>
      <c r="BD114" s="245"/>
      <c r="BE114" s="10"/>
      <c r="BF114" s="11"/>
      <c r="BG114" s="10"/>
      <c r="BH114" s="11"/>
      <c r="BJ114" s="41"/>
      <c r="BK114" s="41">
        <f t="shared" si="10"/>
        <v>0</v>
      </c>
      <c r="BL114">
        <f t="shared" si="14"/>
        <v>0</v>
      </c>
      <c r="BM114" t="e">
        <f t="shared" si="12"/>
        <v>#DIV/0!</v>
      </c>
      <c r="BN114">
        <f t="shared" si="13"/>
        <v>0</v>
      </c>
    </row>
    <row r="115" spans="1:66" x14ac:dyDescent="0.25">
      <c r="A115">
        <v>47</v>
      </c>
      <c r="B115" s="6"/>
      <c r="C115" s="10"/>
      <c r="D115" s="32"/>
      <c r="E115" s="10"/>
      <c r="F115" s="32"/>
      <c r="G115" s="10"/>
      <c r="H115" s="32"/>
      <c r="I115" s="10"/>
      <c r="J115" s="32"/>
      <c r="K115" s="10"/>
      <c r="L115" s="238"/>
      <c r="M115" s="10"/>
      <c r="N115" s="32"/>
      <c r="O115" s="10"/>
      <c r="P115" s="32"/>
      <c r="Q115" s="10"/>
      <c r="R115" s="32"/>
      <c r="S115" s="10"/>
      <c r="T115" s="3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E115" s="10"/>
      <c r="AF115" s="32"/>
      <c r="AG115" s="10"/>
      <c r="AH115" s="32"/>
      <c r="AI115" s="10"/>
      <c r="AJ115" s="32"/>
      <c r="AK115" s="10"/>
      <c r="AL115" s="32"/>
      <c r="AM115" s="10"/>
      <c r="AN115" s="32"/>
      <c r="AO115" s="10"/>
      <c r="AP115" s="242"/>
      <c r="AQ115" s="10"/>
      <c r="AR115" s="32"/>
      <c r="AS115" s="10"/>
      <c r="AT115" s="242"/>
      <c r="AU115" s="10"/>
      <c r="AV115" s="242"/>
      <c r="AW115" s="10"/>
      <c r="AX115" s="245"/>
      <c r="AY115" s="10"/>
      <c r="AZ115" s="242"/>
      <c r="BA115" s="10"/>
      <c r="BB115" s="245"/>
      <c r="BC115" s="10"/>
      <c r="BD115" s="245"/>
      <c r="BE115" s="10"/>
      <c r="BF115" s="11"/>
      <c r="BG115" s="10"/>
      <c r="BH115" s="11"/>
      <c r="BJ115" s="41"/>
      <c r="BK115" s="41">
        <f t="shared" si="10"/>
        <v>0</v>
      </c>
      <c r="BL115">
        <f t="shared" si="14"/>
        <v>0</v>
      </c>
      <c r="BM115" t="e">
        <f t="shared" si="12"/>
        <v>#DIV/0!</v>
      </c>
      <c r="BN115">
        <f t="shared" si="13"/>
        <v>0</v>
      </c>
    </row>
    <row r="116" spans="1:66" x14ac:dyDescent="0.25">
      <c r="A116">
        <v>48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238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10"/>
      <c r="AF116" s="32"/>
      <c r="AG116" s="10"/>
      <c r="AH116" s="32"/>
      <c r="AI116" s="10"/>
      <c r="AJ116" s="32"/>
      <c r="AK116" s="10"/>
      <c r="AL116" s="32"/>
      <c r="AM116" s="10"/>
      <c r="AN116" s="32"/>
      <c r="AO116" s="10"/>
      <c r="AP116" s="242"/>
      <c r="AQ116" s="10"/>
      <c r="AR116" s="32"/>
      <c r="AS116" s="10"/>
      <c r="AT116" s="242"/>
      <c r="AU116" s="10"/>
      <c r="AV116" s="242"/>
      <c r="AW116" s="10"/>
      <c r="AX116" s="245"/>
      <c r="AY116" s="10"/>
      <c r="AZ116" s="242"/>
      <c r="BA116" s="10"/>
      <c r="BB116" s="245"/>
      <c r="BC116" s="10"/>
      <c r="BD116" s="245"/>
      <c r="BE116" s="10"/>
      <c r="BF116" s="11"/>
      <c r="BG116" s="10"/>
      <c r="BH116" s="11"/>
      <c r="BJ116" s="41"/>
      <c r="BK116" s="41">
        <f t="shared" si="10"/>
        <v>0</v>
      </c>
      <c r="BL116">
        <f t="shared" si="14"/>
        <v>0</v>
      </c>
      <c r="BM116" t="e">
        <f t="shared" si="12"/>
        <v>#DIV/0!</v>
      </c>
      <c r="BN116">
        <f t="shared" si="13"/>
        <v>0</v>
      </c>
    </row>
    <row r="117" spans="1:66" x14ac:dyDescent="0.25">
      <c r="A117">
        <v>49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10"/>
      <c r="AF117" s="32"/>
      <c r="AG117" s="10"/>
      <c r="AH117" s="32"/>
      <c r="AI117" s="10"/>
      <c r="AJ117" s="32"/>
      <c r="AK117" s="10"/>
      <c r="AL117" s="32"/>
      <c r="AM117" s="10"/>
      <c r="AN117" s="32"/>
      <c r="AO117" s="10"/>
      <c r="AP117" s="32"/>
      <c r="AQ117" s="10"/>
      <c r="AR117" s="32"/>
      <c r="AS117" s="10"/>
      <c r="AT117" s="32"/>
      <c r="AU117" s="10"/>
      <c r="AV117" s="32"/>
      <c r="AW117" s="10"/>
      <c r="AX117" s="245"/>
      <c r="AY117" s="10"/>
      <c r="AZ117" s="32"/>
      <c r="BA117" s="10"/>
      <c r="BB117" s="245"/>
      <c r="BC117" s="10"/>
      <c r="BD117" s="245"/>
      <c r="BE117" s="10"/>
      <c r="BF117" s="11"/>
      <c r="BG117" s="10"/>
      <c r="BH117" s="11"/>
      <c r="BJ117" s="41"/>
      <c r="BK117" s="41">
        <f t="shared" si="10"/>
        <v>0</v>
      </c>
      <c r="BL117">
        <f t="shared" ref="BL117:BL127" si="15">COUNT(C117:BH117)/2</f>
        <v>0</v>
      </c>
      <c r="BM117" t="e">
        <f t="shared" si="12"/>
        <v>#DIV/0!</v>
      </c>
      <c r="BN117">
        <f t="shared" si="13"/>
        <v>0</v>
      </c>
    </row>
    <row r="118" spans="1:66" x14ac:dyDescent="0.25">
      <c r="A118">
        <v>50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238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E118" s="10"/>
      <c r="AF118" s="32"/>
      <c r="AG118" s="10"/>
      <c r="AH118" s="32"/>
      <c r="AI118" s="10"/>
      <c r="AJ118" s="32"/>
      <c r="AK118" s="10"/>
      <c r="AL118" s="32"/>
      <c r="AM118" s="10"/>
      <c r="AN118" s="32"/>
      <c r="AO118" s="10"/>
      <c r="AP118" s="242"/>
      <c r="AQ118" s="10"/>
      <c r="AR118" s="32"/>
      <c r="AS118" s="10"/>
      <c r="AT118" s="242"/>
      <c r="AU118" s="10"/>
      <c r="AV118" s="242"/>
      <c r="AW118" s="10"/>
      <c r="AX118" s="245"/>
      <c r="AY118" s="10"/>
      <c r="AZ118" s="242"/>
      <c r="BA118" s="10"/>
      <c r="BB118" s="245"/>
      <c r="BC118" s="10"/>
      <c r="BD118" s="245"/>
      <c r="BE118" s="10"/>
      <c r="BF118" s="11"/>
      <c r="BG118" s="10"/>
      <c r="BH118" s="11"/>
      <c r="BI118" s="28"/>
      <c r="BJ118" s="41"/>
      <c r="BK118" s="41">
        <f t="shared" si="10"/>
        <v>0</v>
      </c>
      <c r="BL118">
        <f t="shared" si="15"/>
        <v>0</v>
      </c>
      <c r="BM118" t="e">
        <f t="shared" si="12"/>
        <v>#DIV/0!</v>
      </c>
      <c r="BN118">
        <f t="shared" si="13"/>
        <v>0</v>
      </c>
    </row>
    <row r="119" spans="1:66" x14ac:dyDescent="0.25">
      <c r="A119">
        <v>51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238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E119" s="10"/>
      <c r="AF119" s="32"/>
      <c r="AG119" s="10"/>
      <c r="AH119" s="32"/>
      <c r="AI119" s="10"/>
      <c r="AJ119" s="32"/>
      <c r="AK119" s="10"/>
      <c r="AL119" s="32"/>
      <c r="AM119" s="10"/>
      <c r="AN119" s="32"/>
      <c r="AO119" s="10"/>
      <c r="AP119" s="242"/>
      <c r="AQ119" s="10"/>
      <c r="AR119" s="32"/>
      <c r="AS119" s="10"/>
      <c r="AT119" s="242"/>
      <c r="AU119" s="10"/>
      <c r="AV119" s="242"/>
      <c r="AW119" s="10"/>
      <c r="AX119" s="245"/>
      <c r="AY119" s="10"/>
      <c r="AZ119" s="242"/>
      <c r="BA119" s="10"/>
      <c r="BB119" s="245"/>
      <c r="BC119" s="10"/>
      <c r="BD119" s="245"/>
      <c r="BE119" s="10"/>
      <c r="BF119" s="11"/>
      <c r="BG119" s="10"/>
      <c r="BH119" s="11"/>
      <c r="BJ119" s="41"/>
      <c r="BK119" s="41">
        <f t="shared" si="10"/>
        <v>0</v>
      </c>
      <c r="BL119">
        <f t="shared" si="15"/>
        <v>0</v>
      </c>
      <c r="BM119" t="e">
        <f t="shared" si="12"/>
        <v>#DIV/0!</v>
      </c>
      <c r="BN119">
        <f t="shared" si="13"/>
        <v>0</v>
      </c>
    </row>
    <row r="120" spans="1:66" x14ac:dyDescent="0.25">
      <c r="A120">
        <v>52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238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E120" s="10"/>
      <c r="AF120" s="32"/>
      <c r="AG120" s="10"/>
      <c r="AH120" s="32"/>
      <c r="AI120" s="10"/>
      <c r="AJ120" s="32"/>
      <c r="AK120" s="10"/>
      <c r="AL120" s="32"/>
      <c r="AM120" s="10"/>
      <c r="AN120" s="32"/>
      <c r="AO120" s="10"/>
      <c r="AP120" s="242"/>
      <c r="AQ120" s="10"/>
      <c r="AR120" s="32"/>
      <c r="AS120" s="10"/>
      <c r="AT120" s="242"/>
      <c r="AU120" s="10"/>
      <c r="AV120" s="242"/>
      <c r="AW120" s="10"/>
      <c r="AX120" s="245"/>
      <c r="AY120" s="10"/>
      <c r="AZ120" s="242"/>
      <c r="BA120" s="10"/>
      <c r="BB120" s="245"/>
      <c r="BC120" s="10"/>
      <c r="BD120" s="245"/>
      <c r="BE120" s="10"/>
      <c r="BF120" s="11"/>
      <c r="BG120" s="10"/>
      <c r="BH120" s="11"/>
      <c r="BJ120" s="41"/>
      <c r="BK120" s="41">
        <f t="shared" si="10"/>
        <v>0</v>
      </c>
      <c r="BL120">
        <f t="shared" si="15"/>
        <v>0</v>
      </c>
      <c r="BM120" t="e">
        <f t="shared" si="12"/>
        <v>#DIV/0!</v>
      </c>
      <c r="BN120">
        <f t="shared" si="13"/>
        <v>0</v>
      </c>
    </row>
    <row r="121" spans="1:66" x14ac:dyDescent="0.25"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238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  <c r="AE121" s="10"/>
      <c r="AF121" s="32"/>
      <c r="AG121" s="10"/>
      <c r="AH121" s="32"/>
      <c r="AI121" s="10"/>
      <c r="AJ121" s="32"/>
      <c r="AK121" s="10"/>
      <c r="AL121" s="32"/>
      <c r="AM121" s="10"/>
      <c r="AN121" s="32"/>
      <c r="AO121" s="10"/>
      <c r="AP121" s="242"/>
      <c r="AQ121" s="10"/>
      <c r="AR121" s="32"/>
      <c r="AS121" s="10"/>
      <c r="AT121" s="242"/>
      <c r="AU121" s="10"/>
      <c r="AV121" s="242"/>
      <c r="AW121" s="10"/>
      <c r="AX121" s="245"/>
      <c r="AY121" s="10"/>
      <c r="AZ121" s="242"/>
      <c r="BA121" s="10"/>
      <c r="BB121" s="245"/>
      <c r="BC121" s="10"/>
      <c r="BD121" s="245"/>
      <c r="BE121" s="10"/>
      <c r="BF121" s="11"/>
      <c r="BG121" s="10"/>
      <c r="BH121" s="11"/>
      <c r="BJ121" s="41"/>
      <c r="BK121" s="41">
        <f t="shared" si="10"/>
        <v>0</v>
      </c>
      <c r="BL121">
        <f t="shared" si="15"/>
        <v>0</v>
      </c>
      <c r="BM121" t="e">
        <f t="shared" si="12"/>
        <v>#DIV/0!</v>
      </c>
      <c r="BN121">
        <f t="shared" si="13"/>
        <v>0</v>
      </c>
    </row>
    <row r="122" spans="1:66" x14ac:dyDescent="0.25"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238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  <c r="AE122" s="10"/>
      <c r="AF122" s="32"/>
      <c r="AG122" s="10"/>
      <c r="AH122" s="32"/>
      <c r="AI122" s="10"/>
      <c r="AJ122" s="32"/>
      <c r="AK122" s="10"/>
      <c r="AL122" s="32"/>
      <c r="AM122" s="10"/>
      <c r="AN122" s="32"/>
      <c r="AO122" s="10"/>
      <c r="AP122" s="242"/>
      <c r="AQ122" s="10"/>
      <c r="AR122" s="32"/>
      <c r="AS122" s="10"/>
      <c r="AT122" s="242"/>
      <c r="AU122" s="10"/>
      <c r="AV122" s="242"/>
      <c r="AW122" s="10"/>
      <c r="AX122" s="242"/>
      <c r="AY122" s="10"/>
      <c r="AZ122" s="242"/>
      <c r="BA122" s="10"/>
      <c r="BB122" s="245"/>
      <c r="BC122" s="10"/>
      <c r="BD122" s="245"/>
      <c r="BE122" s="10"/>
      <c r="BF122" s="11"/>
      <c r="BG122" s="10"/>
      <c r="BH122" s="11"/>
      <c r="BJ122" s="41"/>
      <c r="BK122" s="41">
        <f t="shared" si="10"/>
        <v>0</v>
      </c>
      <c r="BL122">
        <f t="shared" si="15"/>
        <v>0</v>
      </c>
      <c r="BM122" t="e">
        <f t="shared" si="12"/>
        <v>#DIV/0!</v>
      </c>
      <c r="BN122">
        <f t="shared" si="13"/>
        <v>0</v>
      </c>
    </row>
    <row r="123" spans="1:66" x14ac:dyDescent="0.25"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  <c r="AE123" s="10"/>
      <c r="AF123" s="32"/>
      <c r="AG123" s="10"/>
      <c r="AH123" s="32"/>
      <c r="AI123" s="10"/>
      <c r="AJ123" s="32"/>
      <c r="AK123" s="10"/>
      <c r="AL123" s="32"/>
      <c r="AM123" s="10"/>
      <c r="AN123" s="32"/>
      <c r="AO123" s="10"/>
      <c r="AP123" s="242"/>
      <c r="AQ123" s="10"/>
      <c r="AR123" s="32"/>
      <c r="AS123" s="10"/>
      <c r="AT123" s="242"/>
      <c r="AU123" s="10"/>
      <c r="AV123" s="242"/>
      <c r="AW123" s="10"/>
      <c r="AX123" s="242"/>
      <c r="AY123" s="10"/>
      <c r="AZ123" s="242"/>
      <c r="BA123" s="10"/>
      <c r="BB123" s="245"/>
      <c r="BC123" s="10"/>
      <c r="BD123" s="245"/>
      <c r="BE123" s="10"/>
      <c r="BF123" s="11"/>
      <c r="BG123" s="10"/>
      <c r="BH123" s="11"/>
      <c r="BJ123" s="41"/>
      <c r="BK123" s="41">
        <f t="shared" si="10"/>
        <v>0</v>
      </c>
      <c r="BL123">
        <f t="shared" si="15"/>
        <v>0</v>
      </c>
      <c r="BM123" t="e">
        <f t="shared" si="12"/>
        <v>#DIV/0!</v>
      </c>
      <c r="BN123">
        <f t="shared" si="13"/>
        <v>0</v>
      </c>
    </row>
    <row r="124" spans="1:66" x14ac:dyDescent="0.25"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  <c r="AE124" s="10"/>
      <c r="AF124" s="32"/>
      <c r="AG124" s="10"/>
      <c r="AH124" s="32"/>
      <c r="AI124" s="10"/>
      <c r="AJ124" s="32"/>
      <c r="AK124" s="10"/>
      <c r="AL124" s="32"/>
      <c r="AM124" s="10"/>
      <c r="AN124" s="32"/>
      <c r="AO124" s="10"/>
      <c r="AP124" s="242"/>
      <c r="AQ124" s="10"/>
      <c r="AR124" s="32"/>
      <c r="AS124" s="10"/>
      <c r="AT124" s="242"/>
      <c r="AU124" s="10"/>
      <c r="AV124" s="242"/>
      <c r="AW124" s="10"/>
      <c r="AX124" s="245"/>
      <c r="AY124" s="10"/>
      <c r="AZ124" s="242"/>
      <c r="BA124" s="10"/>
      <c r="BB124" s="245"/>
      <c r="BC124" s="10"/>
      <c r="BD124" s="245"/>
      <c r="BE124" s="10"/>
      <c r="BF124" s="11"/>
      <c r="BG124" s="10"/>
      <c r="BH124" s="11"/>
      <c r="BJ124" s="41"/>
      <c r="BK124" s="41">
        <f t="shared" si="10"/>
        <v>0</v>
      </c>
      <c r="BL124">
        <f t="shared" si="15"/>
        <v>0</v>
      </c>
      <c r="BM124" t="e">
        <f t="shared" si="12"/>
        <v>#DIV/0!</v>
      </c>
      <c r="BN124">
        <f t="shared" si="13"/>
        <v>0</v>
      </c>
    </row>
    <row r="125" spans="1:66" x14ac:dyDescent="0.25"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238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  <c r="AE125" s="10"/>
      <c r="AF125" s="32"/>
      <c r="AG125" s="10"/>
      <c r="AH125" s="32"/>
      <c r="AI125" s="10"/>
      <c r="AJ125" s="32"/>
      <c r="AK125" s="10"/>
      <c r="AL125" s="32"/>
      <c r="AM125" s="10"/>
      <c r="AN125" s="32"/>
      <c r="AO125" s="10"/>
      <c r="AP125" s="242"/>
      <c r="AQ125" s="10"/>
      <c r="AR125" s="32"/>
      <c r="AS125" s="10"/>
      <c r="AT125" s="242"/>
      <c r="AU125" s="10"/>
      <c r="AV125" s="242"/>
      <c r="AW125" s="10"/>
      <c r="AX125" s="245"/>
      <c r="AY125" s="10"/>
      <c r="AZ125" s="242"/>
      <c r="BA125" s="10"/>
      <c r="BB125" s="245"/>
      <c r="BC125" s="10"/>
      <c r="BD125" s="245"/>
      <c r="BE125" s="10"/>
      <c r="BF125" s="11"/>
      <c r="BG125" s="10"/>
      <c r="BH125" s="11"/>
      <c r="BJ125" s="41"/>
      <c r="BK125" s="41">
        <f t="shared" si="10"/>
        <v>0</v>
      </c>
      <c r="BL125">
        <f t="shared" si="15"/>
        <v>0</v>
      </c>
      <c r="BM125" t="e">
        <f t="shared" si="12"/>
        <v>#DIV/0!</v>
      </c>
      <c r="BN125">
        <f t="shared" si="13"/>
        <v>0</v>
      </c>
    </row>
    <row r="126" spans="1:66" x14ac:dyDescent="0.25"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  <c r="AE126" s="10"/>
      <c r="AF126" s="32"/>
      <c r="AG126" s="10"/>
      <c r="AH126" s="32"/>
      <c r="AI126" s="10"/>
      <c r="AJ126" s="32"/>
      <c r="AK126" s="10"/>
      <c r="AL126" s="32"/>
      <c r="AM126" s="10"/>
      <c r="AN126" s="32"/>
      <c r="AO126" s="10"/>
      <c r="AP126" s="242"/>
      <c r="AQ126" s="10"/>
      <c r="AR126" s="32"/>
      <c r="AS126" s="10"/>
      <c r="AT126" s="242"/>
      <c r="AU126" s="10"/>
      <c r="AV126" s="242"/>
      <c r="AW126" s="10"/>
      <c r="AX126" s="245"/>
      <c r="AY126" s="10"/>
      <c r="AZ126" s="242"/>
      <c r="BA126" s="10"/>
      <c r="BB126" s="245"/>
      <c r="BC126" s="10"/>
      <c r="BD126" s="245"/>
      <c r="BE126" s="10"/>
      <c r="BF126" s="11"/>
      <c r="BG126" s="10"/>
      <c r="BH126" s="11"/>
      <c r="BJ126" s="41"/>
      <c r="BK126" s="41">
        <f t="shared" si="10"/>
        <v>0</v>
      </c>
      <c r="BL126">
        <f t="shared" si="15"/>
        <v>0</v>
      </c>
      <c r="BM126" t="e">
        <f t="shared" si="12"/>
        <v>#DIV/0!</v>
      </c>
      <c r="BN126">
        <f t="shared" si="13"/>
        <v>0</v>
      </c>
    </row>
    <row r="127" spans="1:66" x14ac:dyDescent="0.25"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  <c r="AE127" s="10"/>
      <c r="AF127" s="32"/>
      <c r="AG127" s="10"/>
      <c r="AH127" s="32"/>
      <c r="AI127" s="10"/>
      <c r="AJ127" s="32"/>
      <c r="AK127" s="10"/>
      <c r="AL127" s="32"/>
      <c r="AM127" s="10"/>
      <c r="AN127" s="32"/>
      <c r="AO127" s="10"/>
      <c r="AP127" s="242"/>
      <c r="AQ127" s="10"/>
      <c r="AR127" s="32"/>
      <c r="AS127" s="10"/>
      <c r="AT127" s="242"/>
      <c r="AU127" s="10"/>
      <c r="AV127" s="242"/>
      <c r="AW127" s="10"/>
      <c r="AX127" s="245"/>
      <c r="AY127" s="10"/>
      <c r="AZ127" s="242"/>
      <c r="BA127" s="10"/>
      <c r="BB127" s="245"/>
      <c r="BC127" s="10"/>
      <c r="BD127" s="245"/>
      <c r="BE127" s="10"/>
      <c r="BF127" s="11"/>
      <c r="BG127" s="10"/>
      <c r="BH127" s="11"/>
      <c r="BJ127" s="41"/>
      <c r="BK127" s="41">
        <f t="shared" si="10"/>
        <v>0</v>
      </c>
      <c r="BL127">
        <f t="shared" si="15"/>
        <v>0</v>
      </c>
      <c r="BM127" t="e">
        <f t="shared" si="12"/>
        <v>#DIV/0!</v>
      </c>
      <c r="BN127">
        <f t="shared" si="13"/>
        <v>0</v>
      </c>
    </row>
    <row r="128" spans="1:66" x14ac:dyDescent="0.25"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  <c r="AE128" s="10"/>
      <c r="AF128" s="32"/>
      <c r="AG128" s="10"/>
      <c r="AH128" s="32"/>
      <c r="AI128" s="10"/>
      <c r="AJ128" s="32"/>
      <c r="AK128" s="10"/>
      <c r="AL128" s="32"/>
      <c r="AM128" s="10"/>
      <c r="AN128" s="32"/>
      <c r="AO128" s="10"/>
      <c r="AP128" s="242"/>
      <c r="AQ128" s="10"/>
      <c r="AR128" s="32"/>
      <c r="AS128" s="10"/>
      <c r="AT128" s="242"/>
      <c r="AU128" s="10"/>
      <c r="AV128" s="242"/>
      <c r="AW128" s="10"/>
      <c r="AX128" s="245"/>
      <c r="AY128" s="10"/>
      <c r="AZ128" s="242"/>
      <c r="BA128" s="10"/>
      <c r="BB128" s="245"/>
      <c r="BC128" s="10"/>
      <c r="BD128" s="245"/>
      <c r="BE128" s="10"/>
      <c r="BF128" s="11"/>
      <c r="BG128" s="10"/>
      <c r="BH128" s="11"/>
      <c r="BJ128" s="41"/>
      <c r="BK128" s="41">
        <f t="shared" si="10"/>
        <v>0</v>
      </c>
      <c r="BL128">
        <f>COUNT(C128:BH128)/2</f>
        <v>0</v>
      </c>
      <c r="BM128" t="e">
        <f t="shared" si="12"/>
        <v>#DIV/0!</v>
      </c>
      <c r="BN128">
        <f t="shared" si="13"/>
        <v>0</v>
      </c>
    </row>
    <row r="129" spans="2:66" x14ac:dyDescent="0.25">
      <c r="B129" s="6"/>
      <c r="C129" s="10"/>
      <c r="D129" s="32"/>
      <c r="E129" s="10"/>
      <c r="F129" s="32"/>
      <c r="G129" s="10"/>
      <c r="H129" s="32"/>
      <c r="I129" s="10"/>
      <c r="J129" s="32"/>
      <c r="K129" s="10"/>
      <c r="L129" s="32"/>
      <c r="M129" s="10"/>
      <c r="N129" s="32"/>
      <c r="O129" s="10"/>
      <c r="P129" s="32"/>
      <c r="Q129" s="10"/>
      <c r="R129" s="32"/>
      <c r="S129" s="10"/>
      <c r="T129" s="32"/>
      <c r="U129" s="10"/>
      <c r="V129" s="32"/>
      <c r="W129" s="10"/>
      <c r="X129" s="32"/>
      <c r="Y129" s="10"/>
      <c r="Z129" s="32"/>
      <c r="AA129" s="10"/>
      <c r="AB129" s="32"/>
      <c r="AC129" s="10"/>
      <c r="AD129" s="32"/>
      <c r="AE129" s="10"/>
      <c r="AF129" s="32"/>
      <c r="AG129" s="10"/>
      <c r="AH129" s="32"/>
      <c r="AI129" s="10"/>
      <c r="AJ129" s="32"/>
      <c r="AK129" s="10"/>
      <c r="AL129" s="32"/>
      <c r="AM129" s="10"/>
      <c r="AN129" s="32"/>
      <c r="AO129" s="10"/>
      <c r="AP129" s="242"/>
      <c r="AQ129" s="10"/>
      <c r="AR129" s="32"/>
      <c r="AS129" s="10"/>
      <c r="AT129" s="242"/>
      <c r="AU129" s="10"/>
      <c r="AV129" s="242"/>
      <c r="AW129" s="10"/>
      <c r="AX129" s="245"/>
      <c r="AY129" s="10"/>
      <c r="AZ129" s="242"/>
      <c r="BA129" s="10"/>
      <c r="BB129" s="245"/>
      <c r="BC129" s="10"/>
      <c r="BD129" s="245"/>
      <c r="BE129" s="10"/>
      <c r="BF129" s="11"/>
      <c r="BG129" s="10"/>
      <c r="BH129" s="11"/>
      <c r="BJ129" s="41"/>
      <c r="BK129" s="41">
        <f t="shared" si="10"/>
        <v>0</v>
      </c>
      <c r="BL129">
        <f>COUNT(C129:BH129)/2</f>
        <v>0</v>
      </c>
      <c r="BM129" t="e">
        <f t="shared" si="12"/>
        <v>#DIV/0!</v>
      </c>
      <c r="BN129">
        <f t="shared" si="13"/>
        <v>0</v>
      </c>
    </row>
    <row r="130" spans="2:66" x14ac:dyDescent="0.25">
      <c r="B130" s="6"/>
      <c r="C130" s="10"/>
      <c r="D130" s="32"/>
      <c r="E130" s="10"/>
      <c r="F130" s="32"/>
      <c r="G130" s="10"/>
      <c r="H130" s="32"/>
      <c r="I130" s="10"/>
      <c r="J130" s="32"/>
      <c r="K130" s="10"/>
      <c r="L130" s="32"/>
      <c r="M130" s="10"/>
      <c r="N130" s="32"/>
      <c r="O130" s="10"/>
      <c r="P130" s="32"/>
      <c r="Q130" s="10"/>
      <c r="R130" s="32"/>
      <c r="S130" s="10"/>
      <c r="T130" s="32"/>
      <c r="U130" s="10"/>
      <c r="V130" s="32"/>
      <c r="W130" s="10"/>
      <c r="X130" s="32"/>
      <c r="Y130" s="10"/>
      <c r="Z130" s="32"/>
      <c r="AA130" s="10"/>
      <c r="AB130" s="32"/>
      <c r="AC130" s="10"/>
      <c r="AD130" s="32"/>
      <c r="AE130" s="10"/>
      <c r="AF130" s="32"/>
      <c r="AG130" s="10"/>
      <c r="AH130" s="32"/>
      <c r="AI130" s="10"/>
      <c r="AJ130" s="32"/>
      <c r="AK130" s="10"/>
      <c r="AL130" s="32"/>
      <c r="AM130" s="10"/>
      <c r="AN130" s="32"/>
      <c r="AO130" s="10"/>
      <c r="AP130" s="242"/>
      <c r="AQ130" s="10"/>
      <c r="AR130" s="32"/>
      <c r="AS130" s="10"/>
      <c r="AT130" s="242"/>
      <c r="AU130" s="10"/>
      <c r="AV130" s="242"/>
      <c r="AW130" s="10"/>
      <c r="AX130" s="245"/>
      <c r="AY130" s="10"/>
      <c r="AZ130" s="242"/>
      <c r="BA130" s="10"/>
      <c r="BB130" s="245"/>
      <c r="BC130" s="10"/>
      <c r="BD130" s="245"/>
      <c r="BE130" s="10"/>
      <c r="BF130" s="11"/>
      <c r="BG130" s="10"/>
      <c r="BH130" s="11"/>
      <c r="BJ130" s="41"/>
      <c r="BK130" s="41">
        <f t="shared" si="10"/>
        <v>0</v>
      </c>
      <c r="BL130">
        <f t="shared" ref="BL130:BL193" si="16">COUNT(C130:BH130)/2</f>
        <v>0</v>
      </c>
      <c r="BM130" t="e">
        <f t="shared" si="12"/>
        <v>#DIV/0!</v>
      </c>
      <c r="BN130">
        <f t="shared" si="13"/>
        <v>0</v>
      </c>
    </row>
    <row r="131" spans="2:66" x14ac:dyDescent="0.25">
      <c r="B131" s="6"/>
      <c r="C131" s="10"/>
      <c r="D131" s="32"/>
      <c r="E131" s="10"/>
      <c r="F131" s="32"/>
      <c r="G131" s="10"/>
      <c r="H131" s="32"/>
      <c r="I131" s="10"/>
      <c r="J131" s="32"/>
      <c r="K131" s="10"/>
      <c r="L131" s="32"/>
      <c r="M131" s="10"/>
      <c r="N131" s="32"/>
      <c r="O131" s="10"/>
      <c r="P131" s="32"/>
      <c r="Q131" s="10"/>
      <c r="R131" s="32"/>
      <c r="S131" s="10"/>
      <c r="T131" s="32"/>
      <c r="U131" s="10"/>
      <c r="V131" s="32"/>
      <c r="W131" s="10"/>
      <c r="X131" s="32"/>
      <c r="Y131" s="10"/>
      <c r="Z131" s="32"/>
      <c r="AA131" s="10"/>
      <c r="AB131" s="32"/>
      <c r="AC131" s="10"/>
      <c r="AD131" s="32"/>
      <c r="AE131" s="10"/>
      <c r="AF131" s="32"/>
      <c r="AG131" s="10"/>
      <c r="AH131" s="32"/>
      <c r="AI131" s="10"/>
      <c r="AJ131" s="32"/>
      <c r="AK131" s="10"/>
      <c r="AL131" s="32"/>
      <c r="AM131" s="10"/>
      <c r="AN131" s="32"/>
      <c r="AO131" s="10"/>
      <c r="AP131" s="242"/>
      <c r="AQ131" s="10"/>
      <c r="AR131" s="32"/>
      <c r="AS131" s="10"/>
      <c r="AT131" s="242"/>
      <c r="AU131" s="10"/>
      <c r="AV131" s="242"/>
      <c r="AW131" s="10"/>
      <c r="AX131" s="245"/>
      <c r="AY131" s="10"/>
      <c r="AZ131" s="242"/>
      <c r="BA131" s="10"/>
      <c r="BB131" s="245"/>
      <c r="BC131" s="10"/>
      <c r="BD131" s="245"/>
      <c r="BE131" s="10"/>
      <c r="BF131" s="11"/>
      <c r="BG131" s="10"/>
      <c r="BH131" s="11"/>
      <c r="BJ131" s="41"/>
      <c r="BK131" s="41">
        <f t="shared" si="10"/>
        <v>0</v>
      </c>
      <c r="BL131">
        <f t="shared" si="16"/>
        <v>0</v>
      </c>
      <c r="BM131" t="e">
        <f t="shared" si="12"/>
        <v>#DIV/0!</v>
      </c>
      <c r="BN131">
        <f t="shared" si="13"/>
        <v>0</v>
      </c>
    </row>
    <row r="132" spans="2:66" x14ac:dyDescent="0.25">
      <c r="B132" s="6"/>
      <c r="C132" s="10"/>
      <c r="D132" s="32"/>
      <c r="E132" s="10"/>
      <c r="F132" s="32"/>
      <c r="G132" s="10"/>
      <c r="H132" s="32"/>
      <c r="I132" s="10"/>
      <c r="J132" s="32"/>
      <c r="K132" s="94"/>
      <c r="L132" s="32"/>
      <c r="M132" s="10"/>
      <c r="N132" s="32"/>
      <c r="O132" s="10"/>
      <c r="P132" s="32"/>
      <c r="Q132" s="10"/>
      <c r="R132" s="32"/>
      <c r="S132" s="10"/>
      <c r="T132" s="32"/>
      <c r="U132" s="10"/>
      <c r="V132" s="32"/>
      <c r="W132" s="10"/>
      <c r="X132" s="32"/>
      <c r="Y132" s="10"/>
      <c r="Z132" s="32"/>
      <c r="AA132" s="10"/>
      <c r="AB132" s="32"/>
      <c r="AC132" s="10"/>
      <c r="AD132" s="32"/>
      <c r="AE132" s="10"/>
      <c r="AF132" s="32"/>
      <c r="AG132" s="10"/>
      <c r="AH132" s="32"/>
      <c r="AI132" s="10"/>
      <c r="AJ132" s="32"/>
      <c r="AK132" s="10"/>
      <c r="AL132" s="32"/>
      <c r="AM132" s="10"/>
      <c r="AN132" s="32"/>
      <c r="AO132" s="10"/>
      <c r="AP132" s="242"/>
      <c r="AQ132" s="10"/>
      <c r="AR132" s="32"/>
      <c r="AS132" s="10"/>
      <c r="AT132" s="242"/>
      <c r="AU132" s="10"/>
      <c r="AV132" s="242"/>
      <c r="AW132" s="10"/>
      <c r="AX132" s="245"/>
      <c r="AY132" s="10"/>
      <c r="AZ132" s="242"/>
      <c r="BA132" s="10"/>
      <c r="BB132" s="245"/>
      <c r="BC132" s="10"/>
      <c r="BD132" s="245"/>
      <c r="BE132" s="10"/>
      <c r="BF132" s="11"/>
      <c r="BG132" s="10"/>
      <c r="BH132" s="11"/>
      <c r="BJ132" s="41"/>
      <c r="BK132" s="41">
        <f t="shared" si="10"/>
        <v>0</v>
      </c>
      <c r="BL132">
        <f t="shared" si="16"/>
        <v>0</v>
      </c>
      <c r="BM132" t="e">
        <f t="shared" si="12"/>
        <v>#DIV/0!</v>
      </c>
      <c r="BN132">
        <f t="shared" si="13"/>
        <v>0</v>
      </c>
    </row>
    <row r="133" spans="2:66" x14ac:dyDescent="0.25">
      <c r="B133" s="6"/>
      <c r="C133" s="10"/>
      <c r="D133" s="32"/>
      <c r="E133" s="10"/>
      <c r="F133" s="32"/>
      <c r="G133" s="10"/>
      <c r="H133" s="32"/>
      <c r="I133" s="10"/>
      <c r="J133" s="32"/>
      <c r="K133" s="10"/>
      <c r="L133" s="238"/>
      <c r="M133" s="10"/>
      <c r="N133" s="32"/>
      <c r="O133" s="10"/>
      <c r="P133" s="32"/>
      <c r="Q133" s="10"/>
      <c r="R133" s="32"/>
      <c r="S133" s="10"/>
      <c r="T133" s="32"/>
      <c r="U133" s="10"/>
      <c r="V133" s="32"/>
      <c r="W133" s="10"/>
      <c r="X133" s="32"/>
      <c r="Y133" s="10"/>
      <c r="Z133" s="32"/>
      <c r="AA133" s="10"/>
      <c r="AB133" s="32"/>
      <c r="AC133" s="10"/>
      <c r="AD133" s="32"/>
      <c r="AE133" s="10"/>
      <c r="AF133" s="32"/>
      <c r="AG133" s="10"/>
      <c r="AH133" s="32"/>
      <c r="AI133" s="10"/>
      <c r="AJ133" s="32"/>
      <c r="AK133" s="10"/>
      <c r="AL133" s="32"/>
      <c r="AM133" s="10"/>
      <c r="AN133" s="32"/>
      <c r="AO133" s="10"/>
      <c r="AP133" s="242"/>
      <c r="AQ133" s="10"/>
      <c r="AR133" s="32"/>
      <c r="AS133" s="10"/>
      <c r="AT133" s="242"/>
      <c r="AU133" s="10"/>
      <c r="AV133" s="242"/>
      <c r="AW133" s="10"/>
      <c r="AX133" s="245"/>
      <c r="AY133" s="10"/>
      <c r="AZ133" s="242"/>
      <c r="BA133" s="10"/>
      <c r="BB133" s="245"/>
      <c r="BC133" s="10"/>
      <c r="BD133" s="245"/>
      <c r="BE133" s="10"/>
      <c r="BF133" s="11"/>
      <c r="BG133" s="10"/>
      <c r="BH133" s="11"/>
      <c r="BJ133" s="41"/>
      <c r="BK133" s="41">
        <f t="shared" ref="BK133:BK196" si="17">+AI133+AE133+Y133+W133+U133+S133+Q133+O133+M133+I133+G133+E133+C133+AG133+K133+BG133+BN133+AA133+AC133+AK133+AM133+AO133+AW133+BE133+BC133+BA133+AY133+AU133+AS133+AQ133</f>
        <v>0</v>
      </c>
      <c r="BL133">
        <f t="shared" si="16"/>
        <v>0</v>
      </c>
      <c r="BM133" t="e">
        <f t="shared" si="12"/>
        <v>#DIV/0!</v>
      </c>
      <c r="BN133">
        <f t="shared" si="13"/>
        <v>0</v>
      </c>
    </row>
    <row r="134" spans="2:66" x14ac:dyDescent="0.25">
      <c r="B134" s="6"/>
      <c r="C134" s="10"/>
      <c r="D134" s="32"/>
      <c r="E134" s="10"/>
      <c r="F134" s="32"/>
      <c r="G134" s="10"/>
      <c r="H134" s="32"/>
      <c r="I134" s="10"/>
      <c r="J134" s="32"/>
      <c r="K134" s="10"/>
      <c r="L134" s="32"/>
      <c r="M134" s="10"/>
      <c r="N134" s="32"/>
      <c r="O134" s="10"/>
      <c r="P134" s="32"/>
      <c r="Q134" s="10"/>
      <c r="R134" s="32"/>
      <c r="S134" s="10"/>
      <c r="T134" s="32"/>
      <c r="U134" s="10"/>
      <c r="V134" s="32"/>
      <c r="W134" s="10"/>
      <c r="X134" s="32"/>
      <c r="Y134" s="10"/>
      <c r="Z134" s="32"/>
      <c r="AA134" s="10"/>
      <c r="AB134" s="32"/>
      <c r="AC134" s="10"/>
      <c r="AD134" s="32"/>
      <c r="AE134" s="10"/>
      <c r="AF134" s="32"/>
      <c r="AG134" s="10"/>
      <c r="AH134" s="32"/>
      <c r="AI134" s="10"/>
      <c r="AJ134" s="32"/>
      <c r="AK134" s="10"/>
      <c r="AL134" s="32"/>
      <c r="AM134" s="10"/>
      <c r="AN134" s="32"/>
      <c r="AO134" s="10"/>
      <c r="AP134" s="242"/>
      <c r="AQ134" s="10"/>
      <c r="AR134" s="32"/>
      <c r="AS134" s="10"/>
      <c r="AT134" s="242"/>
      <c r="AU134" s="10"/>
      <c r="AV134" s="242"/>
      <c r="AW134" s="10"/>
      <c r="AX134" s="245"/>
      <c r="AY134" s="10"/>
      <c r="AZ134" s="242"/>
      <c r="BA134" s="10"/>
      <c r="BB134" s="245"/>
      <c r="BC134" s="10"/>
      <c r="BD134" s="245"/>
      <c r="BE134" s="10"/>
      <c r="BF134" s="11"/>
      <c r="BG134" s="10"/>
      <c r="BH134" s="11"/>
      <c r="BJ134" s="41"/>
      <c r="BK134" s="41">
        <f t="shared" si="17"/>
        <v>0</v>
      </c>
      <c r="BL134">
        <f t="shared" si="16"/>
        <v>0</v>
      </c>
      <c r="BM134" t="e">
        <f t="shared" si="12"/>
        <v>#DIV/0!</v>
      </c>
      <c r="BN134">
        <f t="shared" si="13"/>
        <v>0</v>
      </c>
    </row>
    <row r="135" spans="2:66" x14ac:dyDescent="0.25">
      <c r="B135" s="6"/>
      <c r="C135" s="10"/>
      <c r="D135" s="32"/>
      <c r="E135" s="10"/>
      <c r="F135" s="32"/>
      <c r="G135" s="10"/>
      <c r="H135" s="32"/>
      <c r="I135" s="10"/>
      <c r="J135" s="32"/>
      <c r="K135" s="10"/>
      <c r="L135" s="32"/>
      <c r="M135" s="10"/>
      <c r="N135" s="32"/>
      <c r="O135" s="10"/>
      <c r="P135" s="32"/>
      <c r="Q135" s="10"/>
      <c r="R135" s="32"/>
      <c r="S135" s="10"/>
      <c r="T135" s="32"/>
      <c r="U135" s="10"/>
      <c r="V135" s="32"/>
      <c r="W135" s="10"/>
      <c r="X135" s="32"/>
      <c r="Y135" s="10"/>
      <c r="Z135" s="32"/>
      <c r="AA135" s="10"/>
      <c r="AB135" s="32"/>
      <c r="AC135" s="10"/>
      <c r="AD135" s="32"/>
      <c r="AE135" s="10"/>
      <c r="AF135" s="32"/>
      <c r="AG135" s="10"/>
      <c r="AH135" s="32"/>
      <c r="AI135" s="10"/>
      <c r="AJ135" s="32"/>
      <c r="AK135" s="10"/>
      <c r="AL135" s="32"/>
      <c r="AM135" s="10"/>
      <c r="AN135" s="32"/>
      <c r="AO135" s="10"/>
      <c r="AP135" s="242"/>
      <c r="AQ135" s="10"/>
      <c r="AR135" s="32"/>
      <c r="AS135" s="10"/>
      <c r="AT135" s="242"/>
      <c r="AU135" s="10"/>
      <c r="AV135" s="242"/>
      <c r="AW135" s="10"/>
      <c r="AX135" s="245"/>
      <c r="AY135" s="10"/>
      <c r="AZ135" s="242"/>
      <c r="BA135" s="10"/>
      <c r="BB135" s="245"/>
      <c r="BC135" s="10"/>
      <c r="BD135" s="245"/>
      <c r="BE135" s="10"/>
      <c r="BF135" s="11"/>
      <c r="BG135" s="10"/>
      <c r="BH135" s="11"/>
      <c r="BJ135" s="41"/>
      <c r="BK135" s="41">
        <f t="shared" si="17"/>
        <v>0</v>
      </c>
      <c r="BL135">
        <f t="shared" si="16"/>
        <v>0</v>
      </c>
      <c r="BM135" t="e">
        <f t="shared" si="12"/>
        <v>#DIV/0!</v>
      </c>
      <c r="BN135">
        <f t="shared" si="13"/>
        <v>0</v>
      </c>
    </row>
    <row r="136" spans="2:66" x14ac:dyDescent="0.25">
      <c r="B136" s="6"/>
      <c r="C136" s="10"/>
      <c r="D136" s="32"/>
      <c r="E136" s="10"/>
      <c r="F136" s="32"/>
      <c r="G136" s="10"/>
      <c r="H136" s="32"/>
      <c r="I136" s="10"/>
      <c r="J136" s="32"/>
      <c r="K136" s="10"/>
      <c r="L136" s="238"/>
      <c r="M136" s="10"/>
      <c r="N136" s="32"/>
      <c r="O136" s="10"/>
      <c r="P136" s="32"/>
      <c r="Q136" s="10"/>
      <c r="R136" s="32"/>
      <c r="S136" s="10"/>
      <c r="T136" s="32"/>
      <c r="U136" s="10"/>
      <c r="V136" s="32"/>
      <c r="W136" s="10"/>
      <c r="X136" s="32"/>
      <c r="Y136" s="10"/>
      <c r="Z136" s="32"/>
      <c r="AA136" s="10"/>
      <c r="AB136" s="32"/>
      <c r="AC136" s="10"/>
      <c r="AD136" s="32"/>
      <c r="AE136" s="10"/>
      <c r="AF136" s="32"/>
      <c r="AG136" s="10"/>
      <c r="AH136" s="32"/>
      <c r="AI136" s="10"/>
      <c r="AJ136" s="32"/>
      <c r="AK136" s="10"/>
      <c r="AL136" s="32"/>
      <c r="AM136" s="10"/>
      <c r="AN136" s="32"/>
      <c r="AO136" s="10"/>
      <c r="AP136" s="242"/>
      <c r="AQ136" s="10"/>
      <c r="AR136" s="32"/>
      <c r="AS136" s="10"/>
      <c r="AT136" s="242"/>
      <c r="AU136" s="10"/>
      <c r="AV136" s="242"/>
      <c r="AW136" s="10"/>
      <c r="AX136" s="245"/>
      <c r="AY136" s="10"/>
      <c r="AZ136" s="242"/>
      <c r="BA136" s="10"/>
      <c r="BB136" s="245"/>
      <c r="BC136" s="10"/>
      <c r="BD136" s="245"/>
      <c r="BE136" s="10"/>
      <c r="BF136" s="11"/>
      <c r="BG136" s="10"/>
      <c r="BH136" s="11"/>
      <c r="BJ136" s="41"/>
      <c r="BK136" s="41">
        <f t="shared" si="17"/>
        <v>0</v>
      </c>
      <c r="BL136">
        <f t="shared" si="16"/>
        <v>0</v>
      </c>
      <c r="BM136" t="e">
        <f t="shared" si="12"/>
        <v>#DIV/0!</v>
      </c>
      <c r="BN136">
        <f t="shared" si="13"/>
        <v>0</v>
      </c>
    </row>
    <row r="137" spans="2:66" x14ac:dyDescent="0.25">
      <c r="B137" s="6"/>
      <c r="C137" s="10"/>
      <c r="D137" s="32"/>
      <c r="E137" s="10"/>
      <c r="F137" s="32"/>
      <c r="G137" s="10"/>
      <c r="H137" s="32"/>
      <c r="I137" s="10"/>
      <c r="J137" s="32"/>
      <c r="K137" s="10"/>
      <c r="L137" s="32"/>
      <c r="M137" s="10"/>
      <c r="N137" s="32"/>
      <c r="O137" s="10"/>
      <c r="P137" s="32"/>
      <c r="Q137" s="10"/>
      <c r="R137" s="32"/>
      <c r="S137" s="10"/>
      <c r="T137" s="32"/>
      <c r="U137" s="10"/>
      <c r="V137" s="32"/>
      <c r="W137" s="10"/>
      <c r="X137" s="32"/>
      <c r="Y137" s="10"/>
      <c r="Z137" s="32"/>
      <c r="AA137" s="10"/>
      <c r="AB137" s="32"/>
      <c r="AC137" s="10"/>
      <c r="AD137" s="32"/>
      <c r="AE137" s="10"/>
      <c r="AF137" s="32"/>
      <c r="AG137" s="10"/>
      <c r="AH137" s="32"/>
      <c r="AI137" s="10"/>
      <c r="AJ137" s="32"/>
      <c r="AK137" s="10"/>
      <c r="AL137" s="32"/>
      <c r="AM137" s="10"/>
      <c r="AN137" s="32"/>
      <c r="AO137" s="10"/>
      <c r="AP137" s="242"/>
      <c r="AQ137" s="10"/>
      <c r="AR137" s="32"/>
      <c r="AS137" s="10"/>
      <c r="AT137" s="242"/>
      <c r="AU137" s="10"/>
      <c r="AV137" s="242"/>
      <c r="AW137" s="10"/>
      <c r="AX137" s="245"/>
      <c r="AY137" s="10"/>
      <c r="AZ137" s="242"/>
      <c r="BA137" s="10"/>
      <c r="BB137" s="245"/>
      <c r="BC137" s="10"/>
      <c r="BD137" s="245"/>
      <c r="BE137" s="10"/>
      <c r="BF137" s="11"/>
      <c r="BG137" s="10"/>
      <c r="BH137" s="11"/>
      <c r="BJ137" s="41"/>
      <c r="BK137" s="41">
        <f t="shared" si="17"/>
        <v>0</v>
      </c>
      <c r="BL137">
        <f t="shared" si="16"/>
        <v>0</v>
      </c>
      <c r="BM137" t="e">
        <f t="shared" si="12"/>
        <v>#DIV/0!</v>
      </c>
      <c r="BN137">
        <f t="shared" si="13"/>
        <v>0</v>
      </c>
    </row>
    <row r="138" spans="2:66" x14ac:dyDescent="0.25">
      <c r="B138" s="6"/>
      <c r="C138" s="10"/>
      <c r="D138" s="32"/>
      <c r="E138" s="10"/>
      <c r="F138" s="32"/>
      <c r="G138" s="10"/>
      <c r="H138" s="32"/>
      <c r="I138" s="10"/>
      <c r="J138" s="32"/>
      <c r="K138" s="10"/>
      <c r="L138" s="32"/>
      <c r="M138" s="10"/>
      <c r="N138" s="32"/>
      <c r="O138" s="10"/>
      <c r="P138" s="32"/>
      <c r="Q138" s="10"/>
      <c r="R138" s="32"/>
      <c r="S138" s="10"/>
      <c r="T138" s="32"/>
      <c r="U138" s="10"/>
      <c r="V138" s="32"/>
      <c r="W138" s="10"/>
      <c r="X138" s="32"/>
      <c r="Y138" s="10"/>
      <c r="Z138" s="32"/>
      <c r="AA138" s="10"/>
      <c r="AB138" s="32"/>
      <c r="AC138" s="10"/>
      <c r="AD138" s="32"/>
      <c r="AE138" s="10"/>
      <c r="AF138" s="32"/>
      <c r="AG138" s="10"/>
      <c r="AH138" s="32"/>
      <c r="AI138" s="10"/>
      <c r="AJ138" s="32"/>
      <c r="AK138" s="10"/>
      <c r="AL138" s="32"/>
      <c r="AM138" s="10"/>
      <c r="AN138" s="32"/>
      <c r="AO138" s="10"/>
      <c r="AP138" s="242"/>
      <c r="AQ138" s="10"/>
      <c r="AR138" s="32"/>
      <c r="AS138" s="10"/>
      <c r="AT138" s="242"/>
      <c r="AU138" s="10"/>
      <c r="AV138" s="242"/>
      <c r="AW138" s="10"/>
      <c r="AX138" s="245"/>
      <c r="AY138" s="10"/>
      <c r="AZ138" s="242"/>
      <c r="BA138" s="10"/>
      <c r="BB138" s="245"/>
      <c r="BC138" s="10"/>
      <c r="BD138" s="245"/>
      <c r="BE138" s="10"/>
      <c r="BF138" s="11"/>
      <c r="BG138" s="10"/>
      <c r="BH138" s="11"/>
      <c r="BJ138" s="41"/>
      <c r="BK138" s="41">
        <f t="shared" si="17"/>
        <v>0</v>
      </c>
      <c r="BL138">
        <f t="shared" si="16"/>
        <v>0</v>
      </c>
      <c r="BM138" t="e">
        <f t="shared" si="12"/>
        <v>#DIV/0!</v>
      </c>
      <c r="BN138">
        <f t="shared" si="13"/>
        <v>0</v>
      </c>
    </row>
    <row r="139" spans="2:66" x14ac:dyDescent="0.25">
      <c r="B139" s="6"/>
      <c r="C139" s="10"/>
      <c r="D139" s="32"/>
      <c r="E139" s="10"/>
      <c r="F139" s="32"/>
      <c r="G139" s="10"/>
      <c r="H139" s="32"/>
      <c r="I139" s="10"/>
      <c r="J139" s="32"/>
      <c r="K139" s="10"/>
      <c r="L139" s="32"/>
      <c r="M139" s="10"/>
      <c r="N139" s="32"/>
      <c r="O139" s="10"/>
      <c r="P139" s="32"/>
      <c r="Q139" s="10"/>
      <c r="R139" s="32"/>
      <c r="S139" s="10"/>
      <c r="T139" s="32"/>
      <c r="U139" s="10"/>
      <c r="V139" s="32"/>
      <c r="W139" s="10"/>
      <c r="X139" s="32"/>
      <c r="Y139" s="10"/>
      <c r="Z139" s="32"/>
      <c r="AA139" s="10"/>
      <c r="AB139" s="32"/>
      <c r="AC139" s="10"/>
      <c r="AD139" s="32"/>
      <c r="AE139" s="10"/>
      <c r="AF139" s="32"/>
      <c r="AG139" s="10"/>
      <c r="AH139" s="32"/>
      <c r="AI139" s="10"/>
      <c r="AJ139" s="32"/>
      <c r="AK139" s="10"/>
      <c r="AL139" s="32"/>
      <c r="AM139" s="10"/>
      <c r="AN139" s="32"/>
      <c r="AO139" s="10"/>
      <c r="AP139" s="242"/>
      <c r="AQ139" s="10"/>
      <c r="AR139" s="32"/>
      <c r="AS139" s="10"/>
      <c r="AT139" s="242"/>
      <c r="AU139" s="10"/>
      <c r="AV139" s="242"/>
      <c r="AW139" s="10"/>
      <c r="AX139" s="245"/>
      <c r="AY139" s="10"/>
      <c r="AZ139" s="242"/>
      <c r="BA139" s="10"/>
      <c r="BB139" s="245"/>
      <c r="BC139" s="10"/>
      <c r="BD139" s="245"/>
      <c r="BE139" s="10"/>
      <c r="BF139" s="11"/>
      <c r="BG139" s="10"/>
      <c r="BH139" s="11"/>
      <c r="BJ139" s="41"/>
      <c r="BK139" s="41">
        <f t="shared" si="17"/>
        <v>0</v>
      </c>
      <c r="BL139">
        <f t="shared" si="16"/>
        <v>0</v>
      </c>
      <c r="BM139" t="e">
        <f t="shared" si="12"/>
        <v>#DIV/0!</v>
      </c>
      <c r="BN139">
        <f t="shared" si="13"/>
        <v>0</v>
      </c>
    </row>
    <row r="140" spans="2:66" x14ac:dyDescent="0.25">
      <c r="B140" s="6"/>
      <c r="C140" s="10"/>
      <c r="D140" s="32"/>
      <c r="E140" s="10"/>
      <c r="F140" s="32"/>
      <c r="G140" s="10"/>
      <c r="H140" s="32"/>
      <c r="I140" s="10"/>
      <c r="J140" s="32"/>
      <c r="K140" s="10"/>
      <c r="L140" s="32"/>
      <c r="M140" s="10"/>
      <c r="N140" s="32"/>
      <c r="O140" s="10"/>
      <c r="P140" s="32"/>
      <c r="Q140" s="10"/>
      <c r="R140" s="32"/>
      <c r="S140" s="10"/>
      <c r="T140" s="32"/>
      <c r="U140" s="10"/>
      <c r="V140" s="32"/>
      <c r="W140" s="10"/>
      <c r="X140" s="32"/>
      <c r="Y140" s="10"/>
      <c r="Z140" s="32"/>
      <c r="AA140" s="10"/>
      <c r="AB140" s="32"/>
      <c r="AC140" s="10"/>
      <c r="AD140" s="32"/>
      <c r="AE140" s="10"/>
      <c r="AF140" s="32"/>
      <c r="AG140" s="10"/>
      <c r="AH140" s="32"/>
      <c r="AI140" s="10"/>
      <c r="AJ140" s="32"/>
      <c r="AK140" s="10"/>
      <c r="AL140" s="32"/>
      <c r="AM140" s="10"/>
      <c r="AN140" s="32"/>
      <c r="AO140" s="10"/>
      <c r="AP140" s="242"/>
      <c r="AQ140" s="10"/>
      <c r="AR140" s="32"/>
      <c r="AS140" s="10"/>
      <c r="AT140" s="242"/>
      <c r="AU140" s="10"/>
      <c r="AV140" s="242"/>
      <c r="AW140" s="10"/>
      <c r="AX140" s="245"/>
      <c r="AY140" s="10"/>
      <c r="AZ140" s="242"/>
      <c r="BA140" s="10"/>
      <c r="BB140" s="245"/>
      <c r="BC140" s="10"/>
      <c r="BD140" s="245"/>
      <c r="BE140" s="10"/>
      <c r="BF140" s="11"/>
      <c r="BG140" s="10"/>
      <c r="BH140" s="11"/>
      <c r="BJ140" s="41"/>
      <c r="BK140" s="41">
        <f t="shared" si="17"/>
        <v>0</v>
      </c>
      <c r="BL140">
        <f t="shared" si="16"/>
        <v>0</v>
      </c>
      <c r="BM140" t="e">
        <f t="shared" si="12"/>
        <v>#DIV/0!</v>
      </c>
      <c r="BN140">
        <f t="shared" si="13"/>
        <v>0</v>
      </c>
    </row>
    <row r="141" spans="2:66" x14ac:dyDescent="0.25">
      <c r="B141" s="6"/>
      <c r="C141" s="10"/>
      <c r="D141" s="32"/>
      <c r="E141" s="10"/>
      <c r="F141" s="32"/>
      <c r="G141" s="10"/>
      <c r="H141" s="32"/>
      <c r="I141" s="10"/>
      <c r="J141" s="32"/>
      <c r="K141" s="94"/>
      <c r="L141" s="32"/>
      <c r="M141" s="10"/>
      <c r="N141" s="32"/>
      <c r="O141" s="10"/>
      <c r="P141" s="32"/>
      <c r="Q141" s="10"/>
      <c r="R141" s="32"/>
      <c r="S141" s="10"/>
      <c r="T141" s="32"/>
      <c r="U141" s="10"/>
      <c r="V141" s="32"/>
      <c r="W141" s="10"/>
      <c r="X141" s="32"/>
      <c r="Y141" s="10"/>
      <c r="Z141" s="32"/>
      <c r="AA141" s="10"/>
      <c r="AB141" s="32"/>
      <c r="AC141" s="10"/>
      <c r="AD141" s="32"/>
      <c r="AE141" s="10"/>
      <c r="AF141" s="32"/>
      <c r="AG141" s="10"/>
      <c r="AH141" s="32"/>
      <c r="AI141" s="10"/>
      <c r="AJ141" s="32"/>
      <c r="AK141" s="10"/>
      <c r="AL141" s="32"/>
      <c r="AM141" s="10"/>
      <c r="AN141" s="32"/>
      <c r="AO141" s="10"/>
      <c r="AP141" s="242"/>
      <c r="AQ141" s="10"/>
      <c r="AR141" s="32"/>
      <c r="AS141" s="10"/>
      <c r="AT141" s="242"/>
      <c r="AU141" s="10"/>
      <c r="AV141" s="242"/>
      <c r="AW141" s="7"/>
      <c r="AX141" s="247"/>
      <c r="AY141" s="10"/>
      <c r="AZ141" s="242"/>
      <c r="BA141" s="7"/>
      <c r="BB141" s="247"/>
      <c r="BC141" s="7"/>
      <c r="BD141" s="247"/>
      <c r="BE141" s="7"/>
      <c r="BF141" s="8"/>
      <c r="BG141" s="7"/>
      <c r="BH141" s="8"/>
      <c r="BJ141" s="41"/>
      <c r="BK141" s="41">
        <f t="shared" si="17"/>
        <v>0</v>
      </c>
      <c r="BL141">
        <f t="shared" si="16"/>
        <v>0</v>
      </c>
      <c r="BM141" t="e">
        <f t="shared" si="12"/>
        <v>#DIV/0!</v>
      </c>
      <c r="BN141">
        <f t="shared" si="13"/>
        <v>0</v>
      </c>
    </row>
    <row r="142" spans="2:66" x14ac:dyDescent="0.25">
      <c r="B142" s="6"/>
      <c r="C142" s="10"/>
      <c r="D142" s="32"/>
      <c r="E142" s="10"/>
      <c r="F142" s="32"/>
      <c r="G142" s="10"/>
      <c r="H142" s="32"/>
      <c r="I142" s="10"/>
      <c r="J142" s="32"/>
      <c r="K142" s="10"/>
      <c r="L142" s="32"/>
      <c r="M142" s="10"/>
      <c r="N142" s="32"/>
      <c r="O142" s="10"/>
      <c r="P142" s="32"/>
      <c r="Q142" s="10"/>
      <c r="R142" s="32"/>
      <c r="S142" s="10"/>
      <c r="T142" s="32"/>
      <c r="U142" s="10"/>
      <c r="V142" s="32"/>
      <c r="W142" s="10"/>
      <c r="X142" s="32"/>
      <c r="Y142" s="10"/>
      <c r="Z142" s="32"/>
      <c r="AA142" s="10"/>
      <c r="AB142" s="32"/>
      <c r="AC142" s="10"/>
      <c r="AD142" s="32"/>
      <c r="AE142" s="10"/>
      <c r="AF142" s="32"/>
      <c r="AG142" s="10"/>
      <c r="AH142" s="32"/>
      <c r="AI142" s="10"/>
      <c r="AJ142" s="32"/>
      <c r="AK142" s="10"/>
      <c r="AL142" s="32"/>
      <c r="AM142" s="10"/>
      <c r="AN142" s="32"/>
      <c r="AO142" s="10"/>
      <c r="AP142" s="242"/>
      <c r="AQ142" s="10"/>
      <c r="AR142" s="32"/>
      <c r="AS142" s="10"/>
      <c r="AT142" s="242"/>
      <c r="AU142" s="10"/>
      <c r="AV142" s="242"/>
      <c r="AW142" s="7"/>
      <c r="AX142" s="247"/>
      <c r="AY142" s="10"/>
      <c r="AZ142" s="242"/>
      <c r="BA142" s="7"/>
      <c r="BB142" s="247"/>
      <c r="BC142" s="7"/>
      <c r="BD142" s="247"/>
      <c r="BE142" s="7"/>
      <c r="BF142" s="8"/>
      <c r="BG142" s="7"/>
      <c r="BH142" s="8"/>
      <c r="BJ142" s="41"/>
      <c r="BK142" s="41">
        <f t="shared" si="17"/>
        <v>0</v>
      </c>
      <c r="BL142">
        <f t="shared" si="16"/>
        <v>0</v>
      </c>
      <c r="BM142" t="e">
        <f t="shared" si="12"/>
        <v>#DIV/0!</v>
      </c>
      <c r="BN142">
        <f t="shared" si="13"/>
        <v>0</v>
      </c>
    </row>
    <row r="143" spans="2:66" x14ac:dyDescent="0.25">
      <c r="B143" s="6"/>
      <c r="C143" s="10"/>
      <c r="D143" s="32"/>
      <c r="E143" s="10"/>
      <c r="F143" s="32"/>
      <c r="G143" s="10"/>
      <c r="H143" s="32"/>
      <c r="I143" s="10"/>
      <c r="J143" s="32"/>
      <c r="K143" s="10"/>
      <c r="L143" s="32"/>
      <c r="M143" s="10"/>
      <c r="N143" s="32"/>
      <c r="O143" s="10"/>
      <c r="P143" s="32"/>
      <c r="Q143" s="10"/>
      <c r="R143" s="32"/>
      <c r="S143" s="10"/>
      <c r="T143" s="32"/>
      <c r="U143" s="10"/>
      <c r="V143" s="32"/>
      <c r="W143" s="10"/>
      <c r="X143" s="32"/>
      <c r="Y143" s="10"/>
      <c r="Z143" s="32"/>
      <c r="AA143" s="10"/>
      <c r="AB143" s="32"/>
      <c r="AC143" s="10"/>
      <c r="AD143" s="32"/>
      <c r="AE143" s="10"/>
      <c r="AF143" s="32"/>
      <c r="AG143" s="10"/>
      <c r="AH143" s="32"/>
      <c r="AI143" s="10"/>
      <c r="AJ143" s="32"/>
      <c r="AK143" s="10"/>
      <c r="AL143" s="32"/>
      <c r="AM143" s="10"/>
      <c r="AN143" s="32"/>
      <c r="AO143" s="10"/>
      <c r="AP143" s="242"/>
      <c r="AQ143" s="10"/>
      <c r="AR143" s="32"/>
      <c r="AS143" s="10"/>
      <c r="AT143" s="242"/>
      <c r="AU143" s="10"/>
      <c r="AV143" s="242"/>
      <c r="AW143" s="7"/>
      <c r="AX143" s="247"/>
      <c r="AY143" s="10"/>
      <c r="AZ143" s="242"/>
      <c r="BA143" s="7"/>
      <c r="BB143" s="247"/>
      <c r="BC143" s="7"/>
      <c r="BD143" s="247"/>
      <c r="BE143" s="7"/>
      <c r="BF143" s="8"/>
      <c r="BG143" s="7"/>
      <c r="BH143" s="8"/>
      <c r="BJ143" s="41"/>
      <c r="BK143" s="41">
        <f t="shared" si="17"/>
        <v>0</v>
      </c>
      <c r="BL143">
        <f t="shared" si="16"/>
        <v>0</v>
      </c>
      <c r="BM143" t="e">
        <f t="shared" si="12"/>
        <v>#DIV/0!</v>
      </c>
      <c r="BN143">
        <f t="shared" si="13"/>
        <v>0</v>
      </c>
    </row>
    <row r="144" spans="2:66" x14ac:dyDescent="0.25">
      <c r="B144" s="6"/>
      <c r="C144" s="10"/>
      <c r="D144" s="32"/>
      <c r="E144" s="10"/>
      <c r="F144" s="32"/>
      <c r="G144" s="10"/>
      <c r="H144" s="32"/>
      <c r="I144" s="10"/>
      <c r="J144" s="32"/>
      <c r="K144" s="10"/>
      <c r="L144" s="32"/>
      <c r="M144" s="10"/>
      <c r="N144" s="32"/>
      <c r="O144" s="10"/>
      <c r="P144" s="32"/>
      <c r="Q144" s="10"/>
      <c r="R144" s="32"/>
      <c r="S144" s="10"/>
      <c r="T144" s="32"/>
      <c r="U144" s="10"/>
      <c r="V144" s="32"/>
      <c r="W144" s="10"/>
      <c r="X144" s="32"/>
      <c r="Y144" s="10"/>
      <c r="Z144" s="32"/>
      <c r="AA144" s="10"/>
      <c r="AB144" s="32"/>
      <c r="AC144" s="10"/>
      <c r="AD144" s="32"/>
      <c r="AE144" s="10"/>
      <c r="AF144" s="32"/>
      <c r="AG144" s="10"/>
      <c r="AH144" s="32"/>
      <c r="AI144" s="10"/>
      <c r="AJ144" s="32"/>
      <c r="AK144" s="10"/>
      <c r="AL144" s="32"/>
      <c r="AM144" s="10"/>
      <c r="AN144" s="32"/>
      <c r="AO144" s="10"/>
      <c r="AP144" s="242"/>
      <c r="AQ144" s="10"/>
      <c r="AR144" s="32"/>
      <c r="AS144" s="10"/>
      <c r="AT144" s="242"/>
      <c r="AU144" s="10"/>
      <c r="AV144" s="242"/>
      <c r="AW144" s="7"/>
      <c r="AX144" s="247"/>
      <c r="AY144" s="10"/>
      <c r="AZ144" s="242"/>
      <c r="BA144" s="7"/>
      <c r="BB144" s="247"/>
      <c r="BC144" s="7"/>
      <c r="BD144" s="247"/>
      <c r="BE144" s="7"/>
      <c r="BF144" s="8"/>
      <c r="BG144" s="7"/>
      <c r="BH144" s="8"/>
      <c r="BJ144" s="41"/>
      <c r="BK144" s="41">
        <f t="shared" si="17"/>
        <v>0</v>
      </c>
      <c r="BL144">
        <f t="shared" si="16"/>
        <v>0</v>
      </c>
      <c r="BM144" t="e">
        <f t="shared" si="12"/>
        <v>#DIV/0!</v>
      </c>
      <c r="BN144">
        <f t="shared" si="13"/>
        <v>0</v>
      </c>
    </row>
    <row r="145" spans="2:66" x14ac:dyDescent="0.25">
      <c r="B145" s="6"/>
      <c r="C145" s="10"/>
      <c r="D145" s="32"/>
      <c r="E145" s="10"/>
      <c r="F145" s="32"/>
      <c r="G145" s="94"/>
      <c r="H145" s="32"/>
      <c r="I145" s="10"/>
      <c r="J145" s="32"/>
      <c r="K145" s="10"/>
      <c r="L145" s="32"/>
      <c r="M145" s="10"/>
      <c r="N145" s="32"/>
      <c r="O145" s="10"/>
      <c r="P145" s="32"/>
      <c r="Q145" s="10"/>
      <c r="R145" s="32"/>
      <c r="S145" s="10"/>
      <c r="T145" s="32"/>
      <c r="U145" s="10"/>
      <c r="V145" s="32"/>
      <c r="W145" s="10"/>
      <c r="X145" s="32"/>
      <c r="Y145" s="10"/>
      <c r="Z145" s="32"/>
      <c r="AA145" s="10"/>
      <c r="AB145" s="32"/>
      <c r="AC145" s="10"/>
      <c r="AD145" s="32"/>
      <c r="AE145" s="10"/>
      <c r="AF145" s="32"/>
      <c r="AG145" s="10"/>
      <c r="AH145" s="32"/>
      <c r="AI145" s="10"/>
      <c r="AJ145" s="32"/>
      <c r="AK145" s="10"/>
      <c r="AL145" s="32"/>
      <c r="AM145" s="94"/>
      <c r="AN145" s="32"/>
      <c r="AO145" s="10"/>
      <c r="AP145" s="242"/>
      <c r="AQ145" s="94"/>
      <c r="AR145" s="32"/>
      <c r="AS145" s="10"/>
      <c r="AT145" s="242"/>
      <c r="AU145" s="10"/>
      <c r="AV145" s="242"/>
      <c r="AW145" s="10"/>
      <c r="AX145" s="245"/>
      <c r="AY145" s="10"/>
      <c r="AZ145" s="242"/>
      <c r="BA145" s="10"/>
      <c r="BB145" s="245"/>
      <c r="BC145" s="10"/>
      <c r="BD145" s="245"/>
      <c r="BE145" s="94"/>
      <c r="BF145" s="32"/>
      <c r="BG145" s="94"/>
      <c r="BH145" s="32"/>
      <c r="BJ145" s="41"/>
      <c r="BK145" s="41">
        <f t="shared" si="17"/>
        <v>0</v>
      </c>
      <c r="BL145">
        <f t="shared" si="16"/>
        <v>0</v>
      </c>
      <c r="BM145" t="e">
        <f t="shared" si="12"/>
        <v>#DIV/0!</v>
      </c>
      <c r="BN145">
        <f t="shared" si="13"/>
        <v>0</v>
      </c>
    </row>
    <row r="146" spans="2:66" x14ac:dyDescent="0.25">
      <c r="B146" s="6"/>
      <c r="C146" s="10"/>
      <c r="D146" s="32"/>
      <c r="E146" s="10"/>
      <c r="F146" s="32"/>
      <c r="G146" s="10"/>
      <c r="H146" s="32"/>
      <c r="I146" s="10"/>
      <c r="J146" s="32"/>
      <c r="K146" s="10"/>
      <c r="L146" s="32"/>
      <c r="M146" s="10"/>
      <c r="N146" s="32"/>
      <c r="O146" s="10"/>
      <c r="P146" s="32"/>
      <c r="Q146" s="10"/>
      <c r="R146" s="32"/>
      <c r="S146" s="10"/>
      <c r="T146" s="32"/>
      <c r="U146" s="10"/>
      <c r="V146" s="32"/>
      <c r="W146" s="10"/>
      <c r="X146" s="32"/>
      <c r="Y146" s="10"/>
      <c r="Z146" s="32"/>
      <c r="AA146" s="10"/>
      <c r="AB146" s="32"/>
      <c r="AC146" s="10"/>
      <c r="AD146" s="32"/>
      <c r="AE146" s="10"/>
      <c r="AF146" s="32"/>
      <c r="AG146" s="10"/>
      <c r="AH146" s="32"/>
      <c r="AI146" s="10"/>
      <c r="AJ146" s="32"/>
      <c r="AK146" s="10"/>
      <c r="AL146" s="32"/>
      <c r="AM146" s="10"/>
      <c r="AN146" s="32"/>
      <c r="AO146" s="10"/>
      <c r="AP146" s="242"/>
      <c r="AQ146" s="10"/>
      <c r="AR146" s="32"/>
      <c r="AS146" s="10"/>
      <c r="AT146" s="242"/>
      <c r="AU146" s="10"/>
      <c r="AV146" s="242"/>
      <c r="AW146" s="7"/>
      <c r="AX146" s="247"/>
      <c r="AY146" s="10"/>
      <c r="AZ146" s="242"/>
      <c r="BA146" s="7"/>
      <c r="BB146" s="247"/>
      <c r="BC146" s="7"/>
      <c r="BD146" s="247"/>
      <c r="BE146" s="7"/>
      <c r="BF146" s="8"/>
      <c r="BG146" s="7"/>
      <c r="BH146" s="8"/>
      <c r="BI146" s="28"/>
      <c r="BJ146" s="41"/>
      <c r="BK146" s="41">
        <f t="shared" si="17"/>
        <v>0</v>
      </c>
      <c r="BL146">
        <f t="shared" si="16"/>
        <v>0</v>
      </c>
      <c r="BM146" t="e">
        <f t="shared" si="12"/>
        <v>#DIV/0!</v>
      </c>
      <c r="BN146">
        <f t="shared" si="13"/>
        <v>0</v>
      </c>
    </row>
    <row r="147" spans="2:66" x14ac:dyDescent="0.25">
      <c r="B147" s="6"/>
      <c r="C147" s="10"/>
      <c r="D147" s="32"/>
      <c r="E147" s="10"/>
      <c r="F147" s="32"/>
      <c r="G147" s="10"/>
      <c r="H147" s="32"/>
      <c r="I147" s="10"/>
      <c r="J147" s="32"/>
      <c r="K147" s="10"/>
      <c r="L147" s="32"/>
      <c r="M147" s="10"/>
      <c r="N147" s="32"/>
      <c r="O147" s="10"/>
      <c r="P147" s="32"/>
      <c r="Q147" s="10"/>
      <c r="R147" s="32"/>
      <c r="S147" s="10"/>
      <c r="T147" s="32"/>
      <c r="U147" s="10"/>
      <c r="V147" s="32"/>
      <c r="W147" s="10"/>
      <c r="X147" s="32"/>
      <c r="Y147" s="10"/>
      <c r="Z147" s="32"/>
      <c r="AA147" s="10"/>
      <c r="AB147" s="32"/>
      <c r="AC147" s="10"/>
      <c r="AD147" s="32"/>
      <c r="AE147" s="10"/>
      <c r="AF147" s="32"/>
      <c r="AG147" s="10"/>
      <c r="AH147" s="32"/>
      <c r="AI147" s="10"/>
      <c r="AJ147" s="32"/>
      <c r="AK147" s="10"/>
      <c r="AL147" s="32"/>
      <c r="AM147" s="10"/>
      <c r="AN147" s="32"/>
      <c r="AO147" s="10"/>
      <c r="AP147" s="242"/>
      <c r="AQ147" s="10"/>
      <c r="AR147" s="32"/>
      <c r="AS147" s="10"/>
      <c r="AT147" s="242"/>
      <c r="AU147" s="10"/>
      <c r="AV147" s="242"/>
      <c r="AW147" s="7"/>
      <c r="AX147" s="247"/>
      <c r="AY147" s="10"/>
      <c r="AZ147" s="242"/>
      <c r="BA147" s="7"/>
      <c r="BB147" s="247"/>
      <c r="BC147" s="7"/>
      <c r="BD147" s="247"/>
      <c r="BE147" s="7"/>
      <c r="BF147" s="8"/>
      <c r="BG147" s="7"/>
      <c r="BH147" s="8"/>
      <c r="BI147" s="28"/>
      <c r="BJ147" s="41"/>
      <c r="BK147" s="41">
        <f t="shared" si="17"/>
        <v>0</v>
      </c>
      <c r="BL147">
        <f t="shared" si="16"/>
        <v>0</v>
      </c>
      <c r="BM147" t="e">
        <f t="shared" si="12"/>
        <v>#DIV/0!</v>
      </c>
      <c r="BN147">
        <f t="shared" si="13"/>
        <v>0</v>
      </c>
    </row>
    <row r="148" spans="2:66" x14ac:dyDescent="0.25">
      <c r="B148" s="6"/>
      <c r="C148" s="10"/>
      <c r="D148" s="32"/>
      <c r="E148" s="10"/>
      <c r="F148" s="32"/>
      <c r="G148" s="10"/>
      <c r="H148" s="32"/>
      <c r="I148" s="10"/>
      <c r="J148" s="32"/>
      <c r="K148" s="10"/>
      <c r="L148" s="32"/>
      <c r="M148" s="10"/>
      <c r="N148" s="32"/>
      <c r="O148" s="10"/>
      <c r="P148" s="32"/>
      <c r="Q148" s="10"/>
      <c r="R148" s="32"/>
      <c r="S148" s="10"/>
      <c r="T148" s="32"/>
      <c r="U148" s="10"/>
      <c r="V148" s="32"/>
      <c r="W148" s="10"/>
      <c r="X148" s="32"/>
      <c r="Y148" s="10"/>
      <c r="Z148" s="32"/>
      <c r="AA148" s="10"/>
      <c r="AB148" s="32"/>
      <c r="AC148" s="10"/>
      <c r="AD148" s="32"/>
      <c r="AE148" s="10"/>
      <c r="AF148" s="32"/>
      <c r="AG148" s="10"/>
      <c r="AH148" s="32"/>
      <c r="AI148" s="10"/>
      <c r="AJ148" s="32"/>
      <c r="AK148" s="10"/>
      <c r="AL148" s="32"/>
      <c r="AM148" s="10"/>
      <c r="AN148" s="32"/>
      <c r="AO148" s="10"/>
      <c r="AP148" s="242"/>
      <c r="AQ148" s="10"/>
      <c r="AR148" s="32"/>
      <c r="AS148" s="10"/>
      <c r="AT148" s="242"/>
      <c r="AU148" s="10"/>
      <c r="AV148" s="242"/>
      <c r="AW148" s="7"/>
      <c r="AX148" s="247"/>
      <c r="AY148" s="10"/>
      <c r="AZ148" s="242"/>
      <c r="BA148" s="7"/>
      <c r="BB148" s="247"/>
      <c r="BC148" s="7"/>
      <c r="BD148" s="247"/>
      <c r="BE148" s="7"/>
      <c r="BF148" s="8"/>
      <c r="BG148" s="7"/>
      <c r="BH148" s="8"/>
      <c r="BJ148" s="41"/>
      <c r="BK148" s="41">
        <f t="shared" si="17"/>
        <v>0</v>
      </c>
      <c r="BL148">
        <f t="shared" si="16"/>
        <v>0</v>
      </c>
      <c r="BM148" t="e">
        <f t="shared" si="12"/>
        <v>#DIV/0!</v>
      </c>
      <c r="BN148">
        <f t="shared" si="13"/>
        <v>0</v>
      </c>
    </row>
    <row r="149" spans="2:66" x14ac:dyDescent="0.25">
      <c r="B149" s="6"/>
      <c r="C149" s="10"/>
      <c r="D149" s="32"/>
      <c r="E149" s="10"/>
      <c r="F149" s="32"/>
      <c r="G149" s="10"/>
      <c r="H149" s="32"/>
      <c r="I149" s="10"/>
      <c r="J149" s="32"/>
      <c r="K149" s="10"/>
      <c r="L149" s="32"/>
      <c r="M149" s="10"/>
      <c r="N149" s="32"/>
      <c r="O149" s="10"/>
      <c r="P149" s="32"/>
      <c r="Q149" s="10"/>
      <c r="R149" s="32"/>
      <c r="S149" s="10"/>
      <c r="T149" s="32"/>
      <c r="U149" s="10"/>
      <c r="V149" s="32"/>
      <c r="W149" s="10"/>
      <c r="X149" s="32"/>
      <c r="Y149" s="10"/>
      <c r="Z149" s="32"/>
      <c r="AA149" s="10"/>
      <c r="AB149" s="32"/>
      <c r="AC149" s="10"/>
      <c r="AD149" s="32"/>
      <c r="AE149" s="10"/>
      <c r="AF149" s="32"/>
      <c r="AG149" s="10"/>
      <c r="AH149" s="32"/>
      <c r="AI149" s="10"/>
      <c r="AJ149" s="32"/>
      <c r="AK149" s="10"/>
      <c r="AL149" s="32"/>
      <c r="AM149" s="10"/>
      <c r="AN149" s="32"/>
      <c r="AO149" s="10"/>
      <c r="AP149" s="242"/>
      <c r="AQ149" s="10"/>
      <c r="AR149" s="32"/>
      <c r="AS149" s="10"/>
      <c r="AT149" s="242"/>
      <c r="AU149" s="10"/>
      <c r="AV149" s="242"/>
      <c r="AW149" s="7"/>
      <c r="AX149" s="247"/>
      <c r="AY149" s="10"/>
      <c r="AZ149" s="242"/>
      <c r="BA149" s="7"/>
      <c r="BB149" s="247"/>
      <c r="BC149" s="7"/>
      <c r="BD149" s="247"/>
      <c r="BE149" s="7"/>
      <c r="BF149" s="8"/>
      <c r="BG149" s="7"/>
      <c r="BH149" s="8"/>
      <c r="BJ149" s="41"/>
      <c r="BK149" s="41">
        <f t="shared" si="17"/>
        <v>0</v>
      </c>
      <c r="BL149">
        <f t="shared" si="16"/>
        <v>0</v>
      </c>
      <c r="BM149" t="e">
        <f t="shared" si="12"/>
        <v>#DIV/0!</v>
      </c>
      <c r="BN149">
        <f t="shared" si="13"/>
        <v>0</v>
      </c>
    </row>
    <row r="150" spans="2:66" x14ac:dyDescent="0.25">
      <c r="B150" s="6"/>
      <c r="C150" s="10"/>
      <c r="D150" s="32"/>
      <c r="E150" s="10"/>
      <c r="F150" s="32"/>
      <c r="G150" s="10"/>
      <c r="H150" s="32"/>
      <c r="I150" s="10"/>
      <c r="J150" s="32"/>
      <c r="K150" s="94"/>
      <c r="L150" s="32"/>
      <c r="M150" s="10"/>
      <c r="N150" s="32"/>
      <c r="O150" s="10"/>
      <c r="P150" s="32"/>
      <c r="Q150" s="10"/>
      <c r="R150" s="32"/>
      <c r="S150" s="10"/>
      <c r="T150" s="32"/>
      <c r="U150" s="10"/>
      <c r="V150" s="32"/>
      <c r="W150" s="10"/>
      <c r="X150" s="32"/>
      <c r="Y150" s="10"/>
      <c r="Z150" s="32"/>
      <c r="AA150" s="10"/>
      <c r="AB150" s="32"/>
      <c r="AC150" s="10"/>
      <c r="AD150" s="32"/>
      <c r="AE150" s="10"/>
      <c r="AF150" s="32"/>
      <c r="AG150" s="10"/>
      <c r="AH150" s="32"/>
      <c r="AI150" s="10"/>
      <c r="AJ150" s="32"/>
      <c r="AK150" s="10"/>
      <c r="AL150" s="32"/>
      <c r="AM150" s="10"/>
      <c r="AN150" s="32"/>
      <c r="AO150" s="10"/>
      <c r="AP150" s="242"/>
      <c r="AQ150" s="10"/>
      <c r="AR150" s="32"/>
      <c r="AS150" s="10"/>
      <c r="AT150" s="242"/>
      <c r="AU150" s="10"/>
      <c r="AV150" s="242"/>
      <c r="AW150" s="7"/>
      <c r="AX150" s="247"/>
      <c r="AY150" s="10"/>
      <c r="AZ150" s="242"/>
      <c r="BA150" s="7"/>
      <c r="BB150" s="247"/>
      <c r="BC150" s="7"/>
      <c r="BD150" s="247"/>
      <c r="BE150" s="10"/>
      <c r="BF150" s="32"/>
      <c r="BG150" s="10"/>
      <c r="BH150" s="32"/>
      <c r="BJ150" s="41"/>
      <c r="BK150" s="41">
        <f t="shared" si="17"/>
        <v>0</v>
      </c>
      <c r="BL150">
        <f t="shared" si="16"/>
        <v>0</v>
      </c>
      <c r="BM150" t="e">
        <f t="shared" si="12"/>
        <v>#DIV/0!</v>
      </c>
      <c r="BN150">
        <f t="shared" si="13"/>
        <v>0</v>
      </c>
    </row>
    <row r="151" spans="2:66" x14ac:dyDescent="0.25">
      <c r="B151" s="6"/>
      <c r="C151" s="10"/>
      <c r="D151" s="32"/>
      <c r="E151" s="10"/>
      <c r="F151" s="32"/>
      <c r="G151" s="10"/>
      <c r="H151" s="32"/>
      <c r="I151" s="10"/>
      <c r="J151" s="32"/>
      <c r="K151" s="10"/>
      <c r="L151" s="32"/>
      <c r="M151" s="10"/>
      <c r="N151" s="32"/>
      <c r="O151" s="10"/>
      <c r="P151" s="32"/>
      <c r="Q151" s="10"/>
      <c r="R151" s="32"/>
      <c r="S151" s="10"/>
      <c r="T151" s="32"/>
      <c r="U151" s="10"/>
      <c r="V151" s="32"/>
      <c r="W151" s="10"/>
      <c r="X151" s="32"/>
      <c r="Y151" s="10"/>
      <c r="Z151" s="32"/>
      <c r="AA151" s="10"/>
      <c r="AB151" s="32"/>
      <c r="AC151" s="10"/>
      <c r="AD151" s="32"/>
      <c r="AE151" s="10"/>
      <c r="AF151" s="32"/>
      <c r="AG151" s="10"/>
      <c r="AH151" s="32"/>
      <c r="AI151" s="10"/>
      <c r="AJ151" s="32"/>
      <c r="AK151" s="10"/>
      <c r="AL151" s="32"/>
      <c r="AM151" s="10"/>
      <c r="AN151" s="32"/>
      <c r="AO151" s="10"/>
      <c r="AP151" s="242"/>
      <c r="AQ151" s="10"/>
      <c r="AR151" s="32"/>
      <c r="AS151" s="10"/>
      <c r="AT151" s="242"/>
      <c r="AU151" s="10"/>
      <c r="AV151" s="242"/>
      <c r="AW151" s="7"/>
      <c r="AX151" s="247"/>
      <c r="AY151" s="10"/>
      <c r="AZ151" s="242"/>
      <c r="BA151" s="7"/>
      <c r="BB151" s="247"/>
      <c r="BC151" s="7"/>
      <c r="BD151" s="247"/>
      <c r="BE151" s="7"/>
      <c r="BF151" s="8"/>
      <c r="BG151" s="7"/>
      <c r="BH151" s="8"/>
      <c r="BJ151" s="41"/>
      <c r="BK151" s="41">
        <f t="shared" si="17"/>
        <v>0</v>
      </c>
      <c r="BL151">
        <f t="shared" si="16"/>
        <v>0</v>
      </c>
      <c r="BM151" t="e">
        <f t="shared" si="12"/>
        <v>#DIV/0!</v>
      </c>
      <c r="BN151">
        <f t="shared" si="13"/>
        <v>0</v>
      </c>
    </row>
    <row r="152" spans="2:66" x14ac:dyDescent="0.25">
      <c r="B152" s="6"/>
      <c r="C152" s="10"/>
      <c r="D152" s="32"/>
      <c r="E152" s="10"/>
      <c r="F152" s="32"/>
      <c r="G152" s="10"/>
      <c r="H152" s="32"/>
      <c r="I152" s="10"/>
      <c r="J152" s="32"/>
      <c r="K152" s="10"/>
      <c r="L152" s="32"/>
      <c r="M152" s="10"/>
      <c r="N152" s="32"/>
      <c r="O152" s="10"/>
      <c r="P152" s="32"/>
      <c r="Q152" s="10"/>
      <c r="R152" s="32"/>
      <c r="S152" s="10"/>
      <c r="T152" s="32"/>
      <c r="U152" s="10"/>
      <c r="V152" s="32"/>
      <c r="W152" s="10"/>
      <c r="X152" s="32"/>
      <c r="Y152" s="10"/>
      <c r="Z152" s="32"/>
      <c r="AA152" s="10"/>
      <c r="AB152" s="32"/>
      <c r="AC152" s="10"/>
      <c r="AD152" s="32"/>
      <c r="AE152" s="10"/>
      <c r="AF152" s="32"/>
      <c r="AG152" s="10"/>
      <c r="AH152" s="32"/>
      <c r="AI152" s="10"/>
      <c r="AJ152" s="32"/>
      <c r="AK152" s="10"/>
      <c r="AL152" s="32"/>
      <c r="AM152" s="10"/>
      <c r="AN152" s="32"/>
      <c r="AO152" s="10"/>
      <c r="AP152" s="242"/>
      <c r="AQ152" s="10"/>
      <c r="AR152" s="32"/>
      <c r="AS152" s="10"/>
      <c r="AT152" s="242"/>
      <c r="AU152" s="10"/>
      <c r="AV152" s="242"/>
      <c r="AW152" s="7"/>
      <c r="AX152" s="247"/>
      <c r="AY152" s="10"/>
      <c r="AZ152" s="242"/>
      <c r="BA152" s="7"/>
      <c r="BB152" s="247"/>
      <c r="BC152" s="7"/>
      <c r="BD152" s="247"/>
      <c r="BE152" s="7"/>
      <c r="BF152" s="8"/>
      <c r="BG152" s="7"/>
      <c r="BH152" s="8"/>
      <c r="BJ152" s="41"/>
      <c r="BK152" s="41">
        <f t="shared" si="17"/>
        <v>0</v>
      </c>
      <c r="BL152">
        <f t="shared" si="16"/>
        <v>0</v>
      </c>
      <c r="BM152" t="e">
        <f t="shared" ref="BM152:BM215" si="18">+BK152/BL152</f>
        <v>#DIV/0!</v>
      </c>
      <c r="BN152">
        <f t="shared" ref="BN152:BN215" si="19">+K152*2</f>
        <v>0</v>
      </c>
    </row>
    <row r="153" spans="2:66" x14ac:dyDescent="0.25">
      <c r="B153" s="6"/>
      <c r="C153" s="10"/>
      <c r="D153" s="32"/>
      <c r="E153" s="10"/>
      <c r="F153" s="32"/>
      <c r="G153" s="10"/>
      <c r="H153" s="32"/>
      <c r="I153" s="10"/>
      <c r="J153" s="32"/>
      <c r="K153" s="10"/>
      <c r="L153" s="32"/>
      <c r="M153" s="10"/>
      <c r="N153" s="32"/>
      <c r="O153" s="10"/>
      <c r="P153" s="32"/>
      <c r="Q153" s="10"/>
      <c r="R153" s="32"/>
      <c r="S153" s="10"/>
      <c r="T153" s="32"/>
      <c r="U153" s="10"/>
      <c r="V153" s="32"/>
      <c r="W153" s="10"/>
      <c r="X153" s="32"/>
      <c r="Y153" s="10"/>
      <c r="Z153" s="32"/>
      <c r="AA153" s="10"/>
      <c r="AB153" s="32"/>
      <c r="AC153" s="10"/>
      <c r="AD153" s="32"/>
      <c r="AE153" s="10"/>
      <c r="AF153" s="32"/>
      <c r="AG153" s="10"/>
      <c r="AH153" s="32"/>
      <c r="AI153" s="10"/>
      <c r="AJ153" s="32"/>
      <c r="AK153" s="10"/>
      <c r="AL153" s="32"/>
      <c r="AM153" s="10"/>
      <c r="AN153" s="32"/>
      <c r="AO153" s="10"/>
      <c r="AP153" s="242"/>
      <c r="AQ153" s="10"/>
      <c r="AR153" s="32"/>
      <c r="AS153" s="10"/>
      <c r="AT153" s="242"/>
      <c r="AU153" s="10"/>
      <c r="AV153" s="242"/>
      <c r="AW153" s="7"/>
      <c r="AX153" s="247"/>
      <c r="AY153" s="10"/>
      <c r="AZ153" s="242"/>
      <c r="BA153" s="7"/>
      <c r="BB153" s="247"/>
      <c r="BC153" s="7"/>
      <c r="BD153" s="247"/>
      <c r="BE153" s="7"/>
      <c r="BF153" s="8"/>
      <c r="BG153" s="7"/>
      <c r="BH153" s="8"/>
      <c r="BJ153" s="41"/>
      <c r="BK153" s="41">
        <f t="shared" si="17"/>
        <v>0</v>
      </c>
      <c r="BL153">
        <f t="shared" si="16"/>
        <v>0</v>
      </c>
      <c r="BM153" t="e">
        <f t="shared" si="18"/>
        <v>#DIV/0!</v>
      </c>
      <c r="BN153">
        <f t="shared" si="19"/>
        <v>0</v>
      </c>
    </row>
    <row r="154" spans="2:66" x14ac:dyDescent="0.25">
      <c r="B154" s="6"/>
      <c r="C154" s="10"/>
      <c r="D154" s="32"/>
      <c r="E154" s="10"/>
      <c r="F154" s="32"/>
      <c r="G154" s="10"/>
      <c r="H154" s="32"/>
      <c r="I154" s="10"/>
      <c r="J154" s="32"/>
      <c r="K154" s="10"/>
      <c r="L154" s="32"/>
      <c r="M154" s="10"/>
      <c r="N154" s="32"/>
      <c r="O154" s="10"/>
      <c r="P154" s="32"/>
      <c r="Q154" s="10"/>
      <c r="R154" s="32"/>
      <c r="S154" s="10"/>
      <c r="T154" s="32"/>
      <c r="U154" s="10"/>
      <c r="V154" s="32"/>
      <c r="W154" s="10"/>
      <c r="X154" s="32"/>
      <c r="Y154" s="10"/>
      <c r="Z154" s="32"/>
      <c r="AA154" s="10"/>
      <c r="AB154" s="32"/>
      <c r="AC154" s="10"/>
      <c r="AD154" s="32"/>
      <c r="AE154" s="10"/>
      <c r="AF154" s="32"/>
      <c r="AG154" s="10"/>
      <c r="AH154" s="32"/>
      <c r="AI154" s="10"/>
      <c r="AJ154" s="32"/>
      <c r="AK154" s="10"/>
      <c r="AL154" s="32"/>
      <c r="AM154" s="10"/>
      <c r="AN154" s="32"/>
      <c r="AO154" s="10"/>
      <c r="AP154" s="242"/>
      <c r="AQ154" s="10"/>
      <c r="AR154" s="32"/>
      <c r="AS154" s="10"/>
      <c r="AT154" s="242"/>
      <c r="AU154" s="10"/>
      <c r="AV154" s="242"/>
      <c r="AW154" s="7"/>
      <c r="AX154" s="247"/>
      <c r="AY154" s="10"/>
      <c r="AZ154" s="242"/>
      <c r="BA154" s="7"/>
      <c r="BB154" s="247"/>
      <c r="BC154" s="7"/>
      <c r="BD154" s="247"/>
      <c r="BE154" s="7"/>
      <c r="BF154" s="8"/>
      <c r="BG154" s="7"/>
      <c r="BH154" s="8"/>
      <c r="BJ154" s="41"/>
      <c r="BK154" s="41">
        <f t="shared" si="17"/>
        <v>0</v>
      </c>
      <c r="BL154">
        <f t="shared" si="16"/>
        <v>0</v>
      </c>
      <c r="BM154" t="e">
        <f t="shared" si="18"/>
        <v>#DIV/0!</v>
      </c>
      <c r="BN154">
        <f t="shared" si="19"/>
        <v>0</v>
      </c>
    </row>
    <row r="155" spans="2:66" x14ac:dyDescent="0.25">
      <c r="B155" s="6"/>
      <c r="C155" s="10"/>
      <c r="D155" s="32"/>
      <c r="E155" s="10"/>
      <c r="F155" s="32"/>
      <c r="G155" s="10"/>
      <c r="H155" s="32"/>
      <c r="I155" s="10"/>
      <c r="J155" s="32"/>
      <c r="K155" s="10"/>
      <c r="L155" s="32"/>
      <c r="M155" s="10"/>
      <c r="N155" s="32"/>
      <c r="O155" s="10"/>
      <c r="P155" s="32"/>
      <c r="Q155" s="10"/>
      <c r="R155" s="32"/>
      <c r="S155" s="10"/>
      <c r="T155" s="32"/>
      <c r="U155" s="10"/>
      <c r="V155" s="32"/>
      <c r="W155" s="10"/>
      <c r="X155" s="32"/>
      <c r="Y155" s="10"/>
      <c r="Z155" s="32"/>
      <c r="AA155" s="10"/>
      <c r="AB155" s="32"/>
      <c r="AC155" s="10"/>
      <c r="AD155" s="32"/>
      <c r="AE155" s="10"/>
      <c r="AF155" s="32"/>
      <c r="AG155" s="10"/>
      <c r="AH155" s="32"/>
      <c r="AI155" s="10"/>
      <c r="AJ155" s="32"/>
      <c r="AK155" s="10"/>
      <c r="AL155" s="32"/>
      <c r="AM155" s="10"/>
      <c r="AN155" s="32"/>
      <c r="AO155" s="10"/>
      <c r="AP155" s="242"/>
      <c r="AQ155" s="10"/>
      <c r="AR155" s="32"/>
      <c r="AS155" s="10"/>
      <c r="AT155" s="242"/>
      <c r="AU155" s="10"/>
      <c r="AV155" s="242"/>
      <c r="AW155" s="7"/>
      <c r="AX155" s="247"/>
      <c r="AY155" s="10"/>
      <c r="AZ155" s="242"/>
      <c r="BA155" s="7"/>
      <c r="BB155" s="247"/>
      <c r="BC155" s="7"/>
      <c r="BD155" s="247"/>
      <c r="BE155" s="234"/>
      <c r="BF155" s="8"/>
      <c r="BG155" s="234"/>
      <c r="BH155" s="8"/>
      <c r="BJ155" s="41"/>
      <c r="BK155" s="41">
        <f t="shared" si="17"/>
        <v>0</v>
      </c>
      <c r="BL155">
        <f t="shared" si="16"/>
        <v>0</v>
      </c>
      <c r="BM155" t="e">
        <f t="shared" si="18"/>
        <v>#DIV/0!</v>
      </c>
      <c r="BN155">
        <f t="shared" si="19"/>
        <v>0</v>
      </c>
    </row>
    <row r="156" spans="2:66" x14ac:dyDescent="0.25">
      <c r="B156" s="6"/>
      <c r="C156" s="10"/>
      <c r="D156" s="32"/>
      <c r="E156" s="10"/>
      <c r="F156" s="32"/>
      <c r="G156" s="10"/>
      <c r="H156" s="32"/>
      <c r="I156" s="10"/>
      <c r="J156" s="32"/>
      <c r="K156" s="10"/>
      <c r="L156" s="32"/>
      <c r="M156" s="10"/>
      <c r="N156" s="32"/>
      <c r="O156" s="10"/>
      <c r="P156" s="32"/>
      <c r="Q156" s="10"/>
      <c r="R156" s="32"/>
      <c r="S156" s="10"/>
      <c r="T156" s="32"/>
      <c r="U156" s="10"/>
      <c r="V156" s="32"/>
      <c r="W156" s="10"/>
      <c r="X156" s="32"/>
      <c r="Y156" s="10"/>
      <c r="Z156" s="32"/>
      <c r="AA156" s="10"/>
      <c r="AB156" s="32"/>
      <c r="AC156" s="10"/>
      <c r="AD156" s="32"/>
      <c r="AE156" s="10"/>
      <c r="AF156" s="32"/>
      <c r="AG156" s="10"/>
      <c r="AH156" s="32"/>
      <c r="AI156" s="10"/>
      <c r="AJ156" s="32"/>
      <c r="AK156" s="10"/>
      <c r="AL156" s="32"/>
      <c r="AM156" s="10"/>
      <c r="AN156" s="32"/>
      <c r="AO156" s="10"/>
      <c r="AP156" s="242"/>
      <c r="AQ156" s="10"/>
      <c r="AR156" s="32"/>
      <c r="AS156" s="10"/>
      <c r="AT156" s="242"/>
      <c r="AU156" s="10"/>
      <c r="AV156" s="242"/>
      <c r="AW156" s="7"/>
      <c r="AX156" s="247"/>
      <c r="AY156" s="10"/>
      <c r="AZ156" s="242"/>
      <c r="BA156" s="7"/>
      <c r="BB156" s="247"/>
      <c r="BC156" s="7"/>
      <c r="BD156" s="247"/>
      <c r="BE156" s="7"/>
      <c r="BF156" s="8"/>
      <c r="BG156" s="7"/>
      <c r="BH156" s="8"/>
      <c r="BJ156" s="41"/>
      <c r="BK156" s="41">
        <f t="shared" si="17"/>
        <v>0</v>
      </c>
      <c r="BL156">
        <f t="shared" si="16"/>
        <v>0</v>
      </c>
      <c r="BM156" t="e">
        <f t="shared" si="18"/>
        <v>#DIV/0!</v>
      </c>
      <c r="BN156">
        <f t="shared" si="19"/>
        <v>0</v>
      </c>
    </row>
    <row r="157" spans="2:66" x14ac:dyDescent="0.25">
      <c r="B157" s="6"/>
      <c r="C157" s="10"/>
      <c r="D157" s="32"/>
      <c r="E157" s="10"/>
      <c r="F157" s="32"/>
      <c r="G157" s="10"/>
      <c r="H157" s="32"/>
      <c r="I157" s="10"/>
      <c r="J157" s="32"/>
      <c r="K157" s="10"/>
      <c r="L157" s="32"/>
      <c r="M157" s="10"/>
      <c r="N157" s="32"/>
      <c r="O157" s="10"/>
      <c r="P157" s="32"/>
      <c r="Q157" s="10"/>
      <c r="R157" s="32"/>
      <c r="S157" s="10"/>
      <c r="T157" s="32"/>
      <c r="U157" s="10"/>
      <c r="V157" s="32"/>
      <c r="W157" s="10"/>
      <c r="X157" s="32"/>
      <c r="Y157" s="10"/>
      <c r="Z157" s="32"/>
      <c r="AA157" s="10"/>
      <c r="AB157" s="32"/>
      <c r="AC157" s="10"/>
      <c r="AD157" s="32"/>
      <c r="AE157" s="10"/>
      <c r="AF157" s="32"/>
      <c r="AG157" s="10"/>
      <c r="AH157" s="32"/>
      <c r="AI157" s="10"/>
      <c r="AJ157" s="32"/>
      <c r="AK157" s="10"/>
      <c r="AL157" s="32"/>
      <c r="AM157" s="10"/>
      <c r="AN157" s="32"/>
      <c r="AO157" s="10"/>
      <c r="AP157" s="242"/>
      <c r="AQ157" s="10"/>
      <c r="AR157" s="32"/>
      <c r="AS157" s="10"/>
      <c r="AT157" s="242"/>
      <c r="AU157" s="10"/>
      <c r="AV157" s="242"/>
      <c r="AW157" s="7"/>
      <c r="AX157" s="247"/>
      <c r="AY157" s="10"/>
      <c r="AZ157" s="242"/>
      <c r="BA157" s="7"/>
      <c r="BB157" s="247"/>
      <c r="BC157" s="7"/>
      <c r="BD157" s="247"/>
      <c r="BE157" s="7"/>
      <c r="BF157" s="8"/>
      <c r="BG157" s="7"/>
      <c r="BH157" s="8"/>
      <c r="BJ157" s="41"/>
      <c r="BK157" s="41">
        <f t="shared" si="17"/>
        <v>0</v>
      </c>
      <c r="BL157">
        <f t="shared" si="16"/>
        <v>0</v>
      </c>
      <c r="BM157" t="e">
        <f t="shared" si="18"/>
        <v>#DIV/0!</v>
      </c>
      <c r="BN157">
        <f t="shared" si="19"/>
        <v>0</v>
      </c>
    </row>
    <row r="158" spans="2:66" x14ac:dyDescent="0.25">
      <c r="B158" s="6"/>
      <c r="C158" s="10"/>
      <c r="D158" s="32"/>
      <c r="E158" s="10"/>
      <c r="F158" s="32"/>
      <c r="G158" s="10"/>
      <c r="H158" s="32"/>
      <c r="I158" s="10"/>
      <c r="J158" s="32"/>
      <c r="K158" s="10"/>
      <c r="L158" s="32"/>
      <c r="M158" s="10"/>
      <c r="N158" s="32"/>
      <c r="O158" s="10"/>
      <c r="P158" s="32"/>
      <c r="Q158" s="10"/>
      <c r="R158" s="32"/>
      <c r="S158" s="10"/>
      <c r="T158" s="32"/>
      <c r="U158" s="10"/>
      <c r="V158" s="32"/>
      <c r="W158" s="10"/>
      <c r="X158" s="32"/>
      <c r="Y158" s="10"/>
      <c r="Z158" s="32"/>
      <c r="AA158" s="10"/>
      <c r="AB158" s="32"/>
      <c r="AC158" s="10"/>
      <c r="AD158" s="32"/>
      <c r="AE158" s="10"/>
      <c r="AF158" s="32"/>
      <c r="AG158" s="10"/>
      <c r="AH158" s="32"/>
      <c r="AI158" s="10"/>
      <c r="AJ158" s="32"/>
      <c r="AK158" s="10"/>
      <c r="AL158" s="32"/>
      <c r="AM158" s="10"/>
      <c r="AN158" s="32"/>
      <c r="AO158" s="10"/>
      <c r="AP158" s="242"/>
      <c r="AQ158" s="10"/>
      <c r="AR158" s="32"/>
      <c r="AS158" s="10"/>
      <c r="AT158" s="242"/>
      <c r="AU158" s="10"/>
      <c r="AV158" s="242"/>
      <c r="AW158" s="7"/>
      <c r="AX158" s="247"/>
      <c r="AY158" s="10"/>
      <c r="AZ158" s="242"/>
      <c r="BA158" s="7"/>
      <c r="BB158" s="247"/>
      <c r="BC158" s="7"/>
      <c r="BD158" s="247"/>
      <c r="BE158" s="7"/>
      <c r="BF158" s="8"/>
      <c r="BG158" s="7"/>
      <c r="BH158" s="8"/>
      <c r="BJ158" s="41"/>
      <c r="BK158" s="41">
        <f t="shared" si="17"/>
        <v>0</v>
      </c>
      <c r="BL158">
        <f t="shared" si="16"/>
        <v>0</v>
      </c>
      <c r="BM158" t="e">
        <f t="shared" si="18"/>
        <v>#DIV/0!</v>
      </c>
      <c r="BN158">
        <f t="shared" si="19"/>
        <v>0</v>
      </c>
    </row>
    <row r="159" spans="2:66" x14ac:dyDescent="0.25">
      <c r="B159" s="6"/>
      <c r="C159" s="10"/>
      <c r="D159" s="32"/>
      <c r="E159" s="10"/>
      <c r="F159" s="32"/>
      <c r="G159" s="10"/>
      <c r="H159" s="32"/>
      <c r="I159" s="10"/>
      <c r="J159" s="32"/>
      <c r="K159" s="10"/>
      <c r="L159" s="32"/>
      <c r="M159" s="10"/>
      <c r="N159" s="32"/>
      <c r="O159" s="10"/>
      <c r="P159" s="32"/>
      <c r="Q159" s="10"/>
      <c r="R159" s="32"/>
      <c r="S159" s="10"/>
      <c r="T159" s="32"/>
      <c r="U159" s="10"/>
      <c r="V159" s="32"/>
      <c r="W159" s="10"/>
      <c r="X159" s="32"/>
      <c r="Y159" s="10"/>
      <c r="Z159" s="32"/>
      <c r="AA159" s="10"/>
      <c r="AB159" s="32"/>
      <c r="AC159" s="10"/>
      <c r="AD159" s="32"/>
      <c r="AE159" s="10"/>
      <c r="AF159" s="32"/>
      <c r="AG159" s="10"/>
      <c r="AH159" s="32"/>
      <c r="AI159" s="10"/>
      <c r="AJ159" s="32"/>
      <c r="AK159" s="10"/>
      <c r="AL159" s="32"/>
      <c r="AM159" s="10"/>
      <c r="AN159" s="32"/>
      <c r="AO159" s="10"/>
      <c r="AP159" s="242"/>
      <c r="AQ159" s="10"/>
      <c r="AR159" s="32"/>
      <c r="AS159" s="10"/>
      <c r="AT159" s="242"/>
      <c r="AU159" s="10"/>
      <c r="AV159" s="242"/>
      <c r="AW159" s="7"/>
      <c r="AX159" s="247"/>
      <c r="AY159" s="10"/>
      <c r="AZ159" s="242"/>
      <c r="BA159" s="7"/>
      <c r="BB159" s="247"/>
      <c r="BC159" s="7"/>
      <c r="BD159" s="247"/>
      <c r="BE159" s="7"/>
      <c r="BF159" s="8"/>
      <c r="BG159" s="7"/>
      <c r="BH159" s="8"/>
      <c r="BJ159" s="41"/>
      <c r="BK159" s="41">
        <f t="shared" si="17"/>
        <v>0</v>
      </c>
      <c r="BL159">
        <f t="shared" si="16"/>
        <v>0</v>
      </c>
      <c r="BM159" t="e">
        <f t="shared" si="18"/>
        <v>#DIV/0!</v>
      </c>
      <c r="BN159">
        <f t="shared" si="19"/>
        <v>0</v>
      </c>
    </row>
    <row r="160" spans="2:66" x14ac:dyDescent="0.25">
      <c r="B160" s="6"/>
      <c r="C160" s="10"/>
      <c r="D160" s="32"/>
      <c r="E160" s="10"/>
      <c r="F160" s="32"/>
      <c r="G160" s="10"/>
      <c r="H160" s="32"/>
      <c r="I160" s="10"/>
      <c r="J160" s="32"/>
      <c r="K160" s="94"/>
      <c r="L160" s="32"/>
      <c r="M160" s="10"/>
      <c r="N160" s="32"/>
      <c r="O160" s="10"/>
      <c r="P160" s="32"/>
      <c r="Q160" s="10"/>
      <c r="R160" s="32"/>
      <c r="S160" s="10"/>
      <c r="T160" s="32"/>
      <c r="U160" s="10"/>
      <c r="V160" s="32"/>
      <c r="W160" s="10"/>
      <c r="X160" s="32"/>
      <c r="Y160" s="10"/>
      <c r="Z160" s="32"/>
      <c r="AA160" s="10"/>
      <c r="AB160" s="32"/>
      <c r="AC160" s="10"/>
      <c r="AD160" s="32"/>
      <c r="AE160" s="10"/>
      <c r="AF160" s="32"/>
      <c r="AG160" s="10"/>
      <c r="AH160" s="32"/>
      <c r="AI160" s="10"/>
      <c r="AJ160" s="32"/>
      <c r="AK160" s="10"/>
      <c r="AL160" s="32"/>
      <c r="AM160" s="10"/>
      <c r="AN160" s="32"/>
      <c r="AO160" s="10"/>
      <c r="AP160" s="242"/>
      <c r="AQ160" s="10"/>
      <c r="AR160" s="32"/>
      <c r="AS160" s="10"/>
      <c r="AT160" s="242"/>
      <c r="AU160" s="10"/>
      <c r="AV160" s="242"/>
      <c r="AW160" s="7"/>
      <c r="AX160" s="247"/>
      <c r="AY160" s="10"/>
      <c r="AZ160" s="242"/>
      <c r="BA160" s="7"/>
      <c r="BB160" s="247"/>
      <c r="BC160" s="7"/>
      <c r="BD160" s="247"/>
      <c r="BE160" s="7"/>
      <c r="BF160" s="8"/>
      <c r="BG160" s="7"/>
      <c r="BH160" s="8"/>
      <c r="BI160" s="28"/>
      <c r="BJ160" s="41"/>
      <c r="BK160" s="41">
        <f t="shared" si="17"/>
        <v>0</v>
      </c>
      <c r="BL160">
        <f t="shared" si="16"/>
        <v>0</v>
      </c>
      <c r="BM160" t="e">
        <f t="shared" si="18"/>
        <v>#DIV/0!</v>
      </c>
      <c r="BN160">
        <f t="shared" si="19"/>
        <v>0</v>
      </c>
    </row>
    <row r="161" spans="2:66" x14ac:dyDescent="0.25">
      <c r="B161" s="6"/>
      <c r="C161" s="10"/>
      <c r="D161" s="32"/>
      <c r="E161" s="10"/>
      <c r="F161" s="32"/>
      <c r="G161" s="10"/>
      <c r="H161" s="32"/>
      <c r="I161" s="10"/>
      <c r="J161" s="32"/>
      <c r="K161" s="94"/>
      <c r="L161" s="32"/>
      <c r="M161" s="10"/>
      <c r="N161" s="32"/>
      <c r="O161" s="10"/>
      <c r="P161" s="32"/>
      <c r="Q161" s="10"/>
      <c r="R161" s="32"/>
      <c r="S161" s="10"/>
      <c r="T161" s="32"/>
      <c r="U161" s="10"/>
      <c r="V161" s="32"/>
      <c r="W161" s="10"/>
      <c r="X161" s="32"/>
      <c r="Y161" s="10"/>
      <c r="Z161" s="32"/>
      <c r="AA161" s="10"/>
      <c r="AB161" s="32"/>
      <c r="AC161" s="10"/>
      <c r="AD161" s="32"/>
      <c r="AE161" s="10"/>
      <c r="AF161" s="32"/>
      <c r="AG161" s="10"/>
      <c r="AH161" s="32"/>
      <c r="AI161" s="10"/>
      <c r="AJ161" s="32"/>
      <c r="AK161" s="10"/>
      <c r="AL161" s="32"/>
      <c r="AM161" s="10"/>
      <c r="AN161" s="32"/>
      <c r="AO161" s="10"/>
      <c r="AP161" s="242"/>
      <c r="AQ161" s="10"/>
      <c r="AR161" s="32"/>
      <c r="AS161" s="10"/>
      <c r="AT161" s="242"/>
      <c r="AU161" s="10"/>
      <c r="AV161" s="242"/>
      <c r="AW161" s="7"/>
      <c r="AX161" s="247"/>
      <c r="AY161" s="10"/>
      <c r="AZ161" s="242"/>
      <c r="BA161" s="7"/>
      <c r="BB161" s="247"/>
      <c r="BC161" s="7"/>
      <c r="BD161" s="247"/>
      <c r="BE161" s="7"/>
      <c r="BF161" s="8"/>
      <c r="BG161" s="7"/>
      <c r="BH161" s="8"/>
      <c r="BJ161" s="41"/>
      <c r="BK161" s="41">
        <f t="shared" si="17"/>
        <v>0</v>
      </c>
      <c r="BL161">
        <f t="shared" si="16"/>
        <v>0</v>
      </c>
      <c r="BM161" t="e">
        <f t="shared" si="18"/>
        <v>#DIV/0!</v>
      </c>
      <c r="BN161">
        <f t="shared" si="19"/>
        <v>0</v>
      </c>
    </row>
    <row r="162" spans="2:66" x14ac:dyDescent="0.25">
      <c r="B162" s="6"/>
      <c r="C162" s="10"/>
      <c r="D162" s="32"/>
      <c r="E162" s="10"/>
      <c r="F162" s="32"/>
      <c r="G162" s="10"/>
      <c r="H162" s="32"/>
      <c r="I162" s="10"/>
      <c r="J162" s="32"/>
      <c r="K162" s="94"/>
      <c r="L162" s="32"/>
      <c r="M162" s="10"/>
      <c r="N162" s="32"/>
      <c r="O162" s="10"/>
      <c r="P162" s="32"/>
      <c r="Q162" s="10"/>
      <c r="R162" s="32"/>
      <c r="S162" s="10"/>
      <c r="T162" s="32"/>
      <c r="U162" s="10"/>
      <c r="V162" s="32"/>
      <c r="W162" s="10"/>
      <c r="X162" s="32"/>
      <c r="Y162" s="10"/>
      <c r="Z162" s="32"/>
      <c r="AA162" s="10"/>
      <c r="AB162" s="32"/>
      <c r="AC162" s="10"/>
      <c r="AD162" s="32"/>
      <c r="AE162" s="10"/>
      <c r="AF162" s="32"/>
      <c r="AG162" s="10"/>
      <c r="AH162" s="32"/>
      <c r="AI162" s="10"/>
      <c r="AJ162" s="32"/>
      <c r="AK162" s="10"/>
      <c r="AL162" s="32"/>
      <c r="AM162" s="10"/>
      <c r="AN162" s="32"/>
      <c r="AO162" s="10"/>
      <c r="AP162" s="242"/>
      <c r="AQ162" s="10"/>
      <c r="AR162" s="32"/>
      <c r="AS162" s="10"/>
      <c r="AT162" s="242"/>
      <c r="AU162" s="10"/>
      <c r="AV162" s="242"/>
      <c r="AW162" s="7"/>
      <c r="AX162" s="247"/>
      <c r="AY162" s="10"/>
      <c r="AZ162" s="242"/>
      <c r="BA162" s="7"/>
      <c r="BB162" s="247"/>
      <c r="BC162" s="7"/>
      <c r="BD162" s="247"/>
      <c r="BE162" s="7"/>
      <c r="BF162" s="8"/>
      <c r="BG162" s="7"/>
      <c r="BH162" s="8"/>
      <c r="BJ162" s="41"/>
      <c r="BK162" s="41">
        <f t="shared" si="17"/>
        <v>0</v>
      </c>
      <c r="BL162">
        <f t="shared" si="16"/>
        <v>0</v>
      </c>
      <c r="BM162" t="e">
        <f t="shared" si="18"/>
        <v>#DIV/0!</v>
      </c>
      <c r="BN162">
        <f t="shared" si="19"/>
        <v>0</v>
      </c>
    </row>
    <row r="163" spans="2:66" x14ac:dyDescent="0.25">
      <c r="B163" s="6"/>
      <c r="C163" s="10"/>
      <c r="D163" s="32"/>
      <c r="E163" s="10"/>
      <c r="F163" s="32"/>
      <c r="G163" s="10"/>
      <c r="H163" s="32"/>
      <c r="I163" s="10"/>
      <c r="J163" s="32"/>
      <c r="K163" s="10"/>
      <c r="L163" s="32"/>
      <c r="M163" s="10"/>
      <c r="N163" s="32"/>
      <c r="O163" s="10"/>
      <c r="P163" s="32"/>
      <c r="Q163" s="10"/>
      <c r="R163" s="32"/>
      <c r="S163" s="10"/>
      <c r="T163" s="32"/>
      <c r="U163" s="10"/>
      <c r="V163" s="32"/>
      <c r="W163" s="10"/>
      <c r="X163" s="32"/>
      <c r="Y163" s="10"/>
      <c r="Z163" s="32"/>
      <c r="AA163" s="10"/>
      <c r="AB163" s="32"/>
      <c r="AC163" s="10"/>
      <c r="AD163" s="32"/>
      <c r="AE163" s="10"/>
      <c r="AF163" s="32"/>
      <c r="AG163" s="10"/>
      <c r="AH163" s="32"/>
      <c r="AI163" s="10"/>
      <c r="AJ163" s="32"/>
      <c r="AK163" s="10"/>
      <c r="AL163" s="32"/>
      <c r="AM163" s="10"/>
      <c r="AN163" s="32"/>
      <c r="AO163" s="10"/>
      <c r="AP163" s="242"/>
      <c r="AQ163" s="10"/>
      <c r="AR163" s="32"/>
      <c r="AS163" s="10"/>
      <c r="AT163" s="242"/>
      <c r="AU163" s="10"/>
      <c r="AV163" s="242"/>
      <c r="AW163" s="7"/>
      <c r="AX163" s="247"/>
      <c r="AY163" s="10"/>
      <c r="AZ163" s="242"/>
      <c r="BA163" s="7"/>
      <c r="BB163" s="247"/>
      <c r="BC163" s="7"/>
      <c r="BD163" s="247"/>
      <c r="BE163" s="7"/>
      <c r="BF163" s="8"/>
      <c r="BG163" s="7"/>
      <c r="BH163" s="8"/>
      <c r="BJ163" s="41"/>
      <c r="BK163" s="41">
        <f t="shared" si="17"/>
        <v>0</v>
      </c>
      <c r="BL163">
        <f t="shared" si="16"/>
        <v>0</v>
      </c>
      <c r="BM163" t="e">
        <f t="shared" si="18"/>
        <v>#DIV/0!</v>
      </c>
      <c r="BN163">
        <f t="shared" si="19"/>
        <v>0</v>
      </c>
    </row>
    <row r="164" spans="2:66" x14ac:dyDescent="0.25">
      <c r="B164" s="6"/>
      <c r="C164" s="10"/>
      <c r="D164" s="32"/>
      <c r="E164" s="10"/>
      <c r="F164" s="32"/>
      <c r="G164" s="10"/>
      <c r="H164" s="32"/>
      <c r="I164" s="10"/>
      <c r="J164" s="32"/>
      <c r="K164" s="10"/>
      <c r="L164" s="32"/>
      <c r="M164" s="10"/>
      <c r="N164" s="32"/>
      <c r="O164" s="10"/>
      <c r="P164" s="32"/>
      <c r="Q164" s="10"/>
      <c r="R164" s="32"/>
      <c r="S164" s="10"/>
      <c r="T164" s="32"/>
      <c r="U164" s="10"/>
      <c r="V164" s="32"/>
      <c r="W164" s="10"/>
      <c r="X164" s="32"/>
      <c r="Y164" s="10"/>
      <c r="Z164" s="32"/>
      <c r="AA164" s="10"/>
      <c r="AB164" s="32"/>
      <c r="AC164" s="10"/>
      <c r="AD164" s="32"/>
      <c r="AE164" s="10"/>
      <c r="AF164" s="32"/>
      <c r="AG164" s="10"/>
      <c r="AH164" s="32"/>
      <c r="AI164" s="10"/>
      <c r="AJ164" s="32"/>
      <c r="AK164" s="10"/>
      <c r="AL164" s="32"/>
      <c r="AM164" s="10"/>
      <c r="AN164" s="32"/>
      <c r="AO164" s="10"/>
      <c r="AP164" s="242"/>
      <c r="AQ164" s="10"/>
      <c r="AR164" s="32"/>
      <c r="AS164" s="10"/>
      <c r="AT164" s="242"/>
      <c r="AU164" s="10"/>
      <c r="AV164" s="242"/>
      <c r="AW164" s="7"/>
      <c r="AX164" s="247"/>
      <c r="AY164" s="10"/>
      <c r="AZ164" s="242"/>
      <c r="BA164" s="7"/>
      <c r="BB164" s="247"/>
      <c r="BC164" s="7"/>
      <c r="BD164" s="247"/>
      <c r="BE164" s="7"/>
      <c r="BF164" s="8"/>
      <c r="BG164" s="7"/>
      <c r="BH164" s="8"/>
      <c r="BJ164" s="41"/>
      <c r="BK164" s="41">
        <f t="shared" si="17"/>
        <v>0</v>
      </c>
      <c r="BL164">
        <f t="shared" si="16"/>
        <v>0</v>
      </c>
      <c r="BM164" t="e">
        <f t="shared" si="18"/>
        <v>#DIV/0!</v>
      </c>
      <c r="BN164">
        <f t="shared" si="19"/>
        <v>0</v>
      </c>
    </row>
    <row r="165" spans="2:66" x14ac:dyDescent="0.25">
      <c r="B165" s="6"/>
      <c r="C165" s="10"/>
      <c r="D165" s="32"/>
      <c r="E165" s="10"/>
      <c r="F165" s="32"/>
      <c r="G165" s="10"/>
      <c r="H165" s="32"/>
      <c r="I165" s="10"/>
      <c r="J165" s="32"/>
      <c r="K165" s="10"/>
      <c r="L165" s="32"/>
      <c r="M165" s="10"/>
      <c r="N165" s="32"/>
      <c r="O165" s="10"/>
      <c r="P165" s="32"/>
      <c r="Q165" s="10"/>
      <c r="R165" s="32"/>
      <c r="S165" s="10"/>
      <c r="T165" s="32"/>
      <c r="U165" s="10"/>
      <c r="V165" s="32"/>
      <c r="W165" s="10"/>
      <c r="X165" s="32"/>
      <c r="Y165" s="10"/>
      <c r="Z165" s="32"/>
      <c r="AA165" s="10"/>
      <c r="AB165" s="32"/>
      <c r="AC165" s="10"/>
      <c r="AD165" s="32"/>
      <c r="AE165" s="10"/>
      <c r="AF165" s="32"/>
      <c r="AG165" s="10"/>
      <c r="AH165" s="32"/>
      <c r="AI165" s="10"/>
      <c r="AJ165" s="32"/>
      <c r="AK165" s="10"/>
      <c r="AL165" s="32"/>
      <c r="AM165" s="10"/>
      <c r="AN165" s="32"/>
      <c r="AO165" s="10"/>
      <c r="AP165" s="242"/>
      <c r="AQ165" s="10"/>
      <c r="AR165" s="32"/>
      <c r="AS165" s="10"/>
      <c r="AT165" s="242"/>
      <c r="AU165" s="10"/>
      <c r="AV165" s="242"/>
      <c r="AW165" s="7"/>
      <c r="AX165" s="247"/>
      <c r="AY165" s="10"/>
      <c r="AZ165" s="242"/>
      <c r="BA165" s="7"/>
      <c r="BB165" s="247"/>
      <c r="BC165" s="7"/>
      <c r="BD165" s="247"/>
      <c r="BE165" s="7"/>
      <c r="BF165" s="8"/>
      <c r="BG165" s="7"/>
      <c r="BH165" s="8"/>
      <c r="BJ165" s="41"/>
      <c r="BK165" s="41">
        <f t="shared" si="17"/>
        <v>0</v>
      </c>
      <c r="BL165">
        <f t="shared" si="16"/>
        <v>0</v>
      </c>
      <c r="BM165" t="e">
        <f t="shared" si="18"/>
        <v>#DIV/0!</v>
      </c>
      <c r="BN165">
        <f t="shared" si="19"/>
        <v>0</v>
      </c>
    </row>
    <row r="166" spans="2:66" x14ac:dyDescent="0.25">
      <c r="B166" s="6"/>
      <c r="C166" s="10"/>
      <c r="D166" s="32"/>
      <c r="E166" s="10"/>
      <c r="F166" s="32"/>
      <c r="G166" s="10"/>
      <c r="H166" s="32"/>
      <c r="I166" s="10"/>
      <c r="J166" s="32"/>
      <c r="K166" s="10"/>
      <c r="L166" s="32"/>
      <c r="M166" s="10"/>
      <c r="N166" s="32"/>
      <c r="O166" s="10"/>
      <c r="P166" s="32"/>
      <c r="Q166" s="10"/>
      <c r="R166" s="32"/>
      <c r="S166" s="10"/>
      <c r="T166" s="32"/>
      <c r="U166" s="7"/>
      <c r="V166" s="8"/>
      <c r="W166" s="10"/>
      <c r="X166" s="32"/>
      <c r="Y166" s="10"/>
      <c r="Z166" s="32"/>
      <c r="AA166" s="10"/>
      <c r="AB166" s="32"/>
      <c r="AC166" s="10"/>
      <c r="AD166" s="32"/>
      <c r="AE166" s="10"/>
      <c r="AF166" s="32"/>
      <c r="AG166" s="10"/>
      <c r="AH166" s="32"/>
      <c r="AI166" s="10"/>
      <c r="AJ166" s="32"/>
      <c r="AK166" s="10"/>
      <c r="AL166" s="32"/>
      <c r="AM166" s="10"/>
      <c r="AN166" s="32"/>
      <c r="AO166" s="10"/>
      <c r="AP166" s="242"/>
      <c r="AQ166" s="10"/>
      <c r="AR166" s="32"/>
      <c r="AS166" s="10"/>
      <c r="AT166" s="242"/>
      <c r="AU166" s="10"/>
      <c r="AV166" s="242"/>
      <c r="AW166" s="7"/>
      <c r="AX166" s="247"/>
      <c r="AY166" s="10"/>
      <c r="AZ166" s="242"/>
      <c r="BA166" s="7"/>
      <c r="BB166" s="247"/>
      <c r="BC166" s="7"/>
      <c r="BD166" s="247"/>
      <c r="BE166" s="7"/>
      <c r="BF166" s="8"/>
      <c r="BG166" s="7"/>
      <c r="BH166" s="8"/>
      <c r="BJ166" s="41"/>
      <c r="BK166" s="41">
        <f t="shared" si="17"/>
        <v>0</v>
      </c>
      <c r="BL166">
        <f t="shared" si="16"/>
        <v>0</v>
      </c>
      <c r="BM166" t="e">
        <f t="shared" si="18"/>
        <v>#DIV/0!</v>
      </c>
      <c r="BN166">
        <f t="shared" si="19"/>
        <v>0</v>
      </c>
    </row>
    <row r="167" spans="2:66" x14ac:dyDescent="0.25">
      <c r="B167" s="6"/>
      <c r="C167" s="10"/>
      <c r="D167" s="32"/>
      <c r="E167" s="10"/>
      <c r="F167" s="32"/>
      <c r="G167" s="10"/>
      <c r="H167" s="32"/>
      <c r="I167" s="10"/>
      <c r="J167" s="32"/>
      <c r="K167" s="10"/>
      <c r="L167" s="32"/>
      <c r="M167" s="10"/>
      <c r="N167" s="32"/>
      <c r="O167" s="10"/>
      <c r="P167" s="32"/>
      <c r="Q167" s="10"/>
      <c r="R167" s="32"/>
      <c r="S167" s="10"/>
      <c r="T167" s="32"/>
      <c r="U167" s="10"/>
      <c r="V167" s="32"/>
      <c r="W167" s="10"/>
      <c r="X167" s="32"/>
      <c r="Y167" s="10"/>
      <c r="Z167" s="32"/>
      <c r="AA167" s="10"/>
      <c r="AB167" s="32"/>
      <c r="AC167" s="10"/>
      <c r="AD167" s="32"/>
      <c r="AE167" s="10"/>
      <c r="AF167" s="32"/>
      <c r="AG167" s="10"/>
      <c r="AH167" s="32"/>
      <c r="AI167" s="10"/>
      <c r="AJ167" s="32"/>
      <c r="AK167" s="10"/>
      <c r="AL167" s="32"/>
      <c r="AM167" s="10"/>
      <c r="AN167" s="32"/>
      <c r="AO167" s="10"/>
      <c r="AP167" s="242"/>
      <c r="AQ167" s="10"/>
      <c r="AR167" s="32"/>
      <c r="AS167" s="10"/>
      <c r="AT167" s="242"/>
      <c r="AU167" s="10"/>
      <c r="AV167" s="242"/>
      <c r="AW167" s="7"/>
      <c r="AX167" s="247"/>
      <c r="AY167" s="10"/>
      <c r="AZ167" s="242"/>
      <c r="BA167" s="7"/>
      <c r="BB167" s="247"/>
      <c r="BC167" s="7"/>
      <c r="BD167" s="247"/>
      <c r="BE167" s="7"/>
      <c r="BF167" s="8"/>
      <c r="BG167" s="7"/>
      <c r="BH167" s="8"/>
      <c r="BJ167" s="41"/>
      <c r="BK167" s="41">
        <f t="shared" si="17"/>
        <v>0</v>
      </c>
      <c r="BL167">
        <f t="shared" si="16"/>
        <v>0</v>
      </c>
      <c r="BM167" t="e">
        <f t="shared" si="18"/>
        <v>#DIV/0!</v>
      </c>
      <c r="BN167">
        <f t="shared" si="19"/>
        <v>0</v>
      </c>
    </row>
    <row r="168" spans="2:66" x14ac:dyDescent="0.25">
      <c r="B168" s="6"/>
      <c r="C168" s="10"/>
      <c r="D168" s="32"/>
      <c r="E168" s="10"/>
      <c r="F168" s="32"/>
      <c r="G168" s="10"/>
      <c r="H168" s="32"/>
      <c r="I168" s="10"/>
      <c r="J168" s="32"/>
      <c r="K168" s="10"/>
      <c r="L168" s="32"/>
      <c r="M168" s="10"/>
      <c r="N168" s="32"/>
      <c r="O168" s="10"/>
      <c r="P168" s="32"/>
      <c r="Q168" s="10"/>
      <c r="R168" s="32"/>
      <c r="S168" s="10"/>
      <c r="T168" s="32"/>
      <c r="U168" s="10"/>
      <c r="V168" s="32"/>
      <c r="W168" s="10"/>
      <c r="X168" s="32"/>
      <c r="Y168" s="10"/>
      <c r="Z168" s="32"/>
      <c r="AA168" s="10"/>
      <c r="AB168" s="32"/>
      <c r="AC168" s="10"/>
      <c r="AD168" s="32"/>
      <c r="AE168" s="10"/>
      <c r="AF168" s="32"/>
      <c r="AG168" s="10"/>
      <c r="AH168" s="32"/>
      <c r="AI168" s="10"/>
      <c r="AJ168" s="32"/>
      <c r="AK168" s="10"/>
      <c r="AL168" s="32"/>
      <c r="AM168" s="10"/>
      <c r="AN168" s="32"/>
      <c r="AO168" s="10"/>
      <c r="AP168" s="242"/>
      <c r="AQ168" s="10"/>
      <c r="AR168" s="32"/>
      <c r="AS168" s="10"/>
      <c r="AT168" s="242"/>
      <c r="AU168" s="10"/>
      <c r="AV168" s="242"/>
      <c r="AW168" s="7"/>
      <c r="AX168" s="247"/>
      <c r="AY168" s="10"/>
      <c r="AZ168" s="242"/>
      <c r="BA168" s="7"/>
      <c r="BB168" s="247"/>
      <c r="BC168" s="7"/>
      <c r="BD168" s="247"/>
      <c r="BE168" s="7"/>
      <c r="BF168" s="8"/>
      <c r="BG168" s="7"/>
      <c r="BH168" s="8"/>
      <c r="BJ168" s="41"/>
      <c r="BK168" s="41">
        <f t="shared" si="17"/>
        <v>0</v>
      </c>
      <c r="BL168">
        <f t="shared" si="16"/>
        <v>0</v>
      </c>
      <c r="BM168" t="e">
        <f t="shared" si="18"/>
        <v>#DIV/0!</v>
      </c>
      <c r="BN168">
        <f t="shared" si="19"/>
        <v>0</v>
      </c>
    </row>
    <row r="169" spans="2:66" x14ac:dyDescent="0.25">
      <c r="B169" s="6"/>
      <c r="C169" s="10"/>
      <c r="D169" s="32"/>
      <c r="E169" s="10"/>
      <c r="F169" s="32"/>
      <c r="G169" s="10"/>
      <c r="H169" s="32"/>
      <c r="I169" s="10"/>
      <c r="J169" s="32"/>
      <c r="K169" s="10"/>
      <c r="L169" s="32"/>
      <c r="M169" s="10"/>
      <c r="N169" s="32"/>
      <c r="O169" s="10"/>
      <c r="P169" s="32"/>
      <c r="Q169" s="10"/>
      <c r="R169" s="32"/>
      <c r="S169" s="10"/>
      <c r="T169" s="32"/>
      <c r="U169" s="10"/>
      <c r="V169" s="32"/>
      <c r="W169" s="10"/>
      <c r="X169" s="32"/>
      <c r="Y169" s="10"/>
      <c r="Z169" s="32"/>
      <c r="AA169" s="10"/>
      <c r="AB169" s="32"/>
      <c r="AC169" s="10"/>
      <c r="AD169" s="32"/>
      <c r="AE169" s="10"/>
      <c r="AF169" s="32"/>
      <c r="AG169" s="10"/>
      <c r="AH169" s="32"/>
      <c r="AI169" s="10"/>
      <c r="AJ169" s="32"/>
      <c r="AK169" s="10"/>
      <c r="AL169" s="32"/>
      <c r="AM169" s="10"/>
      <c r="AN169" s="32"/>
      <c r="AO169" s="10"/>
      <c r="AP169" s="242"/>
      <c r="AQ169" s="10"/>
      <c r="AR169" s="32"/>
      <c r="AS169" s="10"/>
      <c r="AT169" s="242"/>
      <c r="AU169" s="10"/>
      <c r="AV169" s="242"/>
      <c r="AW169" s="7"/>
      <c r="AX169" s="247"/>
      <c r="AY169" s="10"/>
      <c r="AZ169" s="242"/>
      <c r="BA169" s="7"/>
      <c r="BB169" s="247"/>
      <c r="BC169" s="7"/>
      <c r="BD169" s="247"/>
      <c r="BE169" s="7"/>
      <c r="BF169" s="8"/>
      <c r="BG169" s="7"/>
      <c r="BH169" s="8"/>
      <c r="BJ169" s="41"/>
      <c r="BK169" s="41">
        <f t="shared" si="17"/>
        <v>0</v>
      </c>
      <c r="BL169">
        <f t="shared" si="16"/>
        <v>0</v>
      </c>
      <c r="BM169" t="e">
        <f t="shared" si="18"/>
        <v>#DIV/0!</v>
      </c>
      <c r="BN169">
        <f t="shared" si="19"/>
        <v>0</v>
      </c>
    </row>
    <row r="170" spans="2:66" x14ac:dyDescent="0.25">
      <c r="B170" s="6"/>
      <c r="C170" s="10"/>
      <c r="D170" s="32"/>
      <c r="E170" s="10"/>
      <c r="F170" s="32"/>
      <c r="G170" s="10"/>
      <c r="H170" s="32"/>
      <c r="I170" s="10"/>
      <c r="J170" s="32"/>
      <c r="K170" s="10"/>
      <c r="L170" s="32"/>
      <c r="M170" s="10"/>
      <c r="N170" s="32"/>
      <c r="O170" s="10"/>
      <c r="P170" s="32"/>
      <c r="Q170" s="10"/>
      <c r="R170" s="32"/>
      <c r="S170" s="10"/>
      <c r="T170" s="32"/>
      <c r="U170" s="10"/>
      <c r="V170" s="32"/>
      <c r="W170" s="10"/>
      <c r="X170" s="32"/>
      <c r="Y170" s="10"/>
      <c r="Z170" s="32"/>
      <c r="AA170" s="10"/>
      <c r="AB170" s="32"/>
      <c r="AC170" s="10"/>
      <c r="AD170" s="32"/>
      <c r="AE170" s="10"/>
      <c r="AF170" s="32"/>
      <c r="AG170" s="10"/>
      <c r="AH170" s="32"/>
      <c r="AI170" s="10"/>
      <c r="AJ170" s="32"/>
      <c r="AK170" s="10"/>
      <c r="AL170" s="32"/>
      <c r="AM170" s="10"/>
      <c r="AN170" s="32"/>
      <c r="AO170" s="10"/>
      <c r="AP170" s="242"/>
      <c r="AQ170" s="10"/>
      <c r="AR170" s="32"/>
      <c r="AS170" s="10"/>
      <c r="AT170" s="242"/>
      <c r="AU170" s="10"/>
      <c r="AV170" s="242"/>
      <c r="AW170" s="7"/>
      <c r="AX170" s="247"/>
      <c r="AY170" s="10"/>
      <c r="AZ170" s="242"/>
      <c r="BA170" s="7"/>
      <c r="BB170" s="247"/>
      <c r="BC170" s="7"/>
      <c r="BD170" s="247"/>
      <c r="BE170" s="7"/>
      <c r="BF170" s="8"/>
      <c r="BG170" s="7"/>
      <c r="BH170" s="8"/>
      <c r="BJ170" s="41"/>
      <c r="BK170" s="41">
        <f t="shared" si="17"/>
        <v>0</v>
      </c>
      <c r="BL170">
        <f t="shared" si="16"/>
        <v>0</v>
      </c>
      <c r="BM170" t="e">
        <f t="shared" si="18"/>
        <v>#DIV/0!</v>
      </c>
      <c r="BN170">
        <f t="shared" si="19"/>
        <v>0</v>
      </c>
    </row>
    <row r="171" spans="2:66" x14ac:dyDescent="0.25">
      <c r="B171" s="6"/>
      <c r="C171" s="10"/>
      <c r="D171" s="32"/>
      <c r="E171" s="10"/>
      <c r="F171" s="32"/>
      <c r="G171" s="10"/>
      <c r="H171" s="32"/>
      <c r="I171" s="10"/>
      <c r="J171" s="32"/>
      <c r="K171" s="94"/>
      <c r="L171" s="32"/>
      <c r="M171" s="10"/>
      <c r="N171" s="32"/>
      <c r="O171" s="10"/>
      <c r="P171" s="32"/>
      <c r="Q171" s="10"/>
      <c r="R171" s="32"/>
      <c r="S171" s="10"/>
      <c r="T171" s="32"/>
      <c r="U171" s="10"/>
      <c r="V171" s="32"/>
      <c r="W171" s="10"/>
      <c r="X171" s="32"/>
      <c r="Y171" s="10"/>
      <c r="Z171" s="32"/>
      <c r="AA171" s="10"/>
      <c r="AB171" s="32"/>
      <c r="AC171" s="10"/>
      <c r="AD171" s="32"/>
      <c r="AE171" s="10"/>
      <c r="AF171" s="32"/>
      <c r="AG171" s="10"/>
      <c r="AH171" s="32"/>
      <c r="AI171" s="10"/>
      <c r="AJ171" s="32"/>
      <c r="AK171" s="10"/>
      <c r="AL171" s="32"/>
      <c r="AM171" s="10"/>
      <c r="AN171" s="32"/>
      <c r="AO171" s="10"/>
      <c r="AP171" s="242"/>
      <c r="AQ171" s="10"/>
      <c r="AR171" s="32"/>
      <c r="AS171" s="10"/>
      <c r="AT171" s="242"/>
      <c r="AU171" s="10"/>
      <c r="AV171" s="242"/>
      <c r="AW171" s="7"/>
      <c r="AX171" s="247"/>
      <c r="AY171" s="10"/>
      <c r="AZ171" s="242"/>
      <c r="BA171" s="7"/>
      <c r="BB171" s="247"/>
      <c r="BC171" s="7"/>
      <c r="BD171" s="247"/>
      <c r="BE171" s="7"/>
      <c r="BF171" s="8"/>
      <c r="BG171" s="7"/>
      <c r="BH171" s="8"/>
      <c r="BJ171" s="41"/>
      <c r="BK171" s="41">
        <f t="shared" si="17"/>
        <v>0</v>
      </c>
      <c r="BL171">
        <f t="shared" si="16"/>
        <v>0</v>
      </c>
      <c r="BM171" t="e">
        <f t="shared" si="18"/>
        <v>#DIV/0!</v>
      </c>
      <c r="BN171">
        <f t="shared" si="19"/>
        <v>0</v>
      </c>
    </row>
    <row r="172" spans="2:66" x14ac:dyDescent="0.25">
      <c r="B172" s="6"/>
      <c r="C172" s="10"/>
      <c r="D172" s="32"/>
      <c r="E172" s="10"/>
      <c r="F172" s="32"/>
      <c r="G172" s="10"/>
      <c r="H172" s="32"/>
      <c r="I172" s="10"/>
      <c r="J172" s="32"/>
      <c r="K172" s="10"/>
      <c r="L172" s="32"/>
      <c r="M172" s="10"/>
      <c r="N172" s="32"/>
      <c r="O172" s="10"/>
      <c r="P172" s="32"/>
      <c r="Q172" s="10"/>
      <c r="R172" s="32"/>
      <c r="S172" s="10"/>
      <c r="T172" s="32"/>
      <c r="U172" s="10"/>
      <c r="V172" s="32"/>
      <c r="W172" s="10"/>
      <c r="X172" s="32"/>
      <c r="Y172" s="10"/>
      <c r="Z172" s="32"/>
      <c r="AA172" s="10"/>
      <c r="AB172" s="32"/>
      <c r="AC172" s="10"/>
      <c r="AD172" s="32"/>
      <c r="AE172" s="10"/>
      <c r="AF172" s="32"/>
      <c r="AG172" s="10"/>
      <c r="AH172" s="32"/>
      <c r="AI172" s="10"/>
      <c r="AJ172" s="32"/>
      <c r="AK172" s="235"/>
      <c r="AL172" s="32"/>
      <c r="AM172" s="10"/>
      <c r="AN172" s="32"/>
      <c r="AO172" s="10"/>
      <c r="AP172" s="242"/>
      <c r="AQ172" s="10"/>
      <c r="AR172" s="32"/>
      <c r="AS172" s="10"/>
      <c r="AT172" s="242"/>
      <c r="AU172" s="10"/>
      <c r="AV172" s="242"/>
      <c r="AW172" s="7"/>
      <c r="AX172" s="247"/>
      <c r="AY172" s="10"/>
      <c r="AZ172" s="242"/>
      <c r="BA172" s="7"/>
      <c r="BB172" s="247"/>
      <c r="BC172" s="7"/>
      <c r="BD172" s="247"/>
      <c r="BE172" s="7"/>
      <c r="BF172" s="8"/>
      <c r="BG172" s="7"/>
      <c r="BH172" s="8"/>
      <c r="BJ172" s="41"/>
      <c r="BK172" s="41">
        <f t="shared" si="17"/>
        <v>0</v>
      </c>
      <c r="BL172">
        <f t="shared" si="16"/>
        <v>0</v>
      </c>
      <c r="BM172" t="e">
        <f t="shared" si="18"/>
        <v>#DIV/0!</v>
      </c>
      <c r="BN172">
        <f t="shared" si="19"/>
        <v>0</v>
      </c>
    </row>
    <row r="173" spans="2:66" x14ac:dyDescent="0.25">
      <c r="B173" s="6"/>
      <c r="C173" s="10"/>
      <c r="D173" s="32"/>
      <c r="E173" s="10"/>
      <c r="F173" s="32"/>
      <c r="G173" s="10"/>
      <c r="H173" s="32"/>
      <c r="I173" s="10"/>
      <c r="J173" s="32"/>
      <c r="K173" s="10"/>
      <c r="L173" s="32"/>
      <c r="M173" s="10"/>
      <c r="N173" s="32"/>
      <c r="O173" s="10"/>
      <c r="P173" s="32"/>
      <c r="Q173" s="10"/>
      <c r="R173" s="32"/>
      <c r="S173" s="10"/>
      <c r="T173" s="32"/>
      <c r="U173" s="10"/>
      <c r="V173" s="32"/>
      <c r="W173" s="10"/>
      <c r="X173" s="32"/>
      <c r="Y173" s="10"/>
      <c r="Z173" s="32"/>
      <c r="AA173" s="10"/>
      <c r="AB173" s="32"/>
      <c r="AC173" s="10"/>
      <c r="AD173" s="32"/>
      <c r="AE173" s="10"/>
      <c r="AF173" s="32"/>
      <c r="AG173" s="10"/>
      <c r="AH173" s="32"/>
      <c r="AI173" s="10"/>
      <c r="AJ173" s="32"/>
      <c r="AK173" s="10"/>
      <c r="AL173" s="32"/>
      <c r="AM173" s="10"/>
      <c r="AN173" s="32"/>
      <c r="AO173" s="10"/>
      <c r="AP173" s="242"/>
      <c r="AQ173" s="10"/>
      <c r="AR173" s="32"/>
      <c r="AS173" s="10"/>
      <c r="AT173" s="242"/>
      <c r="AU173" s="10"/>
      <c r="AV173" s="242"/>
      <c r="AW173" s="7"/>
      <c r="AX173" s="247"/>
      <c r="AY173" s="10"/>
      <c r="AZ173" s="242"/>
      <c r="BA173" s="7"/>
      <c r="BB173" s="247"/>
      <c r="BC173" s="7"/>
      <c r="BD173" s="247"/>
      <c r="BE173" s="7"/>
      <c r="BF173" s="8"/>
      <c r="BG173" s="7"/>
      <c r="BH173" s="8"/>
      <c r="BJ173" s="41"/>
      <c r="BK173" s="41">
        <f t="shared" si="17"/>
        <v>0</v>
      </c>
      <c r="BL173">
        <f t="shared" si="16"/>
        <v>0</v>
      </c>
      <c r="BM173" t="e">
        <f t="shared" si="18"/>
        <v>#DIV/0!</v>
      </c>
      <c r="BN173">
        <f t="shared" si="19"/>
        <v>0</v>
      </c>
    </row>
    <row r="174" spans="2:66" x14ac:dyDescent="0.25">
      <c r="B174" s="6"/>
      <c r="C174" s="10"/>
      <c r="D174" s="32"/>
      <c r="E174" s="10"/>
      <c r="F174" s="32"/>
      <c r="G174" s="10"/>
      <c r="H174" s="32"/>
      <c r="I174" s="10"/>
      <c r="J174" s="32"/>
      <c r="K174" s="10"/>
      <c r="L174" s="32"/>
      <c r="M174" s="10"/>
      <c r="N174" s="32"/>
      <c r="O174" s="10"/>
      <c r="P174" s="32"/>
      <c r="Q174" s="10"/>
      <c r="R174" s="32"/>
      <c r="S174" s="10"/>
      <c r="T174" s="32"/>
      <c r="U174" s="10"/>
      <c r="V174" s="32"/>
      <c r="W174" s="10"/>
      <c r="X174" s="32"/>
      <c r="Y174" s="10"/>
      <c r="Z174" s="32"/>
      <c r="AA174" s="10"/>
      <c r="AB174" s="32"/>
      <c r="AC174" s="10"/>
      <c r="AD174" s="32"/>
      <c r="AE174" s="10"/>
      <c r="AF174" s="32"/>
      <c r="AG174" s="10"/>
      <c r="AH174" s="32"/>
      <c r="AI174" s="10"/>
      <c r="AJ174" s="32"/>
      <c r="AK174" s="10"/>
      <c r="AL174" s="32"/>
      <c r="AM174" s="10"/>
      <c r="AN174" s="32"/>
      <c r="AO174" s="10"/>
      <c r="AP174" s="242"/>
      <c r="AQ174" s="10"/>
      <c r="AR174" s="32"/>
      <c r="AS174" s="10"/>
      <c r="AT174" s="242"/>
      <c r="AU174" s="10"/>
      <c r="AV174" s="242"/>
      <c r="AW174" s="7"/>
      <c r="AX174" s="247"/>
      <c r="AY174" s="10"/>
      <c r="AZ174" s="242"/>
      <c r="BA174" s="7"/>
      <c r="BB174" s="247"/>
      <c r="BC174" s="7"/>
      <c r="BD174" s="247"/>
      <c r="BE174" s="7"/>
      <c r="BF174" s="8"/>
      <c r="BG174" s="7"/>
      <c r="BH174" s="8"/>
      <c r="BJ174" s="41"/>
      <c r="BK174" s="41">
        <f t="shared" si="17"/>
        <v>0</v>
      </c>
      <c r="BL174">
        <f t="shared" si="16"/>
        <v>0</v>
      </c>
      <c r="BM174" t="e">
        <f t="shared" si="18"/>
        <v>#DIV/0!</v>
      </c>
      <c r="BN174">
        <f t="shared" si="19"/>
        <v>0</v>
      </c>
    </row>
    <row r="175" spans="2:66" x14ac:dyDescent="0.25">
      <c r="B175" s="6"/>
      <c r="C175" s="10"/>
      <c r="D175" s="32"/>
      <c r="E175" s="10"/>
      <c r="F175" s="32"/>
      <c r="G175" s="10"/>
      <c r="H175" s="32"/>
      <c r="I175" s="10"/>
      <c r="J175" s="32"/>
      <c r="K175" s="94"/>
      <c r="L175" s="32"/>
      <c r="M175" s="10"/>
      <c r="N175" s="32"/>
      <c r="O175" s="10"/>
      <c r="P175" s="32"/>
      <c r="Q175" s="10"/>
      <c r="R175" s="32"/>
      <c r="S175" s="10"/>
      <c r="T175" s="32"/>
      <c r="U175" s="10"/>
      <c r="V175" s="32"/>
      <c r="W175" s="10"/>
      <c r="X175" s="32"/>
      <c r="Y175" s="10"/>
      <c r="Z175" s="32"/>
      <c r="AA175" s="10"/>
      <c r="AB175" s="32"/>
      <c r="AC175" s="10"/>
      <c r="AD175" s="32"/>
      <c r="AE175" s="10"/>
      <c r="AF175" s="32"/>
      <c r="AG175" s="10"/>
      <c r="AH175" s="32"/>
      <c r="AI175" s="10"/>
      <c r="AJ175" s="32"/>
      <c r="AK175" s="10"/>
      <c r="AL175" s="32"/>
      <c r="AM175" s="10"/>
      <c r="AN175" s="32"/>
      <c r="AO175" s="10"/>
      <c r="AP175" s="242"/>
      <c r="AQ175" s="10"/>
      <c r="AR175" s="32"/>
      <c r="AS175" s="10"/>
      <c r="AT175" s="242"/>
      <c r="AU175" s="10"/>
      <c r="AV175" s="242"/>
      <c r="AW175" s="7"/>
      <c r="AX175" s="247"/>
      <c r="AY175" s="10"/>
      <c r="AZ175" s="242"/>
      <c r="BA175" s="7"/>
      <c r="BB175" s="247"/>
      <c r="BC175" s="7"/>
      <c r="BD175" s="247"/>
      <c r="BE175" s="7"/>
      <c r="BF175" s="8"/>
      <c r="BG175" s="7"/>
      <c r="BH175" s="8"/>
      <c r="BJ175" s="41"/>
      <c r="BK175" s="41">
        <f t="shared" si="17"/>
        <v>0</v>
      </c>
      <c r="BL175">
        <f t="shared" si="16"/>
        <v>0</v>
      </c>
      <c r="BM175" t="e">
        <f t="shared" si="18"/>
        <v>#DIV/0!</v>
      </c>
      <c r="BN175">
        <f t="shared" si="19"/>
        <v>0</v>
      </c>
    </row>
    <row r="176" spans="2:66" x14ac:dyDescent="0.25">
      <c r="B176" s="6"/>
      <c r="C176" s="10"/>
      <c r="D176" s="32"/>
      <c r="E176" s="10"/>
      <c r="F176" s="32"/>
      <c r="G176" s="10"/>
      <c r="H176" s="32"/>
      <c r="I176" s="10"/>
      <c r="J176" s="32"/>
      <c r="K176" s="10"/>
      <c r="L176" s="32"/>
      <c r="M176" s="10"/>
      <c r="N176" s="32"/>
      <c r="O176" s="10"/>
      <c r="P176" s="32"/>
      <c r="Q176" s="10"/>
      <c r="R176" s="32"/>
      <c r="S176" s="10"/>
      <c r="T176" s="32"/>
      <c r="U176" s="10"/>
      <c r="V176" s="32"/>
      <c r="W176" s="10"/>
      <c r="X176" s="32"/>
      <c r="Y176" s="10"/>
      <c r="Z176" s="32"/>
      <c r="AA176" s="10"/>
      <c r="AB176" s="32"/>
      <c r="AC176" s="10"/>
      <c r="AD176" s="32"/>
      <c r="AE176" s="10"/>
      <c r="AF176" s="32"/>
      <c r="AG176" s="10"/>
      <c r="AH176" s="32"/>
      <c r="AI176" s="10"/>
      <c r="AJ176" s="32"/>
      <c r="AK176" s="10"/>
      <c r="AL176" s="32"/>
      <c r="AM176" s="10"/>
      <c r="AN176" s="32"/>
      <c r="AO176" s="10"/>
      <c r="AP176" s="242"/>
      <c r="AQ176" s="10"/>
      <c r="AR176" s="32"/>
      <c r="AS176" s="10"/>
      <c r="AT176" s="242"/>
      <c r="AU176" s="10"/>
      <c r="AV176" s="242"/>
      <c r="AW176" s="7"/>
      <c r="AX176" s="247"/>
      <c r="AY176" s="10"/>
      <c r="AZ176" s="242"/>
      <c r="BA176" s="7"/>
      <c r="BB176" s="247"/>
      <c r="BC176" s="7"/>
      <c r="BD176" s="247"/>
      <c r="BE176" s="7"/>
      <c r="BF176" s="8"/>
      <c r="BG176" s="7"/>
      <c r="BH176" s="8"/>
      <c r="BJ176" s="41"/>
      <c r="BK176" s="41">
        <f t="shared" si="17"/>
        <v>0</v>
      </c>
      <c r="BL176">
        <f t="shared" si="16"/>
        <v>0</v>
      </c>
      <c r="BM176" t="e">
        <f t="shared" si="18"/>
        <v>#DIV/0!</v>
      </c>
      <c r="BN176">
        <f t="shared" si="19"/>
        <v>0</v>
      </c>
    </row>
    <row r="177" spans="2:66" x14ac:dyDescent="0.25">
      <c r="B177" s="6"/>
      <c r="C177" s="10"/>
      <c r="D177" s="32"/>
      <c r="E177" s="10"/>
      <c r="F177" s="32"/>
      <c r="G177" s="10"/>
      <c r="H177" s="32"/>
      <c r="I177" s="10"/>
      <c r="J177" s="32"/>
      <c r="K177" s="10"/>
      <c r="L177" s="32"/>
      <c r="M177" s="10"/>
      <c r="N177" s="32"/>
      <c r="O177" s="10"/>
      <c r="P177" s="32"/>
      <c r="Q177" s="10"/>
      <c r="R177" s="32"/>
      <c r="S177" s="10"/>
      <c r="T177" s="32"/>
      <c r="U177" s="10"/>
      <c r="V177" s="32"/>
      <c r="W177" s="10"/>
      <c r="X177" s="32"/>
      <c r="Y177" s="10"/>
      <c r="Z177" s="32"/>
      <c r="AA177" s="10"/>
      <c r="AB177" s="32"/>
      <c r="AC177" s="10"/>
      <c r="AD177" s="32"/>
      <c r="AE177" s="10"/>
      <c r="AF177" s="32"/>
      <c r="AG177" s="10"/>
      <c r="AH177" s="32"/>
      <c r="AI177" s="10"/>
      <c r="AJ177" s="32"/>
      <c r="AK177" s="10"/>
      <c r="AL177" s="32"/>
      <c r="AM177" s="10"/>
      <c r="AN177" s="32"/>
      <c r="AO177" s="10"/>
      <c r="AP177" s="242"/>
      <c r="AQ177" s="10"/>
      <c r="AR177" s="32"/>
      <c r="AS177" s="10"/>
      <c r="AT177" s="242"/>
      <c r="AU177" s="10"/>
      <c r="AV177" s="242"/>
      <c r="AW177" s="7"/>
      <c r="AX177" s="247"/>
      <c r="AY177" s="10"/>
      <c r="AZ177" s="242"/>
      <c r="BA177" s="7"/>
      <c r="BB177" s="247"/>
      <c r="BC177" s="7"/>
      <c r="BD177" s="247"/>
      <c r="BE177" s="7"/>
      <c r="BF177" s="8"/>
      <c r="BG177" s="7"/>
      <c r="BH177" s="8"/>
      <c r="BJ177" s="41"/>
      <c r="BK177" s="41">
        <f t="shared" si="17"/>
        <v>0</v>
      </c>
      <c r="BL177">
        <f t="shared" si="16"/>
        <v>0</v>
      </c>
      <c r="BM177" t="e">
        <f t="shared" si="18"/>
        <v>#DIV/0!</v>
      </c>
      <c r="BN177">
        <f t="shared" si="19"/>
        <v>0</v>
      </c>
    </row>
    <row r="178" spans="2:66" x14ac:dyDescent="0.25">
      <c r="B178" s="6"/>
      <c r="C178" s="10"/>
      <c r="D178" s="32"/>
      <c r="E178" s="10"/>
      <c r="F178" s="32"/>
      <c r="G178" s="10"/>
      <c r="H178" s="32"/>
      <c r="I178" s="10"/>
      <c r="J178" s="32"/>
      <c r="K178" s="10"/>
      <c r="L178" s="32"/>
      <c r="M178" s="10"/>
      <c r="N178" s="32"/>
      <c r="O178" s="10"/>
      <c r="P178" s="32"/>
      <c r="Q178" s="10"/>
      <c r="R178" s="32"/>
      <c r="S178" s="10"/>
      <c r="T178" s="32"/>
      <c r="U178" s="10"/>
      <c r="V178" s="32"/>
      <c r="W178" s="10"/>
      <c r="X178" s="32"/>
      <c r="Y178" s="10"/>
      <c r="Z178" s="32"/>
      <c r="AA178" s="10"/>
      <c r="AB178" s="32"/>
      <c r="AC178" s="10"/>
      <c r="AD178" s="32"/>
      <c r="AE178" s="10"/>
      <c r="AF178" s="32"/>
      <c r="AG178" s="10"/>
      <c r="AH178" s="32"/>
      <c r="AI178" s="10"/>
      <c r="AJ178" s="32"/>
      <c r="AK178" s="10"/>
      <c r="AL178" s="32"/>
      <c r="AM178" s="10"/>
      <c r="AN178" s="32"/>
      <c r="AO178" s="10"/>
      <c r="AP178" s="242"/>
      <c r="AQ178" s="10"/>
      <c r="AR178" s="32"/>
      <c r="AS178" s="10"/>
      <c r="AT178" s="242"/>
      <c r="AU178" s="10"/>
      <c r="AV178" s="242"/>
      <c r="AW178" s="7"/>
      <c r="AX178" s="247"/>
      <c r="AY178" s="10"/>
      <c r="AZ178" s="242"/>
      <c r="BA178" s="7"/>
      <c r="BB178" s="247"/>
      <c r="BC178" s="7"/>
      <c r="BD178" s="247"/>
      <c r="BE178" s="7"/>
      <c r="BF178" s="8"/>
      <c r="BG178" s="7"/>
      <c r="BH178" s="8"/>
      <c r="BJ178" s="41"/>
      <c r="BK178" s="41">
        <f t="shared" si="17"/>
        <v>0</v>
      </c>
      <c r="BL178">
        <f t="shared" si="16"/>
        <v>0</v>
      </c>
      <c r="BM178" t="e">
        <f t="shared" si="18"/>
        <v>#DIV/0!</v>
      </c>
      <c r="BN178">
        <f t="shared" si="19"/>
        <v>0</v>
      </c>
    </row>
    <row r="179" spans="2:66" x14ac:dyDescent="0.25">
      <c r="B179" s="6"/>
      <c r="C179" s="10"/>
      <c r="D179" s="32"/>
      <c r="E179" s="10"/>
      <c r="F179" s="32"/>
      <c r="G179" s="10"/>
      <c r="H179" s="32"/>
      <c r="I179" s="10"/>
      <c r="J179" s="32"/>
      <c r="K179" s="10"/>
      <c r="L179" s="32"/>
      <c r="M179" s="10"/>
      <c r="N179" s="32"/>
      <c r="O179" s="10"/>
      <c r="P179" s="32"/>
      <c r="Q179" s="10"/>
      <c r="R179" s="32"/>
      <c r="S179" s="10"/>
      <c r="T179" s="32"/>
      <c r="U179" s="10"/>
      <c r="V179" s="32"/>
      <c r="W179" s="10"/>
      <c r="X179" s="32"/>
      <c r="Y179" s="10"/>
      <c r="Z179" s="32"/>
      <c r="AA179" s="10"/>
      <c r="AB179" s="32"/>
      <c r="AC179" s="10"/>
      <c r="AD179" s="32"/>
      <c r="AE179" s="10"/>
      <c r="AF179" s="32"/>
      <c r="AG179" s="10"/>
      <c r="AH179" s="32"/>
      <c r="AI179" s="10"/>
      <c r="AJ179" s="32"/>
      <c r="AK179" s="10"/>
      <c r="AL179" s="32"/>
      <c r="AM179" s="10"/>
      <c r="AN179" s="32"/>
      <c r="AO179" s="10"/>
      <c r="AP179" s="242"/>
      <c r="AQ179" s="10"/>
      <c r="AR179" s="32"/>
      <c r="AS179" s="10"/>
      <c r="AT179" s="242"/>
      <c r="AU179" s="10"/>
      <c r="AV179" s="242"/>
      <c r="AW179" s="7"/>
      <c r="AX179" s="247"/>
      <c r="AY179" s="10"/>
      <c r="AZ179" s="242"/>
      <c r="BA179" s="7"/>
      <c r="BB179" s="247"/>
      <c r="BC179" s="7"/>
      <c r="BD179" s="247"/>
      <c r="BE179" s="7"/>
      <c r="BF179" s="8"/>
      <c r="BG179" s="7"/>
      <c r="BH179" s="8"/>
      <c r="BJ179" s="41"/>
      <c r="BK179" s="41">
        <f t="shared" si="17"/>
        <v>0</v>
      </c>
      <c r="BL179">
        <f t="shared" si="16"/>
        <v>0</v>
      </c>
      <c r="BM179" t="e">
        <f t="shared" si="18"/>
        <v>#DIV/0!</v>
      </c>
      <c r="BN179">
        <f t="shared" si="19"/>
        <v>0</v>
      </c>
    </row>
    <row r="180" spans="2:66" x14ac:dyDescent="0.25">
      <c r="B180" s="6"/>
      <c r="C180" s="10"/>
      <c r="D180" s="32"/>
      <c r="E180" s="10"/>
      <c r="F180" s="32"/>
      <c r="G180" s="10"/>
      <c r="H180" s="32"/>
      <c r="I180" s="10"/>
      <c r="J180" s="32"/>
      <c r="K180" s="10"/>
      <c r="L180" s="32"/>
      <c r="M180" s="10"/>
      <c r="N180" s="32"/>
      <c r="O180" s="10"/>
      <c r="P180" s="32"/>
      <c r="Q180" s="10"/>
      <c r="R180" s="32"/>
      <c r="S180" s="10"/>
      <c r="T180" s="32"/>
      <c r="U180" s="10"/>
      <c r="V180" s="32"/>
      <c r="W180" s="10"/>
      <c r="X180" s="32"/>
      <c r="Y180" s="10"/>
      <c r="Z180" s="32"/>
      <c r="AA180" s="10"/>
      <c r="AB180" s="32"/>
      <c r="AC180" s="10"/>
      <c r="AD180" s="32"/>
      <c r="AE180" s="10"/>
      <c r="AF180" s="32"/>
      <c r="AG180" s="10"/>
      <c r="AH180" s="32"/>
      <c r="AI180" s="10"/>
      <c r="AJ180" s="32"/>
      <c r="AK180" s="10"/>
      <c r="AL180" s="32"/>
      <c r="AM180" s="10"/>
      <c r="AN180" s="32"/>
      <c r="AO180" s="10"/>
      <c r="AP180" s="242"/>
      <c r="AQ180" s="10"/>
      <c r="AR180" s="32"/>
      <c r="AS180" s="10"/>
      <c r="AT180" s="242"/>
      <c r="AU180" s="10"/>
      <c r="AV180" s="242"/>
      <c r="AW180" s="7"/>
      <c r="AX180" s="247"/>
      <c r="AY180" s="10"/>
      <c r="AZ180" s="242"/>
      <c r="BA180" s="7"/>
      <c r="BB180" s="247"/>
      <c r="BC180" s="7"/>
      <c r="BD180" s="247"/>
      <c r="BE180" s="7"/>
      <c r="BF180" s="8"/>
      <c r="BG180" s="7"/>
      <c r="BH180" s="8"/>
      <c r="BJ180" s="41"/>
      <c r="BK180" s="41">
        <f t="shared" si="17"/>
        <v>0</v>
      </c>
      <c r="BL180">
        <f t="shared" si="16"/>
        <v>0</v>
      </c>
      <c r="BM180" t="e">
        <f t="shared" si="18"/>
        <v>#DIV/0!</v>
      </c>
      <c r="BN180">
        <f t="shared" si="19"/>
        <v>0</v>
      </c>
    </row>
    <row r="181" spans="2:66" x14ac:dyDescent="0.25">
      <c r="B181" s="6"/>
      <c r="C181" s="10"/>
      <c r="D181" s="32"/>
      <c r="E181" s="10"/>
      <c r="F181" s="32"/>
      <c r="G181" s="10"/>
      <c r="H181" s="32"/>
      <c r="I181" s="10"/>
      <c r="J181" s="32"/>
      <c r="K181" s="10"/>
      <c r="L181" s="32"/>
      <c r="M181" s="10"/>
      <c r="N181" s="32"/>
      <c r="O181" s="10"/>
      <c r="P181" s="32"/>
      <c r="Q181" s="10"/>
      <c r="R181" s="32"/>
      <c r="S181" s="10"/>
      <c r="T181" s="32"/>
      <c r="U181" s="10"/>
      <c r="V181" s="32"/>
      <c r="W181" s="10"/>
      <c r="X181" s="32"/>
      <c r="Y181" s="10"/>
      <c r="Z181" s="32"/>
      <c r="AA181" s="10"/>
      <c r="AB181" s="32"/>
      <c r="AC181" s="10"/>
      <c r="AD181" s="32"/>
      <c r="AE181" s="10"/>
      <c r="AF181" s="32"/>
      <c r="AG181" s="10"/>
      <c r="AH181" s="32"/>
      <c r="AI181" s="10"/>
      <c r="AJ181" s="32"/>
      <c r="AK181" s="10"/>
      <c r="AL181" s="32"/>
      <c r="AM181" s="10"/>
      <c r="AN181" s="32"/>
      <c r="AO181" s="10"/>
      <c r="AP181" s="242"/>
      <c r="AQ181" s="10"/>
      <c r="AR181" s="32"/>
      <c r="AS181" s="10"/>
      <c r="AT181" s="242"/>
      <c r="AU181" s="10"/>
      <c r="AV181" s="242"/>
      <c r="AW181" s="7"/>
      <c r="AX181" s="247"/>
      <c r="AY181" s="10"/>
      <c r="AZ181" s="242"/>
      <c r="BA181" s="7"/>
      <c r="BB181" s="247"/>
      <c r="BC181" s="7"/>
      <c r="BD181" s="247"/>
      <c r="BE181" s="7"/>
      <c r="BF181" s="8"/>
      <c r="BG181" s="7"/>
      <c r="BH181" s="8"/>
      <c r="BJ181" s="41"/>
      <c r="BK181" s="41">
        <f t="shared" si="17"/>
        <v>0</v>
      </c>
      <c r="BL181">
        <f t="shared" si="16"/>
        <v>0</v>
      </c>
      <c r="BM181" t="e">
        <f t="shared" si="18"/>
        <v>#DIV/0!</v>
      </c>
      <c r="BN181">
        <f t="shared" si="19"/>
        <v>0</v>
      </c>
    </row>
    <row r="182" spans="2:66" x14ac:dyDescent="0.25">
      <c r="B182" s="6"/>
      <c r="C182" s="10"/>
      <c r="D182" s="32"/>
      <c r="E182" s="10"/>
      <c r="F182" s="32"/>
      <c r="G182" s="10"/>
      <c r="H182" s="32"/>
      <c r="I182" s="10"/>
      <c r="J182" s="32"/>
      <c r="K182" s="10"/>
      <c r="L182" s="32"/>
      <c r="M182" s="10"/>
      <c r="N182" s="32"/>
      <c r="O182" s="10"/>
      <c r="P182" s="32"/>
      <c r="Q182" s="10"/>
      <c r="R182" s="32"/>
      <c r="S182" s="10"/>
      <c r="T182" s="32"/>
      <c r="U182" s="10"/>
      <c r="V182" s="32"/>
      <c r="W182" s="10"/>
      <c r="X182" s="32"/>
      <c r="Y182" s="10"/>
      <c r="Z182" s="32"/>
      <c r="AA182" s="10"/>
      <c r="AB182" s="32"/>
      <c r="AC182" s="10"/>
      <c r="AD182" s="32"/>
      <c r="AE182" s="10"/>
      <c r="AF182" s="32"/>
      <c r="AG182" s="10"/>
      <c r="AH182" s="32"/>
      <c r="AI182" s="10"/>
      <c r="AJ182" s="32"/>
      <c r="AK182" s="10"/>
      <c r="AL182" s="32"/>
      <c r="AM182" s="10"/>
      <c r="AN182" s="32"/>
      <c r="AO182" s="10"/>
      <c r="AP182" s="242"/>
      <c r="AQ182" s="10"/>
      <c r="AR182" s="32"/>
      <c r="AS182" s="10"/>
      <c r="AT182" s="242"/>
      <c r="AU182" s="10"/>
      <c r="AV182" s="242"/>
      <c r="AW182" s="7"/>
      <c r="AX182" s="247"/>
      <c r="AY182" s="10"/>
      <c r="AZ182" s="242"/>
      <c r="BA182" s="7"/>
      <c r="BB182" s="247"/>
      <c r="BC182" s="7"/>
      <c r="BD182" s="247"/>
      <c r="BE182" s="7"/>
      <c r="BF182" s="8"/>
      <c r="BG182" s="7"/>
      <c r="BH182" s="8"/>
      <c r="BJ182" s="41"/>
      <c r="BK182" s="41">
        <f t="shared" si="17"/>
        <v>0</v>
      </c>
      <c r="BL182">
        <f t="shared" si="16"/>
        <v>0</v>
      </c>
      <c r="BM182" t="e">
        <f t="shared" si="18"/>
        <v>#DIV/0!</v>
      </c>
      <c r="BN182">
        <f t="shared" si="19"/>
        <v>0</v>
      </c>
    </row>
    <row r="183" spans="2:66" x14ac:dyDescent="0.25">
      <c r="B183" s="6"/>
      <c r="C183" s="10"/>
      <c r="D183" s="32"/>
      <c r="E183" s="10"/>
      <c r="F183" s="32"/>
      <c r="G183" s="10"/>
      <c r="H183" s="32"/>
      <c r="I183" s="10"/>
      <c r="J183" s="32"/>
      <c r="K183" s="10"/>
      <c r="L183" s="32"/>
      <c r="M183" s="10"/>
      <c r="N183" s="32"/>
      <c r="O183" s="10"/>
      <c r="P183" s="32"/>
      <c r="Q183" s="10"/>
      <c r="R183" s="32"/>
      <c r="S183" s="10"/>
      <c r="T183" s="32"/>
      <c r="U183" s="10"/>
      <c r="V183" s="32"/>
      <c r="W183" s="10"/>
      <c r="X183" s="32"/>
      <c r="Y183" s="10"/>
      <c r="Z183" s="32"/>
      <c r="AA183" s="10"/>
      <c r="AB183" s="32"/>
      <c r="AC183" s="10"/>
      <c r="AD183" s="32"/>
      <c r="AE183" s="10"/>
      <c r="AF183" s="32"/>
      <c r="AG183" s="10"/>
      <c r="AH183" s="32"/>
      <c r="AI183" s="10"/>
      <c r="AJ183" s="32"/>
      <c r="AK183" s="10"/>
      <c r="AL183" s="32"/>
      <c r="AM183" s="10"/>
      <c r="AN183" s="32"/>
      <c r="AO183" s="10"/>
      <c r="AP183" s="242"/>
      <c r="AQ183" s="10"/>
      <c r="AR183" s="32"/>
      <c r="AS183" s="10"/>
      <c r="AT183" s="242"/>
      <c r="AU183" s="10"/>
      <c r="AV183" s="242"/>
      <c r="AW183" s="10"/>
      <c r="AX183" s="245"/>
      <c r="AY183" s="10"/>
      <c r="AZ183" s="242"/>
      <c r="BA183" s="10"/>
      <c r="BB183" s="245"/>
      <c r="BC183" s="10"/>
      <c r="BD183" s="245"/>
      <c r="BE183" s="10"/>
      <c r="BF183" s="32"/>
      <c r="BG183" s="10"/>
      <c r="BH183" s="32"/>
      <c r="BJ183" s="41"/>
      <c r="BK183" s="41">
        <f t="shared" si="17"/>
        <v>0</v>
      </c>
      <c r="BL183">
        <f t="shared" si="16"/>
        <v>0</v>
      </c>
      <c r="BM183" t="e">
        <f t="shared" si="18"/>
        <v>#DIV/0!</v>
      </c>
      <c r="BN183">
        <f t="shared" si="19"/>
        <v>0</v>
      </c>
    </row>
    <row r="184" spans="2:66" x14ac:dyDescent="0.25">
      <c r="B184" s="6"/>
      <c r="C184" s="10"/>
      <c r="D184" s="32"/>
      <c r="E184" s="10"/>
      <c r="F184" s="32"/>
      <c r="G184" s="10"/>
      <c r="H184" s="32"/>
      <c r="I184" s="10"/>
      <c r="J184" s="32"/>
      <c r="K184" s="10"/>
      <c r="L184" s="32"/>
      <c r="M184" s="10"/>
      <c r="N184" s="32"/>
      <c r="O184" s="10"/>
      <c r="P184" s="32"/>
      <c r="Q184" s="10"/>
      <c r="R184" s="32"/>
      <c r="S184" s="10"/>
      <c r="T184" s="32"/>
      <c r="U184" s="10"/>
      <c r="V184" s="32"/>
      <c r="W184" s="10"/>
      <c r="X184" s="32"/>
      <c r="Y184" s="10"/>
      <c r="Z184" s="32"/>
      <c r="AA184" s="10"/>
      <c r="AB184" s="32"/>
      <c r="AC184" s="10"/>
      <c r="AD184" s="32"/>
      <c r="AE184" s="10"/>
      <c r="AF184" s="32"/>
      <c r="AG184" s="10"/>
      <c r="AH184" s="32"/>
      <c r="AI184" s="10"/>
      <c r="AJ184" s="32"/>
      <c r="AK184" s="10"/>
      <c r="AL184" s="32"/>
      <c r="AM184" s="10"/>
      <c r="AN184" s="32"/>
      <c r="AO184" s="10"/>
      <c r="AP184" s="242"/>
      <c r="AQ184" s="10"/>
      <c r="AR184" s="32"/>
      <c r="AS184" s="10"/>
      <c r="AT184" s="242"/>
      <c r="AU184" s="10"/>
      <c r="AV184" s="242"/>
      <c r="AW184" s="7"/>
      <c r="AX184" s="247"/>
      <c r="AY184" s="10"/>
      <c r="AZ184" s="242"/>
      <c r="BA184" s="7"/>
      <c r="BB184" s="247"/>
      <c r="BC184" s="7"/>
      <c r="BD184" s="247"/>
      <c r="BE184" s="7"/>
      <c r="BF184" s="8"/>
      <c r="BG184" s="7"/>
      <c r="BH184" s="8"/>
      <c r="BJ184" s="41"/>
      <c r="BK184" s="41">
        <f t="shared" si="17"/>
        <v>0</v>
      </c>
      <c r="BL184">
        <f t="shared" si="16"/>
        <v>0</v>
      </c>
      <c r="BM184" t="e">
        <f t="shared" si="18"/>
        <v>#DIV/0!</v>
      </c>
      <c r="BN184">
        <f t="shared" si="19"/>
        <v>0</v>
      </c>
    </row>
    <row r="185" spans="2:66" x14ac:dyDescent="0.25">
      <c r="B185" s="6"/>
      <c r="C185" s="10"/>
      <c r="D185" s="32"/>
      <c r="E185" s="10"/>
      <c r="F185" s="32"/>
      <c r="G185" s="10"/>
      <c r="H185" s="32"/>
      <c r="I185" s="10"/>
      <c r="J185" s="32"/>
      <c r="K185" s="10"/>
      <c r="L185" s="32"/>
      <c r="M185" s="10"/>
      <c r="N185" s="32"/>
      <c r="O185" s="10"/>
      <c r="P185" s="32"/>
      <c r="Q185" s="10"/>
      <c r="R185" s="32"/>
      <c r="S185" s="10"/>
      <c r="T185" s="32"/>
      <c r="U185" s="10"/>
      <c r="V185" s="32"/>
      <c r="W185" s="10"/>
      <c r="X185" s="32"/>
      <c r="Y185" s="10"/>
      <c r="Z185" s="32"/>
      <c r="AA185" s="10"/>
      <c r="AB185" s="32"/>
      <c r="AC185" s="10"/>
      <c r="AD185" s="32"/>
      <c r="AE185" s="10"/>
      <c r="AF185" s="32"/>
      <c r="AG185" s="10"/>
      <c r="AH185" s="32"/>
      <c r="AI185" s="10"/>
      <c r="AJ185" s="32"/>
      <c r="AK185" s="10"/>
      <c r="AL185" s="32"/>
      <c r="AM185" s="10"/>
      <c r="AN185" s="32"/>
      <c r="AO185" s="10"/>
      <c r="AP185" s="242"/>
      <c r="AQ185" s="10"/>
      <c r="AR185" s="32"/>
      <c r="AS185" s="10"/>
      <c r="AT185" s="242"/>
      <c r="AU185" s="10"/>
      <c r="AV185" s="242"/>
      <c r="AW185" s="7"/>
      <c r="AX185" s="247"/>
      <c r="AY185" s="10"/>
      <c r="AZ185" s="242"/>
      <c r="BA185" s="7"/>
      <c r="BB185" s="247"/>
      <c r="BC185" s="7"/>
      <c r="BD185" s="247"/>
      <c r="BE185" s="7"/>
      <c r="BF185" s="8"/>
      <c r="BG185" s="7"/>
      <c r="BH185" s="8"/>
      <c r="BJ185" s="41"/>
      <c r="BK185" s="41">
        <f t="shared" si="17"/>
        <v>0</v>
      </c>
      <c r="BL185">
        <f t="shared" si="16"/>
        <v>0</v>
      </c>
      <c r="BM185" t="e">
        <f t="shared" si="18"/>
        <v>#DIV/0!</v>
      </c>
      <c r="BN185">
        <f t="shared" si="19"/>
        <v>0</v>
      </c>
    </row>
    <row r="186" spans="2:66" x14ac:dyDescent="0.25">
      <c r="B186" s="6"/>
      <c r="C186" s="10"/>
      <c r="D186" s="32"/>
      <c r="E186" s="10"/>
      <c r="F186" s="32"/>
      <c r="G186" s="10"/>
      <c r="H186" s="32"/>
      <c r="I186" s="10"/>
      <c r="J186" s="32"/>
      <c r="K186" s="10"/>
      <c r="L186" s="32"/>
      <c r="M186" s="10"/>
      <c r="N186" s="32"/>
      <c r="O186" s="10"/>
      <c r="P186" s="32"/>
      <c r="Q186" s="10"/>
      <c r="R186" s="32"/>
      <c r="S186" s="10"/>
      <c r="T186" s="32"/>
      <c r="U186" s="94"/>
      <c r="V186" s="32"/>
      <c r="W186" s="10"/>
      <c r="X186" s="32"/>
      <c r="Y186" s="10"/>
      <c r="Z186" s="32"/>
      <c r="AA186" s="10"/>
      <c r="AB186" s="32"/>
      <c r="AC186" s="10"/>
      <c r="AD186" s="32"/>
      <c r="AE186" s="10"/>
      <c r="AF186" s="32"/>
      <c r="AG186" s="10"/>
      <c r="AH186" s="32"/>
      <c r="AI186" s="10"/>
      <c r="AJ186" s="32"/>
      <c r="AK186" s="10"/>
      <c r="AL186" s="32"/>
      <c r="AM186" s="94"/>
      <c r="AN186" s="32"/>
      <c r="AO186" s="10"/>
      <c r="AP186" s="242"/>
      <c r="AQ186" s="94"/>
      <c r="AR186" s="32"/>
      <c r="AS186" s="10"/>
      <c r="AT186" s="242"/>
      <c r="AU186" s="10"/>
      <c r="AV186" s="242"/>
      <c r="AW186" s="7"/>
      <c r="AX186" s="247"/>
      <c r="AY186" s="10"/>
      <c r="AZ186" s="242"/>
      <c r="BA186" s="7"/>
      <c r="BB186" s="247"/>
      <c r="BC186" s="7"/>
      <c r="BD186" s="247"/>
      <c r="BE186" s="7"/>
      <c r="BF186" s="8"/>
      <c r="BG186" s="7"/>
      <c r="BH186" s="8"/>
      <c r="BJ186" s="41"/>
      <c r="BK186" s="41">
        <f t="shared" si="17"/>
        <v>0</v>
      </c>
      <c r="BL186">
        <f t="shared" si="16"/>
        <v>0</v>
      </c>
      <c r="BM186" t="e">
        <f t="shared" si="18"/>
        <v>#DIV/0!</v>
      </c>
      <c r="BN186">
        <f t="shared" si="19"/>
        <v>0</v>
      </c>
    </row>
    <row r="187" spans="2:66" x14ac:dyDescent="0.25">
      <c r="B187" s="6"/>
      <c r="C187" s="10"/>
      <c r="D187" s="32"/>
      <c r="E187" s="10"/>
      <c r="F187" s="32"/>
      <c r="G187" s="10"/>
      <c r="H187" s="32"/>
      <c r="I187" s="10"/>
      <c r="J187" s="32"/>
      <c r="K187" s="10"/>
      <c r="L187" s="32"/>
      <c r="M187" s="10"/>
      <c r="N187" s="32"/>
      <c r="O187" s="10"/>
      <c r="P187" s="32"/>
      <c r="Q187" s="10"/>
      <c r="R187" s="32"/>
      <c r="S187" s="10"/>
      <c r="T187" s="32"/>
      <c r="U187" s="94"/>
      <c r="V187" s="32"/>
      <c r="W187" s="10"/>
      <c r="X187" s="32"/>
      <c r="Y187" s="10"/>
      <c r="Z187" s="32"/>
      <c r="AA187" s="10"/>
      <c r="AB187" s="32"/>
      <c r="AC187" s="10"/>
      <c r="AD187" s="32"/>
      <c r="AE187" s="10"/>
      <c r="AF187" s="32"/>
      <c r="AG187" s="10"/>
      <c r="AH187" s="32"/>
      <c r="AI187" s="10"/>
      <c r="AJ187" s="32"/>
      <c r="AK187" s="10"/>
      <c r="AL187" s="32"/>
      <c r="AM187" s="94"/>
      <c r="AN187" s="32"/>
      <c r="AO187" s="10"/>
      <c r="AP187" s="242"/>
      <c r="AQ187" s="94"/>
      <c r="AR187" s="32"/>
      <c r="AS187" s="10"/>
      <c r="AT187" s="242"/>
      <c r="AU187" s="10"/>
      <c r="AV187" s="242"/>
      <c r="AW187" s="7"/>
      <c r="AX187" s="247"/>
      <c r="AY187" s="10"/>
      <c r="AZ187" s="242"/>
      <c r="BA187" s="7"/>
      <c r="BB187" s="247"/>
      <c r="BC187" s="7"/>
      <c r="BD187" s="247"/>
      <c r="BE187" s="7"/>
      <c r="BF187" s="8"/>
      <c r="BG187" s="7"/>
      <c r="BH187" s="8"/>
      <c r="BJ187" s="41"/>
      <c r="BK187" s="41">
        <f t="shared" si="17"/>
        <v>0</v>
      </c>
      <c r="BL187">
        <f t="shared" si="16"/>
        <v>0</v>
      </c>
      <c r="BM187" t="e">
        <f t="shared" si="18"/>
        <v>#DIV/0!</v>
      </c>
      <c r="BN187">
        <f t="shared" si="19"/>
        <v>0</v>
      </c>
    </row>
    <row r="188" spans="2:66" x14ac:dyDescent="0.25">
      <c r="B188" s="6"/>
      <c r="C188" s="10"/>
      <c r="D188" s="32"/>
      <c r="E188" s="10"/>
      <c r="F188" s="32"/>
      <c r="G188" s="10"/>
      <c r="H188" s="32"/>
      <c r="I188" s="10"/>
      <c r="J188" s="32"/>
      <c r="K188" s="10"/>
      <c r="L188" s="32"/>
      <c r="M188" s="10"/>
      <c r="N188" s="32"/>
      <c r="O188" s="10"/>
      <c r="P188" s="32"/>
      <c r="Q188" s="10"/>
      <c r="R188" s="32"/>
      <c r="S188" s="10"/>
      <c r="T188" s="32"/>
      <c r="U188" s="10"/>
      <c r="V188" s="32"/>
      <c r="W188" s="10"/>
      <c r="X188" s="32"/>
      <c r="Y188" s="10"/>
      <c r="Z188" s="32"/>
      <c r="AA188" s="10"/>
      <c r="AB188" s="32"/>
      <c r="AC188" s="10"/>
      <c r="AD188" s="32"/>
      <c r="AE188" s="10"/>
      <c r="AF188" s="32"/>
      <c r="AG188" s="10"/>
      <c r="AH188" s="32"/>
      <c r="AI188" s="10"/>
      <c r="AJ188" s="32"/>
      <c r="AK188" s="10"/>
      <c r="AL188" s="32"/>
      <c r="AM188" s="10"/>
      <c r="AN188" s="32"/>
      <c r="AO188" s="10"/>
      <c r="AP188" s="242"/>
      <c r="AQ188" s="10"/>
      <c r="AR188" s="32"/>
      <c r="AS188" s="10"/>
      <c r="AT188" s="242"/>
      <c r="AU188" s="10"/>
      <c r="AV188" s="242"/>
      <c r="AW188" s="7"/>
      <c r="AX188" s="247"/>
      <c r="AY188" s="10"/>
      <c r="AZ188" s="242"/>
      <c r="BA188" s="7"/>
      <c r="BB188" s="247"/>
      <c r="BC188" s="7"/>
      <c r="BD188" s="247"/>
      <c r="BE188" s="7"/>
      <c r="BF188" s="8"/>
      <c r="BG188" s="7"/>
      <c r="BH188" s="8"/>
      <c r="BJ188" s="41"/>
      <c r="BK188" s="41">
        <f t="shared" si="17"/>
        <v>0</v>
      </c>
      <c r="BL188">
        <f t="shared" si="16"/>
        <v>0</v>
      </c>
      <c r="BM188" t="e">
        <f t="shared" si="18"/>
        <v>#DIV/0!</v>
      </c>
      <c r="BN188">
        <f t="shared" si="19"/>
        <v>0</v>
      </c>
    </row>
    <row r="189" spans="2:66" x14ac:dyDescent="0.25">
      <c r="B189" s="6"/>
      <c r="C189" s="10"/>
      <c r="D189" s="32"/>
      <c r="E189" s="10"/>
      <c r="F189" s="32"/>
      <c r="G189" s="10"/>
      <c r="H189" s="32"/>
      <c r="I189" s="10"/>
      <c r="J189" s="32"/>
      <c r="K189" s="94"/>
      <c r="L189" s="32"/>
      <c r="M189" s="10"/>
      <c r="N189" s="32"/>
      <c r="O189" s="94"/>
      <c r="P189" s="32"/>
      <c r="Q189" s="10"/>
      <c r="R189" s="32"/>
      <c r="S189" s="10"/>
      <c r="T189" s="32"/>
      <c r="U189" s="10"/>
      <c r="V189" s="32"/>
      <c r="W189" s="10"/>
      <c r="X189" s="32"/>
      <c r="Y189" s="10"/>
      <c r="Z189" s="32"/>
      <c r="AA189" s="10"/>
      <c r="AB189" s="32"/>
      <c r="AC189" s="10"/>
      <c r="AD189" s="32"/>
      <c r="AE189" s="10"/>
      <c r="AF189" s="32"/>
      <c r="AG189" s="10"/>
      <c r="AH189" s="32"/>
      <c r="AI189" s="10"/>
      <c r="AJ189" s="32"/>
      <c r="AK189" s="10"/>
      <c r="AL189" s="32"/>
      <c r="AM189" s="10"/>
      <c r="AN189" s="32"/>
      <c r="AO189" s="10"/>
      <c r="AP189" s="242"/>
      <c r="AQ189" s="10"/>
      <c r="AR189" s="32"/>
      <c r="AS189" s="10"/>
      <c r="AT189" s="242"/>
      <c r="AU189" s="10"/>
      <c r="AV189" s="242"/>
      <c r="AW189" s="7"/>
      <c r="AX189" s="247"/>
      <c r="AY189" s="10"/>
      <c r="AZ189" s="242"/>
      <c r="BA189" s="7"/>
      <c r="BB189" s="247"/>
      <c r="BC189" s="7"/>
      <c r="BD189" s="247"/>
      <c r="BE189" s="7"/>
      <c r="BF189" s="8"/>
      <c r="BG189" s="7"/>
      <c r="BH189" s="8"/>
      <c r="BJ189" s="41"/>
      <c r="BK189" s="41">
        <f t="shared" si="17"/>
        <v>0</v>
      </c>
      <c r="BL189">
        <f t="shared" si="16"/>
        <v>0</v>
      </c>
      <c r="BM189" t="e">
        <f t="shared" si="18"/>
        <v>#DIV/0!</v>
      </c>
      <c r="BN189">
        <f t="shared" si="19"/>
        <v>0</v>
      </c>
    </row>
    <row r="190" spans="2:66" x14ac:dyDescent="0.25">
      <c r="B190" s="6"/>
      <c r="C190" s="10"/>
      <c r="D190" s="32"/>
      <c r="E190" s="10"/>
      <c r="F190" s="32"/>
      <c r="G190" s="10"/>
      <c r="H190" s="32"/>
      <c r="I190" s="10"/>
      <c r="J190" s="32"/>
      <c r="K190" s="94"/>
      <c r="L190" s="32"/>
      <c r="M190" s="10"/>
      <c r="N190" s="32"/>
      <c r="O190" s="10"/>
      <c r="P190" s="32"/>
      <c r="Q190" s="10"/>
      <c r="R190" s="32"/>
      <c r="S190" s="10"/>
      <c r="T190" s="32"/>
      <c r="U190" s="10"/>
      <c r="V190" s="32"/>
      <c r="W190" s="10"/>
      <c r="X190" s="32"/>
      <c r="Y190" s="10"/>
      <c r="Z190" s="32"/>
      <c r="AA190" s="10"/>
      <c r="AB190" s="32"/>
      <c r="AC190" s="10"/>
      <c r="AD190" s="32"/>
      <c r="AE190" s="10"/>
      <c r="AF190" s="32"/>
      <c r="AG190" s="10"/>
      <c r="AH190" s="32"/>
      <c r="AI190" s="10"/>
      <c r="AJ190" s="32"/>
      <c r="AK190" s="10"/>
      <c r="AL190" s="32"/>
      <c r="AM190" s="10"/>
      <c r="AN190" s="32"/>
      <c r="AO190" s="10"/>
      <c r="AP190" s="242"/>
      <c r="AQ190" s="10"/>
      <c r="AR190" s="32"/>
      <c r="AS190" s="10"/>
      <c r="AT190" s="242"/>
      <c r="AU190" s="10"/>
      <c r="AV190" s="242"/>
      <c r="AW190" s="7"/>
      <c r="AX190" s="247"/>
      <c r="AY190" s="10"/>
      <c r="AZ190" s="242"/>
      <c r="BA190" s="7"/>
      <c r="BB190" s="247"/>
      <c r="BC190" s="7"/>
      <c r="BD190" s="247"/>
      <c r="BE190" s="7"/>
      <c r="BF190" s="8"/>
      <c r="BG190" s="7"/>
      <c r="BH190" s="8"/>
      <c r="BJ190" s="41"/>
      <c r="BK190" s="41">
        <f t="shared" si="17"/>
        <v>0</v>
      </c>
      <c r="BL190">
        <f t="shared" si="16"/>
        <v>0</v>
      </c>
      <c r="BM190" t="e">
        <f t="shared" si="18"/>
        <v>#DIV/0!</v>
      </c>
      <c r="BN190">
        <f t="shared" si="19"/>
        <v>0</v>
      </c>
    </row>
    <row r="191" spans="2:66" x14ac:dyDescent="0.25">
      <c r="B191" s="6"/>
      <c r="C191" s="10"/>
      <c r="D191" s="32"/>
      <c r="E191" s="10"/>
      <c r="F191" s="32"/>
      <c r="G191" s="10"/>
      <c r="H191" s="32"/>
      <c r="I191" s="10"/>
      <c r="J191" s="32"/>
      <c r="K191" s="10"/>
      <c r="L191" s="32"/>
      <c r="M191" s="10"/>
      <c r="N191" s="32"/>
      <c r="O191" s="10"/>
      <c r="P191" s="32"/>
      <c r="Q191" s="10"/>
      <c r="R191" s="32"/>
      <c r="S191" s="10"/>
      <c r="T191" s="32"/>
      <c r="U191" s="10"/>
      <c r="V191" s="32"/>
      <c r="W191" s="10"/>
      <c r="X191" s="32"/>
      <c r="Y191" s="10"/>
      <c r="Z191" s="32"/>
      <c r="AA191" s="10"/>
      <c r="AB191" s="32"/>
      <c r="AC191" s="10"/>
      <c r="AD191" s="32"/>
      <c r="AE191" s="10"/>
      <c r="AF191" s="32"/>
      <c r="AG191" s="10"/>
      <c r="AH191" s="32"/>
      <c r="AI191" s="10"/>
      <c r="AJ191" s="32"/>
      <c r="AK191" s="10"/>
      <c r="AL191" s="32"/>
      <c r="AM191" s="10"/>
      <c r="AN191" s="32"/>
      <c r="AO191" s="10"/>
      <c r="AP191" s="242"/>
      <c r="AQ191" s="10"/>
      <c r="AR191" s="32"/>
      <c r="AS191" s="10"/>
      <c r="AT191" s="242"/>
      <c r="AU191" s="10"/>
      <c r="AV191" s="242"/>
      <c r="AW191" s="7"/>
      <c r="AX191" s="247"/>
      <c r="AY191" s="10"/>
      <c r="AZ191" s="242"/>
      <c r="BA191" s="7"/>
      <c r="BB191" s="247"/>
      <c r="BC191" s="7"/>
      <c r="BD191" s="247"/>
      <c r="BE191" s="7"/>
      <c r="BF191" s="8"/>
      <c r="BG191" s="7"/>
      <c r="BH191" s="8"/>
      <c r="BJ191" s="76"/>
      <c r="BK191" s="41">
        <f t="shared" si="17"/>
        <v>0</v>
      </c>
      <c r="BL191">
        <f t="shared" si="16"/>
        <v>0</v>
      </c>
      <c r="BM191" t="e">
        <f t="shared" si="18"/>
        <v>#DIV/0!</v>
      </c>
      <c r="BN191">
        <f t="shared" si="19"/>
        <v>0</v>
      </c>
    </row>
    <row r="192" spans="2:66" x14ac:dyDescent="0.25">
      <c r="B192" s="6"/>
      <c r="C192" s="10"/>
      <c r="D192" s="32"/>
      <c r="E192" s="10"/>
      <c r="F192" s="32"/>
      <c r="G192" s="10"/>
      <c r="H192" s="32"/>
      <c r="I192" s="10"/>
      <c r="J192" s="32"/>
      <c r="K192" s="94"/>
      <c r="L192" s="32"/>
      <c r="M192" s="10"/>
      <c r="N192" s="32"/>
      <c r="O192" s="10"/>
      <c r="P192" s="32"/>
      <c r="Q192" s="10"/>
      <c r="R192" s="32"/>
      <c r="S192" s="10"/>
      <c r="T192" s="32"/>
      <c r="U192" s="10"/>
      <c r="V192" s="32"/>
      <c r="W192" s="10"/>
      <c r="X192" s="32"/>
      <c r="Y192" s="10"/>
      <c r="Z192" s="32"/>
      <c r="AA192" s="10"/>
      <c r="AB192" s="32"/>
      <c r="AC192" s="10"/>
      <c r="AD192" s="32"/>
      <c r="AE192" s="10"/>
      <c r="AF192" s="32"/>
      <c r="AG192" s="10"/>
      <c r="AH192" s="32"/>
      <c r="AI192" s="10"/>
      <c r="AJ192" s="32"/>
      <c r="AK192" s="10"/>
      <c r="AL192" s="32"/>
      <c r="AM192" s="10"/>
      <c r="AN192" s="32"/>
      <c r="AO192" s="10"/>
      <c r="AP192" s="242"/>
      <c r="AQ192" s="10"/>
      <c r="AR192" s="32"/>
      <c r="AS192" s="10"/>
      <c r="AT192" s="242"/>
      <c r="AU192" s="10"/>
      <c r="AV192" s="242"/>
      <c r="AW192" s="7"/>
      <c r="AX192" s="247"/>
      <c r="AY192" s="10"/>
      <c r="AZ192" s="242"/>
      <c r="BA192" s="7"/>
      <c r="BB192" s="247"/>
      <c r="BC192" s="7"/>
      <c r="BD192" s="247"/>
      <c r="BE192" s="7"/>
      <c r="BF192" s="8"/>
      <c r="BG192" s="7"/>
      <c r="BH192" s="8"/>
      <c r="BJ192" s="41"/>
      <c r="BK192" s="41">
        <f t="shared" si="17"/>
        <v>0</v>
      </c>
      <c r="BL192">
        <f t="shared" si="16"/>
        <v>0</v>
      </c>
      <c r="BM192" t="e">
        <f t="shared" si="18"/>
        <v>#DIV/0!</v>
      </c>
      <c r="BN192">
        <f t="shared" si="19"/>
        <v>0</v>
      </c>
    </row>
    <row r="193" spans="2:66" x14ac:dyDescent="0.25">
      <c r="B193" s="6"/>
      <c r="C193" s="10"/>
      <c r="D193" s="32"/>
      <c r="E193" s="10"/>
      <c r="F193" s="32"/>
      <c r="G193" s="10"/>
      <c r="H193" s="32"/>
      <c r="I193" s="10"/>
      <c r="J193" s="32"/>
      <c r="K193" s="10"/>
      <c r="L193" s="32"/>
      <c r="M193" s="10"/>
      <c r="N193" s="32"/>
      <c r="O193" s="10"/>
      <c r="P193" s="32"/>
      <c r="Q193" s="10"/>
      <c r="R193" s="32"/>
      <c r="S193" s="10"/>
      <c r="T193" s="32"/>
      <c r="U193" s="10"/>
      <c r="V193" s="32"/>
      <c r="W193" s="10"/>
      <c r="X193" s="32"/>
      <c r="Y193" s="10"/>
      <c r="Z193" s="32"/>
      <c r="AA193" s="10"/>
      <c r="AB193" s="32"/>
      <c r="AC193" s="10"/>
      <c r="AD193" s="32"/>
      <c r="AE193" s="10"/>
      <c r="AF193" s="32"/>
      <c r="AG193" s="10"/>
      <c r="AH193" s="32"/>
      <c r="AI193" s="10"/>
      <c r="AJ193" s="32"/>
      <c r="AK193" s="10"/>
      <c r="AL193" s="32"/>
      <c r="AM193" s="10"/>
      <c r="AN193" s="32"/>
      <c r="AO193" s="10"/>
      <c r="AP193" s="242"/>
      <c r="AQ193" s="10"/>
      <c r="AR193" s="32"/>
      <c r="AS193" s="10"/>
      <c r="AT193" s="242"/>
      <c r="AU193" s="10"/>
      <c r="AV193" s="242"/>
      <c r="AW193" s="7"/>
      <c r="AX193" s="247"/>
      <c r="AY193" s="10"/>
      <c r="AZ193" s="242"/>
      <c r="BA193" s="7"/>
      <c r="BB193" s="247"/>
      <c r="BC193" s="7"/>
      <c r="BD193" s="247"/>
      <c r="BE193" s="7"/>
      <c r="BF193" s="8"/>
      <c r="BG193" s="7"/>
      <c r="BH193" s="8"/>
      <c r="BJ193" s="41"/>
      <c r="BK193" s="41">
        <f t="shared" si="17"/>
        <v>0</v>
      </c>
      <c r="BL193">
        <f t="shared" si="16"/>
        <v>0</v>
      </c>
      <c r="BM193" t="e">
        <f t="shared" si="18"/>
        <v>#DIV/0!</v>
      </c>
      <c r="BN193">
        <f t="shared" si="19"/>
        <v>0</v>
      </c>
    </row>
    <row r="194" spans="2:66" x14ac:dyDescent="0.25">
      <c r="B194" s="6"/>
      <c r="C194" s="10"/>
      <c r="D194" s="32"/>
      <c r="E194" s="10"/>
      <c r="F194" s="32"/>
      <c r="G194" s="10"/>
      <c r="H194" s="32"/>
      <c r="I194" s="10"/>
      <c r="J194" s="32"/>
      <c r="K194" s="94"/>
      <c r="L194" s="32"/>
      <c r="M194" s="10"/>
      <c r="N194" s="32"/>
      <c r="O194" s="10"/>
      <c r="P194" s="32"/>
      <c r="Q194" s="10"/>
      <c r="R194" s="32"/>
      <c r="S194" s="10"/>
      <c r="T194" s="32"/>
      <c r="U194" s="10"/>
      <c r="V194" s="32"/>
      <c r="W194" s="10"/>
      <c r="X194" s="32"/>
      <c r="Y194" s="10"/>
      <c r="Z194" s="32"/>
      <c r="AA194" s="10"/>
      <c r="AB194" s="32"/>
      <c r="AC194" s="10"/>
      <c r="AD194" s="32"/>
      <c r="AE194" s="10"/>
      <c r="AF194" s="32"/>
      <c r="AG194" s="10"/>
      <c r="AH194" s="32"/>
      <c r="AI194" s="10"/>
      <c r="AJ194" s="32"/>
      <c r="AK194" s="10"/>
      <c r="AL194" s="32"/>
      <c r="AM194" s="10"/>
      <c r="AN194" s="32"/>
      <c r="AO194" s="10"/>
      <c r="AP194" s="242"/>
      <c r="AQ194" s="10"/>
      <c r="AR194" s="32"/>
      <c r="AS194" s="10"/>
      <c r="AT194" s="242"/>
      <c r="AU194" s="10"/>
      <c r="AV194" s="242"/>
      <c r="AW194" s="7"/>
      <c r="AX194" s="247"/>
      <c r="AY194" s="10"/>
      <c r="AZ194" s="242"/>
      <c r="BA194" s="7"/>
      <c r="BB194" s="247"/>
      <c r="BC194" s="7"/>
      <c r="BD194" s="247"/>
      <c r="BE194" s="7"/>
      <c r="BF194" s="8"/>
      <c r="BG194" s="7"/>
      <c r="BH194" s="8"/>
      <c r="BJ194" s="41"/>
      <c r="BK194" s="41">
        <f t="shared" si="17"/>
        <v>0</v>
      </c>
      <c r="BL194">
        <f t="shared" ref="BL194:BL257" si="20">COUNT(C194:BH194)/2</f>
        <v>0</v>
      </c>
      <c r="BM194" t="e">
        <f t="shared" si="18"/>
        <v>#DIV/0!</v>
      </c>
      <c r="BN194">
        <f t="shared" si="19"/>
        <v>0</v>
      </c>
    </row>
    <row r="195" spans="2:66" x14ac:dyDescent="0.25">
      <c r="B195" s="6"/>
      <c r="C195" s="10"/>
      <c r="D195" s="32"/>
      <c r="E195" s="10"/>
      <c r="F195" s="32"/>
      <c r="G195" s="10"/>
      <c r="H195" s="32"/>
      <c r="I195" s="10"/>
      <c r="J195" s="32"/>
      <c r="K195" s="94"/>
      <c r="L195" s="32"/>
      <c r="M195" s="10"/>
      <c r="N195" s="32"/>
      <c r="O195" s="10"/>
      <c r="P195" s="32"/>
      <c r="Q195" s="10"/>
      <c r="R195" s="32"/>
      <c r="S195" s="10"/>
      <c r="T195" s="32"/>
      <c r="U195" s="10"/>
      <c r="V195" s="32"/>
      <c r="W195" s="10"/>
      <c r="X195" s="32"/>
      <c r="Y195" s="10"/>
      <c r="Z195" s="32"/>
      <c r="AA195" s="10"/>
      <c r="AB195" s="32"/>
      <c r="AC195" s="10"/>
      <c r="AD195" s="32"/>
      <c r="AE195" s="10"/>
      <c r="AF195" s="32"/>
      <c r="AG195" s="10"/>
      <c r="AH195" s="32"/>
      <c r="AI195" s="10"/>
      <c r="AJ195" s="32"/>
      <c r="AK195" s="10"/>
      <c r="AL195" s="32"/>
      <c r="AM195" s="10"/>
      <c r="AN195" s="32"/>
      <c r="AO195" s="10"/>
      <c r="AP195" s="242"/>
      <c r="AQ195" s="10"/>
      <c r="AR195" s="32"/>
      <c r="AS195" s="10"/>
      <c r="AT195" s="242"/>
      <c r="AU195" s="10"/>
      <c r="AV195" s="242"/>
      <c r="AW195" s="7"/>
      <c r="AX195" s="247"/>
      <c r="AY195" s="10"/>
      <c r="AZ195" s="242"/>
      <c r="BA195" s="7"/>
      <c r="BB195" s="247"/>
      <c r="BC195" s="7"/>
      <c r="BD195" s="247"/>
      <c r="BE195" s="7"/>
      <c r="BF195" s="8"/>
      <c r="BG195" s="7"/>
      <c r="BH195" s="8"/>
      <c r="BJ195" s="41"/>
      <c r="BK195" s="41">
        <f t="shared" si="17"/>
        <v>0</v>
      </c>
      <c r="BL195">
        <f t="shared" si="20"/>
        <v>0</v>
      </c>
      <c r="BM195" t="e">
        <f t="shared" si="18"/>
        <v>#DIV/0!</v>
      </c>
      <c r="BN195">
        <f t="shared" si="19"/>
        <v>0</v>
      </c>
    </row>
    <row r="196" spans="2:66" x14ac:dyDescent="0.25">
      <c r="B196" s="6"/>
      <c r="C196" s="10"/>
      <c r="D196" s="32"/>
      <c r="E196" s="10"/>
      <c r="F196" s="32"/>
      <c r="G196" s="10"/>
      <c r="H196" s="32"/>
      <c r="I196" s="10"/>
      <c r="J196" s="32"/>
      <c r="K196" s="10"/>
      <c r="L196" s="32"/>
      <c r="M196" s="10"/>
      <c r="N196" s="32"/>
      <c r="O196" s="10"/>
      <c r="P196" s="32"/>
      <c r="Q196" s="10"/>
      <c r="R196" s="32"/>
      <c r="S196" s="10"/>
      <c r="T196" s="32"/>
      <c r="U196" s="10"/>
      <c r="V196" s="32"/>
      <c r="W196" s="10"/>
      <c r="X196" s="32"/>
      <c r="Y196" s="10"/>
      <c r="Z196" s="32"/>
      <c r="AA196" s="10"/>
      <c r="AB196" s="32"/>
      <c r="AC196" s="10"/>
      <c r="AD196" s="32"/>
      <c r="AE196" s="10"/>
      <c r="AF196" s="32"/>
      <c r="AG196" s="10"/>
      <c r="AH196" s="32"/>
      <c r="AI196" s="10"/>
      <c r="AJ196" s="32"/>
      <c r="AK196" s="10"/>
      <c r="AL196" s="32"/>
      <c r="AM196" s="10"/>
      <c r="AN196" s="32"/>
      <c r="AO196" s="10"/>
      <c r="AP196" s="242"/>
      <c r="AQ196" s="10"/>
      <c r="AR196" s="32"/>
      <c r="AS196" s="10"/>
      <c r="AT196" s="242"/>
      <c r="AU196" s="10"/>
      <c r="AV196" s="242"/>
      <c r="AW196" s="7"/>
      <c r="AX196" s="247"/>
      <c r="AY196" s="10"/>
      <c r="AZ196" s="242"/>
      <c r="BA196" s="7"/>
      <c r="BB196" s="247"/>
      <c r="BC196" s="7"/>
      <c r="BD196" s="247"/>
      <c r="BE196" s="7"/>
      <c r="BF196" s="8"/>
      <c r="BG196" s="7"/>
      <c r="BH196" s="8"/>
      <c r="BJ196" s="41"/>
      <c r="BK196" s="41">
        <f t="shared" si="17"/>
        <v>0</v>
      </c>
      <c r="BL196">
        <f t="shared" si="20"/>
        <v>0</v>
      </c>
      <c r="BM196" t="e">
        <f t="shared" si="18"/>
        <v>#DIV/0!</v>
      </c>
      <c r="BN196">
        <f t="shared" si="19"/>
        <v>0</v>
      </c>
    </row>
    <row r="197" spans="2:66" x14ac:dyDescent="0.25">
      <c r="B197" s="6"/>
      <c r="C197" s="10"/>
      <c r="D197" s="32"/>
      <c r="E197" s="10"/>
      <c r="F197" s="32"/>
      <c r="G197" s="10"/>
      <c r="H197" s="32"/>
      <c r="I197" s="10"/>
      <c r="J197" s="32"/>
      <c r="K197" s="10"/>
      <c r="L197" s="32"/>
      <c r="M197" s="10"/>
      <c r="N197" s="32"/>
      <c r="O197" s="10"/>
      <c r="P197" s="32"/>
      <c r="Q197" s="10"/>
      <c r="R197" s="32"/>
      <c r="S197" s="10"/>
      <c r="T197" s="32"/>
      <c r="U197" s="10"/>
      <c r="V197" s="32"/>
      <c r="W197" s="10"/>
      <c r="X197" s="32"/>
      <c r="Y197" s="10"/>
      <c r="Z197" s="32"/>
      <c r="AA197" s="10"/>
      <c r="AB197" s="32"/>
      <c r="AC197" s="10"/>
      <c r="AD197" s="32"/>
      <c r="AE197" s="10"/>
      <c r="AF197" s="32"/>
      <c r="AG197" s="10"/>
      <c r="AH197" s="32"/>
      <c r="AI197" s="10"/>
      <c r="AJ197" s="32"/>
      <c r="AK197" s="10"/>
      <c r="AL197" s="32"/>
      <c r="AM197" s="10"/>
      <c r="AN197" s="32"/>
      <c r="AO197" s="10"/>
      <c r="AP197" s="242"/>
      <c r="AQ197" s="10"/>
      <c r="AR197" s="32"/>
      <c r="AS197" s="10"/>
      <c r="AT197" s="242"/>
      <c r="AU197" s="10"/>
      <c r="AV197" s="242"/>
      <c r="AW197" s="7"/>
      <c r="AX197" s="247"/>
      <c r="AY197" s="10"/>
      <c r="AZ197" s="242"/>
      <c r="BA197" s="7"/>
      <c r="BB197" s="247"/>
      <c r="BC197" s="7"/>
      <c r="BD197" s="247"/>
      <c r="BE197" s="7"/>
      <c r="BF197" s="8"/>
      <c r="BG197" s="7"/>
      <c r="BH197" s="8"/>
      <c r="BJ197" s="41"/>
      <c r="BK197" s="41">
        <f t="shared" ref="BK197:BK260" si="21">+AI197+AE197+Y197+W197+U197+S197+Q197+O197+M197+I197+G197+E197+C197+AG197+K197+BG197+BN197+AA197+AC197+AK197+AM197+AO197+AW197+BE197+BC197+BA197+AY197+AU197+AS197+AQ197</f>
        <v>0</v>
      </c>
      <c r="BL197">
        <f t="shared" si="20"/>
        <v>0</v>
      </c>
      <c r="BM197" t="e">
        <f t="shared" si="18"/>
        <v>#DIV/0!</v>
      </c>
      <c r="BN197">
        <f t="shared" si="19"/>
        <v>0</v>
      </c>
    </row>
    <row r="198" spans="2:66" x14ac:dyDescent="0.25">
      <c r="B198" s="6"/>
      <c r="C198" s="10"/>
      <c r="D198" s="32"/>
      <c r="E198" s="10"/>
      <c r="F198" s="32"/>
      <c r="G198" s="10"/>
      <c r="H198" s="32"/>
      <c r="I198" s="10"/>
      <c r="J198" s="32"/>
      <c r="K198" s="10"/>
      <c r="L198" s="32"/>
      <c r="M198" s="10"/>
      <c r="N198" s="32"/>
      <c r="O198" s="10"/>
      <c r="P198" s="32"/>
      <c r="Q198" s="10"/>
      <c r="R198" s="32"/>
      <c r="S198" s="10"/>
      <c r="T198" s="32"/>
      <c r="U198" s="10"/>
      <c r="V198" s="32"/>
      <c r="W198" s="10"/>
      <c r="X198" s="32"/>
      <c r="Y198" s="10"/>
      <c r="Z198" s="32"/>
      <c r="AA198" s="10"/>
      <c r="AB198" s="32"/>
      <c r="AC198" s="10"/>
      <c r="AD198" s="32"/>
      <c r="AE198" s="10"/>
      <c r="AF198" s="32"/>
      <c r="AG198" s="10"/>
      <c r="AH198" s="32"/>
      <c r="AI198" s="10"/>
      <c r="AJ198" s="32"/>
      <c r="AK198" s="10"/>
      <c r="AL198" s="32"/>
      <c r="AM198" s="10"/>
      <c r="AN198" s="32"/>
      <c r="AO198" s="10"/>
      <c r="AP198" s="242"/>
      <c r="AQ198" s="10"/>
      <c r="AR198" s="32"/>
      <c r="AS198" s="10"/>
      <c r="AT198" s="242"/>
      <c r="AU198" s="10"/>
      <c r="AV198" s="242"/>
      <c r="AW198" s="10"/>
      <c r="AX198" s="245"/>
      <c r="AY198" s="10"/>
      <c r="AZ198" s="242"/>
      <c r="BA198" s="10"/>
      <c r="BB198" s="245"/>
      <c r="BC198" s="10"/>
      <c r="BD198" s="245"/>
      <c r="BE198" s="10"/>
      <c r="BF198" s="32"/>
      <c r="BG198" s="10"/>
      <c r="BH198" s="32"/>
      <c r="BJ198" s="41"/>
      <c r="BK198" s="41">
        <f t="shared" si="21"/>
        <v>0</v>
      </c>
      <c r="BL198">
        <f t="shared" si="20"/>
        <v>0</v>
      </c>
      <c r="BM198" t="e">
        <f t="shared" si="18"/>
        <v>#DIV/0!</v>
      </c>
      <c r="BN198">
        <f t="shared" si="19"/>
        <v>0</v>
      </c>
    </row>
    <row r="199" spans="2:66" x14ac:dyDescent="0.25">
      <c r="B199" s="6"/>
      <c r="C199" s="10"/>
      <c r="D199" s="32"/>
      <c r="E199" s="10"/>
      <c r="F199" s="32"/>
      <c r="G199" s="10"/>
      <c r="H199" s="32"/>
      <c r="I199" s="10"/>
      <c r="J199" s="32"/>
      <c r="K199" s="10"/>
      <c r="L199" s="32"/>
      <c r="M199" s="10"/>
      <c r="N199" s="32"/>
      <c r="O199" s="10"/>
      <c r="P199" s="32"/>
      <c r="Q199" s="10"/>
      <c r="R199" s="32"/>
      <c r="S199" s="10"/>
      <c r="T199" s="32"/>
      <c r="U199" s="10"/>
      <c r="V199" s="32"/>
      <c r="W199" s="10"/>
      <c r="X199" s="32"/>
      <c r="Y199" s="10"/>
      <c r="Z199" s="32"/>
      <c r="AA199" s="10"/>
      <c r="AB199" s="32"/>
      <c r="AC199" s="10"/>
      <c r="AD199" s="32"/>
      <c r="AE199" s="10"/>
      <c r="AF199" s="32"/>
      <c r="AG199" s="10"/>
      <c r="AH199" s="32"/>
      <c r="AI199" s="10"/>
      <c r="AJ199" s="32"/>
      <c r="AK199" s="10"/>
      <c r="AL199" s="32"/>
      <c r="AM199" s="10"/>
      <c r="AN199" s="32"/>
      <c r="AO199" s="10"/>
      <c r="AP199" s="242"/>
      <c r="AQ199" s="10"/>
      <c r="AR199" s="32"/>
      <c r="AS199" s="10"/>
      <c r="AT199" s="242"/>
      <c r="AU199" s="10"/>
      <c r="AV199" s="242"/>
      <c r="AW199" s="10"/>
      <c r="AX199" s="245"/>
      <c r="AY199" s="10"/>
      <c r="AZ199" s="242"/>
      <c r="BA199" s="10"/>
      <c r="BB199" s="245"/>
      <c r="BC199" s="10"/>
      <c r="BD199" s="245"/>
      <c r="BE199" s="10"/>
      <c r="BF199" s="32"/>
      <c r="BG199" s="10"/>
      <c r="BH199" s="32"/>
      <c r="BJ199" s="41"/>
      <c r="BK199" s="41">
        <f t="shared" si="21"/>
        <v>0</v>
      </c>
      <c r="BL199">
        <f t="shared" si="20"/>
        <v>0</v>
      </c>
      <c r="BM199" t="e">
        <f t="shared" si="18"/>
        <v>#DIV/0!</v>
      </c>
      <c r="BN199">
        <f t="shared" si="19"/>
        <v>0</v>
      </c>
    </row>
    <row r="200" spans="2:66" x14ac:dyDescent="0.25">
      <c r="B200" s="6"/>
      <c r="C200" s="10"/>
      <c r="D200" s="32"/>
      <c r="E200" s="10"/>
      <c r="F200" s="32"/>
      <c r="G200" s="10"/>
      <c r="H200" s="32"/>
      <c r="I200" s="10"/>
      <c r="J200" s="32"/>
      <c r="K200" s="10"/>
      <c r="L200" s="32"/>
      <c r="M200" s="10"/>
      <c r="N200" s="32"/>
      <c r="O200" s="10"/>
      <c r="P200" s="32"/>
      <c r="Q200" s="10"/>
      <c r="R200" s="32"/>
      <c r="S200" s="10"/>
      <c r="T200" s="32"/>
      <c r="U200" s="10"/>
      <c r="V200" s="32"/>
      <c r="W200" s="10"/>
      <c r="X200" s="32"/>
      <c r="Y200" s="10"/>
      <c r="Z200" s="32"/>
      <c r="AA200" s="10"/>
      <c r="AB200" s="32"/>
      <c r="AC200" s="10"/>
      <c r="AD200" s="32"/>
      <c r="AE200" s="10"/>
      <c r="AF200" s="32"/>
      <c r="AG200" s="10"/>
      <c r="AH200" s="32"/>
      <c r="AI200" s="10"/>
      <c r="AJ200" s="32"/>
      <c r="AK200" s="10"/>
      <c r="AL200" s="32"/>
      <c r="AM200" s="10"/>
      <c r="AN200" s="32"/>
      <c r="AO200" s="10"/>
      <c r="AP200" s="242"/>
      <c r="AQ200" s="10"/>
      <c r="AR200" s="32"/>
      <c r="AS200" s="10"/>
      <c r="AT200" s="242"/>
      <c r="AU200" s="10"/>
      <c r="AV200" s="242"/>
      <c r="AW200" s="7"/>
      <c r="AX200" s="247"/>
      <c r="AY200" s="10"/>
      <c r="AZ200" s="242"/>
      <c r="BA200" s="7"/>
      <c r="BB200" s="247"/>
      <c r="BC200" s="7"/>
      <c r="BD200" s="247"/>
      <c r="BE200" s="7"/>
      <c r="BF200" s="8"/>
      <c r="BG200" s="7"/>
      <c r="BH200" s="8"/>
      <c r="BJ200" s="41"/>
      <c r="BK200" s="41">
        <f t="shared" si="21"/>
        <v>0</v>
      </c>
      <c r="BL200">
        <f t="shared" si="20"/>
        <v>0</v>
      </c>
      <c r="BM200" t="e">
        <f t="shared" si="18"/>
        <v>#DIV/0!</v>
      </c>
      <c r="BN200">
        <f t="shared" si="19"/>
        <v>0</v>
      </c>
    </row>
    <row r="201" spans="2:66" x14ac:dyDescent="0.25">
      <c r="B201" s="6"/>
      <c r="C201" s="10"/>
      <c r="D201" s="32"/>
      <c r="E201" s="10"/>
      <c r="F201" s="32"/>
      <c r="G201" s="10"/>
      <c r="H201" s="32"/>
      <c r="I201" s="10"/>
      <c r="J201" s="32"/>
      <c r="K201" s="94"/>
      <c r="L201" s="32"/>
      <c r="M201" s="10"/>
      <c r="N201" s="32"/>
      <c r="O201" s="10"/>
      <c r="P201" s="32"/>
      <c r="Q201" s="10"/>
      <c r="R201" s="32"/>
      <c r="S201" s="10"/>
      <c r="T201" s="32"/>
      <c r="U201" s="10"/>
      <c r="V201" s="32"/>
      <c r="W201" s="10"/>
      <c r="X201" s="32"/>
      <c r="Y201" s="10"/>
      <c r="Z201" s="32"/>
      <c r="AA201" s="10"/>
      <c r="AB201" s="32"/>
      <c r="AC201" s="10"/>
      <c r="AD201" s="32"/>
      <c r="AE201" s="10"/>
      <c r="AF201" s="32"/>
      <c r="AG201" s="10"/>
      <c r="AH201" s="32"/>
      <c r="AI201" s="10"/>
      <c r="AJ201" s="32"/>
      <c r="AK201" s="10"/>
      <c r="AL201" s="32"/>
      <c r="AM201" s="10"/>
      <c r="AN201" s="32"/>
      <c r="AO201" s="10"/>
      <c r="AP201" s="242"/>
      <c r="AQ201" s="10"/>
      <c r="AR201" s="32"/>
      <c r="AS201" s="10"/>
      <c r="AT201" s="242"/>
      <c r="AU201" s="10"/>
      <c r="AV201" s="242"/>
      <c r="AW201" s="7"/>
      <c r="AX201" s="247"/>
      <c r="AY201" s="10"/>
      <c r="AZ201" s="242"/>
      <c r="BA201" s="7"/>
      <c r="BB201" s="247"/>
      <c r="BC201" s="7"/>
      <c r="BD201" s="247"/>
      <c r="BE201" s="7"/>
      <c r="BF201" s="8"/>
      <c r="BG201" s="7"/>
      <c r="BH201" s="8"/>
      <c r="BJ201" s="41"/>
      <c r="BK201" s="41">
        <f t="shared" si="21"/>
        <v>0</v>
      </c>
      <c r="BL201">
        <f t="shared" si="20"/>
        <v>0</v>
      </c>
      <c r="BM201" t="e">
        <f t="shared" si="18"/>
        <v>#DIV/0!</v>
      </c>
      <c r="BN201">
        <f t="shared" si="19"/>
        <v>0</v>
      </c>
    </row>
    <row r="202" spans="2:66" x14ac:dyDescent="0.25">
      <c r="B202" s="6"/>
      <c r="C202" s="10"/>
      <c r="D202" s="32"/>
      <c r="E202" s="10"/>
      <c r="F202" s="32"/>
      <c r="G202" s="10"/>
      <c r="H202" s="32"/>
      <c r="I202" s="10"/>
      <c r="J202" s="32"/>
      <c r="K202" s="10"/>
      <c r="L202" s="32"/>
      <c r="M202" s="10"/>
      <c r="N202" s="32"/>
      <c r="O202" s="10"/>
      <c r="P202" s="32"/>
      <c r="Q202" s="10"/>
      <c r="R202" s="32"/>
      <c r="S202" s="10"/>
      <c r="T202" s="32"/>
      <c r="U202" s="10"/>
      <c r="V202" s="32"/>
      <c r="W202" s="10"/>
      <c r="X202" s="32"/>
      <c r="Y202" s="10"/>
      <c r="Z202" s="32"/>
      <c r="AA202" s="10"/>
      <c r="AB202" s="32"/>
      <c r="AC202" s="10"/>
      <c r="AD202" s="32"/>
      <c r="AE202" s="10"/>
      <c r="AF202" s="32"/>
      <c r="AG202" s="10"/>
      <c r="AH202" s="32"/>
      <c r="AI202" s="10"/>
      <c r="AJ202" s="32"/>
      <c r="AK202" s="10"/>
      <c r="AL202" s="32"/>
      <c r="AM202" s="10"/>
      <c r="AN202" s="32"/>
      <c r="AO202" s="10"/>
      <c r="AP202" s="242"/>
      <c r="AQ202" s="10"/>
      <c r="AR202" s="32"/>
      <c r="AS202" s="10"/>
      <c r="AT202" s="242"/>
      <c r="AU202" s="10"/>
      <c r="AV202" s="242"/>
      <c r="AW202" s="7"/>
      <c r="AX202" s="247"/>
      <c r="AY202" s="10"/>
      <c r="AZ202" s="242"/>
      <c r="BA202" s="7"/>
      <c r="BB202" s="247"/>
      <c r="BC202" s="7"/>
      <c r="BD202" s="247"/>
      <c r="BE202" s="7"/>
      <c r="BF202" s="8"/>
      <c r="BG202" s="7"/>
      <c r="BH202" s="8"/>
      <c r="BJ202" s="41"/>
      <c r="BK202" s="41">
        <f t="shared" si="21"/>
        <v>0</v>
      </c>
      <c r="BL202">
        <f t="shared" si="20"/>
        <v>0</v>
      </c>
      <c r="BM202" t="e">
        <f t="shared" si="18"/>
        <v>#DIV/0!</v>
      </c>
      <c r="BN202">
        <f t="shared" si="19"/>
        <v>0</v>
      </c>
    </row>
    <row r="203" spans="2:66" x14ac:dyDescent="0.25">
      <c r="B203" s="6"/>
      <c r="C203" s="10"/>
      <c r="D203" s="32"/>
      <c r="E203" s="10"/>
      <c r="F203" s="32"/>
      <c r="G203" s="10"/>
      <c r="H203" s="32"/>
      <c r="I203" s="10"/>
      <c r="J203" s="32"/>
      <c r="K203" s="10"/>
      <c r="L203" s="32"/>
      <c r="M203" s="10"/>
      <c r="N203" s="32"/>
      <c r="O203" s="10"/>
      <c r="P203" s="32"/>
      <c r="Q203" s="10"/>
      <c r="R203" s="32"/>
      <c r="S203" s="10"/>
      <c r="T203" s="32"/>
      <c r="U203" s="10"/>
      <c r="V203" s="32"/>
      <c r="W203" s="10"/>
      <c r="X203" s="32"/>
      <c r="Y203" s="10"/>
      <c r="Z203" s="32"/>
      <c r="AA203" s="10"/>
      <c r="AB203" s="32"/>
      <c r="AC203" s="10"/>
      <c r="AD203" s="32"/>
      <c r="AE203" s="10"/>
      <c r="AF203" s="32"/>
      <c r="AG203" s="10"/>
      <c r="AH203" s="32"/>
      <c r="AI203" s="10"/>
      <c r="AJ203" s="32"/>
      <c r="AK203" s="10"/>
      <c r="AL203" s="32"/>
      <c r="AM203" s="10"/>
      <c r="AN203" s="32"/>
      <c r="AO203" s="10"/>
      <c r="AP203" s="242"/>
      <c r="AQ203" s="10"/>
      <c r="AR203" s="32"/>
      <c r="AS203" s="10"/>
      <c r="AT203" s="242"/>
      <c r="AU203" s="10"/>
      <c r="AV203" s="242"/>
      <c r="AW203" s="7"/>
      <c r="AX203" s="247"/>
      <c r="AY203" s="10"/>
      <c r="AZ203" s="242"/>
      <c r="BA203" s="7"/>
      <c r="BB203" s="247"/>
      <c r="BC203" s="7"/>
      <c r="BD203" s="247"/>
      <c r="BE203" s="7"/>
      <c r="BF203" s="8"/>
      <c r="BG203" s="7"/>
      <c r="BH203" s="8"/>
      <c r="BJ203" s="41"/>
      <c r="BK203" s="41">
        <f t="shared" si="21"/>
        <v>0</v>
      </c>
      <c r="BL203">
        <f t="shared" si="20"/>
        <v>0</v>
      </c>
      <c r="BM203" t="e">
        <f t="shared" si="18"/>
        <v>#DIV/0!</v>
      </c>
      <c r="BN203">
        <f t="shared" si="19"/>
        <v>0</v>
      </c>
    </row>
    <row r="204" spans="2:66" x14ac:dyDescent="0.25">
      <c r="B204" s="6"/>
      <c r="C204" s="10"/>
      <c r="D204" s="32"/>
      <c r="E204" s="10"/>
      <c r="F204" s="32"/>
      <c r="G204" s="10"/>
      <c r="H204" s="32"/>
      <c r="I204" s="10"/>
      <c r="J204" s="32"/>
      <c r="K204" s="94"/>
      <c r="L204" s="32"/>
      <c r="M204" s="10"/>
      <c r="N204" s="32"/>
      <c r="O204" s="10"/>
      <c r="P204" s="32"/>
      <c r="Q204" s="10"/>
      <c r="R204" s="32"/>
      <c r="S204" s="10"/>
      <c r="T204" s="32"/>
      <c r="U204" s="10"/>
      <c r="V204" s="32"/>
      <c r="W204" s="10"/>
      <c r="X204" s="32"/>
      <c r="Y204" s="10"/>
      <c r="Z204" s="32"/>
      <c r="AA204" s="10"/>
      <c r="AB204" s="32"/>
      <c r="AC204" s="10"/>
      <c r="AD204" s="32"/>
      <c r="AE204" s="10"/>
      <c r="AF204" s="32"/>
      <c r="AG204" s="10"/>
      <c r="AH204" s="32"/>
      <c r="AI204" s="10"/>
      <c r="AJ204" s="32"/>
      <c r="AK204" s="10"/>
      <c r="AL204" s="32"/>
      <c r="AM204" s="10"/>
      <c r="AN204" s="32"/>
      <c r="AO204" s="10"/>
      <c r="AP204" s="242"/>
      <c r="AQ204" s="10"/>
      <c r="AR204" s="32"/>
      <c r="AS204" s="10"/>
      <c r="AT204" s="242"/>
      <c r="AU204" s="10"/>
      <c r="AV204" s="242"/>
      <c r="AW204" s="7"/>
      <c r="AX204" s="247"/>
      <c r="AY204" s="10"/>
      <c r="AZ204" s="242"/>
      <c r="BA204" s="7"/>
      <c r="BB204" s="247"/>
      <c r="BC204" s="7"/>
      <c r="BD204" s="247"/>
      <c r="BE204" s="7"/>
      <c r="BF204" s="8"/>
      <c r="BG204" s="7"/>
      <c r="BH204" s="8"/>
      <c r="BJ204" s="41"/>
      <c r="BK204" s="41">
        <f t="shared" si="21"/>
        <v>0</v>
      </c>
      <c r="BL204">
        <f t="shared" si="20"/>
        <v>0</v>
      </c>
      <c r="BM204" t="e">
        <f t="shared" si="18"/>
        <v>#DIV/0!</v>
      </c>
      <c r="BN204">
        <f t="shared" si="19"/>
        <v>0</v>
      </c>
    </row>
    <row r="205" spans="2:66" x14ac:dyDescent="0.25">
      <c r="B205" s="6"/>
      <c r="C205" s="10"/>
      <c r="D205" s="32"/>
      <c r="E205" s="10"/>
      <c r="F205" s="32"/>
      <c r="G205" s="10"/>
      <c r="H205" s="32"/>
      <c r="I205" s="10"/>
      <c r="J205" s="32"/>
      <c r="K205" s="10"/>
      <c r="L205" s="32"/>
      <c r="M205" s="10"/>
      <c r="N205" s="32"/>
      <c r="O205" s="10"/>
      <c r="P205" s="32"/>
      <c r="Q205" s="10"/>
      <c r="R205" s="32"/>
      <c r="S205" s="10"/>
      <c r="T205" s="32"/>
      <c r="U205" s="10"/>
      <c r="V205" s="32"/>
      <c r="W205" s="10"/>
      <c r="X205" s="32"/>
      <c r="Y205" s="10"/>
      <c r="Z205" s="32"/>
      <c r="AA205" s="10"/>
      <c r="AB205" s="32"/>
      <c r="AC205" s="10"/>
      <c r="AD205" s="32"/>
      <c r="AE205" s="10"/>
      <c r="AF205" s="32"/>
      <c r="AG205" s="10"/>
      <c r="AH205" s="32"/>
      <c r="AI205" s="10"/>
      <c r="AJ205" s="32"/>
      <c r="AK205" s="10"/>
      <c r="AL205" s="32"/>
      <c r="AM205" s="10"/>
      <c r="AN205" s="32"/>
      <c r="AO205" s="10"/>
      <c r="AP205" s="242"/>
      <c r="AQ205" s="10"/>
      <c r="AR205" s="32"/>
      <c r="AS205" s="10"/>
      <c r="AT205" s="242"/>
      <c r="AU205" s="10"/>
      <c r="AV205" s="242"/>
      <c r="AW205" s="7"/>
      <c r="AX205" s="247"/>
      <c r="AY205" s="10"/>
      <c r="AZ205" s="242"/>
      <c r="BA205" s="7"/>
      <c r="BB205" s="247"/>
      <c r="BC205" s="7"/>
      <c r="BD205" s="247"/>
      <c r="BE205" s="7"/>
      <c r="BF205" s="8"/>
      <c r="BG205" s="7"/>
      <c r="BH205" s="8"/>
      <c r="BJ205" s="41"/>
      <c r="BK205" s="41">
        <f t="shared" si="21"/>
        <v>0</v>
      </c>
      <c r="BL205">
        <f t="shared" si="20"/>
        <v>0</v>
      </c>
      <c r="BM205" t="e">
        <f t="shared" si="18"/>
        <v>#DIV/0!</v>
      </c>
      <c r="BN205">
        <f t="shared" si="19"/>
        <v>0</v>
      </c>
    </row>
    <row r="206" spans="2:66" x14ac:dyDescent="0.25">
      <c r="B206" s="6"/>
      <c r="C206" s="10"/>
      <c r="D206" s="32"/>
      <c r="E206" s="10"/>
      <c r="F206" s="32"/>
      <c r="G206" s="10"/>
      <c r="H206" s="32"/>
      <c r="I206" s="10"/>
      <c r="J206" s="32"/>
      <c r="K206" s="10"/>
      <c r="L206" s="32"/>
      <c r="M206" s="10"/>
      <c r="N206" s="32"/>
      <c r="O206" s="10"/>
      <c r="P206" s="32"/>
      <c r="Q206" s="10"/>
      <c r="R206" s="32"/>
      <c r="S206" s="10"/>
      <c r="T206" s="32"/>
      <c r="U206" s="10"/>
      <c r="V206" s="32"/>
      <c r="W206" s="10"/>
      <c r="X206" s="32"/>
      <c r="Y206" s="10"/>
      <c r="Z206" s="32"/>
      <c r="AA206" s="10"/>
      <c r="AB206" s="32"/>
      <c r="AC206" s="10"/>
      <c r="AD206" s="32"/>
      <c r="AE206" s="10"/>
      <c r="AF206" s="32"/>
      <c r="AG206" s="10"/>
      <c r="AH206" s="32"/>
      <c r="AI206" s="10"/>
      <c r="AJ206" s="32"/>
      <c r="AK206" s="10"/>
      <c r="AL206" s="32"/>
      <c r="AM206" s="10"/>
      <c r="AN206" s="32"/>
      <c r="AO206" s="10"/>
      <c r="AP206" s="242"/>
      <c r="AQ206" s="10"/>
      <c r="AR206" s="32"/>
      <c r="AS206" s="10"/>
      <c r="AT206" s="242"/>
      <c r="AU206" s="10"/>
      <c r="AV206" s="242"/>
      <c r="AW206" s="7"/>
      <c r="AX206" s="247"/>
      <c r="AY206" s="10"/>
      <c r="AZ206" s="242"/>
      <c r="BA206" s="7"/>
      <c r="BB206" s="247"/>
      <c r="BC206" s="7"/>
      <c r="BD206" s="247"/>
      <c r="BE206" s="7"/>
      <c r="BF206" s="8"/>
      <c r="BG206" s="7"/>
      <c r="BH206" s="8"/>
      <c r="BJ206" s="41"/>
      <c r="BK206" s="41">
        <f t="shared" si="21"/>
        <v>0</v>
      </c>
      <c r="BL206">
        <f t="shared" si="20"/>
        <v>0</v>
      </c>
      <c r="BM206" t="e">
        <f t="shared" si="18"/>
        <v>#DIV/0!</v>
      </c>
      <c r="BN206">
        <f t="shared" si="19"/>
        <v>0</v>
      </c>
    </row>
    <row r="207" spans="2:66" x14ac:dyDescent="0.25">
      <c r="B207" s="6"/>
      <c r="C207" s="10"/>
      <c r="D207" s="32"/>
      <c r="E207" s="10"/>
      <c r="F207" s="32"/>
      <c r="G207" s="10"/>
      <c r="H207" s="32"/>
      <c r="I207" s="10"/>
      <c r="J207" s="32"/>
      <c r="K207" s="10"/>
      <c r="L207" s="32"/>
      <c r="M207" s="10"/>
      <c r="N207" s="32"/>
      <c r="O207" s="10"/>
      <c r="P207" s="32"/>
      <c r="Q207" s="10"/>
      <c r="R207" s="32"/>
      <c r="S207" s="10"/>
      <c r="T207" s="32"/>
      <c r="U207" s="10"/>
      <c r="V207" s="32"/>
      <c r="W207" s="10"/>
      <c r="X207" s="32"/>
      <c r="Y207" s="10"/>
      <c r="Z207" s="32"/>
      <c r="AA207" s="10"/>
      <c r="AB207" s="32"/>
      <c r="AC207" s="10"/>
      <c r="AD207" s="32"/>
      <c r="AE207" s="10"/>
      <c r="AF207" s="32"/>
      <c r="AG207" s="10"/>
      <c r="AH207" s="32"/>
      <c r="AI207" s="10"/>
      <c r="AJ207" s="32"/>
      <c r="AK207" s="10"/>
      <c r="AL207" s="32"/>
      <c r="AM207" s="10"/>
      <c r="AN207" s="32"/>
      <c r="AO207" s="10"/>
      <c r="AP207" s="242"/>
      <c r="AQ207" s="10"/>
      <c r="AR207" s="32"/>
      <c r="AS207" s="10"/>
      <c r="AT207" s="242"/>
      <c r="AU207" s="10"/>
      <c r="AV207" s="242"/>
      <c r="AW207" s="7"/>
      <c r="AX207" s="247"/>
      <c r="AY207" s="10"/>
      <c r="AZ207" s="242"/>
      <c r="BA207" s="7"/>
      <c r="BB207" s="247"/>
      <c r="BC207" s="7"/>
      <c r="BD207" s="247"/>
      <c r="BE207" s="7"/>
      <c r="BF207" s="8"/>
      <c r="BG207" s="7"/>
      <c r="BH207" s="8"/>
      <c r="BI207" s="28"/>
      <c r="BJ207" s="41"/>
      <c r="BK207" s="41">
        <f t="shared" si="21"/>
        <v>0</v>
      </c>
      <c r="BL207">
        <f t="shared" si="20"/>
        <v>0</v>
      </c>
      <c r="BM207" t="e">
        <f t="shared" si="18"/>
        <v>#DIV/0!</v>
      </c>
      <c r="BN207">
        <f t="shared" si="19"/>
        <v>0</v>
      </c>
    </row>
    <row r="208" spans="2:66" x14ac:dyDescent="0.25">
      <c r="B208" s="6"/>
      <c r="C208" s="10"/>
      <c r="D208" s="32"/>
      <c r="E208" s="10"/>
      <c r="F208" s="32"/>
      <c r="G208" s="10"/>
      <c r="H208" s="32"/>
      <c r="I208" s="10"/>
      <c r="J208" s="32"/>
      <c r="K208" s="10"/>
      <c r="L208" s="32"/>
      <c r="M208" s="10"/>
      <c r="N208" s="32"/>
      <c r="O208" s="10"/>
      <c r="P208" s="32"/>
      <c r="Q208" s="10"/>
      <c r="R208" s="32"/>
      <c r="S208" s="10"/>
      <c r="T208" s="32"/>
      <c r="U208" s="10"/>
      <c r="V208" s="32"/>
      <c r="W208" s="10"/>
      <c r="X208" s="32"/>
      <c r="Y208" s="10"/>
      <c r="Z208" s="32"/>
      <c r="AA208" s="10"/>
      <c r="AB208" s="32"/>
      <c r="AC208" s="10"/>
      <c r="AD208" s="32"/>
      <c r="AE208" s="10"/>
      <c r="AF208" s="32"/>
      <c r="AG208" s="10"/>
      <c r="AH208" s="32"/>
      <c r="AI208" s="10"/>
      <c r="AJ208" s="32"/>
      <c r="AK208" s="10"/>
      <c r="AL208" s="32"/>
      <c r="AM208" s="10"/>
      <c r="AN208" s="32"/>
      <c r="AO208" s="10"/>
      <c r="AP208" s="242"/>
      <c r="AQ208" s="10"/>
      <c r="AR208" s="32"/>
      <c r="AS208" s="10"/>
      <c r="AT208" s="242"/>
      <c r="AU208" s="10"/>
      <c r="AV208" s="242"/>
      <c r="AW208" s="7"/>
      <c r="AX208" s="247"/>
      <c r="AY208" s="10"/>
      <c r="AZ208" s="242"/>
      <c r="BA208" s="7"/>
      <c r="BB208" s="247"/>
      <c r="BC208" s="7"/>
      <c r="BD208" s="247"/>
      <c r="BE208" s="7"/>
      <c r="BF208" s="8"/>
      <c r="BG208" s="7"/>
      <c r="BH208" s="8"/>
      <c r="BI208" s="28"/>
      <c r="BJ208" s="41"/>
      <c r="BK208" s="41">
        <f t="shared" si="21"/>
        <v>0</v>
      </c>
      <c r="BL208">
        <f t="shared" si="20"/>
        <v>0</v>
      </c>
      <c r="BM208" t="e">
        <f t="shared" si="18"/>
        <v>#DIV/0!</v>
      </c>
      <c r="BN208">
        <f t="shared" si="19"/>
        <v>0</v>
      </c>
    </row>
    <row r="209" spans="2:66" x14ac:dyDescent="0.25">
      <c r="B209" s="6"/>
      <c r="C209" s="10"/>
      <c r="D209" s="32"/>
      <c r="E209" s="10"/>
      <c r="F209" s="32"/>
      <c r="G209" s="10"/>
      <c r="H209" s="32"/>
      <c r="I209" s="10"/>
      <c r="J209" s="32"/>
      <c r="K209" s="10"/>
      <c r="L209" s="32"/>
      <c r="M209" s="10"/>
      <c r="N209" s="32"/>
      <c r="O209" s="10"/>
      <c r="P209" s="32"/>
      <c r="Q209" s="10"/>
      <c r="R209" s="32"/>
      <c r="S209" s="10"/>
      <c r="T209" s="32"/>
      <c r="U209" s="10"/>
      <c r="V209" s="32"/>
      <c r="W209" s="10"/>
      <c r="X209" s="32"/>
      <c r="Y209" s="10"/>
      <c r="Z209" s="32"/>
      <c r="AA209" s="10"/>
      <c r="AB209" s="32"/>
      <c r="AC209" s="10"/>
      <c r="AD209" s="32"/>
      <c r="AE209" s="10"/>
      <c r="AF209" s="32"/>
      <c r="AG209" s="10"/>
      <c r="AH209" s="32"/>
      <c r="AI209" s="10"/>
      <c r="AJ209" s="32"/>
      <c r="AK209" s="10"/>
      <c r="AL209" s="32"/>
      <c r="AM209" s="10"/>
      <c r="AN209" s="32"/>
      <c r="AO209" s="10"/>
      <c r="AP209" s="242"/>
      <c r="AQ209" s="10"/>
      <c r="AR209" s="32"/>
      <c r="AS209" s="10"/>
      <c r="AT209" s="242"/>
      <c r="AU209" s="10"/>
      <c r="AV209" s="242"/>
      <c r="AW209" s="7"/>
      <c r="AX209" s="247"/>
      <c r="AY209" s="10"/>
      <c r="AZ209" s="242"/>
      <c r="BA209" s="7"/>
      <c r="BB209" s="247"/>
      <c r="BC209" s="7"/>
      <c r="BD209" s="247"/>
      <c r="BE209" s="7"/>
      <c r="BF209" s="8"/>
      <c r="BG209" s="7"/>
      <c r="BH209" s="8"/>
      <c r="BI209" s="28"/>
      <c r="BJ209" s="41"/>
      <c r="BK209" s="41">
        <f t="shared" si="21"/>
        <v>0</v>
      </c>
      <c r="BL209">
        <f t="shared" si="20"/>
        <v>0</v>
      </c>
      <c r="BM209" t="e">
        <f t="shared" si="18"/>
        <v>#DIV/0!</v>
      </c>
      <c r="BN209">
        <f t="shared" si="19"/>
        <v>0</v>
      </c>
    </row>
    <row r="210" spans="2:66" x14ac:dyDescent="0.25">
      <c r="B210" s="6"/>
      <c r="C210" s="10"/>
      <c r="D210" s="32"/>
      <c r="E210" s="10"/>
      <c r="F210" s="32"/>
      <c r="G210" s="10"/>
      <c r="H210" s="32"/>
      <c r="I210" s="10"/>
      <c r="J210" s="32"/>
      <c r="K210" s="94"/>
      <c r="L210" s="32"/>
      <c r="M210" s="10"/>
      <c r="N210" s="32"/>
      <c r="O210" s="10"/>
      <c r="P210" s="32"/>
      <c r="Q210" s="10"/>
      <c r="R210" s="32"/>
      <c r="S210" s="10"/>
      <c r="T210" s="32"/>
      <c r="U210" s="10"/>
      <c r="V210" s="32"/>
      <c r="W210" s="10"/>
      <c r="X210" s="32"/>
      <c r="Y210" s="10"/>
      <c r="Z210" s="32"/>
      <c r="AA210" s="10"/>
      <c r="AB210" s="32"/>
      <c r="AC210" s="10"/>
      <c r="AD210" s="32"/>
      <c r="AE210" s="10"/>
      <c r="AF210" s="32"/>
      <c r="AG210" s="10"/>
      <c r="AH210" s="32"/>
      <c r="AI210" s="10"/>
      <c r="AJ210" s="32"/>
      <c r="AK210" s="10"/>
      <c r="AL210" s="32"/>
      <c r="AM210" s="10"/>
      <c r="AN210" s="32"/>
      <c r="AO210" s="10"/>
      <c r="AP210" s="242"/>
      <c r="AQ210" s="10"/>
      <c r="AR210" s="32"/>
      <c r="AS210" s="10"/>
      <c r="AT210" s="242"/>
      <c r="AU210" s="10"/>
      <c r="AV210" s="242"/>
      <c r="AW210" s="7"/>
      <c r="AX210" s="247"/>
      <c r="AY210" s="10"/>
      <c r="AZ210" s="242"/>
      <c r="BA210" s="7"/>
      <c r="BB210" s="247"/>
      <c r="BC210" s="7"/>
      <c r="BD210" s="247"/>
      <c r="BE210" s="7"/>
      <c r="BF210" s="8"/>
      <c r="BG210" s="7"/>
      <c r="BH210" s="8"/>
      <c r="BJ210" s="41"/>
      <c r="BK210" s="41">
        <f t="shared" si="21"/>
        <v>0</v>
      </c>
      <c r="BL210">
        <f t="shared" si="20"/>
        <v>0</v>
      </c>
      <c r="BM210" t="e">
        <f t="shared" si="18"/>
        <v>#DIV/0!</v>
      </c>
      <c r="BN210">
        <f t="shared" si="19"/>
        <v>0</v>
      </c>
    </row>
    <row r="211" spans="2:66" x14ac:dyDescent="0.25">
      <c r="B211" s="6"/>
      <c r="C211" s="10"/>
      <c r="D211" s="32"/>
      <c r="E211" s="10"/>
      <c r="F211" s="32"/>
      <c r="G211" s="10"/>
      <c r="H211" s="32"/>
      <c r="I211" s="10"/>
      <c r="J211" s="32"/>
      <c r="K211" s="10"/>
      <c r="L211" s="32"/>
      <c r="M211" s="10"/>
      <c r="N211" s="32"/>
      <c r="O211" s="10"/>
      <c r="P211" s="32"/>
      <c r="Q211" s="10"/>
      <c r="R211" s="32"/>
      <c r="S211" s="10"/>
      <c r="T211" s="32"/>
      <c r="U211" s="10"/>
      <c r="V211" s="32"/>
      <c r="W211" s="10"/>
      <c r="X211" s="32"/>
      <c r="Y211" s="10"/>
      <c r="Z211" s="32"/>
      <c r="AA211" s="10"/>
      <c r="AB211" s="32"/>
      <c r="AC211" s="10"/>
      <c r="AD211" s="32"/>
      <c r="AE211" s="10"/>
      <c r="AF211" s="32"/>
      <c r="AG211" s="10"/>
      <c r="AH211" s="32"/>
      <c r="AI211" s="10"/>
      <c r="AJ211" s="32"/>
      <c r="AK211" s="10"/>
      <c r="AL211" s="32"/>
      <c r="AM211" s="10"/>
      <c r="AN211" s="32"/>
      <c r="AO211" s="10"/>
      <c r="AP211" s="242"/>
      <c r="AQ211" s="10"/>
      <c r="AR211" s="32"/>
      <c r="AS211" s="10"/>
      <c r="AT211" s="242"/>
      <c r="AU211" s="10"/>
      <c r="AV211" s="242"/>
      <c r="AW211" s="7"/>
      <c r="AX211" s="247"/>
      <c r="AY211" s="10"/>
      <c r="AZ211" s="242"/>
      <c r="BA211" s="7"/>
      <c r="BB211" s="247"/>
      <c r="BC211" s="7"/>
      <c r="BD211" s="247"/>
      <c r="BE211" s="7"/>
      <c r="BF211" s="8"/>
      <c r="BG211" s="7"/>
      <c r="BH211" s="8"/>
      <c r="BJ211" s="41"/>
      <c r="BK211" s="41">
        <f t="shared" si="21"/>
        <v>0</v>
      </c>
      <c r="BL211">
        <f t="shared" si="20"/>
        <v>0</v>
      </c>
      <c r="BM211" t="e">
        <f t="shared" si="18"/>
        <v>#DIV/0!</v>
      </c>
      <c r="BN211">
        <f t="shared" si="19"/>
        <v>0</v>
      </c>
    </row>
    <row r="212" spans="2:66" x14ac:dyDescent="0.25">
      <c r="B212" s="6"/>
      <c r="C212" s="10"/>
      <c r="D212" s="32"/>
      <c r="E212" s="10"/>
      <c r="F212" s="32"/>
      <c r="G212" s="10"/>
      <c r="H212" s="32"/>
      <c r="I212" s="10"/>
      <c r="J212" s="32"/>
      <c r="K212" s="10"/>
      <c r="L212" s="32"/>
      <c r="M212" s="10"/>
      <c r="N212" s="32"/>
      <c r="O212" s="10"/>
      <c r="P212" s="32"/>
      <c r="Q212" s="10"/>
      <c r="R212" s="32"/>
      <c r="S212" s="10"/>
      <c r="T212" s="32"/>
      <c r="U212" s="10"/>
      <c r="V212" s="32"/>
      <c r="W212" s="10"/>
      <c r="X212" s="32"/>
      <c r="Y212" s="10"/>
      <c r="Z212" s="32"/>
      <c r="AA212" s="10"/>
      <c r="AB212" s="32"/>
      <c r="AC212" s="10"/>
      <c r="AD212" s="32"/>
      <c r="AE212" s="10"/>
      <c r="AF212" s="32"/>
      <c r="AG212" s="10"/>
      <c r="AH212" s="32"/>
      <c r="AI212" s="10"/>
      <c r="AJ212" s="32"/>
      <c r="AK212" s="10"/>
      <c r="AL212" s="32"/>
      <c r="AM212" s="10"/>
      <c r="AN212" s="32"/>
      <c r="AO212" s="10"/>
      <c r="AP212" s="242"/>
      <c r="AQ212" s="10"/>
      <c r="AR212" s="32"/>
      <c r="AS212" s="10"/>
      <c r="AT212" s="242"/>
      <c r="AU212" s="10"/>
      <c r="AV212" s="242"/>
      <c r="AW212" s="7"/>
      <c r="AX212" s="247"/>
      <c r="AY212" s="10"/>
      <c r="AZ212" s="242"/>
      <c r="BA212" s="7"/>
      <c r="BB212" s="247"/>
      <c r="BC212" s="7"/>
      <c r="BD212" s="247"/>
      <c r="BE212" s="7"/>
      <c r="BF212" s="8"/>
      <c r="BG212" s="7"/>
      <c r="BH212" s="8"/>
      <c r="BJ212" s="41"/>
      <c r="BK212" s="41">
        <f t="shared" si="21"/>
        <v>0</v>
      </c>
      <c r="BL212">
        <f t="shared" si="20"/>
        <v>0</v>
      </c>
      <c r="BM212" t="e">
        <f t="shared" si="18"/>
        <v>#DIV/0!</v>
      </c>
      <c r="BN212">
        <f t="shared" si="19"/>
        <v>0</v>
      </c>
    </row>
    <row r="213" spans="2:66" x14ac:dyDescent="0.25">
      <c r="B213" s="6"/>
      <c r="C213" s="10"/>
      <c r="D213" s="32"/>
      <c r="E213" s="10"/>
      <c r="F213" s="32"/>
      <c r="G213" s="10"/>
      <c r="H213" s="32"/>
      <c r="I213" s="10"/>
      <c r="J213" s="32"/>
      <c r="K213" s="10"/>
      <c r="L213" s="32"/>
      <c r="M213" s="10"/>
      <c r="N213" s="32"/>
      <c r="O213" s="10"/>
      <c r="P213" s="32"/>
      <c r="Q213" s="10"/>
      <c r="R213" s="32"/>
      <c r="S213" s="10"/>
      <c r="T213" s="32"/>
      <c r="U213" s="10"/>
      <c r="V213" s="32"/>
      <c r="W213" s="10"/>
      <c r="X213" s="32"/>
      <c r="Y213" s="10"/>
      <c r="Z213" s="32"/>
      <c r="AA213" s="10"/>
      <c r="AB213" s="32"/>
      <c r="AC213" s="10"/>
      <c r="AD213" s="32"/>
      <c r="AE213" s="10"/>
      <c r="AF213" s="32"/>
      <c r="AG213" s="10"/>
      <c r="AH213" s="32"/>
      <c r="AI213" s="10"/>
      <c r="AJ213" s="32"/>
      <c r="AK213" s="10"/>
      <c r="AL213" s="32"/>
      <c r="AM213" s="10"/>
      <c r="AN213" s="32"/>
      <c r="AO213" s="10"/>
      <c r="AP213" s="242"/>
      <c r="AQ213" s="10"/>
      <c r="AR213" s="32"/>
      <c r="AS213" s="10"/>
      <c r="AT213" s="242"/>
      <c r="AU213" s="10"/>
      <c r="AV213" s="242"/>
      <c r="AW213" s="7"/>
      <c r="AX213" s="247"/>
      <c r="AY213" s="10"/>
      <c r="AZ213" s="242"/>
      <c r="BA213" s="7"/>
      <c r="BB213" s="247"/>
      <c r="BC213" s="7"/>
      <c r="BD213" s="247"/>
      <c r="BE213" s="7"/>
      <c r="BF213" s="8"/>
      <c r="BG213" s="7"/>
      <c r="BH213" s="8"/>
      <c r="BJ213" s="41"/>
      <c r="BK213" s="41">
        <f t="shared" si="21"/>
        <v>0</v>
      </c>
      <c r="BL213">
        <f t="shared" si="20"/>
        <v>0</v>
      </c>
      <c r="BM213" t="e">
        <f t="shared" si="18"/>
        <v>#DIV/0!</v>
      </c>
      <c r="BN213">
        <f t="shared" si="19"/>
        <v>0</v>
      </c>
    </row>
    <row r="214" spans="2:66" x14ac:dyDescent="0.25">
      <c r="B214" s="6"/>
      <c r="C214" s="10"/>
      <c r="D214" s="32"/>
      <c r="E214" s="10"/>
      <c r="F214" s="32"/>
      <c r="G214" s="10"/>
      <c r="H214" s="32"/>
      <c r="I214" s="10"/>
      <c r="J214" s="32"/>
      <c r="K214" s="10"/>
      <c r="L214" s="32"/>
      <c r="M214" s="10"/>
      <c r="N214" s="32"/>
      <c r="O214" s="10"/>
      <c r="P214" s="32"/>
      <c r="Q214" s="10"/>
      <c r="R214" s="32"/>
      <c r="S214" s="10"/>
      <c r="T214" s="32"/>
      <c r="U214" s="10"/>
      <c r="V214" s="32"/>
      <c r="W214" s="10"/>
      <c r="X214" s="32"/>
      <c r="Y214" s="10"/>
      <c r="Z214" s="32"/>
      <c r="AA214" s="10"/>
      <c r="AB214" s="32"/>
      <c r="AC214" s="10"/>
      <c r="AD214" s="32"/>
      <c r="AE214" s="10"/>
      <c r="AF214" s="32"/>
      <c r="AG214" s="10"/>
      <c r="AH214" s="32"/>
      <c r="AI214" s="10"/>
      <c r="AJ214" s="32"/>
      <c r="AK214" s="10"/>
      <c r="AL214" s="32"/>
      <c r="AM214" s="10"/>
      <c r="AN214" s="32"/>
      <c r="AO214" s="10"/>
      <c r="AP214" s="242"/>
      <c r="AQ214" s="10"/>
      <c r="AR214" s="32"/>
      <c r="AS214" s="10"/>
      <c r="AT214" s="242"/>
      <c r="AU214" s="10"/>
      <c r="AV214" s="242"/>
      <c r="AW214" s="7"/>
      <c r="AX214" s="247"/>
      <c r="AY214" s="10"/>
      <c r="AZ214" s="242"/>
      <c r="BA214" s="7"/>
      <c r="BB214" s="247"/>
      <c r="BC214" s="7"/>
      <c r="BD214" s="247"/>
      <c r="BE214" s="7"/>
      <c r="BF214" s="8"/>
      <c r="BG214" s="7"/>
      <c r="BH214" s="8"/>
      <c r="BJ214" s="41"/>
      <c r="BK214" s="41">
        <f t="shared" si="21"/>
        <v>0</v>
      </c>
      <c r="BL214">
        <f t="shared" si="20"/>
        <v>0</v>
      </c>
      <c r="BM214" t="e">
        <f t="shared" si="18"/>
        <v>#DIV/0!</v>
      </c>
      <c r="BN214">
        <f t="shared" si="19"/>
        <v>0</v>
      </c>
    </row>
    <row r="215" spans="2:66" x14ac:dyDescent="0.25">
      <c r="B215" s="6"/>
      <c r="C215" s="10"/>
      <c r="D215" s="32"/>
      <c r="E215" s="10"/>
      <c r="F215" s="32"/>
      <c r="G215" s="10"/>
      <c r="H215" s="32"/>
      <c r="I215" s="10"/>
      <c r="J215" s="32"/>
      <c r="K215" s="10"/>
      <c r="L215" s="32"/>
      <c r="M215" s="10"/>
      <c r="N215" s="32"/>
      <c r="O215" s="10"/>
      <c r="P215" s="32"/>
      <c r="Q215" s="10"/>
      <c r="R215" s="32"/>
      <c r="S215" s="10"/>
      <c r="T215" s="32"/>
      <c r="U215" s="10"/>
      <c r="V215" s="32"/>
      <c r="W215" s="10"/>
      <c r="X215" s="32"/>
      <c r="Y215" s="10"/>
      <c r="Z215" s="32"/>
      <c r="AA215" s="10"/>
      <c r="AB215" s="32"/>
      <c r="AC215" s="10"/>
      <c r="AD215" s="32"/>
      <c r="AE215" s="10"/>
      <c r="AF215" s="32"/>
      <c r="AG215" s="10"/>
      <c r="AH215" s="32"/>
      <c r="AI215" s="10"/>
      <c r="AJ215" s="32"/>
      <c r="AK215" s="10"/>
      <c r="AL215" s="32"/>
      <c r="AM215" s="10"/>
      <c r="AN215" s="32"/>
      <c r="AO215" s="10"/>
      <c r="AP215" s="242"/>
      <c r="AQ215" s="10"/>
      <c r="AR215" s="32"/>
      <c r="AS215" s="10"/>
      <c r="AT215" s="242"/>
      <c r="AU215" s="10"/>
      <c r="AV215" s="242"/>
      <c r="AW215" s="7"/>
      <c r="AX215" s="247"/>
      <c r="AY215" s="10"/>
      <c r="AZ215" s="242"/>
      <c r="BA215" s="7"/>
      <c r="BB215" s="247"/>
      <c r="BC215" s="7"/>
      <c r="BD215" s="247"/>
      <c r="BE215" s="7"/>
      <c r="BF215" s="8"/>
      <c r="BG215" s="7"/>
      <c r="BH215" s="8"/>
      <c r="BJ215" s="41"/>
      <c r="BK215" s="41">
        <f t="shared" si="21"/>
        <v>0</v>
      </c>
      <c r="BL215">
        <f t="shared" si="20"/>
        <v>0</v>
      </c>
      <c r="BM215" t="e">
        <f t="shared" si="18"/>
        <v>#DIV/0!</v>
      </c>
      <c r="BN215">
        <f t="shared" si="19"/>
        <v>0</v>
      </c>
    </row>
    <row r="216" spans="2:66" x14ac:dyDescent="0.25">
      <c r="B216" s="6"/>
      <c r="C216" s="10"/>
      <c r="D216" s="32"/>
      <c r="E216" s="10"/>
      <c r="F216" s="32"/>
      <c r="G216" s="10"/>
      <c r="H216" s="32"/>
      <c r="I216" s="10"/>
      <c r="J216" s="32"/>
      <c r="K216" s="10"/>
      <c r="L216" s="32"/>
      <c r="M216" s="10"/>
      <c r="N216" s="32"/>
      <c r="O216" s="10"/>
      <c r="P216" s="32"/>
      <c r="Q216" s="10"/>
      <c r="R216" s="32"/>
      <c r="S216" s="10"/>
      <c r="T216" s="32"/>
      <c r="U216" s="10"/>
      <c r="V216" s="32"/>
      <c r="W216" s="10"/>
      <c r="X216" s="32"/>
      <c r="Y216" s="10"/>
      <c r="Z216" s="32"/>
      <c r="AA216" s="10"/>
      <c r="AB216" s="32"/>
      <c r="AC216" s="10"/>
      <c r="AD216" s="32"/>
      <c r="AE216" s="10"/>
      <c r="AF216" s="32"/>
      <c r="AG216" s="10"/>
      <c r="AH216" s="32"/>
      <c r="AI216" s="10"/>
      <c r="AJ216" s="32"/>
      <c r="AK216" s="10"/>
      <c r="AL216" s="32"/>
      <c r="AM216" s="10"/>
      <c r="AN216" s="32"/>
      <c r="AO216" s="10"/>
      <c r="AP216" s="242"/>
      <c r="AQ216" s="10"/>
      <c r="AR216" s="32"/>
      <c r="AS216" s="10"/>
      <c r="AT216" s="242"/>
      <c r="AU216" s="10"/>
      <c r="AV216" s="242"/>
      <c r="AW216" s="7"/>
      <c r="AX216" s="247"/>
      <c r="AY216" s="10"/>
      <c r="AZ216" s="242"/>
      <c r="BA216" s="7"/>
      <c r="BB216" s="247"/>
      <c r="BC216" s="7"/>
      <c r="BD216" s="247"/>
      <c r="BE216" s="7"/>
      <c r="BF216" s="8"/>
      <c r="BG216" s="7"/>
      <c r="BH216" s="8"/>
      <c r="BJ216" s="41"/>
      <c r="BK216" s="41">
        <f t="shared" si="21"/>
        <v>0</v>
      </c>
      <c r="BL216">
        <f t="shared" si="20"/>
        <v>0</v>
      </c>
      <c r="BM216" t="e">
        <f t="shared" ref="BM216:BM279" si="22">+BK216/BL216</f>
        <v>#DIV/0!</v>
      </c>
      <c r="BN216">
        <f t="shared" ref="BN216:BN279" si="23">+K216*2</f>
        <v>0</v>
      </c>
    </row>
    <row r="217" spans="2:66" x14ac:dyDescent="0.25">
      <c r="B217" s="6"/>
      <c r="C217" s="10"/>
      <c r="D217" s="32"/>
      <c r="E217" s="10"/>
      <c r="F217" s="32"/>
      <c r="G217" s="10"/>
      <c r="H217" s="32"/>
      <c r="I217" s="10"/>
      <c r="J217" s="32"/>
      <c r="K217" s="10"/>
      <c r="L217" s="32"/>
      <c r="M217" s="10"/>
      <c r="N217" s="32"/>
      <c r="O217" s="10"/>
      <c r="P217" s="32"/>
      <c r="Q217" s="10"/>
      <c r="R217" s="32"/>
      <c r="S217" s="10"/>
      <c r="T217" s="32"/>
      <c r="U217" s="10"/>
      <c r="V217" s="32"/>
      <c r="W217" s="10"/>
      <c r="X217" s="32"/>
      <c r="Y217" s="10"/>
      <c r="Z217" s="32"/>
      <c r="AA217" s="10"/>
      <c r="AB217" s="32"/>
      <c r="AC217" s="10"/>
      <c r="AD217" s="32"/>
      <c r="AE217" s="10"/>
      <c r="AF217" s="32"/>
      <c r="AG217" s="10"/>
      <c r="AH217" s="32"/>
      <c r="AI217" s="10"/>
      <c r="AJ217" s="32"/>
      <c r="AK217" s="10"/>
      <c r="AL217" s="32"/>
      <c r="AM217" s="10"/>
      <c r="AN217" s="32"/>
      <c r="AO217" s="10"/>
      <c r="AP217" s="242"/>
      <c r="AQ217" s="10"/>
      <c r="AR217" s="32"/>
      <c r="AS217" s="10"/>
      <c r="AT217" s="242"/>
      <c r="AU217" s="10"/>
      <c r="AV217" s="242"/>
      <c r="AW217" s="7"/>
      <c r="AX217" s="247"/>
      <c r="AY217" s="10"/>
      <c r="AZ217" s="242"/>
      <c r="BA217" s="7"/>
      <c r="BB217" s="247"/>
      <c r="BC217" s="7"/>
      <c r="BD217" s="247"/>
      <c r="BE217" s="7"/>
      <c r="BF217" s="8"/>
      <c r="BG217" s="7"/>
      <c r="BH217" s="8"/>
      <c r="BJ217" s="41"/>
      <c r="BK217" s="41">
        <f t="shared" si="21"/>
        <v>0</v>
      </c>
      <c r="BL217">
        <f t="shared" si="20"/>
        <v>0</v>
      </c>
      <c r="BM217" t="e">
        <f t="shared" si="22"/>
        <v>#DIV/0!</v>
      </c>
      <c r="BN217">
        <f t="shared" si="23"/>
        <v>0</v>
      </c>
    </row>
    <row r="218" spans="2:66" x14ac:dyDescent="0.25">
      <c r="B218" s="6"/>
      <c r="C218" s="10"/>
      <c r="D218" s="32"/>
      <c r="E218" s="10"/>
      <c r="F218" s="32"/>
      <c r="G218" s="10"/>
      <c r="H218" s="32"/>
      <c r="I218" s="10"/>
      <c r="J218" s="32"/>
      <c r="K218" s="10"/>
      <c r="L218" s="32"/>
      <c r="M218" s="10"/>
      <c r="N218" s="32"/>
      <c r="O218" s="10"/>
      <c r="P218" s="32"/>
      <c r="Q218" s="10"/>
      <c r="R218" s="32"/>
      <c r="S218" s="10"/>
      <c r="T218" s="32"/>
      <c r="U218" s="10"/>
      <c r="V218" s="32"/>
      <c r="W218" s="10"/>
      <c r="X218" s="32"/>
      <c r="Y218" s="10"/>
      <c r="Z218" s="32"/>
      <c r="AA218" s="10"/>
      <c r="AB218" s="32"/>
      <c r="AC218" s="10"/>
      <c r="AD218" s="32"/>
      <c r="AE218" s="10"/>
      <c r="AF218" s="32"/>
      <c r="AG218" s="10"/>
      <c r="AH218" s="32"/>
      <c r="AI218" s="10"/>
      <c r="AJ218" s="32"/>
      <c r="AK218" s="10"/>
      <c r="AL218" s="32"/>
      <c r="AM218" s="10"/>
      <c r="AN218" s="32"/>
      <c r="AO218" s="10"/>
      <c r="AP218" s="242"/>
      <c r="AQ218" s="10"/>
      <c r="AR218" s="32"/>
      <c r="AS218" s="10"/>
      <c r="AT218" s="242"/>
      <c r="AU218" s="10"/>
      <c r="AV218" s="242"/>
      <c r="AW218" s="7"/>
      <c r="AX218" s="247"/>
      <c r="AY218" s="10"/>
      <c r="AZ218" s="242"/>
      <c r="BA218" s="7"/>
      <c r="BB218" s="247"/>
      <c r="BC218" s="7"/>
      <c r="BD218" s="247"/>
      <c r="BE218" s="7"/>
      <c r="BF218" s="8"/>
      <c r="BG218" s="7"/>
      <c r="BH218" s="8"/>
      <c r="BJ218" s="41"/>
      <c r="BK218" s="41">
        <f t="shared" si="21"/>
        <v>0</v>
      </c>
      <c r="BL218">
        <f t="shared" si="20"/>
        <v>0</v>
      </c>
      <c r="BM218" t="e">
        <f t="shared" si="22"/>
        <v>#DIV/0!</v>
      </c>
      <c r="BN218">
        <f t="shared" si="23"/>
        <v>0</v>
      </c>
    </row>
    <row r="219" spans="2:66" x14ac:dyDescent="0.25">
      <c r="B219" s="6"/>
      <c r="C219" s="10"/>
      <c r="D219" s="32"/>
      <c r="E219" s="10"/>
      <c r="F219" s="32"/>
      <c r="G219" s="10"/>
      <c r="H219" s="32"/>
      <c r="I219" s="10"/>
      <c r="J219" s="32"/>
      <c r="K219" s="94"/>
      <c r="L219" s="32"/>
      <c r="M219" s="10"/>
      <c r="N219" s="32"/>
      <c r="O219" s="10"/>
      <c r="P219" s="32"/>
      <c r="Q219" s="10"/>
      <c r="R219" s="32"/>
      <c r="S219" s="10"/>
      <c r="T219" s="32"/>
      <c r="U219" s="10"/>
      <c r="V219" s="32"/>
      <c r="W219" s="10"/>
      <c r="X219" s="32"/>
      <c r="Y219" s="10"/>
      <c r="Z219" s="32"/>
      <c r="AA219" s="10"/>
      <c r="AB219" s="32"/>
      <c r="AC219" s="10"/>
      <c r="AD219" s="32"/>
      <c r="AE219" s="10"/>
      <c r="AF219" s="32"/>
      <c r="AG219" s="10"/>
      <c r="AH219" s="32"/>
      <c r="AI219" s="10"/>
      <c r="AJ219" s="32"/>
      <c r="AK219" s="10"/>
      <c r="AL219" s="32"/>
      <c r="AM219" s="10"/>
      <c r="AN219" s="32"/>
      <c r="AO219" s="10"/>
      <c r="AP219" s="242"/>
      <c r="AQ219" s="10"/>
      <c r="AR219" s="32"/>
      <c r="AS219" s="10"/>
      <c r="AT219" s="242"/>
      <c r="AU219" s="10"/>
      <c r="AV219" s="242"/>
      <c r="AW219" s="7"/>
      <c r="AX219" s="247"/>
      <c r="AY219" s="10"/>
      <c r="AZ219" s="242"/>
      <c r="BA219" s="7"/>
      <c r="BB219" s="247"/>
      <c r="BC219" s="7"/>
      <c r="BD219" s="247"/>
      <c r="BE219" s="7"/>
      <c r="BF219" s="8"/>
      <c r="BG219" s="7"/>
      <c r="BH219" s="8"/>
      <c r="BI219" s="28"/>
      <c r="BJ219" s="41"/>
      <c r="BK219" s="41">
        <f t="shared" si="21"/>
        <v>0</v>
      </c>
      <c r="BL219">
        <f t="shared" si="20"/>
        <v>0</v>
      </c>
      <c r="BM219" t="e">
        <f t="shared" si="22"/>
        <v>#DIV/0!</v>
      </c>
      <c r="BN219">
        <f t="shared" si="23"/>
        <v>0</v>
      </c>
    </row>
    <row r="220" spans="2:66" x14ac:dyDescent="0.25">
      <c r="B220" s="6"/>
      <c r="C220" s="10"/>
      <c r="D220" s="32"/>
      <c r="E220" s="10"/>
      <c r="F220" s="32"/>
      <c r="G220" s="10"/>
      <c r="H220" s="32"/>
      <c r="I220" s="10"/>
      <c r="J220" s="32"/>
      <c r="K220" s="94"/>
      <c r="L220" s="32"/>
      <c r="M220" s="10"/>
      <c r="N220" s="32"/>
      <c r="O220" s="10"/>
      <c r="P220" s="32"/>
      <c r="Q220" s="10"/>
      <c r="R220" s="32"/>
      <c r="S220" s="10"/>
      <c r="T220" s="32"/>
      <c r="U220" s="10"/>
      <c r="V220" s="32"/>
      <c r="W220" s="10"/>
      <c r="X220" s="32"/>
      <c r="Y220" s="10"/>
      <c r="Z220" s="32"/>
      <c r="AA220" s="10"/>
      <c r="AB220" s="32"/>
      <c r="AC220" s="10"/>
      <c r="AD220" s="32"/>
      <c r="AE220" s="10"/>
      <c r="AF220" s="32"/>
      <c r="AG220" s="10"/>
      <c r="AH220" s="32"/>
      <c r="AI220" s="10"/>
      <c r="AJ220" s="32"/>
      <c r="AK220" s="10"/>
      <c r="AL220" s="32"/>
      <c r="AM220" s="10"/>
      <c r="AN220" s="32"/>
      <c r="AO220" s="10"/>
      <c r="AP220" s="242"/>
      <c r="AQ220" s="10"/>
      <c r="AR220" s="32"/>
      <c r="AS220" s="10"/>
      <c r="AT220" s="242"/>
      <c r="AU220" s="10"/>
      <c r="AV220" s="242"/>
      <c r="AW220" s="7"/>
      <c r="AX220" s="247"/>
      <c r="AY220" s="10"/>
      <c r="AZ220" s="242"/>
      <c r="BA220" s="7"/>
      <c r="BB220" s="247"/>
      <c r="BC220" s="7"/>
      <c r="BD220" s="247"/>
      <c r="BE220" s="7"/>
      <c r="BF220" s="8"/>
      <c r="BG220" s="7"/>
      <c r="BH220" s="8"/>
      <c r="BI220" s="28"/>
      <c r="BJ220" s="41"/>
      <c r="BK220" s="41">
        <f t="shared" si="21"/>
        <v>0</v>
      </c>
      <c r="BL220">
        <f>COUNT(C220:BH220)/2</f>
        <v>0</v>
      </c>
      <c r="BM220" t="e">
        <f t="shared" si="22"/>
        <v>#DIV/0!</v>
      </c>
      <c r="BN220">
        <f t="shared" si="23"/>
        <v>0</v>
      </c>
    </row>
    <row r="221" spans="2:66" x14ac:dyDescent="0.25">
      <c r="B221" s="6"/>
      <c r="C221" s="10"/>
      <c r="D221" s="32"/>
      <c r="E221" s="10"/>
      <c r="F221" s="32"/>
      <c r="G221" s="10"/>
      <c r="H221" s="32"/>
      <c r="I221" s="10"/>
      <c r="J221" s="32"/>
      <c r="K221" s="94"/>
      <c r="L221" s="32"/>
      <c r="M221" s="10"/>
      <c r="N221" s="32"/>
      <c r="O221" s="10"/>
      <c r="P221" s="32"/>
      <c r="Q221" s="10"/>
      <c r="R221" s="32"/>
      <c r="S221" s="10"/>
      <c r="T221" s="32"/>
      <c r="U221" s="10"/>
      <c r="V221" s="32"/>
      <c r="W221" s="10"/>
      <c r="X221" s="32"/>
      <c r="Y221" s="10"/>
      <c r="Z221" s="32"/>
      <c r="AA221" s="10"/>
      <c r="AB221" s="32"/>
      <c r="AC221" s="10"/>
      <c r="AD221" s="32"/>
      <c r="AE221" s="10"/>
      <c r="AF221" s="32"/>
      <c r="AG221" s="10"/>
      <c r="AH221" s="32"/>
      <c r="AI221" s="10"/>
      <c r="AJ221" s="32"/>
      <c r="AK221" s="10"/>
      <c r="AL221" s="32"/>
      <c r="AM221" s="10"/>
      <c r="AN221" s="32"/>
      <c r="AO221" s="10"/>
      <c r="AP221" s="242"/>
      <c r="AQ221" s="10"/>
      <c r="AR221" s="32"/>
      <c r="AS221" s="10"/>
      <c r="AT221" s="242"/>
      <c r="AU221" s="10"/>
      <c r="AV221" s="242"/>
      <c r="AW221" s="7"/>
      <c r="AX221" s="247"/>
      <c r="AY221" s="10"/>
      <c r="AZ221" s="242"/>
      <c r="BA221" s="7"/>
      <c r="BB221" s="247"/>
      <c r="BC221" s="7"/>
      <c r="BD221" s="247"/>
      <c r="BE221" s="7"/>
      <c r="BF221" s="8"/>
      <c r="BG221" s="7"/>
      <c r="BH221" s="8"/>
      <c r="BI221" s="28"/>
      <c r="BJ221" s="41"/>
      <c r="BK221" s="41">
        <f t="shared" si="21"/>
        <v>0</v>
      </c>
      <c r="BL221">
        <f>COUNT(C221:BH221)/2</f>
        <v>0</v>
      </c>
      <c r="BM221" t="e">
        <f t="shared" si="22"/>
        <v>#DIV/0!</v>
      </c>
      <c r="BN221">
        <f t="shared" si="23"/>
        <v>0</v>
      </c>
    </row>
    <row r="222" spans="2:66" x14ac:dyDescent="0.25">
      <c r="B222" s="6"/>
      <c r="C222" s="10"/>
      <c r="D222" s="32"/>
      <c r="E222" s="10"/>
      <c r="F222" s="32"/>
      <c r="G222" s="10"/>
      <c r="H222" s="32"/>
      <c r="I222" s="10"/>
      <c r="J222" s="32"/>
      <c r="K222" s="94"/>
      <c r="L222" s="32"/>
      <c r="M222" s="10"/>
      <c r="N222" s="32"/>
      <c r="O222" s="10"/>
      <c r="P222" s="32"/>
      <c r="Q222" s="10"/>
      <c r="R222" s="32"/>
      <c r="S222" s="10"/>
      <c r="T222" s="32"/>
      <c r="U222" s="10"/>
      <c r="V222" s="32"/>
      <c r="W222" s="10"/>
      <c r="X222" s="32"/>
      <c r="Y222" s="10"/>
      <c r="Z222" s="32"/>
      <c r="AA222" s="10"/>
      <c r="AB222" s="32"/>
      <c r="AC222" s="10"/>
      <c r="AD222" s="32"/>
      <c r="AE222" s="10"/>
      <c r="AF222" s="32"/>
      <c r="AG222" s="10"/>
      <c r="AH222" s="32"/>
      <c r="AI222" s="10"/>
      <c r="AJ222" s="32"/>
      <c r="AK222" s="10"/>
      <c r="AL222" s="32"/>
      <c r="AM222" s="10"/>
      <c r="AN222" s="32"/>
      <c r="AO222" s="10"/>
      <c r="AP222" s="242"/>
      <c r="AQ222" s="10"/>
      <c r="AR222" s="32"/>
      <c r="AS222" s="10"/>
      <c r="AT222" s="242"/>
      <c r="AU222" s="10"/>
      <c r="AV222" s="242"/>
      <c r="AW222" s="7"/>
      <c r="AX222" s="247"/>
      <c r="AY222" s="10"/>
      <c r="AZ222" s="242"/>
      <c r="BA222" s="7"/>
      <c r="BB222" s="247"/>
      <c r="BC222" s="7"/>
      <c r="BD222" s="247"/>
      <c r="BE222" s="7"/>
      <c r="BF222" s="8"/>
      <c r="BG222" s="7"/>
      <c r="BH222" s="8"/>
      <c r="BI222" s="28"/>
      <c r="BJ222" s="41"/>
      <c r="BK222" s="41">
        <f t="shared" si="21"/>
        <v>0</v>
      </c>
      <c r="BL222">
        <f>COUNT(C222:BH222)/2</f>
        <v>0</v>
      </c>
      <c r="BM222" t="e">
        <f t="shared" si="22"/>
        <v>#DIV/0!</v>
      </c>
      <c r="BN222">
        <f t="shared" si="23"/>
        <v>0</v>
      </c>
    </row>
    <row r="223" spans="2:66" x14ac:dyDescent="0.25">
      <c r="B223" s="6"/>
      <c r="C223" s="10"/>
      <c r="D223" s="32"/>
      <c r="E223" s="10"/>
      <c r="F223" s="32"/>
      <c r="G223" s="10"/>
      <c r="H223" s="32"/>
      <c r="I223" s="10"/>
      <c r="J223" s="32"/>
      <c r="K223" s="94"/>
      <c r="L223" s="32"/>
      <c r="M223" s="10"/>
      <c r="N223" s="32"/>
      <c r="O223" s="10"/>
      <c r="P223" s="32"/>
      <c r="Q223" s="10"/>
      <c r="R223" s="32"/>
      <c r="S223" s="10"/>
      <c r="T223" s="32"/>
      <c r="U223" s="10"/>
      <c r="V223" s="32"/>
      <c r="W223" s="10"/>
      <c r="X223" s="32"/>
      <c r="Y223" s="10"/>
      <c r="Z223" s="32"/>
      <c r="AA223" s="10"/>
      <c r="AB223" s="32"/>
      <c r="AC223" s="10"/>
      <c r="AD223" s="32"/>
      <c r="AE223" s="10"/>
      <c r="AF223" s="32"/>
      <c r="AG223" s="10"/>
      <c r="AH223" s="32"/>
      <c r="AI223" s="10"/>
      <c r="AJ223" s="32"/>
      <c r="AK223" s="10"/>
      <c r="AL223" s="32"/>
      <c r="AM223" s="10"/>
      <c r="AN223" s="32"/>
      <c r="AO223" s="10"/>
      <c r="AP223" s="242"/>
      <c r="AQ223" s="10"/>
      <c r="AR223" s="32"/>
      <c r="AS223" s="10"/>
      <c r="AT223" s="242"/>
      <c r="AU223" s="10"/>
      <c r="AV223" s="242"/>
      <c r="AW223" s="7"/>
      <c r="AX223" s="247"/>
      <c r="AY223" s="10"/>
      <c r="AZ223" s="242"/>
      <c r="BA223" s="7"/>
      <c r="BB223" s="247"/>
      <c r="BC223" s="7"/>
      <c r="BD223" s="247"/>
      <c r="BE223" s="7"/>
      <c r="BF223" s="8"/>
      <c r="BG223" s="7"/>
      <c r="BH223" s="8"/>
      <c r="BI223" s="28"/>
      <c r="BJ223" s="41"/>
      <c r="BK223" s="41">
        <f t="shared" si="21"/>
        <v>0</v>
      </c>
      <c r="BL223">
        <f>COUNT(C223:BH223)/2</f>
        <v>0</v>
      </c>
      <c r="BM223" t="e">
        <f t="shared" si="22"/>
        <v>#DIV/0!</v>
      </c>
      <c r="BN223">
        <f t="shared" si="23"/>
        <v>0</v>
      </c>
    </row>
    <row r="224" spans="2:66" x14ac:dyDescent="0.25">
      <c r="B224" s="6"/>
      <c r="C224" s="10"/>
      <c r="D224" s="32"/>
      <c r="E224" s="10"/>
      <c r="F224" s="32"/>
      <c r="G224" s="10"/>
      <c r="H224" s="32"/>
      <c r="I224" s="10"/>
      <c r="J224" s="32"/>
      <c r="K224" s="10"/>
      <c r="L224" s="32"/>
      <c r="M224" s="10"/>
      <c r="N224" s="32"/>
      <c r="O224" s="10"/>
      <c r="P224" s="32"/>
      <c r="Q224" s="10"/>
      <c r="R224" s="32"/>
      <c r="S224" s="10"/>
      <c r="T224" s="32"/>
      <c r="U224" s="10"/>
      <c r="V224" s="32"/>
      <c r="W224" s="10"/>
      <c r="X224" s="32"/>
      <c r="Y224" s="10"/>
      <c r="Z224" s="32"/>
      <c r="AA224" s="10"/>
      <c r="AB224" s="32"/>
      <c r="AC224" s="10"/>
      <c r="AD224" s="32"/>
      <c r="AE224" s="10"/>
      <c r="AF224" s="32"/>
      <c r="AG224" s="10"/>
      <c r="AH224" s="32"/>
      <c r="AI224" s="10"/>
      <c r="AJ224" s="32"/>
      <c r="AK224" s="10"/>
      <c r="AL224" s="32"/>
      <c r="AM224" s="10"/>
      <c r="AN224" s="32"/>
      <c r="AO224" s="10"/>
      <c r="AP224" s="242"/>
      <c r="AQ224" s="10"/>
      <c r="AR224" s="32"/>
      <c r="AS224" s="10"/>
      <c r="AT224" s="242"/>
      <c r="AU224" s="10"/>
      <c r="AV224" s="242"/>
      <c r="AW224" s="7"/>
      <c r="AX224" s="247"/>
      <c r="AY224" s="10"/>
      <c r="AZ224" s="242"/>
      <c r="BA224" s="7"/>
      <c r="BB224" s="247"/>
      <c r="BC224" s="7"/>
      <c r="BD224" s="247"/>
      <c r="BE224" s="7"/>
      <c r="BF224" s="8"/>
      <c r="BG224" s="7"/>
      <c r="BH224" s="8"/>
      <c r="BJ224" s="41"/>
      <c r="BK224" s="41">
        <f t="shared" si="21"/>
        <v>0</v>
      </c>
      <c r="BL224">
        <f t="shared" si="20"/>
        <v>0</v>
      </c>
      <c r="BM224" t="e">
        <f t="shared" si="22"/>
        <v>#DIV/0!</v>
      </c>
      <c r="BN224">
        <f t="shared" si="23"/>
        <v>0</v>
      </c>
    </row>
    <row r="225" spans="2:66" x14ac:dyDescent="0.25">
      <c r="B225" s="6"/>
      <c r="C225" s="10"/>
      <c r="D225" s="32"/>
      <c r="E225" s="10"/>
      <c r="F225" s="32"/>
      <c r="G225" s="10"/>
      <c r="H225" s="32"/>
      <c r="I225" s="10"/>
      <c r="J225" s="32"/>
      <c r="K225" s="10"/>
      <c r="L225" s="32"/>
      <c r="M225" s="10"/>
      <c r="N225" s="32"/>
      <c r="O225" s="10"/>
      <c r="P225" s="32"/>
      <c r="Q225" s="10"/>
      <c r="R225" s="32"/>
      <c r="S225" s="10"/>
      <c r="T225" s="32"/>
      <c r="U225" s="10"/>
      <c r="V225" s="32"/>
      <c r="W225" s="10"/>
      <c r="X225" s="32"/>
      <c r="Y225" s="10"/>
      <c r="Z225" s="32"/>
      <c r="AA225" s="10"/>
      <c r="AB225" s="32"/>
      <c r="AC225" s="10"/>
      <c r="AD225" s="32"/>
      <c r="AE225" s="10"/>
      <c r="AF225" s="32"/>
      <c r="AG225" s="10"/>
      <c r="AH225" s="32"/>
      <c r="AI225" s="10"/>
      <c r="AJ225" s="32"/>
      <c r="AK225" s="10"/>
      <c r="AL225" s="32"/>
      <c r="AM225" s="10"/>
      <c r="AN225" s="32"/>
      <c r="AO225" s="10"/>
      <c r="AP225" s="242"/>
      <c r="AQ225" s="10"/>
      <c r="AR225" s="32"/>
      <c r="AS225" s="10"/>
      <c r="AT225" s="242"/>
      <c r="AU225" s="10"/>
      <c r="AV225" s="242"/>
      <c r="AW225" s="7"/>
      <c r="AX225" s="247"/>
      <c r="AY225" s="10"/>
      <c r="AZ225" s="242"/>
      <c r="BA225" s="7"/>
      <c r="BB225" s="247"/>
      <c r="BC225" s="7"/>
      <c r="BD225" s="247"/>
      <c r="BE225" s="7"/>
      <c r="BF225" s="8"/>
      <c r="BG225" s="7"/>
      <c r="BH225" s="8"/>
      <c r="BJ225" s="41"/>
      <c r="BK225" s="41">
        <f t="shared" si="21"/>
        <v>0</v>
      </c>
      <c r="BL225">
        <f t="shared" si="20"/>
        <v>0</v>
      </c>
      <c r="BM225" t="e">
        <f t="shared" si="22"/>
        <v>#DIV/0!</v>
      </c>
      <c r="BN225">
        <f t="shared" si="23"/>
        <v>0</v>
      </c>
    </row>
    <row r="226" spans="2:66" x14ac:dyDescent="0.25">
      <c r="B226" s="6"/>
      <c r="C226" s="10"/>
      <c r="D226" s="32"/>
      <c r="E226" s="10"/>
      <c r="F226" s="32"/>
      <c r="G226" s="10"/>
      <c r="H226" s="32"/>
      <c r="I226" s="10"/>
      <c r="J226" s="32"/>
      <c r="K226" s="10"/>
      <c r="L226" s="32"/>
      <c r="M226" s="10"/>
      <c r="N226" s="32"/>
      <c r="O226" s="10"/>
      <c r="P226" s="32"/>
      <c r="Q226" s="10"/>
      <c r="R226" s="32"/>
      <c r="S226" s="10"/>
      <c r="T226" s="32"/>
      <c r="U226" s="10"/>
      <c r="V226" s="32"/>
      <c r="W226" s="10"/>
      <c r="X226" s="32"/>
      <c r="Y226" s="10"/>
      <c r="Z226" s="32"/>
      <c r="AA226" s="10"/>
      <c r="AB226" s="32"/>
      <c r="AC226" s="10"/>
      <c r="AD226" s="32"/>
      <c r="AE226" s="10"/>
      <c r="AF226" s="32"/>
      <c r="AG226" s="10"/>
      <c r="AH226" s="32"/>
      <c r="AI226" s="10"/>
      <c r="AJ226" s="32"/>
      <c r="AK226" s="10"/>
      <c r="AL226" s="32"/>
      <c r="AM226" s="10"/>
      <c r="AN226" s="32"/>
      <c r="AO226" s="10"/>
      <c r="AP226" s="242"/>
      <c r="AQ226" s="10"/>
      <c r="AR226" s="32"/>
      <c r="AS226" s="10"/>
      <c r="AT226" s="242"/>
      <c r="AU226" s="10"/>
      <c r="AV226" s="242"/>
      <c r="AW226" s="7"/>
      <c r="AX226" s="247"/>
      <c r="AY226" s="10"/>
      <c r="AZ226" s="242"/>
      <c r="BA226" s="7"/>
      <c r="BB226" s="247"/>
      <c r="BC226" s="7"/>
      <c r="BD226" s="247"/>
      <c r="BE226" s="7"/>
      <c r="BF226" s="8"/>
      <c r="BG226" s="7"/>
      <c r="BH226" s="8"/>
      <c r="BJ226" s="41"/>
      <c r="BK226" s="41">
        <f t="shared" si="21"/>
        <v>0</v>
      </c>
      <c r="BL226">
        <f t="shared" si="20"/>
        <v>0</v>
      </c>
      <c r="BM226" t="e">
        <f t="shared" si="22"/>
        <v>#DIV/0!</v>
      </c>
      <c r="BN226">
        <f t="shared" si="23"/>
        <v>0</v>
      </c>
    </row>
    <row r="227" spans="2:66" x14ac:dyDescent="0.25">
      <c r="B227" s="6"/>
      <c r="C227" s="10"/>
      <c r="D227" s="32"/>
      <c r="E227" s="10"/>
      <c r="F227" s="32"/>
      <c r="G227" s="10"/>
      <c r="H227" s="32"/>
      <c r="I227" s="10"/>
      <c r="J227" s="32"/>
      <c r="K227" s="10"/>
      <c r="L227" s="32"/>
      <c r="M227" s="10"/>
      <c r="N227" s="32"/>
      <c r="O227" s="10"/>
      <c r="P227" s="32"/>
      <c r="Q227" s="10"/>
      <c r="R227" s="32"/>
      <c r="S227" s="10"/>
      <c r="T227" s="32"/>
      <c r="U227" s="10"/>
      <c r="V227" s="32"/>
      <c r="W227" s="10"/>
      <c r="X227" s="32"/>
      <c r="Y227" s="10"/>
      <c r="Z227" s="32"/>
      <c r="AA227" s="10"/>
      <c r="AB227" s="32"/>
      <c r="AC227" s="10"/>
      <c r="AD227" s="32"/>
      <c r="AE227" s="10"/>
      <c r="AF227" s="32"/>
      <c r="AG227" s="10"/>
      <c r="AH227" s="32"/>
      <c r="AI227" s="10"/>
      <c r="AJ227" s="32"/>
      <c r="AK227" s="10"/>
      <c r="AL227" s="32"/>
      <c r="AM227" s="10"/>
      <c r="AN227" s="32"/>
      <c r="AO227" s="10"/>
      <c r="AP227" s="242"/>
      <c r="AQ227" s="10"/>
      <c r="AR227" s="32"/>
      <c r="AS227" s="10"/>
      <c r="AT227" s="242"/>
      <c r="AU227" s="10"/>
      <c r="AV227" s="242"/>
      <c r="AW227" s="7"/>
      <c r="AX227" s="247"/>
      <c r="AY227" s="10"/>
      <c r="AZ227" s="242"/>
      <c r="BA227" s="7"/>
      <c r="BB227" s="247"/>
      <c r="BC227" s="7"/>
      <c r="BD227" s="247"/>
      <c r="BE227" s="7"/>
      <c r="BF227" s="8"/>
      <c r="BG227" s="7"/>
      <c r="BH227" s="8"/>
      <c r="BJ227" s="41"/>
      <c r="BK227" s="41">
        <f t="shared" si="21"/>
        <v>0</v>
      </c>
      <c r="BL227">
        <f t="shared" si="20"/>
        <v>0</v>
      </c>
      <c r="BM227" t="e">
        <f t="shared" si="22"/>
        <v>#DIV/0!</v>
      </c>
      <c r="BN227">
        <f t="shared" si="23"/>
        <v>0</v>
      </c>
    </row>
    <row r="228" spans="2:66" x14ac:dyDescent="0.25">
      <c r="B228" s="6"/>
      <c r="C228" s="10"/>
      <c r="D228" s="32"/>
      <c r="E228" s="10"/>
      <c r="F228" s="32"/>
      <c r="G228" s="10"/>
      <c r="H228" s="32"/>
      <c r="I228" s="10"/>
      <c r="J228" s="32"/>
      <c r="K228" s="94"/>
      <c r="L228" s="32"/>
      <c r="M228" s="10"/>
      <c r="N228" s="32"/>
      <c r="O228" s="10"/>
      <c r="P228" s="32"/>
      <c r="Q228" s="10"/>
      <c r="R228" s="32"/>
      <c r="S228" s="10"/>
      <c r="T228" s="32"/>
      <c r="U228" s="10"/>
      <c r="V228" s="32"/>
      <c r="W228" s="10"/>
      <c r="X228" s="32"/>
      <c r="Y228" s="10"/>
      <c r="Z228" s="32"/>
      <c r="AA228" s="10"/>
      <c r="AB228" s="32"/>
      <c r="AC228" s="10"/>
      <c r="AD228" s="32"/>
      <c r="AE228" s="10"/>
      <c r="AF228" s="32"/>
      <c r="AG228" s="10"/>
      <c r="AH228" s="32"/>
      <c r="AI228" s="10"/>
      <c r="AJ228" s="32"/>
      <c r="AK228" s="10"/>
      <c r="AL228" s="32"/>
      <c r="AM228" s="10"/>
      <c r="AN228" s="32"/>
      <c r="AO228" s="10"/>
      <c r="AP228" s="242"/>
      <c r="AQ228" s="10"/>
      <c r="AR228" s="32"/>
      <c r="AS228" s="10"/>
      <c r="AT228" s="242"/>
      <c r="AU228" s="10"/>
      <c r="AV228" s="242"/>
      <c r="AW228" s="7"/>
      <c r="AX228" s="247"/>
      <c r="AY228" s="10"/>
      <c r="AZ228" s="242"/>
      <c r="BA228" s="7"/>
      <c r="BB228" s="247"/>
      <c r="BC228" s="7"/>
      <c r="BD228" s="247"/>
      <c r="BE228" s="7"/>
      <c r="BF228" s="8"/>
      <c r="BG228" s="7"/>
      <c r="BH228" s="8"/>
      <c r="BJ228" s="41"/>
      <c r="BK228" s="41">
        <f t="shared" si="21"/>
        <v>0</v>
      </c>
      <c r="BL228">
        <f t="shared" si="20"/>
        <v>0</v>
      </c>
      <c r="BM228" t="e">
        <f t="shared" si="22"/>
        <v>#DIV/0!</v>
      </c>
      <c r="BN228">
        <f t="shared" si="23"/>
        <v>0</v>
      </c>
    </row>
    <row r="229" spans="2:66" x14ac:dyDescent="0.25">
      <c r="B229" s="6"/>
      <c r="C229" s="10"/>
      <c r="D229" s="32"/>
      <c r="E229" s="10"/>
      <c r="F229" s="32"/>
      <c r="G229" s="10"/>
      <c r="H229" s="32"/>
      <c r="I229" s="10"/>
      <c r="J229" s="32"/>
      <c r="K229" s="10"/>
      <c r="L229" s="32"/>
      <c r="M229" s="10"/>
      <c r="N229" s="32"/>
      <c r="O229" s="10"/>
      <c r="P229" s="32"/>
      <c r="Q229" s="10"/>
      <c r="R229" s="32"/>
      <c r="S229" s="10"/>
      <c r="T229" s="32"/>
      <c r="U229" s="10"/>
      <c r="V229" s="32"/>
      <c r="W229" s="10"/>
      <c r="X229" s="32"/>
      <c r="Y229" s="10"/>
      <c r="Z229" s="32"/>
      <c r="AA229" s="10"/>
      <c r="AB229" s="32"/>
      <c r="AC229" s="10"/>
      <c r="AD229" s="32"/>
      <c r="AE229" s="10"/>
      <c r="AF229" s="32"/>
      <c r="AG229" s="10"/>
      <c r="AH229" s="32"/>
      <c r="AI229" s="10"/>
      <c r="AJ229" s="32"/>
      <c r="AK229" s="10"/>
      <c r="AL229" s="32"/>
      <c r="AM229" s="10"/>
      <c r="AN229" s="32"/>
      <c r="AO229" s="10"/>
      <c r="AP229" s="242"/>
      <c r="AQ229" s="10"/>
      <c r="AR229" s="32"/>
      <c r="AS229" s="10"/>
      <c r="AT229" s="242"/>
      <c r="AU229" s="10"/>
      <c r="AV229" s="242"/>
      <c r="AW229" s="7"/>
      <c r="AX229" s="247"/>
      <c r="AY229" s="10"/>
      <c r="AZ229" s="242"/>
      <c r="BA229" s="7"/>
      <c r="BB229" s="247"/>
      <c r="BC229" s="7"/>
      <c r="BD229" s="247"/>
      <c r="BE229" s="7"/>
      <c r="BF229" s="8"/>
      <c r="BG229" s="7"/>
      <c r="BH229" s="8"/>
      <c r="BJ229" s="41"/>
      <c r="BK229" s="41">
        <f t="shared" si="21"/>
        <v>0</v>
      </c>
      <c r="BL229">
        <f t="shared" si="20"/>
        <v>0</v>
      </c>
      <c r="BM229" t="e">
        <f t="shared" si="22"/>
        <v>#DIV/0!</v>
      </c>
      <c r="BN229">
        <f t="shared" si="23"/>
        <v>0</v>
      </c>
    </row>
    <row r="230" spans="2:66" x14ac:dyDescent="0.25">
      <c r="B230" s="6"/>
      <c r="C230" s="10"/>
      <c r="D230" s="32"/>
      <c r="E230" s="10"/>
      <c r="F230" s="32"/>
      <c r="G230" s="10"/>
      <c r="H230" s="32"/>
      <c r="I230" s="10"/>
      <c r="J230" s="32"/>
      <c r="K230" s="10"/>
      <c r="L230" s="32"/>
      <c r="M230" s="10"/>
      <c r="N230" s="32"/>
      <c r="O230" s="10"/>
      <c r="P230" s="32"/>
      <c r="Q230" s="10"/>
      <c r="R230" s="32"/>
      <c r="S230" s="10"/>
      <c r="T230" s="32"/>
      <c r="U230" s="10"/>
      <c r="V230" s="32"/>
      <c r="W230" s="10"/>
      <c r="X230" s="32"/>
      <c r="Y230" s="10"/>
      <c r="Z230" s="32"/>
      <c r="AA230" s="10"/>
      <c r="AB230" s="32"/>
      <c r="AC230" s="10"/>
      <c r="AD230" s="32"/>
      <c r="AE230" s="10"/>
      <c r="AF230" s="32"/>
      <c r="AG230" s="10"/>
      <c r="AH230" s="32"/>
      <c r="AI230" s="10"/>
      <c r="AJ230" s="32"/>
      <c r="AK230" s="10"/>
      <c r="AL230" s="32"/>
      <c r="AM230" s="10"/>
      <c r="AN230" s="32"/>
      <c r="AO230" s="10"/>
      <c r="AP230" s="242"/>
      <c r="AQ230" s="10"/>
      <c r="AR230" s="32"/>
      <c r="AS230" s="10"/>
      <c r="AT230" s="242"/>
      <c r="AU230" s="10"/>
      <c r="AV230" s="242"/>
      <c r="AW230" s="7"/>
      <c r="AX230" s="247"/>
      <c r="AY230" s="10"/>
      <c r="AZ230" s="242"/>
      <c r="BA230" s="7"/>
      <c r="BB230" s="247"/>
      <c r="BC230" s="7"/>
      <c r="BD230" s="247"/>
      <c r="BE230" s="7"/>
      <c r="BF230" s="8"/>
      <c r="BG230" s="7"/>
      <c r="BH230" s="8"/>
      <c r="BJ230" s="41"/>
      <c r="BK230" s="41">
        <f t="shared" si="21"/>
        <v>0</v>
      </c>
      <c r="BL230">
        <f t="shared" si="20"/>
        <v>0</v>
      </c>
      <c r="BM230" t="e">
        <f t="shared" si="22"/>
        <v>#DIV/0!</v>
      </c>
      <c r="BN230">
        <f t="shared" si="23"/>
        <v>0</v>
      </c>
    </row>
    <row r="231" spans="2:66" x14ac:dyDescent="0.25">
      <c r="B231" s="6"/>
      <c r="C231" s="10"/>
      <c r="D231" s="32"/>
      <c r="E231" s="10"/>
      <c r="F231" s="32"/>
      <c r="G231" s="10"/>
      <c r="H231" s="32"/>
      <c r="I231" s="10"/>
      <c r="J231" s="32"/>
      <c r="K231" s="10"/>
      <c r="L231" s="32"/>
      <c r="M231" s="10"/>
      <c r="N231" s="32"/>
      <c r="O231" s="10"/>
      <c r="P231" s="32"/>
      <c r="Q231" s="10"/>
      <c r="R231" s="32"/>
      <c r="S231" s="10"/>
      <c r="T231" s="32"/>
      <c r="U231" s="10"/>
      <c r="V231" s="32"/>
      <c r="W231" s="10"/>
      <c r="X231" s="32"/>
      <c r="Y231" s="10"/>
      <c r="Z231" s="32"/>
      <c r="AA231" s="10"/>
      <c r="AB231" s="32"/>
      <c r="AC231" s="10"/>
      <c r="AD231" s="32"/>
      <c r="AE231" s="10"/>
      <c r="AF231" s="32"/>
      <c r="AG231" s="10"/>
      <c r="AH231" s="32"/>
      <c r="AI231" s="10"/>
      <c r="AJ231" s="32"/>
      <c r="AK231" s="10"/>
      <c r="AL231" s="32"/>
      <c r="AM231" s="10"/>
      <c r="AN231" s="32"/>
      <c r="AO231" s="10"/>
      <c r="AP231" s="242"/>
      <c r="AQ231" s="10"/>
      <c r="AR231" s="32"/>
      <c r="AS231" s="10"/>
      <c r="AT231" s="242"/>
      <c r="AU231" s="10"/>
      <c r="AV231" s="242"/>
      <c r="AW231" s="7"/>
      <c r="AX231" s="247"/>
      <c r="AY231" s="10"/>
      <c r="AZ231" s="242"/>
      <c r="BA231" s="7"/>
      <c r="BB231" s="247"/>
      <c r="BC231" s="7"/>
      <c r="BD231" s="247"/>
      <c r="BE231" s="7"/>
      <c r="BF231" s="8"/>
      <c r="BG231" s="7"/>
      <c r="BH231" s="8"/>
      <c r="BJ231" s="41"/>
      <c r="BK231" s="41">
        <f t="shared" si="21"/>
        <v>0</v>
      </c>
      <c r="BL231">
        <f t="shared" si="20"/>
        <v>0</v>
      </c>
      <c r="BM231" t="e">
        <f t="shared" si="22"/>
        <v>#DIV/0!</v>
      </c>
      <c r="BN231">
        <f t="shared" si="23"/>
        <v>0</v>
      </c>
    </row>
    <row r="232" spans="2:66" x14ac:dyDescent="0.25">
      <c r="B232" s="6"/>
      <c r="C232" s="10"/>
      <c r="D232" s="32"/>
      <c r="E232" s="10"/>
      <c r="F232" s="32"/>
      <c r="G232" s="10"/>
      <c r="H232" s="32"/>
      <c r="I232" s="10"/>
      <c r="J232" s="32"/>
      <c r="K232" s="10"/>
      <c r="L232" s="32"/>
      <c r="M232" s="10"/>
      <c r="N232" s="32"/>
      <c r="O232" s="10"/>
      <c r="P232" s="32"/>
      <c r="Q232" s="10"/>
      <c r="R232" s="32"/>
      <c r="S232" s="10"/>
      <c r="T232" s="32"/>
      <c r="U232" s="10"/>
      <c r="V232" s="32"/>
      <c r="W232" s="10"/>
      <c r="X232" s="32"/>
      <c r="Y232" s="10"/>
      <c r="Z232" s="32"/>
      <c r="AA232" s="10"/>
      <c r="AB232" s="32"/>
      <c r="AC232" s="10"/>
      <c r="AD232" s="32"/>
      <c r="AE232" s="10"/>
      <c r="AF232" s="32"/>
      <c r="AG232" s="10"/>
      <c r="AH232" s="32"/>
      <c r="AI232" s="10"/>
      <c r="AJ232" s="32"/>
      <c r="AK232" s="10"/>
      <c r="AL232" s="32"/>
      <c r="AM232" s="10"/>
      <c r="AN232" s="32"/>
      <c r="AO232" s="10"/>
      <c r="AP232" s="242"/>
      <c r="AQ232" s="10"/>
      <c r="AR232" s="32"/>
      <c r="AS232" s="10"/>
      <c r="AT232" s="242"/>
      <c r="AU232" s="10"/>
      <c r="AV232" s="242"/>
      <c r="AW232" s="7"/>
      <c r="AX232" s="247"/>
      <c r="AY232" s="10"/>
      <c r="AZ232" s="242"/>
      <c r="BA232" s="7"/>
      <c r="BB232" s="247"/>
      <c r="BC232" s="7"/>
      <c r="BD232" s="247"/>
      <c r="BE232" s="7"/>
      <c r="BF232" s="8"/>
      <c r="BG232" s="7"/>
      <c r="BH232" s="8"/>
      <c r="BJ232" s="41"/>
      <c r="BK232" s="41">
        <f t="shared" si="21"/>
        <v>0</v>
      </c>
      <c r="BL232">
        <f t="shared" si="20"/>
        <v>0</v>
      </c>
      <c r="BM232" t="e">
        <f t="shared" si="22"/>
        <v>#DIV/0!</v>
      </c>
      <c r="BN232">
        <f t="shared" si="23"/>
        <v>0</v>
      </c>
    </row>
    <row r="233" spans="2:66" x14ac:dyDescent="0.25">
      <c r="B233" s="6"/>
      <c r="C233" s="10"/>
      <c r="D233" s="32"/>
      <c r="E233" s="10"/>
      <c r="F233" s="32"/>
      <c r="G233" s="10"/>
      <c r="H233" s="32"/>
      <c r="I233" s="10"/>
      <c r="J233" s="32"/>
      <c r="K233" s="10"/>
      <c r="L233" s="32"/>
      <c r="M233" s="10"/>
      <c r="N233" s="32"/>
      <c r="O233" s="10"/>
      <c r="P233" s="32"/>
      <c r="Q233" s="10"/>
      <c r="R233" s="32"/>
      <c r="S233" s="10"/>
      <c r="T233" s="32"/>
      <c r="U233" s="10"/>
      <c r="V233" s="32"/>
      <c r="W233" s="10"/>
      <c r="X233" s="32"/>
      <c r="Y233" s="10"/>
      <c r="Z233" s="32"/>
      <c r="AA233" s="10"/>
      <c r="AB233" s="32"/>
      <c r="AC233" s="10"/>
      <c r="AD233" s="32"/>
      <c r="AE233" s="10"/>
      <c r="AF233" s="32"/>
      <c r="AG233" s="10"/>
      <c r="AH233" s="32"/>
      <c r="AI233" s="10"/>
      <c r="AJ233" s="32"/>
      <c r="AK233" s="10"/>
      <c r="AL233" s="32"/>
      <c r="AM233" s="10"/>
      <c r="AN233" s="32"/>
      <c r="AO233" s="10"/>
      <c r="AP233" s="242"/>
      <c r="AQ233" s="10"/>
      <c r="AR233" s="32"/>
      <c r="AS233" s="10"/>
      <c r="AT233" s="242"/>
      <c r="AU233" s="10"/>
      <c r="AV233" s="242"/>
      <c r="AW233" s="7"/>
      <c r="AX233" s="247"/>
      <c r="AY233" s="10"/>
      <c r="AZ233" s="242"/>
      <c r="BA233" s="7"/>
      <c r="BB233" s="247"/>
      <c r="BC233" s="7"/>
      <c r="BD233" s="247"/>
      <c r="BE233" s="7"/>
      <c r="BF233" s="8"/>
      <c r="BG233" s="7"/>
      <c r="BH233" s="8"/>
      <c r="BJ233" s="41"/>
      <c r="BK233" s="41">
        <f t="shared" si="21"/>
        <v>0</v>
      </c>
      <c r="BL233">
        <f t="shared" si="20"/>
        <v>0</v>
      </c>
      <c r="BM233" t="e">
        <f t="shared" si="22"/>
        <v>#DIV/0!</v>
      </c>
      <c r="BN233">
        <f t="shared" si="23"/>
        <v>0</v>
      </c>
    </row>
    <row r="234" spans="2:66" x14ac:dyDescent="0.25">
      <c r="B234" s="6"/>
      <c r="C234" s="10"/>
      <c r="D234" s="32"/>
      <c r="E234" s="10"/>
      <c r="F234" s="32"/>
      <c r="G234" s="10"/>
      <c r="H234" s="32"/>
      <c r="I234" s="10"/>
      <c r="J234" s="32"/>
      <c r="K234" s="10"/>
      <c r="L234" s="32"/>
      <c r="M234" s="10"/>
      <c r="N234" s="32"/>
      <c r="O234" s="10"/>
      <c r="P234" s="32"/>
      <c r="Q234" s="10"/>
      <c r="R234" s="32"/>
      <c r="S234" s="10"/>
      <c r="T234" s="32"/>
      <c r="U234" s="10"/>
      <c r="V234" s="32"/>
      <c r="W234" s="10"/>
      <c r="X234" s="32"/>
      <c r="Y234" s="10"/>
      <c r="Z234" s="32"/>
      <c r="AA234" s="10"/>
      <c r="AB234" s="32"/>
      <c r="AC234" s="10"/>
      <c r="AD234" s="32"/>
      <c r="AE234" s="10"/>
      <c r="AF234" s="32"/>
      <c r="AG234" s="10"/>
      <c r="AH234" s="32"/>
      <c r="AI234" s="10"/>
      <c r="AJ234" s="32"/>
      <c r="AK234" s="10"/>
      <c r="AL234" s="32"/>
      <c r="AM234" s="10"/>
      <c r="AN234" s="32"/>
      <c r="AO234" s="10"/>
      <c r="AP234" s="242"/>
      <c r="AQ234" s="10"/>
      <c r="AR234" s="32"/>
      <c r="AS234" s="10"/>
      <c r="AT234" s="242"/>
      <c r="AU234" s="10"/>
      <c r="AV234" s="242"/>
      <c r="AW234" s="7"/>
      <c r="AX234" s="247"/>
      <c r="AY234" s="10"/>
      <c r="AZ234" s="242"/>
      <c r="BA234" s="7"/>
      <c r="BB234" s="247"/>
      <c r="BC234" s="7"/>
      <c r="BD234" s="247"/>
      <c r="BE234" s="7"/>
      <c r="BF234" s="8"/>
      <c r="BG234" s="7"/>
      <c r="BH234" s="8"/>
      <c r="BJ234" s="41"/>
      <c r="BK234" s="41">
        <f t="shared" si="21"/>
        <v>0</v>
      </c>
      <c r="BL234">
        <f t="shared" si="20"/>
        <v>0</v>
      </c>
      <c r="BM234" t="e">
        <f t="shared" si="22"/>
        <v>#DIV/0!</v>
      </c>
      <c r="BN234">
        <f t="shared" si="23"/>
        <v>0</v>
      </c>
    </row>
    <row r="235" spans="2:66" x14ac:dyDescent="0.25">
      <c r="B235" s="6"/>
      <c r="C235" s="10"/>
      <c r="D235" s="32"/>
      <c r="E235" s="10"/>
      <c r="F235" s="32"/>
      <c r="G235" s="10"/>
      <c r="H235" s="32"/>
      <c r="I235" s="10"/>
      <c r="J235" s="32"/>
      <c r="K235" s="94"/>
      <c r="L235" s="32"/>
      <c r="M235" s="10"/>
      <c r="N235" s="32"/>
      <c r="O235" s="10"/>
      <c r="P235" s="32"/>
      <c r="Q235" s="10"/>
      <c r="R235" s="32"/>
      <c r="S235" s="10"/>
      <c r="T235" s="32"/>
      <c r="U235" s="10"/>
      <c r="V235" s="32"/>
      <c r="W235" s="10"/>
      <c r="X235" s="32"/>
      <c r="Y235" s="10"/>
      <c r="Z235" s="32"/>
      <c r="AA235" s="10"/>
      <c r="AB235" s="32"/>
      <c r="AC235" s="10"/>
      <c r="AD235" s="32"/>
      <c r="AE235" s="10"/>
      <c r="AF235" s="32"/>
      <c r="AG235" s="10"/>
      <c r="AH235" s="32"/>
      <c r="AI235" s="10"/>
      <c r="AJ235" s="32"/>
      <c r="AK235" s="10"/>
      <c r="AL235" s="32"/>
      <c r="AM235" s="10"/>
      <c r="AN235" s="32"/>
      <c r="AO235" s="10"/>
      <c r="AP235" s="242"/>
      <c r="AQ235" s="10"/>
      <c r="AR235" s="32"/>
      <c r="AS235" s="10"/>
      <c r="AT235" s="242"/>
      <c r="AU235" s="10"/>
      <c r="AV235" s="242"/>
      <c r="AW235" s="7"/>
      <c r="AX235" s="247"/>
      <c r="AY235" s="10"/>
      <c r="AZ235" s="242"/>
      <c r="BA235" s="7"/>
      <c r="BB235" s="247"/>
      <c r="BC235" s="7"/>
      <c r="BD235" s="247"/>
      <c r="BE235" s="7"/>
      <c r="BF235" s="8"/>
      <c r="BG235" s="7"/>
      <c r="BH235" s="8"/>
      <c r="BJ235" s="41"/>
      <c r="BK235" s="41">
        <f t="shared" si="21"/>
        <v>0</v>
      </c>
      <c r="BL235">
        <f t="shared" si="20"/>
        <v>0</v>
      </c>
      <c r="BM235" t="e">
        <f t="shared" si="22"/>
        <v>#DIV/0!</v>
      </c>
      <c r="BN235">
        <f t="shared" si="23"/>
        <v>0</v>
      </c>
    </row>
    <row r="236" spans="2:66" x14ac:dyDescent="0.25">
      <c r="B236" s="6"/>
      <c r="C236" s="10"/>
      <c r="D236" s="32"/>
      <c r="E236" s="10"/>
      <c r="F236" s="32"/>
      <c r="G236" s="10"/>
      <c r="H236" s="32"/>
      <c r="I236" s="10"/>
      <c r="J236" s="32"/>
      <c r="K236" s="10"/>
      <c r="L236" s="32"/>
      <c r="M236" s="10"/>
      <c r="N236" s="32"/>
      <c r="O236" s="10"/>
      <c r="P236" s="32"/>
      <c r="Q236" s="10"/>
      <c r="R236" s="32"/>
      <c r="S236" s="10"/>
      <c r="T236" s="32"/>
      <c r="U236" s="10"/>
      <c r="V236" s="32"/>
      <c r="W236" s="10"/>
      <c r="X236" s="32"/>
      <c r="Y236" s="10"/>
      <c r="Z236" s="32"/>
      <c r="AA236" s="10"/>
      <c r="AB236" s="32"/>
      <c r="AC236" s="10"/>
      <c r="AD236" s="32"/>
      <c r="AE236" s="10"/>
      <c r="AF236" s="32"/>
      <c r="AG236" s="10"/>
      <c r="AH236" s="32"/>
      <c r="AI236" s="10"/>
      <c r="AJ236" s="32"/>
      <c r="AK236" s="10"/>
      <c r="AL236" s="32"/>
      <c r="AM236" s="10"/>
      <c r="AN236" s="32"/>
      <c r="AO236" s="10"/>
      <c r="AP236" s="242"/>
      <c r="AQ236" s="10"/>
      <c r="AR236" s="32"/>
      <c r="AS236" s="10"/>
      <c r="AT236" s="242"/>
      <c r="AU236" s="10"/>
      <c r="AV236" s="242"/>
      <c r="AW236" s="7"/>
      <c r="AX236" s="247"/>
      <c r="AY236" s="10"/>
      <c r="AZ236" s="242"/>
      <c r="BA236" s="7"/>
      <c r="BB236" s="247"/>
      <c r="BC236" s="7"/>
      <c r="BD236" s="247"/>
      <c r="BE236" s="7"/>
      <c r="BF236" s="8"/>
      <c r="BG236" s="7"/>
      <c r="BH236" s="8"/>
      <c r="BJ236" s="41"/>
      <c r="BK236" s="41">
        <f t="shared" si="21"/>
        <v>0</v>
      </c>
      <c r="BL236">
        <f t="shared" si="20"/>
        <v>0</v>
      </c>
      <c r="BM236" t="e">
        <f t="shared" si="22"/>
        <v>#DIV/0!</v>
      </c>
      <c r="BN236">
        <f t="shared" si="23"/>
        <v>0</v>
      </c>
    </row>
    <row r="237" spans="2:66" x14ac:dyDescent="0.25">
      <c r="B237" s="6"/>
      <c r="C237" s="10"/>
      <c r="D237" s="32"/>
      <c r="E237" s="10"/>
      <c r="F237" s="32"/>
      <c r="G237" s="10"/>
      <c r="H237" s="32"/>
      <c r="I237" s="10"/>
      <c r="J237" s="32"/>
      <c r="K237" s="94"/>
      <c r="L237" s="32"/>
      <c r="M237" s="10"/>
      <c r="N237" s="32"/>
      <c r="O237" s="10"/>
      <c r="P237" s="32"/>
      <c r="Q237" s="10"/>
      <c r="R237" s="32"/>
      <c r="S237" s="10"/>
      <c r="T237" s="32"/>
      <c r="U237" s="10"/>
      <c r="V237" s="32"/>
      <c r="W237" s="10"/>
      <c r="X237" s="32"/>
      <c r="Y237" s="10"/>
      <c r="Z237" s="32"/>
      <c r="AA237" s="10"/>
      <c r="AB237" s="32"/>
      <c r="AC237" s="10"/>
      <c r="AD237" s="32"/>
      <c r="AE237" s="10"/>
      <c r="AF237" s="32"/>
      <c r="AG237" s="10"/>
      <c r="AH237" s="32"/>
      <c r="AI237" s="10"/>
      <c r="AJ237" s="32"/>
      <c r="AK237" s="10"/>
      <c r="AL237" s="32"/>
      <c r="AM237" s="10"/>
      <c r="AN237" s="32"/>
      <c r="AO237" s="10"/>
      <c r="AP237" s="242"/>
      <c r="AQ237" s="10"/>
      <c r="AR237" s="32"/>
      <c r="AS237" s="10"/>
      <c r="AT237" s="242"/>
      <c r="AU237" s="10"/>
      <c r="AV237" s="242"/>
      <c r="AW237" s="7"/>
      <c r="AX237" s="247"/>
      <c r="AY237" s="10"/>
      <c r="AZ237" s="242"/>
      <c r="BA237" s="7"/>
      <c r="BB237" s="247"/>
      <c r="BC237" s="7"/>
      <c r="BD237" s="247"/>
      <c r="BE237" s="7"/>
      <c r="BF237" s="8"/>
      <c r="BG237" s="7"/>
      <c r="BH237" s="8"/>
      <c r="BJ237" s="41"/>
      <c r="BK237" s="41">
        <f t="shared" si="21"/>
        <v>0</v>
      </c>
      <c r="BL237">
        <f t="shared" si="20"/>
        <v>0</v>
      </c>
      <c r="BM237" t="e">
        <f t="shared" si="22"/>
        <v>#DIV/0!</v>
      </c>
      <c r="BN237">
        <f t="shared" si="23"/>
        <v>0</v>
      </c>
    </row>
    <row r="238" spans="2:66" x14ac:dyDescent="0.25">
      <c r="B238" s="6"/>
      <c r="C238" s="10"/>
      <c r="D238" s="32"/>
      <c r="E238" s="10"/>
      <c r="F238" s="32"/>
      <c r="G238" s="10"/>
      <c r="H238" s="32"/>
      <c r="I238" s="10"/>
      <c r="J238" s="32"/>
      <c r="K238" s="10"/>
      <c r="L238" s="32"/>
      <c r="M238" s="10"/>
      <c r="N238" s="32"/>
      <c r="O238" s="10"/>
      <c r="P238" s="32"/>
      <c r="Q238" s="10"/>
      <c r="R238" s="32"/>
      <c r="S238" s="10"/>
      <c r="T238" s="32"/>
      <c r="U238" s="10"/>
      <c r="V238" s="32"/>
      <c r="W238" s="10"/>
      <c r="X238" s="32"/>
      <c r="Y238" s="10"/>
      <c r="Z238" s="32"/>
      <c r="AA238" s="10"/>
      <c r="AB238" s="32"/>
      <c r="AC238" s="10"/>
      <c r="AD238" s="32"/>
      <c r="AE238" s="10"/>
      <c r="AF238" s="32"/>
      <c r="AG238" s="10"/>
      <c r="AH238" s="32"/>
      <c r="AI238" s="10"/>
      <c r="AJ238" s="32"/>
      <c r="AK238" s="10"/>
      <c r="AL238" s="32"/>
      <c r="AM238" s="10"/>
      <c r="AN238" s="32"/>
      <c r="AO238" s="10"/>
      <c r="AP238" s="242"/>
      <c r="AQ238" s="10"/>
      <c r="AR238" s="32"/>
      <c r="AS238" s="10"/>
      <c r="AT238" s="242"/>
      <c r="AU238" s="10"/>
      <c r="AV238" s="242"/>
      <c r="AW238" s="7"/>
      <c r="AX238" s="247"/>
      <c r="AY238" s="10"/>
      <c r="AZ238" s="242"/>
      <c r="BA238" s="7"/>
      <c r="BB238" s="247"/>
      <c r="BC238" s="7"/>
      <c r="BD238" s="247"/>
      <c r="BE238" s="7"/>
      <c r="BF238" s="8"/>
      <c r="BG238" s="7"/>
      <c r="BH238" s="8"/>
      <c r="BJ238" s="41"/>
      <c r="BK238" s="41">
        <f t="shared" si="21"/>
        <v>0</v>
      </c>
      <c r="BL238">
        <f t="shared" si="20"/>
        <v>0</v>
      </c>
      <c r="BM238" t="e">
        <f t="shared" si="22"/>
        <v>#DIV/0!</v>
      </c>
      <c r="BN238">
        <f t="shared" si="23"/>
        <v>0</v>
      </c>
    </row>
    <row r="239" spans="2:66" x14ac:dyDescent="0.25">
      <c r="B239" s="6"/>
      <c r="C239" s="10"/>
      <c r="D239" s="32"/>
      <c r="E239" s="10"/>
      <c r="F239" s="32"/>
      <c r="G239" s="10"/>
      <c r="H239" s="32"/>
      <c r="I239" s="10"/>
      <c r="J239" s="32"/>
      <c r="K239" s="10"/>
      <c r="L239" s="32"/>
      <c r="M239" s="10"/>
      <c r="N239" s="32"/>
      <c r="O239" s="10"/>
      <c r="P239" s="32"/>
      <c r="Q239" s="10"/>
      <c r="R239" s="32"/>
      <c r="S239" s="10"/>
      <c r="T239" s="32"/>
      <c r="U239" s="10"/>
      <c r="V239" s="32"/>
      <c r="W239" s="10"/>
      <c r="X239" s="32"/>
      <c r="Y239" s="10"/>
      <c r="Z239" s="32"/>
      <c r="AA239" s="10"/>
      <c r="AB239" s="32"/>
      <c r="AC239" s="10"/>
      <c r="AD239" s="32"/>
      <c r="AE239" s="10"/>
      <c r="AF239" s="32"/>
      <c r="AG239" s="10"/>
      <c r="AH239" s="32"/>
      <c r="AI239" s="10"/>
      <c r="AJ239" s="32"/>
      <c r="AK239" s="10"/>
      <c r="AL239" s="32"/>
      <c r="AM239" s="10"/>
      <c r="AN239" s="32"/>
      <c r="AO239" s="10"/>
      <c r="AP239" s="242"/>
      <c r="AQ239" s="10"/>
      <c r="AR239" s="32"/>
      <c r="AS239" s="10"/>
      <c r="AT239" s="242"/>
      <c r="AU239" s="10"/>
      <c r="AV239" s="242"/>
      <c r="AW239" s="7"/>
      <c r="AX239" s="247"/>
      <c r="AY239" s="10"/>
      <c r="AZ239" s="242"/>
      <c r="BA239" s="7"/>
      <c r="BB239" s="247"/>
      <c r="BC239" s="7"/>
      <c r="BD239" s="247"/>
      <c r="BE239" s="7"/>
      <c r="BF239" s="8"/>
      <c r="BG239" s="7"/>
      <c r="BH239" s="8"/>
      <c r="BJ239" s="41"/>
      <c r="BK239" s="41">
        <f t="shared" si="21"/>
        <v>0</v>
      </c>
      <c r="BL239">
        <f t="shared" si="20"/>
        <v>0</v>
      </c>
      <c r="BM239" t="e">
        <f t="shared" si="22"/>
        <v>#DIV/0!</v>
      </c>
      <c r="BN239">
        <f t="shared" si="23"/>
        <v>0</v>
      </c>
    </row>
    <row r="240" spans="2:66" x14ac:dyDescent="0.25">
      <c r="B240" s="6"/>
      <c r="C240" s="10"/>
      <c r="D240" s="32"/>
      <c r="E240" s="10"/>
      <c r="F240" s="32"/>
      <c r="G240" s="10"/>
      <c r="H240" s="32"/>
      <c r="I240" s="10"/>
      <c r="J240" s="32"/>
      <c r="K240" s="10"/>
      <c r="L240" s="32"/>
      <c r="M240" s="10"/>
      <c r="N240" s="32"/>
      <c r="O240" s="10"/>
      <c r="P240" s="32"/>
      <c r="Q240" s="10"/>
      <c r="R240" s="32"/>
      <c r="S240" s="10"/>
      <c r="T240" s="32"/>
      <c r="U240" s="10"/>
      <c r="V240" s="32"/>
      <c r="W240" s="10"/>
      <c r="X240" s="32"/>
      <c r="Y240" s="10"/>
      <c r="Z240" s="32"/>
      <c r="AA240" s="10"/>
      <c r="AB240" s="32"/>
      <c r="AC240" s="10"/>
      <c r="AD240" s="32"/>
      <c r="AE240" s="10"/>
      <c r="AF240" s="32"/>
      <c r="AG240" s="10"/>
      <c r="AH240" s="32"/>
      <c r="AI240" s="10"/>
      <c r="AJ240" s="32"/>
      <c r="AK240" s="10"/>
      <c r="AL240" s="32"/>
      <c r="AM240" s="10"/>
      <c r="AN240" s="32"/>
      <c r="AO240" s="10"/>
      <c r="AP240" s="242"/>
      <c r="AQ240" s="10"/>
      <c r="AR240" s="32"/>
      <c r="AS240" s="10"/>
      <c r="AT240" s="242"/>
      <c r="AU240" s="10"/>
      <c r="AV240" s="242"/>
      <c r="AW240" s="7"/>
      <c r="AX240" s="247"/>
      <c r="AY240" s="10"/>
      <c r="AZ240" s="242"/>
      <c r="BA240" s="7"/>
      <c r="BB240" s="247"/>
      <c r="BC240" s="7"/>
      <c r="BD240" s="247"/>
      <c r="BE240" s="7"/>
      <c r="BF240" s="8"/>
      <c r="BG240" s="7"/>
      <c r="BH240" s="8"/>
      <c r="BJ240" s="41"/>
      <c r="BK240" s="41">
        <f t="shared" si="21"/>
        <v>0</v>
      </c>
      <c r="BL240">
        <f t="shared" si="20"/>
        <v>0</v>
      </c>
      <c r="BM240" t="e">
        <f t="shared" si="22"/>
        <v>#DIV/0!</v>
      </c>
      <c r="BN240">
        <f t="shared" si="23"/>
        <v>0</v>
      </c>
    </row>
    <row r="241" spans="2:66" x14ac:dyDescent="0.25">
      <c r="B241" s="6"/>
      <c r="C241" s="10"/>
      <c r="D241" s="32"/>
      <c r="E241" s="10"/>
      <c r="F241" s="32"/>
      <c r="G241" s="10"/>
      <c r="H241" s="32"/>
      <c r="I241" s="10"/>
      <c r="J241" s="32"/>
      <c r="K241" s="10"/>
      <c r="L241" s="32"/>
      <c r="M241" s="10"/>
      <c r="N241" s="32"/>
      <c r="O241" s="10"/>
      <c r="P241" s="32"/>
      <c r="Q241" s="10"/>
      <c r="R241" s="32"/>
      <c r="S241" s="10"/>
      <c r="T241" s="32"/>
      <c r="U241" s="10"/>
      <c r="V241" s="32"/>
      <c r="W241" s="10"/>
      <c r="X241" s="32"/>
      <c r="Y241" s="10"/>
      <c r="Z241" s="32"/>
      <c r="AA241" s="10"/>
      <c r="AB241" s="32"/>
      <c r="AC241" s="10"/>
      <c r="AD241" s="32"/>
      <c r="AE241" s="10"/>
      <c r="AF241" s="32"/>
      <c r="AG241" s="10"/>
      <c r="AH241" s="32"/>
      <c r="AI241" s="10"/>
      <c r="AJ241" s="32"/>
      <c r="AK241" s="10"/>
      <c r="AL241" s="32"/>
      <c r="AM241" s="10"/>
      <c r="AN241" s="32"/>
      <c r="AO241" s="10"/>
      <c r="AP241" s="242"/>
      <c r="AQ241" s="10"/>
      <c r="AR241" s="32"/>
      <c r="AS241" s="10"/>
      <c r="AT241" s="242"/>
      <c r="AU241" s="10"/>
      <c r="AV241" s="242"/>
      <c r="AW241" s="7"/>
      <c r="AX241" s="247"/>
      <c r="AY241" s="10"/>
      <c r="AZ241" s="242"/>
      <c r="BA241" s="7"/>
      <c r="BB241" s="247"/>
      <c r="BC241" s="7"/>
      <c r="BD241" s="247"/>
      <c r="BE241" s="7"/>
      <c r="BF241" s="8"/>
      <c r="BG241" s="7"/>
      <c r="BH241" s="8"/>
      <c r="BJ241" s="41"/>
      <c r="BK241" s="41">
        <f t="shared" si="21"/>
        <v>0</v>
      </c>
      <c r="BL241">
        <f t="shared" si="20"/>
        <v>0</v>
      </c>
      <c r="BM241" t="e">
        <f t="shared" si="22"/>
        <v>#DIV/0!</v>
      </c>
      <c r="BN241">
        <f t="shared" si="23"/>
        <v>0</v>
      </c>
    </row>
    <row r="242" spans="2:66" x14ac:dyDescent="0.25">
      <c r="B242" s="6"/>
      <c r="C242" s="10"/>
      <c r="D242" s="32"/>
      <c r="E242" s="10"/>
      <c r="F242" s="32"/>
      <c r="G242" s="10"/>
      <c r="H242" s="32"/>
      <c r="I242" s="10"/>
      <c r="J242" s="32"/>
      <c r="K242" s="10"/>
      <c r="L242" s="32"/>
      <c r="M242" s="10"/>
      <c r="N242" s="32"/>
      <c r="O242" s="10"/>
      <c r="P242" s="32"/>
      <c r="Q242" s="10"/>
      <c r="R242" s="32"/>
      <c r="S242" s="10"/>
      <c r="T242" s="32"/>
      <c r="U242" s="10"/>
      <c r="V242" s="32"/>
      <c r="W242" s="10"/>
      <c r="X242" s="32"/>
      <c r="Y242" s="10"/>
      <c r="Z242" s="32"/>
      <c r="AA242" s="10"/>
      <c r="AB242" s="32"/>
      <c r="AC242" s="10"/>
      <c r="AD242" s="32"/>
      <c r="AE242" s="10"/>
      <c r="AF242" s="32"/>
      <c r="AG242" s="10"/>
      <c r="AH242" s="32"/>
      <c r="AI242" s="10"/>
      <c r="AJ242" s="32"/>
      <c r="AK242" s="10"/>
      <c r="AL242" s="32"/>
      <c r="AM242" s="10"/>
      <c r="AN242" s="32"/>
      <c r="AO242" s="10"/>
      <c r="AP242" s="242"/>
      <c r="AQ242" s="10"/>
      <c r="AR242" s="32"/>
      <c r="AS242" s="10"/>
      <c r="AT242" s="242"/>
      <c r="AU242" s="10"/>
      <c r="AV242" s="242"/>
      <c r="AW242" s="7"/>
      <c r="AX242" s="247"/>
      <c r="AY242" s="10"/>
      <c r="AZ242" s="242"/>
      <c r="BA242" s="7"/>
      <c r="BB242" s="247"/>
      <c r="BC242" s="7"/>
      <c r="BD242" s="247"/>
      <c r="BE242" s="7"/>
      <c r="BF242" s="8"/>
      <c r="BG242" s="7"/>
      <c r="BH242" s="8"/>
      <c r="BJ242" s="41"/>
      <c r="BK242" s="41">
        <f t="shared" si="21"/>
        <v>0</v>
      </c>
      <c r="BL242">
        <f t="shared" si="20"/>
        <v>0</v>
      </c>
      <c r="BM242" t="e">
        <f t="shared" si="22"/>
        <v>#DIV/0!</v>
      </c>
      <c r="BN242">
        <f t="shared" si="23"/>
        <v>0</v>
      </c>
    </row>
    <row r="243" spans="2:66" x14ac:dyDescent="0.25">
      <c r="B243" s="6"/>
      <c r="C243" s="10"/>
      <c r="D243" s="32"/>
      <c r="E243" s="10"/>
      <c r="F243" s="32"/>
      <c r="G243" s="10"/>
      <c r="H243" s="32"/>
      <c r="I243" s="10"/>
      <c r="J243" s="32"/>
      <c r="K243" s="10"/>
      <c r="L243" s="32"/>
      <c r="M243" s="10"/>
      <c r="N243" s="32"/>
      <c r="O243" s="10"/>
      <c r="P243" s="32"/>
      <c r="Q243" s="10"/>
      <c r="R243" s="32"/>
      <c r="S243" s="10"/>
      <c r="T243" s="32"/>
      <c r="U243" s="10"/>
      <c r="V243" s="32"/>
      <c r="W243" s="10"/>
      <c r="X243" s="32"/>
      <c r="Y243" s="10"/>
      <c r="Z243" s="32"/>
      <c r="AA243" s="10"/>
      <c r="AB243" s="32"/>
      <c r="AC243" s="10"/>
      <c r="AD243" s="32"/>
      <c r="AE243" s="10"/>
      <c r="AF243" s="32"/>
      <c r="AG243" s="10"/>
      <c r="AH243" s="32"/>
      <c r="AI243" s="10"/>
      <c r="AJ243" s="32"/>
      <c r="AK243" s="10"/>
      <c r="AL243" s="32"/>
      <c r="AM243" s="10"/>
      <c r="AN243" s="32"/>
      <c r="AO243" s="10"/>
      <c r="AP243" s="242"/>
      <c r="AQ243" s="10"/>
      <c r="AR243" s="32"/>
      <c r="AS243" s="10"/>
      <c r="AT243" s="242"/>
      <c r="AU243" s="10"/>
      <c r="AV243" s="242"/>
      <c r="AW243" s="7"/>
      <c r="AX243" s="247"/>
      <c r="AY243" s="10"/>
      <c r="AZ243" s="242"/>
      <c r="BA243" s="7"/>
      <c r="BB243" s="247"/>
      <c r="BC243" s="7"/>
      <c r="BD243" s="247"/>
      <c r="BE243" s="7"/>
      <c r="BF243" s="8"/>
      <c r="BG243" s="7"/>
      <c r="BH243" s="8"/>
      <c r="BJ243" s="41"/>
      <c r="BK243" s="41">
        <f t="shared" si="21"/>
        <v>0</v>
      </c>
      <c r="BL243">
        <f t="shared" si="20"/>
        <v>0</v>
      </c>
      <c r="BM243" t="e">
        <f t="shared" si="22"/>
        <v>#DIV/0!</v>
      </c>
      <c r="BN243">
        <f t="shared" si="23"/>
        <v>0</v>
      </c>
    </row>
    <row r="244" spans="2:66" x14ac:dyDescent="0.25">
      <c r="B244" s="6"/>
      <c r="C244" s="10"/>
      <c r="D244" s="32"/>
      <c r="E244" s="10"/>
      <c r="F244" s="32"/>
      <c r="G244" s="10"/>
      <c r="H244" s="32"/>
      <c r="I244" s="10"/>
      <c r="J244" s="32"/>
      <c r="K244" s="94"/>
      <c r="L244" s="32"/>
      <c r="M244" s="10"/>
      <c r="N244" s="32"/>
      <c r="O244" s="10"/>
      <c r="P244" s="32"/>
      <c r="Q244" s="10"/>
      <c r="R244" s="32"/>
      <c r="S244" s="10"/>
      <c r="T244" s="32"/>
      <c r="U244" s="10"/>
      <c r="V244" s="32"/>
      <c r="W244" s="10"/>
      <c r="X244" s="32"/>
      <c r="Y244" s="10"/>
      <c r="Z244" s="32"/>
      <c r="AA244" s="10"/>
      <c r="AB244" s="32"/>
      <c r="AC244" s="10"/>
      <c r="AD244" s="32"/>
      <c r="AE244" s="10"/>
      <c r="AF244" s="32"/>
      <c r="AG244" s="10"/>
      <c r="AH244" s="32"/>
      <c r="AI244" s="10"/>
      <c r="AJ244" s="32"/>
      <c r="AK244" s="10"/>
      <c r="AL244" s="32"/>
      <c r="AM244" s="10"/>
      <c r="AN244" s="32"/>
      <c r="AO244" s="10"/>
      <c r="AP244" s="242"/>
      <c r="AQ244" s="10"/>
      <c r="AR244" s="32"/>
      <c r="AS244" s="10"/>
      <c r="AT244" s="242"/>
      <c r="AU244" s="10"/>
      <c r="AV244" s="242"/>
      <c r="AW244" s="7"/>
      <c r="AX244" s="247"/>
      <c r="AY244" s="10"/>
      <c r="AZ244" s="242"/>
      <c r="BA244" s="7"/>
      <c r="BB244" s="247"/>
      <c r="BC244" s="7"/>
      <c r="BD244" s="247"/>
      <c r="BE244" s="7"/>
      <c r="BF244" s="8"/>
      <c r="BG244" s="7"/>
      <c r="BH244" s="8"/>
      <c r="BJ244" s="41"/>
      <c r="BK244" s="41">
        <f t="shared" si="21"/>
        <v>0</v>
      </c>
      <c r="BL244">
        <f t="shared" si="20"/>
        <v>0</v>
      </c>
      <c r="BM244" t="e">
        <f t="shared" si="22"/>
        <v>#DIV/0!</v>
      </c>
      <c r="BN244">
        <f t="shared" si="23"/>
        <v>0</v>
      </c>
    </row>
    <row r="245" spans="2:66" x14ac:dyDescent="0.25">
      <c r="B245" s="6"/>
      <c r="C245" s="10"/>
      <c r="D245" s="32"/>
      <c r="E245" s="10"/>
      <c r="F245" s="32"/>
      <c r="G245" s="10"/>
      <c r="H245" s="32"/>
      <c r="I245" s="10"/>
      <c r="J245" s="32"/>
      <c r="K245" s="94"/>
      <c r="L245" s="32"/>
      <c r="M245" s="10"/>
      <c r="N245" s="32"/>
      <c r="O245" s="10"/>
      <c r="P245" s="32"/>
      <c r="Q245" s="10"/>
      <c r="R245" s="32"/>
      <c r="S245" s="10"/>
      <c r="T245" s="32"/>
      <c r="U245" s="10"/>
      <c r="V245" s="32"/>
      <c r="W245" s="10"/>
      <c r="X245" s="32"/>
      <c r="Y245" s="10"/>
      <c r="Z245" s="32"/>
      <c r="AA245" s="10"/>
      <c r="AB245" s="32"/>
      <c r="AC245" s="10"/>
      <c r="AD245" s="32"/>
      <c r="AE245" s="10"/>
      <c r="AF245" s="32"/>
      <c r="AG245" s="10"/>
      <c r="AH245" s="32"/>
      <c r="AI245" s="10"/>
      <c r="AJ245" s="32"/>
      <c r="AK245" s="10"/>
      <c r="AL245" s="32"/>
      <c r="AM245" s="10"/>
      <c r="AN245" s="32"/>
      <c r="AO245" s="10"/>
      <c r="AP245" s="242"/>
      <c r="AQ245" s="10"/>
      <c r="AR245" s="32"/>
      <c r="AS245" s="10"/>
      <c r="AT245" s="242"/>
      <c r="AU245" s="10"/>
      <c r="AV245" s="242"/>
      <c r="AW245" s="7"/>
      <c r="AX245" s="247"/>
      <c r="AY245" s="10"/>
      <c r="AZ245" s="242"/>
      <c r="BA245" s="7"/>
      <c r="BB245" s="247"/>
      <c r="BC245" s="7"/>
      <c r="BD245" s="247"/>
      <c r="BE245" s="7"/>
      <c r="BF245" s="8"/>
      <c r="BG245" s="7"/>
      <c r="BH245" s="8"/>
      <c r="BJ245" s="41"/>
      <c r="BK245" s="41">
        <f t="shared" si="21"/>
        <v>0</v>
      </c>
      <c r="BL245">
        <f t="shared" si="20"/>
        <v>0</v>
      </c>
      <c r="BM245" t="e">
        <f t="shared" si="22"/>
        <v>#DIV/0!</v>
      </c>
      <c r="BN245">
        <f t="shared" si="23"/>
        <v>0</v>
      </c>
    </row>
    <row r="246" spans="2:66" x14ac:dyDescent="0.25">
      <c r="B246" s="6"/>
      <c r="C246" s="10"/>
      <c r="D246" s="32"/>
      <c r="E246" s="10"/>
      <c r="F246" s="32"/>
      <c r="G246" s="10"/>
      <c r="H246" s="32"/>
      <c r="I246" s="10"/>
      <c r="J246" s="32"/>
      <c r="K246" s="94"/>
      <c r="L246" s="32"/>
      <c r="M246" s="10"/>
      <c r="N246" s="32"/>
      <c r="O246" s="10"/>
      <c r="P246" s="32"/>
      <c r="Q246" s="10"/>
      <c r="R246" s="32"/>
      <c r="S246" s="10"/>
      <c r="T246" s="32"/>
      <c r="U246" s="10"/>
      <c r="V246" s="32"/>
      <c r="W246" s="10"/>
      <c r="X246" s="32"/>
      <c r="Y246" s="10"/>
      <c r="Z246" s="32"/>
      <c r="AA246" s="10"/>
      <c r="AB246" s="32"/>
      <c r="AC246" s="10"/>
      <c r="AD246" s="32"/>
      <c r="AE246" s="10"/>
      <c r="AF246" s="32"/>
      <c r="AG246" s="10"/>
      <c r="AH246" s="32"/>
      <c r="AI246" s="10"/>
      <c r="AJ246" s="32"/>
      <c r="AK246" s="10"/>
      <c r="AL246" s="32"/>
      <c r="AM246" s="10"/>
      <c r="AN246" s="32"/>
      <c r="AO246" s="10"/>
      <c r="AP246" s="242"/>
      <c r="AQ246" s="10"/>
      <c r="AR246" s="32"/>
      <c r="AS246" s="10"/>
      <c r="AT246" s="242"/>
      <c r="AU246" s="10"/>
      <c r="AV246" s="242"/>
      <c r="AW246" s="7"/>
      <c r="AX246" s="247"/>
      <c r="AY246" s="10"/>
      <c r="AZ246" s="242"/>
      <c r="BA246" s="7"/>
      <c r="BB246" s="247"/>
      <c r="BC246" s="7"/>
      <c r="BD246" s="247"/>
      <c r="BE246" s="7"/>
      <c r="BF246" s="8"/>
      <c r="BG246" s="7"/>
      <c r="BH246" s="8"/>
      <c r="BJ246" s="41"/>
      <c r="BK246" s="41">
        <f t="shared" si="21"/>
        <v>0</v>
      </c>
      <c r="BL246">
        <f t="shared" si="20"/>
        <v>0</v>
      </c>
      <c r="BM246" t="e">
        <f t="shared" si="22"/>
        <v>#DIV/0!</v>
      </c>
      <c r="BN246">
        <f t="shared" si="23"/>
        <v>0</v>
      </c>
    </row>
    <row r="247" spans="2:66" x14ac:dyDescent="0.25">
      <c r="B247" s="6"/>
      <c r="C247" s="10"/>
      <c r="D247" s="32"/>
      <c r="E247" s="10"/>
      <c r="F247" s="32"/>
      <c r="G247" s="10"/>
      <c r="H247" s="32"/>
      <c r="I247" s="10"/>
      <c r="J247" s="32"/>
      <c r="K247" s="94"/>
      <c r="L247" s="32"/>
      <c r="M247" s="10"/>
      <c r="N247" s="32"/>
      <c r="O247" s="10"/>
      <c r="P247" s="32"/>
      <c r="Q247" s="10"/>
      <c r="R247" s="32"/>
      <c r="S247" s="10"/>
      <c r="T247" s="32"/>
      <c r="U247" s="10"/>
      <c r="V247" s="32"/>
      <c r="W247" s="10"/>
      <c r="X247" s="32"/>
      <c r="Y247" s="10"/>
      <c r="Z247" s="32"/>
      <c r="AA247" s="10"/>
      <c r="AB247" s="32"/>
      <c r="AC247" s="10"/>
      <c r="AD247" s="32"/>
      <c r="AE247" s="10"/>
      <c r="AF247" s="32"/>
      <c r="AG247" s="10"/>
      <c r="AH247" s="32"/>
      <c r="AI247" s="10"/>
      <c r="AJ247" s="32"/>
      <c r="AK247" s="10"/>
      <c r="AL247" s="32"/>
      <c r="AM247" s="10"/>
      <c r="AN247" s="32"/>
      <c r="AO247" s="10"/>
      <c r="AP247" s="242"/>
      <c r="AQ247" s="10"/>
      <c r="AR247" s="32"/>
      <c r="AS247" s="10"/>
      <c r="AT247" s="242"/>
      <c r="AU247" s="10"/>
      <c r="AV247" s="242"/>
      <c r="AW247" s="7"/>
      <c r="AX247" s="247"/>
      <c r="AY247" s="10"/>
      <c r="AZ247" s="242"/>
      <c r="BA247" s="7"/>
      <c r="BB247" s="247"/>
      <c r="BC247" s="7"/>
      <c r="BD247" s="247"/>
      <c r="BE247" s="7"/>
      <c r="BF247" s="8"/>
      <c r="BG247" s="7"/>
      <c r="BH247" s="8"/>
      <c r="BJ247" s="41"/>
      <c r="BK247" s="41">
        <f t="shared" si="21"/>
        <v>0</v>
      </c>
      <c r="BL247">
        <f t="shared" si="20"/>
        <v>0</v>
      </c>
      <c r="BM247" t="e">
        <f t="shared" si="22"/>
        <v>#DIV/0!</v>
      </c>
      <c r="BN247">
        <f t="shared" si="23"/>
        <v>0</v>
      </c>
    </row>
    <row r="248" spans="2:66" x14ac:dyDescent="0.25">
      <c r="B248" s="6"/>
      <c r="C248" s="10"/>
      <c r="D248" s="32"/>
      <c r="E248" s="10"/>
      <c r="F248" s="32"/>
      <c r="G248" s="10"/>
      <c r="H248" s="32"/>
      <c r="I248" s="10"/>
      <c r="J248" s="32"/>
      <c r="K248" s="94"/>
      <c r="L248" s="32"/>
      <c r="M248" s="10"/>
      <c r="N248" s="32"/>
      <c r="O248" s="10"/>
      <c r="P248" s="32"/>
      <c r="Q248" s="10"/>
      <c r="R248" s="32"/>
      <c r="S248" s="10"/>
      <c r="T248" s="32"/>
      <c r="U248" s="10"/>
      <c r="V248" s="32"/>
      <c r="W248" s="10"/>
      <c r="X248" s="32"/>
      <c r="Y248" s="10"/>
      <c r="Z248" s="32"/>
      <c r="AA248" s="10"/>
      <c r="AB248" s="32"/>
      <c r="AC248" s="10"/>
      <c r="AD248" s="32"/>
      <c r="AE248" s="10"/>
      <c r="AF248" s="32"/>
      <c r="AG248" s="10"/>
      <c r="AH248" s="32"/>
      <c r="AI248" s="10"/>
      <c r="AJ248" s="32"/>
      <c r="AK248" s="10"/>
      <c r="AL248" s="32"/>
      <c r="AM248" s="10"/>
      <c r="AN248" s="32"/>
      <c r="AO248" s="10"/>
      <c r="AP248" s="242"/>
      <c r="AQ248" s="10"/>
      <c r="AR248" s="32"/>
      <c r="AS248" s="10"/>
      <c r="AT248" s="242"/>
      <c r="AU248" s="10"/>
      <c r="AV248" s="242"/>
      <c r="AW248" s="7"/>
      <c r="AX248" s="247"/>
      <c r="AY248" s="10"/>
      <c r="AZ248" s="242"/>
      <c r="BA248" s="7"/>
      <c r="BB248" s="247"/>
      <c r="BC248" s="7"/>
      <c r="BD248" s="247"/>
      <c r="BE248" s="7"/>
      <c r="BF248" s="8"/>
      <c r="BG248" s="7"/>
      <c r="BH248" s="8"/>
      <c r="BJ248" s="41"/>
      <c r="BK248" s="41">
        <f t="shared" si="21"/>
        <v>0</v>
      </c>
      <c r="BL248">
        <f t="shared" si="20"/>
        <v>0</v>
      </c>
      <c r="BM248" t="e">
        <f t="shared" si="22"/>
        <v>#DIV/0!</v>
      </c>
      <c r="BN248">
        <f t="shared" si="23"/>
        <v>0</v>
      </c>
    </row>
    <row r="249" spans="2:66" x14ac:dyDescent="0.25">
      <c r="B249" s="6"/>
      <c r="C249" s="10"/>
      <c r="D249" s="32"/>
      <c r="E249" s="10"/>
      <c r="F249" s="32"/>
      <c r="G249" s="10"/>
      <c r="H249" s="32"/>
      <c r="I249" s="10"/>
      <c r="J249" s="32"/>
      <c r="K249" s="94"/>
      <c r="L249" s="32"/>
      <c r="M249" s="10"/>
      <c r="N249" s="32"/>
      <c r="O249" s="10"/>
      <c r="P249" s="32"/>
      <c r="Q249" s="10"/>
      <c r="R249" s="32"/>
      <c r="S249" s="10"/>
      <c r="T249" s="32"/>
      <c r="U249" s="10"/>
      <c r="V249" s="32"/>
      <c r="W249" s="10"/>
      <c r="X249" s="32"/>
      <c r="Y249" s="10"/>
      <c r="Z249" s="32"/>
      <c r="AA249" s="10"/>
      <c r="AB249" s="32"/>
      <c r="AC249" s="10"/>
      <c r="AD249" s="32"/>
      <c r="AE249" s="10"/>
      <c r="AF249" s="32"/>
      <c r="AG249" s="10"/>
      <c r="AH249" s="32"/>
      <c r="AI249" s="10"/>
      <c r="AJ249" s="32"/>
      <c r="AK249" s="10"/>
      <c r="AL249" s="32"/>
      <c r="AM249" s="10"/>
      <c r="AN249" s="32"/>
      <c r="AO249" s="10"/>
      <c r="AP249" s="242"/>
      <c r="AQ249" s="10"/>
      <c r="AR249" s="32"/>
      <c r="AS249" s="10"/>
      <c r="AT249" s="242"/>
      <c r="AU249" s="10"/>
      <c r="AV249" s="242"/>
      <c r="AW249" s="7"/>
      <c r="AX249" s="247"/>
      <c r="AY249" s="10"/>
      <c r="AZ249" s="242"/>
      <c r="BA249" s="7"/>
      <c r="BB249" s="247"/>
      <c r="BC249" s="7"/>
      <c r="BD249" s="247"/>
      <c r="BE249" s="7"/>
      <c r="BF249" s="8"/>
      <c r="BG249" s="7"/>
      <c r="BH249" s="8"/>
      <c r="BJ249" s="41"/>
      <c r="BK249" s="41">
        <f t="shared" si="21"/>
        <v>0</v>
      </c>
      <c r="BL249">
        <f t="shared" si="20"/>
        <v>0</v>
      </c>
      <c r="BM249" t="e">
        <f t="shared" si="22"/>
        <v>#DIV/0!</v>
      </c>
      <c r="BN249">
        <f t="shared" si="23"/>
        <v>0</v>
      </c>
    </row>
    <row r="250" spans="2:66" x14ac:dyDescent="0.25">
      <c r="B250" s="6"/>
      <c r="C250" s="10"/>
      <c r="D250" s="32"/>
      <c r="E250" s="10"/>
      <c r="F250" s="32"/>
      <c r="G250" s="10"/>
      <c r="H250" s="32"/>
      <c r="I250" s="10"/>
      <c r="J250" s="32"/>
      <c r="K250" s="10"/>
      <c r="L250" s="32"/>
      <c r="M250" s="10"/>
      <c r="N250" s="32"/>
      <c r="O250" s="10"/>
      <c r="P250" s="32"/>
      <c r="Q250" s="10"/>
      <c r="R250" s="32"/>
      <c r="S250" s="10"/>
      <c r="T250" s="32"/>
      <c r="U250" s="10"/>
      <c r="V250" s="32"/>
      <c r="W250" s="10"/>
      <c r="X250" s="32"/>
      <c r="Y250" s="10"/>
      <c r="Z250" s="32"/>
      <c r="AA250" s="10"/>
      <c r="AB250" s="32"/>
      <c r="AC250" s="10"/>
      <c r="AD250" s="32"/>
      <c r="AE250" s="10"/>
      <c r="AF250" s="32"/>
      <c r="AG250" s="10"/>
      <c r="AH250" s="32"/>
      <c r="AI250" s="10"/>
      <c r="AJ250" s="32"/>
      <c r="AK250" s="10"/>
      <c r="AL250" s="32"/>
      <c r="AM250" s="10"/>
      <c r="AN250" s="32"/>
      <c r="AO250" s="10"/>
      <c r="AP250" s="242"/>
      <c r="AQ250" s="10"/>
      <c r="AR250" s="32"/>
      <c r="AS250" s="10"/>
      <c r="AT250" s="242"/>
      <c r="AU250" s="10"/>
      <c r="AV250" s="242"/>
      <c r="AW250" s="7"/>
      <c r="AX250" s="247"/>
      <c r="AY250" s="10"/>
      <c r="AZ250" s="242"/>
      <c r="BA250" s="7"/>
      <c r="BB250" s="247"/>
      <c r="BC250" s="7"/>
      <c r="BD250" s="247"/>
      <c r="BE250" s="7"/>
      <c r="BF250" s="8"/>
      <c r="BG250" s="7"/>
      <c r="BH250" s="8"/>
      <c r="BJ250" s="41"/>
      <c r="BK250" s="41">
        <f t="shared" si="21"/>
        <v>0</v>
      </c>
      <c r="BL250">
        <f t="shared" si="20"/>
        <v>0</v>
      </c>
      <c r="BM250" t="e">
        <f t="shared" si="22"/>
        <v>#DIV/0!</v>
      </c>
      <c r="BN250">
        <f t="shared" si="23"/>
        <v>0</v>
      </c>
    </row>
    <row r="251" spans="2:66" x14ac:dyDescent="0.25">
      <c r="B251" s="6"/>
      <c r="C251" s="10"/>
      <c r="D251" s="32"/>
      <c r="E251" s="10"/>
      <c r="F251" s="32"/>
      <c r="G251" s="10"/>
      <c r="H251" s="32"/>
      <c r="I251" s="10"/>
      <c r="J251" s="32"/>
      <c r="K251" s="94"/>
      <c r="L251" s="32"/>
      <c r="M251" s="10"/>
      <c r="N251" s="32"/>
      <c r="O251" s="10"/>
      <c r="P251" s="32"/>
      <c r="Q251" s="10"/>
      <c r="R251" s="32"/>
      <c r="S251" s="10"/>
      <c r="T251" s="32"/>
      <c r="U251" s="10"/>
      <c r="V251" s="32"/>
      <c r="W251" s="10"/>
      <c r="X251" s="32"/>
      <c r="Y251" s="10"/>
      <c r="Z251" s="32"/>
      <c r="AA251" s="10"/>
      <c r="AB251" s="32"/>
      <c r="AC251" s="10"/>
      <c r="AD251" s="32"/>
      <c r="AE251" s="10"/>
      <c r="AF251" s="32"/>
      <c r="AG251" s="10"/>
      <c r="AH251" s="32"/>
      <c r="AI251" s="10"/>
      <c r="AJ251" s="32"/>
      <c r="AK251" s="10"/>
      <c r="AL251" s="32"/>
      <c r="AM251" s="10"/>
      <c r="AN251" s="32"/>
      <c r="AO251" s="10"/>
      <c r="AP251" s="242"/>
      <c r="AQ251" s="10"/>
      <c r="AR251" s="32"/>
      <c r="AS251" s="10"/>
      <c r="AT251" s="242"/>
      <c r="AU251" s="10"/>
      <c r="AV251" s="242"/>
      <c r="AW251" s="7"/>
      <c r="AX251" s="247"/>
      <c r="AY251" s="10"/>
      <c r="AZ251" s="242"/>
      <c r="BA251" s="7"/>
      <c r="BB251" s="247"/>
      <c r="BC251" s="7"/>
      <c r="BD251" s="247"/>
      <c r="BE251" s="7"/>
      <c r="BF251" s="8"/>
      <c r="BG251" s="7"/>
      <c r="BH251" s="8"/>
      <c r="BJ251" s="41"/>
      <c r="BK251" s="41">
        <f t="shared" si="21"/>
        <v>0</v>
      </c>
      <c r="BL251">
        <f t="shared" si="20"/>
        <v>0</v>
      </c>
      <c r="BM251" t="e">
        <f t="shared" si="22"/>
        <v>#DIV/0!</v>
      </c>
      <c r="BN251">
        <f t="shared" si="23"/>
        <v>0</v>
      </c>
    </row>
    <row r="252" spans="2:66" x14ac:dyDescent="0.25">
      <c r="B252" s="6"/>
      <c r="C252" s="10"/>
      <c r="D252" s="32"/>
      <c r="E252" s="10"/>
      <c r="F252" s="32"/>
      <c r="G252" s="10"/>
      <c r="H252" s="32"/>
      <c r="I252" s="10"/>
      <c r="J252" s="32"/>
      <c r="K252" s="94"/>
      <c r="L252" s="32"/>
      <c r="M252" s="10"/>
      <c r="N252" s="32"/>
      <c r="O252" s="10"/>
      <c r="P252" s="32"/>
      <c r="Q252" s="10"/>
      <c r="R252" s="32"/>
      <c r="S252" s="10"/>
      <c r="T252" s="32"/>
      <c r="U252" s="10"/>
      <c r="V252" s="32"/>
      <c r="W252" s="10"/>
      <c r="X252" s="32"/>
      <c r="Y252" s="10"/>
      <c r="Z252" s="32"/>
      <c r="AA252" s="10"/>
      <c r="AB252" s="32"/>
      <c r="AC252" s="10"/>
      <c r="AD252" s="32"/>
      <c r="AE252" s="10"/>
      <c r="AF252" s="32"/>
      <c r="AG252" s="10"/>
      <c r="AH252" s="32"/>
      <c r="AI252" s="10"/>
      <c r="AJ252" s="32"/>
      <c r="AK252" s="10"/>
      <c r="AL252" s="32"/>
      <c r="AM252" s="10"/>
      <c r="AN252" s="32"/>
      <c r="AO252" s="10"/>
      <c r="AP252" s="242"/>
      <c r="AQ252" s="10"/>
      <c r="AR252" s="32"/>
      <c r="AS252" s="10"/>
      <c r="AT252" s="242"/>
      <c r="AU252" s="10"/>
      <c r="AV252" s="242"/>
      <c r="AW252" s="7"/>
      <c r="AX252" s="247"/>
      <c r="AY252" s="10"/>
      <c r="AZ252" s="242"/>
      <c r="BA252" s="7"/>
      <c r="BB252" s="247"/>
      <c r="BC252" s="7"/>
      <c r="BD252" s="247"/>
      <c r="BE252" s="7"/>
      <c r="BF252" s="8"/>
      <c r="BG252" s="7"/>
      <c r="BH252" s="8"/>
      <c r="BJ252" s="41"/>
      <c r="BK252" s="41">
        <f t="shared" si="21"/>
        <v>0</v>
      </c>
      <c r="BL252">
        <f t="shared" si="20"/>
        <v>0</v>
      </c>
      <c r="BM252" t="e">
        <f t="shared" si="22"/>
        <v>#DIV/0!</v>
      </c>
      <c r="BN252">
        <f t="shared" si="23"/>
        <v>0</v>
      </c>
    </row>
    <row r="253" spans="2:66" x14ac:dyDescent="0.25">
      <c r="B253" s="6"/>
      <c r="C253" s="10"/>
      <c r="D253" s="32"/>
      <c r="E253" s="10"/>
      <c r="F253" s="32"/>
      <c r="G253" s="10"/>
      <c r="H253" s="32"/>
      <c r="I253" s="10"/>
      <c r="J253" s="32"/>
      <c r="K253" s="10"/>
      <c r="L253" s="32"/>
      <c r="M253" s="10"/>
      <c r="N253" s="32"/>
      <c r="O253" s="10"/>
      <c r="P253" s="32"/>
      <c r="Q253" s="10"/>
      <c r="R253" s="32"/>
      <c r="S253" s="10"/>
      <c r="T253" s="32"/>
      <c r="U253" s="10"/>
      <c r="V253" s="32"/>
      <c r="W253" s="10"/>
      <c r="X253" s="32"/>
      <c r="Y253" s="10"/>
      <c r="Z253" s="32"/>
      <c r="AA253" s="10"/>
      <c r="AB253" s="32"/>
      <c r="AC253" s="10"/>
      <c r="AD253" s="32"/>
      <c r="AE253" s="10"/>
      <c r="AF253" s="32"/>
      <c r="AG253" s="10"/>
      <c r="AH253" s="32"/>
      <c r="AI253" s="10"/>
      <c r="AJ253" s="32"/>
      <c r="AK253" s="10"/>
      <c r="AL253" s="32"/>
      <c r="AM253" s="10"/>
      <c r="AN253" s="32"/>
      <c r="AO253" s="10"/>
      <c r="AP253" s="242"/>
      <c r="AQ253" s="10"/>
      <c r="AR253" s="32"/>
      <c r="AS253" s="10"/>
      <c r="AT253" s="242"/>
      <c r="AU253" s="10"/>
      <c r="AV253" s="242"/>
      <c r="AW253" s="7"/>
      <c r="AX253" s="247"/>
      <c r="AY253" s="10"/>
      <c r="AZ253" s="242"/>
      <c r="BA253" s="7"/>
      <c r="BB253" s="247"/>
      <c r="BC253" s="7"/>
      <c r="BD253" s="247"/>
      <c r="BE253" s="7"/>
      <c r="BF253" s="8"/>
      <c r="BG253" s="7"/>
      <c r="BH253" s="8"/>
      <c r="BJ253" s="41"/>
      <c r="BK253" s="41">
        <f t="shared" si="21"/>
        <v>0</v>
      </c>
      <c r="BL253">
        <f t="shared" si="20"/>
        <v>0</v>
      </c>
      <c r="BM253" t="e">
        <f t="shared" si="22"/>
        <v>#DIV/0!</v>
      </c>
      <c r="BN253">
        <f t="shared" si="23"/>
        <v>0</v>
      </c>
    </row>
    <row r="254" spans="2:66" x14ac:dyDescent="0.25">
      <c r="B254" s="6"/>
      <c r="C254" s="10"/>
      <c r="D254" s="32"/>
      <c r="E254" s="10"/>
      <c r="F254" s="32"/>
      <c r="G254" s="10"/>
      <c r="H254" s="32"/>
      <c r="I254" s="10"/>
      <c r="J254" s="32"/>
      <c r="K254" s="10"/>
      <c r="L254" s="32"/>
      <c r="M254" s="10"/>
      <c r="N254" s="32"/>
      <c r="O254" s="10"/>
      <c r="P254" s="32"/>
      <c r="Q254" s="10"/>
      <c r="R254" s="32"/>
      <c r="S254" s="10"/>
      <c r="T254" s="32"/>
      <c r="U254" s="10"/>
      <c r="V254" s="32"/>
      <c r="W254" s="10"/>
      <c r="X254" s="32"/>
      <c r="Y254" s="10"/>
      <c r="Z254" s="32"/>
      <c r="AA254" s="10"/>
      <c r="AB254" s="32"/>
      <c r="AC254" s="10"/>
      <c r="AD254" s="32"/>
      <c r="AE254" s="10"/>
      <c r="AF254" s="32"/>
      <c r="AG254" s="10"/>
      <c r="AH254" s="32"/>
      <c r="AI254" s="10"/>
      <c r="AJ254" s="32"/>
      <c r="AK254" s="10"/>
      <c r="AL254" s="32"/>
      <c r="AM254" s="10"/>
      <c r="AN254" s="32"/>
      <c r="AO254" s="10"/>
      <c r="AP254" s="242"/>
      <c r="AQ254" s="10"/>
      <c r="AR254" s="32"/>
      <c r="AS254" s="10"/>
      <c r="AT254" s="242"/>
      <c r="AU254" s="10"/>
      <c r="AV254" s="242"/>
      <c r="AW254" s="7"/>
      <c r="AX254" s="247"/>
      <c r="AY254" s="10"/>
      <c r="AZ254" s="242"/>
      <c r="BA254" s="7"/>
      <c r="BB254" s="247"/>
      <c r="BC254" s="7"/>
      <c r="BD254" s="247"/>
      <c r="BE254" s="7"/>
      <c r="BF254" s="8"/>
      <c r="BG254" s="7"/>
      <c r="BH254" s="8"/>
      <c r="BJ254" s="41"/>
      <c r="BK254" s="41">
        <f t="shared" si="21"/>
        <v>0</v>
      </c>
      <c r="BL254">
        <f t="shared" si="20"/>
        <v>0</v>
      </c>
      <c r="BM254" t="e">
        <f t="shared" si="22"/>
        <v>#DIV/0!</v>
      </c>
      <c r="BN254">
        <f t="shared" si="23"/>
        <v>0</v>
      </c>
    </row>
    <row r="255" spans="2:66" x14ac:dyDescent="0.25">
      <c r="B255" s="6"/>
      <c r="C255" s="10"/>
      <c r="D255" s="32"/>
      <c r="E255" s="10"/>
      <c r="F255" s="32"/>
      <c r="G255" s="10"/>
      <c r="H255" s="32"/>
      <c r="I255" s="10"/>
      <c r="J255" s="32"/>
      <c r="K255" s="94"/>
      <c r="L255" s="32"/>
      <c r="M255" s="10"/>
      <c r="N255" s="32"/>
      <c r="O255" s="10"/>
      <c r="P255" s="32"/>
      <c r="Q255" s="10"/>
      <c r="R255" s="32"/>
      <c r="S255" s="10"/>
      <c r="T255" s="32"/>
      <c r="U255" s="10"/>
      <c r="V255" s="32"/>
      <c r="W255" s="10"/>
      <c r="X255" s="32"/>
      <c r="Y255" s="10"/>
      <c r="Z255" s="32"/>
      <c r="AA255" s="10"/>
      <c r="AB255" s="32"/>
      <c r="AC255" s="10"/>
      <c r="AD255" s="32"/>
      <c r="AE255" s="10"/>
      <c r="AF255" s="32"/>
      <c r="AG255" s="10"/>
      <c r="AH255" s="32"/>
      <c r="AI255" s="10"/>
      <c r="AJ255" s="32"/>
      <c r="AK255" s="10"/>
      <c r="AL255" s="32"/>
      <c r="AM255" s="10"/>
      <c r="AN255" s="32"/>
      <c r="AO255" s="10"/>
      <c r="AP255" s="242"/>
      <c r="AQ255" s="10"/>
      <c r="AR255" s="32"/>
      <c r="AS255" s="10"/>
      <c r="AT255" s="242"/>
      <c r="AU255" s="10"/>
      <c r="AV255" s="242"/>
      <c r="AW255" s="7"/>
      <c r="AX255" s="247"/>
      <c r="AY255" s="10"/>
      <c r="AZ255" s="242"/>
      <c r="BA255" s="7"/>
      <c r="BB255" s="247"/>
      <c r="BC255" s="7"/>
      <c r="BD255" s="247"/>
      <c r="BE255" s="7"/>
      <c r="BF255" s="8"/>
      <c r="BG255" s="7"/>
      <c r="BH255" s="8"/>
      <c r="BJ255" s="41"/>
      <c r="BK255" s="41">
        <f t="shared" si="21"/>
        <v>0</v>
      </c>
      <c r="BL255">
        <f t="shared" si="20"/>
        <v>0</v>
      </c>
      <c r="BM255" t="e">
        <f t="shared" si="22"/>
        <v>#DIV/0!</v>
      </c>
      <c r="BN255">
        <f t="shared" si="23"/>
        <v>0</v>
      </c>
    </row>
    <row r="256" spans="2:66" x14ac:dyDescent="0.25">
      <c r="B256" s="6"/>
      <c r="C256" s="10"/>
      <c r="D256" s="32"/>
      <c r="E256" s="10"/>
      <c r="F256" s="32"/>
      <c r="G256" s="10"/>
      <c r="H256" s="32"/>
      <c r="I256" s="10"/>
      <c r="J256" s="32"/>
      <c r="K256" s="10"/>
      <c r="L256" s="32"/>
      <c r="M256" s="10"/>
      <c r="N256" s="32"/>
      <c r="O256" s="10"/>
      <c r="P256" s="32"/>
      <c r="Q256" s="10"/>
      <c r="R256" s="32"/>
      <c r="S256" s="10"/>
      <c r="T256" s="32"/>
      <c r="U256" s="10"/>
      <c r="V256" s="32"/>
      <c r="W256" s="10"/>
      <c r="X256" s="32"/>
      <c r="Y256" s="10"/>
      <c r="Z256" s="32"/>
      <c r="AA256" s="10"/>
      <c r="AB256" s="32"/>
      <c r="AC256" s="10"/>
      <c r="AD256" s="32"/>
      <c r="AE256" s="10"/>
      <c r="AF256" s="32"/>
      <c r="AG256" s="10"/>
      <c r="AH256" s="32"/>
      <c r="AI256" s="10"/>
      <c r="AJ256" s="32"/>
      <c r="AK256" s="10"/>
      <c r="AL256" s="32"/>
      <c r="AM256" s="10"/>
      <c r="AN256" s="32"/>
      <c r="AO256" s="10"/>
      <c r="AP256" s="242"/>
      <c r="AQ256" s="10"/>
      <c r="AR256" s="32"/>
      <c r="AS256" s="10"/>
      <c r="AT256" s="242"/>
      <c r="AU256" s="10"/>
      <c r="AV256" s="242"/>
      <c r="AW256" s="7"/>
      <c r="AX256" s="247"/>
      <c r="AY256" s="10"/>
      <c r="AZ256" s="242"/>
      <c r="BA256" s="7"/>
      <c r="BB256" s="247"/>
      <c r="BC256" s="7"/>
      <c r="BD256" s="247"/>
      <c r="BE256" s="7"/>
      <c r="BF256" s="8"/>
      <c r="BG256" s="7"/>
      <c r="BH256" s="8"/>
      <c r="BJ256" s="41"/>
      <c r="BK256" s="41">
        <f t="shared" si="21"/>
        <v>0</v>
      </c>
      <c r="BL256">
        <f t="shared" si="20"/>
        <v>0</v>
      </c>
      <c r="BM256" t="e">
        <f t="shared" si="22"/>
        <v>#DIV/0!</v>
      </c>
      <c r="BN256">
        <f t="shared" si="23"/>
        <v>0</v>
      </c>
    </row>
    <row r="257" spans="2:66" x14ac:dyDescent="0.25">
      <c r="B257" s="6"/>
      <c r="C257" s="10"/>
      <c r="D257" s="32"/>
      <c r="E257" s="10"/>
      <c r="F257" s="32"/>
      <c r="G257" s="10"/>
      <c r="H257" s="32"/>
      <c r="I257" s="10"/>
      <c r="J257" s="32"/>
      <c r="K257" s="10"/>
      <c r="L257" s="32"/>
      <c r="M257" s="10"/>
      <c r="N257" s="32"/>
      <c r="O257" s="10"/>
      <c r="P257" s="32"/>
      <c r="Q257" s="10"/>
      <c r="R257" s="32"/>
      <c r="S257" s="10"/>
      <c r="T257" s="32"/>
      <c r="U257" s="10"/>
      <c r="V257" s="32"/>
      <c r="W257" s="10"/>
      <c r="X257" s="32"/>
      <c r="Y257" s="10"/>
      <c r="Z257" s="32"/>
      <c r="AA257" s="10"/>
      <c r="AB257" s="32"/>
      <c r="AC257" s="10"/>
      <c r="AD257" s="32"/>
      <c r="AE257" s="10"/>
      <c r="AF257" s="32"/>
      <c r="AG257" s="10"/>
      <c r="AH257" s="32"/>
      <c r="AI257" s="10"/>
      <c r="AJ257" s="32"/>
      <c r="AK257" s="10"/>
      <c r="AL257" s="32"/>
      <c r="AM257" s="10"/>
      <c r="AN257" s="32"/>
      <c r="AO257" s="10"/>
      <c r="AP257" s="242"/>
      <c r="AQ257" s="10"/>
      <c r="AR257" s="32"/>
      <c r="AS257" s="10"/>
      <c r="AT257" s="242"/>
      <c r="AU257" s="10"/>
      <c r="AV257" s="242"/>
      <c r="AW257" s="7"/>
      <c r="AX257" s="247"/>
      <c r="AY257" s="10"/>
      <c r="AZ257" s="242"/>
      <c r="BA257" s="7"/>
      <c r="BB257" s="247"/>
      <c r="BC257" s="7"/>
      <c r="BD257" s="247"/>
      <c r="BE257" s="7"/>
      <c r="BF257" s="8"/>
      <c r="BG257" s="7"/>
      <c r="BH257" s="8"/>
      <c r="BJ257" s="41"/>
      <c r="BK257" s="41">
        <f t="shared" si="21"/>
        <v>0</v>
      </c>
      <c r="BL257">
        <f t="shared" si="20"/>
        <v>0</v>
      </c>
      <c r="BM257" t="e">
        <f t="shared" si="22"/>
        <v>#DIV/0!</v>
      </c>
      <c r="BN257">
        <f t="shared" si="23"/>
        <v>0</v>
      </c>
    </row>
    <row r="258" spans="2:66" x14ac:dyDescent="0.25">
      <c r="B258" s="6"/>
      <c r="C258" s="10"/>
      <c r="D258" s="32"/>
      <c r="E258" s="10"/>
      <c r="F258" s="32"/>
      <c r="G258" s="10"/>
      <c r="H258" s="32"/>
      <c r="I258" s="10"/>
      <c r="J258" s="32"/>
      <c r="K258" s="94"/>
      <c r="L258" s="32"/>
      <c r="M258" s="10"/>
      <c r="N258" s="32"/>
      <c r="O258" s="10"/>
      <c r="P258" s="32"/>
      <c r="Q258" s="10"/>
      <c r="R258" s="32"/>
      <c r="S258" s="10"/>
      <c r="T258" s="32"/>
      <c r="U258" s="10"/>
      <c r="V258" s="32"/>
      <c r="W258" s="10"/>
      <c r="X258" s="32"/>
      <c r="Y258" s="10"/>
      <c r="Z258" s="32"/>
      <c r="AA258" s="10"/>
      <c r="AB258" s="32"/>
      <c r="AC258" s="10"/>
      <c r="AD258" s="32"/>
      <c r="AE258" s="10"/>
      <c r="AF258" s="32"/>
      <c r="AG258" s="10"/>
      <c r="AH258" s="32"/>
      <c r="AI258" s="10"/>
      <c r="AJ258" s="32"/>
      <c r="AK258" s="10"/>
      <c r="AL258" s="32"/>
      <c r="AM258" s="10"/>
      <c r="AN258" s="32"/>
      <c r="AO258" s="10"/>
      <c r="AP258" s="242"/>
      <c r="AQ258" s="10"/>
      <c r="AR258" s="32"/>
      <c r="AS258" s="10"/>
      <c r="AT258" s="242"/>
      <c r="AU258" s="10"/>
      <c r="AV258" s="242"/>
      <c r="AW258" s="7"/>
      <c r="AX258" s="247"/>
      <c r="AY258" s="10"/>
      <c r="AZ258" s="242"/>
      <c r="BA258" s="7"/>
      <c r="BB258" s="247"/>
      <c r="BC258" s="7"/>
      <c r="BD258" s="247"/>
      <c r="BE258" s="7"/>
      <c r="BF258" s="8"/>
      <c r="BG258" s="7"/>
      <c r="BH258" s="8"/>
      <c r="BJ258" s="41"/>
      <c r="BK258" s="41">
        <f t="shared" si="21"/>
        <v>0</v>
      </c>
      <c r="BL258">
        <f t="shared" ref="BL258:BL321" si="24">COUNT(C258:BH258)/2</f>
        <v>0</v>
      </c>
      <c r="BM258" t="e">
        <f t="shared" si="22"/>
        <v>#DIV/0!</v>
      </c>
      <c r="BN258">
        <f t="shared" si="23"/>
        <v>0</v>
      </c>
    </row>
    <row r="259" spans="2:66" x14ac:dyDescent="0.25">
      <c r="B259" s="6"/>
      <c r="C259" s="10"/>
      <c r="D259" s="32"/>
      <c r="E259" s="10"/>
      <c r="F259" s="32"/>
      <c r="G259" s="10"/>
      <c r="H259" s="32"/>
      <c r="I259" s="10"/>
      <c r="J259" s="32"/>
      <c r="K259" s="10"/>
      <c r="L259" s="32"/>
      <c r="M259" s="10"/>
      <c r="N259" s="32"/>
      <c r="O259" s="10"/>
      <c r="P259" s="32"/>
      <c r="Q259" s="10"/>
      <c r="R259" s="32"/>
      <c r="S259" s="10"/>
      <c r="T259" s="32"/>
      <c r="U259" s="10"/>
      <c r="V259" s="32"/>
      <c r="W259" s="10"/>
      <c r="X259" s="32"/>
      <c r="Y259" s="10"/>
      <c r="Z259" s="32"/>
      <c r="AA259" s="10"/>
      <c r="AB259" s="32"/>
      <c r="AC259" s="10"/>
      <c r="AD259" s="32"/>
      <c r="AE259" s="10"/>
      <c r="AF259" s="32"/>
      <c r="AG259" s="10"/>
      <c r="AH259" s="32"/>
      <c r="AI259" s="10"/>
      <c r="AJ259" s="32"/>
      <c r="AK259" s="10"/>
      <c r="AL259" s="32"/>
      <c r="AM259" s="10"/>
      <c r="AN259" s="32"/>
      <c r="AO259" s="10"/>
      <c r="AP259" s="242"/>
      <c r="AQ259" s="10"/>
      <c r="AR259" s="32"/>
      <c r="AS259" s="10"/>
      <c r="AT259" s="242"/>
      <c r="AU259" s="10"/>
      <c r="AV259" s="242"/>
      <c r="AW259" s="7"/>
      <c r="AX259" s="247"/>
      <c r="AY259" s="10"/>
      <c r="AZ259" s="242"/>
      <c r="BA259" s="7"/>
      <c r="BB259" s="247"/>
      <c r="BC259" s="7"/>
      <c r="BD259" s="247"/>
      <c r="BE259" s="7"/>
      <c r="BF259" s="8"/>
      <c r="BG259" s="7"/>
      <c r="BH259" s="8"/>
      <c r="BJ259" s="41"/>
      <c r="BK259" s="41">
        <f t="shared" si="21"/>
        <v>0</v>
      </c>
      <c r="BL259">
        <f t="shared" si="24"/>
        <v>0</v>
      </c>
      <c r="BM259" t="e">
        <f t="shared" si="22"/>
        <v>#DIV/0!</v>
      </c>
      <c r="BN259">
        <f t="shared" si="23"/>
        <v>0</v>
      </c>
    </row>
    <row r="260" spans="2:66" x14ac:dyDescent="0.25">
      <c r="B260" s="6"/>
      <c r="C260" s="10"/>
      <c r="D260" s="32"/>
      <c r="E260" s="10"/>
      <c r="F260" s="32"/>
      <c r="G260" s="10"/>
      <c r="H260" s="32"/>
      <c r="I260" s="10"/>
      <c r="J260" s="32"/>
      <c r="K260" s="10"/>
      <c r="L260" s="32"/>
      <c r="M260" s="10"/>
      <c r="N260" s="32"/>
      <c r="O260" s="10"/>
      <c r="P260" s="32"/>
      <c r="Q260" s="10"/>
      <c r="R260" s="32"/>
      <c r="S260" s="10"/>
      <c r="T260" s="32"/>
      <c r="U260" s="10"/>
      <c r="V260" s="32"/>
      <c r="W260" s="10"/>
      <c r="X260" s="32"/>
      <c r="Y260" s="10"/>
      <c r="Z260" s="32"/>
      <c r="AA260" s="10"/>
      <c r="AB260" s="32"/>
      <c r="AC260" s="10"/>
      <c r="AD260" s="32"/>
      <c r="AE260" s="10"/>
      <c r="AF260" s="32"/>
      <c r="AG260" s="10"/>
      <c r="AH260" s="32"/>
      <c r="AI260" s="10"/>
      <c r="AJ260" s="32"/>
      <c r="AK260" s="10"/>
      <c r="AL260" s="32"/>
      <c r="AM260" s="10"/>
      <c r="AN260" s="32"/>
      <c r="AO260" s="10"/>
      <c r="AP260" s="242"/>
      <c r="AQ260" s="10"/>
      <c r="AR260" s="32"/>
      <c r="AS260" s="10"/>
      <c r="AT260" s="242"/>
      <c r="AU260" s="10"/>
      <c r="AV260" s="242"/>
      <c r="AW260" s="7"/>
      <c r="AX260" s="247"/>
      <c r="AY260" s="10"/>
      <c r="AZ260" s="242"/>
      <c r="BA260" s="7"/>
      <c r="BB260" s="247"/>
      <c r="BC260" s="7"/>
      <c r="BD260" s="247"/>
      <c r="BE260" s="7"/>
      <c r="BF260" s="8"/>
      <c r="BG260" s="7"/>
      <c r="BH260" s="8"/>
      <c r="BJ260" s="41"/>
      <c r="BK260" s="41">
        <f t="shared" si="21"/>
        <v>0</v>
      </c>
      <c r="BL260">
        <f t="shared" si="24"/>
        <v>0</v>
      </c>
      <c r="BM260" t="e">
        <f t="shared" si="22"/>
        <v>#DIV/0!</v>
      </c>
      <c r="BN260">
        <f t="shared" si="23"/>
        <v>0</v>
      </c>
    </row>
    <row r="261" spans="2:66" x14ac:dyDescent="0.25">
      <c r="B261" s="6"/>
      <c r="C261" s="10"/>
      <c r="D261" s="32"/>
      <c r="E261" s="10"/>
      <c r="F261" s="32"/>
      <c r="G261" s="10"/>
      <c r="H261" s="32"/>
      <c r="I261" s="10"/>
      <c r="J261" s="32"/>
      <c r="K261" s="10"/>
      <c r="L261" s="32"/>
      <c r="M261" s="10"/>
      <c r="N261" s="32"/>
      <c r="O261" s="10"/>
      <c r="P261" s="32"/>
      <c r="Q261" s="10"/>
      <c r="R261" s="32"/>
      <c r="S261" s="10"/>
      <c r="T261" s="32"/>
      <c r="U261" s="10"/>
      <c r="V261" s="32"/>
      <c r="W261" s="10"/>
      <c r="X261" s="32"/>
      <c r="Y261" s="10"/>
      <c r="Z261" s="32"/>
      <c r="AA261" s="10"/>
      <c r="AB261" s="32"/>
      <c r="AC261" s="10"/>
      <c r="AD261" s="32"/>
      <c r="AE261" s="10"/>
      <c r="AF261" s="32"/>
      <c r="AG261" s="10"/>
      <c r="AH261" s="32"/>
      <c r="AI261" s="10"/>
      <c r="AJ261" s="32"/>
      <c r="AK261" s="10"/>
      <c r="AL261" s="32"/>
      <c r="AM261" s="10"/>
      <c r="AN261" s="32"/>
      <c r="AO261" s="10"/>
      <c r="AP261" s="242"/>
      <c r="AQ261" s="10"/>
      <c r="AR261" s="32"/>
      <c r="AS261" s="10"/>
      <c r="AT261" s="242"/>
      <c r="AU261" s="10"/>
      <c r="AV261" s="242"/>
      <c r="AW261" s="7"/>
      <c r="AX261" s="247"/>
      <c r="AY261" s="10"/>
      <c r="AZ261" s="242"/>
      <c r="BA261" s="7"/>
      <c r="BB261" s="247"/>
      <c r="BC261" s="7"/>
      <c r="BD261" s="247"/>
      <c r="BE261" s="7"/>
      <c r="BF261" s="8"/>
      <c r="BG261" s="7"/>
      <c r="BH261" s="8"/>
      <c r="BJ261" s="41"/>
      <c r="BK261" s="41">
        <f t="shared" ref="BK261:BK324" si="25">+AI261+AE261+Y261+W261+U261+S261+Q261+O261+M261+I261+G261+E261+C261+AG261+K261+BG261+BN261+AA261+AC261+AK261+AM261+AO261+AW261+BE261+BC261+BA261+AY261+AU261+AS261+AQ261</f>
        <v>0</v>
      </c>
      <c r="BL261">
        <f t="shared" si="24"/>
        <v>0</v>
      </c>
      <c r="BM261" t="e">
        <f t="shared" si="22"/>
        <v>#DIV/0!</v>
      </c>
      <c r="BN261">
        <f t="shared" si="23"/>
        <v>0</v>
      </c>
    </row>
    <row r="262" spans="2:66" x14ac:dyDescent="0.25">
      <c r="B262" s="6"/>
      <c r="C262" s="10"/>
      <c r="D262" s="32"/>
      <c r="E262" s="10"/>
      <c r="F262" s="32"/>
      <c r="G262" s="10"/>
      <c r="H262" s="32"/>
      <c r="I262" s="10"/>
      <c r="J262" s="32"/>
      <c r="K262" s="10"/>
      <c r="L262" s="32"/>
      <c r="M262" s="10"/>
      <c r="N262" s="32"/>
      <c r="O262" s="10"/>
      <c r="P262" s="32"/>
      <c r="Q262" s="10"/>
      <c r="R262" s="32"/>
      <c r="S262" s="10"/>
      <c r="T262" s="32"/>
      <c r="U262" s="10"/>
      <c r="V262" s="32"/>
      <c r="W262" s="10"/>
      <c r="X262" s="32"/>
      <c r="Y262" s="10"/>
      <c r="Z262" s="32"/>
      <c r="AA262" s="10"/>
      <c r="AB262" s="32"/>
      <c r="AC262" s="10"/>
      <c r="AD262" s="32"/>
      <c r="AE262" s="10"/>
      <c r="AF262" s="32"/>
      <c r="AG262" s="10"/>
      <c r="AH262" s="32"/>
      <c r="AI262" s="10"/>
      <c r="AJ262" s="32"/>
      <c r="AK262" s="10"/>
      <c r="AL262" s="32"/>
      <c r="AM262" s="10"/>
      <c r="AN262" s="32"/>
      <c r="AO262" s="10"/>
      <c r="AP262" s="242"/>
      <c r="AQ262" s="10"/>
      <c r="AR262" s="32"/>
      <c r="AS262" s="10"/>
      <c r="AT262" s="242"/>
      <c r="AU262" s="10"/>
      <c r="AV262" s="242"/>
      <c r="AW262" s="7"/>
      <c r="AX262" s="247"/>
      <c r="AY262" s="10"/>
      <c r="AZ262" s="242"/>
      <c r="BA262" s="7"/>
      <c r="BB262" s="247"/>
      <c r="BC262" s="7"/>
      <c r="BD262" s="247"/>
      <c r="BE262" s="7"/>
      <c r="BF262" s="8"/>
      <c r="BG262" s="7"/>
      <c r="BH262" s="8"/>
      <c r="BJ262" s="41"/>
      <c r="BK262" s="41">
        <f t="shared" si="25"/>
        <v>0</v>
      </c>
      <c r="BL262">
        <f t="shared" si="24"/>
        <v>0</v>
      </c>
      <c r="BM262" t="e">
        <f t="shared" si="22"/>
        <v>#DIV/0!</v>
      </c>
      <c r="BN262">
        <f t="shared" si="23"/>
        <v>0</v>
      </c>
    </row>
    <row r="263" spans="2:66" x14ac:dyDescent="0.25">
      <c r="B263" s="6"/>
      <c r="C263" s="10"/>
      <c r="D263" s="32"/>
      <c r="E263" s="10"/>
      <c r="F263" s="32"/>
      <c r="G263" s="10"/>
      <c r="H263" s="32"/>
      <c r="I263" s="10"/>
      <c r="J263" s="32"/>
      <c r="K263" s="94"/>
      <c r="L263" s="32"/>
      <c r="M263" s="10"/>
      <c r="N263" s="32"/>
      <c r="O263" s="10"/>
      <c r="P263" s="32"/>
      <c r="Q263" s="10"/>
      <c r="R263" s="32"/>
      <c r="S263" s="10"/>
      <c r="T263" s="32"/>
      <c r="U263" s="10"/>
      <c r="V263" s="32"/>
      <c r="W263" s="10"/>
      <c r="X263" s="32"/>
      <c r="Y263" s="10"/>
      <c r="Z263" s="32"/>
      <c r="AA263" s="10"/>
      <c r="AB263" s="32"/>
      <c r="AC263" s="10"/>
      <c r="AD263" s="32"/>
      <c r="AE263" s="10"/>
      <c r="AF263" s="32"/>
      <c r="AG263" s="10"/>
      <c r="AH263" s="32"/>
      <c r="AI263" s="10"/>
      <c r="AJ263" s="32"/>
      <c r="AK263" s="10"/>
      <c r="AL263" s="32"/>
      <c r="AM263" s="10"/>
      <c r="AN263" s="32"/>
      <c r="AO263" s="10"/>
      <c r="AP263" s="242"/>
      <c r="AQ263" s="10"/>
      <c r="AR263" s="32"/>
      <c r="AS263" s="10"/>
      <c r="AT263" s="242"/>
      <c r="AU263" s="10"/>
      <c r="AV263" s="242"/>
      <c r="AW263" s="7"/>
      <c r="AX263" s="247"/>
      <c r="AY263" s="10"/>
      <c r="AZ263" s="242"/>
      <c r="BA263" s="7"/>
      <c r="BB263" s="247"/>
      <c r="BC263" s="7"/>
      <c r="BD263" s="247"/>
      <c r="BE263" s="7"/>
      <c r="BF263" s="8"/>
      <c r="BG263" s="7"/>
      <c r="BH263" s="8"/>
      <c r="BJ263" s="41"/>
      <c r="BK263" s="41">
        <f t="shared" si="25"/>
        <v>0</v>
      </c>
      <c r="BL263">
        <f t="shared" si="24"/>
        <v>0</v>
      </c>
      <c r="BM263" t="e">
        <f t="shared" si="22"/>
        <v>#DIV/0!</v>
      </c>
      <c r="BN263">
        <f t="shared" si="23"/>
        <v>0</v>
      </c>
    </row>
    <row r="264" spans="2:66" x14ac:dyDescent="0.25">
      <c r="B264" s="6"/>
      <c r="C264" s="10"/>
      <c r="D264" s="32"/>
      <c r="E264" s="10"/>
      <c r="F264" s="32"/>
      <c r="G264" s="10"/>
      <c r="H264" s="32"/>
      <c r="I264" s="10"/>
      <c r="J264" s="32"/>
      <c r="K264" s="10"/>
      <c r="L264" s="32"/>
      <c r="M264" s="10"/>
      <c r="N264" s="32"/>
      <c r="O264" s="10"/>
      <c r="P264" s="32"/>
      <c r="Q264" s="10"/>
      <c r="R264" s="32"/>
      <c r="S264" s="10"/>
      <c r="T264" s="32"/>
      <c r="U264" s="10"/>
      <c r="V264" s="32"/>
      <c r="W264" s="10"/>
      <c r="X264" s="32"/>
      <c r="Y264" s="10"/>
      <c r="Z264" s="32"/>
      <c r="AA264" s="10"/>
      <c r="AB264" s="32"/>
      <c r="AC264" s="10"/>
      <c r="AD264" s="32"/>
      <c r="AE264" s="10"/>
      <c r="AF264" s="32"/>
      <c r="AG264" s="10"/>
      <c r="AH264" s="32"/>
      <c r="AI264" s="10"/>
      <c r="AJ264" s="32"/>
      <c r="AK264" s="10"/>
      <c r="AL264" s="32"/>
      <c r="AM264" s="10"/>
      <c r="AN264" s="32"/>
      <c r="AO264" s="10"/>
      <c r="AP264" s="242"/>
      <c r="AQ264" s="10"/>
      <c r="AR264" s="32"/>
      <c r="AS264" s="10"/>
      <c r="AT264" s="242"/>
      <c r="AU264" s="10"/>
      <c r="AV264" s="242"/>
      <c r="AW264" s="7"/>
      <c r="AX264" s="247"/>
      <c r="AY264" s="10"/>
      <c r="AZ264" s="242"/>
      <c r="BA264" s="7"/>
      <c r="BB264" s="247"/>
      <c r="BC264" s="7"/>
      <c r="BD264" s="247"/>
      <c r="BE264" s="7"/>
      <c r="BF264" s="8"/>
      <c r="BG264" s="7"/>
      <c r="BH264" s="8"/>
      <c r="BJ264" s="41"/>
      <c r="BK264" s="41">
        <f t="shared" si="25"/>
        <v>0</v>
      </c>
      <c r="BL264">
        <f t="shared" si="24"/>
        <v>0</v>
      </c>
      <c r="BM264" t="e">
        <f t="shared" si="22"/>
        <v>#DIV/0!</v>
      </c>
      <c r="BN264">
        <f t="shared" si="23"/>
        <v>0</v>
      </c>
    </row>
    <row r="265" spans="2:66" x14ac:dyDescent="0.25">
      <c r="B265" s="6"/>
      <c r="C265" s="10"/>
      <c r="D265" s="32"/>
      <c r="E265" s="10"/>
      <c r="F265" s="32"/>
      <c r="G265" s="10"/>
      <c r="H265" s="32"/>
      <c r="I265" s="10"/>
      <c r="J265" s="32"/>
      <c r="K265" s="94"/>
      <c r="L265" s="32"/>
      <c r="M265" s="10"/>
      <c r="N265" s="32"/>
      <c r="O265" s="10"/>
      <c r="P265" s="32"/>
      <c r="Q265" s="10"/>
      <c r="R265" s="32"/>
      <c r="S265" s="10"/>
      <c r="T265" s="32"/>
      <c r="U265" s="10"/>
      <c r="V265" s="32"/>
      <c r="W265" s="10"/>
      <c r="X265" s="32"/>
      <c r="Y265" s="10"/>
      <c r="Z265" s="32"/>
      <c r="AA265" s="10"/>
      <c r="AB265" s="32"/>
      <c r="AC265" s="10"/>
      <c r="AD265" s="32"/>
      <c r="AE265" s="10"/>
      <c r="AF265" s="32"/>
      <c r="AG265" s="10"/>
      <c r="AH265" s="32"/>
      <c r="AI265" s="10"/>
      <c r="AJ265" s="32"/>
      <c r="AK265" s="10"/>
      <c r="AL265" s="32"/>
      <c r="AM265" s="10"/>
      <c r="AN265" s="32"/>
      <c r="AO265" s="10"/>
      <c r="AP265" s="242"/>
      <c r="AQ265" s="10"/>
      <c r="AR265" s="32"/>
      <c r="AS265" s="10"/>
      <c r="AT265" s="242"/>
      <c r="AU265" s="10"/>
      <c r="AV265" s="242"/>
      <c r="AW265" s="7"/>
      <c r="AX265" s="247"/>
      <c r="AY265" s="10"/>
      <c r="AZ265" s="242"/>
      <c r="BA265" s="7"/>
      <c r="BB265" s="247"/>
      <c r="BC265" s="7"/>
      <c r="BD265" s="247"/>
      <c r="BE265" s="7"/>
      <c r="BF265" s="8"/>
      <c r="BG265" s="7"/>
      <c r="BH265" s="8"/>
      <c r="BJ265" s="41"/>
      <c r="BK265" s="41">
        <f t="shared" si="25"/>
        <v>0</v>
      </c>
      <c r="BL265">
        <f t="shared" si="24"/>
        <v>0</v>
      </c>
      <c r="BM265" t="e">
        <f t="shared" si="22"/>
        <v>#DIV/0!</v>
      </c>
      <c r="BN265">
        <f t="shared" si="23"/>
        <v>0</v>
      </c>
    </row>
    <row r="266" spans="2:66" x14ac:dyDescent="0.25">
      <c r="B266" s="6"/>
      <c r="C266" s="10"/>
      <c r="D266" s="32"/>
      <c r="E266" s="10"/>
      <c r="F266" s="32"/>
      <c r="G266" s="10"/>
      <c r="H266" s="32"/>
      <c r="I266" s="10"/>
      <c r="J266" s="32"/>
      <c r="K266" s="10"/>
      <c r="L266" s="32"/>
      <c r="M266" s="10"/>
      <c r="N266" s="32"/>
      <c r="O266" s="10"/>
      <c r="P266" s="32"/>
      <c r="Q266" s="10"/>
      <c r="R266" s="32"/>
      <c r="S266" s="10"/>
      <c r="T266" s="32"/>
      <c r="U266" s="10"/>
      <c r="V266" s="32"/>
      <c r="W266" s="10"/>
      <c r="X266" s="32"/>
      <c r="Y266" s="10"/>
      <c r="Z266" s="32"/>
      <c r="AA266" s="10"/>
      <c r="AB266" s="32"/>
      <c r="AC266" s="10"/>
      <c r="AD266" s="32"/>
      <c r="AE266" s="10"/>
      <c r="AF266" s="32"/>
      <c r="AG266" s="10"/>
      <c r="AH266" s="32"/>
      <c r="AI266" s="10"/>
      <c r="AJ266" s="32"/>
      <c r="AK266" s="10"/>
      <c r="AL266" s="32"/>
      <c r="AM266" s="10"/>
      <c r="AN266" s="32"/>
      <c r="AO266" s="10"/>
      <c r="AP266" s="242"/>
      <c r="AQ266" s="10"/>
      <c r="AR266" s="32"/>
      <c r="AS266" s="10"/>
      <c r="AT266" s="242"/>
      <c r="AU266" s="10"/>
      <c r="AV266" s="242"/>
      <c r="AW266" s="7"/>
      <c r="AX266" s="247"/>
      <c r="AY266" s="10"/>
      <c r="AZ266" s="242"/>
      <c r="BA266" s="7"/>
      <c r="BB266" s="247"/>
      <c r="BC266" s="7"/>
      <c r="BD266" s="247"/>
      <c r="BE266" s="7"/>
      <c r="BF266" s="8"/>
      <c r="BG266" s="7"/>
      <c r="BH266" s="8"/>
      <c r="BJ266" s="41"/>
      <c r="BK266" s="41">
        <f t="shared" si="25"/>
        <v>0</v>
      </c>
      <c r="BL266">
        <f t="shared" si="24"/>
        <v>0</v>
      </c>
      <c r="BM266" t="e">
        <f t="shared" si="22"/>
        <v>#DIV/0!</v>
      </c>
      <c r="BN266">
        <f t="shared" si="23"/>
        <v>0</v>
      </c>
    </row>
    <row r="267" spans="2:66" x14ac:dyDescent="0.25">
      <c r="B267" s="6"/>
      <c r="C267" s="10"/>
      <c r="D267" s="32"/>
      <c r="E267" s="10"/>
      <c r="F267" s="32"/>
      <c r="G267" s="10"/>
      <c r="H267" s="32"/>
      <c r="I267" s="10"/>
      <c r="J267" s="32"/>
      <c r="K267" s="10"/>
      <c r="L267" s="32"/>
      <c r="M267" s="10"/>
      <c r="N267" s="32"/>
      <c r="O267" s="10"/>
      <c r="P267" s="32"/>
      <c r="Q267" s="10"/>
      <c r="R267" s="32"/>
      <c r="S267" s="10"/>
      <c r="T267" s="32"/>
      <c r="U267" s="10"/>
      <c r="V267" s="32"/>
      <c r="W267" s="10"/>
      <c r="X267" s="32"/>
      <c r="Y267" s="10"/>
      <c r="Z267" s="32"/>
      <c r="AA267" s="10"/>
      <c r="AB267" s="32"/>
      <c r="AC267" s="10"/>
      <c r="AD267" s="32"/>
      <c r="AE267" s="10"/>
      <c r="AF267" s="32"/>
      <c r="AG267" s="10"/>
      <c r="AH267" s="32"/>
      <c r="AI267" s="10"/>
      <c r="AJ267" s="32"/>
      <c r="AK267" s="10"/>
      <c r="AL267" s="32"/>
      <c r="AM267" s="10"/>
      <c r="AN267" s="32"/>
      <c r="AO267" s="10"/>
      <c r="AP267" s="242"/>
      <c r="AQ267" s="10"/>
      <c r="AR267" s="32"/>
      <c r="AS267" s="10"/>
      <c r="AT267" s="242"/>
      <c r="AU267" s="10"/>
      <c r="AV267" s="242"/>
      <c r="AW267" s="7"/>
      <c r="AX267" s="247"/>
      <c r="AY267" s="10"/>
      <c r="AZ267" s="242"/>
      <c r="BA267" s="7"/>
      <c r="BB267" s="247"/>
      <c r="BC267" s="7"/>
      <c r="BD267" s="247"/>
      <c r="BE267" s="7"/>
      <c r="BF267" s="8"/>
      <c r="BG267" s="7"/>
      <c r="BH267" s="8"/>
      <c r="BJ267" s="41"/>
      <c r="BK267" s="41">
        <f t="shared" si="25"/>
        <v>0</v>
      </c>
      <c r="BL267">
        <f t="shared" si="24"/>
        <v>0</v>
      </c>
      <c r="BM267" t="e">
        <f t="shared" si="22"/>
        <v>#DIV/0!</v>
      </c>
      <c r="BN267">
        <f t="shared" si="23"/>
        <v>0</v>
      </c>
    </row>
    <row r="268" spans="2:66" x14ac:dyDescent="0.25">
      <c r="B268" s="6"/>
      <c r="C268" s="10"/>
      <c r="D268" s="32"/>
      <c r="E268" s="10"/>
      <c r="F268" s="32"/>
      <c r="G268" s="10"/>
      <c r="H268" s="32"/>
      <c r="I268" s="10"/>
      <c r="J268" s="32"/>
      <c r="K268" s="10"/>
      <c r="L268" s="32"/>
      <c r="M268" s="10"/>
      <c r="N268" s="32"/>
      <c r="O268" s="10"/>
      <c r="P268" s="32"/>
      <c r="Q268" s="10"/>
      <c r="R268" s="32"/>
      <c r="S268" s="10"/>
      <c r="T268" s="32"/>
      <c r="U268" s="10"/>
      <c r="V268" s="32"/>
      <c r="W268" s="10"/>
      <c r="X268" s="32"/>
      <c r="Y268" s="10"/>
      <c r="Z268" s="32"/>
      <c r="AA268" s="10"/>
      <c r="AB268" s="32"/>
      <c r="AC268" s="10"/>
      <c r="AD268" s="32"/>
      <c r="AE268" s="10"/>
      <c r="AF268" s="32"/>
      <c r="AG268" s="10"/>
      <c r="AH268" s="32"/>
      <c r="AI268" s="10"/>
      <c r="AJ268" s="32"/>
      <c r="AK268" s="10"/>
      <c r="AL268" s="32"/>
      <c r="AM268" s="10"/>
      <c r="AN268" s="32"/>
      <c r="AO268" s="10"/>
      <c r="AP268" s="242"/>
      <c r="AQ268" s="10"/>
      <c r="AR268" s="32"/>
      <c r="AS268" s="10"/>
      <c r="AT268" s="242"/>
      <c r="AU268" s="10"/>
      <c r="AV268" s="242"/>
      <c r="AW268" s="7"/>
      <c r="AX268" s="247"/>
      <c r="AY268" s="10"/>
      <c r="AZ268" s="242"/>
      <c r="BA268" s="7"/>
      <c r="BB268" s="247"/>
      <c r="BC268" s="7"/>
      <c r="BD268" s="247"/>
      <c r="BE268" s="7"/>
      <c r="BF268" s="8"/>
      <c r="BG268" s="7"/>
      <c r="BH268" s="8"/>
      <c r="BJ268" s="41"/>
      <c r="BK268" s="41">
        <f t="shared" si="25"/>
        <v>0</v>
      </c>
      <c r="BL268">
        <f t="shared" si="24"/>
        <v>0</v>
      </c>
      <c r="BM268" t="e">
        <f t="shared" si="22"/>
        <v>#DIV/0!</v>
      </c>
      <c r="BN268">
        <f t="shared" si="23"/>
        <v>0</v>
      </c>
    </row>
    <row r="269" spans="2:66" x14ac:dyDescent="0.25">
      <c r="B269" s="6"/>
      <c r="C269" s="10"/>
      <c r="D269" s="32"/>
      <c r="E269" s="10"/>
      <c r="F269" s="32"/>
      <c r="G269" s="10"/>
      <c r="H269" s="32"/>
      <c r="I269" s="10"/>
      <c r="J269" s="32"/>
      <c r="K269" s="10"/>
      <c r="L269" s="32"/>
      <c r="M269" s="10"/>
      <c r="N269" s="32"/>
      <c r="O269" s="10"/>
      <c r="P269" s="32"/>
      <c r="Q269" s="10"/>
      <c r="R269" s="32"/>
      <c r="S269" s="10"/>
      <c r="T269" s="32"/>
      <c r="U269" s="10"/>
      <c r="V269" s="32"/>
      <c r="W269" s="10"/>
      <c r="X269" s="32"/>
      <c r="Y269" s="10"/>
      <c r="Z269" s="32"/>
      <c r="AA269" s="10"/>
      <c r="AB269" s="32"/>
      <c r="AC269" s="10"/>
      <c r="AD269" s="32"/>
      <c r="AE269" s="10"/>
      <c r="AF269" s="32"/>
      <c r="AG269" s="10"/>
      <c r="AH269" s="32"/>
      <c r="AI269" s="10"/>
      <c r="AJ269" s="32"/>
      <c r="AK269" s="10"/>
      <c r="AL269" s="32"/>
      <c r="AM269" s="10"/>
      <c r="AN269" s="32"/>
      <c r="AO269" s="10"/>
      <c r="AP269" s="242"/>
      <c r="AQ269" s="10"/>
      <c r="AR269" s="32"/>
      <c r="AS269" s="10"/>
      <c r="AT269" s="242"/>
      <c r="AU269" s="10"/>
      <c r="AV269" s="242"/>
      <c r="AW269" s="7"/>
      <c r="AX269" s="247"/>
      <c r="AY269" s="10"/>
      <c r="AZ269" s="242"/>
      <c r="BA269" s="7"/>
      <c r="BB269" s="247"/>
      <c r="BC269" s="7"/>
      <c r="BD269" s="247"/>
      <c r="BE269" s="7"/>
      <c r="BF269" s="8"/>
      <c r="BG269" s="7"/>
      <c r="BH269" s="8"/>
      <c r="BJ269" s="41"/>
      <c r="BK269" s="41">
        <f t="shared" si="25"/>
        <v>0</v>
      </c>
      <c r="BL269">
        <f t="shared" si="24"/>
        <v>0</v>
      </c>
      <c r="BM269" t="e">
        <f t="shared" si="22"/>
        <v>#DIV/0!</v>
      </c>
      <c r="BN269">
        <f t="shared" si="23"/>
        <v>0</v>
      </c>
    </row>
    <row r="270" spans="2:66" x14ac:dyDescent="0.25">
      <c r="B270" s="6"/>
      <c r="C270" s="10"/>
      <c r="D270" s="32"/>
      <c r="E270" s="10"/>
      <c r="F270" s="32"/>
      <c r="G270" s="10"/>
      <c r="H270" s="32"/>
      <c r="I270" s="10"/>
      <c r="J270" s="32"/>
      <c r="K270" s="94"/>
      <c r="L270" s="32"/>
      <c r="M270" s="10"/>
      <c r="N270" s="32"/>
      <c r="O270" s="10"/>
      <c r="P270" s="32"/>
      <c r="Q270" s="10"/>
      <c r="R270" s="32"/>
      <c r="S270" s="10"/>
      <c r="T270" s="32"/>
      <c r="U270" s="10"/>
      <c r="V270" s="32"/>
      <c r="W270" s="10"/>
      <c r="X270" s="32"/>
      <c r="Y270" s="10"/>
      <c r="Z270" s="32"/>
      <c r="AA270" s="10"/>
      <c r="AB270" s="32"/>
      <c r="AC270" s="10"/>
      <c r="AD270" s="32"/>
      <c r="AE270" s="10"/>
      <c r="AF270" s="32"/>
      <c r="AG270" s="10"/>
      <c r="AH270" s="32"/>
      <c r="AI270" s="10"/>
      <c r="AJ270" s="32"/>
      <c r="AK270" s="10"/>
      <c r="AL270" s="32"/>
      <c r="AM270" s="10"/>
      <c r="AN270" s="32"/>
      <c r="AO270" s="10"/>
      <c r="AP270" s="242"/>
      <c r="AQ270" s="10"/>
      <c r="AR270" s="32"/>
      <c r="AS270" s="10"/>
      <c r="AT270" s="242"/>
      <c r="AU270" s="10"/>
      <c r="AV270" s="242"/>
      <c r="AW270" s="7"/>
      <c r="AX270" s="247"/>
      <c r="AY270" s="10"/>
      <c r="AZ270" s="242"/>
      <c r="BA270" s="7"/>
      <c r="BB270" s="247"/>
      <c r="BC270" s="7"/>
      <c r="BD270" s="247"/>
      <c r="BE270" s="7"/>
      <c r="BF270" s="8"/>
      <c r="BG270" s="7"/>
      <c r="BH270" s="8"/>
      <c r="BJ270" s="41"/>
      <c r="BK270" s="41">
        <f t="shared" si="25"/>
        <v>0</v>
      </c>
      <c r="BL270">
        <f t="shared" si="24"/>
        <v>0</v>
      </c>
      <c r="BM270" t="e">
        <f t="shared" si="22"/>
        <v>#DIV/0!</v>
      </c>
      <c r="BN270">
        <f t="shared" si="23"/>
        <v>0</v>
      </c>
    </row>
    <row r="271" spans="2:66" x14ac:dyDescent="0.25">
      <c r="B271" s="6"/>
      <c r="C271" s="10"/>
      <c r="D271" s="32"/>
      <c r="E271" s="10"/>
      <c r="F271" s="32"/>
      <c r="G271" s="10"/>
      <c r="H271" s="32"/>
      <c r="I271" s="10"/>
      <c r="J271" s="32"/>
      <c r="K271" s="10"/>
      <c r="L271" s="32"/>
      <c r="M271" s="10"/>
      <c r="N271" s="32"/>
      <c r="O271" s="10"/>
      <c r="P271" s="32"/>
      <c r="Q271" s="10"/>
      <c r="R271" s="32"/>
      <c r="S271" s="10"/>
      <c r="T271" s="32"/>
      <c r="U271" s="10"/>
      <c r="V271" s="32"/>
      <c r="W271" s="10"/>
      <c r="X271" s="32"/>
      <c r="Y271" s="10"/>
      <c r="Z271" s="32"/>
      <c r="AA271" s="10"/>
      <c r="AB271" s="32"/>
      <c r="AC271" s="10"/>
      <c r="AD271" s="32"/>
      <c r="AE271" s="10"/>
      <c r="AF271" s="32"/>
      <c r="AG271" s="10"/>
      <c r="AH271" s="32"/>
      <c r="AI271" s="10"/>
      <c r="AJ271" s="32"/>
      <c r="AK271" s="10"/>
      <c r="AL271" s="32"/>
      <c r="AM271" s="10"/>
      <c r="AN271" s="32"/>
      <c r="AO271" s="10"/>
      <c r="AP271" s="242"/>
      <c r="AQ271" s="10"/>
      <c r="AR271" s="32"/>
      <c r="AS271" s="10"/>
      <c r="AT271" s="242"/>
      <c r="AU271" s="10"/>
      <c r="AV271" s="242"/>
      <c r="AW271" s="7"/>
      <c r="AX271" s="247"/>
      <c r="AY271" s="10"/>
      <c r="AZ271" s="242"/>
      <c r="BA271" s="7"/>
      <c r="BB271" s="247"/>
      <c r="BC271" s="7"/>
      <c r="BD271" s="247"/>
      <c r="BE271" s="7"/>
      <c r="BF271" s="8"/>
      <c r="BG271" s="7"/>
      <c r="BH271" s="8"/>
      <c r="BJ271" s="41"/>
      <c r="BK271" s="41">
        <f t="shared" si="25"/>
        <v>0</v>
      </c>
      <c r="BL271">
        <f t="shared" si="24"/>
        <v>0</v>
      </c>
      <c r="BM271" t="e">
        <f t="shared" si="22"/>
        <v>#DIV/0!</v>
      </c>
      <c r="BN271">
        <f t="shared" si="23"/>
        <v>0</v>
      </c>
    </row>
    <row r="272" spans="2:66" x14ac:dyDescent="0.25">
      <c r="B272" s="6"/>
      <c r="C272" s="10"/>
      <c r="D272" s="32"/>
      <c r="E272" s="10"/>
      <c r="F272" s="32"/>
      <c r="G272" s="10"/>
      <c r="H272" s="32"/>
      <c r="I272" s="10"/>
      <c r="J272" s="32"/>
      <c r="K272" s="94"/>
      <c r="L272" s="32"/>
      <c r="M272" s="10"/>
      <c r="N272" s="32"/>
      <c r="O272" s="10"/>
      <c r="P272" s="32"/>
      <c r="Q272" s="10"/>
      <c r="R272" s="32"/>
      <c r="S272" s="10"/>
      <c r="T272" s="32"/>
      <c r="U272" s="10"/>
      <c r="V272" s="32"/>
      <c r="W272" s="10"/>
      <c r="X272" s="32"/>
      <c r="Y272" s="10"/>
      <c r="Z272" s="32"/>
      <c r="AA272" s="10"/>
      <c r="AB272" s="32"/>
      <c r="AC272" s="10"/>
      <c r="AD272" s="32"/>
      <c r="AE272" s="10"/>
      <c r="AF272" s="32"/>
      <c r="AG272" s="10"/>
      <c r="AH272" s="32"/>
      <c r="AI272" s="10"/>
      <c r="AJ272" s="32"/>
      <c r="AK272" s="10"/>
      <c r="AL272" s="32"/>
      <c r="AM272" s="10"/>
      <c r="AN272" s="32"/>
      <c r="AO272" s="10"/>
      <c r="AP272" s="242"/>
      <c r="AQ272" s="10"/>
      <c r="AR272" s="32"/>
      <c r="AS272" s="10"/>
      <c r="AT272" s="242"/>
      <c r="AU272" s="10"/>
      <c r="AV272" s="242"/>
      <c r="AW272" s="7"/>
      <c r="AX272" s="247"/>
      <c r="AY272" s="10"/>
      <c r="AZ272" s="242"/>
      <c r="BA272" s="7"/>
      <c r="BB272" s="247"/>
      <c r="BC272" s="7"/>
      <c r="BD272" s="247"/>
      <c r="BE272" s="7"/>
      <c r="BF272" s="8"/>
      <c r="BG272" s="7"/>
      <c r="BH272" s="8"/>
      <c r="BJ272" s="41"/>
      <c r="BK272" s="41">
        <f t="shared" si="25"/>
        <v>0</v>
      </c>
      <c r="BL272">
        <f t="shared" si="24"/>
        <v>0</v>
      </c>
      <c r="BM272" t="e">
        <f t="shared" si="22"/>
        <v>#DIV/0!</v>
      </c>
      <c r="BN272">
        <f t="shared" si="23"/>
        <v>0</v>
      </c>
    </row>
    <row r="273" spans="2:66" x14ac:dyDescent="0.25">
      <c r="B273" s="6"/>
      <c r="C273" s="10"/>
      <c r="D273" s="32"/>
      <c r="E273" s="10"/>
      <c r="F273" s="32"/>
      <c r="G273" s="10"/>
      <c r="H273" s="32"/>
      <c r="I273" s="10"/>
      <c r="J273" s="32"/>
      <c r="K273" s="10"/>
      <c r="L273" s="32"/>
      <c r="M273" s="10"/>
      <c r="N273" s="32"/>
      <c r="O273" s="10"/>
      <c r="P273" s="32"/>
      <c r="Q273" s="10"/>
      <c r="R273" s="32"/>
      <c r="S273" s="10"/>
      <c r="T273" s="32"/>
      <c r="U273" s="10"/>
      <c r="V273" s="32"/>
      <c r="W273" s="10"/>
      <c r="X273" s="32"/>
      <c r="Y273" s="10"/>
      <c r="Z273" s="32"/>
      <c r="AA273" s="10"/>
      <c r="AB273" s="32"/>
      <c r="AC273" s="10"/>
      <c r="AD273" s="32"/>
      <c r="AE273" s="10"/>
      <c r="AF273" s="32"/>
      <c r="AG273" s="10"/>
      <c r="AH273" s="32"/>
      <c r="AI273" s="10"/>
      <c r="AJ273" s="32"/>
      <c r="AK273" s="10"/>
      <c r="AL273" s="32"/>
      <c r="AM273" s="10"/>
      <c r="AN273" s="32"/>
      <c r="AO273" s="10"/>
      <c r="AP273" s="242"/>
      <c r="AQ273" s="10"/>
      <c r="AR273" s="32"/>
      <c r="AS273" s="10"/>
      <c r="AT273" s="242"/>
      <c r="AU273" s="10"/>
      <c r="AV273" s="242"/>
      <c r="AW273" s="7"/>
      <c r="AX273" s="247"/>
      <c r="AY273" s="10"/>
      <c r="AZ273" s="242"/>
      <c r="BA273" s="7"/>
      <c r="BB273" s="247"/>
      <c r="BC273" s="7"/>
      <c r="BD273" s="247"/>
      <c r="BE273" s="7"/>
      <c r="BF273" s="8"/>
      <c r="BG273" s="7"/>
      <c r="BH273" s="8"/>
      <c r="BJ273" s="41"/>
      <c r="BK273" s="41">
        <f t="shared" si="25"/>
        <v>0</v>
      </c>
      <c r="BL273">
        <f t="shared" si="24"/>
        <v>0</v>
      </c>
      <c r="BM273" t="e">
        <f t="shared" si="22"/>
        <v>#DIV/0!</v>
      </c>
      <c r="BN273">
        <f t="shared" si="23"/>
        <v>0</v>
      </c>
    </row>
    <row r="274" spans="2:66" x14ac:dyDescent="0.25">
      <c r="B274" s="6"/>
      <c r="C274" s="10"/>
      <c r="D274" s="32"/>
      <c r="E274" s="10"/>
      <c r="F274" s="32"/>
      <c r="G274" s="10"/>
      <c r="H274" s="32"/>
      <c r="I274" s="10"/>
      <c r="J274" s="32"/>
      <c r="K274" s="10"/>
      <c r="L274" s="32"/>
      <c r="M274" s="10"/>
      <c r="N274" s="32"/>
      <c r="O274" s="10"/>
      <c r="P274" s="32"/>
      <c r="Q274" s="10"/>
      <c r="R274" s="32"/>
      <c r="S274" s="10"/>
      <c r="T274" s="32"/>
      <c r="U274" s="10"/>
      <c r="V274" s="32"/>
      <c r="W274" s="10"/>
      <c r="X274" s="32"/>
      <c r="Y274" s="10"/>
      <c r="Z274" s="32"/>
      <c r="AA274" s="10"/>
      <c r="AB274" s="32"/>
      <c r="AC274" s="10"/>
      <c r="AD274" s="32"/>
      <c r="AE274" s="10"/>
      <c r="AF274" s="32"/>
      <c r="AG274" s="10"/>
      <c r="AH274" s="32"/>
      <c r="AI274" s="10"/>
      <c r="AJ274" s="32"/>
      <c r="AK274" s="10"/>
      <c r="AL274" s="32"/>
      <c r="AM274" s="10"/>
      <c r="AN274" s="32"/>
      <c r="AO274" s="10"/>
      <c r="AP274" s="242"/>
      <c r="AQ274" s="10"/>
      <c r="AR274" s="32"/>
      <c r="AS274" s="10"/>
      <c r="AT274" s="242"/>
      <c r="AU274" s="10"/>
      <c r="AV274" s="242"/>
      <c r="AW274" s="7"/>
      <c r="AX274" s="247"/>
      <c r="AY274" s="10"/>
      <c r="AZ274" s="242"/>
      <c r="BA274" s="7"/>
      <c r="BB274" s="247"/>
      <c r="BC274" s="7"/>
      <c r="BD274" s="247"/>
      <c r="BE274" s="7"/>
      <c r="BF274" s="8"/>
      <c r="BG274" s="7"/>
      <c r="BH274" s="8"/>
      <c r="BJ274" s="41"/>
      <c r="BK274" s="41">
        <f t="shared" si="25"/>
        <v>0</v>
      </c>
      <c r="BL274">
        <f t="shared" si="24"/>
        <v>0</v>
      </c>
      <c r="BM274" t="e">
        <f t="shared" si="22"/>
        <v>#DIV/0!</v>
      </c>
      <c r="BN274">
        <f t="shared" si="23"/>
        <v>0</v>
      </c>
    </row>
    <row r="275" spans="2:66" x14ac:dyDescent="0.25">
      <c r="B275" s="6"/>
      <c r="C275" s="10"/>
      <c r="D275" s="32"/>
      <c r="E275" s="10"/>
      <c r="F275" s="32"/>
      <c r="G275" s="10"/>
      <c r="H275" s="32"/>
      <c r="I275" s="10"/>
      <c r="J275" s="32"/>
      <c r="K275" s="10"/>
      <c r="L275" s="32"/>
      <c r="M275" s="10"/>
      <c r="N275" s="32"/>
      <c r="O275" s="10"/>
      <c r="P275" s="32"/>
      <c r="Q275" s="10"/>
      <c r="R275" s="32"/>
      <c r="S275" s="10"/>
      <c r="T275" s="32"/>
      <c r="U275" s="10"/>
      <c r="V275" s="32"/>
      <c r="W275" s="10"/>
      <c r="X275" s="32"/>
      <c r="Y275" s="10"/>
      <c r="Z275" s="32"/>
      <c r="AA275" s="10"/>
      <c r="AB275" s="32"/>
      <c r="AC275" s="10"/>
      <c r="AD275" s="32"/>
      <c r="AE275" s="10"/>
      <c r="AF275" s="32"/>
      <c r="AG275" s="10"/>
      <c r="AH275" s="32"/>
      <c r="AI275" s="10"/>
      <c r="AJ275" s="32"/>
      <c r="AK275" s="10"/>
      <c r="AL275" s="32"/>
      <c r="AM275" s="10"/>
      <c r="AN275" s="32"/>
      <c r="AO275" s="10"/>
      <c r="AP275" s="242"/>
      <c r="AQ275" s="10"/>
      <c r="AR275" s="32"/>
      <c r="AS275" s="10"/>
      <c r="AT275" s="242"/>
      <c r="AU275" s="10"/>
      <c r="AV275" s="242"/>
      <c r="AW275" s="7"/>
      <c r="AX275" s="247"/>
      <c r="AY275" s="10"/>
      <c r="AZ275" s="242"/>
      <c r="BA275" s="7"/>
      <c r="BB275" s="247"/>
      <c r="BC275" s="7"/>
      <c r="BD275" s="247"/>
      <c r="BE275" s="7"/>
      <c r="BF275" s="8"/>
      <c r="BG275" s="7"/>
      <c r="BH275" s="8"/>
      <c r="BJ275" s="41"/>
      <c r="BK275" s="41">
        <f t="shared" si="25"/>
        <v>0</v>
      </c>
      <c r="BL275">
        <f t="shared" si="24"/>
        <v>0</v>
      </c>
      <c r="BM275" t="e">
        <f t="shared" si="22"/>
        <v>#DIV/0!</v>
      </c>
      <c r="BN275">
        <f t="shared" si="23"/>
        <v>0</v>
      </c>
    </row>
    <row r="276" spans="2:66" x14ac:dyDescent="0.25">
      <c r="B276" s="6"/>
      <c r="C276" s="10"/>
      <c r="D276" s="32"/>
      <c r="E276" s="10"/>
      <c r="F276" s="32"/>
      <c r="G276" s="10"/>
      <c r="H276" s="32"/>
      <c r="I276" s="10"/>
      <c r="J276" s="32"/>
      <c r="K276" s="10"/>
      <c r="L276" s="32"/>
      <c r="M276" s="10"/>
      <c r="N276" s="32"/>
      <c r="O276" s="10"/>
      <c r="P276" s="32"/>
      <c r="Q276" s="10"/>
      <c r="R276" s="32"/>
      <c r="S276" s="10"/>
      <c r="T276" s="32"/>
      <c r="U276" s="10"/>
      <c r="V276" s="32"/>
      <c r="W276" s="10"/>
      <c r="X276" s="32"/>
      <c r="Y276" s="10"/>
      <c r="Z276" s="32"/>
      <c r="AA276" s="10"/>
      <c r="AB276" s="32"/>
      <c r="AC276" s="10"/>
      <c r="AD276" s="32"/>
      <c r="AE276" s="10"/>
      <c r="AF276" s="32"/>
      <c r="AG276" s="10"/>
      <c r="AH276" s="32"/>
      <c r="AI276" s="10"/>
      <c r="AJ276" s="32"/>
      <c r="AK276" s="10"/>
      <c r="AL276" s="32"/>
      <c r="AM276" s="10"/>
      <c r="AN276" s="32"/>
      <c r="AO276" s="10"/>
      <c r="AP276" s="242"/>
      <c r="AQ276" s="10"/>
      <c r="AR276" s="32"/>
      <c r="AS276" s="10"/>
      <c r="AT276" s="242"/>
      <c r="AU276" s="10"/>
      <c r="AV276" s="242"/>
      <c r="AW276" s="7"/>
      <c r="AX276" s="247"/>
      <c r="AY276" s="10"/>
      <c r="AZ276" s="242"/>
      <c r="BA276" s="7"/>
      <c r="BB276" s="247"/>
      <c r="BC276" s="7"/>
      <c r="BD276" s="247"/>
      <c r="BE276" s="7"/>
      <c r="BF276" s="8"/>
      <c r="BG276" s="7"/>
      <c r="BH276" s="8"/>
      <c r="BJ276" s="41"/>
      <c r="BK276" s="41">
        <f t="shared" si="25"/>
        <v>0</v>
      </c>
      <c r="BL276">
        <f t="shared" si="24"/>
        <v>0</v>
      </c>
      <c r="BM276" t="e">
        <f t="shared" si="22"/>
        <v>#DIV/0!</v>
      </c>
      <c r="BN276">
        <f t="shared" si="23"/>
        <v>0</v>
      </c>
    </row>
    <row r="277" spans="2:66" x14ac:dyDescent="0.25">
      <c r="B277" s="6"/>
      <c r="C277" s="10"/>
      <c r="D277" s="32"/>
      <c r="E277" s="10"/>
      <c r="F277" s="32"/>
      <c r="G277" s="10"/>
      <c r="H277" s="32"/>
      <c r="I277" s="10"/>
      <c r="J277" s="32"/>
      <c r="K277" s="10"/>
      <c r="L277" s="32"/>
      <c r="M277" s="10"/>
      <c r="N277" s="32"/>
      <c r="O277" s="10"/>
      <c r="P277" s="32"/>
      <c r="Q277" s="10"/>
      <c r="R277" s="32"/>
      <c r="S277" s="10"/>
      <c r="T277" s="32"/>
      <c r="U277" s="10"/>
      <c r="V277" s="32"/>
      <c r="W277" s="10"/>
      <c r="X277" s="32"/>
      <c r="Y277" s="10"/>
      <c r="Z277" s="32"/>
      <c r="AA277" s="10"/>
      <c r="AB277" s="32"/>
      <c r="AC277" s="10"/>
      <c r="AD277" s="32"/>
      <c r="AE277" s="10"/>
      <c r="AF277" s="32"/>
      <c r="AG277" s="10"/>
      <c r="AH277" s="32"/>
      <c r="AI277" s="10"/>
      <c r="AJ277" s="32"/>
      <c r="AK277" s="10"/>
      <c r="AL277" s="32"/>
      <c r="AM277" s="10"/>
      <c r="AN277" s="32"/>
      <c r="AO277" s="10"/>
      <c r="AP277" s="242"/>
      <c r="AQ277" s="10"/>
      <c r="AR277" s="32"/>
      <c r="AS277" s="10"/>
      <c r="AT277" s="242"/>
      <c r="AU277" s="10"/>
      <c r="AV277" s="242"/>
      <c r="AW277" s="7"/>
      <c r="AX277" s="247"/>
      <c r="AY277" s="10"/>
      <c r="AZ277" s="242"/>
      <c r="BA277" s="7"/>
      <c r="BB277" s="247"/>
      <c r="BC277" s="7"/>
      <c r="BD277" s="247"/>
      <c r="BE277" s="7"/>
      <c r="BF277" s="8"/>
      <c r="BG277" s="7"/>
      <c r="BH277" s="8"/>
      <c r="BJ277" s="41"/>
      <c r="BK277" s="41">
        <f t="shared" si="25"/>
        <v>0</v>
      </c>
      <c r="BL277">
        <f t="shared" si="24"/>
        <v>0</v>
      </c>
      <c r="BM277" t="e">
        <f t="shared" si="22"/>
        <v>#DIV/0!</v>
      </c>
      <c r="BN277">
        <f t="shared" si="23"/>
        <v>0</v>
      </c>
    </row>
    <row r="278" spans="2:66" x14ac:dyDescent="0.25">
      <c r="B278" s="6"/>
      <c r="C278" s="10"/>
      <c r="D278" s="32"/>
      <c r="E278" s="10"/>
      <c r="F278" s="32"/>
      <c r="G278" s="10"/>
      <c r="H278" s="32"/>
      <c r="I278" s="10"/>
      <c r="J278" s="32"/>
      <c r="K278" s="94"/>
      <c r="L278" s="32"/>
      <c r="M278" s="10"/>
      <c r="N278" s="32"/>
      <c r="O278" s="10"/>
      <c r="P278" s="32"/>
      <c r="Q278" s="10"/>
      <c r="R278" s="32"/>
      <c r="S278" s="10"/>
      <c r="T278" s="32"/>
      <c r="U278" s="10"/>
      <c r="V278" s="32"/>
      <c r="W278" s="10"/>
      <c r="X278" s="32"/>
      <c r="Y278" s="10"/>
      <c r="Z278" s="32"/>
      <c r="AA278" s="10"/>
      <c r="AB278" s="32"/>
      <c r="AC278" s="10"/>
      <c r="AD278" s="32"/>
      <c r="AE278" s="10"/>
      <c r="AF278" s="32"/>
      <c r="AG278" s="10"/>
      <c r="AH278" s="32"/>
      <c r="AI278" s="10"/>
      <c r="AJ278" s="32"/>
      <c r="AK278" s="10"/>
      <c r="AL278" s="32"/>
      <c r="AM278" s="10"/>
      <c r="AN278" s="32"/>
      <c r="AO278" s="10"/>
      <c r="AP278" s="242"/>
      <c r="AQ278" s="10"/>
      <c r="AR278" s="32"/>
      <c r="AS278" s="10"/>
      <c r="AT278" s="242"/>
      <c r="AU278" s="10"/>
      <c r="AV278" s="242"/>
      <c r="AW278" s="7"/>
      <c r="AX278" s="247"/>
      <c r="AY278" s="10"/>
      <c r="AZ278" s="242"/>
      <c r="BA278" s="7"/>
      <c r="BB278" s="247"/>
      <c r="BC278" s="7"/>
      <c r="BD278" s="247"/>
      <c r="BE278" s="7"/>
      <c r="BF278" s="8"/>
      <c r="BG278" s="7"/>
      <c r="BH278" s="8"/>
      <c r="BJ278" s="41"/>
      <c r="BK278" s="41">
        <f t="shared" si="25"/>
        <v>0</v>
      </c>
      <c r="BL278">
        <f t="shared" si="24"/>
        <v>0</v>
      </c>
      <c r="BM278" t="e">
        <f t="shared" si="22"/>
        <v>#DIV/0!</v>
      </c>
      <c r="BN278">
        <f t="shared" si="23"/>
        <v>0</v>
      </c>
    </row>
    <row r="279" spans="2:66" x14ac:dyDescent="0.25">
      <c r="B279" s="6"/>
      <c r="C279" s="10"/>
      <c r="D279" s="32"/>
      <c r="E279" s="10"/>
      <c r="F279" s="32"/>
      <c r="G279" s="10"/>
      <c r="H279" s="32"/>
      <c r="I279" s="10"/>
      <c r="J279" s="32"/>
      <c r="K279" s="94"/>
      <c r="L279" s="32"/>
      <c r="M279" s="10"/>
      <c r="N279" s="32"/>
      <c r="O279" s="10"/>
      <c r="P279" s="32"/>
      <c r="Q279" s="10"/>
      <c r="R279" s="32"/>
      <c r="S279" s="10"/>
      <c r="T279" s="32"/>
      <c r="U279" s="10"/>
      <c r="V279" s="32"/>
      <c r="W279" s="10"/>
      <c r="X279" s="32"/>
      <c r="Y279" s="10"/>
      <c r="Z279" s="32"/>
      <c r="AA279" s="10"/>
      <c r="AB279" s="32"/>
      <c r="AC279" s="10"/>
      <c r="AD279" s="32"/>
      <c r="AE279" s="10"/>
      <c r="AF279" s="32"/>
      <c r="AG279" s="10"/>
      <c r="AH279" s="32"/>
      <c r="AI279" s="10"/>
      <c r="AJ279" s="32"/>
      <c r="AK279" s="10"/>
      <c r="AL279" s="32"/>
      <c r="AM279" s="10"/>
      <c r="AN279" s="32"/>
      <c r="AO279" s="10"/>
      <c r="AP279" s="242"/>
      <c r="AQ279" s="10"/>
      <c r="AR279" s="32"/>
      <c r="AS279" s="10"/>
      <c r="AT279" s="242"/>
      <c r="AU279" s="10"/>
      <c r="AV279" s="242"/>
      <c r="AW279" s="7"/>
      <c r="AX279" s="247"/>
      <c r="AY279" s="10"/>
      <c r="AZ279" s="242"/>
      <c r="BA279" s="7"/>
      <c r="BB279" s="247"/>
      <c r="BC279" s="7"/>
      <c r="BD279" s="247"/>
      <c r="BE279" s="7"/>
      <c r="BF279" s="8"/>
      <c r="BG279" s="7"/>
      <c r="BH279" s="8"/>
      <c r="BJ279" s="41"/>
      <c r="BK279" s="41">
        <f t="shared" si="25"/>
        <v>0</v>
      </c>
      <c r="BL279">
        <f t="shared" si="24"/>
        <v>0</v>
      </c>
      <c r="BM279" t="e">
        <f t="shared" si="22"/>
        <v>#DIV/0!</v>
      </c>
      <c r="BN279">
        <f t="shared" si="23"/>
        <v>0</v>
      </c>
    </row>
    <row r="280" spans="2:66" x14ac:dyDescent="0.25">
      <c r="B280" s="6"/>
      <c r="C280" s="10"/>
      <c r="D280" s="32"/>
      <c r="E280" s="10"/>
      <c r="F280" s="32"/>
      <c r="G280" s="10"/>
      <c r="H280" s="32"/>
      <c r="I280" s="10"/>
      <c r="J280" s="32"/>
      <c r="K280" s="10"/>
      <c r="L280" s="32"/>
      <c r="M280" s="10"/>
      <c r="N280" s="32"/>
      <c r="O280" s="10"/>
      <c r="P280" s="32"/>
      <c r="Q280" s="10"/>
      <c r="R280" s="32"/>
      <c r="S280" s="10"/>
      <c r="T280" s="32"/>
      <c r="U280" s="10"/>
      <c r="V280" s="32"/>
      <c r="W280" s="10"/>
      <c r="X280" s="32"/>
      <c r="Y280" s="10"/>
      <c r="Z280" s="32"/>
      <c r="AA280" s="10"/>
      <c r="AB280" s="32"/>
      <c r="AC280" s="10"/>
      <c r="AD280" s="32"/>
      <c r="AE280" s="10"/>
      <c r="AF280" s="32"/>
      <c r="AG280" s="10"/>
      <c r="AH280" s="32"/>
      <c r="AI280" s="10"/>
      <c r="AJ280" s="32"/>
      <c r="AK280" s="10"/>
      <c r="AL280" s="32"/>
      <c r="AM280" s="10"/>
      <c r="AN280" s="32"/>
      <c r="AO280" s="10"/>
      <c r="AP280" s="242"/>
      <c r="AQ280" s="10"/>
      <c r="AR280" s="32"/>
      <c r="AS280" s="10"/>
      <c r="AT280" s="242"/>
      <c r="AU280" s="10"/>
      <c r="AV280" s="242"/>
      <c r="AW280" s="7"/>
      <c r="AX280" s="247"/>
      <c r="AY280" s="10"/>
      <c r="AZ280" s="242"/>
      <c r="BA280" s="7"/>
      <c r="BB280" s="247"/>
      <c r="BC280" s="7"/>
      <c r="BD280" s="247"/>
      <c r="BE280" s="7"/>
      <c r="BF280" s="8"/>
      <c r="BG280" s="7"/>
      <c r="BH280" s="8"/>
      <c r="BJ280" s="41"/>
      <c r="BK280" s="41">
        <f t="shared" si="25"/>
        <v>0</v>
      </c>
      <c r="BL280">
        <f t="shared" si="24"/>
        <v>0</v>
      </c>
      <c r="BM280" t="e">
        <f t="shared" ref="BM280:BM343" si="26">+BK280/BL280</f>
        <v>#DIV/0!</v>
      </c>
      <c r="BN280">
        <f t="shared" ref="BN280:BN343" si="27">+K280*2</f>
        <v>0</v>
      </c>
    </row>
    <row r="281" spans="2:66" x14ac:dyDescent="0.25">
      <c r="B281" s="6"/>
      <c r="C281" s="10"/>
      <c r="D281" s="32"/>
      <c r="E281" s="10"/>
      <c r="F281" s="32"/>
      <c r="G281" s="10"/>
      <c r="H281" s="32"/>
      <c r="I281" s="10"/>
      <c r="J281" s="32"/>
      <c r="K281" s="10"/>
      <c r="L281" s="32"/>
      <c r="M281" s="10"/>
      <c r="N281" s="32"/>
      <c r="O281" s="10"/>
      <c r="P281" s="32"/>
      <c r="Q281" s="10"/>
      <c r="R281" s="32"/>
      <c r="S281" s="10"/>
      <c r="T281" s="32"/>
      <c r="U281" s="10"/>
      <c r="V281" s="32"/>
      <c r="W281" s="10"/>
      <c r="X281" s="32"/>
      <c r="Y281" s="10"/>
      <c r="Z281" s="32"/>
      <c r="AA281" s="10"/>
      <c r="AB281" s="32"/>
      <c r="AC281" s="10"/>
      <c r="AD281" s="32"/>
      <c r="AE281" s="10"/>
      <c r="AF281" s="32"/>
      <c r="AG281" s="10"/>
      <c r="AH281" s="32"/>
      <c r="AI281" s="10"/>
      <c r="AJ281" s="32"/>
      <c r="AK281" s="10"/>
      <c r="AL281" s="32"/>
      <c r="AM281" s="10"/>
      <c r="AN281" s="32"/>
      <c r="AO281" s="10"/>
      <c r="AP281" s="242"/>
      <c r="AQ281" s="10"/>
      <c r="AR281" s="32"/>
      <c r="AS281" s="10"/>
      <c r="AT281" s="242"/>
      <c r="AU281" s="10"/>
      <c r="AV281" s="242"/>
      <c r="AW281" s="7"/>
      <c r="AX281" s="247"/>
      <c r="AY281" s="10"/>
      <c r="AZ281" s="242"/>
      <c r="BA281" s="7"/>
      <c r="BB281" s="247"/>
      <c r="BC281" s="7"/>
      <c r="BD281" s="247"/>
      <c r="BE281" s="7"/>
      <c r="BF281" s="8"/>
      <c r="BG281" s="7"/>
      <c r="BH281" s="8"/>
      <c r="BJ281" s="41"/>
      <c r="BK281" s="41">
        <f t="shared" si="25"/>
        <v>0</v>
      </c>
      <c r="BL281">
        <f t="shared" si="24"/>
        <v>0</v>
      </c>
      <c r="BM281" t="e">
        <f t="shared" si="26"/>
        <v>#DIV/0!</v>
      </c>
      <c r="BN281">
        <f t="shared" si="27"/>
        <v>0</v>
      </c>
    </row>
    <row r="282" spans="2:66" x14ac:dyDescent="0.25">
      <c r="B282" s="6"/>
      <c r="C282" s="10"/>
      <c r="D282" s="32"/>
      <c r="E282" s="10"/>
      <c r="F282" s="32"/>
      <c r="G282" s="10"/>
      <c r="H282" s="32"/>
      <c r="I282" s="10"/>
      <c r="J282" s="32"/>
      <c r="K282" s="10"/>
      <c r="L282" s="32"/>
      <c r="M282" s="10"/>
      <c r="N282" s="32"/>
      <c r="O282" s="10"/>
      <c r="P282" s="32"/>
      <c r="Q282" s="10"/>
      <c r="R282" s="32"/>
      <c r="S282" s="10"/>
      <c r="T282" s="32"/>
      <c r="U282" s="10"/>
      <c r="V282" s="32"/>
      <c r="W282" s="10"/>
      <c r="X282" s="32"/>
      <c r="Y282" s="10"/>
      <c r="Z282" s="32"/>
      <c r="AA282" s="10"/>
      <c r="AB282" s="32"/>
      <c r="AC282" s="10"/>
      <c r="AD282" s="32"/>
      <c r="AE282" s="10"/>
      <c r="AF282" s="32"/>
      <c r="AG282" s="10"/>
      <c r="AH282" s="32"/>
      <c r="AI282" s="10"/>
      <c r="AJ282" s="32"/>
      <c r="AK282" s="10"/>
      <c r="AL282" s="32"/>
      <c r="AM282" s="10"/>
      <c r="AN282" s="32"/>
      <c r="AO282" s="10"/>
      <c r="AP282" s="242"/>
      <c r="AQ282" s="10"/>
      <c r="AR282" s="32"/>
      <c r="AS282" s="10"/>
      <c r="AT282" s="242"/>
      <c r="AU282" s="10"/>
      <c r="AV282" s="242"/>
      <c r="AW282" s="7"/>
      <c r="AX282" s="247"/>
      <c r="AY282" s="10"/>
      <c r="AZ282" s="242"/>
      <c r="BA282" s="7"/>
      <c r="BB282" s="247"/>
      <c r="BC282" s="7"/>
      <c r="BD282" s="247"/>
      <c r="BE282" s="7"/>
      <c r="BF282" s="8"/>
      <c r="BG282" s="7"/>
      <c r="BH282" s="8"/>
      <c r="BJ282" s="41"/>
      <c r="BK282" s="41">
        <f t="shared" si="25"/>
        <v>0</v>
      </c>
      <c r="BL282">
        <f t="shared" si="24"/>
        <v>0</v>
      </c>
      <c r="BM282" t="e">
        <f t="shared" si="26"/>
        <v>#DIV/0!</v>
      </c>
      <c r="BN282">
        <f t="shared" si="27"/>
        <v>0</v>
      </c>
    </row>
    <row r="283" spans="2:66" x14ac:dyDescent="0.25">
      <c r="B283" s="6"/>
      <c r="C283" s="10"/>
      <c r="D283" s="32"/>
      <c r="E283" s="10"/>
      <c r="F283" s="32"/>
      <c r="G283" s="10"/>
      <c r="H283" s="32"/>
      <c r="I283" s="10"/>
      <c r="J283" s="32"/>
      <c r="K283" s="10"/>
      <c r="L283" s="32"/>
      <c r="M283" s="10"/>
      <c r="N283" s="32"/>
      <c r="O283" s="10"/>
      <c r="P283" s="32"/>
      <c r="Q283" s="10"/>
      <c r="R283" s="32"/>
      <c r="S283" s="10"/>
      <c r="T283" s="32"/>
      <c r="U283" s="10"/>
      <c r="V283" s="32"/>
      <c r="W283" s="10"/>
      <c r="X283" s="32"/>
      <c r="Y283" s="10"/>
      <c r="Z283" s="32"/>
      <c r="AA283" s="10"/>
      <c r="AB283" s="32"/>
      <c r="AC283" s="10"/>
      <c r="AD283" s="32"/>
      <c r="AE283" s="10"/>
      <c r="AF283" s="32"/>
      <c r="AG283" s="10"/>
      <c r="AH283" s="32"/>
      <c r="AI283" s="10"/>
      <c r="AJ283" s="32"/>
      <c r="AK283" s="10"/>
      <c r="AL283" s="32"/>
      <c r="AM283" s="10"/>
      <c r="AN283" s="32"/>
      <c r="AO283" s="10"/>
      <c r="AP283" s="242"/>
      <c r="AQ283" s="10"/>
      <c r="AR283" s="32"/>
      <c r="AS283" s="10"/>
      <c r="AT283" s="242"/>
      <c r="AU283" s="10"/>
      <c r="AV283" s="242"/>
      <c r="AW283" s="7"/>
      <c r="AX283" s="247"/>
      <c r="AY283" s="10"/>
      <c r="AZ283" s="242"/>
      <c r="BA283" s="7"/>
      <c r="BB283" s="247"/>
      <c r="BC283" s="7"/>
      <c r="BD283" s="247"/>
      <c r="BE283" s="7"/>
      <c r="BF283" s="8"/>
      <c r="BG283" s="7"/>
      <c r="BH283" s="8"/>
      <c r="BJ283" s="41"/>
      <c r="BK283" s="41">
        <f t="shared" si="25"/>
        <v>0</v>
      </c>
      <c r="BL283">
        <f t="shared" si="24"/>
        <v>0</v>
      </c>
      <c r="BM283" t="e">
        <f t="shared" si="26"/>
        <v>#DIV/0!</v>
      </c>
      <c r="BN283">
        <f t="shared" si="27"/>
        <v>0</v>
      </c>
    </row>
    <row r="284" spans="2:66" x14ac:dyDescent="0.25">
      <c r="B284" s="6"/>
      <c r="C284" s="10"/>
      <c r="D284" s="32"/>
      <c r="E284" s="10"/>
      <c r="F284" s="32"/>
      <c r="G284" s="10"/>
      <c r="H284" s="32"/>
      <c r="I284" s="10"/>
      <c r="J284" s="32"/>
      <c r="K284" s="94"/>
      <c r="L284" s="32"/>
      <c r="M284" s="10"/>
      <c r="N284" s="32"/>
      <c r="O284" s="10"/>
      <c r="P284" s="32"/>
      <c r="Q284" s="10"/>
      <c r="R284" s="32"/>
      <c r="S284" s="10"/>
      <c r="T284" s="32"/>
      <c r="U284" s="10"/>
      <c r="V284" s="32"/>
      <c r="W284" s="10"/>
      <c r="X284" s="32"/>
      <c r="Y284" s="10"/>
      <c r="Z284" s="32"/>
      <c r="AA284" s="10"/>
      <c r="AB284" s="32"/>
      <c r="AC284" s="10"/>
      <c r="AD284" s="32"/>
      <c r="AE284" s="10"/>
      <c r="AF284" s="32"/>
      <c r="AG284" s="10"/>
      <c r="AH284" s="32"/>
      <c r="AI284" s="10"/>
      <c r="AJ284" s="32"/>
      <c r="AK284" s="10"/>
      <c r="AL284" s="32"/>
      <c r="AM284" s="10"/>
      <c r="AN284" s="32"/>
      <c r="AO284" s="10"/>
      <c r="AP284" s="242"/>
      <c r="AQ284" s="10"/>
      <c r="AR284" s="32"/>
      <c r="AS284" s="10"/>
      <c r="AT284" s="242"/>
      <c r="AU284" s="10"/>
      <c r="AV284" s="242"/>
      <c r="AW284" s="7"/>
      <c r="AX284" s="247"/>
      <c r="AY284" s="10"/>
      <c r="AZ284" s="242"/>
      <c r="BA284" s="7"/>
      <c r="BB284" s="247"/>
      <c r="BC284" s="7"/>
      <c r="BD284" s="247"/>
      <c r="BE284" s="7"/>
      <c r="BF284" s="8"/>
      <c r="BG284" s="7"/>
      <c r="BH284" s="8"/>
      <c r="BJ284" s="41"/>
      <c r="BK284" s="41">
        <f t="shared" si="25"/>
        <v>0</v>
      </c>
      <c r="BL284">
        <f t="shared" si="24"/>
        <v>0</v>
      </c>
      <c r="BM284" t="e">
        <f t="shared" si="26"/>
        <v>#DIV/0!</v>
      </c>
      <c r="BN284">
        <f t="shared" si="27"/>
        <v>0</v>
      </c>
    </row>
    <row r="285" spans="2:66" x14ac:dyDescent="0.25">
      <c r="B285" s="6"/>
      <c r="C285" s="10"/>
      <c r="D285" s="32"/>
      <c r="E285" s="10"/>
      <c r="F285" s="32"/>
      <c r="G285" s="10"/>
      <c r="H285" s="32"/>
      <c r="I285" s="10"/>
      <c r="J285" s="32"/>
      <c r="K285" s="94"/>
      <c r="L285" s="32"/>
      <c r="M285" s="10"/>
      <c r="N285" s="32"/>
      <c r="O285" s="10"/>
      <c r="P285" s="32"/>
      <c r="Q285" s="10"/>
      <c r="R285" s="32"/>
      <c r="S285" s="10"/>
      <c r="T285" s="32"/>
      <c r="U285" s="10"/>
      <c r="V285" s="32"/>
      <c r="W285" s="10"/>
      <c r="X285" s="32"/>
      <c r="Y285" s="10"/>
      <c r="Z285" s="32"/>
      <c r="AA285" s="10"/>
      <c r="AB285" s="32"/>
      <c r="AC285" s="10"/>
      <c r="AD285" s="32"/>
      <c r="AE285" s="10"/>
      <c r="AF285" s="32"/>
      <c r="AG285" s="10"/>
      <c r="AH285" s="32"/>
      <c r="AI285" s="10"/>
      <c r="AJ285" s="32"/>
      <c r="AK285" s="10"/>
      <c r="AL285" s="32"/>
      <c r="AM285" s="10"/>
      <c r="AN285" s="32"/>
      <c r="AO285" s="10"/>
      <c r="AP285" s="242"/>
      <c r="AQ285" s="10"/>
      <c r="AR285" s="32"/>
      <c r="AS285" s="10"/>
      <c r="AT285" s="242"/>
      <c r="AU285" s="10"/>
      <c r="AV285" s="242"/>
      <c r="AW285" s="7"/>
      <c r="AX285" s="247"/>
      <c r="AY285" s="10"/>
      <c r="AZ285" s="242"/>
      <c r="BA285" s="7"/>
      <c r="BB285" s="247"/>
      <c r="BC285" s="7"/>
      <c r="BD285" s="247"/>
      <c r="BE285" s="7"/>
      <c r="BF285" s="8"/>
      <c r="BG285" s="7"/>
      <c r="BH285" s="8"/>
      <c r="BJ285" s="41"/>
      <c r="BK285" s="41">
        <f t="shared" si="25"/>
        <v>0</v>
      </c>
      <c r="BL285">
        <f t="shared" si="24"/>
        <v>0</v>
      </c>
      <c r="BM285" t="e">
        <f t="shared" si="26"/>
        <v>#DIV/0!</v>
      </c>
      <c r="BN285">
        <f t="shared" si="27"/>
        <v>0</v>
      </c>
    </row>
    <row r="286" spans="2:66" x14ac:dyDescent="0.25">
      <c r="B286" s="6"/>
      <c r="C286" s="10"/>
      <c r="D286" s="32"/>
      <c r="E286" s="10"/>
      <c r="F286" s="32"/>
      <c r="G286" s="10"/>
      <c r="H286" s="32"/>
      <c r="I286" s="10"/>
      <c r="J286" s="32"/>
      <c r="K286" s="94"/>
      <c r="L286" s="32"/>
      <c r="M286" s="10"/>
      <c r="N286" s="32"/>
      <c r="O286" s="10"/>
      <c r="P286" s="32"/>
      <c r="Q286" s="10"/>
      <c r="R286" s="32"/>
      <c r="S286" s="10"/>
      <c r="T286" s="32"/>
      <c r="U286" s="10"/>
      <c r="V286" s="32"/>
      <c r="W286" s="10"/>
      <c r="X286" s="32"/>
      <c r="Y286" s="10"/>
      <c r="Z286" s="32"/>
      <c r="AA286" s="10"/>
      <c r="AB286" s="32"/>
      <c r="AC286" s="10"/>
      <c r="AD286" s="32"/>
      <c r="AE286" s="10"/>
      <c r="AF286" s="32"/>
      <c r="AG286" s="10"/>
      <c r="AH286" s="32"/>
      <c r="AI286" s="10"/>
      <c r="AJ286" s="32"/>
      <c r="AK286" s="10"/>
      <c r="AL286" s="32"/>
      <c r="AM286" s="10"/>
      <c r="AN286" s="32"/>
      <c r="AO286" s="10"/>
      <c r="AP286" s="242"/>
      <c r="AQ286" s="10"/>
      <c r="AR286" s="32"/>
      <c r="AS286" s="10"/>
      <c r="AT286" s="242"/>
      <c r="AU286" s="10"/>
      <c r="AV286" s="242"/>
      <c r="AW286" s="7"/>
      <c r="AX286" s="247"/>
      <c r="AY286" s="10"/>
      <c r="AZ286" s="242"/>
      <c r="BA286" s="7"/>
      <c r="BB286" s="247"/>
      <c r="BC286" s="7"/>
      <c r="BD286" s="247"/>
      <c r="BE286" s="7"/>
      <c r="BF286" s="8"/>
      <c r="BG286" s="7"/>
      <c r="BH286" s="8"/>
      <c r="BJ286" s="41"/>
      <c r="BK286" s="41">
        <f t="shared" si="25"/>
        <v>0</v>
      </c>
      <c r="BL286">
        <f t="shared" si="24"/>
        <v>0</v>
      </c>
      <c r="BM286" t="e">
        <f t="shared" si="26"/>
        <v>#DIV/0!</v>
      </c>
      <c r="BN286">
        <f t="shared" si="27"/>
        <v>0</v>
      </c>
    </row>
    <row r="287" spans="2:66" x14ac:dyDescent="0.25">
      <c r="B287" s="6"/>
      <c r="C287" s="10"/>
      <c r="D287" s="32"/>
      <c r="E287" s="10"/>
      <c r="F287" s="32"/>
      <c r="G287" s="10"/>
      <c r="H287" s="32"/>
      <c r="I287" s="10"/>
      <c r="J287" s="32"/>
      <c r="K287" s="10"/>
      <c r="L287" s="32"/>
      <c r="M287" s="10"/>
      <c r="N287" s="32"/>
      <c r="O287" s="10"/>
      <c r="P287" s="32"/>
      <c r="Q287" s="10"/>
      <c r="R287" s="32"/>
      <c r="S287" s="10"/>
      <c r="T287" s="32"/>
      <c r="U287" s="10"/>
      <c r="V287" s="32"/>
      <c r="W287" s="10"/>
      <c r="X287" s="32"/>
      <c r="Y287" s="10"/>
      <c r="Z287" s="32"/>
      <c r="AA287" s="10"/>
      <c r="AB287" s="32"/>
      <c r="AC287" s="10"/>
      <c r="AD287" s="32"/>
      <c r="AE287" s="10"/>
      <c r="AF287" s="32"/>
      <c r="AG287" s="10"/>
      <c r="AH287" s="32"/>
      <c r="AI287" s="10"/>
      <c r="AJ287" s="32"/>
      <c r="AK287" s="10"/>
      <c r="AL287" s="32"/>
      <c r="AM287" s="10"/>
      <c r="AN287" s="32"/>
      <c r="AO287" s="10"/>
      <c r="AP287" s="242"/>
      <c r="AQ287" s="10"/>
      <c r="AR287" s="32"/>
      <c r="AS287" s="10"/>
      <c r="AT287" s="242"/>
      <c r="AU287" s="10"/>
      <c r="AV287" s="242"/>
      <c r="AW287" s="7"/>
      <c r="AX287" s="247"/>
      <c r="AY287" s="10"/>
      <c r="AZ287" s="242"/>
      <c r="BA287" s="7"/>
      <c r="BB287" s="247"/>
      <c r="BC287" s="7"/>
      <c r="BD287" s="247"/>
      <c r="BE287" s="7"/>
      <c r="BF287" s="8"/>
      <c r="BG287" s="7"/>
      <c r="BH287" s="8"/>
      <c r="BJ287" s="41"/>
      <c r="BK287" s="41">
        <f t="shared" si="25"/>
        <v>0</v>
      </c>
      <c r="BL287">
        <f t="shared" si="24"/>
        <v>0</v>
      </c>
      <c r="BM287" t="e">
        <f t="shared" si="26"/>
        <v>#DIV/0!</v>
      </c>
      <c r="BN287">
        <f t="shared" si="27"/>
        <v>0</v>
      </c>
    </row>
    <row r="288" spans="2:66" x14ac:dyDescent="0.25">
      <c r="B288" s="6"/>
      <c r="C288" s="10"/>
      <c r="D288" s="32"/>
      <c r="E288" s="10"/>
      <c r="F288" s="32"/>
      <c r="G288" s="10"/>
      <c r="H288" s="32"/>
      <c r="I288" s="10"/>
      <c r="J288" s="32"/>
      <c r="K288" s="10"/>
      <c r="L288" s="32"/>
      <c r="M288" s="10"/>
      <c r="N288" s="32"/>
      <c r="O288" s="10"/>
      <c r="P288" s="32"/>
      <c r="Q288" s="10"/>
      <c r="R288" s="32"/>
      <c r="S288" s="10"/>
      <c r="T288" s="32"/>
      <c r="U288" s="10"/>
      <c r="V288" s="32"/>
      <c r="W288" s="10"/>
      <c r="X288" s="32"/>
      <c r="Y288" s="10"/>
      <c r="Z288" s="32"/>
      <c r="AA288" s="10"/>
      <c r="AB288" s="32"/>
      <c r="AC288" s="10"/>
      <c r="AD288" s="32"/>
      <c r="AE288" s="10"/>
      <c r="AF288" s="32"/>
      <c r="AG288" s="10"/>
      <c r="AH288" s="32"/>
      <c r="AI288" s="10"/>
      <c r="AJ288" s="32"/>
      <c r="AK288" s="10"/>
      <c r="AL288" s="32"/>
      <c r="AM288" s="10"/>
      <c r="AN288" s="32"/>
      <c r="AO288" s="10"/>
      <c r="AP288" s="242"/>
      <c r="AQ288" s="10"/>
      <c r="AR288" s="32"/>
      <c r="AS288" s="10"/>
      <c r="AT288" s="242"/>
      <c r="AU288" s="10"/>
      <c r="AV288" s="242"/>
      <c r="AW288" s="7"/>
      <c r="AX288" s="247"/>
      <c r="AY288" s="10"/>
      <c r="AZ288" s="242"/>
      <c r="BA288" s="7"/>
      <c r="BB288" s="247"/>
      <c r="BC288" s="7"/>
      <c r="BD288" s="247"/>
      <c r="BE288" s="7"/>
      <c r="BF288" s="8"/>
      <c r="BG288" s="7"/>
      <c r="BH288" s="8"/>
      <c r="BJ288" s="41"/>
      <c r="BK288" s="41">
        <f t="shared" si="25"/>
        <v>0</v>
      </c>
      <c r="BL288">
        <f t="shared" si="24"/>
        <v>0</v>
      </c>
      <c r="BM288" t="e">
        <f t="shared" si="26"/>
        <v>#DIV/0!</v>
      </c>
      <c r="BN288">
        <f t="shared" si="27"/>
        <v>0</v>
      </c>
    </row>
    <row r="289" spans="2:66" x14ac:dyDescent="0.25">
      <c r="B289" s="6"/>
      <c r="C289" s="10"/>
      <c r="D289" s="32"/>
      <c r="E289" s="10"/>
      <c r="F289" s="32"/>
      <c r="G289" s="10"/>
      <c r="H289" s="32"/>
      <c r="I289" s="10"/>
      <c r="J289" s="32"/>
      <c r="K289" s="94"/>
      <c r="L289" s="32"/>
      <c r="M289" s="10"/>
      <c r="N289" s="32"/>
      <c r="O289" s="10"/>
      <c r="P289" s="32"/>
      <c r="Q289" s="10"/>
      <c r="R289" s="32"/>
      <c r="S289" s="10"/>
      <c r="T289" s="32"/>
      <c r="U289" s="10"/>
      <c r="V289" s="32"/>
      <c r="W289" s="10"/>
      <c r="X289" s="32"/>
      <c r="Y289" s="10"/>
      <c r="Z289" s="32"/>
      <c r="AA289" s="10"/>
      <c r="AB289" s="32"/>
      <c r="AC289" s="10"/>
      <c r="AD289" s="32"/>
      <c r="AE289" s="10"/>
      <c r="AF289" s="32"/>
      <c r="AG289" s="10"/>
      <c r="AH289" s="32"/>
      <c r="AI289" s="10"/>
      <c r="AJ289" s="32"/>
      <c r="AK289" s="10"/>
      <c r="AL289" s="32"/>
      <c r="AM289" s="10"/>
      <c r="AN289" s="32"/>
      <c r="AO289" s="10"/>
      <c r="AP289" s="242"/>
      <c r="AQ289" s="10"/>
      <c r="AR289" s="32"/>
      <c r="AS289" s="10"/>
      <c r="AT289" s="242"/>
      <c r="AU289" s="10"/>
      <c r="AV289" s="242"/>
      <c r="AW289" s="7"/>
      <c r="AX289" s="247"/>
      <c r="AY289" s="10"/>
      <c r="AZ289" s="242"/>
      <c r="BA289" s="7"/>
      <c r="BB289" s="247"/>
      <c r="BC289" s="7"/>
      <c r="BD289" s="247"/>
      <c r="BE289" s="7"/>
      <c r="BF289" s="8"/>
      <c r="BG289" s="7"/>
      <c r="BH289" s="8"/>
      <c r="BJ289" s="41"/>
      <c r="BK289" s="41">
        <f t="shared" si="25"/>
        <v>0</v>
      </c>
      <c r="BL289">
        <f t="shared" si="24"/>
        <v>0</v>
      </c>
      <c r="BM289" t="e">
        <f t="shared" si="26"/>
        <v>#DIV/0!</v>
      </c>
      <c r="BN289">
        <f t="shared" si="27"/>
        <v>0</v>
      </c>
    </row>
    <row r="290" spans="2:66" x14ac:dyDescent="0.25">
      <c r="B290" s="6"/>
      <c r="C290" s="10"/>
      <c r="D290" s="32"/>
      <c r="E290" s="10"/>
      <c r="F290" s="32"/>
      <c r="G290" s="10"/>
      <c r="H290" s="32"/>
      <c r="I290" s="10"/>
      <c r="J290" s="32"/>
      <c r="K290" s="94"/>
      <c r="L290" s="32"/>
      <c r="M290" s="10"/>
      <c r="N290" s="32"/>
      <c r="O290" s="10"/>
      <c r="P290" s="32"/>
      <c r="Q290" s="10"/>
      <c r="R290" s="32"/>
      <c r="S290" s="10"/>
      <c r="T290" s="32"/>
      <c r="U290" s="10"/>
      <c r="V290" s="32"/>
      <c r="W290" s="10"/>
      <c r="X290" s="32"/>
      <c r="Y290" s="10"/>
      <c r="Z290" s="32"/>
      <c r="AA290" s="10"/>
      <c r="AB290" s="32"/>
      <c r="AC290" s="10"/>
      <c r="AD290" s="32"/>
      <c r="AE290" s="10"/>
      <c r="AF290" s="32"/>
      <c r="AG290" s="10"/>
      <c r="AH290" s="32"/>
      <c r="AI290" s="10"/>
      <c r="AJ290" s="32"/>
      <c r="AK290" s="10"/>
      <c r="AL290" s="32"/>
      <c r="AM290" s="10"/>
      <c r="AN290" s="32"/>
      <c r="AO290" s="10"/>
      <c r="AP290" s="242"/>
      <c r="AQ290" s="10"/>
      <c r="AR290" s="32"/>
      <c r="AS290" s="10"/>
      <c r="AT290" s="242"/>
      <c r="AU290" s="10"/>
      <c r="AV290" s="242"/>
      <c r="AW290" s="7"/>
      <c r="AX290" s="247"/>
      <c r="AY290" s="10"/>
      <c r="AZ290" s="242"/>
      <c r="BA290" s="7"/>
      <c r="BB290" s="247"/>
      <c r="BC290" s="7"/>
      <c r="BD290" s="247"/>
      <c r="BE290" s="7"/>
      <c r="BF290" s="8"/>
      <c r="BG290" s="7"/>
      <c r="BH290" s="8"/>
      <c r="BJ290" s="41"/>
      <c r="BK290" s="41">
        <f t="shared" si="25"/>
        <v>0</v>
      </c>
      <c r="BL290">
        <f t="shared" si="24"/>
        <v>0</v>
      </c>
      <c r="BM290" t="e">
        <f t="shared" si="26"/>
        <v>#DIV/0!</v>
      </c>
      <c r="BN290">
        <f t="shared" si="27"/>
        <v>0</v>
      </c>
    </row>
    <row r="291" spans="2:66" x14ac:dyDescent="0.25">
      <c r="B291" s="6"/>
      <c r="C291" s="10"/>
      <c r="D291" s="32"/>
      <c r="E291" s="10"/>
      <c r="F291" s="32"/>
      <c r="G291" s="10"/>
      <c r="H291" s="32"/>
      <c r="I291" s="10"/>
      <c r="J291" s="32"/>
      <c r="K291" s="10"/>
      <c r="L291" s="32"/>
      <c r="M291" s="10"/>
      <c r="N291" s="32"/>
      <c r="O291" s="10"/>
      <c r="P291" s="32"/>
      <c r="Q291" s="10"/>
      <c r="R291" s="32"/>
      <c r="S291" s="10"/>
      <c r="T291" s="32"/>
      <c r="U291" s="10"/>
      <c r="V291" s="32"/>
      <c r="W291" s="10"/>
      <c r="X291" s="32"/>
      <c r="Y291" s="10"/>
      <c r="Z291" s="32"/>
      <c r="AA291" s="10"/>
      <c r="AB291" s="32"/>
      <c r="AC291" s="10"/>
      <c r="AD291" s="32"/>
      <c r="AE291" s="10"/>
      <c r="AF291" s="32"/>
      <c r="AG291" s="10"/>
      <c r="AH291" s="32"/>
      <c r="AI291" s="10"/>
      <c r="AJ291" s="32"/>
      <c r="AK291" s="10"/>
      <c r="AL291" s="32"/>
      <c r="AM291" s="10"/>
      <c r="AN291" s="32"/>
      <c r="AO291" s="10"/>
      <c r="AP291" s="242"/>
      <c r="AQ291" s="10"/>
      <c r="AR291" s="32"/>
      <c r="AS291" s="10"/>
      <c r="AT291" s="242"/>
      <c r="AU291" s="10"/>
      <c r="AV291" s="242"/>
      <c r="AW291" s="7"/>
      <c r="AX291" s="247"/>
      <c r="AY291" s="10"/>
      <c r="AZ291" s="242"/>
      <c r="BA291" s="7"/>
      <c r="BB291" s="247"/>
      <c r="BC291" s="7"/>
      <c r="BD291" s="247"/>
      <c r="BE291" s="7"/>
      <c r="BF291" s="8"/>
      <c r="BG291" s="7"/>
      <c r="BH291" s="8"/>
      <c r="BJ291" s="41"/>
      <c r="BK291" s="41">
        <f t="shared" si="25"/>
        <v>0</v>
      </c>
      <c r="BL291">
        <f t="shared" si="24"/>
        <v>0</v>
      </c>
      <c r="BM291" t="e">
        <f t="shared" si="26"/>
        <v>#DIV/0!</v>
      </c>
      <c r="BN291">
        <f t="shared" si="27"/>
        <v>0</v>
      </c>
    </row>
    <row r="292" spans="2:66" x14ac:dyDescent="0.25">
      <c r="B292" s="6"/>
      <c r="C292" s="10"/>
      <c r="D292" s="32"/>
      <c r="E292" s="10"/>
      <c r="F292" s="32"/>
      <c r="G292" s="10"/>
      <c r="H292" s="32"/>
      <c r="I292" s="10"/>
      <c r="J292" s="32"/>
      <c r="K292" s="94"/>
      <c r="L292" s="32"/>
      <c r="M292" s="10"/>
      <c r="N292" s="32"/>
      <c r="O292" s="10"/>
      <c r="P292" s="32"/>
      <c r="Q292" s="10"/>
      <c r="R292" s="32"/>
      <c r="S292" s="10"/>
      <c r="T292" s="32"/>
      <c r="U292" s="10"/>
      <c r="V292" s="32"/>
      <c r="W292" s="10"/>
      <c r="X292" s="32"/>
      <c r="Y292" s="10"/>
      <c r="Z292" s="32"/>
      <c r="AA292" s="10"/>
      <c r="AB292" s="32"/>
      <c r="AC292" s="10"/>
      <c r="AD292" s="32"/>
      <c r="AE292" s="10"/>
      <c r="AF292" s="32"/>
      <c r="AG292" s="10"/>
      <c r="AH292" s="32"/>
      <c r="AI292" s="10"/>
      <c r="AJ292" s="32"/>
      <c r="AK292" s="10"/>
      <c r="AL292" s="32"/>
      <c r="AM292" s="10"/>
      <c r="AN292" s="32"/>
      <c r="AO292" s="10"/>
      <c r="AP292" s="242"/>
      <c r="AQ292" s="10"/>
      <c r="AR292" s="32"/>
      <c r="AS292" s="10"/>
      <c r="AT292" s="242"/>
      <c r="AU292" s="10"/>
      <c r="AV292" s="242"/>
      <c r="AW292" s="7"/>
      <c r="AX292" s="247"/>
      <c r="AY292" s="10"/>
      <c r="AZ292" s="242"/>
      <c r="BA292" s="7"/>
      <c r="BB292" s="247"/>
      <c r="BC292" s="7"/>
      <c r="BD292" s="247"/>
      <c r="BE292" s="7"/>
      <c r="BF292" s="8"/>
      <c r="BG292" s="7"/>
      <c r="BH292" s="8"/>
      <c r="BJ292" s="41"/>
      <c r="BK292" s="41">
        <f t="shared" si="25"/>
        <v>0</v>
      </c>
      <c r="BL292">
        <f t="shared" si="24"/>
        <v>0</v>
      </c>
      <c r="BM292" t="e">
        <f t="shared" si="26"/>
        <v>#DIV/0!</v>
      </c>
      <c r="BN292">
        <f t="shared" si="27"/>
        <v>0</v>
      </c>
    </row>
    <row r="293" spans="2:66" x14ac:dyDescent="0.25">
      <c r="B293" s="6"/>
      <c r="C293" s="10"/>
      <c r="D293" s="32"/>
      <c r="E293" s="10"/>
      <c r="F293" s="32"/>
      <c r="G293" s="10"/>
      <c r="H293" s="32"/>
      <c r="I293" s="10"/>
      <c r="J293" s="32"/>
      <c r="K293" s="10"/>
      <c r="L293" s="32"/>
      <c r="M293" s="10"/>
      <c r="N293" s="32"/>
      <c r="O293" s="10"/>
      <c r="P293" s="32"/>
      <c r="Q293" s="10"/>
      <c r="R293" s="32"/>
      <c r="S293" s="10"/>
      <c r="T293" s="32"/>
      <c r="U293" s="10"/>
      <c r="V293" s="32"/>
      <c r="W293" s="10"/>
      <c r="X293" s="32"/>
      <c r="Y293" s="10"/>
      <c r="Z293" s="32"/>
      <c r="AA293" s="10"/>
      <c r="AB293" s="32"/>
      <c r="AC293" s="10"/>
      <c r="AD293" s="32"/>
      <c r="AE293" s="10"/>
      <c r="AF293" s="32"/>
      <c r="AG293" s="10"/>
      <c r="AH293" s="32"/>
      <c r="AI293" s="10"/>
      <c r="AJ293" s="32"/>
      <c r="AK293" s="10"/>
      <c r="AL293" s="32"/>
      <c r="AM293" s="10"/>
      <c r="AN293" s="32"/>
      <c r="AO293" s="10"/>
      <c r="AP293" s="242"/>
      <c r="AQ293" s="10"/>
      <c r="AR293" s="32"/>
      <c r="AS293" s="10"/>
      <c r="AT293" s="242"/>
      <c r="AU293" s="10"/>
      <c r="AV293" s="242"/>
      <c r="AW293" s="7"/>
      <c r="AX293" s="247"/>
      <c r="AY293" s="10"/>
      <c r="AZ293" s="242"/>
      <c r="BA293" s="7"/>
      <c r="BB293" s="247"/>
      <c r="BC293" s="7"/>
      <c r="BD293" s="247"/>
      <c r="BE293" s="7"/>
      <c r="BF293" s="8"/>
      <c r="BG293" s="7"/>
      <c r="BH293" s="8"/>
      <c r="BJ293" s="41"/>
      <c r="BK293" s="41">
        <f t="shared" si="25"/>
        <v>0</v>
      </c>
      <c r="BL293">
        <f t="shared" si="24"/>
        <v>0</v>
      </c>
      <c r="BM293" t="e">
        <f t="shared" si="26"/>
        <v>#DIV/0!</v>
      </c>
      <c r="BN293">
        <f t="shared" si="27"/>
        <v>0</v>
      </c>
    </row>
    <row r="294" spans="2:66" x14ac:dyDescent="0.25">
      <c r="B294" s="6"/>
      <c r="C294" s="10"/>
      <c r="D294" s="32"/>
      <c r="E294" s="10"/>
      <c r="F294" s="32"/>
      <c r="G294" s="10"/>
      <c r="H294" s="32"/>
      <c r="I294" s="10"/>
      <c r="J294" s="32"/>
      <c r="K294" s="94"/>
      <c r="L294" s="32"/>
      <c r="M294" s="10"/>
      <c r="N294" s="32"/>
      <c r="O294" s="10"/>
      <c r="P294" s="32"/>
      <c r="Q294" s="10"/>
      <c r="R294" s="32"/>
      <c r="S294" s="10"/>
      <c r="T294" s="32"/>
      <c r="U294" s="10"/>
      <c r="V294" s="32"/>
      <c r="W294" s="10"/>
      <c r="X294" s="32"/>
      <c r="Y294" s="10"/>
      <c r="Z294" s="32"/>
      <c r="AA294" s="10"/>
      <c r="AB294" s="32"/>
      <c r="AC294" s="10"/>
      <c r="AD294" s="32"/>
      <c r="AE294" s="10"/>
      <c r="AF294" s="32"/>
      <c r="AG294" s="10"/>
      <c r="AH294" s="32"/>
      <c r="AI294" s="10"/>
      <c r="AJ294" s="32"/>
      <c r="AK294" s="10"/>
      <c r="AL294" s="32"/>
      <c r="AM294" s="10"/>
      <c r="AN294" s="32"/>
      <c r="AO294" s="10"/>
      <c r="AP294" s="242"/>
      <c r="AQ294" s="10"/>
      <c r="AR294" s="32"/>
      <c r="AS294" s="10"/>
      <c r="AT294" s="242"/>
      <c r="AU294" s="10"/>
      <c r="AV294" s="242"/>
      <c r="AW294" s="7"/>
      <c r="AX294" s="247"/>
      <c r="AY294" s="10"/>
      <c r="AZ294" s="242"/>
      <c r="BA294" s="7"/>
      <c r="BB294" s="247"/>
      <c r="BC294" s="7"/>
      <c r="BD294" s="247"/>
      <c r="BE294" s="7"/>
      <c r="BF294" s="8"/>
      <c r="BG294" s="7"/>
      <c r="BH294" s="8"/>
      <c r="BJ294" s="41"/>
      <c r="BK294" s="41">
        <f t="shared" si="25"/>
        <v>0</v>
      </c>
      <c r="BL294">
        <f t="shared" si="24"/>
        <v>0</v>
      </c>
      <c r="BM294" t="e">
        <f t="shared" si="26"/>
        <v>#DIV/0!</v>
      </c>
      <c r="BN294">
        <f t="shared" si="27"/>
        <v>0</v>
      </c>
    </row>
    <row r="295" spans="2:66" x14ac:dyDescent="0.25">
      <c r="B295" s="6"/>
      <c r="C295" s="10"/>
      <c r="D295" s="32"/>
      <c r="E295" s="10"/>
      <c r="F295" s="32"/>
      <c r="G295" s="10"/>
      <c r="H295" s="32"/>
      <c r="I295" s="10"/>
      <c r="J295" s="32"/>
      <c r="K295" s="94"/>
      <c r="L295" s="32"/>
      <c r="M295" s="10"/>
      <c r="N295" s="32"/>
      <c r="O295" s="10"/>
      <c r="P295" s="32"/>
      <c r="Q295" s="10"/>
      <c r="R295" s="32"/>
      <c r="S295" s="10"/>
      <c r="T295" s="32"/>
      <c r="U295" s="10"/>
      <c r="V295" s="32"/>
      <c r="W295" s="10"/>
      <c r="X295" s="32"/>
      <c r="Y295" s="10"/>
      <c r="Z295" s="32"/>
      <c r="AA295" s="10"/>
      <c r="AB295" s="32"/>
      <c r="AC295" s="10"/>
      <c r="AD295" s="32"/>
      <c r="AE295" s="10"/>
      <c r="AF295" s="32"/>
      <c r="AG295" s="10"/>
      <c r="AH295" s="32"/>
      <c r="AI295" s="10"/>
      <c r="AJ295" s="32"/>
      <c r="AK295" s="10"/>
      <c r="AL295" s="32"/>
      <c r="AM295" s="10"/>
      <c r="AN295" s="32"/>
      <c r="AO295" s="10"/>
      <c r="AP295" s="242"/>
      <c r="AQ295" s="10"/>
      <c r="AR295" s="32"/>
      <c r="AS295" s="10"/>
      <c r="AT295" s="242"/>
      <c r="AU295" s="10"/>
      <c r="AV295" s="242"/>
      <c r="AW295" s="7"/>
      <c r="AX295" s="247"/>
      <c r="AY295" s="10"/>
      <c r="AZ295" s="242"/>
      <c r="BA295" s="7"/>
      <c r="BB295" s="247"/>
      <c r="BC295" s="7"/>
      <c r="BD295" s="247"/>
      <c r="BE295" s="7"/>
      <c r="BF295" s="8"/>
      <c r="BG295" s="7"/>
      <c r="BH295" s="8"/>
      <c r="BJ295" s="41"/>
      <c r="BK295" s="41">
        <f t="shared" si="25"/>
        <v>0</v>
      </c>
      <c r="BL295">
        <f t="shared" si="24"/>
        <v>0</v>
      </c>
      <c r="BM295" t="e">
        <f t="shared" si="26"/>
        <v>#DIV/0!</v>
      </c>
      <c r="BN295">
        <f t="shared" si="27"/>
        <v>0</v>
      </c>
    </row>
    <row r="296" spans="2:66" x14ac:dyDescent="0.25">
      <c r="B296" s="6"/>
      <c r="C296" s="10"/>
      <c r="D296" s="32"/>
      <c r="E296" s="10"/>
      <c r="F296" s="32"/>
      <c r="G296" s="10"/>
      <c r="H296" s="32"/>
      <c r="I296" s="10"/>
      <c r="J296" s="32"/>
      <c r="K296" s="94"/>
      <c r="L296" s="32"/>
      <c r="M296" s="10"/>
      <c r="N296" s="32"/>
      <c r="O296" s="10"/>
      <c r="P296" s="32"/>
      <c r="Q296" s="10"/>
      <c r="R296" s="32"/>
      <c r="S296" s="10"/>
      <c r="T296" s="32"/>
      <c r="U296" s="10"/>
      <c r="V296" s="32"/>
      <c r="W296" s="10"/>
      <c r="X296" s="32"/>
      <c r="Y296" s="10"/>
      <c r="Z296" s="32"/>
      <c r="AA296" s="10"/>
      <c r="AB296" s="32"/>
      <c r="AC296" s="10"/>
      <c r="AD296" s="32"/>
      <c r="AE296" s="10"/>
      <c r="AF296" s="32"/>
      <c r="AG296" s="10"/>
      <c r="AH296" s="32"/>
      <c r="AI296" s="10"/>
      <c r="AJ296" s="32"/>
      <c r="AK296" s="10"/>
      <c r="AL296" s="32"/>
      <c r="AM296" s="10"/>
      <c r="AN296" s="32"/>
      <c r="AO296" s="10"/>
      <c r="AP296" s="242"/>
      <c r="AQ296" s="10"/>
      <c r="AR296" s="32"/>
      <c r="AS296" s="10"/>
      <c r="AT296" s="242"/>
      <c r="AU296" s="10"/>
      <c r="AV296" s="242"/>
      <c r="AW296" s="7"/>
      <c r="AX296" s="247"/>
      <c r="AY296" s="10"/>
      <c r="AZ296" s="242"/>
      <c r="BA296" s="7"/>
      <c r="BB296" s="247"/>
      <c r="BC296" s="7"/>
      <c r="BD296" s="247"/>
      <c r="BE296" s="7"/>
      <c r="BF296" s="8"/>
      <c r="BG296" s="7"/>
      <c r="BH296" s="8"/>
      <c r="BJ296" s="41"/>
      <c r="BK296" s="41">
        <f t="shared" si="25"/>
        <v>0</v>
      </c>
      <c r="BL296">
        <f t="shared" si="24"/>
        <v>0</v>
      </c>
      <c r="BM296" t="e">
        <f t="shared" si="26"/>
        <v>#DIV/0!</v>
      </c>
      <c r="BN296">
        <f t="shared" si="27"/>
        <v>0</v>
      </c>
    </row>
    <row r="297" spans="2:66" x14ac:dyDescent="0.25">
      <c r="B297" s="6"/>
      <c r="C297" s="10"/>
      <c r="D297" s="32"/>
      <c r="E297" s="10"/>
      <c r="F297" s="32"/>
      <c r="G297" s="10"/>
      <c r="H297" s="32"/>
      <c r="I297" s="10"/>
      <c r="J297" s="32"/>
      <c r="K297" s="10"/>
      <c r="L297" s="32"/>
      <c r="M297" s="10"/>
      <c r="N297" s="32"/>
      <c r="O297" s="10"/>
      <c r="P297" s="32"/>
      <c r="Q297" s="10"/>
      <c r="R297" s="32"/>
      <c r="S297" s="10"/>
      <c r="T297" s="32"/>
      <c r="U297" s="10"/>
      <c r="V297" s="32"/>
      <c r="W297" s="10"/>
      <c r="X297" s="32"/>
      <c r="Y297" s="10"/>
      <c r="Z297" s="32"/>
      <c r="AA297" s="10"/>
      <c r="AB297" s="32"/>
      <c r="AC297" s="10"/>
      <c r="AD297" s="32"/>
      <c r="AE297" s="10"/>
      <c r="AF297" s="32"/>
      <c r="AG297" s="10"/>
      <c r="AH297" s="32"/>
      <c r="AI297" s="10"/>
      <c r="AJ297" s="32"/>
      <c r="AK297" s="10"/>
      <c r="AL297" s="32"/>
      <c r="AM297" s="10"/>
      <c r="AN297" s="32"/>
      <c r="AO297" s="10"/>
      <c r="AP297" s="242"/>
      <c r="AQ297" s="10"/>
      <c r="AR297" s="32"/>
      <c r="AS297" s="10"/>
      <c r="AT297" s="242"/>
      <c r="AU297" s="10"/>
      <c r="AV297" s="242"/>
      <c r="AW297" s="7"/>
      <c r="AX297" s="247"/>
      <c r="AY297" s="10"/>
      <c r="AZ297" s="242"/>
      <c r="BA297" s="7"/>
      <c r="BB297" s="247"/>
      <c r="BC297" s="7"/>
      <c r="BD297" s="247"/>
      <c r="BE297" s="7"/>
      <c r="BF297" s="8"/>
      <c r="BG297" s="7"/>
      <c r="BH297" s="8"/>
      <c r="BJ297" s="41"/>
      <c r="BK297" s="41">
        <f t="shared" si="25"/>
        <v>0</v>
      </c>
      <c r="BL297">
        <f t="shared" si="24"/>
        <v>0</v>
      </c>
      <c r="BM297" t="e">
        <f t="shared" si="26"/>
        <v>#DIV/0!</v>
      </c>
      <c r="BN297">
        <f t="shared" si="27"/>
        <v>0</v>
      </c>
    </row>
    <row r="298" spans="2:66" x14ac:dyDescent="0.25">
      <c r="B298" s="6"/>
      <c r="C298" s="10"/>
      <c r="D298" s="32"/>
      <c r="E298" s="10"/>
      <c r="F298" s="32"/>
      <c r="G298" s="10"/>
      <c r="H298" s="32"/>
      <c r="I298" s="10"/>
      <c r="J298" s="32"/>
      <c r="K298" s="10"/>
      <c r="L298" s="32"/>
      <c r="M298" s="10"/>
      <c r="N298" s="32"/>
      <c r="O298" s="10"/>
      <c r="P298" s="32"/>
      <c r="Q298" s="10"/>
      <c r="R298" s="32"/>
      <c r="S298" s="10"/>
      <c r="T298" s="32"/>
      <c r="U298" s="10"/>
      <c r="V298" s="32"/>
      <c r="W298" s="10"/>
      <c r="X298" s="32"/>
      <c r="Y298" s="10"/>
      <c r="Z298" s="32"/>
      <c r="AA298" s="10"/>
      <c r="AB298" s="32"/>
      <c r="AC298" s="10"/>
      <c r="AD298" s="32"/>
      <c r="AE298" s="10"/>
      <c r="AF298" s="32"/>
      <c r="AG298" s="10"/>
      <c r="AH298" s="32"/>
      <c r="AI298" s="10"/>
      <c r="AJ298" s="32"/>
      <c r="AK298" s="10"/>
      <c r="AL298" s="32"/>
      <c r="AM298" s="10"/>
      <c r="AN298" s="32"/>
      <c r="AO298" s="10"/>
      <c r="AP298" s="242"/>
      <c r="AQ298" s="10"/>
      <c r="AR298" s="32"/>
      <c r="AS298" s="10"/>
      <c r="AT298" s="242"/>
      <c r="AU298" s="10"/>
      <c r="AV298" s="242"/>
      <c r="AW298" s="7"/>
      <c r="AX298" s="247"/>
      <c r="AY298" s="10"/>
      <c r="AZ298" s="242"/>
      <c r="BA298" s="7"/>
      <c r="BB298" s="247"/>
      <c r="BC298" s="7"/>
      <c r="BD298" s="247"/>
      <c r="BE298" s="7"/>
      <c r="BF298" s="8"/>
      <c r="BG298" s="7"/>
      <c r="BH298" s="8"/>
      <c r="BJ298" s="41"/>
      <c r="BK298" s="41">
        <f t="shared" si="25"/>
        <v>0</v>
      </c>
      <c r="BL298">
        <f t="shared" si="24"/>
        <v>0</v>
      </c>
      <c r="BM298" t="e">
        <f t="shared" si="26"/>
        <v>#DIV/0!</v>
      </c>
      <c r="BN298">
        <f t="shared" si="27"/>
        <v>0</v>
      </c>
    </row>
    <row r="299" spans="2:66" x14ac:dyDescent="0.25">
      <c r="B299" s="6"/>
      <c r="C299" s="10"/>
      <c r="D299" s="32"/>
      <c r="E299" s="10"/>
      <c r="F299" s="32"/>
      <c r="G299" s="10"/>
      <c r="H299" s="32"/>
      <c r="I299" s="10"/>
      <c r="J299" s="32"/>
      <c r="K299" s="10"/>
      <c r="L299" s="32"/>
      <c r="M299" s="10"/>
      <c r="N299" s="32"/>
      <c r="O299" s="10"/>
      <c r="P299" s="32"/>
      <c r="Q299" s="10"/>
      <c r="R299" s="32"/>
      <c r="S299" s="10"/>
      <c r="T299" s="32"/>
      <c r="U299" s="10"/>
      <c r="V299" s="32"/>
      <c r="W299" s="10"/>
      <c r="X299" s="32"/>
      <c r="Y299" s="10"/>
      <c r="Z299" s="32"/>
      <c r="AA299" s="10"/>
      <c r="AB299" s="32"/>
      <c r="AC299" s="10"/>
      <c r="AD299" s="32"/>
      <c r="AE299" s="10"/>
      <c r="AF299" s="32"/>
      <c r="AG299" s="10"/>
      <c r="AH299" s="32"/>
      <c r="AI299" s="10"/>
      <c r="AJ299" s="32"/>
      <c r="AK299" s="10"/>
      <c r="AL299" s="32"/>
      <c r="AM299" s="10"/>
      <c r="AN299" s="32"/>
      <c r="AO299" s="10"/>
      <c r="AP299" s="242"/>
      <c r="AQ299" s="10"/>
      <c r="AR299" s="32"/>
      <c r="AS299" s="10"/>
      <c r="AT299" s="242"/>
      <c r="AU299" s="10"/>
      <c r="AV299" s="242"/>
      <c r="AW299" s="7"/>
      <c r="AX299" s="247"/>
      <c r="AY299" s="10"/>
      <c r="AZ299" s="242"/>
      <c r="BA299" s="7"/>
      <c r="BB299" s="247"/>
      <c r="BC299" s="7"/>
      <c r="BD299" s="247"/>
      <c r="BE299" s="7"/>
      <c r="BF299" s="8"/>
      <c r="BG299" s="7"/>
      <c r="BH299" s="8"/>
      <c r="BJ299" s="41"/>
      <c r="BK299" s="41">
        <f t="shared" si="25"/>
        <v>0</v>
      </c>
      <c r="BL299">
        <f t="shared" si="24"/>
        <v>0</v>
      </c>
      <c r="BM299" t="e">
        <f t="shared" si="26"/>
        <v>#DIV/0!</v>
      </c>
      <c r="BN299">
        <f t="shared" si="27"/>
        <v>0</v>
      </c>
    </row>
    <row r="300" spans="2:66" x14ac:dyDescent="0.25">
      <c r="B300" s="6"/>
      <c r="C300" s="10"/>
      <c r="D300" s="32"/>
      <c r="E300" s="10"/>
      <c r="F300" s="32"/>
      <c r="G300" s="10"/>
      <c r="H300" s="32"/>
      <c r="I300" s="10"/>
      <c r="J300" s="32"/>
      <c r="K300" s="94"/>
      <c r="L300" s="32"/>
      <c r="M300" s="10"/>
      <c r="N300" s="32"/>
      <c r="O300" s="10"/>
      <c r="P300" s="32"/>
      <c r="Q300" s="10"/>
      <c r="R300" s="32"/>
      <c r="S300" s="10"/>
      <c r="T300" s="32"/>
      <c r="U300" s="10"/>
      <c r="V300" s="32"/>
      <c r="W300" s="10"/>
      <c r="X300" s="32"/>
      <c r="Y300" s="10"/>
      <c r="Z300" s="32"/>
      <c r="AA300" s="10"/>
      <c r="AB300" s="32"/>
      <c r="AC300" s="10"/>
      <c r="AD300" s="32"/>
      <c r="AE300" s="10"/>
      <c r="AF300" s="32"/>
      <c r="AG300" s="10"/>
      <c r="AH300" s="32"/>
      <c r="AI300" s="10"/>
      <c r="AJ300" s="32"/>
      <c r="AK300" s="10"/>
      <c r="AL300" s="32"/>
      <c r="AM300" s="10"/>
      <c r="AN300" s="32"/>
      <c r="AO300" s="10"/>
      <c r="AP300" s="242"/>
      <c r="AQ300" s="10"/>
      <c r="AR300" s="32"/>
      <c r="AS300" s="10"/>
      <c r="AT300" s="242"/>
      <c r="AU300" s="10"/>
      <c r="AV300" s="242"/>
      <c r="AW300" s="7"/>
      <c r="AX300" s="247"/>
      <c r="AY300" s="10"/>
      <c r="AZ300" s="242"/>
      <c r="BA300" s="7"/>
      <c r="BB300" s="247"/>
      <c r="BC300" s="7"/>
      <c r="BD300" s="247"/>
      <c r="BE300" s="7"/>
      <c r="BF300" s="8"/>
      <c r="BG300" s="7"/>
      <c r="BH300" s="8"/>
      <c r="BJ300" s="41"/>
      <c r="BK300" s="41">
        <f t="shared" si="25"/>
        <v>0</v>
      </c>
      <c r="BL300">
        <f t="shared" si="24"/>
        <v>0</v>
      </c>
      <c r="BM300" t="e">
        <f t="shared" si="26"/>
        <v>#DIV/0!</v>
      </c>
      <c r="BN300">
        <f t="shared" si="27"/>
        <v>0</v>
      </c>
    </row>
    <row r="301" spans="2:66" x14ac:dyDescent="0.25">
      <c r="B301" s="6"/>
      <c r="C301" s="10"/>
      <c r="D301" s="32"/>
      <c r="E301" s="10"/>
      <c r="F301" s="32"/>
      <c r="G301" s="10"/>
      <c r="H301" s="32"/>
      <c r="I301" s="10"/>
      <c r="J301" s="32"/>
      <c r="K301" s="10"/>
      <c r="L301" s="32"/>
      <c r="M301" s="10"/>
      <c r="N301" s="32"/>
      <c r="O301" s="10"/>
      <c r="P301" s="32"/>
      <c r="Q301" s="10"/>
      <c r="R301" s="32"/>
      <c r="S301" s="10"/>
      <c r="T301" s="32"/>
      <c r="U301" s="10"/>
      <c r="V301" s="32"/>
      <c r="W301" s="10"/>
      <c r="X301" s="32"/>
      <c r="Y301" s="10"/>
      <c r="Z301" s="32"/>
      <c r="AA301" s="10"/>
      <c r="AB301" s="32"/>
      <c r="AC301" s="10"/>
      <c r="AD301" s="32"/>
      <c r="AE301" s="10"/>
      <c r="AF301" s="32"/>
      <c r="AG301" s="10"/>
      <c r="AH301" s="32"/>
      <c r="AI301" s="10"/>
      <c r="AJ301" s="32"/>
      <c r="AK301" s="10"/>
      <c r="AL301" s="32"/>
      <c r="AM301" s="10"/>
      <c r="AN301" s="32"/>
      <c r="AO301" s="10"/>
      <c r="AP301" s="242"/>
      <c r="AQ301" s="10"/>
      <c r="AR301" s="32"/>
      <c r="AS301" s="10"/>
      <c r="AT301" s="242"/>
      <c r="AU301" s="10"/>
      <c r="AV301" s="242"/>
      <c r="AW301" s="7"/>
      <c r="AX301" s="247"/>
      <c r="AY301" s="10"/>
      <c r="AZ301" s="242"/>
      <c r="BA301" s="7"/>
      <c r="BB301" s="247"/>
      <c r="BC301" s="7"/>
      <c r="BD301" s="247"/>
      <c r="BE301" s="7"/>
      <c r="BF301" s="8"/>
      <c r="BG301" s="7"/>
      <c r="BH301" s="8"/>
      <c r="BJ301" s="41"/>
      <c r="BK301" s="41">
        <f t="shared" si="25"/>
        <v>0</v>
      </c>
      <c r="BL301">
        <f t="shared" si="24"/>
        <v>0</v>
      </c>
      <c r="BM301" t="e">
        <f t="shared" si="26"/>
        <v>#DIV/0!</v>
      </c>
      <c r="BN301">
        <f t="shared" si="27"/>
        <v>0</v>
      </c>
    </row>
    <row r="302" spans="2:66" x14ac:dyDescent="0.25">
      <c r="B302" s="6"/>
      <c r="C302" s="10"/>
      <c r="D302" s="32"/>
      <c r="E302" s="10"/>
      <c r="F302" s="32"/>
      <c r="G302" s="10"/>
      <c r="H302" s="32"/>
      <c r="I302" s="10"/>
      <c r="J302" s="32"/>
      <c r="K302" s="10"/>
      <c r="L302" s="32"/>
      <c r="M302" s="10"/>
      <c r="N302" s="32"/>
      <c r="O302" s="10"/>
      <c r="P302" s="32"/>
      <c r="Q302" s="10"/>
      <c r="R302" s="32"/>
      <c r="S302" s="10"/>
      <c r="T302" s="32"/>
      <c r="U302" s="10"/>
      <c r="V302" s="32"/>
      <c r="W302" s="10"/>
      <c r="X302" s="32"/>
      <c r="Y302" s="10"/>
      <c r="Z302" s="32"/>
      <c r="AA302" s="10"/>
      <c r="AB302" s="32"/>
      <c r="AC302" s="10"/>
      <c r="AD302" s="32"/>
      <c r="AE302" s="10"/>
      <c r="AF302" s="32"/>
      <c r="AG302" s="10"/>
      <c r="AH302" s="32"/>
      <c r="AI302" s="10"/>
      <c r="AJ302" s="32"/>
      <c r="AK302" s="10"/>
      <c r="AL302" s="32"/>
      <c r="AM302" s="10"/>
      <c r="AN302" s="32"/>
      <c r="AO302" s="10"/>
      <c r="AP302" s="242"/>
      <c r="AQ302" s="10"/>
      <c r="AR302" s="32"/>
      <c r="AS302" s="10"/>
      <c r="AT302" s="242"/>
      <c r="AU302" s="10"/>
      <c r="AV302" s="242"/>
      <c r="AW302" s="7"/>
      <c r="AX302" s="247"/>
      <c r="AY302" s="10"/>
      <c r="AZ302" s="242"/>
      <c r="BA302" s="7"/>
      <c r="BB302" s="247"/>
      <c r="BC302" s="7"/>
      <c r="BD302" s="247"/>
      <c r="BE302" s="7"/>
      <c r="BF302" s="8"/>
      <c r="BG302" s="7"/>
      <c r="BH302" s="8"/>
      <c r="BJ302" s="41"/>
      <c r="BK302" s="41">
        <f t="shared" si="25"/>
        <v>0</v>
      </c>
      <c r="BL302">
        <f t="shared" si="24"/>
        <v>0</v>
      </c>
      <c r="BM302" t="e">
        <f t="shared" si="26"/>
        <v>#DIV/0!</v>
      </c>
      <c r="BN302">
        <f t="shared" si="27"/>
        <v>0</v>
      </c>
    </row>
    <row r="303" spans="2:66" x14ac:dyDescent="0.25">
      <c r="B303" s="6"/>
      <c r="C303" s="10"/>
      <c r="D303" s="32"/>
      <c r="E303" s="10"/>
      <c r="F303" s="32"/>
      <c r="G303" s="10"/>
      <c r="H303" s="32"/>
      <c r="I303" s="10"/>
      <c r="J303" s="32"/>
      <c r="K303" s="10"/>
      <c r="L303" s="32"/>
      <c r="M303" s="10"/>
      <c r="N303" s="32"/>
      <c r="O303" s="10"/>
      <c r="P303" s="32"/>
      <c r="Q303" s="10"/>
      <c r="R303" s="32"/>
      <c r="S303" s="10"/>
      <c r="T303" s="32"/>
      <c r="U303" s="10"/>
      <c r="V303" s="32"/>
      <c r="W303" s="10"/>
      <c r="X303" s="32"/>
      <c r="Y303" s="10"/>
      <c r="Z303" s="32"/>
      <c r="AA303" s="10"/>
      <c r="AB303" s="32"/>
      <c r="AC303" s="10"/>
      <c r="AD303" s="32"/>
      <c r="AE303" s="10"/>
      <c r="AF303" s="32"/>
      <c r="AG303" s="10"/>
      <c r="AH303" s="32"/>
      <c r="AI303" s="10"/>
      <c r="AJ303" s="32"/>
      <c r="AK303" s="10"/>
      <c r="AL303" s="32"/>
      <c r="AM303" s="10"/>
      <c r="AN303" s="32"/>
      <c r="AO303" s="10"/>
      <c r="AP303" s="242"/>
      <c r="AQ303" s="10"/>
      <c r="AR303" s="32"/>
      <c r="AS303" s="10"/>
      <c r="AT303" s="242"/>
      <c r="AU303" s="10"/>
      <c r="AV303" s="242"/>
      <c r="AW303" s="7"/>
      <c r="AX303" s="247"/>
      <c r="AY303" s="10"/>
      <c r="AZ303" s="242"/>
      <c r="BA303" s="7"/>
      <c r="BB303" s="247"/>
      <c r="BC303" s="7"/>
      <c r="BD303" s="247"/>
      <c r="BE303" s="7"/>
      <c r="BF303" s="8"/>
      <c r="BG303" s="7"/>
      <c r="BH303" s="8"/>
      <c r="BJ303" s="41"/>
      <c r="BK303" s="41">
        <f t="shared" si="25"/>
        <v>0</v>
      </c>
      <c r="BL303">
        <f t="shared" si="24"/>
        <v>0</v>
      </c>
      <c r="BM303" t="e">
        <f t="shared" si="26"/>
        <v>#DIV/0!</v>
      </c>
      <c r="BN303">
        <f t="shared" si="27"/>
        <v>0</v>
      </c>
    </row>
    <row r="304" spans="2:66" x14ac:dyDescent="0.25">
      <c r="B304" s="6"/>
      <c r="C304" s="10"/>
      <c r="D304" s="32"/>
      <c r="E304" s="10"/>
      <c r="F304" s="32"/>
      <c r="G304" s="10"/>
      <c r="H304" s="32"/>
      <c r="I304" s="10"/>
      <c r="J304" s="32"/>
      <c r="K304" s="10"/>
      <c r="L304" s="32"/>
      <c r="M304" s="10"/>
      <c r="N304" s="32"/>
      <c r="O304" s="10"/>
      <c r="P304" s="32"/>
      <c r="Q304" s="10"/>
      <c r="R304" s="32"/>
      <c r="S304" s="10"/>
      <c r="T304" s="32"/>
      <c r="U304" s="10"/>
      <c r="V304" s="32"/>
      <c r="W304" s="10"/>
      <c r="X304" s="32"/>
      <c r="Y304" s="10"/>
      <c r="Z304" s="32"/>
      <c r="AA304" s="10"/>
      <c r="AB304" s="32"/>
      <c r="AC304" s="10"/>
      <c r="AD304" s="32"/>
      <c r="AE304" s="10"/>
      <c r="AF304" s="32"/>
      <c r="AG304" s="10"/>
      <c r="AH304" s="32"/>
      <c r="AI304" s="10"/>
      <c r="AJ304" s="32"/>
      <c r="AK304" s="10"/>
      <c r="AL304" s="32"/>
      <c r="AM304" s="10"/>
      <c r="AN304" s="32"/>
      <c r="AO304" s="10"/>
      <c r="AP304" s="242"/>
      <c r="AQ304" s="10"/>
      <c r="AR304" s="32"/>
      <c r="AS304" s="10"/>
      <c r="AT304" s="242"/>
      <c r="AU304" s="10"/>
      <c r="AV304" s="242"/>
      <c r="AW304" s="7"/>
      <c r="AX304" s="247"/>
      <c r="AY304" s="10"/>
      <c r="AZ304" s="242"/>
      <c r="BA304" s="7"/>
      <c r="BB304" s="247"/>
      <c r="BC304" s="7"/>
      <c r="BD304" s="247"/>
      <c r="BE304" s="7"/>
      <c r="BF304" s="8"/>
      <c r="BG304" s="7"/>
      <c r="BH304" s="8"/>
      <c r="BJ304" s="41"/>
      <c r="BK304" s="41">
        <f t="shared" si="25"/>
        <v>0</v>
      </c>
      <c r="BL304">
        <f t="shared" si="24"/>
        <v>0</v>
      </c>
      <c r="BM304" t="e">
        <f t="shared" si="26"/>
        <v>#DIV/0!</v>
      </c>
      <c r="BN304">
        <f t="shared" si="27"/>
        <v>0</v>
      </c>
    </row>
    <row r="305" spans="2:66" x14ac:dyDescent="0.25">
      <c r="B305" s="6"/>
      <c r="C305" s="10"/>
      <c r="D305" s="32"/>
      <c r="E305" s="10"/>
      <c r="F305" s="32"/>
      <c r="G305" s="10"/>
      <c r="H305" s="32"/>
      <c r="I305" s="10"/>
      <c r="J305" s="32"/>
      <c r="K305" s="10"/>
      <c r="L305" s="32"/>
      <c r="M305" s="10"/>
      <c r="N305" s="32"/>
      <c r="O305" s="10"/>
      <c r="P305" s="32"/>
      <c r="Q305" s="10"/>
      <c r="R305" s="32"/>
      <c r="S305" s="10"/>
      <c r="T305" s="32"/>
      <c r="U305" s="10"/>
      <c r="V305" s="32"/>
      <c r="W305" s="10"/>
      <c r="X305" s="32"/>
      <c r="Y305" s="10"/>
      <c r="Z305" s="32"/>
      <c r="AA305" s="10"/>
      <c r="AB305" s="32"/>
      <c r="AC305" s="10"/>
      <c r="AD305" s="32"/>
      <c r="AE305" s="10"/>
      <c r="AF305" s="32"/>
      <c r="AG305" s="10"/>
      <c r="AH305" s="32"/>
      <c r="AI305" s="10"/>
      <c r="AJ305" s="32"/>
      <c r="AK305" s="10"/>
      <c r="AL305" s="32"/>
      <c r="AM305" s="10"/>
      <c r="AN305" s="32"/>
      <c r="AO305" s="10"/>
      <c r="AP305" s="242"/>
      <c r="AQ305" s="10"/>
      <c r="AR305" s="32"/>
      <c r="AS305" s="10"/>
      <c r="AT305" s="242"/>
      <c r="AU305" s="10"/>
      <c r="AV305" s="242"/>
      <c r="AW305" s="7"/>
      <c r="AX305" s="247"/>
      <c r="AY305" s="10"/>
      <c r="AZ305" s="242"/>
      <c r="BA305" s="7"/>
      <c r="BB305" s="247"/>
      <c r="BC305" s="7"/>
      <c r="BD305" s="247"/>
      <c r="BE305" s="7"/>
      <c r="BF305" s="8"/>
      <c r="BG305" s="7"/>
      <c r="BH305" s="8"/>
      <c r="BJ305" s="41"/>
      <c r="BK305" s="41">
        <f t="shared" si="25"/>
        <v>0</v>
      </c>
      <c r="BL305">
        <f t="shared" si="24"/>
        <v>0</v>
      </c>
      <c r="BM305" t="e">
        <f t="shared" si="26"/>
        <v>#DIV/0!</v>
      </c>
      <c r="BN305">
        <f t="shared" si="27"/>
        <v>0</v>
      </c>
    </row>
    <row r="306" spans="2:66" x14ac:dyDescent="0.25">
      <c r="B306" s="6"/>
      <c r="C306" s="10"/>
      <c r="D306" s="32"/>
      <c r="E306" s="10"/>
      <c r="F306" s="32"/>
      <c r="G306" s="10"/>
      <c r="H306" s="32"/>
      <c r="I306" s="10"/>
      <c r="J306" s="32"/>
      <c r="K306" s="10"/>
      <c r="L306" s="32"/>
      <c r="M306" s="10"/>
      <c r="N306" s="32"/>
      <c r="O306" s="10"/>
      <c r="P306" s="32"/>
      <c r="Q306" s="10"/>
      <c r="R306" s="32"/>
      <c r="S306" s="10"/>
      <c r="T306" s="32"/>
      <c r="U306" s="10"/>
      <c r="V306" s="32"/>
      <c r="W306" s="10"/>
      <c r="X306" s="32"/>
      <c r="Y306" s="10"/>
      <c r="Z306" s="32"/>
      <c r="AA306" s="10"/>
      <c r="AB306" s="32"/>
      <c r="AC306" s="10"/>
      <c r="AD306" s="32"/>
      <c r="AE306" s="10"/>
      <c r="AF306" s="32"/>
      <c r="AG306" s="10"/>
      <c r="AH306" s="32"/>
      <c r="AI306" s="10"/>
      <c r="AJ306" s="32"/>
      <c r="AK306" s="10"/>
      <c r="AL306" s="32"/>
      <c r="AM306" s="10"/>
      <c r="AN306" s="32"/>
      <c r="AO306" s="10"/>
      <c r="AP306" s="242"/>
      <c r="AQ306" s="10"/>
      <c r="AR306" s="32"/>
      <c r="AS306" s="10"/>
      <c r="AT306" s="242"/>
      <c r="AU306" s="10"/>
      <c r="AV306" s="242"/>
      <c r="AW306" s="7"/>
      <c r="AX306" s="247"/>
      <c r="AY306" s="10"/>
      <c r="AZ306" s="242"/>
      <c r="BA306" s="7"/>
      <c r="BB306" s="247"/>
      <c r="BC306" s="7"/>
      <c r="BD306" s="247"/>
      <c r="BE306" s="7"/>
      <c r="BF306" s="8"/>
      <c r="BG306" s="7"/>
      <c r="BH306" s="8"/>
      <c r="BJ306" s="41"/>
      <c r="BK306" s="41">
        <f t="shared" si="25"/>
        <v>0</v>
      </c>
      <c r="BL306">
        <f t="shared" si="24"/>
        <v>0</v>
      </c>
      <c r="BM306" t="e">
        <f t="shared" si="26"/>
        <v>#DIV/0!</v>
      </c>
      <c r="BN306">
        <f t="shared" si="27"/>
        <v>0</v>
      </c>
    </row>
    <row r="307" spans="2:66" x14ac:dyDescent="0.25">
      <c r="B307" s="6"/>
      <c r="C307" s="10"/>
      <c r="D307" s="32"/>
      <c r="E307" s="10"/>
      <c r="F307" s="32"/>
      <c r="G307" s="10"/>
      <c r="H307" s="32"/>
      <c r="I307" s="10"/>
      <c r="J307" s="32"/>
      <c r="K307" s="10"/>
      <c r="L307" s="32"/>
      <c r="M307" s="10"/>
      <c r="N307" s="32"/>
      <c r="O307" s="10"/>
      <c r="P307" s="32"/>
      <c r="Q307" s="10"/>
      <c r="R307" s="32"/>
      <c r="S307" s="10"/>
      <c r="T307" s="32"/>
      <c r="U307" s="10"/>
      <c r="V307" s="32"/>
      <c r="W307" s="10"/>
      <c r="X307" s="32"/>
      <c r="Y307" s="10"/>
      <c r="Z307" s="32"/>
      <c r="AA307" s="10"/>
      <c r="AB307" s="32"/>
      <c r="AC307" s="10"/>
      <c r="AD307" s="32"/>
      <c r="AE307" s="10"/>
      <c r="AF307" s="32"/>
      <c r="AG307" s="10"/>
      <c r="AH307" s="32"/>
      <c r="AI307" s="10"/>
      <c r="AJ307" s="32"/>
      <c r="AK307" s="10"/>
      <c r="AL307" s="32"/>
      <c r="AM307" s="10"/>
      <c r="AN307" s="32"/>
      <c r="AO307" s="10"/>
      <c r="AP307" s="242"/>
      <c r="AQ307" s="10"/>
      <c r="AR307" s="32"/>
      <c r="AS307" s="10"/>
      <c r="AT307" s="242"/>
      <c r="AU307" s="10"/>
      <c r="AV307" s="242"/>
      <c r="AW307" s="7"/>
      <c r="AX307" s="247"/>
      <c r="AY307" s="10"/>
      <c r="AZ307" s="242"/>
      <c r="BA307" s="7"/>
      <c r="BB307" s="247"/>
      <c r="BC307" s="7"/>
      <c r="BD307" s="247"/>
      <c r="BE307" s="7"/>
      <c r="BF307" s="8"/>
      <c r="BG307" s="7"/>
      <c r="BH307" s="8"/>
      <c r="BJ307" s="41"/>
      <c r="BK307" s="41">
        <f t="shared" si="25"/>
        <v>0</v>
      </c>
      <c r="BL307">
        <f t="shared" si="24"/>
        <v>0</v>
      </c>
      <c r="BM307" t="e">
        <f t="shared" si="26"/>
        <v>#DIV/0!</v>
      </c>
      <c r="BN307">
        <f t="shared" si="27"/>
        <v>0</v>
      </c>
    </row>
    <row r="308" spans="2:66" x14ac:dyDescent="0.25">
      <c r="B308" s="6"/>
      <c r="C308" s="10"/>
      <c r="D308" s="32"/>
      <c r="E308" s="10"/>
      <c r="F308" s="32"/>
      <c r="G308" s="10"/>
      <c r="H308" s="32"/>
      <c r="I308" s="10"/>
      <c r="J308" s="32"/>
      <c r="K308" s="10"/>
      <c r="L308" s="32"/>
      <c r="M308" s="10"/>
      <c r="N308" s="32"/>
      <c r="O308" s="10"/>
      <c r="P308" s="32"/>
      <c r="Q308" s="10"/>
      <c r="R308" s="32"/>
      <c r="S308" s="10"/>
      <c r="T308" s="32"/>
      <c r="U308" s="10"/>
      <c r="V308" s="32"/>
      <c r="W308" s="10"/>
      <c r="X308" s="32"/>
      <c r="Y308" s="10"/>
      <c r="Z308" s="32"/>
      <c r="AA308" s="10"/>
      <c r="AB308" s="32"/>
      <c r="AC308" s="10"/>
      <c r="AD308" s="32"/>
      <c r="AE308" s="10"/>
      <c r="AF308" s="32"/>
      <c r="AG308" s="10"/>
      <c r="AH308" s="32"/>
      <c r="AI308" s="10"/>
      <c r="AJ308" s="32"/>
      <c r="AK308" s="10"/>
      <c r="AL308" s="32"/>
      <c r="AM308" s="10"/>
      <c r="AN308" s="32"/>
      <c r="AO308" s="10"/>
      <c r="AP308" s="242"/>
      <c r="AQ308" s="10"/>
      <c r="AR308" s="32"/>
      <c r="AS308" s="10"/>
      <c r="AT308" s="242"/>
      <c r="AU308" s="10"/>
      <c r="AV308" s="242"/>
      <c r="AW308" s="7"/>
      <c r="AX308" s="247"/>
      <c r="AY308" s="10"/>
      <c r="AZ308" s="242"/>
      <c r="BA308" s="7"/>
      <c r="BB308" s="247"/>
      <c r="BC308" s="7"/>
      <c r="BD308" s="247"/>
      <c r="BE308" s="7"/>
      <c r="BF308" s="8"/>
      <c r="BG308" s="7"/>
      <c r="BH308" s="8"/>
      <c r="BJ308" s="41"/>
      <c r="BK308" s="41">
        <f t="shared" si="25"/>
        <v>0</v>
      </c>
      <c r="BL308">
        <f t="shared" si="24"/>
        <v>0</v>
      </c>
      <c r="BM308" t="e">
        <f t="shared" si="26"/>
        <v>#DIV/0!</v>
      </c>
      <c r="BN308">
        <f t="shared" si="27"/>
        <v>0</v>
      </c>
    </row>
    <row r="309" spans="2:66" x14ac:dyDescent="0.25">
      <c r="B309" s="6"/>
      <c r="C309" s="10"/>
      <c r="D309" s="32"/>
      <c r="E309" s="10"/>
      <c r="F309" s="32"/>
      <c r="G309" s="10"/>
      <c r="H309" s="32"/>
      <c r="I309" s="10"/>
      <c r="J309" s="32"/>
      <c r="K309" s="10"/>
      <c r="L309" s="32"/>
      <c r="M309" s="10"/>
      <c r="N309" s="32"/>
      <c r="O309" s="10"/>
      <c r="P309" s="32"/>
      <c r="Q309" s="10"/>
      <c r="R309" s="32"/>
      <c r="S309" s="10"/>
      <c r="T309" s="32"/>
      <c r="U309" s="10"/>
      <c r="V309" s="32"/>
      <c r="W309" s="10"/>
      <c r="X309" s="32"/>
      <c r="Y309" s="10"/>
      <c r="Z309" s="32"/>
      <c r="AA309" s="10"/>
      <c r="AB309" s="32"/>
      <c r="AC309" s="10"/>
      <c r="AD309" s="32"/>
      <c r="AE309" s="10"/>
      <c r="AF309" s="32"/>
      <c r="AG309" s="10"/>
      <c r="AH309" s="32"/>
      <c r="AI309" s="10"/>
      <c r="AJ309" s="32"/>
      <c r="AK309" s="10"/>
      <c r="AL309" s="32"/>
      <c r="AM309" s="10"/>
      <c r="AN309" s="32"/>
      <c r="AO309" s="10"/>
      <c r="AP309" s="242"/>
      <c r="AQ309" s="10"/>
      <c r="AR309" s="32"/>
      <c r="AS309" s="10"/>
      <c r="AT309" s="242"/>
      <c r="AU309" s="10"/>
      <c r="AV309" s="242"/>
      <c r="AW309" s="7"/>
      <c r="AX309" s="247"/>
      <c r="AY309" s="10"/>
      <c r="AZ309" s="242"/>
      <c r="BA309" s="7"/>
      <c r="BB309" s="247"/>
      <c r="BC309" s="7"/>
      <c r="BD309" s="247"/>
      <c r="BE309" s="7"/>
      <c r="BF309" s="8"/>
      <c r="BG309" s="7"/>
      <c r="BH309" s="8"/>
      <c r="BJ309" s="41"/>
      <c r="BK309" s="41">
        <f t="shared" si="25"/>
        <v>0</v>
      </c>
      <c r="BL309">
        <f t="shared" si="24"/>
        <v>0</v>
      </c>
      <c r="BM309" t="e">
        <f t="shared" si="26"/>
        <v>#DIV/0!</v>
      </c>
      <c r="BN309">
        <f t="shared" si="27"/>
        <v>0</v>
      </c>
    </row>
    <row r="310" spans="2:66" x14ac:dyDescent="0.25">
      <c r="B310" s="6"/>
      <c r="C310" s="10"/>
      <c r="D310" s="32"/>
      <c r="E310" s="10"/>
      <c r="F310" s="32"/>
      <c r="G310" s="10"/>
      <c r="H310" s="32"/>
      <c r="I310" s="10"/>
      <c r="J310" s="32"/>
      <c r="K310" s="94"/>
      <c r="L310" s="32"/>
      <c r="M310" s="10"/>
      <c r="N310" s="32"/>
      <c r="O310" s="10"/>
      <c r="P310" s="32"/>
      <c r="Q310" s="10"/>
      <c r="R310" s="32"/>
      <c r="S310" s="10"/>
      <c r="T310" s="32"/>
      <c r="U310" s="10"/>
      <c r="V310" s="32"/>
      <c r="W310" s="10"/>
      <c r="X310" s="32"/>
      <c r="Y310" s="10"/>
      <c r="Z310" s="32"/>
      <c r="AA310" s="10"/>
      <c r="AB310" s="32"/>
      <c r="AC310" s="10"/>
      <c r="AD310" s="32"/>
      <c r="AE310" s="10"/>
      <c r="AF310" s="32"/>
      <c r="AG310" s="10"/>
      <c r="AH310" s="32"/>
      <c r="AI310" s="10"/>
      <c r="AJ310" s="32"/>
      <c r="AK310" s="10"/>
      <c r="AL310" s="32"/>
      <c r="AM310" s="10"/>
      <c r="AN310" s="32"/>
      <c r="AO310" s="10"/>
      <c r="AP310" s="242"/>
      <c r="AQ310" s="10"/>
      <c r="AR310" s="32"/>
      <c r="AS310" s="10"/>
      <c r="AT310" s="242"/>
      <c r="AU310" s="10"/>
      <c r="AV310" s="242"/>
      <c r="AW310" s="7"/>
      <c r="AX310" s="247"/>
      <c r="AY310" s="10"/>
      <c r="AZ310" s="242"/>
      <c r="BA310" s="7"/>
      <c r="BB310" s="247"/>
      <c r="BC310" s="7"/>
      <c r="BD310" s="247"/>
      <c r="BE310" s="7"/>
      <c r="BF310" s="8"/>
      <c r="BG310" s="7"/>
      <c r="BH310" s="8"/>
      <c r="BJ310" s="41"/>
      <c r="BK310" s="41">
        <f t="shared" si="25"/>
        <v>0</v>
      </c>
      <c r="BL310">
        <f t="shared" si="24"/>
        <v>0</v>
      </c>
      <c r="BM310" t="e">
        <f t="shared" si="26"/>
        <v>#DIV/0!</v>
      </c>
      <c r="BN310">
        <f t="shared" si="27"/>
        <v>0</v>
      </c>
    </row>
    <row r="311" spans="2:66" x14ac:dyDescent="0.25">
      <c r="B311" s="6"/>
      <c r="C311" s="10"/>
      <c r="D311" s="32"/>
      <c r="E311" s="10"/>
      <c r="F311" s="32"/>
      <c r="G311" s="10"/>
      <c r="H311" s="32"/>
      <c r="I311" s="10"/>
      <c r="J311" s="32"/>
      <c r="K311" s="94"/>
      <c r="L311" s="32"/>
      <c r="M311" s="10"/>
      <c r="N311" s="32"/>
      <c r="O311" s="10"/>
      <c r="P311" s="32"/>
      <c r="Q311" s="10"/>
      <c r="R311" s="32"/>
      <c r="S311" s="10"/>
      <c r="T311" s="32"/>
      <c r="U311" s="10"/>
      <c r="V311" s="32"/>
      <c r="W311" s="10"/>
      <c r="X311" s="32"/>
      <c r="Y311" s="10"/>
      <c r="Z311" s="32"/>
      <c r="AA311" s="10"/>
      <c r="AB311" s="32"/>
      <c r="AC311" s="10"/>
      <c r="AD311" s="32"/>
      <c r="AE311" s="10"/>
      <c r="AF311" s="32"/>
      <c r="AG311" s="10"/>
      <c r="AH311" s="32"/>
      <c r="AI311" s="10"/>
      <c r="AJ311" s="32"/>
      <c r="AK311" s="10"/>
      <c r="AL311" s="32"/>
      <c r="AM311" s="10"/>
      <c r="AN311" s="32"/>
      <c r="AO311" s="10"/>
      <c r="AP311" s="242"/>
      <c r="AQ311" s="10"/>
      <c r="AR311" s="32"/>
      <c r="AS311" s="10"/>
      <c r="AT311" s="242"/>
      <c r="AU311" s="10"/>
      <c r="AV311" s="242"/>
      <c r="AW311" s="7"/>
      <c r="AX311" s="247"/>
      <c r="AY311" s="10"/>
      <c r="AZ311" s="242"/>
      <c r="BA311" s="7"/>
      <c r="BB311" s="247"/>
      <c r="BC311" s="7"/>
      <c r="BD311" s="247"/>
      <c r="BE311" s="7"/>
      <c r="BF311" s="8"/>
      <c r="BG311" s="7"/>
      <c r="BH311" s="8"/>
      <c r="BJ311" s="41"/>
      <c r="BK311" s="41">
        <f t="shared" si="25"/>
        <v>0</v>
      </c>
      <c r="BL311">
        <f t="shared" si="24"/>
        <v>0</v>
      </c>
      <c r="BM311" t="e">
        <f t="shared" si="26"/>
        <v>#DIV/0!</v>
      </c>
      <c r="BN311">
        <f t="shared" si="27"/>
        <v>0</v>
      </c>
    </row>
    <row r="312" spans="2:66" x14ac:dyDescent="0.25">
      <c r="B312" s="6"/>
      <c r="C312" s="10"/>
      <c r="D312" s="32"/>
      <c r="E312" s="10"/>
      <c r="F312" s="32"/>
      <c r="G312" s="10"/>
      <c r="H312" s="32"/>
      <c r="I312" s="10"/>
      <c r="J312" s="32"/>
      <c r="K312" s="94"/>
      <c r="L312" s="32"/>
      <c r="M312" s="10"/>
      <c r="N312" s="32"/>
      <c r="O312" s="10"/>
      <c r="P312" s="32"/>
      <c r="Q312" s="10"/>
      <c r="R312" s="32"/>
      <c r="S312" s="10"/>
      <c r="T312" s="32"/>
      <c r="U312" s="10"/>
      <c r="V312" s="32"/>
      <c r="W312" s="10"/>
      <c r="X312" s="32"/>
      <c r="Y312" s="10"/>
      <c r="Z312" s="32"/>
      <c r="AA312" s="10"/>
      <c r="AB312" s="32"/>
      <c r="AC312" s="10"/>
      <c r="AD312" s="32"/>
      <c r="AE312" s="10"/>
      <c r="AF312" s="32"/>
      <c r="AG312" s="10"/>
      <c r="AH312" s="32"/>
      <c r="AI312" s="10"/>
      <c r="AJ312" s="32"/>
      <c r="AK312" s="10"/>
      <c r="AL312" s="32"/>
      <c r="AM312" s="10"/>
      <c r="AN312" s="32"/>
      <c r="AO312" s="10"/>
      <c r="AP312" s="242"/>
      <c r="AQ312" s="10"/>
      <c r="AR312" s="32"/>
      <c r="AS312" s="10"/>
      <c r="AT312" s="242"/>
      <c r="AU312" s="10"/>
      <c r="AV312" s="242"/>
      <c r="AW312" s="7"/>
      <c r="AX312" s="247"/>
      <c r="AY312" s="10"/>
      <c r="AZ312" s="242"/>
      <c r="BA312" s="7"/>
      <c r="BB312" s="247"/>
      <c r="BC312" s="7"/>
      <c r="BD312" s="247"/>
      <c r="BE312" s="7"/>
      <c r="BF312" s="8"/>
      <c r="BG312" s="7"/>
      <c r="BH312" s="8"/>
      <c r="BJ312" s="41"/>
      <c r="BK312" s="41">
        <f t="shared" si="25"/>
        <v>0</v>
      </c>
      <c r="BL312">
        <f t="shared" si="24"/>
        <v>0</v>
      </c>
      <c r="BM312" t="e">
        <f t="shared" si="26"/>
        <v>#DIV/0!</v>
      </c>
      <c r="BN312">
        <f t="shared" si="27"/>
        <v>0</v>
      </c>
    </row>
    <row r="313" spans="2:66" x14ac:dyDescent="0.25">
      <c r="B313" s="162"/>
      <c r="C313" s="10"/>
      <c r="D313" s="32"/>
      <c r="E313" s="10"/>
      <c r="F313" s="32"/>
      <c r="G313" s="10"/>
      <c r="H313" s="32"/>
      <c r="I313" s="10"/>
      <c r="J313" s="32"/>
      <c r="K313" s="94"/>
      <c r="L313" s="32"/>
      <c r="M313" s="10"/>
      <c r="N313" s="32"/>
      <c r="O313" s="10"/>
      <c r="P313" s="32"/>
      <c r="Q313" s="10"/>
      <c r="R313" s="32"/>
      <c r="S313" s="10"/>
      <c r="T313" s="32"/>
      <c r="U313" s="10"/>
      <c r="V313" s="32"/>
      <c r="W313" s="10"/>
      <c r="X313" s="32"/>
      <c r="Y313" s="10"/>
      <c r="Z313" s="32"/>
      <c r="AA313" s="10"/>
      <c r="AB313" s="32"/>
      <c r="AC313" s="10"/>
      <c r="AD313" s="32"/>
      <c r="AE313" s="10"/>
      <c r="AF313" s="32"/>
      <c r="AG313" s="10"/>
      <c r="AH313" s="32"/>
      <c r="AI313" s="10"/>
      <c r="AJ313" s="32"/>
      <c r="AK313" s="10"/>
      <c r="AL313" s="32"/>
      <c r="AM313" s="10"/>
      <c r="AN313" s="32"/>
      <c r="AO313" s="10"/>
      <c r="AP313" s="242"/>
      <c r="AQ313" s="10"/>
      <c r="AR313" s="32"/>
      <c r="AS313" s="10"/>
      <c r="AT313" s="242"/>
      <c r="AU313" s="10"/>
      <c r="AV313" s="242"/>
      <c r="AW313" s="7"/>
      <c r="AX313" s="247"/>
      <c r="AY313" s="10"/>
      <c r="AZ313" s="242"/>
      <c r="BA313" s="7"/>
      <c r="BB313" s="247"/>
      <c r="BC313" s="7"/>
      <c r="BD313" s="247"/>
      <c r="BE313" s="7"/>
      <c r="BF313" s="8"/>
      <c r="BG313" s="7"/>
      <c r="BH313" s="8"/>
      <c r="BJ313" s="41"/>
      <c r="BK313" s="41">
        <f t="shared" si="25"/>
        <v>0</v>
      </c>
      <c r="BL313">
        <f t="shared" si="24"/>
        <v>0</v>
      </c>
      <c r="BM313" t="e">
        <f t="shared" si="26"/>
        <v>#DIV/0!</v>
      </c>
      <c r="BN313">
        <f t="shared" si="27"/>
        <v>0</v>
      </c>
    </row>
    <row r="314" spans="2:66" x14ac:dyDescent="0.25">
      <c r="B314" s="6"/>
      <c r="C314" s="10"/>
      <c r="D314" s="32"/>
      <c r="E314" s="10"/>
      <c r="F314" s="32"/>
      <c r="G314" s="10"/>
      <c r="H314" s="32"/>
      <c r="I314" s="10"/>
      <c r="J314" s="32"/>
      <c r="K314" s="94"/>
      <c r="L314" s="32"/>
      <c r="M314" s="10"/>
      <c r="N314" s="32"/>
      <c r="O314" s="10"/>
      <c r="P314" s="32"/>
      <c r="Q314" s="10"/>
      <c r="R314" s="32"/>
      <c r="S314" s="10"/>
      <c r="T314" s="32"/>
      <c r="U314" s="10"/>
      <c r="V314" s="32"/>
      <c r="W314" s="10"/>
      <c r="X314" s="32"/>
      <c r="Y314" s="10"/>
      <c r="Z314" s="32"/>
      <c r="AA314" s="10"/>
      <c r="AB314" s="32"/>
      <c r="AC314" s="10"/>
      <c r="AD314" s="32"/>
      <c r="AE314" s="10"/>
      <c r="AF314" s="32"/>
      <c r="AG314" s="10"/>
      <c r="AH314" s="32"/>
      <c r="AI314" s="10"/>
      <c r="AJ314" s="32"/>
      <c r="AK314" s="10"/>
      <c r="AL314" s="32"/>
      <c r="AM314" s="10"/>
      <c r="AN314" s="32"/>
      <c r="AO314" s="10"/>
      <c r="AP314" s="242"/>
      <c r="AQ314" s="10"/>
      <c r="AR314" s="32"/>
      <c r="AS314" s="10"/>
      <c r="AT314" s="242"/>
      <c r="AU314" s="10"/>
      <c r="AV314" s="242"/>
      <c r="AW314" s="7"/>
      <c r="AX314" s="247"/>
      <c r="AY314" s="10"/>
      <c r="AZ314" s="242"/>
      <c r="BA314" s="7"/>
      <c r="BB314" s="247"/>
      <c r="BC314" s="7"/>
      <c r="BD314" s="247"/>
      <c r="BE314" s="7"/>
      <c r="BF314" s="8"/>
      <c r="BG314" s="7"/>
      <c r="BH314" s="8"/>
      <c r="BJ314" s="41"/>
      <c r="BK314" s="41">
        <f t="shared" si="25"/>
        <v>0</v>
      </c>
      <c r="BL314">
        <f t="shared" si="24"/>
        <v>0</v>
      </c>
      <c r="BM314" t="e">
        <f t="shared" si="26"/>
        <v>#DIV/0!</v>
      </c>
      <c r="BN314">
        <f t="shared" si="27"/>
        <v>0</v>
      </c>
    </row>
    <row r="315" spans="2:66" x14ac:dyDescent="0.25">
      <c r="B315" s="6"/>
      <c r="C315" s="10"/>
      <c r="D315" s="32"/>
      <c r="E315" s="10"/>
      <c r="F315" s="32"/>
      <c r="G315" s="10"/>
      <c r="H315" s="32"/>
      <c r="I315" s="10"/>
      <c r="J315" s="32"/>
      <c r="K315" s="10"/>
      <c r="L315" s="32"/>
      <c r="M315" s="10"/>
      <c r="N315" s="32"/>
      <c r="O315" s="10"/>
      <c r="P315" s="32"/>
      <c r="Q315" s="10"/>
      <c r="R315" s="32"/>
      <c r="S315" s="10"/>
      <c r="T315" s="32"/>
      <c r="U315" s="10"/>
      <c r="V315" s="32"/>
      <c r="W315" s="10"/>
      <c r="X315" s="32"/>
      <c r="Y315" s="10"/>
      <c r="Z315" s="32"/>
      <c r="AA315" s="10"/>
      <c r="AB315" s="32"/>
      <c r="AC315" s="10"/>
      <c r="AD315" s="32"/>
      <c r="AE315" s="10"/>
      <c r="AF315" s="32"/>
      <c r="AG315" s="10"/>
      <c r="AH315" s="32"/>
      <c r="AI315" s="10"/>
      <c r="AJ315" s="32"/>
      <c r="AK315" s="10"/>
      <c r="AL315" s="32"/>
      <c r="AM315" s="10"/>
      <c r="AN315" s="32"/>
      <c r="AO315" s="10"/>
      <c r="AP315" s="242"/>
      <c r="AQ315" s="10"/>
      <c r="AR315" s="32"/>
      <c r="AS315" s="10"/>
      <c r="AT315" s="242"/>
      <c r="AU315" s="10"/>
      <c r="AV315" s="242"/>
      <c r="AW315" s="7"/>
      <c r="AX315" s="247"/>
      <c r="AY315" s="10"/>
      <c r="AZ315" s="242"/>
      <c r="BA315" s="7"/>
      <c r="BB315" s="247"/>
      <c r="BC315" s="7"/>
      <c r="BD315" s="247"/>
      <c r="BE315" s="7"/>
      <c r="BF315" s="8"/>
      <c r="BG315" s="7"/>
      <c r="BH315" s="8"/>
      <c r="BJ315" s="41"/>
      <c r="BK315" s="41">
        <f t="shared" si="25"/>
        <v>0</v>
      </c>
      <c r="BL315">
        <f t="shared" si="24"/>
        <v>0</v>
      </c>
      <c r="BM315" t="e">
        <f t="shared" si="26"/>
        <v>#DIV/0!</v>
      </c>
      <c r="BN315">
        <f t="shared" si="27"/>
        <v>0</v>
      </c>
    </row>
    <row r="316" spans="2:66" x14ac:dyDescent="0.25">
      <c r="B316" s="6"/>
      <c r="C316" s="10"/>
      <c r="D316" s="32"/>
      <c r="E316" s="10"/>
      <c r="F316" s="32"/>
      <c r="G316" s="10"/>
      <c r="H316" s="32"/>
      <c r="I316" s="10"/>
      <c r="J316" s="32"/>
      <c r="K316" s="10"/>
      <c r="L316" s="32"/>
      <c r="M316" s="10"/>
      <c r="N316" s="32"/>
      <c r="O316" s="10"/>
      <c r="P316" s="32"/>
      <c r="Q316" s="10"/>
      <c r="R316" s="32"/>
      <c r="S316" s="10"/>
      <c r="T316" s="32"/>
      <c r="U316" s="10"/>
      <c r="V316" s="32"/>
      <c r="W316" s="10"/>
      <c r="X316" s="32"/>
      <c r="Y316" s="10"/>
      <c r="Z316" s="32"/>
      <c r="AA316" s="10"/>
      <c r="AB316" s="32"/>
      <c r="AC316" s="10"/>
      <c r="AD316" s="32"/>
      <c r="AE316" s="10"/>
      <c r="AF316" s="32"/>
      <c r="AG316" s="10"/>
      <c r="AH316" s="32"/>
      <c r="AI316" s="10"/>
      <c r="AJ316" s="32"/>
      <c r="AK316" s="10"/>
      <c r="AL316" s="32"/>
      <c r="AM316" s="10"/>
      <c r="AN316" s="32"/>
      <c r="AO316" s="10"/>
      <c r="AP316" s="242"/>
      <c r="AQ316" s="10"/>
      <c r="AR316" s="32"/>
      <c r="AS316" s="10"/>
      <c r="AT316" s="242"/>
      <c r="AU316" s="10"/>
      <c r="AV316" s="242"/>
      <c r="AW316" s="7"/>
      <c r="AX316" s="247"/>
      <c r="AY316" s="10"/>
      <c r="AZ316" s="242"/>
      <c r="BA316" s="7"/>
      <c r="BB316" s="247"/>
      <c r="BC316" s="7"/>
      <c r="BD316" s="247"/>
      <c r="BE316" s="7"/>
      <c r="BF316" s="8"/>
      <c r="BG316" s="7"/>
      <c r="BH316" s="8"/>
      <c r="BJ316" s="41"/>
      <c r="BK316" s="41">
        <f t="shared" si="25"/>
        <v>0</v>
      </c>
      <c r="BL316">
        <f t="shared" si="24"/>
        <v>0</v>
      </c>
      <c r="BM316" t="e">
        <f t="shared" si="26"/>
        <v>#DIV/0!</v>
      </c>
      <c r="BN316">
        <f t="shared" si="27"/>
        <v>0</v>
      </c>
    </row>
    <row r="317" spans="2:66" x14ac:dyDescent="0.25">
      <c r="B317" s="6"/>
      <c r="C317" s="10"/>
      <c r="D317" s="32"/>
      <c r="E317" s="10"/>
      <c r="F317" s="32"/>
      <c r="G317" s="10"/>
      <c r="H317" s="32"/>
      <c r="I317" s="10"/>
      <c r="J317" s="32"/>
      <c r="K317" s="10"/>
      <c r="L317" s="32"/>
      <c r="M317" s="10"/>
      <c r="N317" s="32"/>
      <c r="O317" s="10"/>
      <c r="P317" s="32"/>
      <c r="Q317" s="10"/>
      <c r="R317" s="32"/>
      <c r="S317" s="10"/>
      <c r="T317" s="32"/>
      <c r="U317" s="10"/>
      <c r="V317" s="32"/>
      <c r="W317" s="10"/>
      <c r="X317" s="32"/>
      <c r="Y317" s="10"/>
      <c r="Z317" s="32"/>
      <c r="AA317" s="10"/>
      <c r="AB317" s="32"/>
      <c r="AC317" s="10"/>
      <c r="AD317" s="32"/>
      <c r="AE317" s="10"/>
      <c r="AF317" s="32"/>
      <c r="AG317" s="10"/>
      <c r="AH317" s="32"/>
      <c r="AI317" s="10"/>
      <c r="AJ317" s="32"/>
      <c r="AK317" s="10"/>
      <c r="AL317" s="32"/>
      <c r="AM317" s="10"/>
      <c r="AN317" s="32"/>
      <c r="AO317" s="10"/>
      <c r="AP317" s="242"/>
      <c r="AQ317" s="10"/>
      <c r="AR317" s="32"/>
      <c r="AS317" s="10"/>
      <c r="AT317" s="242"/>
      <c r="AU317" s="10"/>
      <c r="AV317" s="242"/>
      <c r="AW317" s="7"/>
      <c r="AX317" s="247"/>
      <c r="AY317" s="10"/>
      <c r="AZ317" s="242"/>
      <c r="BA317" s="7"/>
      <c r="BB317" s="247"/>
      <c r="BC317" s="7"/>
      <c r="BD317" s="247"/>
      <c r="BE317" s="7"/>
      <c r="BF317" s="8"/>
      <c r="BG317" s="7"/>
      <c r="BH317" s="8"/>
      <c r="BJ317" s="41"/>
      <c r="BK317" s="41">
        <f t="shared" si="25"/>
        <v>0</v>
      </c>
      <c r="BL317">
        <f t="shared" si="24"/>
        <v>0</v>
      </c>
      <c r="BM317" t="e">
        <f t="shared" si="26"/>
        <v>#DIV/0!</v>
      </c>
      <c r="BN317">
        <f t="shared" si="27"/>
        <v>0</v>
      </c>
    </row>
    <row r="318" spans="2:66" x14ac:dyDescent="0.25">
      <c r="B318" s="6"/>
      <c r="C318" s="10"/>
      <c r="D318" s="32"/>
      <c r="E318" s="10"/>
      <c r="F318" s="32"/>
      <c r="G318" s="10"/>
      <c r="H318" s="32"/>
      <c r="I318" s="10"/>
      <c r="J318" s="32"/>
      <c r="K318" s="10"/>
      <c r="L318" s="32"/>
      <c r="M318" s="10"/>
      <c r="N318" s="32"/>
      <c r="O318" s="10"/>
      <c r="P318" s="32"/>
      <c r="Q318" s="10"/>
      <c r="R318" s="32"/>
      <c r="S318" s="10"/>
      <c r="T318" s="32"/>
      <c r="U318" s="10"/>
      <c r="V318" s="32"/>
      <c r="W318" s="10"/>
      <c r="X318" s="32"/>
      <c r="Y318" s="10"/>
      <c r="Z318" s="32"/>
      <c r="AA318" s="10"/>
      <c r="AB318" s="32"/>
      <c r="AC318" s="10"/>
      <c r="AD318" s="32"/>
      <c r="AE318" s="10"/>
      <c r="AF318" s="32"/>
      <c r="AG318" s="10"/>
      <c r="AH318" s="32"/>
      <c r="AI318" s="10"/>
      <c r="AJ318" s="32"/>
      <c r="AK318" s="10"/>
      <c r="AL318" s="32"/>
      <c r="AM318" s="10"/>
      <c r="AN318" s="32"/>
      <c r="AO318" s="10"/>
      <c r="AP318" s="242"/>
      <c r="AQ318" s="10"/>
      <c r="AR318" s="32"/>
      <c r="AS318" s="10"/>
      <c r="AT318" s="242"/>
      <c r="AU318" s="10"/>
      <c r="AV318" s="242"/>
      <c r="AW318" s="7"/>
      <c r="AX318" s="247"/>
      <c r="AY318" s="10"/>
      <c r="AZ318" s="242"/>
      <c r="BA318" s="7"/>
      <c r="BB318" s="247"/>
      <c r="BC318" s="7"/>
      <c r="BD318" s="247"/>
      <c r="BE318" s="7"/>
      <c r="BF318" s="8"/>
      <c r="BG318" s="7"/>
      <c r="BH318" s="8"/>
      <c r="BJ318" s="41"/>
      <c r="BK318" s="41">
        <f t="shared" si="25"/>
        <v>0</v>
      </c>
      <c r="BL318">
        <f t="shared" si="24"/>
        <v>0</v>
      </c>
      <c r="BM318" t="e">
        <f t="shared" si="26"/>
        <v>#DIV/0!</v>
      </c>
      <c r="BN318">
        <f t="shared" si="27"/>
        <v>0</v>
      </c>
    </row>
    <row r="319" spans="2:66" x14ac:dyDescent="0.25">
      <c r="B319" s="6"/>
      <c r="C319" s="10"/>
      <c r="D319" s="32"/>
      <c r="E319" s="10"/>
      <c r="F319" s="32"/>
      <c r="G319" s="10"/>
      <c r="H319" s="32"/>
      <c r="I319" s="10"/>
      <c r="J319" s="32"/>
      <c r="K319" s="10"/>
      <c r="L319" s="32"/>
      <c r="M319" s="10"/>
      <c r="N319" s="32"/>
      <c r="O319" s="10"/>
      <c r="P319" s="32"/>
      <c r="Q319" s="10"/>
      <c r="R319" s="32"/>
      <c r="S319" s="10"/>
      <c r="T319" s="32"/>
      <c r="U319" s="10"/>
      <c r="V319" s="32"/>
      <c r="W319" s="10"/>
      <c r="X319" s="32"/>
      <c r="Y319" s="10"/>
      <c r="Z319" s="32"/>
      <c r="AA319" s="10"/>
      <c r="AB319" s="32"/>
      <c r="AC319" s="10"/>
      <c r="AD319" s="32"/>
      <c r="AE319" s="10"/>
      <c r="AF319" s="32"/>
      <c r="AG319" s="10"/>
      <c r="AH319" s="32"/>
      <c r="AI319" s="10"/>
      <c r="AJ319" s="32"/>
      <c r="AK319" s="10"/>
      <c r="AL319" s="32"/>
      <c r="AM319" s="10"/>
      <c r="AN319" s="32"/>
      <c r="AO319" s="10"/>
      <c r="AP319" s="242"/>
      <c r="AQ319" s="10"/>
      <c r="AR319" s="32"/>
      <c r="AS319" s="10"/>
      <c r="AT319" s="242"/>
      <c r="AU319" s="10"/>
      <c r="AV319" s="242"/>
      <c r="AW319" s="7"/>
      <c r="AX319" s="247"/>
      <c r="AY319" s="10"/>
      <c r="AZ319" s="242"/>
      <c r="BA319" s="7"/>
      <c r="BB319" s="247"/>
      <c r="BC319" s="7"/>
      <c r="BD319" s="247"/>
      <c r="BE319" s="7"/>
      <c r="BF319" s="8"/>
      <c r="BG319" s="7"/>
      <c r="BH319" s="8"/>
      <c r="BJ319" s="41"/>
      <c r="BK319" s="41">
        <f t="shared" si="25"/>
        <v>0</v>
      </c>
      <c r="BL319">
        <f t="shared" si="24"/>
        <v>0</v>
      </c>
      <c r="BM319" t="e">
        <f t="shared" si="26"/>
        <v>#DIV/0!</v>
      </c>
      <c r="BN319">
        <f t="shared" si="27"/>
        <v>0</v>
      </c>
    </row>
    <row r="320" spans="2:66" x14ac:dyDescent="0.25">
      <c r="B320" s="6"/>
      <c r="C320" s="10"/>
      <c r="D320" s="32"/>
      <c r="E320" s="10"/>
      <c r="F320" s="32"/>
      <c r="G320" s="10"/>
      <c r="H320" s="32"/>
      <c r="I320" s="10"/>
      <c r="J320" s="32"/>
      <c r="K320" s="10"/>
      <c r="L320" s="32"/>
      <c r="M320" s="10"/>
      <c r="N320" s="32"/>
      <c r="O320" s="10"/>
      <c r="P320" s="32"/>
      <c r="Q320" s="10"/>
      <c r="R320" s="32"/>
      <c r="S320" s="10"/>
      <c r="T320" s="32"/>
      <c r="U320" s="10"/>
      <c r="V320" s="32"/>
      <c r="W320" s="10"/>
      <c r="X320" s="32"/>
      <c r="Y320" s="10"/>
      <c r="Z320" s="32"/>
      <c r="AA320" s="10"/>
      <c r="AB320" s="32"/>
      <c r="AC320" s="10"/>
      <c r="AD320" s="32"/>
      <c r="AE320" s="10"/>
      <c r="AF320" s="32"/>
      <c r="AG320" s="10"/>
      <c r="AH320" s="32"/>
      <c r="AI320" s="10"/>
      <c r="AJ320" s="32"/>
      <c r="AK320" s="10"/>
      <c r="AL320" s="32"/>
      <c r="AM320" s="10"/>
      <c r="AN320" s="32"/>
      <c r="AO320" s="10"/>
      <c r="AP320" s="242"/>
      <c r="AQ320" s="10"/>
      <c r="AR320" s="32"/>
      <c r="AS320" s="10"/>
      <c r="AT320" s="242"/>
      <c r="AU320" s="10"/>
      <c r="AV320" s="242"/>
      <c r="AW320" s="7"/>
      <c r="AX320" s="247"/>
      <c r="AY320" s="10"/>
      <c r="AZ320" s="242"/>
      <c r="BA320" s="7"/>
      <c r="BB320" s="247"/>
      <c r="BC320" s="7"/>
      <c r="BD320" s="247"/>
      <c r="BE320" s="7"/>
      <c r="BF320" s="8"/>
      <c r="BG320" s="7"/>
      <c r="BH320" s="8"/>
      <c r="BJ320" s="41"/>
      <c r="BK320" s="41">
        <f t="shared" si="25"/>
        <v>0</v>
      </c>
      <c r="BL320">
        <f t="shared" si="24"/>
        <v>0</v>
      </c>
      <c r="BM320" t="e">
        <f t="shared" si="26"/>
        <v>#DIV/0!</v>
      </c>
      <c r="BN320">
        <f t="shared" si="27"/>
        <v>0</v>
      </c>
    </row>
    <row r="321" spans="2:66" x14ac:dyDescent="0.25">
      <c r="B321" s="6"/>
      <c r="C321" s="10"/>
      <c r="D321" s="32"/>
      <c r="E321" s="10"/>
      <c r="F321" s="32"/>
      <c r="G321" s="10"/>
      <c r="H321" s="32"/>
      <c r="I321" s="10"/>
      <c r="J321" s="32"/>
      <c r="K321" s="94"/>
      <c r="L321" s="32"/>
      <c r="M321" s="10"/>
      <c r="N321" s="32"/>
      <c r="O321" s="10"/>
      <c r="P321" s="32"/>
      <c r="Q321" s="10"/>
      <c r="R321" s="32"/>
      <c r="S321" s="10"/>
      <c r="T321" s="32"/>
      <c r="U321" s="10"/>
      <c r="V321" s="32"/>
      <c r="W321" s="10"/>
      <c r="X321" s="32"/>
      <c r="Y321" s="10"/>
      <c r="Z321" s="32"/>
      <c r="AA321" s="10"/>
      <c r="AB321" s="32"/>
      <c r="AC321" s="10"/>
      <c r="AD321" s="32"/>
      <c r="AE321" s="10"/>
      <c r="AF321" s="32"/>
      <c r="AG321" s="10"/>
      <c r="AH321" s="32"/>
      <c r="AI321" s="10"/>
      <c r="AJ321" s="32"/>
      <c r="AK321" s="10"/>
      <c r="AL321" s="32"/>
      <c r="AM321" s="10"/>
      <c r="AN321" s="32"/>
      <c r="AO321" s="10"/>
      <c r="AP321" s="242"/>
      <c r="AQ321" s="10"/>
      <c r="AR321" s="32"/>
      <c r="AS321" s="10"/>
      <c r="AT321" s="242"/>
      <c r="AU321" s="10"/>
      <c r="AV321" s="242"/>
      <c r="AW321" s="7"/>
      <c r="AX321" s="247"/>
      <c r="AY321" s="10"/>
      <c r="AZ321" s="242"/>
      <c r="BA321" s="7"/>
      <c r="BB321" s="247"/>
      <c r="BC321" s="7"/>
      <c r="BD321" s="247"/>
      <c r="BE321" s="7"/>
      <c r="BF321" s="8"/>
      <c r="BG321" s="7"/>
      <c r="BH321" s="8"/>
      <c r="BJ321" s="41"/>
      <c r="BK321" s="41">
        <f t="shared" si="25"/>
        <v>0</v>
      </c>
      <c r="BL321">
        <f t="shared" si="24"/>
        <v>0</v>
      </c>
      <c r="BM321" t="e">
        <f t="shared" si="26"/>
        <v>#DIV/0!</v>
      </c>
      <c r="BN321">
        <f t="shared" si="27"/>
        <v>0</v>
      </c>
    </row>
    <row r="322" spans="2:66" x14ac:dyDescent="0.25">
      <c r="B322" s="6"/>
      <c r="C322" s="10"/>
      <c r="D322" s="32"/>
      <c r="E322" s="10"/>
      <c r="F322" s="32"/>
      <c r="G322" s="10"/>
      <c r="H322" s="32"/>
      <c r="I322" s="10"/>
      <c r="J322" s="32"/>
      <c r="K322" s="10"/>
      <c r="L322" s="32"/>
      <c r="M322" s="10"/>
      <c r="N322" s="32"/>
      <c r="O322" s="10"/>
      <c r="P322" s="32"/>
      <c r="Q322" s="10"/>
      <c r="R322" s="32"/>
      <c r="S322" s="10"/>
      <c r="T322" s="32"/>
      <c r="U322" s="10"/>
      <c r="V322" s="32"/>
      <c r="W322" s="10"/>
      <c r="X322" s="32"/>
      <c r="Y322" s="10"/>
      <c r="Z322" s="32"/>
      <c r="AA322" s="10"/>
      <c r="AB322" s="32"/>
      <c r="AC322" s="10"/>
      <c r="AD322" s="32"/>
      <c r="AE322" s="10"/>
      <c r="AF322" s="32"/>
      <c r="AG322" s="10"/>
      <c r="AH322" s="32"/>
      <c r="AI322" s="10"/>
      <c r="AJ322" s="32"/>
      <c r="AK322" s="10"/>
      <c r="AL322" s="32"/>
      <c r="AM322" s="10"/>
      <c r="AN322" s="32"/>
      <c r="AO322" s="10"/>
      <c r="AP322" s="242"/>
      <c r="AQ322" s="10"/>
      <c r="AR322" s="32"/>
      <c r="AS322" s="10"/>
      <c r="AT322" s="242"/>
      <c r="AU322" s="10"/>
      <c r="AV322" s="242"/>
      <c r="AW322" s="7"/>
      <c r="AX322" s="247"/>
      <c r="AY322" s="10"/>
      <c r="AZ322" s="242"/>
      <c r="BA322" s="7"/>
      <c r="BB322" s="247"/>
      <c r="BC322" s="7"/>
      <c r="BD322" s="247"/>
      <c r="BE322" s="7"/>
      <c r="BF322" s="8"/>
      <c r="BG322" s="7"/>
      <c r="BH322" s="8"/>
      <c r="BJ322" s="41"/>
      <c r="BK322" s="41">
        <f t="shared" si="25"/>
        <v>0</v>
      </c>
      <c r="BL322">
        <f t="shared" ref="BL322:BL385" si="28">COUNT(C322:BH322)/2</f>
        <v>0</v>
      </c>
      <c r="BM322" t="e">
        <f t="shared" si="26"/>
        <v>#DIV/0!</v>
      </c>
      <c r="BN322">
        <f t="shared" si="27"/>
        <v>0</v>
      </c>
    </row>
    <row r="323" spans="2:66" x14ac:dyDescent="0.25">
      <c r="B323" s="6"/>
      <c r="C323" s="10"/>
      <c r="D323" s="32"/>
      <c r="E323" s="10"/>
      <c r="F323" s="32"/>
      <c r="G323" s="10"/>
      <c r="H323" s="32"/>
      <c r="I323" s="10"/>
      <c r="J323" s="32"/>
      <c r="K323" s="10"/>
      <c r="L323" s="32"/>
      <c r="M323" s="10"/>
      <c r="N323" s="32"/>
      <c r="O323" s="10"/>
      <c r="P323" s="32"/>
      <c r="Q323" s="10"/>
      <c r="R323" s="32"/>
      <c r="S323" s="10"/>
      <c r="T323" s="32"/>
      <c r="U323" s="10"/>
      <c r="V323" s="32"/>
      <c r="W323" s="10"/>
      <c r="X323" s="32"/>
      <c r="Y323" s="10"/>
      <c r="Z323" s="32"/>
      <c r="AA323" s="10"/>
      <c r="AB323" s="32"/>
      <c r="AC323" s="10"/>
      <c r="AD323" s="32"/>
      <c r="AE323" s="10"/>
      <c r="AF323" s="32"/>
      <c r="AG323" s="10"/>
      <c r="AH323" s="32"/>
      <c r="AI323" s="10"/>
      <c r="AJ323" s="32"/>
      <c r="AK323" s="10"/>
      <c r="AL323" s="32"/>
      <c r="AM323" s="10"/>
      <c r="AN323" s="32"/>
      <c r="AO323" s="10"/>
      <c r="AP323" s="242"/>
      <c r="AQ323" s="10"/>
      <c r="AR323" s="32"/>
      <c r="AS323" s="10"/>
      <c r="AT323" s="242"/>
      <c r="AU323" s="10"/>
      <c r="AV323" s="242"/>
      <c r="AW323" s="7"/>
      <c r="AX323" s="247"/>
      <c r="AY323" s="10"/>
      <c r="AZ323" s="242"/>
      <c r="BA323" s="7"/>
      <c r="BB323" s="247"/>
      <c r="BC323" s="7"/>
      <c r="BD323" s="247"/>
      <c r="BE323" s="7"/>
      <c r="BF323" s="8"/>
      <c r="BG323" s="7"/>
      <c r="BH323" s="8"/>
      <c r="BJ323" s="41"/>
      <c r="BK323" s="41">
        <f t="shared" si="25"/>
        <v>0</v>
      </c>
      <c r="BL323">
        <f t="shared" si="28"/>
        <v>0</v>
      </c>
      <c r="BM323" t="e">
        <f t="shared" si="26"/>
        <v>#DIV/0!</v>
      </c>
      <c r="BN323">
        <f t="shared" si="27"/>
        <v>0</v>
      </c>
    </row>
    <row r="324" spans="2:66" x14ac:dyDescent="0.25">
      <c r="B324" s="6"/>
      <c r="C324" s="10"/>
      <c r="D324" s="32"/>
      <c r="E324" s="10"/>
      <c r="F324" s="32"/>
      <c r="G324" s="10"/>
      <c r="H324" s="32"/>
      <c r="I324" s="10"/>
      <c r="J324" s="32"/>
      <c r="K324" s="10"/>
      <c r="L324" s="32"/>
      <c r="M324" s="10"/>
      <c r="N324" s="32"/>
      <c r="O324" s="10"/>
      <c r="P324" s="32"/>
      <c r="Q324" s="10"/>
      <c r="R324" s="32"/>
      <c r="S324" s="10"/>
      <c r="T324" s="32"/>
      <c r="U324" s="10"/>
      <c r="V324" s="32"/>
      <c r="W324" s="10"/>
      <c r="X324" s="32"/>
      <c r="Y324" s="10"/>
      <c r="Z324" s="32"/>
      <c r="AA324" s="10"/>
      <c r="AB324" s="32"/>
      <c r="AC324" s="10"/>
      <c r="AD324" s="32"/>
      <c r="AE324" s="10"/>
      <c r="AF324" s="32"/>
      <c r="AG324" s="10"/>
      <c r="AH324" s="32"/>
      <c r="AI324" s="10"/>
      <c r="AJ324" s="32"/>
      <c r="AK324" s="10"/>
      <c r="AL324" s="32"/>
      <c r="AM324" s="10"/>
      <c r="AN324" s="32"/>
      <c r="AO324" s="10"/>
      <c r="AP324" s="242"/>
      <c r="AQ324" s="10"/>
      <c r="AR324" s="32"/>
      <c r="AS324" s="10"/>
      <c r="AT324" s="242"/>
      <c r="AU324" s="10"/>
      <c r="AV324" s="242"/>
      <c r="AW324" s="7"/>
      <c r="AX324" s="247"/>
      <c r="AY324" s="10"/>
      <c r="AZ324" s="242"/>
      <c r="BA324" s="7"/>
      <c r="BB324" s="247"/>
      <c r="BC324" s="7"/>
      <c r="BD324" s="247"/>
      <c r="BE324" s="7"/>
      <c r="BF324" s="8"/>
      <c r="BG324" s="7"/>
      <c r="BH324" s="8"/>
      <c r="BJ324" s="41"/>
      <c r="BK324" s="41">
        <f t="shared" si="25"/>
        <v>0</v>
      </c>
      <c r="BL324">
        <f t="shared" si="28"/>
        <v>0</v>
      </c>
      <c r="BM324" t="e">
        <f t="shared" si="26"/>
        <v>#DIV/0!</v>
      </c>
      <c r="BN324">
        <f t="shared" si="27"/>
        <v>0</v>
      </c>
    </row>
    <row r="325" spans="2:66" x14ac:dyDescent="0.25">
      <c r="B325" s="6"/>
      <c r="C325" s="10"/>
      <c r="D325" s="32"/>
      <c r="E325" s="10"/>
      <c r="F325" s="32"/>
      <c r="G325" s="10"/>
      <c r="H325" s="32"/>
      <c r="I325" s="10"/>
      <c r="J325" s="32"/>
      <c r="K325" s="94"/>
      <c r="L325" s="32"/>
      <c r="M325" s="10"/>
      <c r="N325" s="32"/>
      <c r="O325" s="10"/>
      <c r="P325" s="32"/>
      <c r="Q325" s="10"/>
      <c r="R325" s="32"/>
      <c r="S325" s="10"/>
      <c r="T325" s="32"/>
      <c r="U325" s="10"/>
      <c r="V325" s="32"/>
      <c r="W325" s="10"/>
      <c r="X325" s="32"/>
      <c r="Y325" s="10"/>
      <c r="Z325" s="32"/>
      <c r="AA325" s="10"/>
      <c r="AB325" s="32"/>
      <c r="AC325" s="10"/>
      <c r="AD325" s="32"/>
      <c r="AE325" s="10"/>
      <c r="AF325" s="32"/>
      <c r="AG325" s="10"/>
      <c r="AH325" s="32"/>
      <c r="AI325" s="10"/>
      <c r="AJ325" s="32"/>
      <c r="AK325" s="10"/>
      <c r="AL325" s="32"/>
      <c r="AM325" s="10"/>
      <c r="AN325" s="32"/>
      <c r="AO325" s="10"/>
      <c r="AP325" s="242"/>
      <c r="AQ325" s="10"/>
      <c r="AR325" s="32"/>
      <c r="AS325" s="10"/>
      <c r="AT325" s="242"/>
      <c r="AU325" s="10"/>
      <c r="AV325" s="242"/>
      <c r="AW325" s="7"/>
      <c r="AX325" s="247"/>
      <c r="AY325" s="10"/>
      <c r="AZ325" s="242"/>
      <c r="BA325" s="7"/>
      <c r="BB325" s="247"/>
      <c r="BC325" s="7"/>
      <c r="BD325" s="247"/>
      <c r="BE325" s="7"/>
      <c r="BF325" s="8"/>
      <c r="BG325" s="7"/>
      <c r="BH325" s="8"/>
      <c r="BJ325" s="41"/>
      <c r="BK325" s="41">
        <f t="shared" ref="BK325:BK388" si="29">+AI325+AE325+Y325+W325+U325+S325+Q325+O325+M325+I325+G325+E325+C325+AG325+K325+BG325+BN325+AA325+AC325+AK325+AM325+AO325+AW325+BE325+BC325+BA325+AY325+AU325+AS325+AQ325</f>
        <v>0</v>
      </c>
      <c r="BL325">
        <f t="shared" si="28"/>
        <v>0</v>
      </c>
      <c r="BM325" t="e">
        <f t="shared" si="26"/>
        <v>#DIV/0!</v>
      </c>
      <c r="BN325">
        <f t="shared" si="27"/>
        <v>0</v>
      </c>
    </row>
    <row r="326" spans="2:66" x14ac:dyDescent="0.25">
      <c r="B326" s="6"/>
      <c r="C326" s="10"/>
      <c r="D326" s="32"/>
      <c r="E326" s="10"/>
      <c r="F326" s="32"/>
      <c r="G326" s="10"/>
      <c r="H326" s="32"/>
      <c r="I326" s="10"/>
      <c r="J326" s="32"/>
      <c r="K326" s="10"/>
      <c r="L326" s="32"/>
      <c r="M326" s="10"/>
      <c r="N326" s="32"/>
      <c r="O326" s="10"/>
      <c r="P326" s="32"/>
      <c r="Q326" s="10"/>
      <c r="R326" s="32"/>
      <c r="S326" s="10"/>
      <c r="T326" s="32"/>
      <c r="U326" s="10"/>
      <c r="V326" s="32"/>
      <c r="W326" s="10"/>
      <c r="X326" s="32"/>
      <c r="Y326" s="10"/>
      <c r="Z326" s="32"/>
      <c r="AA326" s="10"/>
      <c r="AB326" s="32"/>
      <c r="AC326" s="10"/>
      <c r="AD326" s="32"/>
      <c r="AE326" s="10"/>
      <c r="AF326" s="32"/>
      <c r="AG326" s="10"/>
      <c r="AH326" s="32"/>
      <c r="AI326" s="10"/>
      <c r="AJ326" s="32"/>
      <c r="AK326" s="10"/>
      <c r="AL326" s="32"/>
      <c r="AM326" s="10"/>
      <c r="AN326" s="32"/>
      <c r="AO326" s="10"/>
      <c r="AP326" s="242"/>
      <c r="AQ326" s="10"/>
      <c r="AR326" s="32"/>
      <c r="AS326" s="10"/>
      <c r="AT326" s="242"/>
      <c r="AU326" s="10"/>
      <c r="AV326" s="242"/>
      <c r="AW326" s="7"/>
      <c r="AX326" s="247"/>
      <c r="AY326" s="10"/>
      <c r="AZ326" s="242"/>
      <c r="BA326" s="7"/>
      <c r="BB326" s="247"/>
      <c r="BC326" s="7"/>
      <c r="BD326" s="247"/>
      <c r="BE326" s="7"/>
      <c r="BF326" s="8"/>
      <c r="BG326" s="7"/>
      <c r="BH326" s="8"/>
      <c r="BJ326" s="41"/>
      <c r="BK326" s="41">
        <f t="shared" si="29"/>
        <v>0</v>
      </c>
      <c r="BL326">
        <f t="shared" si="28"/>
        <v>0</v>
      </c>
      <c r="BM326" t="e">
        <f t="shared" si="26"/>
        <v>#DIV/0!</v>
      </c>
      <c r="BN326">
        <f t="shared" si="27"/>
        <v>0</v>
      </c>
    </row>
    <row r="327" spans="2:66" x14ac:dyDescent="0.25">
      <c r="B327" s="6"/>
      <c r="C327" s="10"/>
      <c r="D327" s="32"/>
      <c r="E327" s="10"/>
      <c r="F327" s="32"/>
      <c r="G327" s="10"/>
      <c r="H327" s="32"/>
      <c r="I327" s="10"/>
      <c r="J327" s="32"/>
      <c r="K327" s="10"/>
      <c r="L327" s="32"/>
      <c r="M327" s="10"/>
      <c r="N327" s="32"/>
      <c r="O327" s="10"/>
      <c r="P327" s="32"/>
      <c r="Q327" s="10"/>
      <c r="R327" s="32"/>
      <c r="S327" s="10"/>
      <c r="T327" s="32"/>
      <c r="U327" s="10"/>
      <c r="V327" s="32"/>
      <c r="W327" s="10"/>
      <c r="X327" s="32"/>
      <c r="Y327" s="10"/>
      <c r="Z327" s="32"/>
      <c r="AA327" s="10"/>
      <c r="AB327" s="32"/>
      <c r="AC327" s="10"/>
      <c r="AD327" s="32"/>
      <c r="AE327" s="10"/>
      <c r="AF327" s="32"/>
      <c r="AG327" s="10"/>
      <c r="AH327" s="32"/>
      <c r="AI327" s="10"/>
      <c r="AJ327" s="32"/>
      <c r="AK327" s="10"/>
      <c r="AL327" s="32"/>
      <c r="AM327" s="10"/>
      <c r="AN327" s="32"/>
      <c r="AO327" s="10"/>
      <c r="AP327" s="242"/>
      <c r="AQ327" s="10"/>
      <c r="AR327" s="32"/>
      <c r="AS327" s="10"/>
      <c r="AT327" s="242"/>
      <c r="AU327" s="10"/>
      <c r="AV327" s="242"/>
      <c r="AW327" s="7"/>
      <c r="AX327" s="247"/>
      <c r="AY327" s="10"/>
      <c r="AZ327" s="242"/>
      <c r="BA327" s="7"/>
      <c r="BB327" s="247"/>
      <c r="BC327" s="7"/>
      <c r="BD327" s="247"/>
      <c r="BE327" s="7"/>
      <c r="BF327" s="8"/>
      <c r="BG327" s="7"/>
      <c r="BH327" s="8"/>
      <c r="BJ327" s="41"/>
      <c r="BK327" s="41">
        <f t="shared" si="29"/>
        <v>0</v>
      </c>
      <c r="BL327">
        <f t="shared" si="28"/>
        <v>0</v>
      </c>
      <c r="BM327" t="e">
        <f t="shared" si="26"/>
        <v>#DIV/0!</v>
      </c>
      <c r="BN327">
        <f t="shared" si="27"/>
        <v>0</v>
      </c>
    </row>
    <row r="328" spans="2:66" x14ac:dyDescent="0.25">
      <c r="B328" s="6"/>
      <c r="C328" s="10"/>
      <c r="D328" s="32"/>
      <c r="E328" s="10"/>
      <c r="F328" s="32"/>
      <c r="G328" s="10"/>
      <c r="H328" s="32"/>
      <c r="I328" s="10"/>
      <c r="J328" s="32"/>
      <c r="K328" s="10"/>
      <c r="L328" s="32"/>
      <c r="M328" s="10"/>
      <c r="N328" s="32"/>
      <c r="O328" s="10"/>
      <c r="P328" s="32"/>
      <c r="Q328" s="10"/>
      <c r="R328" s="32"/>
      <c r="S328" s="10"/>
      <c r="T328" s="32"/>
      <c r="U328" s="10"/>
      <c r="V328" s="32"/>
      <c r="W328" s="10"/>
      <c r="X328" s="32"/>
      <c r="Y328" s="10"/>
      <c r="Z328" s="32"/>
      <c r="AA328" s="10"/>
      <c r="AB328" s="32"/>
      <c r="AC328" s="7"/>
      <c r="AD328" s="8"/>
      <c r="AE328" s="10"/>
      <c r="AF328" s="32"/>
      <c r="AG328" s="10"/>
      <c r="AH328" s="32"/>
      <c r="AI328" s="10"/>
      <c r="AJ328" s="32"/>
      <c r="AK328" s="7"/>
      <c r="AL328" s="8"/>
      <c r="AM328" s="10"/>
      <c r="AN328" s="32"/>
      <c r="AO328" s="7"/>
      <c r="AP328" s="244"/>
      <c r="AQ328" s="10"/>
      <c r="AR328" s="32"/>
      <c r="AS328" s="7"/>
      <c r="AT328" s="244"/>
      <c r="AU328" s="7"/>
      <c r="AV328" s="244"/>
      <c r="AW328" s="248"/>
      <c r="AX328" s="247"/>
      <c r="AY328" s="7"/>
      <c r="AZ328" s="244"/>
      <c r="BA328" s="248"/>
      <c r="BB328" s="247"/>
      <c r="BC328" s="248"/>
      <c r="BD328" s="247"/>
      <c r="BE328" s="7"/>
      <c r="BF328" s="8"/>
      <c r="BG328" s="7"/>
      <c r="BH328" s="8"/>
      <c r="BJ328" s="41"/>
      <c r="BK328" s="41">
        <f t="shared" si="29"/>
        <v>0</v>
      </c>
      <c r="BL328">
        <f t="shared" si="28"/>
        <v>0</v>
      </c>
      <c r="BM328" t="e">
        <f t="shared" si="26"/>
        <v>#DIV/0!</v>
      </c>
      <c r="BN328">
        <f t="shared" si="27"/>
        <v>0</v>
      </c>
    </row>
    <row r="329" spans="2:66" x14ac:dyDescent="0.25">
      <c r="B329" s="6"/>
      <c r="C329" s="10"/>
      <c r="D329" s="32"/>
      <c r="E329" s="10"/>
      <c r="F329" s="32"/>
      <c r="G329" s="10"/>
      <c r="H329" s="32"/>
      <c r="I329" s="10"/>
      <c r="J329" s="32"/>
      <c r="K329" s="10"/>
      <c r="L329" s="32"/>
      <c r="M329" s="10"/>
      <c r="N329" s="32"/>
      <c r="O329" s="10"/>
      <c r="P329" s="32"/>
      <c r="Q329" s="10"/>
      <c r="R329" s="32"/>
      <c r="S329" s="10"/>
      <c r="T329" s="32"/>
      <c r="U329" s="10"/>
      <c r="V329" s="32"/>
      <c r="W329" s="10"/>
      <c r="X329" s="32"/>
      <c r="Y329" s="10"/>
      <c r="Z329" s="32"/>
      <c r="AA329" s="10"/>
      <c r="AB329" s="32"/>
      <c r="AC329" s="10"/>
      <c r="AD329" s="32"/>
      <c r="AE329" s="10"/>
      <c r="AF329" s="32"/>
      <c r="AG329" s="10"/>
      <c r="AH329" s="32"/>
      <c r="AI329" s="10"/>
      <c r="AJ329" s="32"/>
      <c r="AK329" s="10"/>
      <c r="AL329" s="32"/>
      <c r="AM329" s="10"/>
      <c r="AN329" s="32"/>
      <c r="AO329" s="10"/>
      <c r="AP329" s="242"/>
      <c r="AQ329" s="10"/>
      <c r="AR329" s="32"/>
      <c r="AS329" s="10"/>
      <c r="AT329" s="242"/>
      <c r="AU329" s="10"/>
      <c r="AV329" s="242"/>
      <c r="AW329" s="7"/>
      <c r="AX329" s="247"/>
      <c r="AY329" s="10"/>
      <c r="AZ329" s="242"/>
      <c r="BA329" s="7"/>
      <c r="BB329" s="247"/>
      <c r="BC329" s="7"/>
      <c r="BD329" s="247"/>
      <c r="BE329" s="7"/>
      <c r="BF329" s="8"/>
      <c r="BG329" s="7"/>
      <c r="BH329" s="8"/>
      <c r="BJ329" s="41"/>
      <c r="BK329" s="41">
        <f t="shared" si="29"/>
        <v>0</v>
      </c>
      <c r="BL329">
        <f t="shared" si="28"/>
        <v>0</v>
      </c>
      <c r="BM329" t="e">
        <f t="shared" si="26"/>
        <v>#DIV/0!</v>
      </c>
      <c r="BN329">
        <f t="shared" si="27"/>
        <v>0</v>
      </c>
    </row>
    <row r="330" spans="2:66" x14ac:dyDescent="0.25">
      <c r="B330" s="6"/>
      <c r="C330" s="10"/>
      <c r="D330" s="32"/>
      <c r="E330" s="10"/>
      <c r="F330" s="32"/>
      <c r="G330" s="10"/>
      <c r="H330" s="32"/>
      <c r="I330" s="10"/>
      <c r="J330" s="32"/>
      <c r="K330" s="10"/>
      <c r="L330" s="32"/>
      <c r="M330" s="10"/>
      <c r="N330" s="32"/>
      <c r="O330" s="10"/>
      <c r="P330" s="32"/>
      <c r="Q330" s="10"/>
      <c r="R330" s="32"/>
      <c r="S330" s="10"/>
      <c r="T330" s="32"/>
      <c r="U330" s="94"/>
      <c r="V330" s="32"/>
      <c r="W330" s="10"/>
      <c r="X330" s="32"/>
      <c r="Y330" s="10"/>
      <c r="Z330" s="32"/>
      <c r="AA330" s="10"/>
      <c r="AB330" s="32"/>
      <c r="AC330" s="10"/>
      <c r="AD330" s="32"/>
      <c r="AE330" s="10"/>
      <c r="AF330" s="32"/>
      <c r="AG330" s="10"/>
      <c r="AH330" s="32"/>
      <c r="AI330" s="10"/>
      <c r="AJ330" s="32"/>
      <c r="AK330" s="10"/>
      <c r="AL330" s="32"/>
      <c r="AM330" s="10"/>
      <c r="AN330" s="32"/>
      <c r="AO330" s="10"/>
      <c r="AP330" s="242"/>
      <c r="AQ330" s="10"/>
      <c r="AR330" s="32"/>
      <c r="AS330" s="10"/>
      <c r="AT330" s="242"/>
      <c r="AU330" s="10"/>
      <c r="AV330" s="242"/>
      <c r="AW330" s="7"/>
      <c r="AX330" s="247"/>
      <c r="AY330" s="10"/>
      <c r="AZ330" s="242"/>
      <c r="BA330" s="7"/>
      <c r="BB330" s="247"/>
      <c r="BC330" s="7"/>
      <c r="BD330" s="247"/>
      <c r="BE330" s="234"/>
      <c r="BF330" s="8"/>
      <c r="BG330" s="234"/>
      <c r="BH330" s="8"/>
      <c r="BJ330" s="41"/>
      <c r="BK330" s="41">
        <f t="shared" si="29"/>
        <v>0</v>
      </c>
      <c r="BL330">
        <f t="shared" si="28"/>
        <v>0</v>
      </c>
      <c r="BM330" t="e">
        <f t="shared" si="26"/>
        <v>#DIV/0!</v>
      </c>
      <c r="BN330">
        <f t="shared" si="27"/>
        <v>0</v>
      </c>
    </row>
    <row r="331" spans="2:66" x14ac:dyDescent="0.25">
      <c r="B331" s="6"/>
      <c r="C331" s="10"/>
      <c r="D331" s="32"/>
      <c r="E331" s="10"/>
      <c r="F331" s="32"/>
      <c r="G331" s="10"/>
      <c r="H331" s="32"/>
      <c r="I331" s="10"/>
      <c r="J331" s="32"/>
      <c r="K331" s="10"/>
      <c r="L331" s="32"/>
      <c r="M331" s="10"/>
      <c r="N331" s="32"/>
      <c r="O331" s="10"/>
      <c r="P331" s="32"/>
      <c r="Q331" s="10"/>
      <c r="R331" s="32"/>
      <c r="S331" s="10"/>
      <c r="T331" s="32"/>
      <c r="U331" s="10"/>
      <c r="V331" s="32"/>
      <c r="W331" s="10"/>
      <c r="X331" s="32"/>
      <c r="Y331" s="10"/>
      <c r="Z331" s="32"/>
      <c r="AA331" s="10"/>
      <c r="AB331" s="32"/>
      <c r="AC331" s="10"/>
      <c r="AD331" s="32"/>
      <c r="AE331" s="10"/>
      <c r="AF331" s="32"/>
      <c r="AG331" s="10"/>
      <c r="AH331" s="32"/>
      <c r="AI331" s="10"/>
      <c r="AJ331" s="32"/>
      <c r="AK331" s="10"/>
      <c r="AL331" s="32"/>
      <c r="AM331" s="94"/>
      <c r="AN331" s="32"/>
      <c r="AO331" s="10"/>
      <c r="AP331" s="242"/>
      <c r="AQ331" s="94"/>
      <c r="AR331" s="32"/>
      <c r="AS331" s="10"/>
      <c r="AT331" s="242"/>
      <c r="AU331" s="10"/>
      <c r="AV331" s="242"/>
      <c r="AW331" s="7"/>
      <c r="AX331" s="247"/>
      <c r="AY331" s="10"/>
      <c r="AZ331" s="242"/>
      <c r="BA331" s="7"/>
      <c r="BB331" s="247"/>
      <c r="BC331" s="7"/>
      <c r="BD331" s="247"/>
      <c r="BE331" s="234"/>
      <c r="BF331" s="8"/>
      <c r="BG331" s="234"/>
      <c r="BH331" s="8"/>
      <c r="BJ331" s="41"/>
      <c r="BK331" s="41">
        <f t="shared" si="29"/>
        <v>0</v>
      </c>
      <c r="BL331">
        <f t="shared" si="28"/>
        <v>0</v>
      </c>
      <c r="BM331" t="e">
        <f t="shared" si="26"/>
        <v>#DIV/0!</v>
      </c>
      <c r="BN331">
        <f t="shared" si="27"/>
        <v>0</v>
      </c>
    </row>
    <row r="332" spans="2:66" x14ac:dyDescent="0.25">
      <c r="B332" s="6"/>
      <c r="C332" s="10"/>
      <c r="D332" s="32"/>
      <c r="E332" s="10"/>
      <c r="F332" s="32"/>
      <c r="G332" s="10"/>
      <c r="H332" s="32"/>
      <c r="I332" s="10"/>
      <c r="J332" s="32"/>
      <c r="K332" s="10"/>
      <c r="L332" s="32"/>
      <c r="M332" s="10"/>
      <c r="N332" s="32"/>
      <c r="O332" s="10"/>
      <c r="P332" s="32"/>
      <c r="Q332" s="10"/>
      <c r="R332" s="32"/>
      <c r="S332" s="10"/>
      <c r="T332" s="32"/>
      <c r="U332" s="10"/>
      <c r="V332" s="32"/>
      <c r="W332" s="10"/>
      <c r="X332" s="32"/>
      <c r="Y332" s="10"/>
      <c r="Z332" s="32"/>
      <c r="AA332" s="10"/>
      <c r="AB332" s="32"/>
      <c r="AC332" s="10"/>
      <c r="AD332" s="32"/>
      <c r="AE332" s="10"/>
      <c r="AF332" s="32"/>
      <c r="AG332" s="10"/>
      <c r="AH332" s="32"/>
      <c r="AI332" s="10"/>
      <c r="AJ332" s="32"/>
      <c r="AK332" s="10"/>
      <c r="AL332" s="32"/>
      <c r="AM332" s="10"/>
      <c r="AN332" s="32"/>
      <c r="AO332" s="10"/>
      <c r="AP332" s="242"/>
      <c r="AQ332" s="10"/>
      <c r="AR332" s="32"/>
      <c r="AS332" s="10"/>
      <c r="AT332" s="242"/>
      <c r="AU332" s="10"/>
      <c r="AV332" s="242"/>
      <c r="AW332" s="7"/>
      <c r="AX332" s="247"/>
      <c r="AY332" s="10"/>
      <c r="AZ332" s="242"/>
      <c r="BA332" s="7"/>
      <c r="BB332" s="247"/>
      <c r="BC332" s="7"/>
      <c r="BD332" s="247"/>
      <c r="BE332" s="234"/>
      <c r="BF332" s="8"/>
      <c r="BG332" s="234"/>
      <c r="BH332" s="8"/>
      <c r="BJ332" s="41"/>
      <c r="BK332" s="41">
        <f t="shared" si="29"/>
        <v>0</v>
      </c>
      <c r="BL332">
        <f t="shared" si="28"/>
        <v>0</v>
      </c>
      <c r="BM332" t="e">
        <f t="shared" si="26"/>
        <v>#DIV/0!</v>
      </c>
      <c r="BN332">
        <f t="shared" si="27"/>
        <v>0</v>
      </c>
    </row>
    <row r="333" spans="2:66" x14ac:dyDescent="0.25">
      <c r="B333" s="6"/>
      <c r="C333" s="10"/>
      <c r="D333" s="32"/>
      <c r="E333" s="10"/>
      <c r="F333" s="32"/>
      <c r="G333" s="10"/>
      <c r="H333" s="32"/>
      <c r="I333" s="10"/>
      <c r="J333" s="32"/>
      <c r="K333" s="10"/>
      <c r="L333" s="32"/>
      <c r="M333" s="10"/>
      <c r="N333" s="32"/>
      <c r="O333" s="10"/>
      <c r="P333" s="32"/>
      <c r="Q333" s="10"/>
      <c r="R333" s="32"/>
      <c r="S333" s="10"/>
      <c r="T333" s="32"/>
      <c r="U333" s="10"/>
      <c r="V333" s="32"/>
      <c r="W333" s="10"/>
      <c r="X333" s="32"/>
      <c r="Y333" s="10"/>
      <c r="Z333" s="32"/>
      <c r="AA333" s="10"/>
      <c r="AB333" s="32"/>
      <c r="AC333" s="10"/>
      <c r="AD333" s="32"/>
      <c r="AE333" s="10"/>
      <c r="AF333" s="32"/>
      <c r="AG333" s="10"/>
      <c r="AH333" s="32"/>
      <c r="AI333" s="10"/>
      <c r="AJ333" s="32"/>
      <c r="AK333" s="10"/>
      <c r="AL333" s="32"/>
      <c r="AM333" s="10"/>
      <c r="AN333" s="32"/>
      <c r="AO333" s="10"/>
      <c r="AP333" s="242"/>
      <c r="AQ333" s="10"/>
      <c r="AR333" s="32"/>
      <c r="AS333" s="10"/>
      <c r="AT333" s="242"/>
      <c r="AU333" s="10"/>
      <c r="AV333" s="242"/>
      <c r="AW333" s="7"/>
      <c r="AX333" s="247"/>
      <c r="AY333" s="10"/>
      <c r="AZ333" s="242"/>
      <c r="BA333" s="7"/>
      <c r="BB333" s="247"/>
      <c r="BC333" s="7"/>
      <c r="BD333" s="247"/>
      <c r="BE333" s="7"/>
      <c r="BF333" s="8"/>
      <c r="BG333" s="7"/>
      <c r="BH333" s="8"/>
      <c r="BJ333" s="41"/>
      <c r="BK333" s="41">
        <f t="shared" si="29"/>
        <v>0</v>
      </c>
      <c r="BL333">
        <f t="shared" si="28"/>
        <v>0</v>
      </c>
      <c r="BM333" t="e">
        <f t="shared" si="26"/>
        <v>#DIV/0!</v>
      </c>
      <c r="BN333">
        <f t="shared" si="27"/>
        <v>0</v>
      </c>
    </row>
    <row r="334" spans="2:66" x14ac:dyDescent="0.25">
      <c r="B334" s="6"/>
      <c r="C334" s="10"/>
      <c r="D334" s="32"/>
      <c r="E334" s="10"/>
      <c r="F334" s="32"/>
      <c r="G334" s="10"/>
      <c r="H334" s="32"/>
      <c r="I334" s="10"/>
      <c r="J334" s="32"/>
      <c r="K334" s="10"/>
      <c r="L334" s="32"/>
      <c r="M334" s="10"/>
      <c r="N334" s="32"/>
      <c r="O334" s="10"/>
      <c r="P334" s="32"/>
      <c r="Q334" s="10"/>
      <c r="R334" s="32"/>
      <c r="S334" s="10"/>
      <c r="T334" s="32"/>
      <c r="U334" s="10"/>
      <c r="V334" s="32"/>
      <c r="W334" s="10"/>
      <c r="X334" s="32"/>
      <c r="Y334" s="10"/>
      <c r="Z334" s="32"/>
      <c r="AA334" s="10"/>
      <c r="AB334" s="32"/>
      <c r="AC334" s="10"/>
      <c r="AD334" s="32"/>
      <c r="AE334" s="10"/>
      <c r="AF334" s="32"/>
      <c r="AG334" s="10"/>
      <c r="AH334" s="32"/>
      <c r="AI334" s="10"/>
      <c r="AJ334" s="32"/>
      <c r="AK334" s="10"/>
      <c r="AL334" s="32"/>
      <c r="AM334" s="10"/>
      <c r="AN334" s="32"/>
      <c r="AO334" s="10"/>
      <c r="AP334" s="242"/>
      <c r="AQ334" s="10"/>
      <c r="AR334" s="32"/>
      <c r="AS334" s="10"/>
      <c r="AT334" s="242"/>
      <c r="AU334" s="10"/>
      <c r="AV334" s="242"/>
      <c r="AW334" s="7"/>
      <c r="AX334" s="247"/>
      <c r="AY334" s="10"/>
      <c r="AZ334" s="242"/>
      <c r="BA334" s="7"/>
      <c r="BB334" s="247"/>
      <c r="BC334" s="7"/>
      <c r="BD334" s="247"/>
      <c r="BE334" s="7"/>
      <c r="BF334" s="8"/>
      <c r="BG334" s="7"/>
      <c r="BH334" s="8"/>
      <c r="BJ334" s="41"/>
      <c r="BK334" s="41">
        <f t="shared" si="29"/>
        <v>0</v>
      </c>
      <c r="BL334">
        <f t="shared" si="28"/>
        <v>0</v>
      </c>
      <c r="BM334" t="e">
        <f t="shared" si="26"/>
        <v>#DIV/0!</v>
      </c>
      <c r="BN334">
        <f t="shared" si="27"/>
        <v>0</v>
      </c>
    </row>
    <row r="335" spans="2:66" x14ac:dyDescent="0.25">
      <c r="B335" s="6"/>
      <c r="C335" s="10"/>
      <c r="D335" s="32"/>
      <c r="E335" s="10"/>
      <c r="F335" s="32"/>
      <c r="G335" s="10"/>
      <c r="H335" s="32"/>
      <c r="I335" s="10"/>
      <c r="J335" s="32"/>
      <c r="K335" s="10"/>
      <c r="L335" s="32"/>
      <c r="M335" s="10"/>
      <c r="N335" s="32"/>
      <c r="O335" s="10"/>
      <c r="P335" s="32"/>
      <c r="Q335" s="10"/>
      <c r="R335" s="32"/>
      <c r="S335" s="10"/>
      <c r="T335" s="32"/>
      <c r="U335" s="10"/>
      <c r="V335" s="32"/>
      <c r="W335" s="10"/>
      <c r="X335" s="32"/>
      <c r="Y335" s="10"/>
      <c r="Z335" s="32"/>
      <c r="AA335" s="10"/>
      <c r="AB335" s="32"/>
      <c r="AC335" s="10"/>
      <c r="AD335" s="32"/>
      <c r="AE335" s="10"/>
      <c r="AF335" s="32"/>
      <c r="AG335" s="10"/>
      <c r="AH335" s="32"/>
      <c r="AI335" s="10"/>
      <c r="AJ335" s="32"/>
      <c r="AK335" s="10"/>
      <c r="AL335" s="32"/>
      <c r="AM335" s="10"/>
      <c r="AN335" s="32"/>
      <c r="AO335" s="10"/>
      <c r="AP335" s="242"/>
      <c r="AQ335" s="10"/>
      <c r="AR335" s="32"/>
      <c r="AS335" s="10"/>
      <c r="AT335" s="242"/>
      <c r="AU335" s="10"/>
      <c r="AV335" s="242"/>
      <c r="AW335" s="7"/>
      <c r="AX335" s="247"/>
      <c r="AY335" s="10"/>
      <c r="AZ335" s="242"/>
      <c r="BA335" s="7"/>
      <c r="BB335" s="247"/>
      <c r="BC335" s="7"/>
      <c r="BD335" s="247"/>
      <c r="BE335" s="7"/>
      <c r="BF335" s="8"/>
      <c r="BG335" s="7"/>
      <c r="BH335" s="8"/>
      <c r="BJ335" s="41"/>
      <c r="BK335" s="41">
        <f t="shared" si="29"/>
        <v>0</v>
      </c>
      <c r="BL335">
        <f t="shared" si="28"/>
        <v>0</v>
      </c>
      <c r="BM335" t="e">
        <f t="shared" si="26"/>
        <v>#DIV/0!</v>
      </c>
      <c r="BN335">
        <f t="shared" si="27"/>
        <v>0</v>
      </c>
    </row>
    <row r="336" spans="2:66" x14ac:dyDescent="0.25">
      <c r="B336" s="6"/>
      <c r="C336" s="10"/>
      <c r="D336" s="32"/>
      <c r="E336" s="10"/>
      <c r="F336" s="32"/>
      <c r="G336" s="10"/>
      <c r="H336" s="32"/>
      <c r="I336" s="10"/>
      <c r="J336" s="32"/>
      <c r="K336" s="10"/>
      <c r="L336" s="32"/>
      <c r="M336" s="10"/>
      <c r="N336" s="32"/>
      <c r="O336" s="10"/>
      <c r="P336" s="32"/>
      <c r="Q336" s="10"/>
      <c r="R336" s="32"/>
      <c r="S336" s="10"/>
      <c r="T336" s="32"/>
      <c r="U336" s="94"/>
      <c r="V336" s="32"/>
      <c r="W336" s="10"/>
      <c r="X336" s="32"/>
      <c r="Y336" s="10"/>
      <c r="Z336" s="32"/>
      <c r="AA336" s="10"/>
      <c r="AB336" s="32"/>
      <c r="AC336" s="10"/>
      <c r="AD336" s="32"/>
      <c r="AE336" s="10"/>
      <c r="AF336" s="32"/>
      <c r="AG336" s="10"/>
      <c r="AH336" s="32"/>
      <c r="AI336" s="10"/>
      <c r="AJ336" s="32"/>
      <c r="AK336" s="10"/>
      <c r="AL336" s="32"/>
      <c r="AM336" s="10"/>
      <c r="AN336" s="32"/>
      <c r="AO336" s="10"/>
      <c r="AP336" s="242"/>
      <c r="AQ336" s="10"/>
      <c r="AR336" s="32"/>
      <c r="AS336" s="10"/>
      <c r="AT336" s="242"/>
      <c r="AU336" s="10"/>
      <c r="AV336" s="242"/>
      <c r="AW336" s="7"/>
      <c r="AX336" s="247"/>
      <c r="AY336" s="10"/>
      <c r="AZ336" s="242"/>
      <c r="BA336" s="7"/>
      <c r="BB336" s="247"/>
      <c r="BC336" s="7"/>
      <c r="BD336" s="247"/>
      <c r="BE336" s="7"/>
      <c r="BF336" s="8"/>
      <c r="BG336" s="7"/>
      <c r="BH336" s="8"/>
      <c r="BJ336" s="41"/>
      <c r="BK336" s="41">
        <f t="shared" si="29"/>
        <v>0</v>
      </c>
      <c r="BL336">
        <f t="shared" si="28"/>
        <v>0</v>
      </c>
      <c r="BM336" t="e">
        <f t="shared" si="26"/>
        <v>#DIV/0!</v>
      </c>
      <c r="BN336">
        <f t="shared" si="27"/>
        <v>0</v>
      </c>
    </row>
    <row r="337" spans="2:66" x14ac:dyDescent="0.25">
      <c r="B337" s="6"/>
      <c r="C337" s="10"/>
      <c r="D337" s="32"/>
      <c r="E337" s="10"/>
      <c r="F337" s="32"/>
      <c r="G337" s="10"/>
      <c r="H337" s="32"/>
      <c r="I337" s="10"/>
      <c r="J337" s="32"/>
      <c r="K337" s="10"/>
      <c r="L337" s="32"/>
      <c r="M337" s="10"/>
      <c r="N337" s="32"/>
      <c r="O337" s="10"/>
      <c r="P337" s="32"/>
      <c r="Q337" s="10"/>
      <c r="R337" s="32"/>
      <c r="S337" s="10"/>
      <c r="T337" s="32"/>
      <c r="U337" s="10"/>
      <c r="V337" s="32"/>
      <c r="W337" s="10"/>
      <c r="X337" s="32"/>
      <c r="Y337" s="10"/>
      <c r="Z337" s="32"/>
      <c r="AA337" s="10"/>
      <c r="AB337" s="32"/>
      <c r="AC337" s="10"/>
      <c r="AD337" s="32"/>
      <c r="AE337" s="10"/>
      <c r="AF337" s="32"/>
      <c r="AG337" s="10"/>
      <c r="AH337" s="32"/>
      <c r="AI337" s="10"/>
      <c r="AJ337" s="32"/>
      <c r="AK337" s="10"/>
      <c r="AL337" s="32"/>
      <c r="AM337" s="10"/>
      <c r="AN337" s="32"/>
      <c r="AO337" s="10"/>
      <c r="AP337" s="242"/>
      <c r="AQ337" s="10"/>
      <c r="AR337" s="32"/>
      <c r="AS337" s="10"/>
      <c r="AT337" s="242"/>
      <c r="AU337" s="10"/>
      <c r="AV337" s="242"/>
      <c r="AW337" s="7"/>
      <c r="AX337" s="247"/>
      <c r="AY337" s="10"/>
      <c r="AZ337" s="242"/>
      <c r="BA337" s="7"/>
      <c r="BB337" s="247"/>
      <c r="BC337" s="7"/>
      <c r="BD337" s="247"/>
      <c r="BE337" s="7"/>
      <c r="BF337" s="8"/>
      <c r="BG337" s="7"/>
      <c r="BH337" s="8"/>
      <c r="BJ337" s="41"/>
      <c r="BK337" s="41">
        <f t="shared" si="29"/>
        <v>0</v>
      </c>
      <c r="BL337">
        <f t="shared" si="28"/>
        <v>0</v>
      </c>
      <c r="BM337" t="e">
        <f t="shared" si="26"/>
        <v>#DIV/0!</v>
      </c>
      <c r="BN337">
        <f t="shared" si="27"/>
        <v>0</v>
      </c>
    </row>
    <row r="338" spans="2:66" x14ac:dyDescent="0.25">
      <c r="B338" s="6"/>
      <c r="C338" s="10"/>
      <c r="D338" s="32"/>
      <c r="E338" s="10"/>
      <c r="F338" s="32"/>
      <c r="G338" s="10"/>
      <c r="H338" s="32"/>
      <c r="I338" s="10"/>
      <c r="J338" s="32"/>
      <c r="K338" s="94"/>
      <c r="L338" s="32"/>
      <c r="M338" s="10"/>
      <c r="N338" s="32"/>
      <c r="O338" s="10"/>
      <c r="P338" s="32"/>
      <c r="Q338" s="10"/>
      <c r="R338" s="32"/>
      <c r="S338" s="10"/>
      <c r="T338" s="32"/>
      <c r="U338" s="10"/>
      <c r="V338" s="32"/>
      <c r="W338" s="10"/>
      <c r="X338" s="32"/>
      <c r="Y338" s="10"/>
      <c r="Z338" s="32"/>
      <c r="AA338" s="10"/>
      <c r="AB338" s="32"/>
      <c r="AC338" s="10"/>
      <c r="AD338" s="32"/>
      <c r="AE338" s="10"/>
      <c r="AF338" s="32"/>
      <c r="AG338" s="10"/>
      <c r="AH338" s="32"/>
      <c r="AI338" s="10"/>
      <c r="AJ338" s="32"/>
      <c r="AK338" s="10"/>
      <c r="AL338" s="32"/>
      <c r="AM338" s="10"/>
      <c r="AN338" s="32"/>
      <c r="AO338" s="10"/>
      <c r="AP338" s="242"/>
      <c r="AQ338" s="10"/>
      <c r="AR338" s="32"/>
      <c r="AS338" s="10"/>
      <c r="AT338" s="242"/>
      <c r="AU338" s="10"/>
      <c r="AV338" s="242"/>
      <c r="AW338" s="7"/>
      <c r="AX338" s="247"/>
      <c r="AY338" s="10"/>
      <c r="AZ338" s="242"/>
      <c r="BA338" s="7"/>
      <c r="BB338" s="247"/>
      <c r="BC338" s="7"/>
      <c r="BD338" s="247"/>
      <c r="BE338" s="7"/>
      <c r="BF338" s="8"/>
      <c r="BG338" s="7"/>
      <c r="BH338" s="8"/>
      <c r="BJ338" s="41"/>
      <c r="BK338" s="41">
        <f t="shared" si="29"/>
        <v>0</v>
      </c>
      <c r="BL338">
        <f t="shared" si="28"/>
        <v>0</v>
      </c>
      <c r="BM338" t="e">
        <f t="shared" si="26"/>
        <v>#DIV/0!</v>
      </c>
      <c r="BN338">
        <f t="shared" si="27"/>
        <v>0</v>
      </c>
    </row>
    <row r="339" spans="2:66" x14ac:dyDescent="0.25">
      <c r="B339" s="6"/>
      <c r="C339" s="10"/>
      <c r="D339" s="32"/>
      <c r="E339" s="10"/>
      <c r="F339" s="32"/>
      <c r="G339" s="10"/>
      <c r="H339" s="32"/>
      <c r="I339" s="10"/>
      <c r="J339" s="32"/>
      <c r="K339" s="10"/>
      <c r="L339" s="32"/>
      <c r="M339" s="10"/>
      <c r="N339" s="32"/>
      <c r="O339" s="10"/>
      <c r="P339" s="32"/>
      <c r="Q339" s="10"/>
      <c r="R339" s="32"/>
      <c r="S339" s="10"/>
      <c r="T339" s="32"/>
      <c r="U339" s="10"/>
      <c r="V339" s="32"/>
      <c r="W339" s="10"/>
      <c r="X339" s="32"/>
      <c r="Y339" s="10"/>
      <c r="Z339" s="32"/>
      <c r="AA339" s="10"/>
      <c r="AB339" s="32"/>
      <c r="AC339" s="10"/>
      <c r="AD339" s="32"/>
      <c r="AE339" s="10"/>
      <c r="AF339" s="32"/>
      <c r="AG339" s="10"/>
      <c r="AH339" s="32"/>
      <c r="AI339" s="10"/>
      <c r="AJ339" s="32"/>
      <c r="AK339" s="10"/>
      <c r="AL339" s="32"/>
      <c r="AM339" s="10"/>
      <c r="AN339" s="32"/>
      <c r="AO339" s="10"/>
      <c r="AP339" s="242"/>
      <c r="AQ339" s="10"/>
      <c r="AR339" s="32"/>
      <c r="AS339" s="10"/>
      <c r="AT339" s="242"/>
      <c r="AU339" s="10"/>
      <c r="AV339" s="242"/>
      <c r="AW339" s="7"/>
      <c r="AX339" s="247"/>
      <c r="AY339" s="10"/>
      <c r="AZ339" s="242"/>
      <c r="BA339" s="7"/>
      <c r="BB339" s="247"/>
      <c r="BC339" s="7"/>
      <c r="BD339" s="247"/>
      <c r="BE339" s="7"/>
      <c r="BF339" s="8"/>
      <c r="BG339" s="7"/>
      <c r="BH339" s="8"/>
      <c r="BJ339" s="41"/>
      <c r="BK339" s="41">
        <f t="shared" si="29"/>
        <v>0</v>
      </c>
      <c r="BL339">
        <f t="shared" si="28"/>
        <v>0</v>
      </c>
      <c r="BM339" t="e">
        <f t="shared" si="26"/>
        <v>#DIV/0!</v>
      </c>
      <c r="BN339">
        <f t="shared" si="27"/>
        <v>0</v>
      </c>
    </row>
    <row r="340" spans="2:66" x14ac:dyDescent="0.25">
      <c r="B340" s="6"/>
      <c r="C340" s="10"/>
      <c r="D340" s="32"/>
      <c r="E340" s="10"/>
      <c r="F340" s="32"/>
      <c r="G340" s="10"/>
      <c r="H340" s="32"/>
      <c r="I340" s="10"/>
      <c r="J340" s="32"/>
      <c r="K340" s="10"/>
      <c r="L340" s="32"/>
      <c r="M340" s="10"/>
      <c r="N340" s="32"/>
      <c r="O340" s="10"/>
      <c r="P340" s="32"/>
      <c r="Q340" s="10"/>
      <c r="R340" s="32"/>
      <c r="S340" s="10"/>
      <c r="T340" s="32"/>
      <c r="U340" s="10"/>
      <c r="V340" s="32"/>
      <c r="W340" s="10"/>
      <c r="X340" s="32"/>
      <c r="Y340" s="10"/>
      <c r="Z340" s="32"/>
      <c r="AA340" s="10"/>
      <c r="AB340" s="32"/>
      <c r="AC340" s="10"/>
      <c r="AD340" s="32"/>
      <c r="AE340" s="10"/>
      <c r="AF340" s="32"/>
      <c r="AG340" s="10"/>
      <c r="AH340" s="32"/>
      <c r="AI340" s="10"/>
      <c r="AJ340" s="32"/>
      <c r="AK340" s="10"/>
      <c r="AL340" s="32"/>
      <c r="AM340" s="10"/>
      <c r="AN340" s="32"/>
      <c r="AO340" s="10"/>
      <c r="AP340" s="242"/>
      <c r="AQ340" s="10"/>
      <c r="AR340" s="32"/>
      <c r="AS340" s="10"/>
      <c r="AT340" s="242"/>
      <c r="AU340" s="10"/>
      <c r="AV340" s="242"/>
      <c r="AW340" s="7"/>
      <c r="AX340" s="247"/>
      <c r="AY340" s="10"/>
      <c r="AZ340" s="242"/>
      <c r="BA340" s="7"/>
      <c r="BB340" s="247"/>
      <c r="BC340" s="7"/>
      <c r="BD340" s="247"/>
      <c r="BE340" s="7"/>
      <c r="BF340" s="8"/>
      <c r="BG340" s="7"/>
      <c r="BH340" s="8"/>
      <c r="BJ340" s="41"/>
      <c r="BK340" s="41">
        <f t="shared" si="29"/>
        <v>0</v>
      </c>
      <c r="BL340">
        <f t="shared" si="28"/>
        <v>0</v>
      </c>
      <c r="BM340" t="e">
        <f t="shared" si="26"/>
        <v>#DIV/0!</v>
      </c>
      <c r="BN340">
        <f t="shared" si="27"/>
        <v>0</v>
      </c>
    </row>
    <row r="341" spans="2:66" x14ac:dyDescent="0.25">
      <c r="B341" s="6"/>
      <c r="C341" s="10"/>
      <c r="D341" s="32"/>
      <c r="E341" s="10"/>
      <c r="F341" s="32"/>
      <c r="G341" s="10"/>
      <c r="H341" s="32"/>
      <c r="I341" s="10"/>
      <c r="J341" s="32"/>
      <c r="K341" s="10"/>
      <c r="L341" s="32"/>
      <c r="M341" s="10"/>
      <c r="N341" s="32"/>
      <c r="O341" s="10"/>
      <c r="P341" s="32"/>
      <c r="Q341" s="10"/>
      <c r="R341" s="32"/>
      <c r="S341" s="10"/>
      <c r="T341" s="32"/>
      <c r="U341" s="10"/>
      <c r="V341" s="32"/>
      <c r="W341" s="10"/>
      <c r="X341" s="32"/>
      <c r="Y341" s="10"/>
      <c r="Z341" s="32"/>
      <c r="AA341" s="10"/>
      <c r="AB341" s="32"/>
      <c r="AC341" s="10"/>
      <c r="AD341" s="32"/>
      <c r="AE341" s="10"/>
      <c r="AF341" s="32"/>
      <c r="AG341" s="10"/>
      <c r="AH341" s="32"/>
      <c r="AI341" s="10"/>
      <c r="AJ341" s="32"/>
      <c r="AK341" s="10"/>
      <c r="AL341" s="32"/>
      <c r="AM341" s="10"/>
      <c r="AN341" s="32"/>
      <c r="AO341" s="10"/>
      <c r="AP341" s="242"/>
      <c r="AQ341" s="10"/>
      <c r="AR341" s="32"/>
      <c r="AS341" s="10"/>
      <c r="AT341" s="242"/>
      <c r="AU341" s="10"/>
      <c r="AV341" s="242"/>
      <c r="AW341" s="7"/>
      <c r="AX341" s="247"/>
      <c r="AY341" s="10"/>
      <c r="AZ341" s="242"/>
      <c r="BA341" s="7"/>
      <c r="BB341" s="247"/>
      <c r="BC341" s="7"/>
      <c r="BD341" s="247"/>
      <c r="BE341" s="7"/>
      <c r="BF341" s="8"/>
      <c r="BG341" s="7"/>
      <c r="BH341" s="8"/>
      <c r="BJ341" s="41"/>
      <c r="BK341" s="41">
        <f t="shared" si="29"/>
        <v>0</v>
      </c>
      <c r="BL341">
        <f t="shared" si="28"/>
        <v>0</v>
      </c>
      <c r="BM341" t="e">
        <f t="shared" si="26"/>
        <v>#DIV/0!</v>
      </c>
      <c r="BN341">
        <f t="shared" si="27"/>
        <v>0</v>
      </c>
    </row>
    <row r="342" spans="2:66" x14ac:dyDescent="0.25">
      <c r="B342" s="6"/>
      <c r="C342" s="10"/>
      <c r="D342" s="32"/>
      <c r="E342" s="10"/>
      <c r="F342" s="32"/>
      <c r="G342" s="10"/>
      <c r="H342" s="32"/>
      <c r="I342" s="10"/>
      <c r="J342" s="32"/>
      <c r="K342" s="10"/>
      <c r="L342" s="32"/>
      <c r="M342" s="10"/>
      <c r="N342" s="32"/>
      <c r="O342" s="10"/>
      <c r="P342" s="32"/>
      <c r="Q342" s="10"/>
      <c r="R342" s="32"/>
      <c r="S342" s="10"/>
      <c r="T342" s="32"/>
      <c r="U342" s="10"/>
      <c r="V342" s="32"/>
      <c r="W342" s="10"/>
      <c r="X342" s="32"/>
      <c r="Y342" s="10"/>
      <c r="Z342" s="32"/>
      <c r="AA342" s="10"/>
      <c r="AB342" s="32"/>
      <c r="AC342" s="10"/>
      <c r="AD342" s="32"/>
      <c r="AE342" s="10"/>
      <c r="AF342" s="32"/>
      <c r="AG342" s="10"/>
      <c r="AH342" s="32"/>
      <c r="AI342" s="10"/>
      <c r="AJ342" s="32"/>
      <c r="AK342" s="10"/>
      <c r="AL342" s="32"/>
      <c r="AM342" s="10"/>
      <c r="AN342" s="32"/>
      <c r="AO342" s="10"/>
      <c r="AP342" s="242"/>
      <c r="AQ342" s="10"/>
      <c r="AR342" s="32"/>
      <c r="AS342" s="10"/>
      <c r="AT342" s="242"/>
      <c r="AU342" s="10"/>
      <c r="AV342" s="242"/>
      <c r="AW342" s="7"/>
      <c r="AX342" s="247"/>
      <c r="AY342" s="10"/>
      <c r="AZ342" s="242"/>
      <c r="BA342" s="7"/>
      <c r="BB342" s="247"/>
      <c r="BC342" s="7"/>
      <c r="BD342" s="247"/>
      <c r="BE342" s="7"/>
      <c r="BF342" s="8"/>
      <c r="BG342" s="7"/>
      <c r="BH342" s="8"/>
      <c r="BJ342" s="41"/>
      <c r="BK342" s="41">
        <f t="shared" si="29"/>
        <v>0</v>
      </c>
      <c r="BL342">
        <f t="shared" si="28"/>
        <v>0</v>
      </c>
      <c r="BM342" t="e">
        <f t="shared" si="26"/>
        <v>#DIV/0!</v>
      </c>
      <c r="BN342">
        <f t="shared" si="27"/>
        <v>0</v>
      </c>
    </row>
    <row r="343" spans="2:66" x14ac:dyDescent="0.25">
      <c r="B343" s="6"/>
      <c r="C343" s="10"/>
      <c r="D343" s="32"/>
      <c r="E343" s="10"/>
      <c r="F343" s="32"/>
      <c r="G343" s="10"/>
      <c r="H343" s="32"/>
      <c r="I343" s="10"/>
      <c r="J343" s="32"/>
      <c r="K343" s="10"/>
      <c r="L343" s="32"/>
      <c r="M343" s="10"/>
      <c r="N343" s="32"/>
      <c r="O343" s="10"/>
      <c r="P343" s="32"/>
      <c r="Q343" s="10"/>
      <c r="R343" s="32"/>
      <c r="S343" s="10"/>
      <c r="T343" s="32"/>
      <c r="U343" s="10"/>
      <c r="V343" s="32"/>
      <c r="W343" s="10"/>
      <c r="X343" s="32"/>
      <c r="Y343" s="10"/>
      <c r="Z343" s="32"/>
      <c r="AA343" s="10"/>
      <c r="AB343" s="32"/>
      <c r="AC343" s="10"/>
      <c r="AD343" s="32"/>
      <c r="AE343" s="10"/>
      <c r="AF343" s="32"/>
      <c r="AG343" s="10"/>
      <c r="AH343" s="32"/>
      <c r="AI343" s="10"/>
      <c r="AJ343" s="32"/>
      <c r="AK343" s="10"/>
      <c r="AL343" s="32"/>
      <c r="AM343" s="10"/>
      <c r="AN343" s="32"/>
      <c r="AO343" s="10"/>
      <c r="AP343" s="242"/>
      <c r="AQ343" s="10"/>
      <c r="AR343" s="32"/>
      <c r="AS343" s="10"/>
      <c r="AT343" s="242"/>
      <c r="AU343" s="10"/>
      <c r="AV343" s="242"/>
      <c r="AW343" s="7"/>
      <c r="AX343" s="247"/>
      <c r="AY343" s="10"/>
      <c r="AZ343" s="242"/>
      <c r="BA343" s="7"/>
      <c r="BB343" s="247"/>
      <c r="BC343" s="7"/>
      <c r="BD343" s="247"/>
      <c r="BE343" s="7"/>
      <c r="BF343" s="8"/>
      <c r="BG343" s="7"/>
      <c r="BH343" s="8"/>
      <c r="BI343" s="28"/>
      <c r="BJ343" s="41"/>
      <c r="BK343" s="41">
        <f t="shared" si="29"/>
        <v>0</v>
      </c>
      <c r="BL343">
        <f t="shared" si="28"/>
        <v>0</v>
      </c>
      <c r="BM343" t="e">
        <f t="shared" si="26"/>
        <v>#DIV/0!</v>
      </c>
      <c r="BN343">
        <f t="shared" si="27"/>
        <v>0</v>
      </c>
    </row>
    <row r="344" spans="2:66" x14ac:dyDescent="0.25">
      <c r="B344" s="6"/>
      <c r="C344" s="10"/>
      <c r="D344" s="32"/>
      <c r="E344" s="10"/>
      <c r="F344" s="32"/>
      <c r="G344" s="10"/>
      <c r="H344" s="32"/>
      <c r="I344" s="10"/>
      <c r="J344" s="32"/>
      <c r="K344" s="10"/>
      <c r="L344" s="32"/>
      <c r="M344" s="10"/>
      <c r="N344" s="32"/>
      <c r="O344" s="10"/>
      <c r="P344" s="32"/>
      <c r="Q344" s="10"/>
      <c r="R344" s="32"/>
      <c r="S344" s="10"/>
      <c r="T344" s="32"/>
      <c r="U344" s="10"/>
      <c r="V344" s="32"/>
      <c r="W344" s="10"/>
      <c r="X344" s="32"/>
      <c r="Y344" s="10"/>
      <c r="Z344" s="32"/>
      <c r="AA344" s="10"/>
      <c r="AB344" s="32"/>
      <c r="AC344" s="10"/>
      <c r="AD344" s="32"/>
      <c r="AE344" s="10"/>
      <c r="AF344" s="32"/>
      <c r="AG344" s="10"/>
      <c r="AH344" s="32"/>
      <c r="AI344" s="10"/>
      <c r="AJ344" s="32"/>
      <c r="AK344" s="10"/>
      <c r="AL344" s="32"/>
      <c r="AM344" s="10"/>
      <c r="AN344" s="32"/>
      <c r="AO344" s="10"/>
      <c r="AP344" s="242"/>
      <c r="AQ344" s="10"/>
      <c r="AR344" s="32"/>
      <c r="AS344" s="10"/>
      <c r="AT344" s="242"/>
      <c r="AU344" s="10"/>
      <c r="AV344" s="242"/>
      <c r="AW344" s="7"/>
      <c r="AX344" s="247"/>
      <c r="AY344" s="10"/>
      <c r="AZ344" s="242"/>
      <c r="BA344" s="7"/>
      <c r="BB344" s="247"/>
      <c r="BC344" s="7"/>
      <c r="BD344" s="247"/>
      <c r="BE344" s="7"/>
      <c r="BF344" s="8"/>
      <c r="BG344" s="7"/>
      <c r="BH344" s="8"/>
      <c r="BI344" s="28"/>
      <c r="BJ344" s="41"/>
      <c r="BK344" s="41">
        <f t="shared" si="29"/>
        <v>0</v>
      </c>
      <c r="BL344">
        <f t="shared" si="28"/>
        <v>0</v>
      </c>
      <c r="BM344" t="e">
        <f t="shared" ref="BM344:BM407" si="30">+BK344/BL344</f>
        <v>#DIV/0!</v>
      </c>
      <c r="BN344">
        <f t="shared" ref="BN344:BN407" si="31">+K344*2</f>
        <v>0</v>
      </c>
    </row>
    <row r="345" spans="2:66" x14ac:dyDescent="0.25">
      <c r="B345" s="6"/>
      <c r="C345" s="10"/>
      <c r="D345" s="32"/>
      <c r="E345" s="10"/>
      <c r="F345" s="32"/>
      <c r="G345" s="10"/>
      <c r="H345" s="32"/>
      <c r="I345" s="10"/>
      <c r="J345" s="32"/>
      <c r="K345" s="10"/>
      <c r="L345" s="32"/>
      <c r="M345" s="10"/>
      <c r="N345" s="32"/>
      <c r="O345" s="10"/>
      <c r="P345" s="32"/>
      <c r="Q345" s="10"/>
      <c r="R345" s="32"/>
      <c r="S345" s="10"/>
      <c r="T345" s="32"/>
      <c r="U345" s="10"/>
      <c r="V345" s="32"/>
      <c r="W345" s="10"/>
      <c r="X345" s="32"/>
      <c r="Y345" s="10"/>
      <c r="Z345" s="32"/>
      <c r="AA345" s="10"/>
      <c r="AB345" s="32"/>
      <c r="AC345" s="10"/>
      <c r="AD345" s="32"/>
      <c r="AE345" s="10"/>
      <c r="AF345" s="32"/>
      <c r="AG345" s="10"/>
      <c r="AH345" s="32"/>
      <c r="AI345" s="10"/>
      <c r="AJ345" s="32"/>
      <c r="AK345" s="10"/>
      <c r="AL345" s="32"/>
      <c r="AM345" s="10"/>
      <c r="AN345" s="32"/>
      <c r="AO345" s="10"/>
      <c r="AP345" s="242"/>
      <c r="AQ345" s="10"/>
      <c r="AR345" s="32"/>
      <c r="AS345" s="10"/>
      <c r="AT345" s="242"/>
      <c r="AU345" s="10"/>
      <c r="AV345" s="242"/>
      <c r="AW345" s="7"/>
      <c r="AX345" s="247"/>
      <c r="AY345" s="10"/>
      <c r="AZ345" s="242"/>
      <c r="BA345" s="7"/>
      <c r="BB345" s="247"/>
      <c r="BC345" s="7"/>
      <c r="BD345" s="247"/>
      <c r="BE345" s="7"/>
      <c r="BF345" s="8"/>
      <c r="BG345" s="7"/>
      <c r="BH345" s="8"/>
      <c r="BI345" s="28"/>
      <c r="BJ345" s="41"/>
      <c r="BK345" s="41">
        <f t="shared" si="29"/>
        <v>0</v>
      </c>
      <c r="BL345">
        <f t="shared" si="28"/>
        <v>0</v>
      </c>
      <c r="BM345" t="e">
        <f t="shared" si="30"/>
        <v>#DIV/0!</v>
      </c>
      <c r="BN345">
        <f t="shared" si="31"/>
        <v>0</v>
      </c>
    </row>
    <row r="346" spans="2:66" x14ac:dyDescent="0.25">
      <c r="B346" s="6"/>
      <c r="C346" s="10"/>
      <c r="D346" s="32"/>
      <c r="E346" s="10"/>
      <c r="F346" s="32"/>
      <c r="G346" s="10"/>
      <c r="H346" s="32"/>
      <c r="I346" s="10"/>
      <c r="J346" s="32"/>
      <c r="K346" s="10"/>
      <c r="L346" s="32"/>
      <c r="M346" s="10"/>
      <c r="N346" s="32"/>
      <c r="O346" s="10"/>
      <c r="P346" s="32"/>
      <c r="Q346" s="10"/>
      <c r="R346" s="32"/>
      <c r="S346" s="10"/>
      <c r="T346" s="32"/>
      <c r="U346" s="10"/>
      <c r="V346" s="32"/>
      <c r="W346" s="10"/>
      <c r="X346" s="32"/>
      <c r="Y346" s="10"/>
      <c r="Z346" s="32"/>
      <c r="AA346" s="10"/>
      <c r="AB346" s="32"/>
      <c r="AC346" s="10"/>
      <c r="AD346" s="32"/>
      <c r="AE346" s="10"/>
      <c r="AF346" s="32"/>
      <c r="AG346" s="10"/>
      <c r="AH346" s="32"/>
      <c r="AI346" s="10"/>
      <c r="AJ346" s="32"/>
      <c r="AK346" s="10"/>
      <c r="AL346" s="32"/>
      <c r="AM346" s="10"/>
      <c r="AN346" s="32"/>
      <c r="AO346" s="10"/>
      <c r="AP346" s="242"/>
      <c r="AQ346" s="10"/>
      <c r="AR346" s="32"/>
      <c r="AS346" s="10"/>
      <c r="AT346" s="242"/>
      <c r="AU346" s="10"/>
      <c r="AV346" s="242"/>
      <c r="AW346" s="7"/>
      <c r="AX346" s="247"/>
      <c r="AY346" s="10"/>
      <c r="AZ346" s="242"/>
      <c r="BA346" s="7"/>
      <c r="BB346" s="247"/>
      <c r="BC346" s="7"/>
      <c r="BD346" s="247"/>
      <c r="BE346" s="7"/>
      <c r="BF346" s="8"/>
      <c r="BG346" s="7"/>
      <c r="BH346" s="8"/>
      <c r="BI346" s="28"/>
      <c r="BJ346" s="41"/>
      <c r="BK346" s="41">
        <f t="shared" si="29"/>
        <v>0</v>
      </c>
      <c r="BL346">
        <f t="shared" si="28"/>
        <v>0</v>
      </c>
      <c r="BM346" t="e">
        <f t="shared" si="30"/>
        <v>#DIV/0!</v>
      </c>
      <c r="BN346">
        <f t="shared" si="31"/>
        <v>0</v>
      </c>
    </row>
    <row r="347" spans="2:66" x14ac:dyDescent="0.25">
      <c r="B347" s="6"/>
      <c r="C347" s="10"/>
      <c r="D347" s="32"/>
      <c r="E347" s="10"/>
      <c r="F347" s="32"/>
      <c r="G347" s="10"/>
      <c r="H347" s="32"/>
      <c r="I347" s="10"/>
      <c r="J347" s="32"/>
      <c r="K347" s="10"/>
      <c r="L347" s="32"/>
      <c r="M347" s="10"/>
      <c r="N347" s="32"/>
      <c r="O347" s="10"/>
      <c r="P347" s="32"/>
      <c r="Q347" s="10"/>
      <c r="R347" s="32"/>
      <c r="S347" s="10"/>
      <c r="T347" s="32"/>
      <c r="U347" s="10"/>
      <c r="V347" s="32"/>
      <c r="W347" s="10"/>
      <c r="X347" s="32"/>
      <c r="Y347" s="10"/>
      <c r="Z347" s="32"/>
      <c r="AA347" s="10"/>
      <c r="AB347" s="32"/>
      <c r="AC347" s="10"/>
      <c r="AD347" s="32"/>
      <c r="AE347" s="10"/>
      <c r="AF347" s="32"/>
      <c r="AG347" s="10"/>
      <c r="AH347" s="32"/>
      <c r="AI347" s="10"/>
      <c r="AJ347" s="32"/>
      <c r="AK347" s="10"/>
      <c r="AL347" s="32"/>
      <c r="AM347" s="10"/>
      <c r="AN347" s="32"/>
      <c r="AO347" s="10"/>
      <c r="AP347" s="242"/>
      <c r="AQ347" s="10"/>
      <c r="AR347" s="32"/>
      <c r="AS347" s="10"/>
      <c r="AT347" s="242"/>
      <c r="AU347" s="10"/>
      <c r="AV347" s="242"/>
      <c r="AW347" s="7"/>
      <c r="AX347" s="247"/>
      <c r="AY347" s="10"/>
      <c r="AZ347" s="242"/>
      <c r="BA347" s="7"/>
      <c r="BB347" s="247"/>
      <c r="BC347" s="7"/>
      <c r="BD347" s="247"/>
      <c r="BE347" s="7"/>
      <c r="BF347" s="8"/>
      <c r="BG347" s="7"/>
      <c r="BH347" s="8"/>
      <c r="BI347" s="28"/>
      <c r="BJ347" s="41"/>
      <c r="BK347" s="41">
        <f t="shared" si="29"/>
        <v>0</v>
      </c>
      <c r="BL347">
        <f t="shared" si="28"/>
        <v>0</v>
      </c>
      <c r="BM347" t="e">
        <f t="shared" si="30"/>
        <v>#DIV/0!</v>
      </c>
      <c r="BN347">
        <f t="shared" si="31"/>
        <v>0</v>
      </c>
    </row>
    <row r="348" spans="2:66" x14ac:dyDescent="0.25">
      <c r="B348" s="6"/>
      <c r="C348" s="10"/>
      <c r="D348" s="32"/>
      <c r="E348" s="10"/>
      <c r="F348" s="32"/>
      <c r="G348" s="10"/>
      <c r="H348" s="32"/>
      <c r="I348" s="10"/>
      <c r="J348" s="32"/>
      <c r="K348" s="10"/>
      <c r="L348" s="32"/>
      <c r="M348" s="10"/>
      <c r="N348" s="32"/>
      <c r="O348" s="10"/>
      <c r="P348" s="32"/>
      <c r="Q348" s="10"/>
      <c r="R348" s="32"/>
      <c r="S348" s="10"/>
      <c r="T348" s="32"/>
      <c r="U348" s="10"/>
      <c r="V348" s="32"/>
      <c r="W348" s="10"/>
      <c r="X348" s="32"/>
      <c r="Y348" s="10"/>
      <c r="Z348" s="32"/>
      <c r="AA348" s="10"/>
      <c r="AB348" s="32"/>
      <c r="AC348" s="10"/>
      <c r="AD348" s="32"/>
      <c r="AE348" s="10"/>
      <c r="AF348" s="32"/>
      <c r="AG348" s="10"/>
      <c r="AH348" s="32"/>
      <c r="AI348" s="10"/>
      <c r="AJ348" s="32"/>
      <c r="AK348" s="10"/>
      <c r="AL348" s="32"/>
      <c r="AM348" s="10"/>
      <c r="AN348" s="32"/>
      <c r="AO348" s="10"/>
      <c r="AP348" s="242"/>
      <c r="AQ348" s="10"/>
      <c r="AR348" s="32"/>
      <c r="AS348" s="10"/>
      <c r="AT348" s="242"/>
      <c r="AU348" s="10"/>
      <c r="AV348" s="242"/>
      <c r="AW348" s="7"/>
      <c r="AX348" s="247"/>
      <c r="AY348" s="10"/>
      <c r="AZ348" s="242"/>
      <c r="BA348" s="7"/>
      <c r="BB348" s="247"/>
      <c r="BC348" s="7"/>
      <c r="BD348" s="247"/>
      <c r="BE348" s="7"/>
      <c r="BF348" s="8"/>
      <c r="BG348" s="7"/>
      <c r="BH348" s="8"/>
      <c r="BI348" s="28"/>
      <c r="BJ348" s="41"/>
      <c r="BK348" s="41">
        <f t="shared" si="29"/>
        <v>0</v>
      </c>
      <c r="BL348">
        <f t="shared" si="28"/>
        <v>0</v>
      </c>
      <c r="BM348" t="e">
        <f t="shared" si="30"/>
        <v>#DIV/0!</v>
      </c>
      <c r="BN348">
        <f t="shared" si="31"/>
        <v>0</v>
      </c>
    </row>
    <row r="349" spans="2:66" x14ac:dyDescent="0.25">
      <c r="B349" s="6"/>
      <c r="C349" s="10"/>
      <c r="D349" s="32"/>
      <c r="E349" s="10"/>
      <c r="F349" s="32"/>
      <c r="G349" s="10"/>
      <c r="H349" s="32"/>
      <c r="I349" s="10"/>
      <c r="J349" s="32"/>
      <c r="K349" s="10"/>
      <c r="L349" s="32"/>
      <c r="M349" s="10"/>
      <c r="N349" s="32"/>
      <c r="O349" s="10"/>
      <c r="P349" s="32"/>
      <c r="Q349" s="10"/>
      <c r="R349" s="32"/>
      <c r="S349" s="10"/>
      <c r="T349" s="32"/>
      <c r="U349" s="10"/>
      <c r="V349" s="32"/>
      <c r="W349" s="10"/>
      <c r="X349" s="32"/>
      <c r="Y349" s="10"/>
      <c r="Z349" s="32"/>
      <c r="AA349" s="10"/>
      <c r="AB349" s="32"/>
      <c r="AC349" s="10"/>
      <c r="AD349" s="32"/>
      <c r="AE349" s="10"/>
      <c r="AF349" s="32"/>
      <c r="AG349" s="10"/>
      <c r="AH349" s="32"/>
      <c r="AI349" s="10"/>
      <c r="AJ349" s="32"/>
      <c r="AK349" s="10"/>
      <c r="AL349" s="32"/>
      <c r="AM349" s="10"/>
      <c r="AN349" s="32"/>
      <c r="AO349" s="10"/>
      <c r="AP349" s="242"/>
      <c r="AQ349" s="10"/>
      <c r="AR349" s="32"/>
      <c r="AS349" s="10"/>
      <c r="AT349" s="242"/>
      <c r="AU349" s="10"/>
      <c r="AV349" s="242"/>
      <c r="AW349" s="7"/>
      <c r="AX349" s="247"/>
      <c r="AY349" s="10"/>
      <c r="AZ349" s="242"/>
      <c r="BA349" s="7"/>
      <c r="BB349" s="247"/>
      <c r="BC349" s="7"/>
      <c r="BD349" s="247"/>
      <c r="BE349" s="7"/>
      <c r="BF349" s="8"/>
      <c r="BG349" s="7"/>
      <c r="BH349" s="8"/>
      <c r="BI349" s="28"/>
      <c r="BJ349" s="41"/>
      <c r="BK349" s="41">
        <f t="shared" si="29"/>
        <v>0</v>
      </c>
      <c r="BL349">
        <f t="shared" si="28"/>
        <v>0</v>
      </c>
      <c r="BM349" t="e">
        <f t="shared" si="30"/>
        <v>#DIV/0!</v>
      </c>
      <c r="BN349">
        <f t="shared" si="31"/>
        <v>0</v>
      </c>
    </row>
    <row r="350" spans="2:66" x14ac:dyDescent="0.25">
      <c r="B350" s="6"/>
      <c r="C350" s="10"/>
      <c r="D350" s="32"/>
      <c r="E350" s="10"/>
      <c r="F350" s="32"/>
      <c r="G350" s="10"/>
      <c r="H350" s="32"/>
      <c r="I350" s="10"/>
      <c r="J350" s="32"/>
      <c r="K350" s="10"/>
      <c r="L350" s="32"/>
      <c r="M350" s="10"/>
      <c r="N350" s="32"/>
      <c r="O350" s="10"/>
      <c r="P350" s="32"/>
      <c r="Q350" s="10"/>
      <c r="R350" s="32"/>
      <c r="S350" s="10"/>
      <c r="T350" s="32"/>
      <c r="U350" s="10"/>
      <c r="V350" s="32"/>
      <c r="W350" s="10"/>
      <c r="X350" s="32"/>
      <c r="Y350" s="10"/>
      <c r="Z350" s="32"/>
      <c r="AA350" s="10"/>
      <c r="AB350" s="32"/>
      <c r="AC350" s="10"/>
      <c r="AD350" s="32"/>
      <c r="AE350" s="10"/>
      <c r="AF350" s="32"/>
      <c r="AG350" s="10"/>
      <c r="AH350" s="32"/>
      <c r="AI350" s="10"/>
      <c r="AJ350" s="32"/>
      <c r="AK350" s="10"/>
      <c r="AL350" s="32"/>
      <c r="AM350" s="10"/>
      <c r="AN350" s="32"/>
      <c r="AO350" s="10"/>
      <c r="AP350" s="242"/>
      <c r="AQ350" s="10"/>
      <c r="AR350" s="32"/>
      <c r="AS350" s="10"/>
      <c r="AT350" s="242"/>
      <c r="AU350" s="10"/>
      <c r="AV350" s="242"/>
      <c r="AW350" s="7"/>
      <c r="AX350" s="247"/>
      <c r="AY350" s="10"/>
      <c r="AZ350" s="242"/>
      <c r="BA350" s="7"/>
      <c r="BB350" s="247"/>
      <c r="BC350" s="7"/>
      <c r="BD350" s="247"/>
      <c r="BE350" s="7"/>
      <c r="BF350" s="8"/>
      <c r="BG350" s="7"/>
      <c r="BH350" s="8"/>
      <c r="BI350" s="28"/>
      <c r="BJ350" s="41"/>
      <c r="BK350" s="41">
        <f t="shared" si="29"/>
        <v>0</v>
      </c>
      <c r="BL350">
        <f t="shared" si="28"/>
        <v>0</v>
      </c>
      <c r="BM350" t="e">
        <f t="shared" si="30"/>
        <v>#DIV/0!</v>
      </c>
      <c r="BN350">
        <f t="shared" si="31"/>
        <v>0</v>
      </c>
    </row>
    <row r="351" spans="2:66" x14ac:dyDescent="0.25">
      <c r="B351" s="6"/>
      <c r="C351" s="10"/>
      <c r="D351" s="32"/>
      <c r="E351" s="10"/>
      <c r="F351" s="32"/>
      <c r="G351" s="10"/>
      <c r="H351" s="32"/>
      <c r="I351" s="10"/>
      <c r="J351" s="32"/>
      <c r="K351" s="10"/>
      <c r="L351" s="32"/>
      <c r="M351" s="10"/>
      <c r="N351" s="32"/>
      <c r="O351" s="10"/>
      <c r="P351" s="32"/>
      <c r="Q351" s="10"/>
      <c r="R351" s="32"/>
      <c r="S351" s="10"/>
      <c r="T351" s="32"/>
      <c r="U351" s="10"/>
      <c r="V351" s="32"/>
      <c r="W351" s="10"/>
      <c r="X351" s="32"/>
      <c r="Y351" s="10"/>
      <c r="Z351" s="32"/>
      <c r="AA351" s="10"/>
      <c r="AB351" s="32"/>
      <c r="AC351" s="10"/>
      <c r="AD351" s="32"/>
      <c r="AE351" s="10"/>
      <c r="AF351" s="32"/>
      <c r="AG351" s="10"/>
      <c r="AH351" s="32"/>
      <c r="AI351" s="10"/>
      <c r="AJ351" s="32"/>
      <c r="AK351" s="10"/>
      <c r="AL351" s="32"/>
      <c r="AM351" s="10"/>
      <c r="AN351" s="32"/>
      <c r="AO351" s="10"/>
      <c r="AP351" s="242"/>
      <c r="AQ351" s="10"/>
      <c r="AR351" s="32"/>
      <c r="AS351" s="10"/>
      <c r="AT351" s="242"/>
      <c r="AU351" s="10"/>
      <c r="AV351" s="242"/>
      <c r="AW351" s="7"/>
      <c r="AX351" s="247"/>
      <c r="AY351" s="10"/>
      <c r="AZ351" s="242"/>
      <c r="BA351" s="7"/>
      <c r="BB351" s="247"/>
      <c r="BC351" s="7"/>
      <c r="BD351" s="247"/>
      <c r="BE351" s="7"/>
      <c r="BF351" s="8"/>
      <c r="BG351" s="7"/>
      <c r="BH351" s="8"/>
      <c r="BI351" s="28"/>
      <c r="BJ351" s="41"/>
      <c r="BK351" s="41">
        <f t="shared" si="29"/>
        <v>0</v>
      </c>
      <c r="BL351">
        <f t="shared" si="28"/>
        <v>0</v>
      </c>
      <c r="BM351" t="e">
        <f t="shared" si="30"/>
        <v>#DIV/0!</v>
      </c>
      <c r="BN351">
        <f t="shared" si="31"/>
        <v>0</v>
      </c>
    </row>
    <row r="352" spans="2:66" x14ac:dyDescent="0.25">
      <c r="B352" s="6"/>
      <c r="C352" s="10"/>
      <c r="D352" s="32"/>
      <c r="E352" s="10"/>
      <c r="F352" s="32"/>
      <c r="G352" s="10"/>
      <c r="H352" s="32"/>
      <c r="I352" s="10"/>
      <c r="J352" s="32"/>
      <c r="K352" s="10"/>
      <c r="L352" s="32"/>
      <c r="M352" s="10"/>
      <c r="N352" s="32"/>
      <c r="O352" s="10"/>
      <c r="P352" s="32"/>
      <c r="Q352" s="7"/>
      <c r="R352" s="32"/>
      <c r="S352" s="10"/>
      <c r="T352" s="32"/>
      <c r="U352" s="10"/>
      <c r="V352" s="32"/>
      <c r="W352" s="10"/>
      <c r="X352" s="32"/>
      <c r="Y352" s="10"/>
      <c r="Z352" s="32"/>
      <c r="AA352" s="10"/>
      <c r="AB352" s="32"/>
      <c r="AC352" s="10"/>
      <c r="AD352" s="32"/>
      <c r="AE352" s="10"/>
      <c r="AF352" s="32"/>
      <c r="AG352" s="10"/>
      <c r="AH352" s="32"/>
      <c r="AI352" s="10"/>
      <c r="AJ352" s="32"/>
      <c r="AK352" s="10"/>
      <c r="AL352" s="32"/>
      <c r="AM352" s="10"/>
      <c r="AN352" s="32"/>
      <c r="AO352" s="10"/>
      <c r="AP352" s="242"/>
      <c r="AQ352" s="10"/>
      <c r="AR352" s="32"/>
      <c r="AS352" s="10"/>
      <c r="AT352" s="242"/>
      <c r="AU352" s="10"/>
      <c r="AV352" s="242"/>
      <c r="AW352" s="7"/>
      <c r="AX352" s="247"/>
      <c r="AY352" s="10"/>
      <c r="AZ352" s="242"/>
      <c r="BA352" s="7"/>
      <c r="BB352" s="247"/>
      <c r="BC352" s="7"/>
      <c r="BD352" s="247"/>
      <c r="BE352" s="7"/>
      <c r="BF352" s="8"/>
      <c r="BG352" s="7"/>
      <c r="BH352" s="8"/>
      <c r="BI352" s="28"/>
      <c r="BJ352" s="41"/>
      <c r="BK352" s="41">
        <f t="shared" si="29"/>
        <v>0</v>
      </c>
      <c r="BL352">
        <f t="shared" si="28"/>
        <v>0</v>
      </c>
      <c r="BM352" t="e">
        <f t="shared" si="30"/>
        <v>#DIV/0!</v>
      </c>
      <c r="BN352">
        <f t="shared" si="31"/>
        <v>0</v>
      </c>
    </row>
    <row r="353" spans="2:67" x14ac:dyDescent="0.25">
      <c r="B353" s="6"/>
      <c r="C353" s="10"/>
      <c r="D353" s="32"/>
      <c r="E353" s="10"/>
      <c r="F353" s="32"/>
      <c r="G353" s="10"/>
      <c r="H353" s="32"/>
      <c r="I353" s="10"/>
      <c r="J353" s="32"/>
      <c r="K353" s="10"/>
      <c r="L353" s="32"/>
      <c r="M353" s="10"/>
      <c r="N353" s="32"/>
      <c r="O353" s="10"/>
      <c r="P353" s="32"/>
      <c r="Q353" s="7"/>
      <c r="R353" s="32"/>
      <c r="S353" s="10"/>
      <c r="T353" s="32"/>
      <c r="U353" s="10"/>
      <c r="V353" s="32"/>
      <c r="W353" s="10"/>
      <c r="X353" s="32"/>
      <c r="Y353" s="10"/>
      <c r="Z353" s="32"/>
      <c r="AA353" s="10"/>
      <c r="AB353" s="32"/>
      <c r="AC353" s="10"/>
      <c r="AD353" s="32"/>
      <c r="AE353" s="10"/>
      <c r="AF353" s="32"/>
      <c r="AG353" s="10"/>
      <c r="AH353" s="32"/>
      <c r="AI353" s="10"/>
      <c r="AJ353" s="32"/>
      <c r="AK353" s="10"/>
      <c r="AL353" s="32"/>
      <c r="AM353" s="10"/>
      <c r="AN353" s="32"/>
      <c r="AO353" s="10"/>
      <c r="AP353" s="242"/>
      <c r="AQ353" s="10"/>
      <c r="AR353" s="32"/>
      <c r="AS353" s="10"/>
      <c r="AT353" s="242"/>
      <c r="AU353" s="10"/>
      <c r="AV353" s="242"/>
      <c r="AW353" s="7"/>
      <c r="AX353" s="247"/>
      <c r="AY353" s="10"/>
      <c r="AZ353" s="242"/>
      <c r="BA353" s="7"/>
      <c r="BB353" s="247"/>
      <c r="BC353" s="7"/>
      <c r="BD353" s="247"/>
      <c r="BE353" s="7"/>
      <c r="BF353" s="8"/>
      <c r="BG353" s="7"/>
      <c r="BH353" s="8"/>
      <c r="BI353" s="28"/>
      <c r="BJ353" s="41"/>
      <c r="BK353" s="41">
        <f t="shared" si="29"/>
        <v>0</v>
      </c>
      <c r="BL353">
        <f t="shared" si="28"/>
        <v>0</v>
      </c>
      <c r="BM353" t="e">
        <f t="shared" si="30"/>
        <v>#DIV/0!</v>
      </c>
      <c r="BN353">
        <f t="shared" si="31"/>
        <v>0</v>
      </c>
    </row>
    <row r="354" spans="2:67" x14ac:dyDescent="0.25">
      <c r="B354" s="6"/>
      <c r="C354" s="10"/>
      <c r="D354" s="32"/>
      <c r="E354" s="10"/>
      <c r="F354" s="32"/>
      <c r="G354" s="10"/>
      <c r="H354" s="32"/>
      <c r="I354" s="10"/>
      <c r="J354" s="32"/>
      <c r="K354" s="10"/>
      <c r="L354" s="32"/>
      <c r="M354" s="10"/>
      <c r="N354" s="32"/>
      <c r="O354" s="10"/>
      <c r="P354" s="32"/>
      <c r="Q354" s="7"/>
      <c r="R354" s="32"/>
      <c r="S354" s="10"/>
      <c r="T354" s="32"/>
      <c r="U354" s="10"/>
      <c r="V354" s="32"/>
      <c r="W354" s="10"/>
      <c r="X354" s="32"/>
      <c r="Y354" s="10"/>
      <c r="Z354" s="32"/>
      <c r="AA354" s="10"/>
      <c r="AB354" s="32"/>
      <c r="AC354" s="10"/>
      <c r="AD354" s="32"/>
      <c r="AE354" s="10"/>
      <c r="AF354" s="32"/>
      <c r="AG354" s="10"/>
      <c r="AH354" s="32"/>
      <c r="AI354" s="10"/>
      <c r="AJ354" s="32"/>
      <c r="AK354" s="10"/>
      <c r="AL354" s="32"/>
      <c r="AM354" s="10"/>
      <c r="AN354" s="32"/>
      <c r="AO354" s="10"/>
      <c r="AP354" s="242"/>
      <c r="AQ354" s="10"/>
      <c r="AR354" s="32"/>
      <c r="AS354" s="10"/>
      <c r="AT354" s="242"/>
      <c r="AU354" s="10"/>
      <c r="AV354" s="242"/>
      <c r="AW354" s="7"/>
      <c r="AX354" s="247"/>
      <c r="AY354" s="10"/>
      <c r="AZ354" s="242"/>
      <c r="BA354" s="7"/>
      <c r="BB354" s="247"/>
      <c r="BC354" s="7"/>
      <c r="BD354" s="247"/>
      <c r="BE354" s="7"/>
      <c r="BF354" s="8"/>
      <c r="BG354" s="7"/>
      <c r="BH354" s="8"/>
      <c r="BI354" s="28"/>
      <c r="BJ354" s="41"/>
      <c r="BK354" s="41">
        <f t="shared" si="29"/>
        <v>0</v>
      </c>
      <c r="BL354">
        <f t="shared" si="28"/>
        <v>0</v>
      </c>
      <c r="BM354" t="e">
        <f t="shared" si="30"/>
        <v>#DIV/0!</v>
      </c>
      <c r="BN354">
        <f t="shared" si="31"/>
        <v>0</v>
      </c>
    </row>
    <row r="355" spans="2:67" x14ac:dyDescent="0.25">
      <c r="B355" s="6"/>
      <c r="C355" s="10"/>
      <c r="D355" s="32"/>
      <c r="E355" s="10"/>
      <c r="F355" s="32"/>
      <c r="G355" s="10"/>
      <c r="H355" s="32"/>
      <c r="I355" s="10"/>
      <c r="J355" s="32"/>
      <c r="K355" s="10"/>
      <c r="L355" s="32"/>
      <c r="M355" s="10"/>
      <c r="N355" s="32"/>
      <c r="O355" s="10"/>
      <c r="P355" s="32"/>
      <c r="Q355" s="10"/>
      <c r="R355" s="32"/>
      <c r="S355" s="10"/>
      <c r="T355" s="32"/>
      <c r="U355" s="10"/>
      <c r="V355" s="32"/>
      <c r="W355" s="10"/>
      <c r="X355" s="32"/>
      <c r="Y355" s="10"/>
      <c r="Z355" s="32"/>
      <c r="AA355" s="10"/>
      <c r="AB355" s="32"/>
      <c r="AC355" s="10"/>
      <c r="AD355" s="32"/>
      <c r="AE355" s="10"/>
      <c r="AF355" s="32"/>
      <c r="AG355" s="10"/>
      <c r="AH355" s="32"/>
      <c r="AI355" s="10"/>
      <c r="AJ355" s="32"/>
      <c r="AK355" s="10"/>
      <c r="AL355" s="32"/>
      <c r="AM355" s="10"/>
      <c r="AN355" s="32"/>
      <c r="AO355" s="10"/>
      <c r="AP355" s="242"/>
      <c r="AQ355" s="10"/>
      <c r="AR355" s="32"/>
      <c r="AS355" s="10"/>
      <c r="AT355" s="242"/>
      <c r="AU355" s="10"/>
      <c r="AV355" s="242"/>
      <c r="AW355" s="7"/>
      <c r="AX355" s="247"/>
      <c r="AY355" s="10"/>
      <c r="AZ355" s="242"/>
      <c r="BA355" s="7"/>
      <c r="BB355" s="247"/>
      <c r="BC355" s="7"/>
      <c r="BD355" s="247"/>
      <c r="BE355" s="7"/>
      <c r="BF355" s="8"/>
      <c r="BG355" s="7"/>
      <c r="BH355" s="8"/>
      <c r="BI355" s="28"/>
      <c r="BJ355" s="41"/>
      <c r="BK355" s="41">
        <f t="shared" si="29"/>
        <v>0</v>
      </c>
      <c r="BL355">
        <f t="shared" si="28"/>
        <v>0</v>
      </c>
      <c r="BM355" t="e">
        <f t="shared" si="30"/>
        <v>#DIV/0!</v>
      </c>
      <c r="BN355">
        <f t="shared" si="31"/>
        <v>0</v>
      </c>
    </row>
    <row r="356" spans="2:67" x14ac:dyDescent="0.25">
      <c r="B356" s="6"/>
      <c r="C356" s="10"/>
      <c r="D356" s="32"/>
      <c r="E356" s="10"/>
      <c r="F356" s="32"/>
      <c r="G356" s="10"/>
      <c r="H356" s="32"/>
      <c r="I356" s="10"/>
      <c r="J356" s="32"/>
      <c r="K356" s="10"/>
      <c r="L356" s="32"/>
      <c r="M356" s="10"/>
      <c r="N356" s="32"/>
      <c r="O356" s="10"/>
      <c r="P356" s="32"/>
      <c r="Q356" s="10"/>
      <c r="R356" s="32"/>
      <c r="S356" s="10"/>
      <c r="T356" s="32"/>
      <c r="U356" s="10"/>
      <c r="V356" s="32"/>
      <c r="W356" s="10"/>
      <c r="X356" s="32"/>
      <c r="Y356" s="10"/>
      <c r="Z356" s="32"/>
      <c r="AA356" s="10"/>
      <c r="AB356" s="32"/>
      <c r="AC356" s="10"/>
      <c r="AD356" s="32"/>
      <c r="AE356" s="10"/>
      <c r="AF356" s="32"/>
      <c r="AG356" s="10"/>
      <c r="AH356" s="32"/>
      <c r="AI356" s="10"/>
      <c r="AJ356" s="32"/>
      <c r="AK356" s="10"/>
      <c r="AL356" s="32"/>
      <c r="AM356" s="10"/>
      <c r="AN356" s="32"/>
      <c r="AO356" s="10"/>
      <c r="AP356" s="242"/>
      <c r="AQ356" s="10"/>
      <c r="AR356" s="32"/>
      <c r="AS356" s="10"/>
      <c r="AT356" s="242"/>
      <c r="AU356" s="10"/>
      <c r="AV356" s="242"/>
      <c r="AW356" s="7"/>
      <c r="AX356" s="247"/>
      <c r="AY356" s="10"/>
      <c r="AZ356" s="242"/>
      <c r="BA356" s="7"/>
      <c r="BB356" s="247"/>
      <c r="BC356" s="7"/>
      <c r="BD356" s="247"/>
      <c r="BE356" s="7"/>
      <c r="BF356" s="8"/>
      <c r="BG356" s="7"/>
      <c r="BH356" s="8"/>
      <c r="BI356" s="28"/>
      <c r="BJ356" s="41"/>
      <c r="BK356" s="41">
        <f t="shared" si="29"/>
        <v>0</v>
      </c>
      <c r="BL356">
        <f t="shared" si="28"/>
        <v>0</v>
      </c>
      <c r="BM356" t="e">
        <f t="shared" si="30"/>
        <v>#DIV/0!</v>
      </c>
      <c r="BN356">
        <f t="shared" si="31"/>
        <v>0</v>
      </c>
    </row>
    <row r="357" spans="2:67" x14ac:dyDescent="0.25">
      <c r="B357" s="6"/>
      <c r="C357" s="10"/>
      <c r="D357" s="32"/>
      <c r="E357" s="10"/>
      <c r="F357" s="32"/>
      <c r="G357" s="10"/>
      <c r="H357" s="32"/>
      <c r="I357" s="10"/>
      <c r="J357" s="32"/>
      <c r="K357" s="94"/>
      <c r="L357" s="32"/>
      <c r="M357" s="10"/>
      <c r="N357" s="32"/>
      <c r="O357" s="10"/>
      <c r="P357" s="32"/>
      <c r="Q357" s="10"/>
      <c r="R357" s="32"/>
      <c r="S357" s="10"/>
      <c r="T357" s="32"/>
      <c r="U357" s="10"/>
      <c r="V357" s="32"/>
      <c r="W357" s="10"/>
      <c r="X357" s="32"/>
      <c r="Y357" s="10"/>
      <c r="Z357" s="32"/>
      <c r="AA357" s="10"/>
      <c r="AB357" s="32"/>
      <c r="AC357" s="10"/>
      <c r="AD357" s="32"/>
      <c r="AE357" s="10"/>
      <c r="AF357" s="32"/>
      <c r="AG357" s="10"/>
      <c r="AH357" s="32"/>
      <c r="AI357" s="10"/>
      <c r="AJ357" s="32"/>
      <c r="AK357" s="10"/>
      <c r="AL357" s="32"/>
      <c r="AM357" s="10"/>
      <c r="AN357" s="32"/>
      <c r="AO357" s="10"/>
      <c r="AP357" s="242"/>
      <c r="AQ357" s="10"/>
      <c r="AR357" s="32"/>
      <c r="AS357" s="10"/>
      <c r="AT357" s="242"/>
      <c r="AU357" s="10"/>
      <c r="AV357" s="242"/>
      <c r="AW357" s="7"/>
      <c r="AX357" s="247"/>
      <c r="AY357" s="10"/>
      <c r="AZ357" s="242"/>
      <c r="BA357" s="7"/>
      <c r="BB357" s="247"/>
      <c r="BC357" s="7"/>
      <c r="BD357" s="247"/>
      <c r="BE357" s="7"/>
      <c r="BF357" s="8"/>
      <c r="BG357" s="7"/>
      <c r="BH357" s="8"/>
      <c r="BJ357" s="41"/>
      <c r="BK357" s="41">
        <f t="shared" si="29"/>
        <v>0</v>
      </c>
      <c r="BL357">
        <f t="shared" si="28"/>
        <v>0</v>
      </c>
      <c r="BM357" t="e">
        <f t="shared" si="30"/>
        <v>#DIV/0!</v>
      </c>
      <c r="BN357">
        <f t="shared" si="31"/>
        <v>0</v>
      </c>
    </row>
    <row r="358" spans="2:67" x14ac:dyDescent="0.25">
      <c r="B358" s="6"/>
      <c r="C358" s="10"/>
      <c r="D358" s="32"/>
      <c r="E358" s="10"/>
      <c r="F358" s="32"/>
      <c r="G358" s="10"/>
      <c r="H358" s="32"/>
      <c r="I358" s="10"/>
      <c r="J358" s="32"/>
      <c r="K358" s="10"/>
      <c r="L358" s="32"/>
      <c r="M358" s="10"/>
      <c r="N358" s="32"/>
      <c r="O358" s="10"/>
      <c r="P358" s="32"/>
      <c r="Q358" s="10"/>
      <c r="R358" s="32"/>
      <c r="S358" s="10"/>
      <c r="T358" s="32"/>
      <c r="U358" s="10"/>
      <c r="V358" s="32"/>
      <c r="W358" s="10"/>
      <c r="X358" s="32"/>
      <c r="Y358" s="10"/>
      <c r="Z358" s="32"/>
      <c r="AA358" s="10"/>
      <c r="AB358" s="32"/>
      <c r="AC358" s="10"/>
      <c r="AD358" s="32"/>
      <c r="AE358" s="10"/>
      <c r="AF358" s="32"/>
      <c r="AG358" s="10"/>
      <c r="AH358" s="32"/>
      <c r="AI358" s="10"/>
      <c r="AJ358" s="32"/>
      <c r="AK358" s="10"/>
      <c r="AL358" s="32"/>
      <c r="AM358" s="10"/>
      <c r="AN358" s="32"/>
      <c r="AO358" s="10"/>
      <c r="AP358" s="242"/>
      <c r="AQ358" s="10"/>
      <c r="AR358" s="32"/>
      <c r="AS358" s="10"/>
      <c r="AT358" s="242"/>
      <c r="AU358" s="10"/>
      <c r="AV358" s="242"/>
      <c r="AW358" s="7"/>
      <c r="AX358" s="247"/>
      <c r="AY358" s="10"/>
      <c r="AZ358" s="242"/>
      <c r="BA358" s="7"/>
      <c r="BB358" s="247"/>
      <c r="BC358" s="7"/>
      <c r="BD358" s="247"/>
      <c r="BE358" s="7"/>
      <c r="BF358" s="8"/>
      <c r="BG358" s="7"/>
      <c r="BH358" s="8"/>
      <c r="BJ358" s="41"/>
      <c r="BK358" s="41">
        <f t="shared" si="29"/>
        <v>0</v>
      </c>
      <c r="BL358">
        <f t="shared" si="28"/>
        <v>0</v>
      </c>
      <c r="BM358" t="e">
        <f t="shared" si="30"/>
        <v>#DIV/0!</v>
      </c>
      <c r="BN358">
        <f t="shared" si="31"/>
        <v>0</v>
      </c>
    </row>
    <row r="359" spans="2:67" x14ac:dyDescent="0.25">
      <c r="B359" s="6"/>
      <c r="C359" s="10"/>
      <c r="D359" s="32"/>
      <c r="E359" s="10"/>
      <c r="F359" s="32"/>
      <c r="G359" s="10"/>
      <c r="H359" s="32"/>
      <c r="I359" s="10"/>
      <c r="J359" s="32"/>
      <c r="K359" s="10"/>
      <c r="L359" s="32"/>
      <c r="M359" s="10"/>
      <c r="N359" s="32"/>
      <c r="O359" s="10"/>
      <c r="P359" s="32"/>
      <c r="Q359" s="10"/>
      <c r="R359" s="32"/>
      <c r="S359" s="10"/>
      <c r="T359" s="32"/>
      <c r="U359" s="10"/>
      <c r="V359" s="32"/>
      <c r="W359" s="10"/>
      <c r="X359" s="32"/>
      <c r="Y359" s="10"/>
      <c r="Z359" s="32"/>
      <c r="AA359" s="10"/>
      <c r="AB359" s="32"/>
      <c r="AC359" s="10"/>
      <c r="AD359" s="32"/>
      <c r="AE359" s="10"/>
      <c r="AF359" s="32"/>
      <c r="AG359" s="10"/>
      <c r="AH359" s="32"/>
      <c r="AI359" s="10"/>
      <c r="AJ359" s="32"/>
      <c r="AK359" s="10"/>
      <c r="AL359" s="32"/>
      <c r="AM359" s="10"/>
      <c r="AN359" s="32"/>
      <c r="AO359" s="10"/>
      <c r="AP359" s="242"/>
      <c r="AQ359" s="10"/>
      <c r="AR359" s="32"/>
      <c r="AS359" s="10"/>
      <c r="AT359" s="242"/>
      <c r="AU359" s="10"/>
      <c r="AV359" s="242"/>
      <c r="AW359" s="7"/>
      <c r="AX359" s="247"/>
      <c r="AY359" s="10"/>
      <c r="AZ359" s="242"/>
      <c r="BA359" s="7"/>
      <c r="BB359" s="247"/>
      <c r="BC359" s="7"/>
      <c r="BD359" s="247"/>
      <c r="BE359" s="7"/>
      <c r="BF359" s="8"/>
      <c r="BG359" s="7"/>
      <c r="BH359" s="8"/>
      <c r="BJ359" s="41"/>
      <c r="BK359" s="41">
        <f t="shared" si="29"/>
        <v>0</v>
      </c>
      <c r="BL359">
        <f t="shared" si="28"/>
        <v>0</v>
      </c>
      <c r="BM359" t="e">
        <f t="shared" si="30"/>
        <v>#DIV/0!</v>
      </c>
      <c r="BN359">
        <f t="shared" si="31"/>
        <v>0</v>
      </c>
    </row>
    <row r="360" spans="2:67" x14ac:dyDescent="0.25">
      <c r="B360" s="6"/>
      <c r="C360" s="10"/>
      <c r="D360" s="32"/>
      <c r="E360" s="10"/>
      <c r="F360" s="32"/>
      <c r="G360" s="10"/>
      <c r="H360" s="32"/>
      <c r="I360" s="10"/>
      <c r="J360" s="32"/>
      <c r="K360" s="10"/>
      <c r="L360" s="32"/>
      <c r="M360" s="10"/>
      <c r="N360" s="32"/>
      <c r="O360" s="10"/>
      <c r="P360" s="32"/>
      <c r="Q360" s="10"/>
      <c r="R360" s="32"/>
      <c r="S360" s="10"/>
      <c r="T360" s="32"/>
      <c r="U360" s="10"/>
      <c r="V360" s="32"/>
      <c r="W360" s="10"/>
      <c r="X360" s="32"/>
      <c r="Y360" s="10"/>
      <c r="Z360" s="32"/>
      <c r="AA360" s="10"/>
      <c r="AB360" s="32"/>
      <c r="AC360" s="10"/>
      <c r="AD360" s="32"/>
      <c r="AE360" s="10"/>
      <c r="AF360" s="32"/>
      <c r="AG360" s="10"/>
      <c r="AH360" s="32"/>
      <c r="AI360" s="10"/>
      <c r="AJ360" s="32"/>
      <c r="AK360" s="10"/>
      <c r="AL360" s="32"/>
      <c r="AM360" s="10"/>
      <c r="AN360" s="32"/>
      <c r="AO360" s="10"/>
      <c r="AP360" s="242"/>
      <c r="AQ360" s="10"/>
      <c r="AR360" s="32"/>
      <c r="AS360" s="10"/>
      <c r="AT360" s="242"/>
      <c r="AU360" s="10"/>
      <c r="AV360" s="242"/>
      <c r="AW360" s="7"/>
      <c r="AX360" s="247"/>
      <c r="AY360" s="10"/>
      <c r="AZ360" s="242"/>
      <c r="BA360" s="7"/>
      <c r="BB360" s="247"/>
      <c r="BC360" s="7"/>
      <c r="BD360" s="247"/>
      <c r="BE360" s="7"/>
      <c r="BF360" s="8"/>
      <c r="BG360" s="7"/>
      <c r="BH360" s="8"/>
      <c r="BJ360" s="41"/>
      <c r="BK360" s="41">
        <f t="shared" si="29"/>
        <v>0</v>
      </c>
      <c r="BL360">
        <f t="shared" si="28"/>
        <v>0</v>
      </c>
      <c r="BM360" t="e">
        <f t="shared" si="30"/>
        <v>#DIV/0!</v>
      </c>
      <c r="BN360">
        <f t="shared" si="31"/>
        <v>0</v>
      </c>
    </row>
    <row r="361" spans="2:67" x14ac:dyDescent="0.25">
      <c r="B361" s="6"/>
      <c r="C361" s="10"/>
      <c r="D361" s="32"/>
      <c r="E361" s="10"/>
      <c r="F361" s="32"/>
      <c r="G361" s="10"/>
      <c r="H361" s="32"/>
      <c r="I361" s="10"/>
      <c r="J361" s="32"/>
      <c r="K361" s="10"/>
      <c r="L361" s="32"/>
      <c r="M361" s="10"/>
      <c r="N361" s="32"/>
      <c r="O361" s="10"/>
      <c r="P361" s="32"/>
      <c r="Q361" s="10"/>
      <c r="R361" s="32"/>
      <c r="S361" s="10"/>
      <c r="T361" s="32"/>
      <c r="U361" s="10"/>
      <c r="V361" s="32"/>
      <c r="W361" s="10"/>
      <c r="X361" s="32"/>
      <c r="Y361" s="10"/>
      <c r="Z361" s="32"/>
      <c r="AA361" s="10"/>
      <c r="AB361" s="32"/>
      <c r="AC361" s="10"/>
      <c r="AD361" s="32"/>
      <c r="AE361" s="10"/>
      <c r="AF361" s="32"/>
      <c r="AG361" s="10"/>
      <c r="AH361" s="32"/>
      <c r="AI361" s="10"/>
      <c r="AJ361" s="32"/>
      <c r="AK361" s="10"/>
      <c r="AL361" s="32"/>
      <c r="AM361" s="10"/>
      <c r="AN361" s="32"/>
      <c r="AO361" s="10"/>
      <c r="AP361" s="242"/>
      <c r="AQ361" s="10"/>
      <c r="AR361" s="32"/>
      <c r="AS361" s="10"/>
      <c r="AT361" s="242"/>
      <c r="AU361" s="10"/>
      <c r="AV361" s="242"/>
      <c r="AW361" s="7"/>
      <c r="AX361" s="247"/>
      <c r="AY361" s="10"/>
      <c r="AZ361" s="242"/>
      <c r="BA361" s="7"/>
      <c r="BB361" s="247"/>
      <c r="BC361" s="7"/>
      <c r="BD361" s="247"/>
      <c r="BE361" s="7"/>
      <c r="BF361" s="8"/>
      <c r="BG361" s="7"/>
      <c r="BH361" s="8"/>
      <c r="BJ361" s="41"/>
      <c r="BK361" s="41">
        <f t="shared" si="29"/>
        <v>0</v>
      </c>
      <c r="BL361">
        <f t="shared" si="28"/>
        <v>0</v>
      </c>
      <c r="BM361" t="e">
        <f t="shared" si="30"/>
        <v>#DIV/0!</v>
      </c>
      <c r="BN361">
        <f t="shared" si="31"/>
        <v>0</v>
      </c>
    </row>
    <row r="362" spans="2:67" ht="13" x14ac:dyDescent="0.3">
      <c r="B362" s="253"/>
      <c r="C362" s="10"/>
      <c r="D362" s="32"/>
      <c r="E362" s="10"/>
      <c r="F362" s="32"/>
      <c r="G362" s="10"/>
      <c r="H362" s="32"/>
      <c r="I362" s="10"/>
      <c r="J362" s="32"/>
      <c r="K362" s="10"/>
      <c r="L362" s="32"/>
      <c r="M362" s="10"/>
      <c r="N362" s="32"/>
      <c r="O362" s="10"/>
      <c r="P362" s="32"/>
      <c r="Q362" s="10"/>
      <c r="R362" s="32"/>
      <c r="S362" s="10"/>
      <c r="T362" s="32"/>
      <c r="U362" s="10"/>
      <c r="V362" s="32"/>
      <c r="W362" s="10"/>
      <c r="X362" s="32"/>
      <c r="Y362" s="10"/>
      <c r="Z362" s="32"/>
      <c r="AA362" s="10"/>
      <c r="AB362" s="32"/>
      <c r="AC362" s="10"/>
      <c r="AD362" s="32"/>
      <c r="AE362" s="10"/>
      <c r="AF362" s="32"/>
      <c r="AG362" s="10"/>
      <c r="AH362" s="32"/>
      <c r="AI362" s="10"/>
      <c r="AJ362" s="32"/>
      <c r="AK362" s="10"/>
      <c r="AL362" s="32"/>
      <c r="AM362" s="10"/>
      <c r="AN362" s="32"/>
      <c r="AO362" s="10"/>
      <c r="AP362" s="242"/>
      <c r="AQ362" s="10"/>
      <c r="AR362" s="32"/>
      <c r="AS362" s="10"/>
      <c r="AT362" s="242"/>
      <c r="AU362" s="10"/>
      <c r="AV362" s="242"/>
      <c r="AW362" s="7"/>
      <c r="AX362" s="247"/>
      <c r="AY362" s="10"/>
      <c r="AZ362" s="242"/>
      <c r="BA362" s="7"/>
      <c r="BB362" s="247"/>
      <c r="BC362" s="7"/>
      <c r="BD362" s="247"/>
      <c r="BE362" s="7"/>
      <c r="BF362" s="8"/>
      <c r="BG362" s="7"/>
      <c r="BH362" s="8"/>
      <c r="BJ362" s="41"/>
      <c r="BK362" s="41">
        <f t="shared" si="29"/>
        <v>0</v>
      </c>
      <c r="BL362">
        <f t="shared" si="28"/>
        <v>0</v>
      </c>
      <c r="BM362" t="e">
        <f t="shared" si="30"/>
        <v>#DIV/0!</v>
      </c>
      <c r="BN362">
        <f t="shared" si="31"/>
        <v>0</v>
      </c>
      <c r="BO362" s="238"/>
    </row>
    <row r="363" spans="2:67" ht="13" x14ac:dyDescent="0.3">
      <c r="B363" s="253"/>
      <c r="C363" s="10"/>
      <c r="D363" s="32"/>
      <c r="E363" s="10"/>
      <c r="F363" s="32"/>
      <c r="G363" s="10"/>
      <c r="H363" s="32"/>
      <c r="I363" s="10"/>
      <c r="J363" s="32"/>
      <c r="K363" s="10"/>
      <c r="L363" s="32"/>
      <c r="M363" s="10"/>
      <c r="N363" s="32"/>
      <c r="O363" s="10"/>
      <c r="P363" s="32"/>
      <c r="Q363" s="10"/>
      <c r="R363" s="32"/>
      <c r="S363" s="10"/>
      <c r="T363" s="32"/>
      <c r="U363" s="10"/>
      <c r="V363" s="32"/>
      <c r="W363" s="10"/>
      <c r="X363" s="32"/>
      <c r="Y363" s="10"/>
      <c r="Z363" s="32"/>
      <c r="AA363" s="10"/>
      <c r="AB363" s="32"/>
      <c r="AC363" s="10"/>
      <c r="AD363" s="32"/>
      <c r="AE363" s="10"/>
      <c r="AF363" s="32"/>
      <c r="AG363" s="10"/>
      <c r="AH363" s="32"/>
      <c r="AI363" s="10"/>
      <c r="AJ363" s="32"/>
      <c r="AK363" s="10"/>
      <c r="AL363" s="32"/>
      <c r="AM363" s="10"/>
      <c r="AN363" s="32"/>
      <c r="AO363" s="10"/>
      <c r="AP363" s="242"/>
      <c r="AQ363" s="10"/>
      <c r="AR363" s="32"/>
      <c r="AS363" s="10"/>
      <c r="AT363" s="242"/>
      <c r="AU363" s="10"/>
      <c r="AV363" s="242"/>
      <c r="AW363" s="7"/>
      <c r="AX363" s="247"/>
      <c r="AY363" s="10"/>
      <c r="AZ363" s="242"/>
      <c r="BA363" s="7"/>
      <c r="BB363" s="247"/>
      <c r="BC363" s="7"/>
      <c r="BD363" s="247"/>
      <c r="BE363" s="7"/>
      <c r="BF363" s="8"/>
      <c r="BG363" s="7"/>
      <c r="BH363" s="8"/>
      <c r="BJ363" s="41"/>
      <c r="BK363" s="41">
        <f t="shared" si="29"/>
        <v>0</v>
      </c>
      <c r="BL363">
        <f t="shared" si="28"/>
        <v>0</v>
      </c>
      <c r="BM363" t="e">
        <f t="shared" si="30"/>
        <v>#DIV/0!</v>
      </c>
      <c r="BN363">
        <f t="shared" si="31"/>
        <v>0</v>
      </c>
      <c r="BO363" s="238"/>
    </row>
    <row r="364" spans="2:67" ht="13" x14ac:dyDescent="0.3">
      <c r="B364" s="253"/>
      <c r="C364" s="10"/>
      <c r="D364" s="32"/>
      <c r="E364" s="10"/>
      <c r="F364" s="32"/>
      <c r="G364" s="10"/>
      <c r="H364" s="32"/>
      <c r="I364" s="10"/>
      <c r="J364" s="32"/>
      <c r="K364" s="10"/>
      <c r="L364" s="32"/>
      <c r="M364" s="10"/>
      <c r="N364" s="32"/>
      <c r="O364" s="10"/>
      <c r="P364" s="32"/>
      <c r="Q364" s="10"/>
      <c r="R364" s="32"/>
      <c r="S364" s="10"/>
      <c r="T364" s="32"/>
      <c r="U364" s="10"/>
      <c r="V364" s="32"/>
      <c r="W364" s="10"/>
      <c r="X364" s="32"/>
      <c r="Y364" s="10"/>
      <c r="Z364" s="32"/>
      <c r="AA364" s="10"/>
      <c r="AB364" s="32"/>
      <c r="AC364" s="10"/>
      <c r="AD364" s="32"/>
      <c r="AE364" s="10"/>
      <c r="AF364" s="32"/>
      <c r="AG364" s="10"/>
      <c r="AH364" s="32"/>
      <c r="AI364" s="10"/>
      <c r="AJ364" s="32"/>
      <c r="AK364" s="10"/>
      <c r="AL364" s="32"/>
      <c r="AM364" s="94"/>
      <c r="AN364" s="32"/>
      <c r="AO364" s="10"/>
      <c r="AP364" s="242"/>
      <c r="AQ364" s="94"/>
      <c r="AR364" s="32"/>
      <c r="AS364" s="10"/>
      <c r="AT364" s="242"/>
      <c r="AU364" s="10"/>
      <c r="AV364" s="242"/>
      <c r="AW364" s="7"/>
      <c r="AX364" s="247"/>
      <c r="AY364" s="10"/>
      <c r="AZ364" s="242"/>
      <c r="BA364" s="7"/>
      <c r="BB364" s="247"/>
      <c r="BC364" s="7"/>
      <c r="BD364" s="247"/>
      <c r="BE364" s="7"/>
      <c r="BF364" s="8"/>
      <c r="BG364" s="7"/>
      <c r="BH364" s="8"/>
      <c r="BJ364" s="41"/>
      <c r="BK364" s="41">
        <f t="shared" si="29"/>
        <v>0</v>
      </c>
      <c r="BL364">
        <f t="shared" si="28"/>
        <v>0</v>
      </c>
      <c r="BM364" t="e">
        <f t="shared" si="30"/>
        <v>#DIV/0!</v>
      </c>
      <c r="BN364">
        <f t="shared" si="31"/>
        <v>0</v>
      </c>
      <c r="BO364" s="238"/>
    </row>
    <row r="365" spans="2:67" x14ac:dyDescent="0.25">
      <c r="B365" s="6"/>
      <c r="C365" s="10"/>
      <c r="D365" s="32"/>
      <c r="E365" s="10"/>
      <c r="F365" s="32"/>
      <c r="G365" s="10"/>
      <c r="H365" s="32"/>
      <c r="I365" s="10"/>
      <c r="J365" s="32"/>
      <c r="K365" s="94"/>
      <c r="L365" s="32"/>
      <c r="M365" s="10"/>
      <c r="N365" s="32"/>
      <c r="O365" s="10"/>
      <c r="P365" s="32"/>
      <c r="Q365" s="10"/>
      <c r="R365" s="32"/>
      <c r="S365" s="10"/>
      <c r="T365" s="32"/>
      <c r="U365" s="10"/>
      <c r="V365" s="32"/>
      <c r="W365" s="10"/>
      <c r="X365" s="32"/>
      <c r="Y365" s="10"/>
      <c r="Z365" s="32"/>
      <c r="AA365" s="10"/>
      <c r="AB365" s="32"/>
      <c r="AC365" s="10"/>
      <c r="AD365" s="32"/>
      <c r="AE365" s="10"/>
      <c r="AF365" s="32"/>
      <c r="AG365" s="10"/>
      <c r="AH365" s="32"/>
      <c r="AI365" s="10"/>
      <c r="AJ365" s="32"/>
      <c r="AK365" s="10"/>
      <c r="AL365" s="32"/>
      <c r="AM365" s="10"/>
      <c r="AN365" s="32"/>
      <c r="AO365" s="10"/>
      <c r="AP365" s="242"/>
      <c r="AQ365" s="10"/>
      <c r="AR365" s="32"/>
      <c r="AS365" s="10"/>
      <c r="AT365" s="242"/>
      <c r="AU365" s="10"/>
      <c r="AV365" s="242"/>
      <c r="AW365" s="7"/>
      <c r="AX365" s="247"/>
      <c r="AY365" s="10"/>
      <c r="AZ365" s="242"/>
      <c r="BA365" s="7"/>
      <c r="BB365" s="247"/>
      <c r="BC365" s="7"/>
      <c r="BD365" s="247"/>
      <c r="BE365" s="7"/>
      <c r="BF365" s="8"/>
      <c r="BG365" s="7"/>
      <c r="BH365" s="8"/>
      <c r="BJ365" s="41"/>
      <c r="BK365" s="41">
        <f t="shared" si="29"/>
        <v>0</v>
      </c>
      <c r="BL365">
        <f t="shared" si="28"/>
        <v>0</v>
      </c>
      <c r="BM365" t="e">
        <f t="shared" si="30"/>
        <v>#DIV/0!</v>
      </c>
      <c r="BN365">
        <f t="shared" si="31"/>
        <v>0</v>
      </c>
    </row>
    <row r="366" spans="2:67" x14ac:dyDescent="0.25">
      <c r="B366" s="6"/>
      <c r="C366" s="10"/>
      <c r="D366" s="32"/>
      <c r="E366" s="10"/>
      <c r="F366" s="32"/>
      <c r="G366" s="10"/>
      <c r="H366" s="32"/>
      <c r="I366" s="10"/>
      <c r="J366" s="32"/>
      <c r="K366" s="94"/>
      <c r="L366" s="32"/>
      <c r="M366" s="10"/>
      <c r="N366" s="32"/>
      <c r="O366" s="10"/>
      <c r="P366" s="32"/>
      <c r="Q366" s="10"/>
      <c r="R366" s="32"/>
      <c r="S366" s="10"/>
      <c r="T366" s="32"/>
      <c r="U366" s="10"/>
      <c r="V366" s="32"/>
      <c r="W366" s="10"/>
      <c r="X366" s="32"/>
      <c r="Y366" s="10"/>
      <c r="Z366" s="32"/>
      <c r="AA366" s="10"/>
      <c r="AB366" s="32"/>
      <c r="AC366" s="10"/>
      <c r="AD366" s="32"/>
      <c r="AE366" s="10"/>
      <c r="AF366" s="32"/>
      <c r="AG366" s="10"/>
      <c r="AH366" s="32"/>
      <c r="AI366" s="10"/>
      <c r="AJ366" s="32"/>
      <c r="AK366" s="10"/>
      <c r="AL366" s="32"/>
      <c r="AM366" s="10"/>
      <c r="AN366" s="32"/>
      <c r="AO366" s="10"/>
      <c r="AP366" s="242"/>
      <c r="AQ366" s="10"/>
      <c r="AR366" s="32"/>
      <c r="AS366" s="10"/>
      <c r="AT366" s="242"/>
      <c r="AU366" s="10"/>
      <c r="AV366" s="242"/>
      <c r="AW366" s="7"/>
      <c r="AX366" s="247"/>
      <c r="AY366" s="10"/>
      <c r="AZ366" s="242"/>
      <c r="BA366" s="7"/>
      <c r="BB366" s="247"/>
      <c r="BC366" s="7"/>
      <c r="BD366" s="247"/>
      <c r="BE366" s="7"/>
      <c r="BF366" s="8"/>
      <c r="BG366" s="7"/>
      <c r="BH366" s="8"/>
      <c r="BJ366" s="41"/>
      <c r="BK366" s="41">
        <f t="shared" si="29"/>
        <v>0</v>
      </c>
      <c r="BL366">
        <f t="shared" si="28"/>
        <v>0</v>
      </c>
      <c r="BM366" t="e">
        <f t="shared" si="30"/>
        <v>#DIV/0!</v>
      </c>
      <c r="BN366">
        <f t="shared" si="31"/>
        <v>0</v>
      </c>
    </row>
    <row r="367" spans="2:67" x14ac:dyDescent="0.25">
      <c r="B367" s="6"/>
      <c r="C367" s="10"/>
      <c r="D367" s="32"/>
      <c r="E367" s="10"/>
      <c r="F367" s="32"/>
      <c r="G367" s="10"/>
      <c r="H367" s="32"/>
      <c r="I367" s="10"/>
      <c r="J367" s="32"/>
      <c r="K367" s="10"/>
      <c r="L367" s="32"/>
      <c r="M367" s="10"/>
      <c r="N367" s="32"/>
      <c r="O367" s="10"/>
      <c r="P367" s="32"/>
      <c r="Q367" s="10"/>
      <c r="R367" s="32"/>
      <c r="S367" s="10"/>
      <c r="T367" s="32"/>
      <c r="U367" s="10"/>
      <c r="V367" s="32"/>
      <c r="W367" s="10"/>
      <c r="X367" s="32"/>
      <c r="Y367" s="10"/>
      <c r="Z367" s="32"/>
      <c r="AA367" s="10"/>
      <c r="AB367" s="32"/>
      <c r="AC367" s="10"/>
      <c r="AD367" s="32"/>
      <c r="AE367" s="10"/>
      <c r="AF367" s="32"/>
      <c r="AG367" s="10"/>
      <c r="AH367" s="32"/>
      <c r="AI367" s="10"/>
      <c r="AJ367" s="32"/>
      <c r="AK367" s="10"/>
      <c r="AL367" s="32"/>
      <c r="AM367" s="10"/>
      <c r="AN367" s="32"/>
      <c r="AO367" s="10"/>
      <c r="AP367" s="242"/>
      <c r="AQ367" s="10"/>
      <c r="AR367" s="32"/>
      <c r="AS367" s="10"/>
      <c r="AT367" s="242"/>
      <c r="AU367" s="10"/>
      <c r="AV367" s="242"/>
      <c r="AW367" s="7"/>
      <c r="AX367" s="247"/>
      <c r="AY367" s="10"/>
      <c r="AZ367" s="242"/>
      <c r="BA367" s="7"/>
      <c r="BB367" s="247"/>
      <c r="BC367" s="7"/>
      <c r="BD367" s="247"/>
      <c r="BE367" s="7"/>
      <c r="BF367" s="8"/>
      <c r="BG367" s="7"/>
      <c r="BH367" s="8"/>
      <c r="BJ367" s="41"/>
      <c r="BK367" s="41">
        <f t="shared" si="29"/>
        <v>0</v>
      </c>
      <c r="BL367">
        <f t="shared" si="28"/>
        <v>0</v>
      </c>
      <c r="BM367" t="e">
        <f t="shared" si="30"/>
        <v>#DIV/0!</v>
      </c>
      <c r="BN367">
        <f t="shared" si="31"/>
        <v>0</v>
      </c>
    </row>
    <row r="368" spans="2:67" x14ac:dyDescent="0.25">
      <c r="B368" s="6"/>
      <c r="C368" s="10"/>
      <c r="D368" s="32"/>
      <c r="E368" s="10"/>
      <c r="F368" s="32"/>
      <c r="G368" s="10"/>
      <c r="H368" s="32"/>
      <c r="I368" s="10"/>
      <c r="J368" s="32"/>
      <c r="K368" s="10"/>
      <c r="L368" s="32"/>
      <c r="M368" s="10"/>
      <c r="N368" s="32"/>
      <c r="O368" s="10"/>
      <c r="P368" s="32"/>
      <c r="Q368" s="10"/>
      <c r="R368" s="32"/>
      <c r="S368" s="10"/>
      <c r="T368" s="32"/>
      <c r="U368" s="10"/>
      <c r="V368" s="32"/>
      <c r="W368" s="10"/>
      <c r="X368" s="32"/>
      <c r="Y368" s="10"/>
      <c r="Z368" s="32"/>
      <c r="AA368" s="10"/>
      <c r="AB368" s="32"/>
      <c r="AC368" s="10"/>
      <c r="AD368" s="32"/>
      <c r="AE368" s="10"/>
      <c r="AF368" s="32"/>
      <c r="AG368" s="10"/>
      <c r="AH368" s="32"/>
      <c r="AI368" s="10"/>
      <c r="AJ368" s="32"/>
      <c r="AK368" s="10"/>
      <c r="AL368" s="32"/>
      <c r="AM368" s="10"/>
      <c r="AN368" s="32"/>
      <c r="AO368" s="10"/>
      <c r="AP368" s="242"/>
      <c r="AQ368" s="10"/>
      <c r="AR368" s="32"/>
      <c r="AS368" s="10"/>
      <c r="AT368" s="242"/>
      <c r="AU368" s="10"/>
      <c r="AV368" s="242"/>
      <c r="AW368" s="7"/>
      <c r="AX368" s="247"/>
      <c r="AY368" s="10"/>
      <c r="AZ368" s="242"/>
      <c r="BA368" s="7"/>
      <c r="BB368" s="247"/>
      <c r="BC368" s="7"/>
      <c r="BD368" s="247"/>
      <c r="BE368" s="7"/>
      <c r="BF368" s="8"/>
      <c r="BG368" s="7"/>
      <c r="BH368" s="8"/>
      <c r="BJ368" s="41"/>
      <c r="BK368" s="41">
        <f t="shared" si="29"/>
        <v>0</v>
      </c>
      <c r="BL368">
        <f t="shared" si="28"/>
        <v>0</v>
      </c>
      <c r="BM368" t="e">
        <f t="shared" si="30"/>
        <v>#DIV/0!</v>
      </c>
      <c r="BN368">
        <f t="shared" si="31"/>
        <v>0</v>
      </c>
    </row>
    <row r="369" spans="2:66" x14ac:dyDescent="0.25">
      <c r="B369" s="6"/>
      <c r="C369" s="10"/>
      <c r="D369" s="32"/>
      <c r="E369" s="10"/>
      <c r="F369" s="32"/>
      <c r="G369" s="10"/>
      <c r="H369" s="32"/>
      <c r="I369" s="10"/>
      <c r="J369" s="32"/>
      <c r="K369" s="10"/>
      <c r="L369" s="32"/>
      <c r="M369" s="10"/>
      <c r="N369" s="32"/>
      <c r="O369" s="10"/>
      <c r="P369" s="32"/>
      <c r="Q369" s="10"/>
      <c r="R369" s="32"/>
      <c r="S369" s="10"/>
      <c r="T369" s="32"/>
      <c r="U369" s="10"/>
      <c r="V369" s="32"/>
      <c r="W369" s="10"/>
      <c r="X369" s="32"/>
      <c r="Y369" s="10"/>
      <c r="Z369" s="32"/>
      <c r="AA369" s="10"/>
      <c r="AB369" s="32"/>
      <c r="AC369" s="10"/>
      <c r="AD369" s="32"/>
      <c r="AE369" s="10"/>
      <c r="AF369" s="32"/>
      <c r="AG369" s="10"/>
      <c r="AH369" s="32"/>
      <c r="AI369" s="10"/>
      <c r="AJ369" s="32"/>
      <c r="AK369" s="10"/>
      <c r="AL369" s="32"/>
      <c r="AM369" s="10"/>
      <c r="AN369" s="32"/>
      <c r="AO369" s="10"/>
      <c r="AP369" s="242"/>
      <c r="AQ369" s="10"/>
      <c r="AR369" s="32"/>
      <c r="AS369" s="10"/>
      <c r="AT369" s="242"/>
      <c r="AU369" s="10"/>
      <c r="AV369" s="242"/>
      <c r="AW369" s="7"/>
      <c r="AX369" s="247"/>
      <c r="AY369" s="10"/>
      <c r="AZ369" s="242"/>
      <c r="BA369" s="7"/>
      <c r="BB369" s="247"/>
      <c r="BC369" s="7"/>
      <c r="BD369" s="247"/>
      <c r="BE369" s="7"/>
      <c r="BF369" s="8"/>
      <c r="BG369" s="7"/>
      <c r="BH369" s="8"/>
      <c r="BJ369" s="41"/>
      <c r="BK369" s="41">
        <f t="shared" si="29"/>
        <v>0</v>
      </c>
      <c r="BL369">
        <f t="shared" si="28"/>
        <v>0</v>
      </c>
      <c r="BM369" t="e">
        <f t="shared" si="30"/>
        <v>#DIV/0!</v>
      </c>
      <c r="BN369">
        <f t="shared" si="31"/>
        <v>0</v>
      </c>
    </row>
    <row r="370" spans="2:66" x14ac:dyDescent="0.25">
      <c r="B370" s="6"/>
      <c r="C370" s="10"/>
      <c r="D370" s="32"/>
      <c r="E370" s="10"/>
      <c r="F370" s="32"/>
      <c r="G370" s="10"/>
      <c r="H370" s="32"/>
      <c r="I370" s="10"/>
      <c r="J370" s="32"/>
      <c r="K370" s="10"/>
      <c r="L370" s="32"/>
      <c r="M370" s="10"/>
      <c r="N370" s="32"/>
      <c r="O370" s="10"/>
      <c r="P370" s="32"/>
      <c r="Q370" s="10"/>
      <c r="R370" s="32"/>
      <c r="S370" s="10"/>
      <c r="T370" s="32"/>
      <c r="U370" s="10"/>
      <c r="V370" s="32"/>
      <c r="W370" s="10"/>
      <c r="X370" s="32"/>
      <c r="Y370" s="10"/>
      <c r="Z370" s="32"/>
      <c r="AA370" s="10"/>
      <c r="AB370" s="32"/>
      <c r="AC370" s="10"/>
      <c r="AD370" s="32"/>
      <c r="AE370" s="10"/>
      <c r="AF370" s="32"/>
      <c r="AG370" s="10"/>
      <c r="AH370" s="32"/>
      <c r="AI370" s="10"/>
      <c r="AJ370" s="32"/>
      <c r="AK370" s="10"/>
      <c r="AL370" s="32"/>
      <c r="AM370" s="10"/>
      <c r="AN370" s="32"/>
      <c r="AO370" s="10"/>
      <c r="AP370" s="242"/>
      <c r="AQ370" s="10"/>
      <c r="AR370" s="32"/>
      <c r="AS370" s="10"/>
      <c r="AT370" s="242"/>
      <c r="AU370" s="10"/>
      <c r="AV370" s="242"/>
      <c r="AW370" s="7"/>
      <c r="AX370" s="247"/>
      <c r="AY370" s="10"/>
      <c r="AZ370" s="242"/>
      <c r="BA370" s="7"/>
      <c r="BB370" s="247"/>
      <c r="BC370" s="7"/>
      <c r="BD370" s="247"/>
      <c r="BE370" s="7"/>
      <c r="BF370" s="8"/>
      <c r="BG370" s="7"/>
      <c r="BH370" s="8"/>
      <c r="BJ370" s="41"/>
      <c r="BK370" s="41">
        <f t="shared" si="29"/>
        <v>0</v>
      </c>
      <c r="BL370">
        <f t="shared" si="28"/>
        <v>0</v>
      </c>
      <c r="BM370" t="e">
        <f t="shared" si="30"/>
        <v>#DIV/0!</v>
      </c>
      <c r="BN370">
        <f t="shared" si="31"/>
        <v>0</v>
      </c>
    </row>
    <row r="371" spans="2:66" x14ac:dyDescent="0.25">
      <c r="B371" s="6"/>
      <c r="C371" s="10"/>
      <c r="D371" s="32"/>
      <c r="E371" s="10"/>
      <c r="F371" s="32"/>
      <c r="G371" s="10"/>
      <c r="H371" s="32"/>
      <c r="I371" s="10"/>
      <c r="J371" s="32"/>
      <c r="K371" s="10"/>
      <c r="L371" s="32"/>
      <c r="M371" s="10"/>
      <c r="N371" s="32"/>
      <c r="O371" s="10"/>
      <c r="P371" s="32"/>
      <c r="Q371" s="10"/>
      <c r="R371" s="32"/>
      <c r="S371" s="10"/>
      <c r="T371" s="32"/>
      <c r="U371" s="10"/>
      <c r="V371" s="32"/>
      <c r="W371" s="10"/>
      <c r="X371" s="32"/>
      <c r="Y371" s="10"/>
      <c r="Z371" s="32"/>
      <c r="AA371" s="10"/>
      <c r="AB371" s="32"/>
      <c r="AC371" s="10"/>
      <c r="AD371" s="32"/>
      <c r="AE371" s="10"/>
      <c r="AF371" s="32"/>
      <c r="AG371" s="10"/>
      <c r="AH371" s="32"/>
      <c r="AI371" s="10"/>
      <c r="AJ371" s="32"/>
      <c r="AK371" s="10"/>
      <c r="AL371" s="32"/>
      <c r="AM371" s="10"/>
      <c r="AN371" s="32"/>
      <c r="AO371" s="10"/>
      <c r="AP371" s="242"/>
      <c r="AQ371" s="10"/>
      <c r="AR371" s="32"/>
      <c r="AS371" s="10"/>
      <c r="AT371" s="242"/>
      <c r="AU371" s="10"/>
      <c r="AV371" s="242"/>
      <c r="AW371" s="7"/>
      <c r="AX371" s="247"/>
      <c r="AY371" s="10"/>
      <c r="AZ371" s="242"/>
      <c r="BA371" s="7"/>
      <c r="BB371" s="247"/>
      <c r="BC371" s="7"/>
      <c r="BD371" s="247"/>
      <c r="BE371" s="7"/>
      <c r="BF371" s="8"/>
      <c r="BG371" s="7"/>
      <c r="BH371" s="8"/>
      <c r="BJ371" s="41"/>
      <c r="BK371" s="41">
        <f t="shared" si="29"/>
        <v>0</v>
      </c>
      <c r="BL371">
        <f t="shared" si="28"/>
        <v>0</v>
      </c>
      <c r="BM371" t="e">
        <f t="shared" si="30"/>
        <v>#DIV/0!</v>
      </c>
      <c r="BN371">
        <f t="shared" si="31"/>
        <v>0</v>
      </c>
    </row>
    <row r="372" spans="2:66" x14ac:dyDescent="0.25">
      <c r="B372" s="6"/>
      <c r="C372" s="10"/>
      <c r="D372" s="32"/>
      <c r="E372" s="10"/>
      <c r="F372" s="32"/>
      <c r="G372" s="10"/>
      <c r="H372" s="32"/>
      <c r="I372" s="10"/>
      <c r="J372" s="32"/>
      <c r="K372" s="94"/>
      <c r="L372" s="32"/>
      <c r="M372" s="10"/>
      <c r="N372" s="32"/>
      <c r="O372" s="10"/>
      <c r="P372" s="32"/>
      <c r="Q372" s="10"/>
      <c r="R372" s="32"/>
      <c r="S372" s="10"/>
      <c r="T372" s="32"/>
      <c r="U372" s="10"/>
      <c r="V372" s="32"/>
      <c r="W372" s="10"/>
      <c r="X372" s="32"/>
      <c r="Y372" s="10"/>
      <c r="Z372" s="32"/>
      <c r="AA372" s="10"/>
      <c r="AB372" s="32"/>
      <c r="AC372" s="10"/>
      <c r="AD372" s="32"/>
      <c r="AE372" s="10"/>
      <c r="AF372" s="32"/>
      <c r="AG372" s="10"/>
      <c r="AH372" s="32"/>
      <c r="AI372" s="10"/>
      <c r="AJ372" s="32"/>
      <c r="AK372" s="10"/>
      <c r="AL372" s="32"/>
      <c r="AM372" s="10"/>
      <c r="AN372" s="32"/>
      <c r="AO372" s="10"/>
      <c r="AP372" s="242"/>
      <c r="AQ372" s="10"/>
      <c r="AR372" s="32"/>
      <c r="AS372" s="10"/>
      <c r="AT372" s="242"/>
      <c r="AU372" s="10"/>
      <c r="AV372" s="242"/>
      <c r="AW372" s="7"/>
      <c r="AX372" s="247"/>
      <c r="AY372" s="10"/>
      <c r="AZ372" s="242"/>
      <c r="BA372" s="7"/>
      <c r="BB372" s="247"/>
      <c r="BC372" s="7"/>
      <c r="BD372" s="247"/>
      <c r="BE372" s="7"/>
      <c r="BF372" s="8"/>
      <c r="BG372" s="7"/>
      <c r="BH372" s="8"/>
      <c r="BJ372" s="41"/>
      <c r="BK372" s="41">
        <f t="shared" si="29"/>
        <v>0</v>
      </c>
      <c r="BL372">
        <f t="shared" si="28"/>
        <v>0</v>
      </c>
      <c r="BM372" t="e">
        <f t="shared" si="30"/>
        <v>#DIV/0!</v>
      </c>
      <c r="BN372">
        <f t="shared" si="31"/>
        <v>0</v>
      </c>
    </row>
    <row r="373" spans="2:66" x14ac:dyDescent="0.25">
      <c r="B373" s="6"/>
      <c r="C373" s="10"/>
      <c r="D373" s="32"/>
      <c r="E373" s="10"/>
      <c r="F373" s="32"/>
      <c r="G373" s="10"/>
      <c r="H373" s="32"/>
      <c r="I373" s="10"/>
      <c r="J373" s="32"/>
      <c r="K373" s="10"/>
      <c r="L373" s="32"/>
      <c r="M373" s="10"/>
      <c r="N373" s="32"/>
      <c r="O373" s="10"/>
      <c r="P373" s="32"/>
      <c r="Q373" s="10"/>
      <c r="R373" s="32"/>
      <c r="S373" s="10"/>
      <c r="T373" s="32"/>
      <c r="U373" s="10"/>
      <c r="V373" s="32"/>
      <c r="W373" s="10"/>
      <c r="X373" s="32"/>
      <c r="Y373" s="10"/>
      <c r="Z373" s="32"/>
      <c r="AA373" s="10"/>
      <c r="AB373" s="32"/>
      <c r="AC373" s="10"/>
      <c r="AD373" s="32"/>
      <c r="AE373" s="10"/>
      <c r="AF373" s="32"/>
      <c r="AG373" s="10"/>
      <c r="AH373" s="32"/>
      <c r="AI373" s="10"/>
      <c r="AJ373" s="32"/>
      <c r="AK373" s="10"/>
      <c r="AL373" s="32"/>
      <c r="AM373" s="10"/>
      <c r="AN373" s="32"/>
      <c r="AO373" s="10"/>
      <c r="AP373" s="242"/>
      <c r="AQ373" s="10"/>
      <c r="AR373" s="32"/>
      <c r="AS373" s="10"/>
      <c r="AT373" s="242"/>
      <c r="AU373" s="10"/>
      <c r="AV373" s="242"/>
      <c r="AW373" s="7"/>
      <c r="AX373" s="247"/>
      <c r="AY373" s="10"/>
      <c r="AZ373" s="242"/>
      <c r="BA373" s="7"/>
      <c r="BB373" s="247"/>
      <c r="BC373" s="7"/>
      <c r="BD373" s="247"/>
      <c r="BE373" s="7"/>
      <c r="BF373" s="8"/>
      <c r="BG373" s="7"/>
      <c r="BH373" s="8"/>
      <c r="BJ373" s="41"/>
      <c r="BK373" s="41">
        <f t="shared" si="29"/>
        <v>0</v>
      </c>
      <c r="BL373">
        <f t="shared" si="28"/>
        <v>0</v>
      </c>
      <c r="BM373" t="e">
        <f t="shared" si="30"/>
        <v>#DIV/0!</v>
      </c>
      <c r="BN373">
        <f t="shared" si="31"/>
        <v>0</v>
      </c>
    </row>
    <row r="374" spans="2:66" x14ac:dyDescent="0.25">
      <c r="B374" s="6"/>
      <c r="C374" s="10"/>
      <c r="D374" s="32"/>
      <c r="E374" s="10"/>
      <c r="F374" s="32"/>
      <c r="G374" s="10"/>
      <c r="H374" s="32"/>
      <c r="I374" s="10"/>
      <c r="J374" s="32"/>
      <c r="K374" s="10"/>
      <c r="L374" s="32"/>
      <c r="M374" s="10"/>
      <c r="N374" s="32"/>
      <c r="O374" s="10"/>
      <c r="P374" s="32"/>
      <c r="Q374" s="10"/>
      <c r="R374" s="32"/>
      <c r="S374" s="10"/>
      <c r="T374" s="32"/>
      <c r="U374" s="10"/>
      <c r="V374" s="32"/>
      <c r="W374" s="10"/>
      <c r="X374" s="32"/>
      <c r="Y374" s="10"/>
      <c r="Z374" s="32"/>
      <c r="AA374" s="10"/>
      <c r="AB374" s="32"/>
      <c r="AC374" s="10"/>
      <c r="AD374" s="32"/>
      <c r="AE374" s="10"/>
      <c r="AF374" s="32"/>
      <c r="AG374" s="10"/>
      <c r="AH374" s="32"/>
      <c r="AI374" s="10"/>
      <c r="AJ374" s="32"/>
      <c r="AK374" s="10"/>
      <c r="AL374" s="32"/>
      <c r="AM374" s="10"/>
      <c r="AN374" s="32"/>
      <c r="AO374" s="10"/>
      <c r="AP374" s="242"/>
      <c r="AQ374" s="10"/>
      <c r="AR374" s="32"/>
      <c r="AS374" s="10"/>
      <c r="AT374" s="242"/>
      <c r="AU374" s="10"/>
      <c r="AV374" s="242"/>
      <c r="AW374" s="7"/>
      <c r="AX374" s="247"/>
      <c r="AY374" s="10"/>
      <c r="AZ374" s="242"/>
      <c r="BA374" s="7"/>
      <c r="BB374" s="247"/>
      <c r="BC374" s="7"/>
      <c r="BD374" s="247"/>
      <c r="BE374" s="7"/>
      <c r="BF374" s="8"/>
      <c r="BG374" s="7"/>
      <c r="BH374" s="8"/>
      <c r="BJ374" s="41"/>
      <c r="BK374" s="41">
        <f t="shared" si="29"/>
        <v>0</v>
      </c>
      <c r="BL374">
        <f t="shared" si="28"/>
        <v>0</v>
      </c>
      <c r="BM374" t="e">
        <f t="shared" si="30"/>
        <v>#DIV/0!</v>
      </c>
      <c r="BN374">
        <f t="shared" si="31"/>
        <v>0</v>
      </c>
    </row>
    <row r="375" spans="2:66" x14ac:dyDescent="0.25">
      <c r="B375" s="6"/>
      <c r="C375" s="10"/>
      <c r="D375" s="32"/>
      <c r="E375" s="10"/>
      <c r="F375" s="32"/>
      <c r="G375" s="10"/>
      <c r="H375" s="32"/>
      <c r="I375" s="10"/>
      <c r="J375" s="32"/>
      <c r="K375" s="10"/>
      <c r="L375" s="32"/>
      <c r="M375" s="10"/>
      <c r="N375" s="32"/>
      <c r="O375" s="10"/>
      <c r="P375" s="32"/>
      <c r="Q375" s="10"/>
      <c r="R375" s="32"/>
      <c r="S375" s="10"/>
      <c r="T375" s="32"/>
      <c r="U375" s="10"/>
      <c r="V375" s="32"/>
      <c r="W375" s="10"/>
      <c r="X375" s="32"/>
      <c r="Y375" s="10"/>
      <c r="Z375" s="32"/>
      <c r="AA375" s="10"/>
      <c r="AB375" s="32"/>
      <c r="AC375" s="10"/>
      <c r="AD375" s="32"/>
      <c r="AE375" s="10"/>
      <c r="AF375" s="32"/>
      <c r="AG375" s="10"/>
      <c r="AH375" s="32"/>
      <c r="AI375" s="10"/>
      <c r="AJ375" s="32"/>
      <c r="AK375" s="10"/>
      <c r="AL375" s="32"/>
      <c r="AM375" s="10"/>
      <c r="AN375" s="32"/>
      <c r="AO375" s="10"/>
      <c r="AP375" s="242"/>
      <c r="AQ375" s="10"/>
      <c r="AR375" s="32"/>
      <c r="AS375" s="10"/>
      <c r="AT375" s="242"/>
      <c r="AU375" s="10"/>
      <c r="AV375" s="242"/>
      <c r="AW375" s="7"/>
      <c r="AX375" s="247"/>
      <c r="AY375" s="10"/>
      <c r="AZ375" s="242"/>
      <c r="BA375" s="7"/>
      <c r="BB375" s="247"/>
      <c r="BC375" s="7"/>
      <c r="BD375" s="247"/>
      <c r="BE375" s="7"/>
      <c r="BF375" s="8"/>
      <c r="BG375" s="7"/>
      <c r="BH375" s="8"/>
      <c r="BJ375" s="41"/>
      <c r="BK375" s="41">
        <f t="shared" si="29"/>
        <v>0</v>
      </c>
      <c r="BL375">
        <f t="shared" si="28"/>
        <v>0</v>
      </c>
      <c r="BM375" t="e">
        <f t="shared" si="30"/>
        <v>#DIV/0!</v>
      </c>
      <c r="BN375">
        <f t="shared" si="31"/>
        <v>0</v>
      </c>
    </row>
    <row r="376" spans="2:66" x14ac:dyDescent="0.25">
      <c r="B376" s="6"/>
      <c r="C376" s="10"/>
      <c r="D376" s="32"/>
      <c r="E376" s="10"/>
      <c r="F376" s="32"/>
      <c r="G376" s="10"/>
      <c r="H376" s="32"/>
      <c r="I376" s="10"/>
      <c r="J376" s="32"/>
      <c r="K376" s="10"/>
      <c r="L376" s="32"/>
      <c r="M376" s="10"/>
      <c r="N376" s="32"/>
      <c r="O376" s="10"/>
      <c r="P376" s="32"/>
      <c r="Q376" s="10"/>
      <c r="R376" s="32"/>
      <c r="S376" s="10"/>
      <c r="T376" s="32"/>
      <c r="U376" s="10"/>
      <c r="V376" s="32"/>
      <c r="W376" s="10"/>
      <c r="X376" s="32"/>
      <c r="Y376" s="10"/>
      <c r="Z376" s="32"/>
      <c r="AA376" s="10"/>
      <c r="AB376" s="32"/>
      <c r="AC376" s="10"/>
      <c r="AD376" s="32"/>
      <c r="AE376" s="10"/>
      <c r="AF376" s="32"/>
      <c r="AG376" s="10"/>
      <c r="AH376" s="32"/>
      <c r="AI376" s="10"/>
      <c r="AJ376" s="32"/>
      <c r="AK376" s="10"/>
      <c r="AL376" s="32"/>
      <c r="AM376" s="10"/>
      <c r="AN376" s="32"/>
      <c r="AO376" s="10"/>
      <c r="AP376" s="242"/>
      <c r="AQ376" s="10"/>
      <c r="AR376" s="32"/>
      <c r="AS376" s="10"/>
      <c r="AT376" s="242"/>
      <c r="AU376" s="10"/>
      <c r="AV376" s="242"/>
      <c r="AW376" s="7"/>
      <c r="AX376" s="247"/>
      <c r="AY376" s="10"/>
      <c r="AZ376" s="242"/>
      <c r="BA376" s="7"/>
      <c r="BB376" s="247"/>
      <c r="BC376" s="7"/>
      <c r="BD376" s="247"/>
      <c r="BE376" s="7"/>
      <c r="BF376" s="8"/>
      <c r="BG376" s="7"/>
      <c r="BH376" s="8"/>
      <c r="BJ376" s="41"/>
      <c r="BK376" s="41">
        <f t="shared" si="29"/>
        <v>0</v>
      </c>
      <c r="BL376">
        <f t="shared" si="28"/>
        <v>0</v>
      </c>
      <c r="BM376" t="e">
        <f t="shared" si="30"/>
        <v>#DIV/0!</v>
      </c>
      <c r="BN376">
        <f t="shared" si="31"/>
        <v>0</v>
      </c>
    </row>
    <row r="377" spans="2:66" x14ac:dyDescent="0.25">
      <c r="B377" s="6"/>
      <c r="C377" s="10"/>
      <c r="D377" s="32"/>
      <c r="E377" s="10"/>
      <c r="F377" s="32"/>
      <c r="G377" s="10"/>
      <c r="H377" s="32"/>
      <c r="I377" s="10"/>
      <c r="J377" s="32"/>
      <c r="K377" s="10"/>
      <c r="L377" s="32"/>
      <c r="M377" s="10"/>
      <c r="N377" s="32"/>
      <c r="O377" s="10"/>
      <c r="P377" s="32"/>
      <c r="Q377" s="10"/>
      <c r="R377" s="32"/>
      <c r="S377" s="10"/>
      <c r="T377" s="32"/>
      <c r="U377" s="10"/>
      <c r="V377" s="32"/>
      <c r="W377" s="10"/>
      <c r="X377" s="32"/>
      <c r="Y377" s="10"/>
      <c r="Z377" s="32"/>
      <c r="AA377" s="10"/>
      <c r="AB377" s="32"/>
      <c r="AC377" s="10"/>
      <c r="AD377" s="32"/>
      <c r="AE377" s="10"/>
      <c r="AF377" s="32"/>
      <c r="AG377" s="10"/>
      <c r="AH377" s="32"/>
      <c r="AI377" s="10"/>
      <c r="AJ377" s="32"/>
      <c r="AK377" s="10"/>
      <c r="AL377" s="32"/>
      <c r="AM377" s="10"/>
      <c r="AN377" s="32"/>
      <c r="AO377" s="10"/>
      <c r="AP377" s="242"/>
      <c r="AQ377" s="10"/>
      <c r="AR377" s="32"/>
      <c r="AS377" s="10"/>
      <c r="AT377" s="242"/>
      <c r="AU377" s="10"/>
      <c r="AV377" s="242"/>
      <c r="AW377" s="7"/>
      <c r="AX377" s="247"/>
      <c r="AY377" s="10"/>
      <c r="AZ377" s="242"/>
      <c r="BA377" s="7"/>
      <c r="BB377" s="247"/>
      <c r="BC377" s="7"/>
      <c r="BD377" s="247"/>
      <c r="BE377" s="7"/>
      <c r="BF377" s="8"/>
      <c r="BG377" s="7"/>
      <c r="BH377" s="8"/>
      <c r="BJ377" s="41"/>
      <c r="BK377" s="41">
        <f t="shared" si="29"/>
        <v>0</v>
      </c>
      <c r="BL377">
        <f t="shared" si="28"/>
        <v>0</v>
      </c>
      <c r="BM377" t="e">
        <f t="shared" si="30"/>
        <v>#DIV/0!</v>
      </c>
      <c r="BN377">
        <f t="shared" si="31"/>
        <v>0</v>
      </c>
    </row>
    <row r="378" spans="2:66" x14ac:dyDescent="0.25">
      <c r="B378" s="6"/>
      <c r="C378" s="10"/>
      <c r="D378" s="32"/>
      <c r="E378" s="10"/>
      <c r="F378" s="32"/>
      <c r="G378" s="10"/>
      <c r="H378" s="32"/>
      <c r="I378" s="10"/>
      <c r="J378" s="32"/>
      <c r="K378" s="10"/>
      <c r="L378" s="32"/>
      <c r="M378" s="10"/>
      <c r="N378" s="32"/>
      <c r="O378" s="10"/>
      <c r="P378" s="32"/>
      <c r="Q378" s="10"/>
      <c r="R378" s="32"/>
      <c r="S378" s="10"/>
      <c r="T378" s="32"/>
      <c r="U378" s="10"/>
      <c r="V378" s="32"/>
      <c r="W378" s="10"/>
      <c r="X378" s="32"/>
      <c r="Y378" s="10"/>
      <c r="Z378" s="32"/>
      <c r="AA378" s="10"/>
      <c r="AB378" s="32"/>
      <c r="AC378" s="10"/>
      <c r="AD378" s="32"/>
      <c r="AE378" s="10"/>
      <c r="AF378" s="32"/>
      <c r="AG378" s="10"/>
      <c r="AH378" s="32"/>
      <c r="AI378" s="10"/>
      <c r="AJ378" s="32"/>
      <c r="AK378" s="10"/>
      <c r="AL378" s="32"/>
      <c r="AM378" s="10"/>
      <c r="AN378" s="32"/>
      <c r="AO378" s="10"/>
      <c r="AP378" s="242"/>
      <c r="AQ378" s="10"/>
      <c r="AR378" s="32"/>
      <c r="AS378" s="10"/>
      <c r="AT378" s="242"/>
      <c r="AU378" s="10"/>
      <c r="AV378" s="242"/>
      <c r="AW378" s="7"/>
      <c r="AX378" s="247"/>
      <c r="AY378" s="10"/>
      <c r="AZ378" s="242"/>
      <c r="BA378" s="7"/>
      <c r="BB378" s="247"/>
      <c r="BC378" s="7"/>
      <c r="BD378" s="247"/>
      <c r="BE378" s="7"/>
      <c r="BF378" s="8"/>
      <c r="BG378" s="7"/>
      <c r="BH378" s="8"/>
      <c r="BJ378" s="41"/>
      <c r="BK378" s="41">
        <f t="shared" si="29"/>
        <v>0</v>
      </c>
      <c r="BL378">
        <f t="shared" si="28"/>
        <v>0</v>
      </c>
      <c r="BM378" t="e">
        <f t="shared" si="30"/>
        <v>#DIV/0!</v>
      </c>
      <c r="BN378">
        <f t="shared" si="31"/>
        <v>0</v>
      </c>
    </row>
    <row r="379" spans="2:66" x14ac:dyDescent="0.25">
      <c r="B379" s="6"/>
      <c r="C379" s="10"/>
      <c r="D379" s="32"/>
      <c r="E379" s="10"/>
      <c r="F379" s="32"/>
      <c r="G379" s="10"/>
      <c r="H379" s="32"/>
      <c r="I379" s="10"/>
      <c r="J379" s="32"/>
      <c r="K379" s="10"/>
      <c r="L379" s="32"/>
      <c r="M379" s="10"/>
      <c r="N379" s="32"/>
      <c r="O379" s="10"/>
      <c r="P379" s="32"/>
      <c r="Q379" s="10"/>
      <c r="R379" s="32"/>
      <c r="S379" s="10"/>
      <c r="T379" s="32"/>
      <c r="U379" s="10"/>
      <c r="V379" s="32"/>
      <c r="W379" s="10"/>
      <c r="X379" s="32"/>
      <c r="Y379" s="10"/>
      <c r="Z379" s="32"/>
      <c r="AA379" s="10"/>
      <c r="AB379" s="32"/>
      <c r="AC379" s="10"/>
      <c r="AD379" s="32"/>
      <c r="AE379" s="10"/>
      <c r="AF379" s="32"/>
      <c r="AG379" s="10"/>
      <c r="AH379" s="32"/>
      <c r="AI379" s="10"/>
      <c r="AJ379" s="32"/>
      <c r="AK379" s="10"/>
      <c r="AL379" s="32"/>
      <c r="AM379" s="10"/>
      <c r="AN379" s="32"/>
      <c r="AO379" s="10"/>
      <c r="AP379" s="242"/>
      <c r="AQ379" s="10"/>
      <c r="AR379" s="32"/>
      <c r="AS379" s="10"/>
      <c r="AT379" s="242"/>
      <c r="AU379" s="10"/>
      <c r="AV379" s="242"/>
      <c r="AW379" s="7"/>
      <c r="AX379" s="247"/>
      <c r="AY379" s="10"/>
      <c r="AZ379" s="242"/>
      <c r="BA379" s="7"/>
      <c r="BB379" s="247"/>
      <c r="BC379" s="7"/>
      <c r="BD379" s="247"/>
      <c r="BE379" s="7"/>
      <c r="BF379" s="8"/>
      <c r="BG379" s="7"/>
      <c r="BH379" s="8"/>
      <c r="BJ379" s="41"/>
      <c r="BK379" s="41">
        <f t="shared" si="29"/>
        <v>0</v>
      </c>
      <c r="BL379">
        <f t="shared" si="28"/>
        <v>0</v>
      </c>
      <c r="BM379" t="e">
        <f t="shared" si="30"/>
        <v>#DIV/0!</v>
      </c>
      <c r="BN379">
        <f t="shared" si="31"/>
        <v>0</v>
      </c>
    </row>
    <row r="380" spans="2:66" x14ac:dyDescent="0.25">
      <c r="B380" s="6"/>
      <c r="C380" s="10"/>
      <c r="D380" s="32"/>
      <c r="E380" s="10"/>
      <c r="F380" s="32"/>
      <c r="G380" s="10"/>
      <c r="H380" s="32"/>
      <c r="I380" s="10"/>
      <c r="J380" s="32"/>
      <c r="K380" s="10"/>
      <c r="L380" s="32"/>
      <c r="M380" s="10"/>
      <c r="N380" s="32"/>
      <c r="O380" s="10"/>
      <c r="P380" s="32"/>
      <c r="Q380" s="10"/>
      <c r="R380" s="32"/>
      <c r="S380" s="10"/>
      <c r="T380" s="32"/>
      <c r="U380" s="10"/>
      <c r="V380" s="32"/>
      <c r="W380" s="10"/>
      <c r="X380" s="32"/>
      <c r="Y380" s="10"/>
      <c r="Z380" s="32"/>
      <c r="AA380" s="10"/>
      <c r="AB380" s="32"/>
      <c r="AC380" s="10"/>
      <c r="AD380" s="32"/>
      <c r="AE380" s="10"/>
      <c r="AF380" s="32"/>
      <c r="AG380" s="10"/>
      <c r="AH380" s="32"/>
      <c r="AI380" s="10"/>
      <c r="AJ380" s="32"/>
      <c r="AK380" s="10"/>
      <c r="AL380" s="32"/>
      <c r="AM380" s="10"/>
      <c r="AN380" s="32"/>
      <c r="AO380" s="10"/>
      <c r="AP380" s="242"/>
      <c r="AQ380" s="10"/>
      <c r="AR380" s="32"/>
      <c r="AS380" s="10"/>
      <c r="AT380" s="242"/>
      <c r="AU380" s="10"/>
      <c r="AV380" s="242"/>
      <c r="AW380" s="7"/>
      <c r="AX380" s="247"/>
      <c r="AY380" s="10"/>
      <c r="AZ380" s="242"/>
      <c r="BA380" s="7"/>
      <c r="BB380" s="247"/>
      <c r="BC380" s="7"/>
      <c r="BD380" s="247"/>
      <c r="BE380" s="7"/>
      <c r="BF380" s="8"/>
      <c r="BG380" s="7"/>
      <c r="BH380" s="8"/>
      <c r="BJ380" s="41"/>
      <c r="BK380" s="41">
        <f t="shared" si="29"/>
        <v>0</v>
      </c>
      <c r="BL380">
        <f t="shared" si="28"/>
        <v>0</v>
      </c>
      <c r="BM380" t="e">
        <f t="shared" si="30"/>
        <v>#DIV/0!</v>
      </c>
      <c r="BN380">
        <f t="shared" si="31"/>
        <v>0</v>
      </c>
    </row>
    <row r="381" spans="2:66" x14ac:dyDescent="0.25">
      <c r="B381" s="6"/>
      <c r="C381" s="10"/>
      <c r="D381" s="32"/>
      <c r="E381" s="10"/>
      <c r="F381" s="32"/>
      <c r="G381" s="10"/>
      <c r="H381" s="32"/>
      <c r="I381" s="10"/>
      <c r="J381" s="32"/>
      <c r="K381" s="10"/>
      <c r="L381" s="32"/>
      <c r="M381" s="10"/>
      <c r="N381" s="32"/>
      <c r="O381" s="10"/>
      <c r="P381" s="32"/>
      <c r="Q381" s="10"/>
      <c r="R381" s="32"/>
      <c r="S381" s="10"/>
      <c r="T381" s="32"/>
      <c r="U381" s="10"/>
      <c r="V381" s="32"/>
      <c r="W381" s="10"/>
      <c r="X381" s="32"/>
      <c r="Y381" s="10"/>
      <c r="Z381" s="32"/>
      <c r="AA381" s="10"/>
      <c r="AB381" s="32"/>
      <c r="AC381" s="10"/>
      <c r="AD381" s="32"/>
      <c r="AE381" s="10"/>
      <c r="AF381" s="32"/>
      <c r="AG381" s="10"/>
      <c r="AH381" s="32"/>
      <c r="AI381" s="10"/>
      <c r="AJ381" s="32"/>
      <c r="AK381" s="10"/>
      <c r="AL381" s="32"/>
      <c r="AM381" s="10"/>
      <c r="AN381" s="32"/>
      <c r="AO381" s="10"/>
      <c r="AP381" s="242"/>
      <c r="AQ381" s="10"/>
      <c r="AR381" s="32"/>
      <c r="AS381" s="10"/>
      <c r="AT381" s="242"/>
      <c r="AU381" s="10"/>
      <c r="AV381" s="242"/>
      <c r="AW381" s="7"/>
      <c r="AX381" s="247"/>
      <c r="AY381" s="10"/>
      <c r="AZ381" s="242"/>
      <c r="BA381" s="7"/>
      <c r="BB381" s="247"/>
      <c r="BC381" s="7"/>
      <c r="BD381" s="247"/>
      <c r="BE381" s="7"/>
      <c r="BF381" s="8"/>
      <c r="BG381" s="7"/>
      <c r="BH381" s="8"/>
      <c r="BJ381" s="41"/>
      <c r="BK381" s="41">
        <f t="shared" si="29"/>
        <v>0</v>
      </c>
      <c r="BL381">
        <f t="shared" si="28"/>
        <v>0</v>
      </c>
      <c r="BM381" t="e">
        <f t="shared" si="30"/>
        <v>#DIV/0!</v>
      </c>
      <c r="BN381">
        <f t="shared" si="31"/>
        <v>0</v>
      </c>
    </row>
    <row r="382" spans="2:66" x14ac:dyDescent="0.25">
      <c r="B382" s="6"/>
      <c r="C382" s="10"/>
      <c r="D382" s="32"/>
      <c r="E382" s="10"/>
      <c r="F382" s="32"/>
      <c r="G382" s="10"/>
      <c r="H382" s="32"/>
      <c r="I382" s="10"/>
      <c r="J382" s="32"/>
      <c r="K382" s="10"/>
      <c r="L382" s="32"/>
      <c r="M382" s="10"/>
      <c r="N382" s="32"/>
      <c r="O382" s="10"/>
      <c r="P382" s="32"/>
      <c r="Q382" s="10"/>
      <c r="R382" s="32"/>
      <c r="S382" s="10"/>
      <c r="T382" s="32"/>
      <c r="U382" s="10"/>
      <c r="V382" s="32"/>
      <c r="W382" s="10"/>
      <c r="X382" s="32"/>
      <c r="Y382" s="10"/>
      <c r="Z382" s="32"/>
      <c r="AA382" s="10"/>
      <c r="AB382" s="32"/>
      <c r="AC382" s="10"/>
      <c r="AD382" s="32"/>
      <c r="AE382" s="10"/>
      <c r="AF382" s="32"/>
      <c r="AG382" s="10"/>
      <c r="AH382" s="32"/>
      <c r="AI382" s="10"/>
      <c r="AJ382" s="32"/>
      <c r="AK382" s="10"/>
      <c r="AL382" s="32"/>
      <c r="AM382" s="10"/>
      <c r="AN382" s="32"/>
      <c r="AO382" s="10"/>
      <c r="AP382" s="242"/>
      <c r="AQ382" s="10"/>
      <c r="AR382" s="32"/>
      <c r="AS382" s="10"/>
      <c r="AT382" s="242"/>
      <c r="AU382" s="10"/>
      <c r="AV382" s="242"/>
      <c r="AW382" s="7"/>
      <c r="AX382" s="247"/>
      <c r="AY382" s="10"/>
      <c r="AZ382" s="242"/>
      <c r="BA382" s="7"/>
      <c r="BB382" s="247"/>
      <c r="BC382" s="7"/>
      <c r="BD382" s="247"/>
      <c r="BE382" s="7"/>
      <c r="BF382" s="8"/>
      <c r="BG382" s="7"/>
      <c r="BH382" s="8"/>
      <c r="BJ382" s="41"/>
      <c r="BK382" s="41">
        <f t="shared" si="29"/>
        <v>0</v>
      </c>
      <c r="BL382">
        <f t="shared" si="28"/>
        <v>0</v>
      </c>
      <c r="BM382" t="e">
        <f t="shared" si="30"/>
        <v>#DIV/0!</v>
      </c>
      <c r="BN382">
        <f t="shared" si="31"/>
        <v>0</v>
      </c>
    </row>
    <row r="383" spans="2:66" x14ac:dyDescent="0.25">
      <c r="B383" s="6"/>
      <c r="C383" s="10"/>
      <c r="D383" s="32"/>
      <c r="E383" s="10"/>
      <c r="F383" s="32"/>
      <c r="G383" s="10"/>
      <c r="H383" s="32"/>
      <c r="I383" s="10"/>
      <c r="J383" s="32"/>
      <c r="K383" s="10"/>
      <c r="L383" s="32"/>
      <c r="M383" s="10"/>
      <c r="N383" s="32"/>
      <c r="O383" s="10"/>
      <c r="P383" s="32"/>
      <c r="Q383" s="10"/>
      <c r="R383" s="32"/>
      <c r="S383" s="10"/>
      <c r="T383" s="32"/>
      <c r="U383" s="10"/>
      <c r="V383" s="32"/>
      <c r="W383" s="10"/>
      <c r="X383" s="32"/>
      <c r="Y383" s="10"/>
      <c r="Z383" s="32"/>
      <c r="AA383" s="10"/>
      <c r="AB383" s="32"/>
      <c r="AC383" s="10"/>
      <c r="AD383" s="32"/>
      <c r="AE383" s="10"/>
      <c r="AF383" s="32"/>
      <c r="AG383" s="10"/>
      <c r="AH383" s="32"/>
      <c r="AI383" s="10"/>
      <c r="AJ383" s="32"/>
      <c r="AK383" s="10"/>
      <c r="AL383" s="32"/>
      <c r="AM383" s="10"/>
      <c r="AN383" s="32"/>
      <c r="AO383" s="10"/>
      <c r="AP383" s="242"/>
      <c r="AQ383" s="10"/>
      <c r="AR383" s="32"/>
      <c r="AS383" s="10"/>
      <c r="AT383" s="242"/>
      <c r="AU383" s="10"/>
      <c r="AV383" s="242"/>
      <c r="AW383" s="7"/>
      <c r="AX383" s="247"/>
      <c r="AY383" s="10"/>
      <c r="AZ383" s="242"/>
      <c r="BA383" s="7"/>
      <c r="BB383" s="247"/>
      <c r="BC383" s="7"/>
      <c r="BD383" s="247"/>
      <c r="BE383" s="7"/>
      <c r="BF383" s="8"/>
      <c r="BG383" s="7"/>
      <c r="BH383" s="8"/>
      <c r="BJ383" s="41"/>
      <c r="BK383" s="41">
        <f t="shared" si="29"/>
        <v>0</v>
      </c>
      <c r="BL383">
        <f t="shared" si="28"/>
        <v>0</v>
      </c>
      <c r="BM383" t="e">
        <f t="shared" si="30"/>
        <v>#DIV/0!</v>
      </c>
      <c r="BN383">
        <f t="shared" si="31"/>
        <v>0</v>
      </c>
    </row>
    <row r="384" spans="2:66" x14ac:dyDescent="0.25">
      <c r="B384" s="6"/>
      <c r="C384" s="10"/>
      <c r="D384" s="32"/>
      <c r="E384" s="10"/>
      <c r="F384" s="32"/>
      <c r="G384" s="10"/>
      <c r="H384" s="32"/>
      <c r="I384" s="10"/>
      <c r="J384" s="32"/>
      <c r="K384" s="10"/>
      <c r="L384" s="32"/>
      <c r="M384" s="10"/>
      <c r="N384" s="32"/>
      <c r="O384" s="10"/>
      <c r="P384" s="32"/>
      <c r="Q384" s="10"/>
      <c r="R384" s="32"/>
      <c r="S384" s="10"/>
      <c r="T384" s="32"/>
      <c r="U384" s="10"/>
      <c r="V384" s="32"/>
      <c r="W384" s="10"/>
      <c r="X384" s="32"/>
      <c r="Y384" s="10"/>
      <c r="Z384" s="32"/>
      <c r="AA384" s="10"/>
      <c r="AB384" s="32"/>
      <c r="AC384" s="10"/>
      <c r="AD384" s="32"/>
      <c r="AE384" s="10"/>
      <c r="AF384" s="32"/>
      <c r="AG384" s="10"/>
      <c r="AH384" s="32"/>
      <c r="AI384" s="10"/>
      <c r="AJ384" s="32"/>
      <c r="AK384" s="10"/>
      <c r="AL384" s="32"/>
      <c r="AM384" s="10"/>
      <c r="AN384" s="32"/>
      <c r="AO384" s="10"/>
      <c r="AP384" s="242"/>
      <c r="AQ384" s="10"/>
      <c r="AR384" s="32"/>
      <c r="AS384" s="10"/>
      <c r="AT384" s="242"/>
      <c r="AU384" s="10"/>
      <c r="AV384" s="242"/>
      <c r="AW384" s="7"/>
      <c r="AX384" s="247"/>
      <c r="AY384" s="10"/>
      <c r="AZ384" s="242"/>
      <c r="BA384" s="7"/>
      <c r="BB384" s="247"/>
      <c r="BC384" s="7"/>
      <c r="BD384" s="247"/>
      <c r="BE384" s="7"/>
      <c r="BF384" s="8"/>
      <c r="BG384" s="7"/>
      <c r="BH384" s="8"/>
      <c r="BJ384" s="41"/>
      <c r="BK384" s="41">
        <f t="shared" si="29"/>
        <v>0</v>
      </c>
      <c r="BL384">
        <f t="shared" si="28"/>
        <v>0</v>
      </c>
      <c r="BM384" t="e">
        <f t="shared" si="30"/>
        <v>#DIV/0!</v>
      </c>
      <c r="BN384">
        <f t="shared" si="31"/>
        <v>0</v>
      </c>
    </row>
    <row r="385" spans="2:66" x14ac:dyDescent="0.25">
      <c r="B385" s="6"/>
      <c r="C385" s="10"/>
      <c r="D385" s="32"/>
      <c r="E385" s="10"/>
      <c r="F385" s="32"/>
      <c r="G385" s="10"/>
      <c r="H385" s="32"/>
      <c r="I385" s="10"/>
      <c r="J385" s="32"/>
      <c r="K385" s="10"/>
      <c r="L385" s="32"/>
      <c r="M385" s="10"/>
      <c r="N385" s="32"/>
      <c r="O385" s="10"/>
      <c r="P385" s="32"/>
      <c r="Q385" s="10"/>
      <c r="R385" s="32"/>
      <c r="S385" s="10"/>
      <c r="T385" s="32"/>
      <c r="U385" s="10"/>
      <c r="V385" s="32"/>
      <c r="W385" s="10"/>
      <c r="X385" s="32"/>
      <c r="Y385" s="10"/>
      <c r="Z385" s="32"/>
      <c r="AA385" s="10"/>
      <c r="AB385" s="32"/>
      <c r="AC385" s="10"/>
      <c r="AD385" s="32"/>
      <c r="AE385" s="10"/>
      <c r="AF385" s="32"/>
      <c r="AG385" s="10"/>
      <c r="AH385" s="32"/>
      <c r="AI385" s="10"/>
      <c r="AJ385" s="32"/>
      <c r="AK385" s="10"/>
      <c r="AL385" s="32"/>
      <c r="AM385" s="10"/>
      <c r="AN385" s="32"/>
      <c r="AO385" s="10"/>
      <c r="AP385" s="242"/>
      <c r="AQ385" s="10"/>
      <c r="AR385" s="32"/>
      <c r="AS385" s="10"/>
      <c r="AT385" s="242"/>
      <c r="AU385" s="10"/>
      <c r="AV385" s="242"/>
      <c r="AW385" s="7"/>
      <c r="AX385" s="247"/>
      <c r="AY385" s="10"/>
      <c r="AZ385" s="242"/>
      <c r="BA385" s="7"/>
      <c r="BB385" s="247"/>
      <c r="BC385" s="7"/>
      <c r="BD385" s="247"/>
      <c r="BE385" s="7"/>
      <c r="BF385" s="8"/>
      <c r="BG385" s="7"/>
      <c r="BH385" s="8"/>
      <c r="BJ385" s="41"/>
      <c r="BK385" s="41">
        <f t="shared" si="29"/>
        <v>0</v>
      </c>
      <c r="BL385">
        <f t="shared" si="28"/>
        <v>0</v>
      </c>
      <c r="BM385" t="e">
        <f t="shared" si="30"/>
        <v>#DIV/0!</v>
      </c>
      <c r="BN385">
        <f t="shared" si="31"/>
        <v>0</v>
      </c>
    </row>
    <row r="386" spans="2:66" x14ac:dyDescent="0.25">
      <c r="B386" s="6"/>
      <c r="C386" s="10"/>
      <c r="D386" s="32"/>
      <c r="E386" s="10"/>
      <c r="F386" s="32"/>
      <c r="G386" s="10"/>
      <c r="H386" s="32"/>
      <c r="I386" s="10"/>
      <c r="J386" s="32"/>
      <c r="K386" s="10"/>
      <c r="L386" s="32"/>
      <c r="M386" s="10"/>
      <c r="N386" s="32"/>
      <c r="O386" s="10"/>
      <c r="P386" s="32"/>
      <c r="Q386" s="10"/>
      <c r="R386" s="32"/>
      <c r="S386" s="10"/>
      <c r="T386" s="32"/>
      <c r="U386" s="10"/>
      <c r="V386" s="32"/>
      <c r="W386" s="10"/>
      <c r="X386" s="32"/>
      <c r="Y386" s="10"/>
      <c r="Z386" s="32"/>
      <c r="AA386" s="10"/>
      <c r="AB386" s="32"/>
      <c r="AC386" s="10"/>
      <c r="AD386" s="32"/>
      <c r="AE386" s="10"/>
      <c r="AF386" s="32"/>
      <c r="AG386" s="10"/>
      <c r="AH386" s="32"/>
      <c r="AI386" s="10"/>
      <c r="AJ386" s="32"/>
      <c r="AK386" s="10"/>
      <c r="AL386" s="32"/>
      <c r="AM386" s="10"/>
      <c r="AN386" s="32"/>
      <c r="AO386" s="10"/>
      <c r="AP386" s="242"/>
      <c r="AQ386" s="10"/>
      <c r="AR386" s="32"/>
      <c r="AS386" s="10"/>
      <c r="AT386" s="242"/>
      <c r="AU386" s="10"/>
      <c r="AV386" s="242"/>
      <c r="AW386" s="7"/>
      <c r="AX386" s="247"/>
      <c r="AY386" s="10"/>
      <c r="AZ386" s="242"/>
      <c r="BA386" s="7"/>
      <c r="BB386" s="247"/>
      <c r="BC386" s="7"/>
      <c r="BD386" s="247"/>
      <c r="BE386" s="7"/>
      <c r="BF386" s="8"/>
      <c r="BG386" s="7"/>
      <c r="BH386" s="8"/>
      <c r="BJ386" s="41"/>
      <c r="BK386" s="41">
        <f t="shared" si="29"/>
        <v>0</v>
      </c>
      <c r="BL386">
        <f t="shared" ref="BL386:BL449" si="32">COUNT(C386:BH386)/2</f>
        <v>0</v>
      </c>
      <c r="BM386" t="e">
        <f t="shared" si="30"/>
        <v>#DIV/0!</v>
      </c>
      <c r="BN386">
        <f t="shared" si="31"/>
        <v>0</v>
      </c>
    </row>
    <row r="387" spans="2:66" x14ac:dyDescent="0.25">
      <c r="B387" s="6"/>
      <c r="C387" s="10"/>
      <c r="D387" s="32"/>
      <c r="E387" s="10"/>
      <c r="F387" s="32"/>
      <c r="G387" s="10"/>
      <c r="H387" s="32"/>
      <c r="I387" s="10"/>
      <c r="J387" s="32"/>
      <c r="K387" s="10"/>
      <c r="L387" s="32"/>
      <c r="M387" s="10"/>
      <c r="N387" s="32"/>
      <c r="O387" s="10"/>
      <c r="P387" s="32"/>
      <c r="Q387" s="10"/>
      <c r="R387" s="32"/>
      <c r="S387" s="10"/>
      <c r="T387" s="32"/>
      <c r="U387" s="10"/>
      <c r="V387" s="32"/>
      <c r="W387" s="10"/>
      <c r="X387" s="32"/>
      <c r="Y387" s="10"/>
      <c r="Z387" s="32"/>
      <c r="AA387" s="10"/>
      <c r="AB387" s="32"/>
      <c r="AC387" s="10"/>
      <c r="AD387" s="32"/>
      <c r="AE387" s="10"/>
      <c r="AF387" s="32"/>
      <c r="AG387" s="10"/>
      <c r="AH387" s="32"/>
      <c r="AI387" s="10"/>
      <c r="AJ387" s="32"/>
      <c r="AK387" s="10"/>
      <c r="AL387" s="32"/>
      <c r="AM387" s="10"/>
      <c r="AN387" s="32"/>
      <c r="AO387" s="10"/>
      <c r="AP387" s="242"/>
      <c r="AQ387" s="10"/>
      <c r="AR387" s="32"/>
      <c r="AS387" s="10"/>
      <c r="AT387" s="242"/>
      <c r="AU387" s="10"/>
      <c r="AV387" s="242"/>
      <c r="AW387" s="7"/>
      <c r="AX387" s="247"/>
      <c r="AY387" s="10"/>
      <c r="AZ387" s="242"/>
      <c r="BA387" s="7"/>
      <c r="BB387" s="247"/>
      <c r="BC387" s="7"/>
      <c r="BD387" s="247"/>
      <c r="BE387" s="7"/>
      <c r="BF387" s="8"/>
      <c r="BG387" s="7"/>
      <c r="BH387" s="8"/>
      <c r="BJ387" s="41"/>
      <c r="BK387" s="41">
        <f t="shared" si="29"/>
        <v>0</v>
      </c>
      <c r="BL387">
        <f t="shared" si="32"/>
        <v>0</v>
      </c>
      <c r="BM387" t="e">
        <f t="shared" si="30"/>
        <v>#DIV/0!</v>
      </c>
      <c r="BN387">
        <f t="shared" si="31"/>
        <v>0</v>
      </c>
    </row>
    <row r="388" spans="2:66" x14ac:dyDescent="0.25">
      <c r="B388" s="6"/>
      <c r="C388" s="10"/>
      <c r="D388" s="32"/>
      <c r="E388" s="10"/>
      <c r="F388" s="32"/>
      <c r="G388" s="10"/>
      <c r="H388" s="32"/>
      <c r="I388" s="10"/>
      <c r="J388" s="32"/>
      <c r="K388" s="10"/>
      <c r="L388" s="32"/>
      <c r="M388" s="10"/>
      <c r="N388" s="32"/>
      <c r="O388" s="10"/>
      <c r="P388" s="32"/>
      <c r="Q388" s="10"/>
      <c r="R388" s="32"/>
      <c r="S388" s="10"/>
      <c r="T388" s="32"/>
      <c r="U388" s="10"/>
      <c r="V388" s="32"/>
      <c r="W388" s="10"/>
      <c r="X388" s="32"/>
      <c r="Y388" s="10"/>
      <c r="Z388" s="32"/>
      <c r="AA388" s="10"/>
      <c r="AB388" s="32"/>
      <c r="AC388" s="10"/>
      <c r="AD388" s="32"/>
      <c r="AE388" s="10"/>
      <c r="AF388" s="32"/>
      <c r="AG388" s="10"/>
      <c r="AH388" s="32"/>
      <c r="AI388" s="10"/>
      <c r="AJ388" s="32"/>
      <c r="AK388" s="10"/>
      <c r="AL388" s="32"/>
      <c r="AM388" s="10"/>
      <c r="AN388" s="32"/>
      <c r="AO388" s="10"/>
      <c r="AP388" s="242"/>
      <c r="AQ388" s="10"/>
      <c r="AR388" s="32"/>
      <c r="AS388" s="10"/>
      <c r="AT388" s="242"/>
      <c r="AU388" s="10"/>
      <c r="AV388" s="242"/>
      <c r="AW388" s="7"/>
      <c r="AX388" s="247"/>
      <c r="AY388" s="10"/>
      <c r="AZ388" s="242"/>
      <c r="BA388" s="7"/>
      <c r="BB388" s="247"/>
      <c r="BC388" s="7"/>
      <c r="BD388" s="247"/>
      <c r="BE388" s="7"/>
      <c r="BF388" s="8"/>
      <c r="BG388" s="7"/>
      <c r="BH388" s="8"/>
      <c r="BJ388" s="41"/>
      <c r="BK388" s="41">
        <f t="shared" si="29"/>
        <v>0</v>
      </c>
      <c r="BL388">
        <f t="shared" si="32"/>
        <v>0</v>
      </c>
      <c r="BM388" t="e">
        <f t="shared" si="30"/>
        <v>#DIV/0!</v>
      </c>
      <c r="BN388">
        <f t="shared" si="31"/>
        <v>0</v>
      </c>
    </row>
    <row r="389" spans="2:66" x14ac:dyDescent="0.25">
      <c r="B389" s="6"/>
      <c r="C389" s="10"/>
      <c r="D389" s="32"/>
      <c r="E389" s="10"/>
      <c r="F389" s="32"/>
      <c r="G389" s="10"/>
      <c r="H389" s="32"/>
      <c r="I389" s="10"/>
      <c r="J389" s="32"/>
      <c r="K389" s="10"/>
      <c r="L389" s="32"/>
      <c r="M389" s="10"/>
      <c r="N389" s="32"/>
      <c r="O389" s="10"/>
      <c r="P389" s="32"/>
      <c r="Q389" s="10"/>
      <c r="R389" s="32"/>
      <c r="S389" s="10"/>
      <c r="T389" s="32"/>
      <c r="U389" s="10"/>
      <c r="V389" s="32"/>
      <c r="W389" s="10"/>
      <c r="X389" s="32"/>
      <c r="Y389" s="10"/>
      <c r="Z389" s="32"/>
      <c r="AA389" s="10"/>
      <c r="AB389" s="32"/>
      <c r="AC389" s="10"/>
      <c r="AD389" s="32"/>
      <c r="AE389" s="10"/>
      <c r="AF389" s="32"/>
      <c r="AG389" s="10"/>
      <c r="AH389" s="32"/>
      <c r="AI389" s="10"/>
      <c r="AJ389" s="32"/>
      <c r="AK389" s="10"/>
      <c r="AL389" s="32"/>
      <c r="AM389" s="10"/>
      <c r="AN389" s="32"/>
      <c r="AO389" s="10"/>
      <c r="AP389" s="242"/>
      <c r="AQ389" s="10"/>
      <c r="AR389" s="32"/>
      <c r="AS389" s="10"/>
      <c r="AT389" s="242"/>
      <c r="AU389" s="10"/>
      <c r="AV389" s="242"/>
      <c r="AW389" s="7"/>
      <c r="AX389" s="247"/>
      <c r="AY389" s="10"/>
      <c r="AZ389" s="242"/>
      <c r="BA389" s="7"/>
      <c r="BB389" s="247"/>
      <c r="BC389" s="7"/>
      <c r="BD389" s="247"/>
      <c r="BE389" s="7"/>
      <c r="BF389" s="8"/>
      <c r="BG389" s="7"/>
      <c r="BH389" s="8"/>
      <c r="BJ389" s="41"/>
      <c r="BK389" s="41">
        <f t="shared" ref="BK389:BK452" si="33">+AI389+AE389+Y389+W389+U389+S389+Q389+O389+M389+I389+G389+E389+C389+AG389+K389+BG389+BN389+AA389+AC389+AK389+AM389+AO389+AW389+BE389+BC389+BA389+AY389+AU389+AS389+AQ389</f>
        <v>0</v>
      </c>
      <c r="BL389">
        <f t="shared" si="32"/>
        <v>0</v>
      </c>
      <c r="BM389" t="e">
        <f t="shared" si="30"/>
        <v>#DIV/0!</v>
      </c>
      <c r="BN389">
        <f t="shared" si="31"/>
        <v>0</v>
      </c>
    </row>
    <row r="390" spans="2:66" x14ac:dyDescent="0.25">
      <c r="B390" s="6"/>
      <c r="C390" s="10"/>
      <c r="D390" s="32"/>
      <c r="E390" s="10"/>
      <c r="F390" s="32"/>
      <c r="G390" s="10"/>
      <c r="H390" s="32"/>
      <c r="I390" s="10"/>
      <c r="J390" s="32"/>
      <c r="K390" s="10"/>
      <c r="L390" s="32"/>
      <c r="M390" s="10"/>
      <c r="N390" s="32"/>
      <c r="O390" s="10"/>
      <c r="P390" s="32"/>
      <c r="Q390" s="10"/>
      <c r="R390" s="32"/>
      <c r="S390" s="10"/>
      <c r="T390" s="32"/>
      <c r="U390" s="10"/>
      <c r="V390" s="32"/>
      <c r="W390" s="10"/>
      <c r="X390" s="32"/>
      <c r="Y390" s="10"/>
      <c r="Z390" s="32"/>
      <c r="AA390" s="10"/>
      <c r="AB390" s="32"/>
      <c r="AC390" s="10"/>
      <c r="AD390" s="32"/>
      <c r="AE390" s="10"/>
      <c r="AF390" s="32"/>
      <c r="AG390" s="10"/>
      <c r="AH390" s="32"/>
      <c r="AI390" s="10"/>
      <c r="AJ390" s="32"/>
      <c r="AK390" s="10"/>
      <c r="AL390" s="32"/>
      <c r="AM390" s="10"/>
      <c r="AN390" s="32"/>
      <c r="AO390" s="10"/>
      <c r="AP390" s="242"/>
      <c r="AQ390" s="10"/>
      <c r="AR390" s="32"/>
      <c r="AS390" s="10"/>
      <c r="AT390" s="242"/>
      <c r="AU390" s="10"/>
      <c r="AV390" s="242"/>
      <c r="AW390" s="7"/>
      <c r="AX390" s="247"/>
      <c r="AY390" s="10"/>
      <c r="AZ390" s="242"/>
      <c r="BA390" s="7"/>
      <c r="BB390" s="247"/>
      <c r="BC390" s="7"/>
      <c r="BD390" s="247"/>
      <c r="BE390" s="7"/>
      <c r="BF390" s="8"/>
      <c r="BG390" s="7"/>
      <c r="BH390" s="8"/>
      <c r="BJ390" s="41"/>
      <c r="BK390" s="41">
        <f t="shared" si="33"/>
        <v>0</v>
      </c>
      <c r="BL390">
        <f t="shared" si="32"/>
        <v>0</v>
      </c>
      <c r="BM390" t="e">
        <f t="shared" si="30"/>
        <v>#DIV/0!</v>
      </c>
      <c r="BN390">
        <f t="shared" si="31"/>
        <v>0</v>
      </c>
    </row>
    <row r="391" spans="2:66" x14ac:dyDescent="0.25">
      <c r="B391" s="6"/>
      <c r="C391" s="10"/>
      <c r="D391" s="32"/>
      <c r="E391" s="10"/>
      <c r="F391" s="32"/>
      <c r="G391" s="10"/>
      <c r="H391" s="32"/>
      <c r="I391" s="10"/>
      <c r="J391" s="32"/>
      <c r="K391" s="10"/>
      <c r="L391" s="32"/>
      <c r="M391" s="10"/>
      <c r="N391" s="32"/>
      <c r="O391" s="10"/>
      <c r="P391" s="32"/>
      <c r="Q391" s="10"/>
      <c r="R391" s="32"/>
      <c r="S391" s="10"/>
      <c r="T391" s="32"/>
      <c r="U391" s="10"/>
      <c r="V391" s="32"/>
      <c r="W391" s="10"/>
      <c r="X391" s="32"/>
      <c r="Y391" s="10"/>
      <c r="Z391" s="32"/>
      <c r="AA391" s="10"/>
      <c r="AB391" s="32"/>
      <c r="AC391" s="10"/>
      <c r="AD391" s="32"/>
      <c r="AE391" s="10"/>
      <c r="AF391" s="32"/>
      <c r="AG391" s="10"/>
      <c r="AH391" s="32"/>
      <c r="AI391" s="10"/>
      <c r="AJ391" s="32"/>
      <c r="AK391" s="10"/>
      <c r="AL391" s="32"/>
      <c r="AM391" s="10"/>
      <c r="AN391" s="32"/>
      <c r="AO391" s="10"/>
      <c r="AP391" s="242"/>
      <c r="AQ391" s="10"/>
      <c r="AR391" s="32"/>
      <c r="AS391" s="10"/>
      <c r="AT391" s="242"/>
      <c r="AU391" s="10"/>
      <c r="AV391" s="242"/>
      <c r="AW391" s="7"/>
      <c r="AX391" s="247"/>
      <c r="AY391" s="10"/>
      <c r="AZ391" s="242"/>
      <c r="BA391" s="7"/>
      <c r="BB391" s="247"/>
      <c r="BC391" s="7"/>
      <c r="BD391" s="247"/>
      <c r="BE391" s="7"/>
      <c r="BF391" s="8"/>
      <c r="BG391" s="7"/>
      <c r="BH391" s="8"/>
      <c r="BJ391" s="41"/>
      <c r="BK391" s="41">
        <f t="shared" si="33"/>
        <v>0</v>
      </c>
      <c r="BL391">
        <f t="shared" si="32"/>
        <v>0</v>
      </c>
      <c r="BM391" t="e">
        <f t="shared" si="30"/>
        <v>#DIV/0!</v>
      </c>
      <c r="BN391">
        <f t="shared" si="31"/>
        <v>0</v>
      </c>
    </row>
    <row r="392" spans="2:66" x14ac:dyDescent="0.25">
      <c r="B392" s="6"/>
      <c r="C392" s="10"/>
      <c r="D392" s="32"/>
      <c r="E392" s="10"/>
      <c r="F392" s="32"/>
      <c r="G392" s="10"/>
      <c r="H392" s="32"/>
      <c r="I392" s="10"/>
      <c r="J392" s="32"/>
      <c r="K392" s="94"/>
      <c r="L392" s="32"/>
      <c r="M392" s="10"/>
      <c r="N392" s="32"/>
      <c r="O392" s="10"/>
      <c r="P392" s="32"/>
      <c r="Q392" s="10"/>
      <c r="R392" s="32"/>
      <c r="S392" s="10"/>
      <c r="T392" s="32"/>
      <c r="U392" s="10"/>
      <c r="V392" s="32"/>
      <c r="W392" s="10"/>
      <c r="X392" s="32"/>
      <c r="Y392" s="10"/>
      <c r="Z392" s="32"/>
      <c r="AA392" s="10"/>
      <c r="AB392" s="32"/>
      <c r="AC392" s="10"/>
      <c r="AD392" s="32"/>
      <c r="AE392" s="10"/>
      <c r="AF392" s="32"/>
      <c r="AG392" s="10"/>
      <c r="AH392" s="32"/>
      <c r="AI392" s="10"/>
      <c r="AJ392" s="32"/>
      <c r="AK392" s="10"/>
      <c r="AL392" s="32"/>
      <c r="AM392" s="10"/>
      <c r="AN392" s="32"/>
      <c r="AO392" s="10"/>
      <c r="AP392" s="242"/>
      <c r="AQ392" s="10"/>
      <c r="AR392" s="32"/>
      <c r="AS392" s="10"/>
      <c r="AT392" s="242"/>
      <c r="AU392" s="10"/>
      <c r="AV392" s="242"/>
      <c r="AW392" s="10"/>
      <c r="AX392" s="245"/>
      <c r="AY392" s="10"/>
      <c r="AZ392" s="242"/>
      <c r="BA392" s="10"/>
      <c r="BB392" s="245"/>
      <c r="BC392" s="10"/>
      <c r="BD392" s="245"/>
      <c r="BE392" s="10"/>
      <c r="BF392" s="32"/>
      <c r="BG392" s="10"/>
      <c r="BH392" s="32"/>
      <c r="BJ392" s="41"/>
      <c r="BK392" s="41">
        <f t="shared" si="33"/>
        <v>0</v>
      </c>
      <c r="BL392">
        <f t="shared" si="32"/>
        <v>0</v>
      </c>
      <c r="BM392" t="e">
        <f t="shared" si="30"/>
        <v>#DIV/0!</v>
      </c>
      <c r="BN392">
        <f t="shared" si="31"/>
        <v>0</v>
      </c>
    </row>
    <row r="393" spans="2:66" x14ac:dyDescent="0.25">
      <c r="B393" s="6"/>
      <c r="C393" s="10"/>
      <c r="D393" s="32"/>
      <c r="E393" s="10"/>
      <c r="F393" s="32"/>
      <c r="G393" s="10"/>
      <c r="H393" s="32"/>
      <c r="I393" s="10"/>
      <c r="J393" s="32"/>
      <c r="K393" s="10"/>
      <c r="L393" s="32"/>
      <c r="M393" s="10"/>
      <c r="N393" s="32"/>
      <c r="O393" s="10"/>
      <c r="P393" s="32"/>
      <c r="Q393" s="10"/>
      <c r="R393" s="32"/>
      <c r="S393" s="10"/>
      <c r="T393" s="32"/>
      <c r="U393" s="10"/>
      <c r="V393" s="32"/>
      <c r="W393" s="10"/>
      <c r="X393" s="32"/>
      <c r="Y393" s="10"/>
      <c r="Z393" s="32"/>
      <c r="AA393" s="10"/>
      <c r="AB393" s="32"/>
      <c r="AC393" s="10"/>
      <c r="AD393" s="32"/>
      <c r="AE393" s="10"/>
      <c r="AF393" s="32"/>
      <c r="AG393" s="10"/>
      <c r="AH393" s="32"/>
      <c r="AI393" s="10"/>
      <c r="AJ393" s="32"/>
      <c r="AK393" s="10"/>
      <c r="AL393" s="32"/>
      <c r="AM393" s="10"/>
      <c r="AN393" s="32"/>
      <c r="AO393" s="10"/>
      <c r="AP393" s="242"/>
      <c r="AQ393" s="10"/>
      <c r="AR393" s="32"/>
      <c r="AS393" s="10"/>
      <c r="AT393" s="242"/>
      <c r="AU393" s="10"/>
      <c r="AV393" s="242"/>
      <c r="AW393" s="10"/>
      <c r="AX393" s="245"/>
      <c r="AY393" s="10"/>
      <c r="AZ393" s="242"/>
      <c r="BA393" s="10"/>
      <c r="BB393" s="245"/>
      <c r="BC393" s="10"/>
      <c r="BD393" s="245"/>
      <c r="BE393" s="10"/>
      <c r="BF393" s="32"/>
      <c r="BG393" s="10"/>
      <c r="BH393" s="32"/>
      <c r="BJ393" s="41"/>
      <c r="BK393" s="41">
        <f t="shared" si="33"/>
        <v>0</v>
      </c>
      <c r="BL393">
        <f t="shared" si="32"/>
        <v>0</v>
      </c>
      <c r="BM393" t="e">
        <f t="shared" si="30"/>
        <v>#DIV/0!</v>
      </c>
      <c r="BN393">
        <f t="shared" si="31"/>
        <v>0</v>
      </c>
    </row>
    <row r="394" spans="2:66" x14ac:dyDescent="0.25">
      <c r="B394" s="6"/>
      <c r="C394" s="10"/>
      <c r="D394" s="32"/>
      <c r="E394" s="10"/>
      <c r="F394" s="32"/>
      <c r="G394" s="10"/>
      <c r="H394" s="32"/>
      <c r="I394" s="10"/>
      <c r="J394" s="32"/>
      <c r="K394" s="10"/>
      <c r="L394" s="32"/>
      <c r="M394" s="10"/>
      <c r="N394" s="32"/>
      <c r="O394" s="10"/>
      <c r="P394" s="32"/>
      <c r="Q394" s="10"/>
      <c r="R394" s="32"/>
      <c r="S394" s="10"/>
      <c r="T394" s="32"/>
      <c r="U394" s="10"/>
      <c r="V394" s="32"/>
      <c r="W394" s="10"/>
      <c r="X394" s="32"/>
      <c r="Y394" s="10"/>
      <c r="Z394" s="32"/>
      <c r="AA394" s="10"/>
      <c r="AB394" s="32"/>
      <c r="AC394" s="10"/>
      <c r="AD394" s="32"/>
      <c r="AE394" s="10"/>
      <c r="AF394" s="32"/>
      <c r="AG394" s="10"/>
      <c r="AH394" s="32"/>
      <c r="AI394" s="10"/>
      <c r="AJ394" s="32"/>
      <c r="AK394" s="10"/>
      <c r="AL394" s="32"/>
      <c r="AM394" s="10"/>
      <c r="AN394" s="32"/>
      <c r="AO394" s="10"/>
      <c r="AP394" s="242"/>
      <c r="AQ394" s="10"/>
      <c r="AR394" s="32"/>
      <c r="AS394" s="10"/>
      <c r="AT394" s="242"/>
      <c r="AU394" s="10"/>
      <c r="AV394" s="242"/>
      <c r="AW394" s="7"/>
      <c r="AX394" s="247"/>
      <c r="AY394" s="10"/>
      <c r="AZ394" s="242"/>
      <c r="BA394" s="7"/>
      <c r="BB394" s="247"/>
      <c r="BC394" s="7"/>
      <c r="BD394" s="247"/>
      <c r="BE394" s="7"/>
      <c r="BF394" s="8"/>
      <c r="BG394" s="7"/>
      <c r="BH394" s="8"/>
      <c r="BJ394" s="41"/>
      <c r="BK394" s="41">
        <f t="shared" si="33"/>
        <v>0</v>
      </c>
      <c r="BL394">
        <f t="shared" si="32"/>
        <v>0</v>
      </c>
      <c r="BM394" t="e">
        <f t="shared" si="30"/>
        <v>#DIV/0!</v>
      </c>
      <c r="BN394">
        <f t="shared" si="31"/>
        <v>0</v>
      </c>
    </row>
    <row r="395" spans="2:66" x14ac:dyDescent="0.25">
      <c r="B395" s="6"/>
      <c r="C395" s="10"/>
      <c r="D395" s="32"/>
      <c r="E395" s="10"/>
      <c r="F395" s="32"/>
      <c r="G395" s="10"/>
      <c r="H395" s="32"/>
      <c r="I395" s="10"/>
      <c r="J395" s="32"/>
      <c r="K395" s="10"/>
      <c r="L395" s="32"/>
      <c r="M395" s="10"/>
      <c r="N395" s="32"/>
      <c r="O395" s="10"/>
      <c r="P395" s="32"/>
      <c r="Q395" s="10"/>
      <c r="R395" s="32"/>
      <c r="S395" s="10"/>
      <c r="T395" s="32"/>
      <c r="U395" s="10"/>
      <c r="V395" s="32"/>
      <c r="W395" s="10"/>
      <c r="X395" s="32"/>
      <c r="Y395" s="10"/>
      <c r="Z395" s="32"/>
      <c r="AA395" s="10"/>
      <c r="AB395" s="32"/>
      <c r="AC395" s="10"/>
      <c r="AD395" s="32"/>
      <c r="AE395" s="10"/>
      <c r="AF395" s="32"/>
      <c r="AG395" s="10"/>
      <c r="AH395" s="32"/>
      <c r="AI395" s="10"/>
      <c r="AJ395" s="32"/>
      <c r="AK395" s="10"/>
      <c r="AL395" s="32"/>
      <c r="AM395" s="10"/>
      <c r="AN395" s="32"/>
      <c r="AO395" s="10"/>
      <c r="AP395" s="242"/>
      <c r="AQ395" s="10"/>
      <c r="AR395" s="32"/>
      <c r="AS395" s="10"/>
      <c r="AT395" s="242"/>
      <c r="AU395" s="10"/>
      <c r="AV395" s="242"/>
      <c r="AW395" s="7"/>
      <c r="AX395" s="247"/>
      <c r="AY395" s="10"/>
      <c r="AZ395" s="242"/>
      <c r="BA395" s="7"/>
      <c r="BB395" s="247"/>
      <c r="BC395" s="7"/>
      <c r="BD395" s="247"/>
      <c r="BE395" s="7"/>
      <c r="BF395" s="8"/>
      <c r="BG395" s="7"/>
      <c r="BH395" s="8"/>
      <c r="BJ395" s="41"/>
      <c r="BK395" s="41">
        <f t="shared" si="33"/>
        <v>0</v>
      </c>
      <c r="BL395">
        <f t="shared" si="32"/>
        <v>0</v>
      </c>
      <c r="BM395" t="e">
        <f t="shared" si="30"/>
        <v>#DIV/0!</v>
      </c>
      <c r="BN395">
        <f t="shared" si="31"/>
        <v>0</v>
      </c>
    </row>
    <row r="396" spans="2:66" x14ac:dyDescent="0.25">
      <c r="B396" s="6"/>
      <c r="C396" s="10"/>
      <c r="D396" s="32"/>
      <c r="E396" s="10"/>
      <c r="F396" s="32"/>
      <c r="G396" s="10"/>
      <c r="H396" s="32"/>
      <c r="I396" s="10"/>
      <c r="J396" s="32"/>
      <c r="K396" s="10"/>
      <c r="L396" s="32"/>
      <c r="M396" s="10"/>
      <c r="N396" s="32"/>
      <c r="O396" s="10"/>
      <c r="P396" s="32"/>
      <c r="Q396" s="10"/>
      <c r="R396" s="32"/>
      <c r="S396" s="10"/>
      <c r="T396" s="32"/>
      <c r="U396" s="10"/>
      <c r="V396" s="32"/>
      <c r="W396" s="10"/>
      <c r="X396" s="32"/>
      <c r="Y396" s="10"/>
      <c r="Z396" s="32"/>
      <c r="AA396" s="10"/>
      <c r="AB396" s="32"/>
      <c r="AC396" s="10"/>
      <c r="AD396" s="32"/>
      <c r="AE396" s="10"/>
      <c r="AF396" s="32"/>
      <c r="AG396" s="10"/>
      <c r="AH396" s="32"/>
      <c r="AI396" s="10"/>
      <c r="AJ396" s="32"/>
      <c r="AK396" s="10"/>
      <c r="AL396" s="32"/>
      <c r="AM396" s="10"/>
      <c r="AN396" s="32"/>
      <c r="AO396" s="10"/>
      <c r="AP396" s="242"/>
      <c r="AQ396" s="10"/>
      <c r="AR396" s="32"/>
      <c r="AS396" s="10"/>
      <c r="AT396" s="242"/>
      <c r="AU396" s="10"/>
      <c r="AV396" s="242"/>
      <c r="AW396" s="7"/>
      <c r="AX396" s="247"/>
      <c r="AY396" s="10"/>
      <c r="AZ396" s="242"/>
      <c r="BA396" s="7"/>
      <c r="BB396" s="247"/>
      <c r="BC396" s="7"/>
      <c r="BD396" s="247"/>
      <c r="BE396" s="7"/>
      <c r="BF396" s="8"/>
      <c r="BG396" s="7"/>
      <c r="BH396" s="8"/>
      <c r="BJ396" s="41"/>
      <c r="BK396" s="41">
        <f t="shared" si="33"/>
        <v>0</v>
      </c>
      <c r="BL396">
        <f t="shared" si="32"/>
        <v>0</v>
      </c>
      <c r="BM396" t="e">
        <f t="shared" si="30"/>
        <v>#DIV/0!</v>
      </c>
      <c r="BN396">
        <f t="shared" si="31"/>
        <v>0</v>
      </c>
    </row>
    <row r="397" spans="2:66" x14ac:dyDescent="0.25">
      <c r="B397" s="6"/>
      <c r="C397" s="10"/>
      <c r="D397" s="32"/>
      <c r="E397" s="10"/>
      <c r="F397" s="32"/>
      <c r="G397" s="10"/>
      <c r="H397" s="32"/>
      <c r="I397" s="10"/>
      <c r="J397" s="32"/>
      <c r="K397" s="10"/>
      <c r="L397" s="32"/>
      <c r="M397" s="10"/>
      <c r="N397" s="32"/>
      <c r="O397" s="10"/>
      <c r="P397" s="32"/>
      <c r="Q397" s="10"/>
      <c r="R397" s="32"/>
      <c r="S397" s="10"/>
      <c r="T397" s="32"/>
      <c r="U397" s="94"/>
      <c r="V397" s="32"/>
      <c r="W397" s="10"/>
      <c r="X397" s="32"/>
      <c r="Y397" s="10"/>
      <c r="Z397" s="32"/>
      <c r="AA397" s="10"/>
      <c r="AB397" s="32"/>
      <c r="AC397" s="10"/>
      <c r="AD397" s="32"/>
      <c r="AE397" s="10"/>
      <c r="AF397" s="32"/>
      <c r="AG397" s="10"/>
      <c r="AH397" s="32"/>
      <c r="AI397" s="10"/>
      <c r="AJ397" s="32"/>
      <c r="AK397" s="10"/>
      <c r="AL397" s="32"/>
      <c r="AM397" s="10"/>
      <c r="AN397" s="32"/>
      <c r="AO397" s="10"/>
      <c r="AP397" s="242"/>
      <c r="AQ397" s="10"/>
      <c r="AR397" s="32"/>
      <c r="AS397" s="10"/>
      <c r="AT397" s="242"/>
      <c r="AU397" s="10"/>
      <c r="AV397" s="242"/>
      <c r="AW397" s="7"/>
      <c r="AX397" s="247"/>
      <c r="AY397" s="10"/>
      <c r="AZ397" s="242"/>
      <c r="BA397" s="7"/>
      <c r="BB397" s="247"/>
      <c r="BC397" s="7"/>
      <c r="BD397" s="247"/>
      <c r="BE397" s="7"/>
      <c r="BF397" s="8"/>
      <c r="BG397" s="7"/>
      <c r="BH397" s="8"/>
      <c r="BJ397" s="41"/>
      <c r="BK397" s="41">
        <f t="shared" si="33"/>
        <v>0</v>
      </c>
      <c r="BL397">
        <f t="shared" si="32"/>
        <v>0</v>
      </c>
      <c r="BM397" t="e">
        <f t="shared" si="30"/>
        <v>#DIV/0!</v>
      </c>
      <c r="BN397">
        <f t="shared" si="31"/>
        <v>0</v>
      </c>
    </row>
    <row r="398" spans="2:66" x14ac:dyDescent="0.25">
      <c r="B398" s="6"/>
      <c r="C398" s="10"/>
      <c r="D398" s="32"/>
      <c r="E398" s="10"/>
      <c r="F398" s="32"/>
      <c r="G398" s="10"/>
      <c r="H398" s="32"/>
      <c r="I398" s="10"/>
      <c r="J398" s="32"/>
      <c r="K398" s="10"/>
      <c r="L398" s="32"/>
      <c r="M398" s="10"/>
      <c r="N398" s="32"/>
      <c r="O398" s="10"/>
      <c r="P398" s="32"/>
      <c r="Q398" s="10"/>
      <c r="R398" s="32"/>
      <c r="S398" s="10"/>
      <c r="T398" s="32"/>
      <c r="U398" s="10"/>
      <c r="V398" s="32"/>
      <c r="W398" s="10"/>
      <c r="X398" s="32"/>
      <c r="Y398" s="10"/>
      <c r="Z398" s="32"/>
      <c r="AA398" s="10"/>
      <c r="AB398" s="32"/>
      <c r="AC398" s="10"/>
      <c r="AD398" s="32"/>
      <c r="AE398" s="10"/>
      <c r="AF398" s="32"/>
      <c r="AG398" s="10"/>
      <c r="AH398" s="32"/>
      <c r="AI398" s="10"/>
      <c r="AJ398" s="32"/>
      <c r="AK398" s="10"/>
      <c r="AL398" s="32"/>
      <c r="AM398" s="10"/>
      <c r="AN398" s="32"/>
      <c r="AO398" s="10"/>
      <c r="AP398" s="242"/>
      <c r="AQ398" s="10"/>
      <c r="AR398" s="32"/>
      <c r="AS398" s="10"/>
      <c r="AT398" s="242"/>
      <c r="AU398" s="10"/>
      <c r="AV398" s="242"/>
      <c r="AW398" s="7"/>
      <c r="AX398" s="247"/>
      <c r="AY398" s="10"/>
      <c r="AZ398" s="242"/>
      <c r="BA398" s="7"/>
      <c r="BB398" s="247"/>
      <c r="BC398" s="7"/>
      <c r="BD398" s="247"/>
      <c r="BE398" s="7"/>
      <c r="BF398" s="8"/>
      <c r="BG398" s="7"/>
      <c r="BH398" s="8"/>
      <c r="BJ398" s="41"/>
      <c r="BK398" s="41">
        <f t="shared" si="33"/>
        <v>0</v>
      </c>
      <c r="BL398">
        <f t="shared" si="32"/>
        <v>0</v>
      </c>
      <c r="BM398" t="e">
        <f t="shared" si="30"/>
        <v>#DIV/0!</v>
      </c>
      <c r="BN398">
        <f t="shared" si="31"/>
        <v>0</v>
      </c>
    </row>
    <row r="399" spans="2:66" x14ac:dyDescent="0.25">
      <c r="B399" s="6"/>
      <c r="C399" s="10"/>
      <c r="D399" s="32"/>
      <c r="E399" s="10"/>
      <c r="F399" s="32"/>
      <c r="G399" s="10"/>
      <c r="H399" s="32"/>
      <c r="I399" s="10"/>
      <c r="J399" s="32"/>
      <c r="K399" s="10"/>
      <c r="L399" s="32"/>
      <c r="M399" s="10"/>
      <c r="N399" s="32"/>
      <c r="O399" s="10"/>
      <c r="P399" s="32"/>
      <c r="Q399" s="10"/>
      <c r="R399" s="32"/>
      <c r="S399" s="10"/>
      <c r="T399" s="32"/>
      <c r="U399" s="10"/>
      <c r="V399" s="32"/>
      <c r="W399" s="10"/>
      <c r="X399" s="32"/>
      <c r="Y399" s="10"/>
      <c r="Z399" s="32"/>
      <c r="AA399" s="10"/>
      <c r="AB399" s="32"/>
      <c r="AC399" s="10"/>
      <c r="AD399" s="32"/>
      <c r="AE399" s="10"/>
      <c r="AF399" s="32"/>
      <c r="AG399" s="10"/>
      <c r="AH399" s="32"/>
      <c r="AI399" s="10"/>
      <c r="AJ399" s="32"/>
      <c r="AK399" s="10"/>
      <c r="AL399" s="32"/>
      <c r="AM399" s="10"/>
      <c r="AN399" s="32"/>
      <c r="AO399" s="10"/>
      <c r="AP399" s="242"/>
      <c r="AQ399" s="10"/>
      <c r="AR399" s="32"/>
      <c r="AS399" s="10"/>
      <c r="AT399" s="242"/>
      <c r="AU399" s="10"/>
      <c r="AV399" s="242"/>
      <c r="AW399" s="7"/>
      <c r="AX399" s="247"/>
      <c r="AY399" s="10"/>
      <c r="AZ399" s="242"/>
      <c r="BA399" s="7"/>
      <c r="BB399" s="247"/>
      <c r="BC399" s="7"/>
      <c r="BD399" s="247"/>
      <c r="BE399" s="7"/>
      <c r="BF399" s="8"/>
      <c r="BG399" s="7"/>
      <c r="BH399" s="8"/>
      <c r="BJ399" s="41"/>
      <c r="BK399" s="41">
        <f t="shared" si="33"/>
        <v>0</v>
      </c>
      <c r="BL399">
        <f t="shared" si="32"/>
        <v>0</v>
      </c>
      <c r="BM399" t="e">
        <f t="shared" si="30"/>
        <v>#DIV/0!</v>
      </c>
      <c r="BN399">
        <f t="shared" si="31"/>
        <v>0</v>
      </c>
    </row>
    <row r="400" spans="2:66" x14ac:dyDescent="0.25">
      <c r="B400" s="6"/>
      <c r="C400" s="10"/>
      <c r="D400" s="32"/>
      <c r="E400" s="10"/>
      <c r="F400" s="32"/>
      <c r="G400" s="10"/>
      <c r="H400" s="32"/>
      <c r="I400" s="10"/>
      <c r="J400" s="32"/>
      <c r="K400" s="10"/>
      <c r="L400" s="32"/>
      <c r="M400" s="10"/>
      <c r="N400" s="32"/>
      <c r="O400" s="10"/>
      <c r="P400" s="32"/>
      <c r="Q400" s="10"/>
      <c r="R400" s="32"/>
      <c r="S400" s="10"/>
      <c r="T400" s="32"/>
      <c r="U400" s="10"/>
      <c r="V400" s="32"/>
      <c r="W400" s="10"/>
      <c r="X400" s="32"/>
      <c r="Y400" s="10"/>
      <c r="Z400" s="32"/>
      <c r="AA400" s="10"/>
      <c r="AB400" s="32"/>
      <c r="AC400" s="10"/>
      <c r="AD400" s="32"/>
      <c r="AE400" s="10"/>
      <c r="AF400" s="32"/>
      <c r="AG400" s="10"/>
      <c r="AH400" s="32"/>
      <c r="AI400" s="10"/>
      <c r="AJ400" s="32"/>
      <c r="AK400" s="10"/>
      <c r="AL400" s="32"/>
      <c r="AM400" s="10"/>
      <c r="AN400" s="32"/>
      <c r="AO400" s="10"/>
      <c r="AP400" s="242"/>
      <c r="AQ400" s="10"/>
      <c r="AR400" s="32"/>
      <c r="AS400" s="10"/>
      <c r="AT400" s="242"/>
      <c r="AU400" s="10"/>
      <c r="AV400" s="242"/>
      <c r="AW400" s="7"/>
      <c r="AX400" s="247"/>
      <c r="AY400" s="10"/>
      <c r="AZ400" s="242"/>
      <c r="BA400" s="7"/>
      <c r="BB400" s="247"/>
      <c r="BC400" s="7"/>
      <c r="BD400" s="247"/>
      <c r="BE400" s="7"/>
      <c r="BF400" s="8"/>
      <c r="BG400" s="7"/>
      <c r="BH400" s="8"/>
      <c r="BJ400" s="41"/>
      <c r="BK400" s="41">
        <f t="shared" si="33"/>
        <v>0</v>
      </c>
      <c r="BL400">
        <f t="shared" si="32"/>
        <v>0</v>
      </c>
      <c r="BM400" t="e">
        <f t="shared" si="30"/>
        <v>#DIV/0!</v>
      </c>
      <c r="BN400">
        <f t="shared" si="31"/>
        <v>0</v>
      </c>
    </row>
    <row r="401" spans="2:66" x14ac:dyDescent="0.25">
      <c r="B401" s="6"/>
      <c r="C401" s="10"/>
      <c r="D401" s="32"/>
      <c r="E401" s="10"/>
      <c r="F401" s="32"/>
      <c r="G401" s="10"/>
      <c r="H401" s="32"/>
      <c r="I401" s="10"/>
      <c r="J401" s="32"/>
      <c r="K401" s="94"/>
      <c r="L401" s="32"/>
      <c r="M401" s="10"/>
      <c r="N401" s="32"/>
      <c r="O401" s="10"/>
      <c r="P401" s="32"/>
      <c r="Q401" s="10"/>
      <c r="R401" s="32"/>
      <c r="S401" s="10"/>
      <c r="T401" s="32"/>
      <c r="U401" s="10"/>
      <c r="V401" s="32"/>
      <c r="W401" s="10"/>
      <c r="X401" s="32"/>
      <c r="Y401" s="10"/>
      <c r="Z401" s="32"/>
      <c r="AA401" s="10"/>
      <c r="AB401" s="32"/>
      <c r="AC401" s="10"/>
      <c r="AD401" s="32"/>
      <c r="AE401" s="10"/>
      <c r="AF401" s="32"/>
      <c r="AG401" s="10"/>
      <c r="AH401" s="32"/>
      <c r="AI401" s="10"/>
      <c r="AJ401" s="32"/>
      <c r="AK401" s="10"/>
      <c r="AL401" s="32"/>
      <c r="AM401" s="10"/>
      <c r="AN401" s="32"/>
      <c r="AO401" s="10"/>
      <c r="AP401" s="242"/>
      <c r="AQ401" s="10"/>
      <c r="AR401" s="32"/>
      <c r="AS401" s="10"/>
      <c r="AT401" s="242"/>
      <c r="AU401" s="10"/>
      <c r="AV401" s="242"/>
      <c r="AW401" s="7"/>
      <c r="AX401" s="247"/>
      <c r="AY401" s="10"/>
      <c r="AZ401" s="242"/>
      <c r="BA401" s="7"/>
      <c r="BB401" s="247"/>
      <c r="BC401" s="7"/>
      <c r="BD401" s="247"/>
      <c r="BE401" s="7"/>
      <c r="BF401" s="8"/>
      <c r="BG401" s="7"/>
      <c r="BH401" s="8"/>
      <c r="BJ401" s="41"/>
      <c r="BK401" s="41">
        <f t="shared" si="33"/>
        <v>0</v>
      </c>
      <c r="BL401">
        <f t="shared" si="32"/>
        <v>0</v>
      </c>
      <c r="BM401" t="e">
        <f t="shared" si="30"/>
        <v>#DIV/0!</v>
      </c>
      <c r="BN401">
        <f t="shared" si="31"/>
        <v>0</v>
      </c>
    </row>
    <row r="402" spans="2:66" x14ac:dyDescent="0.25">
      <c r="B402" s="6"/>
      <c r="C402" s="10"/>
      <c r="D402" s="32"/>
      <c r="E402" s="10"/>
      <c r="F402" s="32"/>
      <c r="G402" s="10"/>
      <c r="H402" s="32"/>
      <c r="I402" s="10"/>
      <c r="J402" s="32"/>
      <c r="K402" s="10"/>
      <c r="L402" s="32"/>
      <c r="M402" s="10"/>
      <c r="N402" s="32"/>
      <c r="O402" s="10"/>
      <c r="P402" s="32"/>
      <c r="Q402" s="10"/>
      <c r="R402" s="32"/>
      <c r="S402" s="10"/>
      <c r="T402" s="32"/>
      <c r="U402" s="10"/>
      <c r="V402" s="32"/>
      <c r="W402" s="10"/>
      <c r="X402" s="32"/>
      <c r="Y402" s="10"/>
      <c r="Z402" s="32"/>
      <c r="AA402" s="10"/>
      <c r="AB402" s="32"/>
      <c r="AC402" s="10"/>
      <c r="AD402" s="32"/>
      <c r="AE402" s="10"/>
      <c r="AF402" s="32"/>
      <c r="AG402" s="10"/>
      <c r="AH402" s="32"/>
      <c r="AI402" s="10"/>
      <c r="AJ402" s="32"/>
      <c r="AK402" s="10"/>
      <c r="AL402" s="32"/>
      <c r="AM402" s="10"/>
      <c r="AN402" s="32"/>
      <c r="AO402" s="10"/>
      <c r="AP402" s="242"/>
      <c r="AQ402" s="10"/>
      <c r="AR402" s="32"/>
      <c r="AS402" s="10"/>
      <c r="AT402" s="242"/>
      <c r="AU402" s="10"/>
      <c r="AV402" s="242"/>
      <c r="AW402" s="7"/>
      <c r="AX402" s="247"/>
      <c r="AY402" s="10"/>
      <c r="AZ402" s="242"/>
      <c r="BA402" s="7"/>
      <c r="BB402" s="247"/>
      <c r="BC402" s="7"/>
      <c r="BD402" s="247"/>
      <c r="BE402" s="7"/>
      <c r="BF402" s="8"/>
      <c r="BG402" s="7"/>
      <c r="BH402" s="8"/>
      <c r="BJ402" s="41"/>
      <c r="BK402" s="41">
        <f t="shared" si="33"/>
        <v>0</v>
      </c>
      <c r="BL402">
        <f t="shared" si="32"/>
        <v>0</v>
      </c>
      <c r="BM402" t="e">
        <f t="shared" si="30"/>
        <v>#DIV/0!</v>
      </c>
      <c r="BN402">
        <f t="shared" si="31"/>
        <v>0</v>
      </c>
    </row>
    <row r="403" spans="2:66" x14ac:dyDescent="0.25">
      <c r="B403" s="6"/>
      <c r="C403" s="10"/>
      <c r="D403" s="32"/>
      <c r="E403" s="10"/>
      <c r="F403" s="32"/>
      <c r="G403" s="10"/>
      <c r="H403" s="32"/>
      <c r="I403" s="10"/>
      <c r="J403" s="32"/>
      <c r="K403" s="94"/>
      <c r="L403" s="32"/>
      <c r="M403" s="10"/>
      <c r="N403" s="32"/>
      <c r="O403" s="10"/>
      <c r="P403" s="32"/>
      <c r="Q403" s="10"/>
      <c r="R403" s="32"/>
      <c r="S403" s="10"/>
      <c r="T403" s="32"/>
      <c r="U403" s="10"/>
      <c r="V403" s="32"/>
      <c r="W403" s="10"/>
      <c r="X403" s="32"/>
      <c r="Y403" s="10"/>
      <c r="Z403" s="32"/>
      <c r="AA403" s="10"/>
      <c r="AB403" s="32"/>
      <c r="AC403" s="10"/>
      <c r="AD403" s="32"/>
      <c r="AE403" s="10"/>
      <c r="AF403" s="32"/>
      <c r="AG403" s="10"/>
      <c r="AH403" s="32"/>
      <c r="AI403" s="10"/>
      <c r="AJ403" s="32"/>
      <c r="AK403" s="10"/>
      <c r="AL403" s="32"/>
      <c r="AM403" s="10"/>
      <c r="AN403" s="32"/>
      <c r="AO403" s="10"/>
      <c r="AP403" s="242"/>
      <c r="AQ403" s="10"/>
      <c r="AR403" s="32"/>
      <c r="AS403" s="10"/>
      <c r="AT403" s="242"/>
      <c r="AU403" s="10"/>
      <c r="AV403" s="242"/>
      <c r="AW403" s="7"/>
      <c r="AX403" s="247"/>
      <c r="AY403" s="10"/>
      <c r="AZ403" s="242"/>
      <c r="BA403" s="7"/>
      <c r="BB403" s="247"/>
      <c r="BC403" s="7"/>
      <c r="BD403" s="247"/>
      <c r="BE403" s="7"/>
      <c r="BF403" s="8"/>
      <c r="BG403" s="7"/>
      <c r="BH403" s="8"/>
      <c r="BJ403" s="41"/>
      <c r="BK403" s="41">
        <f t="shared" si="33"/>
        <v>0</v>
      </c>
      <c r="BL403">
        <f t="shared" si="32"/>
        <v>0</v>
      </c>
      <c r="BM403" t="e">
        <f t="shared" si="30"/>
        <v>#DIV/0!</v>
      </c>
      <c r="BN403">
        <f t="shared" si="31"/>
        <v>0</v>
      </c>
    </row>
    <row r="404" spans="2:66" x14ac:dyDescent="0.25">
      <c r="B404" s="6"/>
      <c r="C404" s="10"/>
      <c r="D404" s="32"/>
      <c r="E404" s="10"/>
      <c r="F404" s="32"/>
      <c r="G404" s="10"/>
      <c r="H404" s="32"/>
      <c r="I404" s="10"/>
      <c r="J404" s="32"/>
      <c r="K404" s="10"/>
      <c r="L404" s="32"/>
      <c r="M404" s="10"/>
      <c r="N404" s="32"/>
      <c r="O404" s="10"/>
      <c r="P404" s="32"/>
      <c r="Q404" s="10"/>
      <c r="R404" s="32"/>
      <c r="S404" s="10"/>
      <c r="T404" s="32"/>
      <c r="U404" s="10"/>
      <c r="V404" s="32"/>
      <c r="W404" s="10"/>
      <c r="X404" s="32"/>
      <c r="Y404" s="10"/>
      <c r="Z404" s="32"/>
      <c r="AA404" s="10"/>
      <c r="AB404" s="32"/>
      <c r="AC404" s="10"/>
      <c r="AD404" s="32"/>
      <c r="AE404" s="10"/>
      <c r="AF404" s="32"/>
      <c r="AG404" s="10"/>
      <c r="AH404" s="32"/>
      <c r="AI404" s="10"/>
      <c r="AJ404" s="32"/>
      <c r="AK404" s="10"/>
      <c r="AL404" s="32"/>
      <c r="AM404" s="10"/>
      <c r="AN404" s="32"/>
      <c r="AO404" s="10"/>
      <c r="AP404" s="242"/>
      <c r="AQ404" s="10"/>
      <c r="AR404" s="32"/>
      <c r="AS404" s="10"/>
      <c r="AT404" s="242"/>
      <c r="AU404" s="10"/>
      <c r="AV404" s="242"/>
      <c r="AW404" s="7"/>
      <c r="AX404" s="247"/>
      <c r="AY404" s="10"/>
      <c r="AZ404" s="242"/>
      <c r="BA404" s="7"/>
      <c r="BB404" s="247"/>
      <c r="BC404" s="7"/>
      <c r="BD404" s="247"/>
      <c r="BE404" s="7"/>
      <c r="BF404" s="8"/>
      <c r="BG404" s="7"/>
      <c r="BH404" s="8"/>
      <c r="BJ404" s="41"/>
      <c r="BK404" s="41">
        <f t="shared" si="33"/>
        <v>0</v>
      </c>
      <c r="BL404">
        <f t="shared" si="32"/>
        <v>0</v>
      </c>
      <c r="BM404" t="e">
        <f t="shared" si="30"/>
        <v>#DIV/0!</v>
      </c>
      <c r="BN404">
        <f t="shared" si="31"/>
        <v>0</v>
      </c>
    </row>
    <row r="405" spans="2:66" x14ac:dyDescent="0.25">
      <c r="B405" s="6"/>
      <c r="C405" s="10"/>
      <c r="D405" s="32"/>
      <c r="E405" s="10"/>
      <c r="F405" s="32"/>
      <c r="G405" s="10"/>
      <c r="H405" s="32"/>
      <c r="I405" s="10"/>
      <c r="J405" s="32"/>
      <c r="K405" s="10"/>
      <c r="L405" s="32"/>
      <c r="M405" s="10"/>
      <c r="N405" s="32"/>
      <c r="O405" s="10"/>
      <c r="P405" s="32"/>
      <c r="Q405" s="10"/>
      <c r="R405" s="32"/>
      <c r="S405" s="10"/>
      <c r="T405" s="32"/>
      <c r="U405" s="10"/>
      <c r="V405" s="32"/>
      <c r="W405" s="10"/>
      <c r="X405" s="32"/>
      <c r="Y405" s="10"/>
      <c r="Z405" s="32"/>
      <c r="AA405" s="10"/>
      <c r="AB405" s="32"/>
      <c r="AC405" s="10"/>
      <c r="AD405" s="32"/>
      <c r="AE405" s="10"/>
      <c r="AF405" s="32"/>
      <c r="AG405" s="10"/>
      <c r="AH405" s="32"/>
      <c r="AI405" s="10"/>
      <c r="AJ405" s="32"/>
      <c r="AK405" s="10"/>
      <c r="AL405" s="32"/>
      <c r="AM405" s="10"/>
      <c r="AN405" s="32"/>
      <c r="AO405" s="10"/>
      <c r="AP405" s="242"/>
      <c r="AQ405" s="10"/>
      <c r="AR405" s="32"/>
      <c r="AS405" s="10"/>
      <c r="AT405" s="242"/>
      <c r="AU405" s="10"/>
      <c r="AV405" s="242"/>
      <c r="AW405" s="7"/>
      <c r="AX405" s="247"/>
      <c r="AY405" s="10"/>
      <c r="AZ405" s="242"/>
      <c r="BA405" s="7"/>
      <c r="BB405" s="247"/>
      <c r="BC405" s="7"/>
      <c r="BD405" s="247"/>
      <c r="BE405" s="7"/>
      <c r="BF405" s="8"/>
      <c r="BG405" s="7"/>
      <c r="BH405" s="8"/>
      <c r="BJ405" s="41"/>
      <c r="BK405" s="41">
        <f t="shared" si="33"/>
        <v>0</v>
      </c>
      <c r="BL405">
        <f t="shared" si="32"/>
        <v>0</v>
      </c>
      <c r="BM405" t="e">
        <f t="shared" si="30"/>
        <v>#DIV/0!</v>
      </c>
      <c r="BN405">
        <f t="shared" si="31"/>
        <v>0</v>
      </c>
    </row>
    <row r="406" spans="2:66" x14ac:dyDescent="0.25">
      <c r="B406" s="6"/>
      <c r="C406" s="10"/>
      <c r="D406" s="32"/>
      <c r="E406" s="10"/>
      <c r="F406" s="32"/>
      <c r="G406" s="10"/>
      <c r="H406" s="32"/>
      <c r="I406" s="10"/>
      <c r="J406" s="32"/>
      <c r="K406" s="10"/>
      <c r="L406" s="32"/>
      <c r="M406" s="10"/>
      <c r="N406" s="32"/>
      <c r="O406" s="10"/>
      <c r="P406" s="32"/>
      <c r="Q406" s="10"/>
      <c r="R406" s="32"/>
      <c r="S406" s="10"/>
      <c r="T406" s="32"/>
      <c r="U406" s="10"/>
      <c r="V406" s="32"/>
      <c r="W406" s="10"/>
      <c r="X406" s="32"/>
      <c r="Y406" s="10"/>
      <c r="Z406" s="32"/>
      <c r="AA406" s="10"/>
      <c r="AB406" s="32"/>
      <c r="AC406" s="10"/>
      <c r="AD406" s="32"/>
      <c r="AE406" s="10"/>
      <c r="AF406" s="32"/>
      <c r="AG406" s="10"/>
      <c r="AH406" s="32"/>
      <c r="AI406" s="10"/>
      <c r="AJ406" s="32"/>
      <c r="AK406" s="10"/>
      <c r="AL406" s="32"/>
      <c r="AM406" s="10"/>
      <c r="AN406" s="32"/>
      <c r="AO406" s="10"/>
      <c r="AP406" s="242"/>
      <c r="AQ406" s="10"/>
      <c r="AR406" s="32"/>
      <c r="AS406" s="10"/>
      <c r="AT406" s="242"/>
      <c r="AU406" s="10"/>
      <c r="AV406" s="242"/>
      <c r="AW406" s="7"/>
      <c r="AX406" s="247"/>
      <c r="AY406" s="10"/>
      <c r="AZ406" s="242"/>
      <c r="BA406" s="7"/>
      <c r="BB406" s="247"/>
      <c r="BC406" s="7"/>
      <c r="BD406" s="247"/>
      <c r="BE406" s="7"/>
      <c r="BF406" s="8"/>
      <c r="BG406" s="7"/>
      <c r="BH406" s="8"/>
      <c r="BJ406" s="41"/>
      <c r="BK406" s="41">
        <f t="shared" si="33"/>
        <v>0</v>
      </c>
      <c r="BL406">
        <f t="shared" si="32"/>
        <v>0</v>
      </c>
      <c r="BM406" t="e">
        <f t="shared" si="30"/>
        <v>#DIV/0!</v>
      </c>
      <c r="BN406">
        <f t="shared" si="31"/>
        <v>0</v>
      </c>
    </row>
    <row r="407" spans="2:66" x14ac:dyDescent="0.25">
      <c r="B407" s="6"/>
      <c r="C407" s="10"/>
      <c r="D407" s="32"/>
      <c r="E407" s="10"/>
      <c r="F407" s="32"/>
      <c r="G407" s="10"/>
      <c r="H407" s="32"/>
      <c r="I407" s="10"/>
      <c r="J407" s="32"/>
      <c r="K407" s="10"/>
      <c r="L407" s="32"/>
      <c r="M407" s="10"/>
      <c r="N407" s="32"/>
      <c r="O407" s="10"/>
      <c r="P407" s="32"/>
      <c r="Q407" s="10"/>
      <c r="R407" s="32"/>
      <c r="S407" s="10"/>
      <c r="T407" s="32"/>
      <c r="U407" s="10"/>
      <c r="V407" s="32"/>
      <c r="W407" s="10"/>
      <c r="X407" s="32"/>
      <c r="Y407" s="10"/>
      <c r="Z407" s="32"/>
      <c r="AA407" s="10"/>
      <c r="AB407" s="32"/>
      <c r="AC407" s="10"/>
      <c r="AD407" s="32"/>
      <c r="AE407" s="10"/>
      <c r="AF407" s="32"/>
      <c r="AG407" s="10"/>
      <c r="AH407" s="32"/>
      <c r="AI407" s="10"/>
      <c r="AJ407" s="32"/>
      <c r="AK407" s="10"/>
      <c r="AL407" s="32"/>
      <c r="AM407" s="10"/>
      <c r="AN407" s="32"/>
      <c r="AO407" s="10"/>
      <c r="AP407" s="242"/>
      <c r="AQ407" s="10"/>
      <c r="AR407" s="32"/>
      <c r="AS407" s="10"/>
      <c r="AT407" s="242"/>
      <c r="AU407" s="10"/>
      <c r="AV407" s="242"/>
      <c r="AW407" s="7"/>
      <c r="AX407" s="247"/>
      <c r="AY407" s="10"/>
      <c r="AZ407" s="242"/>
      <c r="BA407" s="7"/>
      <c r="BB407" s="247"/>
      <c r="BC407" s="7"/>
      <c r="BD407" s="247"/>
      <c r="BE407" s="7"/>
      <c r="BF407" s="8"/>
      <c r="BG407" s="7"/>
      <c r="BH407" s="8"/>
      <c r="BJ407" s="41"/>
      <c r="BK407" s="41">
        <f t="shared" si="33"/>
        <v>0</v>
      </c>
      <c r="BL407">
        <f t="shared" si="32"/>
        <v>0</v>
      </c>
      <c r="BM407" t="e">
        <f t="shared" si="30"/>
        <v>#DIV/0!</v>
      </c>
      <c r="BN407">
        <f t="shared" si="31"/>
        <v>0</v>
      </c>
    </row>
    <row r="408" spans="2:66" x14ac:dyDescent="0.25">
      <c r="B408" s="6"/>
      <c r="C408" s="10"/>
      <c r="D408" s="32"/>
      <c r="E408" s="10"/>
      <c r="F408" s="32"/>
      <c r="G408" s="10"/>
      <c r="H408" s="32"/>
      <c r="I408" s="10"/>
      <c r="J408" s="32"/>
      <c r="K408" s="94"/>
      <c r="L408" s="32"/>
      <c r="M408" s="10"/>
      <c r="N408" s="32"/>
      <c r="O408" s="10"/>
      <c r="P408" s="32"/>
      <c r="Q408" s="10"/>
      <c r="R408" s="32"/>
      <c r="S408" s="10"/>
      <c r="T408" s="32"/>
      <c r="U408" s="10"/>
      <c r="V408" s="32"/>
      <c r="W408" s="10"/>
      <c r="X408" s="32"/>
      <c r="Y408" s="10"/>
      <c r="Z408" s="32"/>
      <c r="AA408" s="10"/>
      <c r="AB408" s="32"/>
      <c r="AC408" s="10"/>
      <c r="AD408" s="32"/>
      <c r="AE408" s="10"/>
      <c r="AF408" s="32"/>
      <c r="AG408" s="10"/>
      <c r="AH408" s="32"/>
      <c r="AI408" s="10"/>
      <c r="AJ408" s="32"/>
      <c r="AK408" s="10"/>
      <c r="AL408" s="32"/>
      <c r="AM408" s="10"/>
      <c r="AN408" s="32"/>
      <c r="AO408" s="10"/>
      <c r="AP408" s="242"/>
      <c r="AQ408" s="10"/>
      <c r="AR408" s="32"/>
      <c r="AS408" s="10"/>
      <c r="AT408" s="242"/>
      <c r="AU408" s="10"/>
      <c r="AV408" s="242"/>
      <c r="AW408" s="7"/>
      <c r="AX408" s="247"/>
      <c r="AY408" s="10"/>
      <c r="AZ408" s="242"/>
      <c r="BA408" s="7"/>
      <c r="BB408" s="247"/>
      <c r="BC408" s="7"/>
      <c r="BD408" s="247"/>
      <c r="BE408" s="7"/>
      <c r="BF408" s="8"/>
      <c r="BG408" s="7"/>
      <c r="BH408" s="8"/>
      <c r="BJ408" s="41"/>
      <c r="BK408" s="41">
        <f t="shared" si="33"/>
        <v>0</v>
      </c>
      <c r="BL408">
        <f t="shared" si="32"/>
        <v>0</v>
      </c>
      <c r="BM408" t="e">
        <f t="shared" ref="BM408:BM471" si="34">+BK408/BL408</f>
        <v>#DIV/0!</v>
      </c>
      <c r="BN408">
        <f t="shared" ref="BN408:BN471" si="35">+K408*2</f>
        <v>0</v>
      </c>
    </row>
    <row r="409" spans="2:66" x14ac:dyDescent="0.25">
      <c r="B409" s="6"/>
      <c r="C409" s="10"/>
      <c r="D409" s="32"/>
      <c r="E409" s="10"/>
      <c r="F409" s="32"/>
      <c r="G409" s="10"/>
      <c r="H409" s="32"/>
      <c r="I409" s="10"/>
      <c r="J409" s="32"/>
      <c r="K409" s="94"/>
      <c r="L409" s="32"/>
      <c r="M409" s="10"/>
      <c r="N409" s="32"/>
      <c r="O409" s="10"/>
      <c r="P409" s="32"/>
      <c r="Q409" s="10"/>
      <c r="R409" s="32"/>
      <c r="S409" s="10"/>
      <c r="T409" s="32"/>
      <c r="U409" s="10"/>
      <c r="V409" s="32"/>
      <c r="W409" s="10"/>
      <c r="X409" s="32"/>
      <c r="Y409" s="10"/>
      <c r="Z409" s="32"/>
      <c r="AA409" s="10"/>
      <c r="AB409" s="32"/>
      <c r="AC409" s="10"/>
      <c r="AD409" s="32"/>
      <c r="AE409" s="10"/>
      <c r="AF409" s="32"/>
      <c r="AG409" s="10"/>
      <c r="AH409" s="32"/>
      <c r="AI409" s="10"/>
      <c r="AJ409" s="32"/>
      <c r="AK409" s="10"/>
      <c r="AL409" s="32"/>
      <c r="AM409" s="10"/>
      <c r="AN409" s="32"/>
      <c r="AO409" s="10"/>
      <c r="AP409" s="242"/>
      <c r="AQ409" s="10"/>
      <c r="AR409" s="32"/>
      <c r="AS409" s="10"/>
      <c r="AT409" s="242"/>
      <c r="AU409" s="10"/>
      <c r="AV409" s="242"/>
      <c r="AW409" s="7"/>
      <c r="AX409" s="247"/>
      <c r="AY409" s="10"/>
      <c r="AZ409" s="242"/>
      <c r="BA409" s="7"/>
      <c r="BB409" s="247"/>
      <c r="BC409" s="7"/>
      <c r="BD409" s="247"/>
      <c r="BE409" s="7"/>
      <c r="BF409" s="8"/>
      <c r="BG409" s="7"/>
      <c r="BH409" s="8"/>
      <c r="BJ409" s="41"/>
      <c r="BK409" s="41">
        <f t="shared" si="33"/>
        <v>0</v>
      </c>
      <c r="BL409">
        <f t="shared" si="32"/>
        <v>0</v>
      </c>
      <c r="BM409" t="e">
        <f t="shared" si="34"/>
        <v>#DIV/0!</v>
      </c>
      <c r="BN409">
        <f t="shared" si="35"/>
        <v>0</v>
      </c>
    </row>
    <row r="410" spans="2:66" x14ac:dyDescent="0.25">
      <c r="B410" s="6"/>
      <c r="C410" s="10"/>
      <c r="D410" s="32"/>
      <c r="E410" s="10"/>
      <c r="F410" s="32"/>
      <c r="G410" s="10"/>
      <c r="H410" s="32"/>
      <c r="I410" s="10"/>
      <c r="J410" s="32"/>
      <c r="K410" s="94"/>
      <c r="L410" s="32"/>
      <c r="M410" s="10"/>
      <c r="N410" s="32"/>
      <c r="O410" s="10"/>
      <c r="P410" s="32"/>
      <c r="Q410" s="10"/>
      <c r="R410" s="32"/>
      <c r="S410" s="10"/>
      <c r="T410" s="32"/>
      <c r="U410" s="10"/>
      <c r="V410" s="32"/>
      <c r="W410" s="10"/>
      <c r="X410" s="32"/>
      <c r="Y410" s="10"/>
      <c r="Z410" s="32"/>
      <c r="AA410" s="10"/>
      <c r="AB410" s="32"/>
      <c r="AC410" s="10"/>
      <c r="AD410" s="32"/>
      <c r="AE410" s="10"/>
      <c r="AF410" s="32"/>
      <c r="AG410" s="10"/>
      <c r="AH410" s="32"/>
      <c r="AI410" s="10"/>
      <c r="AJ410" s="32"/>
      <c r="AK410" s="10"/>
      <c r="AL410" s="32"/>
      <c r="AM410" s="10"/>
      <c r="AN410" s="32"/>
      <c r="AO410" s="10"/>
      <c r="AP410" s="242"/>
      <c r="AQ410" s="10"/>
      <c r="AR410" s="32"/>
      <c r="AS410" s="10"/>
      <c r="AT410" s="242"/>
      <c r="AU410" s="10"/>
      <c r="AV410" s="242"/>
      <c r="AW410" s="7"/>
      <c r="AX410" s="247"/>
      <c r="AY410" s="10"/>
      <c r="AZ410" s="242"/>
      <c r="BA410" s="7"/>
      <c r="BB410" s="247"/>
      <c r="BC410" s="7"/>
      <c r="BD410" s="247"/>
      <c r="BE410" s="7"/>
      <c r="BF410" s="8"/>
      <c r="BG410" s="7"/>
      <c r="BH410" s="8"/>
      <c r="BJ410" s="41"/>
      <c r="BK410" s="41">
        <f t="shared" si="33"/>
        <v>0</v>
      </c>
      <c r="BL410">
        <f t="shared" si="32"/>
        <v>0</v>
      </c>
      <c r="BM410" t="e">
        <f t="shared" si="34"/>
        <v>#DIV/0!</v>
      </c>
      <c r="BN410">
        <f t="shared" si="35"/>
        <v>0</v>
      </c>
    </row>
    <row r="411" spans="2:66" x14ac:dyDescent="0.25">
      <c r="B411" s="6"/>
      <c r="C411" s="10"/>
      <c r="D411" s="32"/>
      <c r="E411" s="10"/>
      <c r="F411" s="32"/>
      <c r="G411" s="10"/>
      <c r="H411" s="32"/>
      <c r="I411" s="10"/>
      <c r="J411" s="32"/>
      <c r="K411" s="10"/>
      <c r="L411" s="32"/>
      <c r="M411" s="10"/>
      <c r="N411" s="32"/>
      <c r="O411" s="10"/>
      <c r="P411" s="32"/>
      <c r="Q411" s="10"/>
      <c r="R411" s="32"/>
      <c r="S411" s="10"/>
      <c r="T411" s="32"/>
      <c r="U411" s="10"/>
      <c r="V411" s="32"/>
      <c r="W411" s="10"/>
      <c r="X411" s="32"/>
      <c r="Y411" s="10"/>
      <c r="Z411" s="32"/>
      <c r="AA411" s="10"/>
      <c r="AB411" s="32"/>
      <c r="AC411" s="10"/>
      <c r="AD411" s="32"/>
      <c r="AE411" s="10"/>
      <c r="AF411" s="32"/>
      <c r="AG411" s="10"/>
      <c r="AH411" s="32"/>
      <c r="AI411" s="10"/>
      <c r="AJ411" s="32"/>
      <c r="AK411" s="10"/>
      <c r="AL411" s="32"/>
      <c r="AM411" s="10"/>
      <c r="AN411" s="32"/>
      <c r="AO411" s="10"/>
      <c r="AP411" s="242"/>
      <c r="AQ411" s="10"/>
      <c r="AR411" s="32"/>
      <c r="AS411" s="10"/>
      <c r="AT411" s="242"/>
      <c r="AU411" s="10"/>
      <c r="AV411" s="242"/>
      <c r="AW411" s="7"/>
      <c r="AX411" s="247"/>
      <c r="AY411" s="10"/>
      <c r="AZ411" s="242"/>
      <c r="BA411" s="7"/>
      <c r="BB411" s="247"/>
      <c r="BC411" s="7"/>
      <c r="BD411" s="247"/>
      <c r="BE411" s="7"/>
      <c r="BF411" s="8"/>
      <c r="BG411" s="7"/>
      <c r="BH411" s="8"/>
      <c r="BJ411" s="41"/>
      <c r="BK411" s="41">
        <f t="shared" si="33"/>
        <v>0</v>
      </c>
      <c r="BL411">
        <f t="shared" si="32"/>
        <v>0</v>
      </c>
      <c r="BM411" t="e">
        <f t="shared" si="34"/>
        <v>#DIV/0!</v>
      </c>
      <c r="BN411">
        <f t="shared" si="35"/>
        <v>0</v>
      </c>
    </row>
    <row r="412" spans="2:66" x14ac:dyDescent="0.25">
      <c r="B412" s="6"/>
      <c r="C412" s="10"/>
      <c r="D412" s="32"/>
      <c r="E412" s="10"/>
      <c r="F412" s="32"/>
      <c r="G412" s="10"/>
      <c r="H412" s="32"/>
      <c r="I412" s="10"/>
      <c r="J412" s="32"/>
      <c r="K412" s="94"/>
      <c r="L412" s="32"/>
      <c r="M412" s="10"/>
      <c r="N412" s="32"/>
      <c r="O412" s="10"/>
      <c r="P412" s="32"/>
      <c r="Q412" s="10"/>
      <c r="R412" s="32"/>
      <c r="S412" s="10"/>
      <c r="T412" s="32"/>
      <c r="U412" s="10"/>
      <c r="V412" s="32"/>
      <c r="W412" s="10"/>
      <c r="X412" s="32"/>
      <c r="Y412" s="10"/>
      <c r="Z412" s="32"/>
      <c r="AA412" s="10"/>
      <c r="AB412" s="32"/>
      <c r="AC412" s="10"/>
      <c r="AD412" s="32"/>
      <c r="AE412" s="10"/>
      <c r="AF412" s="32"/>
      <c r="AG412" s="10"/>
      <c r="AH412" s="32"/>
      <c r="AI412" s="10"/>
      <c r="AJ412" s="32"/>
      <c r="AK412" s="10"/>
      <c r="AL412" s="32"/>
      <c r="AM412" s="10"/>
      <c r="AN412" s="32"/>
      <c r="AO412" s="10"/>
      <c r="AP412" s="242"/>
      <c r="AQ412" s="10"/>
      <c r="AR412" s="32"/>
      <c r="AS412" s="10"/>
      <c r="AT412" s="242"/>
      <c r="AU412" s="10"/>
      <c r="AV412" s="242"/>
      <c r="AW412" s="7"/>
      <c r="AX412" s="247"/>
      <c r="AY412" s="10"/>
      <c r="AZ412" s="242"/>
      <c r="BA412" s="7"/>
      <c r="BB412" s="247"/>
      <c r="BC412" s="7"/>
      <c r="BD412" s="247"/>
      <c r="BE412" s="7"/>
      <c r="BF412" s="8"/>
      <c r="BG412" s="7"/>
      <c r="BH412" s="8"/>
      <c r="BJ412" s="41"/>
      <c r="BK412" s="41">
        <f t="shared" si="33"/>
        <v>0</v>
      </c>
      <c r="BL412">
        <f t="shared" si="32"/>
        <v>0</v>
      </c>
      <c r="BM412" t="e">
        <f t="shared" si="34"/>
        <v>#DIV/0!</v>
      </c>
      <c r="BN412">
        <f t="shared" si="35"/>
        <v>0</v>
      </c>
    </row>
    <row r="413" spans="2:66" x14ac:dyDescent="0.25">
      <c r="B413" s="6"/>
      <c r="C413" s="10"/>
      <c r="D413" s="32"/>
      <c r="E413" s="10"/>
      <c r="F413" s="32"/>
      <c r="G413" s="10"/>
      <c r="H413" s="32"/>
      <c r="I413" s="10"/>
      <c r="J413" s="32"/>
      <c r="K413" s="94"/>
      <c r="L413" s="32"/>
      <c r="M413" s="10"/>
      <c r="N413" s="32"/>
      <c r="O413" s="10"/>
      <c r="P413" s="32"/>
      <c r="Q413" s="10"/>
      <c r="R413" s="32"/>
      <c r="S413" s="10"/>
      <c r="T413" s="32"/>
      <c r="U413" s="94"/>
      <c r="V413" s="32"/>
      <c r="W413" s="10"/>
      <c r="X413" s="32"/>
      <c r="Y413" s="10"/>
      <c r="Z413" s="32"/>
      <c r="AA413" s="10"/>
      <c r="AB413" s="32"/>
      <c r="AC413" s="10"/>
      <c r="AD413" s="32"/>
      <c r="AE413" s="10"/>
      <c r="AF413" s="32"/>
      <c r="AG413" s="10"/>
      <c r="AH413" s="32"/>
      <c r="AI413" s="10"/>
      <c r="AJ413" s="32"/>
      <c r="AK413" s="10"/>
      <c r="AL413" s="32"/>
      <c r="AM413" s="10"/>
      <c r="AN413" s="32"/>
      <c r="AO413" s="10"/>
      <c r="AP413" s="242"/>
      <c r="AQ413" s="10"/>
      <c r="AR413" s="32"/>
      <c r="AS413" s="10"/>
      <c r="AT413" s="242"/>
      <c r="AU413" s="10"/>
      <c r="AV413" s="242"/>
      <c r="AW413" s="7"/>
      <c r="AX413" s="247"/>
      <c r="AY413" s="10"/>
      <c r="AZ413" s="242"/>
      <c r="BA413" s="7"/>
      <c r="BB413" s="247"/>
      <c r="BC413" s="7"/>
      <c r="BD413" s="247"/>
      <c r="BE413" s="7"/>
      <c r="BF413" s="8"/>
      <c r="BG413" s="7"/>
      <c r="BH413" s="8"/>
      <c r="BJ413" s="41"/>
      <c r="BK413" s="41">
        <f t="shared" si="33"/>
        <v>0</v>
      </c>
      <c r="BL413">
        <f t="shared" si="32"/>
        <v>0</v>
      </c>
      <c r="BM413" t="e">
        <f t="shared" si="34"/>
        <v>#DIV/0!</v>
      </c>
      <c r="BN413">
        <f t="shared" si="35"/>
        <v>0</v>
      </c>
    </row>
    <row r="414" spans="2:66" x14ac:dyDescent="0.25">
      <c r="B414" s="6"/>
      <c r="C414" s="10"/>
      <c r="D414" s="32"/>
      <c r="E414" s="10"/>
      <c r="F414" s="32"/>
      <c r="G414" s="10"/>
      <c r="H414" s="32"/>
      <c r="I414" s="10"/>
      <c r="J414" s="32"/>
      <c r="K414" s="94"/>
      <c r="L414" s="32"/>
      <c r="M414" s="10"/>
      <c r="N414" s="32"/>
      <c r="O414" s="10"/>
      <c r="P414" s="32"/>
      <c r="Q414" s="10"/>
      <c r="R414" s="32"/>
      <c r="S414" s="10"/>
      <c r="T414" s="32"/>
      <c r="U414" s="10"/>
      <c r="V414" s="32"/>
      <c r="W414" s="10"/>
      <c r="X414" s="32"/>
      <c r="Y414" s="10"/>
      <c r="Z414" s="32"/>
      <c r="AA414" s="10"/>
      <c r="AB414" s="32"/>
      <c r="AC414" s="10"/>
      <c r="AD414" s="32"/>
      <c r="AE414" s="10"/>
      <c r="AF414" s="32"/>
      <c r="AG414" s="10"/>
      <c r="AH414" s="32"/>
      <c r="AI414" s="10"/>
      <c r="AJ414" s="32"/>
      <c r="AK414" s="10"/>
      <c r="AL414" s="32"/>
      <c r="AM414" s="10"/>
      <c r="AN414" s="32"/>
      <c r="AO414" s="10"/>
      <c r="AP414" s="242"/>
      <c r="AQ414" s="10"/>
      <c r="AR414" s="32"/>
      <c r="AS414" s="10"/>
      <c r="AT414" s="242"/>
      <c r="AU414" s="10"/>
      <c r="AV414" s="242"/>
      <c r="AW414" s="7"/>
      <c r="AX414" s="247"/>
      <c r="AY414" s="10"/>
      <c r="AZ414" s="242"/>
      <c r="BA414" s="7"/>
      <c r="BB414" s="247"/>
      <c r="BC414" s="7"/>
      <c r="BD414" s="247"/>
      <c r="BE414" s="7"/>
      <c r="BF414" s="8"/>
      <c r="BG414" s="7"/>
      <c r="BH414" s="8"/>
      <c r="BJ414" s="41"/>
      <c r="BK414" s="41">
        <f t="shared" si="33"/>
        <v>0</v>
      </c>
      <c r="BL414">
        <f t="shared" si="32"/>
        <v>0</v>
      </c>
      <c r="BM414" t="e">
        <f t="shared" si="34"/>
        <v>#DIV/0!</v>
      </c>
      <c r="BN414">
        <f t="shared" si="35"/>
        <v>0</v>
      </c>
    </row>
    <row r="415" spans="2:66" x14ac:dyDescent="0.25">
      <c r="B415" s="6"/>
      <c r="C415" s="10"/>
      <c r="D415" s="32"/>
      <c r="E415" s="10"/>
      <c r="F415" s="32"/>
      <c r="G415" s="10"/>
      <c r="H415" s="32"/>
      <c r="I415" s="10"/>
      <c r="J415" s="32"/>
      <c r="K415" s="10"/>
      <c r="L415" s="32"/>
      <c r="M415" s="10"/>
      <c r="N415" s="32"/>
      <c r="O415" s="10"/>
      <c r="P415" s="32"/>
      <c r="Q415" s="10"/>
      <c r="R415" s="32"/>
      <c r="S415" s="10"/>
      <c r="T415" s="32"/>
      <c r="U415" s="10"/>
      <c r="V415" s="32"/>
      <c r="W415" s="10"/>
      <c r="X415" s="32"/>
      <c r="Y415" s="10"/>
      <c r="Z415" s="32"/>
      <c r="AA415" s="10"/>
      <c r="AB415" s="32"/>
      <c r="AC415" s="10"/>
      <c r="AD415" s="32"/>
      <c r="AE415" s="10"/>
      <c r="AF415" s="32"/>
      <c r="AG415" s="10"/>
      <c r="AH415" s="32"/>
      <c r="AI415" s="10"/>
      <c r="AJ415" s="32"/>
      <c r="AK415" s="10"/>
      <c r="AL415" s="32"/>
      <c r="AM415" s="10"/>
      <c r="AN415" s="32"/>
      <c r="AO415" s="10"/>
      <c r="AP415" s="242"/>
      <c r="AQ415" s="10"/>
      <c r="AR415" s="32"/>
      <c r="AS415" s="10"/>
      <c r="AT415" s="242"/>
      <c r="AU415" s="10"/>
      <c r="AV415" s="242"/>
      <c r="AW415" s="7"/>
      <c r="AX415" s="247"/>
      <c r="AY415" s="10"/>
      <c r="AZ415" s="242"/>
      <c r="BA415" s="7"/>
      <c r="BB415" s="247"/>
      <c r="BC415" s="7"/>
      <c r="BD415" s="247"/>
      <c r="BE415" s="7"/>
      <c r="BF415" s="8"/>
      <c r="BG415" s="7"/>
      <c r="BH415" s="8"/>
      <c r="BJ415" s="41"/>
      <c r="BK415" s="41">
        <f t="shared" si="33"/>
        <v>0</v>
      </c>
      <c r="BL415">
        <f t="shared" si="32"/>
        <v>0</v>
      </c>
      <c r="BM415" t="e">
        <f t="shared" si="34"/>
        <v>#DIV/0!</v>
      </c>
      <c r="BN415">
        <f t="shared" si="35"/>
        <v>0</v>
      </c>
    </row>
    <row r="416" spans="2:66" x14ac:dyDescent="0.25">
      <c r="B416" s="6"/>
      <c r="C416" s="10"/>
      <c r="D416" s="32"/>
      <c r="E416" s="10"/>
      <c r="F416" s="32"/>
      <c r="G416" s="10"/>
      <c r="H416" s="32"/>
      <c r="I416" s="10"/>
      <c r="J416" s="32"/>
      <c r="K416" s="10"/>
      <c r="L416" s="32"/>
      <c r="M416" s="10"/>
      <c r="N416" s="32"/>
      <c r="O416" s="10"/>
      <c r="P416" s="32"/>
      <c r="Q416" s="10"/>
      <c r="R416" s="32"/>
      <c r="S416" s="10"/>
      <c r="T416" s="32"/>
      <c r="U416" s="10"/>
      <c r="V416" s="32"/>
      <c r="W416" s="10"/>
      <c r="X416" s="32"/>
      <c r="Y416" s="10"/>
      <c r="Z416" s="32"/>
      <c r="AA416" s="10"/>
      <c r="AB416" s="32"/>
      <c r="AC416" s="10"/>
      <c r="AD416" s="32"/>
      <c r="AE416" s="10"/>
      <c r="AF416" s="32"/>
      <c r="AG416" s="10"/>
      <c r="AH416" s="32"/>
      <c r="AI416" s="10"/>
      <c r="AJ416" s="32"/>
      <c r="AK416" s="10"/>
      <c r="AL416" s="32"/>
      <c r="AM416" s="10"/>
      <c r="AN416" s="32"/>
      <c r="AO416" s="10"/>
      <c r="AP416" s="242"/>
      <c r="AQ416" s="10"/>
      <c r="AR416" s="32"/>
      <c r="AS416" s="10"/>
      <c r="AT416" s="242"/>
      <c r="AU416" s="10"/>
      <c r="AV416" s="242"/>
      <c r="AW416" s="7"/>
      <c r="AX416" s="247"/>
      <c r="AY416" s="10"/>
      <c r="AZ416" s="242"/>
      <c r="BA416" s="7"/>
      <c r="BB416" s="247"/>
      <c r="BC416" s="7"/>
      <c r="BD416" s="247"/>
      <c r="BE416" s="7"/>
      <c r="BF416" s="8"/>
      <c r="BG416" s="7"/>
      <c r="BH416" s="8"/>
      <c r="BJ416" s="41"/>
      <c r="BK416" s="41">
        <f t="shared" si="33"/>
        <v>0</v>
      </c>
      <c r="BL416">
        <f t="shared" si="32"/>
        <v>0</v>
      </c>
      <c r="BM416" t="e">
        <f t="shared" si="34"/>
        <v>#DIV/0!</v>
      </c>
      <c r="BN416">
        <f t="shared" si="35"/>
        <v>0</v>
      </c>
    </row>
    <row r="417" spans="2:66" x14ac:dyDescent="0.25">
      <c r="B417" s="6"/>
      <c r="C417" s="10"/>
      <c r="D417" s="32"/>
      <c r="E417" s="10"/>
      <c r="F417" s="32"/>
      <c r="G417" s="10"/>
      <c r="H417" s="32"/>
      <c r="I417" s="10"/>
      <c r="J417" s="32"/>
      <c r="K417" s="10"/>
      <c r="L417" s="32"/>
      <c r="M417" s="10"/>
      <c r="N417" s="32"/>
      <c r="O417" s="10"/>
      <c r="P417" s="32"/>
      <c r="Q417" s="10"/>
      <c r="R417" s="32"/>
      <c r="S417" s="10"/>
      <c r="T417" s="32"/>
      <c r="U417" s="10"/>
      <c r="V417" s="32"/>
      <c r="W417" s="10"/>
      <c r="X417" s="32"/>
      <c r="Y417" s="10"/>
      <c r="Z417" s="32"/>
      <c r="AA417" s="10"/>
      <c r="AB417" s="32"/>
      <c r="AC417" s="10"/>
      <c r="AD417" s="32"/>
      <c r="AE417" s="10"/>
      <c r="AF417" s="32"/>
      <c r="AG417" s="10"/>
      <c r="AH417" s="32"/>
      <c r="AI417" s="10"/>
      <c r="AJ417" s="32"/>
      <c r="AK417" s="10"/>
      <c r="AL417" s="32"/>
      <c r="AM417" s="10"/>
      <c r="AN417" s="32"/>
      <c r="AO417" s="10"/>
      <c r="AP417" s="242"/>
      <c r="AQ417" s="10"/>
      <c r="AR417" s="32"/>
      <c r="AS417" s="10"/>
      <c r="AT417" s="242"/>
      <c r="AU417" s="10"/>
      <c r="AV417" s="242"/>
      <c r="AW417" s="7"/>
      <c r="AX417" s="247"/>
      <c r="AY417" s="10"/>
      <c r="AZ417" s="242"/>
      <c r="BA417" s="7"/>
      <c r="BB417" s="247"/>
      <c r="BC417" s="7"/>
      <c r="BD417" s="247"/>
      <c r="BE417" s="7"/>
      <c r="BF417" s="8"/>
      <c r="BG417" s="7"/>
      <c r="BH417" s="8"/>
      <c r="BJ417" s="41"/>
      <c r="BK417" s="41">
        <f t="shared" si="33"/>
        <v>0</v>
      </c>
      <c r="BL417">
        <f t="shared" si="32"/>
        <v>0</v>
      </c>
      <c r="BM417" t="e">
        <f t="shared" si="34"/>
        <v>#DIV/0!</v>
      </c>
      <c r="BN417">
        <f t="shared" si="35"/>
        <v>0</v>
      </c>
    </row>
    <row r="418" spans="2:66" x14ac:dyDescent="0.25">
      <c r="B418" s="6"/>
      <c r="C418" s="10"/>
      <c r="D418" s="32"/>
      <c r="E418" s="10"/>
      <c r="F418" s="32"/>
      <c r="G418" s="10"/>
      <c r="H418" s="32"/>
      <c r="I418" s="10"/>
      <c r="J418" s="32"/>
      <c r="K418" s="10"/>
      <c r="L418" s="32"/>
      <c r="M418" s="10"/>
      <c r="N418" s="32"/>
      <c r="O418" s="10"/>
      <c r="P418" s="32"/>
      <c r="Q418" s="10"/>
      <c r="R418" s="32"/>
      <c r="S418" s="10"/>
      <c r="T418" s="32"/>
      <c r="U418" s="10"/>
      <c r="V418" s="32"/>
      <c r="W418" s="10"/>
      <c r="X418" s="32"/>
      <c r="Y418" s="10"/>
      <c r="Z418" s="32"/>
      <c r="AA418" s="10"/>
      <c r="AB418" s="32"/>
      <c r="AC418" s="10"/>
      <c r="AD418" s="32"/>
      <c r="AE418" s="10"/>
      <c r="AF418" s="32"/>
      <c r="AG418" s="10"/>
      <c r="AH418" s="32"/>
      <c r="AI418" s="10"/>
      <c r="AJ418" s="32"/>
      <c r="AK418" s="10"/>
      <c r="AL418" s="32"/>
      <c r="AM418" s="10"/>
      <c r="AN418" s="32"/>
      <c r="AO418" s="10"/>
      <c r="AP418" s="242"/>
      <c r="AQ418" s="10"/>
      <c r="AR418" s="32"/>
      <c r="AS418" s="10"/>
      <c r="AT418" s="242"/>
      <c r="AU418" s="10"/>
      <c r="AV418" s="242"/>
      <c r="AW418" s="7"/>
      <c r="AX418" s="247"/>
      <c r="AY418" s="10"/>
      <c r="AZ418" s="242"/>
      <c r="BA418" s="7"/>
      <c r="BB418" s="247"/>
      <c r="BC418" s="7"/>
      <c r="BD418" s="247"/>
      <c r="BE418" s="7"/>
      <c r="BF418" s="8"/>
      <c r="BG418" s="7"/>
      <c r="BH418" s="8"/>
      <c r="BJ418" s="41"/>
      <c r="BK418" s="41">
        <f t="shared" si="33"/>
        <v>0</v>
      </c>
      <c r="BL418">
        <f t="shared" si="32"/>
        <v>0</v>
      </c>
      <c r="BM418" t="e">
        <f t="shared" si="34"/>
        <v>#DIV/0!</v>
      </c>
      <c r="BN418">
        <f t="shared" si="35"/>
        <v>0</v>
      </c>
    </row>
    <row r="419" spans="2:66" x14ac:dyDescent="0.25">
      <c r="B419" s="6"/>
      <c r="C419" s="10"/>
      <c r="D419" s="32"/>
      <c r="E419" s="10"/>
      <c r="F419" s="32"/>
      <c r="G419" s="10"/>
      <c r="H419" s="32"/>
      <c r="I419" s="10"/>
      <c r="J419" s="32"/>
      <c r="K419" s="10"/>
      <c r="L419" s="32"/>
      <c r="M419" s="10"/>
      <c r="N419" s="32"/>
      <c r="O419" s="10"/>
      <c r="P419" s="32"/>
      <c r="Q419" s="10"/>
      <c r="R419" s="32"/>
      <c r="S419" s="10"/>
      <c r="T419" s="32"/>
      <c r="U419" s="10"/>
      <c r="V419" s="32"/>
      <c r="W419" s="10"/>
      <c r="X419" s="32"/>
      <c r="Y419" s="10"/>
      <c r="Z419" s="32"/>
      <c r="AA419" s="10"/>
      <c r="AB419" s="32"/>
      <c r="AC419" s="10"/>
      <c r="AD419" s="32"/>
      <c r="AE419" s="10"/>
      <c r="AF419" s="32"/>
      <c r="AG419" s="10"/>
      <c r="AH419" s="32"/>
      <c r="AI419" s="10"/>
      <c r="AJ419" s="32"/>
      <c r="AK419" s="10"/>
      <c r="AL419" s="32"/>
      <c r="AM419" s="10"/>
      <c r="AN419" s="32"/>
      <c r="AO419" s="10"/>
      <c r="AP419" s="242"/>
      <c r="AQ419" s="10"/>
      <c r="AR419" s="32"/>
      <c r="AS419" s="10"/>
      <c r="AT419" s="242"/>
      <c r="AU419" s="10"/>
      <c r="AV419" s="242"/>
      <c r="AW419" s="7"/>
      <c r="AX419" s="247"/>
      <c r="AY419" s="10"/>
      <c r="AZ419" s="242"/>
      <c r="BA419" s="7"/>
      <c r="BB419" s="247"/>
      <c r="BC419" s="7"/>
      <c r="BD419" s="247"/>
      <c r="BE419" s="7"/>
      <c r="BF419" s="8"/>
      <c r="BG419" s="7"/>
      <c r="BH419" s="8"/>
      <c r="BJ419" s="41"/>
      <c r="BK419" s="41">
        <f t="shared" si="33"/>
        <v>0</v>
      </c>
      <c r="BL419">
        <f t="shared" si="32"/>
        <v>0</v>
      </c>
      <c r="BM419" t="e">
        <f t="shared" si="34"/>
        <v>#DIV/0!</v>
      </c>
      <c r="BN419">
        <f t="shared" si="35"/>
        <v>0</v>
      </c>
    </row>
    <row r="420" spans="2:66" x14ac:dyDescent="0.25">
      <c r="B420" s="6"/>
      <c r="C420" s="10"/>
      <c r="D420" s="32"/>
      <c r="E420" s="10"/>
      <c r="F420" s="32"/>
      <c r="G420" s="10"/>
      <c r="H420" s="32"/>
      <c r="I420" s="10"/>
      <c r="J420" s="32"/>
      <c r="K420" s="94"/>
      <c r="L420" s="32"/>
      <c r="M420" s="10"/>
      <c r="N420" s="32"/>
      <c r="O420" s="10"/>
      <c r="P420" s="32"/>
      <c r="Q420" s="10"/>
      <c r="R420" s="32"/>
      <c r="S420" s="10"/>
      <c r="T420" s="32"/>
      <c r="U420" s="10"/>
      <c r="V420" s="32"/>
      <c r="W420" s="10"/>
      <c r="X420" s="32"/>
      <c r="Y420" s="10"/>
      <c r="Z420" s="32"/>
      <c r="AA420" s="10"/>
      <c r="AB420" s="32"/>
      <c r="AC420" s="10"/>
      <c r="AD420" s="32"/>
      <c r="AE420" s="10"/>
      <c r="AF420" s="32"/>
      <c r="AG420" s="10"/>
      <c r="AH420" s="32"/>
      <c r="AI420" s="10"/>
      <c r="AJ420" s="32"/>
      <c r="AK420" s="10"/>
      <c r="AL420" s="32"/>
      <c r="AM420" s="10"/>
      <c r="AN420" s="32"/>
      <c r="AO420" s="10"/>
      <c r="AP420" s="242"/>
      <c r="AQ420" s="10"/>
      <c r="AR420" s="32"/>
      <c r="AS420" s="10"/>
      <c r="AT420" s="242"/>
      <c r="AU420" s="10"/>
      <c r="AV420" s="242"/>
      <c r="AW420" s="7"/>
      <c r="AX420" s="247"/>
      <c r="AY420" s="10"/>
      <c r="AZ420" s="242"/>
      <c r="BA420" s="7"/>
      <c r="BB420" s="247"/>
      <c r="BC420" s="7"/>
      <c r="BD420" s="247"/>
      <c r="BE420" s="7"/>
      <c r="BF420" s="8"/>
      <c r="BG420" s="7"/>
      <c r="BH420" s="8"/>
      <c r="BJ420" s="41"/>
      <c r="BK420" s="41">
        <f t="shared" si="33"/>
        <v>0</v>
      </c>
      <c r="BL420">
        <f t="shared" si="32"/>
        <v>0</v>
      </c>
      <c r="BM420" t="e">
        <f t="shared" si="34"/>
        <v>#DIV/0!</v>
      </c>
      <c r="BN420">
        <f t="shared" si="35"/>
        <v>0</v>
      </c>
    </row>
    <row r="421" spans="2:66" x14ac:dyDescent="0.25">
      <c r="B421" s="6"/>
      <c r="C421" s="10"/>
      <c r="D421" s="32"/>
      <c r="E421" s="10"/>
      <c r="F421" s="32"/>
      <c r="G421" s="10"/>
      <c r="H421" s="32"/>
      <c r="I421" s="10"/>
      <c r="J421" s="32"/>
      <c r="K421" s="10"/>
      <c r="L421" s="32"/>
      <c r="M421" s="10"/>
      <c r="N421" s="32"/>
      <c r="O421" s="10"/>
      <c r="P421" s="32"/>
      <c r="Q421" s="10"/>
      <c r="R421" s="32"/>
      <c r="S421" s="10"/>
      <c r="T421" s="32"/>
      <c r="U421" s="10"/>
      <c r="V421" s="32"/>
      <c r="W421" s="10"/>
      <c r="X421" s="32"/>
      <c r="Y421" s="10"/>
      <c r="Z421" s="32"/>
      <c r="AA421" s="10"/>
      <c r="AB421" s="32"/>
      <c r="AC421" s="10"/>
      <c r="AD421" s="32"/>
      <c r="AE421" s="10"/>
      <c r="AF421" s="32"/>
      <c r="AG421" s="10"/>
      <c r="AH421" s="32"/>
      <c r="AI421" s="10"/>
      <c r="AJ421" s="32"/>
      <c r="AK421" s="10"/>
      <c r="AL421" s="32"/>
      <c r="AM421" s="10"/>
      <c r="AN421" s="32"/>
      <c r="AO421" s="10"/>
      <c r="AP421" s="242"/>
      <c r="AQ421" s="10"/>
      <c r="AR421" s="32"/>
      <c r="AS421" s="10"/>
      <c r="AT421" s="242"/>
      <c r="AU421" s="10"/>
      <c r="AV421" s="242"/>
      <c r="AW421" s="7"/>
      <c r="AX421" s="247"/>
      <c r="AY421" s="10"/>
      <c r="AZ421" s="242"/>
      <c r="BA421" s="7"/>
      <c r="BB421" s="247"/>
      <c r="BC421" s="7"/>
      <c r="BD421" s="247"/>
      <c r="BE421" s="7"/>
      <c r="BF421" s="8"/>
      <c r="BG421" s="7"/>
      <c r="BH421" s="8"/>
      <c r="BJ421" s="41"/>
      <c r="BK421" s="41">
        <f t="shared" si="33"/>
        <v>0</v>
      </c>
      <c r="BL421">
        <f t="shared" si="32"/>
        <v>0</v>
      </c>
      <c r="BM421" t="e">
        <f t="shared" si="34"/>
        <v>#DIV/0!</v>
      </c>
      <c r="BN421">
        <f t="shared" si="35"/>
        <v>0</v>
      </c>
    </row>
    <row r="422" spans="2:66" x14ac:dyDescent="0.25">
      <c r="B422" s="6"/>
      <c r="C422" s="10"/>
      <c r="D422" s="32"/>
      <c r="E422" s="10"/>
      <c r="F422" s="32"/>
      <c r="G422" s="10"/>
      <c r="H422" s="32"/>
      <c r="I422" s="10"/>
      <c r="J422" s="32"/>
      <c r="K422" s="10"/>
      <c r="L422" s="32"/>
      <c r="M422" s="10"/>
      <c r="N422" s="32"/>
      <c r="O422" s="10"/>
      <c r="P422" s="32"/>
      <c r="Q422" s="10"/>
      <c r="R422" s="32"/>
      <c r="S422" s="10"/>
      <c r="T422" s="32"/>
      <c r="U422" s="10"/>
      <c r="V422" s="32"/>
      <c r="W422" s="10"/>
      <c r="X422" s="32"/>
      <c r="Y422" s="10"/>
      <c r="Z422" s="32"/>
      <c r="AA422" s="10"/>
      <c r="AB422" s="32"/>
      <c r="AC422" s="10"/>
      <c r="AD422" s="32"/>
      <c r="AE422" s="10"/>
      <c r="AF422" s="32"/>
      <c r="AG422" s="10"/>
      <c r="AH422" s="32"/>
      <c r="AI422" s="10"/>
      <c r="AJ422" s="32"/>
      <c r="AK422" s="10"/>
      <c r="AL422" s="32"/>
      <c r="AM422" s="10"/>
      <c r="AN422" s="32"/>
      <c r="AO422" s="10"/>
      <c r="AP422" s="242"/>
      <c r="AQ422" s="10"/>
      <c r="AR422" s="32"/>
      <c r="AS422" s="10"/>
      <c r="AT422" s="242"/>
      <c r="AU422" s="10"/>
      <c r="AV422" s="242"/>
      <c r="AW422" s="7"/>
      <c r="AX422" s="247"/>
      <c r="AY422" s="10"/>
      <c r="AZ422" s="242"/>
      <c r="BA422" s="7"/>
      <c r="BB422" s="247"/>
      <c r="BC422" s="7"/>
      <c r="BD422" s="247"/>
      <c r="BE422" s="7"/>
      <c r="BF422" s="8"/>
      <c r="BG422" s="7"/>
      <c r="BH422" s="8"/>
      <c r="BJ422" s="41"/>
      <c r="BK422" s="41">
        <f t="shared" si="33"/>
        <v>0</v>
      </c>
      <c r="BL422">
        <f t="shared" si="32"/>
        <v>0</v>
      </c>
      <c r="BM422" t="e">
        <f t="shared" si="34"/>
        <v>#DIV/0!</v>
      </c>
      <c r="BN422">
        <f t="shared" si="35"/>
        <v>0</v>
      </c>
    </row>
    <row r="423" spans="2:66" x14ac:dyDescent="0.25">
      <c r="B423" s="6"/>
      <c r="C423" s="10"/>
      <c r="D423" s="32"/>
      <c r="E423" s="10"/>
      <c r="F423" s="32"/>
      <c r="G423" s="10"/>
      <c r="H423" s="32"/>
      <c r="I423" s="10"/>
      <c r="J423" s="32"/>
      <c r="K423" s="94"/>
      <c r="L423" s="32"/>
      <c r="M423" s="10"/>
      <c r="N423" s="32"/>
      <c r="O423" s="10"/>
      <c r="P423" s="32"/>
      <c r="Q423" s="10"/>
      <c r="R423" s="32"/>
      <c r="S423" s="10"/>
      <c r="T423" s="32"/>
      <c r="U423" s="10"/>
      <c r="V423" s="32"/>
      <c r="W423" s="10"/>
      <c r="X423" s="32"/>
      <c r="Y423" s="10"/>
      <c r="Z423" s="32"/>
      <c r="AA423" s="10"/>
      <c r="AB423" s="32"/>
      <c r="AC423" s="10"/>
      <c r="AD423" s="32"/>
      <c r="AE423" s="10"/>
      <c r="AF423" s="32"/>
      <c r="AG423" s="94"/>
      <c r="AH423" s="32"/>
      <c r="AI423" s="10"/>
      <c r="AJ423" s="32"/>
      <c r="AK423" s="10"/>
      <c r="AL423" s="32"/>
      <c r="AM423" s="10"/>
      <c r="AN423" s="32"/>
      <c r="AO423" s="10"/>
      <c r="AP423" s="242"/>
      <c r="AQ423" s="10"/>
      <c r="AR423" s="32"/>
      <c r="AS423" s="10"/>
      <c r="AT423" s="242"/>
      <c r="AU423" s="10"/>
      <c r="AV423" s="242"/>
      <c r="AW423" s="10"/>
      <c r="AX423" s="245"/>
      <c r="AY423" s="10"/>
      <c r="AZ423" s="242"/>
      <c r="BA423" s="10"/>
      <c r="BB423" s="245"/>
      <c r="BC423" s="10"/>
      <c r="BD423" s="245"/>
      <c r="BE423" s="94"/>
      <c r="BF423" s="32"/>
      <c r="BG423" s="94"/>
      <c r="BH423" s="32"/>
      <c r="BJ423" s="41"/>
      <c r="BK423" s="41">
        <f t="shared" si="33"/>
        <v>0</v>
      </c>
      <c r="BL423">
        <f t="shared" si="32"/>
        <v>0</v>
      </c>
      <c r="BM423" t="e">
        <f t="shared" si="34"/>
        <v>#DIV/0!</v>
      </c>
      <c r="BN423">
        <f t="shared" si="35"/>
        <v>0</v>
      </c>
    </row>
    <row r="424" spans="2:66" x14ac:dyDescent="0.25">
      <c r="B424" s="6"/>
      <c r="C424" s="10"/>
      <c r="D424" s="32"/>
      <c r="E424" s="10"/>
      <c r="F424" s="32"/>
      <c r="G424" s="10"/>
      <c r="H424" s="32"/>
      <c r="I424" s="10"/>
      <c r="J424" s="32"/>
      <c r="K424" s="94"/>
      <c r="L424" s="32"/>
      <c r="M424" s="10"/>
      <c r="N424" s="32"/>
      <c r="O424" s="10"/>
      <c r="P424" s="32"/>
      <c r="Q424" s="10"/>
      <c r="R424" s="32"/>
      <c r="S424" s="10"/>
      <c r="T424" s="32"/>
      <c r="U424" s="10"/>
      <c r="V424" s="32"/>
      <c r="W424" s="10"/>
      <c r="X424" s="32"/>
      <c r="Y424" s="10"/>
      <c r="Z424" s="32"/>
      <c r="AA424" s="10"/>
      <c r="AB424" s="32"/>
      <c r="AC424" s="10"/>
      <c r="AD424" s="32"/>
      <c r="AE424" s="10"/>
      <c r="AF424" s="32"/>
      <c r="AG424" s="10"/>
      <c r="AH424" s="32"/>
      <c r="AI424" s="10"/>
      <c r="AJ424" s="32"/>
      <c r="AK424" s="10"/>
      <c r="AL424" s="32"/>
      <c r="AM424" s="10"/>
      <c r="AN424" s="32"/>
      <c r="AO424" s="10"/>
      <c r="AP424" s="242"/>
      <c r="AQ424" s="10"/>
      <c r="AR424" s="32"/>
      <c r="AS424" s="10"/>
      <c r="AT424" s="242"/>
      <c r="AU424" s="10"/>
      <c r="AV424" s="242"/>
      <c r="AW424" s="7"/>
      <c r="AX424" s="247"/>
      <c r="AY424" s="10"/>
      <c r="AZ424" s="242"/>
      <c r="BA424" s="7"/>
      <c r="BB424" s="247"/>
      <c r="BC424" s="7"/>
      <c r="BD424" s="247"/>
      <c r="BE424" s="7"/>
      <c r="BF424" s="8"/>
      <c r="BG424" s="7"/>
      <c r="BH424" s="8"/>
      <c r="BJ424" s="41"/>
      <c r="BK424" s="41">
        <f t="shared" si="33"/>
        <v>0</v>
      </c>
      <c r="BL424">
        <f t="shared" si="32"/>
        <v>0</v>
      </c>
      <c r="BM424" t="e">
        <f t="shared" si="34"/>
        <v>#DIV/0!</v>
      </c>
      <c r="BN424">
        <f t="shared" si="35"/>
        <v>0</v>
      </c>
    </row>
    <row r="425" spans="2:66" x14ac:dyDescent="0.25">
      <c r="B425" s="6"/>
      <c r="C425" s="10"/>
      <c r="D425" s="32"/>
      <c r="E425" s="10"/>
      <c r="F425" s="32"/>
      <c r="G425" s="10"/>
      <c r="H425" s="32"/>
      <c r="I425" s="10"/>
      <c r="J425" s="32"/>
      <c r="K425" s="10"/>
      <c r="L425" s="32"/>
      <c r="M425" s="10"/>
      <c r="N425" s="32"/>
      <c r="O425" s="10"/>
      <c r="P425" s="32"/>
      <c r="Q425" s="10"/>
      <c r="R425" s="32"/>
      <c r="S425" s="10"/>
      <c r="T425" s="32"/>
      <c r="U425" s="10"/>
      <c r="V425" s="32"/>
      <c r="W425" s="10"/>
      <c r="X425" s="32"/>
      <c r="Y425" s="10"/>
      <c r="Z425" s="32"/>
      <c r="AA425" s="10"/>
      <c r="AB425" s="32"/>
      <c r="AC425" s="10"/>
      <c r="AD425" s="32"/>
      <c r="AE425" s="10"/>
      <c r="AF425" s="32"/>
      <c r="AG425" s="10"/>
      <c r="AH425" s="32"/>
      <c r="AI425" s="10"/>
      <c r="AJ425" s="32"/>
      <c r="AK425" s="10"/>
      <c r="AL425" s="32"/>
      <c r="AM425" s="10"/>
      <c r="AN425" s="32"/>
      <c r="AO425" s="10"/>
      <c r="AP425" s="242"/>
      <c r="AQ425" s="10"/>
      <c r="AR425" s="32"/>
      <c r="AS425" s="10"/>
      <c r="AT425" s="242"/>
      <c r="AU425" s="10"/>
      <c r="AV425" s="242"/>
      <c r="AW425" s="7"/>
      <c r="AX425" s="247"/>
      <c r="AY425" s="10"/>
      <c r="AZ425" s="242"/>
      <c r="BA425" s="7"/>
      <c r="BB425" s="247"/>
      <c r="BC425" s="7"/>
      <c r="BD425" s="247"/>
      <c r="BE425" s="7"/>
      <c r="BF425" s="8"/>
      <c r="BG425" s="7"/>
      <c r="BH425" s="8"/>
      <c r="BJ425" s="41"/>
      <c r="BK425" s="41">
        <f t="shared" si="33"/>
        <v>0</v>
      </c>
      <c r="BL425">
        <f t="shared" si="32"/>
        <v>0</v>
      </c>
      <c r="BM425" t="e">
        <f t="shared" si="34"/>
        <v>#DIV/0!</v>
      </c>
      <c r="BN425">
        <f t="shared" si="35"/>
        <v>0</v>
      </c>
    </row>
    <row r="426" spans="2:66" x14ac:dyDescent="0.25">
      <c r="B426" s="6"/>
      <c r="C426" s="10"/>
      <c r="D426" s="32"/>
      <c r="E426" s="10"/>
      <c r="F426" s="32"/>
      <c r="G426" s="10"/>
      <c r="H426" s="32"/>
      <c r="I426" s="10"/>
      <c r="J426" s="32"/>
      <c r="K426" s="94"/>
      <c r="L426" s="32"/>
      <c r="M426" s="10"/>
      <c r="N426" s="32"/>
      <c r="O426" s="10"/>
      <c r="P426" s="32"/>
      <c r="Q426" s="10"/>
      <c r="R426" s="32"/>
      <c r="S426" s="10"/>
      <c r="T426" s="32"/>
      <c r="U426" s="10"/>
      <c r="V426" s="32"/>
      <c r="W426" s="10"/>
      <c r="X426" s="32"/>
      <c r="Y426" s="10"/>
      <c r="Z426" s="32"/>
      <c r="AA426" s="10"/>
      <c r="AB426" s="32"/>
      <c r="AC426" s="10"/>
      <c r="AD426" s="32"/>
      <c r="AE426" s="10"/>
      <c r="AF426" s="32"/>
      <c r="AG426" s="10"/>
      <c r="AH426" s="32"/>
      <c r="AI426" s="10"/>
      <c r="AJ426" s="32"/>
      <c r="AK426" s="10"/>
      <c r="AL426" s="32"/>
      <c r="AM426" s="10"/>
      <c r="AN426" s="32"/>
      <c r="AO426" s="10"/>
      <c r="AP426" s="242"/>
      <c r="AQ426" s="10"/>
      <c r="AR426" s="32"/>
      <c r="AS426" s="10"/>
      <c r="AT426" s="242"/>
      <c r="AU426" s="10"/>
      <c r="AV426" s="242"/>
      <c r="AW426" s="7"/>
      <c r="AX426" s="247"/>
      <c r="AY426" s="10"/>
      <c r="AZ426" s="242"/>
      <c r="BA426" s="7"/>
      <c r="BB426" s="247"/>
      <c r="BC426" s="7"/>
      <c r="BD426" s="247"/>
      <c r="BE426" s="7"/>
      <c r="BF426" s="8"/>
      <c r="BG426" s="7"/>
      <c r="BH426" s="8"/>
      <c r="BJ426" s="41"/>
      <c r="BK426" s="41">
        <f t="shared" si="33"/>
        <v>0</v>
      </c>
      <c r="BL426">
        <f t="shared" si="32"/>
        <v>0</v>
      </c>
      <c r="BM426" t="e">
        <f t="shared" si="34"/>
        <v>#DIV/0!</v>
      </c>
      <c r="BN426">
        <f t="shared" si="35"/>
        <v>0</v>
      </c>
    </row>
    <row r="427" spans="2:66" x14ac:dyDescent="0.25">
      <c r="B427" s="6"/>
      <c r="C427" s="10"/>
      <c r="D427" s="32"/>
      <c r="E427" s="10"/>
      <c r="F427" s="32"/>
      <c r="G427" s="10"/>
      <c r="H427" s="32"/>
      <c r="I427" s="10"/>
      <c r="J427" s="32"/>
      <c r="K427" s="10"/>
      <c r="L427" s="32"/>
      <c r="M427" s="10"/>
      <c r="N427" s="32"/>
      <c r="O427" s="10"/>
      <c r="P427" s="32"/>
      <c r="Q427" s="10"/>
      <c r="R427" s="32"/>
      <c r="S427" s="10"/>
      <c r="T427" s="32"/>
      <c r="U427" s="10"/>
      <c r="V427" s="32"/>
      <c r="W427" s="10"/>
      <c r="X427" s="32"/>
      <c r="Y427" s="10"/>
      <c r="Z427" s="32"/>
      <c r="AA427" s="10"/>
      <c r="AB427" s="32"/>
      <c r="AC427" s="10"/>
      <c r="AD427" s="32"/>
      <c r="AE427" s="10"/>
      <c r="AF427" s="32"/>
      <c r="AG427" s="10"/>
      <c r="AH427" s="32"/>
      <c r="AI427" s="10"/>
      <c r="AJ427" s="32"/>
      <c r="AK427" s="10"/>
      <c r="AL427" s="32"/>
      <c r="AM427" s="10"/>
      <c r="AN427" s="32"/>
      <c r="AO427" s="10"/>
      <c r="AP427" s="242"/>
      <c r="AQ427" s="10"/>
      <c r="AR427" s="32"/>
      <c r="AS427" s="10"/>
      <c r="AT427" s="242"/>
      <c r="AU427" s="10"/>
      <c r="AV427" s="242"/>
      <c r="AW427" s="7"/>
      <c r="AX427" s="247"/>
      <c r="AY427" s="10"/>
      <c r="AZ427" s="242"/>
      <c r="BA427" s="7"/>
      <c r="BB427" s="247"/>
      <c r="BC427" s="7"/>
      <c r="BD427" s="247"/>
      <c r="BE427" s="7"/>
      <c r="BF427" s="8"/>
      <c r="BG427" s="7"/>
      <c r="BH427" s="8"/>
      <c r="BJ427" s="41"/>
      <c r="BK427" s="41">
        <f t="shared" si="33"/>
        <v>0</v>
      </c>
      <c r="BL427">
        <f t="shared" si="32"/>
        <v>0</v>
      </c>
      <c r="BM427" t="e">
        <f t="shared" si="34"/>
        <v>#DIV/0!</v>
      </c>
      <c r="BN427">
        <f t="shared" si="35"/>
        <v>0</v>
      </c>
    </row>
    <row r="428" spans="2:66" x14ac:dyDescent="0.25">
      <c r="B428" s="6"/>
      <c r="C428" s="10"/>
      <c r="D428" s="32"/>
      <c r="E428" s="10"/>
      <c r="F428" s="32"/>
      <c r="G428" s="10"/>
      <c r="H428" s="32"/>
      <c r="I428" s="10"/>
      <c r="J428" s="32"/>
      <c r="K428" s="10"/>
      <c r="L428" s="32"/>
      <c r="M428" s="10"/>
      <c r="N428" s="32"/>
      <c r="O428" s="10"/>
      <c r="P428" s="32"/>
      <c r="Q428" s="10"/>
      <c r="R428" s="32"/>
      <c r="S428" s="10"/>
      <c r="T428" s="32"/>
      <c r="U428" s="10"/>
      <c r="V428" s="32"/>
      <c r="W428" s="10"/>
      <c r="X428" s="32"/>
      <c r="Y428" s="10"/>
      <c r="Z428" s="32"/>
      <c r="AA428" s="10"/>
      <c r="AB428" s="32"/>
      <c r="AC428" s="10"/>
      <c r="AD428" s="32"/>
      <c r="AE428" s="10"/>
      <c r="AF428" s="32"/>
      <c r="AG428" s="10"/>
      <c r="AH428" s="32"/>
      <c r="AI428" s="10"/>
      <c r="AJ428" s="32"/>
      <c r="AK428" s="10"/>
      <c r="AL428" s="32"/>
      <c r="AM428" s="10"/>
      <c r="AN428" s="32"/>
      <c r="AO428" s="10"/>
      <c r="AP428" s="242"/>
      <c r="AQ428" s="10"/>
      <c r="AR428" s="32"/>
      <c r="AS428" s="10"/>
      <c r="AT428" s="242"/>
      <c r="AU428" s="10"/>
      <c r="AV428" s="242"/>
      <c r="AW428" s="7"/>
      <c r="AX428" s="247"/>
      <c r="AY428" s="10"/>
      <c r="AZ428" s="242"/>
      <c r="BA428" s="7"/>
      <c r="BB428" s="247"/>
      <c r="BC428" s="7"/>
      <c r="BD428" s="247"/>
      <c r="BE428" s="7"/>
      <c r="BF428" s="8"/>
      <c r="BG428" s="7"/>
      <c r="BH428" s="8"/>
      <c r="BJ428" s="41"/>
      <c r="BK428" s="41">
        <f t="shared" si="33"/>
        <v>0</v>
      </c>
      <c r="BL428">
        <f t="shared" si="32"/>
        <v>0</v>
      </c>
      <c r="BM428" t="e">
        <f t="shared" si="34"/>
        <v>#DIV/0!</v>
      </c>
      <c r="BN428">
        <f t="shared" si="35"/>
        <v>0</v>
      </c>
    </row>
    <row r="429" spans="2:66" x14ac:dyDescent="0.25">
      <c r="B429" s="6"/>
      <c r="C429" s="10"/>
      <c r="D429" s="32"/>
      <c r="E429" s="10"/>
      <c r="F429" s="32"/>
      <c r="G429" s="10"/>
      <c r="H429" s="32"/>
      <c r="I429" s="10"/>
      <c r="J429" s="32"/>
      <c r="K429" s="10"/>
      <c r="L429" s="32"/>
      <c r="M429" s="10"/>
      <c r="N429" s="32"/>
      <c r="O429" s="10"/>
      <c r="P429" s="32"/>
      <c r="Q429" s="10"/>
      <c r="R429" s="32"/>
      <c r="S429" s="10"/>
      <c r="T429" s="32"/>
      <c r="U429" s="10"/>
      <c r="V429" s="32"/>
      <c r="W429" s="10"/>
      <c r="X429" s="32"/>
      <c r="Y429" s="10"/>
      <c r="Z429" s="32"/>
      <c r="AA429" s="10"/>
      <c r="AB429" s="32"/>
      <c r="AC429" s="10"/>
      <c r="AD429" s="32"/>
      <c r="AE429" s="10"/>
      <c r="AF429" s="32"/>
      <c r="AG429" s="10"/>
      <c r="AH429" s="32"/>
      <c r="AI429" s="10"/>
      <c r="AJ429" s="32"/>
      <c r="AK429" s="10"/>
      <c r="AL429" s="32"/>
      <c r="AM429" s="10"/>
      <c r="AN429" s="32"/>
      <c r="AO429" s="10"/>
      <c r="AP429" s="242"/>
      <c r="AQ429" s="10"/>
      <c r="AR429" s="32"/>
      <c r="AS429" s="10"/>
      <c r="AT429" s="242"/>
      <c r="AU429" s="10"/>
      <c r="AV429" s="242"/>
      <c r="AW429" s="7"/>
      <c r="AX429" s="247"/>
      <c r="AY429" s="10"/>
      <c r="AZ429" s="242"/>
      <c r="BA429" s="7"/>
      <c r="BB429" s="247"/>
      <c r="BC429" s="7"/>
      <c r="BD429" s="247"/>
      <c r="BE429" s="7"/>
      <c r="BF429" s="8"/>
      <c r="BG429" s="7"/>
      <c r="BH429" s="8"/>
      <c r="BJ429" s="41"/>
      <c r="BK429" s="41">
        <f t="shared" si="33"/>
        <v>0</v>
      </c>
      <c r="BL429">
        <f t="shared" si="32"/>
        <v>0</v>
      </c>
      <c r="BM429" t="e">
        <f t="shared" si="34"/>
        <v>#DIV/0!</v>
      </c>
      <c r="BN429">
        <f t="shared" si="35"/>
        <v>0</v>
      </c>
    </row>
    <row r="430" spans="2:66" x14ac:dyDescent="0.25">
      <c r="B430" s="6"/>
      <c r="C430" s="10"/>
      <c r="D430" s="32"/>
      <c r="E430" s="10"/>
      <c r="F430" s="32"/>
      <c r="G430" s="10"/>
      <c r="H430" s="32"/>
      <c r="I430" s="10"/>
      <c r="J430" s="32"/>
      <c r="K430" s="10"/>
      <c r="L430" s="32"/>
      <c r="M430" s="10"/>
      <c r="N430" s="32"/>
      <c r="O430" s="10"/>
      <c r="P430" s="32"/>
      <c r="Q430" s="10"/>
      <c r="R430" s="32"/>
      <c r="S430" s="10"/>
      <c r="T430" s="32"/>
      <c r="U430" s="10"/>
      <c r="V430" s="32"/>
      <c r="W430" s="10"/>
      <c r="X430" s="32"/>
      <c r="Y430" s="10"/>
      <c r="Z430" s="32"/>
      <c r="AA430" s="10"/>
      <c r="AB430" s="32"/>
      <c r="AC430" s="10"/>
      <c r="AD430" s="32"/>
      <c r="AE430" s="10"/>
      <c r="AF430" s="32"/>
      <c r="AG430" s="10"/>
      <c r="AH430" s="32"/>
      <c r="AI430" s="10"/>
      <c r="AJ430" s="32"/>
      <c r="AK430" s="10"/>
      <c r="AL430" s="32"/>
      <c r="AM430" s="10"/>
      <c r="AN430" s="32"/>
      <c r="AO430" s="10"/>
      <c r="AP430" s="242"/>
      <c r="AQ430" s="10"/>
      <c r="AR430" s="32"/>
      <c r="AS430" s="10"/>
      <c r="AT430" s="242"/>
      <c r="AU430" s="10"/>
      <c r="AV430" s="242"/>
      <c r="AW430" s="7"/>
      <c r="AX430" s="247"/>
      <c r="AY430" s="10"/>
      <c r="AZ430" s="242"/>
      <c r="BA430" s="7"/>
      <c r="BB430" s="247"/>
      <c r="BC430" s="7"/>
      <c r="BD430" s="247"/>
      <c r="BE430" s="7"/>
      <c r="BF430" s="8"/>
      <c r="BG430" s="7"/>
      <c r="BH430" s="8"/>
      <c r="BJ430" s="41"/>
      <c r="BK430" s="41">
        <f t="shared" si="33"/>
        <v>0</v>
      </c>
      <c r="BL430">
        <f t="shared" si="32"/>
        <v>0</v>
      </c>
      <c r="BM430" t="e">
        <f t="shared" si="34"/>
        <v>#DIV/0!</v>
      </c>
      <c r="BN430">
        <f t="shared" si="35"/>
        <v>0</v>
      </c>
    </row>
    <row r="431" spans="2:66" x14ac:dyDescent="0.25">
      <c r="B431" s="6"/>
      <c r="C431" s="10"/>
      <c r="D431" s="32"/>
      <c r="E431" s="10"/>
      <c r="F431" s="32"/>
      <c r="G431" s="10"/>
      <c r="H431" s="32"/>
      <c r="I431" s="10"/>
      <c r="J431" s="32"/>
      <c r="K431" s="10"/>
      <c r="L431" s="32"/>
      <c r="M431" s="10"/>
      <c r="N431" s="32"/>
      <c r="O431" s="10"/>
      <c r="P431" s="32"/>
      <c r="Q431" s="10"/>
      <c r="R431" s="32"/>
      <c r="S431" s="10"/>
      <c r="T431" s="32"/>
      <c r="U431" s="10"/>
      <c r="V431" s="32"/>
      <c r="W431" s="10"/>
      <c r="X431" s="32"/>
      <c r="Y431" s="10"/>
      <c r="Z431" s="32"/>
      <c r="AA431" s="10"/>
      <c r="AB431" s="32"/>
      <c r="AC431" s="10"/>
      <c r="AD431" s="32"/>
      <c r="AE431" s="10"/>
      <c r="AF431" s="32"/>
      <c r="AG431" s="10"/>
      <c r="AH431" s="32"/>
      <c r="AI431" s="10"/>
      <c r="AJ431" s="32"/>
      <c r="AK431" s="10"/>
      <c r="AL431" s="32"/>
      <c r="AM431" s="10"/>
      <c r="AN431" s="32"/>
      <c r="AO431" s="10"/>
      <c r="AP431" s="242"/>
      <c r="AQ431" s="10"/>
      <c r="AR431" s="32"/>
      <c r="AS431" s="10"/>
      <c r="AT431" s="242"/>
      <c r="AU431" s="10"/>
      <c r="AV431" s="242"/>
      <c r="AW431" s="7"/>
      <c r="AX431" s="247"/>
      <c r="AY431" s="10"/>
      <c r="AZ431" s="242"/>
      <c r="BA431" s="7"/>
      <c r="BB431" s="247"/>
      <c r="BC431" s="7"/>
      <c r="BD431" s="247"/>
      <c r="BE431" s="7"/>
      <c r="BF431" s="8"/>
      <c r="BG431" s="7"/>
      <c r="BH431" s="8"/>
      <c r="BJ431" s="41"/>
      <c r="BK431" s="41">
        <f t="shared" si="33"/>
        <v>0</v>
      </c>
      <c r="BL431">
        <f t="shared" si="32"/>
        <v>0</v>
      </c>
      <c r="BM431" t="e">
        <f t="shared" si="34"/>
        <v>#DIV/0!</v>
      </c>
      <c r="BN431">
        <f t="shared" si="35"/>
        <v>0</v>
      </c>
    </row>
    <row r="432" spans="2:66" x14ac:dyDescent="0.25">
      <c r="B432" s="6"/>
      <c r="C432" s="10"/>
      <c r="D432" s="32"/>
      <c r="E432" s="10"/>
      <c r="F432" s="32"/>
      <c r="G432" s="10"/>
      <c r="H432" s="32"/>
      <c r="I432" s="10"/>
      <c r="J432" s="32"/>
      <c r="K432" s="94"/>
      <c r="L432" s="32"/>
      <c r="M432" s="10"/>
      <c r="N432" s="32"/>
      <c r="O432" s="10"/>
      <c r="P432" s="32"/>
      <c r="Q432" s="10"/>
      <c r="R432" s="32"/>
      <c r="S432" s="10"/>
      <c r="T432" s="32"/>
      <c r="U432" s="10"/>
      <c r="V432" s="32"/>
      <c r="W432" s="10"/>
      <c r="X432" s="32"/>
      <c r="Y432" s="10"/>
      <c r="Z432" s="32"/>
      <c r="AA432" s="10"/>
      <c r="AB432" s="32"/>
      <c r="AC432" s="10"/>
      <c r="AD432" s="32"/>
      <c r="AE432" s="10"/>
      <c r="AF432" s="32"/>
      <c r="AG432" s="10"/>
      <c r="AH432" s="32"/>
      <c r="AI432" s="10"/>
      <c r="AJ432" s="32"/>
      <c r="AK432" s="10"/>
      <c r="AL432" s="32"/>
      <c r="AM432" s="10"/>
      <c r="AN432" s="32"/>
      <c r="AO432" s="10"/>
      <c r="AP432" s="242"/>
      <c r="AQ432" s="10"/>
      <c r="AR432" s="32"/>
      <c r="AS432" s="10"/>
      <c r="AT432" s="242"/>
      <c r="AU432" s="10"/>
      <c r="AV432" s="242"/>
      <c r="AW432" s="7"/>
      <c r="AX432" s="247"/>
      <c r="AY432" s="10"/>
      <c r="AZ432" s="242"/>
      <c r="BA432" s="7"/>
      <c r="BB432" s="247"/>
      <c r="BC432" s="7"/>
      <c r="BD432" s="247"/>
      <c r="BE432" s="7"/>
      <c r="BF432" s="8"/>
      <c r="BG432" s="7"/>
      <c r="BH432" s="8"/>
      <c r="BJ432" s="41"/>
      <c r="BK432" s="41">
        <f t="shared" si="33"/>
        <v>0</v>
      </c>
      <c r="BL432">
        <f t="shared" si="32"/>
        <v>0</v>
      </c>
      <c r="BM432" t="e">
        <f t="shared" si="34"/>
        <v>#DIV/0!</v>
      </c>
      <c r="BN432">
        <f t="shared" si="35"/>
        <v>0</v>
      </c>
    </row>
    <row r="433" spans="2:66" x14ac:dyDescent="0.25">
      <c r="B433" s="6"/>
      <c r="C433" s="10"/>
      <c r="D433" s="32"/>
      <c r="E433" s="10"/>
      <c r="F433" s="32"/>
      <c r="G433" s="10"/>
      <c r="H433" s="32"/>
      <c r="I433" s="10"/>
      <c r="J433" s="32"/>
      <c r="K433" s="94"/>
      <c r="L433" s="32"/>
      <c r="M433" s="10"/>
      <c r="N433" s="32"/>
      <c r="O433" s="10"/>
      <c r="P433" s="32"/>
      <c r="Q433" s="10"/>
      <c r="R433" s="32"/>
      <c r="S433" s="10"/>
      <c r="T433" s="32"/>
      <c r="U433" s="10"/>
      <c r="V433" s="32"/>
      <c r="W433" s="10"/>
      <c r="X433" s="32"/>
      <c r="Y433" s="10"/>
      <c r="Z433" s="32"/>
      <c r="AA433" s="10"/>
      <c r="AB433" s="32"/>
      <c r="AC433" s="10"/>
      <c r="AD433" s="32"/>
      <c r="AE433" s="10"/>
      <c r="AF433" s="32"/>
      <c r="AG433" s="10"/>
      <c r="AH433" s="32"/>
      <c r="AI433" s="10"/>
      <c r="AJ433" s="32"/>
      <c r="AK433" s="10"/>
      <c r="AL433" s="32"/>
      <c r="AM433" s="10"/>
      <c r="AN433" s="32"/>
      <c r="AO433" s="10"/>
      <c r="AP433" s="242"/>
      <c r="AQ433" s="10"/>
      <c r="AR433" s="32"/>
      <c r="AS433" s="10"/>
      <c r="AT433" s="242"/>
      <c r="AU433" s="10"/>
      <c r="AV433" s="242"/>
      <c r="AW433" s="7"/>
      <c r="AX433" s="247"/>
      <c r="AY433" s="10"/>
      <c r="AZ433" s="242"/>
      <c r="BA433" s="7"/>
      <c r="BB433" s="247"/>
      <c r="BC433" s="7"/>
      <c r="BD433" s="247"/>
      <c r="BE433" s="7"/>
      <c r="BF433" s="8"/>
      <c r="BG433" s="7"/>
      <c r="BH433" s="8"/>
      <c r="BJ433" s="41"/>
      <c r="BK433" s="41">
        <f t="shared" si="33"/>
        <v>0</v>
      </c>
      <c r="BL433">
        <f t="shared" si="32"/>
        <v>0</v>
      </c>
      <c r="BM433" t="e">
        <f t="shared" si="34"/>
        <v>#DIV/0!</v>
      </c>
      <c r="BN433">
        <f t="shared" si="35"/>
        <v>0</v>
      </c>
    </row>
    <row r="434" spans="2:66" x14ac:dyDescent="0.25">
      <c r="B434" s="6"/>
      <c r="C434" s="10"/>
      <c r="D434" s="32"/>
      <c r="E434" s="10"/>
      <c r="F434" s="32"/>
      <c r="G434" s="10"/>
      <c r="H434" s="32"/>
      <c r="I434" s="10"/>
      <c r="J434" s="32"/>
      <c r="K434" s="10"/>
      <c r="L434" s="32"/>
      <c r="M434" s="10"/>
      <c r="N434" s="32"/>
      <c r="O434" s="10"/>
      <c r="P434" s="32"/>
      <c r="Q434" s="10"/>
      <c r="R434" s="32"/>
      <c r="S434" s="10"/>
      <c r="T434" s="32"/>
      <c r="U434" s="10"/>
      <c r="V434" s="32"/>
      <c r="W434" s="10"/>
      <c r="X434" s="32"/>
      <c r="Y434" s="10"/>
      <c r="Z434" s="32"/>
      <c r="AA434" s="10"/>
      <c r="AB434" s="32"/>
      <c r="AC434" s="10"/>
      <c r="AD434" s="32"/>
      <c r="AE434" s="10"/>
      <c r="AF434" s="32"/>
      <c r="AG434" s="10"/>
      <c r="AH434" s="32"/>
      <c r="AI434" s="10"/>
      <c r="AJ434" s="32"/>
      <c r="AK434" s="10"/>
      <c r="AL434" s="32"/>
      <c r="AM434" s="10"/>
      <c r="AN434" s="32"/>
      <c r="AO434" s="10"/>
      <c r="AP434" s="242"/>
      <c r="AQ434" s="10"/>
      <c r="AR434" s="32"/>
      <c r="AS434" s="10"/>
      <c r="AT434" s="242"/>
      <c r="AU434" s="10"/>
      <c r="AV434" s="242"/>
      <c r="AW434" s="7"/>
      <c r="AX434" s="247"/>
      <c r="AY434" s="10"/>
      <c r="AZ434" s="242"/>
      <c r="BA434" s="7"/>
      <c r="BB434" s="247"/>
      <c r="BC434" s="7"/>
      <c r="BD434" s="247"/>
      <c r="BE434" s="7"/>
      <c r="BF434" s="8"/>
      <c r="BG434" s="7"/>
      <c r="BH434" s="8"/>
      <c r="BJ434" s="41"/>
      <c r="BK434" s="41">
        <f t="shared" si="33"/>
        <v>0</v>
      </c>
      <c r="BL434">
        <f t="shared" si="32"/>
        <v>0</v>
      </c>
      <c r="BM434" t="e">
        <f t="shared" si="34"/>
        <v>#DIV/0!</v>
      </c>
      <c r="BN434">
        <f t="shared" si="35"/>
        <v>0</v>
      </c>
    </row>
    <row r="435" spans="2:66" x14ac:dyDescent="0.25">
      <c r="B435" s="6"/>
      <c r="C435" s="10"/>
      <c r="D435" s="32"/>
      <c r="E435" s="10"/>
      <c r="F435" s="32"/>
      <c r="G435" s="10"/>
      <c r="H435" s="32"/>
      <c r="I435" s="10"/>
      <c r="J435" s="32"/>
      <c r="K435" s="10"/>
      <c r="L435" s="32"/>
      <c r="M435" s="10"/>
      <c r="N435" s="32"/>
      <c r="O435" s="10"/>
      <c r="P435" s="32"/>
      <c r="Q435" s="10"/>
      <c r="R435" s="32"/>
      <c r="S435" s="10"/>
      <c r="T435" s="32"/>
      <c r="U435" s="10"/>
      <c r="V435" s="32"/>
      <c r="W435" s="10"/>
      <c r="X435" s="32"/>
      <c r="Y435" s="10"/>
      <c r="Z435" s="32"/>
      <c r="AA435" s="10"/>
      <c r="AB435" s="32"/>
      <c r="AC435" s="10"/>
      <c r="AD435" s="32"/>
      <c r="AE435" s="10"/>
      <c r="AF435" s="32"/>
      <c r="AG435" s="10"/>
      <c r="AH435" s="32"/>
      <c r="AI435" s="10"/>
      <c r="AJ435" s="32"/>
      <c r="AK435" s="10"/>
      <c r="AL435" s="32"/>
      <c r="AM435" s="10"/>
      <c r="AN435" s="32"/>
      <c r="AO435" s="10"/>
      <c r="AP435" s="242"/>
      <c r="AQ435" s="10"/>
      <c r="AR435" s="32"/>
      <c r="AS435" s="10"/>
      <c r="AT435" s="242"/>
      <c r="AU435" s="10"/>
      <c r="AV435" s="242"/>
      <c r="AW435" s="7"/>
      <c r="AX435" s="247"/>
      <c r="AY435" s="10"/>
      <c r="AZ435" s="242"/>
      <c r="BA435" s="7"/>
      <c r="BB435" s="247"/>
      <c r="BC435" s="7"/>
      <c r="BD435" s="247"/>
      <c r="BE435" s="7"/>
      <c r="BF435" s="8"/>
      <c r="BG435" s="7"/>
      <c r="BH435" s="8"/>
      <c r="BJ435" s="41"/>
      <c r="BK435" s="41">
        <f t="shared" si="33"/>
        <v>0</v>
      </c>
      <c r="BL435">
        <f t="shared" si="32"/>
        <v>0</v>
      </c>
      <c r="BM435" t="e">
        <f t="shared" si="34"/>
        <v>#DIV/0!</v>
      </c>
      <c r="BN435">
        <f t="shared" si="35"/>
        <v>0</v>
      </c>
    </row>
    <row r="436" spans="2:66" x14ac:dyDescent="0.25">
      <c r="B436" s="6"/>
      <c r="C436" s="10"/>
      <c r="D436" s="32"/>
      <c r="E436" s="10"/>
      <c r="F436" s="32"/>
      <c r="G436" s="10"/>
      <c r="H436" s="32"/>
      <c r="I436" s="10"/>
      <c r="J436" s="32"/>
      <c r="K436" s="10"/>
      <c r="L436" s="32"/>
      <c r="M436" s="10"/>
      <c r="N436" s="32"/>
      <c r="O436" s="10"/>
      <c r="P436" s="32"/>
      <c r="Q436" s="10"/>
      <c r="R436" s="32"/>
      <c r="S436" s="10"/>
      <c r="T436" s="32"/>
      <c r="U436" s="10"/>
      <c r="V436" s="32"/>
      <c r="W436" s="10"/>
      <c r="X436" s="32"/>
      <c r="Y436" s="10"/>
      <c r="Z436" s="32"/>
      <c r="AA436" s="10"/>
      <c r="AB436" s="32"/>
      <c r="AC436" s="10"/>
      <c r="AD436" s="32"/>
      <c r="AE436" s="10"/>
      <c r="AF436" s="32"/>
      <c r="AG436" s="10"/>
      <c r="AH436" s="32"/>
      <c r="AI436" s="10"/>
      <c r="AJ436" s="32"/>
      <c r="AK436" s="10"/>
      <c r="AL436" s="32"/>
      <c r="AM436" s="10"/>
      <c r="AN436" s="32"/>
      <c r="AO436" s="10"/>
      <c r="AP436" s="242"/>
      <c r="AQ436" s="10"/>
      <c r="AR436" s="32"/>
      <c r="AS436" s="10"/>
      <c r="AT436" s="242"/>
      <c r="AU436" s="10"/>
      <c r="AV436" s="242"/>
      <c r="AW436" s="7"/>
      <c r="AX436" s="247"/>
      <c r="AY436" s="10"/>
      <c r="AZ436" s="242"/>
      <c r="BA436" s="7"/>
      <c r="BB436" s="247"/>
      <c r="BC436" s="7"/>
      <c r="BD436" s="247"/>
      <c r="BE436" s="7"/>
      <c r="BF436" s="8"/>
      <c r="BG436" s="7"/>
      <c r="BH436" s="8"/>
      <c r="BJ436" s="41"/>
      <c r="BK436" s="41">
        <f t="shared" si="33"/>
        <v>0</v>
      </c>
      <c r="BL436">
        <f t="shared" si="32"/>
        <v>0</v>
      </c>
      <c r="BM436" t="e">
        <f t="shared" si="34"/>
        <v>#DIV/0!</v>
      </c>
      <c r="BN436">
        <f t="shared" si="35"/>
        <v>0</v>
      </c>
    </row>
    <row r="437" spans="2:66" x14ac:dyDescent="0.25">
      <c r="B437" s="6"/>
      <c r="C437" s="10"/>
      <c r="D437" s="32"/>
      <c r="E437" s="10"/>
      <c r="F437" s="32"/>
      <c r="G437" s="10"/>
      <c r="H437" s="32"/>
      <c r="I437" s="10"/>
      <c r="J437" s="32"/>
      <c r="K437" s="10"/>
      <c r="L437" s="32"/>
      <c r="M437" s="10"/>
      <c r="N437" s="32"/>
      <c r="O437" s="10"/>
      <c r="P437" s="32"/>
      <c r="Q437" s="10"/>
      <c r="R437" s="32"/>
      <c r="S437" s="10"/>
      <c r="T437" s="32"/>
      <c r="U437" s="10"/>
      <c r="V437" s="32"/>
      <c r="W437" s="10"/>
      <c r="X437" s="32"/>
      <c r="Y437" s="10"/>
      <c r="Z437" s="32"/>
      <c r="AA437" s="10"/>
      <c r="AB437" s="32"/>
      <c r="AC437" s="10"/>
      <c r="AD437" s="32"/>
      <c r="AE437" s="10"/>
      <c r="AF437" s="32"/>
      <c r="AG437" s="10"/>
      <c r="AH437" s="32"/>
      <c r="AI437" s="10"/>
      <c r="AJ437" s="32"/>
      <c r="AK437" s="10"/>
      <c r="AL437" s="32"/>
      <c r="AM437" s="10"/>
      <c r="AN437" s="32"/>
      <c r="AO437" s="10"/>
      <c r="AP437" s="242"/>
      <c r="AQ437" s="10"/>
      <c r="AR437" s="32"/>
      <c r="AS437" s="10"/>
      <c r="AT437" s="242"/>
      <c r="AU437" s="10"/>
      <c r="AV437" s="242"/>
      <c r="AW437" s="7"/>
      <c r="AX437" s="247"/>
      <c r="AY437" s="10"/>
      <c r="AZ437" s="242"/>
      <c r="BA437" s="7"/>
      <c r="BB437" s="247"/>
      <c r="BC437" s="7"/>
      <c r="BD437" s="247"/>
      <c r="BE437" s="7"/>
      <c r="BF437" s="8"/>
      <c r="BG437" s="7"/>
      <c r="BH437" s="8"/>
      <c r="BJ437" s="41"/>
      <c r="BK437" s="41">
        <f t="shared" si="33"/>
        <v>0</v>
      </c>
      <c r="BL437">
        <f t="shared" si="32"/>
        <v>0</v>
      </c>
      <c r="BM437" t="e">
        <f t="shared" si="34"/>
        <v>#DIV/0!</v>
      </c>
      <c r="BN437">
        <f t="shared" si="35"/>
        <v>0</v>
      </c>
    </row>
    <row r="438" spans="2:66" x14ac:dyDescent="0.25">
      <c r="B438" s="6"/>
      <c r="C438" s="10"/>
      <c r="D438" s="32"/>
      <c r="E438" s="10"/>
      <c r="F438" s="32"/>
      <c r="G438" s="10"/>
      <c r="H438" s="32"/>
      <c r="I438" s="10"/>
      <c r="J438" s="32"/>
      <c r="K438" s="10"/>
      <c r="L438" s="32"/>
      <c r="M438" s="10"/>
      <c r="N438" s="32"/>
      <c r="O438" s="10"/>
      <c r="P438" s="32"/>
      <c r="Q438" s="10"/>
      <c r="R438" s="32"/>
      <c r="S438" s="10"/>
      <c r="T438" s="32"/>
      <c r="U438" s="10"/>
      <c r="V438" s="32"/>
      <c r="W438" s="10"/>
      <c r="X438" s="32"/>
      <c r="Y438" s="10"/>
      <c r="Z438" s="32"/>
      <c r="AA438" s="10"/>
      <c r="AB438" s="32"/>
      <c r="AC438" s="10"/>
      <c r="AD438" s="32"/>
      <c r="AE438" s="10"/>
      <c r="AF438" s="32"/>
      <c r="AG438" s="10"/>
      <c r="AH438" s="32"/>
      <c r="AI438" s="10"/>
      <c r="AJ438" s="32"/>
      <c r="AK438" s="10"/>
      <c r="AL438" s="32"/>
      <c r="AM438" s="10"/>
      <c r="AN438" s="32"/>
      <c r="AO438" s="10"/>
      <c r="AP438" s="242"/>
      <c r="AQ438" s="10"/>
      <c r="AR438" s="32"/>
      <c r="AS438" s="10"/>
      <c r="AT438" s="242"/>
      <c r="AU438" s="10"/>
      <c r="AV438" s="242"/>
      <c r="AW438" s="7"/>
      <c r="AX438" s="247"/>
      <c r="AY438" s="10"/>
      <c r="AZ438" s="242"/>
      <c r="BA438" s="7"/>
      <c r="BB438" s="247"/>
      <c r="BC438" s="7"/>
      <c r="BD438" s="247"/>
      <c r="BE438" s="7"/>
      <c r="BF438" s="8"/>
      <c r="BG438" s="7"/>
      <c r="BH438" s="8"/>
      <c r="BJ438" s="41"/>
      <c r="BK438" s="41">
        <f t="shared" si="33"/>
        <v>0</v>
      </c>
      <c r="BL438">
        <f t="shared" si="32"/>
        <v>0</v>
      </c>
      <c r="BM438" t="e">
        <f t="shared" si="34"/>
        <v>#DIV/0!</v>
      </c>
      <c r="BN438">
        <f t="shared" si="35"/>
        <v>0</v>
      </c>
    </row>
    <row r="439" spans="2:66" x14ac:dyDescent="0.25">
      <c r="B439" s="6"/>
      <c r="C439" s="10"/>
      <c r="D439" s="32"/>
      <c r="E439" s="10"/>
      <c r="F439" s="32"/>
      <c r="G439" s="10"/>
      <c r="H439" s="32"/>
      <c r="I439" s="10"/>
      <c r="J439" s="32"/>
      <c r="K439" s="10"/>
      <c r="L439" s="32"/>
      <c r="M439" s="10"/>
      <c r="N439" s="32"/>
      <c r="O439" s="10"/>
      <c r="P439" s="32"/>
      <c r="Q439" s="10"/>
      <c r="R439" s="32"/>
      <c r="S439" s="10"/>
      <c r="T439" s="32"/>
      <c r="U439" s="10"/>
      <c r="V439" s="32"/>
      <c r="W439" s="10"/>
      <c r="X439" s="32"/>
      <c r="Y439" s="10"/>
      <c r="Z439" s="32"/>
      <c r="AA439" s="10"/>
      <c r="AB439" s="32"/>
      <c r="AC439" s="10"/>
      <c r="AD439" s="32"/>
      <c r="AE439" s="10"/>
      <c r="AF439" s="32"/>
      <c r="AG439" s="10"/>
      <c r="AH439" s="32"/>
      <c r="AI439" s="10"/>
      <c r="AJ439" s="32"/>
      <c r="AK439" s="10"/>
      <c r="AL439" s="32"/>
      <c r="AM439" s="10"/>
      <c r="AN439" s="32"/>
      <c r="AO439" s="10"/>
      <c r="AP439" s="242"/>
      <c r="AQ439" s="10"/>
      <c r="AR439" s="32"/>
      <c r="AS439" s="10"/>
      <c r="AT439" s="242"/>
      <c r="AU439" s="10"/>
      <c r="AV439" s="242"/>
      <c r="AW439" s="7"/>
      <c r="AX439" s="247"/>
      <c r="AY439" s="10"/>
      <c r="AZ439" s="242"/>
      <c r="BA439" s="7"/>
      <c r="BB439" s="247"/>
      <c r="BC439" s="7"/>
      <c r="BD439" s="247"/>
      <c r="BE439" s="7"/>
      <c r="BF439" s="8"/>
      <c r="BG439" s="7"/>
      <c r="BH439" s="8"/>
      <c r="BJ439" s="41"/>
      <c r="BK439" s="41">
        <f t="shared" si="33"/>
        <v>0</v>
      </c>
      <c r="BL439">
        <f t="shared" si="32"/>
        <v>0</v>
      </c>
      <c r="BM439" t="e">
        <f t="shared" si="34"/>
        <v>#DIV/0!</v>
      </c>
      <c r="BN439">
        <f t="shared" si="35"/>
        <v>0</v>
      </c>
    </row>
    <row r="440" spans="2:66" x14ac:dyDescent="0.25">
      <c r="B440" s="6"/>
      <c r="C440" s="10"/>
      <c r="D440" s="32"/>
      <c r="E440" s="10"/>
      <c r="F440" s="32"/>
      <c r="G440" s="10"/>
      <c r="H440" s="32"/>
      <c r="I440" s="10"/>
      <c r="J440" s="32"/>
      <c r="K440" s="10"/>
      <c r="L440" s="32"/>
      <c r="M440" s="10"/>
      <c r="N440" s="32"/>
      <c r="O440" s="10"/>
      <c r="P440" s="32"/>
      <c r="Q440" s="10"/>
      <c r="R440" s="32"/>
      <c r="S440" s="10"/>
      <c r="T440" s="32"/>
      <c r="U440" s="10"/>
      <c r="V440" s="32"/>
      <c r="W440" s="10"/>
      <c r="X440" s="32"/>
      <c r="Y440" s="10"/>
      <c r="Z440" s="32"/>
      <c r="AA440" s="10"/>
      <c r="AB440" s="32"/>
      <c r="AC440" s="10"/>
      <c r="AD440" s="32"/>
      <c r="AE440" s="10"/>
      <c r="AF440" s="32"/>
      <c r="AG440" s="10"/>
      <c r="AH440" s="32"/>
      <c r="AI440" s="10"/>
      <c r="AJ440" s="32"/>
      <c r="AK440" s="10"/>
      <c r="AL440" s="32"/>
      <c r="AM440" s="10"/>
      <c r="AN440" s="32"/>
      <c r="AO440" s="10"/>
      <c r="AP440" s="242"/>
      <c r="AQ440" s="10"/>
      <c r="AR440" s="32"/>
      <c r="AS440" s="10"/>
      <c r="AT440" s="242"/>
      <c r="AU440" s="10"/>
      <c r="AV440" s="242"/>
      <c r="AW440" s="7"/>
      <c r="AX440" s="247"/>
      <c r="AY440" s="10"/>
      <c r="AZ440" s="242"/>
      <c r="BA440" s="7"/>
      <c r="BB440" s="247"/>
      <c r="BC440" s="7"/>
      <c r="BD440" s="247"/>
      <c r="BE440" s="7"/>
      <c r="BF440" s="8"/>
      <c r="BG440" s="7"/>
      <c r="BH440" s="8"/>
      <c r="BJ440" s="41"/>
      <c r="BK440" s="41">
        <f t="shared" si="33"/>
        <v>0</v>
      </c>
      <c r="BL440">
        <f t="shared" si="32"/>
        <v>0</v>
      </c>
      <c r="BM440" t="e">
        <f t="shared" si="34"/>
        <v>#DIV/0!</v>
      </c>
      <c r="BN440">
        <f t="shared" si="35"/>
        <v>0</v>
      </c>
    </row>
    <row r="441" spans="2:66" x14ac:dyDescent="0.25">
      <c r="B441" s="6"/>
      <c r="C441" s="10"/>
      <c r="D441" s="32"/>
      <c r="E441" s="10"/>
      <c r="F441" s="32"/>
      <c r="G441" s="10"/>
      <c r="H441" s="32"/>
      <c r="I441" s="10"/>
      <c r="J441" s="32"/>
      <c r="K441" s="10"/>
      <c r="L441" s="32"/>
      <c r="M441" s="10"/>
      <c r="N441" s="32"/>
      <c r="O441" s="10"/>
      <c r="P441" s="32"/>
      <c r="Q441" s="10"/>
      <c r="R441" s="32"/>
      <c r="S441" s="10"/>
      <c r="T441" s="32"/>
      <c r="U441" s="10"/>
      <c r="V441" s="32"/>
      <c r="W441" s="10"/>
      <c r="X441" s="32"/>
      <c r="Y441" s="10"/>
      <c r="Z441" s="32"/>
      <c r="AA441" s="10"/>
      <c r="AB441" s="32"/>
      <c r="AC441" s="10"/>
      <c r="AD441" s="32"/>
      <c r="AE441" s="10"/>
      <c r="AF441" s="32"/>
      <c r="AG441" s="10"/>
      <c r="AH441" s="32"/>
      <c r="AI441" s="10"/>
      <c r="AJ441" s="32"/>
      <c r="AK441" s="10"/>
      <c r="AL441" s="32"/>
      <c r="AM441" s="10"/>
      <c r="AN441" s="32"/>
      <c r="AO441" s="10"/>
      <c r="AP441" s="242"/>
      <c r="AQ441" s="10"/>
      <c r="AR441" s="32"/>
      <c r="AS441" s="10"/>
      <c r="AT441" s="242"/>
      <c r="AU441" s="10"/>
      <c r="AV441" s="242"/>
      <c r="AW441" s="7"/>
      <c r="AX441" s="247"/>
      <c r="AY441" s="10"/>
      <c r="AZ441" s="242"/>
      <c r="BA441" s="7"/>
      <c r="BB441" s="247"/>
      <c r="BC441" s="7"/>
      <c r="BD441" s="247"/>
      <c r="BE441" s="7"/>
      <c r="BF441" s="8"/>
      <c r="BG441" s="7"/>
      <c r="BH441" s="8"/>
      <c r="BJ441" s="41"/>
      <c r="BK441" s="41">
        <f t="shared" si="33"/>
        <v>0</v>
      </c>
      <c r="BL441">
        <f t="shared" si="32"/>
        <v>0</v>
      </c>
      <c r="BM441" t="e">
        <f t="shared" si="34"/>
        <v>#DIV/0!</v>
      </c>
      <c r="BN441">
        <f t="shared" si="35"/>
        <v>0</v>
      </c>
    </row>
    <row r="442" spans="2:66" x14ac:dyDescent="0.25">
      <c r="B442" s="6"/>
      <c r="C442" s="10"/>
      <c r="D442" s="32"/>
      <c r="E442" s="10"/>
      <c r="F442" s="32"/>
      <c r="G442" s="10"/>
      <c r="H442" s="32"/>
      <c r="I442" s="10"/>
      <c r="J442" s="32"/>
      <c r="K442" s="10"/>
      <c r="L442" s="32"/>
      <c r="M442" s="10"/>
      <c r="N442" s="32"/>
      <c r="O442" s="10"/>
      <c r="P442" s="32"/>
      <c r="Q442" s="10"/>
      <c r="R442" s="32"/>
      <c r="S442" s="10"/>
      <c r="T442" s="32"/>
      <c r="U442" s="10"/>
      <c r="V442" s="32"/>
      <c r="W442" s="10"/>
      <c r="X442" s="32"/>
      <c r="Y442" s="10"/>
      <c r="Z442" s="32"/>
      <c r="AA442" s="10"/>
      <c r="AB442" s="32"/>
      <c r="AC442" s="10"/>
      <c r="AD442" s="32"/>
      <c r="AE442" s="10"/>
      <c r="AF442" s="32"/>
      <c r="AG442" s="10"/>
      <c r="AH442" s="32"/>
      <c r="AI442" s="10"/>
      <c r="AJ442" s="32"/>
      <c r="AK442" s="10"/>
      <c r="AL442" s="32"/>
      <c r="AM442" s="10"/>
      <c r="AN442" s="32"/>
      <c r="AO442" s="10"/>
      <c r="AP442" s="242"/>
      <c r="AQ442" s="10"/>
      <c r="AR442" s="32"/>
      <c r="AS442" s="10"/>
      <c r="AT442" s="242"/>
      <c r="AU442" s="10"/>
      <c r="AV442" s="242"/>
      <c r="AW442" s="7"/>
      <c r="AX442" s="247"/>
      <c r="AY442" s="10"/>
      <c r="AZ442" s="242"/>
      <c r="BA442" s="7"/>
      <c r="BB442" s="247"/>
      <c r="BC442" s="7"/>
      <c r="BD442" s="247"/>
      <c r="BE442" s="7"/>
      <c r="BF442" s="8"/>
      <c r="BG442" s="7"/>
      <c r="BH442" s="8"/>
      <c r="BJ442" s="41"/>
      <c r="BK442" s="41">
        <f t="shared" si="33"/>
        <v>0</v>
      </c>
      <c r="BL442">
        <f t="shared" si="32"/>
        <v>0</v>
      </c>
      <c r="BM442" t="e">
        <f t="shared" si="34"/>
        <v>#DIV/0!</v>
      </c>
      <c r="BN442">
        <f t="shared" si="35"/>
        <v>0</v>
      </c>
    </row>
    <row r="443" spans="2:66" x14ac:dyDescent="0.25">
      <c r="B443" s="6"/>
      <c r="C443" s="10"/>
      <c r="D443" s="32"/>
      <c r="E443" s="10"/>
      <c r="F443" s="32"/>
      <c r="G443" s="10"/>
      <c r="H443" s="32"/>
      <c r="I443" s="10"/>
      <c r="J443" s="32"/>
      <c r="K443" s="10"/>
      <c r="L443" s="32"/>
      <c r="M443" s="10"/>
      <c r="N443" s="32"/>
      <c r="O443" s="10"/>
      <c r="P443" s="32"/>
      <c r="Q443" s="10"/>
      <c r="R443" s="32"/>
      <c r="S443" s="10"/>
      <c r="T443" s="32"/>
      <c r="U443" s="10"/>
      <c r="V443" s="32"/>
      <c r="W443" s="10"/>
      <c r="X443" s="32"/>
      <c r="Y443" s="10"/>
      <c r="Z443" s="32"/>
      <c r="AA443" s="10"/>
      <c r="AB443" s="32"/>
      <c r="AC443" s="10"/>
      <c r="AD443" s="32"/>
      <c r="AE443" s="10"/>
      <c r="AF443" s="32"/>
      <c r="AG443" s="10"/>
      <c r="AH443" s="32"/>
      <c r="AI443" s="10"/>
      <c r="AJ443" s="32"/>
      <c r="AK443" s="10"/>
      <c r="AL443" s="32"/>
      <c r="AM443" s="10"/>
      <c r="AN443" s="32"/>
      <c r="AO443" s="10"/>
      <c r="AP443" s="242"/>
      <c r="AQ443" s="10"/>
      <c r="AR443" s="32"/>
      <c r="AS443" s="10"/>
      <c r="AT443" s="242"/>
      <c r="AU443" s="10"/>
      <c r="AV443" s="242"/>
      <c r="AW443" s="7"/>
      <c r="AX443" s="247"/>
      <c r="AY443" s="10"/>
      <c r="AZ443" s="242"/>
      <c r="BA443" s="7"/>
      <c r="BB443" s="247"/>
      <c r="BC443" s="7"/>
      <c r="BD443" s="247"/>
      <c r="BE443" s="7"/>
      <c r="BF443" s="8"/>
      <c r="BG443" s="7"/>
      <c r="BH443" s="8"/>
      <c r="BJ443" s="41"/>
      <c r="BK443" s="41">
        <f t="shared" si="33"/>
        <v>0</v>
      </c>
      <c r="BL443">
        <f t="shared" si="32"/>
        <v>0</v>
      </c>
      <c r="BM443" t="e">
        <f t="shared" si="34"/>
        <v>#DIV/0!</v>
      </c>
      <c r="BN443">
        <f t="shared" si="35"/>
        <v>0</v>
      </c>
    </row>
    <row r="444" spans="2:66" x14ac:dyDescent="0.25">
      <c r="B444" s="6"/>
      <c r="C444" s="10"/>
      <c r="D444" s="32"/>
      <c r="E444" s="10"/>
      <c r="F444" s="32"/>
      <c r="G444" s="10"/>
      <c r="H444" s="32"/>
      <c r="I444" s="10"/>
      <c r="J444" s="32"/>
      <c r="K444" s="10"/>
      <c r="L444" s="32"/>
      <c r="M444" s="10"/>
      <c r="N444" s="32"/>
      <c r="O444" s="10"/>
      <c r="P444" s="32"/>
      <c r="Q444" s="10"/>
      <c r="R444" s="32"/>
      <c r="S444" s="10"/>
      <c r="T444" s="32"/>
      <c r="U444" s="10"/>
      <c r="V444" s="32"/>
      <c r="W444" s="10"/>
      <c r="X444" s="32"/>
      <c r="Y444" s="10"/>
      <c r="Z444" s="32"/>
      <c r="AA444" s="10"/>
      <c r="AB444" s="32"/>
      <c r="AC444" s="10"/>
      <c r="AD444" s="32"/>
      <c r="AE444" s="10"/>
      <c r="AF444" s="32"/>
      <c r="AG444" s="10"/>
      <c r="AH444" s="32"/>
      <c r="AI444" s="10"/>
      <c r="AJ444" s="32"/>
      <c r="AK444" s="10"/>
      <c r="AL444" s="32"/>
      <c r="AM444" s="10"/>
      <c r="AN444" s="32"/>
      <c r="AO444" s="10"/>
      <c r="AP444" s="242"/>
      <c r="AQ444" s="10"/>
      <c r="AR444" s="32"/>
      <c r="AS444" s="10"/>
      <c r="AT444" s="242"/>
      <c r="AU444" s="10"/>
      <c r="AV444" s="242"/>
      <c r="AW444" s="7"/>
      <c r="AX444" s="247"/>
      <c r="AY444" s="10"/>
      <c r="AZ444" s="242"/>
      <c r="BA444" s="7"/>
      <c r="BB444" s="247"/>
      <c r="BC444" s="7"/>
      <c r="BD444" s="247"/>
      <c r="BE444" s="7"/>
      <c r="BF444" s="8"/>
      <c r="BG444" s="7"/>
      <c r="BH444" s="8"/>
      <c r="BJ444" s="41"/>
      <c r="BK444" s="41">
        <f t="shared" si="33"/>
        <v>0</v>
      </c>
      <c r="BL444">
        <f t="shared" si="32"/>
        <v>0</v>
      </c>
      <c r="BM444" t="e">
        <f t="shared" si="34"/>
        <v>#DIV/0!</v>
      </c>
      <c r="BN444">
        <f t="shared" si="35"/>
        <v>0</v>
      </c>
    </row>
    <row r="445" spans="2:66" x14ac:dyDescent="0.25">
      <c r="B445" s="6"/>
      <c r="C445" s="10"/>
      <c r="D445" s="32"/>
      <c r="E445" s="10"/>
      <c r="F445" s="32"/>
      <c r="G445" s="10"/>
      <c r="H445" s="32"/>
      <c r="I445" s="10"/>
      <c r="J445" s="32"/>
      <c r="K445" s="10"/>
      <c r="L445" s="32"/>
      <c r="M445" s="10"/>
      <c r="N445" s="32"/>
      <c r="O445" s="10"/>
      <c r="P445" s="32"/>
      <c r="Q445" s="10"/>
      <c r="R445" s="32"/>
      <c r="S445" s="10"/>
      <c r="T445" s="32"/>
      <c r="U445" s="10"/>
      <c r="V445" s="32"/>
      <c r="W445" s="10"/>
      <c r="X445" s="32"/>
      <c r="Y445" s="10"/>
      <c r="Z445" s="32"/>
      <c r="AA445" s="10"/>
      <c r="AB445" s="32"/>
      <c r="AC445" s="10"/>
      <c r="AD445" s="32"/>
      <c r="AE445" s="10"/>
      <c r="AF445" s="32"/>
      <c r="AG445" s="10"/>
      <c r="AH445" s="32"/>
      <c r="AI445" s="10"/>
      <c r="AJ445" s="32"/>
      <c r="AK445" s="10"/>
      <c r="AL445" s="32"/>
      <c r="AM445" s="10"/>
      <c r="AN445" s="32"/>
      <c r="AO445" s="10"/>
      <c r="AP445" s="242"/>
      <c r="AQ445" s="10"/>
      <c r="AR445" s="32"/>
      <c r="AS445" s="10"/>
      <c r="AT445" s="242"/>
      <c r="AU445" s="10"/>
      <c r="AV445" s="242"/>
      <c r="AW445" s="7"/>
      <c r="AX445" s="247"/>
      <c r="AY445" s="10"/>
      <c r="AZ445" s="242"/>
      <c r="BA445" s="7"/>
      <c r="BB445" s="247"/>
      <c r="BC445" s="7"/>
      <c r="BD445" s="247"/>
      <c r="BE445" s="7"/>
      <c r="BF445" s="8"/>
      <c r="BG445" s="7"/>
      <c r="BH445" s="8"/>
      <c r="BJ445" s="41"/>
      <c r="BK445" s="41">
        <f t="shared" si="33"/>
        <v>0</v>
      </c>
      <c r="BL445">
        <f t="shared" si="32"/>
        <v>0</v>
      </c>
      <c r="BM445" t="e">
        <f t="shared" si="34"/>
        <v>#DIV/0!</v>
      </c>
      <c r="BN445">
        <f t="shared" si="35"/>
        <v>0</v>
      </c>
    </row>
    <row r="446" spans="2:66" x14ac:dyDescent="0.25">
      <c r="B446" s="6"/>
      <c r="C446" s="10"/>
      <c r="D446" s="32"/>
      <c r="E446" s="10"/>
      <c r="F446" s="32"/>
      <c r="G446" s="10"/>
      <c r="H446" s="32"/>
      <c r="I446" s="10"/>
      <c r="J446" s="32"/>
      <c r="K446" s="10"/>
      <c r="L446" s="32"/>
      <c r="M446" s="10"/>
      <c r="N446" s="32"/>
      <c r="O446" s="10"/>
      <c r="P446" s="32"/>
      <c r="Q446" s="10"/>
      <c r="R446" s="32"/>
      <c r="S446" s="10"/>
      <c r="T446" s="32"/>
      <c r="U446" s="10"/>
      <c r="V446" s="32"/>
      <c r="W446" s="10"/>
      <c r="X446" s="32"/>
      <c r="Y446" s="10"/>
      <c r="Z446" s="32"/>
      <c r="AA446" s="10"/>
      <c r="AB446" s="32"/>
      <c r="AC446" s="10"/>
      <c r="AD446" s="32"/>
      <c r="AE446" s="10"/>
      <c r="AF446" s="32"/>
      <c r="AG446" s="10"/>
      <c r="AH446" s="32"/>
      <c r="AI446" s="10"/>
      <c r="AJ446" s="32"/>
      <c r="AK446" s="10"/>
      <c r="AL446" s="32"/>
      <c r="AM446" s="10"/>
      <c r="AN446" s="32"/>
      <c r="AO446" s="10"/>
      <c r="AP446" s="242"/>
      <c r="AQ446" s="10"/>
      <c r="AR446" s="32"/>
      <c r="AS446" s="10"/>
      <c r="AT446" s="242"/>
      <c r="AU446" s="10"/>
      <c r="AV446" s="242"/>
      <c r="AW446" s="7"/>
      <c r="AX446" s="247"/>
      <c r="AY446" s="10"/>
      <c r="AZ446" s="242"/>
      <c r="BA446" s="7"/>
      <c r="BB446" s="247"/>
      <c r="BC446" s="7"/>
      <c r="BD446" s="247"/>
      <c r="BE446" s="7"/>
      <c r="BF446" s="8"/>
      <c r="BG446" s="7"/>
      <c r="BH446" s="8"/>
      <c r="BJ446" s="41"/>
      <c r="BK446" s="41">
        <f t="shared" si="33"/>
        <v>0</v>
      </c>
      <c r="BL446">
        <f t="shared" si="32"/>
        <v>0</v>
      </c>
      <c r="BM446" t="e">
        <f t="shared" si="34"/>
        <v>#DIV/0!</v>
      </c>
      <c r="BN446">
        <f t="shared" si="35"/>
        <v>0</v>
      </c>
    </row>
    <row r="447" spans="2:66" x14ac:dyDescent="0.25">
      <c r="B447" s="6"/>
      <c r="C447" s="10"/>
      <c r="D447" s="32"/>
      <c r="E447" s="10"/>
      <c r="F447" s="32"/>
      <c r="G447" s="10"/>
      <c r="H447" s="32"/>
      <c r="I447" s="10"/>
      <c r="J447" s="32"/>
      <c r="K447" s="94"/>
      <c r="L447" s="32"/>
      <c r="M447" s="10"/>
      <c r="N447" s="32"/>
      <c r="O447" s="10"/>
      <c r="P447" s="32"/>
      <c r="Q447" s="10"/>
      <c r="R447" s="32"/>
      <c r="S447" s="10"/>
      <c r="T447" s="32"/>
      <c r="U447" s="10"/>
      <c r="V447" s="32"/>
      <c r="W447" s="10"/>
      <c r="X447" s="32"/>
      <c r="Y447" s="10"/>
      <c r="Z447" s="32"/>
      <c r="AA447" s="10"/>
      <c r="AB447" s="32"/>
      <c r="AC447" s="10"/>
      <c r="AD447" s="32"/>
      <c r="AE447" s="10"/>
      <c r="AF447" s="32"/>
      <c r="AG447" s="10"/>
      <c r="AH447" s="32"/>
      <c r="AI447" s="10"/>
      <c r="AJ447" s="32"/>
      <c r="AK447" s="10"/>
      <c r="AL447" s="32"/>
      <c r="AM447" s="10"/>
      <c r="AN447" s="32"/>
      <c r="AO447" s="10"/>
      <c r="AP447" s="242"/>
      <c r="AQ447" s="10"/>
      <c r="AR447" s="32"/>
      <c r="AS447" s="10"/>
      <c r="AT447" s="242"/>
      <c r="AU447" s="10"/>
      <c r="AV447" s="242"/>
      <c r="AW447" s="7"/>
      <c r="AX447" s="247"/>
      <c r="AY447" s="10"/>
      <c r="AZ447" s="242"/>
      <c r="BA447" s="7"/>
      <c r="BB447" s="247"/>
      <c r="BC447" s="7"/>
      <c r="BD447" s="247"/>
      <c r="BE447" s="7"/>
      <c r="BF447" s="8"/>
      <c r="BG447" s="7"/>
      <c r="BH447" s="8"/>
      <c r="BJ447" s="41"/>
      <c r="BK447" s="41">
        <f t="shared" si="33"/>
        <v>0</v>
      </c>
      <c r="BL447">
        <f t="shared" si="32"/>
        <v>0</v>
      </c>
      <c r="BM447" t="e">
        <f t="shared" si="34"/>
        <v>#DIV/0!</v>
      </c>
      <c r="BN447">
        <f t="shared" si="35"/>
        <v>0</v>
      </c>
    </row>
    <row r="448" spans="2:66" x14ac:dyDescent="0.25">
      <c r="B448" s="6"/>
      <c r="C448" s="10"/>
      <c r="D448" s="32"/>
      <c r="E448" s="10"/>
      <c r="F448" s="32"/>
      <c r="G448" s="10"/>
      <c r="H448" s="32"/>
      <c r="I448" s="10"/>
      <c r="J448" s="32"/>
      <c r="K448" s="94"/>
      <c r="L448" s="32"/>
      <c r="M448" s="10"/>
      <c r="N448" s="32"/>
      <c r="O448" s="10"/>
      <c r="P448" s="32"/>
      <c r="Q448" s="10"/>
      <c r="R448" s="32"/>
      <c r="S448" s="10"/>
      <c r="T448" s="32"/>
      <c r="U448" s="10"/>
      <c r="V448" s="32"/>
      <c r="W448" s="10"/>
      <c r="X448" s="32"/>
      <c r="Y448" s="10"/>
      <c r="Z448" s="32"/>
      <c r="AA448" s="10"/>
      <c r="AB448" s="32"/>
      <c r="AC448" s="10"/>
      <c r="AD448" s="32"/>
      <c r="AE448" s="10"/>
      <c r="AF448" s="32"/>
      <c r="AG448" s="10"/>
      <c r="AH448" s="32"/>
      <c r="AI448" s="10"/>
      <c r="AJ448" s="32"/>
      <c r="AK448" s="10"/>
      <c r="AL448" s="32"/>
      <c r="AM448" s="10"/>
      <c r="AN448" s="32"/>
      <c r="AO448" s="10"/>
      <c r="AP448" s="242"/>
      <c r="AQ448" s="10"/>
      <c r="AR448" s="32"/>
      <c r="AS448" s="10"/>
      <c r="AT448" s="242"/>
      <c r="AU448" s="10"/>
      <c r="AV448" s="242"/>
      <c r="AW448" s="7"/>
      <c r="AX448" s="247"/>
      <c r="AY448" s="10"/>
      <c r="AZ448" s="242"/>
      <c r="BA448" s="7"/>
      <c r="BB448" s="247"/>
      <c r="BC448" s="7"/>
      <c r="BD448" s="247"/>
      <c r="BE448" s="7"/>
      <c r="BF448" s="8"/>
      <c r="BG448" s="7"/>
      <c r="BH448" s="8"/>
      <c r="BJ448" s="41"/>
      <c r="BK448" s="41">
        <f t="shared" si="33"/>
        <v>0</v>
      </c>
      <c r="BL448">
        <f t="shared" si="32"/>
        <v>0</v>
      </c>
      <c r="BM448" t="e">
        <f t="shared" si="34"/>
        <v>#DIV/0!</v>
      </c>
      <c r="BN448">
        <f t="shared" si="35"/>
        <v>0</v>
      </c>
    </row>
    <row r="449" spans="2:66" x14ac:dyDescent="0.25">
      <c r="B449" s="6"/>
      <c r="C449" s="10"/>
      <c r="D449" s="32"/>
      <c r="E449" s="10"/>
      <c r="F449" s="32"/>
      <c r="G449" s="10"/>
      <c r="H449" s="32"/>
      <c r="I449" s="10"/>
      <c r="J449" s="32"/>
      <c r="K449" s="10"/>
      <c r="L449" s="32"/>
      <c r="M449" s="10"/>
      <c r="N449" s="32"/>
      <c r="O449" s="10"/>
      <c r="P449" s="32"/>
      <c r="Q449" s="10"/>
      <c r="R449" s="32"/>
      <c r="S449" s="10"/>
      <c r="T449" s="32"/>
      <c r="U449" s="10"/>
      <c r="V449" s="32"/>
      <c r="W449" s="10"/>
      <c r="X449" s="32"/>
      <c r="Y449" s="10"/>
      <c r="Z449" s="32"/>
      <c r="AA449" s="10"/>
      <c r="AB449" s="32"/>
      <c r="AC449" s="10"/>
      <c r="AD449" s="32"/>
      <c r="AE449" s="10"/>
      <c r="AF449" s="32"/>
      <c r="AG449" s="10"/>
      <c r="AH449" s="32"/>
      <c r="AI449" s="10"/>
      <c r="AJ449" s="32"/>
      <c r="AK449" s="10"/>
      <c r="AL449" s="32"/>
      <c r="AM449" s="10"/>
      <c r="AN449" s="32"/>
      <c r="AO449" s="10"/>
      <c r="AP449" s="242"/>
      <c r="AQ449" s="10"/>
      <c r="AR449" s="32"/>
      <c r="AS449" s="10"/>
      <c r="AT449" s="242"/>
      <c r="AU449" s="10"/>
      <c r="AV449" s="242"/>
      <c r="AW449" s="7"/>
      <c r="AX449" s="247"/>
      <c r="AY449" s="10"/>
      <c r="AZ449" s="242"/>
      <c r="BA449" s="7"/>
      <c r="BB449" s="247"/>
      <c r="BC449" s="7"/>
      <c r="BD449" s="247"/>
      <c r="BE449" s="7"/>
      <c r="BF449" s="8"/>
      <c r="BG449" s="7"/>
      <c r="BH449" s="8"/>
      <c r="BJ449" s="41"/>
      <c r="BK449" s="41">
        <f t="shared" si="33"/>
        <v>0</v>
      </c>
      <c r="BL449">
        <f t="shared" si="32"/>
        <v>0</v>
      </c>
      <c r="BM449" t="e">
        <f t="shared" si="34"/>
        <v>#DIV/0!</v>
      </c>
      <c r="BN449">
        <f t="shared" si="35"/>
        <v>0</v>
      </c>
    </row>
    <row r="450" spans="2:66" x14ac:dyDescent="0.25">
      <c r="B450" s="6"/>
      <c r="C450" s="10"/>
      <c r="D450" s="32"/>
      <c r="E450" s="10"/>
      <c r="F450" s="32"/>
      <c r="G450" s="10"/>
      <c r="H450" s="32"/>
      <c r="I450" s="10"/>
      <c r="J450" s="32"/>
      <c r="K450" s="10"/>
      <c r="L450" s="32"/>
      <c r="M450" s="10"/>
      <c r="N450" s="32"/>
      <c r="O450" s="10"/>
      <c r="P450" s="32"/>
      <c r="Q450" s="10"/>
      <c r="R450" s="32"/>
      <c r="S450" s="10"/>
      <c r="T450" s="32"/>
      <c r="U450" s="10"/>
      <c r="V450" s="32"/>
      <c r="W450" s="10"/>
      <c r="X450" s="32"/>
      <c r="Y450" s="10"/>
      <c r="Z450" s="32"/>
      <c r="AA450" s="10"/>
      <c r="AB450" s="32"/>
      <c r="AC450" s="10"/>
      <c r="AD450" s="32"/>
      <c r="AE450" s="10"/>
      <c r="AF450" s="32"/>
      <c r="AG450" s="10"/>
      <c r="AH450" s="32"/>
      <c r="AI450" s="10"/>
      <c r="AJ450" s="32"/>
      <c r="AK450" s="10"/>
      <c r="AL450" s="32"/>
      <c r="AM450" s="10"/>
      <c r="AN450" s="32"/>
      <c r="AO450" s="10"/>
      <c r="AP450" s="242"/>
      <c r="AQ450" s="10"/>
      <c r="AR450" s="32"/>
      <c r="AS450" s="10"/>
      <c r="AT450" s="242"/>
      <c r="AU450" s="10"/>
      <c r="AV450" s="242"/>
      <c r="AW450" s="7"/>
      <c r="AX450" s="247"/>
      <c r="AY450" s="10"/>
      <c r="AZ450" s="242"/>
      <c r="BA450" s="7"/>
      <c r="BB450" s="247"/>
      <c r="BC450" s="7"/>
      <c r="BD450" s="247"/>
      <c r="BE450" s="7"/>
      <c r="BF450" s="8"/>
      <c r="BG450" s="7"/>
      <c r="BH450" s="8"/>
      <c r="BJ450" s="41"/>
      <c r="BK450" s="41">
        <f t="shared" si="33"/>
        <v>0</v>
      </c>
      <c r="BL450">
        <f t="shared" ref="BL450:BL513" si="36">COUNT(C450:BH450)/2</f>
        <v>0</v>
      </c>
      <c r="BM450" t="e">
        <f t="shared" si="34"/>
        <v>#DIV/0!</v>
      </c>
      <c r="BN450">
        <f t="shared" si="35"/>
        <v>0</v>
      </c>
    </row>
    <row r="451" spans="2:66" x14ac:dyDescent="0.25">
      <c r="B451" s="6"/>
      <c r="C451" s="10"/>
      <c r="D451" s="32"/>
      <c r="E451" s="10"/>
      <c r="F451" s="32"/>
      <c r="G451" s="10"/>
      <c r="H451" s="32"/>
      <c r="I451" s="10"/>
      <c r="J451" s="32"/>
      <c r="K451" s="10"/>
      <c r="L451" s="32"/>
      <c r="M451" s="10"/>
      <c r="N451" s="32"/>
      <c r="O451" s="10"/>
      <c r="P451" s="32"/>
      <c r="Q451" s="10"/>
      <c r="R451" s="32"/>
      <c r="S451" s="10"/>
      <c r="T451" s="32"/>
      <c r="U451" s="10"/>
      <c r="V451" s="32"/>
      <c r="W451" s="10"/>
      <c r="X451" s="32"/>
      <c r="Y451" s="10"/>
      <c r="Z451" s="32"/>
      <c r="AA451" s="10"/>
      <c r="AB451" s="32"/>
      <c r="AC451" s="10"/>
      <c r="AD451" s="32"/>
      <c r="AE451" s="10"/>
      <c r="AF451" s="32"/>
      <c r="AG451" s="10"/>
      <c r="AH451" s="32"/>
      <c r="AI451" s="10"/>
      <c r="AJ451" s="32"/>
      <c r="AK451" s="10"/>
      <c r="AL451" s="32"/>
      <c r="AM451" s="10"/>
      <c r="AN451" s="32"/>
      <c r="AO451" s="10"/>
      <c r="AP451" s="242"/>
      <c r="AQ451" s="10"/>
      <c r="AR451" s="32"/>
      <c r="AS451" s="10"/>
      <c r="AT451" s="242"/>
      <c r="AU451" s="10"/>
      <c r="AV451" s="242"/>
      <c r="AW451" s="7"/>
      <c r="AX451" s="247"/>
      <c r="AY451" s="10"/>
      <c r="AZ451" s="242"/>
      <c r="BA451" s="7"/>
      <c r="BB451" s="247"/>
      <c r="BC451" s="7"/>
      <c r="BD451" s="247"/>
      <c r="BE451" s="7"/>
      <c r="BF451" s="8"/>
      <c r="BG451" s="7"/>
      <c r="BH451" s="8"/>
      <c r="BJ451" s="41"/>
      <c r="BK451" s="41">
        <f t="shared" si="33"/>
        <v>0</v>
      </c>
      <c r="BL451">
        <f t="shared" si="36"/>
        <v>0</v>
      </c>
      <c r="BM451" t="e">
        <f t="shared" si="34"/>
        <v>#DIV/0!</v>
      </c>
      <c r="BN451">
        <f t="shared" si="35"/>
        <v>0</v>
      </c>
    </row>
    <row r="452" spans="2:66" x14ac:dyDescent="0.25">
      <c r="B452" s="6"/>
      <c r="C452" s="10"/>
      <c r="D452" s="32"/>
      <c r="E452" s="10"/>
      <c r="F452" s="32"/>
      <c r="G452" s="10"/>
      <c r="H452" s="32"/>
      <c r="I452" s="10"/>
      <c r="J452" s="32"/>
      <c r="K452" s="10"/>
      <c r="L452" s="32"/>
      <c r="M452" s="10"/>
      <c r="N452" s="32"/>
      <c r="O452" s="10"/>
      <c r="P452" s="32"/>
      <c r="Q452" s="10"/>
      <c r="R452" s="32"/>
      <c r="S452" s="10"/>
      <c r="T452" s="32"/>
      <c r="U452" s="10"/>
      <c r="V452" s="32"/>
      <c r="W452" s="10"/>
      <c r="X452" s="32"/>
      <c r="Y452" s="10"/>
      <c r="Z452" s="32"/>
      <c r="AA452" s="10"/>
      <c r="AB452" s="32"/>
      <c r="AC452" s="10"/>
      <c r="AD452" s="32"/>
      <c r="AE452" s="10"/>
      <c r="AF452" s="32"/>
      <c r="AG452" s="10"/>
      <c r="AH452" s="32"/>
      <c r="AI452" s="10"/>
      <c r="AJ452" s="32"/>
      <c r="AK452" s="10"/>
      <c r="AL452" s="32"/>
      <c r="AM452" s="10"/>
      <c r="AN452" s="32"/>
      <c r="AO452" s="10"/>
      <c r="AP452" s="242"/>
      <c r="AQ452" s="10"/>
      <c r="AR452" s="32"/>
      <c r="AS452" s="10"/>
      <c r="AT452" s="242"/>
      <c r="AU452" s="10"/>
      <c r="AV452" s="242"/>
      <c r="AW452" s="7"/>
      <c r="AX452" s="247"/>
      <c r="AY452" s="10"/>
      <c r="AZ452" s="242"/>
      <c r="BA452" s="7"/>
      <c r="BB452" s="247"/>
      <c r="BC452" s="7"/>
      <c r="BD452" s="247"/>
      <c r="BE452" s="7"/>
      <c r="BF452" s="8"/>
      <c r="BG452" s="7"/>
      <c r="BH452" s="8"/>
      <c r="BJ452" s="41"/>
      <c r="BK452" s="41">
        <f t="shared" si="33"/>
        <v>0</v>
      </c>
      <c r="BL452">
        <f t="shared" si="36"/>
        <v>0</v>
      </c>
      <c r="BM452" t="e">
        <f t="shared" si="34"/>
        <v>#DIV/0!</v>
      </c>
      <c r="BN452">
        <f t="shared" si="35"/>
        <v>0</v>
      </c>
    </row>
    <row r="453" spans="2:66" x14ac:dyDescent="0.25">
      <c r="B453" s="6"/>
      <c r="C453" s="10"/>
      <c r="D453" s="32"/>
      <c r="E453" s="10"/>
      <c r="F453" s="32"/>
      <c r="G453" s="10"/>
      <c r="H453" s="32"/>
      <c r="I453" s="10"/>
      <c r="J453" s="32"/>
      <c r="K453" s="10"/>
      <c r="L453" s="32"/>
      <c r="M453" s="10"/>
      <c r="N453" s="32"/>
      <c r="O453" s="10"/>
      <c r="P453" s="32"/>
      <c r="Q453" s="10"/>
      <c r="R453" s="32"/>
      <c r="S453" s="10"/>
      <c r="T453" s="32"/>
      <c r="U453" s="10"/>
      <c r="V453" s="32"/>
      <c r="W453" s="10"/>
      <c r="X453" s="32"/>
      <c r="Y453" s="10"/>
      <c r="Z453" s="32"/>
      <c r="AA453" s="10"/>
      <c r="AB453" s="32"/>
      <c r="AC453" s="10"/>
      <c r="AD453" s="32"/>
      <c r="AE453" s="10"/>
      <c r="AF453" s="32"/>
      <c r="AG453" s="10"/>
      <c r="AH453" s="32"/>
      <c r="AI453" s="10"/>
      <c r="AJ453" s="32"/>
      <c r="AK453" s="10"/>
      <c r="AL453" s="32"/>
      <c r="AM453" s="10"/>
      <c r="AN453" s="32"/>
      <c r="AO453" s="10"/>
      <c r="AP453" s="242"/>
      <c r="AQ453" s="10"/>
      <c r="AR453" s="32"/>
      <c r="AS453" s="10"/>
      <c r="AT453" s="242"/>
      <c r="AU453" s="10"/>
      <c r="AV453" s="242"/>
      <c r="AW453" s="7"/>
      <c r="AX453" s="247"/>
      <c r="AY453" s="10"/>
      <c r="AZ453" s="242"/>
      <c r="BA453" s="7"/>
      <c r="BB453" s="247"/>
      <c r="BC453" s="7"/>
      <c r="BD453" s="247"/>
      <c r="BE453" s="7"/>
      <c r="BF453" s="8"/>
      <c r="BG453" s="7"/>
      <c r="BH453" s="8"/>
      <c r="BJ453" s="41"/>
      <c r="BK453" s="41">
        <f t="shared" ref="BK453:BK516" si="37">+AI453+AE453+Y453+W453+U453+S453+Q453+O453+M453+I453+G453+E453+C453+AG453+K453+BG453+BN453+AA453+AC453+AK453+AM453+AO453+AW453+BE453+BC453+BA453+AY453+AU453+AS453+AQ453</f>
        <v>0</v>
      </c>
      <c r="BL453">
        <f t="shared" si="36"/>
        <v>0</v>
      </c>
      <c r="BM453" t="e">
        <f t="shared" si="34"/>
        <v>#DIV/0!</v>
      </c>
      <c r="BN453">
        <f t="shared" si="35"/>
        <v>0</v>
      </c>
    </row>
    <row r="454" spans="2:66" x14ac:dyDescent="0.25">
      <c r="B454" s="6"/>
      <c r="C454" s="10"/>
      <c r="D454" s="32"/>
      <c r="E454" s="10"/>
      <c r="F454" s="32"/>
      <c r="G454" s="10"/>
      <c r="H454" s="32"/>
      <c r="I454" s="10"/>
      <c r="J454" s="32"/>
      <c r="K454" s="10"/>
      <c r="L454" s="32"/>
      <c r="M454" s="10"/>
      <c r="N454" s="32"/>
      <c r="O454" s="10"/>
      <c r="P454" s="32"/>
      <c r="Q454" s="10"/>
      <c r="R454" s="32"/>
      <c r="S454" s="10"/>
      <c r="T454" s="32"/>
      <c r="U454" s="10"/>
      <c r="V454" s="32"/>
      <c r="W454" s="10"/>
      <c r="X454" s="32"/>
      <c r="Y454" s="10"/>
      <c r="Z454" s="32"/>
      <c r="AA454" s="10"/>
      <c r="AB454" s="32"/>
      <c r="AC454" s="10"/>
      <c r="AD454" s="32"/>
      <c r="AE454" s="10"/>
      <c r="AF454" s="32"/>
      <c r="AG454" s="10"/>
      <c r="AH454" s="32"/>
      <c r="AI454" s="10"/>
      <c r="AJ454" s="32"/>
      <c r="AK454" s="10"/>
      <c r="AL454" s="32"/>
      <c r="AM454" s="10"/>
      <c r="AN454" s="32"/>
      <c r="AO454" s="10"/>
      <c r="AP454" s="242"/>
      <c r="AQ454" s="10"/>
      <c r="AR454" s="32"/>
      <c r="AS454" s="10"/>
      <c r="AT454" s="242"/>
      <c r="AU454" s="10"/>
      <c r="AV454" s="242"/>
      <c r="AW454" s="7"/>
      <c r="AX454" s="247"/>
      <c r="AY454" s="10"/>
      <c r="AZ454" s="242"/>
      <c r="BA454" s="7"/>
      <c r="BB454" s="247"/>
      <c r="BC454" s="7"/>
      <c r="BD454" s="247"/>
      <c r="BE454" s="7"/>
      <c r="BF454" s="8"/>
      <c r="BG454" s="7"/>
      <c r="BH454" s="8"/>
      <c r="BJ454" s="41"/>
      <c r="BK454" s="41">
        <f t="shared" si="37"/>
        <v>0</v>
      </c>
      <c r="BL454">
        <f t="shared" si="36"/>
        <v>0</v>
      </c>
      <c r="BM454" t="e">
        <f t="shared" si="34"/>
        <v>#DIV/0!</v>
      </c>
      <c r="BN454">
        <f t="shared" si="35"/>
        <v>0</v>
      </c>
    </row>
    <row r="455" spans="2:66" x14ac:dyDescent="0.25">
      <c r="B455" s="6"/>
      <c r="C455" s="10"/>
      <c r="D455" s="32"/>
      <c r="E455" s="10"/>
      <c r="F455" s="32"/>
      <c r="G455" s="10"/>
      <c r="H455" s="32"/>
      <c r="I455" s="10"/>
      <c r="J455" s="32"/>
      <c r="K455" s="10"/>
      <c r="L455" s="32"/>
      <c r="M455" s="10"/>
      <c r="N455" s="32"/>
      <c r="O455" s="10"/>
      <c r="P455" s="32"/>
      <c r="Q455" s="10"/>
      <c r="R455" s="32"/>
      <c r="S455" s="10"/>
      <c r="T455" s="32"/>
      <c r="U455" s="10"/>
      <c r="V455" s="32"/>
      <c r="W455" s="10"/>
      <c r="X455" s="32"/>
      <c r="Y455" s="10"/>
      <c r="Z455" s="32"/>
      <c r="AA455" s="10"/>
      <c r="AB455" s="32"/>
      <c r="AC455" s="10"/>
      <c r="AD455" s="32"/>
      <c r="AE455" s="10"/>
      <c r="AF455" s="32"/>
      <c r="AG455" s="10"/>
      <c r="AH455" s="32"/>
      <c r="AI455" s="10"/>
      <c r="AJ455" s="32"/>
      <c r="AK455" s="10"/>
      <c r="AL455" s="32"/>
      <c r="AM455" s="10"/>
      <c r="AN455" s="32"/>
      <c r="AO455" s="10"/>
      <c r="AP455" s="242"/>
      <c r="AQ455" s="10"/>
      <c r="AR455" s="32"/>
      <c r="AS455" s="10"/>
      <c r="AT455" s="242"/>
      <c r="AU455" s="10"/>
      <c r="AV455" s="242"/>
      <c r="AW455" s="7"/>
      <c r="AX455" s="247"/>
      <c r="AY455" s="10"/>
      <c r="AZ455" s="242"/>
      <c r="BA455" s="7"/>
      <c r="BB455" s="247"/>
      <c r="BC455" s="7"/>
      <c r="BD455" s="247"/>
      <c r="BE455" s="7"/>
      <c r="BF455" s="8"/>
      <c r="BG455" s="7"/>
      <c r="BH455" s="8"/>
      <c r="BJ455" s="41"/>
      <c r="BK455" s="41">
        <f t="shared" si="37"/>
        <v>0</v>
      </c>
      <c r="BL455">
        <f t="shared" si="36"/>
        <v>0</v>
      </c>
      <c r="BM455" t="e">
        <f t="shared" si="34"/>
        <v>#DIV/0!</v>
      </c>
      <c r="BN455">
        <f t="shared" si="35"/>
        <v>0</v>
      </c>
    </row>
    <row r="456" spans="2:66" x14ac:dyDescent="0.25">
      <c r="B456" s="6"/>
      <c r="C456" s="10"/>
      <c r="D456" s="32"/>
      <c r="E456" s="10"/>
      <c r="F456" s="32"/>
      <c r="G456" s="10"/>
      <c r="H456" s="32"/>
      <c r="I456" s="10"/>
      <c r="J456" s="32"/>
      <c r="K456" s="10"/>
      <c r="L456" s="32"/>
      <c r="M456" s="10"/>
      <c r="N456" s="32"/>
      <c r="O456" s="10"/>
      <c r="P456" s="32"/>
      <c r="Q456" s="10"/>
      <c r="R456" s="32"/>
      <c r="S456" s="10"/>
      <c r="T456" s="32"/>
      <c r="U456" s="10"/>
      <c r="V456" s="32"/>
      <c r="W456" s="10"/>
      <c r="X456" s="32"/>
      <c r="Y456" s="10"/>
      <c r="Z456" s="32"/>
      <c r="AA456" s="10"/>
      <c r="AB456" s="32"/>
      <c r="AC456" s="10"/>
      <c r="AD456" s="32"/>
      <c r="AE456" s="10"/>
      <c r="AF456" s="32"/>
      <c r="AG456" s="10"/>
      <c r="AH456" s="32"/>
      <c r="AI456" s="10"/>
      <c r="AJ456" s="32"/>
      <c r="AK456" s="10"/>
      <c r="AL456" s="32"/>
      <c r="AM456" s="10"/>
      <c r="AN456" s="32"/>
      <c r="AO456" s="10"/>
      <c r="AP456" s="242"/>
      <c r="AQ456" s="10"/>
      <c r="AR456" s="32"/>
      <c r="AS456" s="10"/>
      <c r="AT456" s="242"/>
      <c r="AU456" s="10"/>
      <c r="AV456" s="242"/>
      <c r="AW456" s="7"/>
      <c r="AX456" s="247"/>
      <c r="AY456" s="10"/>
      <c r="AZ456" s="242"/>
      <c r="BA456" s="7"/>
      <c r="BB456" s="247"/>
      <c r="BC456" s="7"/>
      <c r="BD456" s="247"/>
      <c r="BE456" s="7"/>
      <c r="BF456" s="8"/>
      <c r="BG456" s="7"/>
      <c r="BH456" s="8"/>
      <c r="BJ456" s="41"/>
      <c r="BK456" s="41">
        <f t="shared" si="37"/>
        <v>0</v>
      </c>
      <c r="BL456">
        <f t="shared" si="36"/>
        <v>0</v>
      </c>
      <c r="BM456" t="e">
        <f t="shared" si="34"/>
        <v>#DIV/0!</v>
      </c>
      <c r="BN456">
        <f t="shared" si="35"/>
        <v>0</v>
      </c>
    </row>
    <row r="457" spans="2:66" x14ac:dyDescent="0.25">
      <c r="B457" s="6"/>
      <c r="C457" s="10"/>
      <c r="D457" s="32"/>
      <c r="E457" s="10"/>
      <c r="F457" s="32"/>
      <c r="G457" s="10"/>
      <c r="H457" s="32"/>
      <c r="I457" s="10"/>
      <c r="J457" s="32"/>
      <c r="K457" s="10"/>
      <c r="L457" s="32"/>
      <c r="M457" s="10"/>
      <c r="N457" s="32"/>
      <c r="O457" s="10"/>
      <c r="P457" s="32"/>
      <c r="Q457" s="10"/>
      <c r="R457" s="32"/>
      <c r="S457" s="10"/>
      <c r="T457" s="32"/>
      <c r="U457" s="10"/>
      <c r="V457" s="32"/>
      <c r="W457" s="10"/>
      <c r="X457" s="32"/>
      <c r="Y457" s="10"/>
      <c r="Z457" s="32"/>
      <c r="AA457" s="10"/>
      <c r="AB457" s="32"/>
      <c r="AC457" s="10"/>
      <c r="AD457" s="32"/>
      <c r="AE457" s="10"/>
      <c r="AF457" s="32"/>
      <c r="AG457" s="10"/>
      <c r="AH457" s="32"/>
      <c r="AI457" s="10"/>
      <c r="AJ457" s="32"/>
      <c r="AK457" s="10"/>
      <c r="AL457" s="32"/>
      <c r="AM457" s="10"/>
      <c r="AN457" s="32"/>
      <c r="AO457" s="10"/>
      <c r="AP457" s="242"/>
      <c r="AQ457" s="10"/>
      <c r="AR457" s="32"/>
      <c r="AS457" s="10"/>
      <c r="AT457" s="242"/>
      <c r="AU457" s="10"/>
      <c r="AV457" s="242"/>
      <c r="AW457" s="7"/>
      <c r="AX457" s="247"/>
      <c r="AY457" s="10"/>
      <c r="AZ457" s="242"/>
      <c r="BA457" s="7"/>
      <c r="BB457" s="247"/>
      <c r="BC457" s="7"/>
      <c r="BD457" s="247"/>
      <c r="BE457" s="7"/>
      <c r="BF457" s="8"/>
      <c r="BG457" s="7"/>
      <c r="BH457" s="8"/>
      <c r="BJ457" s="41"/>
      <c r="BK457" s="41">
        <f t="shared" si="37"/>
        <v>0</v>
      </c>
      <c r="BL457">
        <f t="shared" si="36"/>
        <v>0</v>
      </c>
      <c r="BM457" t="e">
        <f t="shared" si="34"/>
        <v>#DIV/0!</v>
      </c>
      <c r="BN457">
        <f t="shared" si="35"/>
        <v>0</v>
      </c>
    </row>
    <row r="458" spans="2:66" x14ac:dyDescent="0.25">
      <c r="B458" s="6"/>
      <c r="C458" s="10"/>
      <c r="D458" s="32"/>
      <c r="E458" s="10"/>
      <c r="F458" s="32"/>
      <c r="G458" s="10"/>
      <c r="H458" s="32"/>
      <c r="I458" s="10"/>
      <c r="J458" s="32"/>
      <c r="K458" s="10"/>
      <c r="L458" s="32"/>
      <c r="M458" s="10"/>
      <c r="N458" s="32"/>
      <c r="O458" s="10"/>
      <c r="P458" s="32"/>
      <c r="Q458" s="10"/>
      <c r="R458" s="32"/>
      <c r="S458" s="10"/>
      <c r="T458" s="32"/>
      <c r="U458" s="10"/>
      <c r="V458" s="32"/>
      <c r="W458" s="10"/>
      <c r="X458" s="32"/>
      <c r="Y458" s="10"/>
      <c r="Z458" s="32"/>
      <c r="AA458" s="10"/>
      <c r="AB458" s="32"/>
      <c r="AC458" s="10"/>
      <c r="AD458" s="32"/>
      <c r="AE458" s="10"/>
      <c r="AF458" s="32"/>
      <c r="AG458" s="10"/>
      <c r="AH458" s="32"/>
      <c r="AI458" s="10"/>
      <c r="AJ458" s="32"/>
      <c r="AK458" s="10"/>
      <c r="AL458" s="32"/>
      <c r="AM458" s="10"/>
      <c r="AN458" s="32"/>
      <c r="AO458" s="10"/>
      <c r="AP458" s="242"/>
      <c r="AQ458" s="10"/>
      <c r="AR458" s="32"/>
      <c r="AS458" s="10"/>
      <c r="AT458" s="242"/>
      <c r="AU458" s="10"/>
      <c r="AV458" s="242"/>
      <c r="AW458" s="7"/>
      <c r="AX458" s="247"/>
      <c r="AY458" s="10"/>
      <c r="AZ458" s="242"/>
      <c r="BA458" s="7"/>
      <c r="BB458" s="247"/>
      <c r="BC458" s="7"/>
      <c r="BD458" s="247"/>
      <c r="BE458" s="7"/>
      <c r="BF458" s="8"/>
      <c r="BG458" s="7"/>
      <c r="BH458" s="8"/>
      <c r="BJ458" s="41"/>
      <c r="BK458" s="41">
        <f t="shared" si="37"/>
        <v>0</v>
      </c>
      <c r="BL458">
        <f t="shared" si="36"/>
        <v>0</v>
      </c>
      <c r="BM458" t="e">
        <f t="shared" si="34"/>
        <v>#DIV/0!</v>
      </c>
      <c r="BN458">
        <f t="shared" si="35"/>
        <v>0</v>
      </c>
    </row>
    <row r="459" spans="2:66" x14ac:dyDescent="0.25">
      <c r="B459" s="6"/>
      <c r="C459" s="10"/>
      <c r="D459" s="32"/>
      <c r="E459" s="10"/>
      <c r="F459" s="32"/>
      <c r="G459" s="10"/>
      <c r="H459" s="32"/>
      <c r="I459" s="10"/>
      <c r="J459" s="32"/>
      <c r="K459" s="10"/>
      <c r="L459" s="32"/>
      <c r="M459" s="10"/>
      <c r="N459" s="32"/>
      <c r="O459" s="10"/>
      <c r="P459" s="32"/>
      <c r="Q459" s="10"/>
      <c r="R459" s="32"/>
      <c r="S459" s="10"/>
      <c r="T459" s="32"/>
      <c r="U459" s="10"/>
      <c r="V459" s="32"/>
      <c r="W459" s="10"/>
      <c r="X459" s="32"/>
      <c r="Y459" s="10"/>
      <c r="Z459" s="32"/>
      <c r="AA459" s="10"/>
      <c r="AB459" s="32"/>
      <c r="AC459" s="10"/>
      <c r="AD459" s="32"/>
      <c r="AE459" s="10"/>
      <c r="AF459" s="32"/>
      <c r="AG459" s="10"/>
      <c r="AH459" s="32"/>
      <c r="AI459" s="10"/>
      <c r="AJ459" s="32"/>
      <c r="AK459" s="10"/>
      <c r="AL459" s="32"/>
      <c r="AM459" s="10"/>
      <c r="AN459" s="32"/>
      <c r="AO459" s="10"/>
      <c r="AP459" s="242"/>
      <c r="AQ459" s="10"/>
      <c r="AR459" s="32"/>
      <c r="AS459" s="10"/>
      <c r="AT459" s="242"/>
      <c r="AU459" s="10"/>
      <c r="AV459" s="242"/>
      <c r="AW459" s="7"/>
      <c r="AX459" s="247"/>
      <c r="AY459" s="10"/>
      <c r="AZ459" s="242"/>
      <c r="BA459" s="7"/>
      <c r="BB459" s="247"/>
      <c r="BC459" s="7"/>
      <c r="BD459" s="247"/>
      <c r="BE459" s="7"/>
      <c r="BF459" s="8"/>
      <c r="BG459" s="7"/>
      <c r="BH459" s="8"/>
      <c r="BJ459" s="41"/>
      <c r="BK459" s="41">
        <f t="shared" si="37"/>
        <v>0</v>
      </c>
      <c r="BL459">
        <f t="shared" si="36"/>
        <v>0</v>
      </c>
      <c r="BM459" t="e">
        <f t="shared" si="34"/>
        <v>#DIV/0!</v>
      </c>
      <c r="BN459">
        <f t="shared" si="35"/>
        <v>0</v>
      </c>
    </row>
    <row r="460" spans="2:66" x14ac:dyDescent="0.25">
      <c r="B460" s="6"/>
      <c r="C460" s="10"/>
      <c r="D460" s="32"/>
      <c r="E460" s="10"/>
      <c r="F460" s="32"/>
      <c r="G460" s="10"/>
      <c r="H460" s="32"/>
      <c r="I460" s="10"/>
      <c r="J460" s="32"/>
      <c r="K460" s="10"/>
      <c r="L460" s="32"/>
      <c r="M460" s="10"/>
      <c r="N460" s="32"/>
      <c r="O460" s="10"/>
      <c r="P460" s="32"/>
      <c r="Q460" s="10"/>
      <c r="R460" s="32"/>
      <c r="S460" s="10"/>
      <c r="T460" s="32"/>
      <c r="U460" s="10"/>
      <c r="V460" s="32"/>
      <c r="W460" s="10"/>
      <c r="X460" s="32"/>
      <c r="Y460" s="10"/>
      <c r="Z460" s="32"/>
      <c r="AA460" s="10"/>
      <c r="AB460" s="32"/>
      <c r="AC460" s="10"/>
      <c r="AD460" s="32"/>
      <c r="AE460" s="10"/>
      <c r="AF460" s="32"/>
      <c r="AG460" s="10"/>
      <c r="AH460" s="32"/>
      <c r="AI460" s="10"/>
      <c r="AJ460" s="32"/>
      <c r="AK460" s="10"/>
      <c r="AL460" s="32"/>
      <c r="AM460" s="10"/>
      <c r="AN460" s="32"/>
      <c r="AO460" s="10"/>
      <c r="AP460" s="242"/>
      <c r="AQ460" s="10"/>
      <c r="AR460" s="32"/>
      <c r="AS460" s="10"/>
      <c r="AT460" s="242"/>
      <c r="AU460" s="10"/>
      <c r="AV460" s="242"/>
      <c r="AW460" s="7"/>
      <c r="AX460" s="247"/>
      <c r="AY460" s="10"/>
      <c r="AZ460" s="242"/>
      <c r="BA460" s="7"/>
      <c r="BB460" s="247"/>
      <c r="BC460" s="7"/>
      <c r="BD460" s="247"/>
      <c r="BE460" s="7"/>
      <c r="BF460" s="8"/>
      <c r="BG460" s="7"/>
      <c r="BH460" s="8"/>
      <c r="BJ460" s="41"/>
      <c r="BK460" s="41">
        <f t="shared" si="37"/>
        <v>0</v>
      </c>
      <c r="BL460">
        <f t="shared" si="36"/>
        <v>0</v>
      </c>
      <c r="BM460" t="e">
        <f t="shared" si="34"/>
        <v>#DIV/0!</v>
      </c>
      <c r="BN460">
        <f t="shared" si="35"/>
        <v>0</v>
      </c>
    </row>
    <row r="461" spans="2:66" x14ac:dyDescent="0.25">
      <c r="B461" s="6"/>
      <c r="C461" s="10"/>
      <c r="D461" s="32"/>
      <c r="E461" s="10"/>
      <c r="F461" s="32"/>
      <c r="G461" s="10"/>
      <c r="H461" s="32"/>
      <c r="I461" s="10"/>
      <c r="J461" s="32"/>
      <c r="K461" s="10"/>
      <c r="L461" s="32"/>
      <c r="M461" s="10"/>
      <c r="N461" s="32"/>
      <c r="O461" s="10"/>
      <c r="P461" s="32"/>
      <c r="Q461" s="10"/>
      <c r="R461" s="32"/>
      <c r="S461" s="10"/>
      <c r="T461" s="32"/>
      <c r="U461" s="10"/>
      <c r="V461" s="32"/>
      <c r="W461" s="10"/>
      <c r="X461" s="32"/>
      <c r="Y461" s="10"/>
      <c r="Z461" s="32"/>
      <c r="AA461" s="10"/>
      <c r="AB461" s="32"/>
      <c r="AC461" s="10"/>
      <c r="AD461" s="32"/>
      <c r="AE461" s="10"/>
      <c r="AF461" s="32"/>
      <c r="AG461" s="10"/>
      <c r="AH461" s="32"/>
      <c r="AI461" s="10"/>
      <c r="AJ461" s="32"/>
      <c r="AK461" s="10"/>
      <c r="AL461" s="32"/>
      <c r="AM461" s="10"/>
      <c r="AN461" s="32"/>
      <c r="AO461" s="10"/>
      <c r="AP461" s="242"/>
      <c r="AQ461" s="10"/>
      <c r="AR461" s="32"/>
      <c r="AS461" s="10"/>
      <c r="AT461" s="242"/>
      <c r="AU461" s="10"/>
      <c r="AV461" s="242"/>
      <c r="AW461" s="7"/>
      <c r="AX461" s="247"/>
      <c r="AY461" s="10"/>
      <c r="AZ461" s="242"/>
      <c r="BA461" s="7"/>
      <c r="BB461" s="247"/>
      <c r="BC461" s="7"/>
      <c r="BD461" s="247"/>
      <c r="BE461" s="7"/>
      <c r="BF461" s="8"/>
      <c r="BG461" s="7"/>
      <c r="BH461" s="8"/>
      <c r="BJ461" s="41"/>
      <c r="BK461" s="41">
        <f t="shared" si="37"/>
        <v>0</v>
      </c>
      <c r="BL461">
        <f t="shared" si="36"/>
        <v>0</v>
      </c>
      <c r="BM461" t="e">
        <f t="shared" si="34"/>
        <v>#DIV/0!</v>
      </c>
      <c r="BN461">
        <f t="shared" si="35"/>
        <v>0</v>
      </c>
    </row>
    <row r="462" spans="2:66" x14ac:dyDescent="0.25">
      <c r="B462" s="6"/>
      <c r="C462" s="10"/>
      <c r="D462" s="32"/>
      <c r="E462" s="10"/>
      <c r="F462" s="32"/>
      <c r="G462" s="10"/>
      <c r="H462" s="32"/>
      <c r="I462" s="10"/>
      <c r="J462" s="32"/>
      <c r="K462" s="94"/>
      <c r="L462" s="32"/>
      <c r="M462" s="10"/>
      <c r="N462" s="32"/>
      <c r="O462" s="10"/>
      <c r="P462" s="32"/>
      <c r="Q462" s="10"/>
      <c r="R462" s="32"/>
      <c r="S462" s="10"/>
      <c r="T462" s="32"/>
      <c r="U462" s="10"/>
      <c r="V462" s="32"/>
      <c r="W462" s="10"/>
      <c r="X462" s="32"/>
      <c r="Y462" s="10"/>
      <c r="Z462" s="32"/>
      <c r="AA462" s="10"/>
      <c r="AB462" s="32"/>
      <c r="AC462" s="10"/>
      <c r="AD462" s="32"/>
      <c r="AE462" s="10"/>
      <c r="AF462" s="32"/>
      <c r="AG462" s="10"/>
      <c r="AH462" s="32"/>
      <c r="AI462" s="10"/>
      <c r="AJ462" s="32"/>
      <c r="AK462" s="10"/>
      <c r="AL462" s="32"/>
      <c r="AM462" s="10"/>
      <c r="AN462" s="32"/>
      <c r="AO462" s="10"/>
      <c r="AP462" s="242"/>
      <c r="AQ462" s="10"/>
      <c r="AR462" s="32"/>
      <c r="AS462" s="10"/>
      <c r="AT462" s="242"/>
      <c r="AU462" s="10"/>
      <c r="AV462" s="242"/>
      <c r="AW462" s="7"/>
      <c r="AX462" s="247"/>
      <c r="AY462" s="10"/>
      <c r="AZ462" s="242"/>
      <c r="BA462" s="7"/>
      <c r="BB462" s="247"/>
      <c r="BC462" s="7"/>
      <c r="BD462" s="247"/>
      <c r="BE462" s="7"/>
      <c r="BF462" s="8"/>
      <c r="BG462" s="7"/>
      <c r="BH462" s="8"/>
      <c r="BJ462" s="41"/>
      <c r="BK462" s="41">
        <f t="shared" si="37"/>
        <v>0</v>
      </c>
      <c r="BL462">
        <f t="shared" si="36"/>
        <v>0</v>
      </c>
      <c r="BM462" t="e">
        <f t="shared" si="34"/>
        <v>#DIV/0!</v>
      </c>
      <c r="BN462">
        <f t="shared" si="35"/>
        <v>0</v>
      </c>
    </row>
    <row r="463" spans="2:66" x14ac:dyDescent="0.25">
      <c r="B463" s="6"/>
      <c r="C463" s="10"/>
      <c r="D463" s="32"/>
      <c r="E463" s="10"/>
      <c r="F463" s="32"/>
      <c r="G463" s="10"/>
      <c r="H463" s="32"/>
      <c r="I463" s="10"/>
      <c r="J463" s="32"/>
      <c r="K463" s="10"/>
      <c r="L463" s="32"/>
      <c r="M463" s="10"/>
      <c r="N463" s="32"/>
      <c r="O463" s="10"/>
      <c r="P463" s="32"/>
      <c r="Q463" s="10"/>
      <c r="R463" s="32"/>
      <c r="S463" s="10"/>
      <c r="T463" s="32"/>
      <c r="U463" s="10"/>
      <c r="V463" s="32"/>
      <c r="W463" s="10"/>
      <c r="X463" s="32"/>
      <c r="Y463" s="10"/>
      <c r="Z463" s="32"/>
      <c r="AA463" s="10"/>
      <c r="AB463" s="32"/>
      <c r="AC463" s="10"/>
      <c r="AD463" s="32"/>
      <c r="AE463" s="10"/>
      <c r="AF463" s="32"/>
      <c r="AG463" s="10"/>
      <c r="AH463" s="32"/>
      <c r="AI463" s="10"/>
      <c r="AJ463" s="32"/>
      <c r="AK463" s="10"/>
      <c r="AL463" s="32"/>
      <c r="AM463" s="10"/>
      <c r="AN463" s="32"/>
      <c r="AO463" s="10"/>
      <c r="AP463" s="242"/>
      <c r="AQ463" s="10"/>
      <c r="AR463" s="32"/>
      <c r="AS463" s="10"/>
      <c r="AT463" s="242"/>
      <c r="AU463" s="10"/>
      <c r="AV463" s="242"/>
      <c r="AW463" s="7"/>
      <c r="AX463" s="247"/>
      <c r="AY463" s="10"/>
      <c r="AZ463" s="242"/>
      <c r="BA463" s="7"/>
      <c r="BB463" s="247"/>
      <c r="BC463" s="7"/>
      <c r="BD463" s="247"/>
      <c r="BE463" s="7"/>
      <c r="BF463" s="8"/>
      <c r="BG463" s="7"/>
      <c r="BH463" s="8"/>
      <c r="BJ463" s="41"/>
      <c r="BK463" s="41">
        <f t="shared" si="37"/>
        <v>0</v>
      </c>
      <c r="BL463">
        <f t="shared" si="36"/>
        <v>0</v>
      </c>
      <c r="BM463" t="e">
        <f t="shared" si="34"/>
        <v>#DIV/0!</v>
      </c>
      <c r="BN463">
        <f t="shared" si="35"/>
        <v>0</v>
      </c>
    </row>
    <row r="464" spans="2:66" x14ac:dyDescent="0.25">
      <c r="B464" s="6"/>
      <c r="C464" s="10"/>
      <c r="D464" s="32"/>
      <c r="E464" s="10"/>
      <c r="F464" s="32"/>
      <c r="G464" s="10"/>
      <c r="H464" s="32"/>
      <c r="I464" s="10"/>
      <c r="J464" s="32"/>
      <c r="K464" s="10"/>
      <c r="L464" s="32"/>
      <c r="M464" s="10"/>
      <c r="N464" s="32"/>
      <c r="O464" s="10"/>
      <c r="P464" s="32"/>
      <c r="Q464" s="10"/>
      <c r="R464" s="32"/>
      <c r="S464" s="10"/>
      <c r="T464" s="32"/>
      <c r="U464" s="10"/>
      <c r="V464" s="32"/>
      <c r="W464" s="10"/>
      <c r="X464" s="32"/>
      <c r="Y464" s="10"/>
      <c r="Z464" s="32"/>
      <c r="AA464" s="10"/>
      <c r="AB464" s="32"/>
      <c r="AC464" s="10"/>
      <c r="AD464" s="32"/>
      <c r="AE464" s="10"/>
      <c r="AF464" s="32"/>
      <c r="AG464" s="10"/>
      <c r="AH464" s="32"/>
      <c r="AI464" s="10"/>
      <c r="AJ464" s="32"/>
      <c r="AK464" s="10"/>
      <c r="AL464" s="32"/>
      <c r="AM464" s="10"/>
      <c r="AN464" s="32"/>
      <c r="AO464" s="10"/>
      <c r="AP464" s="242"/>
      <c r="AQ464" s="10"/>
      <c r="AR464" s="32"/>
      <c r="AS464" s="10"/>
      <c r="AT464" s="242"/>
      <c r="AU464" s="10"/>
      <c r="AV464" s="242"/>
      <c r="AW464" s="7"/>
      <c r="AX464" s="247"/>
      <c r="AY464" s="10"/>
      <c r="AZ464" s="242"/>
      <c r="BA464" s="7"/>
      <c r="BB464" s="247"/>
      <c r="BC464" s="7"/>
      <c r="BD464" s="247"/>
      <c r="BE464" s="7"/>
      <c r="BF464" s="8"/>
      <c r="BG464" s="7"/>
      <c r="BH464" s="8"/>
      <c r="BJ464" s="41"/>
      <c r="BK464" s="41">
        <f t="shared" si="37"/>
        <v>0</v>
      </c>
      <c r="BL464">
        <f t="shared" si="36"/>
        <v>0</v>
      </c>
      <c r="BM464" t="e">
        <f t="shared" si="34"/>
        <v>#DIV/0!</v>
      </c>
      <c r="BN464">
        <f t="shared" si="35"/>
        <v>0</v>
      </c>
    </row>
    <row r="465" spans="2:66" x14ac:dyDescent="0.25">
      <c r="B465" s="6"/>
      <c r="C465" s="10"/>
      <c r="D465" s="32"/>
      <c r="E465" s="10"/>
      <c r="F465" s="32"/>
      <c r="G465" s="10"/>
      <c r="H465" s="32"/>
      <c r="I465" s="10"/>
      <c r="J465" s="32"/>
      <c r="K465" s="10"/>
      <c r="L465" s="32"/>
      <c r="M465" s="10"/>
      <c r="N465" s="32"/>
      <c r="O465" s="10"/>
      <c r="P465" s="32"/>
      <c r="Q465" s="10"/>
      <c r="R465" s="32"/>
      <c r="S465" s="10"/>
      <c r="T465" s="32"/>
      <c r="U465" s="10"/>
      <c r="V465" s="32"/>
      <c r="W465" s="10"/>
      <c r="X465" s="32"/>
      <c r="Y465" s="10"/>
      <c r="Z465" s="32"/>
      <c r="AA465" s="10"/>
      <c r="AB465" s="32"/>
      <c r="AC465" s="10"/>
      <c r="AD465" s="32"/>
      <c r="AE465" s="10"/>
      <c r="AF465" s="32"/>
      <c r="AG465" s="10"/>
      <c r="AH465" s="32"/>
      <c r="AI465" s="10"/>
      <c r="AJ465" s="32"/>
      <c r="AK465" s="10"/>
      <c r="AL465" s="32"/>
      <c r="AM465" s="10"/>
      <c r="AN465" s="32"/>
      <c r="AO465" s="10"/>
      <c r="AP465" s="242"/>
      <c r="AQ465" s="10"/>
      <c r="AR465" s="32"/>
      <c r="AS465" s="10"/>
      <c r="AT465" s="242"/>
      <c r="AU465" s="10"/>
      <c r="AV465" s="242"/>
      <c r="AW465" s="7"/>
      <c r="AX465" s="247"/>
      <c r="AY465" s="10"/>
      <c r="AZ465" s="242"/>
      <c r="BA465" s="7"/>
      <c r="BB465" s="247"/>
      <c r="BC465" s="7"/>
      <c r="BD465" s="247"/>
      <c r="BE465" s="7"/>
      <c r="BF465" s="8"/>
      <c r="BG465" s="7"/>
      <c r="BH465" s="8"/>
      <c r="BJ465" s="41"/>
      <c r="BK465" s="41">
        <f t="shared" si="37"/>
        <v>0</v>
      </c>
      <c r="BL465">
        <f t="shared" si="36"/>
        <v>0</v>
      </c>
      <c r="BM465" t="e">
        <f t="shared" si="34"/>
        <v>#DIV/0!</v>
      </c>
      <c r="BN465">
        <f t="shared" si="35"/>
        <v>0</v>
      </c>
    </row>
    <row r="466" spans="2:66" x14ac:dyDescent="0.25">
      <c r="B466" s="6"/>
      <c r="C466" s="10"/>
      <c r="D466" s="32"/>
      <c r="E466" s="10"/>
      <c r="F466" s="32"/>
      <c r="G466" s="10"/>
      <c r="H466" s="32"/>
      <c r="I466" s="10"/>
      <c r="J466" s="32"/>
      <c r="K466" s="10"/>
      <c r="L466" s="32"/>
      <c r="M466" s="10"/>
      <c r="N466" s="32"/>
      <c r="O466" s="10"/>
      <c r="P466" s="32"/>
      <c r="Q466" s="10"/>
      <c r="R466" s="32"/>
      <c r="S466" s="10"/>
      <c r="T466" s="32"/>
      <c r="U466" s="10"/>
      <c r="V466" s="32"/>
      <c r="W466" s="10"/>
      <c r="X466" s="32"/>
      <c r="Y466" s="10"/>
      <c r="Z466" s="32"/>
      <c r="AA466" s="10"/>
      <c r="AB466" s="32"/>
      <c r="AC466" s="10"/>
      <c r="AD466" s="32"/>
      <c r="AE466" s="10"/>
      <c r="AF466" s="32"/>
      <c r="AG466" s="10"/>
      <c r="AH466" s="32"/>
      <c r="AI466" s="10"/>
      <c r="AJ466" s="32"/>
      <c r="AK466" s="10"/>
      <c r="AL466" s="32"/>
      <c r="AM466" s="10"/>
      <c r="AN466" s="32"/>
      <c r="AO466" s="10"/>
      <c r="AP466" s="242"/>
      <c r="AQ466" s="10"/>
      <c r="AR466" s="32"/>
      <c r="AS466" s="10"/>
      <c r="AT466" s="242"/>
      <c r="AU466" s="10"/>
      <c r="AV466" s="242"/>
      <c r="AW466" s="7"/>
      <c r="AX466" s="247"/>
      <c r="AY466" s="10"/>
      <c r="AZ466" s="242"/>
      <c r="BA466" s="7"/>
      <c r="BB466" s="247"/>
      <c r="BC466" s="7"/>
      <c r="BD466" s="247"/>
      <c r="BE466" s="7"/>
      <c r="BF466" s="8"/>
      <c r="BG466" s="7"/>
      <c r="BH466" s="8"/>
      <c r="BJ466" s="41"/>
      <c r="BK466" s="41">
        <f t="shared" si="37"/>
        <v>0</v>
      </c>
      <c r="BL466">
        <f t="shared" si="36"/>
        <v>0</v>
      </c>
      <c r="BM466" t="e">
        <f t="shared" si="34"/>
        <v>#DIV/0!</v>
      </c>
      <c r="BN466">
        <f t="shared" si="35"/>
        <v>0</v>
      </c>
    </row>
    <row r="467" spans="2:66" x14ac:dyDescent="0.25">
      <c r="B467" s="6"/>
      <c r="C467" s="10"/>
      <c r="D467" s="32"/>
      <c r="E467" s="10"/>
      <c r="F467" s="32"/>
      <c r="G467" s="10"/>
      <c r="H467" s="32"/>
      <c r="I467" s="10"/>
      <c r="J467" s="32"/>
      <c r="K467" s="10"/>
      <c r="L467" s="32"/>
      <c r="M467" s="10"/>
      <c r="N467" s="32"/>
      <c r="O467" s="10"/>
      <c r="P467" s="32"/>
      <c r="Q467" s="10"/>
      <c r="R467" s="32"/>
      <c r="S467" s="10"/>
      <c r="T467" s="32"/>
      <c r="U467" s="10"/>
      <c r="V467" s="32"/>
      <c r="W467" s="10"/>
      <c r="X467" s="32"/>
      <c r="Y467" s="10"/>
      <c r="Z467" s="32"/>
      <c r="AA467" s="10"/>
      <c r="AB467" s="32"/>
      <c r="AC467" s="10"/>
      <c r="AD467" s="32"/>
      <c r="AE467" s="10"/>
      <c r="AF467" s="32"/>
      <c r="AG467" s="10"/>
      <c r="AH467" s="32"/>
      <c r="AI467" s="10"/>
      <c r="AJ467" s="32"/>
      <c r="AK467" s="10"/>
      <c r="AL467" s="32"/>
      <c r="AM467" s="10"/>
      <c r="AN467" s="32"/>
      <c r="AO467" s="10"/>
      <c r="AP467" s="242"/>
      <c r="AQ467" s="10"/>
      <c r="AR467" s="32"/>
      <c r="AS467" s="10"/>
      <c r="AT467" s="242"/>
      <c r="AU467" s="10"/>
      <c r="AV467" s="242"/>
      <c r="AW467" s="7"/>
      <c r="AX467" s="247"/>
      <c r="AY467" s="10"/>
      <c r="AZ467" s="242"/>
      <c r="BA467" s="7"/>
      <c r="BB467" s="247"/>
      <c r="BC467" s="7"/>
      <c r="BD467" s="247"/>
      <c r="BE467" s="7"/>
      <c r="BF467" s="8"/>
      <c r="BG467" s="7"/>
      <c r="BH467" s="8"/>
      <c r="BJ467" s="41"/>
      <c r="BK467" s="41">
        <f t="shared" si="37"/>
        <v>0</v>
      </c>
      <c r="BL467">
        <f t="shared" si="36"/>
        <v>0</v>
      </c>
      <c r="BM467" t="e">
        <f t="shared" si="34"/>
        <v>#DIV/0!</v>
      </c>
      <c r="BN467">
        <f t="shared" si="35"/>
        <v>0</v>
      </c>
    </row>
    <row r="468" spans="2:66" x14ac:dyDescent="0.25">
      <c r="B468" s="6"/>
      <c r="C468" s="10"/>
      <c r="D468" s="32"/>
      <c r="E468" s="10"/>
      <c r="F468" s="32"/>
      <c r="G468" s="10"/>
      <c r="H468" s="32"/>
      <c r="I468" s="10"/>
      <c r="J468" s="32"/>
      <c r="K468" s="10"/>
      <c r="L468" s="32"/>
      <c r="M468" s="10"/>
      <c r="N468" s="32"/>
      <c r="O468" s="10"/>
      <c r="P468" s="32"/>
      <c r="Q468" s="10"/>
      <c r="R468" s="32"/>
      <c r="S468" s="10"/>
      <c r="T468" s="32"/>
      <c r="U468" s="10"/>
      <c r="V468" s="32"/>
      <c r="W468" s="10"/>
      <c r="X468" s="32"/>
      <c r="Y468" s="10"/>
      <c r="Z468" s="32"/>
      <c r="AA468" s="10"/>
      <c r="AB468" s="32"/>
      <c r="AC468" s="10"/>
      <c r="AD468" s="32"/>
      <c r="AE468" s="10"/>
      <c r="AF468" s="32"/>
      <c r="AG468" s="10"/>
      <c r="AH468" s="32"/>
      <c r="AI468" s="10"/>
      <c r="AJ468" s="32"/>
      <c r="AK468" s="10"/>
      <c r="AL468" s="32"/>
      <c r="AM468" s="10"/>
      <c r="AN468" s="32"/>
      <c r="AO468" s="10"/>
      <c r="AP468" s="242"/>
      <c r="AQ468" s="10"/>
      <c r="AR468" s="32"/>
      <c r="AS468" s="10"/>
      <c r="AT468" s="242"/>
      <c r="AU468" s="10"/>
      <c r="AV468" s="242"/>
      <c r="AW468" s="7"/>
      <c r="AX468" s="247"/>
      <c r="AY468" s="10"/>
      <c r="AZ468" s="242"/>
      <c r="BA468" s="7"/>
      <c r="BB468" s="247"/>
      <c r="BC468" s="7"/>
      <c r="BD468" s="247"/>
      <c r="BE468" s="7"/>
      <c r="BF468" s="8"/>
      <c r="BG468" s="7"/>
      <c r="BH468" s="8"/>
      <c r="BJ468" s="41"/>
      <c r="BK468" s="41">
        <f t="shared" si="37"/>
        <v>0</v>
      </c>
      <c r="BL468">
        <f t="shared" si="36"/>
        <v>0</v>
      </c>
      <c r="BM468" t="e">
        <f t="shared" si="34"/>
        <v>#DIV/0!</v>
      </c>
      <c r="BN468">
        <f t="shared" si="35"/>
        <v>0</v>
      </c>
    </row>
    <row r="469" spans="2:66" x14ac:dyDescent="0.25">
      <c r="B469" s="6"/>
      <c r="C469" s="10"/>
      <c r="D469" s="32"/>
      <c r="E469" s="10"/>
      <c r="F469" s="32"/>
      <c r="G469" s="10"/>
      <c r="H469" s="32"/>
      <c r="I469" s="10"/>
      <c r="J469" s="32"/>
      <c r="K469" s="10"/>
      <c r="L469" s="32"/>
      <c r="M469" s="10"/>
      <c r="N469" s="32"/>
      <c r="O469" s="10"/>
      <c r="P469" s="32"/>
      <c r="Q469" s="10"/>
      <c r="R469" s="32"/>
      <c r="S469" s="10"/>
      <c r="T469" s="32"/>
      <c r="U469" s="10"/>
      <c r="V469" s="32"/>
      <c r="W469" s="10"/>
      <c r="X469" s="32"/>
      <c r="Y469" s="10"/>
      <c r="Z469" s="32"/>
      <c r="AA469" s="10"/>
      <c r="AB469" s="32"/>
      <c r="AC469" s="10"/>
      <c r="AD469" s="32"/>
      <c r="AE469" s="10"/>
      <c r="AF469" s="32"/>
      <c r="AG469" s="10"/>
      <c r="AH469" s="32"/>
      <c r="AI469" s="10"/>
      <c r="AJ469" s="32"/>
      <c r="AK469" s="10"/>
      <c r="AL469" s="32"/>
      <c r="AM469" s="10"/>
      <c r="AN469" s="32"/>
      <c r="AO469" s="10"/>
      <c r="AP469" s="242"/>
      <c r="AQ469" s="10"/>
      <c r="AR469" s="32"/>
      <c r="AS469" s="10"/>
      <c r="AT469" s="242"/>
      <c r="AU469" s="10"/>
      <c r="AV469" s="242"/>
      <c r="AW469" s="7"/>
      <c r="AX469" s="247"/>
      <c r="AY469" s="10"/>
      <c r="AZ469" s="242"/>
      <c r="BA469" s="7"/>
      <c r="BB469" s="247"/>
      <c r="BC469" s="7"/>
      <c r="BD469" s="247"/>
      <c r="BE469" s="7"/>
      <c r="BF469" s="8"/>
      <c r="BG469" s="7"/>
      <c r="BH469" s="8"/>
      <c r="BJ469" s="41"/>
      <c r="BK469" s="41">
        <f t="shared" si="37"/>
        <v>0</v>
      </c>
      <c r="BL469">
        <f t="shared" si="36"/>
        <v>0</v>
      </c>
      <c r="BM469" t="e">
        <f t="shared" si="34"/>
        <v>#DIV/0!</v>
      </c>
      <c r="BN469">
        <f t="shared" si="35"/>
        <v>0</v>
      </c>
    </row>
    <row r="470" spans="2:66" x14ac:dyDescent="0.25">
      <c r="B470" s="6"/>
      <c r="C470" s="10"/>
      <c r="D470" s="32"/>
      <c r="E470" s="10"/>
      <c r="F470" s="32"/>
      <c r="G470" s="10"/>
      <c r="H470" s="32"/>
      <c r="I470" s="10"/>
      <c r="J470" s="32"/>
      <c r="K470" s="10"/>
      <c r="L470" s="32"/>
      <c r="M470" s="10"/>
      <c r="N470" s="32"/>
      <c r="O470" s="10"/>
      <c r="P470" s="32"/>
      <c r="Q470" s="10"/>
      <c r="R470" s="32"/>
      <c r="S470" s="10"/>
      <c r="T470" s="32"/>
      <c r="U470" s="10"/>
      <c r="V470" s="32"/>
      <c r="W470" s="10"/>
      <c r="X470" s="32"/>
      <c r="Y470" s="10"/>
      <c r="Z470" s="32"/>
      <c r="AA470" s="10"/>
      <c r="AB470" s="32"/>
      <c r="AC470" s="10"/>
      <c r="AD470" s="32"/>
      <c r="AE470" s="10"/>
      <c r="AF470" s="32"/>
      <c r="AG470" s="10"/>
      <c r="AH470" s="32"/>
      <c r="AI470" s="10"/>
      <c r="AJ470" s="32"/>
      <c r="AK470" s="10"/>
      <c r="AL470" s="32"/>
      <c r="AM470" s="10"/>
      <c r="AN470" s="32"/>
      <c r="AO470" s="10"/>
      <c r="AP470" s="242"/>
      <c r="AQ470" s="10"/>
      <c r="AR470" s="32"/>
      <c r="AS470" s="10"/>
      <c r="AT470" s="242"/>
      <c r="AU470" s="10"/>
      <c r="AV470" s="242"/>
      <c r="AW470" s="7"/>
      <c r="AX470" s="247"/>
      <c r="AY470" s="10"/>
      <c r="AZ470" s="242"/>
      <c r="BA470" s="7"/>
      <c r="BB470" s="247"/>
      <c r="BC470" s="7"/>
      <c r="BD470" s="247"/>
      <c r="BE470" s="7"/>
      <c r="BF470" s="8"/>
      <c r="BG470" s="7"/>
      <c r="BH470" s="8"/>
      <c r="BJ470" s="41"/>
      <c r="BK470" s="41">
        <f t="shared" si="37"/>
        <v>0</v>
      </c>
      <c r="BL470">
        <f t="shared" si="36"/>
        <v>0</v>
      </c>
      <c r="BM470" t="e">
        <f t="shared" si="34"/>
        <v>#DIV/0!</v>
      </c>
      <c r="BN470">
        <f t="shared" si="35"/>
        <v>0</v>
      </c>
    </row>
    <row r="471" spans="2:66" x14ac:dyDescent="0.25">
      <c r="B471" s="6"/>
      <c r="C471" s="10"/>
      <c r="D471" s="32"/>
      <c r="E471" s="10"/>
      <c r="F471" s="32"/>
      <c r="G471" s="10"/>
      <c r="H471" s="32"/>
      <c r="I471" s="10"/>
      <c r="J471" s="32"/>
      <c r="K471" s="10"/>
      <c r="L471" s="32"/>
      <c r="M471" s="10"/>
      <c r="N471" s="32"/>
      <c r="O471" s="10"/>
      <c r="P471" s="32"/>
      <c r="Q471" s="10"/>
      <c r="R471" s="32"/>
      <c r="S471" s="10"/>
      <c r="T471" s="32"/>
      <c r="U471" s="10"/>
      <c r="V471" s="32"/>
      <c r="W471" s="10"/>
      <c r="X471" s="32"/>
      <c r="Y471" s="10"/>
      <c r="Z471" s="32"/>
      <c r="AA471" s="10"/>
      <c r="AB471" s="32"/>
      <c r="AC471" s="10"/>
      <c r="AD471" s="32"/>
      <c r="AE471" s="10"/>
      <c r="AF471" s="32"/>
      <c r="AG471" s="10"/>
      <c r="AH471" s="32"/>
      <c r="AI471" s="10"/>
      <c r="AJ471" s="32"/>
      <c r="AK471" s="10"/>
      <c r="AL471" s="32"/>
      <c r="AM471" s="10"/>
      <c r="AN471" s="32"/>
      <c r="AO471" s="10"/>
      <c r="AP471" s="242"/>
      <c r="AQ471" s="10"/>
      <c r="AR471" s="32"/>
      <c r="AS471" s="10"/>
      <c r="AT471" s="242"/>
      <c r="AU471" s="10"/>
      <c r="AV471" s="242"/>
      <c r="AW471" s="7"/>
      <c r="AX471" s="247"/>
      <c r="AY471" s="10"/>
      <c r="AZ471" s="242"/>
      <c r="BA471" s="7"/>
      <c r="BB471" s="247"/>
      <c r="BC471" s="7"/>
      <c r="BD471" s="247"/>
      <c r="BE471" s="7"/>
      <c r="BF471" s="8"/>
      <c r="BG471" s="7"/>
      <c r="BH471" s="8"/>
      <c r="BJ471" s="41"/>
      <c r="BK471" s="41">
        <f t="shared" si="37"/>
        <v>0</v>
      </c>
      <c r="BL471">
        <f t="shared" si="36"/>
        <v>0</v>
      </c>
      <c r="BM471" t="e">
        <f t="shared" si="34"/>
        <v>#DIV/0!</v>
      </c>
      <c r="BN471">
        <f t="shared" si="35"/>
        <v>0</v>
      </c>
    </row>
    <row r="472" spans="2:66" x14ac:dyDescent="0.25">
      <c r="B472" s="6"/>
      <c r="C472" s="10"/>
      <c r="D472" s="32"/>
      <c r="E472" s="10"/>
      <c r="F472" s="32"/>
      <c r="G472" s="10"/>
      <c r="H472" s="32"/>
      <c r="I472" s="10"/>
      <c r="J472" s="32"/>
      <c r="K472" s="10"/>
      <c r="L472" s="32"/>
      <c r="M472" s="10"/>
      <c r="N472" s="32"/>
      <c r="O472" s="10"/>
      <c r="P472" s="32"/>
      <c r="Q472" s="10"/>
      <c r="R472" s="32"/>
      <c r="S472" s="10"/>
      <c r="T472" s="32"/>
      <c r="U472" s="10"/>
      <c r="V472" s="32"/>
      <c r="W472" s="10"/>
      <c r="X472" s="32"/>
      <c r="Y472" s="10"/>
      <c r="Z472" s="32"/>
      <c r="AA472" s="10"/>
      <c r="AB472" s="32"/>
      <c r="AC472" s="10"/>
      <c r="AD472" s="32"/>
      <c r="AE472" s="10"/>
      <c r="AF472" s="32"/>
      <c r="AG472" s="10"/>
      <c r="AH472" s="32"/>
      <c r="AI472" s="10"/>
      <c r="AJ472" s="32"/>
      <c r="AK472" s="10"/>
      <c r="AL472" s="32"/>
      <c r="AM472" s="10"/>
      <c r="AN472" s="32"/>
      <c r="AO472" s="10"/>
      <c r="AP472" s="242"/>
      <c r="AQ472" s="10"/>
      <c r="AR472" s="32"/>
      <c r="AS472" s="10"/>
      <c r="AT472" s="242"/>
      <c r="AU472" s="10"/>
      <c r="AV472" s="242"/>
      <c r="AW472" s="7"/>
      <c r="AX472" s="247"/>
      <c r="AY472" s="10"/>
      <c r="AZ472" s="242"/>
      <c r="BA472" s="7"/>
      <c r="BB472" s="247"/>
      <c r="BC472" s="7"/>
      <c r="BD472" s="247"/>
      <c r="BE472" s="7"/>
      <c r="BF472" s="8"/>
      <c r="BG472" s="7"/>
      <c r="BH472" s="8"/>
      <c r="BJ472" s="41"/>
      <c r="BK472" s="41">
        <f t="shared" si="37"/>
        <v>0</v>
      </c>
      <c r="BL472">
        <f t="shared" si="36"/>
        <v>0</v>
      </c>
      <c r="BM472" t="e">
        <f t="shared" ref="BM472:BM535" si="38">+BK472/BL472</f>
        <v>#DIV/0!</v>
      </c>
      <c r="BN472">
        <f t="shared" ref="BN472:BN535" si="39">+K472*2</f>
        <v>0</v>
      </c>
    </row>
    <row r="473" spans="2:66" x14ac:dyDescent="0.25">
      <c r="B473" s="6"/>
      <c r="C473" s="10"/>
      <c r="D473" s="32"/>
      <c r="E473" s="10"/>
      <c r="F473" s="32"/>
      <c r="G473" s="10"/>
      <c r="H473" s="32"/>
      <c r="I473" s="10"/>
      <c r="J473" s="32"/>
      <c r="K473" s="10"/>
      <c r="L473" s="32"/>
      <c r="M473" s="10"/>
      <c r="N473" s="32"/>
      <c r="O473" s="10"/>
      <c r="P473" s="32"/>
      <c r="Q473" s="10"/>
      <c r="R473" s="32"/>
      <c r="S473" s="10"/>
      <c r="T473" s="32"/>
      <c r="U473" s="10"/>
      <c r="V473" s="32"/>
      <c r="W473" s="10"/>
      <c r="X473" s="32"/>
      <c r="Y473" s="10"/>
      <c r="Z473" s="32"/>
      <c r="AA473" s="10"/>
      <c r="AB473" s="32"/>
      <c r="AC473" s="10"/>
      <c r="AD473" s="32"/>
      <c r="AE473" s="10"/>
      <c r="AF473" s="32"/>
      <c r="AG473" s="10"/>
      <c r="AH473" s="32"/>
      <c r="AI473" s="10"/>
      <c r="AJ473" s="32"/>
      <c r="AK473" s="10"/>
      <c r="AL473" s="32"/>
      <c r="AM473" s="10"/>
      <c r="AN473" s="32"/>
      <c r="AO473" s="10"/>
      <c r="AP473" s="242"/>
      <c r="AQ473" s="10"/>
      <c r="AR473" s="32"/>
      <c r="AS473" s="10"/>
      <c r="AT473" s="242"/>
      <c r="AU473" s="10"/>
      <c r="AV473" s="242"/>
      <c r="AW473" s="7"/>
      <c r="AX473" s="247"/>
      <c r="AY473" s="10"/>
      <c r="AZ473" s="242"/>
      <c r="BA473" s="7"/>
      <c r="BB473" s="247"/>
      <c r="BC473" s="7"/>
      <c r="BD473" s="247"/>
      <c r="BE473" s="7"/>
      <c r="BF473" s="8"/>
      <c r="BG473" s="7"/>
      <c r="BH473" s="8"/>
      <c r="BJ473" s="41"/>
      <c r="BK473" s="41">
        <f t="shared" si="37"/>
        <v>0</v>
      </c>
      <c r="BL473">
        <f t="shared" si="36"/>
        <v>0</v>
      </c>
      <c r="BM473" t="e">
        <f t="shared" si="38"/>
        <v>#DIV/0!</v>
      </c>
      <c r="BN473">
        <f t="shared" si="39"/>
        <v>0</v>
      </c>
    </row>
    <row r="474" spans="2:66" x14ac:dyDescent="0.25">
      <c r="B474" s="6"/>
      <c r="C474" s="10"/>
      <c r="D474" s="32"/>
      <c r="E474" s="10"/>
      <c r="F474" s="32"/>
      <c r="G474" s="10"/>
      <c r="H474" s="32"/>
      <c r="I474" s="10"/>
      <c r="J474" s="32"/>
      <c r="K474" s="94"/>
      <c r="L474" s="32"/>
      <c r="M474" s="10"/>
      <c r="N474" s="32"/>
      <c r="O474" s="10"/>
      <c r="P474" s="32"/>
      <c r="Q474" s="10"/>
      <c r="R474" s="32"/>
      <c r="S474" s="10"/>
      <c r="T474" s="32"/>
      <c r="U474" s="10"/>
      <c r="V474" s="32"/>
      <c r="W474" s="10"/>
      <c r="X474" s="32"/>
      <c r="Y474" s="10"/>
      <c r="Z474" s="32"/>
      <c r="AA474" s="10"/>
      <c r="AB474" s="32"/>
      <c r="AC474" s="10"/>
      <c r="AD474" s="32"/>
      <c r="AE474" s="10"/>
      <c r="AF474" s="32"/>
      <c r="AG474" s="10"/>
      <c r="AH474" s="32"/>
      <c r="AI474" s="10"/>
      <c r="AJ474" s="32"/>
      <c r="AK474" s="10"/>
      <c r="AL474" s="32"/>
      <c r="AM474" s="10"/>
      <c r="AN474" s="32"/>
      <c r="AO474" s="10"/>
      <c r="AP474" s="242"/>
      <c r="AQ474" s="10"/>
      <c r="AR474" s="32"/>
      <c r="AS474" s="10"/>
      <c r="AT474" s="242"/>
      <c r="AU474" s="10"/>
      <c r="AV474" s="242"/>
      <c r="AW474" s="7"/>
      <c r="AX474" s="247"/>
      <c r="AY474" s="10"/>
      <c r="AZ474" s="242"/>
      <c r="BA474" s="7"/>
      <c r="BB474" s="247"/>
      <c r="BC474" s="7"/>
      <c r="BD474" s="247"/>
      <c r="BE474" s="7"/>
      <c r="BF474" s="8"/>
      <c r="BG474" s="7"/>
      <c r="BH474" s="8"/>
      <c r="BJ474" s="41"/>
      <c r="BK474" s="41">
        <f t="shared" si="37"/>
        <v>0</v>
      </c>
      <c r="BL474">
        <f t="shared" si="36"/>
        <v>0</v>
      </c>
      <c r="BM474" t="e">
        <f t="shared" si="38"/>
        <v>#DIV/0!</v>
      </c>
      <c r="BN474">
        <f t="shared" si="39"/>
        <v>0</v>
      </c>
    </row>
    <row r="475" spans="2:66" x14ac:dyDescent="0.25">
      <c r="B475" s="6"/>
      <c r="C475" s="10"/>
      <c r="D475" s="32"/>
      <c r="E475" s="10"/>
      <c r="F475" s="32"/>
      <c r="G475" s="10"/>
      <c r="H475" s="32"/>
      <c r="I475" s="10"/>
      <c r="J475" s="32"/>
      <c r="K475" s="10"/>
      <c r="L475" s="32"/>
      <c r="M475" s="10"/>
      <c r="N475" s="32"/>
      <c r="O475" s="10"/>
      <c r="P475" s="32"/>
      <c r="Q475" s="10"/>
      <c r="R475" s="32"/>
      <c r="S475" s="10"/>
      <c r="T475" s="32"/>
      <c r="U475" s="10"/>
      <c r="V475" s="32"/>
      <c r="W475" s="10"/>
      <c r="X475" s="32"/>
      <c r="Y475" s="10"/>
      <c r="Z475" s="32"/>
      <c r="AA475" s="10"/>
      <c r="AB475" s="32"/>
      <c r="AC475" s="10"/>
      <c r="AD475" s="32"/>
      <c r="AE475" s="10"/>
      <c r="AF475" s="32"/>
      <c r="AG475" s="10"/>
      <c r="AH475" s="32"/>
      <c r="AI475" s="10"/>
      <c r="AJ475" s="32"/>
      <c r="AK475" s="10"/>
      <c r="AL475" s="32"/>
      <c r="AM475" s="10"/>
      <c r="AN475" s="32"/>
      <c r="AO475" s="10"/>
      <c r="AP475" s="242"/>
      <c r="AQ475" s="10"/>
      <c r="AR475" s="32"/>
      <c r="AS475" s="10"/>
      <c r="AT475" s="242"/>
      <c r="AU475" s="10"/>
      <c r="AV475" s="242"/>
      <c r="AW475" s="7"/>
      <c r="AX475" s="247"/>
      <c r="AY475" s="10"/>
      <c r="AZ475" s="242"/>
      <c r="BA475" s="7"/>
      <c r="BB475" s="247"/>
      <c r="BC475" s="7"/>
      <c r="BD475" s="247"/>
      <c r="BE475" s="7"/>
      <c r="BF475" s="8"/>
      <c r="BG475" s="7"/>
      <c r="BH475" s="8"/>
      <c r="BJ475" s="41"/>
      <c r="BK475" s="41">
        <f t="shared" si="37"/>
        <v>0</v>
      </c>
      <c r="BL475">
        <f t="shared" si="36"/>
        <v>0</v>
      </c>
      <c r="BM475" t="e">
        <f t="shared" si="38"/>
        <v>#DIV/0!</v>
      </c>
      <c r="BN475">
        <f t="shared" si="39"/>
        <v>0</v>
      </c>
    </row>
    <row r="476" spans="2:66" x14ac:dyDescent="0.25">
      <c r="B476" s="6"/>
      <c r="C476" s="10"/>
      <c r="D476" s="32"/>
      <c r="E476" s="10"/>
      <c r="F476" s="32"/>
      <c r="G476" s="10"/>
      <c r="H476" s="32"/>
      <c r="I476" s="10"/>
      <c r="J476" s="32"/>
      <c r="K476" s="10"/>
      <c r="L476" s="32"/>
      <c r="M476" s="10"/>
      <c r="N476" s="32"/>
      <c r="O476" s="10"/>
      <c r="P476" s="32"/>
      <c r="Q476" s="10"/>
      <c r="R476" s="32"/>
      <c r="S476" s="10"/>
      <c r="T476" s="32"/>
      <c r="U476" s="10"/>
      <c r="V476" s="32"/>
      <c r="W476" s="10"/>
      <c r="X476" s="32"/>
      <c r="Y476" s="10"/>
      <c r="Z476" s="32"/>
      <c r="AA476" s="10"/>
      <c r="AB476" s="32"/>
      <c r="AC476" s="10"/>
      <c r="AD476" s="32"/>
      <c r="AE476" s="10"/>
      <c r="AF476" s="32"/>
      <c r="AG476" s="10"/>
      <c r="AH476" s="32"/>
      <c r="AI476" s="10"/>
      <c r="AJ476" s="32"/>
      <c r="AK476" s="10"/>
      <c r="AL476" s="32"/>
      <c r="AM476" s="10"/>
      <c r="AN476" s="32"/>
      <c r="AO476" s="10"/>
      <c r="AP476" s="242"/>
      <c r="AQ476" s="10"/>
      <c r="AR476" s="32"/>
      <c r="AS476" s="10"/>
      <c r="AT476" s="242"/>
      <c r="AU476" s="10"/>
      <c r="AV476" s="242"/>
      <c r="AW476" s="7"/>
      <c r="AX476" s="247"/>
      <c r="AY476" s="10"/>
      <c r="AZ476" s="242"/>
      <c r="BA476" s="7"/>
      <c r="BB476" s="247"/>
      <c r="BC476" s="7"/>
      <c r="BD476" s="247"/>
      <c r="BE476" s="7"/>
      <c r="BF476" s="8"/>
      <c r="BG476" s="7"/>
      <c r="BH476" s="8"/>
      <c r="BJ476" s="41"/>
      <c r="BK476" s="41">
        <f t="shared" si="37"/>
        <v>0</v>
      </c>
      <c r="BL476">
        <f t="shared" si="36"/>
        <v>0</v>
      </c>
      <c r="BM476" t="e">
        <f t="shared" si="38"/>
        <v>#DIV/0!</v>
      </c>
      <c r="BN476">
        <f t="shared" si="39"/>
        <v>0</v>
      </c>
    </row>
    <row r="477" spans="2:66" x14ac:dyDescent="0.25">
      <c r="B477" s="6"/>
      <c r="C477" s="10"/>
      <c r="D477" s="32"/>
      <c r="E477" s="10"/>
      <c r="F477" s="32"/>
      <c r="G477" s="10"/>
      <c r="H477" s="32"/>
      <c r="I477" s="10"/>
      <c r="J477" s="32"/>
      <c r="K477" s="10"/>
      <c r="L477" s="32"/>
      <c r="M477" s="10"/>
      <c r="N477" s="32"/>
      <c r="O477" s="10"/>
      <c r="P477" s="32"/>
      <c r="Q477" s="10"/>
      <c r="R477" s="32"/>
      <c r="S477" s="10"/>
      <c r="T477" s="32"/>
      <c r="U477" s="10"/>
      <c r="V477" s="32"/>
      <c r="W477" s="10"/>
      <c r="X477" s="32"/>
      <c r="Y477" s="10"/>
      <c r="Z477" s="32"/>
      <c r="AA477" s="10"/>
      <c r="AB477" s="32"/>
      <c r="AC477" s="10"/>
      <c r="AD477" s="32"/>
      <c r="AE477" s="10"/>
      <c r="AF477" s="32"/>
      <c r="AG477" s="10"/>
      <c r="AH477" s="32"/>
      <c r="AI477" s="10"/>
      <c r="AJ477" s="32"/>
      <c r="AK477" s="10"/>
      <c r="AL477" s="32"/>
      <c r="AM477" s="10"/>
      <c r="AN477" s="32"/>
      <c r="AO477" s="10"/>
      <c r="AP477" s="242"/>
      <c r="AQ477" s="10"/>
      <c r="AR477" s="32"/>
      <c r="AS477" s="10"/>
      <c r="AT477" s="242"/>
      <c r="AU477" s="10"/>
      <c r="AV477" s="242"/>
      <c r="AW477" s="7"/>
      <c r="AX477" s="247"/>
      <c r="AY477" s="10"/>
      <c r="AZ477" s="242"/>
      <c r="BA477" s="7"/>
      <c r="BB477" s="247"/>
      <c r="BC477" s="7"/>
      <c r="BD477" s="247"/>
      <c r="BE477" s="7"/>
      <c r="BF477" s="8"/>
      <c r="BG477" s="7"/>
      <c r="BH477" s="8"/>
      <c r="BJ477" s="41"/>
      <c r="BK477" s="41">
        <f t="shared" si="37"/>
        <v>0</v>
      </c>
      <c r="BL477">
        <f t="shared" si="36"/>
        <v>0</v>
      </c>
      <c r="BM477" t="e">
        <f t="shared" si="38"/>
        <v>#DIV/0!</v>
      </c>
      <c r="BN477">
        <f t="shared" si="39"/>
        <v>0</v>
      </c>
    </row>
    <row r="478" spans="2:66" x14ac:dyDescent="0.25">
      <c r="B478" s="6"/>
      <c r="C478" s="10"/>
      <c r="D478" s="32"/>
      <c r="E478" s="10"/>
      <c r="F478" s="32"/>
      <c r="G478" s="10"/>
      <c r="H478" s="32"/>
      <c r="I478" s="10"/>
      <c r="J478" s="32"/>
      <c r="K478" s="10"/>
      <c r="L478" s="32"/>
      <c r="M478" s="10"/>
      <c r="N478" s="32"/>
      <c r="O478" s="10"/>
      <c r="P478" s="32"/>
      <c r="Q478" s="10"/>
      <c r="R478" s="32"/>
      <c r="S478" s="10"/>
      <c r="T478" s="32"/>
      <c r="U478" s="10"/>
      <c r="V478" s="32"/>
      <c r="W478" s="10"/>
      <c r="X478" s="32"/>
      <c r="Y478" s="10"/>
      <c r="Z478" s="32"/>
      <c r="AA478" s="10"/>
      <c r="AB478" s="32"/>
      <c r="AC478" s="10"/>
      <c r="AD478" s="32"/>
      <c r="AE478" s="10"/>
      <c r="AF478" s="32"/>
      <c r="AG478" s="10"/>
      <c r="AH478" s="32"/>
      <c r="AI478" s="10"/>
      <c r="AJ478" s="32"/>
      <c r="AK478" s="10"/>
      <c r="AL478" s="32"/>
      <c r="AM478" s="10"/>
      <c r="AN478" s="32"/>
      <c r="AO478" s="10"/>
      <c r="AP478" s="242"/>
      <c r="AQ478" s="10"/>
      <c r="AR478" s="32"/>
      <c r="AS478" s="10"/>
      <c r="AT478" s="242"/>
      <c r="AU478" s="10"/>
      <c r="AV478" s="242"/>
      <c r="AW478" s="7"/>
      <c r="AX478" s="247"/>
      <c r="AY478" s="10"/>
      <c r="AZ478" s="242"/>
      <c r="BA478" s="7"/>
      <c r="BB478" s="247"/>
      <c r="BC478" s="7"/>
      <c r="BD478" s="247"/>
      <c r="BE478" s="7"/>
      <c r="BF478" s="8"/>
      <c r="BG478" s="7"/>
      <c r="BH478" s="8"/>
      <c r="BJ478" s="41"/>
      <c r="BK478" s="41">
        <f t="shared" si="37"/>
        <v>0</v>
      </c>
      <c r="BL478">
        <f t="shared" si="36"/>
        <v>0</v>
      </c>
      <c r="BM478" t="e">
        <f t="shared" si="38"/>
        <v>#DIV/0!</v>
      </c>
      <c r="BN478">
        <f t="shared" si="39"/>
        <v>0</v>
      </c>
    </row>
    <row r="479" spans="2:66" x14ac:dyDescent="0.25">
      <c r="B479" s="6"/>
      <c r="C479" s="10"/>
      <c r="D479" s="32"/>
      <c r="E479" s="10"/>
      <c r="F479" s="32"/>
      <c r="G479" s="10"/>
      <c r="H479" s="32"/>
      <c r="I479" s="10"/>
      <c r="J479" s="32"/>
      <c r="K479" s="10"/>
      <c r="L479" s="32"/>
      <c r="M479" s="10"/>
      <c r="N479" s="32"/>
      <c r="O479" s="10"/>
      <c r="P479" s="32"/>
      <c r="Q479" s="10"/>
      <c r="R479" s="32"/>
      <c r="S479" s="10"/>
      <c r="T479" s="32"/>
      <c r="U479" s="10"/>
      <c r="V479" s="32"/>
      <c r="W479" s="10"/>
      <c r="X479" s="32"/>
      <c r="Y479" s="10"/>
      <c r="Z479" s="32"/>
      <c r="AA479" s="10"/>
      <c r="AB479" s="32"/>
      <c r="AC479" s="10"/>
      <c r="AD479" s="32"/>
      <c r="AE479" s="10"/>
      <c r="AF479" s="32"/>
      <c r="AG479" s="10"/>
      <c r="AH479" s="32"/>
      <c r="AI479" s="10"/>
      <c r="AJ479" s="32"/>
      <c r="AK479" s="10"/>
      <c r="AL479" s="32"/>
      <c r="AM479" s="10"/>
      <c r="AN479" s="32"/>
      <c r="AO479" s="10"/>
      <c r="AP479" s="242"/>
      <c r="AQ479" s="10"/>
      <c r="AR479" s="32"/>
      <c r="AS479" s="10"/>
      <c r="AT479" s="242"/>
      <c r="AU479" s="10"/>
      <c r="AV479" s="242"/>
      <c r="AW479" s="7"/>
      <c r="AX479" s="247"/>
      <c r="AY479" s="10"/>
      <c r="AZ479" s="242"/>
      <c r="BA479" s="7"/>
      <c r="BB479" s="247"/>
      <c r="BC479" s="7"/>
      <c r="BD479" s="247"/>
      <c r="BE479" s="7"/>
      <c r="BF479" s="8"/>
      <c r="BG479" s="7"/>
      <c r="BH479" s="8"/>
      <c r="BJ479" s="41"/>
      <c r="BK479" s="41">
        <f t="shared" si="37"/>
        <v>0</v>
      </c>
      <c r="BL479">
        <f t="shared" si="36"/>
        <v>0</v>
      </c>
      <c r="BM479" t="e">
        <f t="shared" si="38"/>
        <v>#DIV/0!</v>
      </c>
      <c r="BN479">
        <f t="shared" si="39"/>
        <v>0</v>
      </c>
    </row>
    <row r="480" spans="2:66" x14ac:dyDescent="0.25">
      <c r="B480" s="6"/>
      <c r="C480" s="10"/>
      <c r="D480" s="32"/>
      <c r="E480" s="10"/>
      <c r="F480" s="32"/>
      <c r="G480" s="10"/>
      <c r="H480" s="32"/>
      <c r="I480" s="10"/>
      <c r="J480" s="32"/>
      <c r="K480" s="10"/>
      <c r="L480" s="32"/>
      <c r="M480" s="10"/>
      <c r="N480" s="32"/>
      <c r="O480" s="10"/>
      <c r="P480" s="32"/>
      <c r="Q480" s="10"/>
      <c r="R480" s="32"/>
      <c r="S480" s="10"/>
      <c r="T480" s="32"/>
      <c r="U480" s="10"/>
      <c r="V480" s="32"/>
      <c r="W480" s="10"/>
      <c r="X480" s="32"/>
      <c r="Y480" s="10"/>
      <c r="Z480" s="32"/>
      <c r="AA480" s="10"/>
      <c r="AB480" s="32"/>
      <c r="AC480" s="10"/>
      <c r="AD480" s="32"/>
      <c r="AE480" s="10"/>
      <c r="AF480" s="32"/>
      <c r="AG480" s="10"/>
      <c r="AH480" s="32"/>
      <c r="AI480" s="10"/>
      <c r="AJ480" s="32"/>
      <c r="AK480" s="10"/>
      <c r="AL480" s="32"/>
      <c r="AM480" s="10"/>
      <c r="AN480" s="32"/>
      <c r="AO480" s="10"/>
      <c r="AP480" s="242"/>
      <c r="AQ480" s="10"/>
      <c r="AR480" s="32"/>
      <c r="AS480" s="10"/>
      <c r="AT480" s="242"/>
      <c r="AU480" s="10"/>
      <c r="AV480" s="242"/>
      <c r="AW480" s="7"/>
      <c r="AX480" s="247"/>
      <c r="AY480" s="10"/>
      <c r="AZ480" s="242"/>
      <c r="BA480" s="7"/>
      <c r="BB480" s="247"/>
      <c r="BC480" s="7"/>
      <c r="BD480" s="247"/>
      <c r="BE480" s="7"/>
      <c r="BF480" s="8"/>
      <c r="BG480" s="7"/>
      <c r="BH480" s="8"/>
      <c r="BJ480" s="41"/>
      <c r="BK480" s="41">
        <f t="shared" si="37"/>
        <v>0</v>
      </c>
      <c r="BL480">
        <f t="shared" si="36"/>
        <v>0</v>
      </c>
      <c r="BM480" t="e">
        <f t="shared" si="38"/>
        <v>#DIV/0!</v>
      </c>
      <c r="BN480">
        <f t="shared" si="39"/>
        <v>0</v>
      </c>
    </row>
    <row r="481" spans="2:66" x14ac:dyDescent="0.25">
      <c r="B481" s="6"/>
      <c r="C481" s="10"/>
      <c r="D481" s="32"/>
      <c r="E481" s="10"/>
      <c r="F481" s="32"/>
      <c r="G481" s="10"/>
      <c r="H481" s="32"/>
      <c r="I481" s="10"/>
      <c r="J481" s="32"/>
      <c r="K481" s="10"/>
      <c r="L481" s="32"/>
      <c r="M481" s="10"/>
      <c r="N481" s="32"/>
      <c r="O481" s="10"/>
      <c r="P481" s="32"/>
      <c r="Q481" s="10"/>
      <c r="R481" s="32"/>
      <c r="S481" s="10"/>
      <c r="T481" s="32"/>
      <c r="U481" s="10"/>
      <c r="V481" s="32"/>
      <c r="W481" s="10"/>
      <c r="X481" s="32"/>
      <c r="Y481" s="10"/>
      <c r="Z481" s="32"/>
      <c r="AA481" s="10"/>
      <c r="AB481" s="32"/>
      <c r="AC481" s="10"/>
      <c r="AD481" s="32"/>
      <c r="AE481" s="10"/>
      <c r="AF481" s="32"/>
      <c r="AG481" s="10"/>
      <c r="AH481" s="32"/>
      <c r="AI481" s="10"/>
      <c r="AJ481" s="32"/>
      <c r="AK481" s="10"/>
      <c r="AL481" s="32"/>
      <c r="AM481" s="10"/>
      <c r="AN481" s="32"/>
      <c r="AO481" s="10"/>
      <c r="AP481" s="242"/>
      <c r="AQ481" s="10"/>
      <c r="AR481" s="32"/>
      <c r="AS481" s="10"/>
      <c r="AT481" s="242"/>
      <c r="AU481" s="10"/>
      <c r="AV481" s="242"/>
      <c r="AW481" s="7"/>
      <c r="AX481" s="247"/>
      <c r="AY481" s="10"/>
      <c r="AZ481" s="242"/>
      <c r="BA481" s="7"/>
      <c r="BB481" s="247"/>
      <c r="BC481" s="7"/>
      <c r="BD481" s="247"/>
      <c r="BE481" s="7"/>
      <c r="BF481" s="8"/>
      <c r="BG481" s="7"/>
      <c r="BH481" s="8"/>
      <c r="BJ481" s="41"/>
      <c r="BK481" s="41">
        <f t="shared" si="37"/>
        <v>0</v>
      </c>
      <c r="BL481">
        <f t="shared" si="36"/>
        <v>0</v>
      </c>
      <c r="BM481" t="e">
        <f t="shared" si="38"/>
        <v>#DIV/0!</v>
      </c>
      <c r="BN481">
        <f t="shared" si="39"/>
        <v>0</v>
      </c>
    </row>
    <row r="482" spans="2:66" x14ac:dyDescent="0.25">
      <c r="B482" s="6"/>
      <c r="C482" s="10"/>
      <c r="D482" s="32"/>
      <c r="E482" s="10"/>
      <c r="F482" s="32"/>
      <c r="G482" s="10"/>
      <c r="H482" s="32"/>
      <c r="I482" s="10"/>
      <c r="J482" s="32"/>
      <c r="K482" s="10"/>
      <c r="L482" s="32"/>
      <c r="M482" s="10"/>
      <c r="N482" s="32"/>
      <c r="O482" s="10"/>
      <c r="P482" s="32"/>
      <c r="Q482" s="10"/>
      <c r="R482" s="32"/>
      <c r="S482" s="10"/>
      <c r="T482" s="32"/>
      <c r="U482" s="10"/>
      <c r="V482" s="32"/>
      <c r="W482" s="10"/>
      <c r="X482" s="32"/>
      <c r="Y482" s="10"/>
      <c r="Z482" s="32"/>
      <c r="AA482" s="10"/>
      <c r="AB482" s="32"/>
      <c r="AC482" s="10"/>
      <c r="AD482" s="32"/>
      <c r="AE482" s="10"/>
      <c r="AF482" s="32"/>
      <c r="AG482" s="10"/>
      <c r="AH482" s="32"/>
      <c r="AI482" s="10"/>
      <c r="AJ482" s="32"/>
      <c r="AK482" s="10"/>
      <c r="AL482" s="32"/>
      <c r="AM482" s="10"/>
      <c r="AN482" s="32"/>
      <c r="AO482" s="10"/>
      <c r="AP482" s="242"/>
      <c r="AQ482" s="10"/>
      <c r="AR482" s="32"/>
      <c r="AS482" s="10"/>
      <c r="AT482" s="242"/>
      <c r="AU482" s="10"/>
      <c r="AV482" s="242"/>
      <c r="AW482" s="7"/>
      <c r="AX482" s="247"/>
      <c r="AY482" s="10"/>
      <c r="AZ482" s="242"/>
      <c r="BA482" s="7"/>
      <c r="BB482" s="247"/>
      <c r="BC482" s="7"/>
      <c r="BD482" s="247"/>
      <c r="BE482" s="7"/>
      <c r="BF482" s="8"/>
      <c r="BG482" s="7"/>
      <c r="BH482" s="8"/>
      <c r="BJ482" s="41"/>
      <c r="BK482" s="41">
        <f t="shared" si="37"/>
        <v>0</v>
      </c>
      <c r="BL482">
        <f t="shared" si="36"/>
        <v>0</v>
      </c>
      <c r="BM482" t="e">
        <f t="shared" si="38"/>
        <v>#DIV/0!</v>
      </c>
      <c r="BN482">
        <f t="shared" si="39"/>
        <v>0</v>
      </c>
    </row>
    <row r="483" spans="2:66" x14ac:dyDescent="0.25">
      <c r="B483" s="6"/>
      <c r="C483" s="10"/>
      <c r="D483" s="32"/>
      <c r="E483" s="10"/>
      <c r="F483" s="32"/>
      <c r="G483" s="10"/>
      <c r="H483" s="32"/>
      <c r="I483" s="10"/>
      <c r="J483" s="32"/>
      <c r="K483" s="10"/>
      <c r="L483" s="32"/>
      <c r="M483" s="10"/>
      <c r="N483" s="32"/>
      <c r="O483" s="10"/>
      <c r="P483" s="32"/>
      <c r="Q483" s="10"/>
      <c r="R483" s="32"/>
      <c r="S483" s="10"/>
      <c r="T483" s="32"/>
      <c r="U483" s="10"/>
      <c r="V483" s="32"/>
      <c r="W483" s="10"/>
      <c r="X483" s="32"/>
      <c r="Y483" s="10"/>
      <c r="Z483" s="32"/>
      <c r="AA483" s="10"/>
      <c r="AB483" s="32"/>
      <c r="AC483" s="10"/>
      <c r="AD483" s="32"/>
      <c r="AE483" s="10"/>
      <c r="AF483" s="32"/>
      <c r="AG483" s="10"/>
      <c r="AH483" s="32"/>
      <c r="AI483" s="10"/>
      <c r="AJ483" s="32"/>
      <c r="AK483" s="10"/>
      <c r="AL483" s="32"/>
      <c r="AM483" s="10"/>
      <c r="AN483" s="32"/>
      <c r="AO483" s="10"/>
      <c r="AP483" s="242"/>
      <c r="AQ483" s="10"/>
      <c r="AR483" s="32"/>
      <c r="AS483" s="10"/>
      <c r="AT483" s="242"/>
      <c r="AU483" s="10"/>
      <c r="AV483" s="242"/>
      <c r="AW483" s="7"/>
      <c r="AX483" s="247"/>
      <c r="AY483" s="10"/>
      <c r="AZ483" s="242"/>
      <c r="BA483" s="7"/>
      <c r="BB483" s="247"/>
      <c r="BC483" s="7"/>
      <c r="BD483" s="247"/>
      <c r="BE483" s="7"/>
      <c r="BF483" s="8"/>
      <c r="BG483" s="7"/>
      <c r="BH483" s="8"/>
      <c r="BJ483" s="41"/>
      <c r="BK483" s="41">
        <f t="shared" si="37"/>
        <v>0</v>
      </c>
      <c r="BL483">
        <f t="shared" si="36"/>
        <v>0</v>
      </c>
      <c r="BM483" t="e">
        <f t="shared" si="38"/>
        <v>#DIV/0!</v>
      </c>
      <c r="BN483">
        <f t="shared" si="39"/>
        <v>0</v>
      </c>
    </row>
    <row r="484" spans="2:66" x14ac:dyDescent="0.25">
      <c r="B484" s="6"/>
      <c r="C484" s="10"/>
      <c r="D484" s="32"/>
      <c r="E484" s="10"/>
      <c r="F484" s="32"/>
      <c r="G484" s="10"/>
      <c r="H484" s="32"/>
      <c r="I484" s="10"/>
      <c r="J484" s="32"/>
      <c r="K484" s="10"/>
      <c r="L484" s="32"/>
      <c r="M484" s="10"/>
      <c r="N484" s="32"/>
      <c r="O484" s="10"/>
      <c r="P484" s="32"/>
      <c r="Q484" s="10"/>
      <c r="R484" s="32"/>
      <c r="S484" s="10"/>
      <c r="T484" s="32"/>
      <c r="U484" s="10"/>
      <c r="V484" s="32"/>
      <c r="W484" s="10"/>
      <c r="X484" s="32"/>
      <c r="Y484" s="10"/>
      <c r="Z484" s="32"/>
      <c r="AA484" s="10"/>
      <c r="AB484" s="32"/>
      <c r="AC484" s="10"/>
      <c r="AD484" s="32"/>
      <c r="AE484" s="10"/>
      <c r="AF484" s="32"/>
      <c r="AG484" s="10"/>
      <c r="AH484" s="32"/>
      <c r="AI484" s="10"/>
      <c r="AJ484" s="32"/>
      <c r="AK484" s="10"/>
      <c r="AL484" s="32"/>
      <c r="AM484" s="10"/>
      <c r="AN484" s="32"/>
      <c r="AO484" s="10"/>
      <c r="AP484" s="242"/>
      <c r="AQ484" s="10"/>
      <c r="AR484" s="32"/>
      <c r="AS484" s="10"/>
      <c r="AT484" s="242"/>
      <c r="AU484" s="10"/>
      <c r="AV484" s="242"/>
      <c r="AW484" s="7"/>
      <c r="AX484" s="247"/>
      <c r="AY484" s="10"/>
      <c r="AZ484" s="242"/>
      <c r="BA484" s="7"/>
      <c r="BB484" s="247"/>
      <c r="BC484" s="7"/>
      <c r="BD484" s="247"/>
      <c r="BE484" s="7"/>
      <c r="BF484" s="8"/>
      <c r="BG484" s="7"/>
      <c r="BH484" s="8"/>
      <c r="BJ484" s="41"/>
      <c r="BK484" s="41">
        <f t="shared" si="37"/>
        <v>0</v>
      </c>
      <c r="BL484">
        <f t="shared" si="36"/>
        <v>0</v>
      </c>
      <c r="BM484" t="e">
        <f t="shared" si="38"/>
        <v>#DIV/0!</v>
      </c>
      <c r="BN484">
        <f t="shared" si="39"/>
        <v>0</v>
      </c>
    </row>
    <row r="485" spans="2:66" x14ac:dyDescent="0.25">
      <c r="B485" s="6"/>
      <c r="C485" s="10"/>
      <c r="D485" s="32"/>
      <c r="E485" s="10"/>
      <c r="F485" s="32"/>
      <c r="G485" s="10"/>
      <c r="H485" s="32"/>
      <c r="I485" s="10"/>
      <c r="J485" s="32"/>
      <c r="K485" s="10"/>
      <c r="L485" s="32"/>
      <c r="M485" s="10"/>
      <c r="N485" s="32"/>
      <c r="O485" s="10"/>
      <c r="P485" s="32"/>
      <c r="Q485" s="10"/>
      <c r="R485" s="32"/>
      <c r="S485" s="10"/>
      <c r="T485" s="32"/>
      <c r="U485" s="10"/>
      <c r="V485" s="32"/>
      <c r="W485" s="10"/>
      <c r="X485" s="32"/>
      <c r="Y485" s="10"/>
      <c r="Z485" s="32"/>
      <c r="AA485" s="10"/>
      <c r="AB485" s="32"/>
      <c r="AC485" s="10"/>
      <c r="AD485" s="32"/>
      <c r="AE485" s="10"/>
      <c r="AF485" s="32"/>
      <c r="AG485" s="10"/>
      <c r="AH485" s="32"/>
      <c r="AI485" s="10"/>
      <c r="AJ485" s="32"/>
      <c r="AK485" s="10"/>
      <c r="AL485" s="32"/>
      <c r="AM485" s="10"/>
      <c r="AN485" s="32"/>
      <c r="AO485" s="10"/>
      <c r="AP485" s="242"/>
      <c r="AQ485" s="10"/>
      <c r="AR485" s="32"/>
      <c r="AS485" s="10"/>
      <c r="AT485" s="242"/>
      <c r="AU485" s="10"/>
      <c r="AV485" s="242"/>
      <c r="AW485" s="7"/>
      <c r="AX485" s="247"/>
      <c r="AY485" s="10"/>
      <c r="AZ485" s="242"/>
      <c r="BA485" s="7"/>
      <c r="BB485" s="247"/>
      <c r="BC485" s="7"/>
      <c r="BD485" s="247"/>
      <c r="BE485" s="7"/>
      <c r="BF485" s="8"/>
      <c r="BG485" s="7"/>
      <c r="BH485" s="8"/>
      <c r="BJ485" s="41"/>
      <c r="BK485" s="41">
        <f t="shared" si="37"/>
        <v>0</v>
      </c>
      <c r="BL485">
        <f t="shared" si="36"/>
        <v>0</v>
      </c>
      <c r="BM485" t="e">
        <f t="shared" si="38"/>
        <v>#DIV/0!</v>
      </c>
      <c r="BN485">
        <f t="shared" si="39"/>
        <v>0</v>
      </c>
    </row>
    <row r="486" spans="2:66" x14ac:dyDescent="0.25">
      <c r="B486" s="6"/>
      <c r="C486" s="10"/>
      <c r="D486" s="32"/>
      <c r="E486" s="10"/>
      <c r="F486" s="32"/>
      <c r="G486" s="10"/>
      <c r="H486" s="32"/>
      <c r="I486" s="10"/>
      <c r="J486" s="32"/>
      <c r="K486" s="10"/>
      <c r="L486" s="32"/>
      <c r="M486" s="10"/>
      <c r="N486" s="32"/>
      <c r="O486" s="10"/>
      <c r="P486" s="32"/>
      <c r="Q486" s="10"/>
      <c r="R486" s="32"/>
      <c r="S486" s="10"/>
      <c r="T486" s="32"/>
      <c r="U486" s="10"/>
      <c r="V486" s="32"/>
      <c r="W486" s="10"/>
      <c r="X486" s="32"/>
      <c r="Y486" s="10"/>
      <c r="Z486" s="32"/>
      <c r="AA486" s="10"/>
      <c r="AB486" s="32"/>
      <c r="AC486" s="10"/>
      <c r="AD486" s="32"/>
      <c r="AE486" s="10"/>
      <c r="AF486" s="32"/>
      <c r="AG486" s="10"/>
      <c r="AH486" s="32"/>
      <c r="AI486" s="10"/>
      <c r="AJ486" s="32"/>
      <c r="AK486" s="10"/>
      <c r="AL486" s="32"/>
      <c r="AM486" s="10"/>
      <c r="AN486" s="32"/>
      <c r="AO486" s="10"/>
      <c r="AP486" s="242"/>
      <c r="AQ486" s="10"/>
      <c r="AR486" s="32"/>
      <c r="AS486" s="10"/>
      <c r="AT486" s="242"/>
      <c r="AU486" s="10"/>
      <c r="AV486" s="242"/>
      <c r="AW486" s="7"/>
      <c r="AX486" s="247"/>
      <c r="AY486" s="10"/>
      <c r="AZ486" s="242"/>
      <c r="BA486" s="7"/>
      <c r="BB486" s="247"/>
      <c r="BC486" s="7"/>
      <c r="BD486" s="247"/>
      <c r="BE486" s="7"/>
      <c r="BF486" s="8"/>
      <c r="BG486" s="7"/>
      <c r="BH486" s="8"/>
      <c r="BJ486" s="41"/>
      <c r="BK486" s="41">
        <f t="shared" si="37"/>
        <v>0</v>
      </c>
      <c r="BL486">
        <f t="shared" si="36"/>
        <v>0</v>
      </c>
      <c r="BM486" t="e">
        <f t="shared" si="38"/>
        <v>#DIV/0!</v>
      </c>
      <c r="BN486">
        <f t="shared" si="39"/>
        <v>0</v>
      </c>
    </row>
    <row r="487" spans="2:66" x14ac:dyDescent="0.25">
      <c r="B487" s="6"/>
      <c r="C487" s="10"/>
      <c r="D487" s="32"/>
      <c r="E487" s="10"/>
      <c r="F487" s="32"/>
      <c r="G487" s="10"/>
      <c r="H487" s="32"/>
      <c r="I487" s="10"/>
      <c r="J487" s="32"/>
      <c r="K487" s="10"/>
      <c r="L487" s="32"/>
      <c r="M487" s="10"/>
      <c r="N487" s="32"/>
      <c r="O487" s="10"/>
      <c r="P487" s="32"/>
      <c r="Q487" s="10"/>
      <c r="R487" s="32"/>
      <c r="S487" s="10"/>
      <c r="T487" s="32"/>
      <c r="U487" s="10"/>
      <c r="V487" s="32"/>
      <c r="W487" s="10"/>
      <c r="X487" s="32"/>
      <c r="Y487" s="10"/>
      <c r="Z487" s="32"/>
      <c r="AA487" s="10"/>
      <c r="AB487" s="32"/>
      <c r="AC487" s="10"/>
      <c r="AD487" s="32"/>
      <c r="AE487" s="10"/>
      <c r="AF487" s="32"/>
      <c r="AG487" s="10"/>
      <c r="AH487" s="32"/>
      <c r="AI487" s="10"/>
      <c r="AJ487" s="32"/>
      <c r="AK487" s="10"/>
      <c r="AL487" s="32"/>
      <c r="AM487" s="10"/>
      <c r="AN487" s="32"/>
      <c r="AO487" s="10"/>
      <c r="AP487" s="242"/>
      <c r="AQ487" s="10"/>
      <c r="AR487" s="32"/>
      <c r="AS487" s="10"/>
      <c r="AT487" s="242"/>
      <c r="AU487" s="10"/>
      <c r="AV487" s="242"/>
      <c r="AW487" s="7"/>
      <c r="AX487" s="247"/>
      <c r="AY487" s="10"/>
      <c r="AZ487" s="242"/>
      <c r="BA487" s="7"/>
      <c r="BB487" s="247"/>
      <c r="BC487" s="7"/>
      <c r="BD487" s="247"/>
      <c r="BE487" s="7"/>
      <c r="BF487" s="8"/>
      <c r="BG487" s="7"/>
      <c r="BH487" s="8"/>
      <c r="BJ487" s="41"/>
      <c r="BK487" s="41">
        <f t="shared" si="37"/>
        <v>0</v>
      </c>
      <c r="BL487">
        <f t="shared" si="36"/>
        <v>0</v>
      </c>
      <c r="BM487" t="e">
        <f t="shared" si="38"/>
        <v>#DIV/0!</v>
      </c>
      <c r="BN487">
        <f t="shared" si="39"/>
        <v>0</v>
      </c>
    </row>
    <row r="488" spans="2:66" x14ac:dyDescent="0.25">
      <c r="B488" s="6"/>
      <c r="C488" s="10"/>
      <c r="D488" s="32"/>
      <c r="E488" s="10"/>
      <c r="F488" s="32"/>
      <c r="G488" s="10"/>
      <c r="H488" s="32"/>
      <c r="I488" s="10"/>
      <c r="J488" s="32"/>
      <c r="K488" s="10"/>
      <c r="L488" s="32"/>
      <c r="M488" s="10"/>
      <c r="N488" s="32"/>
      <c r="O488" s="10"/>
      <c r="P488" s="32"/>
      <c r="Q488" s="10"/>
      <c r="R488" s="32"/>
      <c r="S488" s="10"/>
      <c r="T488" s="32"/>
      <c r="U488" s="10"/>
      <c r="V488" s="32"/>
      <c r="W488" s="10"/>
      <c r="X488" s="32"/>
      <c r="Y488" s="10"/>
      <c r="Z488" s="32"/>
      <c r="AA488" s="10"/>
      <c r="AB488" s="32"/>
      <c r="AC488" s="10"/>
      <c r="AD488" s="32"/>
      <c r="AE488" s="10"/>
      <c r="AF488" s="32"/>
      <c r="AG488" s="10"/>
      <c r="AH488" s="32"/>
      <c r="AI488" s="10"/>
      <c r="AJ488" s="32"/>
      <c r="AK488" s="10"/>
      <c r="AL488" s="32"/>
      <c r="AM488" s="10"/>
      <c r="AN488" s="32"/>
      <c r="AO488" s="10"/>
      <c r="AP488" s="242"/>
      <c r="AQ488" s="10"/>
      <c r="AR488" s="32"/>
      <c r="AS488" s="10"/>
      <c r="AT488" s="242"/>
      <c r="AU488" s="10"/>
      <c r="AV488" s="242"/>
      <c r="AW488" s="7"/>
      <c r="AX488" s="247"/>
      <c r="AY488" s="10"/>
      <c r="AZ488" s="242"/>
      <c r="BA488" s="7"/>
      <c r="BB488" s="247"/>
      <c r="BC488" s="7"/>
      <c r="BD488" s="247"/>
      <c r="BE488" s="7"/>
      <c r="BF488" s="8"/>
      <c r="BG488" s="7"/>
      <c r="BH488" s="8"/>
      <c r="BJ488" s="41"/>
      <c r="BK488" s="41">
        <f t="shared" si="37"/>
        <v>0</v>
      </c>
      <c r="BL488">
        <f t="shared" si="36"/>
        <v>0</v>
      </c>
      <c r="BM488" t="e">
        <f t="shared" si="38"/>
        <v>#DIV/0!</v>
      </c>
      <c r="BN488">
        <f t="shared" si="39"/>
        <v>0</v>
      </c>
    </row>
    <row r="489" spans="2:66" x14ac:dyDescent="0.25">
      <c r="B489" s="6"/>
      <c r="C489" s="10"/>
      <c r="D489" s="32"/>
      <c r="E489" s="10"/>
      <c r="F489" s="32"/>
      <c r="G489" s="10"/>
      <c r="H489" s="32"/>
      <c r="I489" s="10"/>
      <c r="J489" s="32"/>
      <c r="K489" s="10"/>
      <c r="L489" s="32"/>
      <c r="M489" s="10"/>
      <c r="N489" s="32"/>
      <c r="O489" s="10"/>
      <c r="P489" s="32"/>
      <c r="Q489" s="10"/>
      <c r="R489" s="32"/>
      <c r="S489" s="10"/>
      <c r="T489" s="32"/>
      <c r="U489" s="10"/>
      <c r="V489" s="32"/>
      <c r="W489" s="10"/>
      <c r="X489" s="32"/>
      <c r="Y489" s="10"/>
      <c r="Z489" s="32"/>
      <c r="AA489" s="10"/>
      <c r="AB489" s="32"/>
      <c r="AC489" s="10"/>
      <c r="AD489" s="32"/>
      <c r="AE489" s="10"/>
      <c r="AF489" s="32"/>
      <c r="AG489" s="10"/>
      <c r="AH489" s="32"/>
      <c r="AI489" s="10"/>
      <c r="AJ489" s="32"/>
      <c r="AK489" s="10"/>
      <c r="AL489" s="32"/>
      <c r="AM489" s="10"/>
      <c r="AN489" s="32"/>
      <c r="AO489" s="10"/>
      <c r="AP489" s="242"/>
      <c r="AQ489" s="10"/>
      <c r="AR489" s="32"/>
      <c r="AS489" s="10"/>
      <c r="AT489" s="242"/>
      <c r="AU489" s="10"/>
      <c r="AV489" s="242"/>
      <c r="AW489" s="7"/>
      <c r="AX489" s="247"/>
      <c r="AY489" s="10"/>
      <c r="AZ489" s="242"/>
      <c r="BA489" s="7"/>
      <c r="BB489" s="247"/>
      <c r="BC489" s="7"/>
      <c r="BD489" s="247"/>
      <c r="BE489" s="7"/>
      <c r="BF489" s="8"/>
      <c r="BG489" s="7"/>
      <c r="BH489" s="8"/>
      <c r="BJ489" s="41"/>
      <c r="BK489" s="41">
        <f t="shared" si="37"/>
        <v>0</v>
      </c>
      <c r="BL489">
        <f t="shared" si="36"/>
        <v>0</v>
      </c>
      <c r="BM489" t="e">
        <f t="shared" si="38"/>
        <v>#DIV/0!</v>
      </c>
      <c r="BN489">
        <f t="shared" si="39"/>
        <v>0</v>
      </c>
    </row>
    <row r="490" spans="2:66" x14ac:dyDescent="0.25">
      <c r="B490" s="6"/>
      <c r="C490" s="10"/>
      <c r="D490" s="32"/>
      <c r="E490" s="10"/>
      <c r="F490" s="32"/>
      <c r="G490" s="10"/>
      <c r="H490" s="32"/>
      <c r="I490" s="10"/>
      <c r="J490" s="32"/>
      <c r="K490" s="10"/>
      <c r="L490" s="32"/>
      <c r="M490" s="10"/>
      <c r="N490" s="32"/>
      <c r="O490" s="10"/>
      <c r="P490" s="32"/>
      <c r="Q490" s="10"/>
      <c r="R490" s="32"/>
      <c r="S490" s="10"/>
      <c r="T490" s="32"/>
      <c r="U490" s="10"/>
      <c r="V490" s="32"/>
      <c r="W490" s="10"/>
      <c r="X490" s="32"/>
      <c r="Y490" s="10"/>
      <c r="Z490" s="32"/>
      <c r="AA490" s="10"/>
      <c r="AB490" s="32"/>
      <c r="AC490" s="10"/>
      <c r="AD490" s="32"/>
      <c r="AE490" s="10"/>
      <c r="AF490" s="32"/>
      <c r="AG490" s="10"/>
      <c r="AH490" s="32"/>
      <c r="AI490" s="10"/>
      <c r="AJ490" s="32"/>
      <c r="AK490" s="10"/>
      <c r="AL490" s="32"/>
      <c r="AM490" s="10"/>
      <c r="AN490" s="32"/>
      <c r="AO490" s="10"/>
      <c r="AP490" s="242"/>
      <c r="AQ490" s="10"/>
      <c r="AR490" s="32"/>
      <c r="AS490" s="10"/>
      <c r="AT490" s="242"/>
      <c r="AU490" s="10"/>
      <c r="AV490" s="242"/>
      <c r="AW490" s="7"/>
      <c r="AX490" s="247"/>
      <c r="AY490" s="10"/>
      <c r="AZ490" s="242"/>
      <c r="BA490" s="7"/>
      <c r="BB490" s="247"/>
      <c r="BC490" s="7"/>
      <c r="BD490" s="247"/>
      <c r="BE490" s="7"/>
      <c r="BF490" s="8"/>
      <c r="BG490" s="7"/>
      <c r="BH490" s="8"/>
      <c r="BJ490" s="41"/>
      <c r="BK490" s="41">
        <f t="shared" si="37"/>
        <v>0</v>
      </c>
      <c r="BL490">
        <f t="shared" si="36"/>
        <v>0</v>
      </c>
      <c r="BM490" t="e">
        <f t="shared" si="38"/>
        <v>#DIV/0!</v>
      </c>
      <c r="BN490">
        <f t="shared" si="39"/>
        <v>0</v>
      </c>
    </row>
    <row r="491" spans="2:66" x14ac:dyDescent="0.25">
      <c r="B491" s="6"/>
      <c r="C491" s="10"/>
      <c r="D491" s="32"/>
      <c r="E491" s="10"/>
      <c r="F491" s="32"/>
      <c r="G491" s="10"/>
      <c r="H491" s="32"/>
      <c r="I491" s="10"/>
      <c r="J491" s="32"/>
      <c r="K491" s="10"/>
      <c r="L491" s="32"/>
      <c r="M491" s="10"/>
      <c r="N491" s="32"/>
      <c r="O491" s="10"/>
      <c r="P491" s="32"/>
      <c r="Q491" s="10"/>
      <c r="R491" s="32"/>
      <c r="S491" s="10"/>
      <c r="T491" s="32"/>
      <c r="U491" s="10"/>
      <c r="V491" s="32"/>
      <c r="W491" s="10"/>
      <c r="X491" s="32"/>
      <c r="Y491" s="10"/>
      <c r="Z491" s="32"/>
      <c r="AA491" s="10"/>
      <c r="AB491" s="32"/>
      <c r="AC491" s="10"/>
      <c r="AD491" s="32"/>
      <c r="AE491" s="10"/>
      <c r="AF491" s="32"/>
      <c r="AG491" s="10"/>
      <c r="AH491" s="32"/>
      <c r="AI491" s="10"/>
      <c r="AJ491" s="32"/>
      <c r="AK491" s="10"/>
      <c r="AL491" s="32"/>
      <c r="AM491" s="10"/>
      <c r="AN491" s="32"/>
      <c r="AO491" s="10"/>
      <c r="AP491" s="242"/>
      <c r="AQ491" s="10"/>
      <c r="AR491" s="32"/>
      <c r="AS491" s="10"/>
      <c r="AT491" s="242"/>
      <c r="AU491" s="10"/>
      <c r="AV491" s="242"/>
      <c r="AW491" s="7"/>
      <c r="AX491" s="247"/>
      <c r="AY491" s="10"/>
      <c r="AZ491" s="242"/>
      <c r="BA491" s="7"/>
      <c r="BB491" s="247"/>
      <c r="BC491" s="7"/>
      <c r="BD491" s="247"/>
      <c r="BE491" s="7"/>
      <c r="BF491" s="8"/>
      <c r="BG491" s="7"/>
      <c r="BH491" s="8"/>
      <c r="BJ491" s="41"/>
      <c r="BK491" s="41">
        <f t="shared" si="37"/>
        <v>0</v>
      </c>
      <c r="BL491">
        <f t="shared" si="36"/>
        <v>0</v>
      </c>
      <c r="BM491" t="e">
        <f t="shared" si="38"/>
        <v>#DIV/0!</v>
      </c>
      <c r="BN491">
        <f t="shared" si="39"/>
        <v>0</v>
      </c>
    </row>
    <row r="492" spans="2:66" x14ac:dyDescent="0.25">
      <c r="B492" s="6"/>
      <c r="C492" s="10"/>
      <c r="D492" s="32"/>
      <c r="E492" s="10"/>
      <c r="F492" s="32"/>
      <c r="G492" s="10"/>
      <c r="H492" s="32"/>
      <c r="I492" s="10"/>
      <c r="J492" s="32"/>
      <c r="K492" s="10"/>
      <c r="L492" s="32"/>
      <c r="M492" s="10"/>
      <c r="N492" s="32"/>
      <c r="O492" s="10"/>
      <c r="P492" s="32"/>
      <c r="Q492" s="10"/>
      <c r="R492" s="32"/>
      <c r="S492" s="10"/>
      <c r="T492" s="32"/>
      <c r="U492" s="10"/>
      <c r="V492" s="32"/>
      <c r="W492" s="10"/>
      <c r="X492" s="32"/>
      <c r="Y492" s="10"/>
      <c r="Z492" s="32"/>
      <c r="AA492" s="10"/>
      <c r="AB492" s="32"/>
      <c r="AC492" s="10"/>
      <c r="AD492" s="32"/>
      <c r="AE492" s="10"/>
      <c r="AF492" s="32"/>
      <c r="AG492" s="10"/>
      <c r="AH492" s="32"/>
      <c r="AI492" s="10"/>
      <c r="AJ492" s="32"/>
      <c r="AK492" s="10"/>
      <c r="AL492" s="32"/>
      <c r="AM492" s="10"/>
      <c r="AN492" s="32"/>
      <c r="AO492" s="10"/>
      <c r="AP492" s="242"/>
      <c r="AQ492" s="10"/>
      <c r="AR492" s="32"/>
      <c r="AS492" s="10"/>
      <c r="AT492" s="242"/>
      <c r="AU492" s="10"/>
      <c r="AV492" s="242"/>
      <c r="AW492" s="7"/>
      <c r="AX492" s="247"/>
      <c r="AY492" s="10"/>
      <c r="AZ492" s="242"/>
      <c r="BA492" s="7"/>
      <c r="BB492" s="247"/>
      <c r="BC492" s="7"/>
      <c r="BD492" s="247"/>
      <c r="BE492" s="7"/>
      <c r="BF492" s="8"/>
      <c r="BG492" s="7"/>
      <c r="BH492" s="8"/>
      <c r="BJ492" s="41"/>
      <c r="BK492" s="41">
        <f t="shared" si="37"/>
        <v>0</v>
      </c>
      <c r="BL492">
        <f t="shared" si="36"/>
        <v>0</v>
      </c>
      <c r="BM492" t="e">
        <f t="shared" si="38"/>
        <v>#DIV/0!</v>
      </c>
      <c r="BN492">
        <f t="shared" si="39"/>
        <v>0</v>
      </c>
    </row>
    <row r="493" spans="2:66" x14ac:dyDescent="0.25">
      <c r="B493" s="6"/>
      <c r="C493" s="10"/>
      <c r="D493" s="32"/>
      <c r="E493" s="10"/>
      <c r="F493" s="32"/>
      <c r="G493" s="10"/>
      <c r="H493" s="32"/>
      <c r="I493" s="10"/>
      <c r="J493" s="32"/>
      <c r="K493" s="10"/>
      <c r="L493" s="32"/>
      <c r="M493" s="10"/>
      <c r="N493" s="32"/>
      <c r="O493" s="10"/>
      <c r="P493" s="32"/>
      <c r="Q493" s="10"/>
      <c r="R493" s="32"/>
      <c r="S493" s="10"/>
      <c r="T493" s="32"/>
      <c r="U493" s="10"/>
      <c r="V493" s="32"/>
      <c r="W493" s="10"/>
      <c r="X493" s="32"/>
      <c r="Y493" s="10"/>
      <c r="Z493" s="32"/>
      <c r="AA493" s="10"/>
      <c r="AB493" s="32"/>
      <c r="AC493" s="10"/>
      <c r="AD493" s="32"/>
      <c r="AE493" s="10"/>
      <c r="AF493" s="32"/>
      <c r="AG493" s="10"/>
      <c r="AH493" s="32"/>
      <c r="AI493" s="10"/>
      <c r="AJ493" s="32"/>
      <c r="AK493" s="10"/>
      <c r="AL493" s="32"/>
      <c r="AM493" s="10"/>
      <c r="AN493" s="32"/>
      <c r="AO493" s="10"/>
      <c r="AP493" s="242"/>
      <c r="AQ493" s="10"/>
      <c r="AR493" s="32"/>
      <c r="AS493" s="10"/>
      <c r="AT493" s="242"/>
      <c r="AU493" s="10"/>
      <c r="AV493" s="242"/>
      <c r="AW493" s="7"/>
      <c r="AX493" s="247"/>
      <c r="AY493" s="10"/>
      <c r="AZ493" s="242"/>
      <c r="BA493" s="7"/>
      <c r="BB493" s="247"/>
      <c r="BC493" s="7"/>
      <c r="BD493" s="247"/>
      <c r="BE493" s="7"/>
      <c r="BF493" s="8"/>
      <c r="BG493" s="7"/>
      <c r="BH493" s="8"/>
      <c r="BJ493" s="41"/>
      <c r="BK493" s="41">
        <f t="shared" si="37"/>
        <v>0</v>
      </c>
      <c r="BL493">
        <f t="shared" si="36"/>
        <v>0</v>
      </c>
      <c r="BM493" t="e">
        <f t="shared" si="38"/>
        <v>#DIV/0!</v>
      </c>
      <c r="BN493">
        <f t="shared" si="39"/>
        <v>0</v>
      </c>
    </row>
    <row r="494" spans="2:66" x14ac:dyDescent="0.25">
      <c r="B494" s="6"/>
      <c r="C494" s="10"/>
      <c r="D494" s="32"/>
      <c r="E494" s="10"/>
      <c r="F494" s="32"/>
      <c r="G494" s="10"/>
      <c r="H494" s="32"/>
      <c r="I494" s="10"/>
      <c r="J494" s="32"/>
      <c r="K494" s="10"/>
      <c r="L494" s="32"/>
      <c r="M494" s="10"/>
      <c r="N494" s="32"/>
      <c r="O494" s="10"/>
      <c r="P494" s="32"/>
      <c r="Q494" s="10"/>
      <c r="R494" s="32"/>
      <c r="S494" s="10"/>
      <c r="T494" s="32"/>
      <c r="U494" s="10"/>
      <c r="V494" s="32"/>
      <c r="W494" s="10"/>
      <c r="X494" s="32"/>
      <c r="Y494" s="10"/>
      <c r="Z494" s="32"/>
      <c r="AA494" s="10"/>
      <c r="AB494" s="32"/>
      <c r="AC494" s="10"/>
      <c r="AD494" s="32"/>
      <c r="AE494" s="10"/>
      <c r="AF494" s="32"/>
      <c r="AG494" s="10"/>
      <c r="AH494" s="32"/>
      <c r="AI494" s="10"/>
      <c r="AJ494" s="32"/>
      <c r="AK494" s="10"/>
      <c r="AL494" s="32"/>
      <c r="AM494" s="10"/>
      <c r="AN494" s="32"/>
      <c r="AO494" s="10"/>
      <c r="AP494" s="242"/>
      <c r="AQ494" s="10"/>
      <c r="AR494" s="32"/>
      <c r="AS494" s="10"/>
      <c r="AT494" s="242"/>
      <c r="AU494" s="10"/>
      <c r="AV494" s="242"/>
      <c r="AW494" s="7"/>
      <c r="AX494" s="247"/>
      <c r="AY494" s="10"/>
      <c r="AZ494" s="242"/>
      <c r="BA494" s="7"/>
      <c r="BB494" s="247"/>
      <c r="BC494" s="7"/>
      <c r="BD494" s="247"/>
      <c r="BE494" s="7"/>
      <c r="BF494" s="8"/>
      <c r="BG494" s="7"/>
      <c r="BH494" s="8"/>
      <c r="BJ494" s="41"/>
      <c r="BK494" s="41">
        <f t="shared" si="37"/>
        <v>0</v>
      </c>
      <c r="BL494">
        <f t="shared" si="36"/>
        <v>0</v>
      </c>
      <c r="BM494" t="e">
        <f t="shared" si="38"/>
        <v>#DIV/0!</v>
      </c>
      <c r="BN494">
        <f t="shared" si="39"/>
        <v>0</v>
      </c>
    </row>
    <row r="495" spans="2:66" x14ac:dyDescent="0.25">
      <c r="B495" s="6"/>
      <c r="C495" s="10"/>
      <c r="D495" s="32"/>
      <c r="E495" s="10"/>
      <c r="F495" s="32"/>
      <c r="G495" s="10"/>
      <c r="H495" s="32"/>
      <c r="I495" s="10"/>
      <c r="J495" s="32"/>
      <c r="K495" s="10"/>
      <c r="L495" s="32"/>
      <c r="M495" s="10"/>
      <c r="N495" s="32"/>
      <c r="O495" s="10"/>
      <c r="P495" s="32"/>
      <c r="Q495" s="10"/>
      <c r="R495" s="32"/>
      <c r="S495" s="10"/>
      <c r="T495" s="32"/>
      <c r="U495" s="10"/>
      <c r="V495" s="32"/>
      <c r="W495" s="10"/>
      <c r="X495" s="32"/>
      <c r="Y495" s="10"/>
      <c r="Z495" s="32"/>
      <c r="AA495" s="10"/>
      <c r="AB495" s="32"/>
      <c r="AC495" s="10"/>
      <c r="AD495" s="32"/>
      <c r="AE495" s="10"/>
      <c r="AF495" s="32"/>
      <c r="AG495" s="10"/>
      <c r="AH495" s="32"/>
      <c r="AI495" s="10"/>
      <c r="AJ495" s="32"/>
      <c r="AK495" s="10"/>
      <c r="AL495" s="32"/>
      <c r="AM495" s="10"/>
      <c r="AN495" s="32"/>
      <c r="AO495" s="10"/>
      <c r="AP495" s="242"/>
      <c r="AQ495" s="10"/>
      <c r="AR495" s="32"/>
      <c r="AS495" s="10"/>
      <c r="AT495" s="242"/>
      <c r="AU495" s="10"/>
      <c r="AV495" s="242"/>
      <c r="AW495" s="7"/>
      <c r="AX495" s="247"/>
      <c r="AY495" s="10"/>
      <c r="AZ495" s="242"/>
      <c r="BA495" s="7"/>
      <c r="BB495" s="247"/>
      <c r="BC495" s="7"/>
      <c r="BD495" s="247"/>
      <c r="BE495" s="7"/>
      <c r="BF495" s="8"/>
      <c r="BG495" s="7"/>
      <c r="BH495" s="8"/>
      <c r="BJ495" s="41"/>
      <c r="BK495" s="41">
        <f t="shared" si="37"/>
        <v>0</v>
      </c>
      <c r="BL495">
        <f t="shared" si="36"/>
        <v>0</v>
      </c>
      <c r="BM495" t="e">
        <f t="shared" si="38"/>
        <v>#DIV/0!</v>
      </c>
      <c r="BN495">
        <f t="shared" si="39"/>
        <v>0</v>
      </c>
    </row>
    <row r="496" spans="2:66" x14ac:dyDescent="0.25">
      <c r="B496" s="6"/>
      <c r="C496" s="10"/>
      <c r="D496" s="32"/>
      <c r="E496" s="10"/>
      <c r="F496" s="32"/>
      <c r="G496" s="10"/>
      <c r="H496" s="32"/>
      <c r="I496" s="10"/>
      <c r="J496" s="32"/>
      <c r="K496" s="10"/>
      <c r="L496" s="32"/>
      <c r="M496" s="10"/>
      <c r="N496" s="32"/>
      <c r="O496" s="10"/>
      <c r="P496" s="32"/>
      <c r="Q496" s="10"/>
      <c r="R496" s="32"/>
      <c r="S496" s="10"/>
      <c r="T496" s="32"/>
      <c r="U496" s="10"/>
      <c r="V496" s="32"/>
      <c r="W496" s="10"/>
      <c r="X496" s="32"/>
      <c r="Y496" s="10"/>
      <c r="Z496" s="32"/>
      <c r="AA496" s="10"/>
      <c r="AB496" s="32"/>
      <c r="AC496" s="10"/>
      <c r="AD496" s="32"/>
      <c r="AE496" s="10"/>
      <c r="AF496" s="32"/>
      <c r="AG496" s="10"/>
      <c r="AH496" s="32"/>
      <c r="AI496" s="10"/>
      <c r="AJ496" s="32"/>
      <c r="AK496" s="10"/>
      <c r="AL496" s="32"/>
      <c r="AM496" s="10"/>
      <c r="AN496" s="32"/>
      <c r="AO496" s="10"/>
      <c r="AP496" s="242"/>
      <c r="AQ496" s="10"/>
      <c r="AR496" s="32"/>
      <c r="AS496" s="10"/>
      <c r="AT496" s="242"/>
      <c r="AU496" s="10"/>
      <c r="AV496" s="242"/>
      <c r="AW496" s="7"/>
      <c r="AX496" s="247"/>
      <c r="AY496" s="10"/>
      <c r="AZ496" s="242"/>
      <c r="BA496" s="7"/>
      <c r="BB496" s="247"/>
      <c r="BC496" s="7"/>
      <c r="BD496" s="247"/>
      <c r="BE496" s="7"/>
      <c r="BF496" s="8"/>
      <c r="BG496" s="7"/>
      <c r="BH496" s="8"/>
      <c r="BJ496" s="41"/>
      <c r="BK496" s="41">
        <f t="shared" si="37"/>
        <v>0</v>
      </c>
      <c r="BL496">
        <f t="shared" si="36"/>
        <v>0</v>
      </c>
      <c r="BM496" t="e">
        <f t="shared" si="38"/>
        <v>#DIV/0!</v>
      </c>
      <c r="BN496">
        <f t="shared" si="39"/>
        <v>0</v>
      </c>
    </row>
    <row r="497" spans="2:66" x14ac:dyDescent="0.25">
      <c r="B497" s="6"/>
      <c r="C497" s="10"/>
      <c r="D497" s="32"/>
      <c r="E497" s="10"/>
      <c r="F497" s="32"/>
      <c r="G497" s="10"/>
      <c r="H497" s="32"/>
      <c r="I497" s="10"/>
      <c r="J497" s="32"/>
      <c r="K497" s="10"/>
      <c r="L497" s="32"/>
      <c r="M497" s="10"/>
      <c r="N497" s="32"/>
      <c r="O497" s="10"/>
      <c r="P497" s="32"/>
      <c r="Q497" s="10"/>
      <c r="R497" s="32"/>
      <c r="S497" s="10"/>
      <c r="T497" s="32"/>
      <c r="U497" s="10"/>
      <c r="V497" s="32"/>
      <c r="W497" s="10"/>
      <c r="X497" s="32"/>
      <c r="Y497" s="10"/>
      <c r="Z497" s="32"/>
      <c r="AA497" s="10"/>
      <c r="AB497" s="32"/>
      <c r="AC497" s="10"/>
      <c r="AD497" s="32"/>
      <c r="AE497" s="10"/>
      <c r="AF497" s="32"/>
      <c r="AG497" s="10"/>
      <c r="AH497" s="32"/>
      <c r="AI497" s="10"/>
      <c r="AJ497" s="32"/>
      <c r="AK497" s="10"/>
      <c r="AL497" s="32"/>
      <c r="AM497" s="10"/>
      <c r="AN497" s="32"/>
      <c r="AO497" s="10"/>
      <c r="AP497" s="242"/>
      <c r="AQ497" s="10"/>
      <c r="AR497" s="32"/>
      <c r="AS497" s="10"/>
      <c r="AT497" s="242"/>
      <c r="AU497" s="10"/>
      <c r="AV497" s="242"/>
      <c r="AW497" s="7"/>
      <c r="AX497" s="247"/>
      <c r="AY497" s="10"/>
      <c r="AZ497" s="242"/>
      <c r="BA497" s="7"/>
      <c r="BB497" s="247"/>
      <c r="BC497" s="7"/>
      <c r="BD497" s="247"/>
      <c r="BE497" s="7"/>
      <c r="BF497" s="8"/>
      <c r="BG497" s="7"/>
      <c r="BH497" s="8"/>
      <c r="BJ497" s="41"/>
      <c r="BK497" s="41">
        <f t="shared" si="37"/>
        <v>0</v>
      </c>
      <c r="BL497">
        <f t="shared" si="36"/>
        <v>0</v>
      </c>
      <c r="BM497" t="e">
        <f t="shared" si="38"/>
        <v>#DIV/0!</v>
      </c>
      <c r="BN497">
        <f t="shared" si="39"/>
        <v>0</v>
      </c>
    </row>
    <row r="498" spans="2:66" x14ac:dyDescent="0.25">
      <c r="B498" s="6"/>
      <c r="C498" s="10"/>
      <c r="D498" s="32"/>
      <c r="E498" s="10"/>
      <c r="F498" s="32"/>
      <c r="G498" s="10"/>
      <c r="H498" s="32"/>
      <c r="I498" s="10"/>
      <c r="J498" s="32"/>
      <c r="K498" s="10"/>
      <c r="L498" s="32"/>
      <c r="M498" s="10"/>
      <c r="N498" s="32"/>
      <c r="O498" s="10"/>
      <c r="P498" s="32"/>
      <c r="Q498" s="10"/>
      <c r="R498" s="32"/>
      <c r="S498" s="10"/>
      <c r="T498" s="32"/>
      <c r="U498" s="10"/>
      <c r="V498" s="32"/>
      <c r="W498" s="10"/>
      <c r="X498" s="32"/>
      <c r="Y498" s="10"/>
      <c r="Z498" s="32"/>
      <c r="AA498" s="10"/>
      <c r="AB498" s="32"/>
      <c r="AC498" s="10"/>
      <c r="AD498" s="32"/>
      <c r="AE498" s="10"/>
      <c r="AF498" s="32"/>
      <c r="AG498" s="10"/>
      <c r="AH498" s="32"/>
      <c r="AI498" s="10"/>
      <c r="AJ498" s="32"/>
      <c r="AK498" s="10"/>
      <c r="AL498" s="32"/>
      <c r="AM498" s="10"/>
      <c r="AN498" s="32"/>
      <c r="AO498" s="10"/>
      <c r="AP498" s="242"/>
      <c r="AQ498" s="10"/>
      <c r="AR498" s="32"/>
      <c r="AS498" s="10"/>
      <c r="AT498" s="242"/>
      <c r="AU498" s="10"/>
      <c r="AV498" s="242"/>
      <c r="AW498" s="7"/>
      <c r="AX498" s="247"/>
      <c r="AY498" s="10"/>
      <c r="AZ498" s="242"/>
      <c r="BA498" s="7"/>
      <c r="BB498" s="247"/>
      <c r="BC498" s="7"/>
      <c r="BD498" s="247"/>
      <c r="BE498" s="7"/>
      <c r="BF498" s="8"/>
      <c r="BG498" s="7"/>
      <c r="BH498" s="8"/>
      <c r="BJ498" s="41"/>
      <c r="BK498" s="41">
        <f t="shared" si="37"/>
        <v>0</v>
      </c>
      <c r="BL498">
        <f t="shared" si="36"/>
        <v>0</v>
      </c>
      <c r="BM498" t="e">
        <f t="shared" si="38"/>
        <v>#DIV/0!</v>
      </c>
      <c r="BN498">
        <f t="shared" si="39"/>
        <v>0</v>
      </c>
    </row>
    <row r="499" spans="2:66" x14ac:dyDescent="0.25">
      <c r="B499" s="6"/>
      <c r="C499" s="10"/>
      <c r="D499" s="32"/>
      <c r="E499" s="10"/>
      <c r="F499" s="32"/>
      <c r="G499" s="10"/>
      <c r="H499" s="32"/>
      <c r="I499" s="10"/>
      <c r="J499" s="32"/>
      <c r="K499" s="94"/>
      <c r="L499" s="32"/>
      <c r="M499" s="10"/>
      <c r="N499" s="32"/>
      <c r="O499" s="10"/>
      <c r="P499" s="32"/>
      <c r="Q499" s="10"/>
      <c r="R499" s="32"/>
      <c r="S499" s="10"/>
      <c r="T499" s="32"/>
      <c r="U499" s="10"/>
      <c r="V499" s="32"/>
      <c r="W499" s="10"/>
      <c r="X499" s="32"/>
      <c r="Y499" s="10"/>
      <c r="Z499" s="32"/>
      <c r="AA499" s="10"/>
      <c r="AB499" s="32"/>
      <c r="AC499" s="10"/>
      <c r="AD499" s="32"/>
      <c r="AE499" s="10"/>
      <c r="AF499" s="32"/>
      <c r="AG499" s="10"/>
      <c r="AH499" s="32"/>
      <c r="AI499" s="10"/>
      <c r="AJ499" s="32"/>
      <c r="AK499" s="10"/>
      <c r="AL499" s="32"/>
      <c r="AM499" s="10"/>
      <c r="AN499" s="32"/>
      <c r="AO499" s="10"/>
      <c r="AP499" s="242"/>
      <c r="AQ499" s="10"/>
      <c r="AR499" s="32"/>
      <c r="AS499" s="10"/>
      <c r="AT499" s="242"/>
      <c r="AU499" s="10"/>
      <c r="AV499" s="242"/>
      <c r="AW499" s="7"/>
      <c r="AX499" s="247"/>
      <c r="AY499" s="10"/>
      <c r="AZ499" s="242"/>
      <c r="BA499" s="7"/>
      <c r="BB499" s="247"/>
      <c r="BC499" s="7"/>
      <c r="BD499" s="247"/>
      <c r="BE499" s="7"/>
      <c r="BF499" s="8"/>
      <c r="BG499" s="7"/>
      <c r="BH499" s="8"/>
      <c r="BJ499" s="41"/>
      <c r="BK499" s="41">
        <f t="shared" si="37"/>
        <v>0</v>
      </c>
      <c r="BL499">
        <f t="shared" si="36"/>
        <v>0</v>
      </c>
      <c r="BM499" t="e">
        <f t="shared" si="38"/>
        <v>#DIV/0!</v>
      </c>
      <c r="BN499">
        <f t="shared" si="39"/>
        <v>0</v>
      </c>
    </row>
    <row r="500" spans="2:66" x14ac:dyDescent="0.25">
      <c r="B500" s="6"/>
      <c r="C500" s="10"/>
      <c r="D500" s="32"/>
      <c r="E500" s="10"/>
      <c r="F500" s="32"/>
      <c r="G500" s="10"/>
      <c r="H500" s="32"/>
      <c r="I500" s="10"/>
      <c r="J500" s="32"/>
      <c r="K500" s="10"/>
      <c r="L500" s="32"/>
      <c r="M500" s="10"/>
      <c r="N500" s="32"/>
      <c r="O500" s="10"/>
      <c r="P500" s="32"/>
      <c r="Q500" s="10"/>
      <c r="R500" s="32"/>
      <c r="S500" s="10"/>
      <c r="T500" s="32"/>
      <c r="U500" s="10"/>
      <c r="V500" s="32"/>
      <c r="W500" s="10"/>
      <c r="X500" s="32"/>
      <c r="Y500" s="10"/>
      <c r="Z500" s="32"/>
      <c r="AA500" s="10"/>
      <c r="AB500" s="32"/>
      <c r="AC500" s="10"/>
      <c r="AD500" s="32"/>
      <c r="AE500" s="10"/>
      <c r="AF500" s="32"/>
      <c r="AG500" s="10"/>
      <c r="AH500" s="32"/>
      <c r="AI500" s="10"/>
      <c r="AJ500" s="32"/>
      <c r="AK500" s="10"/>
      <c r="AL500" s="32"/>
      <c r="AM500" s="10"/>
      <c r="AN500" s="32"/>
      <c r="AO500" s="10"/>
      <c r="AP500" s="242"/>
      <c r="AQ500" s="10"/>
      <c r="AR500" s="32"/>
      <c r="AS500" s="10"/>
      <c r="AT500" s="242"/>
      <c r="AU500" s="10"/>
      <c r="AV500" s="242"/>
      <c r="AW500" s="7"/>
      <c r="AX500" s="247"/>
      <c r="AY500" s="10"/>
      <c r="AZ500" s="242"/>
      <c r="BA500" s="7"/>
      <c r="BB500" s="247"/>
      <c r="BC500" s="7"/>
      <c r="BD500" s="247"/>
      <c r="BE500" s="7"/>
      <c r="BF500" s="8"/>
      <c r="BG500" s="7"/>
      <c r="BH500" s="8"/>
      <c r="BJ500" s="41"/>
      <c r="BK500" s="41">
        <f t="shared" si="37"/>
        <v>0</v>
      </c>
      <c r="BL500">
        <f t="shared" si="36"/>
        <v>0</v>
      </c>
      <c r="BM500" t="e">
        <f t="shared" si="38"/>
        <v>#DIV/0!</v>
      </c>
      <c r="BN500">
        <f t="shared" si="39"/>
        <v>0</v>
      </c>
    </row>
    <row r="501" spans="2:66" x14ac:dyDescent="0.25">
      <c r="B501" s="6"/>
      <c r="C501" s="10"/>
      <c r="D501" s="32"/>
      <c r="E501" s="10"/>
      <c r="F501" s="32"/>
      <c r="G501" s="10"/>
      <c r="H501" s="32"/>
      <c r="I501" s="10"/>
      <c r="J501" s="32"/>
      <c r="K501" s="10"/>
      <c r="L501" s="32"/>
      <c r="M501" s="10"/>
      <c r="N501" s="32"/>
      <c r="O501" s="10"/>
      <c r="P501" s="32"/>
      <c r="Q501" s="10"/>
      <c r="R501" s="32"/>
      <c r="S501" s="10"/>
      <c r="T501" s="32"/>
      <c r="U501" s="10"/>
      <c r="V501" s="32"/>
      <c r="W501" s="10"/>
      <c r="X501" s="32"/>
      <c r="Y501" s="10"/>
      <c r="Z501" s="32"/>
      <c r="AA501" s="10"/>
      <c r="AB501" s="32"/>
      <c r="AC501" s="10"/>
      <c r="AD501" s="32"/>
      <c r="AE501" s="10"/>
      <c r="AF501" s="32"/>
      <c r="AG501" s="10"/>
      <c r="AH501" s="32"/>
      <c r="AI501" s="10"/>
      <c r="AJ501" s="32"/>
      <c r="AK501" s="10"/>
      <c r="AL501" s="32"/>
      <c r="AM501" s="10"/>
      <c r="AN501" s="32"/>
      <c r="AO501" s="10"/>
      <c r="AP501" s="242"/>
      <c r="AQ501" s="10"/>
      <c r="AR501" s="32"/>
      <c r="AS501" s="10"/>
      <c r="AT501" s="242"/>
      <c r="AU501" s="10"/>
      <c r="AV501" s="242"/>
      <c r="AW501" s="7"/>
      <c r="AX501" s="247"/>
      <c r="AY501" s="10"/>
      <c r="AZ501" s="242"/>
      <c r="BA501" s="7"/>
      <c r="BB501" s="247"/>
      <c r="BC501" s="7"/>
      <c r="BD501" s="247"/>
      <c r="BE501" s="7"/>
      <c r="BF501" s="8"/>
      <c r="BG501" s="7"/>
      <c r="BH501" s="8"/>
      <c r="BJ501" s="41"/>
      <c r="BK501" s="41">
        <f t="shared" si="37"/>
        <v>0</v>
      </c>
      <c r="BL501">
        <f t="shared" si="36"/>
        <v>0</v>
      </c>
      <c r="BM501" t="e">
        <f t="shared" si="38"/>
        <v>#DIV/0!</v>
      </c>
      <c r="BN501">
        <f t="shared" si="39"/>
        <v>0</v>
      </c>
    </row>
    <row r="502" spans="2:66" x14ac:dyDescent="0.25">
      <c r="B502" s="6"/>
      <c r="C502" s="10"/>
      <c r="D502" s="32"/>
      <c r="E502" s="10"/>
      <c r="F502" s="32"/>
      <c r="G502" s="10"/>
      <c r="H502" s="32"/>
      <c r="I502" s="10"/>
      <c r="J502" s="32"/>
      <c r="K502" s="10"/>
      <c r="L502" s="32"/>
      <c r="M502" s="10"/>
      <c r="N502" s="32"/>
      <c r="O502" s="10"/>
      <c r="P502" s="32"/>
      <c r="Q502" s="10"/>
      <c r="R502" s="32"/>
      <c r="S502" s="10"/>
      <c r="T502" s="32"/>
      <c r="U502" s="10"/>
      <c r="V502" s="32"/>
      <c r="W502" s="10"/>
      <c r="X502" s="32"/>
      <c r="Y502" s="10"/>
      <c r="Z502" s="32"/>
      <c r="AA502" s="10"/>
      <c r="AB502" s="32"/>
      <c r="AC502" s="10"/>
      <c r="AD502" s="32"/>
      <c r="AE502" s="10"/>
      <c r="AF502" s="32"/>
      <c r="AG502" s="10"/>
      <c r="AH502" s="32"/>
      <c r="AI502" s="10"/>
      <c r="AJ502" s="32"/>
      <c r="AK502" s="10"/>
      <c r="AL502" s="32"/>
      <c r="AM502" s="10"/>
      <c r="AN502" s="32"/>
      <c r="AO502" s="10"/>
      <c r="AP502" s="242"/>
      <c r="AQ502" s="10"/>
      <c r="AR502" s="32"/>
      <c r="AS502" s="10"/>
      <c r="AT502" s="242"/>
      <c r="AU502" s="10"/>
      <c r="AV502" s="242"/>
      <c r="AW502" s="7"/>
      <c r="AX502" s="247"/>
      <c r="AY502" s="10"/>
      <c r="AZ502" s="242"/>
      <c r="BA502" s="7"/>
      <c r="BB502" s="247"/>
      <c r="BC502" s="7"/>
      <c r="BD502" s="247"/>
      <c r="BE502" s="7"/>
      <c r="BF502" s="8"/>
      <c r="BG502" s="7"/>
      <c r="BH502" s="8"/>
      <c r="BJ502" s="41"/>
      <c r="BK502" s="41">
        <f t="shared" si="37"/>
        <v>0</v>
      </c>
      <c r="BL502">
        <f t="shared" si="36"/>
        <v>0</v>
      </c>
      <c r="BM502" t="e">
        <f t="shared" si="38"/>
        <v>#DIV/0!</v>
      </c>
      <c r="BN502">
        <f t="shared" si="39"/>
        <v>0</v>
      </c>
    </row>
    <row r="503" spans="2:66" x14ac:dyDescent="0.25">
      <c r="B503" s="6"/>
      <c r="C503" s="10"/>
      <c r="D503" s="32"/>
      <c r="E503" s="10"/>
      <c r="F503" s="32"/>
      <c r="G503" s="10"/>
      <c r="H503" s="32"/>
      <c r="I503" s="10"/>
      <c r="J503" s="32"/>
      <c r="K503" s="10"/>
      <c r="L503" s="32"/>
      <c r="M503" s="10"/>
      <c r="N503" s="32"/>
      <c r="O503" s="10"/>
      <c r="P503" s="32"/>
      <c r="Q503" s="10"/>
      <c r="R503" s="32"/>
      <c r="S503" s="10"/>
      <c r="T503" s="32"/>
      <c r="U503" s="10"/>
      <c r="V503" s="32"/>
      <c r="W503" s="10"/>
      <c r="X503" s="32"/>
      <c r="Y503" s="10"/>
      <c r="Z503" s="32"/>
      <c r="AA503" s="10"/>
      <c r="AB503" s="32"/>
      <c r="AC503" s="10"/>
      <c r="AD503" s="32"/>
      <c r="AE503" s="10"/>
      <c r="AF503" s="32"/>
      <c r="AG503" s="10"/>
      <c r="AH503" s="32"/>
      <c r="AI503" s="10"/>
      <c r="AJ503" s="32"/>
      <c r="AK503" s="10"/>
      <c r="AL503" s="32"/>
      <c r="AM503" s="10"/>
      <c r="AN503" s="32"/>
      <c r="AO503" s="10"/>
      <c r="AP503" s="242"/>
      <c r="AQ503" s="10"/>
      <c r="AR503" s="32"/>
      <c r="AS503" s="10"/>
      <c r="AT503" s="242"/>
      <c r="AU503" s="10"/>
      <c r="AV503" s="242"/>
      <c r="AW503" s="7"/>
      <c r="AX503" s="247"/>
      <c r="AY503" s="10"/>
      <c r="AZ503" s="242"/>
      <c r="BA503" s="7"/>
      <c r="BB503" s="247"/>
      <c r="BC503" s="7"/>
      <c r="BD503" s="247"/>
      <c r="BE503" s="7"/>
      <c r="BF503" s="8"/>
      <c r="BG503" s="7"/>
      <c r="BH503" s="8"/>
      <c r="BJ503" s="41"/>
      <c r="BK503" s="41">
        <f t="shared" si="37"/>
        <v>0</v>
      </c>
      <c r="BL503">
        <f t="shared" si="36"/>
        <v>0</v>
      </c>
      <c r="BM503" t="e">
        <f t="shared" si="38"/>
        <v>#DIV/0!</v>
      </c>
      <c r="BN503">
        <f t="shared" si="39"/>
        <v>0</v>
      </c>
    </row>
    <row r="504" spans="2:66" x14ac:dyDescent="0.25">
      <c r="B504" s="6"/>
      <c r="C504" s="10"/>
      <c r="D504" s="32"/>
      <c r="E504" s="10"/>
      <c r="F504" s="32"/>
      <c r="G504" s="10"/>
      <c r="H504" s="32"/>
      <c r="I504" s="10"/>
      <c r="J504" s="32"/>
      <c r="K504" s="10"/>
      <c r="L504" s="32"/>
      <c r="M504" s="10"/>
      <c r="N504" s="32"/>
      <c r="O504" s="10"/>
      <c r="P504" s="32"/>
      <c r="Q504" s="10"/>
      <c r="R504" s="32"/>
      <c r="S504" s="10"/>
      <c r="T504" s="32"/>
      <c r="U504" s="10"/>
      <c r="V504" s="32"/>
      <c r="W504" s="10"/>
      <c r="X504" s="32"/>
      <c r="Y504" s="10"/>
      <c r="Z504" s="32"/>
      <c r="AA504" s="10"/>
      <c r="AB504" s="32"/>
      <c r="AC504" s="10"/>
      <c r="AD504" s="32"/>
      <c r="AE504" s="10"/>
      <c r="AF504" s="32"/>
      <c r="AG504" s="10"/>
      <c r="AH504" s="32"/>
      <c r="AI504" s="10"/>
      <c r="AJ504" s="32"/>
      <c r="AK504" s="10"/>
      <c r="AL504" s="32"/>
      <c r="AM504" s="10"/>
      <c r="AN504" s="32"/>
      <c r="AO504" s="10"/>
      <c r="AP504" s="242"/>
      <c r="AQ504" s="10"/>
      <c r="AR504" s="32"/>
      <c r="AS504" s="10"/>
      <c r="AT504" s="242"/>
      <c r="AU504" s="10"/>
      <c r="AV504" s="242"/>
      <c r="AW504" s="7"/>
      <c r="AX504" s="247"/>
      <c r="AY504" s="10"/>
      <c r="AZ504" s="242"/>
      <c r="BA504" s="7"/>
      <c r="BB504" s="247"/>
      <c r="BC504" s="7"/>
      <c r="BD504" s="247"/>
      <c r="BE504" s="7"/>
      <c r="BF504" s="8"/>
      <c r="BG504" s="7"/>
      <c r="BH504" s="8"/>
      <c r="BJ504" s="41"/>
      <c r="BK504" s="41">
        <f t="shared" si="37"/>
        <v>0</v>
      </c>
      <c r="BL504">
        <f t="shared" si="36"/>
        <v>0</v>
      </c>
      <c r="BM504" t="e">
        <f t="shared" si="38"/>
        <v>#DIV/0!</v>
      </c>
      <c r="BN504">
        <f t="shared" si="39"/>
        <v>0</v>
      </c>
    </row>
    <row r="505" spans="2:66" x14ac:dyDescent="0.25">
      <c r="B505" s="6"/>
      <c r="C505" s="10"/>
      <c r="D505" s="32"/>
      <c r="E505" s="10"/>
      <c r="F505" s="32"/>
      <c r="G505" s="10"/>
      <c r="H505" s="32"/>
      <c r="I505" s="10"/>
      <c r="J505" s="32"/>
      <c r="K505" s="10"/>
      <c r="L505" s="32"/>
      <c r="M505" s="10"/>
      <c r="N505" s="32"/>
      <c r="O505" s="10"/>
      <c r="P505" s="32"/>
      <c r="Q505" s="10"/>
      <c r="R505" s="32"/>
      <c r="S505" s="10"/>
      <c r="T505" s="32"/>
      <c r="U505" s="10"/>
      <c r="V505" s="32"/>
      <c r="W505" s="10"/>
      <c r="X505" s="32"/>
      <c r="Y505" s="10"/>
      <c r="Z505" s="32"/>
      <c r="AA505" s="10"/>
      <c r="AB505" s="32"/>
      <c r="AC505" s="10"/>
      <c r="AD505" s="32"/>
      <c r="AE505" s="10"/>
      <c r="AF505" s="32"/>
      <c r="AG505" s="10"/>
      <c r="AH505" s="32"/>
      <c r="AI505" s="10"/>
      <c r="AJ505" s="32"/>
      <c r="AK505" s="10"/>
      <c r="AL505" s="32"/>
      <c r="AM505" s="10"/>
      <c r="AN505" s="32"/>
      <c r="AO505" s="10"/>
      <c r="AP505" s="242"/>
      <c r="AQ505" s="10"/>
      <c r="AR505" s="32"/>
      <c r="AS505" s="10"/>
      <c r="AT505" s="242"/>
      <c r="AU505" s="10"/>
      <c r="AV505" s="242"/>
      <c r="AW505" s="7"/>
      <c r="AX505" s="247"/>
      <c r="AY505" s="10"/>
      <c r="AZ505" s="242"/>
      <c r="BA505" s="7"/>
      <c r="BB505" s="247"/>
      <c r="BC505" s="7"/>
      <c r="BD505" s="247"/>
      <c r="BE505" s="7"/>
      <c r="BF505" s="8"/>
      <c r="BG505" s="7"/>
      <c r="BH505" s="8"/>
      <c r="BJ505" s="41"/>
      <c r="BK505" s="41">
        <f t="shared" si="37"/>
        <v>0</v>
      </c>
      <c r="BL505">
        <f t="shared" si="36"/>
        <v>0</v>
      </c>
      <c r="BM505" t="e">
        <f t="shared" si="38"/>
        <v>#DIV/0!</v>
      </c>
      <c r="BN505">
        <f t="shared" si="39"/>
        <v>0</v>
      </c>
    </row>
    <row r="506" spans="2:66" x14ac:dyDescent="0.25">
      <c r="B506" s="6"/>
      <c r="C506" s="10"/>
      <c r="D506" s="32"/>
      <c r="E506" s="10"/>
      <c r="F506" s="32"/>
      <c r="G506" s="10"/>
      <c r="H506" s="32"/>
      <c r="I506" s="10"/>
      <c r="J506" s="32"/>
      <c r="K506" s="10"/>
      <c r="L506" s="32"/>
      <c r="M506" s="10"/>
      <c r="N506" s="32"/>
      <c r="O506" s="10"/>
      <c r="P506" s="32"/>
      <c r="Q506" s="10"/>
      <c r="R506" s="32"/>
      <c r="S506" s="10"/>
      <c r="T506" s="32"/>
      <c r="U506" s="10"/>
      <c r="V506" s="32"/>
      <c r="W506" s="10"/>
      <c r="X506" s="32"/>
      <c r="Y506" s="10"/>
      <c r="Z506" s="32"/>
      <c r="AA506" s="10"/>
      <c r="AB506" s="32"/>
      <c r="AC506" s="10"/>
      <c r="AD506" s="32"/>
      <c r="AE506" s="10"/>
      <c r="AF506" s="32"/>
      <c r="AG506" s="10"/>
      <c r="AH506" s="32"/>
      <c r="AI506" s="10"/>
      <c r="AJ506" s="32"/>
      <c r="AK506" s="10"/>
      <c r="AL506" s="32"/>
      <c r="AM506" s="10"/>
      <c r="AN506" s="32"/>
      <c r="AO506" s="10"/>
      <c r="AP506" s="242"/>
      <c r="AQ506" s="10"/>
      <c r="AR506" s="32"/>
      <c r="AS506" s="10"/>
      <c r="AT506" s="242"/>
      <c r="AU506" s="10"/>
      <c r="AV506" s="242"/>
      <c r="AW506" s="7"/>
      <c r="AX506" s="247"/>
      <c r="AY506" s="10"/>
      <c r="AZ506" s="242"/>
      <c r="BA506" s="7"/>
      <c r="BB506" s="247"/>
      <c r="BC506" s="7"/>
      <c r="BD506" s="247"/>
      <c r="BE506" s="7"/>
      <c r="BF506" s="8"/>
      <c r="BG506" s="7"/>
      <c r="BH506" s="8"/>
      <c r="BJ506" s="41"/>
      <c r="BK506" s="41">
        <f t="shared" si="37"/>
        <v>0</v>
      </c>
      <c r="BL506">
        <f t="shared" si="36"/>
        <v>0</v>
      </c>
      <c r="BM506" t="e">
        <f t="shared" si="38"/>
        <v>#DIV/0!</v>
      </c>
      <c r="BN506">
        <f t="shared" si="39"/>
        <v>0</v>
      </c>
    </row>
    <row r="507" spans="2:66" x14ac:dyDescent="0.25">
      <c r="B507" s="6"/>
      <c r="C507" s="10"/>
      <c r="D507" s="32"/>
      <c r="E507" s="10"/>
      <c r="F507" s="32"/>
      <c r="G507" s="10"/>
      <c r="H507" s="32"/>
      <c r="I507" s="10"/>
      <c r="J507" s="32"/>
      <c r="K507" s="10"/>
      <c r="L507" s="32"/>
      <c r="M507" s="10"/>
      <c r="N507" s="32"/>
      <c r="O507" s="10"/>
      <c r="P507" s="32"/>
      <c r="Q507" s="10"/>
      <c r="R507" s="32"/>
      <c r="S507" s="10"/>
      <c r="T507" s="32"/>
      <c r="U507" s="10"/>
      <c r="V507" s="32"/>
      <c r="W507" s="10"/>
      <c r="X507" s="32"/>
      <c r="Y507" s="10"/>
      <c r="Z507" s="32"/>
      <c r="AA507" s="10"/>
      <c r="AB507" s="32"/>
      <c r="AC507" s="10"/>
      <c r="AD507" s="32"/>
      <c r="AE507" s="10"/>
      <c r="AF507" s="32"/>
      <c r="AG507" s="10"/>
      <c r="AH507" s="32"/>
      <c r="AI507" s="10"/>
      <c r="AJ507" s="32"/>
      <c r="AK507" s="10"/>
      <c r="AL507" s="32"/>
      <c r="AM507" s="10"/>
      <c r="AN507" s="32"/>
      <c r="AO507" s="10"/>
      <c r="AP507" s="242"/>
      <c r="AQ507" s="10"/>
      <c r="AR507" s="32"/>
      <c r="AS507" s="10"/>
      <c r="AT507" s="242"/>
      <c r="AU507" s="10"/>
      <c r="AV507" s="242"/>
      <c r="AW507" s="7"/>
      <c r="AX507" s="247"/>
      <c r="AY507" s="10"/>
      <c r="AZ507" s="242"/>
      <c r="BA507" s="7"/>
      <c r="BB507" s="247"/>
      <c r="BC507" s="7"/>
      <c r="BD507" s="247"/>
      <c r="BE507" s="7"/>
      <c r="BF507" s="8"/>
      <c r="BG507" s="7"/>
      <c r="BH507" s="8"/>
      <c r="BJ507" s="41"/>
      <c r="BK507" s="41">
        <f t="shared" si="37"/>
        <v>0</v>
      </c>
      <c r="BL507">
        <f t="shared" si="36"/>
        <v>0</v>
      </c>
      <c r="BM507" t="e">
        <f t="shared" si="38"/>
        <v>#DIV/0!</v>
      </c>
      <c r="BN507">
        <f t="shared" si="39"/>
        <v>0</v>
      </c>
    </row>
    <row r="508" spans="2:66" x14ac:dyDescent="0.25">
      <c r="B508" s="6"/>
      <c r="C508" s="10"/>
      <c r="D508" s="32"/>
      <c r="E508" s="10"/>
      <c r="F508" s="32"/>
      <c r="G508" s="10"/>
      <c r="H508" s="32"/>
      <c r="I508" s="10"/>
      <c r="J508" s="32"/>
      <c r="K508" s="10"/>
      <c r="L508" s="32"/>
      <c r="M508" s="10"/>
      <c r="N508" s="32"/>
      <c r="O508" s="10"/>
      <c r="P508" s="32"/>
      <c r="Q508" s="10"/>
      <c r="R508" s="32"/>
      <c r="S508" s="10"/>
      <c r="T508" s="32"/>
      <c r="U508" s="10"/>
      <c r="V508" s="32"/>
      <c r="W508" s="10"/>
      <c r="X508" s="32"/>
      <c r="Y508" s="10"/>
      <c r="Z508" s="32"/>
      <c r="AA508" s="10"/>
      <c r="AB508" s="32"/>
      <c r="AC508" s="10"/>
      <c r="AD508" s="32"/>
      <c r="AE508" s="10"/>
      <c r="AF508" s="32"/>
      <c r="AG508" s="10"/>
      <c r="AH508" s="32"/>
      <c r="AI508" s="10"/>
      <c r="AJ508" s="32"/>
      <c r="AK508" s="10"/>
      <c r="AL508" s="32"/>
      <c r="AM508" s="10"/>
      <c r="AN508" s="32"/>
      <c r="AO508" s="10"/>
      <c r="AP508" s="242"/>
      <c r="AQ508" s="10"/>
      <c r="AR508" s="32"/>
      <c r="AS508" s="10"/>
      <c r="AT508" s="242"/>
      <c r="AU508" s="10"/>
      <c r="AV508" s="242"/>
      <c r="AW508" s="7"/>
      <c r="AX508" s="247"/>
      <c r="AY508" s="10"/>
      <c r="AZ508" s="242"/>
      <c r="BA508" s="7"/>
      <c r="BB508" s="247"/>
      <c r="BC508" s="7"/>
      <c r="BD508" s="247"/>
      <c r="BE508" s="7"/>
      <c r="BF508" s="8"/>
      <c r="BG508" s="7"/>
      <c r="BH508" s="8"/>
      <c r="BJ508" s="41"/>
      <c r="BK508" s="41">
        <f t="shared" si="37"/>
        <v>0</v>
      </c>
      <c r="BL508">
        <f t="shared" si="36"/>
        <v>0</v>
      </c>
      <c r="BM508" t="e">
        <f t="shared" si="38"/>
        <v>#DIV/0!</v>
      </c>
      <c r="BN508">
        <f t="shared" si="39"/>
        <v>0</v>
      </c>
    </row>
    <row r="509" spans="2:66" x14ac:dyDescent="0.25">
      <c r="B509" s="6"/>
      <c r="C509" s="10"/>
      <c r="D509" s="32"/>
      <c r="E509" s="10"/>
      <c r="F509" s="32"/>
      <c r="G509" s="10"/>
      <c r="H509" s="32"/>
      <c r="I509" s="10"/>
      <c r="J509" s="32"/>
      <c r="K509" s="10"/>
      <c r="L509" s="32"/>
      <c r="M509" s="10"/>
      <c r="N509" s="32"/>
      <c r="O509" s="10"/>
      <c r="P509" s="32"/>
      <c r="Q509" s="10"/>
      <c r="R509" s="32"/>
      <c r="S509" s="10"/>
      <c r="T509" s="32"/>
      <c r="U509" s="10"/>
      <c r="V509" s="32"/>
      <c r="W509" s="10"/>
      <c r="X509" s="32"/>
      <c r="Y509" s="10"/>
      <c r="Z509" s="32"/>
      <c r="AA509" s="10"/>
      <c r="AB509" s="32"/>
      <c r="AC509" s="10"/>
      <c r="AD509" s="32"/>
      <c r="AE509" s="10"/>
      <c r="AF509" s="32"/>
      <c r="AG509" s="10"/>
      <c r="AH509" s="32"/>
      <c r="AI509" s="10"/>
      <c r="AJ509" s="32"/>
      <c r="AK509" s="10"/>
      <c r="AL509" s="32"/>
      <c r="AM509" s="10"/>
      <c r="AN509" s="32"/>
      <c r="AO509" s="10"/>
      <c r="AP509" s="242"/>
      <c r="AQ509" s="10"/>
      <c r="AR509" s="32"/>
      <c r="AS509" s="10"/>
      <c r="AT509" s="242"/>
      <c r="AU509" s="10"/>
      <c r="AV509" s="242"/>
      <c r="AW509" s="7"/>
      <c r="AX509" s="247"/>
      <c r="AY509" s="10"/>
      <c r="AZ509" s="242"/>
      <c r="BA509" s="7"/>
      <c r="BB509" s="247"/>
      <c r="BC509" s="7"/>
      <c r="BD509" s="247"/>
      <c r="BE509" s="7"/>
      <c r="BF509" s="8"/>
      <c r="BG509" s="7"/>
      <c r="BH509" s="8"/>
      <c r="BJ509" s="41"/>
      <c r="BK509" s="41">
        <f t="shared" si="37"/>
        <v>0</v>
      </c>
      <c r="BL509">
        <f t="shared" si="36"/>
        <v>0</v>
      </c>
      <c r="BM509" t="e">
        <f t="shared" si="38"/>
        <v>#DIV/0!</v>
      </c>
      <c r="BN509">
        <f t="shared" si="39"/>
        <v>0</v>
      </c>
    </row>
    <row r="510" spans="2:66" x14ac:dyDescent="0.25">
      <c r="B510" s="6"/>
      <c r="C510" s="10"/>
      <c r="D510" s="32"/>
      <c r="E510" s="10"/>
      <c r="F510" s="32"/>
      <c r="G510" s="10"/>
      <c r="H510" s="32"/>
      <c r="I510" s="10"/>
      <c r="J510" s="32"/>
      <c r="K510" s="10"/>
      <c r="L510" s="32"/>
      <c r="M510" s="10"/>
      <c r="N510" s="32"/>
      <c r="O510" s="10"/>
      <c r="P510" s="32"/>
      <c r="Q510" s="10"/>
      <c r="R510" s="32"/>
      <c r="S510" s="10"/>
      <c r="T510" s="32"/>
      <c r="U510" s="10"/>
      <c r="V510" s="32"/>
      <c r="W510" s="10"/>
      <c r="X510" s="32"/>
      <c r="Y510" s="10"/>
      <c r="Z510" s="32"/>
      <c r="AA510" s="10"/>
      <c r="AB510" s="32"/>
      <c r="AC510" s="10"/>
      <c r="AD510" s="32"/>
      <c r="AE510" s="10"/>
      <c r="AF510" s="32"/>
      <c r="AG510" s="10"/>
      <c r="AH510" s="32"/>
      <c r="AI510" s="10"/>
      <c r="AJ510" s="32"/>
      <c r="AK510" s="10"/>
      <c r="AL510" s="32"/>
      <c r="AM510" s="10"/>
      <c r="AN510" s="32"/>
      <c r="AO510" s="10"/>
      <c r="AP510" s="242"/>
      <c r="AQ510" s="10"/>
      <c r="AR510" s="32"/>
      <c r="AS510" s="10"/>
      <c r="AT510" s="242"/>
      <c r="AU510" s="10"/>
      <c r="AV510" s="242"/>
      <c r="AW510" s="7"/>
      <c r="AX510" s="247"/>
      <c r="AY510" s="10"/>
      <c r="AZ510" s="242"/>
      <c r="BA510" s="7"/>
      <c r="BB510" s="247"/>
      <c r="BC510" s="7"/>
      <c r="BD510" s="247"/>
      <c r="BE510" s="7"/>
      <c r="BF510" s="8"/>
      <c r="BG510" s="7"/>
      <c r="BH510" s="8"/>
      <c r="BJ510" s="41"/>
      <c r="BK510" s="41">
        <f t="shared" si="37"/>
        <v>0</v>
      </c>
      <c r="BL510">
        <f t="shared" si="36"/>
        <v>0</v>
      </c>
      <c r="BM510" t="e">
        <f t="shared" si="38"/>
        <v>#DIV/0!</v>
      </c>
      <c r="BN510">
        <f t="shared" si="39"/>
        <v>0</v>
      </c>
    </row>
    <row r="511" spans="2:66" x14ac:dyDescent="0.25">
      <c r="B511" s="6"/>
      <c r="C511" s="10"/>
      <c r="D511" s="32"/>
      <c r="E511" s="10"/>
      <c r="F511" s="32"/>
      <c r="G511" s="10"/>
      <c r="H511" s="32"/>
      <c r="I511" s="10"/>
      <c r="J511" s="32"/>
      <c r="K511" s="10"/>
      <c r="L511" s="32"/>
      <c r="M511" s="10"/>
      <c r="N511" s="32"/>
      <c r="O511" s="10"/>
      <c r="P511" s="32"/>
      <c r="Q511" s="10"/>
      <c r="R511" s="32"/>
      <c r="S511" s="10"/>
      <c r="T511" s="32"/>
      <c r="U511" s="10"/>
      <c r="V511" s="32"/>
      <c r="W511" s="10"/>
      <c r="X511" s="32"/>
      <c r="Y511" s="10"/>
      <c r="Z511" s="32"/>
      <c r="AA511" s="10"/>
      <c r="AB511" s="32"/>
      <c r="AC511" s="10"/>
      <c r="AD511" s="32"/>
      <c r="AE511" s="10"/>
      <c r="AF511" s="32"/>
      <c r="AG511" s="10"/>
      <c r="AH511" s="32"/>
      <c r="AI511" s="10"/>
      <c r="AJ511" s="32"/>
      <c r="AK511" s="10"/>
      <c r="AL511" s="32"/>
      <c r="AM511" s="10"/>
      <c r="AN511" s="32"/>
      <c r="AO511" s="10"/>
      <c r="AP511" s="242"/>
      <c r="AQ511" s="10"/>
      <c r="AR511" s="32"/>
      <c r="AS511" s="10"/>
      <c r="AT511" s="242"/>
      <c r="AU511" s="10"/>
      <c r="AV511" s="242"/>
      <c r="AW511" s="7"/>
      <c r="AX511" s="247"/>
      <c r="AY511" s="10"/>
      <c r="AZ511" s="242"/>
      <c r="BA511" s="7"/>
      <c r="BB511" s="247"/>
      <c r="BC511" s="7"/>
      <c r="BD511" s="247"/>
      <c r="BE511" s="7"/>
      <c r="BF511" s="8"/>
      <c r="BG511" s="7"/>
      <c r="BH511" s="8"/>
      <c r="BJ511" s="41"/>
      <c r="BK511" s="41">
        <f t="shared" si="37"/>
        <v>0</v>
      </c>
      <c r="BL511">
        <f t="shared" si="36"/>
        <v>0</v>
      </c>
      <c r="BM511" t="e">
        <f t="shared" si="38"/>
        <v>#DIV/0!</v>
      </c>
      <c r="BN511">
        <f t="shared" si="39"/>
        <v>0</v>
      </c>
    </row>
    <row r="512" spans="2:66" x14ac:dyDescent="0.25">
      <c r="B512" s="6"/>
      <c r="C512" s="10"/>
      <c r="D512" s="32"/>
      <c r="E512" s="10"/>
      <c r="F512" s="32"/>
      <c r="G512" s="10"/>
      <c r="H512" s="32"/>
      <c r="I512" s="10"/>
      <c r="J512" s="32"/>
      <c r="K512" s="10"/>
      <c r="L512" s="32"/>
      <c r="M512" s="10"/>
      <c r="N512" s="32"/>
      <c r="O512" s="10"/>
      <c r="P512" s="32"/>
      <c r="Q512" s="10"/>
      <c r="R512" s="32"/>
      <c r="S512" s="10"/>
      <c r="T512" s="32"/>
      <c r="U512" s="10"/>
      <c r="V512" s="32"/>
      <c r="W512" s="10"/>
      <c r="X512" s="32"/>
      <c r="Y512" s="10"/>
      <c r="Z512" s="32"/>
      <c r="AA512" s="10"/>
      <c r="AB512" s="32"/>
      <c r="AC512" s="10"/>
      <c r="AD512" s="32"/>
      <c r="AE512" s="10"/>
      <c r="AF512" s="32"/>
      <c r="AG512" s="10"/>
      <c r="AH512" s="32"/>
      <c r="AI512" s="10"/>
      <c r="AJ512" s="32"/>
      <c r="AK512" s="10"/>
      <c r="AL512" s="32"/>
      <c r="AM512" s="10"/>
      <c r="AN512" s="32"/>
      <c r="AO512" s="10"/>
      <c r="AP512" s="242"/>
      <c r="AQ512" s="10"/>
      <c r="AR512" s="32"/>
      <c r="AS512" s="10"/>
      <c r="AT512" s="242"/>
      <c r="AU512" s="10"/>
      <c r="AV512" s="242"/>
      <c r="AW512" s="7"/>
      <c r="AX512" s="247"/>
      <c r="AY512" s="10"/>
      <c r="AZ512" s="242"/>
      <c r="BA512" s="7"/>
      <c r="BB512" s="247"/>
      <c r="BC512" s="7"/>
      <c r="BD512" s="247"/>
      <c r="BE512" s="7"/>
      <c r="BF512" s="8"/>
      <c r="BG512" s="7"/>
      <c r="BH512" s="8"/>
      <c r="BJ512" s="41"/>
      <c r="BK512" s="41">
        <f t="shared" si="37"/>
        <v>0</v>
      </c>
      <c r="BL512">
        <f t="shared" si="36"/>
        <v>0</v>
      </c>
      <c r="BM512" t="e">
        <f t="shared" si="38"/>
        <v>#DIV/0!</v>
      </c>
      <c r="BN512">
        <f t="shared" si="39"/>
        <v>0</v>
      </c>
    </row>
    <row r="513" spans="2:66" x14ac:dyDescent="0.25">
      <c r="B513" s="6"/>
      <c r="C513" s="10"/>
      <c r="D513" s="32"/>
      <c r="E513" s="10"/>
      <c r="F513" s="32"/>
      <c r="G513" s="10"/>
      <c r="H513" s="32"/>
      <c r="I513" s="10"/>
      <c r="J513" s="32"/>
      <c r="K513" s="10"/>
      <c r="L513" s="32"/>
      <c r="M513" s="10"/>
      <c r="N513" s="32"/>
      <c r="O513" s="10"/>
      <c r="P513" s="32"/>
      <c r="Q513" s="10"/>
      <c r="R513" s="32"/>
      <c r="S513" s="10"/>
      <c r="T513" s="32"/>
      <c r="U513" s="10"/>
      <c r="V513" s="32"/>
      <c r="W513" s="10"/>
      <c r="X513" s="32"/>
      <c r="Y513" s="10"/>
      <c r="Z513" s="32"/>
      <c r="AA513" s="10"/>
      <c r="AB513" s="32"/>
      <c r="AC513" s="10"/>
      <c r="AD513" s="32"/>
      <c r="AE513" s="10"/>
      <c r="AF513" s="32"/>
      <c r="AG513" s="10"/>
      <c r="AH513" s="32"/>
      <c r="AI513" s="10"/>
      <c r="AJ513" s="32"/>
      <c r="AK513" s="10"/>
      <c r="AL513" s="32"/>
      <c r="AM513" s="10"/>
      <c r="AN513" s="32"/>
      <c r="AO513" s="10"/>
      <c r="AP513" s="242"/>
      <c r="AQ513" s="10"/>
      <c r="AR513" s="32"/>
      <c r="AS513" s="10"/>
      <c r="AT513" s="242"/>
      <c r="AU513" s="10"/>
      <c r="AV513" s="242"/>
      <c r="AW513" s="7"/>
      <c r="AX513" s="247"/>
      <c r="AY513" s="10"/>
      <c r="AZ513" s="242"/>
      <c r="BA513" s="7"/>
      <c r="BB513" s="247"/>
      <c r="BC513" s="7"/>
      <c r="BD513" s="247"/>
      <c r="BE513" s="7"/>
      <c r="BF513" s="8"/>
      <c r="BG513" s="7"/>
      <c r="BH513" s="8"/>
      <c r="BJ513" s="41"/>
      <c r="BK513" s="41">
        <f t="shared" si="37"/>
        <v>0</v>
      </c>
      <c r="BL513">
        <f t="shared" si="36"/>
        <v>0</v>
      </c>
      <c r="BM513" t="e">
        <f t="shared" si="38"/>
        <v>#DIV/0!</v>
      </c>
      <c r="BN513">
        <f t="shared" si="39"/>
        <v>0</v>
      </c>
    </row>
    <row r="514" spans="2:66" x14ac:dyDescent="0.25">
      <c r="B514" s="6"/>
      <c r="C514" s="10"/>
      <c r="D514" s="32"/>
      <c r="E514" s="10"/>
      <c r="F514" s="32"/>
      <c r="G514" s="10"/>
      <c r="H514" s="32"/>
      <c r="I514" s="10"/>
      <c r="J514" s="32"/>
      <c r="K514" s="10"/>
      <c r="L514" s="32"/>
      <c r="M514" s="10"/>
      <c r="N514" s="32"/>
      <c r="O514" s="10"/>
      <c r="P514" s="32"/>
      <c r="Q514" s="10"/>
      <c r="R514" s="32"/>
      <c r="S514" s="10"/>
      <c r="T514" s="32"/>
      <c r="U514" s="94"/>
      <c r="V514" s="32"/>
      <c r="W514" s="10"/>
      <c r="X514" s="32"/>
      <c r="Y514" s="10"/>
      <c r="Z514" s="32"/>
      <c r="AA514" s="10"/>
      <c r="AB514" s="32"/>
      <c r="AC514" s="10"/>
      <c r="AD514" s="32"/>
      <c r="AE514" s="10"/>
      <c r="AF514" s="32"/>
      <c r="AG514" s="10"/>
      <c r="AH514" s="32"/>
      <c r="AI514" s="10"/>
      <c r="AJ514" s="32"/>
      <c r="AK514" s="10"/>
      <c r="AL514" s="32"/>
      <c r="AM514" s="10"/>
      <c r="AN514" s="32"/>
      <c r="AO514" s="10"/>
      <c r="AP514" s="242"/>
      <c r="AQ514" s="10"/>
      <c r="AR514" s="32"/>
      <c r="AS514" s="10"/>
      <c r="AT514" s="242"/>
      <c r="AU514" s="10"/>
      <c r="AV514" s="242"/>
      <c r="AW514" s="10"/>
      <c r="AX514" s="245"/>
      <c r="AY514" s="10"/>
      <c r="AZ514" s="242"/>
      <c r="BA514" s="10"/>
      <c r="BB514" s="245"/>
      <c r="BC514" s="10"/>
      <c r="BD514" s="245"/>
      <c r="BE514" s="94"/>
      <c r="BF514" s="32"/>
      <c r="BG514" s="94"/>
      <c r="BH514" s="32"/>
      <c r="BJ514" s="41"/>
      <c r="BK514" s="41">
        <f t="shared" si="37"/>
        <v>0</v>
      </c>
      <c r="BL514">
        <f t="shared" ref="BL514:BL577" si="40">COUNT(C514:BH514)/2</f>
        <v>0</v>
      </c>
      <c r="BM514" t="e">
        <f t="shared" si="38"/>
        <v>#DIV/0!</v>
      </c>
      <c r="BN514">
        <f t="shared" si="39"/>
        <v>0</v>
      </c>
    </row>
    <row r="515" spans="2:66" x14ac:dyDescent="0.25">
      <c r="B515" s="6"/>
      <c r="C515" s="10"/>
      <c r="D515" s="32"/>
      <c r="E515" s="10"/>
      <c r="F515" s="32"/>
      <c r="G515" s="10"/>
      <c r="H515" s="32"/>
      <c r="I515" s="10"/>
      <c r="J515" s="32"/>
      <c r="K515" s="10"/>
      <c r="L515" s="32"/>
      <c r="M515" s="10"/>
      <c r="N515" s="32"/>
      <c r="O515" s="10"/>
      <c r="P515" s="32"/>
      <c r="Q515" s="10"/>
      <c r="R515" s="32"/>
      <c r="S515" s="10"/>
      <c r="T515" s="32"/>
      <c r="U515" s="10"/>
      <c r="V515" s="32"/>
      <c r="W515" s="10"/>
      <c r="X515" s="32"/>
      <c r="Y515" s="10"/>
      <c r="Z515" s="32"/>
      <c r="AA515" s="10"/>
      <c r="AB515" s="32"/>
      <c r="AC515" s="10"/>
      <c r="AD515" s="32"/>
      <c r="AE515" s="10"/>
      <c r="AF515" s="32"/>
      <c r="AG515" s="10"/>
      <c r="AH515" s="32"/>
      <c r="AI515" s="10"/>
      <c r="AJ515" s="32"/>
      <c r="AK515" s="10"/>
      <c r="AL515" s="32"/>
      <c r="AM515" s="10"/>
      <c r="AN515" s="32"/>
      <c r="AO515" s="10"/>
      <c r="AP515" s="242"/>
      <c r="AQ515" s="10"/>
      <c r="AR515" s="32"/>
      <c r="AS515" s="10"/>
      <c r="AT515" s="242"/>
      <c r="AU515" s="10"/>
      <c r="AV515" s="242"/>
      <c r="AW515" s="7"/>
      <c r="AX515" s="247"/>
      <c r="AY515" s="10"/>
      <c r="AZ515" s="242"/>
      <c r="BA515" s="7"/>
      <c r="BB515" s="247"/>
      <c r="BC515" s="7"/>
      <c r="BD515" s="247"/>
      <c r="BE515" s="7"/>
      <c r="BF515" s="8"/>
      <c r="BG515" s="7"/>
      <c r="BH515" s="8"/>
      <c r="BJ515" s="41"/>
      <c r="BK515" s="41">
        <f t="shared" si="37"/>
        <v>0</v>
      </c>
      <c r="BL515">
        <f t="shared" si="40"/>
        <v>0</v>
      </c>
      <c r="BM515" t="e">
        <f t="shared" si="38"/>
        <v>#DIV/0!</v>
      </c>
      <c r="BN515">
        <f t="shared" si="39"/>
        <v>0</v>
      </c>
    </row>
    <row r="516" spans="2:66" x14ac:dyDescent="0.25">
      <c r="B516" s="6"/>
      <c r="C516" s="10"/>
      <c r="D516" s="32"/>
      <c r="E516" s="10"/>
      <c r="F516" s="32"/>
      <c r="G516" s="10"/>
      <c r="H516" s="32"/>
      <c r="I516" s="10"/>
      <c r="J516" s="32"/>
      <c r="K516" s="10"/>
      <c r="L516" s="32"/>
      <c r="M516" s="10"/>
      <c r="N516" s="32"/>
      <c r="O516" s="10"/>
      <c r="P516" s="32"/>
      <c r="Q516" s="10"/>
      <c r="R516" s="32"/>
      <c r="S516" s="10"/>
      <c r="T516" s="32"/>
      <c r="U516" s="10"/>
      <c r="V516" s="32"/>
      <c r="W516" s="10"/>
      <c r="X516" s="32"/>
      <c r="Y516" s="10"/>
      <c r="Z516" s="32"/>
      <c r="AA516" s="10"/>
      <c r="AB516" s="32"/>
      <c r="AC516" s="10"/>
      <c r="AD516" s="32"/>
      <c r="AE516" s="10"/>
      <c r="AF516" s="32"/>
      <c r="AG516" s="10"/>
      <c r="AH516" s="32"/>
      <c r="AI516" s="10"/>
      <c r="AJ516" s="32"/>
      <c r="AK516" s="10"/>
      <c r="AL516" s="32"/>
      <c r="AM516" s="10"/>
      <c r="AN516" s="32"/>
      <c r="AO516" s="10"/>
      <c r="AP516" s="242"/>
      <c r="AQ516" s="10"/>
      <c r="AR516" s="32"/>
      <c r="AS516" s="10"/>
      <c r="AT516" s="242"/>
      <c r="AU516" s="10"/>
      <c r="AV516" s="242"/>
      <c r="AW516" s="7"/>
      <c r="AX516" s="247"/>
      <c r="AY516" s="10"/>
      <c r="AZ516" s="242"/>
      <c r="BA516" s="7"/>
      <c r="BB516" s="247"/>
      <c r="BC516" s="7"/>
      <c r="BD516" s="247"/>
      <c r="BE516" s="7"/>
      <c r="BF516" s="8"/>
      <c r="BG516" s="7"/>
      <c r="BH516" s="8"/>
      <c r="BJ516" s="41"/>
      <c r="BK516" s="41">
        <f t="shared" si="37"/>
        <v>0</v>
      </c>
      <c r="BL516">
        <f t="shared" si="40"/>
        <v>0</v>
      </c>
      <c r="BM516" t="e">
        <f t="shared" si="38"/>
        <v>#DIV/0!</v>
      </c>
      <c r="BN516">
        <f t="shared" si="39"/>
        <v>0</v>
      </c>
    </row>
    <row r="517" spans="2:66" x14ac:dyDescent="0.25">
      <c r="B517" s="6"/>
      <c r="C517" s="10"/>
      <c r="D517" s="32"/>
      <c r="E517" s="10"/>
      <c r="F517" s="32"/>
      <c r="G517" s="10"/>
      <c r="H517" s="32"/>
      <c r="I517" s="10"/>
      <c r="J517" s="32"/>
      <c r="K517" s="10"/>
      <c r="L517" s="32"/>
      <c r="M517" s="10"/>
      <c r="N517" s="32"/>
      <c r="O517" s="10"/>
      <c r="P517" s="32"/>
      <c r="Q517" s="10"/>
      <c r="R517" s="32"/>
      <c r="S517" s="10"/>
      <c r="T517" s="32"/>
      <c r="U517" s="10"/>
      <c r="V517" s="32"/>
      <c r="W517" s="10"/>
      <c r="X517" s="32"/>
      <c r="Y517" s="10"/>
      <c r="Z517" s="32"/>
      <c r="AA517" s="10"/>
      <c r="AB517" s="32"/>
      <c r="AC517" s="10"/>
      <c r="AD517" s="32"/>
      <c r="AE517" s="10"/>
      <c r="AF517" s="32"/>
      <c r="AG517" s="10"/>
      <c r="AH517" s="32"/>
      <c r="AI517" s="10"/>
      <c r="AJ517" s="32"/>
      <c r="AK517" s="10"/>
      <c r="AL517" s="32"/>
      <c r="AM517" s="10"/>
      <c r="AN517" s="32"/>
      <c r="AO517" s="10"/>
      <c r="AP517" s="242"/>
      <c r="AQ517" s="10"/>
      <c r="AR517" s="32"/>
      <c r="AS517" s="10"/>
      <c r="AT517" s="242"/>
      <c r="AU517" s="10"/>
      <c r="AV517" s="242"/>
      <c r="AW517" s="7"/>
      <c r="AX517" s="247"/>
      <c r="AY517" s="10"/>
      <c r="AZ517" s="242"/>
      <c r="BA517" s="7"/>
      <c r="BB517" s="247"/>
      <c r="BC517" s="7"/>
      <c r="BD517" s="247"/>
      <c r="BE517" s="7"/>
      <c r="BF517" s="8"/>
      <c r="BG517" s="7"/>
      <c r="BH517" s="8"/>
      <c r="BJ517" s="41"/>
      <c r="BK517" s="41">
        <f t="shared" ref="BK517:BK580" si="41">+AI517+AE517+Y517+W517+U517+S517+Q517+O517+M517+I517+G517+E517+C517+AG517+K517+BG517+BN517+AA517+AC517+AK517+AM517+AO517+AW517+BE517+BC517+BA517+AY517+AU517+AS517+AQ517</f>
        <v>0</v>
      </c>
      <c r="BL517">
        <f t="shared" si="40"/>
        <v>0</v>
      </c>
      <c r="BM517" t="e">
        <f t="shared" si="38"/>
        <v>#DIV/0!</v>
      </c>
      <c r="BN517">
        <f t="shared" si="39"/>
        <v>0</v>
      </c>
    </row>
    <row r="518" spans="2:66" x14ac:dyDescent="0.25">
      <c r="B518" s="6"/>
      <c r="C518" s="10"/>
      <c r="D518" s="32"/>
      <c r="E518" s="10"/>
      <c r="F518" s="32"/>
      <c r="G518" s="10"/>
      <c r="H518" s="32"/>
      <c r="I518" s="10"/>
      <c r="J518" s="32"/>
      <c r="K518" s="10"/>
      <c r="L518" s="32"/>
      <c r="M518" s="10"/>
      <c r="N518" s="32"/>
      <c r="O518" s="10"/>
      <c r="P518" s="32"/>
      <c r="Q518" s="10"/>
      <c r="R518" s="32"/>
      <c r="S518" s="10"/>
      <c r="T518" s="32"/>
      <c r="U518" s="94"/>
      <c r="V518" s="32"/>
      <c r="W518" s="10"/>
      <c r="X518" s="32"/>
      <c r="Y518" s="10"/>
      <c r="Z518" s="32"/>
      <c r="AA518" s="10"/>
      <c r="AB518" s="32"/>
      <c r="AC518" s="10"/>
      <c r="AD518" s="32"/>
      <c r="AE518" s="10"/>
      <c r="AF518" s="32"/>
      <c r="AG518" s="10"/>
      <c r="AH518" s="32"/>
      <c r="AI518" s="10"/>
      <c r="AJ518" s="32"/>
      <c r="AK518" s="10"/>
      <c r="AL518" s="32"/>
      <c r="AM518" s="94"/>
      <c r="AN518" s="32"/>
      <c r="AO518" s="10"/>
      <c r="AP518" s="242"/>
      <c r="AQ518" s="94"/>
      <c r="AR518" s="32"/>
      <c r="AS518" s="10"/>
      <c r="AT518" s="242"/>
      <c r="AU518" s="10"/>
      <c r="AV518" s="242"/>
      <c r="AW518" s="7"/>
      <c r="AX518" s="247"/>
      <c r="AY518" s="10"/>
      <c r="AZ518" s="242"/>
      <c r="BA518" s="7"/>
      <c r="BB518" s="247"/>
      <c r="BC518" s="7"/>
      <c r="BD518" s="247"/>
      <c r="BE518" s="7"/>
      <c r="BF518" s="8"/>
      <c r="BG518" s="7"/>
      <c r="BH518" s="8"/>
      <c r="BJ518" s="41"/>
      <c r="BK518" s="41">
        <f t="shared" si="41"/>
        <v>0</v>
      </c>
      <c r="BL518">
        <f t="shared" si="40"/>
        <v>0</v>
      </c>
      <c r="BM518" t="e">
        <f t="shared" si="38"/>
        <v>#DIV/0!</v>
      </c>
      <c r="BN518">
        <f t="shared" si="39"/>
        <v>0</v>
      </c>
    </row>
    <row r="519" spans="2:66" x14ac:dyDescent="0.25">
      <c r="B519" s="6"/>
      <c r="C519" s="10"/>
      <c r="D519" s="32"/>
      <c r="E519" s="10"/>
      <c r="F519" s="32"/>
      <c r="G519" s="10"/>
      <c r="H519" s="32"/>
      <c r="I519" s="10"/>
      <c r="J519" s="32"/>
      <c r="K519" s="10"/>
      <c r="L519" s="32"/>
      <c r="M519" s="10"/>
      <c r="N519" s="32"/>
      <c r="O519" s="10"/>
      <c r="P519" s="32"/>
      <c r="Q519" s="10"/>
      <c r="R519" s="32"/>
      <c r="S519" s="10"/>
      <c r="T519" s="32"/>
      <c r="U519" s="10"/>
      <c r="V519" s="32"/>
      <c r="W519" s="10"/>
      <c r="X519" s="32"/>
      <c r="Y519" s="10"/>
      <c r="Z519" s="32"/>
      <c r="AA519" s="10"/>
      <c r="AB519" s="32"/>
      <c r="AC519" s="10"/>
      <c r="AD519" s="32"/>
      <c r="AE519" s="10"/>
      <c r="AF519" s="32"/>
      <c r="AG519" s="10"/>
      <c r="AH519" s="32"/>
      <c r="AI519" s="10"/>
      <c r="AJ519" s="32"/>
      <c r="AK519" s="10"/>
      <c r="AL519" s="32"/>
      <c r="AM519" s="10"/>
      <c r="AN519" s="32"/>
      <c r="AO519" s="10"/>
      <c r="AP519" s="242"/>
      <c r="AQ519" s="10"/>
      <c r="AR519" s="32"/>
      <c r="AS519" s="10"/>
      <c r="AT519" s="242"/>
      <c r="AU519" s="10"/>
      <c r="AV519" s="242"/>
      <c r="AW519" s="7"/>
      <c r="AX519" s="247"/>
      <c r="AY519" s="10"/>
      <c r="AZ519" s="242"/>
      <c r="BA519" s="7"/>
      <c r="BB519" s="247"/>
      <c r="BC519" s="7"/>
      <c r="BD519" s="247"/>
      <c r="BE519" s="7"/>
      <c r="BF519" s="8"/>
      <c r="BG519" s="7"/>
      <c r="BH519" s="8"/>
      <c r="BJ519" s="41"/>
      <c r="BK519" s="41">
        <f t="shared" si="41"/>
        <v>0</v>
      </c>
      <c r="BL519">
        <f t="shared" si="40"/>
        <v>0</v>
      </c>
      <c r="BM519" t="e">
        <f t="shared" si="38"/>
        <v>#DIV/0!</v>
      </c>
      <c r="BN519">
        <f t="shared" si="39"/>
        <v>0</v>
      </c>
    </row>
    <row r="520" spans="2:66" x14ac:dyDescent="0.25">
      <c r="B520" s="6"/>
      <c r="C520" s="10"/>
      <c r="D520" s="32"/>
      <c r="E520" s="10"/>
      <c r="F520" s="32"/>
      <c r="G520" s="10"/>
      <c r="H520" s="32"/>
      <c r="I520" s="10"/>
      <c r="J520" s="32"/>
      <c r="K520" s="10"/>
      <c r="L520" s="32"/>
      <c r="M520" s="10"/>
      <c r="N520" s="32"/>
      <c r="O520" s="10"/>
      <c r="P520" s="32"/>
      <c r="Q520" s="10"/>
      <c r="R520" s="32"/>
      <c r="S520" s="10"/>
      <c r="T520" s="32"/>
      <c r="U520" s="10"/>
      <c r="V520" s="32"/>
      <c r="W520" s="10"/>
      <c r="X520" s="32"/>
      <c r="Y520" s="10"/>
      <c r="Z520" s="32"/>
      <c r="AA520" s="10"/>
      <c r="AB520" s="32"/>
      <c r="AC520" s="10"/>
      <c r="AD520" s="32"/>
      <c r="AE520" s="10"/>
      <c r="AF520" s="32"/>
      <c r="AG520" s="10"/>
      <c r="AH520" s="32"/>
      <c r="AI520" s="10"/>
      <c r="AJ520" s="32"/>
      <c r="AK520" s="10"/>
      <c r="AL520" s="32"/>
      <c r="AM520" s="10"/>
      <c r="AN520" s="32"/>
      <c r="AO520" s="10"/>
      <c r="AP520" s="242"/>
      <c r="AQ520" s="10"/>
      <c r="AR520" s="32"/>
      <c r="AS520" s="10"/>
      <c r="AT520" s="242"/>
      <c r="AU520" s="10"/>
      <c r="AV520" s="242"/>
      <c r="AW520" s="7"/>
      <c r="AX520" s="247"/>
      <c r="AY520" s="10"/>
      <c r="AZ520" s="242"/>
      <c r="BA520" s="7"/>
      <c r="BB520" s="247"/>
      <c r="BC520" s="7"/>
      <c r="BD520" s="247"/>
      <c r="BE520" s="7"/>
      <c r="BF520" s="8"/>
      <c r="BG520" s="7"/>
      <c r="BH520" s="8"/>
      <c r="BJ520" s="41"/>
      <c r="BK520" s="41">
        <f t="shared" si="41"/>
        <v>0</v>
      </c>
      <c r="BL520">
        <f t="shared" si="40"/>
        <v>0</v>
      </c>
      <c r="BM520" t="e">
        <f t="shared" si="38"/>
        <v>#DIV/0!</v>
      </c>
      <c r="BN520">
        <f t="shared" si="39"/>
        <v>0</v>
      </c>
    </row>
    <row r="521" spans="2:66" x14ac:dyDescent="0.25">
      <c r="B521" s="6"/>
      <c r="C521" s="10"/>
      <c r="D521" s="32"/>
      <c r="E521" s="10"/>
      <c r="F521" s="32"/>
      <c r="G521" s="10"/>
      <c r="H521" s="32"/>
      <c r="I521" s="10"/>
      <c r="J521" s="32"/>
      <c r="K521" s="10"/>
      <c r="L521" s="32"/>
      <c r="M521" s="10"/>
      <c r="N521" s="32"/>
      <c r="O521" s="10"/>
      <c r="P521" s="32"/>
      <c r="Q521" s="10"/>
      <c r="R521" s="32"/>
      <c r="S521" s="10"/>
      <c r="T521" s="32"/>
      <c r="U521" s="10"/>
      <c r="V521" s="32"/>
      <c r="W521" s="10"/>
      <c r="X521" s="32"/>
      <c r="Y521" s="10"/>
      <c r="Z521" s="32"/>
      <c r="AA521" s="10"/>
      <c r="AB521" s="32"/>
      <c r="AC521" s="10"/>
      <c r="AD521" s="32"/>
      <c r="AE521" s="10"/>
      <c r="AF521" s="32"/>
      <c r="AG521" s="10"/>
      <c r="AH521" s="32"/>
      <c r="AI521" s="10"/>
      <c r="AJ521" s="32"/>
      <c r="AK521" s="10"/>
      <c r="AL521" s="32"/>
      <c r="AM521" s="10"/>
      <c r="AN521" s="32"/>
      <c r="AO521" s="10"/>
      <c r="AP521" s="242"/>
      <c r="AQ521" s="10"/>
      <c r="AR521" s="32"/>
      <c r="AS521" s="10"/>
      <c r="AT521" s="242"/>
      <c r="AU521" s="10"/>
      <c r="AV521" s="242"/>
      <c r="AW521" s="7"/>
      <c r="AX521" s="247"/>
      <c r="AY521" s="10"/>
      <c r="AZ521" s="242"/>
      <c r="BA521" s="7"/>
      <c r="BB521" s="247"/>
      <c r="BC521" s="7"/>
      <c r="BD521" s="247"/>
      <c r="BE521" s="7"/>
      <c r="BF521" s="8"/>
      <c r="BG521" s="7"/>
      <c r="BH521" s="8"/>
      <c r="BJ521" s="41"/>
      <c r="BK521" s="41">
        <f t="shared" si="41"/>
        <v>0</v>
      </c>
      <c r="BL521">
        <f t="shared" si="40"/>
        <v>0</v>
      </c>
      <c r="BM521" t="e">
        <f t="shared" si="38"/>
        <v>#DIV/0!</v>
      </c>
      <c r="BN521">
        <f t="shared" si="39"/>
        <v>0</v>
      </c>
    </row>
    <row r="522" spans="2:66" x14ac:dyDescent="0.25">
      <c r="B522" s="6"/>
      <c r="C522" s="10"/>
      <c r="D522" s="32"/>
      <c r="E522" s="10"/>
      <c r="F522" s="32"/>
      <c r="G522" s="10"/>
      <c r="H522" s="32"/>
      <c r="I522" s="10"/>
      <c r="J522" s="32"/>
      <c r="K522" s="10"/>
      <c r="L522" s="32"/>
      <c r="M522" s="10"/>
      <c r="N522" s="32"/>
      <c r="O522" s="10"/>
      <c r="P522" s="32"/>
      <c r="Q522" s="10"/>
      <c r="R522" s="32"/>
      <c r="S522" s="10"/>
      <c r="T522" s="32"/>
      <c r="U522" s="10"/>
      <c r="V522" s="32"/>
      <c r="W522" s="10"/>
      <c r="X522" s="32"/>
      <c r="Y522" s="10"/>
      <c r="Z522" s="32"/>
      <c r="AA522" s="10"/>
      <c r="AB522" s="32"/>
      <c r="AC522" s="10"/>
      <c r="AD522" s="32"/>
      <c r="AE522" s="10"/>
      <c r="AF522" s="32"/>
      <c r="AG522" s="10"/>
      <c r="AH522" s="32"/>
      <c r="AI522" s="10"/>
      <c r="AJ522" s="32"/>
      <c r="AK522" s="10"/>
      <c r="AL522" s="32"/>
      <c r="AM522" s="10"/>
      <c r="AN522" s="32"/>
      <c r="AO522" s="10"/>
      <c r="AP522" s="242"/>
      <c r="AQ522" s="10"/>
      <c r="AR522" s="32"/>
      <c r="AS522" s="10"/>
      <c r="AT522" s="242"/>
      <c r="AU522" s="10"/>
      <c r="AV522" s="242"/>
      <c r="AW522" s="7"/>
      <c r="AX522" s="247"/>
      <c r="AY522" s="10"/>
      <c r="AZ522" s="242"/>
      <c r="BA522" s="7"/>
      <c r="BB522" s="247"/>
      <c r="BC522" s="7"/>
      <c r="BD522" s="247"/>
      <c r="BE522" s="7"/>
      <c r="BF522" s="8"/>
      <c r="BG522" s="7"/>
      <c r="BH522" s="8"/>
      <c r="BJ522" s="41"/>
      <c r="BK522" s="41">
        <f t="shared" si="41"/>
        <v>0</v>
      </c>
      <c r="BL522">
        <f t="shared" si="40"/>
        <v>0</v>
      </c>
      <c r="BM522" t="e">
        <f t="shared" si="38"/>
        <v>#DIV/0!</v>
      </c>
      <c r="BN522">
        <f t="shared" si="39"/>
        <v>0</v>
      </c>
    </row>
    <row r="523" spans="2:66" x14ac:dyDescent="0.25">
      <c r="B523" s="6"/>
      <c r="C523" s="10"/>
      <c r="D523" s="32"/>
      <c r="E523" s="10"/>
      <c r="F523" s="32"/>
      <c r="G523" s="10"/>
      <c r="H523" s="32"/>
      <c r="I523" s="10"/>
      <c r="J523" s="32"/>
      <c r="K523" s="10"/>
      <c r="L523" s="32"/>
      <c r="M523" s="10"/>
      <c r="N523" s="32"/>
      <c r="O523" s="10"/>
      <c r="P523" s="32"/>
      <c r="Q523" s="10"/>
      <c r="R523" s="32"/>
      <c r="S523" s="10"/>
      <c r="T523" s="32"/>
      <c r="U523" s="10"/>
      <c r="V523" s="32"/>
      <c r="W523" s="10"/>
      <c r="X523" s="32"/>
      <c r="Y523" s="10"/>
      <c r="Z523" s="32"/>
      <c r="AA523" s="10"/>
      <c r="AB523" s="32"/>
      <c r="AC523" s="10"/>
      <c r="AD523" s="32"/>
      <c r="AE523" s="10"/>
      <c r="AF523" s="32"/>
      <c r="AG523" s="10"/>
      <c r="AH523" s="32"/>
      <c r="AI523" s="10"/>
      <c r="AJ523" s="32"/>
      <c r="AK523" s="10"/>
      <c r="AL523" s="32"/>
      <c r="AM523" s="10"/>
      <c r="AN523" s="32"/>
      <c r="AO523" s="10"/>
      <c r="AP523" s="242"/>
      <c r="AQ523" s="10"/>
      <c r="AR523" s="32"/>
      <c r="AS523" s="10"/>
      <c r="AT523" s="242"/>
      <c r="AU523" s="10"/>
      <c r="AV523" s="242"/>
      <c r="AW523" s="7"/>
      <c r="AX523" s="247"/>
      <c r="AY523" s="10"/>
      <c r="AZ523" s="242"/>
      <c r="BA523" s="7"/>
      <c r="BB523" s="247"/>
      <c r="BC523" s="7"/>
      <c r="BD523" s="247"/>
      <c r="BE523" s="7"/>
      <c r="BF523" s="8"/>
      <c r="BG523" s="7"/>
      <c r="BH523" s="8"/>
      <c r="BJ523" s="41"/>
      <c r="BK523" s="41">
        <f t="shared" si="41"/>
        <v>0</v>
      </c>
      <c r="BL523">
        <f t="shared" si="40"/>
        <v>0</v>
      </c>
      <c r="BM523" t="e">
        <f t="shared" si="38"/>
        <v>#DIV/0!</v>
      </c>
      <c r="BN523">
        <f t="shared" si="39"/>
        <v>0</v>
      </c>
    </row>
    <row r="524" spans="2:66" x14ac:dyDescent="0.25">
      <c r="B524" s="6"/>
      <c r="C524" s="10"/>
      <c r="D524" s="32"/>
      <c r="E524" s="10"/>
      <c r="F524" s="32"/>
      <c r="G524" s="10"/>
      <c r="H524" s="32"/>
      <c r="I524" s="10"/>
      <c r="J524" s="32"/>
      <c r="K524" s="10"/>
      <c r="L524" s="32"/>
      <c r="M524" s="10"/>
      <c r="N524" s="32"/>
      <c r="O524" s="10"/>
      <c r="P524" s="32"/>
      <c r="Q524" s="10"/>
      <c r="R524" s="32"/>
      <c r="S524" s="10"/>
      <c r="T524" s="32"/>
      <c r="U524" s="10"/>
      <c r="V524" s="32"/>
      <c r="W524" s="10"/>
      <c r="X524" s="32"/>
      <c r="Y524" s="10"/>
      <c r="Z524" s="32"/>
      <c r="AA524" s="10"/>
      <c r="AB524" s="32"/>
      <c r="AC524" s="10"/>
      <c r="AD524" s="32"/>
      <c r="AE524" s="10"/>
      <c r="AF524" s="32"/>
      <c r="AG524" s="10"/>
      <c r="AH524" s="32"/>
      <c r="AI524" s="10"/>
      <c r="AJ524" s="32"/>
      <c r="AK524" s="10"/>
      <c r="AL524" s="32"/>
      <c r="AM524" s="10"/>
      <c r="AN524" s="32"/>
      <c r="AO524" s="10"/>
      <c r="AP524" s="242"/>
      <c r="AQ524" s="10"/>
      <c r="AR524" s="32"/>
      <c r="AS524" s="10"/>
      <c r="AT524" s="242"/>
      <c r="AU524" s="10"/>
      <c r="AV524" s="242"/>
      <c r="AW524" s="7"/>
      <c r="AX524" s="247"/>
      <c r="AY524" s="10"/>
      <c r="AZ524" s="242"/>
      <c r="BA524" s="7"/>
      <c r="BB524" s="247"/>
      <c r="BC524" s="7"/>
      <c r="BD524" s="247"/>
      <c r="BE524" s="7"/>
      <c r="BF524" s="8"/>
      <c r="BG524" s="7"/>
      <c r="BH524" s="8"/>
      <c r="BJ524" s="41"/>
      <c r="BK524" s="41">
        <f t="shared" si="41"/>
        <v>0</v>
      </c>
      <c r="BL524">
        <f t="shared" si="40"/>
        <v>0</v>
      </c>
      <c r="BM524" t="e">
        <f t="shared" si="38"/>
        <v>#DIV/0!</v>
      </c>
      <c r="BN524">
        <f t="shared" si="39"/>
        <v>0</v>
      </c>
    </row>
    <row r="525" spans="2:66" x14ac:dyDescent="0.25">
      <c r="B525" s="6"/>
      <c r="C525" s="10"/>
      <c r="D525" s="32"/>
      <c r="E525" s="10"/>
      <c r="F525" s="32"/>
      <c r="G525" s="10"/>
      <c r="H525" s="32"/>
      <c r="I525" s="10"/>
      <c r="J525" s="32"/>
      <c r="K525" s="94"/>
      <c r="L525" s="32"/>
      <c r="M525" s="10"/>
      <c r="N525" s="32"/>
      <c r="O525" s="10"/>
      <c r="P525" s="32"/>
      <c r="Q525" s="10"/>
      <c r="R525" s="32"/>
      <c r="S525" s="10"/>
      <c r="T525" s="32"/>
      <c r="U525" s="10"/>
      <c r="V525" s="32"/>
      <c r="W525" s="10"/>
      <c r="X525" s="32"/>
      <c r="Y525" s="10"/>
      <c r="Z525" s="32"/>
      <c r="AA525" s="10"/>
      <c r="AB525" s="32"/>
      <c r="AC525" s="10"/>
      <c r="AD525" s="32"/>
      <c r="AE525" s="10"/>
      <c r="AF525" s="32"/>
      <c r="AG525" s="10"/>
      <c r="AH525" s="32"/>
      <c r="AI525" s="10"/>
      <c r="AJ525" s="32"/>
      <c r="AK525" s="10"/>
      <c r="AL525" s="32"/>
      <c r="AM525" s="10"/>
      <c r="AN525" s="32"/>
      <c r="AO525" s="10"/>
      <c r="AP525" s="242"/>
      <c r="AQ525" s="10"/>
      <c r="AR525" s="32"/>
      <c r="AS525" s="10"/>
      <c r="AT525" s="242"/>
      <c r="AU525" s="10"/>
      <c r="AV525" s="242"/>
      <c r="AW525" s="7"/>
      <c r="AX525" s="247"/>
      <c r="AY525" s="10"/>
      <c r="AZ525" s="242"/>
      <c r="BA525" s="7"/>
      <c r="BB525" s="247"/>
      <c r="BC525" s="7"/>
      <c r="BD525" s="247"/>
      <c r="BE525" s="7"/>
      <c r="BF525" s="8"/>
      <c r="BG525" s="7"/>
      <c r="BH525" s="8"/>
      <c r="BJ525" s="41"/>
      <c r="BK525" s="41">
        <f t="shared" si="41"/>
        <v>0</v>
      </c>
      <c r="BL525">
        <f t="shared" si="40"/>
        <v>0</v>
      </c>
      <c r="BM525" t="e">
        <f t="shared" si="38"/>
        <v>#DIV/0!</v>
      </c>
      <c r="BN525">
        <f t="shared" si="39"/>
        <v>0</v>
      </c>
    </row>
    <row r="526" spans="2:66" x14ac:dyDescent="0.25">
      <c r="B526" s="6"/>
      <c r="C526" s="10"/>
      <c r="D526" s="32"/>
      <c r="E526" s="10"/>
      <c r="F526" s="32"/>
      <c r="G526" s="10"/>
      <c r="H526" s="32"/>
      <c r="I526" s="10"/>
      <c r="J526" s="32"/>
      <c r="K526" s="10"/>
      <c r="L526" s="32"/>
      <c r="M526" s="10"/>
      <c r="N526" s="32"/>
      <c r="O526" s="10"/>
      <c r="P526" s="32"/>
      <c r="Q526" s="10"/>
      <c r="R526" s="32"/>
      <c r="S526" s="10"/>
      <c r="T526" s="32"/>
      <c r="U526" s="10"/>
      <c r="V526" s="32"/>
      <c r="W526" s="10"/>
      <c r="X526" s="32"/>
      <c r="Y526" s="10"/>
      <c r="Z526" s="32"/>
      <c r="AA526" s="10"/>
      <c r="AB526" s="32"/>
      <c r="AC526" s="10"/>
      <c r="AD526" s="32"/>
      <c r="AE526" s="10"/>
      <c r="AF526" s="32"/>
      <c r="AG526" s="10"/>
      <c r="AH526" s="32"/>
      <c r="AI526" s="10"/>
      <c r="AJ526" s="32"/>
      <c r="AK526" s="10"/>
      <c r="AL526" s="32"/>
      <c r="AM526" s="10"/>
      <c r="AN526" s="32"/>
      <c r="AO526" s="10"/>
      <c r="AP526" s="242"/>
      <c r="AQ526" s="10"/>
      <c r="AR526" s="32"/>
      <c r="AS526" s="10"/>
      <c r="AT526" s="242"/>
      <c r="AU526" s="10"/>
      <c r="AV526" s="242"/>
      <c r="AW526" s="7"/>
      <c r="AX526" s="247"/>
      <c r="AY526" s="10"/>
      <c r="AZ526" s="242"/>
      <c r="BA526" s="7"/>
      <c r="BB526" s="247"/>
      <c r="BC526" s="7"/>
      <c r="BD526" s="247"/>
      <c r="BE526" s="7"/>
      <c r="BF526" s="8"/>
      <c r="BG526" s="7"/>
      <c r="BH526" s="8"/>
      <c r="BJ526" s="41"/>
      <c r="BK526" s="41">
        <f t="shared" si="41"/>
        <v>0</v>
      </c>
      <c r="BL526">
        <f t="shared" si="40"/>
        <v>0</v>
      </c>
      <c r="BM526" t="e">
        <f t="shared" si="38"/>
        <v>#DIV/0!</v>
      </c>
      <c r="BN526">
        <f t="shared" si="39"/>
        <v>0</v>
      </c>
    </row>
    <row r="527" spans="2:66" x14ac:dyDescent="0.25">
      <c r="B527" s="6"/>
      <c r="C527" s="10"/>
      <c r="D527" s="32"/>
      <c r="E527" s="10"/>
      <c r="F527" s="32"/>
      <c r="G527" s="10"/>
      <c r="H527" s="32"/>
      <c r="I527" s="10"/>
      <c r="J527" s="32"/>
      <c r="K527" s="94"/>
      <c r="L527" s="32"/>
      <c r="M527" s="10"/>
      <c r="N527" s="32"/>
      <c r="O527" s="10"/>
      <c r="P527" s="32"/>
      <c r="Q527" s="10"/>
      <c r="R527" s="32"/>
      <c r="S527" s="10"/>
      <c r="T527" s="32"/>
      <c r="U527" s="10"/>
      <c r="V527" s="32"/>
      <c r="W527" s="10"/>
      <c r="X527" s="32"/>
      <c r="Y527" s="10"/>
      <c r="Z527" s="32"/>
      <c r="AA527" s="10"/>
      <c r="AB527" s="32"/>
      <c r="AC527" s="10"/>
      <c r="AD527" s="32"/>
      <c r="AE527" s="10"/>
      <c r="AF527" s="32"/>
      <c r="AG527" s="10"/>
      <c r="AH527" s="32"/>
      <c r="AI527" s="10"/>
      <c r="AJ527" s="32"/>
      <c r="AK527" s="10"/>
      <c r="AL527" s="32"/>
      <c r="AM527" s="10"/>
      <c r="AN527" s="32"/>
      <c r="AO527" s="10"/>
      <c r="AP527" s="242"/>
      <c r="AQ527" s="10"/>
      <c r="AR527" s="32"/>
      <c r="AS527" s="10"/>
      <c r="AT527" s="242"/>
      <c r="AU527" s="10"/>
      <c r="AV527" s="242"/>
      <c r="AW527" s="7"/>
      <c r="AX527" s="247"/>
      <c r="AY527" s="10"/>
      <c r="AZ527" s="242"/>
      <c r="BA527" s="7"/>
      <c r="BB527" s="247"/>
      <c r="BC527" s="7"/>
      <c r="BD527" s="247"/>
      <c r="BE527" s="7"/>
      <c r="BF527" s="8"/>
      <c r="BG527" s="7"/>
      <c r="BH527" s="8"/>
      <c r="BJ527" s="41"/>
      <c r="BK527" s="41">
        <f t="shared" si="41"/>
        <v>0</v>
      </c>
      <c r="BL527">
        <f t="shared" si="40"/>
        <v>0</v>
      </c>
      <c r="BM527" t="e">
        <f t="shared" si="38"/>
        <v>#DIV/0!</v>
      </c>
      <c r="BN527">
        <f t="shared" si="39"/>
        <v>0</v>
      </c>
    </row>
    <row r="528" spans="2:66" x14ac:dyDescent="0.25">
      <c r="B528" s="6"/>
      <c r="C528" s="10"/>
      <c r="D528" s="32"/>
      <c r="E528" s="10"/>
      <c r="F528" s="32"/>
      <c r="G528" s="10"/>
      <c r="H528" s="32"/>
      <c r="I528" s="10"/>
      <c r="J528" s="32"/>
      <c r="K528" s="10"/>
      <c r="L528" s="32"/>
      <c r="M528" s="10"/>
      <c r="N528" s="32"/>
      <c r="O528" s="10"/>
      <c r="P528" s="32"/>
      <c r="Q528" s="10"/>
      <c r="R528" s="32"/>
      <c r="S528" s="10"/>
      <c r="T528" s="32"/>
      <c r="U528" s="10"/>
      <c r="V528" s="32"/>
      <c r="W528" s="10"/>
      <c r="X528" s="32"/>
      <c r="Y528" s="10"/>
      <c r="Z528" s="32"/>
      <c r="AA528" s="10"/>
      <c r="AB528" s="32"/>
      <c r="AC528" s="10"/>
      <c r="AD528" s="32"/>
      <c r="AE528" s="10"/>
      <c r="AF528" s="32"/>
      <c r="AG528" s="10"/>
      <c r="AH528" s="32"/>
      <c r="AI528" s="10"/>
      <c r="AJ528" s="32"/>
      <c r="AK528" s="10"/>
      <c r="AL528" s="32"/>
      <c r="AM528" s="10"/>
      <c r="AN528" s="32"/>
      <c r="AO528" s="10"/>
      <c r="AP528" s="242"/>
      <c r="AQ528" s="10"/>
      <c r="AR528" s="32"/>
      <c r="AS528" s="10"/>
      <c r="AT528" s="242"/>
      <c r="AU528" s="10"/>
      <c r="AV528" s="242"/>
      <c r="AW528" s="7"/>
      <c r="AX528" s="247"/>
      <c r="AY528" s="10"/>
      <c r="AZ528" s="242"/>
      <c r="BA528" s="7"/>
      <c r="BB528" s="247"/>
      <c r="BC528" s="7"/>
      <c r="BD528" s="247"/>
      <c r="BE528" s="7"/>
      <c r="BF528" s="8"/>
      <c r="BG528" s="7"/>
      <c r="BH528" s="8"/>
      <c r="BJ528" s="41"/>
      <c r="BK528" s="41">
        <f t="shared" si="41"/>
        <v>0</v>
      </c>
      <c r="BL528">
        <f t="shared" si="40"/>
        <v>0</v>
      </c>
      <c r="BM528" t="e">
        <f t="shared" si="38"/>
        <v>#DIV/0!</v>
      </c>
      <c r="BN528">
        <f t="shared" si="39"/>
        <v>0</v>
      </c>
    </row>
    <row r="529" spans="2:66" x14ac:dyDescent="0.25">
      <c r="B529" s="6"/>
      <c r="C529" s="10"/>
      <c r="D529" s="32"/>
      <c r="E529" s="94"/>
      <c r="F529" s="32"/>
      <c r="G529" s="10"/>
      <c r="H529" s="32"/>
      <c r="I529" s="10"/>
      <c r="J529" s="32"/>
      <c r="K529" s="10"/>
      <c r="L529" s="32"/>
      <c r="M529" s="10"/>
      <c r="N529" s="32"/>
      <c r="O529" s="10"/>
      <c r="P529" s="32"/>
      <c r="Q529" s="10"/>
      <c r="R529" s="32"/>
      <c r="S529" s="10"/>
      <c r="T529" s="32"/>
      <c r="U529" s="10"/>
      <c r="V529" s="32"/>
      <c r="W529" s="10"/>
      <c r="X529" s="32"/>
      <c r="Y529" s="10"/>
      <c r="Z529" s="32"/>
      <c r="AA529" s="10"/>
      <c r="AB529" s="32"/>
      <c r="AC529" s="10"/>
      <c r="AD529" s="32"/>
      <c r="AE529" s="10"/>
      <c r="AF529" s="32"/>
      <c r="AG529" s="10"/>
      <c r="AH529" s="32"/>
      <c r="AI529" s="10"/>
      <c r="AJ529" s="32"/>
      <c r="AK529" s="10"/>
      <c r="AL529" s="32"/>
      <c r="AM529" s="10"/>
      <c r="AN529" s="32"/>
      <c r="AO529" s="10"/>
      <c r="AP529" s="242"/>
      <c r="AQ529" s="10"/>
      <c r="AR529" s="32"/>
      <c r="AS529" s="10"/>
      <c r="AT529" s="242"/>
      <c r="AU529" s="10"/>
      <c r="AV529" s="242"/>
      <c r="AW529" s="7"/>
      <c r="AX529" s="247"/>
      <c r="AY529" s="10"/>
      <c r="AZ529" s="242"/>
      <c r="BA529" s="7"/>
      <c r="BB529" s="247"/>
      <c r="BC529" s="7"/>
      <c r="BD529" s="247"/>
      <c r="BE529" s="7"/>
      <c r="BF529" s="8"/>
      <c r="BG529" s="7"/>
      <c r="BH529" s="8"/>
      <c r="BJ529" s="41"/>
      <c r="BK529" s="41">
        <f t="shared" si="41"/>
        <v>0</v>
      </c>
      <c r="BL529">
        <f t="shared" si="40"/>
        <v>0</v>
      </c>
      <c r="BM529" t="e">
        <f t="shared" si="38"/>
        <v>#DIV/0!</v>
      </c>
      <c r="BN529">
        <f t="shared" si="39"/>
        <v>0</v>
      </c>
    </row>
    <row r="530" spans="2:66" x14ac:dyDescent="0.25">
      <c r="B530" s="6"/>
      <c r="C530" s="10"/>
      <c r="D530" s="32"/>
      <c r="E530" s="10"/>
      <c r="F530" s="32"/>
      <c r="G530" s="10"/>
      <c r="H530" s="32"/>
      <c r="I530" s="10"/>
      <c r="J530" s="32"/>
      <c r="K530" s="94"/>
      <c r="L530" s="32"/>
      <c r="M530" s="10"/>
      <c r="N530" s="32"/>
      <c r="O530" s="10"/>
      <c r="P530" s="32"/>
      <c r="Q530" s="10"/>
      <c r="R530" s="32"/>
      <c r="S530" s="10"/>
      <c r="T530" s="32"/>
      <c r="U530" s="10"/>
      <c r="V530" s="32"/>
      <c r="W530" s="10"/>
      <c r="X530" s="32"/>
      <c r="Y530" s="10"/>
      <c r="Z530" s="32"/>
      <c r="AA530" s="10"/>
      <c r="AB530" s="32"/>
      <c r="AC530" s="10"/>
      <c r="AD530" s="32"/>
      <c r="AE530" s="10"/>
      <c r="AF530" s="32"/>
      <c r="AG530" s="10"/>
      <c r="AH530" s="32"/>
      <c r="AI530" s="10"/>
      <c r="AJ530" s="32"/>
      <c r="AK530" s="10"/>
      <c r="AL530" s="32"/>
      <c r="AM530" s="10"/>
      <c r="AN530" s="32"/>
      <c r="AO530" s="10"/>
      <c r="AP530" s="242"/>
      <c r="AQ530" s="10"/>
      <c r="AR530" s="32"/>
      <c r="AS530" s="10"/>
      <c r="AT530" s="242"/>
      <c r="AU530" s="10"/>
      <c r="AV530" s="242"/>
      <c r="AW530" s="7"/>
      <c r="AX530" s="247"/>
      <c r="AY530" s="10"/>
      <c r="AZ530" s="242"/>
      <c r="BA530" s="7"/>
      <c r="BB530" s="247"/>
      <c r="BC530" s="7"/>
      <c r="BD530" s="247"/>
      <c r="BE530" s="7"/>
      <c r="BF530" s="8"/>
      <c r="BG530" s="7"/>
      <c r="BH530" s="8"/>
      <c r="BJ530" s="41"/>
      <c r="BK530" s="41">
        <f t="shared" si="41"/>
        <v>0</v>
      </c>
      <c r="BL530">
        <f t="shared" si="40"/>
        <v>0</v>
      </c>
      <c r="BM530" t="e">
        <f t="shared" si="38"/>
        <v>#DIV/0!</v>
      </c>
      <c r="BN530">
        <f t="shared" si="39"/>
        <v>0</v>
      </c>
    </row>
    <row r="531" spans="2:66" x14ac:dyDescent="0.25">
      <c r="B531" s="6"/>
      <c r="C531" s="10"/>
      <c r="D531" s="32"/>
      <c r="E531" s="10"/>
      <c r="F531" s="32"/>
      <c r="G531" s="10"/>
      <c r="H531" s="32"/>
      <c r="I531" s="10"/>
      <c r="J531" s="32"/>
      <c r="K531" s="94"/>
      <c r="L531" s="32"/>
      <c r="M531" s="10"/>
      <c r="N531" s="32"/>
      <c r="O531" s="10"/>
      <c r="P531" s="32"/>
      <c r="Q531" s="10"/>
      <c r="R531" s="32"/>
      <c r="S531" s="10"/>
      <c r="T531" s="32"/>
      <c r="U531" s="10"/>
      <c r="V531" s="32"/>
      <c r="W531" s="10"/>
      <c r="X531" s="32"/>
      <c r="Y531" s="10"/>
      <c r="Z531" s="32"/>
      <c r="AA531" s="10"/>
      <c r="AB531" s="32"/>
      <c r="AC531" s="10"/>
      <c r="AD531" s="32"/>
      <c r="AE531" s="10"/>
      <c r="AF531" s="32"/>
      <c r="AG531" s="10"/>
      <c r="AH531" s="32"/>
      <c r="AI531" s="10"/>
      <c r="AJ531" s="32"/>
      <c r="AK531" s="10"/>
      <c r="AL531" s="32"/>
      <c r="AM531" s="10"/>
      <c r="AN531" s="32"/>
      <c r="AO531" s="10"/>
      <c r="AP531" s="242"/>
      <c r="AQ531" s="10"/>
      <c r="AR531" s="32"/>
      <c r="AS531" s="10"/>
      <c r="AT531" s="242"/>
      <c r="AU531" s="10"/>
      <c r="AV531" s="242"/>
      <c r="AW531" s="7"/>
      <c r="AX531" s="247"/>
      <c r="AY531" s="10"/>
      <c r="AZ531" s="242"/>
      <c r="BA531" s="7"/>
      <c r="BB531" s="247"/>
      <c r="BC531" s="7"/>
      <c r="BD531" s="247"/>
      <c r="BE531" s="7"/>
      <c r="BF531" s="8"/>
      <c r="BG531" s="7"/>
      <c r="BH531" s="8"/>
      <c r="BJ531" s="41"/>
      <c r="BK531" s="41">
        <f t="shared" si="41"/>
        <v>0</v>
      </c>
      <c r="BL531">
        <f t="shared" si="40"/>
        <v>0</v>
      </c>
      <c r="BM531" t="e">
        <f t="shared" si="38"/>
        <v>#DIV/0!</v>
      </c>
      <c r="BN531">
        <f t="shared" si="39"/>
        <v>0</v>
      </c>
    </row>
    <row r="532" spans="2:66" x14ac:dyDescent="0.25">
      <c r="B532" s="6"/>
      <c r="C532" s="10"/>
      <c r="D532" s="32"/>
      <c r="E532" s="10"/>
      <c r="F532" s="32"/>
      <c r="G532" s="10"/>
      <c r="H532" s="32"/>
      <c r="I532" s="10"/>
      <c r="J532" s="32"/>
      <c r="K532" s="94"/>
      <c r="L532" s="32"/>
      <c r="M532" s="10"/>
      <c r="N532" s="32"/>
      <c r="O532" s="10"/>
      <c r="P532" s="32"/>
      <c r="Q532" s="10"/>
      <c r="R532" s="32"/>
      <c r="S532" s="10"/>
      <c r="T532" s="32"/>
      <c r="U532" s="10"/>
      <c r="V532" s="32"/>
      <c r="W532" s="10"/>
      <c r="X532" s="32"/>
      <c r="Y532" s="10"/>
      <c r="Z532" s="32"/>
      <c r="AA532" s="10"/>
      <c r="AB532" s="32"/>
      <c r="AC532" s="10"/>
      <c r="AD532" s="32"/>
      <c r="AE532" s="10"/>
      <c r="AF532" s="32"/>
      <c r="AG532" s="10"/>
      <c r="AH532" s="32"/>
      <c r="AI532" s="10"/>
      <c r="AJ532" s="32"/>
      <c r="AK532" s="10"/>
      <c r="AL532" s="32"/>
      <c r="AM532" s="10"/>
      <c r="AN532" s="32"/>
      <c r="AO532" s="10"/>
      <c r="AP532" s="242"/>
      <c r="AQ532" s="10"/>
      <c r="AR532" s="32"/>
      <c r="AS532" s="10"/>
      <c r="AT532" s="242"/>
      <c r="AU532" s="10"/>
      <c r="AV532" s="242"/>
      <c r="AW532" s="7"/>
      <c r="AX532" s="247"/>
      <c r="AY532" s="10"/>
      <c r="AZ532" s="242"/>
      <c r="BA532" s="7"/>
      <c r="BB532" s="247"/>
      <c r="BC532" s="7"/>
      <c r="BD532" s="247"/>
      <c r="BE532" s="7"/>
      <c r="BF532" s="8"/>
      <c r="BG532" s="7"/>
      <c r="BH532" s="8"/>
      <c r="BJ532" s="41"/>
      <c r="BK532" s="41">
        <f t="shared" si="41"/>
        <v>0</v>
      </c>
      <c r="BL532">
        <f t="shared" si="40"/>
        <v>0</v>
      </c>
      <c r="BM532" t="e">
        <f t="shared" si="38"/>
        <v>#DIV/0!</v>
      </c>
      <c r="BN532">
        <f t="shared" si="39"/>
        <v>0</v>
      </c>
    </row>
    <row r="533" spans="2:66" x14ac:dyDescent="0.25">
      <c r="B533" s="6"/>
      <c r="C533" s="10"/>
      <c r="D533" s="32"/>
      <c r="E533" s="10"/>
      <c r="F533" s="32"/>
      <c r="G533" s="10"/>
      <c r="H533" s="32"/>
      <c r="I533" s="10"/>
      <c r="J533" s="32"/>
      <c r="K533" s="94"/>
      <c r="L533" s="32"/>
      <c r="M533" s="10"/>
      <c r="N533" s="32"/>
      <c r="O533" s="10"/>
      <c r="P533" s="32"/>
      <c r="Q533" s="10"/>
      <c r="R533" s="32"/>
      <c r="S533" s="10"/>
      <c r="T533" s="32"/>
      <c r="U533" s="10"/>
      <c r="V533" s="32"/>
      <c r="W533" s="10"/>
      <c r="X533" s="32"/>
      <c r="Y533" s="10"/>
      <c r="Z533" s="32"/>
      <c r="AA533" s="10"/>
      <c r="AB533" s="32"/>
      <c r="AC533" s="10"/>
      <c r="AD533" s="32"/>
      <c r="AE533" s="10"/>
      <c r="AF533" s="32"/>
      <c r="AG533" s="10"/>
      <c r="AH533" s="32"/>
      <c r="AI533" s="10"/>
      <c r="AJ533" s="32"/>
      <c r="AK533" s="10"/>
      <c r="AL533" s="32"/>
      <c r="AM533" s="10"/>
      <c r="AN533" s="32"/>
      <c r="AO533" s="10"/>
      <c r="AP533" s="242"/>
      <c r="AQ533" s="10"/>
      <c r="AR533" s="32"/>
      <c r="AS533" s="10"/>
      <c r="AT533" s="242"/>
      <c r="AU533" s="10"/>
      <c r="AV533" s="242"/>
      <c r="AW533" s="7"/>
      <c r="AX533" s="247"/>
      <c r="AY533" s="10"/>
      <c r="AZ533" s="242"/>
      <c r="BA533" s="7"/>
      <c r="BB533" s="247"/>
      <c r="BC533" s="7"/>
      <c r="BD533" s="247"/>
      <c r="BE533" s="7"/>
      <c r="BF533" s="8"/>
      <c r="BG533" s="7"/>
      <c r="BH533" s="8"/>
      <c r="BJ533" s="41"/>
      <c r="BK533" s="41">
        <f t="shared" si="41"/>
        <v>0</v>
      </c>
      <c r="BL533">
        <f t="shared" si="40"/>
        <v>0</v>
      </c>
      <c r="BM533" t="e">
        <f t="shared" si="38"/>
        <v>#DIV/0!</v>
      </c>
      <c r="BN533">
        <f t="shared" si="39"/>
        <v>0</v>
      </c>
    </row>
    <row r="534" spans="2:66" x14ac:dyDescent="0.25">
      <c r="B534" s="6"/>
      <c r="C534" s="10"/>
      <c r="D534" s="32"/>
      <c r="E534" s="10"/>
      <c r="F534" s="32"/>
      <c r="G534" s="10"/>
      <c r="H534" s="32"/>
      <c r="I534" s="10"/>
      <c r="J534" s="32"/>
      <c r="K534" s="10"/>
      <c r="L534" s="32"/>
      <c r="M534" s="10"/>
      <c r="N534" s="32"/>
      <c r="O534" s="10"/>
      <c r="P534" s="32"/>
      <c r="Q534" s="10"/>
      <c r="R534" s="32"/>
      <c r="S534" s="10"/>
      <c r="T534" s="32"/>
      <c r="U534" s="10"/>
      <c r="V534" s="32"/>
      <c r="W534" s="10"/>
      <c r="X534" s="32"/>
      <c r="Y534" s="10"/>
      <c r="Z534" s="32"/>
      <c r="AA534" s="10"/>
      <c r="AB534" s="32"/>
      <c r="AC534" s="10"/>
      <c r="AD534" s="32"/>
      <c r="AE534" s="10"/>
      <c r="AF534" s="32"/>
      <c r="AG534" s="10"/>
      <c r="AH534" s="32"/>
      <c r="AI534" s="10"/>
      <c r="AJ534" s="32"/>
      <c r="AK534" s="10"/>
      <c r="AL534" s="32"/>
      <c r="AM534" s="10"/>
      <c r="AN534" s="32"/>
      <c r="AO534" s="10"/>
      <c r="AP534" s="242"/>
      <c r="AQ534" s="10"/>
      <c r="AR534" s="32"/>
      <c r="AS534" s="10"/>
      <c r="AT534" s="242"/>
      <c r="AU534" s="10"/>
      <c r="AV534" s="242"/>
      <c r="AW534" s="7"/>
      <c r="AX534" s="247"/>
      <c r="AY534" s="10"/>
      <c r="AZ534" s="242"/>
      <c r="BA534" s="7"/>
      <c r="BB534" s="247"/>
      <c r="BC534" s="7"/>
      <c r="BD534" s="247"/>
      <c r="BE534" s="7"/>
      <c r="BF534" s="8"/>
      <c r="BG534" s="7"/>
      <c r="BH534" s="8"/>
      <c r="BJ534" s="41"/>
      <c r="BK534" s="41">
        <f t="shared" si="41"/>
        <v>0</v>
      </c>
      <c r="BL534">
        <f t="shared" si="40"/>
        <v>0</v>
      </c>
      <c r="BM534" t="e">
        <f t="shared" si="38"/>
        <v>#DIV/0!</v>
      </c>
      <c r="BN534">
        <f t="shared" si="39"/>
        <v>0</v>
      </c>
    </row>
    <row r="535" spans="2:66" x14ac:dyDescent="0.25">
      <c r="B535" s="6"/>
      <c r="C535" s="10"/>
      <c r="D535" s="32"/>
      <c r="E535" s="10"/>
      <c r="F535" s="32"/>
      <c r="G535" s="10"/>
      <c r="H535" s="32"/>
      <c r="I535" s="10"/>
      <c r="J535" s="32"/>
      <c r="K535" s="10"/>
      <c r="L535" s="32"/>
      <c r="M535" s="10"/>
      <c r="N535" s="32"/>
      <c r="O535" s="10"/>
      <c r="P535" s="32"/>
      <c r="Q535" s="10"/>
      <c r="R535" s="32"/>
      <c r="S535" s="10"/>
      <c r="T535" s="32"/>
      <c r="U535" s="10"/>
      <c r="V535" s="32"/>
      <c r="W535" s="10"/>
      <c r="X535" s="32"/>
      <c r="Y535" s="10"/>
      <c r="Z535" s="32"/>
      <c r="AA535" s="10"/>
      <c r="AB535" s="32"/>
      <c r="AC535" s="10"/>
      <c r="AD535" s="32"/>
      <c r="AE535" s="10"/>
      <c r="AF535" s="32"/>
      <c r="AG535" s="10"/>
      <c r="AH535" s="32"/>
      <c r="AI535" s="10"/>
      <c r="AJ535" s="32"/>
      <c r="AK535" s="10"/>
      <c r="AL535" s="32"/>
      <c r="AM535" s="10"/>
      <c r="AN535" s="32"/>
      <c r="AO535" s="10"/>
      <c r="AP535" s="242"/>
      <c r="AQ535" s="10"/>
      <c r="AR535" s="32"/>
      <c r="AS535" s="10"/>
      <c r="AT535" s="242"/>
      <c r="AU535" s="10"/>
      <c r="AV535" s="242"/>
      <c r="AW535" s="7"/>
      <c r="AX535" s="247"/>
      <c r="AY535" s="10"/>
      <c r="AZ535" s="242"/>
      <c r="BA535" s="7"/>
      <c r="BB535" s="247"/>
      <c r="BC535" s="7"/>
      <c r="BD535" s="247"/>
      <c r="BE535" s="7"/>
      <c r="BF535" s="8"/>
      <c r="BG535" s="7"/>
      <c r="BH535" s="8"/>
      <c r="BJ535" s="41"/>
      <c r="BK535" s="41">
        <f t="shared" si="41"/>
        <v>0</v>
      </c>
      <c r="BL535">
        <f t="shared" si="40"/>
        <v>0</v>
      </c>
      <c r="BM535" t="e">
        <f t="shared" si="38"/>
        <v>#DIV/0!</v>
      </c>
      <c r="BN535">
        <f t="shared" si="39"/>
        <v>0</v>
      </c>
    </row>
    <row r="536" spans="2:66" x14ac:dyDescent="0.25">
      <c r="B536" s="6"/>
      <c r="C536" s="10"/>
      <c r="D536" s="32"/>
      <c r="E536" s="10"/>
      <c r="F536" s="32"/>
      <c r="G536" s="10"/>
      <c r="H536" s="32"/>
      <c r="I536" s="10"/>
      <c r="J536" s="32"/>
      <c r="K536" s="10"/>
      <c r="L536" s="32"/>
      <c r="M536" s="10"/>
      <c r="N536" s="32"/>
      <c r="O536" s="10"/>
      <c r="P536" s="32"/>
      <c r="Q536" s="10"/>
      <c r="R536" s="32"/>
      <c r="S536" s="10"/>
      <c r="T536" s="32"/>
      <c r="U536" s="10"/>
      <c r="V536" s="32"/>
      <c r="W536" s="10"/>
      <c r="X536" s="32"/>
      <c r="Y536" s="10"/>
      <c r="Z536" s="32"/>
      <c r="AA536" s="10"/>
      <c r="AB536" s="32"/>
      <c r="AC536" s="10"/>
      <c r="AD536" s="32"/>
      <c r="AE536" s="10"/>
      <c r="AF536" s="32"/>
      <c r="AG536" s="10"/>
      <c r="AH536" s="32"/>
      <c r="AI536" s="10"/>
      <c r="AJ536" s="32"/>
      <c r="AK536" s="10"/>
      <c r="AL536" s="32"/>
      <c r="AM536" s="10"/>
      <c r="AN536" s="32"/>
      <c r="AO536" s="10"/>
      <c r="AP536" s="242"/>
      <c r="AQ536" s="10"/>
      <c r="AR536" s="32"/>
      <c r="AS536" s="10"/>
      <c r="AT536" s="242"/>
      <c r="AU536" s="10"/>
      <c r="AV536" s="242"/>
      <c r="AW536" s="7"/>
      <c r="AX536" s="247"/>
      <c r="AY536" s="10"/>
      <c r="AZ536" s="242"/>
      <c r="BA536" s="7"/>
      <c r="BB536" s="247"/>
      <c r="BC536" s="7"/>
      <c r="BD536" s="247"/>
      <c r="BE536" s="7"/>
      <c r="BF536" s="8"/>
      <c r="BG536" s="7"/>
      <c r="BH536" s="8"/>
      <c r="BJ536" s="41"/>
      <c r="BK536" s="41">
        <f t="shared" si="41"/>
        <v>0</v>
      </c>
      <c r="BL536">
        <f t="shared" si="40"/>
        <v>0</v>
      </c>
      <c r="BM536" t="e">
        <f t="shared" ref="BM536:BM599" si="42">+BK536/BL536</f>
        <v>#DIV/0!</v>
      </c>
      <c r="BN536">
        <f t="shared" ref="BN536:BN599" si="43">+K536*2</f>
        <v>0</v>
      </c>
    </row>
    <row r="537" spans="2:66" x14ac:dyDescent="0.25">
      <c r="B537" s="6"/>
      <c r="C537" s="10"/>
      <c r="D537" s="32"/>
      <c r="E537" s="10"/>
      <c r="F537" s="32"/>
      <c r="G537" s="10"/>
      <c r="H537" s="32"/>
      <c r="I537" s="10"/>
      <c r="J537" s="32"/>
      <c r="K537" s="10"/>
      <c r="L537" s="32"/>
      <c r="M537" s="10"/>
      <c r="N537" s="32"/>
      <c r="O537" s="10"/>
      <c r="P537" s="32"/>
      <c r="Q537" s="10"/>
      <c r="R537" s="32"/>
      <c r="S537" s="10"/>
      <c r="T537" s="32"/>
      <c r="U537" s="10"/>
      <c r="V537" s="32"/>
      <c r="W537" s="10"/>
      <c r="X537" s="32"/>
      <c r="Y537" s="10"/>
      <c r="Z537" s="32"/>
      <c r="AA537" s="10"/>
      <c r="AB537" s="32"/>
      <c r="AC537" s="10"/>
      <c r="AD537" s="32"/>
      <c r="AE537" s="10"/>
      <c r="AF537" s="32"/>
      <c r="AG537" s="10"/>
      <c r="AH537" s="32"/>
      <c r="AI537" s="10"/>
      <c r="AJ537" s="32"/>
      <c r="AK537" s="10"/>
      <c r="AL537" s="32"/>
      <c r="AM537" s="10"/>
      <c r="AN537" s="32"/>
      <c r="AO537" s="10"/>
      <c r="AP537" s="242"/>
      <c r="AQ537" s="10"/>
      <c r="AR537" s="32"/>
      <c r="AS537" s="10"/>
      <c r="AT537" s="242"/>
      <c r="AU537" s="10"/>
      <c r="AV537" s="242"/>
      <c r="AW537" s="7"/>
      <c r="AX537" s="247"/>
      <c r="AY537" s="10"/>
      <c r="AZ537" s="242"/>
      <c r="BA537" s="7"/>
      <c r="BB537" s="247"/>
      <c r="BC537" s="7"/>
      <c r="BD537" s="247"/>
      <c r="BE537" s="7"/>
      <c r="BF537" s="8"/>
      <c r="BG537" s="7"/>
      <c r="BH537" s="8"/>
      <c r="BJ537" s="41"/>
      <c r="BK537" s="41">
        <f t="shared" si="41"/>
        <v>0</v>
      </c>
      <c r="BL537">
        <f t="shared" si="40"/>
        <v>0</v>
      </c>
      <c r="BM537" t="e">
        <f t="shared" si="42"/>
        <v>#DIV/0!</v>
      </c>
      <c r="BN537">
        <f t="shared" si="43"/>
        <v>0</v>
      </c>
    </row>
    <row r="538" spans="2:66" x14ac:dyDescent="0.25">
      <c r="B538" s="6"/>
      <c r="C538" s="10"/>
      <c r="D538" s="32"/>
      <c r="E538" s="10"/>
      <c r="F538" s="32"/>
      <c r="G538" s="10"/>
      <c r="H538" s="32"/>
      <c r="I538" s="10"/>
      <c r="J538" s="32"/>
      <c r="K538" s="94"/>
      <c r="L538" s="32"/>
      <c r="M538" s="10"/>
      <c r="N538" s="32"/>
      <c r="O538" s="10"/>
      <c r="P538" s="32"/>
      <c r="Q538" s="10"/>
      <c r="R538" s="32"/>
      <c r="S538" s="10"/>
      <c r="T538" s="32"/>
      <c r="U538" s="10"/>
      <c r="V538" s="32"/>
      <c r="W538" s="10"/>
      <c r="X538" s="32"/>
      <c r="Y538" s="10"/>
      <c r="Z538" s="32"/>
      <c r="AA538" s="10"/>
      <c r="AB538" s="32"/>
      <c r="AC538" s="10"/>
      <c r="AD538" s="32"/>
      <c r="AE538" s="10"/>
      <c r="AF538" s="32"/>
      <c r="AG538" s="10"/>
      <c r="AH538" s="32"/>
      <c r="AI538" s="10"/>
      <c r="AJ538" s="32"/>
      <c r="AK538" s="10"/>
      <c r="AL538" s="32"/>
      <c r="AM538" s="10"/>
      <c r="AN538" s="32"/>
      <c r="AO538" s="10"/>
      <c r="AP538" s="242"/>
      <c r="AQ538" s="10"/>
      <c r="AR538" s="32"/>
      <c r="AS538" s="10"/>
      <c r="AT538" s="242"/>
      <c r="AU538" s="10"/>
      <c r="AV538" s="242"/>
      <c r="AW538" s="7"/>
      <c r="AX538" s="247"/>
      <c r="AY538" s="10"/>
      <c r="AZ538" s="242"/>
      <c r="BA538" s="7"/>
      <c r="BB538" s="247"/>
      <c r="BC538" s="7"/>
      <c r="BD538" s="247"/>
      <c r="BE538" s="7"/>
      <c r="BF538" s="8"/>
      <c r="BG538" s="7"/>
      <c r="BH538" s="8"/>
      <c r="BJ538" s="41"/>
      <c r="BK538" s="41">
        <f t="shared" si="41"/>
        <v>0</v>
      </c>
      <c r="BL538">
        <f t="shared" si="40"/>
        <v>0</v>
      </c>
      <c r="BM538" t="e">
        <f t="shared" si="42"/>
        <v>#DIV/0!</v>
      </c>
      <c r="BN538">
        <f t="shared" si="43"/>
        <v>0</v>
      </c>
    </row>
    <row r="539" spans="2:66" x14ac:dyDescent="0.25">
      <c r="B539" s="6"/>
      <c r="C539" s="10"/>
      <c r="D539" s="32"/>
      <c r="E539" s="10"/>
      <c r="F539" s="32"/>
      <c r="G539" s="10"/>
      <c r="H539" s="32"/>
      <c r="I539" s="10"/>
      <c r="J539" s="32"/>
      <c r="K539" s="94"/>
      <c r="L539" s="32"/>
      <c r="M539" s="10"/>
      <c r="N539" s="32"/>
      <c r="O539" s="10"/>
      <c r="P539" s="32"/>
      <c r="Q539" s="10"/>
      <c r="R539" s="32"/>
      <c r="S539" s="10"/>
      <c r="T539" s="32"/>
      <c r="U539" s="10"/>
      <c r="V539" s="32"/>
      <c r="W539" s="10"/>
      <c r="X539" s="32"/>
      <c r="Y539" s="10"/>
      <c r="Z539" s="32"/>
      <c r="AA539" s="10"/>
      <c r="AB539" s="32"/>
      <c r="AC539" s="10"/>
      <c r="AD539" s="32"/>
      <c r="AE539" s="10"/>
      <c r="AF539" s="32"/>
      <c r="AG539" s="10"/>
      <c r="AH539" s="32"/>
      <c r="AI539" s="10"/>
      <c r="AJ539" s="32"/>
      <c r="AK539" s="10"/>
      <c r="AL539" s="32"/>
      <c r="AM539" s="10"/>
      <c r="AN539" s="32"/>
      <c r="AO539" s="10"/>
      <c r="AP539" s="242"/>
      <c r="AQ539" s="10"/>
      <c r="AR539" s="32"/>
      <c r="AS539" s="10"/>
      <c r="AT539" s="242"/>
      <c r="AU539" s="10"/>
      <c r="AV539" s="242"/>
      <c r="AW539" s="7"/>
      <c r="AX539" s="247"/>
      <c r="AY539" s="10"/>
      <c r="AZ539" s="242"/>
      <c r="BA539" s="7"/>
      <c r="BB539" s="247"/>
      <c r="BC539" s="7"/>
      <c r="BD539" s="247"/>
      <c r="BE539" s="7"/>
      <c r="BF539" s="8"/>
      <c r="BG539" s="7"/>
      <c r="BH539" s="8"/>
      <c r="BJ539" s="41"/>
      <c r="BK539" s="41">
        <f t="shared" si="41"/>
        <v>0</v>
      </c>
      <c r="BL539">
        <f t="shared" si="40"/>
        <v>0</v>
      </c>
      <c r="BM539" t="e">
        <f t="shared" si="42"/>
        <v>#DIV/0!</v>
      </c>
      <c r="BN539">
        <f t="shared" si="43"/>
        <v>0</v>
      </c>
    </row>
    <row r="540" spans="2:66" x14ac:dyDescent="0.25">
      <c r="B540" s="6"/>
      <c r="C540" s="10"/>
      <c r="D540" s="32"/>
      <c r="E540" s="10"/>
      <c r="F540" s="32"/>
      <c r="G540" s="10"/>
      <c r="H540" s="32"/>
      <c r="I540" s="10"/>
      <c r="J540" s="32"/>
      <c r="K540" s="94"/>
      <c r="L540" s="32"/>
      <c r="M540" s="10"/>
      <c r="N540" s="32"/>
      <c r="O540" s="10"/>
      <c r="P540" s="32"/>
      <c r="Q540" s="10"/>
      <c r="R540" s="32"/>
      <c r="S540" s="10"/>
      <c r="T540" s="32"/>
      <c r="U540" s="10"/>
      <c r="V540" s="32"/>
      <c r="W540" s="10"/>
      <c r="X540" s="32"/>
      <c r="Y540" s="10"/>
      <c r="Z540" s="32"/>
      <c r="AA540" s="10"/>
      <c r="AB540" s="32"/>
      <c r="AC540" s="10"/>
      <c r="AD540" s="32"/>
      <c r="AE540" s="10"/>
      <c r="AF540" s="32"/>
      <c r="AG540" s="10"/>
      <c r="AH540" s="32"/>
      <c r="AI540" s="10"/>
      <c r="AJ540" s="32"/>
      <c r="AK540" s="10"/>
      <c r="AL540" s="32"/>
      <c r="AM540" s="10"/>
      <c r="AN540" s="32"/>
      <c r="AO540" s="10"/>
      <c r="AP540" s="242"/>
      <c r="AQ540" s="10"/>
      <c r="AR540" s="32"/>
      <c r="AS540" s="10"/>
      <c r="AT540" s="242"/>
      <c r="AU540" s="10"/>
      <c r="AV540" s="242"/>
      <c r="AW540" s="7"/>
      <c r="AX540" s="247"/>
      <c r="AY540" s="10"/>
      <c r="AZ540" s="242"/>
      <c r="BA540" s="7"/>
      <c r="BB540" s="247"/>
      <c r="BC540" s="7"/>
      <c r="BD540" s="247"/>
      <c r="BE540" s="7"/>
      <c r="BF540" s="8"/>
      <c r="BG540" s="7"/>
      <c r="BH540" s="8"/>
      <c r="BJ540" s="41"/>
      <c r="BK540" s="41">
        <f t="shared" si="41"/>
        <v>0</v>
      </c>
      <c r="BL540">
        <f t="shared" si="40"/>
        <v>0</v>
      </c>
      <c r="BM540" t="e">
        <f t="shared" si="42"/>
        <v>#DIV/0!</v>
      </c>
      <c r="BN540">
        <f t="shared" si="43"/>
        <v>0</v>
      </c>
    </row>
    <row r="541" spans="2:66" x14ac:dyDescent="0.25">
      <c r="B541" s="6"/>
      <c r="C541" s="10"/>
      <c r="D541" s="32"/>
      <c r="E541" s="10"/>
      <c r="F541" s="32"/>
      <c r="G541" s="10"/>
      <c r="H541" s="32"/>
      <c r="I541" s="10"/>
      <c r="J541" s="32"/>
      <c r="K541" s="94"/>
      <c r="L541" s="32"/>
      <c r="M541" s="10"/>
      <c r="N541" s="32"/>
      <c r="O541" s="10"/>
      <c r="P541" s="32"/>
      <c r="Q541" s="10"/>
      <c r="R541" s="32"/>
      <c r="S541" s="10"/>
      <c r="T541" s="32"/>
      <c r="U541" s="10"/>
      <c r="V541" s="32"/>
      <c r="W541" s="10"/>
      <c r="X541" s="32"/>
      <c r="Y541" s="10"/>
      <c r="Z541" s="32"/>
      <c r="AA541" s="10"/>
      <c r="AB541" s="32"/>
      <c r="AC541" s="10"/>
      <c r="AD541" s="32"/>
      <c r="AE541" s="10"/>
      <c r="AF541" s="32"/>
      <c r="AG541" s="10"/>
      <c r="AH541" s="32"/>
      <c r="AI541" s="10"/>
      <c r="AJ541" s="32"/>
      <c r="AK541" s="10"/>
      <c r="AL541" s="32"/>
      <c r="AM541" s="10"/>
      <c r="AN541" s="32"/>
      <c r="AO541" s="10"/>
      <c r="AP541" s="242"/>
      <c r="AQ541" s="10"/>
      <c r="AR541" s="32"/>
      <c r="AS541" s="10"/>
      <c r="AT541" s="242"/>
      <c r="AU541" s="10"/>
      <c r="AV541" s="242"/>
      <c r="AW541" s="7"/>
      <c r="AX541" s="247"/>
      <c r="AY541" s="10"/>
      <c r="AZ541" s="242"/>
      <c r="BA541" s="7"/>
      <c r="BB541" s="247"/>
      <c r="BC541" s="7"/>
      <c r="BD541" s="247"/>
      <c r="BE541" s="7"/>
      <c r="BF541" s="8"/>
      <c r="BG541" s="7"/>
      <c r="BH541" s="8"/>
      <c r="BJ541" s="41"/>
      <c r="BK541" s="41">
        <f t="shared" si="41"/>
        <v>0</v>
      </c>
      <c r="BL541">
        <f t="shared" si="40"/>
        <v>0</v>
      </c>
      <c r="BM541" t="e">
        <f t="shared" si="42"/>
        <v>#DIV/0!</v>
      </c>
      <c r="BN541">
        <f t="shared" si="43"/>
        <v>0</v>
      </c>
    </row>
    <row r="542" spans="2:66" x14ac:dyDescent="0.25">
      <c r="B542" s="6"/>
      <c r="C542" s="10"/>
      <c r="D542" s="32"/>
      <c r="E542" s="10"/>
      <c r="F542" s="32"/>
      <c r="G542" s="10"/>
      <c r="H542" s="32"/>
      <c r="I542" s="10"/>
      <c r="J542" s="32"/>
      <c r="K542" s="94"/>
      <c r="L542" s="32"/>
      <c r="M542" s="10"/>
      <c r="N542" s="32"/>
      <c r="O542" s="10"/>
      <c r="P542" s="32"/>
      <c r="Q542" s="10"/>
      <c r="R542" s="32"/>
      <c r="S542" s="10"/>
      <c r="T542" s="32"/>
      <c r="U542" s="10"/>
      <c r="V542" s="32"/>
      <c r="W542" s="10"/>
      <c r="X542" s="32"/>
      <c r="Y542" s="10"/>
      <c r="Z542" s="32"/>
      <c r="AA542" s="10"/>
      <c r="AB542" s="32"/>
      <c r="AC542" s="10"/>
      <c r="AD542" s="32"/>
      <c r="AE542" s="10"/>
      <c r="AF542" s="32"/>
      <c r="AG542" s="10"/>
      <c r="AH542" s="32"/>
      <c r="AI542" s="10"/>
      <c r="AJ542" s="32"/>
      <c r="AK542" s="10"/>
      <c r="AL542" s="32"/>
      <c r="AM542" s="10"/>
      <c r="AN542" s="32"/>
      <c r="AO542" s="10"/>
      <c r="AP542" s="242"/>
      <c r="AQ542" s="10"/>
      <c r="AR542" s="32"/>
      <c r="AS542" s="10"/>
      <c r="AT542" s="242"/>
      <c r="AU542" s="10"/>
      <c r="AV542" s="242"/>
      <c r="AW542" s="7"/>
      <c r="AX542" s="247"/>
      <c r="AY542" s="10"/>
      <c r="AZ542" s="242"/>
      <c r="BA542" s="7"/>
      <c r="BB542" s="247"/>
      <c r="BC542" s="7"/>
      <c r="BD542" s="247"/>
      <c r="BE542" s="7"/>
      <c r="BF542" s="8"/>
      <c r="BG542" s="7"/>
      <c r="BH542" s="8"/>
      <c r="BJ542" s="41"/>
      <c r="BK542" s="41">
        <f t="shared" si="41"/>
        <v>0</v>
      </c>
      <c r="BL542">
        <f t="shared" si="40"/>
        <v>0</v>
      </c>
      <c r="BM542" t="e">
        <f t="shared" si="42"/>
        <v>#DIV/0!</v>
      </c>
      <c r="BN542">
        <f t="shared" si="43"/>
        <v>0</v>
      </c>
    </row>
    <row r="543" spans="2:66" x14ac:dyDescent="0.25">
      <c r="B543" s="6"/>
      <c r="C543" s="10"/>
      <c r="D543" s="32"/>
      <c r="E543" s="10"/>
      <c r="F543" s="32"/>
      <c r="G543" s="10"/>
      <c r="H543" s="32"/>
      <c r="I543" s="10"/>
      <c r="J543" s="32"/>
      <c r="K543" s="10"/>
      <c r="L543" s="32"/>
      <c r="M543" s="10"/>
      <c r="N543" s="32"/>
      <c r="O543" s="10"/>
      <c r="P543" s="32"/>
      <c r="Q543" s="10"/>
      <c r="R543" s="32"/>
      <c r="S543" s="10"/>
      <c r="T543" s="32"/>
      <c r="U543" s="10"/>
      <c r="V543" s="32"/>
      <c r="W543" s="10"/>
      <c r="X543" s="32"/>
      <c r="Y543" s="10"/>
      <c r="Z543" s="32"/>
      <c r="AA543" s="10"/>
      <c r="AB543" s="32"/>
      <c r="AC543" s="10"/>
      <c r="AD543" s="32"/>
      <c r="AE543" s="10"/>
      <c r="AF543" s="32"/>
      <c r="AG543" s="10"/>
      <c r="AH543" s="32"/>
      <c r="AI543" s="10"/>
      <c r="AJ543" s="32"/>
      <c r="AK543" s="10"/>
      <c r="AL543" s="32"/>
      <c r="AM543" s="10"/>
      <c r="AN543" s="32"/>
      <c r="AO543" s="10"/>
      <c r="AP543" s="242"/>
      <c r="AQ543" s="10"/>
      <c r="AR543" s="32"/>
      <c r="AS543" s="10"/>
      <c r="AT543" s="242"/>
      <c r="AU543" s="10"/>
      <c r="AV543" s="242"/>
      <c r="AW543" s="7"/>
      <c r="AX543" s="247"/>
      <c r="AY543" s="10"/>
      <c r="AZ543" s="242"/>
      <c r="BA543" s="7"/>
      <c r="BB543" s="247"/>
      <c r="BC543" s="7"/>
      <c r="BD543" s="247"/>
      <c r="BE543" s="7"/>
      <c r="BF543" s="8"/>
      <c r="BG543" s="7"/>
      <c r="BH543" s="8"/>
      <c r="BJ543" s="41"/>
      <c r="BK543" s="41">
        <f t="shared" si="41"/>
        <v>0</v>
      </c>
      <c r="BL543">
        <f t="shared" si="40"/>
        <v>0</v>
      </c>
      <c r="BM543" t="e">
        <f t="shared" si="42"/>
        <v>#DIV/0!</v>
      </c>
      <c r="BN543">
        <f t="shared" si="43"/>
        <v>0</v>
      </c>
    </row>
    <row r="544" spans="2:66" x14ac:dyDescent="0.25">
      <c r="B544" s="6"/>
      <c r="C544" s="10"/>
      <c r="D544" s="32"/>
      <c r="E544" s="10"/>
      <c r="F544" s="32"/>
      <c r="G544" s="10"/>
      <c r="H544" s="32"/>
      <c r="I544" s="10"/>
      <c r="J544" s="32"/>
      <c r="K544" s="10"/>
      <c r="L544" s="32"/>
      <c r="M544" s="10"/>
      <c r="N544" s="32"/>
      <c r="O544" s="10"/>
      <c r="P544" s="32"/>
      <c r="Q544" s="10"/>
      <c r="R544" s="32"/>
      <c r="S544" s="10"/>
      <c r="T544" s="32"/>
      <c r="U544" s="10"/>
      <c r="V544" s="32"/>
      <c r="W544" s="10"/>
      <c r="X544" s="32"/>
      <c r="Y544" s="10"/>
      <c r="Z544" s="32"/>
      <c r="AA544" s="10"/>
      <c r="AB544" s="32"/>
      <c r="AC544" s="10"/>
      <c r="AD544" s="32"/>
      <c r="AE544" s="10"/>
      <c r="AF544" s="32"/>
      <c r="AG544" s="10"/>
      <c r="AH544" s="32"/>
      <c r="AI544" s="10"/>
      <c r="AJ544" s="32"/>
      <c r="AK544" s="10"/>
      <c r="AL544" s="32"/>
      <c r="AM544" s="10"/>
      <c r="AN544" s="32"/>
      <c r="AO544" s="10"/>
      <c r="AP544" s="242"/>
      <c r="AQ544" s="10"/>
      <c r="AR544" s="32"/>
      <c r="AS544" s="10"/>
      <c r="AT544" s="242"/>
      <c r="AU544" s="10"/>
      <c r="AV544" s="242"/>
      <c r="AW544" s="7"/>
      <c r="AX544" s="247"/>
      <c r="AY544" s="10"/>
      <c r="AZ544" s="242"/>
      <c r="BA544" s="7"/>
      <c r="BB544" s="247"/>
      <c r="BC544" s="7"/>
      <c r="BD544" s="247"/>
      <c r="BE544" s="7"/>
      <c r="BF544" s="8"/>
      <c r="BG544" s="7"/>
      <c r="BH544" s="8"/>
      <c r="BJ544" s="41"/>
      <c r="BK544" s="41">
        <f t="shared" si="41"/>
        <v>0</v>
      </c>
      <c r="BL544">
        <f t="shared" si="40"/>
        <v>0</v>
      </c>
      <c r="BM544" t="e">
        <f t="shared" si="42"/>
        <v>#DIV/0!</v>
      </c>
      <c r="BN544">
        <f t="shared" si="43"/>
        <v>0</v>
      </c>
    </row>
    <row r="545" spans="2:66" x14ac:dyDescent="0.25">
      <c r="B545" s="6"/>
      <c r="C545" s="10"/>
      <c r="D545" s="32"/>
      <c r="E545" s="10"/>
      <c r="F545" s="32"/>
      <c r="G545" s="10"/>
      <c r="H545" s="32"/>
      <c r="I545" s="10"/>
      <c r="J545" s="32"/>
      <c r="K545" s="10"/>
      <c r="L545" s="32"/>
      <c r="M545" s="10"/>
      <c r="N545" s="32"/>
      <c r="O545" s="10"/>
      <c r="P545" s="32"/>
      <c r="Q545" s="10"/>
      <c r="R545" s="32"/>
      <c r="S545" s="10"/>
      <c r="T545" s="32"/>
      <c r="U545" s="10"/>
      <c r="V545" s="32"/>
      <c r="W545" s="10"/>
      <c r="X545" s="32"/>
      <c r="Y545" s="10"/>
      <c r="Z545" s="32"/>
      <c r="AA545" s="10"/>
      <c r="AB545" s="32"/>
      <c r="AC545" s="10"/>
      <c r="AD545" s="32"/>
      <c r="AE545" s="10"/>
      <c r="AF545" s="32"/>
      <c r="AG545" s="10"/>
      <c r="AH545" s="32"/>
      <c r="AI545" s="10"/>
      <c r="AJ545" s="32"/>
      <c r="AK545" s="10"/>
      <c r="AL545" s="32"/>
      <c r="AM545" s="10"/>
      <c r="AN545" s="32"/>
      <c r="AO545" s="10"/>
      <c r="AP545" s="242"/>
      <c r="AQ545" s="10"/>
      <c r="AR545" s="32"/>
      <c r="AS545" s="10"/>
      <c r="AT545" s="242"/>
      <c r="AU545" s="10"/>
      <c r="AV545" s="242"/>
      <c r="AW545" s="7"/>
      <c r="AX545" s="247"/>
      <c r="AY545" s="10"/>
      <c r="AZ545" s="242"/>
      <c r="BA545" s="7"/>
      <c r="BB545" s="247"/>
      <c r="BC545" s="7"/>
      <c r="BD545" s="247"/>
      <c r="BE545" s="7"/>
      <c r="BF545" s="8"/>
      <c r="BG545" s="7"/>
      <c r="BH545" s="8"/>
      <c r="BJ545" s="41"/>
      <c r="BK545" s="41">
        <f t="shared" si="41"/>
        <v>0</v>
      </c>
      <c r="BL545">
        <f t="shared" si="40"/>
        <v>0</v>
      </c>
      <c r="BM545" t="e">
        <f t="shared" si="42"/>
        <v>#DIV/0!</v>
      </c>
      <c r="BN545">
        <f t="shared" si="43"/>
        <v>0</v>
      </c>
    </row>
    <row r="546" spans="2:66" x14ac:dyDescent="0.25">
      <c r="B546" s="6"/>
      <c r="C546" s="10"/>
      <c r="D546" s="32"/>
      <c r="E546" s="10"/>
      <c r="F546" s="32"/>
      <c r="G546" s="10"/>
      <c r="H546" s="32"/>
      <c r="I546" s="10"/>
      <c r="J546" s="32"/>
      <c r="K546" s="10"/>
      <c r="L546" s="32"/>
      <c r="M546" s="10"/>
      <c r="N546" s="32"/>
      <c r="O546" s="10"/>
      <c r="P546" s="32"/>
      <c r="Q546" s="10"/>
      <c r="R546" s="32"/>
      <c r="S546" s="10"/>
      <c r="T546" s="32"/>
      <c r="U546" s="10"/>
      <c r="V546" s="32"/>
      <c r="W546" s="10"/>
      <c r="X546" s="32"/>
      <c r="Y546" s="10"/>
      <c r="Z546" s="32"/>
      <c r="AA546" s="10"/>
      <c r="AB546" s="32"/>
      <c r="AC546" s="10"/>
      <c r="AD546" s="32"/>
      <c r="AE546" s="10"/>
      <c r="AF546" s="32"/>
      <c r="AG546" s="10"/>
      <c r="AH546" s="32"/>
      <c r="AI546" s="10"/>
      <c r="AJ546" s="32"/>
      <c r="AK546" s="10"/>
      <c r="AL546" s="32"/>
      <c r="AM546" s="10"/>
      <c r="AN546" s="32"/>
      <c r="AO546" s="10"/>
      <c r="AP546" s="242"/>
      <c r="AQ546" s="10"/>
      <c r="AR546" s="32"/>
      <c r="AS546" s="10"/>
      <c r="AT546" s="242"/>
      <c r="AU546" s="10"/>
      <c r="AV546" s="242"/>
      <c r="AW546" s="7"/>
      <c r="AX546" s="247"/>
      <c r="AY546" s="10"/>
      <c r="AZ546" s="242"/>
      <c r="BA546" s="7"/>
      <c r="BB546" s="247"/>
      <c r="BC546" s="7"/>
      <c r="BD546" s="247"/>
      <c r="BE546" s="7"/>
      <c r="BF546" s="8"/>
      <c r="BG546" s="7"/>
      <c r="BH546" s="8"/>
      <c r="BJ546" s="41"/>
      <c r="BK546" s="41">
        <f t="shared" si="41"/>
        <v>0</v>
      </c>
      <c r="BL546">
        <f t="shared" si="40"/>
        <v>0</v>
      </c>
      <c r="BM546" t="e">
        <f t="shared" si="42"/>
        <v>#DIV/0!</v>
      </c>
      <c r="BN546">
        <f t="shared" si="43"/>
        <v>0</v>
      </c>
    </row>
    <row r="547" spans="2:66" x14ac:dyDescent="0.25">
      <c r="B547" s="6"/>
      <c r="C547" s="10"/>
      <c r="D547" s="32"/>
      <c r="E547" s="10"/>
      <c r="F547" s="32"/>
      <c r="G547" s="10"/>
      <c r="H547" s="32"/>
      <c r="I547" s="10"/>
      <c r="J547" s="32"/>
      <c r="K547" s="94"/>
      <c r="L547" s="32"/>
      <c r="M547" s="10"/>
      <c r="N547" s="32"/>
      <c r="O547" s="10"/>
      <c r="P547" s="32"/>
      <c r="Q547" s="10"/>
      <c r="R547" s="32"/>
      <c r="S547" s="10"/>
      <c r="T547" s="32"/>
      <c r="U547" s="10"/>
      <c r="V547" s="32"/>
      <c r="W547" s="10"/>
      <c r="X547" s="32"/>
      <c r="Y547" s="10"/>
      <c r="Z547" s="32"/>
      <c r="AA547" s="10"/>
      <c r="AB547" s="32"/>
      <c r="AC547" s="10"/>
      <c r="AD547" s="32"/>
      <c r="AE547" s="10"/>
      <c r="AF547" s="32"/>
      <c r="AG547" s="10"/>
      <c r="AH547" s="32"/>
      <c r="AI547" s="10"/>
      <c r="AJ547" s="32"/>
      <c r="AK547" s="10"/>
      <c r="AL547" s="32"/>
      <c r="AM547" s="10"/>
      <c r="AN547" s="32"/>
      <c r="AO547" s="10"/>
      <c r="AP547" s="242"/>
      <c r="AQ547" s="10"/>
      <c r="AR547" s="32"/>
      <c r="AS547" s="10"/>
      <c r="AT547" s="242"/>
      <c r="AU547" s="10"/>
      <c r="AV547" s="242"/>
      <c r="AW547" s="7"/>
      <c r="AX547" s="247"/>
      <c r="AY547" s="10"/>
      <c r="AZ547" s="242"/>
      <c r="BA547" s="7"/>
      <c r="BB547" s="247"/>
      <c r="BC547" s="7"/>
      <c r="BD547" s="247"/>
      <c r="BE547" s="7"/>
      <c r="BF547" s="8"/>
      <c r="BG547" s="7"/>
      <c r="BH547" s="8"/>
      <c r="BJ547" s="41"/>
      <c r="BK547" s="41">
        <f t="shared" si="41"/>
        <v>0</v>
      </c>
      <c r="BL547">
        <f t="shared" si="40"/>
        <v>0</v>
      </c>
      <c r="BM547" t="e">
        <f t="shared" si="42"/>
        <v>#DIV/0!</v>
      </c>
      <c r="BN547">
        <f t="shared" si="43"/>
        <v>0</v>
      </c>
    </row>
    <row r="548" spans="2:66" x14ac:dyDescent="0.25">
      <c r="B548" s="6"/>
      <c r="C548" s="10"/>
      <c r="D548" s="32"/>
      <c r="E548" s="10"/>
      <c r="F548" s="32"/>
      <c r="G548" s="10"/>
      <c r="H548" s="32"/>
      <c r="I548" s="10"/>
      <c r="J548" s="32"/>
      <c r="K548" s="10"/>
      <c r="L548" s="32"/>
      <c r="M548" s="10"/>
      <c r="N548" s="32"/>
      <c r="O548" s="10"/>
      <c r="P548" s="32"/>
      <c r="Q548" s="10"/>
      <c r="R548" s="32"/>
      <c r="S548" s="10"/>
      <c r="T548" s="32"/>
      <c r="U548" s="10"/>
      <c r="V548" s="32"/>
      <c r="W548" s="10"/>
      <c r="X548" s="32"/>
      <c r="Y548" s="10"/>
      <c r="Z548" s="32"/>
      <c r="AA548" s="10"/>
      <c r="AB548" s="32"/>
      <c r="AC548" s="10"/>
      <c r="AD548" s="32"/>
      <c r="AE548" s="10"/>
      <c r="AF548" s="32"/>
      <c r="AG548" s="10"/>
      <c r="AH548" s="32"/>
      <c r="AI548" s="10"/>
      <c r="AJ548" s="32"/>
      <c r="AK548" s="10"/>
      <c r="AL548" s="32"/>
      <c r="AM548" s="10"/>
      <c r="AN548" s="32"/>
      <c r="AO548" s="10"/>
      <c r="AP548" s="242"/>
      <c r="AQ548" s="10"/>
      <c r="AR548" s="32"/>
      <c r="AS548" s="10"/>
      <c r="AT548" s="242"/>
      <c r="AU548" s="10"/>
      <c r="AV548" s="242"/>
      <c r="AW548" s="7"/>
      <c r="AX548" s="247"/>
      <c r="AY548" s="10"/>
      <c r="AZ548" s="242"/>
      <c r="BA548" s="7"/>
      <c r="BB548" s="247"/>
      <c r="BC548" s="7"/>
      <c r="BD548" s="247"/>
      <c r="BE548" s="7"/>
      <c r="BF548" s="8"/>
      <c r="BG548" s="7"/>
      <c r="BH548" s="8"/>
      <c r="BJ548" s="41"/>
      <c r="BK548" s="41">
        <f t="shared" si="41"/>
        <v>0</v>
      </c>
      <c r="BL548">
        <f t="shared" si="40"/>
        <v>0</v>
      </c>
      <c r="BM548" t="e">
        <f t="shared" si="42"/>
        <v>#DIV/0!</v>
      </c>
      <c r="BN548">
        <f t="shared" si="43"/>
        <v>0</v>
      </c>
    </row>
    <row r="549" spans="2:66" x14ac:dyDescent="0.25">
      <c r="B549" s="6"/>
      <c r="C549" s="10"/>
      <c r="D549" s="32"/>
      <c r="E549" s="10"/>
      <c r="F549" s="32"/>
      <c r="G549" s="10"/>
      <c r="H549" s="32"/>
      <c r="I549" s="10"/>
      <c r="J549" s="32"/>
      <c r="K549" s="10"/>
      <c r="L549" s="32"/>
      <c r="M549" s="10"/>
      <c r="N549" s="32"/>
      <c r="O549" s="10"/>
      <c r="P549" s="32"/>
      <c r="Q549" s="10"/>
      <c r="R549" s="32"/>
      <c r="S549" s="10"/>
      <c r="T549" s="32"/>
      <c r="U549" s="10"/>
      <c r="V549" s="32"/>
      <c r="W549" s="10"/>
      <c r="X549" s="32"/>
      <c r="Y549" s="10"/>
      <c r="Z549" s="32"/>
      <c r="AA549" s="10"/>
      <c r="AB549" s="32"/>
      <c r="AC549" s="10"/>
      <c r="AD549" s="32"/>
      <c r="AE549" s="10"/>
      <c r="AF549" s="32"/>
      <c r="AG549" s="10"/>
      <c r="AH549" s="32"/>
      <c r="AI549" s="10"/>
      <c r="AJ549" s="32"/>
      <c r="AK549" s="10"/>
      <c r="AL549" s="32"/>
      <c r="AM549" s="10"/>
      <c r="AN549" s="32"/>
      <c r="AO549" s="10"/>
      <c r="AP549" s="242"/>
      <c r="AQ549" s="10"/>
      <c r="AR549" s="32"/>
      <c r="AS549" s="10"/>
      <c r="AT549" s="242"/>
      <c r="AU549" s="10"/>
      <c r="AV549" s="242"/>
      <c r="AW549" s="7"/>
      <c r="AX549" s="247"/>
      <c r="AY549" s="10"/>
      <c r="AZ549" s="242"/>
      <c r="BA549" s="7"/>
      <c r="BB549" s="247"/>
      <c r="BC549" s="7"/>
      <c r="BD549" s="247"/>
      <c r="BE549" s="7"/>
      <c r="BF549" s="8"/>
      <c r="BG549" s="7"/>
      <c r="BH549" s="8"/>
      <c r="BJ549" s="41"/>
      <c r="BK549" s="41">
        <f t="shared" si="41"/>
        <v>0</v>
      </c>
      <c r="BL549">
        <f t="shared" si="40"/>
        <v>0</v>
      </c>
      <c r="BM549" t="e">
        <f t="shared" si="42"/>
        <v>#DIV/0!</v>
      </c>
      <c r="BN549">
        <f t="shared" si="43"/>
        <v>0</v>
      </c>
    </row>
    <row r="550" spans="2:66" x14ac:dyDescent="0.25">
      <c r="B550" s="6"/>
      <c r="C550" s="10"/>
      <c r="D550" s="32"/>
      <c r="E550" s="10"/>
      <c r="F550" s="32"/>
      <c r="G550" s="10"/>
      <c r="H550" s="32"/>
      <c r="I550" s="10"/>
      <c r="J550" s="32"/>
      <c r="K550" s="10"/>
      <c r="L550" s="32"/>
      <c r="M550" s="10"/>
      <c r="N550" s="32"/>
      <c r="O550" s="10"/>
      <c r="P550" s="32"/>
      <c r="Q550" s="10"/>
      <c r="R550" s="32"/>
      <c r="S550" s="10"/>
      <c r="T550" s="32"/>
      <c r="U550" s="10"/>
      <c r="V550" s="32"/>
      <c r="W550" s="10"/>
      <c r="X550" s="32"/>
      <c r="Y550" s="10"/>
      <c r="Z550" s="32"/>
      <c r="AA550" s="10"/>
      <c r="AB550" s="32"/>
      <c r="AC550" s="10"/>
      <c r="AD550" s="32"/>
      <c r="AE550" s="10"/>
      <c r="AF550" s="32"/>
      <c r="AG550" s="10"/>
      <c r="AH550" s="32"/>
      <c r="AI550" s="10"/>
      <c r="AJ550" s="32"/>
      <c r="AK550" s="10"/>
      <c r="AL550" s="32"/>
      <c r="AM550" s="10"/>
      <c r="AN550" s="32"/>
      <c r="AO550" s="10"/>
      <c r="AP550" s="242"/>
      <c r="AQ550" s="10"/>
      <c r="AR550" s="32"/>
      <c r="AS550" s="10"/>
      <c r="AT550" s="242"/>
      <c r="AU550" s="10"/>
      <c r="AV550" s="242"/>
      <c r="AW550" s="7"/>
      <c r="AX550" s="247"/>
      <c r="AY550" s="10"/>
      <c r="AZ550" s="242"/>
      <c r="BA550" s="7"/>
      <c r="BB550" s="247"/>
      <c r="BC550" s="7"/>
      <c r="BD550" s="247"/>
      <c r="BE550" s="7"/>
      <c r="BF550" s="8"/>
      <c r="BG550" s="7"/>
      <c r="BH550" s="8"/>
      <c r="BJ550" s="41"/>
      <c r="BK550" s="41">
        <f t="shared" si="41"/>
        <v>0</v>
      </c>
      <c r="BL550">
        <f t="shared" si="40"/>
        <v>0</v>
      </c>
      <c r="BM550" t="e">
        <f t="shared" si="42"/>
        <v>#DIV/0!</v>
      </c>
      <c r="BN550">
        <f t="shared" si="43"/>
        <v>0</v>
      </c>
    </row>
    <row r="551" spans="2:66" x14ac:dyDescent="0.25">
      <c r="B551" s="6"/>
      <c r="C551" s="10"/>
      <c r="D551" s="32"/>
      <c r="E551" s="10"/>
      <c r="F551" s="32"/>
      <c r="G551" s="10"/>
      <c r="H551" s="32"/>
      <c r="I551" s="10"/>
      <c r="J551" s="32"/>
      <c r="K551" s="10"/>
      <c r="L551" s="32"/>
      <c r="M551" s="10"/>
      <c r="N551" s="32"/>
      <c r="O551" s="10"/>
      <c r="P551" s="32"/>
      <c r="Q551" s="10"/>
      <c r="R551" s="32"/>
      <c r="S551" s="10"/>
      <c r="T551" s="32"/>
      <c r="U551" s="10"/>
      <c r="V551" s="32"/>
      <c r="W551" s="10"/>
      <c r="X551" s="32"/>
      <c r="Y551" s="10"/>
      <c r="Z551" s="32"/>
      <c r="AA551" s="10"/>
      <c r="AB551" s="32"/>
      <c r="AC551" s="10"/>
      <c r="AD551" s="32"/>
      <c r="AE551" s="10"/>
      <c r="AF551" s="32"/>
      <c r="AG551" s="10"/>
      <c r="AH551" s="32"/>
      <c r="AI551" s="10"/>
      <c r="AJ551" s="32"/>
      <c r="AK551" s="10"/>
      <c r="AL551" s="32"/>
      <c r="AM551" s="10"/>
      <c r="AN551" s="32"/>
      <c r="AO551" s="10"/>
      <c r="AP551" s="242"/>
      <c r="AQ551" s="10"/>
      <c r="AR551" s="32"/>
      <c r="AS551" s="10"/>
      <c r="AT551" s="242"/>
      <c r="AU551" s="10"/>
      <c r="AV551" s="242"/>
      <c r="AW551" s="7"/>
      <c r="AX551" s="247"/>
      <c r="AY551" s="10"/>
      <c r="AZ551" s="242"/>
      <c r="BA551" s="7"/>
      <c r="BB551" s="247"/>
      <c r="BC551" s="7"/>
      <c r="BD551" s="247"/>
      <c r="BE551" s="7"/>
      <c r="BF551" s="8"/>
      <c r="BG551" s="7"/>
      <c r="BH551" s="8"/>
      <c r="BJ551" s="41"/>
      <c r="BK551" s="41">
        <f t="shared" si="41"/>
        <v>0</v>
      </c>
      <c r="BL551">
        <f t="shared" si="40"/>
        <v>0</v>
      </c>
      <c r="BM551" t="e">
        <f t="shared" si="42"/>
        <v>#DIV/0!</v>
      </c>
      <c r="BN551">
        <f t="shared" si="43"/>
        <v>0</v>
      </c>
    </row>
    <row r="552" spans="2:66" x14ac:dyDescent="0.25">
      <c r="B552" s="6"/>
      <c r="C552" s="10"/>
      <c r="D552" s="32"/>
      <c r="E552" s="10"/>
      <c r="F552" s="32"/>
      <c r="G552" s="10"/>
      <c r="H552" s="32"/>
      <c r="I552" s="10"/>
      <c r="J552" s="32"/>
      <c r="K552" s="10"/>
      <c r="L552" s="32"/>
      <c r="M552" s="10"/>
      <c r="N552" s="32"/>
      <c r="O552" s="10"/>
      <c r="P552" s="32"/>
      <c r="Q552" s="10"/>
      <c r="R552" s="32"/>
      <c r="S552" s="10"/>
      <c r="T552" s="32"/>
      <c r="U552" s="10"/>
      <c r="V552" s="32"/>
      <c r="W552" s="10"/>
      <c r="X552" s="32"/>
      <c r="Y552" s="10"/>
      <c r="Z552" s="32"/>
      <c r="AA552" s="10"/>
      <c r="AB552" s="32"/>
      <c r="AC552" s="10"/>
      <c r="AD552" s="32"/>
      <c r="AE552" s="10"/>
      <c r="AF552" s="32"/>
      <c r="AG552" s="10"/>
      <c r="AH552" s="32"/>
      <c r="AI552" s="10"/>
      <c r="AJ552" s="32"/>
      <c r="AK552" s="10"/>
      <c r="AL552" s="32"/>
      <c r="AM552" s="10"/>
      <c r="AN552" s="32"/>
      <c r="AO552" s="10"/>
      <c r="AP552" s="242"/>
      <c r="AQ552" s="10"/>
      <c r="AR552" s="32"/>
      <c r="AS552" s="10"/>
      <c r="AT552" s="242"/>
      <c r="AU552" s="10"/>
      <c r="AV552" s="242"/>
      <c r="AW552" s="7"/>
      <c r="AX552" s="247"/>
      <c r="AY552" s="10"/>
      <c r="AZ552" s="242"/>
      <c r="BA552" s="7"/>
      <c r="BB552" s="247"/>
      <c r="BC552" s="7"/>
      <c r="BD552" s="247"/>
      <c r="BE552" s="7"/>
      <c r="BF552" s="8"/>
      <c r="BG552" s="7"/>
      <c r="BH552" s="8"/>
      <c r="BJ552" s="41"/>
      <c r="BK552" s="41">
        <f t="shared" si="41"/>
        <v>0</v>
      </c>
      <c r="BL552">
        <f t="shared" si="40"/>
        <v>0</v>
      </c>
      <c r="BM552" t="e">
        <f t="shared" si="42"/>
        <v>#DIV/0!</v>
      </c>
      <c r="BN552">
        <f t="shared" si="43"/>
        <v>0</v>
      </c>
    </row>
    <row r="553" spans="2:66" x14ac:dyDescent="0.25">
      <c r="B553" s="6"/>
      <c r="C553" s="10"/>
      <c r="D553" s="32"/>
      <c r="E553" s="10"/>
      <c r="F553" s="32"/>
      <c r="G553" s="10"/>
      <c r="H553" s="32"/>
      <c r="I553" s="10"/>
      <c r="J553" s="32"/>
      <c r="K553" s="10"/>
      <c r="L553" s="32"/>
      <c r="M553" s="10"/>
      <c r="N553" s="32"/>
      <c r="O553" s="10"/>
      <c r="P553" s="32"/>
      <c r="Q553" s="10"/>
      <c r="R553" s="32"/>
      <c r="S553" s="10"/>
      <c r="T553" s="32"/>
      <c r="U553" s="10"/>
      <c r="V553" s="32"/>
      <c r="W553" s="10"/>
      <c r="X553" s="32"/>
      <c r="Y553" s="10"/>
      <c r="Z553" s="32"/>
      <c r="AA553" s="10"/>
      <c r="AB553" s="32"/>
      <c r="AC553" s="10"/>
      <c r="AD553" s="32"/>
      <c r="AE553" s="10"/>
      <c r="AF553" s="32"/>
      <c r="AG553" s="10"/>
      <c r="AH553" s="32"/>
      <c r="AI553" s="10"/>
      <c r="AJ553" s="32"/>
      <c r="AK553" s="10"/>
      <c r="AL553" s="32"/>
      <c r="AM553" s="10"/>
      <c r="AN553" s="32"/>
      <c r="AO553" s="10"/>
      <c r="AP553" s="242"/>
      <c r="AQ553" s="10"/>
      <c r="AR553" s="32"/>
      <c r="AS553" s="10"/>
      <c r="AT553" s="242"/>
      <c r="AU553" s="10"/>
      <c r="AV553" s="242"/>
      <c r="AW553" s="7"/>
      <c r="AX553" s="247"/>
      <c r="AY553" s="10"/>
      <c r="AZ553" s="242"/>
      <c r="BA553" s="7"/>
      <c r="BB553" s="247"/>
      <c r="BC553" s="7"/>
      <c r="BD553" s="247"/>
      <c r="BE553" s="7"/>
      <c r="BF553" s="8"/>
      <c r="BG553" s="7"/>
      <c r="BH553" s="8"/>
      <c r="BJ553" s="41"/>
      <c r="BK553" s="41">
        <f t="shared" si="41"/>
        <v>0</v>
      </c>
      <c r="BL553">
        <f t="shared" si="40"/>
        <v>0</v>
      </c>
      <c r="BM553" t="e">
        <f t="shared" si="42"/>
        <v>#DIV/0!</v>
      </c>
      <c r="BN553">
        <f t="shared" si="43"/>
        <v>0</v>
      </c>
    </row>
    <row r="554" spans="2:66" x14ac:dyDescent="0.25">
      <c r="B554" s="6"/>
      <c r="C554" s="10"/>
      <c r="D554" s="32"/>
      <c r="E554" s="10"/>
      <c r="F554" s="32"/>
      <c r="G554" s="10"/>
      <c r="H554" s="32"/>
      <c r="I554" s="10"/>
      <c r="J554" s="32"/>
      <c r="K554" s="10"/>
      <c r="L554" s="32"/>
      <c r="M554" s="10"/>
      <c r="N554" s="32"/>
      <c r="O554" s="10"/>
      <c r="P554" s="32"/>
      <c r="Q554" s="10"/>
      <c r="R554" s="32"/>
      <c r="S554" s="10"/>
      <c r="T554" s="32"/>
      <c r="U554" s="10"/>
      <c r="V554" s="32"/>
      <c r="W554" s="10"/>
      <c r="X554" s="32"/>
      <c r="Y554" s="10"/>
      <c r="Z554" s="32"/>
      <c r="AA554" s="10"/>
      <c r="AB554" s="32"/>
      <c r="AC554" s="10"/>
      <c r="AD554" s="32"/>
      <c r="AE554" s="10"/>
      <c r="AF554" s="32"/>
      <c r="AG554" s="10"/>
      <c r="AH554" s="32"/>
      <c r="AI554" s="10"/>
      <c r="AJ554" s="32"/>
      <c r="AK554" s="10"/>
      <c r="AL554" s="32"/>
      <c r="AM554" s="10"/>
      <c r="AN554" s="32"/>
      <c r="AO554" s="10"/>
      <c r="AP554" s="242"/>
      <c r="AQ554" s="10"/>
      <c r="AR554" s="32"/>
      <c r="AS554" s="10"/>
      <c r="AT554" s="242"/>
      <c r="AU554" s="10"/>
      <c r="AV554" s="242"/>
      <c r="AW554" s="7"/>
      <c r="AX554" s="247"/>
      <c r="AY554" s="10"/>
      <c r="AZ554" s="242"/>
      <c r="BA554" s="7"/>
      <c r="BB554" s="247"/>
      <c r="BC554" s="7"/>
      <c r="BD554" s="247"/>
      <c r="BE554" s="7"/>
      <c r="BF554" s="8"/>
      <c r="BG554" s="7"/>
      <c r="BH554" s="8"/>
      <c r="BJ554" s="41"/>
      <c r="BK554" s="41">
        <f t="shared" si="41"/>
        <v>0</v>
      </c>
      <c r="BL554">
        <f t="shared" si="40"/>
        <v>0</v>
      </c>
      <c r="BM554" t="e">
        <f t="shared" si="42"/>
        <v>#DIV/0!</v>
      </c>
      <c r="BN554">
        <f t="shared" si="43"/>
        <v>0</v>
      </c>
    </row>
    <row r="555" spans="2:66" x14ac:dyDescent="0.25">
      <c r="B555" s="6"/>
      <c r="C555" s="10"/>
      <c r="D555" s="32"/>
      <c r="E555" s="10"/>
      <c r="F555" s="32"/>
      <c r="G555" s="10"/>
      <c r="H555" s="32"/>
      <c r="I555" s="10"/>
      <c r="J555" s="32"/>
      <c r="K555" s="10"/>
      <c r="L555" s="32"/>
      <c r="M555" s="10"/>
      <c r="N555" s="32"/>
      <c r="O555" s="10"/>
      <c r="P555" s="32"/>
      <c r="Q555" s="10"/>
      <c r="R555" s="32"/>
      <c r="S555" s="10"/>
      <c r="T555" s="32"/>
      <c r="U555" s="10"/>
      <c r="V555" s="32"/>
      <c r="W555" s="10"/>
      <c r="X555" s="32"/>
      <c r="Y555" s="10"/>
      <c r="Z555" s="32"/>
      <c r="AA555" s="10"/>
      <c r="AB555" s="32"/>
      <c r="AC555" s="10"/>
      <c r="AD555" s="32"/>
      <c r="AE555" s="10"/>
      <c r="AF555" s="32"/>
      <c r="AG555" s="10"/>
      <c r="AH555" s="32"/>
      <c r="AI555" s="10"/>
      <c r="AJ555" s="32"/>
      <c r="AK555" s="10"/>
      <c r="AL555" s="32"/>
      <c r="AM555" s="10"/>
      <c r="AN555" s="32"/>
      <c r="AO555" s="10"/>
      <c r="AP555" s="242"/>
      <c r="AQ555" s="10"/>
      <c r="AR555" s="32"/>
      <c r="AS555" s="10"/>
      <c r="AT555" s="242"/>
      <c r="AU555" s="10"/>
      <c r="AV555" s="242"/>
      <c r="AW555" s="7"/>
      <c r="AX555" s="247"/>
      <c r="AY555" s="10"/>
      <c r="AZ555" s="242"/>
      <c r="BA555" s="7"/>
      <c r="BB555" s="247"/>
      <c r="BC555" s="7"/>
      <c r="BD555" s="247"/>
      <c r="BE555" s="7"/>
      <c r="BF555" s="8"/>
      <c r="BG555" s="7"/>
      <c r="BH555" s="8"/>
      <c r="BJ555" s="41"/>
      <c r="BK555" s="41">
        <f t="shared" si="41"/>
        <v>0</v>
      </c>
      <c r="BL555">
        <f t="shared" si="40"/>
        <v>0</v>
      </c>
      <c r="BM555" t="e">
        <f t="shared" si="42"/>
        <v>#DIV/0!</v>
      </c>
      <c r="BN555">
        <f t="shared" si="43"/>
        <v>0</v>
      </c>
    </row>
    <row r="556" spans="2:66" x14ac:dyDescent="0.25">
      <c r="B556" s="6"/>
      <c r="C556" s="10"/>
      <c r="D556" s="32"/>
      <c r="E556" s="10"/>
      <c r="F556" s="32"/>
      <c r="G556" s="10"/>
      <c r="H556" s="32"/>
      <c r="I556" s="10"/>
      <c r="J556" s="32"/>
      <c r="K556" s="10"/>
      <c r="L556" s="32"/>
      <c r="M556" s="10"/>
      <c r="N556" s="32"/>
      <c r="O556" s="10"/>
      <c r="P556" s="32"/>
      <c r="Q556" s="10"/>
      <c r="R556" s="32"/>
      <c r="S556" s="10"/>
      <c r="T556" s="32"/>
      <c r="U556" s="10"/>
      <c r="V556" s="32"/>
      <c r="W556" s="10"/>
      <c r="X556" s="32"/>
      <c r="Y556" s="10"/>
      <c r="Z556" s="32"/>
      <c r="AA556" s="10"/>
      <c r="AB556" s="32"/>
      <c r="AC556" s="10"/>
      <c r="AD556" s="32"/>
      <c r="AE556" s="10"/>
      <c r="AF556" s="32"/>
      <c r="AG556" s="10"/>
      <c r="AH556" s="32"/>
      <c r="AI556" s="10"/>
      <c r="AJ556" s="32"/>
      <c r="AK556" s="10"/>
      <c r="AL556" s="32"/>
      <c r="AM556" s="10"/>
      <c r="AN556" s="32"/>
      <c r="AO556" s="10"/>
      <c r="AP556" s="242"/>
      <c r="AQ556" s="10"/>
      <c r="AR556" s="32"/>
      <c r="AS556" s="10"/>
      <c r="AT556" s="242"/>
      <c r="AU556" s="10"/>
      <c r="AV556" s="242"/>
      <c r="AW556" s="7"/>
      <c r="AX556" s="247"/>
      <c r="AY556" s="10"/>
      <c r="AZ556" s="242"/>
      <c r="BA556" s="7"/>
      <c r="BB556" s="247"/>
      <c r="BC556" s="7"/>
      <c r="BD556" s="247"/>
      <c r="BE556" s="7"/>
      <c r="BF556" s="8"/>
      <c r="BG556" s="7"/>
      <c r="BH556" s="8"/>
      <c r="BJ556" s="41"/>
      <c r="BK556" s="41">
        <f t="shared" si="41"/>
        <v>0</v>
      </c>
      <c r="BL556">
        <f t="shared" si="40"/>
        <v>0</v>
      </c>
      <c r="BM556" t="e">
        <f t="shared" si="42"/>
        <v>#DIV/0!</v>
      </c>
      <c r="BN556">
        <f t="shared" si="43"/>
        <v>0</v>
      </c>
    </row>
    <row r="557" spans="2:66" x14ac:dyDescent="0.25">
      <c r="B557" s="6"/>
      <c r="C557" s="10"/>
      <c r="D557" s="32"/>
      <c r="E557" s="10"/>
      <c r="F557" s="32"/>
      <c r="G557" s="10"/>
      <c r="H557" s="32"/>
      <c r="I557" s="10"/>
      <c r="J557" s="32"/>
      <c r="K557" s="10"/>
      <c r="L557" s="32"/>
      <c r="M557" s="10"/>
      <c r="N557" s="32"/>
      <c r="O557" s="10"/>
      <c r="P557" s="32"/>
      <c r="Q557" s="10"/>
      <c r="R557" s="32"/>
      <c r="S557" s="10"/>
      <c r="T557" s="32"/>
      <c r="U557" s="10"/>
      <c r="V557" s="32"/>
      <c r="W557" s="10"/>
      <c r="X557" s="32"/>
      <c r="Y557" s="10"/>
      <c r="Z557" s="32"/>
      <c r="AA557" s="10"/>
      <c r="AB557" s="32"/>
      <c r="AC557" s="10"/>
      <c r="AD557" s="32"/>
      <c r="AE557" s="10"/>
      <c r="AF557" s="32"/>
      <c r="AG557" s="10"/>
      <c r="AH557" s="32"/>
      <c r="AI557" s="10"/>
      <c r="AJ557" s="32"/>
      <c r="AK557" s="10"/>
      <c r="AL557" s="32"/>
      <c r="AM557" s="10"/>
      <c r="AN557" s="32"/>
      <c r="AO557" s="10"/>
      <c r="AP557" s="242"/>
      <c r="AQ557" s="10"/>
      <c r="AR557" s="32"/>
      <c r="AS557" s="10"/>
      <c r="AT557" s="242"/>
      <c r="AU557" s="10"/>
      <c r="AV557" s="242"/>
      <c r="AW557" s="7"/>
      <c r="AX557" s="247"/>
      <c r="AY557" s="10"/>
      <c r="AZ557" s="242"/>
      <c r="BA557" s="7"/>
      <c r="BB557" s="247"/>
      <c r="BC557" s="7"/>
      <c r="BD557" s="247"/>
      <c r="BE557" s="7"/>
      <c r="BF557" s="8"/>
      <c r="BG557" s="7"/>
      <c r="BH557" s="8"/>
      <c r="BJ557" s="41"/>
      <c r="BK557" s="41">
        <f t="shared" si="41"/>
        <v>0</v>
      </c>
      <c r="BL557">
        <f t="shared" si="40"/>
        <v>0</v>
      </c>
      <c r="BM557" t="e">
        <f t="shared" si="42"/>
        <v>#DIV/0!</v>
      </c>
      <c r="BN557">
        <f t="shared" si="43"/>
        <v>0</v>
      </c>
    </row>
    <row r="558" spans="2:66" x14ac:dyDescent="0.25">
      <c r="B558" s="6"/>
      <c r="C558" s="10"/>
      <c r="D558" s="32"/>
      <c r="E558" s="10"/>
      <c r="F558" s="32"/>
      <c r="G558" s="10"/>
      <c r="H558" s="32"/>
      <c r="I558" s="10"/>
      <c r="J558" s="32"/>
      <c r="K558" s="10"/>
      <c r="L558" s="32"/>
      <c r="M558" s="10"/>
      <c r="N558" s="32"/>
      <c r="O558" s="10"/>
      <c r="P558" s="32"/>
      <c r="Q558" s="10"/>
      <c r="R558" s="32"/>
      <c r="S558" s="10"/>
      <c r="T558" s="32"/>
      <c r="U558" s="10"/>
      <c r="V558" s="32"/>
      <c r="W558" s="10"/>
      <c r="X558" s="32"/>
      <c r="Y558" s="10"/>
      <c r="Z558" s="32"/>
      <c r="AA558" s="10"/>
      <c r="AB558" s="32"/>
      <c r="AC558" s="10"/>
      <c r="AD558" s="32"/>
      <c r="AE558" s="10"/>
      <c r="AF558" s="32"/>
      <c r="AG558" s="10"/>
      <c r="AH558" s="32"/>
      <c r="AI558" s="10"/>
      <c r="AJ558" s="32"/>
      <c r="AK558" s="10"/>
      <c r="AL558" s="32"/>
      <c r="AM558" s="10"/>
      <c r="AN558" s="32"/>
      <c r="AO558" s="10"/>
      <c r="AP558" s="242"/>
      <c r="AQ558" s="10"/>
      <c r="AR558" s="32"/>
      <c r="AS558" s="10"/>
      <c r="AT558" s="242"/>
      <c r="AU558" s="10"/>
      <c r="AV558" s="242"/>
      <c r="AW558" s="7"/>
      <c r="AX558" s="247"/>
      <c r="AY558" s="10"/>
      <c r="AZ558" s="242"/>
      <c r="BA558" s="7"/>
      <c r="BB558" s="247"/>
      <c r="BC558" s="7"/>
      <c r="BD558" s="247"/>
      <c r="BE558" s="7"/>
      <c r="BF558" s="8"/>
      <c r="BG558" s="7"/>
      <c r="BH558" s="8"/>
      <c r="BJ558" s="41"/>
      <c r="BK558" s="41">
        <f t="shared" si="41"/>
        <v>0</v>
      </c>
      <c r="BL558">
        <f t="shared" si="40"/>
        <v>0</v>
      </c>
      <c r="BM558" t="e">
        <f t="shared" si="42"/>
        <v>#DIV/0!</v>
      </c>
      <c r="BN558">
        <f t="shared" si="43"/>
        <v>0</v>
      </c>
    </row>
    <row r="559" spans="2:66" x14ac:dyDescent="0.25">
      <c r="B559" s="6"/>
      <c r="C559" s="10"/>
      <c r="D559" s="32"/>
      <c r="E559" s="10"/>
      <c r="F559" s="32"/>
      <c r="G559" s="10"/>
      <c r="H559" s="32"/>
      <c r="I559" s="10"/>
      <c r="J559" s="32"/>
      <c r="K559" s="94"/>
      <c r="L559" s="32"/>
      <c r="M559" s="10"/>
      <c r="N559" s="32"/>
      <c r="O559" s="10"/>
      <c r="P559" s="32"/>
      <c r="Q559" s="10"/>
      <c r="R559" s="32"/>
      <c r="S559" s="10"/>
      <c r="T559" s="32"/>
      <c r="U559" s="10"/>
      <c r="V559" s="32"/>
      <c r="W559" s="10"/>
      <c r="X559" s="32"/>
      <c r="Y559" s="10"/>
      <c r="Z559" s="32"/>
      <c r="AA559" s="10"/>
      <c r="AB559" s="32"/>
      <c r="AC559" s="10"/>
      <c r="AD559" s="32"/>
      <c r="AE559" s="10"/>
      <c r="AF559" s="32"/>
      <c r="AG559" s="10"/>
      <c r="AH559" s="32"/>
      <c r="AI559" s="10"/>
      <c r="AJ559" s="32"/>
      <c r="AK559" s="10"/>
      <c r="AL559" s="32"/>
      <c r="AM559" s="10"/>
      <c r="AN559" s="32"/>
      <c r="AO559" s="10"/>
      <c r="AP559" s="242"/>
      <c r="AQ559" s="10"/>
      <c r="AR559" s="32"/>
      <c r="AS559" s="10"/>
      <c r="AT559" s="242"/>
      <c r="AU559" s="10"/>
      <c r="AV559" s="242"/>
      <c r="AW559" s="7"/>
      <c r="AX559" s="247"/>
      <c r="AY559" s="10"/>
      <c r="AZ559" s="242"/>
      <c r="BA559" s="7"/>
      <c r="BB559" s="247"/>
      <c r="BC559" s="7"/>
      <c r="BD559" s="247"/>
      <c r="BE559" s="7"/>
      <c r="BF559" s="8"/>
      <c r="BG559" s="7"/>
      <c r="BH559" s="8"/>
      <c r="BJ559" s="41"/>
      <c r="BK559" s="41">
        <f t="shared" si="41"/>
        <v>0</v>
      </c>
      <c r="BL559">
        <f t="shared" si="40"/>
        <v>0</v>
      </c>
      <c r="BM559" t="e">
        <f t="shared" si="42"/>
        <v>#DIV/0!</v>
      </c>
      <c r="BN559">
        <f t="shared" si="43"/>
        <v>0</v>
      </c>
    </row>
    <row r="560" spans="2:66" x14ac:dyDescent="0.25">
      <c r="B560" s="6"/>
      <c r="C560" s="10"/>
      <c r="D560" s="32"/>
      <c r="E560" s="10"/>
      <c r="F560" s="32"/>
      <c r="G560" s="10"/>
      <c r="H560" s="32"/>
      <c r="I560" s="10"/>
      <c r="J560" s="32"/>
      <c r="K560" s="94"/>
      <c r="L560" s="32"/>
      <c r="M560" s="10"/>
      <c r="N560" s="32"/>
      <c r="O560" s="10"/>
      <c r="P560" s="32"/>
      <c r="Q560" s="10"/>
      <c r="R560" s="32"/>
      <c r="S560" s="10"/>
      <c r="T560" s="32"/>
      <c r="U560" s="10"/>
      <c r="V560" s="32"/>
      <c r="W560" s="10"/>
      <c r="X560" s="32"/>
      <c r="Y560" s="10"/>
      <c r="Z560" s="32"/>
      <c r="AA560" s="10"/>
      <c r="AB560" s="32"/>
      <c r="AC560" s="10"/>
      <c r="AD560" s="32"/>
      <c r="AE560" s="10"/>
      <c r="AF560" s="32"/>
      <c r="AG560" s="10"/>
      <c r="AH560" s="32"/>
      <c r="AI560" s="10"/>
      <c r="AJ560" s="32"/>
      <c r="AK560" s="10"/>
      <c r="AL560" s="32"/>
      <c r="AM560" s="10"/>
      <c r="AN560" s="32"/>
      <c r="AO560" s="10"/>
      <c r="AP560" s="242"/>
      <c r="AQ560" s="10"/>
      <c r="AR560" s="32"/>
      <c r="AS560" s="10"/>
      <c r="AT560" s="242"/>
      <c r="AU560" s="10"/>
      <c r="AV560" s="242"/>
      <c r="AW560" s="7"/>
      <c r="AX560" s="247"/>
      <c r="AY560" s="10"/>
      <c r="AZ560" s="242"/>
      <c r="BA560" s="7"/>
      <c r="BB560" s="247"/>
      <c r="BC560" s="7"/>
      <c r="BD560" s="247"/>
      <c r="BE560" s="7"/>
      <c r="BF560" s="8"/>
      <c r="BG560" s="7"/>
      <c r="BH560" s="8"/>
      <c r="BJ560" s="41"/>
      <c r="BK560" s="41">
        <f t="shared" si="41"/>
        <v>0</v>
      </c>
      <c r="BL560">
        <f t="shared" si="40"/>
        <v>0</v>
      </c>
      <c r="BM560" t="e">
        <f t="shared" si="42"/>
        <v>#DIV/0!</v>
      </c>
      <c r="BN560">
        <f t="shared" si="43"/>
        <v>0</v>
      </c>
    </row>
    <row r="561" spans="2:66" x14ac:dyDescent="0.25">
      <c r="B561" s="6"/>
      <c r="C561" s="10"/>
      <c r="D561" s="32"/>
      <c r="E561" s="10"/>
      <c r="F561" s="32"/>
      <c r="G561" s="10"/>
      <c r="H561" s="32"/>
      <c r="I561" s="10"/>
      <c r="J561" s="32"/>
      <c r="K561" s="94"/>
      <c r="L561" s="32"/>
      <c r="M561" s="10"/>
      <c r="N561" s="32"/>
      <c r="O561" s="10"/>
      <c r="P561" s="32"/>
      <c r="Q561" s="10"/>
      <c r="R561" s="32"/>
      <c r="S561" s="10"/>
      <c r="T561" s="32"/>
      <c r="U561" s="10"/>
      <c r="V561" s="32"/>
      <c r="W561" s="10"/>
      <c r="X561" s="32"/>
      <c r="Y561" s="10"/>
      <c r="Z561" s="32"/>
      <c r="AA561" s="10"/>
      <c r="AB561" s="32"/>
      <c r="AC561" s="10"/>
      <c r="AD561" s="32"/>
      <c r="AE561" s="10"/>
      <c r="AF561" s="32"/>
      <c r="AG561" s="10"/>
      <c r="AH561" s="32"/>
      <c r="AI561" s="10"/>
      <c r="AJ561" s="32"/>
      <c r="AK561" s="10"/>
      <c r="AL561" s="32"/>
      <c r="AM561" s="10"/>
      <c r="AN561" s="32"/>
      <c r="AO561" s="10"/>
      <c r="AP561" s="242"/>
      <c r="AQ561" s="10"/>
      <c r="AR561" s="32"/>
      <c r="AS561" s="10"/>
      <c r="AT561" s="242"/>
      <c r="AU561" s="10"/>
      <c r="AV561" s="242"/>
      <c r="AW561" s="7"/>
      <c r="AX561" s="247"/>
      <c r="AY561" s="10"/>
      <c r="AZ561" s="242"/>
      <c r="BA561" s="7"/>
      <c r="BB561" s="247"/>
      <c r="BC561" s="7"/>
      <c r="BD561" s="247"/>
      <c r="BE561" s="7"/>
      <c r="BF561" s="8"/>
      <c r="BG561" s="7"/>
      <c r="BH561" s="8"/>
      <c r="BJ561" s="41"/>
      <c r="BK561" s="41">
        <f t="shared" si="41"/>
        <v>0</v>
      </c>
      <c r="BL561">
        <f t="shared" si="40"/>
        <v>0</v>
      </c>
      <c r="BM561" t="e">
        <f t="shared" si="42"/>
        <v>#DIV/0!</v>
      </c>
      <c r="BN561">
        <f t="shared" si="43"/>
        <v>0</v>
      </c>
    </row>
    <row r="562" spans="2:66" x14ac:dyDescent="0.25">
      <c r="B562" s="6"/>
      <c r="C562" s="10"/>
      <c r="D562" s="32"/>
      <c r="E562" s="10"/>
      <c r="F562" s="32"/>
      <c r="G562" s="10"/>
      <c r="H562" s="32"/>
      <c r="I562" s="10"/>
      <c r="J562" s="32"/>
      <c r="K562" s="94"/>
      <c r="L562" s="32"/>
      <c r="M562" s="10"/>
      <c r="N562" s="32"/>
      <c r="O562" s="10"/>
      <c r="P562" s="32"/>
      <c r="Q562" s="10"/>
      <c r="R562" s="32"/>
      <c r="S562" s="10"/>
      <c r="T562" s="32"/>
      <c r="U562" s="10"/>
      <c r="V562" s="32"/>
      <c r="W562" s="10"/>
      <c r="X562" s="32"/>
      <c r="Y562" s="10"/>
      <c r="Z562" s="32"/>
      <c r="AA562" s="10"/>
      <c r="AB562" s="32"/>
      <c r="AC562" s="10"/>
      <c r="AD562" s="32"/>
      <c r="AE562" s="10"/>
      <c r="AF562" s="32"/>
      <c r="AG562" s="10"/>
      <c r="AH562" s="32"/>
      <c r="AI562" s="10"/>
      <c r="AJ562" s="32"/>
      <c r="AK562" s="10"/>
      <c r="AL562" s="32"/>
      <c r="AM562" s="10"/>
      <c r="AN562" s="32"/>
      <c r="AO562" s="10"/>
      <c r="AP562" s="242"/>
      <c r="AQ562" s="10"/>
      <c r="AR562" s="32"/>
      <c r="AS562" s="10"/>
      <c r="AT562" s="242"/>
      <c r="AU562" s="10"/>
      <c r="AV562" s="242"/>
      <c r="AW562" s="7"/>
      <c r="AX562" s="247"/>
      <c r="AY562" s="10"/>
      <c r="AZ562" s="242"/>
      <c r="BA562" s="7"/>
      <c r="BB562" s="247"/>
      <c r="BC562" s="7"/>
      <c r="BD562" s="247"/>
      <c r="BE562" s="7"/>
      <c r="BF562" s="8"/>
      <c r="BG562" s="7"/>
      <c r="BH562" s="8"/>
      <c r="BJ562" s="41"/>
      <c r="BK562" s="41">
        <f t="shared" si="41"/>
        <v>0</v>
      </c>
      <c r="BL562">
        <f t="shared" si="40"/>
        <v>0</v>
      </c>
      <c r="BM562" t="e">
        <f t="shared" si="42"/>
        <v>#DIV/0!</v>
      </c>
      <c r="BN562">
        <f t="shared" si="43"/>
        <v>0</v>
      </c>
    </row>
    <row r="563" spans="2:66" x14ac:dyDescent="0.25">
      <c r="B563" s="6"/>
      <c r="C563" s="10"/>
      <c r="D563" s="32"/>
      <c r="E563" s="10"/>
      <c r="F563" s="32"/>
      <c r="G563" s="10"/>
      <c r="H563" s="32"/>
      <c r="I563" s="10"/>
      <c r="J563" s="32"/>
      <c r="K563" s="94"/>
      <c r="L563" s="32"/>
      <c r="M563" s="10"/>
      <c r="N563" s="32"/>
      <c r="O563" s="10"/>
      <c r="P563" s="32"/>
      <c r="Q563" s="10"/>
      <c r="R563" s="32"/>
      <c r="S563" s="10"/>
      <c r="T563" s="32"/>
      <c r="U563" s="10"/>
      <c r="V563" s="32"/>
      <c r="W563" s="10"/>
      <c r="X563" s="32"/>
      <c r="Y563" s="10"/>
      <c r="Z563" s="32"/>
      <c r="AA563" s="10"/>
      <c r="AB563" s="32"/>
      <c r="AC563" s="10"/>
      <c r="AD563" s="32"/>
      <c r="AE563" s="10"/>
      <c r="AF563" s="32"/>
      <c r="AG563" s="10"/>
      <c r="AH563" s="32"/>
      <c r="AI563" s="10"/>
      <c r="AJ563" s="32"/>
      <c r="AK563" s="10"/>
      <c r="AL563" s="32"/>
      <c r="AM563" s="10"/>
      <c r="AN563" s="32"/>
      <c r="AO563" s="10"/>
      <c r="AP563" s="242"/>
      <c r="AQ563" s="10"/>
      <c r="AR563" s="32"/>
      <c r="AS563" s="10"/>
      <c r="AT563" s="242"/>
      <c r="AU563" s="10"/>
      <c r="AV563" s="242"/>
      <c r="AW563" s="7"/>
      <c r="AX563" s="247"/>
      <c r="AY563" s="10"/>
      <c r="AZ563" s="242"/>
      <c r="BA563" s="7"/>
      <c r="BB563" s="247"/>
      <c r="BC563" s="7"/>
      <c r="BD563" s="247"/>
      <c r="BE563" s="7"/>
      <c r="BF563" s="8"/>
      <c r="BG563" s="7"/>
      <c r="BH563" s="8"/>
      <c r="BJ563" s="41"/>
      <c r="BK563" s="41">
        <f t="shared" si="41"/>
        <v>0</v>
      </c>
      <c r="BL563">
        <f t="shared" si="40"/>
        <v>0</v>
      </c>
      <c r="BM563" t="e">
        <f t="shared" si="42"/>
        <v>#DIV/0!</v>
      </c>
      <c r="BN563">
        <f t="shared" si="43"/>
        <v>0</v>
      </c>
    </row>
    <row r="564" spans="2:66" x14ac:dyDescent="0.25">
      <c r="B564" s="6"/>
      <c r="C564" s="10"/>
      <c r="D564" s="32"/>
      <c r="E564" s="10"/>
      <c r="F564" s="32"/>
      <c r="G564" s="10"/>
      <c r="H564" s="32"/>
      <c r="I564" s="10"/>
      <c r="J564" s="32"/>
      <c r="K564" s="10"/>
      <c r="L564" s="32"/>
      <c r="M564" s="10"/>
      <c r="N564" s="32"/>
      <c r="O564" s="10"/>
      <c r="P564" s="32"/>
      <c r="Q564" s="10"/>
      <c r="R564" s="32"/>
      <c r="S564" s="10"/>
      <c r="T564" s="32"/>
      <c r="U564" s="10"/>
      <c r="V564" s="32"/>
      <c r="W564" s="10"/>
      <c r="X564" s="32"/>
      <c r="Y564" s="10"/>
      <c r="Z564" s="32"/>
      <c r="AA564" s="10"/>
      <c r="AB564" s="32"/>
      <c r="AC564" s="10"/>
      <c r="AD564" s="32"/>
      <c r="AE564" s="10"/>
      <c r="AF564" s="32"/>
      <c r="AG564" s="10"/>
      <c r="AH564" s="32"/>
      <c r="AI564" s="10"/>
      <c r="AJ564" s="32"/>
      <c r="AK564" s="10"/>
      <c r="AL564" s="32"/>
      <c r="AM564" s="10"/>
      <c r="AN564" s="32"/>
      <c r="AO564" s="10"/>
      <c r="AP564" s="242"/>
      <c r="AQ564" s="10"/>
      <c r="AR564" s="32"/>
      <c r="AS564" s="10"/>
      <c r="AT564" s="242"/>
      <c r="AU564" s="10"/>
      <c r="AV564" s="242"/>
      <c r="AW564" s="7"/>
      <c r="AX564" s="247"/>
      <c r="AY564" s="10"/>
      <c r="AZ564" s="242"/>
      <c r="BA564" s="7"/>
      <c r="BB564" s="247"/>
      <c r="BC564" s="7"/>
      <c r="BD564" s="247"/>
      <c r="BE564" s="7"/>
      <c r="BF564" s="8"/>
      <c r="BG564" s="7"/>
      <c r="BH564" s="8"/>
      <c r="BJ564" s="41"/>
      <c r="BK564" s="41">
        <f t="shared" si="41"/>
        <v>0</v>
      </c>
      <c r="BL564">
        <f t="shared" si="40"/>
        <v>0</v>
      </c>
      <c r="BM564" t="e">
        <f t="shared" si="42"/>
        <v>#DIV/0!</v>
      </c>
      <c r="BN564">
        <f t="shared" si="43"/>
        <v>0</v>
      </c>
    </row>
    <row r="565" spans="2:66" x14ac:dyDescent="0.25">
      <c r="B565" s="6"/>
      <c r="C565" s="10"/>
      <c r="D565" s="32"/>
      <c r="E565" s="10"/>
      <c r="F565" s="32"/>
      <c r="G565" s="10"/>
      <c r="H565" s="32"/>
      <c r="I565" s="10"/>
      <c r="J565" s="32"/>
      <c r="K565" s="10"/>
      <c r="L565" s="32"/>
      <c r="M565" s="10"/>
      <c r="N565" s="32"/>
      <c r="O565" s="10"/>
      <c r="P565" s="32"/>
      <c r="Q565" s="10"/>
      <c r="R565" s="32"/>
      <c r="S565" s="10"/>
      <c r="T565" s="32"/>
      <c r="U565" s="10"/>
      <c r="V565" s="32"/>
      <c r="W565" s="10"/>
      <c r="X565" s="32"/>
      <c r="Y565" s="10"/>
      <c r="Z565" s="32"/>
      <c r="AA565" s="10"/>
      <c r="AB565" s="32"/>
      <c r="AC565" s="10"/>
      <c r="AD565" s="32"/>
      <c r="AE565" s="10"/>
      <c r="AF565" s="32"/>
      <c r="AG565" s="10"/>
      <c r="AH565" s="32"/>
      <c r="AI565" s="10"/>
      <c r="AJ565" s="32"/>
      <c r="AK565" s="10"/>
      <c r="AL565" s="32"/>
      <c r="AM565" s="10"/>
      <c r="AN565" s="32"/>
      <c r="AO565" s="10"/>
      <c r="AP565" s="242"/>
      <c r="AQ565" s="10"/>
      <c r="AR565" s="32"/>
      <c r="AS565" s="10"/>
      <c r="AT565" s="242"/>
      <c r="AU565" s="10"/>
      <c r="AV565" s="242"/>
      <c r="AW565" s="7"/>
      <c r="AX565" s="247"/>
      <c r="AY565" s="10"/>
      <c r="AZ565" s="242"/>
      <c r="BA565" s="7"/>
      <c r="BB565" s="247"/>
      <c r="BC565" s="7"/>
      <c r="BD565" s="247"/>
      <c r="BE565" s="7"/>
      <c r="BF565" s="8"/>
      <c r="BG565" s="7"/>
      <c r="BH565" s="8"/>
      <c r="BJ565" s="41"/>
      <c r="BK565" s="41">
        <f t="shared" si="41"/>
        <v>0</v>
      </c>
      <c r="BL565">
        <f t="shared" si="40"/>
        <v>0</v>
      </c>
      <c r="BM565" t="e">
        <f t="shared" si="42"/>
        <v>#DIV/0!</v>
      </c>
      <c r="BN565">
        <f t="shared" si="43"/>
        <v>0</v>
      </c>
    </row>
    <row r="566" spans="2:66" x14ac:dyDescent="0.25">
      <c r="B566" s="6"/>
      <c r="C566" s="10"/>
      <c r="D566" s="32"/>
      <c r="E566" s="10"/>
      <c r="F566" s="32"/>
      <c r="G566" s="10"/>
      <c r="H566" s="32"/>
      <c r="I566" s="10"/>
      <c r="J566" s="32"/>
      <c r="K566" s="10"/>
      <c r="L566" s="32"/>
      <c r="M566" s="10"/>
      <c r="N566" s="32"/>
      <c r="O566" s="10"/>
      <c r="P566" s="32"/>
      <c r="Q566" s="10"/>
      <c r="R566" s="32"/>
      <c r="S566" s="10"/>
      <c r="T566" s="32"/>
      <c r="U566" s="10"/>
      <c r="V566" s="32"/>
      <c r="W566" s="10"/>
      <c r="X566" s="32"/>
      <c r="Y566" s="10"/>
      <c r="Z566" s="32"/>
      <c r="AA566" s="10"/>
      <c r="AB566" s="32"/>
      <c r="AC566" s="10"/>
      <c r="AD566" s="32"/>
      <c r="AE566" s="10"/>
      <c r="AF566" s="32"/>
      <c r="AG566" s="10"/>
      <c r="AH566" s="32"/>
      <c r="AI566" s="10"/>
      <c r="AJ566" s="32"/>
      <c r="AK566" s="10"/>
      <c r="AL566" s="32"/>
      <c r="AM566" s="10"/>
      <c r="AN566" s="32"/>
      <c r="AO566" s="10"/>
      <c r="AP566" s="242"/>
      <c r="AQ566" s="10"/>
      <c r="AR566" s="32"/>
      <c r="AS566" s="10"/>
      <c r="AT566" s="242"/>
      <c r="AU566" s="10"/>
      <c r="AV566" s="242"/>
      <c r="AW566" s="7"/>
      <c r="AX566" s="247"/>
      <c r="AY566" s="10"/>
      <c r="AZ566" s="242"/>
      <c r="BA566" s="7"/>
      <c r="BB566" s="247"/>
      <c r="BC566" s="7"/>
      <c r="BD566" s="247"/>
      <c r="BE566" s="7"/>
      <c r="BF566" s="8"/>
      <c r="BG566" s="7"/>
      <c r="BH566" s="8"/>
      <c r="BJ566" s="41"/>
      <c r="BK566" s="41">
        <f t="shared" si="41"/>
        <v>0</v>
      </c>
      <c r="BL566">
        <f t="shared" si="40"/>
        <v>0</v>
      </c>
      <c r="BM566" t="e">
        <f t="shared" si="42"/>
        <v>#DIV/0!</v>
      </c>
      <c r="BN566">
        <f t="shared" si="43"/>
        <v>0</v>
      </c>
    </row>
    <row r="567" spans="2:66" x14ac:dyDescent="0.25">
      <c r="B567" s="6"/>
      <c r="C567" s="10"/>
      <c r="D567" s="32"/>
      <c r="E567" s="10"/>
      <c r="F567" s="32"/>
      <c r="G567" s="10"/>
      <c r="H567" s="32"/>
      <c r="I567" s="10"/>
      <c r="J567" s="32"/>
      <c r="K567" s="94"/>
      <c r="L567" s="32"/>
      <c r="M567" s="10"/>
      <c r="N567" s="32"/>
      <c r="O567" s="10"/>
      <c r="P567" s="32"/>
      <c r="Q567" s="10"/>
      <c r="R567" s="32"/>
      <c r="S567" s="10"/>
      <c r="T567" s="32"/>
      <c r="U567" s="10"/>
      <c r="V567" s="32"/>
      <c r="W567" s="10"/>
      <c r="X567" s="32"/>
      <c r="Y567" s="10"/>
      <c r="Z567" s="32"/>
      <c r="AA567" s="10"/>
      <c r="AB567" s="32"/>
      <c r="AC567" s="10"/>
      <c r="AD567" s="32"/>
      <c r="AE567" s="10"/>
      <c r="AF567" s="32"/>
      <c r="AG567" s="10"/>
      <c r="AH567" s="32"/>
      <c r="AI567" s="10"/>
      <c r="AJ567" s="32"/>
      <c r="AK567" s="10"/>
      <c r="AL567" s="32"/>
      <c r="AM567" s="10"/>
      <c r="AN567" s="32"/>
      <c r="AO567" s="10"/>
      <c r="AP567" s="242"/>
      <c r="AQ567" s="10"/>
      <c r="AR567" s="32"/>
      <c r="AS567" s="10"/>
      <c r="AT567" s="242"/>
      <c r="AU567" s="10"/>
      <c r="AV567" s="242"/>
      <c r="AW567" s="7"/>
      <c r="AX567" s="247"/>
      <c r="AY567" s="10"/>
      <c r="AZ567" s="242"/>
      <c r="BA567" s="7"/>
      <c r="BB567" s="247"/>
      <c r="BC567" s="7"/>
      <c r="BD567" s="247"/>
      <c r="BE567" s="7"/>
      <c r="BF567" s="8"/>
      <c r="BG567" s="7"/>
      <c r="BH567" s="8"/>
      <c r="BJ567" s="41"/>
      <c r="BK567" s="41">
        <f t="shared" si="41"/>
        <v>0</v>
      </c>
      <c r="BL567">
        <f t="shared" si="40"/>
        <v>0</v>
      </c>
      <c r="BM567" t="e">
        <f t="shared" si="42"/>
        <v>#DIV/0!</v>
      </c>
      <c r="BN567">
        <f t="shared" si="43"/>
        <v>0</v>
      </c>
    </row>
    <row r="568" spans="2:66" x14ac:dyDescent="0.25">
      <c r="B568" s="6"/>
      <c r="C568" s="10"/>
      <c r="D568" s="32"/>
      <c r="E568" s="10"/>
      <c r="F568" s="32"/>
      <c r="G568" s="10"/>
      <c r="H568" s="32"/>
      <c r="I568" s="10"/>
      <c r="J568" s="32"/>
      <c r="K568" s="10"/>
      <c r="L568" s="32"/>
      <c r="M568" s="10"/>
      <c r="N568" s="32"/>
      <c r="O568" s="10"/>
      <c r="P568" s="32"/>
      <c r="Q568" s="10"/>
      <c r="R568" s="32"/>
      <c r="S568" s="10"/>
      <c r="T568" s="32"/>
      <c r="U568" s="10"/>
      <c r="V568" s="32"/>
      <c r="W568" s="10"/>
      <c r="X568" s="32"/>
      <c r="Y568" s="10"/>
      <c r="Z568" s="32"/>
      <c r="AA568" s="10"/>
      <c r="AB568" s="32"/>
      <c r="AC568" s="10"/>
      <c r="AD568" s="32"/>
      <c r="AE568" s="10"/>
      <c r="AF568" s="32"/>
      <c r="AG568" s="10"/>
      <c r="AH568" s="32"/>
      <c r="AI568" s="10"/>
      <c r="AJ568" s="32"/>
      <c r="AK568" s="10"/>
      <c r="AL568" s="32"/>
      <c r="AM568" s="10"/>
      <c r="AN568" s="32"/>
      <c r="AO568" s="10"/>
      <c r="AP568" s="242"/>
      <c r="AQ568" s="10"/>
      <c r="AR568" s="32"/>
      <c r="AS568" s="10"/>
      <c r="AT568" s="242"/>
      <c r="AU568" s="10"/>
      <c r="AV568" s="242"/>
      <c r="AW568" s="7"/>
      <c r="AX568" s="247"/>
      <c r="AY568" s="10"/>
      <c r="AZ568" s="242"/>
      <c r="BA568" s="7"/>
      <c r="BB568" s="247"/>
      <c r="BC568" s="7"/>
      <c r="BD568" s="247"/>
      <c r="BE568" s="7"/>
      <c r="BF568" s="8"/>
      <c r="BG568" s="7"/>
      <c r="BH568" s="8"/>
      <c r="BJ568" s="41"/>
      <c r="BK568" s="41">
        <f t="shared" si="41"/>
        <v>0</v>
      </c>
      <c r="BL568">
        <f t="shared" si="40"/>
        <v>0</v>
      </c>
      <c r="BM568" t="e">
        <f t="shared" si="42"/>
        <v>#DIV/0!</v>
      </c>
      <c r="BN568">
        <f t="shared" si="43"/>
        <v>0</v>
      </c>
    </row>
    <row r="569" spans="2:66" x14ac:dyDescent="0.25">
      <c r="B569" s="6"/>
      <c r="C569" s="10"/>
      <c r="D569" s="32"/>
      <c r="E569" s="10"/>
      <c r="F569" s="32"/>
      <c r="G569" s="10"/>
      <c r="H569" s="32"/>
      <c r="I569" s="10"/>
      <c r="J569" s="32"/>
      <c r="K569" s="10"/>
      <c r="L569" s="32"/>
      <c r="M569" s="10"/>
      <c r="N569" s="32"/>
      <c r="O569" s="10"/>
      <c r="P569" s="32"/>
      <c r="Q569" s="10"/>
      <c r="R569" s="32"/>
      <c r="S569" s="10"/>
      <c r="T569" s="32"/>
      <c r="U569" s="10"/>
      <c r="V569" s="32"/>
      <c r="W569" s="10"/>
      <c r="X569" s="32"/>
      <c r="Y569" s="10"/>
      <c r="Z569" s="32"/>
      <c r="AA569" s="10"/>
      <c r="AB569" s="32"/>
      <c r="AC569" s="10"/>
      <c r="AD569" s="32"/>
      <c r="AE569" s="10"/>
      <c r="AF569" s="32"/>
      <c r="AG569" s="10"/>
      <c r="AH569" s="32"/>
      <c r="AI569" s="10"/>
      <c r="AJ569" s="32"/>
      <c r="AK569" s="10"/>
      <c r="AL569" s="32"/>
      <c r="AM569" s="10"/>
      <c r="AN569" s="32"/>
      <c r="AO569" s="10"/>
      <c r="AP569" s="242"/>
      <c r="AQ569" s="10"/>
      <c r="AR569" s="32"/>
      <c r="AS569" s="10"/>
      <c r="AT569" s="242"/>
      <c r="AU569" s="10"/>
      <c r="AV569" s="242"/>
      <c r="AW569" s="7"/>
      <c r="AX569" s="247"/>
      <c r="AY569" s="10"/>
      <c r="AZ569" s="242"/>
      <c r="BA569" s="7"/>
      <c r="BB569" s="247"/>
      <c r="BC569" s="7"/>
      <c r="BD569" s="247"/>
      <c r="BE569" s="7"/>
      <c r="BF569" s="8"/>
      <c r="BG569" s="7"/>
      <c r="BH569" s="8"/>
      <c r="BJ569" s="41"/>
      <c r="BK569" s="41">
        <f t="shared" si="41"/>
        <v>0</v>
      </c>
      <c r="BL569">
        <f t="shared" si="40"/>
        <v>0</v>
      </c>
      <c r="BM569" t="e">
        <f t="shared" si="42"/>
        <v>#DIV/0!</v>
      </c>
      <c r="BN569">
        <f t="shared" si="43"/>
        <v>0</v>
      </c>
    </row>
    <row r="570" spans="2:66" x14ac:dyDescent="0.25">
      <c r="B570" s="6"/>
      <c r="C570" s="10"/>
      <c r="D570" s="32"/>
      <c r="E570" s="10"/>
      <c r="F570" s="32"/>
      <c r="G570" s="10"/>
      <c r="H570" s="32"/>
      <c r="I570" s="10"/>
      <c r="J570" s="32"/>
      <c r="K570" s="10"/>
      <c r="L570" s="32"/>
      <c r="M570" s="10"/>
      <c r="N570" s="32"/>
      <c r="O570" s="10"/>
      <c r="P570" s="32"/>
      <c r="Q570" s="10"/>
      <c r="R570" s="32"/>
      <c r="S570" s="10"/>
      <c r="T570" s="32"/>
      <c r="U570" s="10"/>
      <c r="V570" s="32"/>
      <c r="W570" s="10"/>
      <c r="X570" s="32"/>
      <c r="Y570" s="10"/>
      <c r="Z570" s="32"/>
      <c r="AA570" s="10"/>
      <c r="AB570" s="32"/>
      <c r="AC570" s="10"/>
      <c r="AD570" s="32"/>
      <c r="AE570" s="10"/>
      <c r="AF570" s="32"/>
      <c r="AG570" s="10"/>
      <c r="AH570" s="32"/>
      <c r="AI570" s="10"/>
      <c r="AJ570" s="32"/>
      <c r="AK570" s="10"/>
      <c r="AL570" s="32"/>
      <c r="AM570" s="10"/>
      <c r="AN570" s="32"/>
      <c r="AO570" s="10"/>
      <c r="AP570" s="242"/>
      <c r="AQ570" s="10"/>
      <c r="AR570" s="32"/>
      <c r="AS570" s="10"/>
      <c r="AT570" s="242"/>
      <c r="AU570" s="10"/>
      <c r="AV570" s="242"/>
      <c r="AW570" s="7"/>
      <c r="AX570" s="247"/>
      <c r="AY570" s="10"/>
      <c r="AZ570" s="242"/>
      <c r="BA570" s="7"/>
      <c r="BB570" s="247"/>
      <c r="BC570" s="7"/>
      <c r="BD570" s="247"/>
      <c r="BE570" s="7"/>
      <c r="BF570" s="8"/>
      <c r="BG570" s="7"/>
      <c r="BH570" s="8"/>
      <c r="BJ570" s="41"/>
      <c r="BK570" s="41">
        <f t="shared" si="41"/>
        <v>0</v>
      </c>
      <c r="BL570">
        <f t="shared" si="40"/>
        <v>0</v>
      </c>
      <c r="BM570" t="e">
        <f t="shared" si="42"/>
        <v>#DIV/0!</v>
      </c>
      <c r="BN570">
        <f t="shared" si="43"/>
        <v>0</v>
      </c>
    </row>
    <row r="571" spans="2:66" x14ac:dyDescent="0.25">
      <c r="B571" s="6"/>
      <c r="C571" s="10"/>
      <c r="D571" s="32"/>
      <c r="E571" s="10"/>
      <c r="F571" s="32"/>
      <c r="G571" s="10"/>
      <c r="H571" s="32"/>
      <c r="I571" s="10"/>
      <c r="J571" s="32"/>
      <c r="K571" s="10"/>
      <c r="L571" s="32"/>
      <c r="M571" s="10"/>
      <c r="N571" s="32"/>
      <c r="O571" s="10"/>
      <c r="P571" s="32"/>
      <c r="Q571" s="10"/>
      <c r="R571" s="32"/>
      <c r="S571" s="10"/>
      <c r="T571" s="32"/>
      <c r="U571" s="10"/>
      <c r="V571" s="32"/>
      <c r="W571" s="10"/>
      <c r="X571" s="32"/>
      <c r="Y571" s="10"/>
      <c r="Z571" s="32"/>
      <c r="AA571" s="10"/>
      <c r="AB571" s="32"/>
      <c r="AC571" s="10"/>
      <c r="AD571" s="32"/>
      <c r="AE571" s="10"/>
      <c r="AF571" s="32"/>
      <c r="AG571" s="10"/>
      <c r="AH571" s="32"/>
      <c r="AI571" s="10"/>
      <c r="AJ571" s="32"/>
      <c r="AK571" s="10"/>
      <c r="AL571" s="32"/>
      <c r="AM571" s="10"/>
      <c r="AN571" s="32"/>
      <c r="AO571" s="10"/>
      <c r="AP571" s="242"/>
      <c r="AQ571" s="10"/>
      <c r="AR571" s="32"/>
      <c r="AS571" s="10"/>
      <c r="AT571" s="242"/>
      <c r="AU571" s="10"/>
      <c r="AV571" s="242"/>
      <c r="AW571" s="7"/>
      <c r="AX571" s="247"/>
      <c r="AY571" s="10"/>
      <c r="AZ571" s="242"/>
      <c r="BA571" s="7"/>
      <c r="BB571" s="247"/>
      <c r="BC571" s="7"/>
      <c r="BD571" s="247"/>
      <c r="BE571" s="7"/>
      <c r="BF571" s="8"/>
      <c r="BG571" s="7"/>
      <c r="BH571" s="8"/>
      <c r="BJ571" s="41"/>
      <c r="BK571" s="41">
        <f t="shared" si="41"/>
        <v>0</v>
      </c>
      <c r="BL571">
        <f t="shared" si="40"/>
        <v>0</v>
      </c>
      <c r="BM571" t="e">
        <f t="shared" si="42"/>
        <v>#DIV/0!</v>
      </c>
      <c r="BN571">
        <f t="shared" si="43"/>
        <v>0</v>
      </c>
    </row>
    <row r="572" spans="2:66" x14ac:dyDescent="0.25">
      <c r="B572" s="6"/>
      <c r="C572" s="10"/>
      <c r="D572" s="32"/>
      <c r="E572" s="10"/>
      <c r="F572" s="32"/>
      <c r="G572" s="10"/>
      <c r="H572" s="32"/>
      <c r="I572" s="10"/>
      <c r="J572" s="32"/>
      <c r="K572" s="94"/>
      <c r="L572" s="32"/>
      <c r="M572" s="10"/>
      <c r="N572" s="32"/>
      <c r="O572" s="10"/>
      <c r="P572" s="32"/>
      <c r="Q572" s="10"/>
      <c r="R572" s="32"/>
      <c r="S572" s="10"/>
      <c r="T572" s="32"/>
      <c r="U572" s="10"/>
      <c r="V572" s="32"/>
      <c r="W572" s="10"/>
      <c r="X572" s="32"/>
      <c r="Y572" s="10"/>
      <c r="Z572" s="32"/>
      <c r="AA572" s="10"/>
      <c r="AB572" s="32"/>
      <c r="AC572" s="10"/>
      <c r="AD572" s="32"/>
      <c r="AE572" s="10"/>
      <c r="AF572" s="32"/>
      <c r="AG572" s="10"/>
      <c r="AH572" s="32"/>
      <c r="AI572" s="10"/>
      <c r="AJ572" s="32"/>
      <c r="AK572" s="10"/>
      <c r="AL572" s="32"/>
      <c r="AM572" s="10"/>
      <c r="AN572" s="32"/>
      <c r="AO572" s="10"/>
      <c r="AP572" s="242"/>
      <c r="AQ572" s="10"/>
      <c r="AR572" s="32"/>
      <c r="AS572" s="10"/>
      <c r="AT572" s="242"/>
      <c r="AU572" s="10"/>
      <c r="AV572" s="242"/>
      <c r="AW572" s="7"/>
      <c r="AX572" s="247"/>
      <c r="AY572" s="10"/>
      <c r="AZ572" s="242"/>
      <c r="BA572" s="7"/>
      <c r="BB572" s="247"/>
      <c r="BC572" s="7"/>
      <c r="BD572" s="247"/>
      <c r="BE572" s="7"/>
      <c r="BF572" s="8"/>
      <c r="BG572" s="7"/>
      <c r="BH572" s="8"/>
      <c r="BJ572" s="41"/>
      <c r="BK572" s="41">
        <f t="shared" si="41"/>
        <v>0</v>
      </c>
      <c r="BL572">
        <f t="shared" si="40"/>
        <v>0</v>
      </c>
      <c r="BM572" t="e">
        <f t="shared" si="42"/>
        <v>#DIV/0!</v>
      </c>
      <c r="BN572">
        <f t="shared" si="43"/>
        <v>0</v>
      </c>
    </row>
    <row r="573" spans="2:66" x14ac:dyDescent="0.25">
      <c r="B573" s="6"/>
      <c r="C573" s="10"/>
      <c r="D573" s="32"/>
      <c r="E573" s="10"/>
      <c r="F573" s="32"/>
      <c r="G573" s="10"/>
      <c r="H573" s="32"/>
      <c r="I573" s="10"/>
      <c r="J573" s="32"/>
      <c r="K573" s="94"/>
      <c r="L573" s="32"/>
      <c r="M573" s="10"/>
      <c r="N573" s="32"/>
      <c r="O573" s="10"/>
      <c r="P573" s="32"/>
      <c r="Q573" s="10"/>
      <c r="R573" s="32"/>
      <c r="S573" s="10"/>
      <c r="T573" s="32"/>
      <c r="U573" s="10"/>
      <c r="V573" s="32"/>
      <c r="W573" s="10"/>
      <c r="X573" s="32"/>
      <c r="Y573" s="10"/>
      <c r="Z573" s="32"/>
      <c r="AA573" s="10"/>
      <c r="AB573" s="32"/>
      <c r="AC573" s="10"/>
      <c r="AD573" s="32"/>
      <c r="AE573" s="10"/>
      <c r="AF573" s="32"/>
      <c r="AG573" s="10"/>
      <c r="AH573" s="32"/>
      <c r="AI573" s="10"/>
      <c r="AJ573" s="32"/>
      <c r="AK573" s="10"/>
      <c r="AL573" s="32"/>
      <c r="AM573" s="10"/>
      <c r="AN573" s="32"/>
      <c r="AO573" s="10"/>
      <c r="AP573" s="242"/>
      <c r="AQ573" s="10"/>
      <c r="AR573" s="32"/>
      <c r="AS573" s="10"/>
      <c r="AT573" s="242"/>
      <c r="AU573" s="10"/>
      <c r="AV573" s="242"/>
      <c r="AW573" s="7"/>
      <c r="AX573" s="247"/>
      <c r="AY573" s="10"/>
      <c r="AZ573" s="242"/>
      <c r="BA573" s="7"/>
      <c r="BB573" s="247"/>
      <c r="BC573" s="7"/>
      <c r="BD573" s="247"/>
      <c r="BE573" s="7"/>
      <c r="BF573" s="8"/>
      <c r="BG573" s="7"/>
      <c r="BH573" s="8"/>
      <c r="BJ573" s="41"/>
      <c r="BK573" s="41">
        <f t="shared" si="41"/>
        <v>0</v>
      </c>
      <c r="BL573">
        <f t="shared" si="40"/>
        <v>0</v>
      </c>
      <c r="BM573" t="e">
        <f t="shared" si="42"/>
        <v>#DIV/0!</v>
      </c>
      <c r="BN573">
        <f t="shared" si="43"/>
        <v>0</v>
      </c>
    </row>
    <row r="574" spans="2:66" x14ac:dyDescent="0.25">
      <c r="B574" s="6"/>
      <c r="C574" s="10"/>
      <c r="D574" s="32"/>
      <c r="E574" s="10"/>
      <c r="F574" s="32"/>
      <c r="G574" s="10"/>
      <c r="H574" s="32"/>
      <c r="I574" s="10"/>
      <c r="J574" s="32"/>
      <c r="K574" s="94"/>
      <c r="L574" s="32"/>
      <c r="M574" s="10"/>
      <c r="N574" s="32"/>
      <c r="O574" s="10"/>
      <c r="P574" s="32"/>
      <c r="Q574" s="10"/>
      <c r="R574" s="32"/>
      <c r="S574" s="10"/>
      <c r="T574" s="32"/>
      <c r="U574" s="10"/>
      <c r="V574" s="32"/>
      <c r="W574" s="10"/>
      <c r="X574" s="32"/>
      <c r="Y574" s="10"/>
      <c r="Z574" s="32"/>
      <c r="AA574" s="10"/>
      <c r="AB574" s="32"/>
      <c r="AC574" s="10"/>
      <c r="AD574" s="32"/>
      <c r="AE574" s="10"/>
      <c r="AF574" s="32"/>
      <c r="AG574" s="10"/>
      <c r="AH574" s="32"/>
      <c r="AI574" s="10"/>
      <c r="AJ574" s="32"/>
      <c r="AK574" s="10"/>
      <c r="AL574" s="32"/>
      <c r="AM574" s="10"/>
      <c r="AN574" s="32"/>
      <c r="AO574" s="10"/>
      <c r="AP574" s="242"/>
      <c r="AQ574" s="10"/>
      <c r="AR574" s="32"/>
      <c r="AS574" s="10"/>
      <c r="AT574" s="242"/>
      <c r="AU574" s="10"/>
      <c r="AV574" s="242"/>
      <c r="AW574" s="7"/>
      <c r="AX574" s="247"/>
      <c r="AY574" s="10"/>
      <c r="AZ574" s="242"/>
      <c r="BA574" s="7"/>
      <c r="BB574" s="247"/>
      <c r="BC574" s="7"/>
      <c r="BD574" s="247"/>
      <c r="BE574" s="7"/>
      <c r="BF574" s="8"/>
      <c r="BG574" s="7"/>
      <c r="BH574" s="8"/>
      <c r="BJ574" s="41"/>
      <c r="BK574" s="41">
        <f t="shared" si="41"/>
        <v>0</v>
      </c>
      <c r="BL574">
        <f t="shared" si="40"/>
        <v>0</v>
      </c>
      <c r="BM574" t="e">
        <f t="shared" si="42"/>
        <v>#DIV/0!</v>
      </c>
      <c r="BN574">
        <f t="shared" si="43"/>
        <v>0</v>
      </c>
    </row>
    <row r="575" spans="2:66" x14ac:dyDescent="0.25">
      <c r="B575" s="6"/>
      <c r="C575" s="10"/>
      <c r="D575" s="32"/>
      <c r="E575" s="10"/>
      <c r="F575" s="32"/>
      <c r="G575" s="10"/>
      <c r="H575" s="32"/>
      <c r="I575" s="10"/>
      <c r="J575" s="32"/>
      <c r="K575" s="10"/>
      <c r="L575" s="32"/>
      <c r="M575" s="10"/>
      <c r="N575" s="32"/>
      <c r="O575" s="10"/>
      <c r="P575" s="32"/>
      <c r="Q575" s="10"/>
      <c r="R575" s="32"/>
      <c r="S575" s="10"/>
      <c r="T575" s="32"/>
      <c r="U575" s="10"/>
      <c r="V575" s="32"/>
      <c r="W575" s="10"/>
      <c r="X575" s="32"/>
      <c r="Y575" s="10"/>
      <c r="Z575" s="32"/>
      <c r="AA575" s="10"/>
      <c r="AB575" s="32"/>
      <c r="AC575" s="10"/>
      <c r="AD575" s="32"/>
      <c r="AE575" s="10"/>
      <c r="AF575" s="32"/>
      <c r="AG575" s="10"/>
      <c r="AH575" s="32"/>
      <c r="AI575" s="10"/>
      <c r="AJ575" s="32"/>
      <c r="AK575" s="10"/>
      <c r="AL575" s="32"/>
      <c r="AM575" s="10"/>
      <c r="AN575" s="32"/>
      <c r="AO575" s="10"/>
      <c r="AP575" s="242"/>
      <c r="AQ575" s="10"/>
      <c r="AR575" s="32"/>
      <c r="AS575" s="10"/>
      <c r="AT575" s="242"/>
      <c r="AU575" s="10"/>
      <c r="AV575" s="242"/>
      <c r="AW575" s="7"/>
      <c r="AX575" s="247"/>
      <c r="AY575" s="10"/>
      <c r="AZ575" s="242"/>
      <c r="BA575" s="7"/>
      <c r="BB575" s="247"/>
      <c r="BC575" s="7"/>
      <c r="BD575" s="247"/>
      <c r="BE575" s="7"/>
      <c r="BF575" s="8"/>
      <c r="BG575" s="7"/>
      <c r="BH575" s="8"/>
      <c r="BJ575" s="41"/>
      <c r="BK575" s="41">
        <f t="shared" si="41"/>
        <v>0</v>
      </c>
      <c r="BL575">
        <f t="shared" si="40"/>
        <v>0</v>
      </c>
      <c r="BM575" t="e">
        <f t="shared" si="42"/>
        <v>#DIV/0!</v>
      </c>
      <c r="BN575">
        <f t="shared" si="43"/>
        <v>0</v>
      </c>
    </row>
    <row r="576" spans="2:66" x14ac:dyDescent="0.25">
      <c r="B576" s="6"/>
      <c r="C576" s="10"/>
      <c r="D576" s="32"/>
      <c r="E576" s="10"/>
      <c r="F576" s="32"/>
      <c r="G576" s="10"/>
      <c r="H576" s="32"/>
      <c r="I576" s="10"/>
      <c r="J576" s="32"/>
      <c r="K576" s="94"/>
      <c r="L576" s="32"/>
      <c r="M576" s="10"/>
      <c r="N576" s="32"/>
      <c r="O576" s="10"/>
      <c r="P576" s="32"/>
      <c r="Q576" s="10"/>
      <c r="R576" s="32"/>
      <c r="S576" s="10"/>
      <c r="T576" s="32"/>
      <c r="U576" s="10"/>
      <c r="V576" s="32"/>
      <c r="W576" s="10"/>
      <c r="X576" s="32"/>
      <c r="Y576" s="10"/>
      <c r="Z576" s="32"/>
      <c r="AA576" s="10"/>
      <c r="AB576" s="32"/>
      <c r="AC576" s="10"/>
      <c r="AD576" s="32"/>
      <c r="AE576" s="10"/>
      <c r="AF576" s="32"/>
      <c r="AG576" s="10"/>
      <c r="AH576" s="32"/>
      <c r="AI576" s="10"/>
      <c r="AJ576" s="32"/>
      <c r="AK576" s="10"/>
      <c r="AL576" s="32"/>
      <c r="AM576" s="10"/>
      <c r="AN576" s="32"/>
      <c r="AO576" s="10"/>
      <c r="AP576" s="242"/>
      <c r="AQ576" s="10"/>
      <c r="AR576" s="32"/>
      <c r="AS576" s="10"/>
      <c r="AT576" s="242"/>
      <c r="AU576" s="10"/>
      <c r="AV576" s="242"/>
      <c r="AW576" s="7"/>
      <c r="AX576" s="247"/>
      <c r="AY576" s="10"/>
      <c r="AZ576" s="242"/>
      <c r="BA576" s="7"/>
      <c r="BB576" s="247"/>
      <c r="BC576" s="7"/>
      <c r="BD576" s="247"/>
      <c r="BE576" s="7"/>
      <c r="BF576" s="8"/>
      <c r="BG576" s="7"/>
      <c r="BH576" s="8"/>
      <c r="BJ576" s="41"/>
      <c r="BK576" s="41">
        <f t="shared" si="41"/>
        <v>0</v>
      </c>
      <c r="BL576">
        <f t="shared" si="40"/>
        <v>0</v>
      </c>
      <c r="BM576" t="e">
        <f t="shared" si="42"/>
        <v>#DIV/0!</v>
      </c>
      <c r="BN576">
        <f t="shared" si="43"/>
        <v>0</v>
      </c>
    </row>
    <row r="577" spans="2:66" x14ac:dyDescent="0.25">
      <c r="B577" s="6"/>
      <c r="C577" s="10"/>
      <c r="D577" s="32"/>
      <c r="E577" s="10"/>
      <c r="F577" s="32"/>
      <c r="G577" s="10"/>
      <c r="H577" s="32"/>
      <c r="I577" s="10"/>
      <c r="J577" s="32"/>
      <c r="K577" s="94"/>
      <c r="L577" s="32"/>
      <c r="M577" s="10"/>
      <c r="N577" s="32"/>
      <c r="O577" s="10"/>
      <c r="P577" s="32"/>
      <c r="Q577" s="10"/>
      <c r="R577" s="32"/>
      <c r="S577" s="10"/>
      <c r="T577" s="32"/>
      <c r="U577" s="10"/>
      <c r="V577" s="32"/>
      <c r="W577" s="10"/>
      <c r="X577" s="32"/>
      <c r="Y577" s="10"/>
      <c r="Z577" s="32"/>
      <c r="AA577" s="10"/>
      <c r="AB577" s="32"/>
      <c r="AC577" s="10"/>
      <c r="AD577" s="32"/>
      <c r="AE577" s="10"/>
      <c r="AF577" s="32"/>
      <c r="AG577" s="10"/>
      <c r="AH577" s="32"/>
      <c r="AI577" s="10"/>
      <c r="AJ577" s="32"/>
      <c r="AK577" s="10"/>
      <c r="AL577" s="32"/>
      <c r="AM577" s="10"/>
      <c r="AN577" s="32"/>
      <c r="AO577" s="10"/>
      <c r="AP577" s="242"/>
      <c r="AQ577" s="10"/>
      <c r="AR577" s="32"/>
      <c r="AS577" s="10"/>
      <c r="AT577" s="242"/>
      <c r="AU577" s="10"/>
      <c r="AV577" s="242"/>
      <c r="AW577" s="7"/>
      <c r="AX577" s="247"/>
      <c r="AY577" s="10"/>
      <c r="AZ577" s="242"/>
      <c r="BA577" s="7"/>
      <c r="BB577" s="247"/>
      <c r="BC577" s="7"/>
      <c r="BD577" s="247"/>
      <c r="BE577" s="7"/>
      <c r="BF577" s="8"/>
      <c r="BG577" s="7"/>
      <c r="BH577" s="8"/>
      <c r="BJ577" s="41"/>
      <c r="BK577" s="41">
        <f t="shared" si="41"/>
        <v>0</v>
      </c>
      <c r="BL577">
        <f t="shared" si="40"/>
        <v>0</v>
      </c>
      <c r="BM577" t="e">
        <f t="shared" si="42"/>
        <v>#DIV/0!</v>
      </c>
      <c r="BN577">
        <f t="shared" si="43"/>
        <v>0</v>
      </c>
    </row>
    <row r="578" spans="2:66" x14ac:dyDescent="0.25">
      <c r="B578" s="6"/>
      <c r="C578" s="10"/>
      <c r="D578" s="32"/>
      <c r="E578" s="10"/>
      <c r="F578" s="32"/>
      <c r="G578" s="10"/>
      <c r="H578" s="32"/>
      <c r="I578" s="10"/>
      <c r="J578" s="32"/>
      <c r="K578" s="94"/>
      <c r="L578" s="32"/>
      <c r="M578" s="10"/>
      <c r="N578" s="32"/>
      <c r="O578" s="10"/>
      <c r="P578" s="32"/>
      <c r="Q578" s="10"/>
      <c r="R578" s="32"/>
      <c r="S578" s="10"/>
      <c r="T578" s="32"/>
      <c r="U578" s="10"/>
      <c r="V578" s="32"/>
      <c r="W578" s="10"/>
      <c r="X578" s="32"/>
      <c r="Y578" s="10"/>
      <c r="Z578" s="32"/>
      <c r="AA578" s="10"/>
      <c r="AB578" s="32"/>
      <c r="AC578" s="10"/>
      <c r="AD578" s="32"/>
      <c r="AE578" s="10"/>
      <c r="AF578" s="32"/>
      <c r="AG578" s="10"/>
      <c r="AH578" s="32"/>
      <c r="AI578" s="10"/>
      <c r="AJ578" s="32"/>
      <c r="AK578" s="10"/>
      <c r="AL578" s="32"/>
      <c r="AM578" s="10"/>
      <c r="AN578" s="32"/>
      <c r="AO578" s="10"/>
      <c r="AP578" s="242"/>
      <c r="AQ578" s="10"/>
      <c r="AR578" s="32"/>
      <c r="AS578" s="10"/>
      <c r="AT578" s="242"/>
      <c r="AU578" s="10"/>
      <c r="AV578" s="242"/>
      <c r="AW578" s="7"/>
      <c r="AX578" s="247"/>
      <c r="AY578" s="10"/>
      <c r="AZ578" s="242"/>
      <c r="BA578" s="7"/>
      <c r="BB578" s="247"/>
      <c r="BC578" s="7"/>
      <c r="BD578" s="247"/>
      <c r="BE578" s="7"/>
      <c r="BF578" s="8"/>
      <c r="BG578" s="7"/>
      <c r="BH578" s="8"/>
      <c r="BJ578" s="41"/>
      <c r="BK578" s="41">
        <f t="shared" si="41"/>
        <v>0</v>
      </c>
      <c r="BL578">
        <f t="shared" ref="BL578:BL641" si="44">COUNT(C578:BH578)/2</f>
        <v>0</v>
      </c>
      <c r="BM578" t="e">
        <f t="shared" si="42"/>
        <v>#DIV/0!</v>
      </c>
      <c r="BN578">
        <f t="shared" si="43"/>
        <v>0</v>
      </c>
    </row>
    <row r="579" spans="2:66" x14ac:dyDescent="0.25">
      <c r="B579" s="6"/>
      <c r="C579" s="10"/>
      <c r="D579" s="32"/>
      <c r="E579" s="10"/>
      <c r="F579" s="32"/>
      <c r="G579" s="10"/>
      <c r="H579" s="32"/>
      <c r="I579" s="10"/>
      <c r="J579" s="32"/>
      <c r="K579" s="94"/>
      <c r="L579" s="32"/>
      <c r="M579" s="10"/>
      <c r="N579" s="32"/>
      <c r="O579" s="10"/>
      <c r="P579" s="32"/>
      <c r="Q579" s="10"/>
      <c r="R579" s="32"/>
      <c r="S579" s="10"/>
      <c r="T579" s="32"/>
      <c r="U579" s="10"/>
      <c r="V579" s="32"/>
      <c r="W579" s="10"/>
      <c r="X579" s="32"/>
      <c r="Y579" s="10"/>
      <c r="Z579" s="32"/>
      <c r="AA579" s="10"/>
      <c r="AB579" s="32"/>
      <c r="AC579" s="10"/>
      <c r="AD579" s="32"/>
      <c r="AE579" s="10"/>
      <c r="AF579" s="32"/>
      <c r="AG579" s="10"/>
      <c r="AH579" s="32"/>
      <c r="AI579" s="10"/>
      <c r="AJ579" s="32"/>
      <c r="AK579" s="10"/>
      <c r="AL579" s="32"/>
      <c r="AM579" s="10"/>
      <c r="AN579" s="32"/>
      <c r="AO579" s="10"/>
      <c r="AP579" s="242"/>
      <c r="AQ579" s="10"/>
      <c r="AR579" s="32"/>
      <c r="AS579" s="10"/>
      <c r="AT579" s="242"/>
      <c r="AU579" s="10"/>
      <c r="AV579" s="242"/>
      <c r="AW579" s="7"/>
      <c r="AX579" s="247"/>
      <c r="AY579" s="10"/>
      <c r="AZ579" s="242"/>
      <c r="BA579" s="7"/>
      <c r="BB579" s="247"/>
      <c r="BC579" s="7"/>
      <c r="BD579" s="247"/>
      <c r="BE579" s="7"/>
      <c r="BF579" s="8"/>
      <c r="BG579" s="7"/>
      <c r="BH579" s="8"/>
      <c r="BJ579" s="41"/>
      <c r="BK579" s="41">
        <f t="shared" si="41"/>
        <v>0</v>
      </c>
      <c r="BL579">
        <f t="shared" si="44"/>
        <v>0</v>
      </c>
      <c r="BM579" t="e">
        <f t="shared" si="42"/>
        <v>#DIV/0!</v>
      </c>
      <c r="BN579">
        <f t="shared" si="43"/>
        <v>0</v>
      </c>
    </row>
    <row r="580" spans="2:66" x14ac:dyDescent="0.25">
      <c r="B580" s="6"/>
      <c r="C580" s="10"/>
      <c r="D580" s="32"/>
      <c r="E580" s="10"/>
      <c r="F580" s="32"/>
      <c r="G580" s="10"/>
      <c r="H580" s="32"/>
      <c r="I580" s="10"/>
      <c r="J580" s="32"/>
      <c r="K580" s="94"/>
      <c r="L580" s="32"/>
      <c r="M580" s="10"/>
      <c r="N580" s="32"/>
      <c r="O580" s="10"/>
      <c r="P580" s="32"/>
      <c r="Q580" s="10"/>
      <c r="R580" s="32"/>
      <c r="S580" s="10"/>
      <c r="T580" s="32"/>
      <c r="U580" s="10"/>
      <c r="V580" s="32"/>
      <c r="W580" s="10"/>
      <c r="X580" s="32"/>
      <c r="Y580" s="10"/>
      <c r="Z580" s="32"/>
      <c r="AA580" s="10"/>
      <c r="AB580" s="32"/>
      <c r="AC580" s="10"/>
      <c r="AD580" s="32"/>
      <c r="AE580" s="10"/>
      <c r="AF580" s="32"/>
      <c r="AG580" s="10"/>
      <c r="AH580" s="32"/>
      <c r="AI580" s="10"/>
      <c r="AJ580" s="32"/>
      <c r="AK580" s="10"/>
      <c r="AL580" s="32"/>
      <c r="AM580" s="10"/>
      <c r="AN580" s="32"/>
      <c r="AO580" s="10"/>
      <c r="AP580" s="242"/>
      <c r="AQ580" s="10"/>
      <c r="AR580" s="32"/>
      <c r="AS580" s="10"/>
      <c r="AT580" s="242"/>
      <c r="AU580" s="10"/>
      <c r="AV580" s="242"/>
      <c r="AW580" s="7"/>
      <c r="AX580" s="247"/>
      <c r="AY580" s="10"/>
      <c r="AZ580" s="242"/>
      <c r="BA580" s="7"/>
      <c r="BB580" s="247"/>
      <c r="BC580" s="7"/>
      <c r="BD580" s="247"/>
      <c r="BE580" s="7"/>
      <c r="BF580" s="8"/>
      <c r="BG580" s="7"/>
      <c r="BH580" s="8"/>
      <c r="BJ580" s="41"/>
      <c r="BK580" s="41">
        <f t="shared" si="41"/>
        <v>0</v>
      </c>
      <c r="BL580">
        <f t="shared" si="44"/>
        <v>0</v>
      </c>
      <c r="BM580" t="e">
        <f t="shared" si="42"/>
        <v>#DIV/0!</v>
      </c>
      <c r="BN580">
        <f t="shared" si="43"/>
        <v>0</v>
      </c>
    </row>
    <row r="581" spans="2:66" x14ac:dyDescent="0.25">
      <c r="B581" s="6"/>
      <c r="C581" s="10"/>
      <c r="D581" s="32"/>
      <c r="E581" s="10"/>
      <c r="F581" s="32"/>
      <c r="G581" s="10"/>
      <c r="H581" s="32"/>
      <c r="I581" s="10"/>
      <c r="J581" s="32"/>
      <c r="K581" s="94"/>
      <c r="L581" s="32"/>
      <c r="M581" s="10"/>
      <c r="N581" s="32"/>
      <c r="O581" s="10"/>
      <c r="P581" s="32"/>
      <c r="Q581" s="10"/>
      <c r="R581" s="32"/>
      <c r="S581" s="10"/>
      <c r="T581" s="32"/>
      <c r="U581" s="10"/>
      <c r="V581" s="32"/>
      <c r="W581" s="10"/>
      <c r="X581" s="32"/>
      <c r="Y581" s="10"/>
      <c r="Z581" s="32"/>
      <c r="AA581" s="10"/>
      <c r="AB581" s="32"/>
      <c r="AC581" s="10"/>
      <c r="AD581" s="32"/>
      <c r="AE581" s="10"/>
      <c r="AF581" s="32"/>
      <c r="AG581" s="10"/>
      <c r="AH581" s="32"/>
      <c r="AI581" s="10"/>
      <c r="AJ581" s="32"/>
      <c r="AK581" s="10"/>
      <c r="AL581" s="32"/>
      <c r="AM581" s="10"/>
      <c r="AN581" s="32"/>
      <c r="AO581" s="10"/>
      <c r="AP581" s="242"/>
      <c r="AQ581" s="10"/>
      <c r="AR581" s="32"/>
      <c r="AS581" s="10"/>
      <c r="AT581" s="242"/>
      <c r="AU581" s="10"/>
      <c r="AV581" s="242"/>
      <c r="AW581" s="7"/>
      <c r="AX581" s="247"/>
      <c r="AY581" s="10"/>
      <c r="AZ581" s="242"/>
      <c r="BA581" s="7"/>
      <c r="BB581" s="247"/>
      <c r="BC581" s="7"/>
      <c r="BD581" s="247"/>
      <c r="BE581" s="7"/>
      <c r="BF581" s="8"/>
      <c r="BG581" s="7"/>
      <c r="BH581" s="8"/>
      <c r="BJ581" s="41"/>
      <c r="BK581" s="41">
        <f t="shared" ref="BK581:BK644" si="45">+AI581+AE581+Y581+W581+U581+S581+Q581+O581+M581+I581+G581+E581+C581+AG581+K581+BG581+BN581+AA581+AC581+AK581+AM581+AO581+AW581+BE581+BC581+BA581+AY581+AU581+AS581+AQ581</f>
        <v>0</v>
      </c>
      <c r="BL581">
        <f t="shared" si="44"/>
        <v>0</v>
      </c>
      <c r="BM581" t="e">
        <f t="shared" si="42"/>
        <v>#DIV/0!</v>
      </c>
      <c r="BN581">
        <f t="shared" si="43"/>
        <v>0</v>
      </c>
    </row>
    <row r="582" spans="2:66" x14ac:dyDescent="0.25">
      <c r="B582" s="6"/>
      <c r="C582" s="10"/>
      <c r="D582" s="32"/>
      <c r="E582" s="10"/>
      <c r="F582" s="32"/>
      <c r="G582" s="10"/>
      <c r="H582" s="32"/>
      <c r="I582" s="10"/>
      <c r="J582" s="32"/>
      <c r="K582" s="94"/>
      <c r="L582" s="32"/>
      <c r="M582" s="10"/>
      <c r="N582" s="32"/>
      <c r="O582" s="10"/>
      <c r="P582" s="32"/>
      <c r="Q582" s="10"/>
      <c r="R582" s="32"/>
      <c r="S582" s="10"/>
      <c r="T582" s="32"/>
      <c r="U582" s="10"/>
      <c r="V582" s="32"/>
      <c r="W582" s="10"/>
      <c r="X582" s="32"/>
      <c r="Y582" s="10"/>
      <c r="Z582" s="32"/>
      <c r="AA582" s="10"/>
      <c r="AB582" s="32"/>
      <c r="AC582" s="10"/>
      <c r="AD582" s="32"/>
      <c r="AE582" s="10"/>
      <c r="AF582" s="32"/>
      <c r="AG582" s="10"/>
      <c r="AH582" s="32"/>
      <c r="AI582" s="10"/>
      <c r="AJ582" s="32"/>
      <c r="AK582" s="10"/>
      <c r="AL582" s="32"/>
      <c r="AM582" s="10"/>
      <c r="AN582" s="32"/>
      <c r="AO582" s="10"/>
      <c r="AP582" s="242"/>
      <c r="AQ582" s="10"/>
      <c r="AR582" s="32"/>
      <c r="AS582" s="10"/>
      <c r="AT582" s="242"/>
      <c r="AU582" s="10"/>
      <c r="AV582" s="242"/>
      <c r="AW582" s="7"/>
      <c r="AX582" s="247"/>
      <c r="AY582" s="10"/>
      <c r="AZ582" s="242"/>
      <c r="BA582" s="7"/>
      <c r="BB582" s="247"/>
      <c r="BC582" s="7"/>
      <c r="BD582" s="247"/>
      <c r="BE582" s="7"/>
      <c r="BF582" s="8"/>
      <c r="BG582" s="7"/>
      <c r="BH582" s="8"/>
      <c r="BJ582" s="41"/>
      <c r="BK582" s="41">
        <f t="shared" si="45"/>
        <v>0</v>
      </c>
      <c r="BL582">
        <f t="shared" si="44"/>
        <v>0</v>
      </c>
      <c r="BM582" t="e">
        <f t="shared" si="42"/>
        <v>#DIV/0!</v>
      </c>
      <c r="BN582">
        <f t="shared" si="43"/>
        <v>0</v>
      </c>
    </row>
    <row r="583" spans="2:66" x14ac:dyDescent="0.25">
      <c r="B583" s="6"/>
      <c r="C583" s="10"/>
      <c r="D583" s="32"/>
      <c r="E583" s="10"/>
      <c r="F583" s="32"/>
      <c r="G583" s="10"/>
      <c r="H583" s="32"/>
      <c r="I583" s="10"/>
      <c r="J583" s="32"/>
      <c r="K583" s="10"/>
      <c r="L583" s="32"/>
      <c r="M583" s="10"/>
      <c r="N583" s="32"/>
      <c r="O583" s="10"/>
      <c r="P583" s="32"/>
      <c r="Q583" s="10"/>
      <c r="R583" s="32"/>
      <c r="S583" s="10"/>
      <c r="T583" s="32"/>
      <c r="U583" s="10"/>
      <c r="V583" s="32"/>
      <c r="W583" s="10"/>
      <c r="X583" s="32"/>
      <c r="Y583" s="10"/>
      <c r="Z583" s="32"/>
      <c r="AA583" s="10"/>
      <c r="AB583" s="32"/>
      <c r="AC583" s="10"/>
      <c r="AD583" s="32"/>
      <c r="AE583" s="10"/>
      <c r="AF583" s="32"/>
      <c r="AG583" s="10"/>
      <c r="AH583" s="32"/>
      <c r="AI583" s="10"/>
      <c r="AJ583" s="32"/>
      <c r="AK583" s="10"/>
      <c r="AL583" s="32"/>
      <c r="AM583" s="10"/>
      <c r="AN583" s="32"/>
      <c r="AO583" s="10"/>
      <c r="AP583" s="242"/>
      <c r="AQ583" s="10"/>
      <c r="AR583" s="32"/>
      <c r="AS583" s="10"/>
      <c r="AT583" s="242"/>
      <c r="AU583" s="10"/>
      <c r="AV583" s="242"/>
      <c r="AW583" s="7"/>
      <c r="AX583" s="247"/>
      <c r="AY583" s="10"/>
      <c r="AZ583" s="242"/>
      <c r="BA583" s="7"/>
      <c r="BB583" s="247"/>
      <c r="BC583" s="7"/>
      <c r="BD583" s="247"/>
      <c r="BE583" s="7"/>
      <c r="BF583" s="8"/>
      <c r="BG583" s="7"/>
      <c r="BH583" s="8"/>
      <c r="BJ583" s="41"/>
      <c r="BK583" s="41">
        <f t="shared" si="45"/>
        <v>0</v>
      </c>
      <c r="BL583">
        <f t="shared" si="44"/>
        <v>0</v>
      </c>
      <c r="BM583" t="e">
        <f t="shared" si="42"/>
        <v>#DIV/0!</v>
      </c>
      <c r="BN583">
        <f t="shared" si="43"/>
        <v>0</v>
      </c>
    </row>
    <row r="584" spans="2:66" x14ac:dyDescent="0.25">
      <c r="B584" s="6"/>
      <c r="C584" s="10"/>
      <c r="D584" s="32"/>
      <c r="E584" s="10"/>
      <c r="F584" s="32"/>
      <c r="G584" s="10"/>
      <c r="H584" s="32"/>
      <c r="I584" s="10"/>
      <c r="J584" s="32"/>
      <c r="K584" s="10"/>
      <c r="L584" s="32"/>
      <c r="M584" s="10"/>
      <c r="N584" s="32"/>
      <c r="O584" s="10"/>
      <c r="P584" s="32"/>
      <c r="Q584" s="10"/>
      <c r="R584" s="32"/>
      <c r="S584" s="10"/>
      <c r="T584" s="32"/>
      <c r="U584" s="10"/>
      <c r="V584" s="32"/>
      <c r="W584" s="10"/>
      <c r="X584" s="32"/>
      <c r="Y584" s="10"/>
      <c r="Z584" s="32"/>
      <c r="AA584" s="10"/>
      <c r="AB584" s="32"/>
      <c r="AC584" s="10"/>
      <c r="AD584" s="32"/>
      <c r="AE584" s="10"/>
      <c r="AF584" s="32"/>
      <c r="AG584" s="10"/>
      <c r="AH584" s="32"/>
      <c r="AI584" s="10"/>
      <c r="AJ584" s="32"/>
      <c r="AK584" s="10"/>
      <c r="AL584" s="32"/>
      <c r="AM584" s="10"/>
      <c r="AN584" s="32"/>
      <c r="AO584" s="10"/>
      <c r="AP584" s="242"/>
      <c r="AQ584" s="10"/>
      <c r="AR584" s="32"/>
      <c r="AS584" s="10"/>
      <c r="AT584" s="242"/>
      <c r="AU584" s="10"/>
      <c r="AV584" s="242"/>
      <c r="AW584" s="7"/>
      <c r="AX584" s="247"/>
      <c r="AY584" s="10"/>
      <c r="AZ584" s="242"/>
      <c r="BA584" s="7"/>
      <c r="BB584" s="247"/>
      <c r="BC584" s="7"/>
      <c r="BD584" s="247"/>
      <c r="BE584" s="7"/>
      <c r="BF584" s="8"/>
      <c r="BG584" s="7"/>
      <c r="BH584" s="8"/>
      <c r="BJ584" s="41"/>
      <c r="BK584" s="41">
        <f t="shared" si="45"/>
        <v>0</v>
      </c>
      <c r="BL584">
        <f t="shared" si="44"/>
        <v>0</v>
      </c>
      <c r="BM584" t="e">
        <f t="shared" si="42"/>
        <v>#DIV/0!</v>
      </c>
      <c r="BN584">
        <f t="shared" si="43"/>
        <v>0</v>
      </c>
    </row>
    <row r="585" spans="2:66" x14ac:dyDescent="0.25">
      <c r="B585" s="6"/>
      <c r="C585" s="10"/>
      <c r="D585" s="32"/>
      <c r="E585" s="10"/>
      <c r="F585" s="32"/>
      <c r="G585" s="10"/>
      <c r="H585" s="32"/>
      <c r="I585" s="10"/>
      <c r="J585" s="32"/>
      <c r="K585" s="10"/>
      <c r="L585" s="32"/>
      <c r="M585" s="10"/>
      <c r="N585" s="32"/>
      <c r="O585" s="10"/>
      <c r="P585" s="32"/>
      <c r="Q585" s="10"/>
      <c r="R585" s="32"/>
      <c r="S585" s="10"/>
      <c r="T585" s="32"/>
      <c r="U585" s="10"/>
      <c r="V585" s="32"/>
      <c r="W585" s="10"/>
      <c r="X585" s="32"/>
      <c r="Y585" s="10"/>
      <c r="Z585" s="32"/>
      <c r="AA585" s="10"/>
      <c r="AB585" s="32"/>
      <c r="AC585" s="10"/>
      <c r="AD585" s="32"/>
      <c r="AE585" s="10"/>
      <c r="AF585" s="32"/>
      <c r="AG585" s="10"/>
      <c r="AH585" s="32"/>
      <c r="AI585" s="10"/>
      <c r="AJ585" s="32"/>
      <c r="AK585" s="10"/>
      <c r="AL585" s="32"/>
      <c r="AM585" s="10"/>
      <c r="AN585" s="32"/>
      <c r="AO585" s="10"/>
      <c r="AP585" s="242"/>
      <c r="AQ585" s="10"/>
      <c r="AR585" s="32"/>
      <c r="AS585" s="10"/>
      <c r="AT585" s="242"/>
      <c r="AU585" s="10"/>
      <c r="AV585" s="242"/>
      <c r="AW585" s="7"/>
      <c r="AX585" s="247"/>
      <c r="AY585" s="10"/>
      <c r="AZ585" s="242"/>
      <c r="BA585" s="7"/>
      <c r="BB585" s="247"/>
      <c r="BC585" s="7"/>
      <c r="BD585" s="247"/>
      <c r="BE585" s="7"/>
      <c r="BF585" s="8"/>
      <c r="BG585" s="7"/>
      <c r="BH585" s="8"/>
      <c r="BJ585" s="41"/>
      <c r="BK585" s="41">
        <f t="shared" si="45"/>
        <v>0</v>
      </c>
      <c r="BL585">
        <f t="shared" si="44"/>
        <v>0</v>
      </c>
      <c r="BM585" t="e">
        <f t="shared" si="42"/>
        <v>#DIV/0!</v>
      </c>
      <c r="BN585">
        <f t="shared" si="43"/>
        <v>0</v>
      </c>
    </row>
    <row r="586" spans="2:66" x14ac:dyDescent="0.25">
      <c r="B586" s="6"/>
      <c r="C586" s="10"/>
      <c r="D586" s="32"/>
      <c r="E586" s="10"/>
      <c r="F586" s="32"/>
      <c r="G586" s="10"/>
      <c r="H586" s="32"/>
      <c r="I586" s="10"/>
      <c r="J586" s="32"/>
      <c r="K586" s="10"/>
      <c r="L586" s="32"/>
      <c r="M586" s="10"/>
      <c r="N586" s="32"/>
      <c r="O586" s="10"/>
      <c r="P586" s="32"/>
      <c r="Q586" s="10"/>
      <c r="R586" s="32"/>
      <c r="S586" s="10"/>
      <c r="T586" s="32"/>
      <c r="U586" s="10"/>
      <c r="V586" s="32"/>
      <c r="W586" s="10"/>
      <c r="X586" s="32"/>
      <c r="Y586" s="10"/>
      <c r="Z586" s="32"/>
      <c r="AA586" s="10"/>
      <c r="AB586" s="32"/>
      <c r="AC586" s="10"/>
      <c r="AD586" s="32"/>
      <c r="AE586" s="10"/>
      <c r="AF586" s="32"/>
      <c r="AG586" s="10"/>
      <c r="AH586" s="32"/>
      <c r="AI586" s="10"/>
      <c r="AJ586" s="32"/>
      <c r="AK586" s="10"/>
      <c r="AL586" s="32"/>
      <c r="AM586" s="10"/>
      <c r="AN586" s="32"/>
      <c r="AO586" s="10"/>
      <c r="AP586" s="242"/>
      <c r="AQ586" s="10"/>
      <c r="AR586" s="32"/>
      <c r="AS586" s="10"/>
      <c r="AT586" s="242"/>
      <c r="AU586" s="10"/>
      <c r="AV586" s="242"/>
      <c r="AW586" s="7"/>
      <c r="AX586" s="247"/>
      <c r="AY586" s="10"/>
      <c r="AZ586" s="242"/>
      <c r="BA586" s="7"/>
      <c r="BB586" s="247"/>
      <c r="BC586" s="7"/>
      <c r="BD586" s="247"/>
      <c r="BE586" s="7"/>
      <c r="BF586" s="8"/>
      <c r="BG586" s="7"/>
      <c r="BH586" s="8"/>
      <c r="BJ586" s="41"/>
      <c r="BK586" s="41">
        <f t="shared" si="45"/>
        <v>0</v>
      </c>
      <c r="BL586">
        <f t="shared" si="44"/>
        <v>0</v>
      </c>
      <c r="BM586" t="e">
        <f t="shared" si="42"/>
        <v>#DIV/0!</v>
      </c>
      <c r="BN586">
        <f t="shared" si="43"/>
        <v>0</v>
      </c>
    </row>
    <row r="587" spans="2:66" x14ac:dyDescent="0.25">
      <c r="B587" s="6"/>
      <c r="C587" s="10"/>
      <c r="D587" s="32"/>
      <c r="E587" s="10"/>
      <c r="F587" s="32"/>
      <c r="G587" s="10"/>
      <c r="H587" s="32"/>
      <c r="I587" s="10"/>
      <c r="J587" s="32"/>
      <c r="K587" s="10"/>
      <c r="L587" s="32"/>
      <c r="M587" s="10"/>
      <c r="N587" s="32"/>
      <c r="O587" s="10"/>
      <c r="P587" s="32"/>
      <c r="Q587" s="10"/>
      <c r="R587" s="32"/>
      <c r="S587" s="10"/>
      <c r="T587" s="32"/>
      <c r="U587" s="10"/>
      <c r="V587" s="32"/>
      <c r="W587" s="10"/>
      <c r="X587" s="32"/>
      <c r="Y587" s="10"/>
      <c r="Z587" s="32"/>
      <c r="AA587" s="10"/>
      <c r="AB587" s="32"/>
      <c r="AC587" s="10"/>
      <c r="AD587" s="32"/>
      <c r="AE587" s="10"/>
      <c r="AF587" s="32"/>
      <c r="AG587" s="10"/>
      <c r="AH587" s="32"/>
      <c r="AI587" s="10"/>
      <c r="AJ587" s="32"/>
      <c r="AK587" s="10"/>
      <c r="AL587" s="32"/>
      <c r="AM587" s="10"/>
      <c r="AN587" s="32"/>
      <c r="AO587" s="10"/>
      <c r="AP587" s="242"/>
      <c r="AQ587" s="10"/>
      <c r="AR587" s="32"/>
      <c r="AS587" s="10"/>
      <c r="AT587" s="242"/>
      <c r="AU587" s="10"/>
      <c r="AV587" s="242"/>
      <c r="AW587" s="7"/>
      <c r="AX587" s="247"/>
      <c r="AY587" s="10"/>
      <c r="AZ587" s="242"/>
      <c r="BA587" s="7"/>
      <c r="BB587" s="247"/>
      <c r="BC587" s="7"/>
      <c r="BD587" s="247"/>
      <c r="BE587" s="7"/>
      <c r="BF587" s="8"/>
      <c r="BG587" s="7"/>
      <c r="BH587" s="8"/>
      <c r="BJ587" s="41"/>
      <c r="BK587" s="41">
        <f t="shared" si="45"/>
        <v>0</v>
      </c>
      <c r="BL587">
        <f t="shared" si="44"/>
        <v>0</v>
      </c>
      <c r="BM587" t="e">
        <f t="shared" si="42"/>
        <v>#DIV/0!</v>
      </c>
      <c r="BN587">
        <f t="shared" si="43"/>
        <v>0</v>
      </c>
    </row>
    <row r="588" spans="2:66" x14ac:dyDescent="0.25">
      <c r="B588" s="6"/>
      <c r="C588" s="10"/>
      <c r="D588" s="32"/>
      <c r="E588" s="10"/>
      <c r="F588" s="32"/>
      <c r="G588" s="10"/>
      <c r="H588" s="32"/>
      <c r="I588" s="10"/>
      <c r="J588" s="32"/>
      <c r="K588" s="10"/>
      <c r="L588" s="32"/>
      <c r="M588" s="10"/>
      <c r="N588" s="32"/>
      <c r="O588" s="10"/>
      <c r="P588" s="32"/>
      <c r="Q588" s="10"/>
      <c r="R588" s="32"/>
      <c r="S588" s="10"/>
      <c r="T588" s="32"/>
      <c r="U588" s="10"/>
      <c r="V588" s="32"/>
      <c r="W588" s="10"/>
      <c r="X588" s="32"/>
      <c r="Y588" s="10"/>
      <c r="Z588" s="32"/>
      <c r="AA588" s="10"/>
      <c r="AB588" s="32"/>
      <c r="AC588" s="10"/>
      <c r="AD588" s="32"/>
      <c r="AE588" s="10"/>
      <c r="AF588" s="32"/>
      <c r="AG588" s="10"/>
      <c r="AH588" s="32"/>
      <c r="AI588" s="10"/>
      <c r="AJ588" s="32"/>
      <c r="AK588" s="10"/>
      <c r="AL588" s="32"/>
      <c r="AM588" s="10"/>
      <c r="AN588" s="32"/>
      <c r="AO588" s="10"/>
      <c r="AP588" s="242"/>
      <c r="AQ588" s="10"/>
      <c r="AR588" s="32"/>
      <c r="AS588" s="10"/>
      <c r="AT588" s="242"/>
      <c r="AU588" s="10"/>
      <c r="AV588" s="242"/>
      <c r="AW588" s="7"/>
      <c r="AX588" s="247"/>
      <c r="AY588" s="10"/>
      <c r="AZ588" s="242"/>
      <c r="BA588" s="7"/>
      <c r="BB588" s="247"/>
      <c r="BC588" s="7"/>
      <c r="BD588" s="247"/>
      <c r="BE588" s="7"/>
      <c r="BF588" s="8"/>
      <c r="BG588" s="7"/>
      <c r="BH588" s="8"/>
      <c r="BJ588" s="41"/>
      <c r="BK588" s="41">
        <f t="shared" si="45"/>
        <v>0</v>
      </c>
      <c r="BL588">
        <f t="shared" si="44"/>
        <v>0</v>
      </c>
      <c r="BM588" t="e">
        <f t="shared" si="42"/>
        <v>#DIV/0!</v>
      </c>
      <c r="BN588">
        <f t="shared" si="43"/>
        <v>0</v>
      </c>
    </row>
    <row r="589" spans="2:66" x14ac:dyDescent="0.25">
      <c r="B589" s="6"/>
      <c r="C589" s="10"/>
      <c r="D589" s="32"/>
      <c r="E589" s="10"/>
      <c r="F589" s="32"/>
      <c r="G589" s="10"/>
      <c r="H589" s="32"/>
      <c r="I589" s="10"/>
      <c r="J589" s="32"/>
      <c r="K589" s="10"/>
      <c r="L589" s="32"/>
      <c r="M589" s="10"/>
      <c r="N589" s="32"/>
      <c r="O589" s="10"/>
      <c r="P589" s="32"/>
      <c r="Q589" s="10"/>
      <c r="R589" s="32"/>
      <c r="S589" s="10"/>
      <c r="T589" s="32"/>
      <c r="U589" s="10"/>
      <c r="V589" s="32"/>
      <c r="W589" s="10"/>
      <c r="X589" s="32"/>
      <c r="Y589" s="10"/>
      <c r="Z589" s="32"/>
      <c r="AA589" s="10"/>
      <c r="AB589" s="32"/>
      <c r="AC589" s="10"/>
      <c r="AD589" s="32"/>
      <c r="AE589" s="10"/>
      <c r="AF589" s="32"/>
      <c r="AG589" s="10"/>
      <c r="AH589" s="32"/>
      <c r="AI589" s="10"/>
      <c r="AJ589" s="32"/>
      <c r="AK589" s="10"/>
      <c r="AL589" s="32"/>
      <c r="AM589" s="10"/>
      <c r="AN589" s="32"/>
      <c r="AO589" s="10"/>
      <c r="AP589" s="242"/>
      <c r="AQ589" s="10"/>
      <c r="AR589" s="32"/>
      <c r="AS589" s="10"/>
      <c r="AT589" s="242"/>
      <c r="AU589" s="10"/>
      <c r="AV589" s="242"/>
      <c r="AW589" s="7"/>
      <c r="AX589" s="247"/>
      <c r="AY589" s="10"/>
      <c r="AZ589" s="242"/>
      <c r="BA589" s="7"/>
      <c r="BB589" s="247"/>
      <c r="BC589" s="7"/>
      <c r="BD589" s="247"/>
      <c r="BE589" s="7"/>
      <c r="BF589" s="8"/>
      <c r="BG589" s="7"/>
      <c r="BH589" s="8"/>
      <c r="BJ589" s="41"/>
      <c r="BK589" s="41">
        <f t="shared" si="45"/>
        <v>0</v>
      </c>
      <c r="BL589">
        <f t="shared" si="44"/>
        <v>0</v>
      </c>
      <c r="BM589" t="e">
        <f t="shared" si="42"/>
        <v>#DIV/0!</v>
      </c>
      <c r="BN589">
        <f t="shared" si="43"/>
        <v>0</v>
      </c>
    </row>
    <row r="590" spans="2:66" x14ac:dyDescent="0.25">
      <c r="B590" s="6"/>
      <c r="C590" s="10"/>
      <c r="D590" s="32"/>
      <c r="E590" s="10"/>
      <c r="F590" s="32"/>
      <c r="G590" s="10"/>
      <c r="H590" s="32"/>
      <c r="I590" s="10"/>
      <c r="J590" s="32"/>
      <c r="K590" s="10"/>
      <c r="L590" s="32"/>
      <c r="M590" s="10"/>
      <c r="N590" s="32"/>
      <c r="O590" s="10"/>
      <c r="P590" s="32"/>
      <c r="Q590" s="10"/>
      <c r="R590" s="32"/>
      <c r="S590" s="10"/>
      <c r="T590" s="32"/>
      <c r="U590" s="10"/>
      <c r="V590" s="32"/>
      <c r="W590" s="10"/>
      <c r="X590" s="32"/>
      <c r="Y590" s="10"/>
      <c r="Z590" s="32"/>
      <c r="AA590" s="10"/>
      <c r="AB590" s="32"/>
      <c r="AC590" s="10"/>
      <c r="AD590" s="32"/>
      <c r="AE590" s="10"/>
      <c r="AF590" s="32"/>
      <c r="AG590" s="10"/>
      <c r="AH590" s="32"/>
      <c r="AI590" s="10"/>
      <c r="AJ590" s="32"/>
      <c r="AK590" s="10"/>
      <c r="AL590" s="32"/>
      <c r="AM590" s="10"/>
      <c r="AN590" s="32"/>
      <c r="AO590" s="10"/>
      <c r="AP590" s="242"/>
      <c r="AQ590" s="10"/>
      <c r="AR590" s="32"/>
      <c r="AS590" s="10"/>
      <c r="AT590" s="242"/>
      <c r="AU590" s="10"/>
      <c r="AV590" s="242"/>
      <c r="AW590" s="7"/>
      <c r="AX590" s="247"/>
      <c r="AY590" s="10"/>
      <c r="AZ590" s="242"/>
      <c r="BA590" s="7"/>
      <c r="BB590" s="247"/>
      <c r="BC590" s="7"/>
      <c r="BD590" s="247"/>
      <c r="BE590" s="7"/>
      <c r="BF590" s="8"/>
      <c r="BG590" s="7"/>
      <c r="BH590" s="8"/>
      <c r="BJ590" s="41"/>
      <c r="BK590" s="41">
        <f t="shared" si="45"/>
        <v>0</v>
      </c>
      <c r="BL590">
        <f t="shared" si="44"/>
        <v>0</v>
      </c>
      <c r="BM590" t="e">
        <f t="shared" si="42"/>
        <v>#DIV/0!</v>
      </c>
      <c r="BN590">
        <f t="shared" si="43"/>
        <v>0</v>
      </c>
    </row>
    <row r="591" spans="2:66" x14ac:dyDescent="0.25">
      <c r="B591" s="6"/>
      <c r="C591" s="10"/>
      <c r="D591" s="32"/>
      <c r="E591" s="10"/>
      <c r="F591" s="32"/>
      <c r="G591" s="10"/>
      <c r="H591" s="32"/>
      <c r="I591" s="10"/>
      <c r="J591" s="32"/>
      <c r="K591" s="10"/>
      <c r="L591" s="32"/>
      <c r="M591" s="10"/>
      <c r="N591" s="32"/>
      <c r="O591" s="10"/>
      <c r="P591" s="32"/>
      <c r="Q591" s="10"/>
      <c r="R591" s="32"/>
      <c r="S591" s="10"/>
      <c r="T591" s="32"/>
      <c r="U591" s="10"/>
      <c r="V591" s="32"/>
      <c r="W591" s="10"/>
      <c r="X591" s="32"/>
      <c r="Y591" s="10"/>
      <c r="Z591" s="32"/>
      <c r="AA591" s="10"/>
      <c r="AB591" s="32"/>
      <c r="AC591" s="10"/>
      <c r="AD591" s="32"/>
      <c r="AE591" s="10"/>
      <c r="AF591" s="32"/>
      <c r="AG591" s="10"/>
      <c r="AH591" s="32"/>
      <c r="AI591" s="10"/>
      <c r="AJ591" s="32"/>
      <c r="AK591" s="10"/>
      <c r="AL591" s="32"/>
      <c r="AM591" s="10"/>
      <c r="AN591" s="32"/>
      <c r="AO591" s="10"/>
      <c r="AP591" s="242"/>
      <c r="AQ591" s="10"/>
      <c r="AR591" s="32"/>
      <c r="AS591" s="10"/>
      <c r="AT591" s="242"/>
      <c r="AU591" s="10"/>
      <c r="AV591" s="242"/>
      <c r="AW591" s="7"/>
      <c r="AX591" s="247"/>
      <c r="AY591" s="10"/>
      <c r="AZ591" s="242"/>
      <c r="BA591" s="7"/>
      <c r="BB591" s="247"/>
      <c r="BC591" s="7"/>
      <c r="BD591" s="247"/>
      <c r="BE591" s="7"/>
      <c r="BF591" s="8"/>
      <c r="BG591" s="7"/>
      <c r="BH591" s="8"/>
      <c r="BJ591" s="41"/>
      <c r="BK591" s="41">
        <f t="shared" si="45"/>
        <v>0</v>
      </c>
      <c r="BL591">
        <f t="shared" si="44"/>
        <v>0</v>
      </c>
      <c r="BM591" t="e">
        <f t="shared" si="42"/>
        <v>#DIV/0!</v>
      </c>
      <c r="BN591">
        <f t="shared" si="43"/>
        <v>0</v>
      </c>
    </row>
    <row r="592" spans="2:66" x14ac:dyDescent="0.25">
      <c r="B592" s="6"/>
      <c r="C592" s="10"/>
      <c r="D592" s="32"/>
      <c r="E592" s="10"/>
      <c r="F592" s="32"/>
      <c r="G592" s="10"/>
      <c r="H592" s="32"/>
      <c r="I592" s="10"/>
      <c r="J592" s="32"/>
      <c r="K592" s="10"/>
      <c r="L592" s="32"/>
      <c r="M592" s="10"/>
      <c r="N592" s="32"/>
      <c r="O592" s="10"/>
      <c r="P592" s="32"/>
      <c r="Q592" s="10"/>
      <c r="R592" s="32"/>
      <c r="S592" s="10"/>
      <c r="T592" s="32"/>
      <c r="U592" s="10"/>
      <c r="V592" s="32"/>
      <c r="W592" s="10"/>
      <c r="X592" s="32"/>
      <c r="Y592" s="10"/>
      <c r="Z592" s="32"/>
      <c r="AA592" s="10"/>
      <c r="AB592" s="32"/>
      <c r="AC592" s="10"/>
      <c r="AD592" s="32"/>
      <c r="AE592" s="10"/>
      <c r="AF592" s="32"/>
      <c r="AG592" s="10"/>
      <c r="AH592" s="32"/>
      <c r="AI592" s="10"/>
      <c r="AJ592" s="32"/>
      <c r="AK592" s="10"/>
      <c r="AL592" s="32"/>
      <c r="AM592" s="10"/>
      <c r="AN592" s="32"/>
      <c r="AO592" s="10"/>
      <c r="AP592" s="242"/>
      <c r="AQ592" s="10"/>
      <c r="AR592" s="32"/>
      <c r="AS592" s="10"/>
      <c r="AT592" s="242"/>
      <c r="AU592" s="10"/>
      <c r="AV592" s="242"/>
      <c r="AW592" s="7"/>
      <c r="AX592" s="247"/>
      <c r="AY592" s="10"/>
      <c r="AZ592" s="242"/>
      <c r="BA592" s="7"/>
      <c r="BB592" s="247"/>
      <c r="BC592" s="7"/>
      <c r="BD592" s="247"/>
      <c r="BE592" s="7"/>
      <c r="BF592" s="8"/>
      <c r="BG592" s="7"/>
      <c r="BH592" s="8"/>
      <c r="BJ592" s="41"/>
      <c r="BK592" s="41">
        <f t="shared" si="45"/>
        <v>0</v>
      </c>
      <c r="BL592">
        <f t="shared" si="44"/>
        <v>0</v>
      </c>
      <c r="BM592" t="e">
        <f t="shared" si="42"/>
        <v>#DIV/0!</v>
      </c>
      <c r="BN592">
        <f t="shared" si="43"/>
        <v>0</v>
      </c>
    </row>
    <row r="593" spans="2:66" x14ac:dyDescent="0.25">
      <c r="B593" s="6"/>
      <c r="C593" s="10"/>
      <c r="D593" s="32"/>
      <c r="E593" s="10"/>
      <c r="F593" s="32"/>
      <c r="G593" s="10"/>
      <c r="H593" s="32"/>
      <c r="I593" s="10"/>
      <c r="J593" s="32"/>
      <c r="K593" s="10"/>
      <c r="L593" s="32"/>
      <c r="M593" s="10"/>
      <c r="N593" s="32"/>
      <c r="O593" s="10"/>
      <c r="P593" s="32"/>
      <c r="Q593" s="10"/>
      <c r="R593" s="32"/>
      <c r="S593" s="10"/>
      <c r="T593" s="32"/>
      <c r="U593" s="10"/>
      <c r="V593" s="32"/>
      <c r="W593" s="10"/>
      <c r="X593" s="32"/>
      <c r="Y593" s="10"/>
      <c r="Z593" s="32"/>
      <c r="AA593" s="10"/>
      <c r="AB593" s="32"/>
      <c r="AC593" s="10"/>
      <c r="AD593" s="32"/>
      <c r="AE593" s="10"/>
      <c r="AF593" s="32"/>
      <c r="AG593" s="10"/>
      <c r="AH593" s="32"/>
      <c r="AI593" s="10"/>
      <c r="AJ593" s="32"/>
      <c r="AK593" s="10"/>
      <c r="AL593" s="32"/>
      <c r="AM593" s="10"/>
      <c r="AN593" s="32"/>
      <c r="AO593" s="10"/>
      <c r="AP593" s="242"/>
      <c r="AQ593" s="10"/>
      <c r="AR593" s="32"/>
      <c r="AS593" s="10"/>
      <c r="AT593" s="242"/>
      <c r="AU593" s="10"/>
      <c r="AV593" s="242"/>
      <c r="AW593" s="7"/>
      <c r="AX593" s="247"/>
      <c r="AY593" s="10"/>
      <c r="AZ593" s="242"/>
      <c r="BA593" s="7"/>
      <c r="BB593" s="247"/>
      <c r="BC593" s="7"/>
      <c r="BD593" s="247"/>
      <c r="BE593" s="7"/>
      <c r="BF593" s="8"/>
      <c r="BG593" s="7"/>
      <c r="BH593" s="8"/>
      <c r="BJ593" s="41"/>
      <c r="BK593" s="41">
        <f t="shared" si="45"/>
        <v>0</v>
      </c>
      <c r="BL593">
        <f t="shared" si="44"/>
        <v>0</v>
      </c>
      <c r="BM593" t="e">
        <f t="shared" si="42"/>
        <v>#DIV/0!</v>
      </c>
      <c r="BN593">
        <f t="shared" si="43"/>
        <v>0</v>
      </c>
    </row>
    <row r="594" spans="2:66" x14ac:dyDescent="0.25">
      <c r="B594" s="6"/>
      <c r="C594" s="10"/>
      <c r="D594" s="32"/>
      <c r="E594" s="10"/>
      <c r="F594" s="32"/>
      <c r="G594" s="10"/>
      <c r="H594" s="32"/>
      <c r="I594" s="10"/>
      <c r="J594" s="32"/>
      <c r="K594" s="94"/>
      <c r="L594" s="32"/>
      <c r="M594" s="10"/>
      <c r="N594" s="32"/>
      <c r="O594" s="10"/>
      <c r="P594" s="32"/>
      <c r="Q594" s="10"/>
      <c r="R594" s="32"/>
      <c r="S594" s="10"/>
      <c r="T594" s="32"/>
      <c r="U594" s="10"/>
      <c r="V594" s="32"/>
      <c r="W594" s="10"/>
      <c r="X594" s="32"/>
      <c r="Y594" s="10"/>
      <c r="Z594" s="32"/>
      <c r="AA594" s="10"/>
      <c r="AB594" s="32"/>
      <c r="AC594" s="10"/>
      <c r="AD594" s="32"/>
      <c r="AE594" s="10"/>
      <c r="AF594" s="32"/>
      <c r="AG594" s="10"/>
      <c r="AH594" s="32"/>
      <c r="AI594" s="10"/>
      <c r="AJ594" s="32"/>
      <c r="AK594" s="10"/>
      <c r="AL594" s="32"/>
      <c r="AM594" s="10"/>
      <c r="AN594" s="32"/>
      <c r="AO594" s="10"/>
      <c r="AP594" s="242"/>
      <c r="AQ594" s="10"/>
      <c r="AR594" s="32"/>
      <c r="AS594" s="10"/>
      <c r="AT594" s="242"/>
      <c r="AU594" s="10"/>
      <c r="AV594" s="242"/>
      <c r="AW594" s="7"/>
      <c r="AX594" s="247"/>
      <c r="AY594" s="10"/>
      <c r="AZ594" s="242"/>
      <c r="BA594" s="7"/>
      <c r="BB594" s="247"/>
      <c r="BC594" s="7"/>
      <c r="BD594" s="247"/>
      <c r="BE594" s="7"/>
      <c r="BF594" s="8"/>
      <c r="BG594" s="7"/>
      <c r="BH594" s="8"/>
      <c r="BJ594" s="41"/>
      <c r="BK594" s="41">
        <f t="shared" si="45"/>
        <v>0</v>
      </c>
      <c r="BL594">
        <f t="shared" si="44"/>
        <v>0</v>
      </c>
      <c r="BM594" t="e">
        <f t="shared" si="42"/>
        <v>#DIV/0!</v>
      </c>
      <c r="BN594">
        <f t="shared" si="43"/>
        <v>0</v>
      </c>
    </row>
    <row r="595" spans="2:66" x14ac:dyDescent="0.25">
      <c r="B595" s="6"/>
      <c r="C595" s="10"/>
      <c r="D595" s="32"/>
      <c r="E595" s="10"/>
      <c r="F595" s="32"/>
      <c r="G595" s="10"/>
      <c r="H595" s="32"/>
      <c r="I595" s="10"/>
      <c r="J595" s="32"/>
      <c r="K595" s="10"/>
      <c r="L595" s="32"/>
      <c r="M595" s="10"/>
      <c r="N595" s="32"/>
      <c r="O595" s="10"/>
      <c r="P595" s="32"/>
      <c r="Q595" s="10"/>
      <c r="R595" s="32"/>
      <c r="S595" s="10"/>
      <c r="T595" s="32"/>
      <c r="U595" s="10"/>
      <c r="V595" s="32"/>
      <c r="W595" s="10"/>
      <c r="X595" s="32"/>
      <c r="Y595" s="10"/>
      <c r="Z595" s="32"/>
      <c r="AA595" s="10"/>
      <c r="AB595" s="32"/>
      <c r="AC595" s="10"/>
      <c r="AD595" s="32"/>
      <c r="AE595" s="10"/>
      <c r="AF595" s="32"/>
      <c r="AG595" s="10"/>
      <c r="AH595" s="32"/>
      <c r="AI595" s="10"/>
      <c r="AJ595" s="32"/>
      <c r="AK595" s="10"/>
      <c r="AL595" s="32"/>
      <c r="AM595" s="10"/>
      <c r="AN595" s="32"/>
      <c r="AO595" s="10"/>
      <c r="AP595" s="242"/>
      <c r="AQ595" s="10"/>
      <c r="AR595" s="32"/>
      <c r="AS595" s="10"/>
      <c r="AT595" s="242"/>
      <c r="AU595" s="10"/>
      <c r="AV595" s="242"/>
      <c r="AW595" s="7"/>
      <c r="AX595" s="247"/>
      <c r="AY595" s="10"/>
      <c r="AZ595" s="242"/>
      <c r="BA595" s="7"/>
      <c r="BB595" s="247"/>
      <c r="BC595" s="7"/>
      <c r="BD595" s="247"/>
      <c r="BE595" s="7"/>
      <c r="BF595" s="8"/>
      <c r="BG595" s="7"/>
      <c r="BH595" s="8"/>
      <c r="BJ595" s="41"/>
      <c r="BK595" s="41">
        <f t="shared" si="45"/>
        <v>0</v>
      </c>
      <c r="BL595">
        <f t="shared" si="44"/>
        <v>0</v>
      </c>
      <c r="BM595" t="e">
        <f t="shared" si="42"/>
        <v>#DIV/0!</v>
      </c>
      <c r="BN595">
        <f t="shared" si="43"/>
        <v>0</v>
      </c>
    </row>
    <row r="596" spans="2:66" x14ac:dyDescent="0.25">
      <c r="B596" s="6"/>
      <c r="C596" s="10"/>
      <c r="D596" s="32"/>
      <c r="E596" s="10"/>
      <c r="F596" s="32"/>
      <c r="G596" s="10"/>
      <c r="H596" s="32"/>
      <c r="I596" s="10"/>
      <c r="J596" s="32"/>
      <c r="K596" s="10"/>
      <c r="L596" s="32"/>
      <c r="M596" s="10"/>
      <c r="N596" s="32"/>
      <c r="O596" s="10"/>
      <c r="P596" s="32"/>
      <c r="Q596" s="10"/>
      <c r="R596" s="32"/>
      <c r="S596" s="10"/>
      <c r="T596" s="32"/>
      <c r="U596" s="10"/>
      <c r="V596" s="32"/>
      <c r="W596" s="10"/>
      <c r="X596" s="32"/>
      <c r="Y596" s="10"/>
      <c r="Z596" s="32"/>
      <c r="AA596" s="10"/>
      <c r="AB596" s="32"/>
      <c r="AC596" s="10"/>
      <c r="AD596" s="32"/>
      <c r="AE596" s="10"/>
      <c r="AF596" s="32"/>
      <c r="AG596" s="10"/>
      <c r="AH596" s="32"/>
      <c r="AI596" s="10"/>
      <c r="AJ596" s="32"/>
      <c r="AK596" s="10"/>
      <c r="AL596" s="32"/>
      <c r="AM596" s="10"/>
      <c r="AN596" s="32"/>
      <c r="AO596" s="10"/>
      <c r="AP596" s="242"/>
      <c r="AQ596" s="10"/>
      <c r="AR596" s="32"/>
      <c r="AS596" s="10"/>
      <c r="AT596" s="242"/>
      <c r="AU596" s="10"/>
      <c r="AV596" s="242"/>
      <c r="AW596" s="7"/>
      <c r="AX596" s="247"/>
      <c r="AY596" s="10"/>
      <c r="AZ596" s="242"/>
      <c r="BA596" s="7"/>
      <c r="BB596" s="247"/>
      <c r="BC596" s="7"/>
      <c r="BD596" s="247"/>
      <c r="BE596" s="7"/>
      <c r="BF596" s="8"/>
      <c r="BG596" s="7"/>
      <c r="BH596" s="8"/>
      <c r="BJ596" s="41"/>
      <c r="BK596" s="41">
        <f t="shared" si="45"/>
        <v>0</v>
      </c>
      <c r="BL596">
        <f t="shared" si="44"/>
        <v>0</v>
      </c>
      <c r="BM596" t="e">
        <f t="shared" si="42"/>
        <v>#DIV/0!</v>
      </c>
      <c r="BN596">
        <f t="shared" si="43"/>
        <v>0</v>
      </c>
    </row>
    <row r="597" spans="2:66" x14ac:dyDescent="0.25">
      <c r="B597" s="6"/>
      <c r="C597" s="10"/>
      <c r="D597" s="32"/>
      <c r="E597" s="10"/>
      <c r="F597" s="32"/>
      <c r="G597" s="10"/>
      <c r="H597" s="32"/>
      <c r="I597" s="10"/>
      <c r="J597" s="32"/>
      <c r="K597" s="10"/>
      <c r="L597" s="32"/>
      <c r="M597" s="10"/>
      <c r="N597" s="32"/>
      <c r="O597" s="10"/>
      <c r="P597" s="32"/>
      <c r="Q597" s="10"/>
      <c r="R597" s="32"/>
      <c r="S597" s="10"/>
      <c r="T597" s="32"/>
      <c r="U597" s="10"/>
      <c r="V597" s="32"/>
      <c r="W597" s="10"/>
      <c r="X597" s="32"/>
      <c r="Y597" s="10"/>
      <c r="Z597" s="32"/>
      <c r="AA597" s="10"/>
      <c r="AB597" s="32"/>
      <c r="AC597" s="10"/>
      <c r="AD597" s="32"/>
      <c r="AE597" s="10"/>
      <c r="AF597" s="32"/>
      <c r="AG597" s="10"/>
      <c r="AH597" s="32"/>
      <c r="AI597" s="10"/>
      <c r="AJ597" s="32"/>
      <c r="AK597" s="10"/>
      <c r="AL597" s="32"/>
      <c r="AM597" s="10"/>
      <c r="AN597" s="32"/>
      <c r="AO597" s="10"/>
      <c r="AP597" s="242"/>
      <c r="AQ597" s="10"/>
      <c r="AR597" s="32"/>
      <c r="AS597" s="10"/>
      <c r="AT597" s="242"/>
      <c r="AU597" s="10"/>
      <c r="AV597" s="242"/>
      <c r="AW597" s="7"/>
      <c r="AX597" s="247"/>
      <c r="AY597" s="10"/>
      <c r="AZ597" s="242"/>
      <c r="BA597" s="7"/>
      <c r="BB597" s="247"/>
      <c r="BC597" s="7"/>
      <c r="BD597" s="247"/>
      <c r="BE597" s="7"/>
      <c r="BF597" s="8"/>
      <c r="BG597" s="7"/>
      <c r="BH597" s="8"/>
      <c r="BJ597" s="41"/>
      <c r="BK597" s="41">
        <f t="shared" si="45"/>
        <v>0</v>
      </c>
      <c r="BL597">
        <f t="shared" si="44"/>
        <v>0</v>
      </c>
      <c r="BM597" t="e">
        <f t="shared" si="42"/>
        <v>#DIV/0!</v>
      </c>
      <c r="BN597">
        <f t="shared" si="43"/>
        <v>0</v>
      </c>
    </row>
    <row r="598" spans="2:66" x14ac:dyDescent="0.25">
      <c r="B598" s="6"/>
      <c r="C598" s="10"/>
      <c r="D598" s="32"/>
      <c r="E598" s="10"/>
      <c r="F598" s="32"/>
      <c r="G598" s="10"/>
      <c r="H598" s="32"/>
      <c r="I598" s="10"/>
      <c r="J598" s="32"/>
      <c r="K598" s="94"/>
      <c r="L598" s="32"/>
      <c r="M598" s="10"/>
      <c r="N598" s="32"/>
      <c r="O598" s="10"/>
      <c r="P598" s="32"/>
      <c r="Q598" s="10"/>
      <c r="R598" s="32"/>
      <c r="S598" s="10"/>
      <c r="T598" s="32"/>
      <c r="U598" s="10"/>
      <c r="V598" s="32"/>
      <c r="W598" s="10"/>
      <c r="X598" s="32"/>
      <c r="Y598" s="10"/>
      <c r="Z598" s="32"/>
      <c r="AA598" s="10"/>
      <c r="AB598" s="32"/>
      <c r="AC598" s="10"/>
      <c r="AD598" s="32"/>
      <c r="AE598" s="10"/>
      <c r="AF598" s="32"/>
      <c r="AG598" s="10"/>
      <c r="AH598" s="32"/>
      <c r="AI598" s="10"/>
      <c r="AJ598" s="32"/>
      <c r="AK598" s="10"/>
      <c r="AL598" s="32"/>
      <c r="AM598" s="10"/>
      <c r="AN598" s="32"/>
      <c r="AO598" s="10"/>
      <c r="AP598" s="242"/>
      <c r="AQ598" s="10"/>
      <c r="AR598" s="32"/>
      <c r="AS598" s="10"/>
      <c r="AT598" s="242"/>
      <c r="AU598" s="10"/>
      <c r="AV598" s="242"/>
      <c r="AW598" s="7"/>
      <c r="AX598" s="247"/>
      <c r="AY598" s="10"/>
      <c r="AZ598" s="242"/>
      <c r="BA598" s="7"/>
      <c r="BB598" s="247"/>
      <c r="BC598" s="7"/>
      <c r="BD598" s="247"/>
      <c r="BE598" s="7"/>
      <c r="BF598" s="8"/>
      <c r="BG598" s="7"/>
      <c r="BH598" s="8"/>
      <c r="BJ598" s="41"/>
      <c r="BK598" s="41">
        <f t="shared" si="45"/>
        <v>0</v>
      </c>
      <c r="BL598">
        <f t="shared" si="44"/>
        <v>0</v>
      </c>
      <c r="BM598" t="e">
        <f t="shared" si="42"/>
        <v>#DIV/0!</v>
      </c>
      <c r="BN598">
        <f t="shared" si="43"/>
        <v>0</v>
      </c>
    </row>
    <row r="599" spans="2:66" x14ac:dyDescent="0.25">
      <c r="B599" s="6"/>
      <c r="C599" s="10"/>
      <c r="D599" s="32"/>
      <c r="E599" s="10"/>
      <c r="F599" s="32"/>
      <c r="G599" s="10"/>
      <c r="H599" s="32"/>
      <c r="I599" s="10"/>
      <c r="J599" s="32"/>
      <c r="K599" s="94"/>
      <c r="L599" s="32"/>
      <c r="M599" s="10"/>
      <c r="N599" s="32"/>
      <c r="O599" s="10"/>
      <c r="P599" s="32"/>
      <c r="Q599" s="10"/>
      <c r="R599" s="32"/>
      <c r="S599" s="10"/>
      <c r="T599" s="32"/>
      <c r="U599" s="10"/>
      <c r="V599" s="32"/>
      <c r="W599" s="10"/>
      <c r="X599" s="32"/>
      <c r="Y599" s="10"/>
      <c r="Z599" s="32"/>
      <c r="AA599" s="10"/>
      <c r="AB599" s="32"/>
      <c r="AC599" s="10"/>
      <c r="AD599" s="32"/>
      <c r="AE599" s="10"/>
      <c r="AF599" s="32"/>
      <c r="AG599" s="10"/>
      <c r="AH599" s="32"/>
      <c r="AI599" s="10"/>
      <c r="AJ599" s="32"/>
      <c r="AK599" s="10"/>
      <c r="AL599" s="32"/>
      <c r="AM599" s="10"/>
      <c r="AN599" s="32"/>
      <c r="AO599" s="10"/>
      <c r="AP599" s="242"/>
      <c r="AQ599" s="10"/>
      <c r="AR599" s="32"/>
      <c r="AS599" s="10"/>
      <c r="AT599" s="242"/>
      <c r="AU599" s="10"/>
      <c r="AV599" s="242"/>
      <c r="AW599" s="7"/>
      <c r="AX599" s="247"/>
      <c r="AY599" s="10"/>
      <c r="AZ599" s="242"/>
      <c r="BA599" s="7"/>
      <c r="BB599" s="247"/>
      <c r="BC599" s="7"/>
      <c r="BD599" s="247"/>
      <c r="BE599" s="7"/>
      <c r="BF599" s="8"/>
      <c r="BG599" s="7"/>
      <c r="BH599" s="8"/>
      <c r="BJ599" s="41"/>
      <c r="BK599" s="41">
        <f t="shared" si="45"/>
        <v>0</v>
      </c>
      <c r="BL599">
        <f t="shared" si="44"/>
        <v>0</v>
      </c>
      <c r="BM599" t="e">
        <f t="shared" si="42"/>
        <v>#DIV/0!</v>
      </c>
      <c r="BN599">
        <f t="shared" si="43"/>
        <v>0</v>
      </c>
    </row>
    <row r="600" spans="2:66" x14ac:dyDescent="0.25">
      <c r="B600" s="6"/>
      <c r="C600" s="10"/>
      <c r="D600" s="32"/>
      <c r="E600" s="10"/>
      <c r="F600" s="32"/>
      <c r="G600" s="10"/>
      <c r="H600" s="32"/>
      <c r="I600" s="10"/>
      <c r="J600" s="32"/>
      <c r="K600" s="10"/>
      <c r="L600" s="32"/>
      <c r="M600" s="10"/>
      <c r="N600" s="32"/>
      <c r="O600" s="10"/>
      <c r="P600" s="32"/>
      <c r="Q600" s="10"/>
      <c r="R600" s="32"/>
      <c r="S600" s="10"/>
      <c r="T600" s="32"/>
      <c r="U600" s="10"/>
      <c r="V600" s="32"/>
      <c r="W600" s="10"/>
      <c r="X600" s="32"/>
      <c r="Y600" s="10"/>
      <c r="Z600" s="32"/>
      <c r="AA600" s="10"/>
      <c r="AB600" s="32"/>
      <c r="AC600" s="10"/>
      <c r="AD600" s="32"/>
      <c r="AE600" s="10"/>
      <c r="AF600" s="32"/>
      <c r="AG600" s="10"/>
      <c r="AH600" s="32"/>
      <c r="AI600" s="10"/>
      <c r="AJ600" s="32"/>
      <c r="AK600" s="10"/>
      <c r="AL600" s="32"/>
      <c r="AM600" s="10"/>
      <c r="AN600" s="32"/>
      <c r="AO600" s="10"/>
      <c r="AP600" s="242"/>
      <c r="AQ600" s="10"/>
      <c r="AR600" s="32"/>
      <c r="AS600" s="10"/>
      <c r="AT600" s="242"/>
      <c r="AU600" s="10"/>
      <c r="AV600" s="242"/>
      <c r="AW600" s="7"/>
      <c r="AX600" s="247"/>
      <c r="AY600" s="10"/>
      <c r="AZ600" s="242"/>
      <c r="BA600" s="7"/>
      <c r="BB600" s="247"/>
      <c r="BC600" s="7"/>
      <c r="BD600" s="247"/>
      <c r="BE600" s="7"/>
      <c r="BF600" s="8"/>
      <c r="BG600" s="7"/>
      <c r="BH600" s="8"/>
      <c r="BJ600" s="41"/>
      <c r="BK600" s="41">
        <f t="shared" si="45"/>
        <v>0</v>
      </c>
      <c r="BL600">
        <f t="shared" si="44"/>
        <v>0</v>
      </c>
      <c r="BM600" t="e">
        <f t="shared" ref="BM600:BM663" si="46">+BK600/BL600</f>
        <v>#DIV/0!</v>
      </c>
      <c r="BN600">
        <f t="shared" ref="BN600:BN663" si="47">+K600*2</f>
        <v>0</v>
      </c>
    </row>
    <row r="601" spans="2:66" x14ac:dyDescent="0.25">
      <c r="B601" s="6"/>
      <c r="C601" s="10"/>
      <c r="D601" s="32"/>
      <c r="E601" s="10"/>
      <c r="F601" s="32"/>
      <c r="G601" s="10"/>
      <c r="H601" s="32"/>
      <c r="I601" s="10"/>
      <c r="J601" s="32"/>
      <c r="K601" s="10"/>
      <c r="L601" s="32"/>
      <c r="M601" s="10"/>
      <c r="N601" s="32"/>
      <c r="O601" s="10"/>
      <c r="P601" s="32"/>
      <c r="Q601" s="10"/>
      <c r="R601" s="32"/>
      <c r="S601" s="10"/>
      <c r="T601" s="32"/>
      <c r="U601" s="10"/>
      <c r="V601" s="32"/>
      <c r="W601" s="10"/>
      <c r="X601" s="32"/>
      <c r="Y601" s="10"/>
      <c r="Z601" s="32"/>
      <c r="AA601" s="10"/>
      <c r="AB601" s="32"/>
      <c r="AC601" s="10"/>
      <c r="AD601" s="32"/>
      <c r="AE601" s="10"/>
      <c r="AF601" s="32"/>
      <c r="AG601" s="10"/>
      <c r="AH601" s="32"/>
      <c r="AI601" s="10"/>
      <c r="AJ601" s="32"/>
      <c r="AK601" s="10"/>
      <c r="AL601" s="32"/>
      <c r="AM601" s="10"/>
      <c r="AN601" s="32"/>
      <c r="AO601" s="10"/>
      <c r="AP601" s="242"/>
      <c r="AQ601" s="10"/>
      <c r="AR601" s="32"/>
      <c r="AS601" s="10"/>
      <c r="AT601" s="242"/>
      <c r="AU601" s="10"/>
      <c r="AV601" s="242"/>
      <c r="AW601" s="7"/>
      <c r="AX601" s="247"/>
      <c r="AY601" s="10"/>
      <c r="AZ601" s="242"/>
      <c r="BA601" s="7"/>
      <c r="BB601" s="247"/>
      <c r="BC601" s="7"/>
      <c r="BD601" s="247"/>
      <c r="BE601" s="7"/>
      <c r="BF601" s="8"/>
      <c r="BG601" s="7"/>
      <c r="BH601" s="8"/>
      <c r="BJ601" s="41"/>
      <c r="BK601" s="41">
        <f t="shared" si="45"/>
        <v>0</v>
      </c>
      <c r="BL601">
        <f t="shared" si="44"/>
        <v>0</v>
      </c>
      <c r="BM601" t="e">
        <f t="shared" si="46"/>
        <v>#DIV/0!</v>
      </c>
      <c r="BN601">
        <f t="shared" si="47"/>
        <v>0</v>
      </c>
    </row>
    <row r="602" spans="2:66" x14ac:dyDescent="0.25">
      <c r="B602" s="6"/>
      <c r="C602" s="10"/>
      <c r="D602" s="32"/>
      <c r="E602" s="10"/>
      <c r="F602" s="32"/>
      <c r="G602" s="10"/>
      <c r="H602" s="32"/>
      <c r="I602" s="10"/>
      <c r="J602" s="32"/>
      <c r="K602" s="10"/>
      <c r="L602" s="32"/>
      <c r="M602" s="10"/>
      <c r="N602" s="32"/>
      <c r="O602" s="10"/>
      <c r="P602" s="32"/>
      <c r="Q602" s="10"/>
      <c r="R602" s="32"/>
      <c r="S602" s="10"/>
      <c r="T602" s="32"/>
      <c r="U602" s="10"/>
      <c r="V602" s="32"/>
      <c r="W602" s="10"/>
      <c r="X602" s="32"/>
      <c r="Y602" s="10"/>
      <c r="Z602" s="32"/>
      <c r="AA602" s="10"/>
      <c r="AB602" s="32"/>
      <c r="AC602" s="10"/>
      <c r="AD602" s="32"/>
      <c r="AE602" s="10"/>
      <c r="AF602" s="32"/>
      <c r="AG602" s="10"/>
      <c r="AH602" s="32"/>
      <c r="AI602" s="10"/>
      <c r="AJ602" s="32"/>
      <c r="AK602" s="10"/>
      <c r="AL602" s="32"/>
      <c r="AM602" s="10"/>
      <c r="AN602" s="32"/>
      <c r="AO602" s="10"/>
      <c r="AP602" s="242"/>
      <c r="AQ602" s="10"/>
      <c r="AR602" s="32"/>
      <c r="AS602" s="10"/>
      <c r="AT602" s="242"/>
      <c r="AU602" s="10"/>
      <c r="AV602" s="242"/>
      <c r="AW602" s="7"/>
      <c r="AX602" s="247"/>
      <c r="AY602" s="10"/>
      <c r="AZ602" s="242"/>
      <c r="BA602" s="7"/>
      <c r="BB602" s="247"/>
      <c r="BC602" s="7"/>
      <c r="BD602" s="247"/>
      <c r="BE602" s="7"/>
      <c r="BF602" s="8"/>
      <c r="BG602" s="7"/>
      <c r="BH602" s="8"/>
      <c r="BJ602" s="41"/>
      <c r="BK602" s="41">
        <f t="shared" si="45"/>
        <v>0</v>
      </c>
      <c r="BL602">
        <f t="shared" si="44"/>
        <v>0</v>
      </c>
      <c r="BM602" t="e">
        <f t="shared" si="46"/>
        <v>#DIV/0!</v>
      </c>
      <c r="BN602">
        <f t="shared" si="47"/>
        <v>0</v>
      </c>
    </row>
    <row r="603" spans="2:66" x14ac:dyDescent="0.25">
      <c r="B603" s="6"/>
      <c r="C603" s="10"/>
      <c r="D603" s="32"/>
      <c r="E603" s="10"/>
      <c r="F603" s="32"/>
      <c r="G603" s="10"/>
      <c r="H603" s="32"/>
      <c r="I603" s="10"/>
      <c r="J603" s="32"/>
      <c r="K603" s="10"/>
      <c r="L603" s="32"/>
      <c r="M603" s="10"/>
      <c r="N603" s="32"/>
      <c r="O603" s="10"/>
      <c r="P603" s="32"/>
      <c r="Q603" s="10"/>
      <c r="R603" s="32"/>
      <c r="S603" s="10"/>
      <c r="T603" s="32"/>
      <c r="U603" s="10"/>
      <c r="V603" s="32"/>
      <c r="W603" s="10"/>
      <c r="X603" s="32"/>
      <c r="Y603" s="10"/>
      <c r="Z603" s="32"/>
      <c r="AA603" s="10"/>
      <c r="AB603" s="32"/>
      <c r="AC603" s="10"/>
      <c r="AD603" s="32"/>
      <c r="AE603" s="10"/>
      <c r="AF603" s="32"/>
      <c r="AG603" s="10"/>
      <c r="AH603" s="32"/>
      <c r="AI603" s="10"/>
      <c r="AJ603" s="32"/>
      <c r="AK603" s="10"/>
      <c r="AL603" s="32"/>
      <c r="AM603" s="10"/>
      <c r="AN603" s="32"/>
      <c r="AO603" s="10"/>
      <c r="AP603" s="242"/>
      <c r="AQ603" s="10"/>
      <c r="AR603" s="32"/>
      <c r="AS603" s="10"/>
      <c r="AT603" s="242"/>
      <c r="AU603" s="10"/>
      <c r="AV603" s="242"/>
      <c r="AW603" s="7"/>
      <c r="AX603" s="247"/>
      <c r="AY603" s="10"/>
      <c r="AZ603" s="242"/>
      <c r="BA603" s="7"/>
      <c r="BB603" s="247"/>
      <c r="BC603" s="7"/>
      <c r="BD603" s="247"/>
      <c r="BE603" s="7"/>
      <c r="BF603" s="8"/>
      <c r="BG603" s="7"/>
      <c r="BH603" s="8"/>
      <c r="BJ603" s="41"/>
      <c r="BK603" s="41">
        <f t="shared" si="45"/>
        <v>0</v>
      </c>
      <c r="BL603">
        <f t="shared" si="44"/>
        <v>0</v>
      </c>
      <c r="BM603" t="e">
        <f t="shared" si="46"/>
        <v>#DIV/0!</v>
      </c>
      <c r="BN603">
        <f t="shared" si="47"/>
        <v>0</v>
      </c>
    </row>
    <row r="604" spans="2:66" x14ac:dyDescent="0.25">
      <c r="B604" s="6"/>
      <c r="C604" s="10"/>
      <c r="D604" s="32"/>
      <c r="E604" s="10"/>
      <c r="F604" s="32"/>
      <c r="G604" s="10"/>
      <c r="H604" s="32"/>
      <c r="I604" s="10"/>
      <c r="J604" s="32"/>
      <c r="K604" s="94"/>
      <c r="L604" s="32"/>
      <c r="M604" s="10"/>
      <c r="N604" s="32"/>
      <c r="O604" s="10"/>
      <c r="P604" s="32"/>
      <c r="Q604" s="10"/>
      <c r="R604" s="32"/>
      <c r="S604" s="10"/>
      <c r="T604" s="32"/>
      <c r="U604" s="10"/>
      <c r="V604" s="32"/>
      <c r="W604" s="10"/>
      <c r="X604" s="32"/>
      <c r="Y604" s="10"/>
      <c r="Z604" s="32"/>
      <c r="AA604" s="10"/>
      <c r="AB604" s="32"/>
      <c r="AC604" s="10"/>
      <c r="AD604" s="32"/>
      <c r="AE604" s="10"/>
      <c r="AF604" s="32"/>
      <c r="AG604" s="10"/>
      <c r="AH604" s="32"/>
      <c r="AI604" s="10"/>
      <c r="AJ604" s="32"/>
      <c r="AK604" s="10"/>
      <c r="AL604" s="32"/>
      <c r="AM604" s="10"/>
      <c r="AN604" s="32"/>
      <c r="AO604" s="10"/>
      <c r="AP604" s="242"/>
      <c r="AQ604" s="10"/>
      <c r="AR604" s="32"/>
      <c r="AS604" s="10"/>
      <c r="AT604" s="242"/>
      <c r="AU604" s="10"/>
      <c r="AV604" s="242"/>
      <c r="AW604" s="7"/>
      <c r="AX604" s="247"/>
      <c r="AY604" s="10"/>
      <c r="AZ604" s="242"/>
      <c r="BA604" s="7"/>
      <c r="BB604" s="247"/>
      <c r="BC604" s="7"/>
      <c r="BD604" s="247"/>
      <c r="BE604" s="7"/>
      <c r="BF604" s="8"/>
      <c r="BG604" s="7"/>
      <c r="BH604" s="8"/>
      <c r="BJ604" s="41"/>
      <c r="BK604" s="41">
        <f t="shared" si="45"/>
        <v>0</v>
      </c>
      <c r="BL604">
        <f t="shared" si="44"/>
        <v>0</v>
      </c>
      <c r="BM604" t="e">
        <f t="shared" si="46"/>
        <v>#DIV/0!</v>
      </c>
      <c r="BN604">
        <f t="shared" si="47"/>
        <v>0</v>
      </c>
    </row>
    <row r="605" spans="2:66" x14ac:dyDescent="0.25">
      <c r="B605" s="6"/>
      <c r="C605" s="10"/>
      <c r="D605" s="32"/>
      <c r="E605" s="10"/>
      <c r="F605" s="32"/>
      <c r="G605" s="10"/>
      <c r="H605" s="32"/>
      <c r="I605" s="10"/>
      <c r="J605" s="32"/>
      <c r="K605" s="94"/>
      <c r="L605" s="32"/>
      <c r="M605" s="10"/>
      <c r="N605" s="32"/>
      <c r="O605" s="10"/>
      <c r="P605" s="32"/>
      <c r="Q605" s="10"/>
      <c r="R605" s="32"/>
      <c r="S605" s="10"/>
      <c r="T605" s="32"/>
      <c r="U605" s="10"/>
      <c r="V605" s="32"/>
      <c r="W605" s="10"/>
      <c r="X605" s="32"/>
      <c r="Y605" s="10"/>
      <c r="Z605" s="32"/>
      <c r="AA605" s="10"/>
      <c r="AB605" s="32"/>
      <c r="AC605" s="10"/>
      <c r="AD605" s="32"/>
      <c r="AE605" s="10"/>
      <c r="AF605" s="32"/>
      <c r="AG605" s="10"/>
      <c r="AH605" s="32"/>
      <c r="AI605" s="10"/>
      <c r="AJ605" s="32"/>
      <c r="AK605" s="10"/>
      <c r="AL605" s="32"/>
      <c r="AM605" s="10"/>
      <c r="AN605" s="32"/>
      <c r="AO605" s="10"/>
      <c r="AP605" s="242"/>
      <c r="AQ605" s="10"/>
      <c r="AR605" s="32"/>
      <c r="AS605" s="10"/>
      <c r="AT605" s="242"/>
      <c r="AU605" s="10"/>
      <c r="AV605" s="242"/>
      <c r="AW605" s="7"/>
      <c r="AX605" s="247"/>
      <c r="AY605" s="10"/>
      <c r="AZ605" s="242"/>
      <c r="BA605" s="7"/>
      <c r="BB605" s="247"/>
      <c r="BC605" s="7"/>
      <c r="BD605" s="247"/>
      <c r="BE605" s="7"/>
      <c r="BF605" s="8"/>
      <c r="BG605" s="7"/>
      <c r="BH605" s="8"/>
      <c r="BJ605" s="41"/>
      <c r="BK605" s="41">
        <f t="shared" si="45"/>
        <v>0</v>
      </c>
      <c r="BL605">
        <f t="shared" si="44"/>
        <v>0</v>
      </c>
      <c r="BM605" t="e">
        <f t="shared" si="46"/>
        <v>#DIV/0!</v>
      </c>
      <c r="BN605">
        <f t="shared" si="47"/>
        <v>0</v>
      </c>
    </row>
    <row r="606" spans="2:66" x14ac:dyDescent="0.25">
      <c r="B606" s="6"/>
      <c r="C606" s="10"/>
      <c r="D606" s="32"/>
      <c r="E606" s="10"/>
      <c r="F606" s="32"/>
      <c r="G606" s="10"/>
      <c r="H606" s="32"/>
      <c r="I606" s="10"/>
      <c r="J606" s="32"/>
      <c r="K606" s="94"/>
      <c r="L606" s="32"/>
      <c r="M606" s="10"/>
      <c r="N606" s="32"/>
      <c r="O606" s="10"/>
      <c r="P606" s="32"/>
      <c r="Q606" s="10"/>
      <c r="R606" s="32"/>
      <c r="S606" s="10"/>
      <c r="T606" s="32"/>
      <c r="U606" s="10"/>
      <c r="V606" s="32"/>
      <c r="W606" s="10"/>
      <c r="X606" s="32"/>
      <c r="Y606" s="10"/>
      <c r="Z606" s="32"/>
      <c r="AA606" s="10"/>
      <c r="AB606" s="32"/>
      <c r="AC606" s="10"/>
      <c r="AD606" s="32"/>
      <c r="AE606" s="10"/>
      <c r="AF606" s="32"/>
      <c r="AG606" s="10"/>
      <c r="AH606" s="32"/>
      <c r="AI606" s="10"/>
      <c r="AJ606" s="32"/>
      <c r="AK606" s="10"/>
      <c r="AL606" s="32"/>
      <c r="AM606" s="10"/>
      <c r="AN606" s="32"/>
      <c r="AO606" s="10"/>
      <c r="AP606" s="242"/>
      <c r="AQ606" s="10"/>
      <c r="AR606" s="32"/>
      <c r="AS606" s="10"/>
      <c r="AT606" s="242"/>
      <c r="AU606" s="10"/>
      <c r="AV606" s="242"/>
      <c r="AW606" s="7"/>
      <c r="AX606" s="247"/>
      <c r="AY606" s="10"/>
      <c r="AZ606" s="242"/>
      <c r="BA606" s="7"/>
      <c r="BB606" s="247"/>
      <c r="BC606" s="7"/>
      <c r="BD606" s="247"/>
      <c r="BE606" s="7"/>
      <c r="BF606" s="8"/>
      <c r="BG606" s="7"/>
      <c r="BH606" s="8"/>
      <c r="BJ606" s="41"/>
      <c r="BK606" s="41">
        <f t="shared" si="45"/>
        <v>0</v>
      </c>
      <c r="BL606">
        <f t="shared" si="44"/>
        <v>0</v>
      </c>
      <c r="BM606" t="e">
        <f t="shared" si="46"/>
        <v>#DIV/0!</v>
      </c>
      <c r="BN606">
        <f t="shared" si="47"/>
        <v>0</v>
      </c>
    </row>
    <row r="607" spans="2:66" x14ac:dyDescent="0.25">
      <c r="B607" s="6"/>
      <c r="C607" s="10"/>
      <c r="D607" s="32"/>
      <c r="E607" s="10"/>
      <c r="F607" s="32"/>
      <c r="G607" s="10"/>
      <c r="H607" s="32"/>
      <c r="I607" s="10"/>
      <c r="J607" s="32"/>
      <c r="K607" s="10"/>
      <c r="L607" s="32"/>
      <c r="M607" s="10"/>
      <c r="N607" s="32"/>
      <c r="O607" s="10"/>
      <c r="P607" s="32"/>
      <c r="Q607" s="10"/>
      <c r="R607" s="32"/>
      <c r="S607" s="10"/>
      <c r="T607" s="32"/>
      <c r="U607" s="10"/>
      <c r="V607" s="32"/>
      <c r="W607" s="10"/>
      <c r="X607" s="32"/>
      <c r="Y607" s="10"/>
      <c r="Z607" s="32"/>
      <c r="AA607" s="10"/>
      <c r="AB607" s="32"/>
      <c r="AC607" s="10"/>
      <c r="AD607" s="32"/>
      <c r="AE607" s="10"/>
      <c r="AF607" s="32"/>
      <c r="AG607" s="10"/>
      <c r="AH607" s="32"/>
      <c r="AI607" s="10"/>
      <c r="AJ607" s="32"/>
      <c r="AK607" s="10"/>
      <c r="AL607" s="32"/>
      <c r="AM607" s="10"/>
      <c r="AN607" s="32"/>
      <c r="AO607" s="10"/>
      <c r="AP607" s="242"/>
      <c r="AQ607" s="10"/>
      <c r="AR607" s="32"/>
      <c r="AS607" s="10"/>
      <c r="AT607" s="242"/>
      <c r="AU607" s="10"/>
      <c r="AV607" s="242"/>
      <c r="AW607" s="7"/>
      <c r="AX607" s="247"/>
      <c r="AY607" s="10"/>
      <c r="AZ607" s="242"/>
      <c r="BA607" s="7"/>
      <c r="BB607" s="247"/>
      <c r="BC607" s="7"/>
      <c r="BD607" s="247"/>
      <c r="BE607" s="7"/>
      <c r="BF607" s="8"/>
      <c r="BG607" s="7"/>
      <c r="BH607" s="8"/>
      <c r="BJ607" s="41"/>
      <c r="BK607" s="41">
        <f t="shared" si="45"/>
        <v>0</v>
      </c>
      <c r="BL607">
        <f t="shared" si="44"/>
        <v>0</v>
      </c>
      <c r="BM607" t="e">
        <f t="shared" si="46"/>
        <v>#DIV/0!</v>
      </c>
      <c r="BN607">
        <f t="shared" si="47"/>
        <v>0</v>
      </c>
    </row>
    <row r="608" spans="2:66" x14ac:dyDescent="0.25">
      <c r="B608" s="6"/>
      <c r="C608" s="10"/>
      <c r="D608" s="32"/>
      <c r="E608" s="10"/>
      <c r="F608" s="32"/>
      <c r="G608" s="10"/>
      <c r="H608" s="32"/>
      <c r="I608" s="10"/>
      <c r="J608" s="32"/>
      <c r="K608" s="94"/>
      <c r="L608" s="32"/>
      <c r="M608" s="10"/>
      <c r="N608" s="32"/>
      <c r="O608" s="10"/>
      <c r="P608" s="32"/>
      <c r="Q608" s="10"/>
      <c r="R608" s="32"/>
      <c r="S608" s="10"/>
      <c r="T608" s="32"/>
      <c r="U608" s="10"/>
      <c r="V608" s="32"/>
      <c r="W608" s="10"/>
      <c r="X608" s="32"/>
      <c r="Y608" s="10"/>
      <c r="Z608" s="32"/>
      <c r="AA608" s="10"/>
      <c r="AB608" s="32"/>
      <c r="AC608" s="10"/>
      <c r="AD608" s="32"/>
      <c r="AE608" s="10"/>
      <c r="AF608" s="32"/>
      <c r="AG608" s="10"/>
      <c r="AH608" s="32"/>
      <c r="AI608" s="10"/>
      <c r="AJ608" s="32"/>
      <c r="AK608" s="10"/>
      <c r="AL608" s="32"/>
      <c r="AM608" s="10"/>
      <c r="AN608" s="32"/>
      <c r="AO608" s="10"/>
      <c r="AP608" s="242"/>
      <c r="AQ608" s="10"/>
      <c r="AR608" s="32"/>
      <c r="AS608" s="10"/>
      <c r="AT608" s="242"/>
      <c r="AU608" s="10"/>
      <c r="AV608" s="242"/>
      <c r="AW608" s="7"/>
      <c r="AX608" s="247"/>
      <c r="AY608" s="10"/>
      <c r="AZ608" s="242"/>
      <c r="BA608" s="7"/>
      <c r="BB608" s="247"/>
      <c r="BC608" s="7"/>
      <c r="BD608" s="247"/>
      <c r="BE608" s="7"/>
      <c r="BF608" s="8"/>
      <c r="BG608" s="7"/>
      <c r="BH608" s="8"/>
      <c r="BJ608" s="41"/>
      <c r="BK608" s="41">
        <f t="shared" si="45"/>
        <v>0</v>
      </c>
      <c r="BL608">
        <f t="shared" si="44"/>
        <v>0</v>
      </c>
      <c r="BM608" t="e">
        <f t="shared" si="46"/>
        <v>#DIV/0!</v>
      </c>
      <c r="BN608">
        <f t="shared" si="47"/>
        <v>0</v>
      </c>
    </row>
    <row r="609" spans="2:66" x14ac:dyDescent="0.25">
      <c r="B609" s="6"/>
      <c r="C609" s="10"/>
      <c r="D609" s="32"/>
      <c r="E609" s="10"/>
      <c r="F609" s="32"/>
      <c r="G609" s="10"/>
      <c r="H609" s="32"/>
      <c r="I609" s="10"/>
      <c r="J609" s="32"/>
      <c r="K609" s="94"/>
      <c r="L609" s="32"/>
      <c r="M609" s="10"/>
      <c r="N609" s="32"/>
      <c r="O609" s="10"/>
      <c r="P609" s="32"/>
      <c r="Q609" s="10"/>
      <c r="R609" s="32"/>
      <c r="S609" s="10"/>
      <c r="T609" s="32"/>
      <c r="U609" s="10"/>
      <c r="V609" s="32"/>
      <c r="W609" s="10"/>
      <c r="X609" s="32"/>
      <c r="Y609" s="10"/>
      <c r="Z609" s="32"/>
      <c r="AA609" s="10"/>
      <c r="AB609" s="32"/>
      <c r="AC609" s="10"/>
      <c r="AD609" s="32"/>
      <c r="AE609" s="10"/>
      <c r="AF609" s="32"/>
      <c r="AG609" s="10"/>
      <c r="AH609" s="32"/>
      <c r="AI609" s="10"/>
      <c r="AJ609" s="32"/>
      <c r="AK609" s="10"/>
      <c r="AL609" s="32"/>
      <c r="AM609" s="10"/>
      <c r="AN609" s="32"/>
      <c r="AO609" s="10"/>
      <c r="AP609" s="242"/>
      <c r="AQ609" s="10"/>
      <c r="AR609" s="32"/>
      <c r="AS609" s="10"/>
      <c r="AT609" s="242"/>
      <c r="AU609" s="10"/>
      <c r="AV609" s="242"/>
      <c r="AW609" s="7"/>
      <c r="AX609" s="247"/>
      <c r="AY609" s="10"/>
      <c r="AZ609" s="242"/>
      <c r="BA609" s="7"/>
      <c r="BB609" s="247"/>
      <c r="BC609" s="7"/>
      <c r="BD609" s="247"/>
      <c r="BE609" s="7"/>
      <c r="BF609" s="8"/>
      <c r="BG609" s="7"/>
      <c r="BH609" s="8"/>
      <c r="BJ609" s="41"/>
      <c r="BK609" s="41">
        <f t="shared" si="45"/>
        <v>0</v>
      </c>
      <c r="BL609">
        <f t="shared" si="44"/>
        <v>0</v>
      </c>
      <c r="BM609" t="e">
        <f t="shared" si="46"/>
        <v>#DIV/0!</v>
      </c>
      <c r="BN609">
        <f t="shared" si="47"/>
        <v>0</v>
      </c>
    </row>
    <row r="610" spans="2:66" x14ac:dyDescent="0.25">
      <c r="B610" s="6"/>
      <c r="C610" s="10"/>
      <c r="D610" s="32"/>
      <c r="E610" s="10"/>
      <c r="F610" s="32"/>
      <c r="G610" s="10"/>
      <c r="H610" s="32"/>
      <c r="I610" s="10"/>
      <c r="J610" s="32"/>
      <c r="K610" s="94"/>
      <c r="L610" s="32"/>
      <c r="M610" s="10"/>
      <c r="N610" s="32"/>
      <c r="O610" s="10"/>
      <c r="P610" s="32"/>
      <c r="Q610" s="10"/>
      <c r="R610" s="32"/>
      <c r="S610" s="10"/>
      <c r="T610" s="32"/>
      <c r="U610" s="10"/>
      <c r="V610" s="32"/>
      <c r="W610" s="10"/>
      <c r="X610" s="32"/>
      <c r="Y610" s="10"/>
      <c r="Z610" s="32"/>
      <c r="AA610" s="10"/>
      <c r="AB610" s="32"/>
      <c r="AC610" s="10"/>
      <c r="AD610" s="32"/>
      <c r="AE610" s="10"/>
      <c r="AF610" s="32"/>
      <c r="AG610" s="10"/>
      <c r="AH610" s="32"/>
      <c r="AI610" s="10"/>
      <c r="AJ610" s="32"/>
      <c r="AK610" s="10"/>
      <c r="AL610" s="32"/>
      <c r="AM610" s="10"/>
      <c r="AN610" s="32"/>
      <c r="AO610" s="10"/>
      <c r="AP610" s="242"/>
      <c r="AQ610" s="10"/>
      <c r="AR610" s="32"/>
      <c r="AS610" s="10"/>
      <c r="AT610" s="242"/>
      <c r="AU610" s="10"/>
      <c r="AV610" s="242"/>
      <c r="AW610" s="7"/>
      <c r="AX610" s="247"/>
      <c r="AY610" s="10"/>
      <c r="AZ610" s="242"/>
      <c r="BA610" s="7"/>
      <c r="BB610" s="247"/>
      <c r="BC610" s="7"/>
      <c r="BD610" s="247"/>
      <c r="BE610" s="7"/>
      <c r="BF610" s="8"/>
      <c r="BG610" s="7"/>
      <c r="BH610" s="8"/>
      <c r="BJ610" s="41"/>
      <c r="BK610" s="41">
        <f t="shared" si="45"/>
        <v>0</v>
      </c>
      <c r="BL610">
        <f t="shared" si="44"/>
        <v>0</v>
      </c>
      <c r="BM610" t="e">
        <f t="shared" si="46"/>
        <v>#DIV/0!</v>
      </c>
      <c r="BN610">
        <f t="shared" si="47"/>
        <v>0</v>
      </c>
    </row>
    <row r="611" spans="2:66" x14ac:dyDescent="0.25">
      <c r="B611" s="6"/>
      <c r="C611" s="10"/>
      <c r="D611" s="32"/>
      <c r="E611" s="10"/>
      <c r="F611" s="32"/>
      <c r="G611" s="10"/>
      <c r="H611" s="32"/>
      <c r="I611" s="10"/>
      <c r="J611" s="32"/>
      <c r="K611" s="10"/>
      <c r="L611" s="32"/>
      <c r="M611" s="10"/>
      <c r="N611" s="32"/>
      <c r="O611" s="10"/>
      <c r="P611" s="32"/>
      <c r="Q611" s="10"/>
      <c r="R611" s="32"/>
      <c r="S611" s="10"/>
      <c r="T611" s="32"/>
      <c r="U611" s="10"/>
      <c r="V611" s="32"/>
      <c r="W611" s="10"/>
      <c r="X611" s="32"/>
      <c r="Y611" s="10"/>
      <c r="Z611" s="32"/>
      <c r="AA611" s="10"/>
      <c r="AB611" s="32"/>
      <c r="AC611" s="10"/>
      <c r="AD611" s="32"/>
      <c r="AE611" s="10"/>
      <c r="AF611" s="32"/>
      <c r="AG611" s="10"/>
      <c r="AH611" s="32"/>
      <c r="AI611" s="10"/>
      <c r="AJ611" s="32"/>
      <c r="AK611" s="10"/>
      <c r="AL611" s="32"/>
      <c r="AM611" s="10"/>
      <c r="AN611" s="32"/>
      <c r="AO611" s="10"/>
      <c r="AP611" s="242"/>
      <c r="AQ611" s="10"/>
      <c r="AR611" s="32"/>
      <c r="AS611" s="10"/>
      <c r="AT611" s="242"/>
      <c r="AU611" s="10"/>
      <c r="AV611" s="242"/>
      <c r="AW611" s="7"/>
      <c r="AX611" s="247"/>
      <c r="AY611" s="10"/>
      <c r="AZ611" s="242"/>
      <c r="BA611" s="7"/>
      <c r="BB611" s="247"/>
      <c r="BC611" s="7"/>
      <c r="BD611" s="247"/>
      <c r="BE611" s="7"/>
      <c r="BF611" s="8"/>
      <c r="BG611" s="7"/>
      <c r="BH611" s="8"/>
      <c r="BJ611" s="41"/>
      <c r="BK611" s="41">
        <f t="shared" si="45"/>
        <v>0</v>
      </c>
      <c r="BL611">
        <f t="shared" si="44"/>
        <v>0</v>
      </c>
      <c r="BM611" t="e">
        <f t="shared" si="46"/>
        <v>#DIV/0!</v>
      </c>
      <c r="BN611">
        <f t="shared" si="47"/>
        <v>0</v>
      </c>
    </row>
    <row r="612" spans="2:66" x14ac:dyDescent="0.25">
      <c r="B612" s="6"/>
      <c r="C612" s="10"/>
      <c r="D612" s="32"/>
      <c r="E612" s="10"/>
      <c r="F612" s="32"/>
      <c r="G612" s="10"/>
      <c r="H612" s="32"/>
      <c r="I612" s="10"/>
      <c r="J612" s="32"/>
      <c r="K612" s="94"/>
      <c r="L612" s="32"/>
      <c r="M612" s="10"/>
      <c r="N612" s="32"/>
      <c r="O612" s="10"/>
      <c r="P612" s="32"/>
      <c r="Q612" s="10"/>
      <c r="R612" s="32"/>
      <c r="S612" s="10"/>
      <c r="T612" s="32"/>
      <c r="U612" s="10"/>
      <c r="V612" s="32"/>
      <c r="W612" s="10"/>
      <c r="X612" s="32"/>
      <c r="Y612" s="10"/>
      <c r="Z612" s="32"/>
      <c r="AA612" s="10"/>
      <c r="AB612" s="32"/>
      <c r="AC612" s="10"/>
      <c r="AD612" s="32"/>
      <c r="AE612" s="10"/>
      <c r="AF612" s="32"/>
      <c r="AG612" s="10"/>
      <c r="AH612" s="32"/>
      <c r="AI612" s="10"/>
      <c r="AJ612" s="32"/>
      <c r="AK612" s="10"/>
      <c r="AL612" s="32"/>
      <c r="AM612" s="10"/>
      <c r="AN612" s="32"/>
      <c r="AO612" s="10"/>
      <c r="AP612" s="242"/>
      <c r="AQ612" s="10"/>
      <c r="AR612" s="32"/>
      <c r="AS612" s="10"/>
      <c r="AT612" s="242"/>
      <c r="AU612" s="10"/>
      <c r="AV612" s="242"/>
      <c r="AW612" s="7"/>
      <c r="AX612" s="247"/>
      <c r="AY612" s="10"/>
      <c r="AZ612" s="242"/>
      <c r="BA612" s="7"/>
      <c r="BB612" s="247"/>
      <c r="BC612" s="7"/>
      <c r="BD612" s="247"/>
      <c r="BE612" s="7"/>
      <c r="BF612" s="8"/>
      <c r="BG612" s="7"/>
      <c r="BH612" s="8"/>
      <c r="BJ612" s="41"/>
      <c r="BK612" s="41">
        <f t="shared" si="45"/>
        <v>0</v>
      </c>
      <c r="BL612">
        <f t="shared" si="44"/>
        <v>0</v>
      </c>
      <c r="BM612" t="e">
        <f t="shared" si="46"/>
        <v>#DIV/0!</v>
      </c>
      <c r="BN612">
        <f t="shared" si="47"/>
        <v>0</v>
      </c>
    </row>
    <row r="613" spans="2:66" x14ac:dyDescent="0.25">
      <c r="B613" s="6"/>
      <c r="C613" s="10"/>
      <c r="D613" s="32"/>
      <c r="E613" s="10"/>
      <c r="F613" s="32"/>
      <c r="G613" s="10"/>
      <c r="H613" s="32"/>
      <c r="I613" s="10"/>
      <c r="J613" s="32"/>
      <c r="K613" s="10"/>
      <c r="L613" s="32"/>
      <c r="M613" s="10"/>
      <c r="N613" s="32"/>
      <c r="O613" s="10"/>
      <c r="P613" s="32"/>
      <c r="Q613" s="10"/>
      <c r="R613" s="32"/>
      <c r="S613" s="10"/>
      <c r="T613" s="32"/>
      <c r="U613" s="10"/>
      <c r="V613" s="32"/>
      <c r="W613" s="10"/>
      <c r="X613" s="32"/>
      <c r="Y613" s="10"/>
      <c r="Z613" s="32"/>
      <c r="AA613" s="10"/>
      <c r="AB613" s="32"/>
      <c r="AC613" s="10"/>
      <c r="AD613" s="32"/>
      <c r="AE613" s="10"/>
      <c r="AF613" s="32"/>
      <c r="AG613" s="10"/>
      <c r="AH613" s="32"/>
      <c r="AI613" s="10"/>
      <c r="AJ613" s="32"/>
      <c r="AK613" s="10"/>
      <c r="AL613" s="32"/>
      <c r="AM613" s="10"/>
      <c r="AN613" s="32"/>
      <c r="AO613" s="10"/>
      <c r="AP613" s="242"/>
      <c r="AQ613" s="10"/>
      <c r="AR613" s="32"/>
      <c r="AS613" s="10"/>
      <c r="AT613" s="242"/>
      <c r="AU613" s="10"/>
      <c r="AV613" s="242"/>
      <c r="AW613" s="7"/>
      <c r="AX613" s="247"/>
      <c r="AY613" s="10"/>
      <c r="AZ613" s="242"/>
      <c r="BA613" s="7"/>
      <c r="BB613" s="247"/>
      <c r="BC613" s="7"/>
      <c r="BD613" s="247"/>
      <c r="BE613" s="7"/>
      <c r="BF613" s="8"/>
      <c r="BG613" s="7"/>
      <c r="BH613" s="8"/>
      <c r="BJ613" s="41"/>
      <c r="BK613" s="41">
        <f t="shared" si="45"/>
        <v>0</v>
      </c>
      <c r="BL613">
        <f t="shared" si="44"/>
        <v>0</v>
      </c>
      <c r="BM613" t="e">
        <f t="shared" si="46"/>
        <v>#DIV/0!</v>
      </c>
      <c r="BN613">
        <f t="shared" si="47"/>
        <v>0</v>
      </c>
    </row>
    <row r="614" spans="2:66" x14ac:dyDescent="0.25">
      <c r="B614" s="6"/>
      <c r="C614" s="10"/>
      <c r="D614" s="32"/>
      <c r="E614" s="10"/>
      <c r="F614" s="32"/>
      <c r="G614" s="10"/>
      <c r="H614" s="32"/>
      <c r="I614" s="10"/>
      <c r="J614" s="32"/>
      <c r="K614" s="10"/>
      <c r="L614" s="32"/>
      <c r="M614" s="10"/>
      <c r="N614" s="32"/>
      <c r="O614" s="10"/>
      <c r="P614" s="32"/>
      <c r="Q614" s="10"/>
      <c r="R614" s="32"/>
      <c r="S614" s="10"/>
      <c r="T614" s="32"/>
      <c r="U614" s="10"/>
      <c r="V614" s="32"/>
      <c r="W614" s="10"/>
      <c r="X614" s="32"/>
      <c r="Y614" s="10"/>
      <c r="Z614" s="32"/>
      <c r="AA614" s="10"/>
      <c r="AB614" s="32"/>
      <c r="AC614" s="10"/>
      <c r="AD614" s="32"/>
      <c r="AE614" s="10"/>
      <c r="AF614" s="32"/>
      <c r="AG614" s="10"/>
      <c r="AH614" s="32"/>
      <c r="AI614" s="10"/>
      <c r="AJ614" s="32"/>
      <c r="AK614" s="10"/>
      <c r="AL614" s="32"/>
      <c r="AM614" s="10"/>
      <c r="AN614" s="32"/>
      <c r="AO614" s="10"/>
      <c r="AP614" s="242"/>
      <c r="AQ614" s="10"/>
      <c r="AR614" s="32"/>
      <c r="AS614" s="10"/>
      <c r="AT614" s="242"/>
      <c r="AU614" s="10"/>
      <c r="AV614" s="242"/>
      <c r="AW614" s="7"/>
      <c r="AX614" s="247"/>
      <c r="AY614" s="10"/>
      <c r="AZ614" s="242"/>
      <c r="BA614" s="7"/>
      <c r="BB614" s="247"/>
      <c r="BC614" s="7"/>
      <c r="BD614" s="247"/>
      <c r="BE614" s="7"/>
      <c r="BF614" s="8"/>
      <c r="BG614" s="7"/>
      <c r="BH614" s="8"/>
      <c r="BJ614" s="41"/>
      <c r="BK614" s="41">
        <f t="shared" si="45"/>
        <v>0</v>
      </c>
      <c r="BL614">
        <f t="shared" si="44"/>
        <v>0</v>
      </c>
      <c r="BM614" t="e">
        <f t="shared" si="46"/>
        <v>#DIV/0!</v>
      </c>
      <c r="BN614">
        <f t="shared" si="47"/>
        <v>0</v>
      </c>
    </row>
    <row r="615" spans="2:66" x14ac:dyDescent="0.25">
      <c r="B615" s="6"/>
      <c r="C615" s="10"/>
      <c r="D615" s="32"/>
      <c r="E615" s="10"/>
      <c r="F615" s="32"/>
      <c r="G615" s="10"/>
      <c r="H615" s="32"/>
      <c r="I615" s="10"/>
      <c r="J615" s="32"/>
      <c r="K615" s="10"/>
      <c r="L615" s="32"/>
      <c r="M615" s="10"/>
      <c r="N615" s="32"/>
      <c r="O615" s="10"/>
      <c r="P615" s="32"/>
      <c r="Q615" s="10"/>
      <c r="R615" s="32"/>
      <c r="S615" s="10"/>
      <c r="T615" s="32"/>
      <c r="U615" s="10"/>
      <c r="V615" s="32"/>
      <c r="W615" s="10"/>
      <c r="X615" s="32"/>
      <c r="Y615" s="10"/>
      <c r="Z615" s="32"/>
      <c r="AA615" s="10"/>
      <c r="AB615" s="32"/>
      <c r="AC615" s="10"/>
      <c r="AD615" s="32"/>
      <c r="AE615" s="10"/>
      <c r="AF615" s="32"/>
      <c r="AG615" s="10"/>
      <c r="AH615" s="32"/>
      <c r="AI615" s="10"/>
      <c r="AJ615" s="32"/>
      <c r="AK615" s="10"/>
      <c r="AL615" s="32"/>
      <c r="AM615" s="10"/>
      <c r="AN615" s="32"/>
      <c r="AO615" s="10"/>
      <c r="AP615" s="242"/>
      <c r="AQ615" s="10"/>
      <c r="AR615" s="32"/>
      <c r="AS615" s="10"/>
      <c r="AT615" s="242"/>
      <c r="AU615" s="10"/>
      <c r="AV615" s="242"/>
      <c r="AW615" s="7"/>
      <c r="AX615" s="247"/>
      <c r="AY615" s="10"/>
      <c r="AZ615" s="242"/>
      <c r="BA615" s="7"/>
      <c r="BB615" s="247"/>
      <c r="BC615" s="7"/>
      <c r="BD615" s="247"/>
      <c r="BE615" s="7"/>
      <c r="BF615" s="8"/>
      <c r="BG615" s="7"/>
      <c r="BH615" s="8"/>
      <c r="BJ615" s="41"/>
      <c r="BK615" s="41">
        <f t="shared" si="45"/>
        <v>0</v>
      </c>
      <c r="BL615">
        <f t="shared" si="44"/>
        <v>0</v>
      </c>
      <c r="BM615" t="e">
        <f t="shared" si="46"/>
        <v>#DIV/0!</v>
      </c>
      <c r="BN615">
        <f t="shared" si="47"/>
        <v>0</v>
      </c>
    </row>
    <row r="616" spans="2:66" x14ac:dyDescent="0.25">
      <c r="B616" s="6"/>
      <c r="C616" s="10"/>
      <c r="D616" s="32"/>
      <c r="E616" s="10"/>
      <c r="F616" s="32"/>
      <c r="G616" s="10"/>
      <c r="H616" s="32"/>
      <c r="I616" s="10"/>
      <c r="J616" s="32"/>
      <c r="K616" s="10"/>
      <c r="L616" s="32"/>
      <c r="M616" s="10"/>
      <c r="N616" s="32"/>
      <c r="O616" s="10"/>
      <c r="P616" s="32"/>
      <c r="Q616" s="10"/>
      <c r="R616" s="32"/>
      <c r="S616" s="10"/>
      <c r="T616" s="32"/>
      <c r="U616" s="10"/>
      <c r="V616" s="32"/>
      <c r="W616" s="10"/>
      <c r="X616" s="32"/>
      <c r="Y616" s="10"/>
      <c r="Z616" s="32"/>
      <c r="AA616" s="10"/>
      <c r="AB616" s="32"/>
      <c r="AC616" s="10"/>
      <c r="AD616" s="32"/>
      <c r="AE616" s="10"/>
      <c r="AF616" s="32"/>
      <c r="AG616" s="10"/>
      <c r="AH616" s="32"/>
      <c r="AI616" s="10"/>
      <c r="AJ616" s="32"/>
      <c r="AK616" s="10"/>
      <c r="AL616" s="32"/>
      <c r="AM616" s="10"/>
      <c r="AN616" s="32"/>
      <c r="AO616" s="10"/>
      <c r="AP616" s="242"/>
      <c r="AQ616" s="10"/>
      <c r="AR616" s="32"/>
      <c r="AS616" s="10"/>
      <c r="AT616" s="242"/>
      <c r="AU616" s="10"/>
      <c r="AV616" s="242"/>
      <c r="AW616" s="7"/>
      <c r="AX616" s="247"/>
      <c r="AY616" s="10"/>
      <c r="AZ616" s="242"/>
      <c r="BA616" s="7"/>
      <c r="BB616" s="247"/>
      <c r="BC616" s="7"/>
      <c r="BD616" s="247"/>
      <c r="BE616" s="7"/>
      <c r="BF616" s="8"/>
      <c r="BG616" s="7"/>
      <c r="BH616" s="8"/>
      <c r="BJ616" s="41"/>
      <c r="BK616" s="41">
        <f t="shared" si="45"/>
        <v>0</v>
      </c>
      <c r="BL616">
        <f t="shared" si="44"/>
        <v>0</v>
      </c>
      <c r="BM616" t="e">
        <f t="shared" si="46"/>
        <v>#DIV/0!</v>
      </c>
      <c r="BN616">
        <f t="shared" si="47"/>
        <v>0</v>
      </c>
    </row>
    <row r="617" spans="2:66" x14ac:dyDescent="0.25">
      <c r="B617" s="6"/>
      <c r="C617" s="10"/>
      <c r="D617" s="32"/>
      <c r="E617" s="10"/>
      <c r="F617" s="32"/>
      <c r="G617" s="10"/>
      <c r="H617" s="32"/>
      <c r="I617" s="10"/>
      <c r="J617" s="32"/>
      <c r="K617" s="10"/>
      <c r="L617" s="32"/>
      <c r="M617" s="10"/>
      <c r="N617" s="32"/>
      <c r="O617" s="10"/>
      <c r="P617" s="32"/>
      <c r="Q617" s="10"/>
      <c r="R617" s="32"/>
      <c r="S617" s="10"/>
      <c r="T617" s="32"/>
      <c r="U617" s="10"/>
      <c r="V617" s="32"/>
      <c r="W617" s="10"/>
      <c r="X617" s="32"/>
      <c r="Y617" s="10"/>
      <c r="Z617" s="32"/>
      <c r="AA617" s="10"/>
      <c r="AB617" s="32"/>
      <c r="AC617" s="10"/>
      <c r="AD617" s="32"/>
      <c r="AE617" s="10"/>
      <c r="AF617" s="32"/>
      <c r="AG617" s="10"/>
      <c r="AH617" s="32"/>
      <c r="AI617" s="10"/>
      <c r="AJ617" s="32"/>
      <c r="AK617" s="10"/>
      <c r="AL617" s="32"/>
      <c r="AM617" s="10"/>
      <c r="AN617" s="32"/>
      <c r="AO617" s="10"/>
      <c r="AP617" s="242"/>
      <c r="AQ617" s="10"/>
      <c r="AR617" s="32"/>
      <c r="AS617" s="10"/>
      <c r="AT617" s="242"/>
      <c r="AU617" s="10"/>
      <c r="AV617" s="242"/>
      <c r="AW617" s="7"/>
      <c r="AX617" s="247"/>
      <c r="AY617" s="10"/>
      <c r="AZ617" s="242"/>
      <c r="BA617" s="7"/>
      <c r="BB617" s="247"/>
      <c r="BC617" s="7"/>
      <c r="BD617" s="247"/>
      <c r="BE617" s="7"/>
      <c r="BF617" s="8"/>
      <c r="BG617" s="7"/>
      <c r="BH617" s="8"/>
      <c r="BJ617" s="41"/>
      <c r="BK617" s="41">
        <f t="shared" si="45"/>
        <v>0</v>
      </c>
      <c r="BL617">
        <f t="shared" si="44"/>
        <v>0</v>
      </c>
      <c r="BM617" t="e">
        <f t="shared" si="46"/>
        <v>#DIV/0!</v>
      </c>
      <c r="BN617">
        <f t="shared" si="47"/>
        <v>0</v>
      </c>
    </row>
    <row r="618" spans="2:66" x14ac:dyDescent="0.25">
      <c r="B618" s="6"/>
      <c r="C618" s="10"/>
      <c r="D618" s="32"/>
      <c r="E618" s="10"/>
      <c r="F618" s="32"/>
      <c r="G618" s="10"/>
      <c r="H618" s="32"/>
      <c r="I618" s="10"/>
      <c r="J618" s="32"/>
      <c r="K618" s="10"/>
      <c r="L618" s="32"/>
      <c r="M618" s="10"/>
      <c r="N618" s="32"/>
      <c r="O618" s="10"/>
      <c r="P618" s="32"/>
      <c r="Q618" s="10"/>
      <c r="R618" s="32"/>
      <c r="S618" s="10"/>
      <c r="T618" s="32"/>
      <c r="U618" s="10"/>
      <c r="V618" s="32"/>
      <c r="W618" s="10"/>
      <c r="X618" s="32"/>
      <c r="Y618" s="10"/>
      <c r="Z618" s="32"/>
      <c r="AA618" s="10"/>
      <c r="AB618" s="32"/>
      <c r="AC618" s="10"/>
      <c r="AD618" s="32"/>
      <c r="AE618" s="10"/>
      <c r="AF618" s="32"/>
      <c r="AG618" s="10"/>
      <c r="AH618" s="32"/>
      <c r="AI618" s="10"/>
      <c r="AJ618" s="32"/>
      <c r="AK618" s="10"/>
      <c r="AL618" s="32"/>
      <c r="AM618" s="10"/>
      <c r="AN618" s="32"/>
      <c r="AO618" s="10"/>
      <c r="AP618" s="242"/>
      <c r="AQ618" s="10"/>
      <c r="AR618" s="32"/>
      <c r="AS618" s="10"/>
      <c r="AT618" s="242"/>
      <c r="AU618" s="10"/>
      <c r="AV618" s="242"/>
      <c r="AW618" s="7"/>
      <c r="AX618" s="247"/>
      <c r="AY618" s="10"/>
      <c r="AZ618" s="242"/>
      <c r="BA618" s="7"/>
      <c r="BB618" s="247"/>
      <c r="BC618" s="7"/>
      <c r="BD618" s="247"/>
      <c r="BE618" s="7"/>
      <c r="BF618" s="8"/>
      <c r="BG618" s="7"/>
      <c r="BH618" s="8"/>
      <c r="BJ618" s="41"/>
      <c r="BK618" s="41">
        <f t="shared" si="45"/>
        <v>0</v>
      </c>
      <c r="BL618">
        <f t="shared" si="44"/>
        <v>0</v>
      </c>
      <c r="BM618" t="e">
        <f t="shared" si="46"/>
        <v>#DIV/0!</v>
      </c>
      <c r="BN618">
        <f t="shared" si="47"/>
        <v>0</v>
      </c>
    </row>
    <row r="619" spans="2:66" x14ac:dyDescent="0.25">
      <c r="B619" s="6"/>
      <c r="C619" s="10"/>
      <c r="D619" s="32"/>
      <c r="E619" s="10"/>
      <c r="F619" s="32"/>
      <c r="G619" s="10"/>
      <c r="H619" s="32"/>
      <c r="I619" s="10"/>
      <c r="J619" s="32"/>
      <c r="K619" s="94"/>
      <c r="L619" s="32"/>
      <c r="M619" s="10"/>
      <c r="N619" s="32"/>
      <c r="O619" s="10"/>
      <c r="P619" s="32"/>
      <c r="Q619" s="10"/>
      <c r="R619" s="32"/>
      <c r="S619" s="10"/>
      <c r="T619" s="32"/>
      <c r="U619" s="10"/>
      <c r="V619" s="32"/>
      <c r="W619" s="10"/>
      <c r="X619" s="32"/>
      <c r="Y619" s="10"/>
      <c r="Z619" s="32"/>
      <c r="AA619" s="10"/>
      <c r="AB619" s="32"/>
      <c r="AC619" s="10"/>
      <c r="AD619" s="32"/>
      <c r="AE619" s="10"/>
      <c r="AF619" s="32"/>
      <c r="AG619" s="10"/>
      <c r="AH619" s="32"/>
      <c r="AI619" s="10"/>
      <c r="AJ619" s="32"/>
      <c r="AK619" s="10"/>
      <c r="AL619" s="32"/>
      <c r="AM619" s="10"/>
      <c r="AN619" s="32"/>
      <c r="AO619" s="10"/>
      <c r="AP619" s="242"/>
      <c r="AQ619" s="10"/>
      <c r="AR619" s="32"/>
      <c r="AS619" s="10"/>
      <c r="AT619" s="242"/>
      <c r="AU619" s="10"/>
      <c r="AV619" s="242"/>
      <c r="AW619" s="7"/>
      <c r="AX619" s="247"/>
      <c r="AY619" s="10"/>
      <c r="AZ619" s="242"/>
      <c r="BA619" s="7"/>
      <c r="BB619" s="247"/>
      <c r="BC619" s="7"/>
      <c r="BD619" s="247"/>
      <c r="BE619" s="7"/>
      <c r="BF619" s="8"/>
      <c r="BG619" s="7"/>
      <c r="BH619" s="8"/>
      <c r="BJ619" s="41"/>
      <c r="BK619" s="41">
        <f t="shared" si="45"/>
        <v>0</v>
      </c>
      <c r="BL619">
        <f t="shared" si="44"/>
        <v>0</v>
      </c>
      <c r="BM619" t="e">
        <f t="shared" si="46"/>
        <v>#DIV/0!</v>
      </c>
      <c r="BN619">
        <f t="shared" si="47"/>
        <v>0</v>
      </c>
    </row>
    <row r="620" spans="2:66" x14ac:dyDescent="0.25">
      <c r="B620" s="6"/>
      <c r="C620" s="10"/>
      <c r="D620" s="32"/>
      <c r="E620" s="10"/>
      <c r="F620" s="32"/>
      <c r="G620" s="10"/>
      <c r="H620" s="32"/>
      <c r="I620" s="10"/>
      <c r="J620" s="32"/>
      <c r="K620" s="10"/>
      <c r="L620" s="32"/>
      <c r="M620" s="10"/>
      <c r="N620" s="32"/>
      <c r="O620" s="10"/>
      <c r="P620" s="32"/>
      <c r="Q620" s="10"/>
      <c r="R620" s="32"/>
      <c r="S620" s="10"/>
      <c r="T620" s="32"/>
      <c r="U620" s="10"/>
      <c r="V620" s="32"/>
      <c r="W620" s="10"/>
      <c r="X620" s="32"/>
      <c r="Y620" s="10"/>
      <c r="Z620" s="32"/>
      <c r="AA620" s="10"/>
      <c r="AB620" s="32"/>
      <c r="AC620" s="10"/>
      <c r="AD620" s="32"/>
      <c r="AE620" s="10"/>
      <c r="AF620" s="32"/>
      <c r="AG620" s="10"/>
      <c r="AH620" s="32"/>
      <c r="AI620" s="10"/>
      <c r="AJ620" s="32"/>
      <c r="AK620" s="10"/>
      <c r="AL620" s="32"/>
      <c r="AM620" s="10"/>
      <c r="AN620" s="32"/>
      <c r="AO620" s="10"/>
      <c r="AP620" s="242"/>
      <c r="AQ620" s="10"/>
      <c r="AR620" s="32"/>
      <c r="AS620" s="10"/>
      <c r="AT620" s="242"/>
      <c r="AU620" s="10"/>
      <c r="AV620" s="242"/>
      <c r="AW620" s="7"/>
      <c r="AX620" s="247"/>
      <c r="AY620" s="10"/>
      <c r="AZ620" s="242"/>
      <c r="BA620" s="7"/>
      <c r="BB620" s="247"/>
      <c r="BC620" s="7"/>
      <c r="BD620" s="247"/>
      <c r="BE620" s="7"/>
      <c r="BF620" s="8"/>
      <c r="BG620" s="7"/>
      <c r="BH620" s="8"/>
      <c r="BJ620" s="41"/>
      <c r="BK620" s="41">
        <f t="shared" si="45"/>
        <v>0</v>
      </c>
      <c r="BL620">
        <f t="shared" si="44"/>
        <v>0</v>
      </c>
      <c r="BM620" t="e">
        <f t="shared" si="46"/>
        <v>#DIV/0!</v>
      </c>
      <c r="BN620">
        <f t="shared" si="47"/>
        <v>0</v>
      </c>
    </row>
    <row r="621" spans="2:66" x14ac:dyDescent="0.25">
      <c r="B621" s="6"/>
      <c r="C621" s="10"/>
      <c r="D621" s="32"/>
      <c r="E621" s="10"/>
      <c r="F621" s="32"/>
      <c r="G621" s="10"/>
      <c r="H621" s="32"/>
      <c r="I621" s="10"/>
      <c r="J621" s="32"/>
      <c r="K621" s="10"/>
      <c r="L621" s="32"/>
      <c r="M621" s="10"/>
      <c r="N621" s="32"/>
      <c r="O621" s="10"/>
      <c r="P621" s="32"/>
      <c r="Q621" s="10"/>
      <c r="R621" s="32"/>
      <c r="S621" s="10"/>
      <c r="T621" s="32"/>
      <c r="U621" s="10"/>
      <c r="V621" s="32"/>
      <c r="W621" s="10"/>
      <c r="X621" s="32"/>
      <c r="Y621" s="10"/>
      <c r="Z621" s="32"/>
      <c r="AA621" s="10"/>
      <c r="AB621" s="32"/>
      <c r="AC621" s="10"/>
      <c r="AD621" s="32"/>
      <c r="AE621" s="10"/>
      <c r="AF621" s="32"/>
      <c r="AG621" s="10"/>
      <c r="AH621" s="32"/>
      <c r="AI621" s="10"/>
      <c r="AJ621" s="32"/>
      <c r="AK621" s="10"/>
      <c r="AL621" s="32"/>
      <c r="AM621" s="10"/>
      <c r="AN621" s="32"/>
      <c r="AO621" s="10"/>
      <c r="AP621" s="242"/>
      <c r="AQ621" s="10"/>
      <c r="AR621" s="32"/>
      <c r="AS621" s="10"/>
      <c r="AT621" s="242"/>
      <c r="AU621" s="10"/>
      <c r="AV621" s="242"/>
      <c r="AW621" s="7"/>
      <c r="AX621" s="247"/>
      <c r="AY621" s="10"/>
      <c r="AZ621" s="242"/>
      <c r="BA621" s="7"/>
      <c r="BB621" s="247"/>
      <c r="BC621" s="7"/>
      <c r="BD621" s="247"/>
      <c r="BE621" s="7"/>
      <c r="BF621" s="8"/>
      <c r="BG621" s="7"/>
      <c r="BH621" s="8"/>
      <c r="BJ621" s="41"/>
      <c r="BK621" s="41">
        <f t="shared" si="45"/>
        <v>0</v>
      </c>
      <c r="BL621">
        <f t="shared" si="44"/>
        <v>0</v>
      </c>
      <c r="BM621" t="e">
        <f t="shared" si="46"/>
        <v>#DIV/0!</v>
      </c>
      <c r="BN621">
        <f t="shared" si="47"/>
        <v>0</v>
      </c>
    </row>
    <row r="622" spans="2:66" x14ac:dyDescent="0.25">
      <c r="B622" s="6"/>
      <c r="C622" s="10"/>
      <c r="D622" s="32"/>
      <c r="E622" s="10"/>
      <c r="F622" s="32"/>
      <c r="G622" s="10"/>
      <c r="H622" s="32"/>
      <c r="I622" s="10"/>
      <c r="J622" s="32"/>
      <c r="K622" s="10"/>
      <c r="L622" s="32"/>
      <c r="M622" s="10"/>
      <c r="N622" s="32"/>
      <c r="O622" s="10"/>
      <c r="P622" s="32"/>
      <c r="Q622" s="10"/>
      <c r="R622" s="32"/>
      <c r="S622" s="10"/>
      <c r="T622" s="32"/>
      <c r="U622" s="10"/>
      <c r="V622" s="32"/>
      <c r="W622" s="10"/>
      <c r="X622" s="32"/>
      <c r="Y622" s="10"/>
      <c r="Z622" s="32"/>
      <c r="AA622" s="10"/>
      <c r="AB622" s="32"/>
      <c r="AC622" s="10"/>
      <c r="AD622" s="32"/>
      <c r="AE622" s="10"/>
      <c r="AF622" s="32"/>
      <c r="AG622" s="10"/>
      <c r="AH622" s="32"/>
      <c r="AI622" s="10"/>
      <c r="AJ622" s="32"/>
      <c r="AK622" s="10"/>
      <c r="AL622" s="32"/>
      <c r="AM622" s="10"/>
      <c r="AN622" s="32"/>
      <c r="AO622" s="10"/>
      <c r="AP622" s="242"/>
      <c r="AQ622" s="10"/>
      <c r="AR622" s="32"/>
      <c r="AS622" s="10"/>
      <c r="AT622" s="242"/>
      <c r="AU622" s="10"/>
      <c r="AV622" s="242"/>
      <c r="AW622" s="7"/>
      <c r="AX622" s="247"/>
      <c r="AY622" s="10"/>
      <c r="AZ622" s="242"/>
      <c r="BA622" s="7"/>
      <c r="BB622" s="247"/>
      <c r="BC622" s="7"/>
      <c r="BD622" s="247"/>
      <c r="BE622" s="7"/>
      <c r="BF622" s="8"/>
      <c r="BG622" s="7"/>
      <c r="BH622" s="8"/>
      <c r="BJ622" s="41"/>
      <c r="BK622" s="41">
        <f t="shared" si="45"/>
        <v>0</v>
      </c>
      <c r="BL622">
        <f t="shared" si="44"/>
        <v>0</v>
      </c>
      <c r="BM622" t="e">
        <f t="shared" si="46"/>
        <v>#DIV/0!</v>
      </c>
      <c r="BN622">
        <f t="shared" si="47"/>
        <v>0</v>
      </c>
    </row>
    <row r="623" spans="2:66" x14ac:dyDescent="0.25">
      <c r="B623" s="6"/>
      <c r="C623" s="10"/>
      <c r="D623" s="32"/>
      <c r="E623" s="10"/>
      <c r="F623" s="32"/>
      <c r="G623" s="10"/>
      <c r="H623" s="32"/>
      <c r="I623" s="10"/>
      <c r="J623" s="32"/>
      <c r="K623" s="10"/>
      <c r="L623" s="32"/>
      <c r="M623" s="10"/>
      <c r="N623" s="32"/>
      <c r="O623" s="10"/>
      <c r="P623" s="32"/>
      <c r="Q623" s="10"/>
      <c r="R623" s="32"/>
      <c r="S623" s="10"/>
      <c r="T623" s="32"/>
      <c r="U623" s="10"/>
      <c r="V623" s="32"/>
      <c r="W623" s="10"/>
      <c r="X623" s="32"/>
      <c r="Y623" s="10"/>
      <c r="Z623" s="32"/>
      <c r="AA623" s="10"/>
      <c r="AB623" s="32"/>
      <c r="AC623" s="10"/>
      <c r="AD623" s="32"/>
      <c r="AE623" s="10"/>
      <c r="AF623" s="32"/>
      <c r="AG623" s="10"/>
      <c r="AH623" s="32"/>
      <c r="AI623" s="10"/>
      <c r="AJ623" s="32"/>
      <c r="AK623" s="10"/>
      <c r="AL623" s="32"/>
      <c r="AM623" s="10"/>
      <c r="AN623" s="32"/>
      <c r="AO623" s="10"/>
      <c r="AP623" s="242"/>
      <c r="AQ623" s="10"/>
      <c r="AR623" s="32"/>
      <c r="AS623" s="10"/>
      <c r="AT623" s="242"/>
      <c r="AU623" s="10"/>
      <c r="AV623" s="242"/>
      <c r="AW623" s="7"/>
      <c r="AX623" s="247"/>
      <c r="AY623" s="10"/>
      <c r="AZ623" s="242"/>
      <c r="BA623" s="7"/>
      <c r="BB623" s="247"/>
      <c r="BC623" s="7"/>
      <c r="BD623" s="247"/>
      <c r="BE623" s="7"/>
      <c r="BF623" s="8"/>
      <c r="BG623" s="7"/>
      <c r="BH623" s="8"/>
      <c r="BJ623" s="41"/>
      <c r="BK623" s="41">
        <f t="shared" si="45"/>
        <v>0</v>
      </c>
      <c r="BL623">
        <f t="shared" si="44"/>
        <v>0</v>
      </c>
      <c r="BM623" t="e">
        <f t="shared" si="46"/>
        <v>#DIV/0!</v>
      </c>
      <c r="BN623">
        <f t="shared" si="47"/>
        <v>0</v>
      </c>
    </row>
    <row r="624" spans="2:66" x14ac:dyDescent="0.25">
      <c r="B624" s="6"/>
      <c r="C624" s="10"/>
      <c r="D624" s="32"/>
      <c r="E624" s="10"/>
      <c r="F624" s="32"/>
      <c r="G624" s="10"/>
      <c r="H624" s="32"/>
      <c r="I624" s="10"/>
      <c r="J624" s="32"/>
      <c r="K624" s="94"/>
      <c r="L624" s="32"/>
      <c r="M624" s="10"/>
      <c r="N624" s="32"/>
      <c r="O624" s="10"/>
      <c r="P624" s="32"/>
      <c r="Q624" s="10"/>
      <c r="R624" s="32"/>
      <c r="S624" s="10"/>
      <c r="T624" s="32"/>
      <c r="U624" s="10"/>
      <c r="V624" s="32"/>
      <c r="W624" s="10"/>
      <c r="X624" s="32"/>
      <c r="Y624" s="10"/>
      <c r="Z624" s="32"/>
      <c r="AA624" s="10"/>
      <c r="AB624" s="32"/>
      <c r="AC624" s="10"/>
      <c r="AD624" s="32"/>
      <c r="AE624" s="10"/>
      <c r="AF624" s="32"/>
      <c r="AG624" s="10"/>
      <c r="AH624" s="32"/>
      <c r="AI624" s="10"/>
      <c r="AJ624" s="32"/>
      <c r="AK624" s="10"/>
      <c r="AL624" s="32"/>
      <c r="AM624" s="10"/>
      <c r="AN624" s="32"/>
      <c r="AO624" s="10"/>
      <c r="AP624" s="242"/>
      <c r="AQ624" s="10"/>
      <c r="AR624" s="32"/>
      <c r="AS624" s="10"/>
      <c r="AT624" s="242"/>
      <c r="AU624" s="10"/>
      <c r="AV624" s="242"/>
      <c r="AW624" s="7"/>
      <c r="AX624" s="247"/>
      <c r="AY624" s="10"/>
      <c r="AZ624" s="242"/>
      <c r="BA624" s="7"/>
      <c r="BB624" s="247"/>
      <c r="BC624" s="7"/>
      <c r="BD624" s="247"/>
      <c r="BE624" s="7"/>
      <c r="BF624" s="8"/>
      <c r="BG624" s="7"/>
      <c r="BH624" s="8"/>
      <c r="BJ624" s="41"/>
      <c r="BK624" s="41">
        <f t="shared" si="45"/>
        <v>0</v>
      </c>
      <c r="BL624">
        <f t="shared" si="44"/>
        <v>0</v>
      </c>
      <c r="BM624" t="e">
        <f t="shared" si="46"/>
        <v>#DIV/0!</v>
      </c>
      <c r="BN624">
        <f t="shared" si="47"/>
        <v>0</v>
      </c>
    </row>
    <row r="625" spans="2:66" x14ac:dyDescent="0.25">
      <c r="B625" s="6"/>
      <c r="C625" s="10"/>
      <c r="D625" s="32"/>
      <c r="E625" s="10"/>
      <c r="F625" s="32"/>
      <c r="G625" s="10"/>
      <c r="H625" s="32"/>
      <c r="I625" s="10"/>
      <c r="J625" s="32"/>
      <c r="K625" s="10"/>
      <c r="L625" s="32"/>
      <c r="M625" s="10"/>
      <c r="N625" s="32"/>
      <c r="O625" s="10"/>
      <c r="P625" s="32"/>
      <c r="Q625" s="10"/>
      <c r="R625" s="32"/>
      <c r="S625" s="10"/>
      <c r="T625" s="32"/>
      <c r="U625" s="10"/>
      <c r="V625" s="32"/>
      <c r="W625" s="10"/>
      <c r="X625" s="32"/>
      <c r="Y625" s="10"/>
      <c r="Z625" s="32"/>
      <c r="AA625" s="10"/>
      <c r="AB625" s="32"/>
      <c r="AC625" s="10"/>
      <c r="AD625" s="32"/>
      <c r="AE625" s="10"/>
      <c r="AF625" s="32"/>
      <c r="AG625" s="10"/>
      <c r="AH625" s="32"/>
      <c r="AI625" s="10"/>
      <c r="AJ625" s="32"/>
      <c r="AK625" s="10"/>
      <c r="AL625" s="32"/>
      <c r="AM625" s="10"/>
      <c r="AN625" s="32"/>
      <c r="AO625" s="10"/>
      <c r="AP625" s="242"/>
      <c r="AQ625" s="10"/>
      <c r="AR625" s="32"/>
      <c r="AS625" s="10"/>
      <c r="AT625" s="242"/>
      <c r="AU625" s="10"/>
      <c r="AV625" s="242"/>
      <c r="AW625" s="7"/>
      <c r="AX625" s="247"/>
      <c r="AY625" s="10"/>
      <c r="AZ625" s="242"/>
      <c r="BA625" s="7"/>
      <c r="BB625" s="247"/>
      <c r="BC625" s="7"/>
      <c r="BD625" s="247"/>
      <c r="BE625" s="7"/>
      <c r="BF625" s="8"/>
      <c r="BG625" s="7"/>
      <c r="BH625" s="8"/>
      <c r="BJ625" s="41"/>
      <c r="BK625" s="41">
        <f t="shared" si="45"/>
        <v>0</v>
      </c>
      <c r="BL625">
        <f t="shared" si="44"/>
        <v>0</v>
      </c>
      <c r="BM625" t="e">
        <f t="shared" si="46"/>
        <v>#DIV/0!</v>
      </c>
      <c r="BN625">
        <f t="shared" si="47"/>
        <v>0</v>
      </c>
    </row>
    <row r="626" spans="2:66" x14ac:dyDescent="0.25">
      <c r="B626" s="6"/>
      <c r="C626" s="10"/>
      <c r="D626" s="32"/>
      <c r="E626" s="10"/>
      <c r="F626" s="32"/>
      <c r="G626" s="10"/>
      <c r="H626" s="32"/>
      <c r="I626" s="10"/>
      <c r="J626" s="32"/>
      <c r="K626" s="10"/>
      <c r="L626" s="32"/>
      <c r="M626" s="10"/>
      <c r="N626" s="32"/>
      <c r="O626" s="10"/>
      <c r="P626" s="32"/>
      <c r="Q626" s="10"/>
      <c r="R626" s="32"/>
      <c r="S626" s="10"/>
      <c r="T626" s="32"/>
      <c r="U626" s="10"/>
      <c r="V626" s="32"/>
      <c r="W626" s="10"/>
      <c r="X626" s="32"/>
      <c r="Y626" s="10"/>
      <c r="Z626" s="32"/>
      <c r="AA626" s="10"/>
      <c r="AB626" s="32"/>
      <c r="AC626" s="10"/>
      <c r="AD626" s="32"/>
      <c r="AE626" s="10"/>
      <c r="AF626" s="32"/>
      <c r="AG626" s="10"/>
      <c r="AH626" s="32"/>
      <c r="AI626" s="10"/>
      <c r="AJ626" s="32"/>
      <c r="AK626" s="10"/>
      <c r="AL626" s="32"/>
      <c r="AM626" s="10"/>
      <c r="AN626" s="32"/>
      <c r="AO626" s="10"/>
      <c r="AP626" s="242"/>
      <c r="AQ626" s="10"/>
      <c r="AR626" s="32"/>
      <c r="AS626" s="10"/>
      <c r="AT626" s="242"/>
      <c r="AU626" s="10"/>
      <c r="AV626" s="242"/>
      <c r="AW626" s="7"/>
      <c r="AX626" s="247"/>
      <c r="AY626" s="10"/>
      <c r="AZ626" s="242"/>
      <c r="BA626" s="7"/>
      <c r="BB626" s="247"/>
      <c r="BC626" s="7"/>
      <c r="BD626" s="247"/>
      <c r="BE626" s="7"/>
      <c r="BF626" s="8"/>
      <c r="BG626" s="7"/>
      <c r="BH626" s="8"/>
      <c r="BJ626" s="41"/>
      <c r="BK626" s="41">
        <f t="shared" si="45"/>
        <v>0</v>
      </c>
      <c r="BL626">
        <f t="shared" si="44"/>
        <v>0</v>
      </c>
      <c r="BM626" t="e">
        <f t="shared" si="46"/>
        <v>#DIV/0!</v>
      </c>
      <c r="BN626">
        <f t="shared" si="47"/>
        <v>0</v>
      </c>
    </row>
    <row r="627" spans="2:66" x14ac:dyDescent="0.25">
      <c r="B627" s="6"/>
      <c r="C627" s="10"/>
      <c r="D627" s="32"/>
      <c r="E627" s="10"/>
      <c r="F627" s="32"/>
      <c r="G627" s="10"/>
      <c r="H627" s="32"/>
      <c r="I627" s="10"/>
      <c r="J627" s="32"/>
      <c r="K627" s="94"/>
      <c r="L627" s="32"/>
      <c r="M627" s="10"/>
      <c r="N627" s="32"/>
      <c r="O627" s="10"/>
      <c r="P627" s="32"/>
      <c r="Q627" s="10"/>
      <c r="R627" s="32"/>
      <c r="S627" s="10"/>
      <c r="T627" s="32"/>
      <c r="U627" s="10"/>
      <c r="V627" s="32"/>
      <c r="W627" s="10"/>
      <c r="X627" s="32"/>
      <c r="Y627" s="10"/>
      <c r="Z627" s="32"/>
      <c r="AA627" s="10"/>
      <c r="AB627" s="32"/>
      <c r="AC627" s="10"/>
      <c r="AD627" s="32"/>
      <c r="AE627" s="10"/>
      <c r="AF627" s="32"/>
      <c r="AG627" s="10"/>
      <c r="AH627" s="32"/>
      <c r="AI627" s="10"/>
      <c r="AJ627" s="32"/>
      <c r="AK627" s="10"/>
      <c r="AL627" s="32"/>
      <c r="AM627" s="10"/>
      <c r="AN627" s="32"/>
      <c r="AO627" s="10"/>
      <c r="AP627" s="242"/>
      <c r="AQ627" s="10"/>
      <c r="AR627" s="32"/>
      <c r="AS627" s="10"/>
      <c r="AT627" s="242"/>
      <c r="AU627" s="10"/>
      <c r="AV627" s="242"/>
      <c r="AW627" s="7"/>
      <c r="AX627" s="247"/>
      <c r="AY627" s="10"/>
      <c r="AZ627" s="242"/>
      <c r="BA627" s="7"/>
      <c r="BB627" s="247"/>
      <c r="BC627" s="7"/>
      <c r="BD627" s="247"/>
      <c r="BE627" s="7"/>
      <c r="BF627" s="8"/>
      <c r="BG627" s="7"/>
      <c r="BH627" s="8"/>
      <c r="BJ627" s="41"/>
      <c r="BK627" s="41">
        <f t="shared" si="45"/>
        <v>0</v>
      </c>
      <c r="BL627">
        <f t="shared" si="44"/>
        <v>0</v>
      </c>
      <c r="BM627" t="e">
        <f t="shared" si="46"/>
        <v>#DIV/0!</v>
      </c>
      <c r="BN627">
        <f t="shared" si="47"/>
        <v>0</v>
      </c>
    </row>
    <row r="628" spans="2:66" x14ac:dyDescent="0.25">
      <c r="B628" s="6"/>
      <c r="C628" s="10"/>
      <c r="D628" s="32"/>
      <c r="E628" s="10"/>
      <c r="F628" s="32"/>
      <c r="G628" s="10"/>
      <c r="H628" s="11"/>
      <c r="I628" s="10"/>
      <c r="J628" s="32"/>
      <c r="K628" s="10"/>
      <c r="L628" s="32"/>
      <c r="M628" s="10"/>
      <c r="N628" s="32"/>
      <c r="O628" s="10"/>
      <c r="P628" s="32"/>
      <c r="Q628" s="10"/>
      <c r="R628" s="32"/>
      <c r="S628" s="10"/>
      <c r="T628" s="32"/>
      <c r="U628" s="10"/>
      <c r="V628" s="32"/>
      <c r="W628" s="10"/>
      <c r="X628" s="32"/>
      <c r="Y628" s="10"/>
      <c r="Z628" s="32"/>
      <c r="AA628" s="10"/>
      <c r="AB628" s="32"/>
      <c r="AC628" s="10"/>
      <c r="AD628" s="32"/>
      <c r="AE628" s="10"/>
      <c r="AF628" s="32"/>
      <c r="AG628" s="10"/>
      <c r="AH628" s="32"/>
      <c r="AI628" s="10"/>
      <c r="AJ628" s="32"/>
      <c r="AK628" s="10"/>
      <c r="AL628" s="32"/>
      <c r="AM628" s="10"/>
      <c r="AN628" s="32"/>
      <c r="AO628" s="10"/>
      <c r="AP628" s="242"/>
      <c r="AQ628" s="10"/>
      <c r="AR628" s="32"/>
      <c r="AS628" s="10"/>
      <c r="AT628" s="242"/>
      <c r="AU628" s="10"/>
      <c r="AV628" s="242"/>
      <c r="AW628" s="7"/>
      <c r="AX628" s="247"/>
      <c r="AY628" s="10"/>
      <c r="AZ628" s="242"/>
      <c r="BA628" s="7"/>
      <c r="BB628" s="247"/>
      <c r="BC628" s="7"/>
      <c r="BD628" s="247"/>
      <c r="BE628" s="7"/>
      <c r="BF628" s="8"/>
      <c r="BG628" s="7"/>
      <c r="BH628" s="8"/>
      <c r="BJ628" s="41"/>
      <c r="BK628" s="41">
        <f t="shared" si="45"/>
        <v>0</v>
      </c>
      <c r="BL628">
        <f t="shared" si="44"/>
        <v>0</v>
      </c>
      <c r="BM628" t="e">
        <f t="shared" si="46"/>
        <v>#DIV/0!</v>
      </c>
      <c r="BN628">
        <f t="shared" si="47"/>
        <v>0</v>
      </c>
    </row>
    <row r="629" spans="2:66" x14ac:dyDescent="0.25">
      <c r="B629" s="6"/>
      <c r="C629" s="10"/>
      <c r="D629" s="32"/>
      <c r="E629" s="10"/>
      <c r="F629" s="32"/>
      <c r="G629" s="10"/>
      <c r="H629" s="11"/>
      <c r="I629" s="10"/>
      <c r="J629" s="32"/>
      <c r="K629" s="10"/>
      <c r="L629" s="32"/>
      <c r="M629" s="10"/>
      <c r="N629" s="32"/>
      <c r="O629" s="10"/>
      <c r="P629" s="32"/>
      <c r="Q629" s="10"/>
      <c r="R629" s="32"/>
      <c r="S629" s="10"/>
      <c r="T629" s="32"/>
      <c r="U629" s="10"/>
      <c r="V629" s="32"/>
      <c r="W629" s="10"/>
      <c r="X629" s="32"/>
      <c r="Y629" s="10"/>
      <c r="Z629" s="32"/>
      <c r="AA629" s="10"/>
      <c r="AB629" s="32"/>
      <c r="AC629" s="10"/>
      <c r="AD629" s="32"/>
      <c r="AE629" s="10"/>
      <c r="AF629" s="32"/>
      <c r="AG629" s="10"/>
      <c r="AH629" s="32"/>
      <c r="AI629" s="10"/>
      <c r="AJ629" s="32"/>
      <c r="AK629" s="10"/>
      <c r="AL629" s="32"/>
      <c r="AM629" s="10"/>
      <c r="AN629" s="32"/>
      <c r="AO629" s="10"/>
      <c r="AP629" s="242"/>
      <c r="AQ629" s="10"/>
      <c r="AR629" s="32"/>
      <c r="AS629" s="10"/>
      <c r="AT629" s="242"/>
      <c r="AU629" s="10"/>
      <c r="AV629" s="242"/>
      <c r="AW629" s="7"/>
      <c r="AX629" s="247"/>
      <c r="AY629" s="10"/>
      <c r="AZ629" s="242"/>
      <c r="BA629" s="7"/>
      <c r="BB629" s="247"/>
      <c r="BC629" s="7"/>
      <c r="BD629" s="247"/>
      <c r="BE629" s="7"/>
      <c r="BF629" s="8"/>
      <c r="BG629" s="7"/>
      <c r="BH629" s="8"/>
      <c r="BJ629" s="41"/>
      <c r="BK629" s="41">
        <f t="shared" si="45"/>
        <v>0</v>
      </c>
      <c r="BL629">
        <f t="shared" si="44"/>
        <v>0</v>
      </c>
      <c r="BM629" t="e">
        <f t="shared" si="46"/>
        <v>#DIV/0!</v>
      </c>
      <c r="BN629">
        <f t="shared" si="47"/>
        <v>0</v>
      </c>
    </row>
    <row r="630" spans="2:66" x14ac:dyDescent="0.25">
      <c r="B630" s="6"/>
      <c r="C630" s="10"/>
      <c r="D630" s="32"/>
      <c r="E630" s="10"/>
      <c r="F630" s="32"/>
      <c r="G630" s="10"/>
      <c r="H630" s="32"/>
      <c r="I630" s="10"/>
      <c r="J630" s="32"/>
      <c r="K630" s="94"/>
      <c r="L630" s="32"/>
      <c r="M630" s="10"/>
      <c r="N630" s="32"/>
      <c r="O630" s="10"/>
      <c r="P630" s="32"/>
      <c r="Q630" s="10"/>
      <c r="R630" s="32"/>
      <c r="S630" s="10"/>
      <c r="T630" s="32"/>
      <c r="U630" s="10"/>
      <c r="V630" s="32"/>
      <c r="W630" s="10"/>
      <c r="X630" s="32"/>
      <c r="Y630" s="10"/>
      <c r="Z630" s="32"/>
      <c r="AA630" s="10"/>
      <c r="AB630" s="32"/>
      <c r="AC630" s="10"/>
      <c r="AD630" s="32"/>
      <c r="AE630" s="10"/>
      <c r="AF630" s="32"/>
      <c r="AG630" s="10"/>
      <c r="AH630" s="32"/>
      <c r="AI630" s="10"/>
      <c r="AJ630" s="32"/>
      <c r="AK630" s="10"/>
      <c r="AL630" s="32"/>
      <c r="AM630" s="10"/>
      <c r="AN630" s="32"/>
      <c r="AO630" s="10"/>
      <c r="AP630" s="242"/>
      <c r="AQ630" s="10"/>
      <c r="AR630" s="32"/>
      <c r="AS630" s="10"/>
      <c r="AT630" s="242"/>
      <c r="AU630" s="10"/>
      <c r="AV630" s="242"/>
      <c r="AW630" s="7"/>
      <c r="AX630" s="247"/>
      <c r="AY630" s="10"/>
      <c r="AZ630" s="242"/>
      <c r="BA630" s="7"/>
      <c r="BB630" s="247"/>
      <c r="BC630" s="7"/>
      <c r="BD630" s="247"/>
      <c r="BE630" s="7"/>
      <c r="BF630" s="8"/>
      <c r="BG630" s="7"/>
      <c r="BH630" s="8"/>
      <c r="BJ630" s="41"/>
      <c r="BK630" s="41">
        <f t="shared" si="45"/>
        <v>0</v>
      </c>
      <c r="BL630">
        <f t="shared" si="44"/>
        <v>0</v>
      </c>
      <c r="BM630" t="e">
        <f t="shared" si="46"/>
        <v>#DIV/0!</v>
      </c>
      <c r="BN630">
        <f t="shared" si="47"/>
        <v>0</v>
      </c>
    </row>
    <row r="631" spans="2:66" x14ac:dyDescent="0.25">
      <c r="B631" s="6"/>
      <c r="C631" s="10"/>
      <c r="D631" s="32"/>
      <c r="E631" s="10"/>
      <c r="F631" s="32"/>
      <c r="G631" s="10"/>
      <c r="H631" s="32"/>
      <c r="I631" s="10"/>
      <c r="J631" s="32"/>
      <c r="K631" s="94"/>
      <c r="L631" s="32"/>
      <c r="M631" s="10"/>
      <c r="N631" s="32"/>
      <c r="O631" s="10"/>
      <c r="P631" s="32"/>
      <c r="Q631" s="10"/>
      <c r="R631" s="32"/>
      <c r="S631" s="10"/>
      <c r="T631" s="32"/>
      <c r="U631" s="10"/>
      <c r="V631" s="32"/>
      <c r="W631" s="10"/>
      <c r="X631" s="32"/>
      <c r="Y631" s="10"/>
      <c r="Z631" s="32"/>
      <c r="AA631" s="10"/>
      <c r="AB631" s="32"/>
      <c r="AC631" s="10"/>
      <c r="AD631" s="32"/>
      <c r="AE631" s="10"/>
      <c r="AF631" s="32"/>
      <c r="AG631" s="10"/>
      <c r="AH631" s="32"/>
      <c r="AI631" s="10"/>
      <c r="AJ631" s="32"/>
      <c r="AK631" s="10"/>
      <c r="AL631" s="32"/>
      <c r="AM631" s="10"/>
      <c r="AN631" s="32"/>
      <c r="AO631" s="10"/>
      <c r="AP631" s="242"/>
      <c r="AQ631" s="10"/>
      <c r="AR631" s="32"/>
      <c r="AS631" s="10"/>
      <c r="AT631" s="242"/>
      <c r="AU631" s="10"/>
      <c r="AV631" s="242"/>
      <c r="AW631" s="7"/>
      <c r="AX631" s="247"/>
      <c r="AY631" s="10"/>
      <c r="AZ631" s="242"/>
      <c r="BA631" s="7"/>
      <c r="BB631" s="247"/>
      <c r="BC631" s="7"/>
      <c r="BD631" s="247"/>
      <c r="BE631" s="7"/>
      <c r="BF631" s="8"/>
      <c r="BG631" s="7"/>
      <c r="BH631" s="8"/>
      <c r="BJ631" s="41"/>
      <c r="BK631" s="41">
        <f t="shared" si="45"/>
        <v>0</v>
      </c>
      <c r="BL631">
        <f t="shared" si="44"/>
        <v>0</v>
      </c>
      <c r="BM631" t="e">
        <f t="shared" si="46"/>
        <v>#DIV/0!</v>
      </c>
      <c r="BN631">
        <f t="shared" si="47"/>
        <v>0</v>
      </c>
    </row>
    <row r="632" spans="2:66" x14ac:dyDescent="0.25">
      <c r="B632" s="6"/>
      <c r="C632" s="10"/>
      <c r="D632" s="32"/>
      <c r="E632" s="10"/>
      <c r="F632" s="32"/>
      <c r="G632" s="10"/>
      <c r="H632" s="32"/>
      <c r="I632" s="10"/>
      <c r="J632" s="32"/>
      <c r="K632" s="94"/>
      <c r="L632" s="32"/>
      <c r="M632" s="10"/>
      <c r="N632" s="32"/>
      <c r="O632" s="10"/>
      <c r="P632" s="32"/>
      <c r="Q632" s="10"/>
      <c r="R632" s="32"/>
      <c r="S632" s="10"/>
      <c r="T632" s="32"/>
      <c r="U632" s="10"/>
      <c r="V632" s="32"/>
      <c r="W632" s="10"/>
      <c r="X632" s="32"/>
      <c r="Y632" s="10"/>
      <c r="Z632" s="32"/>
      <c r="AA632" s="10"/>
      <c r="AB632" s="32"/>
      <c r="AC632" s="10"/>
      <c r="AD632" s="32"/>
      <c r="AE632" s="10"/>
      <c r="AF632" s="32"/>
      <c r="AG632" s="10"/>
      <c r="AH632" s="32"/>
      <c r="AI632" s="10"/>
      <c r="AJ632" s="32"/>
      <c r="AK632" s="10"/>
      <c r="AL632" s="32"/>
      <c r="AM632" s="10"/>
      <c r="AN632" s="32"/>
      <c r="AO632" s="10"/>
      <c r="AP632" s="242"/>
      <c r="AQ632" s="10"/>
      <c r="AR632" s="32"/>
      <c r="AS632" s="10"/>
      <c r="AT632" s="242"/>
      <c r="AU632" s="10"/>
      <c r="AV632" s="242"/>
      <c r="AW632" s="7"/>
      <c r="AX632" s="247"/>
      <c r="AY632" s="10"/>
      <c r="AZ632" s="242"/>
      <c r="BA632" s="7"/>
      <c r="BB632" s="247"/>
      <c r="BC632" s="7"/>
      <c r="BD632" s="247"/>
      <c r="BE632" s="7"/>
      <c r="BF632" s="8"/>
      <c r="BG632" s="7"/>
      <c r="BH632" s="8"/>
      <c r="BJ632" s="41"/>
      <c r="BK632" s="41">
        <f t="shared" si="45"/>
        <v>0</v>
      </c>
      <c r="BL632">
        <f t="shared" si="44"/>
        <v>0</v>
      </c>
      <c r="BM632" t="e">
        <f t="shared" si="46"/>
        <v>#DIV/0!</v>
      </c>
      <c r="BN632">
        <f t="shared" si="47"/>
        <v>0</v>
      </c>
    </row>
    <row r="633" spans="2:66" x14ac:dyDescent="0.25">
      <c r="B633" s="6"/>
      <c r="C633" s="10"/>
      <c r="D633" s="32"/>
      <c r="E633" s="10"/>
      <c r="F633" s="32"/>
      <c r="G633" s="10"/>
      <c r="H633" s="32"/>
      <c r="I633" s="10"/>
      <c r="J633" s="32"/>
      <c r="K633" s="94"/>
      <c r="L633" s="32"/>
      <c r="M633" s="10"/>
      <c r="N633" s="32"/>
      <c r="O633" s="10"/>
      <c r="P633" s="32"/>
      <c r="Q633" s="10"/>
      <c r="R633" s="32"/>
      <c r="S633" s="10"/>
      <c r="T633" s="32"/>
      <c r="U633" s="10"/>
      <c r="V633" s="32"/>
      <c r="W633" s="10"/>
      <c r="X633" s="32"/>
      <c r="Y633" s="10"/>
      <c r="Z633" s="32"/>
      <c r="AA633" s="10"/>
      <c r="AB633" s="32"/>
      <c r="AC633" s="10"/>
      <c r="AD633" s="32"/>
      <c r="AE633" s="10"/>
      <c r="AF633" s="32"/>
      <c r="AG633" s="10"/>
      <c r="AH633" s="32"/>
      <c r="AI633" s="10"/>
      <c r="AJ633" s="32"/>
      <c r="AK633" s="10"/>
      <c r="AL633" s="32"/>
      <c r="AM633" s="10"/>
      <c r="AN633" s="32"/>
      <c r="AO633" s="10"/>
      <c r="AP633" s="242"/>
      <c r="AQ633" s="10"/>
      <c r="AR633" s="32"/>
      <c r="AS633" s="10"/>
      <c r="AT633" s="242"/>
      <c r="AU633" s="10"/>
      <c r="AV633" s="242"/>
      <c r="AW633" s="7"/>
      <c r="AX633" s="247"/>
      <c r="AY633" s="10"/>
      <c r="AZ633" s="242"/>
      <c r="BA633" s="7"/>
      <c r="BB633" s="247"/>
      <c r="BC633" s="7"/>
      <c r="BD633" s="247"/>
      <c r="BE633" s="7"/>
      <c r="BF633" s="8"/>
      <c r="BG633" s="7"/>
      <c r="BH633" s="8"/>
      <c r="BJ633" s="41"/>
      <c r="BK633" s="41">
        <f t="shared" si="45"/>
        <v>0</v>
      </c>
      <c r="BL633">
        <f t="shared" si="44"/>
        <v>0</v>
      </c>
      <c r="BM633" t="e">
        <f t="shared" si="46"/>
        <v>#DIV/0!</v>
      </c>
      <c r="BN633">
        <f t="shared" si="47"/>
        <v>0</v>
      </c>
    </row>
    <row r="634" spans="2:66" x14ac:dyDescent="0.25">
      <c r="B634" s="6"/>
      <c r="C634" s="10"/>
      <c r="D634" s="32"/>
      <c r="E634" s="10"/>
      <c r="F634" s="32"/>
      <c r="G634" s="10"/>
      <c r="H634" s="32"/>
      <c r="I634" s="10"/>
      <c r="J634" s="32"/>
      <c r="K634" s="10"/>
      <c r="L634" s="32"/>
      <c r="M634" s="10"/>
      <c r="N634" s="32"/>
      <c r="O634" s="10"/>
      <c r="P634" s="32"/>
      <c r="Q634" s="10"/>
      <c r="R634" s="32"/>
      <c r="S634" s="10"/>
      <c r="T634" s="32"/>
      <c r="U634" s="10"/>
      <c r="V634" s="32"/>
      <c r="W634" s="10"/>
      <c r="X634" s="32"/>
      <c r="Y634" s="10"/>
      <c r="Z634" s="32"/>
      <c r="AA634" s="10"/>
      <c r="AB634" s="32"/>
      <c r="AC634" s="10"/>
      <c r="AD634" s="32"/>
      <c r="AE634" s="10"/>
      <c r="AF634" s="32"/>
      <c r="AG634" s="10"/>
      <c r="AH634" s="32"/>
      <c r="AI634" s="10"/>
      <c r="AJ634" s="32"/>
      <c r="AK634" s="10"/>
      <c r="AL634" s="32"/>
      <c r="AM634" s="10"/>
      <c r="AN634" s="32"/>
      <c r="AO634" s="10"/>
      <c r="AP634" s="242"/>
      <c r="AQ634" s="10"/>
      <c r="AR634" s="32"/>
      <c r="AS634" s="10"/>
      <c r="AT634" s="242"/>
      <c r="AU634" s="10"/>
      <c r="AV634" s="242"/>
      <c r="AW634" s="7"/>
      <c r="AX634" s="247"/>
      <c r="AY634" s="10"/>
      <c r="AZ634" s="242"/>
      <c r="BA634" s="7"/>
      <c r="BB634" s="247"/>
      <c r="BC634" s="7"/>
      <c r="BD634" s="247"/>
      <c r="BE634" s="7"/>
      <c r="BF634" s="8"/>
      <c r="BG634" s="7"/>
      <c r="BH634" s="8"/>
      <c r="BJ634" s="41"/>
      <c r="BK634" s="41">
        <f t="shared" si="45"/>
        <v>0</v>
      </c>
      <c r="BL634">
        <f t="shared" si="44"/>
        <v>0</v>
      </c>
      <c r="BM634" t="e">
        <f t="shared" si="46"/>
        <v>#DIV/0!</v>
      </c>
      <c r="BN634">
        <f t="shared" si="47"/>
        <v>0</v>
      </c>
    </row>
    <row r="635" spans="2:66" x14ac:dyDescent="0.25">
      <c r="B635" s="6"/>
      <c r="C635" s="10"/>
      <c r="D635" s="32"/>
      <c r="E635" s="10"/>
      <c r="F635" s="32"/>
      <c r="G635" s="10"/>
      <c r="H635" s="32"/>
      <c r="I635" s="10"/>
      <c r="J635" s="32"/>
      <c r="K635" s="94"/>
      <c r="L635" s="32"/>
      <c r="M635" s="10"/>
      <c r="N635" s="32"/>
      <c r="O635" s="10"/>
      <c r="P635" s="32"/>
      <c r="Q635" s="10"/>
      <c r="R635" s="32"/>
      <c r="S635" s="10"/>
      <c r="T635" s="32"/>
      <c r="U635" s="10"/>
      <c r="V635" s="32"/>
      <c r="W635" s="10"/>
      <c r="X635" s="32"/>
      <c r="Y635" s="10"/>
      <c r="Z635" s="32"/>
      <c r="AA635" s="10"/>
      <c r="AB635" s="32"/>
      <c r="AC635" s="10"/>
      <c r="AD635" s="32"/>
      <c r="AE635" s="10"/>
      <c r="AF635" s="32"/>
      <c r="AG635" s="10"/>
      <c r="AH635" s="32"/>
      <c r="AI635" s="10"/>
      <c r="AJ635" s="32"/>
      <c r="AK635" s="10"/>
      <c r="AL635" s="32"/>
      <c r="AM635" s="10"/>
      <c r="AN635" s="32"/>
      <c r="AO635" s="10"/>
      <c r="AP635" s="242"/>
      <c r="AQ635" s="10"/>
      <c r="AR635" s="32"/>
      <c r="AS635" s="10"/>
      <c r="AT635" s="242"/>
      <c r="AU635" s="10"/>
      <c r="AV635" s="242"/>
      <c r="AW635" s="7"/>
      <c r="AX635" s="247"/>
      <c r="AY635" s="10"/>
      <c r="AZ635" s="242"/>
      <c r="BA635" s="7"/>
      <c r="BB635" s="247"/>
      <c r="BC635" s="7"/>
      <c r="BD635" s="247"/>
      <c r="BE635" s="7"/>
      <c r="BF635" s="8"/>
      <c r="BG635" s="7"/>
      <c r="BH635" s="8"/>
      <c r="BJ635" s="41"/>
      <c r="BK635" s="41">
        <f t="shared" si="45"/>
        <v>0</v>
      </c>
      <c r="BL635">
        <f t="shared" si="44"/>
        <v>0</v>
      </c>
      <c r="BM635" t="e">
        <f t="shared" si="46"/>
        <v>#DIV/0!</v>
      </c>
      <c r="BN635">
        <f t="shared" si="47"/>
        <v>0</v>
      </c>
    </row>
    <row r="636" spans="2:66" x14ac:dyDescent="0.25">
      <c r="B636" s="6"/>
      <c r="C636" s="10"/>
      <c r="D636" s="32"/>
      <c r="E636" s="10"/>
      <c r="F636" s="32"/>
      <c r="G636" s="10"/>
      <c r="H636" s="32"/>
      <c r="I636" s="10"/>
      <c r="J636" s="32"/>
      <c r="K636" s="10"/>
      <c r="L636" s="32"/>
      <c r="M636" s="10"/>
      <c r="N636" s="32"/>
      <c r="O636" s="10"/>
      <c r="P636" s="32"/>
      <c r="Q636" s="10"/>
      <c r="R636" s="32"/>
      <c r="S636" s="10"/>
      <c r="T636" s="32"/>
      <c r="U636" s="10"/>
      <c r="V636" s="32"/>
      <c r="W636" s="10"/>
      <c r="X636" s="32"/>
      <c r="Y636" s="10"/>
      <c r="Z636" s="32"/>
      <c r="AA636" s="10"/>
      <c r="AB636" s="32"/>
      <c r="AC636" s="10"/>
      <c r="AD636" s="32"/>
      <c r="AE636" s="10"/>
      <c r="AF636" s="32"/>
      <c r="AG636" s="10"/>
      <c r="AH636" s="32"/>
      <c r="AI636" s="10"/>
      <c r="AJ636" s="32"/>
      <c r="AK636" s="10"/>
      <c r="AL636" s="32"/>
      <c r="AM636" s="10"/>
      <c r="AN636" s="32"/>
      <c r="AO636" s="10"/>
      <c r="AP636" s="242"/>
      <c r="AQ636" s="10"/>
      <c r="AR636" s="32"/>
      <c r="AS636" s="10"/>
      <c r="AT636" s="242"/>
      <c r="AU636" s="10"/>
      <c r="AV636" s="242"/>
      <c r="AW636" s="7"/>
      <c r="AX636" s="247"/>
      <c r="AY636" s="10"/>
      <c r="AZ636" s="242"/>
      <c r="BA636" s="7"/>
      <c r="BB636" s="247"/>
      <c r="BC636" s="7"/>
      <c r="BD636" s="247"/>
      <c r="BE636" s="7"/>
      <c r="BF636" s="8"/>
      <c r="BG636" s="7"/>
      <c r="BH636" s="8"/>
      <c r="BJ636" s="41"/>
      <c r="BK636" s="41">
        <f t="shared" si="45"/>
        <v>0</v>
      </c>
      <c r="BL636">
        <f t="shared" si="44"/>
        <v>0</v>
      </c>
      <c r="BM636" t="e">
        <f t="shared" si="46"/>
        <v>#DIV/0!</v>
      </c>
      <c r="BN636">
        <f t="shared" si="47"/>
        <v>0</v>
      </c>
    </row>
    <row r="637" spans="2:66" x14ac:dyDescent="0.25">
      <c r="B637" s="6"/>
      <c r="C637" s="10"/>
      <c r="D637" s="32"/>
      <c r="E637" s="10"/>
      <c r="F637" s="32"/>
      <c r="G637" s="10"/>
      <c r="H637" s="32"/>
      <c r="I637" s="10"/>
      <c r="J637" s="32"/>
      <c r="K637" s="10"/>
      <c r="L637" s="32"/>
      <c r="M637" s="10"/>
      <c r="N637" s="32"/>
      <c r="O637" s="10"/>
      <c r="P637" s="32"/>
      <c r="Q637" s="10"/>
      <c r="R637" s="32"/>
      <c r="S637" s="10"/>
      <c r="T637" s="32"/>
      <c r="U637" s="10"/>
      <c r="V637" s="32"/>
      <c r="W637" s="10"/>
      <c r="X637" s="32"/>
      <c r="Y637" s="10"/>
      <c r="Z637" s="32"/>
      <c r="AA637" s="10"/>
      <c r="AB637" s="32"/>
      <c r="AC637" s="10"/>
      <c r="AD637" s="32"/>
      <c r="AE637" s="10"/>
      <c r="AF637" s="32"/>
      <c r="AG637" s="10"/>
      <c r="AH637" s="32"/>
      <c r="AI637" s="10"/>
      <c r="AJ637" s="32"/>
      <c r="AK637" s="10"/>
      <c r="AL637" s="32"/>
      <c r="AM637" s="10"/>
      <c r="AN637" s="32"/>
      <c r="AO637" s="10"/>
      <c r="AP637" s="242"/>
      <c r="AQ637" s="10"/>
      <c r="AR637" s="32"/>
      <c r="AS637" s="10"/>
      <c r="AT637" s="242"/>
      <c r="AU637" s="10"/>
      <c r="AV637" s="242"/>
      <c r="AW637" s="7"/>
      <c r="AX637" s="247"/>
      <c r="AY637" s="10"/>
      <c r="AZ637" s="242"/>
      <c r="BA637" s="7"/>
      <c r="BB637" s="247"/>
      <c r="BC637" s="7"/>
      <c r="BD637" s="247"/>
      <c r="BE637" s="7"/>
      <c r="BF637" s="8"/>
      <c r="BG637" s="7"/>
      <c r="BH637" s="8"/>
      <c r="BJ637" s="41"/>
      <c r="BK637" s="41">
        <f t="shared" si="45"/>
        <v>0</v>
      </c>
      <c r="BL637">
        <f t="shared" si="44"/>
        <v>0</v>
      </c>
      <c r="BM637" t="e">
        <f t="shared" si="46"/>
        <v>#DIV/0!</v>
      </c>
      <c r="BN637">
        <f t="shared" si="47"/>
        <v>0</v>
      </c>
    </row>
    <row r="638" spans="2:66" x14ac:dyDescent="0.25">
      <c r="B638" s="6"/>
      <c r="C638" s="10"/>
      <c r="D638" s="32"/>
      <c r="E638" s="10"/>
      <c r="F638" s="32"/>
      <c r="G638" s="10"/>
      <c r="H638" s="32"/>
      <c r="I638" s="10"/>
      <c r="J638" s="32"/>
      <c r="K638" s="94"/>
      <c r="L638" s="32"/>
      <c r="M638" s="10"/>
      <c r="N638" s="32"/>
      <c r="O638" s="10"/>
      <c r="P638" s="32"/>
      <c r="Q638" s="10"/>
      <c r="R638" s="32"/>
      <c r="S638" s="10"/>
      <c r="T638" s="32"/>
      <c r="U638" s="10"/>
      <c r="V638" s="32"/>
      <c r="W638" s="10"/>
      <c r="X638" s="32"/>
      <c r="Y638" s="10"/>
      <c r="Z638" s="32"/>
      <c r="AA638" s="10"/>
      <c r="AB638" s="32"/>
      <c r="AC638" s="10"/>
      <c r="AD638" s="32"/>
      <c r="AE638" s="10"/>
      <c r="AF638" s="32"/>
      <c r="AG638" s="10"/>
      <c r="AH638" s="32"/>
      <c r="AI638" s="10"/>
      <c r="AJ638" s="32"/>
      <c r="AK638" s="10"/>
      <c r="AL638" s="32"/>
      <c r="AM638" s="10"/>
      <c r="AN638" s="32"/>
      <c r="AO638" s="10"/>
      <c r="AP638" s="242"/>
      <c r="AQ638" s="10"/>
      <c r="AR638" s="32"/>
      <c r="AS638" s="10"/>
      <c r="AT638" s="242"/>
      <c r="AU638" s="10"/>
      <c r="AV638" s="242"/>
      <c r="AW638" s="7"/>
      <c r="AX638" s="247"/>
      <c r="AY638" s="10"/>
      <c r="AZ638" s="242"/>
      <c r="BA638" s="7"/>
      <c r="BB638" s="247"/>
      <c r="BC638" s="7"/>
      <c r="BD638" s="247"/>
      <c r="BE638" s="7"/>
      <c r="BF638" s="8"/>
      <c r="BG638" s="7"/>
      <c r="BH638" s="8"/>
      <c r="BJ638" s="41"/>
      <c r="BK638" s="41">
        <f t="shared" si="45"/>
        <v>0</v>
      </c>
      <c r="BL638">
        <f t="shared" si="44"/>
        <v>0</v>
      </c>
      <c r="BM638" t="e">
        <f t="shared" si="46"/>
        <v>#DIV/0!</v>
      </c>
      <c r="BN638">
        <f t="shared" si="47"/>
        <v>0</v>
      </c>
    </row>
    <row r="639" spans="2:66" x14ac:dyDescent="0.25">
      <c r="B639" s="6"/>
      <c r="C639" s="10"/>
      <c r="D639" s="32"/>
      <c r="E639" s="10"/>
      <c r="F639" s="32"/>
      <c r="G639" s="10"/>
      <c r="H639" s="32"/>
      <c r="I639" s="10"/>
      <c r="J639" s="32"/>
      <c r="K639" s="94"/>
      <c r="L639" s="32"/>
      <c r="M639" s="10"/>
      <c r="N639" s="32"/>
      <c r="O639" s="10"/>
      <c r="P639" s="32"/>
      <c r="Q639" s="10"/>
      <c r="R639" s="32"/>
      <c r="S639" s="10"/>
      <c r="T639" s="32"/>
      <c r="U639" s="10"/>
      <c r="V639" s="32"/>
      <c r="W639" s="10"/>
      <c r="X639" s="32"/>
      <c r="Y639" s="10"/>
      <c r="Z639" s="32"/>
      <c r="AA639" s="10"/>
      <c r="AB639" s="32"/>
      <c r="AC639" s="10"/>
      <c r="AD639" s="32"/>
      <c r="AE639" s="10"/>
      <c r="AF639" s="32"/>
      <c r="AG639" s="10"/>
      <c r="AH639" s="32"/>
      <c r="AI639" s="10"/>
      <c r="AJ639" s="32"/>
      <c r="AK639" s="10"/>
      <c r="AL639" s="32"/>
      <c r="AM639" s="10"/>
      <c r="AN639" s="32"/>
      <c r="AO639" s="10"/>
      <c r="AP639" s="242"/>
      <c r="AQ639" s="10"/>
      <c r="AR639" s="32"/>
      <c r="AS639" s="10"/>
      <c r="AT639" s="242"/>
      <c r="AU639" s="10"/>
      <c r="AV639" s="242"/>
      <c r="AW639" s="7"/>
      <c r="AX639" s="247"/>
      <c r="AY639" s="10"/>
      <c r="AZ639" s="242"/>
      <c r="BA639" s="7"/>
      <c r="BB639" s="247"/>
      <c r="BC639" s="7"/>
      <c r="BD639" s="247"/>
      <c r="BE639" s="7"/>
      <c r="BF639" s="8"/>
      <c r="BG639" s="7"/>
      <c r="BH639" s="8"/>
      <c r="BJ639" s="41"/>
      <c r="BK639" s="41">
        <f t="shared" si="45"/>
        <v>0</v>
      </c>
      <c r="BL639">
        <f t="shared" si="44"/>
        <v>0</v>
      </c>
      <c r="BM639" t="e">
        <f t="shared" si="46"/>
        <v>#DIV/0!</v>
      </c>
      <c r="BN639">
        <f t="shared" si="47"/>
        <v>0</v>
      </c>
    </row>
    <row r="640" spans="2:66" x14ac:dyDescent="0.25">
      <c r="B640" s="6"/>
      <c r="C640" s="10"/>
      <c r="D640" s="32"/>
      <c r="E640" s="10"/>
      <c r="F640" s="32"/>
      <c r="G640" s="10"/>
      <c r="H640" s="32"/>
      <c r="I640" s="10"/>
      <c r="J640" s="32"/>
      <c r="K640" s="10"/>
      <c r="L640" s="32"/>
      <c r="M640" s="10"/>
      <c r="N640" s="32"/>
      <c r="O640" s="10"/>
      <c r="P640" s="32"/>
      <c r="Q640" s="10"/>
      <c r="R640" s="32"/>
      <c r="S640" s="10"/>
      <c r="T640" s="32"/>
      <c r="U640" s="10"/>
      <c r="V640" s="32"/>
      <c r="W640" s="10"/>
      <c r="X640" s="32"/>
      <c r="Y640" s="10"/>
      <c r="Z640" s="32"/>
      <c r="AA640" s="10"/>
      <c r="AB640" s="32"/>
      <c r="AC640" s="10"/>
      <c r="AD640" s="32"/>
      <c r="AE640" s="10"/>
      <c r="AF640" s="32"/>
      <c r="AG640" s="10"/>
      <c r="AH640" s="32"/>
      <c r="AI640" s="10"/>
      <c r="AJ640" s="32"/>
      <c r="AK640" s="10"/>
      <c r="AL640" s="32"/>
      <c r="AM640" s="10"/>
      <c r="AN640" s="32"/>
      <c r="AO640" s="10"/>
      <c r="AP640" s="242"/>
      <c r="AQ640" s="10"/>
      <c r="AR640" s="32"/>
      <c r="AS640" s="10"/>
      <c r="AT640" s="242"/>
      <c r="AU640" s="10"/>
      <c r="AV640" s="242"/>
      <c r="AW640" s="7"/>
      <c r="AX640" s="247"/>
      <c r="AY640" s="10"/>
      <c r="AZ640" s="242"/>
      <c r="BA640" s="7"/>
      <c r="BB640" s="247"/>
      <c r="BC640" s="7"/>
      <c r="BD640" s="247"/>
      <c r="BE640" s="7"/>
      <c r="BF640" s="8"/>
      <c r="BG640" s="7"/>
      <c r="BH640" s="8"/>
      <c r="BJ640" s="41"/>
      <c r="BK640" s="41">
        <f t="shared" si="45"/>
        <v>0</v>
      </c>
      <c r="BL640">
        <f t="shared" si="44"/>
        <v>0</v>
      </c>
      <c r="BM640" t="e">
        <f t="shared" si="46"/>
        <v>#DIV/0!</v>
      </c>
      <c r="BN640">
        <f t="shared" si="47"/>
        <v>0</v>
      </c>
    </row>
    <row r="641" spans="2:66" x14ac:dyDescent="0.25">
      <c r="B641" s="6"/>
      <c r="C641" s="10"/>
      <c r="D641" s="32"/>
      <c r="E641" s="10"/>
      <c r="F641" s="32"/>
      <c r="G641" s="10"/>
      <c r="H641" s="32"/>
      <c r="I641" s="10"/>
      <c r="J641" s="32"/>
      <c r="K641" s="10"/>
      <c r="L641" s="32"/>
      <c r="M641" s="10"/>
      <c r="N641" s="32"/>
      <c r="O641" s="10"/>
      <c r="P641" s="32"/>
      <c r="Q641" s="10"/>
      <c r="R641" s="32"/>
      <c r="S641" s="10"/>
      <c r="T641" s="32"/>
      <c r="U641" s="10"/>
      <c r="V641" s="32"/>
      <c r="W641" s="10"/>
      <c r="X641" s="32"/>
      <c r="Y641" s="10"/>
      <c r="Z641" s="32"/>
      <c r="AA641" s="10"/>
      <c r="AB641" s="32"/>
      <c r="AC641" s="10"/>
      <c r="AD641" s="32"/>
      <c r="AE641" s="10"/>
      <c r="AF641" s="32"/>
      <c r="AG641" s="10"/>
      <c r="AH641" s="32"/>
      <c r="AI641" s="10"/>
      <c r="AJ641" s="32"/>
      <c r="AK641" s="10"/>
      <c r="AL641" s="32"/>
      <c r="AM641" s="10"/>
      <c r="AN641" s="32"/>
      <c r="AO641" s="10"/>
      <c r="AP641" s="242"/>
      <c r="AQ641" s="10"/>
      <c r="AR641" s="32"/>
      <c r="AS641" s="10"/>
      <c r="AT641" s="242"/>
      <c r="AU641" s="10"/>
      <c r="AV641" s="242"/>
      <c r="AW641" s="7"/>
      <c r="AX641" s="247"/>
      <c r="AY641" s="10"/>
      <c r="AZ641" s="242"/>
      <c r="BA641" s="7"/>
      <c r="BB641" s="247"/>
      <c r="BC641" s="7"/>
      <c r="BD641" s="247"/>
      <c r="BE641" s="7"/>
      <c r="BF641" s="8"/>
      <c r="BG641" s="7"/>
      <c r="BH641" s="8"/>
      <c r="BJ641" s="41"/>
      <c r="BK641" s="41">
        <f t="shared" si="45"/>
        <v>0</v>
      </c>
      <c r="BL641">
        <f t="shared" si="44"/>
        <v>0</v>
      </c>
      <c r="BM641" t="e">
        <f t="shared" si="46"/>
        <v>#DIV/0!</v>
      </c>
      <c r="BN641">
        <f t="shared" si="47"/>
        <v>0</v>
      </c>
    </row>
    <row r="642" spans="2:66" x14ac:dyDescent="0.25">
      <c r="B642" s="6"/>
      <c r="C642" s="10"/>
      <c r="D642" s="32"/>
      <c r="E642" s="10"/>
      <c r="F642" s="32"/>
      <c r="G642" s="10"/>
      <c r="H642" s="32"/>
      <c r="I642" s="10"/>
      <c r="J642" s="32"/>
      <c r="K642" s="94"/>
      <c r="L642" s="32"/>
      <c r="M642" s="10"/>
      <c r="N642" s="32"/>
      <c r="O642" s="10"/>
      <c r="P642" s="32"/>
      <c r="Q642" s="10"/>
      <c r="R642" s="32"/>
      <c r="S642" s="10"/>
      <c r="T642" s="32"/>
      <c r="U642" s="10"/>
      <c r="V642" s="32"/>
      <c r="W642" s="10"/>
      <c r="X642" s="32"/>
      <c r="Y642" s="10"/>
      <c r="Z642" s="32"/>
      <c r="AA642" s="10"/>
      <c r="AB642" s="32"/>
      <c r="AC642" s="10"/>
      <c r="AD642" s="32"/>
      <c r="AE642" s="10"/>
      <c r="AF642" s="32"/>
      <c r="AG642" s="10"/>
      <c r="AH642" s="32"/>
      <c r="AI642" s="10"/>
      <c r="AJ642" s="32"/>
      <c r="AK642" s="10"/>
      <c r="AL642" s="32"/>
      <c r="AM642" s="10"/>
      <c r="AN642" s="32"/>
      <c r="AO642" s="10"/>
      <c r="AP642" s="242"/>
      <c r="AQ642" s="10"/>
      <c r="AR642" s="32"/>
      <c r="AS642" s="10"/>
      <c r="AT642" s="242"/>
      <c r="AU642" s="10"/>
      <c r="AV642" s="242"/>
      <c r="AW642" s="7"/>
      <c r="AX642" s="247"/>
      <c r="AY642" s="10"/>
      <c r="AZ642" s="242"/>
      <c r="BA642" s="7"/>
      <c r="BB642" s="247"/>
      <c r="BC642" s="7"/>
      <c r="BD642" s="247"/>
      <c r="BE642" s="7"/>
      <c r="BF642" s="8"/>
      <c r="BG642" s="7"/>
      <c r="BH642" s="8"/>
      <c r="BJ642" s="41"/>
      <c r="BK642" s="41">
        <f t="shared" si="45"/>
        <v>0</v>
      </c>
      <c r="BL642">
        <f t="shared" ref="BL642:BL705" si="48">COUNT(C642:BH642)/2</f>
        <v>0</v>
      </c>
      <c r="BM642" t="e">
        <f t="shared" si="46"/>
        <v>#DIV/0!</v>
      </c>
      <c r="BN642">
        <f t="shared" si="47"/>
        <v>0</v>
      </c>
    </row>
    <row r="643" spans="2:66" x14ac:dyDescent="0.25">
      <c r="B643" s="6"/>
      <c r="C643" s="10"/>
      <c r="D643" s="32"/>
      <c r="E643" s="10"/>
      <c r="F643" s="32"/>
      <c r="G643" s="10"/>
      <c r="H643" s="32"/>
      <c r="I643" s="10"/>
      <c r="J643" s="32"/>
      <c r="K643" s="94"/>
      <c r="L643" s="32"/>
      <c r="M643" s="10"/>
      <c r="N643" s="32"/>
      <c r="O643" s="10"/>
      <c r="P643" s="32"/>
      <c r="Q643" s="10"/>
      <c r="R643" s="32"/>
      <c r="S643" s="10"/>
      <c r="T643" s="32"/>
      <c r="U643" s="10"/>
      <c r="V643" s="32"/>
      <c r="W643" s="10"/>
      <c r="X643" s="32"/>
      <c r="Y643" s="10"/>
      <c r="Z643" s="32"/>
      <c r="AA643" s="10"/>
      <c r="AB643" s="32"/>
      <c r="AC643" s="10"/>
      <c r="AD643" s="32"/>
      <c r="AE643" s="10"/>
      <c r="AF643" s="32"/>
      <c r="AG643" s="10"/>
      <c r="AH643" s="32"/>
      <c r="AI643" s="10"/>
      <c r="AJ643" s="32"/>
      <c r="AK643" s="10"/>
      <c r="AL643" s="32"/>
      <c r="AM643" s="10"/>
      <c r="AN643" s="32"/>
      <c r="AO643" s="10"/>
      <c r="AP643" s="242"/>
      <c r="AQ643" s="10"/>
      <c r="AR643" s="32"/>
      <c r="AS643" s="10"/>
      <c r="AT643" s="242"/>
      <c r="AU643" s="10"/>
      <c r="AV643" s="242"/>
      <c r="AW643" s="7"/>
      <c r="AX643" s="247"/>
      <c r="AY643" s="10"/>
      <c r="AZ643" s="242"/>
      <c r="BA643" s="7"/>
      <c r="BB643" s="247"/>
      <c r="BC643" s="7"/>
      <c r="BD643" s="247"/>
      <c r="BE643" s="7"/>
      <c r="BF643" s="8"/>
      <c r="BG643" s="7"/>
      <c r="BH643" s="8"/>
      <c r="BJ643" s="41"/>
      <c r="BK643" s="41">
        <f t="shared" si="45"/>
        <v>0</v>
      </c>
      <c r="BL643">
        <f t="shared" si="48"/>
        <v>0</v>
      </c>
      <c r="BM643" t="e">
        <f t="shared" si="46"/>
        <v>#DIV/0!</v>
      </c>
      <c r="BN643">
        <f t="shared" si="47"/>
        <v>0</v>
      </c>
    </row>
    <row r="644" spans="2:66" x14ac:dyDescent="0.25">
      <c r="B644" s="6"/>
      <c r="C644" s="10"/>
      <c r="D644" s="32"/>
      <c r="E644" s="10"/>
      <c r="F644" s="32"/>
      <c r="G644" s="10"/>
      <c r="H644" s="32"/>
      <c r="I644" s="10"/>
      <c r="J644" s="32"/>
      <c r="K644" s="10"/>
      <c r="L644" s="32"/>
      <c r="M644" s="10"/>
      <c r="N644" s="32"/>
      <c r="O644" s="10"/>
      <c r="P644" s="32"/>
      <c r="Q644" s="10"/>
      <c r="R644" s="32"/>
      <c r="S644" s="10"/>
      <c r="T644" s="32"/>
      <c r="U644" s="10"/>
      <c r="V644" s="32"/>
      <c r="W644" s="10"/>
      <c r="X644" s="32"/>
      <c r="Y644" s="10"/>
      <c r="Z644" s="32"/>
      <c r="AA644" s="10"/>
      <c r="AB644" s="32"/>
      <c r="AC644" s="10"/>
      <c r="AD644" s="32"/>
      <c r="AE644" s="10"/>
      <c r="AF644" s="32"/>
      <c r="AG644" s="10"/>
      <c r="AH644" s="32"/>
      <c r="AI644" s="10"/>
      <c r="AJ644" s="32"/>
      <c r="AK644" s="10"/>
      <c r="AL644" s="32"/>
      <c r="AM644" s="10"/>
      <c r="AN644" s="32"/>
      <c r="AO644" s="10"/>
      <c r="AP644" s="242"/>
      <c r="AQ644" s="10"/>
      <c r="AR644" s="32"/>
      <c r="AS644" s="10"/>
      <c r="AT644" s="242"/>
      <c r="AU644" s="10"/>
      <c r="AV644" s="242"/>
      <c r="AW644" s="7"/>
      <c r="AX644" s="247"/>
      <c r="AY644" s="10"/>
      <c r="AZ644" s="242"/>
      <c r="BA644" s="7"/>
      <c r="BB644" s="247"/>
      <c r="BC644" s="7"/>
      <c r="BD644" s="247"/>
      <c r="BE644" s="7"/>
      <c r="BF644" s="8"/>
      <c r="BG644" s="7"/>
      <c r="BH644" s="8"/>
      <c r="BJ644" s="41"/>
      <c r="BK644" s="41">
        <f t="shared" si="45"/>
        <v>0</v>
      </c>
      <c r="BL644">
        <f t="shared" si="48"/>
        <v>0</v>
      </c>
      <c r="BM644" t="e">
        <f t="shared" si="46"/>
        <v>#DIV/0!</v>
      </c>
      <c r="BN644">
        <f t="shared" si="47"/>
        <v>0</v>
      </c>
    </row>
    <row r="645" spans="2:66" x14ac:dyDescent="0.25">
      <c r="B645" s="6"/>
      <c r="C645" s="10"/>
      <c r="D645" s="32"/>
      <c r="E645" s="10"/>
      <c r="F645" s="32"/>
      <c r="G645" s="10"/>
      <c r="H645" s="32"/>
      <c r="I645" s="10"/>
      <c r="J645" s="32"/>
      <c r="K645" s="94"/>
      <c r="L645" s="32"/>
      <c r="M645" s="10"/>
      <c r="N645" s="32"/>
      <c r="O645" s="10"/>
      <c r="P645" s="32"/>
      <c r="Q645" s="10"/>
      <c r="R645" s="32"/>
      <c r="S645" s="10"/>
      <c r="T645" s="32"/>
      <c r="U645" s="10"/>
      <c r="V645" s="32"/>
      <c r="W645" s="10"/>
      <c r="X645" s="32"/>
      <c r="Y645" s="10"/>
      <c r="Z645" s="32"/>
      <c r="AA645" s="10"/>
      <c r="AB645" s="32"/>
      <c r="AC645" s="10"/>
      <c r="AD645" s="32"/>
      <c r="AE645" s="10"/>
      <c r="AF645" s="32"/>
      <c r="AG645" s="10"/>
      <c r="AH645" s="32"/>
      <c r="AI645" s="10"/>
      <c r="AJ645" s="32"/>
      <c r="AK645" s="10"/>
      <c r="AL645" s="32"/>
      <c r="AM645" s="10"/>
      <c r="AN645" s="32"/>
      <c r="AO645" s="10"/>
      <c r="AP645" s="242"/>
      <c r="AQ645" s="10"/>
      <c r="AR645" s="32"/>
      <c r="AS645" s="10"/>
      <c r="AT645" s="242"/>
      <c r="AU645" s="10"/>
      <c r="AV645" s="242"/>
      <c r="AW645" s="7"/>
      <c r="AX645" s="247"/>
      <c r="AY645" s="10"/>
      <c r="AZ645" s="242"/>
      <c r="BA645" s="7"/>
      <c r="BB645" s="247"/>
      <c r="BC645" s="7"/>
      <c r="BD645" s="247"/>
      <c r="BE645" s="7"/>
      <c r="BF645" s="8"/>
      <c r="BG645" s="7"/>
      <c r="BH645" s="8"/>
      <c r="BJ645" s="41"/>
      <c r="BK645" s="41">
        <f t="shared" ref="BK645:BK708" si="49">+AI645+AE645+Y645+W645+U645+S645+Q645+O645+M645+I645+G645+E645+C645+AG645+K645+BG645+BN645+AA645+AC645+AK645+AM645+AO645+AW645+BE645+BC645+BA645+AY645+AU645+AS645+AQ645</f>
        <v>0</v>
      </c>
      <c r="BL645">
        <f t="shared" si="48"/>
        <v>0</v>
      </c>
      <c r="BM645" t="e">
        <f t="shared" si="46"/>
        <v>#DIV/0!</v>
      </c>
      <c r="BN645">
        <f t="shared" si="47"/>
        <v>0</v>
      </c>
    </row>
    <row r="646" spans="2:66" x14ac:dyDescent="0.25">
      <c r="B646" s="6"/>
      <c r="C646" s="10"/>
      <c r="D646" s="32"/>
      <c r="E646" s="10"/>
      <c r="F646" s="32"/>
      <c r="G646" s="10"/>
      <c r="H646" s="32"/>
      <c r="I646" s="10"/>
      <c r="J646" s="32"/>
      <c r="K646" s="94"/>
      <c r="L646" s="32"/>
      <c r="M646" s="10"/>
      <c r="N646" s="32"/>
      <c r="O646" s="10"/>
      <c r="P646" s="32"/>
      <c r="Q646" s="10"/>
      <c r="R646" s="32"/>
      <c r="S646" s="10"/>
      <c r="T646" s="32"/>
      <c r="U646" s="10"/>
      <c r="V646" s="32"/>
      <c r="W646" s="10"/>
      <c r="X646" s="32"/>
      <c r="Y646" s="10"/>
      <c r="Z646" s="32"/>
      <c r="AA646" s="10"/>
      <c r="AB646" s="32"/>
      <c r="AC646" s="10"/>
      <c r="AD646" s="32"/>
      <c r="AE646" s="10"/>
      <c r="AF646" s="32"/>
      <c r="AG646" s="10"/>
      <c r="AH646" s="32"/>
      <c r="AI646" s="10"/>
      <c r="AJ646" s="32"/>
      <c r="AK646" s="10"/>
      <c r="AL646" s="32"/>
      <c r="AM646" s="10"/>
      <c r="AN646" s="32"/>
      <c r="AO646" s="10"/>
      <c r="AP646" s="242"/>
      <c r="AQ646" s="10"/>
      <c r="AR646" s="32"/>
      <c r="AS646" s="10"/>
      <c r="AT646" s="242"/>
      <c r="AU646" s="10"/>
      <c r="AV646" s="242"/>
      <c r="AW646" s="7"/>
      <c r="AX646" s="247"/>
      <c r="AY646" s="10"/>
      <c r="AZ646" s="242"/>
      <c r="BA646" s="7"/>
      <c r="BB646" s="247"/>
      <c r="BC646" s="7"/>
      <c r="BD646" s="247"/>
      <c r="BE646" s="7"/>
      <c r="BF646" s="8"/>
      <c r="BG646" s="7"/>
      <c r="BH646" s="8"/>
      <c r="BJ646" s="41"/>
      <c r="BK646" s="41">
        <f t="shared" si="49"/>
        <v>0</v>
      </c>
      <c r="BL646">
        <f t="shared" si="48"/>
        <v>0</v>
      </c>
      <c r="BM646" t="e">
        <f t="shared" si="46"/>
        <v>#DIV/0!</v>
      </c>
      <c r="BN646">
        <f t="shared" si="47"/>
        <v>0</v>
      </c>
    </row>
    <row r="647" spans="2:66" x14ac:dyDescent="0.25">
      <c r="B647" s="6"/>
      <c r="C647" s="10"/>
      <c r="D647" s="32"/>
      <c r="E647" s="10"/>
      <c r="F647" s="32"/>
      <c r="G647" s="10"/>
      <c r="H647" s="32"/>
      <c r="I647" s="10"/>
      <c r="J647" s="32"/>
      <c r="K647" s="10"/>
      <c r="L647" s="32"/>
      <c r="M647" s="10"/>
      <c r="N647" s="32"/>
      <c r="O647" s="10"/>
      <c r="P647" s="32"/>
      <c r="Q647" s="10"/>
      <c r="R647" s="32"/>
      <c r="S647" s="10"/>
      <c r="T647" s="32"/>
      <c r="U647" s="10"/>
      <c r="V647" s="32"/>
      <c r="W647" s="10"/>
      <c r="X647" s="32"/>
      <c r="Y647" s="10"/>
      <c r="Z647" s="32"/>
      <c r="AA647" s="10"/>
      <c r="AB647" s="32"/>
      <c r="AC647" s="10"/>
      <c r="AD647" s="32"/>
      <c r="AE647" s="10"/>
      <c r="AF647" s="32"/>
      <c r="AG647" s="10"/>
      <c r="AH647" s="32"/>
      <c r="AI647" s="10"/>
      <c r="AJ647" s="32"/>
      <c r="AK647" s="10"/>
      <c r="AL647" s="32"/>
      <c r="AM647" s="10"/>
      <c r="AN647" s="32"/>
      <c r="AO647" s="10"/>
      <c r="AP647" s="242"/>
      <c r="AQ647" s="10"/>
      <c r="AR647" s="32"/>
      <c r="AS647" s="10"/>
      <c r="AT647" s="242"/>
      <c r="AU647" s="10"/>
      <c r="AV647" s="242"/>
      <c r="AW647" s="7"/>
      <c r="AX647" s="247"/>
      <c r="AY647" s="10"/>
      <c r="AZ647" s="242"/>
      <c r="BA647" s="7"/>
      <c r="BB647" s="247"/>
      <c r="BC647" s="7"/>
      <c r="BD647" s="247"/>
      <c r="BE647" s="7"/>
      <c r="BF647" s="8"/>
      <c r="BG647" s="7"/>
      <c r="BH647" s="8"/>
      <c r="BJ647" s="41"/>
      <c r="BK647" s="41">
        <f t="shared" si="49"/>
        <v>0</v>
      </c>
      <c r="BL647">
        <f t="shared" si="48"/>
        <v>0</v>
      </c>
      <c r="BM647" t="e">
        <f t="shared" si="46"/>
        <v>#DIV/0!</v>
      </c>
      <c r="BN647">
        <f t="shared" si="47"/>
        <v>0</v>
      </c>
    </row>
    <row r="648" spans="2:66" x14ac:dyDescent="0.25">
      <c r="B648" s="6"/>
      <c r="C648" s="10"/>
      <c r="D648" s="32"/>
      <c r="E648" s="10"/>
      <c r="F648" s="32"/>
      <c r="G648" s="10"/>
      <c r="H648" s="32"/>
      <c r="I648" s="10"/>
      <c r="J648" s="32"/>
      <c r="K648" s="10"/>
      <c r="L648" s="32"/>
      <c r="M648" s="10"/>
      <c r="N648" s="32"/>
      <c r="O648" s="10"/>
      <c r="P648" s="32"/>
      <c r="Q648" s="10"/>
      <c r="R648" s="32"/>
      <c r="S648" s="10"/>
      <c r="T648" s="32"/>
      <c r="U648" s="10"/>
      <c r="V648" s="32"/>
      <c r="W648" s="10"/>
      <c r="X648" s="32"/>
      <c r="Y648" s="10"/>
      <c r="Z648" s="32"/>
      <c r="AA648" s="10"/>
      <c r="AB648" s="32"/>
      <c r="AC648" s="10"/>
      <c r="AD648" s="32"/>
      <c r="AE648" s="10"/>
      <c r="AF648" s="32"/>
      <c r="AG648" s="10"/>
      <c r="AH648" s="32"/>
      <c r="AI648" s="10"/>
      <c r="AJ648" s="32"/>
      <c r="AK648" s="10"/>
      <c r="AL648" s="32"/>
      <c r="AM648" s="10"/>
      <c r="AN648" s="32"/>
      <c r="AO648" s="10"/>
      <c r="AP648" s="242"/>
      <c r="AQ648" s="10"/>
      <c r="AR648" s="32"/>
      <c r="AS648" s="10"/>
      <c r="AT648" s="242"/>
      <c r="AU648" s="10"/>
      <c r="AV648" s="242"/>
      <c r="AW648" s="7"/>
      <c r="AX648" s="247"/>
      <c r="AY648" s="10"/>
      <c r="AZ648" s="242"/>
      <c r="BA648" s="7"/>
      <c r="BB648" s="247"/>
      <c r="BC648" s="7"/>
      <c r="BD648" s="247"/>
      <c r="BE648" s="7"/>
      <c r="BF648" s="8"/>
      <c r="BG648" s="7"/>
      <c r="BH648" s="8"/>
      <c r="BJ648" s="41"/>
      <c r="BK648" s="41">
        <f t="shared" si="49"/>
        <v>0</v>
      </c>
      <c r="BL648">
        <f t="shared" si="48"/>
        <v>0</v>
      </c>
      <c r="BM648" t="e">
        <f t="shared" si="46"/>
        <v>#DIV/0!</v>
      </c>
      <c r="BN648">
        <f t="shared" si="47"/>
        <v>0</v>
      </c>
    </row>
    <row r="649" spans="2:66" x14ac:dyDescent="0.25">
      <c r="B649" s="6"/>
      <c r="C649" s="10"/>
      <c r="D649" s="32"/>
      <c r="E649" s="10"/>
      <c r="F649" s="32"/>
      <c r="G649" s="10"/>
      <c r="H649" s="32"/>
      <c r="I649" s="10"/>
      <c r="J649" s="32"/>
      <c r="K649" s="10"/>
      <c r="L649" s="32"/>
      <c r="M649" s="10"/>
      <c r="N649" s="32"/>
      <c r="O649" s="10"/>
      <c r="P649" s="32"/>
      <c r="Q649" s="10"/>
      <c r="R649" s="32"/>
      <c r="S649" s="10"/>
      <c r="T649" s="32"/>
      <c r="U649" s="10"/>
      <c r="V649" s="32"/>
      <c r="W649" s="10"/>
      <c r="X649" s="32"/>
      <c r="Y649" s="10"/>
      <c r="Z649" s="32"/>
      <c r="AA649" s="10"/>
      <c r="AB649" s="32"/>
      <c r="AC649" s="10"/>
      <c r="AD649" s="32"/>
      <c r="AE649" s="10"/>
      <c r="AF649" s="32"/>
      <c r="AG649" s="10"/>
      <c r="AH649" s="32"/>
      <c r="AI649" s="10"/>
      <c r="AJ649" s="32"/>
      <c r="AK649" s="10"/>
      <c r="AL649" s="32"/>
      <c r="AM649" s="10"/>
      <c r="AN649" s="32"/>
      <c r="AO649" s="10"/>
      <c r="AP649" s="242"/>
      <c r="AQ649" s="10"/>
      <c r="AR649" s="32"/>
      <c r="AS649" s="10"/>
      <c r="AT649" s="242"/>
      <c r="AU649" s="10"/>
      <c r="AV649" s="242"/>
      <c r="AW649" s="7"/>
      <c r="AX649" s="247"/>
      <c r="AY649" s="10"/>
      <c r="AZ649" s="242"/>
      <c r="BA649" s="7"/>
      <c r="BB649" s="247"/>
      <c r="BC649" s="7"/>
      <c r="BD649" s="247"/>
      <c r="BE649" s="7"/>
      <c r="BF649" s="8"/>
      <c r="BG649" s="7"/>
      <c r="BH649" s="8"/>
      <c r="BJ649" s="41"/>
      <c r="BK649" s="41">
        <f t="shared" si="49"/>
        <v>0</v>
      </c>
      <c r="BL649">
        <f t="shared" si="48"/>
        <v>0</v>
      </c>
      <c r="BM649" t="e">
        <f t="shared" si="46"/>
        <v>#DIV/0!</v>
      </c>
      <c r="BN649">
        <f t="shared" si="47"/>
        <v>0</v>
      </c>
    </row>
    <row r="650" spans="2:66" x14ac:dyDescent="0.25">
      <c r="B650" s="6"/>
      <c r="C650" s="10"/>
      <c r="D650" s="32"/>
      <c r="E650" s="10"/>
      <c r="F650" s="32"/>
      <c r="G650" s="10"/>
      <c r="H650" s="32"/>
      <c r="I650" s="10"/>
      <c r="J650" s="32"/>
      <c r="K650" s="10"/>
      <c r="L650" s="32"/>
      <c r="M650" s="10"/>
      <c r="N650" s="32"/>
      <c r="O650" s="10"/>
      <c r="P650" s="32"/>
      <c r="Q650" s="10"/>
      <c r="R650" s="32"/>
      <c r="S650" s="10"/>
      <c r="T650" s="32"/>
      <c r="U650" s="10"/>
      <c r="V650" s="32"/>
      <c r="W650" s="10"/>
      <c r="X650" s="32"/>
      <c r="Y650" s="10"/>
      <c r="Z650" s="32"/>
      <c r="AA650" s="10"/>
      <c r="AB650" s="32"/>
      <c r="AC650" s="10"/>
      <c r="AD650" s="32"/>
      <c r="AE650" s="10"/>
      <c r="AF650" s="32"/>
      <c r="AG650" s="10"/>
      <c r="AH650" s="32"/>
      <c r="AI650" s="10"/>
      <c r="AJ650" s="32"/>
      <c r="AK650" s="10"/>
      <c r="AL650" s="32"/>
      <c r="AM650" s="10"/>
      <c r="AN650" s="32"/>
      <c r="AO650" s="10"/>
      <c r="AP650" s="242"/>
      <c r="AQ650" s="10"/>
      <c r="AR650" s="32"/>
      <c r="AS650" s="10"/>
      <c r="AT650" s="242"/>
      <c r="AU650" s="10"/>
      <c r="AV650" s="242"/>
      <c r="AW650" s="7"/>
      <c r="AX650" s="247"/>
      <c r="AY650" s="10"/>
      <c r="AZ650" s="242"/>
      <c r="BA650" s="7"/>
      <c r="BB650" s="247"/>
      <c r="BC650" s="7"/>
      <c r="BD650" s="247"/>
      <c r="BE650" s="7"/>
      <c r="BF650" s="8"/>
      <c r="BG650" s="7"/>
      <c r="BH650" s="8"/>
      <c r="BJ650" s="41"/>
      <c r="BK650" s="41">
        <f t="shared" si="49"/>
        <v>0</v>
      </c>
      <c r="BL650">
        <f t="shared" si="48"/>
        <v>0</v>
      </c>
      <c r="BM650" t="e">
        <f t="shared" si="46"/>
        <v>#DIV/0!</v>
      </c>
      <c r="BN650">
        <f t="shared" si="47"/>
        <v>0</v>
      </c>
    </row>
    <row r="651" spans="2:66" x14ac:dyDescent="0.25">
      <c r="B651" s="6"/>
      <c r="C651" s="10"/>
      <c r="D651" s="32"/>
      <c r="E651" s="10"/>
      <c r="F651" s="32"/>
      <c r="G651" s="10"/>
      <c r="H651" s="32"/>
      <c r="I651" s="10"/>
      <c r="J651" s="32"/>
      <c r="K651" s="94"/>
      <c r="L651" s="32"/>
      <c r="M651" s="10"/>
      <c r="N651" s="32"/>
      <c r="O651" s="10"/>
      <c r="P651" s="32"/>
      <c r="Q651" s="10"/>
      <c r="R651" s="32"/>
      <c r="S651" s="10"/>
      <c r="T651" s="32"/>
      <c r="U651" s="10"/>
      <c r="V651" s="32"/>
      <c r="W651" s="10"/>
      <c r="X651" s="32"/>
      <c r="Y651" s="10"/>
      <c r="Z651" s="32"/>
      <c r="AA651" s="10"/>
      <c r="AB651" s="32"/>
      <c r="AC651" s="10"/>
      <c r="AD651" s="32"/>
      <c r="AE651" s="10"/>
      <c r="AF651" s="32"/>
      <c r="AG651" s="10"/>
      <c r="AH651" s="32"/>
      <c r="AI651" s="10"/>
      <c r="AJ651" s="32"/>
      <c r="AK651" s="10"/>
      <c r="AL651" s="32"/>
      <c r="AM651" s="10"/>
      <c r="AN651" s="32"/>
      <c r="AO651" s="10"/>
      <c r="AP651" s="242"/>
      <c r="AQ651" s="10"/>
      <c r="AR651" s="32"/>
      <c r="AS651" s="10"/>
      <c r="AT651" s="242"/>
      <c r="AU651" s="10"/>
      <c r="AV651" s="242"/>
      <c r="AW651" s="7"/>
      <c r="AX651" s="247"/>
      <c r="AY651" s="10"/>
      <c r="AZ651" s="242"/>
      <c r="BA651" s="7"/>
      <c r="BB651" s="247"/>
      <c r="BC651" s="7"/>
      <c r="BD651" s="247"/>
      <c r="BE651" s="7"/>
      <c r="BF651" s="8"/>
      <c r="BG651" s="7"/>
      <c r="BH651" s="8"/>
      <c r="BJ651" s="41"/>
      <c r="BK651" s="41">
        <f t="shared" si="49"/>
        <v>0</v>
      </c>
      <c r="BL651">
        <f t="shared" si="48"/>
        <v>0</v>
      </c>
      <c r="BM651" t="e">
        <f t="shared" si="46"/>
        <v>#DIV/0!</v>
      </c>
      <c r="BN651">
        <f t="shared" si="47"/>
        <v>0</v>
      </c>
    </row>
    <row r="652" spans="2:66" x14ac:dyDescent="0.25">
      <c r="B652" s="6"/>
      <c r="C652" s="10"/>
      <c r="D652" s="32"/>
      <c r="E652" s="10"/>
      <c r="F652" s="32"/>
      <c r="G652" s="10"/>
      <c r="H652" s="32"/>
      <c r="I652" s="10"/>
      <c r="J652" s="32"/>
      <c r="K652" s="94"/>
      <c r="L652" s="32"/>
      <c r="M652" s="10"/>
      <c r="N652" s="32"/>
      <c r="O652" s="10"/>
      <c r="P652" s="32"/>
      <c r="Q652" s="10"/>
      <c r="R652" s="32"/>
      <c r="S652" s="10"/>
      <c r="T652" s="32"/>
      <c r="U652" s="10"/>
      <c r="V652" s="32"/>
      <c r="W652" s="10"/>
      <c r="X652" s="32"/>
      <c r="Y652" s="10"/>
      <c r="Z652" s="32"/>
      <c r="AA652" s="10"/>
      <c r="AB652" s="32"/>
      <c r="AC652" s="10"/>
      <c r="AD652" s="32"/>
      <c r="AE652" s="10"/>
      <c r="AF652" s="32"/>
      <c r="AG652" s="10"/>
      <c r="AH652" s="32"/>
      <c r="AI652" s="10"/>
      <c r="AJ652" s="32"/>
      <c r="AK652" s="10"/>
      <c r="AL652" s="32"/>
      <c r="AM652" s="10"/>
      <c r="AN652" s="32"/>
      <c r="AO652" s="10"/>
      <c r="AP652" s="242"/>
      <c r="AQ652" s="10"/>
      <c r="AR652" s="32"/>
      <c r="AS652" s="10"/>
      <c r="AT652" s="242"/>
      <c r="AU652" s="10"/>
      <c r="AV652" s="242"/>
      <c r="AW652" s="7"/>
      <c r="AX652" s="247"/>
      <c r="AY652" s="10"/>
      <c r="AZ652" s="242"/>
      <c r="BA652" s="7"/>
      <c r="BB652" s="247"/>
      <c r="BC652" s="7"/>
      <c r="BD652" s="247"/>
      <c r="BE652" s="7"/>
      <c r="BF652" s="8"/>
      <c r="BG652" s="7"/>
      <c r="BH652" s="8"/>
      <c r="BJ652" s="41"/>
      <c r="BK652" s="41">
        <f t="shared" si="49"/>
        <v>0</v>
      </c>
      <c r="BL652">
        <f t="shared" si="48"/>
        <v>0</v>
      </c>
      <c r="BM652" t="e">
        <f t="shared" si="46"/>
        <v>#DIV/0!</v>
      </c>
      <c r="BN652">
        <f t="shared" si="47"/>
        <v>0</v>
      </c>
    </row>
    <row r="653" spans="2:66" x14ac:dyDescent="0.25">
      <c r="B653" s="6"/>
      <c r="C653" s="10"/>
      <c r="D653" s="32"/>
      <c r="E653" s="10"/>
      <c r="F653" s="32"/>
      <c r="G653" s="10"/>
      <c r="H653" s="32"/>
      <c r="I653" s="10"/>
      <c r="J653" s="32"/>
      <c r="K653" s="94"/>
      <c r="L653" s="32"/>
      <c r="M653" s="10"/>
      <c r="N653" s="32"/>
      <c r="O653" s="10"/>
      <c r="P653" s="32"/>
      <c r="Q653" s="10"/>
      <c r="R653" s="32"/>
      <c r="S653" s="10"/>
      <c r="T653" s="32"/>
      <c r="U653" s="10"/>
      <c r="V653" s="32"/>
      <c r="W653" s="10"/>
      <c r="X653" s="32"/>
      <c r="Y653" s="10"/>
      <c r="Z653" s="32"/>
      <c r="AA653" s="10"/>
      <c r="AB653" s="32"/>
      <c r="AC653" s="10"/>
      <c r="AD653" s="32"/>
      <c r="AE653" s="10"/>
      <c r="AF653" s="32"/>
      <c r="AG653" s="10"/>
      <c r="AH653" s="32"/>
      <c r="AI653" s="10"/>
      <c r="AJ653" s="32"/>
      <c r="AK653" s="10"/>
      <c r="AL653" s="32"/>
      <c r="AM653" s="10"/>
      <c r="AN653" s="32"/>
      <c r="AO653" s="10"/>
      <c r="AP653" s="242"/>
      <c r="AQ653" s="10"/>
      <c r="AR653" s="32"/>
      <c r="AS653" s="10"/>
      <c r="AT653" s="242"/>
      <c r="AU653" s="10"/>
      <c r="AV653" s="242"/>
      <c r="AW653" s="7"/>
      <c r="AX653" s="247"/>
      <c r="AY653" s="10"/>
      <c r="AZ653" s="242"/>
      <c r="BA653" s="7"/>
      <c r="BB653" s="247"/>
      <c r="BC653" s="7"/>
      <c r="BD653" s="247"/>
      <c r="BE653" s="7"/>
      <c r="BF653" s="8"/>
      <c r="BG653" s="7"/>
      <c r="BH653" s="8"/>
      <c r="BJ653" s="41"/>
      <c r="BK653" s="41">
        <f t="shared" si="49"/>
        <v>0</v>
      </c>
      <c r="BL653">
        <f t="shared" si="48"/>
        <v>0</v>
      </c>
      <c r="BM653" t="e">
        <f t="shared" si="46"/>
        <v>#DIV/0!</v>
      </c>
      <c r="BN653">
        <f t="shared" si="47"/>
        <v>0</v>
      </c>
    </row>
    <row r="654" spans="2:66" x14ac:dyDescent="0.25">
      <c r="B654" s="6"/>
      <c r="C654" s="10"/>
      <c r="D654" s="32"/>
      <c r="E654" s="10"/>
      <c r="F654" s="32"/>
      <c r="G654" s="10"/>
      <c r="H654" s="32"/>
      <c r="I654" s="10"/>
      <c r="J654" s="32"/>
      <c r="K654" s="94"/>
      <c r="L654" s="32"/>
      <c r="M654" s="10"/>
      <c r="N654" s="32"/>
      <c r="O654" s="10"/>
      <c r="P654" s="32"/>
      <c r="Q654" s="10"/>
      <c r="R654" s="32"/>
      <c r="S654" s="10"/>
      <c r="T654" s="32"/>
      <c r="U654" s="10"/>
      <c r="V654" s="32"/>
      <c r="W654" s="10"/>
      <c r="X654" s="32"/>
      <c r="Y654" s="10"/>
      <c r="Z654" s="32"/>
      <c r="AA654" s="10"/>
      <c r="AB654" s="32"/>
      <c r="AC654" s="10"/>
      <c r="AD654" s="32"/>
      <c r="AE654" s="10"/>
      <c r="AF654" s="32"/>
      <c r="AG654" s="10"/>
      <c r="AH654" s="32"/>
      <c r="AI654" s="10"/>
      <c r="AJ654" s="32"/>
      <c r="AK654" s="10"/>
      <c r="AL654" s="32"/>
      <c r="AM654" s="10"/>
      <c r="AN654" s="32"/>
      <c r="AO654" s="10"/>
      <c r="AP654" s="242"/>
      <c r="AQ654" s="10"/>
      <c r="AR654" s="32"/>
      <c r="AS654" s="10"/>
      <c r="AT654" s="242"/>
      <c r="AU654" s="10"/>
      <c r="AV654" s="242"/>
      <c r="AW654" s="7"/>
      <c r="AX654" s="247"/>
      <c r="AY654" s="10"/>
      <c r="AZ654" s="242"/>
      <c r="BA654" s="7"/>
      <c r="BB654" s="247"/>
      <c r="BC654" s="7"/>
      <c r="BD654" s="247"/>
      <c r="BE654" s="7"/>
      <c r="BF654" s="8"/>
      <c r="BG654" s="7"/>
      <c r="BH654" s="8"/>
      <c r="BJ654" s="41"/>
      <c r="BK654" s="41">
        <f t="shared" si="49"/>
        <v>0</v>
      </c>
      <c r="BL654">
        <f t="shared" si="48"/>
        <v>0</v>
      </c>
      <c r="BM654" t="e">
        <f t="shared" si="46"/>
        <v>#DIV/0!</v>
      </c>
      <c r="BN654">
        <f t="shared" si="47"/>
        <v>0</v>
      </c>
    </row>
    <row r="655" spans="2:66" x14ac:dyDescent="0.25">
      <c r="B655" s="6"/>
      <c r="C655" s="10"/>
      <c r="D655" s="32"/>
      <c r="E655" s="10"/>
      <c r="F655" s="32"/>
      <c r="G655" s="10"/>
      <c r="H655" s="32"/>
      <c r="I655" s="10"/>
      <c r="J655" s="32"/>
      <c r="K655" s="94"/>
      <c r="L655" s="32"/>
      <c r="M655" s="10"/>
      <c r="N655" s="32"/>
      <c r="O655" s="10"/>
      <c r="P655" s="32"/>
      <c r="Q655" s="10"/>
      <c r="R655" s="32"/>
      <c r="S655" s="10"/>
      <c r="T655" s="32"/>
      <c r="U655" s="10"/>
      <c r="V655" s="32"/>
      <c r="W655" s="10"/>
      <c r="X655" s="32"/>
      <c r="Y655" s="10"/>
      <c r="Z655" s="32"/>
      <c r="AA655" s="10"/>
      <c r="AB655" s="32"/>
      <c r="AC655" s="10"/>
      <c r="AD655" s="32"/>
      <c r="AE655" s="10"/>
      <c r="AF655" s="32"/>
      <c r="AG655" s="10"/>
      <c r="AH655" s="32"/>
      <c r="AI655" s="10"/>
      <c r="AJ655" s="32"/>
      <c r="AK655" s="10"/>
      <c r="AL655" s="32"/>
      <c r="AM655" s="10"/>
      <c r="AN655" s="32"/>
      <c r="AO655" s="10"/>
      <c r="AP655" s="242"/>
      <c r="AQ655" s="10"/>
      <c r="AR655" s="32"/>
      <c r="AS655" s="10"/>
      <c r="AT655" s="242"/>
      <c r="AU655" s="10"/>
      <c r="AV655" s="242"/>
      <c r="AW655" s="7"/>
      <c r="AX655" s="247"/>
      <c r="AY655" s="10"/>
      <c r="AZ655" s="242"/>
      <c r="BA655" s="7"/>
      <c r="BB655" s="247"/>
      <c r="BC655" s="7"/>
      <c r="BD655" s="247"/>
      <c r="BE655" s="7"/>
      <c r="BF655" s="8"/>
      <c r="BG655" s="7"/>
      <c r="BH655" s="8"/>
      <c r="BJ655" s="41"/>
      <c r="BK655" s="41">
        <f t="shared" si="49"/>
        <v>0</v>
      </c>
      <c r="BL655">
        <f t="shared" si="48"/>
        <v>0</v>
      </c>
      <c r="BM655" t="e">
        <f t="shared" si="46"/>
        <v>#DIV/0!</v>
      </c>
      <c r="BN655">
        <f t="shared" si="47"/>
        <v>0</v>
      </c>
    </row>
    <row r="656" spans="2:66" x14ac:dyDescent="0.25">
      <c r="B656" s="6"/>
      <c r="C656" s="10"/>
      <c r="D656" s="32"/>
      <c r="E656" s="10"/>
      <c r="F656" s="32"/>
      <c r="G656" s="10"/>
      <c r="H656" s="32"/>
      <c r="I656" s="10"/>
      <c r="J656" s="32"/>
      <c r="K656" s="94"/>
      <c r="L656" s="32"/>
      <c r="M656" s="10"/>
      <c r="N656" s="32"/>
      <c r="O656" s="10"/>
      <c r="P656" s="32"/>
      <c r="Q656" s="10"/>
      <c r="R656" s="32"/>
      <c r="S656" s="10"/>
      <c r="T656" s="32"/>
      <c r="U656" s="10"/>
      <c r="V656" s="32"/>
      <c r="W656" s="10"/>
      <c r="X656" s="32"/>
      <c r="Y656" s="10"/>
      <c r="Z656" s="32"/>
      <c r="AA656" s="10"/>
      <c r="AB656" s="32"/>
      <c r="AC656" s="10"/>
      <c r="AD656" s="32"/>
      <c r="AE656" s="10"/>
      <c r="AF656" s="32"/>
      <c r="AG656" s="10"/>
      <c r="AH656" s="32"/>
      <c r="AI656" s="10"/>
      <c r="AJ656" s="32"/>
      <c r="AK656" s="10"/>
      <c r="AL656" s="32"/>
      <c r="AM656" s="10"/>
      <c r="AN656" s="32"/>
      <c r="AO656" s="10"/>
      <c r="AP656" s="242"/>
      <c r="AQ656" s="10"/>
      <c r="AR656" s="32"/>
      <c r="AS656" s="10"/>
      <c r="AT656" s="242"/>
      <c r="AU656" s="10"/>
      <c r="AV656" s="242"/>
      <c r="AW656" s="7"/>
      <c r="AX656" s="247"/>
      <c r="AY656" s="10"/>
      <c r="AZ656" s="242"/>
      <c r="BA656" s="7"/>
      <c r="BB656" s="247"/>
      <c r="BC656" s="7"/>
      <c r="BD656" s="247"/>
      <c r="BE656" s="7"/>
      <c r="BF656" s="8"/>
      <c r="BG656" s="7"/>
      <c r="BH656" s="8"/>
      <c r="BJ656" s="41"/>
      <c r="BK656" s="41">
        <f t="shared" si="49"/>
        <v>0</v>
      </c>
      <c r="BL656">
        <f t="shared" si="48"/>
        <v>0</v>
      </c>
      <c r="BM656" t="e">
        <f t="shared" si="46"/>
        <v>#DIV/0!</v>
      </c>
      <c r="BN656">
        <f t="shared" si="47"/>
        <v>0</v>
      </c>
    </row>
    <row r="657" spans="2:66" x14ac:dyDescent="0.25">
      <c r="B657" s="6"/>
      <c r="C657" s="10"/>
      <c r="D657" s="32"/>
      <c r="E657" s="10"/>
      <c r="F657" s="32"/>
      <c r="G657" s="10"/>
      <c r="H657" s="32"/>
      <c r="I657" s="10"/>
      <c r="J657" s="32"/>
      <c r="K657" s="94"/>
      <c r="L657" s="32"/>
      <c r="M657" s="10"/>
      <c r="N657" s="32"/>
      <c r="O657" s="10"/>
      <c r="P657" s="32"/>
      <c r="Q657" s="10"/>
      <c r="R657" s="32"/>
      <c r="S657" s="10"/>
      <c r="T657" s="32"/>
      <c r="U657" s="10"/>
      <c r="V657" s="32"/>
      <c r="W657" s="10"/>
      <c r="X657" s="32"/>
      <c r="Y657" s="10"/>
      <c r="Z657" s="32"/>
      <c r="AA657" s="10"/>
      <c r="AB657" s="32"/>
      <c r="AC657" s="10"/>
      <c r="AD657" s="32"/>
      <c r="AE657" s="10"/>
      <c r="AF657" s="32"/>
      <c r="AG657" s="10"/>
      <c r="AH657" s="32"/>
      <c r="AI657" s="10"/>
      <c r="AJ657" s="32"/>
      <c r="AK657" s="10"/>
      <c r="AL657" s="32"/>
      <c r="AM657" s="10"/>
      <c r="AN657" s="32"/>
      <c r="AO657" s="10"/>
      <c r="AP657" s="242"/>
      <c r="AQ657" s="10"/>
      <c r="AR657" s="32"/>
      <c r="AS657" s="10"/>
      <c r="AT657" s="242"/>
      <c r="AU657" s="10"/>
      <c r="AV657" s="242"/>
      <c r="AW657" s="7"/>
      <c r="AX657" s="247"/>
      <c r="AY657" s="10"/>
      <c r="AZ657" s="242"/>
      <c r="BA657" s="7"/>
      <c r="BB657" s="247"/>
      <c r="BC657" s="7"/>
      <c r="BD657" s="247"/>
      <c r="BE657" s="7"/>
      <c r="BF657" s="8"/>
      <c r="BG657" s="7"/>
      <c r="BH657" s="8"/>
      <c r="BJ657" s="41"/>
      <c r="BK657" s="41">
        <f t="shared" si="49"/>
        <v>0</v>
      </c>
      <c r="BL657">
        <f t="shared" si="48"/>
        <v>0</v>
      </c>
      <c r="BM657" t="e">
        <f t="shared" si="46"/>
        <v>#DIV/0!</v>
      </c>
      <c r="BN657">
        <f t="shared" si="47"/>
        <v>0</v>
      </c>
    </row>
    <row r="658" spans="2:66" x14ac:dyDescent="0.25">
      <c r="B658" s="6"/>
      <c r="C658" s="10"/>
      <c r="D658" s="32"/>
      <c r="E658" s="10"/>
      <c r="F658" s="32"/>
      <c r="G658" s="10"/>
      <c r="H658" s="32"/>
      <c r="I658" s="10"/>
      <c r="J658" s="32"/>
      <c r="K658" s="10"/>
      <c r="L658" s="32"/>
      <c r="M658" s="10"/>
      <c r="N658" s="32"/>
      <c r="O658" s="10"/>
      <c r="P658" s="32"/>
      <c r="Q658" s="10"/>
      <c r="R658" s="32"/>
      <c r="S658" s="10"/>
      <c r="T658" s="32"/>
      <c r="U658" s="10"/>
      <c r="V658" s="32"/>
      <c r="W658" s="10"/>
      <c r="X658" s="32"/>
      <c r="Y658" s="10"/>
      <c r="Z658" s="32"/>
      <c r="AA658" s="10"/>
      <c r="AB658" s="32"/>
      <c r="AC658" s="10"/>
      <c r="AD658" s="32"/>
      <c r="AE658" s="10"/>
      <c r="AF658" s="32"/>
      <c r="AG658" s="10"/>
      <c r="AH658" s="32"/>
      <c r="AI658" s="10"/>
      <c r="AJ658" s="32"/>
      <c r="AK658" s="10"/>
      <c r="AL658" s="32"/>
      <c r="AM658" s="10"/>
      <c r="AN658" s="32"/>
      <c r="AO658" s="10"/>
      <c r="AP658" s="242"/>
      <c r="AQ658" s="10"/>
      <c r="AR658" s="32"/>
      <c r="AS658" s="10"/>
      <c r="AT658" s="242"/>
      <c r="AU658" s="10"/>
      <c r="AV658" s="242"/>
      <c r="AW658" s="7"/>
      <c r="AX658" s="247"/>
      <c r="AY658" s="10"/>
      <c r="AZ658" s="242"/>
      <c r="BA658" s="7"/>
      <c r="BB658" s="247"/>
      <c r="BC658" s="7"/>
      <c r="BD658" s="247"/>
      <c r="BE658" s="7"/>
      <c r="BF658" s="8"/>
      <c r="BG658" s="7"/>
      <c r="BH658" s="8"/>
      <c r="BJ658" s="41"/>
      <c r="BK658" s="41">
        <f t="shared" si="49"/>
        <v>0</v>
      </c>
      <c r="BL658">
        <f t="shared" si="48"/>
        <v>0</v>
      </c>
      <c r="BM658" t="e">
        <f t="shared" si="46"/>
        <v>#DIV/0!</v>
      </c>
      <c r="BN658">
        <f t="shared" si="47"/>
        <v>0</v>
      </c>
    </row>
    <row r="659" spans="2:66" x14ac:dyDescent="0.25">
      <c r="B659" s="6"/>
      <c r="C659" s="10"/>
      <c r="D659" s="32"/>
      <c r="E659" s="10"/>
      <c r="F659" s="32"/>
      <c r="G659" s="10"/>
      <c r="H659" s="32"/>
      <c r="I659" s="10"/>
      <c r="J659" s="32"/>
      <c r="K659" s="10"/>
      <c r="L659" s="32"/>
      <c r="M659" s="10"/>
      <c r="N659" s="32"/>
      <c r="O659" s="10"/>
      <c r="P659" s="32"/>
      <c r="Q659" s="10"/>
      <c r="R659" s="32"/>
      <c r="S659" s="10"/>
      <c r="T659" s="32"/>
      <c r="U659" s="10"/>
      <c r="V659" s="32"/>
      <c r="W659" s="10"/>
      <c r="X659" s="32"/>
      <c r="Y659" s="10"/>
      <c r="Z659" s="32"/>
      <c r="AA659" s="10"/>
      <c r="AB659" s="32"/>
      <c r="AC659" s="10"/>
      <c r="AD659" s="32"/>
      <c r="AE659" s="10"/>
      <c r="AF659" s="32"/>
      <c r="AG659" s="10"/>
      <c r="AH659" s="32"/>
      <c r="AI659" s="10"/>
      <c r="AJ659" s="32"/>
      <c r="AK659" s="10"/>
      <c r="AL659" s="32"/>
      <c r="AM659" s="10"/>
      <c r="AN659" s="32"/>
      <c r="AO659" s="10"/>
      <c r="AP659" s="242"/>
      <c r="AQ659" s="10"/>
      <c r="AR659" s="32"/>
      <c r="AS659" s="10"/>
      <c r="AT659" s="242"/>
      <c r="AU659" s="10"/>
      <c r="AV659" s="242"/>
      <c r="AW659" s="7"/>
      <c r="AX659" s="247"/>
      <c r="AY659" s="10"/>
      <c r="AZ659" s="242"/>
      <c r="BA659" s="7"/>
      <c r="BB659" s="247"/>
      <c r="BC659" s="7"/>
      <c r="BD659" s="247"/>
      <c r="BE659" s="7"/>
      <c r="BF659" s="8"/>
      <c r="BG659" s="7"/>
      <c r="BH659" s="8"/>
      <c r="BJ659" s="41"/>
      <c r="BK659" s="41">
        <f t="shared" si="49"/>
        <v>0</v>
      </c>
      <c r="BL659">
        <f t="shared" si="48"/>
        <v>0</v>
      </c>
      <c r="BM659" t="e">
        <f t="shared" si="46"/>
        <v>#DIV/0!</v>
      </c>
      <c r="BN659">
        <f t="shared" si="47"/>
        <v>0</v>
      </c>
    </row>
    <row r="660" spans="2:66" x14ac:dyDescent="0.25">
      <c r="B660" s="6"/>
      <c r="C660" s="10"/>
      <c r="D660" s="32"/>
      <c r="E660" s="10"/>
      <c r="F660" s="32"/>
      <c r="G660" s="10"/>
      <c r="H660" s="32"/>
      <c r="I660" s="10"/>
      <c r="J660" s="32"/>
      <c r="K660" s="10"/>
      <c r="L660" s="32"/>
      <c r="M660" s="10"/>
      <c r="N660" s="32"/>
      <c r="O660" s="10"/>
      <c r="P660" s="32"/>
      <c r="Q660" s="10"/>
      <c r="R660" s="32"/>
      <c r="S660" s="10"/>
      <c r="T660" s="32"/>
      <c r="U660" s="10"/>
      <c r="V660" s="32"/>
      <c r="W660" s="10"/>
      <c r="X660" s="32"/>
      <c r="Y660" s="10"/>
      <c r="Z660" s="32"/>
      <c r="AA660" s="10"/>
      <c r="AB660" s="32"/>
      <c r="AC660" s="10"/>
      <c r="AD660" s="32"/>
      <c r="AE660" s="10"/>
      <c r="AF660" s="32"/>
      <c r="AG660" s="10"/>
      <c r="AH660" s="32"/>
      <c r="AI660" s="10"/>
      <c r="AJ660" s="32"/>
      <c r="AK660" s="10"/>
      <c r="AL660" s="32"/>
      <c r="AM660" s="10"/>
      <c r="AN660" s="32"/>
      <c r="AO660" s="10"/>
      <c r="AP660" s="242"/>
      <c r="AQ660" s="10"/>
      <c r="AR660" s="32"/>
      <c r="AS660" s="10"/>
      <c r="AT660" s="242"/>
      <c r="AU660" s="10"/>
      <c r="AV660" s="242"/>
      <c r="AW660" s="7"/>
      <c r="AX660" s="247"/>
      <c r="AY660" s="10"/>
      <c r="AZ660" s="242"/>
      <c r="BA660" s="7"/>
      <c r="BB660" s="247"/>
      <c r="BC660" s="7"/>
      <c r="BD660" s="247"/>
      <c r="BE660" s="7"/>
      <c r="BF660" s="8"/>
      <c r="BG660" s="7"/>
      <c r="BH660" s="8"/>
      <c r="BJ660" s="41"/>
      <c r="BK660" s="41">
        <f t="shared" si="49"/>
        <v>0</v>
      </c>
      <c r="BL660">
        <f t="shared" si="48"/>
        <v>0</v>
      </c>
      <c r="BM660" t="e">
        <f t="shared" si="46"/>
        <v>#DIV/0!</v>
      </c>
      <c r="BN660">
        <f t="shared" si="47"/>
        <v>0</v>
      </c>
    </row>
    <row r="661" spans="2:66" x14ac:dyDescent="0.25">
      <c r="B661" s="6"/>
      <c r="C661" s="10"/>
      <c r="D661" s="32"/>
      <c r="E661" s="10"/>
      <c r="F661" s="32"/>
      <c r="G661" s="10"/>
      <c r="H661" s="32"/>
      <c r="I661" s="10"/>
      <c r="J661" s="32"/>
      <c r="K661" s="10"/>
      <c r="L661" s="32"/>
      <c r="M661" s="10"/>
      <c r="N661" s="32"/>
      <c r="O661" s="10"/>
      <c r="P661" s="32"/>
      <c r="Q661" s="10"/>
      <c r="R661" s="32"/>
      <c r="S661" s="10"/>
      <c r="T661" s="32"/>
      <c r="U661" s="10"/>
      <c r="V661" s="32"/>
      <c r="W661" s="10"/>
      <c r="X661" s="32"/>
      <c r="Y661" s="10"/>
      <c r="Z661" s="32"/>
      <c r="AA661" s="10"/>
      <c r="AB661" s="32"/>
      <c r="AC661" s="10"/>
      <c r="AD661" s="32"/>
      <c r="AE661" s="10"/>
      <c r="AF661" s="32"/>
      <c r="AG661" s="10"/>
      <c r="AH661" s="32"/>
      <c r="AI661" s="10"/>
      <c r="AJ661" s="32"/>
      <c r="AK661" s="10"/>
      <c r="AL661" s="32"/>
      <c r="AM661" s="10"/>
      <c r="AN661" s="32"/>
      <c r="AO661" s="10"/>
      <c r="AP661" s="242"/>
      <c r="AQ661" s="10"/>
      <c r="AR661" s="32"/>
      <c r="AS661" s="10"/>
      <c r="AT661" s="242"/>
      <c r="AU661" s="10"/>
      <c r="AV661" s="242"/>
      <c r="AW661" s="7"/>
      <c r="AX661" s="247"/>
      <c r="AY661" s="10"/>
      <c r="AZ661" s="242"/>
      <c r="BA661" s="7"/>
      <c r="BB661" s="247"/>
      <c r="BC661" s="7"/>
      <c r="BD661" s="247"/>
      <c r="BE661" s="7"/>
      <c r="BF661" s="8"/>
      <c r="BG661" s="7"/>
      <c r="BH661" s="8"/>
      <c r="BJ661" s="41"/>
      <c r="BK661" s="41">
        <f t="shared" si="49"/>
        <v>0</v>
      </c>
      <c r="BL661">
        <f t="shared" si="48"/>
        <v>0</v>
      </c>
      <c r="BM661" t="e">
        <f t="shared" si="46"/>
        <v>#DIV/0!</v>
      </c>
      <c r="BN661">
        <f t="shared" si="47"/>
        <v>0</v>
      </c>
    </row>
    <row r="662" spans="2:66" x14ac:dyDescent="0.25">
      <c r="B662" s="6"/>
      <c r="C662" s="10"/>
      <c r="D662" s="32"/>
      <c r="E662" s="10"/>
      <c r="F662" s="32"/>
      <c r="G662" s="10"/>
      <c r="H662" s="32"/>
      <c r="I662" s="10"/>
      <c r="J662" s="32"/>
      <c r="K662" s="94"/>
      <c r="L662" s="32"/>
      <c r="M662" s="10"/>
      <c r="N662" s="32"/>
      <c r="O662" s="10"/>
      <c r="P662" s="32"/>
      <c r="Q662" s="10"/>
      <c r="R662" s="32"/>
      <c r="S662" s="10"/>
      <c r="T662" s="32"/>
      <c r="U662" s="10"/>
      <c r="V662" s="32"/>
      <c r="W662" s="10"/>
      <c r="X662" s="32"/>
      <c r="Y662" s="10"/>
      <c r="Z662" s="32"/>
      <c r="AA662" s="10"/>
      <c r="AB662" s="32"/>
      <c r="AC662" s="10"/>
      <c r="AD662" s="32"/>
      <c r="AE662" s="10"/>
      <c r="AF662" s="32"/>
      <c r="AG662" s="10"/>
      <c r="AH662" s="32"/>
      <c r="AI662" s="10"/>
      <c r="AJ662" s="32"/>
      <c r="AK662" s="10"/>
      <c r="AL662" s="32"/>
      <c r="AM662" s="10"/>
      <c r="AN662" s="32"/>
      <c r="AO662" s="10"/>
      <c r="AP662" s="242"/>
      <c r="AQ662" s="10"/>
      <c r="AR662" s="32"/>
      <c r="AS662" s="10"/>
      <c r="AT662" s="242"/>
      <c r="AU662" s="10"/>
      <c r="AV662" s="242"/>
      <c r="AW662" s="7"/>
      <c r="AX662" s="247"/>
      <c r="AY662" s="10"/>
      <c r="AZ662" s="242"/>
      <c r="BA662" s="7"/>
      <c r="BB662" s="247"/>
      <c r="BC662" s="7"/>
      <c r="BD662" s="247"/>
      <c r="BE662" s="7"/>
      <c r="BF662" s="8"/>
      <c r="BG662" s="7"/>
      <c r="BH662" s="8"/>
      <c r="BJ662" s="41"/>
      <c r="BK662" s="41">
        <f t="shared" si="49"/>
        <v>0</v>
      </c>
      <c r="BL662">
        <f t="shared" si="48"/>
        <v>0</v>
      </c>
      <c r="BM662" t="e">
        <f t="shared" si="46"/>
        <v>#DIV/0!</v>
      </c>
      <c r="BN662">
        <f t="shared" si="47"/>
        <v>0</v>
      </c>
    </row>
    <row r="663" spans="2:66" x14ac:dyDescent="0.25">
      <c r="B663" s="6"/>
      <c r="C663" s="10"/>
      <c r="D663" s="32"/>
      <c r="E663" s="10"/>
      <c r="F663" s="32"/>
      <c r="G663" s="10"/>
      <c r="H663" s="32"/>
      <c r="I663" s="10"/>
      <c r="J663" s="32"/>
      <c r="K663" s="10"/>
      <c r="L663" s="32"/>
      <c r="M663" s="10"/>
      <c r="N663" s="32"/>
      <c r="O663" s="10"/>
      <c r="P663" s="32"/>
      <c r="Q663" s="10"/>
      <c r="R663" s="32"/>
      <c r="S663" s="10"/>
      <c r="T663" s="32"/>
      <c r="U663" s="10"/>
      <c r="V663" s="32"/>
      <c r="W663" s="10"/>
      <c r="X663" s="32"/>
      <c r="Y663" s="10"/>
      <c r="Z663" s="32"/>
      <c r="AA663" s="10"/>
      <c r="AB663" s="32"/>
      <c r="AC663" s="10"/>
      <c r="AD663" s="32"/>
      <c r="AE663" s="10"/>
      <c r="AF663" s="32"/>
      <c r="AG663" s="10"/>
      <c r="AH663" s="32"/>
      <c r="AI663" s="10"/>
      <c r="AJ663" s="32"/>
      <c r="AK663" s="10"/>
      <c r="AL663" s="32"/>
      <c r="AM663" s="10"/>
      <c r="AN663" s="32"/>
      <c r="AO663" s="10"/>
      <c r="AP663" s="242"/>
      <c r="AQ663" s="10"/>
      <c r="AR663" s="32"/>
      <c r="AS663" s="10"/>
      <c r="AT663" s="242"/>
      <c r="AU663" s="10"/>
      <c r="AV663" s="242"/>
      <c r="AW663" s="7"/>
      <c r="AX663" s="247"/>
      <c r="AY663" s="10"/>
      <c r="AZ663" s="242"/>
      <c r="BA663" s="7"/>
      <c r="BB663" s="247"/>
      <c r="BC663" s="7"/>
      <c r="BD663" s="247"/>
      <c r="BE663" s="7"/>
      <c r="BF663" s="8"/>
      <c r="BG663" s="7"/>
      <c r="BH663" s="8"/>
      <c r="BJ663" s="41"/>
      <c r="BK663" s="41">
        <f t="shared" si="49"/>
        <v>0</v>
      </c>
      <c r="BL663">
        <f t="shared" si="48"/>
        <v>0</v>
      </c>
      <c r="BM663" t="e">
        <f t="shared" si="46"/>
        <v>#DIV/0!</v>
      </c>
      <c r="BN663">
        <f t="shared" si="47"/>
        <v>0</v>
      </c>
    </row>
    <row r="664" spans="2:66" x14ac:dyDescent="0.25">
      <c r="B664" s="6"/>
      <c r="C664" s="10"/>
      <c r="D664" s="32"/>
      <c r="E664" s="10"/>
      <c r="F664" s="32"/>
      <c r="G664" s="10"/>
      <c r="H664" s="32"/>
      <c r="I664" s="10"/>
      <c r="J664" s="32"/>
      <c r="K664" s="94"/>
      <c r="L664" s="32"/>
      <c r="M664" s="10"/>
      <c r="N664" s="32"/>
      <c r="O664" s="10"/>
      <c r="P664" s="32"/>
      <c r="Q664" s="10"/>
      <c r="R664" s="32"/>
      <c r="S664" s="10"/>
      <c r="T664" s="32"/>
      <c r="U664" s="10"/>
      <c r="V664" s="32"/>
      <c r="W664" s="10"/>
      <c r="X664" s="32"/>
      <c r="Y664" s="10"/>
      <c r="Z664" s="32"/>
      <c r="AA664" s="10"/>
      <c r="AB664" s="32"/>
      <c r="AC664" s="10"/>
      <c r="AD664" s="32"/>
      <c r="AE664" s="10"/>
      <c r="AF664" s="32"/>
      <c r="AG664" s="10"/>
      <c r="AH664" s="32"/>
      <c r="AI664" s="10"/>
      <c r="AJ664" s="32"/>
      <c r="AK664" s="10"/>
      <c r="AL664" s="32"/>
      <c r="AM664" s="10"/>
      <c r="AN664" s="32"/>
      <c r="AO664" s="10"/>
      <c r="AP664" s="242"/>
      <c r="AQ664" s="10"/>
      <c r="AR664" s="32"/>
      <c r="AS664" s="10"/>
      <c r="AT664" s="242"/>
      <c r="AU664" s="10"/>
      <c r="AV664" s="242"/>
      <c r="AW664" s="7"/>
      <c r="AX664" s="247"/>
      <c r="AY664" s="10"/>
      <c r="AZ664" s="242"/>
      <c r="BA664" s="7"/>
      <c r="BB664" s="247"/>
      <c r="BC664" s="7"/>
      <c r="BD664" s="247"/>
      <c r="BE664" s="7"/>
      <c r="BF664" s="8"/>
      <c r="BG664" s="7"/>
      <c r="BH664" s="8"/>
      <c r="BJ664" s="41"/>
      <c r="BK664" s="41">
        <f t="shared" si="49"/>
        <v>0</v>
      </c>
      <c r="BL664">
        <f t="shared" si="48"/>
        <v>0</v>
      </c>
      <c r="BM664" t="e">
        <f t="shared" ref="BM664:BM727" si="50">+BK664/BL664</f>
        <v>#DIV/0!</v>
      </c>
      <c r="BN664">
        <f t="shared" ref="BN664:BN727" si="51">+K664*2</f>
        <v>0</v>
      </c>
    </row>
    <row r="665" spans="2:66" x14ac:dyDescent="0.25">
      <c r="B665" s="6"/>
      <c r="C665" s="10"/>
      <c r="D665" s="32"/>
      <c r="E665" s="10"/>
      <c r="F665" s="32"/>
      <c r="G665" s="10"/>
      <c r="H665" s="32"/>
      <c r="I665" s="10"/>
      <c r="J665" s="32"/>
      <c r="K665" s="94"/>
      <c r="L665" s="32"/>
      <c r="M665" s="10"/>
      <c r="N665" s="32"/>
      <c r="O665" s="10"/>
      <c r="P665" s="32"/>
      <c r="Q665" s="10"/>
      <c r="R665" s="32"/>
      <c r="S665" s="10"/>
      <c r="T665" s="32"/>
      <c r="U665" s="10"/>
      <c r="V665" s="32"/>
      <c r="W665" s="10"/>
      <c r="X665" s="32"/>
      <c r="Y665" s="10"/>
      <c r="Z665" s="32"/>
      <c r="AA665" s="10"/>
      <c r="AB665" s="32"/>
      <c r="AC665" s="10"/>
      <c r="AD665" s="32"/>
      <c r="AE665" s="10"/>
      <c r="AF665" s="32"/>
      <c r="AG665" s="10"/>
      <c r="AH665" s="32"/>
      <c r="AI665" s="10"/>
      <c r="AJ665" s="32"/>
      <c r="AK665" s="10"/>
      <c r="AL665" s="32"/>
      <c r="AM665" s="10"/>
      <c r="AN665" s="32"/>
      <c r="AO665" s="10"/>
      <c r="AP665" s="242"/>
      <c r="AQ665" s="10"/>
      <c r="AR665" s="32"/>
      <c r="AS665" s="10"/>
      <c r="AT665" s="242"/>
      <c r="AU665" s="10"/>
      <c r="AV665" s="242"/>
      <c r="AW665" s="7"/>
      <c r="AX665" s="247"/>
      <c r="AY665" s="10"/>
      <c r="AZ665" s="242"/>
      <c r="BA665" s="7"/>
      <c r="BB665" s="247"/>
      <c r="BC665" s="7"/>
      <c r="BD665" s="247"/>
      <c r="BE665" s="7"/>
      <c r="BF665" s="8"/>
      <c r="BG665" s="7"/>
      <c r="BH665" s="8"/>
      <c r="BJ665" s="41"/>
      <c r="BK665" s="41">
        <f t="shared" si="49"/>
        <v>0</v>
      </c>
      <c r="BL665">
        <f t="shared" si="48"/>
        <v>0</v>
      </c>
      <c r="BM665" t="e">
        <f t="shared" si="50"/>
        <v>#DIV/0!</v>
      </c>
      <c r="BN665">
        <f t="shared" si="51"/>
        <v>0</v>
      </c>
    </row>
    <row r="666" spans="2:66" x14ac:dyDescent="0.25">
      <c r="B666" s="6"/>
      <c r="C666" s="10"/>
      <c r="D666" s="32"/>
      <c r="E666" s="10"/>
      <c r="F666" s="32"/>
      <c r="G666" s="10"/>
      <c r="H666" s="32"/>
      <c r="I666" s="10"/>
      <c r="J666" s="32"/>
      <c r="K666" s="10"/>
      <c r="L666" s="32"/>
      <c r="M666" s="10"/>
      <c r="N666" s="32"/>
      <c r="O666" s="10"/>
      <c r="P666" s="32"/>
      <c r="Q666" s="10"/>
      <c r="R666" s="32"/>
      <c r="S666" s="10"/>
      <c r="T666" s="32"/>
      <c r="U666" s="10"/>
      <c r="V666" s="32"/>
      <c r="W666" s="10"/>
      <c r="X666" s="32"/>
      <c r="Y666" s="10"/>
      <c r="Z666" s="32"/>
      <c r="AA666" s="10"/>
      <c r="AB666" s="32"/>
      <c r="AC666" s="10"/>
      <c r="AD666" s="32"/>
      <c r="AE666" s="10"/>
      <c r="AF666" s="32"/>
      <c r="AG666" s="10"/>
      <c r="AH666" s="32"/>
      <c r="AI666" s="10"/>
      <c r="AJ666" s="32"/>
      <c r="AK666" s="10"/>
      <c r="AL666" s="32"/>
      <c r="AM666" s="10"/>
      <c r="AN666" s="32"/>
      <c r="AO666" s="10"/>
      <c r="AP666" s="242"/>
      <c r="AQ666" s="10"/>
      <c r="AR666" s="32"/>
      <c r="AS666" s="10"/>
      <c r="AT666" s="242"/>
      <c r="AU666" s="10"/>
      <c r="AV666" s="242"/>
      <c r="AW666" s="7"/>
      <c r="AX666" s="247"/>
      <c r="AY666" s="10"/>
      <c r="AZ666" s="242"/>
      <c r="BA666" s="7"/>
      <c r="BB666" s="247"/>
      <c r="BC666" s="7"/>
      <c r="BD666" s="247"/>
      <c r="BE666" s="7"/>
      <c r="BF666" s="8"/>
      <c r="BG666" s="7"/>
      <c r="BH666" s="8"/>
      <c r="BJ666" s="41"/>
      <c r="BK666" s="41">
        <f t="shared" si="49"/>
        <v>0</v>
      </c>
      <c r="BL666">
        <f t="shared" si="48"/>
        <v>0</v>
      </c>
      <c r="BM666" t="e">
        <f t="shared" si="50"/>
        <v>#DIV/0!</v>
      </c>
      <c r="BN666">
        <f t="shared" si="51"/>
        <v>0</v>
      </c>
    </row>
    <row r="667" spans="2:66" x14ac:dyDescent="0.25">
      <c r="B667" s="6"/>
      <c r="C667" s="10"/>
      <c r="D667" s="32"/>
      <c r="E667" s="10"/>
      <c r="F667" s="32"/>
      <c r="G667" s="10"/>
      <c r="H667" s="32"/>
      <c r="I667" s="10"/>
      <c r="J667" s="32"/>
      <c r="K667" s="94"/>
      <c r="L667" s="32"/>
      <c r="M667" s="10"/>
      <c r="N667" s="32"/>
      <c r="O667" s="10"/>
      <c r="P667" s="32"/>
      <c r="Q667" s="10"/>
      <c r="R667" s="32"/>
      <c r="S667" s="10"/>
      <c r="T667" s="32"/>
      <c r="U667" s="10"/>
      <c r="V667" s="32"/>
      <c r="W667" s="10"/>
      <c r="X667" s="32"/>
      <c r="Y667" s="10"/>
      <c r="Z667" s="32"/>
      <c r="AA667" s="10"/>
      <c r="AB667" s="32"/>
      <c r="AC667" s="10"/>
      <c r="AD667" s="32"/>
      <c r="AE667" s="10"/>
      <c r="AF667" s="32"/>
      <c r="AG667" s="10"/>
      <c r="AH667" s="32"/>
      <c r="AI667" s="10"/>
      <c r="AJ667" s="32"/>
      <c r="AK667" s="10"/>
      <c r="AL667" s="32"/>
      <c r="AM667" s="10"/>
      <c r="AN667" s="32"/>
      <c r="AO667" s="10"/>
      <c r="AP667" s="242"/>
      <c r="AQ667" s="10"/>
      <c r="AR667" s="32"/>
      <c r="AS667" s="10"/>
      <c r="AT667" s="242"/>
      <c r="AU667" s="10"/>
      <c r="AV667" s="242"/>
      <c r="AW667" s="7"/>
      <c r="AX667" s="247"/>
      <c r="AY667" s="10"/>
      <c r="AZ667" s="242"/>
      <c r="BA667" s="7"/>
      <c r="BB667" s="247"/>
      <c r="BC667" s="7"/>
      <c r="BD667" s="247"/>
      <c r="BE667" s="7"/>
      <c r="BF667" s="8"/>
      <c r="BG667" s="7"/>
      <c r="BH667" s="8"/>
      <c r="BJ667" s="41"/>
      <c r="BK667" s="41">
        <f t="shared" si="49"/>
        <v>0</v>
      </c>
      <c r="BL667">
        <f t="shared" si="48"/>
        <v>0</v>
      </c>
      <c r="BM667" t="e">
        <f t="shared" si="50"/>
        <v>#DIV/0!</v>
      </c>
      <c r="BN667">
        <f t="shared" si="51"/>
        <v>0</v>
      </c>
    </row>
    <row r="668" spans="2:66" x14ac:dyDescent="0.25">
      <c r="B668" s="6"/>
      <c r="C668" s="10"/>
      <c r="D668" s="32"/>
      <c r="E668" s="10"/>
      <c r="F668" s="32"/>
      <c r="G668" s="10"/>
      <c r="H668" s="32"/>
      <c r="I668" s="10"/>
      <c r="J668" s="32"/>
      <c r="K668" s="94"/>
      <c r="L668" s="32"/>
      <c r="M668" s="10"/>
      <c r="N668" s="32"/>
      <c r="O668" s="10"/>
      <c r="P668" s="32"/>
      <c r="Q668" s="10"/>
      <c r="R668" s="32"/>
      <c r="S668" s="10"/>
      <c r="T668" s="32"/>
      <c r="U668" s="10"/>
      <c r="V668" s="32"/>
      <c r="W668" s="10"/>
      <c r="X668" s="32"/>
      <c r="Y668" s="10"/>
      <c r="Z668" s="32"/>
      <c r="AA668" s="10"/>
      <c r="AB668" s="32"/>
      <c r="AC668" s="10"/>
      <c r="AD668" s="32"/>
      <c r="AE668" s="10"/>
      <c r="AF668" s="32"/>
      <c r="AG668" s="10"/>
      <c r="AH668" s="32"/>
      <c r="AI668" s="10"/>
      <c r="AJ668" s="32"/>
      <c r="AK668" s="10"/>
      <c r="AL668" s="32"/>
      <c r="AM668" s="10"/>
      <c r="AN668" s="32"/>
      <c r="AO668" s="10"/>
      <c r="AP668" s="242"/>
      <c r="AQ668" s="10"/>
      <c r="AR668" s="32"/>
      <c r="AS668" s="10"/>
      <c r="AT668" s="242"/>
      <c r="AU668" s="10"/>
      <c r="AV668" s="242"/>
      <c r="AW668" s="7"/>
      <c r="AX668" s="247"/>
      <c r="AY668" s="10"/>
      <c r="AZ668" s="242"/>
      <c r="BA668" s="7"/>
      <c r="BB668" s="247"/>
      <c r="BC668" s="7"/>
      <c r="BD668" s="247"/>
      <c r="BE668" s="7"/>
      <c r="BF668" s="8"/>
      <c r="BG668" s="7"/>
      <c r="BH668" s="8"/>
      <c r="BJ668" s="41"/>
      <c r="BK668" s="41">
        <f t="shared" si="49"/>
        <v>0</v>
      </c>
      <c r="BL668">
        <f t="shared" si="48"/>
        <v>0</v>
      </c>
      <c r="BM668" t="e">
        <f t="shared" si="50"/>
        <v>#DIV/0!</v>
      </c>
      <c r="BN668">
        <f t="shared" si="51"/>
        <v>0</v>
      </c>
    </row>
    <row r="669" spans="2:66" x14ac:dyDescent="0.25">
      <c r="B669" s="6"/>
      <c r="C669" s="10"/>
      <c r="D669" s="32"/>
      <c r="E669" s="10"/>
      <c r="F669" s="32"/>
      <c r="G669" s="10"/>
      <c r="H669" s="32"/>
      <c r="I669" s="10"/>
      <c r="J669" s="32"/>
      <c r="K669" s="10"/>
      <c r="L669" s="32"/>
      <c r="M669" s="10"/>
      <c r="N669" s="32"/>
      <c r="O669" s="10"/>
      <c r="P669" s="32"/>
      <c r="Q669" s="10"/>
      <c r="R669" s="32"/>
      <c r="S669" s="10"/>
      <c r="T669" s="32"/>
      <c r="U669" s="10"/>
      <c r="V669" s="32"/>
      <c r="W669" s="10"/>
      <c r="X669" s="32"/>
      <c r="Y669" s="10"/>
      <c r="Z669" s="32"/>
      <c r="AA669" s="10"/>
      <c r="AB669" s="32"/>
      <c r="AC669" s="10"/>
      <c r="AD669" s="32"/>
      <c r="AE669" s="10"/>
      <c r="AF669" s="32"/>
      <c r="AG669" s="10"/>
      <c r="AH669" s="32"/>
      <c r="AI669" s="10"/>
      <c r="AJ669" s="32"/>
      <c r="AK669" s="10"/>
      <c r="AL669" s="32"/>
      <c r="AM669" s="10"/>
      <c r="AN669" s="32"/>
      <c r="AO669" s="10"/>
      <c r="AP669" s="242"/>
      <c r="AQ669" s="10"/>
      <c r="AR669" s="32"/>
      <c r="AS669" s="10"/>
      <c r="AT669" s="242"/>
      <c r="AU669" s="10"/>
      <c r="AV669" s="242"/>
      <c r="AW669" s="7"/>
      <c r="AX669" s="247"/>
      <c r="AY669" s="10"/>
      <c r="AZ669" s="242"/>
      <c r="BA669" s="7"/>
      <c r="BB669" s="247"/>
      <c r="BC669" s="7"/>
      <c r="BD669" s="247"/>
      <c r="BE669" s="7"/>
      <c r="BF669" s="8"/>
      <c r="BG669" s="7"/>
      <c r="BH669" s="8"/>
      <c r="BJ669" s="41"/>
      <c r="BK669" s="41">
        <f t="shared" si="49"/>
        <v>0</v>
      </c>
      <c r="BL669">
        <f t="shared" si="48"/>
        <v>0</v>
      </c>
      <c r="BM669" t="e">
        <f t="shared" si="50"/>
        <v>#DIV/0!</v>
      </c>
      <c r="BN669">
        <f t="shared" si="51"/>
        <v>0</v>
      </c>
    </row>
    <row r="670" spans="2:66" x14ac:dyDescent="0.25">
      <c r="B670" s="6"/>
      <c r="C670" s="10"/>
      <c r="D670" s="32"/>
      <c r="E670" s="10"/>
      <c r="F670" s="32"/>
      <c r="G670" s="10"/>
      <c r="H670" s="32"/>
      <c r="I670" s="10"/>
      <c r="J670" s="32"/>
      <c r="K670" s="94"/>
      <c r="L670" s="32"/>
      <c r="M670" s="10"/>
      <c r="N670" s="32"/>
      <c r="O670" s="10"/>
      <c r="P670" s="32"/>
      <c r="Q670" s="10"/>
      <c r="R670" s="32"/>
      <c r="S670" s="10"/>
      <c r="T670" s="32"/>
      <c r="U670" s="10"/>
      <c r="V670" s="32"/>
      <c r="W670" s="10"/>
      <c r="X670" s="32"/>
      <c r="Y670" s="10"/>
      <c r="Z670" s="32"/>
      <c r="AA670" s="10"/>
      <c r="AB670" s="32"/>
      <c r="AC670" s="10"/>
      <c r="AD670" s="32"/>
      <c r="AE670" s="10"/>
      <c r="AF670" s="32"/>
      <c r="AG670" s="10"/>
      <c r="AH670" s="32"/>
      <c r="AI670" s="10"/>
      <c r="AJ670" s="32"/>
      <c r="AK670" s="10"/>
      <c r="AL670" s="32"/>
      <c r="AM670" s="10"/>
      <c r="AN670" s="32"/>
      <c r="AO670" s="10"/>
      <c r="AP670" s="242"/>
      <c r="AQ670" s="10"/>
      <c r="AR670" s="32"/>
      <c r="AS670" s="10"/>
      <c r="AT670" s="242"/>
      <c r="AU670" s="10"/>
      <c r="AV670" s="242"/>
      <c r="AW670" s="7"/>
      <c r="AX670" s="247"/>
      <c r="AY670" s="10"/>
      <c r="AZ670" s="242"/>
      <c r="BA670" s="7"/>
      <c r="BB670" s="247"/>
      <c r="BC670" s="7"/>
      <c r="BD670" s="247"/>
      <c r="BE670" s="7"/>
      <c r="BF670" s="8"/>
      <c r="BG670" s="7"/>
      <c r="BH670" s="8"/>
      <c r="BJ670" s="41"/>
      <c r="BK670" s="41">
        <f t="shared" si="49"/>
        <v>0</v>
      </c>
      <c r="BL670">
        <f t="shared" si="48"/>
        <v>0</v>
      </c>
      <c r="BM670" t="e">
        <f t="shared" si="50"/>
        <v>#DIV/0!</v>
      </c>
      <c r="BN670">
        <f t="shared" si="51"/>
        <v>0</v>
      </c>
    </row>
    <row r="671" spans="2:66" x14ac:dyDescent="0.25">
      <c r="B671" s="6"/>
      <c r="C671" s="10"/>
      <c r="D671" s="32"/>
      <c r="E671" s="10"/>
      <c r="F671" s="32"/>
      <c r="G671" s="10"/>
      <c r="H671" s="32"/>
      <c r="I671" s="10"/>
      <c r="J671" s="32"/>
      <c r="K671" s="10"/>
      <c r="L671" s="32"/>
      <c r="M671" s="10"/>
      <c r="N671" s="32"/>
      <c r="O671" s="10"/>
      <c r="P671" s="32"/>
      <c r="Q671" s="10"/>
      <c r="R671" s="32"/>
      <c r="S671" s="10"/>
      <c r="T671" s="32"/>
      <c r="U671" s="10"/>
      <c r="V671" s="32"/>
      <c r="W671" s="10"/>
      <c r="X671" s="32"/>
      <c r="Y671" s="10"/>
      <c r="Z671" s="32"/>
      <c r="AA671" s="10"/>
      <c r="AB671" s="32"/>
      <c r="AC671" s="10"/>
      <c r="AD671" s="32"/>
      <c r="AE671" s="10"/>
      <c r="AF671" s="32"/>
      <c r="AG671" s="10"/>
      <c r="AH671" s="32"/>
      <c r="AI671" s="10"/>
      <c r="AJ671" s="32"/>
      <c r="AK671" s="10"/>
      <c r="AL671" s="32"/>
      <c r="AM671" s="10"/>
      <c r="AN671" s="32"/>
      <c r="AO671" s="10"/>
      <c r="AP671" s="242"/>
      <c r="AQ671" s="10"/>
      <c r="AR671" s="32"/>
      <c r="AS671" s="10"/>
      <c r="AT671" s="242"/>
      <c r="AU671" s="10"/>
      <c r="AV671" s="242"/>
      <c r="AW671" s="7"/>
      <c r="AX671" s="247"/>
      <c r="AY671" s="10"/>
      <c r="AZ671" s="242"/>
      <c r="BA671" s="7"/>
      <c r="BB671" s="247"/>
      <c r="BC671" s="7"/>
      <c r="BD671" s="247"/>
      <c r="BE671" s="7"/>
      <c r="BF671" s="8"/>
      <c r="BG671" s="7"/>
      <c r="BH671" s="8"/>
      <c r="BJ671" s="41"/>
      <c r="BK671" s="41">
        <f t="shared" si="49"/>
        <v>0</v>
      </c>
      <c r="BL671">
        <f t="shared" si="48"/>
        <v>0</v>
      </c>
      <c r="BM671" t="e">
        <f t="shared" si="50"/>
        <v>#DIV/0!</v>
      </c>
      <c r="BN671">
        <f t="shared" si="51"/>
        <v>0</v>
      </c>
    </row>
    <row r="672" spans="2:66" x14ac:dyDescent="0.25">
      <c r="B672" s="6"/>
      <c r="C672" s="10"/>
      <c r="D672" s="32"/>
      <c r="E672" s="10"/>
      <c r="F672" s="32"/>
      <c r="G672" s="10"/>
      <c r="H672" s="32"/>
      <c r="I672" s="10"/>
      <c r="J672" s="32"/>
      <c r="K672" s="10"/>
      <c r="L672" s="32"/>
      <c r="M672" s="10"/>
      <c r="N672" s="32"/>
      <c r="O672" s="10"/>
      <c r="P672" s="32"/>
      <c r="Q672" s="10"/>
      <c r="R672" s="32"/>
      <c r="S672" s="10"/>
      <c r="T672" s="32"/>
      <c r="U672" s="10"/>
      <c r="V672" s="32"/>
      <c r="W672" s="10"/>
      <c r="X672" s="32"/>
      <c r="Y672" s="10"/>
      <c r="Z672" s="32"/>
      <c r="AA672" s="10"/>
      <c r="AB672" s="32"/>
      <c r="AC672" s="10"/>
      <c r="AD672" s="32"/>
      <c r="AE672" s="10"/>
      <c r="AF672" s="32"/>
      <c r="AG672" s="10"/>
      <c r="AH672" s="32"/>
      <c r="AI672" s="10"/>
      <c r="AJ672" s="32"/>
      <c r="AK672" s="10"/>
      <c r="AL672" s="32"/>
      <c r="AM672" s="10"/>
      <c r="AN672" s="32"/>
      <c r="AO672" s="10"/>
      <c r="AP672" s="242"/>
      <c r="AQ672" s="10"/>
      <c r="AR672" s="32"/>
      <c r="AS672" s="10"/>
      <c r="AT672" s="242"/>
      <c r="AU672" s="10"/>
      <c r="AV672" s="242"/>
      <c r="AW672" s="7"/>
      <c r="AX672" s="247"/>
      <c r="AY672" s="10"/>
      <c r="AZ672" s="242"/>
      <c r="BA672" s="7"/>
      <c r="BB672" s="247"/>
      <c r="BC672" s="7"/>
      <c r="BD672" s="247"/>
      <c r="BE672" s="7"/>
      <c r="BF672" s="8"/>
      <c r="BG672" s="7"/>
      <c r="BH672" s="8"/>
      <c r="BJ672" s="41"/>
      <c r="BK672" s="41">
        <f t="shared" si="49"/>
        <v>0</v>
      </c>
      <c r="BL672">
        <f t="shared" si="48"/>
        <v>0</v>
      </c>
      <c r="BM672" t="e">
        <f t="shared" si="50"/>
        <v>#DIV/0!</v>
      </c>
      <c r="BN672">
        <f t="shared" si="51"/>
        <v>0</v>
      </c>
    </row>
    <row r="673" spans="2:66" x14ac:dyDescent="0.25">
      <c r="B673" s="6"/>
      <c r="C673" s="10"/>
      <c r="D673" s="32"/>
      <c r="E673" s="10"/>
      <c r="F673" s="32"/>
      <c r="G673" s="10"/>
      <c r="H673" s="32"/>
      <c r="I673" s="10"/>
      <c r="J673" s="32"/>
      <c r="K673" s="10"/>
      <c r="L673" s="32"/>
      <c r="M673" s="10"/>
      <c r="N673" s="32"/>
      <c r="O673" s="10"/>
      <c r="P673" s="32"/>
      <c r="Q673" s="10"/>
      <c r="R673" s="32"/>
      <c r="S673" s="10"/>
      <c r="T673" s="32"/>
      <c r="U673" s="10"/>
      <c r="V673" s="32"/>
      <c r="W673" s="10"/>
      <c r="X673" s="32"/>
      <c r="Y673" s="10"/>
      <c r="Z673" s="32"/>
      <c r="AA673" s="10"/>
      <c r="AB673" s="32"/>
      <c r="AC673" s="10"/>
      <c r="AD673" s="32"/>
      <c r="AE673" s="10"/>
      <c r="AF673" s="32"/>
      <c r="AG673" s="10"/>
      <c r="AH673" s="32"/>
      <c r="AI673" s="10"/>
      <c r="AJ673" s="32"/>
      <c r="AK673" s="10"/>
      <c r="AL673" s="32"/>
      <c r="AM673" s="10"/>
      <c r="AN673" s="32"/>
      <c r="AO673" s="10"/>
      <c r="AP673" s="242"/>
      <c r="AQ673" s="10"/>
      <c r="AR673" s="32"/>
      <c r="AS673" s="10"/>
      <c r="AT673" s="242"/>
      <c r="AU673" s="10"/>
      <c r="AV673" s="242"/>
      <c r="AW673" s="7"/>
      <c r="AX673" s="247"/>
      <c r="AY673" s="10"/>
      <c r="AZ673" s="242"/>
      <c r="BA673" s="7"/>
      <c r="BB673" s="247"/>
      <c r="BC673" s="7"/>
      <c r="BD673" s="247"/>
      <c r="BE673" s="7"/>
      <c r="BF673" s="8"/>
      <c r="BG673" s="7"/>
      <c r="BH673" s="8"/>
      <c r="BJ673" s="41"/>
      <c r="BK673" s="41">
        <f t="shared" si="49"/>
        <v>0</v>
      </c>
      <c r="BL673">
        <f t="shared" si="48"/>
        <v>0</v>
      </c>
      <c r="BM673" t="e">
        <f t="shared" si="50"/>
        <v>#DIV/0!</v>
      </c>
      <c r="BN673">
        <f t="shared" si="51"/>
        <v>0</v>
      </c>
    </row>
    <row r="674" spans="2:66" x14ac:dyDescent="0.25">
      <c r="B674" s="6"/>
      <c r="C674" s="10"/>
      <c r="D674" s="32"/>
      <c r="E674" s="10"/>
      <c r="F674" s="32"/>
      <c r="G674" s="10"/>
      <c r="H674" s="32"/>
      <c r="I674" s="10"/>
      <c r="J674" s="32"/>
      <c r="K674" s="94"/>
      <c r="L674" s="32"/>
      <c r="M674" s="10"/>
      <c r="N674" s="32"/>
      <c r="O674" s="10"/>
      <c r="P674" s="32"/>
      <c r="Q674" s="10"/>
      <c r="R674" s="32"/>
      <c r="S674" s="10"/>
      <c r="T674" s="32"/>
      <c r="U674" s="10"/>
      <c r="V674" s="32"/>
      <c r="W674" s="10"/>
      <c r="X674" s="32"/>
      <c r="Y674" s="10"/>
      <c r="Z674" s="32"/>
      <c r="AA674" s="10"/>
      <c r="AB674" s="32"/>
      <c r="AC674" s="10"/>
      <c r="AD674" s="32"/>
      <c r="AE674" s="10"/>
      <c r="AF674" s="32"/>
      <c r="AG674" s="10"/>
      <c r="AH674" s="32"/>
      <c r="AI674" s="10"/>
      <c r="AJ674" s="32"/>
      <c r="AK674" s="10"/>
      <c r="AL674" s="32"/>
      <c r="AM674" s="10"/>
      <c r="AN674" s="32"/>
      <c r="AO674" s="10"/>
      <c r="AP674" s="242"/>
      <c r="AQ674" s="10"/>
      <c r="AR674" s="32"/>
      <c r="AS674" s="10"/>
      <c r="AT674" s="242"/>
      <c r="AU674" s="10"/>
      <c r="AV674" s="242"/>
      <c r="AW674" s="7"/>
      <c r="AX674" s="247"/>
      <c r="AY674" s="10"/>
      <c r="AZ674" s="242"/>
      <c r="BA674" s="7"/>
      <c r="BB674" s="247"/>
      <c r="BC674" s="7"/>
      <c r="BD674" s="247"/>
      <c r="BE674" s="7"/>
      <c r="BF674" s="8"/>
      <c r="BG674" s="7"/>
      <c r="BH674" s="8"/>
      <c r="BJ674" s="41"/>
      <c r="BK674" s="41">
        <f t="shared" si="49"/>
        <v>0</v>
      </c>
      <c r="BL674">
        <f t="shared" si="48"/>
        <v>0</v>
      </c>
      <c r="BM674" t="e">
        <f t="shared" si="50"/>
        <v>#DIV/0!</v>
      </c>
      <c r="BN674">
        <f t="shared" si="51"/>
        <v>0</v>
      </c>
    </row>
    <row r="675" spans="2:66" x14ac:dyDescent="0.25">
      <c r="B675" s="6"/>
      <c r="C675" s="10"/>
      <c r="D675" s="32"/>
      <c r="E675" s="10"/>
      <c r="F675" s="32"/>
      <c r="G675" s="10"/>
      <c r="H675" s="32"/>
      <c r="I675" s="10"/>
      <c r="J675" s="32"/>
      <c r="K675" s="94"/>
      <c r="L675" s="32"/>
      <c r="M675" s="10"/>
      <c r="N675" s="32"/>
      <c r="O675" s="10"/>
      <c r="P675" s="32"/>
      <c r="Q675" s="10"/>
      <c r="R675" s="32"/>
      <c r="S675" s="10"/>
      <c r="T675" s="32"/>
      <c r="U675" s="10"/>
      <c r="V675" s="32"/>
      <c r="W675" s="10"/>
      <c r="X675" s="32"/>
      <c r="Y675" s="10"/>
      <c r="Z675" s="32"/>
      <c r="AA675" s="10"/>
      <c r="AB675" s="32"/>
      <c r="AC675" s="10"/>
      <c r="AD675" s="32"/>
      <c r="AE675" s="10"/>
      <c r="AF675" s="32"/>
      <c r="AG675" s="10"/>
      <c r="AH675" s="32"/>
      <c r="AI675" s="10"/>
      <c r="AJ675" s="32"/>
      <c r="AK675" s="10"/>
      <c r="AL675" s="32"/>
      <c r="AM675" s="10"/>
      <c r="AN675" s="32"/>
      <c r="AO675" s="10"/>
      <c r="AP675" s="242"/>
      <c r="AQ675" s="10"/>
      <c r="AR675" s="32"/>
      <c r="AS675" s="10"/>
      <c r="AT675" s="242"/>
      <c r="AU675" s="10"/>
      <c r="AV675" s="242"/>
      <c r="AW675" s="7"/>
      <c r="AX675" s="247"/>
      <c r="AY675" s="10"/>
      <c r="AZ675" s="242"/>
      <c r="BA675" s="7"/>
      <c r="BB675" s="247"/>
      <c r="BC675" s="7"/>
      <c r="BD675" s="247"/>
      <c r="BE675" s="7"/>
      <c r="BF675" s="8"/>
      <c r="BG675" s="7"/>
      <c r="BH675" s="8"/>
      <c r="BJ675" s="41"/>
      <c r="BK675" s="41">
        <f t="shared" si="49"/>
        <v>0</v>
      </c>
      <c r="BL675">
        <f t="shared" si="48"/>
        <v>0</v>
      </c>
      <c r="BM675" t="e">
        <f t="shared" si="50"/>
        <v>#DIV/0!</v>
      </c>
      <c r="BN675">
        <f t="shared" si="51"/>
        <v>0</v>
      </c>
    </row>
    <row r="676" spans="2:66" x14ac:dyDescent="0.25">
      <c r="B676" s="6"/>
      <c r="C676" s="10"/>
      <c r="D676" s="32"/>
      <c r="E676" s="10"/>
      <c r="F676" s="32"/>
      <c r="G676" s="10"/>
      <c r="H676" s="32"/>
      <c r="I676" s="10"/>
      <c r="J676" s="32"/>
      <c r="K676" s="94"/>
      <c r="L676" s="32"/>
      <c r="M676" s="10"/>
      <c r="N676" s="32"/>
      <c r="O676" s="10"/>
      <c r="P676" s="32"/>
      <c r="Q676" s="10"/>
      <c r="R676" s="32"/>
      <c r="S676" s="10"/>
      <c r="T676" s="32"/>
      <c r="U676" s="10"/>
      <c r="V676" s="32"/>
      <c r="W676" s="10"/>
      <c r="X676" s="32"/>
      <c r="Y676" s="10"/>
      <c r="Z676" s="32"/>
      <c r="AA676" s="10"/>
      <c r="AB676" s="32"/>
      <c r="AC676" s="10"/>
      <c r="AD676" s="32"/>
      <c r="AE676" s="10"/>
      <c r="AF676" s="32"/>
      <c r="AG676" s="10"/>
      <c r="AH676" s="32"/>
      <c r="AI676" s="10"/>
      <c r="AJ676" s="32"/>
      <c r="AK676" s="10"/>
      <c r="AL676" s="32"/>
      <c r="AM676" s="10"/>
      <c r="AN676" s="32"/>
      <c r="AO676" s="10"/>
      <c r="AP676" s="242"/>
      <c r="AQ676" s="10"/>
      <c r="AR676" s="32"/>
      <c r="AS676" s="10"/>
      <c r="AT676" s="242"/>
      <c r="AU676" s="10"/>
      <c r="AV676" s="242"/>
      <c r="AW676" s="7"/>
      <c r="AX676" s="247"/>
      <c r="AY676" s="10"/>
      <c r="AZ676" s="242"/>
      <c r="BA676" s="7"/>
      <c r="BB676" s="247"/>
      <c r="BC676" s="7"/>
      <c r="BD676" s="247"/>
      <c r="BE676" s="7"/>
      <c r="BF676" s="8"/>
      <c r="BG676" s="7"/>
      <c r="BH676" s="8"/>
      <c r="BJ676" s="41"/>
      <c r="BK676" s="41">
        <f t="shared" si="49"/>
        <v>0</v>
      </c>
      <c r="BL676">
        <f t="shared" si="48"/>
        <v>0</v>
      </c>
      <c r="BM676" t="e">
        <f t="shared" si="50"/>
        <v>#DIV/0!</v>
      </c>
      <c r="BN676">
        <f t="shared" si="51"/>
        <v>0</v>
      </c>
    </row>
    <row r="677" spans="2:66" x14ac:dyDescent="0.25">
      <c r="B677" s="6"/>
      <c r="C677" s="10"/>
      <c r="D677" s="32"/>
      <c r="E677" s="10"/>
      <c r="F677" s="32"/>
      <c r="G677" s="10"/>
      <c r="H677" s="32"/>
      <c r="I677" s="10"/>
      <c r="J677" s="32"/>
      <c r="K677" s="10"/>
      <c r="L677" s="32"/>
      <c r="M677" s="10"/>
      <c r="N677" s="32"/>
      <c r="O677" s="10"/>
      <c r="P677" s="32"/>
      <c r="Q677" s="10"/>
      <c r="R677" s="32"/>
      <c r="S677" s="10"/>
      <c r="T677" s="32"/>
      <c r="U677" s="10"/>
      <c r="V677" s="32"/>
      <c r="W677" s="10"/>
      <c r="X677" s="32"/>
      <c r="Y677" s="10"/>
      <c r="Z677" s="32"/>
      <c r="AA677" s="10"/>
      <c r="AB677" s="32"/>
      <c r="AC677" s="10"/>
      <c r="AD677" s="32"/>
      <c r="AE677" s="10"/>
      <c r="AF677" s="32"/>
      <c r="AG677" s="10"/>
      <c r="AH677" s="32"/>
      <c r="AI677" s="10"/>
      <c r="AJ677" s="32"/>
      <c r="AK677" s="10"/>
      <c r="AL677" s="32"/>
      <c r="AM677" s="10"/>
      <c r="AN677" s="32"/>
      <c r="AO677" s="10"/>
      <c r="AP677" s="242"/>
      <c r="AQ677" s="10"/>
      <c r="AR677" s="32"/>
      <c r="AS677" s="10"/>
      <c r="AT677" s="242"/>
      <c r="AU677" s="10"/>
      <c r="AV677" s="242"/>
      <c r="AW677" s="7"/>
      <c r="AX677" s="247"/>
      <c r="AY677" s="10"/>
      <c r="AZ677" s="242"/>
      <c r="BA677" s="7"/>
      <c r="BB677" s="247"/>
      <c r="BC677" s="7"/>
      <c r="BD677" s="247"/>
      <c r="BE677" s="7"/>
      <c r="BF677" s="8"/>
      <c r="BG677" s="7"/>
      <c r="BH677" s="8"/>
      <c r="BJ677" s="41"/>
      <c r="BK677" s="41">
        <f t="shared" si="49"/>
        <v>0</v>
      </c>
      <c r="BL677">
        <f t="shared" si="48"/>
        <v>0</v>
      </c>
      <c r="BM677" t="e">
        <f t="shared" si="50"/>
        <v>#DIV/0!</v>
      </c>
      <c r="BN677">
        <f t="shared" si="51"/>
        <v>0</v>
      </c>
    </row>
    <row r="678" spans="2:66" x14ac:dyDescent="0.25">
      <c r="B678" s="6"/>
      <c r="C678" s="10"/>
      <c r="D678" s="32"/>
      <c r="E678" s="10"/>
      <c r="F678" s="32"/>
      <c r="G678" s="10"/>
      <c r="H678" s="32"/>
      <c r="I678" s="10"/>
      <c r="J678" s="32"/>
      <c r="K678" s="94"/>
      <c r="L678" s="32"/>
      <c r="M678" s="10"/>
      <c r="N678" s="32"/>
      <c r="O678" s="10"/>
      <c r="P678" s="32"/>
      <c r="Q678" s="10"/>
      <c r="R678" s="32"/>
      <c r="S678" s="10"/>
      <c r="T678" s="32"/>
      <c r="U678" s="10"/>
      <c r="V678" s="32"/>
      <c r="W678" s="10"/>
      <c r="X678" s="32"/>
      <c r="Y678" s="10"/>
      <c r="Z678" s="32"/>
      <c r="AA678" s="10"/>
      <c r="AB678" s="32"/>
      <c r="AC678" s="10"/>
      <c r="AD678" s="32"/>
      <c r="AE678" s="10"/>
      <c r="AF678" s="32"/>
      <c r="AG678" s="10"/>
      <c r="AH678" s="32"/>
      <c r="AI678" s="10"/>
      <c r="AJ678" s="32"/>
      <c r="AK678" s="10"/>
      <c r="AL678" s="32"/>
      <c r="AM678" s="10"/>
      <c r="AN678" s="32"/>
      <c r="AO678" s="10"/>
      <c r="AP678" s="242"/>
      <c r="AQ678" s="10"/>
      <c r="AR678" s="32"/>
      <c r="AS678" s="10"/>
      <c r="AT678" s="242"/>
      <c r="AU678" s="10"/>
      <c r="AV678" s="242"/>
      <c r="AW678" s="7"/>
      <c r="AX678" s="247"/>
      <c r="AY678" s="10"/>
      <c r="AZ678" s="242"/>
      <c r="BA678" s="7"/>
      <c r="BB678" s="247"/>
      <c r="BC678" s="7"/>
      <c r="BD678" s="247"/>
      <c r="BE678" s="7"/>
      <c r="BF678" s="8"/>
      <c r="BG678" s="7"/>
      <c r="BH678" s="8"/>
      <c r="BJ678" s="41"/>
      <c r="BK678" s="41">
        <f t="shared" si="49"/>
        <v>0</v>
      </c>
      <c r="BL678">
        <f t="shared" si="48"/>
        <v>0</v>
      </c>
      <c r="BM678" t="e">
        <f t="shared" si="50"/>
        <v>#DIV/0!</v>
      </c>
      <c r="BN678">
        <f t="shared" si="51"/>
        <v>0</v>
      </c>
    </row>
    <row r="679" spans="2:66" x14ac:dyDescent="0.25">
      <c r="B679" s="6"/>
      <c r="C679" s="10"/>
      <c r="D679" s="32"/>
      <c r="E679" s="10"/>
      <c r="F679" s="32"/>
      <c r="G679" s="10"/>
      <c r="H679" s="32"/>
      <c r="I679" s="10"/>
      <c r="J679" s="32"/>
      <c r="K679" s="94"/>
      <c r="L679" s="32"/>
      <c r="M679" s="10"/>
      <c r="N679" s="32"/>
      <c r="O679" s="10"/>
      <c r="P679" s="32"/>
      <c r="Q679" s="10"/>
      <c r="R679" s="32"/>
      <c r="S679" s="10"/>
      <c r="T679" s="32"/>
      <c r="U679" s="10"/>
      <c r="V679" s="32"/>
      <c r="W679" s="10"/>
      <c r="X679" s="32"/>
      <c r="Y679" s="10"/>
      <c r="Z679" s="32"/>
      <c r="AA679" s="10"/>
      <c r="AB679" s="32"/>
      <c r="AC679" s="10"/>
      <c r="AD679" s="32"/>
      <c r="AE679" s="10"/>
      <c r="AF679" s="32"/>
      <c r="AG679" s="10"/>
      <c r="AH679" s="32"/>
      <c r="AI679" s="10"/>
      <c r="AJ679" s="32"/>
      <c r="AK679" s="10"/>
      <c r="AL679" s="32"/>
      <c r="AM679" s="10"/>
      <c r="AN679" s="32"/>
      <c r="AO679" s="10"/>
      <c r="AP679" s="242"/>
      <c r="AQ679" s="10"/>
      <c r="AR679" s="32"/>
      <c r="AS679" s="10"/>
      <c r="AT679" s="242"/>
      <c r="AU679" s="10"/>
      <c r="AV679" s="242"/>
      <c r="AW679" s="7"/>
      <c r="AX679" s="247"/>
      <c r="AY679" s="10"/>
      <c r="AZ679" s="242"/>
      <c r="BA679" s="7"/>
      <c r="BB679" s="247"/>
      <c r="BC679" s="7"/>
      <c r="BD679" s="247"/>
      <c r="BE679" s="7"/>
      <c r="BF679" s="8"/>
      <c r="BG679" s="7"/>
      <c r="BH679" s="8"/>
      <c r="BJ679" s="41"/>
      <c r="BK679" s="41">
        <f t="shared" si="49"/>
        <v>0</v>
      </c>
      <c r="BL679">
        <f t="shared" si="48"/>
        <v>0</v>
      </c>
      <c r="BM679" t="e">
        <f t="shared" si="50"/>
        <v>#DIV/0!</v>
      </c>
      <c r="BN679">
        <f t="shared" si="51"/>
        <v>0</v>
      </c>
    </row>
    <row r="680" spans="2:66" x14ac:dyDescent="0.25">
      <c r="B680" s="6"/>
      <c r="C680" s="10"/>
      <c r="D680" s="32"/>
      <c r="E680" s="10"/>
      <c r="F680" s="32"/>
      <c r="G680" s="10"/>
      <c r="H680" s="32"/>
      <c r="I680" s="10"/>
      <c r="J680" s="32"/>
      <c r="K680" s="10"/>
      <c r="L680" s="32"/>
      <c r="M680" s="10"/>
      <c r="N680" s="32"/>
      <c r="O680" s="10"/>
      <c r="P680" s="32"/>
      <c r="Q680" s="10"/>
      <c r="R680" s="32"/>
      <c r="S680" s="10"/>
      <c r="T680" s="32"/>
      <c r="U680" s="10"/>
      <c r="V680" s="32"/>
      <c r="W680" s="10"/>
      <c r="X680" s="32"/>
      <c r="Y680" s="10"/>
      <c r="Z680" s="32"/>
      <c r="AA680" s="10"/>
      <c r="AB680" s="32"/>
      <c r="AC680" s="10"/>
      <c r="AD680" s="32"/>
      <c r="AE680" s="10"/>
      <c r="AF680" s="32"/>
      <c r="AG680" s="10"/>
      <c r="AH680" s="32"/>
      <c r="AI680" s="10"/>
      <c r="AJ680" s="32"/>
      <c r="AK680" s="10"/>
      <c r="AL680" s="32"/>
      <c r="AM680" s="10"/>
      <c r="AN680" s="32"/>
      <c r="AO680" s="10"/>
      <c r="AP680" s="242"/>
      <c r="AQ680" s="10"/>
      <c r="AR680" s="32"/>
      <c r="AS680" s="10"/>
      <c r="AT680" s="242"/>
      <c r="AU680" s="10"/>
      <c r="AV680" s="242"/>
      <c r="AW680" s="7"/>
      <c r="AX680" s="247"/>
      <c r="AY680" s="10"/>
      <c r="AZ680" s="242"/>
      <c r="BA680" s="7"/>
      <c r="BB680" s="247"/>
      <c r="BC680" s="7"/>
      <c r="BD680" s="247"/>
      <c r="BE680" s="7"/>
      <c r="BF680" s="8"/>
      <c r="BG680" s="7"/>
      <c r="BH680" s="8"/>
      <c r="BJ680" s="41"/>
      <c r="BK680" s="41">
        <f t="shared" si="49"/>
        <v>0</v>
      </c>
      <c r="BL680">
        <f t="shared" si="48"/>
        <v>0</v>
      </c>
      <c r="BM680" t="e">
        <f t="shared" si="50"/>
        <v>#DIV/0!</v>
      </c>
      <c r="BN680">
        <f t="shared" si="51"/>
        <v>0</v>
      </c>
    </row>
    <row r="681" spans="2:66" x14ac:dyDescent="0.25">
      <c r="B681" s="6"/>
      <c r="C681" s="10"/>
      <c r="D681" s="32"/>
      <c r="E681" s="10"/>
      <c r="F681" s="32"/>
      <c r="G681" s="10"/>
      <c r="H681" s="32"/>
      <c r="I681" s="10"/>
      <c r="J681" s="32"/>
      <c r="K681" s="10"/>
      <c r="L681" s="32"/>
      <c r="M681" s="10"/>
      <c r="N681" s="32"/>
      <c r="O681" s="10"/>
      <c r="P681" s="32"/>
      <c r="Q681" s="10"/>
      <c r="R681" s="32"/>
      <c r="S681" s="10"/>
      <c r="T681" s="32"/>
      <c r="U681" s="10"/>
      <c r="V681" s="32"/>
      <c r="W681" s="10"/>
      <c r="X681" s="32"/>
      <c r="Y681" s="10"/>
      <c r="Z681" s="32"/>
      <c r="AA681" s="10"/>
      <c r="AB681" s="32"/>
      <c r="AC681" s="10"/>
      <c r="AD681" s="32"/>
      <c r="AE681" s="10"/>
      <c r="AF681" s="32"/>
      <c r="AG681" s="10"/>
      <c r="AH681" s="32"/>
      <c r="AI681" s="10"/>
      <c r="AJ681" s="32"/>
      <c r="AK681" s="10"/>
      <c r="AL681" s="32"/>
      <c r="AM681" s="10"/>
      <c r="AN681" s="32"/>
      <c r="AO681" s="10"/>
      <c r="AP681" s="242"/>
      <c r="AQ681" s="10"/>
      <c r="AR681" s="32"/>
      <c r="AS681" s="10"/>
      <c r="AT681" s="242"/>
      <c r="AU681" s="10"/>
      <c r="AV681" s="242"/>
      <c r="AW681" s="7"/>
      <c r="AX681" s="247"/>
      <c r="AY681" s="10"/>
      <c r="AZ681" s="242"/>
      <c r="BA681" s="7"/>
      <c r="BB681" s="247"/>
      <c r="BC681" s="7"/>
      <c r="BD681" s="247"/>
      <c r="BE681" s="7"/>
      <c r="BF681" s="8"/>
      <c r="BG681" s="7"/>
      <c r="BH681" s="8"/>
      <c r="BJ681" s="41"/>
      <c r="BK681" s="41">
        <f t="shared" si="49"/>
        <v>0</v>
      </c>
      <c r="BL681">
        <f t="shared" si="48"/>
        <v>0</v>
      </c>
      <c r="BM681" t="e">
        <f t="shared" si="50"/>
        <v>#DIV/0!</v>
      </c>
      <c r="BN681">
        <f t="shared" si="51"/>
        <v>0</v>
      </c>
    </row>
    <row r="682" spans="2:66" x14ac:dyDescent="0.25">
      <c r="B682" s="6"/>
      <c r="C682" s="10"/>
      <c r="D682" s="32"/>
      <c r="E682" s="10"/>
      <c r="F682" s="32"/>
      <c r="G682" s="10"/>
      <c r="H682" s="32"/>
      <c r="I682" s="10"/>
      <c r="J682" s="32"/>
      <c r="K682" s="94"/>
      <c r="L682" s="32"/>
      <c r="M682" s="10"/>
      <c r="N682" s="32"/>
      <c r="O682" s="10"/>
      <c r="P682" s="32"/>
      <c r="Q682" s="10"/>
      <c r="R682" s="32"/>
      <c r="S682" s="10"/>
      <c r="T682" s="32"/>
      <c r="U682" s="10"/>
      <c r="V682" s="32"/>
      <c r="W682" s="10"/>
      <c r="X682" s="32"/>
      <c r="Y682" s="10"/>
      <c r="Z682" s="32"/>
      <c r="AA682" s="10"/>
      <c r="AB682" s="32"/>
      <c r="AC682" s="10"/>
      <c r="AD682" s="32"/>
      <c r="AE682" s="10"/>
      <c r="AF682" s="32"/>
      <c r="AG682" s="10"/>
      <c r="AH682" s="32"/>
      <c r="AI682" s="10"/>
      <c r="AJ682" s="32"/>
      <c r="AK682" s="10"/>
      <c r="AL682" s="32"/>
      <c r="AM682" s="10"/>
      <c r="AN682" s="32"/>
      <c r="AO682" s="10"/>
      <c r="AP682" s="242"/>
      <c r="AQ682" s="10"/>
      <c r="AR682" s="32"/>
      <c r="AS682" s="10"/>
      <c r="AT682" s="242"/>
      <c r="AU682" s="10"/>
      <c r="AV682" s="242"/>
      <c r="AW682" s="7"/>
      <c r="AX682" s="247"/>
      <c r="AY682" s="10"/>
      <c r="AZ682" s="242"/>
      <c r="BA682" s="7"/>
      <c r="BB682" s="247"/>
      <c r="BC682" s="7"/>
      <c r="BD682" s="247"/>
      <c r="BE682" s="7"/>
      <c r="BF682" s="8"/>
      <c r="BG682" s="7"/>
      <c r="BH682" s="8"/>
      <c r="BJ682" s="41"/>
      <c r="BK682" s="41">
        <f t="shared" si="49"/>
        <v>0</v>
      </c>
      <c r="BL682">
        <f t="shared" si="48"/>
        <v>0</v>
      </c>
      <c r="BM682" t="e">
        <f t="shared" si="50"/>
        <v>#DIV/0!</v>
      </c>
      <c r="BN682">
        <f t="shared" si="51"/>
        <v>0</v>
      </c>
    </row>
    <row r="683" spans="2:66" x14ac:dyDescent="0.25">
      <c r="B683" s="6"/>
      <c r="C683" s="10"/>
      <c r="D683" s="32"/>
      <c r="E683" s="10"/>
      <c r="F683" s="32"/>
      <c r="G683" s="10"/>
      <c r="H683" s="32"/>
      <c r="I683" s="10"/>
      <c r="J683" s="32"/>
      <c r="K683" s="10"/>
      <c r="L683" s="32"/>
      <c r="M683" s="10"/>
      <c r="N683" s="32"/>
      <c r="O683" s="10"/>
      <c r="P683" s="32"/>
      <c r="Q683" s="10"/>
      <c r="R683" s="32"/>
      <c r="S683" s="10"/>
      <c r="T683" s="32"/>
      <c r="U683" s="10"/>
      <c r="V683" s="32"/>
      <c r="W683" s="10"/>
      <c r="X683" s="32"/>
      <c r="Y683" s="10"/>
      <c r="Z683" s="32"/>
      <c r="AA683" s="10"/>
      <c r="AB683" s="32"/>
      <c r="AC683" s="10"/>
      <c r="AD683" s="32"/>
      <c r="AE683" s="10"/>
      <c r="AF683" s="32"/>
      <c r="AG683" s="10"/>
      <c r="AH683" s="32"/>
      <c r="AI683" s="10"/>
      <c r="AJ683" s="32"/>
      <c r="AK683" s="10"/>
      <c r="AL683" s="32"/>
      <c r="AM683" s="10"/>
      <c r="AN683" s="32"/>
      <c r="AO683" s="10"/>
      <c r="AP683" s="242"/>
      <c r="AQ683" s="10"/>
      <c r="AR683" s="32"/>
      <c r="AS683" s="10"/>
      <c r="AT683" s="242"/>
      <c r="AU683" s="10"/>
      <c r="AV683" s="242"/>
      <c r="AW683" s="7"/>
      <c r="AX683" s="247"/>
      <c r="AY683" s="10"/>
      <c r="AZ683" s="242"/>
      <c r="BA683" s="7"/>
      <c r="BB683" s="247"/>
      <c r="BC683" s="7"/>
      <c r="BD683" s="247"/>
      <c r="BE683" s="7"/>
      <c r="BF683" s="8"/>
      <c r="BG683" s="7"/>
      <c r="BH683" s="8"/>
      <c r="BJ683" s="41"/>
      <c r="BK683" s="41">
        <f t="shared" si="49"/>
        <v>0</v>
      </c>
      <c r="BL683">
        <f t="shared" si="48"/>
        <v>0</v>
      </c>
      <c r="BM683" t="e">
        <f t="shared" si="50"/>
        <v>#DIV/0!</v>
      </c>
      <c r="BN683">
        <f t="shared" si="51"/>
        <v>0</v>
      </c>
    </row>
    <row r="684" spans="2:66" x14ac:dyDescent="0.25">
      <c r="B684" s="6"/>
      <c r="C684" s="10"/>
      <c r="D684" s="32"/>
      <c r="E684" s="10"/>
      <c r="F684" s="32"/>
      <c r="G684" s="10"/>
      <c r="H684" s="32"/>
      <c r="I684" s="10"/>
      <c r="J684" s="32"/>
      <c r="K684" s="10"/>
      <c r="L684" s="32"/>
      <c r="M684" s="10"/>
      <c r="N684" s="32"/>
      <c r="O684" s="10"/>
      <c r="P684" s="32"/>
      <c r="Q684" s="10"/>
      <c r="R684" s="32"/>
      <c r="S684" s="10"/>
      <c r="T684" s="32"/>
      <c r="U684" s="10"/>
      <c r="V684" s="32"/>
      <c r="W684" s="10"/>
      <c r="X684" s="32"/>
      <c r="Y684" s="10"/>
      <c r="Z684" s="32"/>
      <c r="AA684" s="10"/>
      <c r="AB684" s="32"/>
      <c r="AC684" s="10"/>
      <c r="AD684" s="32"/>
      <c r="AE684" s="10"/>
      <c r="AF684" s="32"/>
      <c r="AG684" s="10"/>
      <c r="AH684" s="32"/>
      <c r="AI684" s="10"/>
      <c r="AJ684" s="32"/>
      <c r="AK684" s="10"/>
      <c r="AL684" s="32"/>
      <c r="AM684" s="10"/>
      <c r="AN684" s="32"/>
      <c r="AO684" s="10"/>
      <c r="AP684" s="242"/>
      <c r="AQ684" s="10"/>
      <c r="AR684" s="32"/>
      <c r="AS684" s="10"/>
      <c r="AT684" s="242"/>
      <c r="AU684" s="10"/>
      <c r="AV684" s="242"/>
      <c r="AW684" s="7"/>
      <c r="AX684" s="247"/>
      <c r="AY684" s="10"/>
      <c r="AZ684" s="242"/>
      <c r="BA684" s="7"/>
      <c r="BB684" s="247"/>
      <c r="BC684" s="7"/>
      <c r="BD684" s="247"/>
      <c r="BE684" s="7"/>
      <c r="BF684" s="8"/>
      <c r="BG684" s="7"/>
      <c r="BH684" s="8"/>
      <c r="BJ684" s="41"/>
      <c r="BK684" s="41">
        <f t="shared" si="49"/>
        <v>0</v>
      </c>
      <c r="BL684">
        <f t="shared" si="48"/>
        <v>0</v>
      </c>
      <c r="BM684" t="e">
        <f t="shared" si="50"/>
        <v>#DIV/0!</v>
      </c>
      <c r="BN684">
        <f t="shared" si="51"/>
        <v>0</v>
      </c>
    </row>
    <row r="685" spans="2:66" x14ac:dyDescent="0.25">
      <c r="B685" s="6"/>
      <c r="C685" s="10"/>
      <c r="D685" s="32"/>
      <c r="E685" s="10"/>
      <c r="F685" s="32"/>
      <c r="G685" s="10"/>
      <c r="H685" s="32"/>
      <c r="I685" s="10"/>
      <c r="J685" s="32"/>
      <c r="K685" s="10"/>
      <c r="L685" s="32"/>
      <c r="M685" s="10"/>
      <c r="N685" s="32"/>
      <c r="O685" s="10"/>
      <c r="P685" s="32"/>
      <c r="Q685" s="10"/>
      <c r="R685" s="32"/>
      <c r="S685" s="10"/>
      <c r="T685" s="32"/>
      <c r="U685" s="10"/>
      <c r="V685" s="32"/>
      <c r="W685" s="10"/>
      <c r="X685" s="32"/>
      <c r="Y685" s="10"/>
      <c r="Z685" s="32"/>
      <c r="AA685" s="10"/>
      <c r="AB685" s="32"/>
      <c r="AC685" s="10"/>
      <c r="AD685" s="32"/>
      <c r="AE685" s="10"/>
      <c r="AF685" s="32"/>
      <c r="AG685" s="10"/>
      <c r="AH685" s="32"/>
      <c r="AI685" s="10"/>
      <c r="AJ685" s="32"/>
      <c r="AK685" s="10"/>
      <c r="AL685" s="32"/>
      <c r="AM685" s="10"/>
      <c r="AN685" s="32"/>
      <c r="AO685" s="10"/>
      <c r="AP685" s="242"/>
      <c r="AQ685" s="10"/>
      <c r="AR685" s="32"/>
      <c r="AS685" s="10"/>
      <c r="AT685" s="242"/>
      <c r="AU685" s="10"/>
      <c r="AV685" s="242"/>
      <c r="AW685" s="7"/>
      <c r="AX685" s="247"/>
      <c r="AY685" s="10"/>
      <c r="AZ685" s="242"/>
      <c r="BA685" s="7"/>
      <c r="BB685" s="247"/>
      <c r="BC685" s="7"/>
      <c r="BD685" s="247"/>
      <c r="BE685" s="7"/>
      <c r="BF685" s="8"/>
      <c r="BG685" s="7"/>
      <c r="BH685" s="8"/>
      <c r="BJ685" s="41"/>
      <c r="BK685" s="41">
        <f t="shared" si="49"/>
        <v>0</v>
      </c>
      <c r="BL685">
        <f t="shared" si="48"/>
        <v>0</v>
      </c>
      <c r="BM685" t="e">
        <f t="shared" si="50"/>
        <v>#DIV/0!</v>
      </c>
      <c r="BN685">
        <f t="shared" si="51"/>
        <v>0</v>
      </c>
    </row>
    <row r="686" spans="2:66" x14ac:dyDescent="0.25">
      <c r="B686" s="6"/>
      <c r="C686" s="10"/>
      <c r="D686" s="32"/>
      <c r="E686" s="10"/>
      <c r="F686" s="32"/>
      <c r="G686" s="10"/>
      <c r="H686" s="32"/>
      <c r="I686" s="10"/>
      <c r="J686" s="32"/>
      <c r="K686" s="94"/>
      <c r="L686" s="32"/>
      <c r="M686" s="10"/>
      <c r="N686" s="32"/>
      <c r="O686" s="10"/>
      <c r="P686" s="32"/>
      <c r="Q686" s="10"/>
      <c r="R686" s="32"/>
      <c r="S686" s="10"/>
      <c r="T686" s="32"/>
      <c r="U686" s="10"/>
      <c r="V686" s="32"/>
      <c r="W686" s="10"/>
      <c r="X686" s="32"/>
      <c r="Y686" s="10"/>
      <c r="Z686" s="32"/>
      <c r="AA686" s="10"/>
      <c r="AB686" s="32"/>
      <c r="AC686" s="10"/>
      <c r="AD686" s="32"/>
      <c r="AE686" s="10"/>
      <c r="AF686" s="32"/>
      <c r="AG686" s="10"/>
      <c r="AH686" s="32"/>
      <c r="AI686" s="10"/>
      <c r="AJ686" s="32"/>
      <c r="AK686" s="10"/>
      <c r="AL686" s="32"/>
      <c r="AM686" s="10"/>
      <c r="AN686" s="32"/>
      <c r="AO686" s="10"/>
      <c r="AP686" s="242"/>
      <c r="AQ686" s="10"/>
      <c r="AR686" s="32"/>
      <c r="AS686" s="10"/>
      <c r="AT686" s="242"/>
      <c r="AU686" s="10"/>
      <c r="AV686" s="242"/>
      <c r="AW686" s="7"/>
      <c r="AX686" s="247"/>
      <c r="AY686" s="10"/>
      <c r="AZ686" s="242"/>
      <c r="BA686" s="7"/>
      <c r="BB686" s="247"/>
      <c r="BC686" s="7"/>
      <c r="BD686" s="247"/>
      <c r="BE686" s="7"/>
      <c r="BF686" s="8"/>
      <c r="BG686" s="7"/>
      <c r="BH686" s="8"/>
      <c r="BJ686" s="41"/>
      <c r="BK686" s="41">
        <f t="shared" si="49"/>
        <v>0</v>
      </c>
      <c r="BL686">
        <f t="shared" si="48"/>
        <v>0</v>
      </c>
      <c r="BM686" t="e">
        <f t="shared" si="50"/>
        <v>#DIV/0!</v>
      </c>
      <c r="BN686">
        <f t="shared" si="51"/>
        <v>0</v>
      </c>
    </row>
    <row r="687" spans="2:66" x14ac:dyDescent="0.25">
      <c r="B687" s="6"/>
      <c r="C687" s="10"/>
      <c r="D687" s="32"/>
      <c r="E687" s="10"/>
      <c r="F687" s="32"/>
      <c r="G687" s="10"/>
      <c r="H687" s="32"/>
      <c r="I687" s="10"/>
      <c r="J687" s="32"/>
      <c r="K687" s="94"/>
      <c r="L687" s="32"/>
      <c r="M687" s="10"/>
      <c r="N687" s="32"/>
      <c r="O687" s="10"/>
      <c r="P687" s="32"/>
      <c r="Q687" s="10"/>
      <c r="R687" s="32"/>
      <c r="S687" s="10"/>
      <c r="T687" s="32"/>
      <c r="U687" s="10"/>
      <c r="V687" s="32"/>
      <c r="W687" s="10"/>
      <c r="X687" s="32"/>
      <c r="Y687" s="10"/>
      <c r="Z687" s="32"/>
      <c r="AA687" s="10"/>
      <c r="AB687" s="32"/>
      <c r="AC687" s="10"/>
      <c r="AD687" s="32"/>
      <c r="AE687" s="10"/>
      <c r="AF687" s="32"/>
      <c r="AG687" s="10"/>
      <c r="AH687" s="32"/>
      <c r="AI687" s="10"/>
      <c r="AJ687" s="32"/>
      <c r="AK687" s="10"/>
      <c r="AL687" s="32"/>
      <c r="AM687" s="10"/>
      <c r="AN687" s="32"/>
      <c r="AO687" s="10"/>
      <c r="AP687" s="242"/>
      <c r="AQ687" s="10"/>
      <c r="AR687" s="32"/>
      <c r="AS687" s="10"/>
      <c r="AT687" s="242"/>
      <c r="AU687" s="10"/>
      <c r="AV687" s="242"/>
      <c r="AW687" s="7"/>
      <c r="AX687" s="247"/>
      <c r="AY687" s="10"/>
      <c r="AZ687" s="242"/>
      <c r="BA687" s="7"/>
      <c r="BB687" s="247"/>
      <c r="BC687" s="7"/>
      <c r="BD687" s="247"/>
      <c r="BE687" s="7"/>
      <c r="BF687" s="8"/>
      <c r="BG687" s="7"/>
      <c r="BH687" s="8"/>
      <c r="BJ687" s="41"/>
      <c r="BK687" s="41">
        <f t="shared" si="49"/>
        <v>0</v>
      </c>
      <c r="BL687">
        <f t="shared" si="48"/>
        <v>0</v>
      </c>
      <c r="BM687" t="e">
        <f t="shared" si="50"/>
        <v>#DIV/0!</v>
      </c>
      <c r="BN687">
        <f t="shared" si="51"/>
        <v>0</v>
      </c>
    </row>
    <row r="688" spans="2:66" x14ac:dyDescent="0.25">
      <c r="B688" s="6"/>
      <c r="C688" s="10"/>
      <c r="D688" s="32"/>
      <c r="E688" s="10"/>
      <c r="F688" s="32"/>
      <c r="G688" s="10"/>
      <c r="H688" s="32"/>
      <c r="I688" s="10"/>
      <c r="J688" s="32"/>
      <c r="K688" s="10"/>
      <c r="L688" s="32"/>
      <c r="M688" s="10"/>
      <c r="N688" s="32"/>
      <c r="O688" s="10"/>
      <c r="P688" s="32"/>
      <c r="Q688" s="10"/>
      <c r="R688" s="32"/>
      <c r="S688" s="10"/>
      <c r="T688" s="32"/>
      <c r="U688" s="10"/>
      <c r="V688" s="32"/>
      <c r="W688" s="10"/>
      <c r="X688" s="32"/>
      <c r="Y688" s="10"/>
      <c r="Z688" s="32"/>
      <c r="AA688" s="10"/>
      <c r="AB688" s="32"/>
      <c r="AC688" s="10"/>
      <c r="AD688" s="32"/>
      <c r="AE688" s="10"/>
      <c r="AF688" s="32"/>
      <c r="AG688" s="10"/>
      <c r="AH688" s="32"/>
      <c r="AI688" s="10"/>
      <c r="AJ688" s="32"/>
      <c r="AK688" s="10"/>
      <c r="AL688" s="32"/>
      <c r="AM688" s="10"/>
      <c r="AN688" s="32"/>
      <c r="AO688" s="10"/>
      <c r="AP688" s="242"/>
      <c r="AQ688" s="10"/>
      <c r="AR688" s="32"/>
      <c r="AS688" s="10"/>
      <c r="AT688" s="242"/>
      <c r="AU688" s="10"/>
      <c r="AV688" s="242"/>
      <c r="AW688" s="7"/>
      <c r="AX688" s="247"/>
      <c r="AY688" s="10"/>
      <c r="AZ688" s="242"/>
      <c r="BA688" s="7"/>
      <c r="BB688" s="247"/>
      <c r="BC688" s="7"/>
      <c r="BD688" s="247"/>
      <c r="BE688" s="7"/>
      <c r="BF688" s="8"/>
      <c r="BG688" s="7"/>
      <c r="BH688" s="8"/>
      <c r="BJ688" s="41"/>
      <c r="BK688" s="41">
        <f t="shared" si="49"/>
        <v>0</v>
      </c>
      <c r="BL688">
        <f t="shared" si="48"/>
        <v>0</v>
      </c>
      <c r="BM688" t="e">
        <f t="shared" si="50"/>
        <v>#DIV/0!</v>
      </c>
      <c r="BN688">
        <f t="shared" si="51"/>
        <v>0</v>
      </c>
    </row>
    <row r="689" spans="2:66" x14ac:dyDescent="0.25">
      <c r="B689" s="6"/>
      <c r="C689" s="10"/>
      <c r="D689" s="32"/>
      <c r="E689" s="10"/>
      <c r="F689" s="32"/>
      <c r="G689" s="10"/>
      <c r="H689" s="32"/>
      <c r="I689" s="10"/>
      <c r="J689" s="32"/>
      <c r="K689" s="94"/>
      <c r="L689" s="32"/>
      <c r="M689" s="10"/>
      <c r="N689" s="32"/>
      <c r="O689" s="10"/>
      <c r="P689" s="32"/>
      <c r="Q689" s="10"/>
      <c r="R689" s="32"/>
      <c r="S689" s="10"/>
      <c r="T689" s="32"/>
      <c r="U689" s="10"/>
      <c r="V689" s="32"/>
      <c r="W689" s="10"/>
      <c r="X689" s="32"/>
      <c r="Y689" s="10"/>
      <c r="Z689" s="32"/>
      <c r="AA689" s="10"/>
      <c r="AB689" s="32"/>
      <c r="AC689" s="10"/>
      <c r="AD689" s="32"/>
      <c r="AE689" s="10"/>
      <c r="AF689" s="32"/>
      <c r="AG689" s="10"/>
      <c r="AH689" s="32"/>
      <c r="AI689" s="10"/>
      <c r="AJ689" s="32"/>
      <c r="AK689" s="10"/>
      <c r="AL689" s="32"/>
      <c r="AM689" s="10"/>
      <c r="AN689" s="32"/>
      <c r="AO689" s="10"/>
      <c r="AP689" s="242"/>
      <c r="AQ689" s="10"/>
      <c r="AR689" s="32"/>
      <c r="AS689" s="10"/>
      <c r="AT689" s="242"/>
      <c r="AU689" s="10"/>
      <c r="AV689" s="242"/>
      <c r="AW689" s="7"/>
      <c r="AX689" s="247"/>
      <c r="AY689" s="10"/>
      <c r="AZ689" s="242"/>
      <c r="BA689" s="7"/>
      <c r="BB689" s="247"/>
      <c r="BC689" s="7"/>
      <c r="BD689" s="247"/>
      <c r="BE689" s="7"/>
      <c r="BF689" s="8"/>
      <c r="BG689" s="7"/>
      <c r="BH689" s="8"/>
      <c r="BJ689" s="41"/>
      <c r="BK689" s="41">
        <f t="shared" si="49"/>
        <v>0</v>
      </c>
      <c r="BL689">
        <f t="shared" si="48"/>
        <v>0</v>
      </c>
      <c r="BM689" t="e">
        <f t="shared" si="50"/>
        <v>#DIV/0!</v>
      </c>
      <c r="BN689">
        <f t="shared" si="51"/>
        <v>0</v>
      </c>
    </row>
    <row r="690" spans="2:66" x14ac:dyDescent="0.25">
      <c r="B690" s="6"/>
      <c r="C690" s="10"/>
      <c r="D690" s="32"/>
      <c r="E690" s="10"/>
      <c r="F690" s="32"/>
      <c r="G690" s="10"/>
      <c r="H690" s="32"/>
      <c r="I690" s="10"/>
      <c r="J690" s="32"/>
      <c r="K690" s="10"/>
      <c r="L690" s="32"/>
      <c r="M690" s="10"/>
      <c r="N690" s="32"/>
      <c r="O690" s="10"/>
      <c r="P690" s="32"/>
      <c r="Q690" s="10"/>
      <c r="R690" s="32"/>
      <c r="S690" s="10"/>
      <c r="T690" s="32"/>
      <c r="U690" s="10"/>
      <c r="V690" s="32"/>
      <c r="W690" s="10"/>
      <c r="X690" s="32"/>
      <c r="Y690" s="10"/>
      <c r="Z690" s="32"/>
      <c r="AA690" s="10"/>
      <c r="AB690" s="32"/>
      <c r="AC690" s="10"/>
      <c r="AD690" s="32"/>
      <c r="AE690" s="10"/>
      <c r="AF690" s="32"/>
      <c r="AG690" s="10"/>
      <c r="AH690" s="32"/>
      <c r="AI690" s="10"/>
      <c r="AJ690" s="32"/>
      <c r="AK690" s="10"/>
      <c r="AL690" s="32"/>
      <c r="AM690" s="10"/>
      <c r="AN690" s="32"/>
      <c r="AO690" s="10"/>
      <c r="AP690" s="242"/>
      <c r="AQ690" s="10"/>
      <c r="AR690" s="32"/>
      <c r="AS690" s="10"/>
      <c r="AT690" s="242"/>
      <c r="AU690" s="10"/>
      <c r="AV690" s="242"/>
      <c r="AW690" s="7"/>
      <c r="AX690" s="247"/>
      <c r="AY690" s="10"/>
      <c r="AZ690" s="242"/>
      <c r="BA690" s="7"/>
      <c r="BB690" s="247"/>
      <c r="BC690" s="7"/>
      <c r="BD690" s="247"/>
      <c r="BE690" s="7"/>
      <c r="BF690" s="8"/>
      <c r="BG690" s="7"/>
      <c r="BH690" s="8"/>
      <c r="BJ690" s="41"/>
      <c r="BK690" s="41">
        <f t="shared" si="49"/>
        <v>0</v>
      </c>
      <c r="BL690">
        <f t="shared" si="48"/>
        <v>0</v>
      </c>
      <c r="BM690" t="e">
        <f t="shared" si="50"/>
        <v>#DIV/0!</v>
      </c>
      <c r="BN690">
        <f t="shared" si="51"/>
        <v>0</v>
      </c>
    </row>
    <row r="691" spans="2:66" x14ac:dyDescent="0.25">
      <c r="B691" s="6"/>
      <c r="C691" s="10"/>
      <c r="D691" s="32"/>
      <c r="E691" s="10"/>
      <c r="F691" s="32"/>
      <c r="G691" s="10"/>
      <c r="H691" s="32"/>
      <c r="I691" s="10"/>
      <c r="J691" s="32"/>
      <c r="K691" s="10"/>
      <c r="L691" s="32"/>
      <c r="M691" s="10"/>
      <c r="N691" s="32"/>
      <c r="O691" s="10"/>
      <c r="P691" s="32"/>
      <c r="Q691" s="10"/>
      <c r="R691" s="32"/>
      <c r="S691" s="10"/>
      <c r="T691" s="32"/>
      <c r="U691" s="10"/>
      <c r="V691" s="32"/>
      <c r="W691" s="10"/>
      <c r="X691" s="32"/>
      <c r="Y691" s="10"/>
      <c r="Z691" s="32"/>
      <c r="AA691" s="10"/>
      <c r="AB691" s="32"/>
      <c r="AC691" s="10"/>
      <c r="AD691" s="32"/>
      <c r="AE691" s="10"/>
      <c r="AF691" s="32"/>
      <c r="AG691" s="10"/>
      <c r="AH691" s="32"/>
      <c r="AI691" s="10"/>
      <c r="AJ691" s="32"/>
      <c r="AK691" s="10"/>
      <c r="AL691" s="32"/>
      <c r="AM691" s="10"/>
      <c r="AN691" s="32"/>
      <c r="AO691" s="10"/>
      <c r="AP691" s="242"/>
      <c r="AQ691" s="10"/>
      <c r="AR691" s="32"/>
      <c r="AS691" s="10"/>
      <c r="AT691" s="242"/>
      <c r="AU691" s="10"/>
      <c r="AV691" s="242"/>
      <c r="AW691" s="7"/>
      <c r="AX691" s="247"/>
      <c r="AY691" s="10"/>
      <c r="AZ691" s="242"/>
      <c r="BA691" s="7"/>
      <c r="BB691" s="247"/>
      <c r="BC691" s="7"/>
      <c r="BD691" s="247"/>
      <c r="BE691" s="7"/>
      <c r="BF691" s="8"/>
      <c r="BG691" s="7"/>
      <c r="BH691" s="8"/>
      <c r="BJ691" s="41"/>
      <c r="BK691" s="41">
        <f t="shared" si="49"/>
        <v>0</v>
      </c>
      <c r="BL691">
        <f t="shared" si="48"/>
        <v>0</v>
      </c>
      <c r="BM691" t="e">
        <f t="shared" si="50"/>
        <v>#DIV/0!</v>
      </c>
      <c r="BN691">
        <f t="shared" si="51"/>
        <v>0</v>
      </c>
    </row>
    <row r="692" spans="2:66" x14ac:dyDescent="0.25">
      <c r="B692" s="6"/>
      <c r="C692" s="10"/>
      <c r="D692" s="32"/>
      <c r="E692" s="10"/>
      <c r="F692" s="32"/>
      <c r="G692" s="10"/>
      <c r="H692" s="32"/>
      <c r="I692" s="10"/>
      <c r="J692" s="32"/>
      <c r="K692" s="10"/>
      <c r="L692" s="32"/>
      <c r="M692" s="10"/>
      <c r="N692" s="32"/>
      <c r="O692" s="10"/>
      <c r="P692" s="32"/>
      <c r="Q692" s="10"/>
      <c r="R692" s="32"/>
      <c r="S692" s="10"/>
      <c r="T692" s="32"/>
      <c r="U692" s="10"/>
      <c r="V692" s="32"/>
      <c r="W692" s="10"/>
      <c r="X692" s="32"/>
      <c r="Y692" s="10"/>
      <c r="Z692" s="32"/>
      <c r="AA692" s="10"/>
      <c r="AB692" s="32"/>
      <c r="AC692" s="10"/>
      <c r="AD692" s="32"/>
      <c r="AE692" s="10"/>
      <c r="AF692" s="32"/>
      <c r="AG692" s="10"/>
      <c r="AH692" s="32"/>
      <c r="AI692" s="10"/>
      <c r="AJ692" s="32"/>
      <c r="AK692" s="10"/>
      <c r="AL692" s="32"/>
      <c r="AM692" s="10"/>
      <c r="AN692" s="32"/>
      <c r="AO692" s="10"/>
      <c r="AP692" s="242"/>
      <c r="AQ692" s="10"/>
      <c r="AR692" s="32"/>
      <c r="AS692" s="10"/>
      <c r="AT692" s="242"/>
      <c r="AU692" s="10"/>
      <c r="AV692" s="242"/>
      <c r="AW692" s="7"/>
      <c r="AX692" s="247"/>
      <c r="AY692" s="10"/>
      <c r="AZ692" s="242"/>
      <c r="BA692" s="7"/>
      <c r="BB692" s="247"/>
      <c r="BC692" s="7"/>
      <c r="BD692" s="247"/>
      <c r="BE692" s="7"/>
      <c r="BF692" s="8"/>
      <c r="BG692" s="7"/>
      <c r="BH692" s="8"/>
      <c r="BJ692" s="41"/>
      <c r="BK692" s="41">
        <f t="shared" si="49"/>
        <v>0</v>
      </c>
      <c r="BL692">
        <f t="shared" si="48"/>
        <v>0</v>
      </c>
      <c r="BM692" t="e">
        <f t="shared" si="50"/>
        <v>#DIV/0!</v>
      </c>
      <c r="BN692">
        <f t="shared" si="51"/>
        <v>0</v>
      </c>
    </row>
    <row r="693" spans="2:66" x14ac:dyDescent="0.25">
      <c r="B693" s="6"/>
      <c r="C693" s="10"/>
      <c r="D693" s="32"/>
      <c r="E693" s="10"/>
      <c r="F693" s="32"/>
      <c r="G693" s="10"/>
      <c r="H693" s="32"/>
      <c r="I693" s="10"/>
      <c r="J693" s="32"/>
      <c r="K693" s="10"/>
      <c r="L693" s="32"/>
      <c r="M693" s="10"/>
      <c r="N693" s="32"/>
      <c r="O693" s="10"/>
      <c r="P693" s="32"/>
      <c r="Q693" s="10"/>
      <c r="R693" s="32"/>
      <c r="S693" s="10"/>
      <c r="T693" s="32"/>
      <c r="U693" s="10"/>
      <c r="V693" s="32"/>
      <c r="W693" s="10"/>
      <c r="X693" s="32"/>
      <c r="Y693" s="10"/>
      <c r="Z693" s="32"/>
      <c r="AA693" s="10"/>
      <c r="AB693" s="32"/>
      <c r="AC693" s="10"/>
      <c r="AD693" s="32"/>
      <c r="AE693" s="10"/>
      <c r="AF693" s="32"/>
      <c r="AG693" s="10"/>
      <c r="AH693" s="32"/>
      <c r="AI693" s="10"/>
      <c r="AJ693" s="32"/>
      <c r="AK693" s="10"/>
      <c r="AL693" s="32"/>
      <c r="AM693" s="94"/>
      <c r="AN693" s="32"/>
      <c r="AO693" s="10"/>
      <c r="AP693" s="242"/>
      <c r="AQ693" s="94"/>
      <c r="AR693" s="32"/>
      <c r="AS693" s="10"/>
      <c r="AT693" s="242"/>
      <c r="AU693" s="10"/>
      <c r="AV693" s="242"/>
      <c r="AW693" s="7"/>
      <c r="AX693" s="247"/>
      <c r="AY693" s="10"/>
      <c r="AZ693" s="242"/>
      <c r="BA693" s="7"/>
      <c r="BB693" s="247"/>
      <c r="BC693" s="7"/>
      <c r="BD693" s="247"/>
      <c r="BE693" s="7"/>
      <c r="BF693" s="8"/>
      <c r="BG693" s="7"/>
      <c r="BH693" s="8"/>
      <c r="BJ693" s="41"/>
      <c r="BK693" s="41">
        <f t="shared" si="49"/>
        <v>0</v>
      </c>
      <c r="BL693">
        <f t="shared" si="48"/>
        <v>0</v>
      </c>
      <c r="BM693" t="e">
        <f t="shared" si="50"/>
        <v>#DIV/0!</v>
      </c>
      <c r="BN693">
        <f t="shared" si="51"/>
        <v>0</v>
      </c>
    </row>
    <row r="694" spans="2:66" x14ac:dyDescent="0.25">
      <c r="B694" s="6"/>
      <c r="C694" s="10"/>
      <c r="D694" s="32"/>
      <c r="E694" s="10"/>
      <c r="F694" s="32"/>
      <c r="G694" s="10"/>
      <c r="H694" s="32"/>
      <c r="I694" s="10"/>
      <c r="J694" s="32"/>
      <c r="K694" s="94"/>
      <c r="L694" s="32"/>
      <c r="M694" s="10"/>
      <c r="N694" s="32"/>
      <c r="O694" s="10"/>
      <c r="P694" s="32"/>
      <c r="Q694" s="10"/>
      <c r="R694" s="32"/>
      <c r="S694" s="10"/>
      <c r="T694" s="32"/>
      <c r="U694" s="10"/>
      <c r="V694" s="32"/>
      <c r="W694" s="10"/>
      <c r="X694" s="32"/>
      <c r="Y694" s="10"/>
      <c r="Z694" s="32"/>
      <c r="AA694" s="10"/>
      <c r="AB694" s="32"/>
      <c r="AC694" s="10"/>
      <c r="AD694" s="32"/>
      <c r="AE694" s="10"/>
      <c r="AF694" s="32"/>
      <c r="AG694" s="10"/>
      <c r="AH694" s="32"/>
      <c r="AI694" s="10"/>
      <c r="AJ694" s="32"/>
      <c r="AK694" s="10"/>
      <c r="AL694" s="32"/>
      <c r="AM694" s="10"/>
      <c r="AN694" s="32"/>
      <c r="AO694" s="10"/>
      <c r="AP694" s="242"/>
      <c r="AQ694" s="10"/>
      <c r="AR694" s="32"/>
      <c r="AS694" s="10"/>
      <c r="AT694" s="242"/>
      <c r="AU694" s="10"/>
      <c r="AV694" s="242"/>
      <c r="AW694" s="7"/>
      <c r="AX694" s="247"/>
      <c r="AY694" s="10"/>
      <c r="AZ694" s="242"/>
      <c r="BA694" s="7"/>
      <c r="BB694" s="247"/>
      <c r="BC694" s="7"/>
      <c r="BD694" s="247"/>
      <c r="BE694" s="7"/>
      <c r="BF694" s="8"/>
      <c r="BG694" s="7"/>
      <c r="BH694" s="8"/>
      <c r="BJ694" s="41"/>
      <c r="BK694" s="41">
        <f t="shared" si="49"/>
        <v>0</v>
      </c>
      <c r="BL694">
        <f t="shared" si="48"/>
        <v>0</v>
      </c>
      <c r="BM694" t="e">
        <f t="shared" si="50"/>
        <v>#DIV/0!</v>
      </c>
      <c r="BN694">
        <f t="shared" si="51"/>
        <v>0</v>
      </c>
    </row>
    <row r="695" spans="2:66" x14ac:dyDescent="0.25">
      <c r="B695" s="6"/>
      <c r="C695" s="10"/>
      <c r="D695" s="32"/>
      <c r="E695" s="10"/>
      <c r="F695" s="32"/>
      <c r="G695" s="10"/>
      <c r="H695" s="32"/>
      <c r="I695" s="10"/>
      <c r="J695" s="32"/>
      <c r="K695" s="10"/>
      <c r="L695" s="32"/>
      <c r="M695" s="10"/>
      <c r="N695" s="32"/>
      <c r="O695" s="10"/>
      <c r="P695" s="32"/>
      <c r="Q695" s="10"/>
      <c r="R695" s="32"/>
      <c r="S695" s="10"/>
      <c r="T695" s="32"/>
      <c r="U695" s="10"/>
      <c r="V695" s="32"/>
      <c r="W695" s="10"/>
      <c r="X695" s="32"/>
      <c r="Y695" s="10"/>
      <c r="Z695" s="32"/>
      <c r="AA695" s="10"/>
      <c r="AB695" s="32"/>
      <c r="AC695" s="10"/>
      <c r="AD695" s="32"/>
      <c r="AE695" s="10"/>
      <c r="AF695" s="32"/>
      <c r="AG695" s="10"/>
      <c r="AH695" s="32"/>
      <c r="AI695" s="10"/>
      <c r="AJ695" s="32"/>
      <c r="AK695" s="10"/>
      <c r="AL695" s="32"/>
      <c r="AM695" s="10"/>
      <c r="AN695" s="32"/>
      <c r="AO695" s="10"/>
      <c r="AP695" s="242"/>
      <c r="AQ695" s="10"/>
      <c r="AR695" s="32"/>
      <c r="AS695" s="10"/>
      <c r="AT695" s="242"/>
      <c r="AU695" s="10"/>
      <c r="AV695" s="242"/>
      <c r="AW695" s="7"/>
      <c r="AX695" s="247"/>
      <c r="AY695" s="10"/>
      <c r="AZ695" s="242"/>
      <c r="BA695" s="7"/>
      <c r="BB695" s="247"/>
      <c r="BC695" s="7"/>
      <c r="BD695" s="247"/>
      <c r="BE695" s="7"/>
      <c r="BF695" s="8"/>
      <c r="BG695" s="7"/>
      <c r="BH695" s="8"/>
      <c r="BJ695" s="41"/>
      <c r="BK695" s="41">
        <f t="shared" si="49"/>
        <v>0</v>
      </c>
      <c r="BL695">
        <f t="shared" si="48"/>
        <v>0</v>
      </c>
      <c r="BM695" t="e">
        <f t="shared" si="50"/>
        <v>#DIV/0!</v>
      </c>
      <c r="BN695">
        <f t="shared" si="51"/>
        <v>0</v>
      </c>
    </row>
    <row r="696" spans="2:66" x14ac:dyDescent="0.25">
      <c r="B696" s="6"/>
      <c r="C696" s="10"/>
      <c r="D696" s="32"/>
      <c r="E696" s="10"/>
      <c r="F696" s="32"/>
      <c r="G696" s="10"/>
      <c r="H696" s="32"/>
      <c r="I696" s="10"/>
      <c r="J696" s="32"/>
      <c r="K696" s="10"/>
      <c r="L696" s="32"/>
      <c r="M696" s="10"/>
      <c r="N696" s="32"/>
      <c r="O696" s="10"/>
      <c r="P696" s="32"/>
      <c r="Q696" s="10"/>
      <c r="R696" s="32"/>
      <c r="S696" s="10"/>
      <c r="T696" s="32"/>
      <c r="U696" s="10"/>
      <c r="V696" s="32"/>
      <c r="W696" s="10"/>
      <c r="X696" s="32"/>
      <c r="Y696" s="10"/>
      <c r="Z696" s="32"/>
      <c r="AA696" s="10"/>
      <c r="AB696" s="32"/>
      <c r="AC696" s="10"/>
      <c r="AD696" s="32"/>
      <c r="AE696" s="10"/>
      <c r="AF696" s="32"/>
      <c r="AG696" s="10"/>
      <c r="AH696" s="32"/>
      <c r="AI696" s="10"/>
      <c r="AJ696" s="32"/>
      <c r="AK696" s="10"/>
      <c r="AL696" s="32"/>
      <c r="AM696" s="10"/>
      <c r="AN696" s="32"/>
      <c r="AO696" s="10"/>
      <c r="AP696" s="242"/>
      <c r="AQ696" s="10"/>
      <c r="AR696" s="32"/>
      <c r="AS696" s="10"/>
      <c r="AT696" s="242"/>
      <c r="AU696" s="10"/>
      <c r="AV696" s="242"/>
      <c r="AW696" s="7"/>
      <c r="AX696" s="247"/>
      <c r="AY696" s="10"/>
      <c r="AZ696" s="242"/>
      <c r="BA696" s="7"/>
      <c r="BB696" s="247"/>
      <c r="BC696" s="7"/>
      <c r="BD696" s="247"/>
      <c r="BE696" s="7"/>
      <c r="BF696" s="8"/>
      <c r="BG696" s="7"/>
      <c r="BH696" s="8"/>
      <c r="BJ696" s="41"/>
      <c r="BK696" s="41">
        <f t="shared" si="49"/>
        <v>0</v>
      </c>
      <c r="BL696">
        <f t="shared" si="48"/>
        <v>0</v>
      </c>
      <c r="BM696" t="e">
        <f t="shared" si="50"/>
        <v>#DIV/0!</v>
      </c>
      <c r="BN696">
        <f t="shared" si="51"/>
        <v>0</v>
      </c>
    </row>
    <row r="697" spans="2:66" x14ac:dyDescent="0.25">
      <c r="B697" s="6"/>
      <c r="C697" s="10"/>
      <c r="D697" s="32"/>
      <c r="E697" s="10"/>
      <c r="F697" s="32"/>
      <c r="G697" s="10"/>
      <c r="H697" s="32"/>
      <c r="I697" s="10"/>
      <c r="J697" s="32"/>
      <c r="K697" s="10"/>
      <c r="L697" s="32"/>
      <c r="M697" s="10"/>
      <c r="N697" s="32"/>
      <c r="O697" s="10"/>
      <c r="P697" s="32"/>
      <c r="Q697" s="10"/>
      <c r="R697" s="32"/>
      <c r="S697" s="10"/>
      <c r="T697" s="32"/>
      <c r="U697" s="10"/>
      <c r="V697" s="32"/>
      <c r="W697" s="10"/>
      <c r="X697" s="32"/>
      <c r="Y697" s="10"/>
      <c r="Z697" s="32"/>
      <c r="AA697" s="10"/>
      <c r="AB697" s="32"/>
      <c r="AC697" s="10"/>
      <c r="AD697" s="32"/>
      <c r="AE697" s="10"/>
      <c r="AF697" s="32"/>
      <c r="AG697" s="10"/>
      <c r="AH697" s="32"/>
      <c r="AI697" s="10"/>
      <c r="AJ697" s="32"/>
      <c r="AK697" s="10"/>
      <c r="AL697" s="32"/>
      <c r="AM697" s="10"/>
      <c r="AN697" s="32"/>
      <c r="AO697" s="10"/>
      <c r="AP697" s="242"/>
      <c r="AQ697" s="10"/>
      <c r="AR697" s="32"/>
      <c r="AS697" s="10"/>
      <c r="AT697" s="242"/>
      <c r="AU697" s="10"/>
      <c r="AV697" s="242"/>
      <c r="AW697" s="7"/>
      <c r="AX697" s="247"/>
      <c r="AY697" s="10"/>
      <c r="AZ697" s="242"/>
      <c r="BA697" s="7"/>
      <c r="BB697" s="247"/>
      <c r="BC697" s="7"/>
      <c r="BD697" s="247"/>
      <c r="BE697" s="7"/>
      <c r="BF697" s="8"/>
      <c r="BG697" s="7"/>
      <c r="BH697" s="8"/>
      <c r="BJ697" s="41"/>
      <c r="BK697" s="41">
        <f t="shared" si="49"/>
        <v>0</v>
      </c>
      <c r="BL697">
        <f t="shared" si="48"/>
        <v>0</v>
      </c>
      <c r="BM697" t="e">
        <f t="shared" si="50"/>
        <v>#DIV/0!</v>
      </c>
      <c r="BN697">
        <f t="shared" si="51"/>
        <v>0</v>
      </c>
    </row>
    <row r="698" spans="2:66" x14ac:dyDescent="0.25">
      <c r="B698" s="6"/>
      <c r="C698" s="10"/>
      <c r="D698" s="32"/>
      <c r="E698" s="10"/>
      <c r="F698" s="32"/>
      <c r="G698" s="10"/>
      <c r="H698" s="32"/>
      <c r="I698" s="10"/>
      <c r="J698" s="32"/>
      <c r="K698" s="94"/>
      <c r="L698" s="32"/>
      <c r="M698" s="10"/>
      <c r="N698" s="32"/>
      <c r="O698" s="10"/>
      <c r="P698" s="32"/>
      <c r="Q698" s="10"/>
      <c r="R698" s="32"/>
      <c r="S698" s="10"/>
      <c r="T698" s="32"/>
      <c r="U698" s="10"/>
      <c r="V698" s="32"/>
      <c r="W698" s="10"/>
      <c r="X698" s="32"/>
      <c r="Y698" s="10"/>
      <c r="Z698" s="32"/>
      <c r="AA698" s="10"/>
      <c r="AB698" s="32"/>
      <c r="AC698" s="10"/>
      <c r="AD698" s="32"/>
      <c r="AE698" s="10"/>
      <c r="AF698" s="32"/>
      <c r="AG698" s="10"/>
      <c r="AH698" s="32"/>
      <c r="AI698" s="10"/>
      <c r="AJ698" s="32"/>
      <c r="AK698" s="10"/>
      <c r="AL698" s="32"/>
      <c r="AM698" s="10"/>
      <c r="AN698" s="32"/>
      <c r="AO698" s="10"/>
      <c r="AP698" s="242"/>
      <c r="AQ698" s="10"/>
      <c r="AR698" s="32"/>
      <c r="AS698" s="10"/>
      <c r="AT698" s="242"/>
      <c r="AU698" s="10"/>
      <c r="AV698" s="242"/>
      <c r="AW698" s="7"/>
      <c r="AX698" s="247"/>
      <c r="AY698" s="10"/>
      <c r="AZ698" s="242"/>
      <c r="BA698" s="7"/>
      <c r="BB698" s="247"/>
      <c r="BC698" s="7"/>
      <c r="BD698" s="247"/>
      <c r="BE698" s="7"/>
      <c r="BF698" s="8"/>
      <c r="BG698" s="7"/>
      <c r="BH698" s="8"/>
      <c r="BJ698" s="41"/>
      <c r="BK698" s="41">
        <f t="shared" si="49"/>
        <v>0</v>
      </c>
      <c r="BL698">
        <f t="shared" si="48"/>
        <v>0</v>
      </c>
      <c r="BM698" t="e">
        <f t="shared" si="50"/>
        <v>#DIV/0!</v>
      </c>
      <c r="BN698">
        <f t="shared" si="51"/>
        <v>0</v>
      </c>
    </row>
    <row r="699" spans="2:66" x14ac:dyDescent="0.25">
      <c r="B699" s="6"/>
      <c r="C699" s="10"/>
      <c r="D699" s="32"/>
      <c r="E699" s="10"/>
      <c r="F699" s="32"/>
      <c r="G699" s="10"/>
      <c r="H699" s="32"/>
      <c r="I699" s="10"/>
      <c r="J699" s="32"/>
      <c r="K699" s="10"/>
      <c r="L699" s="32"/>
      <c r="M699" s="10"/>
      <c r="N699" s="32"/>
      <c r="O699" s="10"/>
      <c r="P699" s="32"/>
      <c r="Q699" s="10"/>
      <c r="R699" s="32"/>
      <c r="S699" s="10"/>
      <c r="T699" s="32"/>
      <c r="U699" s="94"/>
      <c r="V699" s="32"/>
      <c r="W699" s="10"/>
      <c r="X699" s="32"/>
      <c r="Y699" s="10"/>
      <c r="Z699" s="32"/>
      <c r="AA699" s="10"/>
      <c r="AB699" s="32"/>
      <c r="AC699" s="10"/>
      <c r="AD699" s="32"/>
      <c r="AE699" s="10"/>
      <c r="AF699" s="32"/>
      <c r="AG699" s="10"/>
      <c r="AH699" s="32"/>
      <c r="AI699" s="10"/>
      <c r="AJ699" s="32"/>
      <c r="AK699" s="10"/>
      <c r="AL699" s="32"/>
      <c r="AM699" s="10"/>
      <c r="AN699" s="32"/>
      <c r="AO699" s="10"/>
      <c r="AP699" s="242"/>
      <c r="AQ699" s="10"/>
      <c r="AR699" s="32"/>
      <c r="AS699" s="10"/>
      <c r="AT699" s="242"/>
      <c r="AU699" s="10"/>
      <c r="AV699" s="242"/>
      <c r="AW699" s="7"/>
      <c r="AX699" s="247"/>
      <c r="AY699" s="10"/>
      <c r="AZ699" s="242"/>
      <c r="BA699" s="7"/>
      <c r="BB699" s="247"/>
      <c r="BC699" s="7"/>
      <c r="BD699" s="247"/>
      <c r="BE699" s="7"/>
      <c r="BF699" s="8"/>
      <c r="BG699" s="7"/>
      <c r="BH699" s="8"/>
      <c r="BJ699" s="41"/>
      <c r="BK699" s="41">
        <f t="shared" si="49"/>
        <v>0</v>
      </c>
      <c r="BL699">
        <f t="shared" si="48"/>
        <v>0</v>
      </c>
      <c r="BM699" t="e">
        <f t="shared" si="50"/>
        <v>#DIV/0!</v>
      </c>
      <c r="BN699">
        <f t="shared" si="51"/>
        <v>0</v>
      </c>
    </row>
    <row r="700" spans="2:66" x14ac:dyDescent="0.25">
      <c r="B700" s="6"/>
      <c r="C700" s="10"/>
      <c r="D700" s="32"/>
      <c r="E700" s="10"/>
      <c r="F700" s="32"/>
      <c r="G700" s="10"/>
      <c r="H700" s="32"/>
      <c r="I700" s="10"/>
      <c r="J700" s="32"/>
      <c r="K700" s="94"/>
      <c r="L700" s="32"/>
      <c r="M700" s="10"/>
      <c r="N700" s="32"/>
      <c r="O700" s="10"/>
      <c r="P700" s="32"/>
      <c r="Q700" s="10"/>
      <c r="R700" s="32"/>
      <c r="S700" s="10"/>
      <c r="T700" s="32"/>
      <c r="U700" s="10"/>
      <c r="V700" s="32"/>
      <c r="W700" s="10"/>
      <c r="X700" s="32"/>
      <c r="Y700" s="10"/>
      <c r="Z700" s="32"/>
      <c r="AA700" s="10"/>
      <c r="AB700" s="32"/>
      <c r="AC700" s="10"/>
      <c r="AD700" s="32"/>
      <c r="AE700" s="10"/>
      <c r="AF700" s="32"/>
      <c r="AG700" s="10"/>
      <c r="AH700" s="32"/>
      <c r="AI700" s="10"/>
      <c r="AJ700" s="32"/>
      <c r="AK700" s="10"/>
      <c r="AL700" s="32"/>
      <c r="AM700" s="10"/>
      <c r="AN700" s="32"/>
      <c r="AO700" s="10"/>
      <c r="AP700" s="242"/>
      <c r="AQ700" s="10"/>
      <c r="AR700" s="32"/>
      <c r="AS700" s="10"/>
      <c r="AT700" s="242"/>
      <c r="AU700" s="10"/>
      <c r="AV700" s="242"/>
      <c r="AW700" s="7"/>
      <c r="AX700" s="247"/>
      <c r="AY700" s="10"/>
      <c r="AZ700" s="242"/>
      <c r="BA700" s="7"/>
      <c r="BB700" s="247"/>
      <c r="BC700" s="7"/>
      <c r="BD700" s="247"/>
      <c r="BE700" s="7"/>
      <c r="BF700" s="8"/>
      <c r="BG700" s="7"/>
      <c r="BH700" s="8"/>
      <c r="BJ700" s="41"/>
      <c r="BK700" s="41">
        <f t="shared" si="49"/>
        <v>0</v>
      </c>
      <c r="BL700">
        <f t="shared" si="48"/>
        <v>0</v>
      </c>
      <c r="BM700" t="e">
        <f t="shared" si="50"/>
        <v>#DIV/0!</v>
      </c>
      <c r="BN700">
        <f t="shared" si="51"/>
        <v>0</v>
      </c>
    </row>
    <row r="701" spans="2:66" x14ac:dyDescent="0.25">
      <c r="B701" s="6"/>
      <c r="C701" s="10"/>
      <c r="D701" s="32"/>
      <c r="E701" s="10"/>
      <c r="F701" s="32"/>
      <c r="G701" s="10"/>
      <c r="H701" s="32"/>
      <c r="I701" s="10"/>
      <c r="J701" s="32"/>
      <c r="K701" s="10"/>
      <c r="L701" s="32"/>
      <c r="M701" s="10"/>
      <c r="N701" s="32"/>
      <c r="O701" s="10"/>
      <c r="P701" s="32"/>
      <c r="Q701" s="10"/>
      <c r="R701" s="32"/>
      <c r="S701" s="10"/>
      <c r="T701" s="32"/>
      <c r="U701" s="240"/>
      <c r="V701" s="32"/>
      <c r="W701" s="10"/>
      <c r="X701" s="32"/>
      <c r="Y701" s="10"/>
      <c r="Z701" s="32"/>
      <c r="AA701" s="10"/>
      <c r="AB701" s="32"/>
      <c r="AC701" s="10"/>
      <c r="AD701" s="32"/>
      <c r="AE701" s="10"/>
      <c r="AF701" s="32"/>
      <c r="AG701" s="10"/>
      <c r="AH701" s="32"/>
      <c r="AI701" s="10"/>
      <c r="AJ701" s="32"/>
      <c r="AK701" s="10"/>
      <c r="AL701" s="32"/>
      <c r="AM701" s="10"/>
      <c r="AN701" s="32"/>
      <c r="AO701" s="10"/>
      <c r="AP701" s="242"/>
      <c r="AQ701" s="10"/>
      <c r="AR701" s="32"/>
      <c r="AS701" s="10"/>
      <c r="AT701" s="242"/>
      <c r="AU701" s="10"/>
      <c r="AV701" s="242"/>
      <c r="AW701" s="7"/>
      <c r="AX701" s="247"/>
      <c r="AY701" s="10"/>
      <c r="AZ701" s="242"/>
      <c r="BA701" s="7"/>
      <c r="BB701" s="247"/>
      <c r="BC701" s="7"/>
      <c r="BD701" s="247"/>
      <c r="BE701" s="7"/>
      <c r="BF701" s="8"/>
      <c r="BG701" s="7"/>
      <c r="BH701" s="8"/>
      <c r="BJ701" s="41"/>
      <c r="BK701" s="41">
        <f t="shared" si="49"/>
        <v>0</v>
      </c>
      <c r="BL701">
        <f t="shared" si="48"/>
        <v>0</v>
      </c>
      <c r="BM701" t="e">
        <f t="shared" si="50"/>
        <v>#DIV/0!</v>
      </c>
      <c r="BN701">
        <f t="shared" si="51"/>
        <v>0</v>
      </c>
    </row>
    <row r="702" spans="2:66" x14ac:dyDescent="0.25">
      <c r="B702" s="6"/>
      <c r="C702" s="10"/>
      <c r="D702" s="32"/>
      <c r="E702" s="10"/>
      <c r="F702" s="32"/>
      <c r="G702" s="10"/>
      <c r="H702" s="32"/>
      <c r="I702" s="10"/>
      <c r="J702" s="32"/>
      <c r="K702" s="10"/>
      <c r="L702" s="32"/>
      <c r="M702" s="10"/>
      <c r="N702" s="32"/>
      <c r="O702" s="10"/>
      <c r="P702" s="32"/>
      <c r="Q702" s="10"/>
      <c r="R702" s="32"/>
      <c r="S702" s="10"/>
      <c r="T702" s="32"/>
      <c r="U702" s="10"/>
      <c r="V702" s="32"/>
      <c r="W702" s="10"/>
      <c r="X702" s="32"/>
      <c r="Y702" s="10"/>
      <c r="Z702" s="32"/>
      <c r="AA702" s="10"/>
      <c r="AB702" s="32"/>
      <c r="AC702" s="10"/>
      <c r="AD702" s="32"/>
      <c r="AE702" s="10"/>
      <c r="AF702" s="32"/>
      <c r="AG702" s="10"/>
      <c r="AH702" s="32"/>
      <c r="AI702" s="10"/>
      <c r="AJ702" s="32"/>
      <c r="AK702" s="10"/>
      <c r="AL702" s="32"/>
      <c r="AM702" s="10"/>
      <c r="AN702" s="32"/>
      <c r="AO702" s="10"/>
      <c r="AP702" s="242"/>
      <c r="AQ702" s="10"/>
      <c r="AR702" s="32"/>
      <c r="AS702" s="10"/>
      <c r="AT702" s="242"/>
      <c r="AU702" s="10"/>
      <c r="AV702" s="242"/>
      <c r="AW702" s="7"/>
      <c r="AX702" s="247"/>
      <c r="AY702" s="10"/>
      <c r="AZ702" s="242"/>
      <c r="BA702" s="7"/>
      <c r="BB702" s="247"/>
      <c r="BC702" s="7"/>
      <c r="BD702" s="247"/>
      <c r="BE702" s="7"/>
      <c r="BF702" s="8"/>
      <c r="BG702" s="7"/>
      <c r="BH702" s="8"/>
      <c r="BJ702" s="41"/>
      <c r="BK702" s="41">
        <f t="shared" si="49"/>
        <v>0</v>
      </c>
      <c r="BL702">
        <f t="shared" si="48"/>
        <v>0</v>
      </c>
      <c r="BM702" t="e">
        <f t="shared" si="50"/>
        <v>#DIV/0!</v>
      </c>
      <c r="BN702">
        <f t="shared" si="51"/>
        <v>0</v>
      </c>
    </row>
    <row r="703" spans="2:66" x14ac:dyDescent="0.25">
      <c r="B703" s="6"/>
      <c r="C703" s="10"/>
      <c r="D703" s="32"/>
      <c r="E703" s="10"/>
      <c r="F703" s="32"/>
      <c r="G703" s="10"/>
      <c r="H703" s="32"/>
      <c r="I703" s="10"/>
      <c r="J703" s="32"/>
      <c r="K703" s="10"/>
      <c r="L703" s="32"/>
      <c r="M703" s="10"/>
      <c r="N703" s="32"/>
      <c r="O703" s="10"/>
      <c r="P703" s="32"/>
      <c r="Q703" s="10"/>
      <c r="R703" s="32"/>
      <c r="S703" s="10"/>
      <c r="T703" s="32"/>
      <c r="U703" s="10"/>
      <c r="V703" s="32"/>
      <c r="W703" s="10"/>
      <c r="X703" s="32"/>
      <c r="Y703" s="10"/>
      <c r="Z703" s="32"/>
      <c r="AA703" s="10"/>
      <c r="AB703" s="32"/>
      <c r="AC703" s="10"/>
      <c r="AD703" s="32"/>
      <c r="AE703" s="10"/>
      <c r="AF703" s="32"/>
      <c r="AG703" s="10"/>
      <c r="AH703" s="32"/>
      <c r="AI703" s="10"/>
      <c r="AJ703" s="32"/>
      <c r="AK703" s="10"/>
      <c r="AL703" s="32"/>
      <c r="AM703" s="10"/>
      <c r="AN703" s="32"/>
      <c r="AO703" s="10"/>
      <c r="AP703" s="242"/>
      <c r="AQ703" s="10"/>
      <c r="AR703" s="32"/>
      <c r="AS703" s="10"/>
      <c r="AT703" s="242"/>
      <c r="AU703" s="10"/>
      <c r="AV703" s="242"/>
      <c r="AW703" s="7"/>
      <c r="AX703" s="247"/>
      <c r="AY703" s="10"/>
      <c r="AZ703" s="242"/>
      <c r="BA703" s="7"/>
      <c r="BB703" s="247"/>
      <c r="BC703" s="7"/>
      <c r="BD703" s="247"/>
      <c r="BE703" s="7"/>
      <c r="BF703" s="8"/>
      <c r="BG703" s="7"/>
      <c r="BH703" s="8"/>
      <c r="BJ703" s="41"/>
      <c r="BK703" s="41">
        <f t="shared" si="49"/>
        <v>0</v>
      </c>
      <c r="BL703">
        <f t="shared" si="48"/>
        <v>0</v>
      </c>
      <c r="BM703" t="e">
        <f t="shared" si="50"/>
        <v>#DIV/0!</v>
      </c>
      <c r="BN703">
        <f t="shared" si="51"/>
        <v>0</v>
      </c>
    </row>
    <row r="704" spans="2:66" x14ac:dyDescent="0.25">
      <c r="B704" s="6"/>
      <c r="C704" s="10"/>
      <c r="D704" s="32"/>
      <c r="E704" s="10"/>
      <c r="F704" s="32"/>
      <c r="G704" s="10"/>
      <c r="H704" s="32"/>
      <c r="I704" s="10"/>
      <c r="J704" s="32"/>
      <c r="K704" s="94"/>
      <c r="L704" s="32"/>
      <c r="M704" s="10"/>
      <c r="N704" s="32"/>
      <c r="O704" s="10"/>
      <c r="P704" s="32"/>
      <c r="Q704" s="10"/>
      <c r="R704" s="32"/>
      <c r="S704" s="10"/>
      <c r="T704" s="32"/>
      <c r="U704" s="10"/>
      <c r="V704" s="32"/>
      <c r="W704" s="10"/>
      <c r="X704" s="32"/>
      <c r="Y704" s="10"/>
      <c r="Z704" s="32"/>
      <c r="AA704" s="10"/>
      <c r="AB704" s="32"/>
      <c r="AC704" s="10"/>
      <c r="AD704" s="32"/>
      <c r="AE704" s="10"/>
      <c r="AF704" s="32"/>
      <c r="AG704" s="10"/>
      <c r="AH704" s="32"/>
      <c r="AI704" s="10"/>
      <c r="AJ704" s="32"/>
      <c r="AK704" s="10"/>
      <c r="AL704" s="32"/>
      <c r="AM704" s="10"/>
      <c r="AN704" s="32"/>
      <c r="AO704" s="10"/>
      <c r="AP704" s="242"/>
      <c r="AQ704" s="10"/>
      <c r="AR704" s="32"/>
      <c r="AS704" s="10"/>
      <c r="AT704" s="242"/>
      <c r="AU704" s="10"/>
      <c r="AV704" s="242"/>
      <c r="AW704" s="7"/>
      <c r="AX704" s="247"/>
      <c r="AY704" s="10"/>
      <c r="AZ704" s="242"/>
      <c r="BA704" s="7"/>
      <c r="BB704" s="247"/>
      <c r="BC704" s="7"/>
      <c r="BD704" s="247"/>
      <c r="BE704" s="7"/>
      <c r="BF704" s="8"/>
      <c r="BG704" s="7"/>
      <c r="BH704" s="8"/>
      <c r="BJ704" s="41"/>
      <c r="BK704" s="41">
        <f t="shared" si="49"/>
        <v>0</v>
      </c>
      <c r="BL704">
        <f t="shared" si="48"/>
        <v>0</v>
      </c>
      <c r="BM704" t="e">
        <f t="shared" si="50"/>
        <v>#DIV/0!</v>
      </c>
      <c r="BN704">
        <f t="shared" si="51"/>
        <v>0</v>
      </c>
    </row>
    <row r="705" spans="2:66" x14ac:dyDescent="0.25">
      <c r="B705" s="6"/>
      <c r="C705" s="10"/>
      <c r="D705" s="32"/>
      <c r="E705" s="10"/>
      <c r="F705" s="32"/>
      <c r="G705" s="10"/>
      <c r="H705" s="32"/>
      <c r="I705" s="10"/>
      <c r="J705" s="32"/>
      <c r="K705" s="10"/>
      <c r="L705" s="32"/>
      <c r="M705" s="10"/>
      <c r="N705" s="32"/>
      <c r="O705" s="10"/>
      <c r="P705" s="32"/>
      <c r="Q705" s="10"/>
      <c r="R705" s="32"/>
      <c r="S705" s="10"/>
      <c r="T705" s="32"/>
      <c r="U705" s="10"/>
      <c r="V705" s="32"/>
      <c r="W705" s="10"/>
      <c r="X705" s="32"/>
      <c r="Y705" s="10"/>
      <c r="Z705" s="32"/>
      <c r="AA705" s="10"/>
      <c r="AB705" s="32"/>
      <c r="AC705" s="10"/>
      <c r="AD705" s="32"/>
      <c r="AE705" s="10"/>
      <c r="AF705" s="32"/>
      <c r="AG705" s="10"/>
      <c r="AH705" s="32"/>
      <c r="AI705" s="10"/>
      <c r="AJ705" s="32"/>
      <c r="AK705" s="10"/>
      <c r="AL705" s="32"/>
      <c r="AM705" s="10"/>
      <c r="AN705" s="32"/>
      <c r="AO705" s="10"/>
      <c r="AP705" s="242"/>
      <c r="AQ705" s="10"/>
      <c r="AR705" s="32"/>
      <c r="AS705" s="10"/>
      <c r="AT705" s="242"/>
      <c r="AU705" s="10"/>
      <c r="AV705" s="242"/>
      <c r="AW705" s="7"/>
      <c r="AX705" s="247"/>
      <c r="AY705" s="10"/>
      <c r="AZ705" s="242"/>
      <c r="BA705" s="7"/>
      <c r="BB705" s="247"/>
      <c r="BC705" s="7"/>
      <c r="BD705" s="247"/>
      <c r="BE705" s="7"/>
      <c r="BF705" s="8"/>
      <c r="BG705" s="7"/>
      <c r="BH705" s="8"/>
      <c r="BJ705" s="41"/>
      <c r="BK705" s="41">
        <f t="shared" si="49"/>
        <v>0</v>
      </c>
      <c r="BL705">
        <f t="shared" si="48"/>
        <v>0</v>
      </c>
      <c r="BM705" t="e">
        <f t="shared" si="50"/>
        <v>#DIV/0!</v>
      </c>
      <c r="BN705">
        <f t="shared" si="51"/>
        <v>0</v>
      </c>
    </row>
    <row r="706" spans="2:66" x14ac:dyDescent="0.25">
      <c r="B706" s="6"/>
      <c r="C706" s="10"/>
      <c r="D706" s="32"/>
      <c r="E706" s="10"/>
      <c r="F706" s="32"/>
      <c r="G706" s="10"/>
      <c r="H706" s="32"/>
      <c r="I706" s="10"/>
      <c r="J706" s="32"/>
      <c r="K706" s="94"/>
      <c r="L706" s="32"/>
      <c r="M706" s="10"/>
      <c r="N706" s="32"/>
      <c r="O706" s="10"/>
      <c r="P706" s="32"/>
      <c r="Q706" s="10"/>
      <c r="R706" s="32"/>
      <c r="S706" s="10"/>
      <c r="T706" s="32"/>
      <c r="U706" s="10"/>
      <c r="V706" s="32"/>
      <c r="W706" s="10"/>
      <c r="X706" s="32"/>
      <c r="Y706" s="10"/>
      <c r="Z706" s="32"/>
      <c r="AA706" s="10"/>
      <c r="AB706" s="32"/>
      <c r="AC706" s="10"/>
      <c r="AD706" s="32"/>
      <c r="AE706" s="10"/>
      <c r="AF706" s="32"/>
      <c r="AG706" s="10"/>
      <c r="AH706" s="32"/>
      <c r="AI706" s="10"/>
      <c r="AJ706" s="32"/>
      <c r="AK706" s="10"/>
      <c r="AL706" s="32"/>
      <c r="AM706" s="10"/>
      <c r="AN706" s="32"/>
      <c r="AO706" s="10"/>
      <c r="AP706" s="242"/>
      <c r="AQ706" s="10"/>
      <c r="AR706" s="32"/>
      <c r="AS706" s="10"/>
      <c r="AT706" s="242"/>
      <c r="AU706" s="10"/>
      <c r="AV706" s="242"/>
      <c r="AW706" s="7"/>
      <c r="AX706" s="247"/>
      <c r="AY706" s="10"/>
      <c r="AZ706" s="242"/>
      <c r="BA706" s="7"/>
      <c r="BB706" s="247"/>
      <c r="BC706" s="7"/>
      <c r="BD706" s="247"/>
      <c r="BE706" s="7"/>
      <c r="BF706" s="8"/>
      <c r="BG706" s="7"/>
      <c r="BH706" s="8"/>
      <c r="BJ706" s="41"/>
      <c r="BK706" s="41">
        <f t="shared" si="49"/>
        <v>0</v>
      </c>
      <c r="BL706">
        <f t="shared" ref="BL706:BL769" si="52">COUNT(C706:BH706)/2</f>
        <v>0</v>
      </c>
      <c r="BM706" t="e">
        <f t="shared" si="50"/>
        <v>#DIV/0!</v>
      </c>
      <c r="BN706">
        <f t="shared" si="51"/>
        <v>0</v>
      </c>
    </row>
    <row r="707" spans="2:66" x14ac:dyDescent="0.25">
      <c r="B707" s="6"/>
      <c r="C707" s="10"/>
      <c r="D707" s="32"/>
      <c r="E707" s="10"/>
      <c r="F707" s="32"/>
      <c r="G707" s="10"/>
      <c r="H707" s="32"/>
      <c r="I707" s="10"/>
      <c r="J707" s="32"/>
      <c r="K707" s="10"/>
      <c r="L707" s="32"/>
      <c r="M707" s="10"/>
      <c r="N707" s="32"/>
      <c r="O707" s="10"/>
      <c r="P707" s="32"/>
      <c r="Q707" s="10"/>
      <c r="R707" s="32"/>
      <c r="S707" s="10"/>
      <c r="T707" s="32"/>
      <c r="U707" s="10"/>
      <c r="V707" s="32"/>
      <c r="W707" s="10"/>
      <c r="X707" s="32"/>
      <c r="Y707" s="10"/>
      <c r="Z707" s="32"/>
      <c r="AA707" s="10"/>
      <c r="AB707" s="32"/>
      <c r="AC707" s="10"/>
      <c r="AD707" s="32"/>
      <c r="AE707" s="10"/>
      <c r="AF707" s="32"/>
      <c r="AG707" s="10"/>
      <c r="AH707" s="32"/>
      <c r="AI707" s="10"/>
      <c r="AJ707" s="32"/>
      <c r="AK707" s="10"/>
      <c r="AL707" s="32"/>
      <c r="AM707" s="10"/>
      <c r="AN707" s="32"/>
      <c r="AO707" s="10"/>
      <c r="AP707" s="242"/>
      <c r="AQ707" s="10"/>
      <c r="AR707" s="32"/>
      <c r="AS707" s="10"/>
      <c r="AT707" s="242"/>
      <c r="AU707" s="10"/>
      <c r="AV707" s="242"/>
      <c r="AW707" s="7"/>
      <c r="AX707" s="247"/>
      <c r="AY707" s="10"/>
      <c r="AZ707" s="242"/>
      <c r="BA707" s="7"/>
      <c r="BB707" s="247"/>
      <c r="BC707" s="7"/>
      <c r="BD707" s="247"/>
      <c r="BE707" s="7"/>
      <c r="BF707" s="8"/>
      <c r="BG707" s="7"/>
      <c r="BH707" s="8"/>
      <c r="BJ707" s="41"/>
      <c r="BK707" s="41">
        <f t="shared" si="49"/>
        <v>0</v>
      </c>
      <c r="BL707">
        <f t="shared" si="52"/>
        <v>0</v>
      </c>
      <c r="BM707" t="e">
        <f t="shared" si="50"/>
        <v>#DIV/0!</v>
      </c>
      <c r="BN707">
        <f t="shared" si="51"/>
        <v>0</v>
      </c>
    </row>
    <row r="708" spans="2:66" x14ac:dyDescent="0.25">
      <c r="B708" s="6"/>
      <c r="C708" s="10"/>
      <c r="D708" s="32"/>
      <c r="E708" s="10"/>
      <c r="F708" s="32"/>
      <c r="G708" s="10"/>
      <c r="H708" s="32"/>
      <c r="I708" s="10"/>
      <c r="J708" s="32"/>
      <c r="K708" s="10"/>
      <c r="L708" s="32"/>
      <c r="M708" s="10"/>
      <c r="N708" s="32"/>
      <c r="O708" s="10"/>
      <c r="P708" s="32"/>
      <c r="Q708" s="10"/>
      <c r="R708" s="32"/>
      <c r="S708" s="10"/>
      <c r="T708" s="32"/>
      <c r="U708" s="10"/>
      <c r="V708" s="32"/>
      <c r="W708" s="10"/>
      <c r="X708" s="32"/>
      <c r="Y708" s="10"/>
      <c r="Z708" s="32"/>
      <c r="AA708" s="10"/>
      <c r="AB708" s="32"/>
      <c r="AC708" s="10"/>
      <c r="AD708" s="32"/>
      <c r="AE708" s="10"/>
      <c r="AF708" s="32"/>
      <c r="AG708" s="10"/>
      <c r="AH708" s="32"/>
      <c r="AI708" s="10"/>
      <c r="AJ708" s="32"/>
      <c r="AK708" s="10"/>
      <c r="AL708" s="32"/>
      <c r="AM708" s="10"/>
      <c r="AN708" s="32"/>
      <c r="AO708" s="10"/>
      <c r="AP708" s="242"/>
      <c r="AQ708" s="10"/>
      <c r="AR708" s="32"/>
      <c r="AS708" s="10"/>
      <c r="AT708" s="242"/>
      <c r="AU708" s="10"/>
      <c r="AV708" s="242"/>
      <c r="AW708" s="7"/>
      <c r="AX708" s="247"/>
      <c r="AY708" s="10"/>
      <c r="AZ708" s="242"/>
      <c r="BA708" s="7"/>
      <c r="BB708" s="247"/>
      <c r="BC708" s="7"/>
      <c r="BD708" s="247"/>
      <c r="BE708" s="7"/>
      <c r="BF708" s="8"/>
      <c r="BG708" s="7"/>
      <c r="BH708" s="8"/>
      <c r="BJ708" s="41"/>
      <c r="BK708" s="41">
        <f t="shared" si="49"/>
        <v>0</v>
      </c>
      <c r="BL708">
        <f t="shared" si="52"/>
        <v>0</v>
      </c>
      <c r="BM708" t="e">
        <f t="shared" si="50"/>
        <v>#DIV/0!</v>
      </c>
      <c r="BN708">
        <f t="shared" si="51"/>
        <v>0</v>
      </c>
    </row>
    <row r="709" spans="2:66" x14ac:dyDescent="0.25">
      <c r="B709" s="6"/>
      <c r="C709" s="10"/>
      <c r="D709" s="32"/>
      <c r="E709" s="10"/>
      <c r="F709" s="32"/>
      <c r="G709" s="10"/>
      <c r="H709" s="32"/>
      <c r="I709" s="10"/>
      <c r="J709" s="32"/>
      <c r="K709" s="10"/>
      <c r="L709" s="32"/>
      <c r="M709" s="10"/>
      <c r="N709" s="32"/>
      <c r="O709" s="10"/>
      <c r="P709" s="32"/>
      <c r="Q709" s="10"/>
      <c r="R709" s="32"/>
      <c r="S709" s="10"/>
      <c r="T709" s="32"/>
      <c r="U709" s="10"/>
      <c r="V709" s="32"/>
      <c r="W709" s="10"/>
      <c r="X709" s="32"/>
      <c r="Y709" s="10"/>
      <c r="Z709" s="32"/>
      <c r="AA709" s="10"/>
      <c r="AB709" s="32"/>
      <c r="AC709" s="10"/>
      <c r="AD709" s="32"/>
      <c r="AE709" s="10"/>
      <c r="AF709" s="32"/>
      <c r="AG709" s="10"/>
      <c r="AH709" s="32"/>
      <c r="AI709" s="10"/>
      <c r="AJ709" s="32"/>
      <c r="AK709" s="10"/>
      <c r="AL709" s="32"/>
      <c r="AM709" s="10"/>
      <c r="AN709" s="32"/>
      <c r="AO709" s="10"/>
      <c r="AP709" s="242"/>
      <c r="AQ709" s="10"/>
      <c r="AR709" s="32"/>
      <c r="AS709" s="10"/>
      <c r="AT709" s="242"/>
      <c r="AU709" s="10"/>
      <c r="AV709" s="242"/>
      <c r="AW709" s="7"/>
      <c r="AX709" s="247"/>
      <c r="AY709" s="10"/>
      <c r="AZ709" s="242"/>
      <c r="BA709" s="7"/>
      <c r="BB709" s="247"/>
      <c r="BC709" s="7"/>
      <c r="BD709" s="247"/>
      <c r="BE709" s="7"/>
      <c r="BF709" s="8"/>
      <c r="BG709" s="7"/>
      <c r="BH709" s="8"/>
      <c r="BJ709" s="41"/>
      <c r="BK709" s="41">
        <f t="shared" ref="BK709:BK772" si="53">+AI709+AE709+Y709+W709+U709+S709+Q709+O709+M709+I709+G709+E709+C709+AG709+K709+BG709+BN709+AA709+AC709+AK709+AM709+AO709+AW709+BE709+BC709+BA709+AY709+AU709+AS709+AQ709</f>
        <v>0</v>
      </c>
      <c r="BL709">
        <f t="shared" si="52"/>
        <v>0</v>
      </c>
      <c r="BM709" t="e">
        <f t="shared" si="50"/>
        <v>#DIV/0!</v>
      </c>
      <c r="BN709">
        <f t="shared" si="51"/>
        <v>0</v>
      </c>
    </row>
    <row r="710" spans="2:66" x14ac:dyDescent="0.25">
      <c r="B710" s="6"/>
      <c r="C710" s="10"/>
      <c r="D710" s="32"/>
      <c r="E710" s="10"/>
      <c r="F710" s="32"/>
      <c r="G710" s="10"/>
      <c r="H710" s="32"/>
      <c r="I710" s="10"/>
      <c r="J710" s="32"/>
      <c r="K710" s="240"/>
      <c r="L710" s="32"/>
      <c r="M710" s="10"/>
      <c r="N710" s="32"/>
      <c r="O710" s="10"/>
      <c r="P710" s="32"/>
      <c r="Q710" s="10"/>
      <c r="R710" s="32"/>
      <c r="S710" s="10"/>
      <c r="T710" s="32"/>
      <c r="U710" s="10"/>
      <c r="V710" s="32"/>
      <c r="W710" s="10"/>
      <c r="X710" s="32"/>
      <c r="Y710" s="10"/>
      <c r="Z710" s="32"/>
      <c r="AA710" s="10"/>
      <c r="AB710" s="32"/>
      <c r="AC710" s="10"/>
      <c r="AD710" s="32"/>
      <c r="AE710" s="10"/>
      <c r="AF710" s="32"/>
      <c r="AG710" s="10"/>
      <c r="AH710" s="32"/>
      <c r="AI710" s="10"/>
      <c r="AJ710" s="32"/>
      <c r="AK710" s="10"/>
      <c r="AL710" s="32"/>
      <c r="AM710" s="10"/>
      <c r="AN710" s="32"/>
      <c r="AO710" s="10"/>
      <c r="AP710" s="242"/>
      <c r="AQ710" s="10"/>
      <c r="AR710" s="32"/>
      <c r="AS710" s="10"/>
      <c r="AT710" s="242"/>
      <c r="AU710" s="10"/>
      <c r="AV710" s="242"/>
      <c r="AW710" s="7"/>
      <c r="AX710" s="247"/>
      <c r="AY710" s="10"/>
      <c r="AZ710" s="242"/>
      <c r="BA710" s="7"/>
      <c r="BB710" s="247"/>
      <c r="BC710" s="7"/>
      <c r="BD710" s="247"/>
      <c r="BE710" s="7"/>
      <c r="BF710" s="8"/>
      <c r="BG710" s="7"/>
      <c r="BH710" s="8"/>
      <c r="BJ710" s="41"/>
      <c r="BK710" s="41">
        <f t="shared" si="53"/>
        <v>0</v>
      </c>
      <c r="BL710">
        <f t="shared" si="52"/>
        <v>0</v>
      </c>
      <c r="BM710" t="e">
        <f t="shared" si="50"/>
        <v>#DIV/0!</v>
      </c>
      <c r="BN710">
        <f t="shared" si="51"/>
        <v>0</v>
      </c>
    </row>
    <row r="711" spans="2:66" x14ac:dyDescent="0.25">
      <c r="B711" s="6"/>
      <c r="C711" s="10"/>
      <c r="D711" s="32"/>
      <c r="E711" s="10"/>
      <c r="F711" s="32"/>
      <c r="G711" s="10"/>
      <c r="H711" s="32"/>
      <c r="I711" s="10"/>
      <c r="J711" s="32"/>
      <c r="K711" s="10"/>
      <c r="L711" s="32"/>
      <c r="M711" s="10"/>
      <c r="N711" s="32"/>
      <c r="O711" s="10"/>
      <c r="P711" s="32"/>
      <c r="Q711" s="10"/>
      <c r="R711" s="32"/>
      <c r="S711" s="10"/>
      <c r="T711" s="32"/>
      <c r="U711" s="10"/>
      <c r="V711" s="32"/>
      <c r="W711" s="10"/>
      <c r="X711" s="32"/>
      <c r="Y711" s="10"/>
      <c r="Z711" s="32"/>
      <c r="AA711" s="10"/>
      <c r="AB711" s="32"/>
      <c r="AC711" s="10"/>
      <c r="AD711" s="32"/>
      <c r="AE711" s="10"/>
      <c r="AF711" s="32"/>
      <c r="AG711" s="10"/>
      <c r="AH711" s="32"/>
      <c r="AI711" s="10"/>
      <c r="AJ711" s="32"/>
      <c r="AK711" s="10"/>
      <c r="AL711" s="32"/>
      <c r="AM711" s="10"/>
      <c r="AN711" s="32"/>
      <c r="AO711" s="10"/>
      <c r="AP711" s="242"/>
      <c r="AQ711" s="10"/>
      <c r="AR711" s="32"/>
      <c r="AS711" s="10"/>
      <c r="AT711" s="242"/>
      <c r="AU711" s="10"/>
      <c r="AV711" s="242"/>
      <c r="AW711" s="7"/>
      <c r="AX711" s="247"/>
      <c r="AY711" s="10"/>
      <c r="AZ711" s="242"/>
      <c r="BA711" s="7"/>
      <c r="BB711" s="247"/>
      <c r="BC711" s="7"/>
      <c r="BD711" s="247"/>
      <c r="BE711" s="7"/>
      <c r="BF711" s="8"/>
      <c r="BG711" s="7"/>
      <c r="BH711" s="8"/>
      <c r="BJ711" s="41"/>
      <c r="BK711" s="41">
        <f t="shared" si="53"/>
        <v>0</v>
      </c>
      <c r="BL711">
        <f t="shared" si="52"/>
        <v>0</v>
      </c>
      <c r="BM711" t="e">
        <f t="shared" si="50"/>
        <v>#DIV/0!</v>
      </c>
      <c r="BN711">
        <f t="shared" si="51"/>
        <v>0</v>
      </c>
    </row>
    <row r="712" spans="2:66" x14ac:dyDescent="0.25">
      <c r="B712" s="6"/>
      <c r="C712" s="10"/>
      <c r="D712" s="32"/>
      <c r="E712" s="10"/>
      <c r="F712" s="32"/>
      <c r="G712" s="10"/>
      <c r="H712" s="32"/>
      <c r="I712" s="10"/>
      <c r="J712" s="32"/>
      <c r="K712" s="94"/>
      <c r="L712" s="32"/>
      <c r="M712" s="10"/>
      <c r="N712" s="32"/>
      <c r="O712" s="10"/>
      <c r="P712" s="32"/>
      <c r="Q712" s="10"/>
      <c r="R712" s="32"/>
      <c r="S712" s="10"/>
      <c r="T712" s="32"/>
      <c r="U712" s="10"/>
      <c r="V712" s="32"/>
      <c r="W712" s="10"/>
      <c r="X712" s="32"/>
      <c r="Y712" s="10"/>
      <c r="Z712" s="32"/>
      <c r="AA712" s="10"/>
      <c r="AB712" s="32"/>
      <c r="AC712" s="10"/>
      <c r="AD712" s="32"/>
      <c r="AE712" s="10"/>
      <c r="AF712" s="32"/>
      <c r="AG712" s="10"/>
      <c r="AH712" s="32"/>
      <c r="AI712" s="10"/>
      <c r="AJ712" s="32"/>
      <c r="AK712" s="10"/>
      <c r="AL712" s="32"/>
      <c r="AM712" s="10"/>
      <c r="AN712" s="32"/>
      <c r="AO712" s="10"/>
      <c r="AP712" s="242"/>
      <c r="AQ712" s="10"/>
      <c r="AR712" s="32"/>
      <c r="AS712" s="10"/>
      <c r="AT712" s="242"/>
      <c r="AU712" s="10"/>
      <c r="AV712" s="242"/>
      <c r="AW712" s="7"/>
      <c r="AX712" s="247"/>
      <c r="AY712" s="10"/>
      <c r="AZ712" s="242"/>
      <c r="BA712" s="7"/>
      <c r="BB712" s="247"/>
      <c r="BC712" s="7"/>
      <c r="BD712" s="247"/>
      <c r="BE712" s="7"/>
      <c r="BF712" s="8"/>
      <c r="BG712" s="7"/>
      <c r="BH712" s="8"/>
      <c r="BJ712" s="41"/>
      <c r="BK712" s="41">
        <f t="shared" si="53"/>
        <v>0</v>
      </c>
      <c r="BL712">
        <f t="shared" si="52"/>
        <v>0</v>
      </c>
      <c r="BM712" t="e">
        <f t="shared" si="50"/>
        <v>#DIV/0!</v>
      </c>
      <c r="BN712">
        <f t="shared" si="51"/>
        <v>0</v>
      </c>
    </row>
    <row r="713" spans="2:66" x14ac:dyDescent="0.25">
      <c r="B713" s="6"/>
      <c r="C713" s="10"/>
      <c r="D713" s="32"/>
      <c r="E713" s="10"/>
      <c r="F713" s="32"/>
      <c r="G713" s="10"/>
      <c r="H713" s="32"/>
      <c r="I713" s="10"/>
      <c r="J713" s="32"/>
      <c r="K713" s="94"/>
      <c r="L713" s="32"/>
      <c r="M713" s="10"/>
      <c r="N713" s="32"/>
      <c r="O713" s="10"/>
      <c r="P713" s="32"/>
      <c r="Q713" s="10"/>
      <c r="R713" s="32"/>
      <c r="S713" s="10"/>
      <c r="T713" s="32"/>
      <c r="U713" s="10"/>
      <c r="V713" s="32"/>
      <c r="W713" s="10"/>
      <c r="X713" s="32"/>
      <c r="Y713" s="10"/>
      <c r="Z713" s="32"/>
      <c r="AA713" s="10"/>
      <c r="AB713" s="32"/>
      <c r="AC713" s="10"/>
      <c r="AD713" s="32"/>
      <c r="AE713" s="10"/>
      <c r="AF713" s="32"/>
      <c r="AG713" s="10"/>
      <c r="AH713" s="32"/>
      <c r="AI713" s="10"/>
      <c r="AJ713" s="32"/>
      <c r="AK713" s="10"/>
      <c r="AL713" s="32"/>
      <c r="AM713" s="10"/>
      <c r="AN713" s="32"/>
      <c r="AO713" s="10"/>
      <c r="AP713" s="242"/>
      <c r="AQ713" s="10"/>
      <c r="AR713" s="32"/>
      <c r="AS713" s="10"/>
      <c r="AT713" s="242"/>
      <c r="AU713" s="10"/>
      <c r="AV713" s="242"/>
      <c r="AW713" s="7"/>
      <c r="AX713" s="247"/>
      <c r="AY713" s="10"/>
      <c r="AZ713" s="242"/>
      <c r="BA713" s="7"/>
      <c r="BB713" s="247"/>
      <c r="BC713" s="7"/>
      <c r="BD713" s="247"/>
      <c r="BE713" s="7"/>
      <c r="BF713" s="8"/>
      <c r="BG713" s="7"/>
      <c r="BH713" s="8"/>
      <c r="BJ713" s="41"/>
      <c r="BK713" s="41">
        <f t="shared" si="53"/>
        <v>0</v>
      </c>
      <c r="BL713">
        <f t="shared" si="52"/>
        <v>0</v>
      </c>
      <c r="BM713" t="e">
        <f t="shared" si="50"/>
        <v>#DIV/0!</v>
      </c>
      <c r="BN713">
        <f t="shared" si="51"/>
        <v>0</v>
      </c>
    </row>
    <row r="714" spans="2:66" x14ac:dyDescent="0.25">
      <c r="B714" s="6"/>
      <c r="C714" s="10"/>
      <c r="D714" s="32"/>
      <c r="E714" s="10"/>
      <c r="F714" s="32"/>
      <c r="G714" s="10"/>
      <c r="H714" s="32"/>
      <c r="I714" s="10"/>
      <c r="J714" s="32"/>
      <c r="K714" s="10"/>
      <c r="L714" s="32"/>
      <c r="M714" s="10"/>
      <c r="N714" s="32"/>
      <c r="O714" s="10"/>
      <c r="P714" s="32"/>
      <c r="Q714" s="10"/>
      <c r="R714" s="32"/>
      <c r="S714" s="10"/>
      <c r="T714" s="32"/>
      <c r="U714" s="10"/>
      <c r="V714" s="32"/>
      <c r="W714" s="10"/>
      <c r="X714" s="32"/>
      <c r="Y714" s="10"/>
      <c r="Z714" s="32"/>
      <c r="AA714" s="10"/>
      <c r="AB714" s="32"/>
      <c r="AC714" s="10"/>
      <c r="AD714" s="32"/>
      <c r="AE714" s="10"/>
      <c r="AF714" s="32"/>
      <c r="AG714" s="10"/>
      <c r="AH714" s="32"/>
      <c r="AI714" s="10"/>
      <c r="AJ714" s="32"/>
      <c r="AK714" s="10"/>
      <c r="AL714" s="32"/>
      <c r="AM714" s="10"/>
      <c r="AN714" s="32"/>
      <c r="AO714" s="10"/>
      <c r="AP714" s="242"/>
      <c r="AQ714" s="10"/>
      <c r="AR714" s="32"/>
      <c r="AS714" s="10"/>
      <c r="AT714" s="242"/>
      <c r="AU714" s="10"/>
      <c r="AV714" s="242"/>
      <c r="AW714" s="7"/>
      <c r="AX714" s="247"/>
      <c r="AY714" s="10"/>
      <c r="AZ714" s="242"/>
      <c r="BA714" s="7"/>
      <c r="BB714" s="247"/>
      <c r="BC714" s="7"/>
      <c r="BD714" s="247"/>
      <c r="BE714" s="7"/>
      <c r="BF714" s="8"/>
      <c r="BG714" s="7"/>
      <c r="BH714" s="8"/>
      <c r="BJ714" s="41"/>
      <c r="BK714" s="41">
        <f t="shared" si="53"/>
        <v>0</v>
      </c>
      <c r="BL714">
        <f t="shared" si="52"/>
        <v>0</v>
      </c>
      <c r="BM714" t="e">
        <f t="shared" si="50"/>
        <v>#DIV/0!</v>
      </c>
      <c r="BN714">
        <f t="shared" si="51"/>
        <v>0</v>
      </c>
    </row>
    <row r="715" spans="2:66" x14ac:dyDescent="0.25">
      <c r="B715" s="6"/>
      <c r="C715" s="10"/>
      <c r="D715" s="32"/>
      <c r="E715" s="10"/>
      <c r="F715" s="32"/>
      <c r="G715" s="10"/>
      <c r="H715" s="32"/>
      <c r="I715" s="10"/>
      <c r="J715" s="32"/>
      <c r="K715" s="10"/>
      <c r="L715" s="32"/>
      <c r="M715" s="10"/>
      <c r="N715" s="32"/>
      <c r="O715" s="10"/>
      <c r="P715" s="32"/>
      <c r="Q715" s="10"/>
      <c r="R715" s="32"/>
      <c r="S715" s="10"/>
      <c r="T715" s="32"/>
      <c r="U715" s="10"/>
      <c r="V715" s="32"/>
      <c r="W715" s="10"/>
      <c r="X715" s="32"/>
      <c r="Y715" s="10"/>
      <c r="Z715" s="32"/>
      <c r="AA715" s="10"/>
      <c r="AB715" s="32"/>
      <c r="AC715" s="10"/>
      <c r="AD715" s="32"/>
      <c r="AE715" s="10"/>
      <c r="AF715" s="32"/>
      <c r="AG715" s="10"/>
      <c r="AH715" s="32"/>
      <c r="AI715" s="10"/>
      <c r="AJ715" s="32"/>
      <c r="AK715" s="10"/>
      <c r="AL715" s="32"/>
      <c r="AM715" s="10"/>
      <c r="AN715" s="32"/>
      <c r="AO715" s="10"/>
      <c r="AP715" s="242"/>
      <c r="AQ715" s="10"/>
      <c r="AR715" s="32"/>
      <c r="AS715" s="10"/>
      <c r="AT715" s="242"/>
      <c r="AU715" s="10"/>
      <c r="AV715" s="242"/>
      <c r="AW715" s="7"/>
      <c r="AX715" s="247"/>
      <c r="AY715" s="10"/>
      <c r="AZ715" s="242"/>
      <c r="BA715" s="7"/>
      <c r="BB715" s="247"/>
      <c r="BC715" s="7"/>
      <c r="BD715" s="247"/>
      <c r="BE715" s="7"/>
      <c r="BF715" s="8"/>
      <c r="BG715" s="7"/>
      <c r="BH715" s="8"/>
      <c r="BJ715" s="41"/>
      <c r="BK715" s="41">
        <f t="shared" si="53"/>
        <v>0</v>
      </c>
      <c r="BL715">
        <f t="shared" si="52"/>
        <v>0</v>
      </c>
      <c r="BM715" t="e">
        <f t="shared" si="50"/>
        <v>#DIV/0!</v>
      </c>
      <c r="BN715">
        <f t="shared" si="51"/>
        <v>0</v>
      </c>
    </row>
    <row r="716" spans="2:66" x14ac:dyDescent="0.25">
      <c r="B716" s="6"/>
      <c r="C716" s="10"/>
      <c r="D716" s="32"/>
      <c r="E716" s="10"/>
      <c r="F716" s="32"/>
      <c r="G716" s="10"/>
      <c r="H716" s="32"/>
      <c r="I716" s="10"/>
      <c r="J716" s="32"/>
      <c r="K716" s="94"/>
      <c r="L716" s="32"/>
      <c r="M716" s="10"/>
      <c r="N716" s="32"/>
      <c r="O716" s="10"/>
      <c r="P716" s="32"/>
      <c r="Q716" s="10"/>
      <c r="R716" s="32"/>
      <c r="S716" s="10"/>
      <c r="T716" s="32"/>
      <c r="U716" s="10"/>
      <c r="V716" s="32"/>
      <c r="W716" s="10"/>
      <c r="X716" s="32"/>
      <c r="Y716" s="10"/>
      <c r="Z716" s="32"/>
      <c r="AA716" s="10"/>
      <c r="AB716" s="32"/>
      <c r="AC716" s="10"/>
      <c r="AD716" s="32"/>
      <c r="AE716" s="10"/>
      <c r="AF716" s="32"/>
      <c r="AG716" s="10"/>
      <c r="AH716" s="32"/>
      <c r="AI716" s="10"/>
      <c r="AJ716" s="32"/>
      <c r="AK716" s="10"/>
      <c r="AL716" s="32"/>
      <c r="AM716" s="10"/>
      <c r="AN716" s="32"/>
      <c r="AO716" s="10"/>
      <c r="AP716" s="242"/>
      <c r="AQ716" s="10"/>
      <c r="AR716" s="32"/>
      <c r="AS716" s="10"/>
      <c r="AT716" s="242"/>
      <c r="AU716" s="10"/>
      <c r="AV716" s="242"/>
      <c r="AW716" s="7"/>
      <c r="AX716" s="247"/>
      <c r="AY716" s="10"/>
      <c r="AZ716" s="242"/>
      <c r="BA716" s="7"/>
      <c r="BB716" s="247"/>
      <c r="BC716" s="7"/>
      <c r="BD716" s="247"/>
      <c r="BE716" s="7"/>
      <c r="BF716" s="8"/>
      <c r="BG716" s="7"/>
      <c r="BH716" s="8"/>
      <c r="BJ716" s="41"/>
      <c r="BK716" s="41">
        <f t="shared" si="53"/>
        <v>0</v>
      </c>
      <c r="BL716">
        <f t="shared" si="52"/>
        <v>0</v>
      </c>
      <c r="BM716" t="e">
        <f t="shared" si="50"/>
        <v>#DIV/0!</v>
      </c>
      <c r="BN716">
        <f t="shared" si="51"/>
        <v>0</v>
      </c>
    </row>
    <row r="717" spans="2:66" x14ac:dyDescent="0.25">
      <c r="B717" s="6"/>
      <c r="C717" s="10"/>
      <c r="D717" s="32"/>
      <c r="E717" s="10"/>
      <c r="F717" s="32"/>
      <c r="G717" s="10"/>
      <c r="H717" s="32"/>
      <c r="I717" s="10"/>
      <c r="J717" s="32"/>
      <c r="K717" s="10"/>
      <c r="L717" s="32"/>
      <c r="M717" s="10"/>
      <c r="N717" s="32"/>
      <c r="O717" s="10"/>
      <c r="P717" s="32"/>
      <c r="Q717" s="10"/>
      <c r="R717" s="32"/>
      <c r="S717" s="10"/>
      <c r="T717" s="32"/>
      <c r="U717" s="10"/>
      <c r="V717" s="32"/>
      <c r="W717" s="10"/>
      <c r="X717" s="32"/>
      <c r="Y717" s="10"/>
      <c r="Z717" s="32"/>
      <c r="AA717" s="10"/>
      <c r="AB717" s="32"/>
      <c r="AC717" s="10"/>
      <c r="AD717" s="32"/>
      <c r="AE717" s="10"/>
      <c r="AF717" s="32"/>
      <c r="AG717" s="10"/>
      <c r="AH717" s="32"/>
      <c r="AI717" s="10"/>
      <c r="AJ717" s="32"/>
      <c r="AK717" s="10"/>
      <c r="AL717" s="32"/>
      <c r="AM717" s="10"/>
      <c r="AN717" s="32"/>
      <c r="AO717" s="10"/>
      <c r="AP717" s="242"/>
      <c r="AQ717" s="10"/>
      <c r="AR717" s="32"/>
      <c r="AS717" s="10"/>
      <c r="AT717" s="242"/>
      <c r="AU717" s="10"/>
      <c r="AV717" s="242"/>
      <c r="AW717" s="7"/>
      <c r="AX717" s="247"/>
      <c r="AY717" s="10"/>
      <c r="AZ717" s="242"/>
      <c r="BA717" s="7"/>
      <c r="BB717" s="247"/>
      <c r="BC717" s="7"/>
      <c r="BD717" s="247"/>
      <c r="BE717" s="7"/>
      <c r="BF717" s="8"/>
      <c r="BG717" s="7"/>
      <c r="BH717" s="8"/>
      <c r="BJ717" s="41"/>
      <c r="BK717" s="41">
        <f t="shared" si="53"/>
        <v>0</v>
      </c>
      <c r="BL717">
        <f t="shared" si="52"/>
        <v>0</v>
      </c>
      <c r="BM717" t="e">
        <f t="shared" si="50"/>
        <v>#DIV/0!</v>
      </c>
      <c r="BN717">
        <f t="shared" si="51"/>
        <v>0</v>
      </c>
    </row>
    <row r="718" spans="2:66" x14ac:dyDescent="0.25">
      <c r="B718" s="6"/>
      <c r="C718" s="10"/>
      <c r="D718" s="32"/>
      <c r="E718" s="10"/>
      <c r="F718" s="32"/>
      <c r="G718" s="10"/>
      <c r="H718" s="32"/>
      <c r="I718" s="10"/>
      <c r="J718" s="32"/>
      <c r="K718" s="10"/>
      <c r="L718" s="32"/>
      <c r="M718" s="10"/>
      <c r="N718" s="32"/>
      <c r="O718" s="10"/>
      <c r="P718" s="32"/>
      <c r="Q718" s="10"/>
      <c r="R718" s="32"/>
      <c r="S718" s="10"/>
      <c r="T718" s="32"/>
      <c r="U718" s="10"/>
      <c r="V718" s="32"/>
      <c r="W718" s="10"/>
      <c r="X718" s="32"/>
      <c r="Y718" s="10"/>
      <c r="Z718" s="32"/>
      <c r="AA718" s="10"/>
      <c r="AB718" s="32"/>
      <c r="AC718" s="10"/>
      <c r="AD718" s="32"/>
      <c r="AE718" s="10"/>
      <c r="AF718" s="32"/>
      <c r="AG718" s="10"/>
      <c r="AH718" s="32"/>
      <c r="AI718" s="10"/>
      <c r="AJ718" s="32"/>
      <c r="AK718" s="10"/>
      <c r="AL718" s="32"/>
      <c r="AM718" s="10"/>
      <c r="AN718" s="32"/>
      <c r="AO718" s="10"/>
      <c r="AP718" s="242"/>
      <c r="AQ718" s="10"/>
      <c r="AR718" s="32"/>
      <c r="AS718" s="10"/>
      <c r="AT718" s="242"/>
      <c r="AU718" s="10"/>
      <c r="AV718" s="242"/>
      <c r="AW718" s="7"/>
      <c r="AX718" s="247"/>
      <c r="AY718" s="10"/>
      <c r="AZ718" s="242"/>
      <c r="BA718" s="7"/>
      <c r="BB718" s="247"/>
      <c r="BC718" s="7"/>
      <c r="BD718" s="247"/>
      <c r="BE718" s="7"/>
      <c r="BF718" s="8"/>
      <c r="BG718" s="7"/>
      <c r="BH718" s="8"/>
      <c r="BJ718" s="41"/>
      <c r="BK718" s="41">
        <f t="shared" si="53"/>
        <v>0</v>
      </c>
      <c r="BL718">
        <f t="shared" si="52"/>
        <v>0</v>
      </c>
      <c r="BM718" t="e">
        <f t="shared" si="50"/>
        <v>#DIV/0!</v>
      </c>
      <c r="BN718">
        <f t="shared" si="51"/>
        <v>0</v>
      </c>
    </row>
    <row r="719" spans="2:66" x14ac:dyDescent="0.25">
      <c r="B719" s="6"/>
      <c r="C719" s="10"/>
      <c r="D719" s="32"/>
      <c r="E719" s="10"/>
      <c r="F719" s="32"/>
      <c r="G719" s="10"/>
      <c r="H719" s="32"/>
      <c r="I719" s="10"/>
      <c r="J719" s="32"/>
      <c r="K719" s="10"/>
      <c r="L719" s="32"/>
      <c r="M719" s="10"/>
      <c r="N719" s="32"/>
      <c r="O719" s="10"/>
      <c r="P719" s="32"/>
      <c r="Q719" s="10"/>
      <c r="R719" s="32"/>
      <c r="S719" s="10"/>
      <c r="T719" s="32"/>
      <c r="U719" s="10"/>
      <c r="V719" s="32"/>
      <c r="W719" s="10"/>
      <c r="X719" s="32"/>
      <c r="Y719" s="10"/>
      <c r="Z719" s="32"/>
      <c r="AA719" s="10"/>
      <c r="AB719" s="32"/>
      <c r="AC719" s="10"/>
      <c r="AD719" s="32"/>
      <c r="AE719" s="10"/>
      <c r="AF719" s="32"/>
      <c r="AG719" s="10"/>
      <c r="AH719" s="32"/>
      <c r="AI719" s="10"/>
      <c r="AJ719" s="32"/>
      <c r="AK719" s="10"/>
      <c r="AL719" s="32"/>
      <c r="AM719" s="10"/>
      <c r="AN719" s="32"/>
      <c r="AO719" s="10"/>
      <c r="AP719" s="242"/>
      <c r="AQ719" s="10"/>
      <c r="AR719" s="32"/>
      <c r="AS719" s="10"/>
      <c r="AT719" s="242"/>
      <c r="AU719" s="10"/>
      <c r="AV719" s="242"/>
      <c r="AW719" s="7"/>
      <c r="AX719" s="247"/>
      <c r="AY719" s="10"/>
      <c r="AZ719" s="242"/>
      <c r="BA719" s="7"/>
      <c r="BB719" s="247"/>
      <c r="BC719" s="7"/>
      <c r="BD719" s="247"/>
      <c r="BE719" s="7"/>
      <c r="BF719" s="8"/>
      <c r="BG719" s="7"/>
      <c r="BH719" s="8"/>
      <c r="BJ719" s="41"/>
      <c r="BK719" s="41">
        <f t="shared" si="53"/>
        <v>0</v>
      </c>
      <c r="BL719">
        <f t="shared" si="52"/>
        <v>0</v>
      </c>
      <c r="BM719" t="e">
        <f t="shared" si="50"/>
        <v>#DIV/0!</v>
      </c>
      <c r="BN719">
        <f t="shared" si="51"/>
        <v>0</v>
      </c>
    </row>
    <row r="720" spans="2:66" x14ac:dyDescent="0.25">
      <c r="B720" s="6"/>
      <c r="C720" s="10"/>
      <c r="D720" s="32"/>
      <c r="E720" s="10"/>
      <c r="F720" s="32"/>
      <c r="G720" s="10"/>
      <c r="H720" s="32"/>
      <c r="I720" s="10"/>
      <c r="J720" s="32"/>
      <c r="K720" s="10"/>
      <c r="L720" s="32"/>
      <c r="M720" s="10"/>
      <c r="N720" s="32"/>
      <c r="O720" s="10"/>
      <c r="P720" s="32"/>
      <c r="Q720" s="10"/>
      <c r="R720" s="32"/>
      <c r="S720" s="10"/>
      <c r="T720" s="32"/>
      <c r="U720" s="10"/>
      <c r="V720" s="32"/>
      <c r="W720" s="10"/>
      <c r="X720" s="32"/>
      <c r="Y720" s="10"/>
      <c r="Z720" s="32"/>
      <c r="AA720" s="10"/>
      <c r="AB720" s="32"/>
      <c r="AC720" s="10"/>
      <c r="AD720" s="32"/>
      <c r="AE720" s="10"/>
      <c r="AF720" s="32"/>
      <c r="AG720" s="10"/>
      <c r="AH720" s="32"/>
      <c r="AI720" s="10"/>
      <c r="AJ720" s="32"/>
      <c r="AK720" s="10"/>
      <c r="AL720" s="32"/>
      <c r="AM720" s="10"/>
      <c r="AN720" s="32"/>
      <c r="AO720" s="10"/>
      <c r="AP720" s="242"/>
      <c r="AQ720" s="10"/>
      <c r="AR720" s="32"/>
      <c r="AS720" s="10"/>
      <c r="AT720" s="242"/>
      <c r="AU720" s="10"/>
      <c r="AV720" s="242"/>
      <c r="AW720" s="7"/>
      <c r="AX720" s="247"/>
      <c r="AY720" s="10"/>
      <c r="AZ720" s="242"/>
      <c r="BA720" s="7"/>
      <c r="BB720" s="247"/>
      <c r="BC720" s="7"/>
      <c r="BD720" s="247"/>
      <c r="BE720" s="7"/>
      <c r="BF720" s="8"/>
      <c r="BG720" s="7"/>
      <c r="BH720" s="8"/>
      <c r="BJ720" s="41"/>
      <c r="BK720" s="41">
        <f t="shared" si="53"/>
        <v>0</v>
      </c>
      <c r="BL720">
        <f t="shared" si="52"/>
        <v>0</v>
      </c>
      <c r="BM720" t="e">
        <f t="shared" si="50"/>
        <v>#DIV/0!</v>
      </c>
      <c r="BN720">
        <f t="shared" si="51"/>
        <v>0</v>
      </c>
    </row>
    <row r="721" spans="2:66" x14ac:dyDescent="0.25">
      <c r="B721" s="6"/>
      <c r="C721" s="10"/>
      <c r="D721" s="32"/>
      <c r="E721" s="10"/>
      <c r="F721" s="32"/>
      <c r="G721" s="10"/>
      <c r="H721" s="32"/>
      <c r="I721" s="10"/>
      <c r="J721" s="32"/>
      <c r="K721" s="94"/>
      <c r="L721" s="32"/>
      <c r="M721" s="10"/>
      <c r="N721" s="32"/>
      <c r="O721" s="10"/>
      <c r="P721" s="32"/>
      <c r="Q721" s="10"/>
      <c r="R721" s="32"/>
      <c r="S721" s="10"/>
      <c r="T721" s="32"/>
      <c r="U721" s="10"/>
      <c r="V721" s="32"/>
      <c r="W721" s="10"/>
      <c r="X721" s="32"/>
      <c r="Y721" s="10"/>
      <c r="Z721" s="32"/>
      <c r="AA721" s="10"/>
      <c r="AB721" s="32"/>
      <c r="AC721" s="10"/>
      <c r="AD721" s="32"/>
      <c r="AE721" s="10"/>
      <c r="AF721" s="32"/>
      <c r="AG721" s="10"/>
      <c r="AH721" s="32"/>
      <c r="AI721" s="10"/>
      <c r="AJ721" s="32"/>
      <c r="AK721" s="10"/>
      <c r="AL721" s="32"/>
      <c r="AM721" s="10"/>
      <c r="AN721" s="32"/>
      <c r="AO721" s="10"/>
      <c r="AP721" s="242"/>
      <c r="AQ721" s="10"/>
      <c r="AR721" s="32"/>
      <c r="AS721" s="10"/>
      <c r="AT721" s="242"/>
      <c r="AU721" s="10"/>
      <c r="AV721" s="242"/>
      <c r="AW721" s="7"/>
      <c r="AX721" s="247"/>
      <c r="AY721" s="10"/>
      <c r="AZ721" s="242"/>
      <c r="BA721" s="7"/>
      <c r="BB721" s="247"/>
      <c r="BC721" s="7"/>
      <c r="BD721" s="247"/>
      <c r="BE721" s="7"/>
      <c r="BF721" s="8"/>
      <c r="BG721" s="7"/>
      <c r="BH721" s="8"/>
      <c r="BJ721" s="41"/>
      <c r="BK721" s="41">
        <f t="shared" si="53"/>
        <v>0</v>
      </c>
      <c r="BL721">
        <f t="shared" si="52"/>
        <v>0</v>
      </c>
      <c r="BM721" t="e">
        <f t="shared" si="50"/>
        <v>#DIV/0!</v>
      </c>
      <c r="BN721">
        <f t="shared" si="51"/>
        <v>0</v>
      </c>
    </row>
    <row r="722" spans="2:66" x14ac:dyDescent="0.25">
      <c r="B722" s="6"/>
      <c r="C722" s="10"/>
      <c r="D722" s="32"/>
      <c r="E722" s="10"/>
      <c r="F722" s="32"/>
      <c r="G722" s="10"/>
      <c r="H722" s="32"/>
      <c r="I722" s="10"/>
      <c r="J722" s="32"/>
      <c r="K722" s="10"/>
      <c r="L722" s="32"/>
      <c r="M722" s="10"/>
      <c r="N722" s="32"/>
      <c r="O722" s="10"/>
      <c r="P722" s="32"/>
      <c r="Q722" s="10"/>
      <c r="R722" s="32"/>
      <c r="S722" s="10"/>
      <c r="T722" s="32"/>
      <c r="U722" s="10"/>
      <c r="V722" s="32"/>
      <c r="W722" s="10"/>
      <c r="X722" s="32"/>
      <c r="Y722" s="10"/>
      <c r="Z722" s="32"/>
      <c r="AA722" s="10"/>
      <c r="AB722" s="32"/>
      <c r="AC722" s="10"/>
      <c r="AD722" s="32"/>
      <c r="AE722" s="10"/>
      <c r="AF722" s="32"/>
      <c r="AG722" s="10"/>
      <c r="AH722" s="32"/>
      <c r="AI722" s="10"/>
      <c r="AJ722" s="32"/>
      <c r="AK722" s="10"/>
      <c r="AL722" s="32"/>
      <c r="AM722" s="10"/>
      <c r="AN722" s="32"/>
      <c r="AO722" s="10"/>
      <c r="AP722" s="242"/>
      <c r="AQ722" s="10"/>
      <c r="AR722" s="32"/>
      <c r="AS722" s="10"/>
      <c r="AT722" s="242"/>
      <c r="AU722" s="10"/>
      <c r="AV722" s="242"/>
      <c r="AW722" s="7"/>
      <c r="AX722" s="247"/>
      <c r="AY722" s="10"/>
      <c r="AZ722" s="242"/>
      <c r="BA722" s="7"/>
      <c r="BB722" s="247"/>
      <c r="BC722" s="7"/>
      <c r="BD722" s="247"/>
      <c r="BE722" s="7"/>
      <c r="BF722" s="8"/>
      <c r="BG722" s="7"/>
      <c r="BH722" s="8"/>
      <c r="BJ722" s="41"/>
      <c r="BK722" s="41">
        <f t="shared" si="53"/>
        <v>0</v>
      </c>
      <c r="BL722">
        <f t="shared" si="52"/>
        <v>0</v>
      </c>
      <c r="BM722" t="e">
        <f t="shared" si="50"/>
        <v>#DIV/0!</v>
      </c>
      <c r="BN722">
        <f t="shared" si="51"/>
        <v>0</v>
      </c>
    </row>
    <row r="723" spans="2:66" x14ac:dyDescent="0.25">
      <c r="B723" s="6"/>
      <c r="C723" s="10"/>
      <c r="D723" s="32"/>
      <c r="E723" s="10"/>
      <c r="F723" s="32"/>
      <c r="G723" s="10"/>
      <c r="H723" s="32"/>
      <c r="I723" s="10"/>
      <c r="J723" s="32"/>
      <c r="K723" s="10"/>
      <c r="L723" s="32"/>
      <c r="M723" s="10"/>
      <c r="N723" s="32"/>
      <c r="O723" s="10"/>
      <c r="P723" s="32"/>
      <c r="Q723" s="10"/>
      <c r="R723" s="32"/>
      <c r="S723" s="10"/>
      <c r="T723" s="32"/>
      <c r="U723" s="10"/>
      <c r="V723" s="32"/>
      <c r="W723" s="10"/>
      <c r="X723" s="32"/>
      <c r="Y723" s="10"/>
      <c r="Z723" s="32"/>
      <c r="AA723" s="10"/>
      <c r="AB723" s="32"/>
      <c r="AC723" s="10"/>
      <c r="AD723" s="32"/>
      <c r="AE723" s="10"/>
      <c r="AF723" s="32"/>
      <c r="AG723" s="10"/>
      <c r="AH723" s="32"/>
      <c r="AI723" s="10"/>
      <c r="AJ723" s="32"/>
      <c r="AK723" s="10"/>
      <c r="AL723" s="32"/>
      <c r="AM723" s="10"/>
      <c r="AN723" s="32"/>
      <c r="AO723" s="10"/>
      <c r="AP723" s="242"/>
      <c r="AQ723" s="10"/>
      <c r="AR723" s="32"/>
      <c r="AS723" s="10"/>
      <c r="AT723" s="242"/>
      <c r="AU723" s="10"/>
      <c r="AV723" s="242"/>
      <c r="AW723" s="7"/>
      <c r="AX723" s="247"/>
      <c r="AY723" s="10"/>
      <c r="AZ723" s="242"/>
      <c r="BA723" s="7"/>
      <c r="BB723" s="247"/>
      <c r="BC723" s="7"/>
      <c r="BD723" s="247"/>
      <c r="BE723" s="7"/>
      <c r="BF723" s="8"/>
      <c r="BG723" s="7"/>
      <c r="BH723" s="8"/>
      <c r="BJ723" s="41"/>
      <c r="BK723" s="41">
        <f t="shared" si="53"/>
        <v>0</v>
      </c>
      <c r="BL723">
        <f t="shared" si="52"/>
        <v>0</v>
      </c>
      <c r="BM723" t="e">
        <f t="shared" si="50"/>
        <v>#DIV/0!</v>
      </c>
      <c r="BN723">
        <f t="shared" si="51"/>
        <v>0</v>
      </c>
    </row>
    <row r="724" spans="2:66" x14ac:dyDescent="0.25">
      <c r="B724" s="6"/>
      <c r="C724" s="10"/>
      <c r="D724" s="32"/>
      <c r="E724" s="10"/>
      <c r="F724" s="32"/>
      <c r="G724" s="10"/>
      <c r="H724" s="32"/>
      <c r="I724" s="10"/>
      <c r="J724" s="32"/>
      <c r="K724" s="10"/>
      <c r="L724" s="32"/>
      <c r="M724" s="10"/>
      <c r="N724" s="32"/>
      <c r="O724" s="10"/>
      <c r="P724" s="32"/>
      <c r="Q724" s="10"/>
      <c r="R724" s="32"/>
      <c r="S724" s="10"/>
      <c r="T724" s="32"/>
      <c r="U724" s="10"/>
      <c r="V724" s="32"/>
      <c r="W724" s="10"/>
      <c r="X724" s="32"/>
      <c r="Y724" s="10"/>
      <c r="Z724" s="32"/>
      <c r="AA724" s="10"/>
      <c r="AB724" s="32"/>
      <c r="AC724" s="10"/>
      <c r="AD724" s="32"/>
      <c r="AE724" s="10"/>
      <c r="AF724" s="32"/>
      <c r="AG724" s="10"/>
      <c r="AH724" s="32"/>
      <c r="AI724" s="10"/>
      <c r="AJ724" s="32"/>
      <c r="AK724" s="10"/>
      <c r="AL724" s="32"/>
      <c r="AM724" s="10"/>
      <c r="AN724" s="32"/>
      <c r="AO724" s="10"/>
      <c r="AP724" s="242"/>
      <c r="AQ724" s="10"/>
      <c r="AR724" s="32"/>
      <c r="AS724" s="10"/>
      <c r="AT724" s="242"/>
      <c r="AU724" s="10"/>
      <c r="AV724" s="242"/>
      <c r="AW724" s="7"/>
      <c r="AX724" s="247"/>
      <c r="AY724" s="10"/>
      <c r="AZ724" s="242"/>
      <c r="BA724" s="7"/>
      <c r="BB724" s="247"/>
      <c r="BC724" s="7"/>
      <c r="BD724" s="247"/>
      <c r="BE724" s="7"/>
      <c r="BF724" s="8"/>
      <c r="BG724" s="7"/>
      <c r="BH724" s="8"/>
      <c r="BJ724" s="41"/>
      <c r="BK724" s="41">
        <f t="shared" si="53"/>
        <v>0</v>
      </c>
      <c r="BL724">
        <f t="shared" si="52"/>
        <v>0</v>
      </c>
      <c r="BM724" t="e">
        <f t="shared" si="50"/>
        <v>#DIV/0!</v>
      </c>
      <c r="BN724">
        <f t="shared" si="51"/>
        <v>0</v>
      </c>
    </row>
    <row r="725" spans="2:66" x14ac:dyDescent="0.25">
      <c r="B725" s="6"/>
      <c r="C725" s="10"/>
      <c r="D725" s="32"/>
      <c r="E725" s="10"/>
      <c r="F725" s="32"/>
      <c r="G725" s="10"/>
      <c r="H725" s="32"/>
      <c r="I725" s="10"/>
      <c r="J725" s="32"/>
      <c r="K725" s="10"/>
      <c r="L725" s="32"/>
      <c r="M725" s="10"/>
      <c r="N725" s="32"/>
      <c r="O725" s="10"/>
      <c r="P725" s="32"/>
      <c r="Q725" s="10"/>
      <c r="R725" s="32"/>
      <c r="S725" s="10"/>
      <c r="T725" s="32"/>
      <c r="U725" s="10"/>
      <c r="V725" s="32"/>
      <c r="W725" s="10"/>
      <c r="X725" s="32"/>
      <c r="Y725" s="10"/>
      <c r="Z725" s="32"/>
      <c r="AA725" s="10"/>
      <c r="AB725" s="32"/>
      <c r="AC725" s="10"/>
      <c r="AD725" s="32"/>
      <c r="AE725" s="10"/>
      <c r="AF725" s="32"/>
      <c r="AG725" s="10"/>
      <c r="AH725" s="32"/>
      <c r="AI725" s="10"/>
      <c r="AJ725" s="32"/>
      <c r="AK725" s="10"/>
      <c r="AL725" s="32"/>
      <c r="AM725" s="10"/>
      <c r="AN725" s="32"/>
      <c r="AO725" s="10"/>
      <c r="AP725" s="242"/>
      <c r="AQ725" s="10"/>
      <c r="AR725" s="32"/>
      <c r="AS725" s="10"/>
      <c r="AT725" s="242"/>
      <c r="AU725" s="10"/>
      <c r="AV725" s="242"/>
      <c r="AW725" s="7"/>
      <c r="AX725" s="247"/>
      <c r="AY725" s="10"/>
      <c r="AZ725" s="242"/>
      <c r="BA725" s="7"/>
      <c r="BB725" s="247"/>
      <c r="BC725" s="7"/>
      <c r="BD725" s="247"/>
      <c r="BE725" s="7"/>
      <c r="BF725" s="8"/>
      <c r="BG725" s="7"/>
      <c r="BH725" s="8"/>
      <c r="BJ725" s="41"/>
      <c r="BK725" s="41">
        <f t="shared" si="53"/>
        <v>0</v>
      </c>
      <c r="BL725">
        <f t="shared" si="52"/>
        <v>0</v>
      </c>
      <c r="BM725" t="e">
        <f t="shared" si="50"/>
        <v>#DIV/0!</v>
      </c>
      <c r="BN725">
        <f t="shared" si="51"/>
        <v>0</v>
      </c>
    </row>
    <row r="726" spans="2:66" x14ac:dyDescent="0.25">
      <c r="B726" s="6"/>
      <c r="C726" s="10"/>
      <c r="D726" s="32"/>
      <c r="E726" s="10"/>
      <c r="F726" s="32"/>
      <c r="G726" s="10"/>
      <c r="H726" s="32"/>
      <c r="I726" s="10"/>
      <c r="J726" s="32"/>
      <c r="K726" s="10"/>
      <c r="L726" s="32"/>
      <c r="M726" s="10"/>
      <c r="N726" s="32"/>
      <c r="O726" s="10"/>
      <c r="P726" s="32"/>
      <c r="Q726" s="10"/>
      <c r="R726" s="32"/>
      <c r="S726" s="10"/>
      <c r="T726" s="32"/>
      <c r="U726" s="10"/>
      <c r="V726" s="32"/>
      <c r="W726" s="10"/>
      <c r="X726" s="32"/>
      <c r="Y726" s="10"/>
      <c r="Z726" s="32"/>
      <c r="AA726" s="10"/>
      <c r="AB726" s="32"/>
      <c r="AC726" s="10"/>
      <c r="AD726" s="32"/>
      <c r="AE726" s="10"/>
      <c r="AF726" s="32"/>
      <c r="AG726" s="10"/>
      <c r="AH726" s="32"/>
      <c r="AI726" s="10"/>
      <c r="AJ726" s="32"/>
      <c r="AK726" s="10"/>
      <c r="AL726" s="32"/>
      <c r="AM726" s="10"/>
      <c r="AN726" s="32"/>
      <c r="AO726" s="10"/>
      <c r="AP726" s="242"/>
      <c r="AQ726" s="10"/>
      <c r="AR726" s="32"/>
      <c r="AS726" s="10"/>
      <c r="AT726" s="242"/>
      <c r="AU726" s="10"/>
      <c r="AV726" s="242"/>
      <c r="AW726" s="7"/>
      <c r="AX726" s="247"/>
      <c r="AY726" s="10"/>
      <c r="AZ726" s="242"/>
      <c r="BA726" s="7"/>
      <c r="BB726" s="247"/>
      <c r="BC726" s="7"/>
      <c r="BD726" s="247"/>
      <c r="BE726" s="7"/>
      <c r="BF726" s="8"/>
      <c r="BG726" s="7"/>
      <c r="BH726" s="8"/>
      <c r="BJ726" s="41"/>
      <c r="BK726" s="41">
        <f t="shared" si="53"/>
        <v>0</v>
      </c>
      <c r="BL726">
        <f t="shared" si="52"/>
        <v>0</v>
      </c>
      <c r="BM726" t="e">
        <f t="shared" si="50"/>
        <v>#DIV/0!</v>
      </c>
      <c r="BN726">
        <f t="shared" si="51"/>
        <v>0</v>
      </c>
    </row>
    <row r="727" spans="2:66" x14ac:dyDescent="0.25">
      <c r="B727" s="6"/>
      <c r="C727" s="10"/>
      <c r="D727" s="32"/>
      <c r="E727" s="10"/>
      <c r="F727" s="32"/>
      <c r="G727" s="10"/>
      <c r="H727" s="32"/>
      <c r="I727" s="10"/>
      <c r="J727" s="32"/>
      <c r="K727" s="10"/>
      <c r="L727" s="32"/>
      <c r="M727" s="10"/>
      <c r="N727" s="32"/>
      <c r="O727" s="10"/>
      <c r="P727" s="32"/>
      <c r="Q727" s="10"/>
      <c r="R727" s="32"/>
      <c r="S727" s="10"/>
      <c r="T727" s="32"/>
      <c r="U727" s="10"/>
      <c r="V727" s="32"/>
      <c r="W727" s="10"/>
      <c r="X727" s="32"/>
      <c r="Y727" s="10"/>
      <c r="Z727" s="32"/>
      <c r="AA727" s="10"/>
      <c r="AB727" s="32"/>
      <c r="AC727" s="10"/>
      <c r="AD727" s="32"/>
      <c r="AE727" s="10"/>
      <c r="AF727" s="32"/>
      <c r="AG727" s="10"/>
      <c r="AH727" s="32"/>
      <c r="AI727" s="10"/>
      <c r="AJ727" s="32"/>
      <c r="AK727" s="10"/>
      <c r="AL727" s="32"/>
      <c r="AM727" s="10"/>
      <c r="AN727" s="32"/>
      <c r="AO727" s="10"/>
      <c r="AP727" s="242"/>
      <c r="AQ727" s="10"/>
      <c r="AR727" s="32"/>
      <c r="AS727" s="10"/>
      <c r="AT727" s="242"/>
      <c r="AU727" s="10"/>
      <c r="AV727" s="242"/>
      <c r="AW727" s="7"/>
      <c r="AX727" s="247"/>
      <c r="AY727" s="10"/>
      <c r="AZ727" s="242"/>
      <c r="BA727" s="7"/>
      <c r="BB727" s="247"/>
      <c r="BC727" s="7"/>
      <c r="BD727" s="247"/>
      <c r="BE727" s="7"/>
      <c r="BF727" s="8"/>
      <c r="BG727" s="7"/>
      <c r="BH727" s="8"/>
      <c r="BJ727" s="41"/>
      <c r="BK727" s="41">
        <f t="shared" si="53"/>
        <v>0</v>
      </c>
      <c r="BL727">
        <f t="shared" si="52"/>
        <v>0</v>
      </c>
      <c r="BM727" t="e">
        <f t="shared" si="50"/>
        <v>#DIV/0!</v>
      </c>
      <c r="BN727">
        <f t="shared" si="51"/>
        <v>0</v>
      </c>
    </row>
    <row r="728" spans="2:66" x14ac:dyDescent="0.25">
      <c r="B728" s="6"/>
      <c r="C728" s="10"/>
      <c r="D728" s="32"/>
      <c r="E728" s="10"/>
      <c r="F728" s="32"/>
      <c r="G728" s="10"/>
      <c r="H728" s="32"/>
      <c r="I728" s="10"/>
      <c r="J728" s="32"/>
      <c r="K728" s="10"/>
      <c r="L728" s="32"/>
      <c r="M728" s="10"/>
      <c r="N728" s="32"/>
      <c r="O728" s="10"/>
      <c r="P728" s="32"/>
      <c r="Q728" s="10"/>
      <c r="R728" s="32"/>
      <c r="S728" s="10"/>
      <c r="T728" s="32"/>
      <c r="U728" s="10"/>
      <c r="V728" s="32"/>
      <c r="W728" s="10"/>
      <c r="X728" s="32"/>
      <c r="Y728" s="10"/>
      <c r="Z728" s="32"/>
      <c r="AA728" s="10"/>
      <c r="AB728" s="32"/>
      <c r="AC728" s="10"/>
      <c r="AD728" s="32"/>
      <c r="AE728" s="10"/>
      <c r="AF728" s="32"/>
      <c r="AG728" s="10"/>
      <c r="AH728" s="32"/>
      <c r="AI728" s="10"/>
      <c r="AJ728" s="32"/>
      <c r="AK728" s="10"/>
      <c r="AL728" s="32"/>
      <c r="AM728" s="10"/>
      <c r="AN728" s="32"/>
      <c r="AO728" s="10"/>
      <c r="AP728" s="242"/>
      <c r="AQ728" s="10"/>
      <c r="AR728" s="32"/>
      <c r="AS728" s="10"/>
      <c r="AT728" s="242"/>
      <c r="AU728" s="10"/>
      <c r="AV728" s="242"/>
      <c r="AW728" s="7"/>
      <c r="AX728" s="247"/>
      <c r="AY728" s="10"/>
      <c r="AZ728" s="242"/>
      <c r="BA728" s="7"/>
      <c r="BB728" s="247"/>
      <c r="BC728" s="7"/>
      <c r="BD728" s="247"/>
      <c r="BE728" s="7"/>
      <c r="BF728" s="8"/>
      <c r="BG728" s="7"/>
      <c r="BH728" s="8"/>
      <c r="BJ728" s="41"/>
      <c r="BK728" s="41">
        <f t="shared" si="53"/>
        <v>0</v>
      </c>
      <c r="BL728">
        <f t="shared" si="52"/>
        <v>0</v>
      </c>
      <c r="BM728" t="e">
        <f t="shared" ref="BM728:BM791" si="54">+BK728/BL728</f>
        <v>#DIV/0!</v>
      </c>
      <c r="BN728">
        <f t="shared" ref="BN728:BN791" si="55">+K728*2</f>
        <v>0</v>
      </c>
    </row>
    <row r="729" spans="2:66" x14ac:dyDescent="0.25">
      <c r="B729" s="6"/>
      <c r="C729" s="10"/>
      <c r="D729" s="32"/>
      <c r="E729" s="10"/>
      <c r="F729" s="32"/>
      <c r="G729" s="10"/>
      <c r="H729" s="32"/>
      <c r="I729" s="10"/>
      <c r="J729" s="32"/>
      <c r="K729" s="94"/>
      <c r="L729" s="32"/>
      <c r="M729" s="10"/>
      <c r="N729" s="32"/>
      <c r="O729" s="10"/>
      <c r="P729" s="32"/>
      <c r="Q729" s="10"/>
      <c r="R729" s="32"/>
      <c r="S729" s="10"/>
      <c r="T729" s="32"/>
      <c r="U729" s="10"/>
      <c r="V729" s="32"/>
      <c r="W729" s="10"/>
      <c r="X729" s="32"/>
      <c r="Y729" s="10"/>
      <c r="Z729" s="32"/>
      <c r="AA729" s="10"/>
      <c r="AB729" s="32"/>
      <c r="AC729" s="10"/>
      <c r="AD729" s="32"/>
      <c r="AE729" s="10"/>
      <c r="AF729" s="32"/>
      <c r="AG729" s="10"/>
      <c r="AH729" s="32"/>
      <c r="AI729" s="10"/>
      <c r="AJ729" s="32"/>
      <c r="AK729" s="10"/>
      <c r="AL729" s="32"/>
      <c r="AM729" s="10"/>
      <c r="AN729" s="32"/>
      <c r="AO729" s="10"/>
      <c r="AP729" s="242"/>
      <c r="AQ729" s="10"/>
      <c r="AR729" s="32"/>
      <c r="AS729" s="10"/>
      <c r="AT729" s="242"/>
      <c r="AU729" s="10"/>
      <c r="AV729" s="242"/>
      <c r="AW729" s="7"/>
      <c r="AX729" s="247"/>
      <c r="AY729" s="10"/>
      <c r="AZ729" s="242"/>
      <c r="BA729" s="7"/>
      <c r="BB729" s="247"/>
      <c r="BC729" s="7"/>
      <c r="BD729" s="247"/>
      <c r="BE729" s="7"/>
      <c r="BF729" s="8"/>
      <c r="BG729" s="7"/>
      <c r="BH729" s="8"/>
      <c r="BJ729" s="41"/>
      <c r="BK729" s="41">
        <f t="shared" si="53"/>
        <v>0</v>
      </c>
      <c r="BL729">
        <f t="shared" si="52"/>
        <v>0</v>
      </c>
      <c r="BM729" t="e">
        <f t="shared" si="54"/>
        <v>#DIV/0!</v>
      </c>
      <c r="BN729">
        <f t="shared" si="55"/>
        <v>0</v>
      </c>
    </row>
    <row r="730" spans="2:66" x14ac:dyDescent="0.25">
      <c r="B730" s="6"/>
      <c r="C730" s="10"/>
      <c r="D730" s="32"/>
      <c r="E730" s="10"/>
      <c r="F730" s="32"/>
      <c r="G730" s="10"/>
      <c r="H730" s="32"/>
      <c r="I730" s="10"/>
      <c r="J730" s="32"/>
      <c r="K730" s="94"/>
      <c r="L730" s="32"/>
      <c r="M730" s="10"/>
      <c r="N730" s="32"/>
      <c r="O730" s="10"/>
      <c r="P730" s="32"/>
      <c r="Q730" s="10"/>
      <c r="R730" s="32"/>
      <c r="S730" s="10"/>
      <c r="T730" s="32"/>
      <c r="U730" s="10"/>
      <c r="V730" s="32"/>
      <c r="W730" s="10"/>
      <c r="X730" s="32"/>
      <c r="Y730" s="10"/>
      <c r="Z730" s="32"/>
      <c r="AA730" s="10"/>
      <c r="AB730" s="32"/>
      <c r="AC730" s="10"/>
      <c r="AD730" s="32"/>
      <c r="AE730" s="10"/>
      <c r="AF730" s="32"/>
      <c r="AG730" s="10"/>
      <c r="AH730" s="32"/>
      <c r="AI730" s="10"/>
      <c r="AJ730" s="32"/>
      <c r="AK730" s="10"/>
      <c r="AL730" s="32"/>
      <c r="AM730" s="10"/>
      <c r="AN730" s="32"/>
      <c r="AO730" s="10"/>
      <c r="AP730" s="242"/>
      <c r="AQ730" s="10"/>
      <c r="AR730" s="32"/>
      <c r="AS730" s="10"/>
      <c r="AT730" s="242"/>
      <c r="AU730" s="10"/>
      <c r="AV730" s="242"/>
      <c r="AW730" s="7"/>
      <c r="AX730" s="247"/>
      <c r="AY730" s="10"/>
      <c r="AZ730" s="242"/>
      <c r="BA730" s="7"/>
      <c r="BB730" s="247"/>
      <c r="BC730" s="7"/>
      <c r="BD730" s="247"/>
      <c r="BE730" s="7"/>
      <c r="BF730" s="8"/>
      <c r="BG730" s="7"/>
      <c r="BH730" s="8"/>
      <c r="BJ730" s="41"/>
      <c r="BK730" s="41">
        <f t="shared" si="53"/>
        <v>0</v>
      </c>
      <c r="BL730">
        <f t="shared" si="52"/>
        <v>0</v>
      </c>
      <c r="BM730" t="e">
        <f t="shared" si="54"/>
        <v>#DIV/0!</v>
      </c>
      <c r="BN730">
        <f t="shared" si="55"/>
        <v>0</v>
      </c>
    </row>
    <row r="731" spans="2:66" x14ac:dyDescent="0.25">
      <c r="B731" s="6"/>
      <c r="C731" s="10"/>
      <c r="D731" s="32"/>
      <c r="E731" s="10"/>
      <c r="F731" s="32"/>
      <c r="G731" s="10"/>
      <c r="H731" s="32"/>
      <c r="I731" s="10"/>
      <c r="J731" s="32"/>
      <c r="K731" s="10"/>
      <c r="L731" s="32"/>
      <c r="M731" s="10"/>
      <c r="N731" s="32"/>
      <c r="O731" s="10"/>
      <c r="P731" s="32"/>
      <c r="Q731" s="10"/>
      <c r="R731" s="32"/>
      <c r="S731" s="10"/>
      <c r="T731" s="32"/>
      <c r="U731" s="10"/>
      <c r="V731" s="32"/>
      <c r="W731" s="10"/>
      <c r="X731" s="32"/>
      <c r="Y731" s="10"/>
      <c r="Z731" s="32"/>
      <c r="AA731" s="10"/>
      <c r="AB731" s="32"/>
      <c r="AC731" s="10"/>
      <c r="AD731" s="32"/>
      <c r="AE731" s="10"/>
      <c r="AF731" s="32"/>
      <c r="AG731" s="10"/>
      <c r="AH731" s="32"/>
      <c r="AI731" s="10"/>
      <c r="AJ731" s="32"/>
      <c r="AK731" s="10"/>
      <c r="AL731" s="32"/>
      <c r="AM731" s="10"/>
      <c r="AN731" s="32"/>
      <c r="AO731" s="10"/>
      <c r="AP731" s="242"/>
      <c r="AQ731" s="10"/>
      <c r="AR731" s="32"/>
      <c r="AS731" s="10"/>
      <c r="AT731" s="242"/>
      <c r="AU731" s="10"/>
      <c r="AV731" s="242"/>
      <c r="AW731" s="7"/>
      <c r="AX731" s="247"/>
      <c r="AY731" s="10"/>
      <c r="AZ731" s="242"/>
      <c r="BA731" s="7"/>
      <c r="BB731" s="247"/>
      <c r="BC731" s="7"/>
      <c r="BD731" s="247"/>
      <c r="BE731" s="7"/>
      <c r="BF731" s="8"/>
      <c r="BG731" s="7"/>
      <c r="BH731" s="8"/>
      <c r="BJ731" s="41"/>
      <c r="BK731" s="41">
        <f t="shared" si="53"/>
        <v>0</v>
      </c>
      <c r="BL731">
        <f t="shared" si="52"/>
        <v>0</v>
      </c>
      <c r="BM731" t="e">
        <f t="shared" si="54"/>
        <v>#DIV/0!</v>
      </c>
      <c r="BN731">
        <f t="shared" si="55"/>
        <v>0</v>
      </c>
    </row>
    <row r="732" spans="2:66" x14ac:dyDescent="0.25">
      <c r="B732" s="6"/>
      <c r="C732" s="10"/>
      <c r="D732" s="32"/>
      <c r="E732" s="10"/>
      <c r="F732" s="32"/>
      <c r="G732" s="10"/>
      <c r="H732" s="32"/>
      <c r="I732" s="10"/>
      <c r="J732" s="32"/>
      <c r="K732" s="10"/>
      <c r="L732" s="32"/>
      <c r="M732" s="10"/>
      <c r="N732" s="32"/>
      <c r="O732" s="10"/>
      <c r="P732" s="32"/>
      <c r="Q732" s="10"/>
      <c r="R732" s="32"/>
      <c r="S732" s="10"/>
      <c r="T732" s="32"/>
      <c r="U732" s="10"/>
      <c r="V732" s="32"/>
      <c r="W732" s="10"/>
      <c r="X732" s="32"/>
      <c r="Y732" s="10"/>
      <c r="Z732" s="32"/>
      <c r="AA732" s="10"/>
      <c r="AB732" s="32"/>
      <c r="AC732" s="10"/>
      <c r="AD732" s="32"/>
      <c r="AE732" s="10"/>
      <c r="AF732" s="32"/>
      <c r="AG732" s="10"/>
      <c r="AH732" s="32"/>
      <c r="AI732" s="10"/>
      <c r="AJ732" s="32"/>
      <c r="AK732" s="10"/>
      <c r="AL732" s="32"/>
      <c r="AM732" s="10"/>
      <c r="AN732" s="32"/>
      <c r="AO732" s="10"/>
      <c r="AP732" s="242"/>
      <c r="AQ732" s="10"/>
      <c r="AR732" s="32"/>
      <c r="AS732" s="10"/>
      <c r="AT732" s="242"/>
      <c r="AU732" s="10"/>
      <c r="AV732" s="242"/>
      <c r="AW732" s="7"/>
      <c r="AX732" s="247"/>
      <c r="AY732" s="10"/>
      <c r="AZ732" s="242"/>
      <c r="BA732" s="7"/>
      <c r="BB732" s="247"/>
      <c r="BC732" s="7"/>
      <c r="BD732" s="247"/>
      <c r="BE732" s="7"/>
      <c r="BF732" s="8"/>
      <c r="BG732" s="7"/>
      <c r="BH732" s="8"/>
      <c r="BJ732" s="41"/>
      <c r="BK732" s="41">
        <f t="shared" si="53"/>
        <v>0</v>
      </c>
      <c r="BL732">
        <f t="shared" si="52"/>
        <v>0</v>
      </c>
      <c r="BM732" t="e">
        <f t="shared" si="54"/>
        <v>#DIV/0!</v>
      </c>
      <c r="BN732">
        <f t="shared" si="55"/>
        <v>0</v>
      </c>
    </row>
    <row r="733" spans="2:66" x14ac:dyDescent="0.25">
      <c r="B733" s="6"/>
      <c r="C733" s="10"/>
      <c r="D733" s="32"/>
      <c r="E733" s="10"/>
      <c r="F733" s="32"/>
      <c r="G733" s="10"/>
      <c r="H733" s="32"/>
      <c r="I733" s="10"/>
      <c r="J733" s="32"/>
      <c r="K733" s="10"/>
      <c r="L733" s="32"/>
      <c r="M733" s="10"/>
      <c r="N733" s="32"/>
      <c r="O733" s="10"/>
      <c r="P733" s="32"/>
      <c r="Q733" s="10"/>
      <c r="R733" s="32"/>
      <c r="S733" s="10"/>
      <c r="T733" s="32"/>
      <c r="U733" s="10"/>
      <c r="V733" s="32"/>
      <c r="W733" s="10"/>
      <c r="X733" s="32"/>
      <c r="Y733" s="10"/>
      <c r="Z733" s="32"/>
      <c r="AA733" s="10"/>
      <c r="AB733" s="32"/>
      <c r="AC733" s="10"/>
      <c r="AD733" s="32"/>
      <c r="AE733" s="10"/>
      <c r="AF733" s="32"/>
      <c r="AG733" s="10"/>
      <c r="AH733" s="32"/>
      <c r="AI733" s="10"/>
      <c r="AJ733" s="32"/>
      <c r="AK733" s="10"/>
      <c r="AL733" s="32"/>
      <c r="AM733" s="10"/>
      <c r="AN733" s="32"/>
      <c r="AO733" s="10"/>
      <c r="AP733" s="242"/>
      <c r="AQ733" s="10"/>
      <c r="AR733" s="32"/>
      <c r="AS733" s="10"/>
      <c r="AT733" s="242"/>
      <c r="AU733" s="10"/>
      <c r="AV733" s="242"/>
      <c r="AW733" s="7"/>
      <c r="AX733" s="247"/>
      <c r="AY733" s="10"/>
      <c r="AZ733" s="242"/>
      <c r="BA733" s="7"/>
      <c r="BB733" s="247"/>
      <c r="BC733" s="7"/>
      <c r="BD733" s="247"/>
      <c r="BE733" s="7"/>
      <c r="BF733" s="8"/>
      <c r="BG733" s="7"/>
      <c r="BH733" s="8"/>
      <c r="BJ733" s="41"/>
      <c r="BK733" s="41">
        <f t="shared" si="53"/>
        <v>0</v>
      </c>
      <c r="BL733">
        <f t="shared" si="52"/>
        <v>0</v>
      </c>
      <c r="BM733" t="e">
        <f t="shared" si="54"/>
        <v>#DIV/0!</v>
      </c>
      <c r="BN733">
        <f t="shared" si="55"/>
        <v>0</v>
      </c>
    </row>
    <row r="734" spans="2:66" x14ac:dyDescent="0.25">
      <c r="B734" s="6"/>
      <c r="C734" s="10"/>
      <c r="D734" s="32"/>
      <c r="E734" s="10"/>
      <c r="F734" s="32"/>
      <c r="G734" s="10"/>
      <c r="H734" s="32"/>
      <c r="I734" s="10"/>
      <c r="J734" s="32"/>
      <c r="K734" s="10"/>
      <c r="L734" s="32"/>
      <c r="M734" s="10"/>
      <c r="N734" s="32"/>
      <c r="O734" s="10"/>
      <c r="P734" s="32"/>
      <c r="Q734" s="10"/>
      <c r="R734" s="32"/>
      <c r="S734" s="10"/>
      <c r="T734" s="32"/>
      <c r="U734" s="10"/>
      <c r="V734" s="32"/>
      <c r="W734" s="10"/>
      <c r="X734" s="32"/>
      <c r="Y734" s="10"/>
      <c r="Z734" s="32"/>
      <c r="AA734" s="10"/>
      <c r="AB734" s="32"/>
      <c r="AC734" s="10"/>
      <c r="AD734" s="32"/>
      <c r="AE734" s="10"/>
      <c r="AF734" s="32"/>
      <c r="AG734" s="10"/>
      <c r="AH734" s="32"/>
      <c r="AI734" s="10"/>
      <c r="AJ734" s="32"/>
      <c r="AK734" s="10"/>
      <c r="AL734" s="32"/>
      <c r="AM734" s="10"/>
      <c r="AN734" s="32"/>
      <c r="AO734" s="10"/>
      <c r="AP734" s="242"/>
      <c r="AQ734" s="10"/>
      <c r="AR734" s="32"/>
      <c r="AS734" s="10"/>
      <c r="AT734" s="242"/>
      <c r="AU734" s="10"/>
      <c r="AV734" s="242"/>
      <c r="AW734" s="7"/>
      <c r="AX734" s="247"/>
      <c r="AY734" s="10"/>
      <c r="AZ734" s="242"/>
      <c r="BA734" s="7"/>
      <c r="BB734" s="247"/>
      <c r="BC734" s="7"/>
      <c r="BD734" s="247"/>
      <c r="BE734" s="7"/>
      <c r="BF734" s="8"/>
      <c r="BG734" s="7"/>
      <c r="BH734" s="8"/>
      <c r="BJ734" s="41"/>
      <c r="BK734" s="41">
        <f t="shared" si="53"/>
        <v>0</v>
      </c>
      <c r="BL734">
        <f t="shared" si="52"/>
        <v>0</v>
      </c>
      <c r="BM734" t="e">
        <f t="shared" si="54"/>
        <v>#DIV/0!</v>
      </c>
      <c r="BN734">
        <f t="shared" si="55"/>
        <v>0</v>
      </c>
    </row>
    <row r="735" spans="2:66" x14ac:dyDescent="0.25">
      <c r="B735" s="6"/>
      <c r="C735" s="10"/>
      <c r="D735" s="32"/>
      <c r="E735" s="10"/>
      <c r="F735" s="32"/>
      <c r="G735" s="10"/>
      <c r="H735" s="32"/>
      <c r="I735" s="10"/>
      <c r="J735" s="32"/>
      <c r="K735" s="10"/>
      <c r="L735" s="32"/>
      <c r="M735" s="10"/>
      <c r="N735" s="32"/>
      <c r="O735" s="10"/>
      <c r="P735" s="32"/>
      <c r="Q735" s="10"/>
      <c r="R735" s="32"/>
      <c r="S735" s="10"/>
      <c r="T735" s="32"/>
      <c r="U735" s="10"/>
      <c r="V735" s="32"/>
      <c r="W735" s="10"/>
      <c r="X735" s="32"/>
      <c r="Y735" s="10"/>
      <c r="Z735" s="32"/>
      <c r="AA735" s="10"/>
      <c r="AB735" s="32"/>
      <c r="AC735" s="10"/>
      <c r="AD735" s="32"/>
      <c r="AE735" s="10"/>
      <c r="AF735" s="32"/>
      <c r="AG735" s="10"/>
      <c r="AH735" s="32"/>
      <c r="AI735" s="10"/>
      <c r="AJ735" s="32"/>
      <c r="AK735" s="10"/>
      <c r="AL735" s="32"/>
      <c r="AM735" s="10"/>
      <c r="AN735" s="32"/>
      <c r="AO735" s="10"/>
      <c r="AP735" s="242"/>
      <c r="AQ735" s="10"/>
      <c r="AR735" s="32"/>
      <c r="AS735" s="10"/>
      <c r="AT735" s="242"/>
      <c r="AU735" s="10"/>
      <c r="AV735" s="242"/>
      <c r="AW735" s="7"/>
      <c r="AX735" s="247"/>
      <c r="AY735" s="10"/>
      <c r="AZ735" s="242"/>
      <c r="BA735" s="7"/>
      <c r="BB735" s="247"/>
      <c r="BC735" s="7"/>
      <c r="BD735" s="247"/>
      <c r="BE735" s="7"/>
      <c r="BF735" s="8"/>
      <c r="BG735" s="7"/>
      <c r="BH735" s="8"/>
      <c r="BJ735" s="41"/>
      <c r="BK735" s="41">
        <f t="shared" si="53"/>
        <v>0</v>
      </c>
      <c r="BL735">
        <f t="shared" si="52"/>
        <v>0</v>
      </c>
      <c r="BM735" t="e">
        <f t="shared" si="54"/>
        <v>#DIV/0!</v>
      </c>
      <c r="BN735">
        <f t="shared" si="55"/>
        <v>0</v>
      </c>
    </row>
    <row r="736" spans="2:66" x14ac:dyDescent="0.25">
      <c r="B736" s="6"/>
      <c r="C736" s="10"/>
      <c r="D736" s="32"/>
      <c r="E736" s="10"/>
      <c r="F736" s="32"/>
      <c r="G736" s="10"/>
      <c r="H736" s="32"/>
      <c r="I736" s="10"/>
      <c r="J736" s="32"/>
      <c r="K736" s="10"/>
      <c r="L736" s="32"/>
      <c r="M736" s="10"/>
      <c r="N736" s="32"/>
      <c r="O736" s="10"/>
      <c r="P736" s="32"/>
      <c r="Q736" s="10"/>
      <c r="R736" s="32"/>
      <c r="S736" s="10"/>
      <c r="T736" s="32"/>
      <c r="U736" s="10"/>
      <c r="V736" s="32"/>
      <c r="W736" s="10"/>
      <c r="X736" s="32"/>
      <c r="Y736" s="10"/>
      <c r="Z736" s="32"/>
      <c r="AA736" s="10"/>
      <c r="AB736" s="32"/>
      <c r="AC736" s="10"/>
      <c r="AD736" s="32"/>
      <c r="AE736" s="10"/>
      <c r="AF736" s="32"/>
      <c r="AG736" s="10"/>
      <c r="AH736" s="32"/>
      <c r="AI736" s="10"/>
      <c r="AJ736" s="32"/>
      <c r="AK736" s="10"/>
      <c r="AL736" s="32"/>
      <c r="AM736" s="10"/>
      <c r="AN736" s="32"/>
      <c r="AO736" s="10"/>
      <c r="AP736" s="242"/>
      <c r="AQ736" s="10"/>
      <c r="AR736" s="32"/>
      <c r="AS736" s="10"/>
      <c r="AT736" s="242"/>
      <c r="AU736" s="10"/>
      <c r="AV736" s="242"/>
      <c r="AW736" s="7"/>
      <c r="AX736" s="247"/>
      <c r="AY736" s="10"/>
      <c r="AZ736" s="242"/>
      <c r="BA736" s="7"/>
      <c r="BB736" s="247"/>
      <c r="BC736" s="7"/>
      <c r="BD736" s="247"/>
      <c r="BE736" s="7"/>
      <c r="BF736" s="8"/>
      <c r="BG736" s="7"/>
      <c r="BH736" s="8"/>
      <c r="BJ736" s="41"/>
      <c r="BK736" s="41">
        <f t="shared" si="53"/>
        <v>0</v>
      </c>
      <c r="BL736">
        <f t="shared" si="52"/>
        <v>0</v>
      </c>
      <c r="BM736" t="e">
        <f t="shared" si="54"/>
        <v>#DIV/0!</v>
      </c>
      <c r="BN736">
        <f t="shared" si="55"/>
        <v>0</v>
      </c>
    </row>
    <row r="737" spans="2:66" x14ac:dyDescent="0.25">
      <c r="B737" s="6"/>
      <c r="C737" s="10"/>
      <c r="D737" s="32"/>
      <c r="E737" s="10"/>
      <c r="F737" s="32"/>
      <c r="G737" s="10"/>
      <c r="H737" s="32"/>
      <c r="I737" s="10"/>
      <c r="J737" s="32"/>
      <c r="K737" s="10"/>
      <c r="L737" s="32"/>
      <c r="M737" s="10"/>
      <c r="N737" s="32"/>
      <c r="O737" s="10"/>
      <c r="P737" s="32"/>
      <c r="Q737" s="10"/>
      <c r="R737" s="32"/>
      <c r="S737" s="10"/>
      <c r="T737" s="32"/>
      <c r="U737" s="10"/>
      <c r="V737" s="32"/>
      <c r="W737" s="10"/>
      <c r="X737" s="32"/>
      <c r="Y737" s="10"/>
      <c r="Z737" s="32"/>
      <c r="AA737" s="10"/>
      <c r="AB737" s="32"/>
      <c r="AC737" s="10"/>
      <c r="AD737" s="32"/>
      <c r="AE737" s="10"/>
      <c r="AF737" s="32"/>
      <c r="AG737" s="10"/>
      <c r="AH737" s="32"/>
      <c r="AI737" s="10"/>
      <c r="AJ737" s="32"/>
      <c r="AK737" s="10"/>
      <c r="AL737" s="32"/>
      <c r="AM737" s="10"/>
      <c r="AN737" s="32"/>
      <c r="AO737" s="10"/>
      <c r="AP737" s="242"/>
      <c r="AQ737" s="10"/>
      <c r="AR737" s="32"/>
      <c r="AS737" s="10"/>
      <c r="AT737" s="242"/>
      <c r="AU737" s="10"/>
      <c r="AV737" s="242"/>
      <c r="AW737" s="7"/>
      <c r="AX737" s="247"/>
      <c r="AY737" s="10"/>
      <c r="AZ737" s="242"/>
      <c r="BA737" s="7"/>
      <c r="BB737" s="247"/>
      <c r="BC737" s="7"/>
      <c r="BD737" s="247"/>
      <c r="BE737" s="7"/>
      <c r="BF737" s="8"/>
      <c r="BG737" s="7"/>
      <c r="BH737" s="8"/>
      <c r="BJ737" s="41"/>
      <c r="BK737" s="41">
        <f t="shared" si="53"/>
        <v>0</v>
      </c>
      <c r="BL737">
        <f t="shared" si="52"/>
        <v>0</v>
      </c>
      <c r="BM737" t="e">
        <f t="shared" si="54"/>
        <v>#DIV/0!</v>
      </c>
      <c r="BN737">
        <f t="shared" si="55"/>
        <v>0</v>
      </c>
    </row>
    <row r="738" spans="2:66" x14ac:dyDescent="0.25">
      <c r="B738" s="6"/>
      <c r="C738" s="10"/>
      <c r="D738" s="32"/>
      <c r="E738" s="10"/>
      <c r="F738" s="32"/>
      <c r="G738" s="10"/>
      <c r="H738" s="32"/>
      <c r="I738" s="10"/>
      <c r="J738" s="32"/>
      <c r="K738" s="10"/>
      <c r="L738" s="32"/>
      <c r="M738" s="10"/>
      <c r="N738" s="32"/>
      <c r="O738" s="10"/>
      <c r="P738" s="32"/>
      <c r="Q738" s="10"/>
      <c r="R738" s="32"/>
      <c r="S738" s="10"/>
      <c r="T738" s="32"/>
      <c r="U738" s="10"/>
      <c r="V738" s="32"/>
      <c r="W738" s="10"/>
      <c r="X738" s="32"/>
      <c r="Y738" s="10"/>
      <c r="Z738" s="32"/>
      <c r="AA738" s="10"/>
      <c r="AB738" s="32"/>
      <c r="AC738" s="10"/>
      <c r="AD738" s="32"/>
      <c r="AE738" s="10"/>
      <c r="AF738" s="32"/>
      <c r="AG738" s="10"/>
      <c r="AH738" s="32"/>
      <c r="AI738" s="10"/>
      <c r="AJ738" s="32"/>
      <c r="AK738" s="10"/>
      <c r="AL738" s="32"/>
      <c r="AM738" s="10"/>
      <c r="AN738" s="32"/>
      <c r="AO738" s="10"/>
      <c r="AP738" s="242"/>
      <c r="AQ738" s="10"/>
      <c r="AR738" s="32"/>
      <c r="AS738" s="10"/>
      <c r="AT738" s="242"/>
      <c r="AU738" s="10"/>
      <c r="AV738" s="242"/>
      <c r="AW738" s="7"/>
      <c r="AX738" s="247"/>
      <c r="AY738" s="10"/>
      <c r="AZ738" s="242"/>
      <c r="BA738" s="7"/>
      <c r="BB738" s="247"/>
      <c r="BC738" s="7"/>
      <c r="BD738" s="247"/>
      <c r="BE738" s="7"/>
      <c r="BF738" s="8"/>
      <c r="BG738" s="7"/>
      <c r="BH738" s="8"/>
      <c r="BJ738" s="41"/>
      <c r="BK738" s="41">
        <f t="shared" si="53"/>
        <v>0</v>
      </c>
      <c r="BL738">
        <f t="shared" si="52"/>
        <v>0</v>
      </c>
      <c r="BM738" t="e">
        <f t="shared" si="54"/>
        <v>#DIV/0!</v>
      </c>
      <c r="BN738">
        <f t="shared" si="55"/>
        <v>0</v>
      </c>
    </row>
    <row r="739" spans="2:66" x14ac:dyDescent="0.25">
      <c r="B739" s="6"/>
      <c r="C739" s="10"/>
      <c r="D739" s="32"/>
      <c r="E739" s="10"/>
      <c r="F739" s="32"/>
      <c r="G739" s="10"/>
      <c r="H739" s="32"/>
      <c r="I739" s="10"/>
      <c r="J739" s="32"/>
      <c r="K739" s="10"/>
      <c r="L739" s="32"/>
      <c r="M739" s="10"/>
      <c r="N739" s="32"/>
      <c r="O739" s="10"/>
      <c r="P739" s="32"/>
      <c r="Q739" s="10"/>
      <c r="R739" s="32"/>
      <c r="S739" s="10"/>
      <c r="T739" s="32"/>
      <c r="U739" s="10"/>
      <c r="V739" s="32"/>
      <c r="W739" s="10"/>
      <c r="X739" s="32"/>
      <c r="Y739" s="10"/>
      <c r="Z739" s="32"/>
      <c r="AA739" s="10"/>
      <c r="AB739" s="32"/>
      <c r="AC739" s="10"/>
      <c r="AD739" s="32"/>
      <c r="AE739" s="10"/>
      <c r="AF739" s="32"/>
      <c r="AG739" s="10"/>
      <c r="AH739" s="32"/>
      <c r="AI739" s="10"/>
      <c r="AJ739" s="32"/>
      <c r="AK739" s="10"/>
      <c r="AL739" s="32"/>
      <c r="AM739" s="10"/>
      <c r="AN739" s="32"/>
      <c r="AO739" s="10"/>
      <c r="AP739" s="242"/>
      <c r="AQ739" s="10"/>
      <c r="AR739" s="32"/>
      <c r="AS739" s="10"/>
      <c r="AT739" s="242"/>
      <c r="AU739" s="10"/>
      <c r="AV739" s="242"/>
      <c r="AW739" s="7"/>
      <c r="AX739" s="247"/>
      <c r="AY739" s="10"/>
      <c r="AZ739" s="242"/>
      <c r="BA739" s="7"/>
      <c r="BB739" s="247"/>
      <c r="BC739" s="7"/>
      <c r="BD739" s="247"/>
      <c r="BE739" s="7"/>
      <c r="BF739" s="8"/>
      <c r="BG739" s="7"/>
      <c r="BH739" s="8"/>
      <c r="BJ739" s="41"/>
      <c r="BK739" s="41">
        <f t="shared" si="53"/>
        <v>0</v>
      </c>
      <c r="BL739">
        <f t="shared" si="52"/>
        <v>0</v>
      </c>
      <c r="BM739" t="e">
        <f t="shared" si="54"/>
        <v>#DIV/0!</v>
      </c>
      <c r="BN739">
        <f t="shared" si="55"/>
        <v>0</v>
      </c>
    </row>
    <row r="740" spans="2:66" x14ac:dyDescent="0.25">
      <c r="B740" s="6"/>
      <c r="C740" s="10"/>
      <c r="D740" s="32"/>
      <c r="E740" s="10"/>
      <c r="F740" s="32"/>
      <c r="G740" s="10"/>
      <c r="H740" s="32"/>
      <c r="I740" s="10"/>
      <c r="J740" s="32"/>
      <c r="K740" s="10"/>
      <c r="L740" s="32"/>
      <c r="M740" s="10"/>
      <c r="N740" s="32"/>
      <c r="O740" s="10"/>
      <c r="P740" s="32"/>
      <c r="Q740" s="10"/>
      <c r="R740" s="32"/>
      <c r="S740" s="10"/>
      <c r="T740" s="32"/>
      <c r="U740" s="10"/>
      <c r="V740" s="32"/>
      <c r="W740" s="10"/>
      <c r="X740" s="32"/>
      <c r="Y740" s="10"/>
      <c r="Z740" s="32"/>
      <c r="AA740" s="10"/>
      <c r="AB740" s="32"/>
      <c r="AC740" s="10"/>
      <c r="AD740" s="32"/>
      <c r="AE740" s="10"/>
      <c r="AF740" s="32"/>
      <c r="AG740" s="10"/>
      <c r="AH740" s="32"/>
      <c r="AI740" s="10"/>
      <c r="AJ740" s="32"/>
      <c r="AK740" s="10"/>
      <c r="AL740" s="32"/>
      <c r="AM740" s="10"/>
      <c r="AN740" s="32"/>
      <c r="AO740" s="10"/>
      <c r="AP740" s="242"/>
      <c r="AQ740" s="10"/>
      <c r="AR740" s="32"/>
      <c r="AS740" s="10"/>
      <c r="AT740" s="242"/>
      <c r="AU740" s="10"/>
      <c r="AV740" s="242"/>
      <c r="AW740" s="250"/>
      <c r="AX740" s="247"/>
      <c r="AY740" s="10"/>
      <c r="AZ740" s="242"/>
      <c r="BA740" s="250"/>
      <c r="BB740" s="247"/>
      <c r="BC740" s="250"/>
      <c r="BD740" s="247"/>
      <c r="BE740" s="7"/>
      <c r="BF740" s="8"/>
      <c r="BG740" s="7"/>
      <c r="BH740" s="8"/>
      <c r="BJ740" s="41"/>
      <c r="BK740" s="41">
        <f t="shared" si="53"/>
        <v>0</v>
      </c>
      <c r="BL740">
        <f t="shared" si="52"/>
        <v>0</v>
      </c>
      <c r="BM740" t="e">
        <f t="shared" si="54"/>
        <v>#DIV/0!</v>
      </c>
      <c r="BN740">
        <f t="shared" si="55"/>
        <v>0</v>
      </c>
    </row>
    <row r="741" spans="2:66" x14ac:dyDescent="0.25">
      <c r="B741" s="6"/>
      <c r="C741" s="10"/>
      <c r="D741" s="32"/>
      <c r="E741" s="10"/>
      <c r="F741" s="32"/>
      <c r="G741" s="10"/>
      <c r="H741" s="32"/>
      <c r="I741" s="10"/>
      <c r="J741" s="32"/>
      <c r="K741" s="10"/>
      <c r="L741" s="32"/>
      <c r="M741" s="10"/>
      <c r="N741" s="32"/>
      <c r="O741" s="10"/>
      <c r="P741" s="32"/>
      <c r="Q741" s="10"/>
      <c r="R741" s="32"/>
      <c r="S741" s="10"/>
      <c r="T741" s="32"/>
      <c r="U741" s="10"/>
      <c r="V741" s="32"/>
      <c r="W741" s="10"/>
      <c r="X741" s="32"/>
      <c r="Y741" s="10"/>
      <c r="Z741" s="32"/>
      <c r="AA741" s="10"/>
      <c r="AB741" s="32"/>
      <c r="AC741" s="10"/>
      <c r="AD741" s="32"/>
      <c r="AE741" s="10"/>
      <c r="AF741" s="32"/>
      <c r="AG741" s="10"/>
      <c r="AH741" s="32"/>
      <c r="AI741" s="10"/>
      <c r="AJ741" s="32"/>
      <c r="AK741" s="10"/>
      <c r="AL741" s="32"/>
      <c r="AM741" s="10"/>
      <c r="AN741" s="32"/>
      <c r="AO741" s="10"/>
      <c r="AP741" s="242"/>
      <c r="AQ741" s="10"/>
      <c r="AR741" s="32"/>
      <c r="AS741" s="10"/>
      <c r="AT741" s="242"/>
      <c r="AU741" s="10"/>
      <c r="AV741" s="242"/>
      <c r="AW741" s="7"/>
      <c r="AX741" s="247"/>
      <c r="AY741" s="10"/>
      <c r="AZ741" s="242"/>
      <c r="BA741" s="7"/>
      <c r="BB741" s="247"/>
      <c r="BC741" s="7"/>
      <c r="BD741" s="247"/>
      <c r="BE741" s="7"/>
      <c r="BF741" s="8"/>
      <c r="BG741" s="7"/>
      <c r="BH741" s="8"/>
      <c r="BJ741" s="41"/>
      <c r="BK741" s="41">
        <f t="shared" si="53"/>
        <v>0</v>
      </c>
      <c r="BL741">
        <f t="shared" si="52"/>
        <v>0</v>
      </c>
      <c r="BM741" t="e">
        <f t="shared" si="54"/>
        <v>#DIV/0!</v>
      </c>
      <c r="BN741">
        <f t="shared" si="55"/>
        <v>0</v>
      </c>
    </row>
    <row r="742" spans="2:66" x14ac:dyDescent="0.25">
      <c r="B742" s="6"/>
      <c r="C742" s="10"/>
      <c r="D742" s="32"/>
      <c r="E742" s="10"/>
      <c r="F742" s="32"/>
      <c r="G742" s="10"/>
      <c r="H742" s="32"/>
      <c r="I742" s="10"/>
      <c r="J742" s="32"/>
      <c r="K742" s="10"/>
      <c r="L742" s="32"/>
      <c r="M742" s="10"/>
      <c r="N742" s="32"/>
      <c r="O742" s="10"/>
      <c r="P742" s="32"/>
      <c r="Q742" s="10"/>
      <c r="R742" s="32"/>
      <c r="S742" s="10"/>
      <c r="T742" s="32"/>
      <c r="U742" s="10"/>
      <c r="V742" s="32"/>
      <c r="W742" s="10"/>
      <c r="X742" s="32"/>
      <c r="Y742" s="10"/>
      <c r="Z742" s="32"/>
      <c r="AA742" s="10"/>
      <c r="AB742" s="32"/>
      <c r="AC742" s="10"/>
      <c r="AD742" s="32"/>
      <c r="AE742" s="10"/>
      <c r="AF742" s="32"/>
      <c r="AG742" s="10"/>
      <c r="AH742" s="32"/>
      <c r="AI742" s="10"/>
      <c r="AJ742" s="32"/>
      <c r="AK742" s="10"/>
      <c r="AL742" s="32"/>
      <c r="AM742" s="10"/>
      <c r="AN742" s="32"/>
      <c r="AO742" s="10"/>
      <c r="AP742" s="242"/>
      <c r="AQ742" s="10"/>
      <c r="AR742" s="32"/>
      <c r="AS742" s="10"/>
      <c r="AT742" s="242"/>
      <c r="AU742" s="10"/>
      <c r="AV742" s="242"/>
      <c r="AW742" s="7"/>
      <c r="AX742" s="247"/>
      <c r="AY742" s="10"/>
      <c r="AZ742" s="242"/>
      <c r="BA742" s="7"/>
      <c r="BB742" s="247"/>
      <c r="BC742" s="7"/>
      <c r="BD742" s="247"/>
      <c r="BE742" s="7"/>
      <c r="BF742" s="8"/>
      <c r="BG742" s="7"/>
      <c r="BH742" s="8"/>
      <c r="BJ742" s="41"/>
      <c r="BK742" s="41">
        <f t="shared" si="53"/>
        <v>0</v>
      </c>
      <c r="BL742">
        <f t="shared" si="52"/>
        <v>0</v>
      </c>
      <c r="BM742" t="e">
        <f t="shared" si="54"/>
        <v>#DIV/0!</v>
      </c>
      <c r="BN742">
        <f t="shared" si="55"/>
        <v>0</v>
      </c>
    </row>
    <row r="743" spans="2:66" x14ac:dyDescent="0.25">
      <c r="B743" s="6"/>
      <c r="C743" s="10"/>
      <c r="D743" s="32"/>
      <c r="E743" s="10"/>
      <c r="F743" s="32"/>
      <c r="G743" s="10"/>
      <c r="H743" s="32"/>
      <c r="I743" s="10"/>
      <c r="J743" s="32"/>
      <c r="K743" s="10"/>
      <c r="L743" s="32"/>
      <c r="M743" s="10"/>
      <c r="N743" s="32"/>
      <c r="O743" s="10"/>
      <c r="P743" s="32"/>
      <c r="Q743" s="10"/>
      <c r="R743" s="32"/>
      <c r="S743" s="10"/>
      <c r="T743" s="32"/>
      <c r="U743" s="10"/>
      <c r="V743" s="32"/>
      <c r="W743" s="10"/>
      <c r="X743" s="32"/>
      <c r="Y743" s="10"/>
      <c r="Z743" s="32"/>
      <c r="AA743" s="10"/>
      <c r="AB743" s="32"/>
      <c r="AC743" s="10"/>
      <c r="AD743" s="32"/>
      <c r="AE743" s="10"/>
      <c r="AF743" s="32"/>
      <c r="AG743" s="10"/>
      <c r="AH743" s="32"/>
      <c r="AI743" s="10"/>
      <c r="AJ743" s="32"/>
      <c r="AK743" s="10"/>
      <c r="AL743" s="32"/>
      <c r="AM743" s="10"/>
      <c r="AN743" s="32"/>
      <c r="AO743" s="10"/>
      <c r="AP743" s="242"/>
      <c r="AQ743" s="10"/>
      <c r="AR743" s="32"/>
      <c r="AS743" s="10"/>
      <c r="AT743" s="242"/>
      <c r="AU743" s="10"/>
      <c r="AV743" s="242"/>
      <c r="AW743" s="7"/>
      <c r="AX743" s="247"/>
      <c r="AY743" s="10"/>
      <c r="AZ743" s="242"/>
      <c r="BA743" s="7"/>
      <c r="BB743" s="247"/>
      <c r="BC743" s="7"/>
      <c r="BD743" s="247"/>
      <c r="BE743" s="7"/>
      <c r="BF743" s="8"/>
      <c r="BG743" s="7"/>
      <c r="BH743" s="8"/>
      <c r="BJ743" s="41"/>
      <c r="BK743" s="41">
        <f t="shared" si="53"/>
        <v>0</v>
      </c>
      <c r="BL743">
        <f t="shared" si="52"/>
        <v>0</v>
      </c>
      <c r="BM743" t="e">
        <f t="shared" si="54"/>
        <v>#DIV/0!</v>
      </c>
      <c r="BN743">
        <f t="shared" si="55"/>
        <v>0</v>
      </c>
    </row>
    <row r="744" spans="2:66" x14ac:dyDescent="0.25">
      <c r="B744" s="6"/>
      <c r="C744" s="10"/>
      <c r="D744" s="32"/>
      <c r="E744" s="10"/>
      <c r="F744" s="32"/>
      <c r="G744" s="10"/>
      <c r="H744" s="32"/>
      <c r="I744" s="10"/>
      <c r="J744" s="32"/>
      <c r="K744" s="94"/>
      <c r="L744" s="32"/>
      <c r="M744" s="10"/>
      <c r="N744" s="32"/>
      <c r="O744" s="10"/>
      <c r="P744" s="32"/>
      <c r="Q744" s="10"/>
      <c r="R744" s="32"/>
      <c r="S744" s="10"/>
      <c r="T744" s="32"/>
      <c r="U744" s="10"/>
      <c r="V744" s="32"/>
      <c r="W744" s="10"/>
      <c r="X744" s="32"/>
      <c r="Y744" s="10"/>
      <c r="Z744" s="32"/>
      <c r="AA744" s="10"/>
      <c r="AB744" s="32"/>
      <c r="AC744" s="10"/>
      <c r="AD744" s="32"/>
      <c r="AE744" s="10"/>
      <c r="AF744" s="32"/>
      <c r="AG744" s="10"/>
      <c r="AH744" s="32"/>
      <c r="AI744" s="10"/>
      <c r="AJ744" s="32"/>
      <c r="AK744" s="10"/>
      <c r="AL744" s="32"/>
      <c r="AM744" s="10"/>
      <c r="AN744" s="32"/>
      <c r="AO744" s="10"/>
      <c r="AP744" s="242"/>
      <c r="AQ744" s="10"/>
      <c r="AR744" s="32"/>
      <c r="AS744" s="10"/>
      <c r="AT744" s="242"/>
      <c r="AU744" s="10"/>
      <c r="AV744" s="242"/>
      <c r="AW744" s="7"/>
      <c r="AX744" s="247"/>
      <c r="AY744" s="10"/>
      <c r="AZ744" s="242"/>
      <c r="BA744" s="7"/>
      <c r="BB744" s="247"/>
      <c r="BC744" s="7"/>
      <c r="BD744" s="247"/>
      <c r="BE744" s="7"/>
      <c r="BF744" s="8"/>
      <c r="BG744" s="7"/>
      <c r="BH744" s="8"/>
      <c r="BJ744" s="41"/>
      <c r="BK744" s="41">
        <f t="shared" si="53"/>
        <v>0</v>
      </c>
      <c r="BL744">
        <f t="shared" si="52"/>
        <v>0</v>
      </c>
      <c r="BM744" t="e">
        <f t="shared" si="54"/>
        <v>#DIV/0!</v>
      </c>
      <c r="BN744">
        <f t="shared" si="55"/>
        <v>0</v>
      </c>
    </row>
    <row r="745" spans="2:66" x14ac:dyDescent="0.25">
      <c r="B745" s="6"/>
      <c r="C745" s="10"/>
      <c r="D745" s="32"/>
      <c r="E745" s="10"/>
      <c r="F745" s="32"/>
      <c r="G745" s="10"/>
      <c r="H745" s="32"/>
      <c r="I745" s="10"/>
      <c r="J745" s="32"/>
      <c r="K745" s="94"/>
      <c r="L745" s="32"/>
      <c r="M745" s="10"/>
      <c r="N745" s="32"/>
      <c r="O745" s="10"/>
      <c r="P745" s="32"/>
      <c r="Q745" s="10"/>
      <c r="R745" s="32"/>
      <c r="S745" s="10"/>
      <c r="T745" s="32"/>
      <c r="U745" s="10"/>
      <c r="V745" s="32"/>
      <c r="W745" s="10"/>
      <c r="X745" s="32"/>
      <c r="Y745" s="10"/>
      <c r="Z745" s="32"/>
      <c r="AA745" s="10"/>
      <c r="AB745" s="32"/>
      <c r="AC745" s="10"/>
      <c r="AD745" s="32"/>
      <c r="AE745" s="10"/>
      <c r="AF745" s="32"/>
      <c r="AG745" s="10"/>
      <c r="AH745" s="32"/>
      <c r="AI745" s="10"/>
      <c r="AJ745" s="32"/>
      <c r="AK745" s="10"/>
      <c r="AL745" s="32"/>
      <c r="AM745" s="10"/>
      <c r="AN745" s="32"/>
      <c r="AO745" s="10"/>
      <c r="AP745" s="242"/>
      <c r="AQ745" s="10"/>
      <c r="AR745" s="32"/>
      <c r="AS745" s="10"/>
      <c r="AT745" s="242"/>
      <c r="AU745" s="10"/>
      <c r="AV745" s="242"/>
      <c r="AW745" s="7"/>
      <c r="AX745" s="247"/>
      <c r="AY745" s="10"/>
      <c r="AZ745" s="242"/>
      <c r="BA745" s="7"/>
      <c r="BB745" s="247"/>
      <c r="BC745" s="7"/>
      <c r="BD745" s="247"/>
      <c r="BE745" s="7"/>
      <c r="BF745" s="8"/>
      <c r="BG745" s="7"/>
      <c r="BH745" s="8"/>
      <c r="BJ745" s="41"/>
      <c r="BK745" s="41">
        <f t="shared" si="53"/>
        <v>0</v>
      </c>
      <c r="BL745">
        <f t="shared" si="52"/>
        <v>0</v>
      </c>
      <c r="BM745" t="e">
        <f t="shared" si="54"/>
        <v>#DIV/0!</v>
      </c>
      <c r="BN745">
        <f t="shared" si="55"/>
        <v>0</v>
      </c>
    </row>
    <row r="746" spans="2:66" x14ac:dyDescent="0.25">
      <c r="B746" s="6"/>
      <c r="C746" s="10"/>
      <c r="D746" s="32"/>
      <c r="E746" s="10"/>
      <c r="F746" s="32"/>
      <c r="G746" s="10"/>
      <c r="H746" s="32"/>
      <c r="I746" s="10"/>
      <c r="J746" s="32"/>
      <c r="K746" s="10"/>
      <c r="L746" s="32"/>
      <c r="M746" s="10"/>
      <c r="N746" s="32"/>
      <c r="O746" s="10"/>
      <c r="P746" s="32"/>
      <c r="Q746" s="10"/>
      <c r="R746" s="32"/>
      <c r="S746" s="10"/>
      <c r="T746" s="32"/>
      <c r="U746" s="10"/>
      <c r="V746" s="32"/>
      <c r="W746" s="10"/>
      <c r="X746" s="32"/>
      <c r="Y746" s="10"/>
      <c r="Z746" s="32"/>
      <c r="AA746" s="10"/>
      <c r="AB746" s="32"/>
      <c r="AC746" s="10"/>
      <c r="AD746" s="32"/>
      <c r="AE746" s="10"/>
      <c r="AF746" s="32"/>
      <c r="AG746" s="10"/>
      <c r="AH746" s="32"/>
      <c r="AI746" s="10"/>
      <c r="AJ746" s="32"/>
      <c r="AK746" s="10"/>
      <c r="AL746" s="32"/>
      <c r="AM746" s="10"/>
      <c r="AN746" s="32"/>
      <c r="AO746" s="10"/>
      <c r="AP746" s="242"/>
      <c r="AQ746" s="10"/>
      <c r="AR746" s="32"/>
      <c r="AS746" s="10"/>
      <c r="AT746" s="242"/>
      <c r="AU746" s="10"/>
      <c r="AV746" s="242"/>
      <c r="AW746" s="7"/>
      <c r="AX746" s="247"/>
      <c r="AY746" s="10"/>
      <c r="AZ746" s="242"/>
      <c r="BA746" s="7"/>
      <c r="BB746" s="247"/>
      <c r="BC746" s="7"/>
      <c r="BD746" s="247"/>
      <c r="BE746" s="7"/>
      <c r="BF746" s="8"/>
      <c r="BG746" s="7"/>
      <c r="BH746" s="8"/>
      <c r="BJ746" s="41"/>
      <c r="BK746" s="41">
        <f t="shared" si="53"/>
        <v>0</v>
      </c>
      <c r="BL746">
        <f t="shared" si="52"/>
        <v>0</v>
      </c>
      <c r="BM746" t="e">
        <f t="shared" si="54"/>
        <v>#DIV/0!</v>
      </c>
      <c r="BN746">
        <f t="shared" si="55"/>
        <v>0</v>
      </c>
    </row>
    <row r="747" spans="2:66" x14ac:dyDescent="0.25">
      <c r="B747" s="6"/>
      <c r="C747" s="10"/>
      <c r="D747" s="32"/>
      <c r="E747" s="10"/>
      <c r="F747" s="32"/>
      <c r="G747" s="10"/>
      <c r="H747" s="32"/>
      <c r="I747" s="10"/>
      <c r="J747" s="32"/>
      <c r="K747" s="10"/>
      <c r="L747" s="32"/>
      <c r="M747" s="10"/>
      <c r="N747" s="32"/>
      <c r="O747" s="10"/>
      <c r="P747" s="32"/>
      <c r="Q747" s="10"/>
      <c r="R747" s="32"/>
      <c r="S747" s="10"/>
      <c r="T747" s="32"/>
      <c r="U747" s="10"/>
      <c r="V747" s="32"/>
      <c r="W747" s="10"/>
      <c r="X747" s="32"/>
      <c r="Y747" s="10"/>
      <c r="Z747" s="32"/>
      <c r="AA747" s="10"/>
      <c r="AB747" s="32"/>
      <c r="AC747" s="10"/>
      <c r="AD747" s="32"/>
      <c r="AE747" s="10"/>
      <c r="AF747" s="32"/>
      <c r="AG747" s="10"/>
      <c r="AH747" s="32"/>
      <c r="AI747" s="10"/>
      <c r="AJ747" s="32"/>
      <c r="AK747" s="10"/>
      <c r="AL747" s="32"/>
      <c r="AM747" s="10"/>
      <c r="AN747" s="32"/>
      <c r="AO747" s="10"/>
      <c r="AP747" s="242"/>
      <c r="AQ747" s="10"/>
      <c r="AR747" s="32"/>
      <c r="AS747" s="10"/>
      <c r="AT747" s="242"/>
      <c r="AU747" s="10"/>
      <c r="AV747" s="242"/>
      <c r="AW747" s="7"/>
      <c r="AX747" s="247"/>
      <c r="AY747" s="10"/>
      <c r="AZ747" s="242"/>
      <c r="BA747" s="7"/>
      <c r="BB747" s="247"/>
      <c r="BC747" s="7"/>
      <c r="BD747" s="247"/>
      <c r="BE747" s="7"/>
      <c r="BF747" s="8"/>
      <c r="BG747" s="7"/>
      <c r="BH747" s="8"/>
      <c r="BJ747" s="41"/>
      <c r="BK747" s="41">
        <f t="shared" si="53"/>
        <v>0</v>
      </c>
      <c r="BL747">
        <f t="shared" si="52"/>
        <v>0</v>
      </c>
      <c r="BM747" t="e">
        <f t="shared" si="54"/>
        <v>#DIV/0!</v>
      </c>
      <c r="BN747">
        <f t="shared" si="55"/>
        <v>0</v>
      </c>
    </row>
    <row r="748" spans="2:66" x14ac:dyDescent="0.25">
      <c r="B748" s="6"/>
      <c r="C748" s="10"/>
      <c r="D748" s="32"/>
      <c r="E748" s="10"/>
      <c r="F748" s="32"/>
      <c r="G748" s="10"/>
      <c r="H748" s="32"/>
      <c r="I748" s="10"/>
      <c r="J748" s="32"/>
      <c r="K748" s="94"/>
      <c r="L748" s="32"/>
      <c r="M748" s="10"/>
      <c r="N748" s="32"/>
      <c r="O748" s="10"/>
      <c r="P748" s="32"/>
      <c r="Q748" s="10"/>
      <c r="R748" s="32"/>
      <c r="S748" s="10"/>
      <c r="T748" s="32"/>
      <c r="U748" s="10"/>
      <c r="V748" s="32"/>
      <c r="W748" s="10"/>
      <c r="X748" s="32"/>
      <c r="Y748" s="10"/>
      <c r="Z748" s="32"/>
      <c r="AA748" s="10"/>
      <c r="AB748" s="32"/>
      <c r="AC748" s="10"/>
      <c r="AD748" s="32"/>
      <c r="AE748" s="10"/>
      <c r="AF748" s="32"/>
      <c r="AG748" s="10"/>
      <c r="AH748" s="32"/>
      <c r="AI748" s="10"/>
      <c r="AJ748" s="32"/>
      <c r="AK748" s="10"/>
      <c r="AL748" s="32"/>
      <c r="AM748" s="10"/>
      <c r="AN748" s="32"/>
      <c r="AO748" s="10"/>
      <c r="AP748" s="242"/>
      <c r="AQ748" s="10"/>
      <c r="AR748" s="32"/>
      <c r="AS748" s="10"/>
      <c r="AT748" s="242"/>
      <c r="AU748" s="10"/>
      <c r="AV748" s="242"/>
      <c r="AW748" s="7"/>
      <c r="AX748" s="247"/>
      <c r="AY748" s="10"/>
      <c r="AZ748" s="242"/>
      <c r="BA748" s="7"/>
      <c r="BB748" s="247"/>
      <c r="BC748" s="7"/>
      <c r="BD748" s="247"/>
      <c r="BE748" s="7"/>
      <c r="BF748" s="8"/>
      <c r="BG748" s="7"/>
      <c r="BH748" s="8"/>
      <c r="BJ748" s="41"/>
      <c r="BK748" s="41">
        <f t="shared" si="53"/>
        <v>0</v>
      </c>
      <c r="BL748">
        <f t="shared" si="52"/>
        <v>0</v>
      </c>
      <c r="BM748" t="e">
        <f t="shared" si="54"/>
        <v>#DIV/0!</v>
      </c>
      <c r="BN748">
        <f t="shared" si="55"/>
        <v>0</v>
      </c>
    </row>
    <row r="749" spans="2:66" x14ac:dyDescent="0.25">
      <c r="B749" s="6"/>
      <c r="C749" s="10"/>
      <c r="D749" s="32"/>
      <c r="E749" s="10"/>
      <c r="F749" s="32"/>
      <c r="G749" s="10"/>
      <c r="H749" s="32"/>
      <c r="I749" s="10"/>
      <c r="J749" s="32"/>
      <c r="K749" s="10"/>
      <c r="L749" s="32"/>
      <c r="M749" s="10"/>
      <c r="N749" s="32"/>
      <c r="O749" s="10"/>
      <c r="P749" s="32"/>
      <c r="Q749" s="10"/>
      <c r="R749" s="32"/>
      <c r="S749" s="10"/>
      <c r="T749" s="32"/>
      <c r="U749" s="10"/>
      <c r="V749" s="32"/>
      <c r="W749" s="10"/>
      <c r="X749" s="32"/>
      <c r="Y749" s="10"/>
      <c r="Z749" s="32"/>
      <c r="AA749" s="10"/>
      <c r="AB749" s="32"/>
      <c r="AC749" s="10"/>
      <c r="AD749" s="32"/>
      <c r="AE749" s="10"/>
      <c r="AF749" s="32"/>
      <c r="AG749" s="10"/>
      <c r="AH749" s="32"/>
      <c r="AI749" s="10"/>
      <c r="AJ749" s="32"/>
      <c r="AK749" s="10"/>
      <c r="AL749" s="32"/>
      <c r="AM749" s="10"/>
      <c r="AN749" s="32"/>
      <c r="AO749" s="10"/>
      <c r="AP749" s="242"/>
      <c r="AQ749" s="10"/>
      <c r="AR749" s="32"/>
      <c r="AS749" s="10"/>
      <c r="AT749" s="242"/>
      <c r="AU749" s="10"/>
      <c r="AV749" s="242"/>
      <c r="AW749" s="7"/>
      <c r="AX749" s="247"/>
      <c r="AY749" s="10"/>
      <c r="AZ749" s="242"/>
      <c r="BA749" s="7"/>
      <c r="BB749" s="247"/>
      <c r="BC749" s="7"/>
      <c r="BD749" s="247"/>
      <c r="BE749" s="7"/>
      <c r="BF749" s="8"/>
      <c r="BG749" s="7"/>
      <c r="BH749" s="8"/>
      <c r="BJ749" s="41"/>
      <c r="BK749" s="41">
        <f t="shared" si="53"/>
        <v>0</v>
      </c>
      <c r="BL749">
        <f t="shared" si="52"/>
        <v>0</v>
      </c>
      <c r="BM749" t="e">
        <f t="shared" si="54"/>
        <v>#DIV/0!</v>
      </c>
      <c r="BN749">
        <f t="shared" si="55"/>
        <v>0</v>
      </c>
    </row>
    <row r="750" spans="2:66" x14ac:dyDescent="0.25">
      <c r="B750" s="6"/>
      <c r="C750" s="10"/>
      <c r="D750" s="32"/>
      <c r="E750" s="10"/>
      <c r="F750" s="32"/>
      <c r="G750" s="10"/>
      <c r="H750" s="32"/>
      <c r="I750" s="10"/>
      <c r="J750" s="32"/>
      <c r="K750" s="10"/>
      <c r="L750" s="32"/>
      <c r="M750" s="10"/>
      <c r="N750" s="32"/>
      <c r="O750" s="10"/>
      <c r="P750" s="32"/>
      <c r="Q750" s="10"/>
      <c r="R750" s="32"/>
      <c r="S750" s="10"/>
      <c r="T750" s="32"/>
      <c r="U750" s="10"/>
      <c r="V750" s="32"/>
      <c r="W750" s="10"/>
      <c r="X750" s="32"/>
      <c r="Y750" s="10"/>
      <c r="Z750" s="32"/>
      <c r="AA750" s="10"/>
      <c r="AB750" s="32"/>
      <c r="AC750" s="10"/>
      <c r="AD750" s="32"/>
      <c r="AE750" s="10"/>
      <c r="AF750" s="32"/>
      <c r="AG750" s="10"/>
      <c r="AH750" s="32"/>
      <c r="AI750" s="10"/>
      <c r="AJ750" s="32"/>
      <c r="AK750" s="10"/>
      <c r="AL750" s="32"/>
      <c r="AM750" s="10"/>
      <c r="AN750" s="32"/>
      <c r="AO750" s="10"/>
      <c r="AP750" s="242"/>
      <c r="AQ750" s="10"/>
      <c r="AR750" s="32"/>
      <c r="AS750" s="10"/>
      <c r="AT750" s="242"/>
      <c r="AU750" s="10"/>
      <c r="AV750" s="242"/>
      <c r="AW750" s="7"/>
      <c r="AX750" s="247"/>
      <c r="AY750" s="10"/>
      <c r="AZ750" s="242"/>
      <c r="BA750" s="7"/>
      <c r="BB750" s="247"/>
      <c r="BC750" s="7"/>
      <c r="BD750" s="247"/>
      <c r="BE750" s="7"/>
      <c r="BF750" s="8"/>
      <c r="BG750" s="7"/>
      <c r="BH750" s="8"/>
      <c r="BJ750" s="41"/>
      <c r="BK750" s="41">
        <f t="shared" si="53"/>
        <v>0</v>
      </c>
      <c r="BL750">
        <f t="shared" si="52"/>
        <v>0</v>
      </c>
      <c r="BM750" t="e">
        <f t="shared" si="54"/>
        <v>#DIV/0!</v>
      </c>
      <c r="BN750">
        <f t="shared" si="55"/>
        <v>0</v>
      </c>
    </row>
    <row r="751" spans="2:66" x14ac:dyDescent="0.25">
      <c r="B751" s="6"/>
      <c r="C751" s="10"/>
      <c r="D751" s="32"/>
      <c r="E751" s="10"/>
      <c r="F751" s="32"/>
      <c r="G751" s="10"/>
      <c r="H751" s="32"/>
      <c r="I751" s="10"/>
      <c r="J751" s="32"/>
      <c r="K751" s="94"/>
      <c r="L751" s="32"/>
      <c r="M751" s="10"/>
      <c r="N751" s="32"/>
      <c r="O751" s="10"/>
      <c r="P751" s="32"/>
      <c r="Q751" s="10"/>
      <c r="R751" s="32"/>
      <c r="S751" s="10"/>
      <c r="T751" s="32"/>
      <c r="U751" s="10"/>
      <c r="V751" s="32"/>
      <c r="W751" s="10"/>
      <c r="X751" s="32"/>
      <c r="Y751" s="10"/>
      <c r="Z751" s="32"/>
      <c r="AA751" s="10"/>
      <c r="AB751" s="32"/>
      <c r="AC751" s="10"/>
      <c r="AD751" s="32"/>
      <c r="AE751" s="10"/>
      <c r="AF751" s="32"/>
      <c r="AG751" s="10"/>
      <c r="AH751" s="32"/>
      <c r="AI751" s="10"/>
      <c r="AJ751" s="32"/>
      <c r="AK751" s="10"/>
      <c r="AL751" s="32"/>
      <c r="AM751" s="10"/>
      <c r="AN751" s="32"/>
      <c r="AO751" s="10"/>
      <c r="AP751" s="242"/>
      <c r="AQ751" s="10"/>
      <c r="AR751" s="32"/>
      <c r="AS751" s="10"/>
      <c r="AT751" s="242"/>
      <c r="AU751" s="10"/>
      <c r="AV751" s="242"/>
      <c r="AW751" s="7"/>
      <c r="AX751" s="247"/>
      <c r="AY751" s="10"/>
      <c r="AZ751" s="242"/>
      <c r="BA751" s="7"/>
      <c r="BB751" s="247"/>
      <c r="BC751" s="7"/>
      <c r="BD751" s="247"/>
      <c r="BE751" s="7"/>
      <c r="BF751" s="8"/>
      <c r="BG751" s="7"/>
      <c r="BH751" s="8"/>
      <c r="BJ751" s="41"/>
      <c r="BK751" s="41">
        <f t="shared" si="53"/>
        <v>0</v>
      </c>
      <c r="BL751">
        <f t="shared" si="52"/>
        <v>0</v>
      </c>
      <c r="BM751" t="e">
        <f t="shared" si="54"/>
        <v>#DIV/0!</v>
      </c>
      <c r="BN751">
        <f t="shared" si="55"/>
        <v>0</v>
      </c>
    </row>
    <row r="752" spans="2:66" x14ac:dyDescent="0.25">
      <c r="B752" s="6"/>
      <c r="C752" s="10"/>
      <c r="D752" s="32"/>
      <c r="E752" s="10"/>
      <c r="F752" s="32"/>
      <c r="G752" s="10"/>
      <c r="H752" s="32"/>
      <c r="I752" s="10"/>
      <c r="J752" s="32"/>
      <c r="K752" s="10"/>
      <c r="L752" s="32"/>
      <c r="M752" s="10"/>
      <c r="N752" s="32"/>
      <c r="O752" s="10"/>
      <c r="P752" s="32"/>
      <c r="Q752" s="10"/>
      <c r="R752" s="32"/>
      <c r="S752" s="10"/>
      <c r="T752" s="32"/>
      <c r="U752" s="10"/>
      <c r="V752" s="32"/>
      <c r="W752" s="10"/>
      <c r="X752" s="32"/>
      <c r="Y752" s="10"/>
      <c r="Z752" s="32"/>
      <c r="AA752" s="10"/>
      <c r="AB752" s="32"/>
      <c r="AC752" s="10"/>
      <c r="AD752" s="32"/>
      <c r="AE752" s="10"/>
      <c r="AF752" s="32"/>
      <c r="AG752" s="10"/>
      <c r="AH752" s="32"/>
      <c r="AI752" s="10"/>
      <c r="AJ752" s="32"/>
      <c r="AK752" s="10"/>
      <c r="AL752" s="32"/>
      <c r="AM752" s="10"/>
      <c r="AN752" s="32"/>
      <c r="AO752" s="10"/>
      <c r="AP752" s="242"/>
      <c r="AQ752" s="10"/>
      <c r="AR752" s="32"/>
      <c r="AS752" s="10"/>
      <c r="AT752" s="242"/>
      <c r="AU752" s="10"/>
      <c r="AV752" s="242"/>
      <c r="AW752" s="7"/>
      <c r="AX752" s="247"/>
      <c r="AY752" s="10"/>
      <c r="AZ752" s="242"/>
      <c r="BA752" s="7"/>
      <c r="BB752" s="247"/>
      <c r="BC752" s="7"/>
      <c r="BD752" s="247"/>
      <c r="BE752" s="7"/>
      <c r="BF752" s="8"/>
      <c r="BG752" s="7"/>
      <c r="BH752" s="8"/>
      <c r="BJ752" s="41"/>
      <c r="BK752" s="41">
        <f t="shared" si="53"/>
        <v>0</v>
      </c>
      <c r="BL752">
        <f t="shared" si="52"/>
        <v>0</v>
      </c>
      <c r="BM752" t="e">
        <f t="shared" si="54"/>
        <v>#DIV/0!</v>
      </c>
      <c r="BN752">
        <f t="shared" si="55"/>
        <v>0</v>
      </c>
    </row>
    <row r="753" spans="2:66" x14ac:dyDescent="0.25">
      <c r="B753" s="6"/>
      <c r="C753" s="10"/>
      <c r="D753" s="32"/>
      <c r="E753" s="10"/>
      <c r="F753" s="32"/>
      <c r="G753" s="10"/>
      <c r="H753" s="32"/>
      <c r="I753" s="10"/>
      <c r="J753" s="32"/>
      <c r="K753" s="10"/>
      <c r="L753" s="32"/>
      <c r="M753" s="10"/>
      <c r="N753" s="32"/>
      <c r="O753" s="10"/>
      <c r="P753" s="32"/>
      <c r="Q753" s="10"/>
      <c r="R753" s="32"/>
      <c r="S753" s="10"/>
      <c r="T753" s="32"/>
      <c r="U753" s="10"/>
      <c r="V753" s="32"/>
      <c r="W753" s="10"/>
      <c r="X753" s="32"/>
      <c r="Y753" s="10"/>
      <c r="Z753" s="32"/>
      <c r="AA753" s="10"/>
      <c r="AB753" s="32"/>
      <c r="AC753" s="10"/>
      <c r="AD753" s="32"/>
      <c r="AE753" s="10"/>
      <c r="AF753" s="32"/>
      <c r="AG753" s="10"/>
      <c r="AH753" s="32"/>
      <c r="AI753" s="10"/>
      <c r="AJ753" s="32"/>
      <c r="AK753" s="10"/>
      <c r="AL753" s="32"/>
      <c r="AM753" s="10"/>
      <c r="AN753" s="32"/>
      <c r="AO753" s="10"/>
      <c r="AP753" s="242"/>
      <c r="AQ753" s="10"/>
      <c r="AR753" s="32"/>
      <c r="AS753" s="10"/>
      <c r="AT753" s="242"/>
      <c r="AU753" s="10"/>
      <c r="AV753" s="242"/>
      <c r="AW753" s="7"/>
      <c r="AX753" s="247"/>
      <c r="AY753" s="10"/>
      <c r="AZ753" s="242"/>
      <c r="BA753" s="7"/>
      <c r="BB753" s="247"/>
      <c r="BC753" s="7"/>
      <c r="BD753" s="247"/>
      <c r="BE753" s="7"/>
      <c r="BF753" s="8"/>
      <c r="BG753" s="7"/>
      <c r="BH753" s="8"/>
      <c r="BJ753" s="41"/>
      <c r="BK753" s="41">
        <f t="shared" si="53"/>
        <v>0</v>
      </c>
      <c r="BL753">
        <f t="shared" si="52"/>
        <v>0</v>
      </c>
      <c r="BM753" t="e">
        <f t="shared" si="54"/>
        <v>#DIV/0!</v>
      </c>
      <c r="BN753">
        <f t="shared" si="55"/>
        <v>0</v>
      </c>
    </row>
    <row r="754" spans="2:66" x14ac:dyDescent="0.25">
      <c r="B754" s="6"/>
      <c r="C754" s="10"/>
      <c r="D754" s="32"/>
      <c r="E754" s="10"/>
      <c r="F754" s="32"/>
      <c r="G754" s="10"/>
      <c r="H754" s="32"/>
      <c r="I754" s="10"/>
      <c r="J754" s="32"/>
      <c r="K754" s="10"/>
      <c r="L754" s="32"/>
      <c r="M754" s="10"/>
      <c r="N754" s="32"/>
      <c r="O754" s="10"/>
      <c r="P754" s="32"/>
      <c r="Q754" s="10"/>
      <c r="R754" s="32"/>
      <c r="S754" s="10"/>
      <c r="T754" s="32"/>
      <c r="U754" s="10"/>
      <c r="V754" s="32"/>
      <c r="W754" s="10"/>
      <c r="X754" s="32"/>
      <c r="Y754" s="10"/>
      <c r="Z754" s="32"/>
      <c r="AA754" s="10"/>
      <c r="AB754" s="32"/>
      <c r="AC754" s="10"/>
      <c r="AD754" s="32"/>
      <c r="AE754" s="10"/>
      <c r="AF754" s="32"/>
      <c r="AG754" s="10"/>
      <c r="AH754" s="32"/>
      <c r="AI754" s="10"/>
      <c r="AJ754" s="32"/>
      <c r="AK754" s="10"/>
      <c r="AL754" s="32"/>
      <c r="AM754" s="10"/>
      <c r="AN754" s="32"/>
      <c r="AO754" s="10"/>
      <c r="AP754" s="242"/>
      <c r="AQ754" s="10"/>
      <c r="AR754" s="32"/>
      <c r="AS754" s="10"/>
      <c r="AT754" s="242"/>
      <c r="AU754" s="10"/>
      <c r="AV754" s="242"/>
      <c r="AW754" s="7"/>
      <c r="AX754" s="247"/>
      <c r="AY754" s="10"/>
      <c r="AZ754" s="242"/>
      <c r="BA754" s="7"/>
      <c r="BB754" s="247"/>
      <c r="BC754" s="7"/>
      <c r="BD754" s="247"/>
      <c r="BE754" s="7"/>
      <c r="BF754" s="8"/>
      <c r="BG754" s="7"/>
      <c r="BH754" s="8"/>
      <c r="BJ754" s="41"/>
      <c r="BK754" s="41">
        <f t="shared" si="53"/>
        <v>0</v>
      </c>
      <c r="BL754">
        <f t="shared" si="52"/>
        <v>0</v>
      </c>
      <c r="BM754" t="e">
        <f t="shared" si="54"/>
        <v>#DIV/0!</v>
      </c>
      <c r="BN754">
        <f t="shared" si="55"/>
        <v>0</v>
      </c>
    </row>
    <row r="755" spans="2:66" x14ac:dyDescent="0.25">
      <c r="B755" s="6"/>
      <c r="C755" s="10"/>
      <c r="D755" s="32"/>
      <c r="E755" s="10"/>
      <c r="F755" s="32"/>
      <c r="G755" s="10"/>
      <c r="H755" s="32"/>
      <c r="I755" s="10"/>
      <c r="J755" s="32"/>
      <c r="K755" s="10"/>
      <c r="L755" s="32"/>
      <c r="M755" s="10"/>
      <c r="N755" s="32"/>
      <c r="O755" s="10"/>
      <c r="P755" s="32"/>
      <c r="Q755" s="10"/>
      <c r="R755" s="32"/>
      <c r="S755" s="10"/>
      <c r="T755" s="32"/>
      <c r="U755" s="10"/>
      <c r="V755" s="32"/>
      <c r="W755" s="10"/>
      <c r="X755" s="32"/>
      <c r="Y755" s="10"/>
      <c r="Z755" s="32"/>
      <c r="AA755" s="10"/>
      <c r="AB755" s="32"/>
      <c r="AC755" s="10"/>
      <c r="AD755" s="32"/>
      <c r="AE755" s="10"/>
      <c r="AF755" s="32"/>
      <c r="AG755" s="10"/>
      <c r="AH755" s="32"/>
      <c r="AI755" s="10"/>
      <c r="AJ755" s="32"/>
      <c r="AK755" s="10"/>
      <c r="AL755" s="32"/>
      <c r="AM755" s="10"/>
      <c r="AN755" s="32"/>
      <c r="AO755" s="10"/>
      <c r="AP755" s="242"/>
      <c r="AQ755" s="10"/>
      <c r="AR755" s="32"/>
      <c r="AS755" s="10"/>
      <c r="AT755" s="242"/>
      <c r="AU755" s="10"/>
      <c r="AV755" s="242"/>
      <c r="AW755" s="7"/>
      <c r="AX755" s="247"/>
      <c r="AY755" s="10"/>
      <c r="AZ755" s="242"/>
      <c r="BA755" s="7"/>
      <c r="BB755" s="247"/>
      <c r="BC755" s="7"/>
      <c r="BD755" s="247"/>
      <c r="BE755" s="7"/>
      <c r="BF755" s="8"/>
      <c r="BG755" s="7"/>
      <c r="BH755" s="8"/>
      <c r="BJ755" s="41"/>
      <c r="BK755" s="41">
        <f t="shared" si="53"/>
        <v>0</v>
      </c>
      <c r="BL755">
        <f t="shared" si="52"/>
        <v>0</v>
      </c>
      <c r="BM755" t="e">
        <f t="shared" si="54"/>
        <v>#DIV/0!</v>
      </c>
      <c r="BN755">
        <f t="shared" si="55"/>
        <v>0</v>
      </c>
    </row>
    <row r="756" spans="2:66" x14ac:dyDescent="0.25">
      <c r="B756" s="6"/>
      <c r="C756" s="10"/>
      <c r="D756" s="32"/>
      <c r="E756" s="10"/>
      <c r="F756" s="32"/>
      <c r="G756" s="10"/>
      <c r="H756" s="32"/>
      <c r="I756" s="10"/>
      <c r="J756" s="32"/>
      <c r="K756" s="94"/>
      <c r="L756" s="32"/>
      <c r="M756" s="10"/>
      <c r="N756" s="32"/>
      <c r="O756" s="10"/>
      <c r="P756" s="32"/>
      <c r="Q756" s="10"/>
      <c r="R756" s="32"/>
      <c r="S756" s="10"/>
      <c r="T756" s="32"/>
      <c r="U756" s="10"/>
      <c r="V756" s="32"/>
      <c r="W756" s="10"/>
      <c r="X756" s="32"/>
      <c r="Y756" s="10"/>
      <c r="Z756" s="32"/>
      <c r="AA756" s="10"/>
      <c r="AB756" s="32"/>
      <c r="AC756" s="10"/>
      <c r="AD756" s="32"/>
      <c r="AE756" s="10"/>
      <c r="AF756" s="32"/>
      <c r="AG756" s="10"/>
      <c r="AH756" s="32"/>
      <c r="AI756" s="10"/>
      <c r="AJ756" s="32"/>
      <c r="AK756" s="10"/>
      <c r="AL756" s="32"/>
      <c r="AM756" s="10"/>
      <c r="AN756" s="32"/>
      <c r="AO756" s="10"/>
      <c r="AP756" s="242"/>
      <c r="AQ756" s="10"/>
      <c r="AR756" s="32"/>
      <c r="AS756" s="10"/>
      <c r="AT756" s="242"/>
      <c r="AU756" s="10"/>
      <c r="AV756" s="242"/>
      <c r="AW756" s="7"/>
      <c r="AX756" s="247"/>
      <c r="AY756" s="10"/>
      <c r="AZ756" s="242"/>
      <c r="BA756" s="7"/>
      <c r="BB756" s="247"/>
      <c r="BC756" s="7"/>
      <c r="BD756" s="247"/>
      <c r="BE756" s="7"/>
      <c r="BF756" s="8"/>
      <c r="BG756" s="7"/>
      <c r="BH756" s="8"/>
      <c r="BJ756" s="41"/>
      <c r="BK756" s="41">
        <f t="shared" si="53"/>
        <v>0</v>
      </c>
      <c r="BL756">
        <f t="shared" si="52"/>
        <v>0</v>
      </c>
      <c r="BM756" t="e">
        <f t="shared" si="54"/>
        <v>#DIV/0!</v>
      </c>
      <c r="BN756">
        <f t="shared" si="55"/>
        <v>0</v>
      </c>
    </row>
    <row r="757" spans="2:66" x14ac:dyDescent="0.25">
      <c r="B757" s="6"/>
      <c r="C757" s="10"/>
      <c r="D757" s="32"/>
      <c r="E757" s="10"/>
      <c r="F757" s="32"/>
      <c r="G757" s="10"/>
      <c r="H757" s="32"/>
      <c r="I757" s="10"/>
      <c r="J757" s="32"/>
      <c r="K757" s="94"/>
      <c r="L757" s="32"/>
      <c r="M757" s="10"/>
      <c r="N757" s="32"/>
      <c r="O757" s="10"/>
      <c r="P757" s="32"/>
      <c r="Q757" s="10"/>
      <c r="R757" s="32"/>
      <c r="S757" s="10"/>
      <c r="T757" s="32"/>
      <c r="U757" s="10"/>
      <c r="V757" s="32"/>
      <c r="W757" s="10"/>
      <c r="X757" s="32"/>
      <c r="Y757" s="10"/>
      <c r="Z757" s="32"/>
      <c r="AA757" s="10"/>
      <c r="AB757" s="32"/>
      <c r="AC757" s="10"/>
      <c r="AD757" s="32"/>
      <c r="AE757" s="10"/>
      <c r="AF757" s="32"/>
      <c r="AG757" s="10"/>
      <c r="AH757" s="32"/>
      <c r="AI757" s="10"/>
      <c r="AJ757" s="32"/>
      <c r="AK757" s="10"/>
      <c r="AL757" s="32"/>
      <c r="AM757" s="10"/>
      <c r="AN757" s="32"/>
      <c r="AO757" s="10"/>
      <c r="AP757" s="242"/>
      <c r="AQ757" s="10"/>
      <c r="AR757" s="32"/>
      <c r="AS757" s="10"/>
      <c r="AT757" s="242"/>
      <c r="AU757" s="10"/>
      <c r="AV757" s="242"/>
      <c r="AW757" s="7"/>
      <c r="AX757" s="247"/>
      <c r="AY757" s="10"/>
      <c r="AZ757" s="242"/>
      <c r="BA757" s="7"/>
      <c r="BB757" s="247"/>
      <c r="BC757" s="7"/>
      <c r="BD757" s="247"/>
      <c r="BE757" s="7"/>
      <c r="BF757" s="8"/>
      <c r="BG757" s="7"/>
      <c r="BH757" s="8"/>
      <c r="BJ757" s="41"/>
      <c r="BK757" s="41">
        <f t="shared" si="53"/>
        <v>0</v>
      </c>
      <c r="BL757">
        <f t="shared" si="52"/>
        <v>0</v>
      </c>
      <c r="BM757" t="e">
        <f t="shared" si="54"/>
        <v>#DIV/0!</v>
      </c>
      <c r="BN757">
        <f t="shared" si="55"/>
        <v>0</v>
      </c>
    </row>
    <row r="758" spans="2:66" x14ac:dyDescent="0.25">
      <c r="B758" s="6"/>
      <c r="C758" s="10"/>
      <c r="D758" s="32"/>
      <c r="E758" s="10"/>
      <c r="F758" s="32"/>
      <c r="G758" s="10"/>
      <c r="H758" s="32"/>
      <c r="I758" s="10"/>
      <c r="J758" s="32"/>
      <c r="K758" s="10"/>
      <c r="L758" s="32"/>
      <c r="M758" s="10"/>
      <c r="N758" s="32"/>
      <c r="O758" s="10"/>
      <c r="P758" s="32"/>
      <c r="Q758" s="10"/>
      <c r="R758" s="32"/>
      <c r="S758" s="10"/>
      <c r="T758" s="32"/>
      <c r="U758" s="10"/>
      <c r="V758" s="32"/>
      <c r="W758" s="10"/>
      <c r="X758" s="32"/>
      <c r="Y758" s="10"/>
      <c r="Z758" s="32"/>
      <c r="AA758" s="10"/>
      <c r="AB758" s="32"/>
      <c r="AC758" s="10"/>
      <c r="AD758" s="32"/>
      <c r="AE758" s="10"/>
      <c r="AF758" s="32"/>
      <c r="AG758" s="10"/>
      <c r="AH758" s="32"/>
      <c r="AI758" s="10"/>
      <c r="AJ758" s="32"/>
      <c r="AK758" s="10"/>
      <c r="AL758" s="32"/>
      <c r="AM758" s="10"/>
      <c r="AN758" s="32"/>
      <c r="AO758" s="10"/>
      <c r="AP758" s="242"/>
      <c r="AQ758" s="10"/>
      <c r="AR758" s="32"/>
      <c r="AS758" s="10"/>
      <c r="AT758" s="242"/>
      <c r="AU758" s="10"/>
      <c r="AV758" s="242"/>
      <c r="AW758" s="7"/>
      <c r="AX758" s="247"/>
      <c r="AY758" s="10"/>
      <c r="AZ758" s="242"/>
      <c r="BA758" s="7"/>
      <c r="BB758" s="247"/>
      <c r="BC758" s="7"/>
      <c r="BD758" s="247"/>
      <c r="BE758" s="7"/>
      <c r="BF758" s="8"/>
      <c r="BG758" s="7"/>
      <c r="BH758" s="8"/>
      <c r="BJ758" s="41"/>
      <c r="BK758" s="41">
        <f t="shared" si="53"/>
        <v>0</v>
      </c>
      <c r="BL758">
        <f t="shared" si="52"/>
        <v>0</v>
      </c>
      <c r="BM758" t="e">
        <f t="shared" si="54"/>
        <v>#DIV/0!</v>
      </c>
      <c r="BN758">
        <f t="shared" si="55"/>
        <v>0</v>
      </c>
    </row>
    <row r="759" spans="2:66" x14ac:dyDescent="0.25">
      <c r="B759" s="6"/>
      <c r="C759" s="10"/>
      <c r="D759" s="32"/>
      <c r="E759" s="10"/>
      <c r="F759" s="32"/>
      <c r="G759" s="10"/>
      <c r="H759" s="32"/>
      <c r="I759" s="10"/>
      <c r="J759" s="32"/>
      <c r="K759" s="10"/>
      <c r="L759" s="32"/>
      <c r="M759" s="10"/>
      <c r="N759" s="32"/>
      <c r="O759" s="10"/>
      <c r="P759" s="32"/>
      <c r="Q759" s="10"/>
      <c r="R759" s="32"/>
      <c r="S759" s="10"/>
      <c r="T759" s="32"/>
      <c r="U759" s="10"/>
      <c r="V759" s="32"/>
      <c r="W759" s="10"/>
      <c r="X759" s="32"/>
      <c r="Y759" s="10"/>
      <c r="Z759" s="32"/>
      <c r="AA759" s="10"/>
      <c r="AB759" s="32"/>
      <c r="AC759" s="10"/>
      <c r="AD759" s="32"/>
      <c r="AE759" s="10"/>
      <c r="AF759" s="32"/>
      <c r="AG759" s="10"/>
      <c r="AH759" s="32"/>
      <c r="AI759" s="10"/>
      <c r="AJ759" s="32"/>
      <c r="AK759" s="10"/>
      <c r="AL759" s="32"/>
      <c r="AM759" s="10"/>
      <c r="AN759" s="32"/>
      <c r="AO759" s="10"/>
      <c r="AP759" s="242"/>
      <c r="AQ759" s="10"/>
      <c r="AR759" s="32"/>
      <c r="AS759" s="10"/>
      <c r="AT759" s="242"/>
      <c r="AU759" s="10"/>
      <c r="AV759" s="242"/>
      <c r="AW759" s="7"/>
      <c r="AX759" s="247"/>
      <c r="AY759" s="10"/>
      <c r="AZ759" s="242"/>
      <c r="BA759" s="7"/>
      <c r="BB759" s="247"/>
      <c r="BC759" s="7"/>
      <c r="BD759" s="247"/>
      <c r="BE759" s="7"/>
      <c r="BF759" s="8"/>
      <c r="BG759" s="7"/>
      <c r="BH759" s="8"/>
      <c r="BJ759" s="41"/>
      <c r="BK759" s="41">
        <f t="shared" si="53"/>
        <v>0</v>
      </c>
      <c r="BL759">
        <f t="shared" si="52"/>
        <v>0</v>
      </c>
      <c r="BM759" t="e">
        <f t="shared" si="54"/>
        <v>#DIV/0!</v>
      </c>
      <c r="BN759">
        <f t="shared" si="55"/>
        <v>0</v>
      </c>
    </row>
    <row r="760" spans="2:66" x14ac:dyDescent="0.25">
      <c r="B760" s="6"/>
      <c r="C760" s="10"/>
      <c r="D760" s="32"/>
      <c r="E760" s="10"/>
      <c r="F760" s="32"/>
      <c r="G760" s="10"/>
      <c r="H760" s="32"/>
      <c r="I760" s="10"/>
      <c r="J760" s="32"/>
      <c r="K760" s="10"/>
      <c r="L760" s="32"/>
      <c r="M760" s="10"/>
      <c r="N760" s="32"/>
      <c r="O760" s="10"/>
      <c r="P760" s="32"/>
      <c r="Q760" s="10"/>
      <c r="R760" s="32"/>
      <c r="S760" s="10"/>
      <c r="T760" s="32"/>
      <c r="U760" s="10"/>
      <c r="V760" s="32"/>
      <c r="W760" s="10"/>
      <c r="X760" s="32"/>
      <c r="Y760" s="10"/>
      <c r="Z760" s="32"/>
      <c r="AA760" s="10"/>
      <c r="AB760" s="32"/>
      <c r="AC760" s="10"/>
      <c r="AD760" s="32"/>
      <c r="AE760" s="10"/>
      <c r="AF760" s="32"/>
      <c r="AG760" s="10"/>
      <c r="AH760" s="32"/>
      <c r="AI760" s="10"/>
      <c r="AJ760" s="32"/>
      <c r="AK760" s="10"/>
      <c r="AL760" s="32"/>
      <c r="AM760" s="10"/>
      <c r="AN760" s="32"/>
      <c r="AO760" s="10"/>
      <c r="AP760" s="242"/>
      <c r="AQ760" s="10"/>
      <c r="AR760" s="32"/>
      <c r="AS760" s="10"/>
      <c r="AT760" s="242"/>
      <c r="AU760" s="10"/>
      <c r="AV760" s="242"/>
      <c r="AW760" s="7"/>
      <c r="AX760" s="247"/>
      <c r="AY760" s="10"/>
      <c r="AZ760" s="242"/>
      <c r="BA760" s="7"/>
      <c r="BB760" s="247"/>
      <c r="BC760" s="7"/>
      <c r="BD760" s="247"/>
      <c r="BE760" s="7"/>
      <c r="BF760" s="8"/>
      <c r="BG760" s="7"/>
      <c r="BH760" s="8"/>
      <c r="BJ760" s="41"/>
      <c r="BK760" s="41">
        <f t="shared" si="53"/>
        <v>0</v>
      </c>
      <c r="BL760">
        <f t="shared" si="52"/>
        <v>0</v>
      </c>
      <c r="BM760" t="e">
        <f t="shared" si="54"/>
        <v>#DIV/0!</v>
      </c>
      <c r="BN760">
        <f t="shared" si="55"/>
        <v>0</v>
      </c>
    </row>
    <row r="761" spans="2:66" x14ac:dyDescent="0.25">
      <c r="B761" s="6"/>
      <c r="C761" s="10"/>
      <c r="D761" s="32"/>
      <c r="E761" s="10"/>
      <c r="F761" s="32"/>
      <c r="G761" s="10"/>
      <c r="H761" s="32"/>
      <c r="I761" s="10"/>
      <c r="J761" s="32"/>
      <c r="K761" s="10"/>
      <c r="L761" s="32"/>
      <c r="M761" s="10"/>
      <c r="N761" s="32"/>
      <c r="O761" s="10"/>
      <c r="P761" s="32"/>
      <c r="Q761" s="10"/>
      <c r="R761" s="32"/>
      <c r="S761" s="10"/>
      <c r="T761" s="32"/>
      <c r="U761" s="10"/>
      <c r="V761" s="32"/>
      <c r="W761" s="10"/>
      <c r="X761" s="32"/>
      <c r="Y761" s="10"/>
      <c r="Z761" s="32"/>
      <c r="AA761" s="10"/>
      <c r="AB761" s="32"/>
      <c r="AC761" s="10"/>
      <c r="AD761" s="32"/>
      <c r="AE761" s="10"/>
      <c r="AF761" s="32"/>
      <c r="AG761" s="10"/>
      <c r="AH761" s="32"/>
      <c r="AI761" s="10"/>
      <c r="AJ761" s="32"/>
      <c r="AK761" s="10"/>
      <c r="AL761" s="32"/>
      <c r="AM761" s="10"/>
      <c r="AN761" s="32"/>
      <c r="AO761" s="10"/>
      <c r="AP761" s="242"/>
      <c r="AQ761" s="10"/>
      <c r="AR761" s="32"/>
      <c r="AS761" s="10"/>
      <c r="AT761" s="242"/>
      <c r="AU761" s="10"/>
      <c r="AV761" s="242"/>
      <c r="AW761" s="7"/>
      <c r="AX761" s="247"/>
      <c r="AY761" s="10"/>
      <c r="AZ761" s="242"/>
      <c r="BA761" s="7"/>
      <c r="BB761" s="247"/>
      <c r="BC761" s="7"/>
      <c r="BD761" s="247"/>
      <c r="BE761" s="7"/>
      <c r="BF761" s="8"/>
      <c r="BG761" s="7"/>
      <c r="BH761" s="8"/>
      <c r="BJ761" s="41"/>
      <c r="BK761" s="41">
        <f t="shared" si="53"/>
        <v>0</v>
      </c>
      <c r="BL761">
        <f t="shared" si="52"/>
        <v>0</v>
      </c>
      <c r="BM761" t="e">
        <f t="shared" si="54"/>
        <v>#DIV/0!</v>
      </c>
      <c r="BN761">
        <f t="shared" si="55"/>
        <v>0</v>
      </c>
    </row>
    <row r="762" spans="2:66" x14ac:dyDescent="0.25">
      <c r="B762" s="162"/>
      <c r="C762" s="10"/>
      <c r="D762" s="32"/>
      <c r="E762" s="10"/>
      <c r="F762" s="32"/>
      <c r="G762" s="10"/>
      <c r="H762" s="32"/>
      <c r="I762" s="10"/>
      <c r="J762" s="32"/>
      <c r="K762" s="10"/>
      <c r="L762" s="32"/>
      <c r="M762" s="10"/>
      <c r="N762" s="32"/>
      <c r="O762" s="10"/>
      <c r="P762" s="32"/>
      <c r="Q762" s="10"/>
      <c r="R762" s="32"/>
      <c r="S762" s="10"/>
      <c r="T762" s="32"/>
      <c r="U762" s="10"/>
      <c r="V762" s="32"/>
      <c r="W762" s="10"/>
      <c r="X762" s="32"/>
      <c r="Y762" s="10"/>
      <c r="Z762" s="32"/>
      <c r="AA762" s="10"/>
      <c r="AB762" s="32"/>
      <c r="AC762" s="10"/>
      <c r="AD762" s="32"/>
      <c r="AE762" s="10"/>
      <c r="AF762" s="32"/>
      <c r="AG762" s="10"/>
      <c r="AH762" s="32"/>
      <c r="AI762" s="10"/>
      <c r="AJ762" s="32"/>
      <c r="AK762" s="10"/>
      <c r="AL762" s="32"/>
      <c r="AM762" s="10"/>
      <c r="AN762" s="32"/>
      <c r="AO762" s="10"/>
      <c r="AP762" s="242"/>
      <c r="AQ762" s="10"/>
      <c r="AR762" s="32"/>
      <c r="AS762" s="10"/>
      <c r="AT762" s="242"/>
      <c r="AU762" s="10"/>
      <c r="AV762" s="242"/>
      <c r="AW762" s="7"/>
      <c r="AX762" s="247"/>
      <c r="AY762" s="10"/>
      <c r="AZ762" s="242"/>
      <c r="BA762" s="7"/>
      <c r="BB762" s="247"/>
      <c r="BC762" s="7"/>
      <c r="BD762" s="247"/>
      <c r="BE762" s="7"/>
      <c r="BF762" s="8"/>
      <c r="BG762" s="7"/>
      <c r="BH762" s="8"/>
      <c r="BJ762" s="41"/>
      <c r="BK762" s="41">
        <f t="shared" si="53"/>
        <v>0</v>
      </c>
      <c r="BL762">
        <f t="shared" si="52"/>
        <v>0</v>
      </c>
      <c r="BM762" t="e">
        <f t="shared" si="54"/>
        <v>#DIV/0!</v>
      </c>
      <c r="BN762">
        <f t="shared" si="55"/>
        <v>0</v>
      </c>
    </row>
    <row r="763" spans="2:66" x14ac:dyDescent="0.25">
      <c r="B763" s="6"/>
      <c r="C763" s="10"/>
      <c r="D763" s="32"/>
      <c r="E763" s="10"/>
      <c r="F763" s="32"/>
      <c r="G763" s="10"/>
      <c r="H763" s="32"/>
      <c r="I763" s="10"/>
      <c r="J763" s="32"/>
      <c r="K763" s="10"/>
      <c r="L763" s="32"/>
      <c r="M763" s="10"/>
      <c r="N763" s="32"/>
      <c r="O763" s="10"/>
      <c r="P763" s="32"/>
      <c r="Q763" s="10"/>
      <c r="R763" s="32"/>
      <c r="S763" s="10"/>
      <c r="T763" s="32"/>
      <c r="U763" s="10"/>
      <c r="V763" s="32"/>
      <c r="W763" s="10"/>
      <c r="X763" s="32"/>
      <c r="Y763" s="10"/>
      <c r="Z763" s="32"/>
      <c r="AA763" s="10"/>
      <c r="AB763" s="32"/>
      <c r="AC763" s="10"/>
      <c r="AD763" s="32"/>
      <c r="AE763" s="10"/>
      <c r="AF763" s="32"/>
      <c r="AG763" s="10"/>
      <c r="AH763" s="32"/>
      <c r="AI763" s="10"/>
      <c r="AJ763" s="32"/>
      <c r="AK763" s="10"/>
      <c r="AL763" s="32"/>
      <c r="AM763" s="10"/>
      <c r="AN763" s="32"/>
      <c r="AO763" s="10"/>
      <c r="AP763" s="242"/>
      <c r="AQ763" s="10"/>
      <c r="AR763" s="32"/>
      <c r="AS763" s="10"/>
      <c r="AT763" s="242"/>
      <c r="AU763" s="10"/>
      <c r="AV763" s="242"/>
      <c r="AW763" s="7"/>
      <c r="AX763" s="247"/>
      <c r="AY763" s="10"/>
      <c r="AZ763" s="242"/>
      <c r="BA763" s="7"/>
      <c r="BB763" s="247"/>
      <c r="BC763" s="7"/>
      <c r="BD763" s="247"/>
      <c r="BE763" s="7"/>
      <c r="BF763" s="8"/>
      <c r="BG763" s="7"/>
      <c r="BH763" s="8"/>
      <c r="BJ763" s="41"/>
      <c r="BK763" s="41">
        <f t="shared" si="53"/>
        <v>0</v>
      </c>
      <c r="BL763">
        <f t="shared" si="52"/>
        <v>0</v>
      </c>
      <c r="BM763" t="e">
        <f t="shared" si="54"/>
        <v>#DIV/0!</v>
      </c>
      <c r="BN763">
        <f t="shared" si="55"/>
        <v>0</v>
      </c>
    </row>
    <row r="764" spans="2:66" x14ac:dyDescent="0.25">
      <c r="B764" s="6"/>
      <c r="C764" s="10"/>
      <c r="D764" s="32"/>
      <c r="E764" s="10"/>
      <c r="F764" s="32"/>
      <c r="G764" s="10"/>
      <c r="H764" s="32"/>
      <c r="I764" s="10"/>
      <c r="J764" s="32"/>
      <c r="K764" s="94"/>
      <c r="L764" s="32"/>
      <c r="M764" s="10"/>
      <c r="N764" s="32"/>
      <c r="O764" s="10"/>
      <c r="P764" s="32"/>
      <c r="Q764" s="10"/>
      <c r="R764" s="32"/>
      <c r="S764" s="10"/>
      <c r="T764" s="32"/>
      <c r="U764" s="10"/>
      <c r="V764" s="32"/>
      <c r="W764" s="10"/>
      <c r="X764" s="32"/>
      <c r="Y764" s="10"/>
      <c r="Z764" s="32"/>
      <c r="AA764" s="10"/>
      <c r="AB764" s="32"/>
      <c r="AC764" s="10"/>
      <c r="AD764" s="32"/>
      <c r="AE764" s="10"/>
      <c r="AF764" s="32"/>
      <c r="AG764" s="10"/>
      <c r="AH764" s="32"/>
      <c r="AI764" s="10"/>
      <c r="AJ764" s="32"/>
      <c r="AK764" s="10"/>
      <c r="AL764" s="32"/>
      <c r="AM764" s="10"/>
      <c r="AN764" s="242"/>
      <c r="AO764" s="10"/>
      <c r="AP764" s="242"/>
      <c r="AQ764" s="10"/>
      <c r="AR764" s="242"/>
      <c r="AS764" s="10"/>
      <c r="AT764" s="242"/>
      <c r="AU764" s="10"/>
      <c r="AV764" s="242"/>
      <c r="AW764" s="7"/>
      <c r="AX764" s="247"/>
      <c r="AY764" s="10"/>
      <c r="AZ764" s="242"/>
      <c r="BA764" s="7"/>
      <c r="BB764" s="247"/>
      <c r="BC764" s="7"/>
      <c r="BD764" s="247"/>
      <c r="BE764" s="7"/>
      <c r="BF764" s="8"/>
      <c r="BG764" s="7"/>
      <c r="BH764" s="8"/>
      <c r="BJ764" s="41"/>
      <c r="BK764" s="41">
        <f t="shared" si="53"/>
        <v>0</v>
      </c>
      <c r="BL764">
        <f t="shared" si="52"/>
        <v>0</v>
      </c>
      <c r="BM764" t="e">
        <f t="shared" si="54"/>
        <v>#DIV/0!</v>
      </c>
      <c r="BN764">
        <f t="shared" si="55"/>
        <v>0</v>
      </c>
    </row>
    <row r="765" spans="2:66" x14ac:dyDescent="0.25">
      <c r="B765" s="6"/>
      <c r="C765" s="10"/>
      <c r="D765" s="32"/>
      <c r="E765" s="10"/>
      <c r="F765" s="32"/>
      <c r="G765" s="10"/>
      <c r="H765" s="32"/>
      <c r="I765" s="10"/>
      <c r="J765" s="32"/>
      <c r="K765" s="10"/>
      <c r="L765" s="32"/>
      <c r="M765" s="10"/>
      <c r="N765" s="32"/>
      <c r="O765" s="10"/>
      <c r="P765" s="32"/>
      <c r="Q765" s="10"/>
      <c r="R765" s="32"/>
      <c r="S765" s="10"/>
      <c r="T765" s="32"/>
      <c r="U765" s="10"/>
      <c r="V765" s="32"/>
      <c r="W765" s="10"/>
      <c r="X765" s="32"/>
      <c r="Y765" s="10"/>
      <c r="Z765" s="32"/>
      <c r="AA765" s="10"/>
      <c r="AB765" s="32"/>
      <c r="AC765" s="10"/>
      <c r="AD765" s="32"/>
      <c r="AE765" s="10"/>
      <c r="AF765" s="32"/>
      <c r="AG765" s="10"/>
      <c r="AH765" s="32"/>
      <c r="AI765" s="10"/>
      <c r="AJ765" s="32"/>
      <c r="AK765" s="10"/>
      <c r="AL765" s="32"/>
      <c r="AM765" s="10"/>
      <c r="AN765" s="32"/>
      <c r="AO765" s="10"/>
      <c r="AP765" s="242"/>
      <c r="AQ765" s="10"/>
      <c r="AR765" s="32"/>
      <c r="AS765" s="10"/>
      <c r="AT765" s="242"/>
      <c r="AU765" s="10"/>
      <c r="AV765" s="242"/>
      <c r="AW765" s="7"/>
      <c r="AX765" s="247"/>
      <c r="AY765" s="10"/>
      <c r="AZ765" s="242"/>
      <c r="BA765" s="7"/>
      <c r="BB765" s="247"/>
      <c r="BC765" s="7"/>
      <c r="BD765" s="247"/>
      <c r="BE765" s="7"/>
      <c r="BF765" s="8"/>
      <c r="BG765" s="7"/>
      <c r="BH765" s="8"/>
      <c r="BJ765" s="41"/>
      <c r="BK765" s="41">
        <f t="shared" si="53"/>
        <v>0</v>
      </c>
      <c r="BL765">
        <f t="shared" si="52"/>
        <v>0</v>
      </c>
      <c r="BM765" t="e">
        <f t="shared" si="54"/>
        <v>#DIV/0!</v>
      </c>
      <c r="BN765">
        <f t="shared" si="55"/>
        <v>0</v>
      </c>
    </row>
    <row r="766" spans="2:66" x14ac:dyDescent="0.25">
      <c r="B766" s="6"/>
      <c r="C766" s="10"/>
      <c r="D766" s="32"/>
      <c r="E766" s="10"/>
      <c r="F766" s="32"/>
      <c r="G766" s="10"/>
      <c r="H766" s="32"/>
      <c r="I766" s="10"/>
      <c r="J766" s="32"/>
      <c r="K766" s="94"/>
      <c r="L766" s="32"/>
      <c r="M766" s="10"/>
      <c r="N766" s="32"/>
      <c r="O766" s="10"/>
      <c r="P766" s="32"/>
      <c r="Q766" s="10"/>
      <c r="R766" s="32"/>
      <c r="S766" s="10"/>
      <c r="T766" s="32"/>
      <c r="U766" s="10"/>
      <c r="V766" s="32"/>
      <c r="W766" s="10"/>
      <c r="X766" s="32"/>
      <c r="Y766" s="10"/>
      <c r="Z766" s="32"/>
      <c r="AA766" s="10"/>
      <c r="AB766" s="32"/>
      <c r="AC766" s="10"/>
      <c r="AD766" s="32"/>
      <c r="AE766" s="10"/>
      <c r="AF766" s="32"/>
      <c r="AG766" s="10"/>
      <c r="AH766" s="32"/>
      <c r="AI766" s="10"/>
      <c r="AJ766" s="32"/>
      <c r="AK766" s="10"/>
      <c r="AL766" s="32"/>
      <c r="AM766" s="10"/>
      <c r="AN766" s="32"/>
      <c r="AO766" s="10"/>
      <c r="AP766" s="242"/>
      <c r="AQ766" s="10"/>
      <c r="AR766" s="32"/>
      <c r="AS766" s="10"/>
      <c r="AT766" s="242"/>
      <c r="AU766" s="10"/>
      <c r="AV766" s="242"/>
      <c r="AW766" s="7"/>
      <c r="AX766" s="247"/>
      <c r="AY766" s="10"/>
      <c r="AZ766" s="242"/>
      <c r="BA766" s="7"/>
      <c r="BB766" s="247"/>
      <c r="BC766" s="7"/>
      <c r="BD766" s="247"/>
      <c r="BE766" s="7"/>
      <c r="BF766" s="8"/>
      <c r="BG766" s="7"/>
      <c r="BH766" s="8"/>
      <c r="BJ766" s="41"/>
      <c r="BK766" s="41">
        <f t="shared" si="53"/>
        <v>0</v>
      </c>
      <c r="BL766">
        <f t="shared" si="52"/>
        <v>0</v>
      </c>
      <c r="BM766" t="e">
        <f t="shared" si="54"/>
        <v>#DIV/0!</v>
      </c>
      <c r="BN766">
        <f t="shared" si="55"/>
        <v>0</v>
      </c>
    </row>
    <row r="767" spans="2:66" x14ac:dyDescent="0.25">
      <c r="B767" s="6"/>
      <c r="C767" s="10"/>
      <c r="D767" s="32"/>
      <c r="E767" s="10"/>
      <c r="F767" s="32"/>
      <c r="G767" s="10"/>
      <c r="H767" s="32"/>
      <c r="I767" s="10"/>
      <c r="J767" s="32"/>
      <c r="K767" s="94"/>
      <c r="L767" s="32"/>
      <c r="M767" s="10"/>
      <c r="N767" s="32"/>
      <c r="O767" s="10"/>
      <c r="P767" s="32"/>
      <c r="Q767" s="10"/>
      <c r="R767" s="32"/>
      <c r="S767" s="10"/>
      <c r="T767" s="32"/>
      <c r="U767" s="10"/>
      <c r="V767" s="32"/>
      <c r="W767" s="10"/>
      <c r="X767" s="32"/>
      <c r="Y767" s="10"/>
      <c r="Z767" s="32"/>
      <c r="AA767" s="10"/>
      <c r="AB767" s="32"/>
      <c r="AC767" s="10"/>
      <c r="AD767" s="32"/>
      <c r="AE767" s="10"/>
      <c r="AF767" s="32"/>
      <c r="AG767" s="10"/>
      <c r="AH767" s="32"/>
      <c r="AI767" s="10"/>
      <c r="AJ767" s="32"/>
      <c r="AK767" s="10"/>
      <c r="AL767" s="32"/>
      <c r="AM767" s="10"/>
      <c r="AN767" s="32"/>
      <c r="AO767" s="10"/>
      <c r="AP767" s="242"/>
      <c r="AQ767" s="10"/>
      <c r="AR767" s="32"/>
      <c r="AS767" s="10"/>
      <c r="AT767" s="242"/>
      <c r="AU767" s="10"/>
      <c r="AV767" s="242"/>
      <c r="AW767" s="7"/>
      <c r="AX767" s="247"/>
      <c r="AY767" s="10"/>
      <c r="AZ767" s="242"/>
      <c r="BA767" s="7"/>
      <c r="BB767" s="247"/>
      <c r="BC767" s="7"/>
      <c r="BD767" s="247"/>
      <c r="BE767" s="7"/>
      <c r="BF767" s="8"/>
      <c r="BG767" s="7"/>
      <c r="BH767" s="8"/>
      <c r="BJ767" s="41"/>
      <c r="BK767" s="41">
        <f t="shared" si="53"/>
        <v>0</v>
      </c>
      <c r="BL767">
        <f t="shared" si="52"/>
        <v>0</v>
      </c>
      <c r="BM767" t="e">
        <f t="shared" si="54"/>
        <v>#DIV/0!</v>
      </c>
      <c r="BN767">
        <f t="shared" si="55"/>
        <v>0</v>
      </c>
    </row>
    <row r="768" spans="2:66" x14ac:dyDescent="0.25">
      <c r="B768" s="6"/>
      <c r="C768" s="10"/>
      <c r="D768" s="32"/>
      <c r="E768" s="10"/>
      <c r="F768" s="32"/>
      <c r="G768" s="10"/>
      <c r="H768" s="32"/>
      <c r="I768" s="10"/>
      <c r="J768" s="32"/>
      <c r="K768" s="94"/>
      <c r="L768" s="32"/>
      <c r="M768" s="10"/>
      <c r="N768" s="32"/>
      <c r="O768" s="10"/>
      <c r="P768" s="32"/>
      <c r="Q768" s="10"/>
      <c r="R768" s="32"/>
      <c r="S768" s="10"/>
      <c r="T768" s="32"/>
      <c r="U768" s="10"/>
      <c r="V768" s="32"/>
      <c r="W768" s="10"/>
      <c r="X768" s="32"/>
      <c r="Y768" s="10"/>
      <c r="Z768" s="32"/>
      <c r="AA768" s="10"/>
      <c r="AB768" s="32"/>
      <c r="AC768" s="10"/>
      <c r="AD768" s="32"/>
      <c r="AE768" s="10"/>
      <c r="AF768" s="32"/>
      <c r="AG768" s="10"/>
      <c r="AH768" s="32"/>
      <c r="AI768" s="10"/>
      <c r="AJ768" s="32"/>
      <c r="AK768" s="10"/>
      <c r="AL768" s="32"/>
      <c r="AM768" s="10"/>
      <c r="AN768" s="32"/>
      <c r="AO768" s="10"/>
      <c r="AP768" s="242"/>
      <c r="AQ768" s="10"/>
      <c r="AR768" s="32"/>
      <c r="AS768" s="10"/>
      <c r="AT768" s="242"/>
      <c r="AU768" s="10"/>
      <c r="AV768" s="242"/>
      <c r="AW768" s="7"/>
      <c r="AX768" s="247"/>
      <c r="AY768" s="10"/>
      <c r="AZ768" s="242"/>
      <c r="BA768" s="7"/>
      <c r="BB768" s="247"/>
      <c r="BC768" s="7"/>
      <c r="BD768" s="247"/>
      <c r="BE768" s="7"/>
      <c r="BF768" s="8"/>
      <c r="BG768" s="7"/>
      <c r="BH768" s="8"/>
      <c r="BJ768" s="41"/>
      <c r="BK768" s="41">
        <f t="shared" si="53"/>
        <v>0</v>
      </c>
      <c r="BL768">
        <f t="shared" si="52"/>
        <v>0</v>
      </c>
      <c r="BM768" t="e">
        <f t="shared" si="54"/>
        <v>#DIV/0!</v>
      </c>
      <c r="BN768">
        <f t="shared" si="55"/>
        <v>0</v>
      </c>
    </row>
    <row r="769" spans="2:66" x14ac:dyDescent="0.25">
      <c r="B769" s="6"/>
      <c r="C769" s="10"/>
      <c r="D769" s="32"/>
      <c r="E769" s="10"/>
      <c r="F769" s="32"/>
      <c r="G769" s="10"/>
      <c r="H769" s="32"/>
      <c r="I769" s="10"/>
      <c r="J769" s="32"/>
      <c r="K769" s="94"/>
      <c r="L769" s="32"/>
      <c r="M769" s="10"/>
      <c r="N769" s="32"/>
      <c r="O769" s="10"/>
      <c r="P769" s="32"/>
      <c r="Q769" s="10"/>
      <c r="R769" s="32"/>
      <c r="S769" s="10"/>
      <c r="T769" s="32"/>
      <c r="U769" s="10"/>
      <c r="V769" s="32"/>
      <c r="W769" s="10"/>
      <c r="X769" s="32"/>
      <c r="Y769" s="10"/>
      <c r="Z769" s="32"/>
      <c r="AA769" s="10"/>
      <c r="AB769" s="32"/>
      <c r="AC769" s="10"/>
      <c r="AD769" s="32"/>
      <c r="AE769" s="10"/>
      <c r="AF769" s="32"/>
      <c r="AG769" s="10"/>
      <c r="AH769" s="32"/>
      <c r="AI769" s="10"/>
      <c r="AJ769" s="32"/>
      <c r="AK769" s="10"/>
      <c r="AL769" s="32"/>
      <c r="AM769" s="10"/>
      <c r="AN769" s="32"/>
      <c r="AO769" s="10"/>
      <c r="AP769" s="242"/>
      <c r="AQ769" s="10"/>
      <c r="AR769" s="32"/>
      <c r="AS769" s="10"/>
      <c r="AT769" s="242"/>
      <c r="AU769" s="10"/>
      <c r="AV769" s="242"/>
      <c r="AW769" s="7"/>
      <c r="AX769" s="247"/>
      <c r="AY769" s="10"/>
      <c r="AZ769" s="242"/>
      <c r="BA769" s="7"/>
      <c r="BB769" s="247"/>
      <c r="BC769" s="7"/>
      <c r="BD769" s="247"/>
      <c r="BE769" s="7"/>
      <c r="BF769" s="8"/>
      <c r="BG769" s="7"/>
      <c r="BH769" s="8"/>
      <c r="BJ769" s="41"/>
      <c r="BK769" s="41">
        <f t="shared" si="53"/>
        <v>0</v>
      </c>
      <c r="BL769">
        <f t="shared" si="52"/>
        <v>0</v>
      </c>
      <c r="BM769" t="e">
        <f t="shared" si="54"/>
        <v>#DIV/0!</v>
      </c>
      <c r="BN769">
        <f t="shared" si="55"/>
        <v>0</v>
      </c>
    </row>
    <row r="770" spans="2:66" x14ac:dyDescent="0.25">
      <c r="B770" s="6"/>
      <c r="C770" s="10"/>
      <c r="D770" s="32"/>
      <c r="E770" s="10"/>
      <c r="F770" s="32"/>
      <c r="G770" s="10"/>
      <c r="H770" s="32"/>
      <c r="I770" s="10"/>
      <c r="J770" s="32"/>
      <c r="K770" s="10"/>
      <c r="L770" s="32"/>
      <c r="M770" s="10"/>
      <c r="N770" s="32"/>
      <c r="O770" s="10"/>
      <c r="P770" s="32"/>
      <c r="Q770" s="10"/>
      <c r="R770" s="32"/>
      <c r="S770" s="10"/>
      <c r="T770" s="32"/>
      <c r="U770" s="10"/>
      <c r="V770" s="32"/>
      <c r="W770" s="10"/>
      <c r="X770" s="32"/>
      <c r="Y770" s="10"/>
      <c r="Z770" s="32"/>
      <c r="AA770" s="10"/>
      <c r="AB770" s="32"/>
      <c r="AC770" s="10"/>
      <c r="AD770" s="32"/>
      <c r="AE770" s="10"/>
      <c r="AF770" s="32"/>
      <c r="AG770" s="10"/>
      <c r="AH770" s="32"/>
      <c r="AI770" s="10"/>
      <c r="AJ770" s="32"/>
      <c r="AK770" s="10"/>
      <c r="AL770" s="32"/>
      <c r="AM770" s="10"/>
      <c r="AN770" s="32"/>
      <c r="AO770" s="10"/>
      <c r="AP770" s="32"/>
      <c r="AQ770" s="10"/>
      <c r="AR770" s="32"/>
      <c r="AS770" s="10"/>
      <c r="AT770" s="32"/>
      <c r="AU770" s="10"/>
      <c r="AV770" s="32"/>
      <c r="AW770" s="7"/>
      <c r="AX770" s="247"/>
      <c r="AY770" s="10"/>
      <c r="AZ770" s="32"/>
      <c r="BA770" s="7"/>
      <c r="BB770" s="247"/>
      <c r="BC770" s="7"/>
      <c r="BD770" s="247"/>
      <c r="BE770" s="7"/>
      <c r="BF770" s="8"/>
      <c r="BG770" s="7"/>
      <c r="BH770" s="8"/>
      <c r="BJ770" s="41"/>
      <c r="BK770" s="41">
        <f t="shared" si="53"/>
        <v>0</v>
      </c>
      <c r="BL770">
        <f t="shared" ref="BL770:BL835" si="56">COUNT(C770:BH770)/2</f>
        <v>0</v>
      </c>
      <c r="BM770" t="e">
        <f t="shared" si="54"/>
        <v>#DIV/0!</v>
      </c>
      <c r="BN770">
        <f t="shared" si="55"/>
        <v>0</v>
      </c>
    </row>
    <row r="771" spans="2:66" x14ac:dyDescent="0.25">
      <c r="B771" s="6"/>
      <c r="C771" s="10"/>
      <c r="D771" s="32"/>
      <c r="E771" s="10"/>
      <c r="F771" s="32"/>
      <c r="G771" s="10"/>
      <c r="H771" s="32"/>
      <c r="I771" s="10"/>
      <c r="J771" s="32"/>
      <c r="K771" s="94"/>
      <c r="L771" s="32"/>
      <c r="M771" s="10"/>
      <c r="N771" s="32"/>
      <c r="O771" s="10"/>
      <c r="P771" s="32"/>
      <c r="Q771" s="10"/>
      <c r="R771" s="32"/>
      <c r="S771" s="10"/>
      <c r="T771" s="32"/>
      <c r="U771" s="10"/>
      <c r="V771" s="32"/>
      <c r="W771" s="10"/>
      <c r="X771" s="32"/>
      <c r="Y771" s="10"/>
      <c r="Z771" s="32"/>
      <c r="AA771" s="10"/>
      <c r="AB771" s="32"/>
      <c r="AC771" s="10"/>
      <c r="AD771" s="32"/>
      <c r="AE771" s="10"/>
      <c r="AF771" s="32"/>
      <c r="AG771" s="10"/>
      <c r="AH771" s="32"/>
      <c r="AI771" s="10"/>
      <c r="AJ771" s="32"/>
      <c r="AK771" s="10"/>
      <c r="AL771" s="32"/>
      <c r="AM771" s="10"/>
      <c r="AN771" s="32"/>
      <c r="AO771" s="10"/>
      <c r="AP771" s="242"/>
      <c r="AQ771" s="10"/>
      <c r="AR771" s="32"/>
      <c r="AS771" s="10"/>
      <c r="AT771" s="242"/>
      <c r="AU771" s="10"/>
      <c r="AV771" s="242"/>
      <c r="AW771" s="7"/>
      <c r="AX771" s="247"/>
      <c r="AY771" s="10"/>
      <c r="AZ771" s="242"/>
      <c r="BA771" s="7"/>
      <c r="BB771" s="247"/>
      <c r="BC771" s="7"/>
      <c r="BD771" s="247"/>
      <c r="BE771" s="7"/>
      <c r="BF771" s="8"/>
      <c r="BG771" s="7"/>
      <c r="BH771" s="8"/>
      <c r="BJ771" s="41"/>
      <c r="BK771" s="41">
        <f t="shared" si="53"/>
        <v>0</v>
      </c>
      <c r="BL771">
        <f t="shared" si="56"/>
        <v>0</v>
      </c>
      <c r="BM771" t="e">
        <f t="shared" si="54"/>
        <v>#DIV/0!</v>
      </c>
      <c r="BN771">
        <f t="shared" si="55"/>
        <v>0</v>
      </c>
    </row>
    <row r="772" spans="2:66" x14ac:dyDescent="0.25">
      <c r="B772" s="6"/>
      <c r="C772" s="10"/>
      <c r="D772" s="32"/>
      <c r="E772" s="10"/>
      <c r="F772" s="32"/>
      <c r="G772" s="10"/>
      <c r="H772" s="32"/>
      <c r="I772" s="10"/>
      <c r="J772" s="32"/>
      <c r="K772" s="94"/>
      <c r="L772" s="32"/>
      <c r="M772" s="10"/>
      <c r="N772" s="32"/>
      <c r="O772" s="10"/>
      <c r="P772" s="32"/>
      <c r="Q772" s="10"/>
      <c r="R772" s="32"/>
      <c r="S772" s="10"/>
      <c r="T772" s="32"/>
      <c r="U772" s="10"/>
      <c r="V772" s="32"/>
      <c r="W772" s="10"/>
      <c r="X772" s="32"/>
      <c r="Y772" s="10"/>
      <c r="Z772" s="32"/>
      <c r="AA772" s="10"/>
      <c r="AB772" s="32"/>
      <c r="AC772" s="10"/>
      <c r="AD772" s="32"/>
      <c r="AE772" s="10"/>
      <c r="AF772" s="32"/>
      <c r="AG772" s="10"/>
      <c r="AH772" s="32"/>
      <c r="AI772" s="10"/>
      <c r="AJ772" s="32"/>
      <c r="AK772" s="10"/>
      <c r="AL772" s="32"/>
      <c r="AM772" s="10"/>
      <c r="AN772" s="32"/>
      <c r="AO772" s="10"/>
      <c r="AP772" s="242"/>
      <c r="AQ772" s="10"/>
      <c r="AR772" s="32"/>
      <c r="AS772" s="10"/>
      <c r="AT772" s="242"/>
      <c r="AU772" s="10"/>
      <c r="AV772" s="242"/>
      <c r="AW772" s="7"/>
      <c r="AX772" s="247"/>
      <c r="AY772" s="10"/>
      <c r="AZ772" s="242"/>
      <c r="BA772" s="7"/>
      <c r="BB772" s="247"/>
      <c r="BC772" s="7"/>
      <c r="BD772" s="247"/>
      <c r="BE772" s="7"/>
      <c r="BF772" s="8"/>
      <c r="BG772" s="7"/>
      <c r="BH772" s="8"/>
      <c r="BJ772" s="41"/>
      <c r="BK772" s="41">
        <f t="shared" si="53"/>
        <v>0</v>
      </c>
      <c r="BL772">
        <f t="shared" si="56"/>
        <v>0</v>
      </c>
      <c r="BM772" t="e">
        <f t="shared" si="54"/>
        <v>#DIV/0!</v>
      </c>
      <c r="BN772">
        <f t="shared" si="55"/>
        <v>0</v>
      </c>
    </row>
    <row r="773" spans="2:66" x14ac:dyDescent="0.25">
      <c r="B773" s="6"/>
      <c r="C773" s="10"/>
      <c r="D773" s="32"/>
      <c r="E773" s="10"/>
      <c r="F773" s="32"/>
      <c r="G773" s="10"/>
      <c r="H773" s="32"/>
      <c r="I773" s="10"/>
      <c r="J773" s="32"/>
      <c r="K773" s="10"/>
      <c r="L773" s="32"/>
      <c r="M773" s="10"/>
      <c r="N773" s="32"/>
      <c r="O773" s="10"/>
      <c r="P773" s="32"/>
      <c r="Q773" s="10"/>
      <c r="R773" s="32"/>
      <c r="S773" s="10"/>
      <c r="T773" s="32"/>
      <c r="U773" s="10"/>
      <c r="V773" s="32"/>
      <c r="W773" s="10"/>
      <c r="X773" s="32"/>
      <c r="Y773" s="10"/>
      <c r="Z773" s="32"/>
      <c r="AA773" s="10"/>
      <c r="AB773" s="32"/>
      <c r="AC773" s="10"/>
      <c r="AD773" s="32"/>
      <c r="AE773" s="10"/>
      <c r="AF773" s="32"/>
      <c r="AG773" s="10"/>
      <c r="AH773" s="32"/>
      <c r="AI773" s="10"/>
      <c r="AJ773" s="32"/>
      <c r="AK773" s="10"/>
      <c r="AL773" s="32"/>
      <c r="AM773" s="10"/>
      <c r="AN773" s="32"/>
      <c r="AO773" s="10"/>
      <c r="AP773" s="242"/>
      <c r="AQ773" s="10"/>
      <c r="AR773" s="32"/>
      <c r="AS773" s="10"/>
      <c r="AT773" s="242"/>
      <c r="AU773" s="10"/>
      <c r="AV773" s="242"/>
      <c r="AW773" s="7"/>
      <c r="AX773" s="247"/>
      <c r="AY773" s="10"/>
      <c r="AZ773" s="242"/>
      <c r="BA773" s="7"/>
      <c r="BB773" s="247"/>
      <c r="BC773" s="7"/>
      <c r="BD773" s="247"/>
      <c r="BE773" s="7"/>
      <c r="BF773" s="8"/>
      <c r="BG773" s="7"/>
      <c r="BH773" s="8"/>
      <c r="BJ773" s="41"/>
      <c r="BK773" s="41">
        <f t="shared" ref="BK773:BK836" si="57">+AI773+AE773+Y773+W773+U773+S773+Q773+O773+M773+I773+G773+E773+C773+AG773+K773+BG773+BN773+AA773+AC773+AK773+AM773+AO773+AW773+BE773+BC773+BA773+AY773+AU773+AS773+AQ773</f>
        <v>0</v>
      </c>
      <c r="BL773">
        <f t="shared" si="56"/>
        <v>0</v>
      </c>
      <c r="BM773" t="e">
        <f t="shared" si="54"/>
        <v>#DIV/0!</v>
      </c>
      <c r="BN773">
        <f t="shared" si="55"/>
        <v>0</v>
      </c>
    </row>
    <row r="774" spans="2:66" x14ac:dyDescent="0.25">
      <c r="B774" s="6"/>
      <c r="C774" s="10"/>
      <c r="D774" s="32"/>
      <c r="E774" s="10"/>
      <c r="F774" s="32"/>
      <c r="G774" s="10"/>
      <c r="H774" s="32"/>
      <c r="I774" s="10"/>
      <c r="J774" s="32"/>
      <c r="K774" s="94"/>
      <c r="L774" s="32"/>
      <c r="M774" s="10"/>
      <c r="N774" s="32"/>
      <c r="O774" s="10"/>
      <c r="P774" s="32"/>
      <c r="Q774" s="10"/>
      <c r="R774" s="32"/>
      <c r="S774" s="10"/>
      <c r="T774" s="32"/>
      <c r="U774" s="10"/>
      <c r="V774" s="32"/>
      <c r="W774" s="10"/>
      <c r="X774" s="32"/>
      <c r="Y774" s="10"/>
      <c r="Z774" s="32"/>
      <c r="AA774" s="10"/>
      <c r="AB774" s="32"/>
      <c r="AC774" s="10"/>
      <c r="AD774" s="32"/>
      <c r="AE774" s="10"/>
      <c r="AF774" s="32"/>
      <c r="AG774" s="10"/>
      <c r="AH774" s="32"/>
      <c r="AI774" s="10"/>
      <c r="AJ774" s="32"/>
      <c r="AK774" s="10"/>
      <c r="AL774" s="32"/>
      <c r="AM774" s="10"/>
      <c r="AN774" s="32"/>
      <c r="AO774" s="10"/>
      <c r="AP774" s="242"/>
      <c r="AQ774" s="10"/>
      <c r="AR774" s="32"/>
      <c r="AS774" s="10"/>
      <c r="AT774" s="242"/>
      <c r="AU774" s="10"/>
      <c r="AV774" s="242"/>
      <c r="AW774" s="7"/>
      <c r="AX774" s="247"/>
      <c r="AY774" s="10"/>
      <c r="AZ774" s="242"/>
      <c r="BA774" s="7"/>
      <c r="BB774" s="247"/>
      <c r="BC774" s="7"/>
      <c r="BD774" s="247"/>
      <c r="BE774" s="7"/>
      <c r="BF774" s="8"/>
      <c r="BG774" s="7"/>
      <c r="BH774" s="8"/>
      <c r="BJ774" s="41"/>
      <c r="BK774" s="41">
        <f t="shared" si="57"/>
        <v>0</v>
      </c>
      <c r="BL774">
        <f t="shared" si="56"/>
        <v>0</v>
      </c>
      <c r="BM774" t="e">
        <f t="shared" si="54"/>
        <v>#DIV/0!</v>
      </c>
      <c r="BN774">
        <f t="shared" si="55"/>
        <v>0</v>
      </c>
    </row>
    <row r="775" spans="2:66" x14ac:dyDescent="0.25">
      <c r="B775" s="6"/>
      <c r="C775" s="10"/>
      <c r="D775" s="32"/>
      <c r="E775" s="10"/>
      <c r="F775" s="32"/>
      <c r="G775" s="10"/>
      <c r="H775" s="32"/>
      <c r="I775" s="10"/>
      <c r="J775" s="32"/>
      <c r="K775" s="94"/>
      <c r="L775" s="32"/>
      <c r="M775" s="10"/>
      <c r="N775" s="32"/>
      <c r="O775" s="10"/>
      <c r="P775" s="32"/>
      <c r="Q775" s="10"/>
      <c r="R775" s="32"/>
      <c r="S775" s="10"/>
      <c r="T775" s="32"/>
      <c r="U775" s="10"/>
      <c r="V775" s="32"/>
      <c r="W775" s="10"/>
      <c r="X775" s="32"/>
      <c r="Y775" s="10"/>
      <c r="Z775" s="32"/>
      <c r="AA775" s="10"/>
      <c r="AB775" s="32"/>
      <c r="AC775" s="10"/>
      <c r="AD775" s="32"/>
      <c r="AE775" s="10"/>
      <c r="AF775" s="32"/>
      <c r="AG775" s="10"/>
      <c r="AH775" s="32"/>
      <c r="AI775" s="10"/>
      <c r="AJ775" s="32"/>
      <c r="AK775" s="10"/>
      <c r="AL775" s="32"/>
      <c r="AM775" s="10"/>
      <c r="AN775" s="32"/>
      <c r="AO775" s="10"/>
      <c r="AP775" s="242"/>
      <c r="AQ775" s="10"/>
      <c r="AR775" s="32"/>
      <c r="AS775" s="10"/>
      <c r="AT775" s="242"/>
      <c r="AU775" s="10"/>
      <c r="AV775" s="242"/>
      <c r="AW775" s="7"/>
      <c r="AX775" s="247"/>
      <c r="AY775" s="10"/>
      <c r="AZ775" s="242"/>
      <c r="BA775" s="7"/>
      <c r="BB775" s="247"/>
      <c r="BC775" s="7"/>
      <c r="BD775" s="247"/>
      <c r="BE775" s="7"/>
      <c r="BF775" s="8"/>
      <c r="BG775" s="7"/>
      <c r="BH775" s="8"/>
      <c r="BJ775" s="41"/>
      <c r="BK775" s="41">
        <f t="shared" si="57"/>
        <v>0</v>
      </c>
      <c r="BL775">
        <f t="shared" si="56"/>
        <v>0</v>
      </c>
      <c r="BM775" t="e">
        <f t="shared" si="54"/>
        <v>#DIV/0!</v>
      </c>
      <c r="BN775">
        <f t="shared" si="55"/>
        <v>0</v>
      </c>
    </row>
    <row r="776" spans="2:66" x14ac:dyDescent="0.25">
      <c r="B776" s="6"/>
      <c r="C776" s="10"/>
      <c r="D776" s="32"/>
      <c r="E776" s="10"/>
      <c r="F776" s="32"/>
      <c r="G776" s="10"/>
      <c r="H776" s="32"/>
      <c r="I776" s="10"/>
      <c r="J776" s="32"/>
      <c r="K776" s="10"/>
      <c r="L776" s="32"/>
      <c r="M776" s="10"/>
      <c r="N776" s="32"/>
      <c r="O776" s="10"/>
      <c r="P776" s="32"/>
      <c r="Q776" s="10"/>
      <c r="R776" s="32"/>
      <c r="S776" s="10"/>
      <c r="T776" s="32"/>
      <c r="U776" s="10"/>
      <c r="V776" s="32"/>
      <c r="W776" s="10"/>
      <c r="X776" s="32"/>
      <c r="Y776" s="10"/>
      <c r="Z776" s="32"/>
      <c r="AA776" s="10"/>
      <c r="AB776" s="32"/>
      <c r="AC776" s="10"/>
      <c r="AD776" s="32"/>
      <c r="AE776" s="10"/>
      <c r="AF776" s="32"/>
      <c r="AG776" s="10"/>
      <c r="AH776" s="32"/>
      <c r="AI776" s="10"/>
      <c r="AJ776" s="32"/>
      <c r="AK776" s="10"/>
      <c r="AL776" s="32"/>
      <c r="AM776" s="10"/>
      <c r="AN776" s="32"/>
      <c r="AO776" s="10"/>
      <c r="AP776" s="242"/>
      <c r="AQ776" s="10"/>
      <c r="AR776" s="32"/>
      <c r="AS776" s="10"/>
      <c r="AT776" s="242"/>
      <c r="AU776" s="10"/>
      <c r="AV776" s="242"/>
      <c r="AW776" s="7"/>
      <c r="AX776" s="247"/>
      <c r="AY776" s="10"/>
      <c r="AZ776" s="242"/>
      <c r="BA776" s="7"/>
      <c r="BB776" s="247"/>
      <c r="BC776" s="7"/>
      <c r="BD776" s="247"/>
      <c r="BE776" s="7"/>
      <c r="BF776" s="8"/>
      <c r="BG776" s="7"/>
      <c r="BH776" s="8"/>
      <c r="BJ776" s="41"/>
      <c r="BK776" s="41">
        <f t="shared" si="57"/>
        <v>0</v>
      </c>
      <c r="BL776">
        <f t="shared" si="56"/>
        <v>0</v>
      </c>
      <c r="BM776" t="e">
        <f t="shared" si="54"/>
        <v>#DIV/0!</v>
      </c>
      <c r="BN776">
        <f t="shared" si="55"/>
        <v>0</v>
      </c>
    </row>
    <row r="777" spans="2:66" x14ac:dyDescent="0.25">
      <c r="B777" s="6"/>
      <c r="C777" s="10"/>
      <c r="D777" s="32"/>
      <c r="E777" s="10"/>
      <c r="F777" s="32"/>
      <c r="G777" s="10"/>
      <c r="H777" s="32"/>
      <c r="I777" s="10"/>
      <c r="J777" s="32"/>
      <c r="K777" s="94"/>
      <c r="L777" s="32"/>
      <c r="M777" s="10"/>
      <c r="N777" s="32"/>
      <c r="O777" s="10"/>
      <c r="P777" s="32"/>
      <c r="Q777" s="10"/>
      <c r="R777" s="32"/>
      <c r="S777" s="10"/>
      <c r="T777" s="32"/>
      <c r="U777" s="10"/>
      <c r="V777" s="32"/>
      <c r="W777" s="10"/>
      <c r="X777" s="32"/>
      <c r="Y777" s="10"/>
      <c r="Z777" s="32"/>
      <c r="AA777" s="10"/>
      <c r="AB777" s="32"/>
      <c r="AC777" s="10"/>
      <c r="AD777" s="32"/>
      <c r="AE777" s="10"/>
      <c r="AF777" s="32"/>
      <c r="AG777" s="10"/>
      <c r="AH777" s="32"/>
      <c r="AI777" s="10"/>
      <c r="AJ777" s="32"/>
      <c r="AK777" s="10"/>
      <c r="AL777" s="32"/>
      <c r="AM777" s="10"/>
      <c r="AN777" s="32"/>
      <c r="AO777" s="10"/>
      <c r="AP777" s="242"/>
      <c r="AQ777" s="10"/>
      <c r="AR777" s="32"/>
      <c r="AS777" s="10"/>
      <c r="AT777" s="242"/>
      <c r="AU777" s="10"/>
      <c r="AV777" s="242"/>
      <c r="AW777" s="7"/>
      <c r="AX777" s="247"/>
      <c r="AY777" s="10"/>
      <c r="AZ777" s="242"/>
      <c r="BA777" s="7"/>
      <c r="BB777" s="247"/>
      <c r="BC777" s="7"/>
      <c r="BD777" s="247"/>
      <c r="BE777" s="7"/>
      <c r="BF777" s="8"/>
      <c r="BG777" s="7"/>
      <c r="BH777" s="8"/>
      <c r="BJ777" s="41"/>
      <c r="BK777" s="41">
        <f t="shared" si="57"/>
        <v>0</v>
      </c>
      <c r="BL777">
        <f t="shared" si="56"/>
        <v>0</v>
      </c>
      <c r="BM777" t="e">
        <f t="shared" si="54"/>
        <v>#DIV/0!</v>
      </c>
      <c r="BN777">
        <f t="shared" si="55"/>
        <v>0</v>
      </c>
    </row>
    <row r="778" spans="2:66" x14ac:dyDescent="0.25">
      <c r="B778" s="6"/>
      <c r="C778" s="10"/>
      <c r="D778" s="32"/>
      <c r="E778" s="10"/>
      <c r="F778" s="32"/>
      <c r="G778" s="10"/>
      <c r="H778" s="32"/>
      <c r="I778" s="10"/>
      <c r="J778" s="32"/>
      <c r="K778" s="94"/>
      <c r="L778" s="32"/>
      <c r="M778" s="10"/>
      <c r="N778" s="32"/>
      <c r="O778" s="10"/>
      <c r="P778" s="32"/>
      <c r="Q778" s="10"/>
      <c r="R778" s="32"/>
      <c r="S778" s="10"/>
      <c r="T778" s="32"/>
      <c r="U778" s="10"/>
      <c r="V778" s="32"/>
      <c r="W778" s="10"/>
      <c r="X778" s="32"/>
      <c r="Y778" s="10"/>
      <c r="Z778" s="32"/>
      <c r="AA778" s="10"/>
      <c r="AB778" s="32"/>
      <c r="AC778" s="10"/>
      <c r="AD778" s="32"/>
      <c r="AE778" s="10"/>
      <c r="AF778" s="32"/>
      <c r="AG778" s="10"/>
      <c r="AH778" s="32"/>
      <c r="AI778" s="10"/>
      <c r="AJ778" s="32"/>
      <c r="AK778" s="10"/>
      <c r="AL778" s="32"/>
      <c r="AM778" s="10"/>
      <c r="AN778" s="32"/>
      <c r="AO778" s="10"/>
      <c r="AP778" s="242"/>
      <c r="AQ778" s="10"/>
      <c r="AR778" s="32"/>
      <c r="AS778" s="10"/>
      <c r="AT778" s="242"/>
      <c r="AU778" s="10"/>
      <c r="AV778" s="242"/>
      <c r="AW778" s="7"/>
      <c r="AX778" s="247"/>
      <c r="AY778" s="10"/>
      <c r="AZ778" s="242"/>
      <c r="BA778" s="7"/>
      <c r="BB778" s="247"/>
      <c r="BC778" s="7"/>
      <c r="BD778" s="247"/>
      <c r="BE778" s="7"/>
      <c r="BF778" s="8"/>
      <c r="BG778" s="7"/>
      <c r="BH778" s="8"/>
      <c r="BJ778" s="41"/>
      <c r="BK778" s="41">
        <f t="shared" si="57"/>
        <v>0</v>
      </c>
      <c r="BL778">
        <f t="shared" si="56"/>
        <v>0</v>
      </c>
      <c r="BM778" t="e">
        <f t="shared" si="54"/>
        <v>#DIV/0!</v>
      </c>
      <c r="BN778">
        <f t="shared" si="55"/>
        <v>0</v>
      </c>
    </row>
    <row r="779" spans="2:66" x14ac:dyDescent="0.25">
      <c r="B779" s="6"/>
      <c r="C779" s="10"/>
      <c r="D779" s="32"/>
      <c r="E779" s="10"/>
      <c r="F779" s="32"/>
      <c r="G779" s="10"/>
      <c r="H779" s="32"/>
      <c r="I779" s="10"/>
      <c r="J779" s="32"/>
      <c r="K779" s="10"/>
      <c r="L779" s="32"/>
      <c r="M779" s="10"/>
      <c r="N779" s="32"/>
      <c r="O779" s="10"/>
      <c r="P779" s="32"/>
      <c r="Q779" s="10"/>
      <c r="R779" s="32"/>
      <c r="S779" s="10"/>
      <c r="T779" s="32"/>
      <c r="U779" s="10"/>
      <c r="V779" s="32"/>
      <c r="W779" s="10"/>
      <c r="X779" s="32"/>
      <c r="Y779" s="10"/>
      <c r="Z779" s="32"/>
      <c r="AA779" s="10"/>
      <c r="AB779" s="32"/>
      <c r="AC779" s="10"/>
      <c r="AD779" s="32"/>
      <c r="AE779" s="10"/>
      <c r="AF779" s="32"/>
      <c r="AG779" s="10"/>
      <c r="AH779" s="32"/>
      <c r="AI779" s="10"/>
      <c r="AJ779" s="32"/>
      <c r="AK779" s="10"/>
      <c r="AL779" s="32"/>
      <c r="AM779" s="10"/>
      <c r="AN779" s="32"/>
      <c r="AO779" s="10"/>
      <c r="AP779" s="242"/>
      <c r="AQ779" s="10"/>
      <c r="AR779" s="32"/>
      <c r="AS779" s="10"/>
      <c r="AT779" s="242"/>
      <c r="AU779" s="10"/>
      <c r="AV779" s="242"/>
      <c r="AW779" s="7"/>
      <c r="AX779" s="247"/>
      <c r="AY779" s="10"/>
      <c r="AZ779" s="242"/>
      <c r="BA779" s="7"/>
      <c r="BB779" s="247"/>
      <c r="BC779" s="7"/>
      <c r="BD779" s="247"/>
      <c r="BE779" s="7"/>
      <c r="BF779" s="8"/>
      <c r="BG779" s="7"/>
      <c r="BH779" s="8"/>
      <c r="BJ779" s="41"/>
      <c r="BK779" s="41">
        <f t="shared" si="57"/>
        <v>0</v>
      </c>
      <c r="BL779">
        <f t="shared" si="56"/>
        <v>0</v>
      </c>
      <c r="BM779" t="e">
        <f t="shared" si="54"/>
        <v>#DIV/0!</v>
      </c>
      <c r="BN779">
        <f t="shared" si="55"/>
        <v>0</v>
      </c>
    </row>
    <row r="780" spans="2:66" x14ac:dyDescent="0.25">
      <c r="B780" s="6"/>
      <c r="C780" s="10"/>
      <c r="D780" s="32"/>
      <c r="E780" s="10"/>
      <c r="F780" s="32"/>
      <c r="G780" s="10"/>
      <c r="H780" s="32"/>
      <c r="I780" s="10"/>
      <c r="J780" s="32"/>
      <c r="K780" s="10"/>
      <c r="L780" s="32"/>
      <c r="M780" s="10"/>
      <c r="N780" s="32"/>
      <c r="O780" s="10"/>
      <c r="P780" s="32"/>
      <c r="Q780" s="10"/>
      <c r="R780" s="32"/>
      <c r="S780" s="10"/>
      <c r="T780" s="32"/>
      <c r="U780" s="10"/>
      <c r="V780" s="32"/>
      <c r="W780" s="10"/>
      <c r="X780" s="32"/>
      <c r="Y780" s="10"/>
      <c r="Z780" s="32"/>
      <c r="AA780" s="10"/>
      <c r="AB780" s="32"/>
      <c r="AC780" s="10"/>
      <c r="AD780" s="32"/>
      <c r="AE780" s="10"/>
      <c r="AF780" s="32"/>
      <c r="AG780" s="10"/>
      <c r="AH780" s="32"/>
      <c r="AI780" s="10"/>
      <c r="AJ780" s="32"/>
      <c r="AK780" s="10"/>
      <c r="AL780" s="32"/>
      <c r="AM780" s="10"/>
      <c r="AN780" s="32"/>
      <c r="AO780" s="10"/>
      <c r="AP780" s="242"/>
      <c r="AQ780" s="10"/>
      <c r="AR780" s="32"/>
      <c r="AS780" s="10"/>
      <c r="AT780" s="242"/>
      <c r="AU780" s="10"/>
      <c r="AV780" s="242"/>
      <c r="AW780" s="7"/>
      <c r="AX780" s="247"/>
      <c r="AY780" s="10"/>
      <c r="AZ780" s="242"/>
      <c r="BA780" s="7"/>
      <c r="BB780" s="247"/>
      <c r="BC780" s="7"/>
      <c r="BD780" s="247"/>
      <c r="BE780" s="7"/>
      <c r="BF780" s="8"/>
      <c r="BG780" s="7"/>
      <c r="BH780" s="8"/>
      <c r="BJ780" s="41"/>
      <c r="BK780" s="41">
        <f t="shared" si="57"/>
        <v>0</v>
      </c>
      <c r="BL780">
        <f t="shared" si="56"/>
        <v>0</v>
      </c>
      <c r="BM780" t="e">
        <f t="shared" si="54"/>
        <v>#DIV/0!</v>
      </c>
      <c r="BN780">
        <f t="shared" si="55"/>
        <v>0</v>
      </c>
    </row>
    <row r="781" spans="2:66" x14ac:dyDescent="0.25">
      <c r="B781" s="6"/>
      <c r="C781" s="10"/>
      <c r="D781" s="32"/>
      <c r="E781" s="10"/>
      <c r="F781" s="32"/>
      <c r="G781" s="10"/>
      <c r="H781" s="32"/>
      <c r="I781" s="10"/>
      <c r="J781" s="32"/>
      <c r="K781" s="94"/>
      <c r="L781" s="32"/>
      <c r="M781" s="10"/>
      <c r="N781" s="32"/>
      <c r="O781" s="10"/>
      <c r="P781" s="32"/>
      <c r="Q781" s="10"/>
      <c r="R781" s="32"/>
      <c r="S781" s="10"/>
      <c r="T781" s="32"/>
      <c r="U781" s="10"/>
      <c r="V781" s="32"/>
      <c r="W781" s="10"/>
      <c r="X781" s="32"/>
      <c r="Y781" s="10"/>
      <c r="Z781" s="32"/>
      <c r="AA781" s="10"/>
      <c r="AB781" s="32"/>
      <c r="AC781" s="10"/>
      <c r="AD781" s="32"/>
      <c r="AE781" s="10"/>
      <c r="AF781" s="32"/>
      <c r="AG781" s="10"/>
      <c r="AH781" s="32"/>
      <c r="AI781" s="10"/>
      <c r="AJ781" s="32"/>
      <c r="AK781" s="10"/>
      <c r="AL781" s="32"/>
      <c r="AM781" s="10"/>
      <c r="AN781" s="32"/>
      <c r="AO781" s="10"/>
      <c r="AP781" s="242"/>
      <c r="AQ781" s="10"/>
      <c r="AR781" s="32"/>
      <c r="AS781" s="10"/>
      <c r="AT781" s="242"/>
      <c r="AU781" s="10"/>
      <c r="AV781" s="242"/>
      <c r="AW781" s="7"/>
      <c r="AX781" s="247"/>
      <c r="AY781" s="10"/>
      <c r="AZ781" s="242"/>
      <c r="BA781" s="7"/>
      <c r="BB781" s="247"/>
      <c r="BC781" s="7"/>
      <c r="BD781" s="247"/>
      <c r="BE781" s="7"/>
      <c r="BF781" s="8"/>
      <c r="BG781" s="7"/>
      <c r="BH781" s="8"/>
      <c r="BJ781" s="41"/>
      <c r="BK781" s="41">
        <f t="shared" si="57"/>
        <v>0</v>
      </c>
      <c r="BL781">
        <f t="shared" si="56"/>
        <v>0</v>
      </c>
      <c r="BM781" t="e">
        <f t="shared" si="54"/>
        <v>#DIV/0!</v>
      </c>
      <c r="BN781">
        <f t="shared" si="55"/>
        <v>0</v>
      </c>
    </row>
    <row r="782" spans="2:66" x14ac:dyDescent="0.25">
      <c r="B782" s="6"/>
      <c r="C782" s="10"/>
      <c r="D782" s="32"/>
      <c r="E782" s="10"/>
      <c r="F782" s="32"/>
      <c r="G782" s="10"/>
      <c r="H782" s="32"/>
      <c r="I782" s="10"/>
      <c r="J782" s="32"/>
      <c r="K782" s="10"/>
      <c r="L782" s="32"/>
      <c r="M782" s="10"/>
      <c r="N782" s="32"/>
      <c r="O782" s="10"/>
      <c r="P782" s="32"/>
      <c r="Q782" s="10"/>
      <c r="R782" s="32"/>
      <c r="S782" s="10"/>
      <c r="T782" s="32"/>
      <c r="U782" s="10"/>
      <c r="V782" s="32"/>
      <c r="W782" s="10"/>
      <c r="X782" s="32"/>
      <c r="Y782" s="10"/>
      <c r="Z782" s="32"/>
      <c r="AA782" s="10"/>
      <c r="AB782" s="32"/>
      <c r="AC782" s="10"/>
      <c r="AD782" s="32"/>
      <c r="AE782" s="10"/>
      <c r="AF782" s="32"/>
      <c r="AG782" s="10"/>
      <c r="AH782" s="32"/>
      <c r="AI782" s="10"/>
      <c r="AJ782" s="32"/>
      <c r="AK782" s="10"/>
      <c r="AL782" s="32"/>
      <c r="AM782" s="10"/>
      <c r="AN782" s="32"/>
      <c r="AO782" s="10"/>
      <c r="AP782" s="242"/>
      <c r="AQ782" s="10"/>
      <c r="AR782" s="32"/>
      <c r="AS782" s="10"/>
      <c r="AT782" s="242"/>
      <c r="AU782" s="10"/>
      <c r="AV782" s="242"/>
      <c r="AW782" s="7"/>
      <c r="AX782" s="247"/>
      <c r="AY782" s="10"/>
      <c r="AZ782" s="242"/>
      <c r="BA782" s="7"/>
      <c r="BB782" s="247"/>
      <c r="BC782" s="7"/>
      <c r="BD782" s="247"/>
      <c r="BE782" s="7"/>
      <c r="BF782" s="8"/>
      <c r="BG782" s="7"/>
      <c r="BH782" s="8"/>
      <c r="BJ782" s="41"/>
      <c r="BK782" s="41">
        <f t="shared" si="57"/>
        <v>0</v>
      </c>
      <c r="BL782">
        <f t="shared" si="56"/>
        <v>0</v>
      </c>
      <c r="BM782" t="e">
        <f t="shared" si="54"/>
        <v>#DIV/0!</v>
      </c>
      <c r="BN782">
        <f t="shared" si="55"/>
        <v>0</v>
      </c>
    </row>
    <row r="783" spans="2:66" x14ac:dyDescent="0.25">
      <c r="B783" s="6"/>
      <c r="C783" s="10"/>
      <c r="D783" s="32"/>
      <c r="E783" s="10"/>
      <c r="F783" s="32"/>
      <c r="G783" s="10"/>
      <c r="H783" s="32"/>
      <c r="I783" s="10"/>
      <c r="J783" s="32"/>
      <c r="K783" s="10"/>
      <c r="L783" s="32"/>
      <c r="M783" s="10"/>
      <c r="N783" s="32"/>
      <c r="O783" s="10"/>
      <c r="P783" s="32"/>
      <c r="Q783" s="10"/>
      <c r="R783" s="32"/>
      <c r="S783" s="10"/>
      <c r="T783" s="32"/>
      <c r="U783" s="10"/>
      <c r="V783" s="32"/>
      <c r="W783" s="10"/>
      <c r="X783" s="32"/>
      <c r="Y783" s="10"/>
      <c r="Z783" s="32"/>
      <c r="AA783" s="10"/>
      <c r="AB783" s="32"/>
      <c r="AC783" s="10"/>
      <c r="AD783" s="32"/>
      <c r="AE783" s="10"/>
      <c r="AF783" s="32"/>
      <c r="AG783" s="10"/>
      <c r="AH783" s="32"/>
      <c r="AI783" s="10"/>
      <c r="AJ783" s="32"/>
      <c r="AK783" s="10"/>
      <c r="AL783" s="32"/>
      <c r="AM783" s="10"/>
      <c r="AN783" s="32"/>
      <c r="AO783" s="10"/>
      <c r="AP783" s="242"/>
      <c r="AQ783" s="10"/>
      <c r="AR783" s="32"/>
      <c r="AS783" s="10"/>
      <c r="AT783" s="242"/>
      <c r="AU783" s="10"/>
      <c r="AV783" s="242"/>
      <c r="AW783" s="7"/>
      <c r="AX783" s="247"/>
      <c r="AY783" s="10"/>
      <c r="AZ783" s="242"/>
      <c r="BA783" s="7"/>
      <c r="BB783" s="247"/>
      <c r="BC783" s="7"/>
      <c r="BD783" s="247"/>
      <c r="BE783" s="7"/>
      <c r="BF783" s="8"/>
      <c r="BG783" s="7"/>
      <c r="BH783" s="8"/>
      <c r="BJ783" s="41"/>
      <c r="BK783" s="41">
        <f t="shared" si="57"/>
        <v>0</v>
      </c>
      <c r="BL783">
        <f t="shared" si="56"/>
        <v>0</v>
      </c>
      <c r="BM783" t="e">
        <f t="shared" si="54"/>
        <v>#DIV/0!</v>
      </c>
      <c r="BN783">
        <f t="shared" si="55"/>
        <v>0</v>
      </c>
    </row>
    <row r="784" spans="2:66" x14ac:dyDescent="0.25">
      <c r="B784" s="6"/>
      <c r="C784" s="10"/>
      <c r="D784" s="32"/>
      <c r="E784" s="10"/>
      <c r="F784" s="32"/>
      <c r="G784" s="10"/>
      <c r="H784" s="32"/>
      <c r="I784" s="10"/>
      <c r="J784" s="32"/>
      <c r="K784" s="94"/>
      <c r="L784" s="32"/>
      <c r="M784" s="10"/>
      <c r="N784" s="32"/>
      <c r="O784" s="10"/>
      <c r="P784" s="32"/>
      <c r="Q784" s="10"/>
      <c r="R784" s="32"/>
      <c r="S784" s="10"/>
      <c r="T784" s="32"/>
      <c r="U784" s="10"/>
      <c r="V784" s="32"/>
      <c r="W784" s="10"/>
      <c r="X784" s="32"/>
      <c r="Y784" s="10"/>
      <c r="Z784" s="32"/>
      <c r="AA784" s="10"/>
      <c r="AB784" s="32"/>
      <c r="AC784" s="10"/>
      <c r="AD784" s="32"/>
      <c r="AE784" s="10"/>
      <c r="AF784" s="32"/>
      <c r="AG784" s="10"/>
      <c r="AH784" s="32"/>
      <c r="AI784" s="10"/>
      <c r="AJ784" s="32"/>
      <c r="AK784" s="10"/>
      <c r="AL784" s="32"/>
      <c r="AM784" s="10"/>
      <c r="AN784" s="32"/>
      <c r="AO784" s="10"/>
      <c r="AP784" s="242"/>
      <c r="AQ784" s="10"/>
      <c r="AR784" s="32"/>
      <c r="AS784" s="10"/>
      <c r="AT784" s="242"/>
      <c r="AU784" s="10"/>
      <c r="AV784" s="242"/>
      <c r="AW784" s="7"/>
      <c r="AX784" s="247"/>
      <c r="AY784" s="10"/>
      <c r="AZ784" s="242"/>
      <c r="BA784" s="7"/>
      <c r="BB784" s="247"/>
      <c r="BC784" s="7"/>
      <c r="BD784" s="247"/>
      <c r="BE784" s="7"/>
      <c r="BF784" s="8"/>
      <c r="BG784" s="7"/>
      <c r="BH784" s="8"/>
      <c r="BJ784" s="41"/>
      <c r="BK784" s="41">
        <f t="shared" si="57"/>
        <v>0</v>
      </c>
      <c r="BL784">
        <f t="shared" si="56"/>
        <v>0</v>
      </c>
      <c r="BM784" t="e">
        <f t="shared" si="54"/>
        <v>#DIV/0!</v>
      </c>
      <c r="BN784">
        <f t="shared" si="55"/>
        <v>0</v>
      </c>
    </row>
    <row r="785" spans="2:66" x14ac:dyDescent="0.25">
      <c r="B785" s="6"/>
      <c r="C785" s="10"/>
      <c r="D785" s="32"/>
      <c r="E785" s="10"/>
      <c r="F785" s="32"/>
      <c r="G785" s="10"/>
      <c r="H785" s="32"/>
      <c r="I785" s="10"/>
      <c r="J785" s="32"/>
      <c r="K785" s="10"/>
      <c r="L785" s="32"/>
      <c r="M785" s="10"/>
      <c r="N785" s="32"/>
      <c r="O785" s="10"/>
      <c r="P785" s="32"/>
      <c r="Q785" s="10"/>
      <c r="R785" s="32"/>
      <c r="S785" s="10"/>
      <c r="T785" s="32"/>
      <c r="U785" s="10"/>
      <c r="V785" s="32"/>
      <c r="W785" s="10"/>
      <c r="X785" s="32"/>
      <c r="Y785" s="10"/>
      <c r="Z785" s="32"/>
      <c r="AA785" s="10"/>
      <c r="AB785" s="32"/>
      <c r="AC785" s="10"/>
      <c r="AD785" s="32"/>
      <c r="AE785" s="10"/>
      <c r="AF785" s="32"/>
      <c r="AG785" s="10"/>
      <c r="AH785" s="32"/>
      <c r="AI785" s="10"/>
      <c r="AJ785" s="32"/>
      <c r="AK785" s="10"/>
      <c r="AL785" s="32"/>
      <c r="AM785" s="10"/>
      <c r="AN785" s="32"/>
      <c r="AO785" s="10"/>
      <c r="AP785" s="242"/>
      <c r="AQ785" s="10"/>
      <c r="AR785" s="32"/>
      <c r="AS785" s="10"/>
      <c r="AT785" s="242"/>
      <c r="AU785" s="10"/>
      <c r="AV785" s="242"/>
      <c r="AW785" s="7"/>
      <c r="AX785" s="247"/>
      <c r="AY785" s="10"/>
      <c r="AZ785" s="242"/>
      <c r="BA785" s="7"/>
      <c r="BB785" s="247"/>
      <c r="BC785" s="7"/>
      <c r="BD785" s="247"/>
      <c r="BE785" s="7"/>
      <c r="BF785" s="8"/>
      <c r="BG785" s="7"/>
      <c r="BH785" s="8"/>
      <c r="BJ785" s="41"/>
      <c r="BK785" s="41">
        <f t="shared" si="57"/>
        <v>0</v>
      </c>
      <c r="BL785">
        <f t="shared" si="56"/>
        <v>0</v>
      </c>
      <c r="BM785" t="e">
        <f t="shared" si="54"/>
        <v>#DIV/0!</v>
      </c>
      <c r="BN785">
        <f t="shared" si="55"/>
        <v>0</v>
      </c>
    </row>
    <row r="786" spans="2:66" x14ac:dyDescent="0.25">
      <c r="B786" s="6"/>
      <c r="C786" s="10"/>
      <c r="D786" s="32"/>
      <c r="E786" s="10"/>
      <c r="F786" s="32"/>
      <c r="G786" s="10"/>
      <c r="H786" s="32"/>
      <c r="I786" s="10"/>
      <c r="J786" s="32"/>
      <c r="K786" s="10"/>
      <c r="L786" s="32"/>
      <c r="M786" s="10"/>
      <c r="N786" s="32"/>
      <c r="O786" s="10"/>
      <c r="P786" s="32"/>
      <c r="Q786" s="10"/>
      <c r="R786" s="32"/>
      <c r="S786" s="10"/>
      <c r="T786" s="32"/>
      <c r="U786" s="10"/>
      <c r="V786" s="32"/>
      <c r="W786" s="10"/>
      <c r="X786" s="32"/>
      <c r="Y786" s="10"/>
      <c r="Z786" s="32"/>
      <c r="AA786" s="10"/>
      <c r="AB786" s="32"/>
      <c r="AC786" s="10"/>
      <c r="AD786" s="32"/>
      <c r="AE786" s="10"/>
      <c r="AF786" s="32"/>
      <c r="AG786" s="10"/>
      <c r="AH786" s="32"/>
      <c r="AI786" s="10"/>
      <c r="AJ786" s="32"/>
      <c r="AK786" s="10"/>
      <c r="AL786" s="32"/>
      <c r="AM786" s="10"/>
      <c r="AN786" s="32"/>
      <c r="AO786" s="10"/>
      <c r="AP786" s="242"/>
      <c r="AQ786" s="10"/>
      <c r="AR786" s="32"/>
      <c r="AS786" s="10"/>
      <c r="AT786" s="242"/>
      <c r="AU786" s="10"/>
      <c r="AV786" s="242"/>
      <c r="AW786" s="7"/>
      <c r="AX786" s="247"/>
      <c r="AY786" s="10"/>
      <c r="AZ786" s="242"/>
      <c r="BA786" s="7"/>
      <c r="BB786" s="247"/>
      <c r="BC786" s="7"/>
      <c r="BD786" s="247"/>
      <c r="BE786" s="7"/>
      <c r="BF786" s="8"/>
      <c r="BG786" s="7"/>
      <c r="BH786" s="8"/>
      <c r="BJ786" s="41"/>
      <c r="BK786" s="41">
        <f t="shared" si="57"/>
        <v>0</v>
      </c>
      <c r="BL786">
        <f t="shared" si="56"/>
        <v>0</v>
      </c>
      <c r="BM786" t="e">
        <f t="shared" si="54"/>
        <v>#DIV/0!</v>
      </c>
      <c r="BN786">
        <f t="shared" si="55"/>
        <v>0</v>
      </c>
    </row>
    <row r="787" spans="2:66" x14ac:dyDescent="0.25">
      <c r="B787" s="6"/>
      <c r="C787" s="10"/>
      <c r="D787" s="32"/>
      <c r="E787" s="10"/>
      <c r="F787" s="32"/>
      <c r="G787" s="10"/>
      <c r="H787" s="32"/>
      <c r="I787" s="10"/>
      <c r="J787" s="32"/>
      <c r="K787" s="94"/>
      <c r="L787" s="32"/>
      <c r="M787" s="10"/>
      <c r="N787" s="32"/>
      <c r="O787" s="10"/>
      <c r="P787" s="32"/>
      <c r="Q787" s="10"/>
      <c r="R787" s="32"/>
      <c r="S787" s="10"/>
      <c r="T787" s="32"/>
      <c r="U787" s="10"/>
      <c r="V787" s="32"/>
      <c r="W787" s="10"/>
      <c r="X787" s="32"/>
      <c r="Y787" s="10"/>
      <c r="Z787" s="32"/>
      <c r="AA787" s="10"/>
      <c r="AB787" s="32"/>
      <c r="AC787" s="10"/>
      <c r="AD787" s="32"/>
      <c r="AE787" s="10"/>
      <c r="AF787" s="32"/>
      <c r="AG787" s="10"/>
      <c r="AH787" s="32"/>
      <c r="AI787" s="10"/>
      <c r="AJ787" s="32"/>
      <c r="AK787" s="10"/>
      <c r="AL787" s="32"/>
      <c r="AM787" s="10"/>
      <c r="AN787" s="32"/>
      <c r="AO787" s="10"/>
      <c r="AP787" s="242"/>
      <c r="AQ787" s="10"/>
      <c r="AR787" s="32"/>
      <c r="AS787" s="10"/>
      <c r="AT787" s="242"/>
      <c r="AU787" s="10"/>
      <c r="AV787" s="242"/>
      <c r="AW787" s="7"/>
      <c r="AX787" s="247"/>
      <c r="AY787" s="10"/>
      <c r="AZ787" s="242"/>
      <c r="BA787" s="7"/>
      <c r="BB787" s="247"/>
      <c r="BC787" s="7"/>
      <c r="BD787" s="247"/>
      <c r="BE787" s="7"/>
      <c r="BF787" s="8"/>
      <c r="BG787" s="7"/>
      <c r="BH787" s="8"/>
      <c r="BJ787" s="41"/>
      <c r="BK787" s="41">
        <f t="shared" si="57"/>
        <v>0</v>
      </c>
      <c r="BL787">
        <f t="shared" si="56"/>
        <v>0</v>
      </c>
      <c r="BM787" t="e">
        <f t="shared" si="54"/>
        <v>#DIV/0!</v>
      </c>
      <c r="BN787">
        <f t="shared" si="55"/>
        <v>0</v>
      </c>
    </row>
    <row r="788" spans="2:66" x14ac:dyDescent="0.25">
      <c r="B788" s="6"/>
      <c r="C788" s="10"/>
      <c r="D788" s="32"/>
      <c r="E788" s="10"/>
      <c r="F788" s="32"/>
      <c r="G788" s="10"/>
      <c r="H788" s="32"/>
      <c r="I788" s="10"/>
      <c r="J788" s="32"/>
      <c r="K788" s="94"/>
      <c r="L788" s="32"/>
      <c r="M788" s="10"/>
      <c r="N788" s="32"/>
      <c r="O788" s="10"/>
      <c r="P788" s="32"/>
      <c r="Q788" s="10"/>
      <c r="R788" s="32"/>
      <c r="S788" s="10"/>
      <c r="T788" s="32"/>
      <c r="U788" s="10"/>
      <c r="V788" s="32"/>
      <c r="W788" s="10"/>
      <c r="X788" s="32"/>
      <c r="Y788" s="10"/>
      <c r="Z788" s="32"/>
      <c r="AA788" s="10"/>
      <c r="AB788" s="32"/>
      <c r="AC788" s="10"/>
      <c r="AD788" s="32"/>
      <c r="AE788" s="10"/>
      <c r="AF788" s="32"/>
      <c r="AG788" s="10"/>
      <c r="AH788" s="32"/>
      <c r="AI788" s="10"/>
      <c r="AJ788" s="32"/>
      <c r="AK788" s="10"/>
      <c r="AL788" s="32"/>
      <c r="AM788" s="10"/>
      <c r="AN788" s="32"/>
      <c r="AO788" s="10"/>
      <c r="AP788" s="242"/>
      <c r="AQ788" s="10"/>
      <c r="AR788" s="32"/>
      <c r="AS788" s="10"/>
      <c r="AT788" s="242"/>
      <c r="AU788" s="10"/>
      <c r="AV788" s="242"/>
      <c r="AW788" s="7"/>
      <c r="AX788" s="247"/>
      <c r="AY788" s="10"/>
      <c r="AZ788" s="242"/>
      <c r="BA788" s="7"/>
      <c r="BB788" s="247"/>
      <c r="BC788" s="7"/>
      <c r="BD788" s="247"/>
      <c r="BE788" s="7"/>
      <c r="BF788" s="8"/>
      <c r="BG788" s="7"/>
      <c r="BH788" s="8"/>
      <c r="BJ788" s="41"/>
      <c r="BK788" s="41">
        <f t="shared" si="57"/>
        <v>0</v>
      </c>
      <c r="BL788">
        <f t="shared" si="56"/>
        <v>0</v>
      </c>
      <c r="BM788" t="e">
        <f t="shared" si="54"/>
        <v>#DIV/0!</v>
      </c>
      <c r="BN788">
        <f t="shared" si="55"/>
        <v>0</v>
      </c>
    </row>
    <row r="789" spans="2:66" x14ac:dyDescent="0.25">
      <c r="B789" s="6"/>
      <c r="C789" s="10"/>
      <c r="D789" s="32"/>
      <c r="E789" s="10"/>
      <c r="F789" s="32"/>
      <c r="G789" s="10"/>
      <c r="H789" s="32"/>
      <c r="I789" s="10"/>
      <c r="J789" s="32"/>
      <c r="K789" s="94"/>
      <c r="L789" s="32"/>
      <c r="M789" s="10"/>
      <c r="N789" s="32"/>
      <c r="O789" s="10"/>
      <c r="P789" s="32"/>
      <c r="Q789" s="10"/>
      <c r="R789" s="32"/>
      <c r="S789" s="10"/>
      <c r="T789" s="32"/>
      <c r="U789" s="10"/>
      <c r="V789" s="32"/>
      <c r="W789" s="10"/>
      <c r="X789" s="32"/>
      <c r="Y789" s="10"/>
      <c r="Z789" s="32"/>
      <c r="AA789" s="10"/>
      <c r="AB789" s="32"/>
      <c r="AC789" s="10"/>
      <c r="AD789" s="32"/>
      <c r="AE789" s="10"/>
      <c r="AF789" s="32"/>
      <c r="AG789" s="10"/>
      <c r="AH789" s="32"/>
      <c r="AI789" s="10"/>
      <c r="AJ789" s="32"/>
      <c r="AK789" s="10"/>
      <c r="AL789" s="32"/>
      <c r="AM789" s="10"/>
      <c r="AN789" s="32"/>
      <c r="AO789" s="10"/>
      <c r="AP789" s="242"/>
      <c r="AQ789" s="10"/>
      <c r="AR789" s="32"/>
      <c r="AS789" s="10"/>
      <c r="AT789" s="242"/>
      <c r="AU789" s="10"/>
      <c r="AV789" s="242"/>
      <c r="AW789" s="7"/>
      <c r="AX789" s="247"/>
      <c r="AY789" s="10"/>
      <c r="AZ789" s="242"/>
      <c r="BA789" s="7"/>
      <c r="BB789" s="247"/>
      <c r="BC789" s="7"/>
      <c r="BD789" s="247"/>
      <c r="BE789" s="7"/>
      <c r="BF789" s="8"/>
      <c r="BG789" s="7"/>
      <c r="BH789" s="8"/>
      <c r="BJ789" s="41"/>
      <c r="BK789" s="41">
        <f t="shared" si="57"/>
        <v>0</v>
      </c>
      <c r="BL789">
        <f t="shared" si="56"/>
        <v>0</v>
      </c>
      <c r="BM789" t="e">
        <f t="shared" si="54"/>
        <v>#DIV/0!</v>
      </c>
      <c r="BN789">
        <f t="shared" si="55"/>
        <v>0</v>
      </c>
    </row>
    <row r="790" spans="2:66" x14ac:dyDescent="0.25">
      <c r="B790" s="6"/>
      <c r="C790" s="10"/>
      <c r="D790" s="32"/>
      <c r="E790" s="10"/>
      <c r="F790" s="32"/>
      <c r="G790" s="10"/>
      <c r="H790" s="32"/>
      <c r="I790" s="10"/>
      <c r="J790" s="32"/>
      <c r="K790" s="94"/>
      <c r="L790" s="32"/>
      <c r="M790" s="240"/>
      <c r="N790" s="32"/>
      <c r="O790" s="10"/>
      <c r="P790" s="32"/>
      <c r="Q790" s="10"/>
      <c r="R790" s="32"/>
      <c r="S790" s="10"/>
      <c r="T790" s="32"/>
      <c r="U790" s="10"/>
      <c r="V790" s="32"/>
      <c r="W790" s="10"/>
      <c r="X790" s="32"/>
      <c r="Y790" s="10"/>
      <c r="Z790" s="32"/>
      <c r="AA790" s="10"/>
      <c r="AB790" s="32"/>
      <c r="AC790" s="10"/>
      <c r="AD790" s="32"/>
      <c r="AE790" s="10"/>
      <c r="AF790" s="32"/>
      <c r="AG790" s="10"/>
      <c r="AH790" s="32"/>
      <c r="AI790" s="10"/>
      <c r="AJ790" s="32"/>
      <c r="AK790" s="10"/>
      <c r="AL790" s="32"/>
      <c r="AM790" s="10"/>
      <c r="AN790" s="32"/>
      <c r="AO790" s="10"/>
      <c r="AP790" s="242"/>
      <c r="AQ790" s="10"/>
      <c r="AR790" s="32"/>
      <c r="AS790" s="10"/>
      <c r="AT790" s="242"/>
      <c r="AU790" s="10"/>
      <c r="AV790" s="242"/>
      <c r="AW790" s="7"/>
      <c r="AX790" s="247"/>
      <c r="AY790" s="10"/>
      <c r="AZ790" s="242"/>
      <c r="BA790" s="7"/>
      <c r="BB790" s="247"/>
      <c r="BC790" s="7"/>
      <c r="BD790" s="247"/>
      <c r="BE790" s="7"/>
      <c r="BF790" s="8"/>
      <c r="BG790" s="7"/>
      <c r="BH790" s="8"/>
      <c r="BJ790" s="41"/>
      <c r="BK790" s="41">
        <f t="shared" si="57"/>
        <v>0</v>
      </c>
      <c r="BL790">
        <f t="shared" si="56"/>
        <v>0</v>
      </c>
      <c r="BM790" t="e">
        <f t="shared" si="54"/>
        <v>#DIV/0!</v>
      </c>
      <c r="BN790">
        <f t="shared" si="55"/>
        <v>0</v>
      </c>
    </row>
    <row r="791" spans="2:66" x14ac:dyDescent="0.25">
      <c r="B791" s="6"/>
      <c r="C791" s="10"/>
      <c r="D791" s="32"/>
      <c r="E791" s="10"/>
      <c r="F791" s="32"/>
      <c r="G791" s="10"/>
      <c r="H791" s="32"/>
      <c r="I791" s="10"/>
      <c r="J791" s="32"/>
      <c r="K791" s="94"/>
      <c r="L791" s="32"/>
      <c r="M791" s="10"/>
      <c r="N791" s="32"/>
      <c r="O791" s="10"/>
      <c r="P791" s="32"/>
      <c r="Q791" s="10"/>
      <c r="R791" s="32"/>
      <c r="S791" s="10"/>
      <c r="T791" s="32"/>
      <c r="U791" s="10"/>
      <c r="V791" s="32"/>
      <c r="W791" s="10"/>
      <c r="X791" s="32"/>
      <c r="Y791" s="10"/>
      <c r="Z791" s="32"/>
      <c r="AA791" s="10"/>
      <c r="AB791" s="32"/>
      <c r="AC791" s="10"/>
      <c r="AD791" s="32"/>
      <c r="AE791" s="10"/>
      <c r="AF791" s="32"/>
      <c r="AG791" s="10"/>
      <c r="AH791" s="32"/>
      <c r="AI791" s="10"/>
      <c r="AJ791" s="32"/>
      <c r="AK791" s="10"/>
      <c r="AL791" s="32"/>
      <c r="AM791" s="10"/>
      <c r="AN791" s="32"/>
      <c r="AO791" s="10"/>
      <c r="AP791" s="242"/>
      <c r="AQ791" s="10"/>
      <c r="AR791" s="32"/>
      <c r="AS791" s="10"/>
      <c r="AT791" s="242"/>
      <c r="AU791" s="10"/>
      <c r="AV791" s="242"/>
      <c r="AW791" s="7"/>
      <c r="AX791" s="247"/>
      <c r="AY791" s="10"/>
      <c r="AZ791" s="242"/>
      <c r="BA791" s="7"/>
      <c r="BB791" s="247"/>
      <c r="BC791" s="7"/>
      <c r="BD791" s="247"/>
      <c r="BE791" s="7"/>
      <c r="BF791" s="8"/>
      <c r="BG791" s="7"/>
      <c r="BH791" s="8"/>
      <c r="BJ791" s="41"/>
      <c r="BK791" s="41">
        <f t="shared" si="57"/>
        <v>0</v>
      </c>
      <c r="BL791">
        <f t="shared" si="56"/>
        <v>0</v>
      </c>
      <c r="BM791" t="e">
        <f t="shared" si="54"/>
        <v>#DIV/0!</v>
      </c>
      <c r="BN791">
        <f t="shared" si="55"/>
        <v>0</v>
      </c>
    </row>
    <row r="792" spans="2:66" x14ac:dyDescent="0.25">
      <c r="B792" s="6"/>
      <c r="C792" s="10"/>
      <c r="D792" s="32"/>
      <c r="E792" s="10"/>
      <c r="F792" s="32"/>
      <c r="G792" s="10"/>
      <c r="H792" s="32"/>
      <c r="I792" s="10"/>
      <c r="J792" s="32"/>
      <c r="K792" s="94"/>
      <c r="L792" s="32"/>
      <c r="M792" s="10"/>
      <c r="N792" s="32"/>
      <c r="O792" s="10"/>
      <c r="P792" s="32"/>
      <c r="Q792" s="10"/>
      <c r="R792" s="32"/>
      <c r="S792" s="10"/>
      <c r="T792" s="32"/>
      <c r="U792" s="10"/>
      <c r="V792" s="32"/>
      <c r="W792" s="10"/>
      <c r="X792" s="32"/>
      <c r="Y792" s="10"/>
      <c r="Z792" s="32"/>
      <c r="AA792" s="10"/>
      <c r="AB792" s="32"/>
      <c r="AC792" s="10"/>
      <c r="AD792" s="32"/>
      <c r="AE792" s="10"/>
      <c r="AF792" s="32"/>
      <c r="AG792" s="10"/>
      <c r="AH792" s="32"/>
      <c r="AI792" s="10"/>
      <c r="AJ792" s="32"/>
      <c r="AK792" s="10"/>
      <c r="AL792" s="32"/>
      <c r="AM792" s="10"/>
      <c r="AN792" s="32"/>
      <c r="AO792" s="10"/>
      <c r="AP792" s="242"/>
      <c r="AQ792" s="10"/>
      <c r="AR792" s="32"/>
      <c r="AS792" s="10"/>
      <c r="AT792" s="242"/>
      <c r="AU792" s="10"/>
      <c r="AV792" s="242"/>
      <c r="AW792" s="7"/>
      <c r="AX792" s="247"/>
      <c r="AY792" s="10"/>
      <c r="AZ792" s="242"/>
      <c r="BA792" s="7"/>
      <c r="BB792" s="247"/>
      <c r="BC792" s="7"/>
      <c r="BD792" s="247"/>
      <c r="BE792" s="7"/>
      <c r="BF792" s="8"/>
      <c r="BG792" s="7"/>
      <c r="BH792" s="8"/>
      <c r="BJ792" s="41"/>
      <c r="BK792" s="41">
        <f t="shared" si="57"/>
        <v>0</v>
      </c>
      <c r="BL792">
        <f t="shared" si="56"/>
        <v>0</v>
      </c>
      <c r="BM792" t="e">
        <f t="shared" ref="BM792:BM855" si="58">+BK792/BL792</f>
        <v>#DIV/0!</v>
      </c>
      <c r="BN792">
        <f t="shared" ref="BN792:BN855" si="59">+K792*2</f>
        <v>0</v>
      </c>
    </row>
    <row r="793" spans="2:66" x14ac:dyDescent="0.25">
      <c r="B793" s="6"/>
      <c r="C793" s="10"/>
      <c r="D793" s="32"/>
      <c r="E793" s="10"/>
      <c r="F793" s="32"/>
      <c r="G793" s="10"/>
      <c r="H793" s="32"/>
      <c r="I793" s="10"/>
      <c r="J793" s="32"/>
      <c r="K793" s="94"/>
      <c r="L793" s="32"/>
      <c r="M793" s="10"/>
      <c r="N793" s="32"/>
      <c r="O793" s="10"/>
      <c r="P793" s="32"/>
      <c r="Q793" s="10"/>
      <c r="R793" s="32"/>
      <c r="S793" s="10"/>
      <c r="T793" s="32"/>
      <c r="U793" s="10"/>
      <c r="V793" s="32"/>
      <c r="W793" s="10"/>
      <c r="X793" s="32"/>
      <c r="Y793" s="10"/>
      <c r="Z793" s="32"/>
      <c r="AA793" s="10"/>
      <c r="AB793" s="32"/>
      <c r="AC793" s="10"/>
      <c r="AD793" s="32"/>
      <c r="AE793" s="10"/>
      <c r="AF793" s="32"/>
      <c r="AG793" s="10"/>
      <c r="AH793" s="32"/>
      <c r="AI793" s="10"/>
      <c r="AJ793" s="32"/>
      <c r="AK793" s="10"/>
      <c r="AL793" s="32"/>
      <c r="AM793" s="10"/>
      <c r="AN793" s="32"/>
      <c r="AO793" s="10"/>
      <c r="AP793" s="242"/>
      <c r="AQ793" s="10"/>
      <c r="AR793" s="32"/>
      <c r="AS793" s="10"/>
      <c r="AT793" s="242"/>
      <c r="AU793" s="10"/>
      <c r="AV793" s="242"/>
      <c r="AW793" s="7"/>
      <c r="AX793" s="247"/>
      <c r="AY793" s="10"/>
      <c r="AZ793" s="242"/>
      <c r="BA793" s="7"/>
      <c r="BB793" s="247"/>
      <c r="BC793" s="7"/>
      <c r="BD793" s="247"/>
      <c r="BE793" s="7"/>
      <c r="BF793" s="8"/>
      <c r="BG793" s="7"/>
      <c r="BH793" s="8"/>
      <c r="BJ793" s="41"/>
      <c r="BK793" s="41">
        <f t="shared" si="57"/>
        <v>0</v>
      </c>
      <c r="BL793">
        <f t="shared" si="56"/>
        <v>0</v>
      </c>
      <c r="BM793" t="e">
        <f t="shared" si="58"/>
        <v>#DIV/0!</v>
      </c>
      <c r="BN793">
        <f t="shared" si="59"/>
        <v>0</v>
      </c>
    </row>
    <row r="794" spans="2:66" x14ac:dyDescent="0.25">
      <c r="B794" s="6"/>
      <c r="C794" s="10"/>
      <c r="D794" s="32"/>
      <c r="E794" s="10"/>
      <c r="F794" s="32"/>
      <c r="G794" s="10"/>
      <c r="H794" s="32"/>
      <c r="I794" s="10"/>
      <c r="J794" s="32"/>
      <c r="K794" s="94"/>
      <c r="L794" s="32"/>
      <c r="M794" s="10"/>
      <c r="N794" s="32"/>
      <c r="O794" s="10"/>
      <c r="P794" s="32"/>
      <c r="Q794" s="10"/>
      <c r="R794" s="32"/>
      <c r="S794" s="10"/>
      <c r="T794" s="32"/>
      <c r="U794" s="10"/>
      <c r="V794" s="32"/>
      <c r="W794" s="10"/>
      <c r="X794" s="32"/>
      <c r="Y794" s="10"/>
      <c r="Z794" s="32"/>
      <c r="AA794" s="10"/>
      <c r="AB794" s="32"/>
      <c r="AC794" s="10"/>
      <c r="AD794" s="32"/>
      <c r="AE794" s="10"/>
      <c r="AF794" s="32"/>
      <c r="AG794" s="10"/>
      <c r="AH794" s="32"/>
      <c r="AI794" s="10"/>
      <c r="AJ794" s="32"/>
      <c r="AK794" s="10"/>
      <c r="AL794" s="32"/>
      <c r="AM794" s="10"/>
      <c r="AN794" s="32"/>
      <c r="AO794" s="10"/>
      <c r="AP794" s="242"/>
      <c r="AQ794" s="10"/>
      <c r="AR794" s="32"/>
      <c r="AS794" s="10"/>
      <c r="AT794" s="242"/>
      <c r="AU794" s="10"/>
      <c r="AV794" s="242"/>
      <c r="AW794" s="7"/>
      <c r="AX794" s="247"/>
      <c r="AY794" s="10"/>
      <c r="AZ794" s="242"/>
      <c r="BA794" s="7"/>
      <c r="BB794" s="247"/>
      <c r="BC794" s="7"/>
      <c r="BD794" s="247"/>
      <c r="BE794" s="7"/>
      <c r="BF794" s="8"/>
      <c r="BG794" s="7"/>
      <c r="BH794" s="8"/>
      <c r="BJ794" s="41"/>
      <c r="BK794" s="41">
        <f t="shared" si="57"/>
        <v>0</v>
      </c>
      <c r="BL794">
        <f t="shared" si="56"/>
        <v>0</v>
      </c>
      <c r="BM794" t="e">
        <f t="shared" si="58"/>
        <v>#DIV/0!</v>
      </c>
      <c r="BN794">
        <f t="shared" si="59"/>
        <v>0</v>
      </c>
    </row>
    <row r="795" spans="2:66" x14ac:dyDescent="0.25">
      <c r="B795" s="6"/>
      <c r="C795" s="10"/>
      <c r="D795" s="32"/>
      <c r="E795" s="10"/>
      <c r="F795" s="32"/>
      <c r="G795" s="10"/>
      <c r="H795" s="32"/>
      <c r="I795" s="10"/>
      <c r="J795" s="32"/>
      <c r="K795" s="94"/>
      <c r="L795" s="32"/>
      <c r="M795" s="10"/>
      <c r="N795" s="32"/>
      <c r="O795" s="10"/>
      <c r="P795" s="32"/>
      <c r="Q795" s="10"/>
      <c r="R795" s="32"/>
      <c r="S795" s="10"/>
      <c r="T795" s="32"/>
      <c r="U795" s="10"/>
      <c r="V795" s="32"/>
      <c r="W795" s="10"/>
      <c r="X795" s="32"/>
      <c r="Y795" s="10"/>
      <c r="Z795" s="32"/>
      <c r="AA795" s="10"/>
      <c r="AB795" s="32"/>
      <c r="AC795" s="10"/>
      <c r="AD795" s="32"/>
      <c r="AE795" s="10"/>
      <c r="AF795" s="32"/>
      <c r="AG795" s="10"/>
      <c r="AH795" s="32"/>
      <c r="AI795" s="10"/>
      <c r="AJ795" s="32"/>
      <c r="AK795" s="10"/>
      <c r="AL795" s="32"/>
      <c r="AM795" s="10"/>
      <c r="AN795" s="32"/>
      <c r="AO795" s="10"/>
      <c r="AP795" s="242"/>
      <c r="AQ795" s="10"/>
      <c r="AR795" s="32"/>
      <c r="AS795" s="10"/>
      <c r="AT795" s="242"/>
      <c r="AU795" s="10"/>
      <c r="AV795" s="242"/>
      <c r="AW795" s="7"/>
      <c r="AX795" s="247"/>
      <c r="AY795" s="10"/>
      <c r="AZ795" s="242"/>
      <c r="BA795" s="7"/>
      <c r="BB795" s="247"/>
      <c r="BC795" s="7"/>
      <c r="BD795" s="247"/>
      <c r="BE795" s="7"/>
      <c r="BF795" s="8"/>
      <c r="BG795" s="7"/>
      <c r="BH795" s="8"/>
      <c r="BJ795" s="41"/>
      <c r="BK795" s="41">
        <f t="shared" si="57"/>
        <v>0</v>
      </c>
      <c r="BL795">
        <f t="shared" si="56"/>
        <v>0</v>
      </c>
      <c r="BM795" t="e">
        <f t="shared" si="58"/>
        <v>#DIV/0!</v>
      </c>
      <c r="BN795">
        <f t="shared" si="59"/>
        <v>0</v>
      </c>
    </row>
    <row r="796" spans="2:66" x14ac:dyDescent="0.25">
      <c r="B796" s="6"/>
      <c r="C796" s="10"/>
      <c r="D796" s="32"/>
      <c r="E796" s="10"/>
      <c r="F796" s="32"/>
      <c r="G796" s="10"/>
      <c r="H796" s="32"/>
      <c r="I796" s="10"/>
      <c r="J796" s="32"/>
      <c r="K796" s="94"/>
      <c r="L796" s="32"/>
      <c r="M796" s="10"/>
      <c r="N796" s="32"/>
      <c r="O796" s="10"/>
      <c r="P796" s="32"/>
      <c r="Q796" s="10"/>
      <c r="R796" s="32"/>
      <c r="S796" s="10"/>
      <c r="T796" s="32"/>
      <c r="U796" s="10"/>
      <c r="V796" s="32"/>
      <c r="W796" s="10"/>
      <c r="X796" s="32"/>
      <c r="Y796" s="10"/>
      <c r="Z796" s="32"/>
      <c r="AA796" s="10"/>
      <c r="AB796" s="32"/>
      <c r="AC796" s="10"/>
      <c r="AD796" s="32"/>
      <c r="AE796" s="10"/>
      <c r="AF796" s="32"/>
      <c r="AG796" s="10"/>
      <c r="AH796" s="32"/>
      <c r="AI796" s="10"/>
      <c r="AJ796" s="32"/>
      <c r="AK796" s="10"/>
      <c r="AL796" s="32"/>
      <c r="AM796" s="10"/>
      <c r="AN796" s="32"/>
      <c r="AO796" s="10"/>
      <c r="AP796" s="242"/>
      <c r="AQ796" s="10"/>
      <c r="AR796" s="32"/>
      <c r="AS796" s="10"/>
      <c r="AT796" s="242"/>
      <c r="AU796" s="10"/>
      <c r="AV796" s="242"/>
      <c r="AW796" s="7"/>
      <c r="AX796" s="247"/>
      <c r="AY796" s="10"/>
      <c r="AZ796" s="242"/>
      <c r="BA796" s="7"/>
      <c r="BB796" s="247"/>
      <c r="BC796" s="7"/>
      <c r="BD796" s="247"/>
      <c r="BE796" s="7"/>
      <c r="BF796" s="8"/>
      <c r="BG796" s="7"/>
      <c r="BH796" s="8"/>
      <c r="BJ796" s="41"/>
      <c r="BK796" s="41">
        <f t="shared" si="57"/>
        <v>0</v>
      </c>
      <c r="BL796">
        <f t="shared" si="56"/>
        <v>0</v>
      </c>
      <c r="BM796" t="e">
        <f t="shared" si="58"/>
        <v>#DIV/0!</v>
      </c>
      <c r="BN796">
        <f t="shared" si="59"/>
        <v>0</v>
      </c>
    </row>
    <row r="797" spans="2:66" x14ac:dyDescent="0.25">
      <c r="B797" s="6"/>
      <c r="C797" s="10"/>
      <c r="D797" s="32"/>
      <c r="E797" s="10"/>
      <c r="F797" s="32"/>
      <c r="G797" s="10"/>
      <c r="H797" s="32"/>
      <c r="I797" s="10"/>
      <c r="J797" s="32"/>
      <c r="K797" s="94"/>
      <c r="L797" s="32"/>
      <c r="M797" s="10"/>
      <c r="N797" s="32"/>
      <c r="O797" s="10"/>
      <c r="P797" s="32"/>
      <c r="Q797" s="10"/>
      <c r="R797" s="32"/>
      <c r="S797" s="10"/>
      <c r="T797" s="32"/>
      <c r="U797" s="10"/>
      <c r="V797" s="32"/>
      <c r="W797" s="10"/>
      <c r="X797" s="32"/>
      <c r="Y797" s="10"/>
      <c r="Z797" s="32"/>
      <c r="AA797" s="10"/>
      <c r="AB797" s="32"/>
      <c r="AC797" s="10"/>
      <c r="AD797" s="32"/>
      <c r="AE797" s="10"/>
      <c r="AF797" s="32"/>
      <c r="AG797" s="10"/>
      <c r="AH797" s="32"/>
      <c r="AI797" s="10"/>
      <c r="AJ797" s="32"/>
      <c r="AK797" s="10"/>
      <c r="AL797" s="32"/>
      <c r="AM797" s="10"/>
      <c r="AN797" s="32"/>
      <c r="AO797" s="10"/>
      <c r="AP797" s="242"/>
      <c r="AQ797" s="10"/>
      <c r="AR797" s="32"/>
      <c r="AS797" s="10"/>
      <c r="AT797" s="242"/>
      <c r="AU797" s="10"/>
      <c r="AV797" s="242"/>
      <c r="AW797" s="7"/>
      <c r="AX797" s="247"/>
      <c r="AY797" s="10"/>
      <c r="AZ797" s="242"/>
      <c r="BA797" s="7"/>
      <c r="BB797" s="247"/>
      <c r="BC797" s="7"/>
      <c r="BD797" s="247"/>
      <c r="BE797" s="7"/>
      <c r="BF797" s="8"/>
      <c r="BG797" s="7"/>
      <c r="BH797" s="8"/>
      <c r="BJ797" s="41"/>
      <c r="BK797" s="41">
        <f t="shared" si="57"/>
        <v>0</v>
      </c>
      <c r="BL797">
        <f t="shared" si="56"/>
        <v>0</v>
      </c>
      <c r="BM797" t="e">
        <f t="shared" si="58"/>
        <v>#DIV/0!</v>
      </c>
      <c r="BN797">
        <f t="shared" si="59"/>
        <v>0</v>
      </c>
    </row>
    <row r="798" spans="2:66" x14ac:dyDescent="0.25">
      <c r="B798" s="6"/>
      <c r="C798" s="10"/>
      <c r="D798" s="32"/>
      <c r="E798" s="10"/>
      <c r="F798" s="32"/>
      <c r="G798" s="10"/>
      <c r="H798" s="32"/>
      <c r="I798" s="10"/>
      <c r="J798" s="32"/>
      <c r="K798" s="94"/>
      <c r="L798" s="32"/>
      <c r="M798" s="10"/>
      <c r="N798" s="32"/>
      <c r="O798" s="10"/>
      <c r="P798" s="32"/>
      <c r="Q798" s="10"/>
      <c r="R798" s="32"/>
      <c r="S798" s="10"/>
      <c r="T798" s="32"/>
      <c r="U798" s="10"/>
      <c r="V798" s="32"/>
      <c r="W798" s="10"/>
      <c r="X798" s="32"/>
      <c r="Y798" s="10"/>
      <c r="Z798" s="32"/>
      <c r="AA798" s="10"/>
      <c r="AB798" s="32"/>
      <c r="AC798" s="10"/>
      <c r="AD798" s="32"/>
      <c r="AE798" s="10"/>
      <c r="AF798" s="32"/>
      <c r="AG798" s="10"/>
      <c r="AH798" s="32"/>
      <c r="AI798" s="10"/>
      <c r="AJ798" s="32"/>
      <c r="AK798" s="10"/>
      <c r="AL798" s="32"/>
      <c r="AM798" s="10"/>
      <c r="AN798" s="32"/>
      <c r="AO798" s="10"/>
      <c r="AP798" s="242"/>
      <c r="AQ798" s="10"/>
      <c r="AR798" s="32"/>
      <c r="AS798" s="10"/>
      <c r="AT798" s="242"/>
      <c r="AU798" s="10"/>
      <c r="AV798" s="242"/>
      <c r="AW798" s="7"/>
      <c r="AX798" s="247"/>
      <c r="AY798" s="10"/>
      <c r="AZ798" s="242"/>
      <c r="BA798" s="7"/>
      <c r="BB798" s="247"/>
      <c r="BC798" s="7"/>
      <c r="BD798" s="247"/>
      <c r="BE798" s="7"/>
      <c r="BF798" s="8"/>
      <c r="BG798" s="7"/>
      <c r="BH798" s="8"/>
      <c r="BJ798" s="41"/>
      <c r="BK798" s="41">
        <f t="shared" si="57"/>
        <v>0</v>
      </c>
      <c r="BL798">
        <f t="shared" si="56"/>
        <v>0</v>
      </c>
      <c r="BM798" t="e">
        <f t="shared" si="58"/>
        <v>#DIV/0!</v>
      </c>
      <c r="BN798">
        <f t="shared" si="59"/>
        <v>0</v>
      </c>
    </row>
    <row r="799" spans="2:66" x14ac:dyDescent="0.25">
      <c r="B799" s="6"/>
      <c r="C799" s="10"/>
      <c r="D799" s="32"/>
      <c r="E799" s="10"/>
      <c r="F799" s="32"/>
      <c r="G799" s="10"/>
      <c r="H799" s="32"/>
      <c r="I799" s="10"/>
      <c r="J799" s="32"/>
      <c r="K799" s="94"/>
      <c r="L799" s="32"/>
      <c r="M799" s="10"/>
      <c r="N799" s="32"/>
      <c r="O799" s="10"/>
      <c r="P799" s="32"/>
      <c r="Q799" s="10"/>
      <c r="R799" s="32"/>
      <c r="S799" s="10"/>
      <c r="T799" s="32"/>
      <c r="U799" s="10"/>
      <c r="V799" s="32"/>
      <c r="W799" s="10"/>
      <c r="X799" s="32"/>
      <c r="Y799" s="10"/>
      <c r="Z799" s="32"/>
      <c r="AA799" s="10"/>
      <c r="AB799" s="32"/>
      <c r="AC799" s="10"/>
      <c r="AD799" s="32"/>
      <c r="AE799" s="10"/>
      <c r="AF799" s="32"/>
      <c r="AG799" s="10"/>
      <c r="AH799" s="32"/>
      <c r="AI799" s="10"/>
      <c r="AJ799" s="32"/>
      <c r="AK799" s="10"/>
      <c r="AL799" s="32"/>
      <c r="AM799" s="10"/>
      <c r="AN799" s="32"/>
      <c r="AO799" s="10"/>
      <c r="AP799" s="242"/>
      <c r="AQ799" s="10"/>
      <c r="AR799" s="32"/>
      <c r="AS799" s="10"/>
      <c r="AT799" s="242"/>
      <c r="AU799" s="10"/>
      <c r="AV799" s="242"/>
      <c r="AW799" s="7"/>
      <c r="AX799" s="247"/>
      <c r="AY799" s="10"/>
      <c r="AZ799" s="242"/>
      <c r="BA799" s="7"/>
      <c r="BB799" s="247"/>
      <c r="BC799" s="7"/>
      <c r="BD799" s="247"/>
      <c r="BE799" s="7"/>
      <c r="BF799" s="8"/>
      <c r="BG799" s="7"/>
      <c r="BH799" s="8"/>
      <c r="BJ799" s="41"/>
      <c r="BK799" s="41">
        <f t="shared" si="57"/>
        <v>0</v>
      </c>
      <c r="BL799">
        <f t="shared" si="56"/>
        <v>0</v>
      </c>
      <c r="BM799" t="e">
        <f t="shared" si="58"/>
        <v>#DIV/0!</v>
      </c>
      <c r="BN799">
        <f t="shared" si="59"/>
        <v>0</v>
      </c>
    </row>
    <row r="800" spans="2:66" x14ac:dyDescent="0.25">
      <c r="B800" s="6"/>
      <c r="C800" s="10"/>
      <c r="D800" s="32"/>
      <c r="E800" s="10"/>
      <c r="F800" s="32"/>
      <c r="G800" s="10"/>
      <c r="H800" s="32"/>
      <c r="I800" s="10"/>
      <c r="J800" s="32"/>
      <c r="K800" s="94"/>
      <c r="L800" s="32"/>
      <c r="M800" s="10"/>
      <c r="N800" s="32"/>
      <c r="O800" s="10"/>
      <c r="P800" s="32"/>
      <c r="Q800" s="10"/>
      <c r="R800" s="32"/>
      <c r="S800" s="10"/>
      <c r="T800" s="32"/>
      <c r="U800" s="10"/>
      <c r="V800" s="32"/>
      <c r="W800" s="10"/>
      <c r="X800" s="32"/>
      <c r="Y800" s="10"/>
      <c r="Z800" s="32"/>
      <c r="AA800" s="10"/>
      <c r="AB800" s="32"/>
      <c r="AC800" s="10"/>
      <c r="AD800" s="32"/>
      <c r="AE800" s="10"/>
      <c r="AF800" s="32"/>
      <c r="AG800" s="10"/>
      <c r="AH800" s="32"/>
      <c r="AI800" s="10"/>
      <c r="AJ800" s="32"/>
      <c r="AK800" s="10"/>
      <c r="AL800" s="32"/>
      <c r="AM800" s="10"/>
      <c r="AN800" s="32"/>
      <c r="AO800" s="10"/>
      <c r="AP800" s="242"/>
      <c r="AQ800" s="10"/>
      <c r="AR800" s="32"/>
      <c r="AS800" s="10"/>
      <c r="AT800" s="242"/>
      <c r="AU800" s="10"/>
      <c r="AV800" s="242"/>
      <c r="AW800" s="7"/>
      <c r="AX800" s="247"/>
      <c r="AY800" s="10"/>
      <c r="AZ800" s="242"/>
      <c r="BA800" s="7"/>
      <c r="BB800" s="247"/>
      <c r="BC800" s="7"/>
      <c r="BD800" s="247"/>
      <c r="BE800" s="7"/>
      <c r="BF800" s="8"/>
      <c r="BG800" s="7"/>
      <c r="BH800" s="8"/>
      <c r="BJ800" s="41"/>
      <c r="BK800" s="41">
        <f t="shared" si="57"/>
        <v>0</v>
      </c>
      <c r="BL800">
        <f t="shared" si="56"/>
        <v>0</v>
      </c>
      <c r="BM800" t="e">
        <f t="shared" si="58"/>
        <v>#DIV/0!</v>
      </c>
      <c r="BN800">
        <f t="shared" si="59"/>
        <v>0</v>
      </c>
    </row>
    <row r="801" spans="2:66" x14ac:dyDescent="0.25">
      <c r="B801" s="6"/>
      <c r="C801" s="10"/>
      <c r="D801" s="32"/>
      <c r="E801" s="10"/>
      <c r="F801" s="32"/>
      <c r="G801" s="10"/>
      <c r="H801" s="32"/>
      <c r="I801" s="10"/>
      <c r="J801" s="32"/>
      <c r="K801" s="94"/>
      <c r="L801" s="32"/>
      <c r="M801" s="10"/>
      <c r="N801" s="32"/>
      <c r="O801" s="10"/>
      <c r="P801" s="32"/>
      <c r="Q801" s="10"/>
      <c r="R801" s="32"/>
      <c r="S801" s="10"/>
      <c r="T801" s="32"/>
      <c r="U801" s="10"/>
      <c r="V801" s="32"/>
      <c r="W801" s="10"/>
      <c r="X801" s="32"/>
      <c r="Y801" s="10"/>
      <c r="Z801" s="32"/>
      <c r="AA801" s="10"/>
      <c r="AB801" s="32"/>
      <c r="AC801" s="10"/>
      <c r="AD801" s="32"/>
      <c r="AE801" s="10"/>
      <c r="AF801" s="32"/>
      <c r="AG801" s="10"/>
      <c r="AH801" s="32"/>
      <c r="AI801" s="10"/>
      <c r="AJ801" s="32"/>
      <c r="AK801" s="10"/>
      <c r="AL801" s="32"/>
      <c r="AM801" s="10"/>
      <c r="AN801" s="32"/>
      <c r="AO801" s="10"/>
      <c r="AP801" s="242"/>
      <c r="AQ801" s="10"/>
      <c r="AR801" s="32"/>
      <c r="AS801" s="10"/>
      <c r="AT801" s="242"/>
      <c r="AU801" s="10"/>
      <c r="AV801" s="242"/>
      <c r="AW801" s="7"/>
      <c r="AX801" s="247"/>
      <c r="AY801" s="10"/>
      <c r="AZ801" s="242"/>
      <c r="BA801" s="7"/>
      <c r="BB801" s="247"/>
      <c r="BC801" s="7"/>
      <c r="BD801" s="247"/>
      <c r="BE801" s="7"/>
      <c r="BF801" s="8"/>
      <c r="BG801" s="7"/>
      <c r="BH801" s="8"/>
      <c r="BJ801" s="41"/>
      <c r="BK801" s="41">
        <f t="shared" si="57"/>
        <v>0</v>
      </c>
      <c r="BL801">
        <f t="shared" si="56"/>
        <v>0</v>
      </c>
      <c r="BM801" t="e">
        <f t="shared" si="58"/>
        <v>#DIV/0!</v>
      </c>
      <c r="BN801">
        <f t="shared" si="59"/>
        <v>0</v>
      </c>
    </row>
    <row r="802" spans="2:66" x14ac:dyDescent="0.25">
      <c r="B802" s="6"/>
      <c r="C802" s="10"/>
      <c r="D802" s="32"/>
      <c r="E802" s="10"/>
      <c r="F802" s="32"/>
      <c r="G802" s="10"/>
      <c r="H802" s="32"/>
      <c r="I802" s="10"/>
      <c r="J802" s="32"/>
      <c r="K802" s="94"/>
      <c r="L802" s="32"/>
      <c r="M802" s="10"/>
      <c r="N802" s="32"/>
      <c r="O802" s="10"/>
      <c r="P802" s="32"/>
      <c r="Q802" s="10"/>
      <c r="R802" s="32"/>
      <c r="S802" s="10"/>
      <c r="T802" s="32"/>
      <c r="U802" s="10"/>
      <c r="V802" s="32"/>
      <c r="W802" s="10"/>
      <c r="X802" s="32"/>
      <c r="Y802" s="10"/>
      <c r="Z802" s="32"/>
      <c r="AA802" s="10"/>
      <c r="AB802" s="32"/>
      <c r="AC802" s="10"/>
      <c r="AD802" s="32"/>
      <c r="AE802" s="10"/>
      <c r="AF802" s="32"/>
      <c r="AG802" s="10"/>
      <c r="AH802" s="32"/>
      <c r="AI802" s="10"/>
      <c r="AJ802" s="32"/>
      <c r="AK802" s="10"/>
      <c r="AL802" s="32"/>
      <c r="AM802" s="10"/>
      <c r="AN802" s="32"/>
      <c r="AO802" s="10"/>
      <c r="AP802" s="242"/>
      <c r="AQ802" s="10"/>
      <c r="AR802" s="32"/>
      <c r="AS802" s="10"/>
      <c r="AT802" s="242"/>
      <c r="AU802" s="10"/>
      <c r="AV802" s="242"/>
      <c r="AW802" s="7"/>
      <c r="AX802" s="247"/>
      <c r="AY802" s="10"/>
      <c r="AZ802" s="242"/>
      <c r="BA802" s="7"/>
      <c r="BB802" s="247"/>
      <c r="BC802" s="7"/>
      <c r="BD802" s="247"/>
      <c r="BE802" s="7"/>
      <c r="BF802" s="8"/>
      <c r="BG802" s="7"/>
      <c r="BH802" s="8"/>
      <c r="BJ802" s="41"/>
      <c r="BK802" s="41">
        <f t="shared" si="57"/>
        <v>0</v>
      </c>
      <c r="BL802">
        <f t="shared" si="56"/>
        <v>0</v>
      </c>
      <c r="BM802" t="e">
        <f t="shared" si="58"/>
        <v>#DIV/0!</v>
      </c>
      <c r="BN802">
        <f t="shared" si="59"/>
        <v>0</v>
      </c>
    </row>
    <row r="803" spans="2:66" x14ac:dyDescent="0.25">
      <c r="B803" s="6"/>
      <c r="C803" s="10"/>
      <c r="D803" s="32"/>
      <c r="E803" s="10"/>
      <c r="F803" s="32"/>
      <c r="G803" s="10"/>
      <c r="H803" s="32"/>
      <c r="I803" s="10"/>
      <c r="J803" s="32"/>
      <c r="K803" s="94"/>
      <c r="L803" s="32"/>
      <c r="M803" s="10"/>
      <c r="N803" s="32"/>
      <c r="O803" s="10"/>
      <c r="P803" s="32"/>
      <c r="Q803" s="10"/>
      <c r="R803" s="32"/>
      <c r="S803" s="10"/>
      <c r="T803" s="32"/>
      <c r="U803" s="10"/>
      <c r="V803" s="32"/>
      <c r="W803" s="10"/>
      <c r="X803" s="32"/>
      <c r="Y803" s="10"/>
      <c r="Z803" s="32"/>
      <c r="AA803" s="10"/>
      <c r="AB803" s="32"/>
      <c r="AC803" s="10"/>
      <c r="AD803" s="32"/>
      <c r="AE803" s="10"/>
      <c r="AF803" s="32"/>
      <c r="AG803" s="10"/>
      <c r="AH803" s="32"/>
      <c r="AI803" s="10"/>
      <c r="AJ803" s="32"/>
      <c r="AK803" s="10"/>
      <c r="AL803" s="32"/>
      <c r="AM803" s="10"/>
      <c r="AN803" s="32"/>
      <c r="AO803" s="10"/>
      <c r="AP803" s="242"/>
      <c r="AQ803" s="10"/>
      <c r="AR803" s="32"/>
      <c r="AS803" s="10"/>
      <c r="AT803" s="242"/>
      <c r="AU803" s="10"/>
      <c r="AV803" s="242"/>
      <c r="AW803" s="7"/>
      <c r="AX803" s="247"/>
      <c r="AY803" s="10"/>
      <c r="AZ803" s="242"/>
      <c r="BA803" s="7"/>
      <c r="BB803" s="247"/>
      <c r="BC803" s="7"/>
      <c r="BD803" s="247"/>
      <c r="BE803" s="7"/>
      <c r="BF803" s="8"/>
      <c r="BG803" s="7"/>
      <c r="BH803" s="8"/>
      <c r="BI803" s="212"/>
      <c r="BJ803" s="213"/>
      <c r="BK803" s="41">
        <f t="shared" si="57"/>
        <v>0</v>
      </c>
      <c r="BL803">
        <f t="shared" si="56"/>
        <v>0</v>
      </c>
      <c r="BM803" t="e">
        <f t="shared" si="58"/>
        <v>#DIV/0!</v>
      </c>
      <c r="BN803">
        <f t="shared" si="59"/>
        <v>0</v>
      </c>
    </row>
    <row r="804" spans="2:66" x14ac:dyDescent="0.25">
      <c r="B804" s="6"/>
      <c r="C804" s="10"/>
      <c r="D804" s="32"/>
      <c r="E804" s="10"/>
      <c r="F804" s="32"/>
      <c r="G804" s="10"/>
      <c r="H804" s="32"/>
      <c r="I804" s="10"/>
      <c r="J804" s="32"/>
      <c r="K804" s="94"/>
      <c r="L804" s="32"/>
      <c r="M804" s="10"/>
      <c r="N804" s="32"/>
      <c r="O804" s="10"/>
      <c r="P804" s="32"/>
      <c r="Q804" s="10"/>
      <c r="R804" s="32"/>
      <c r="S804" s="10"/>
      <c r="T804" s="32"/>
      <c r="U804" s="10"/>
      <c r="V804" s="32"/>
      <c r="W804" s="10"/>
      <c r="X804" s="32"/>
      <c r="Y804" s="10"/>
      <c r="Z804" s="32"/>
      <c r="AA804" s="10"/>
      <c r="AB804" s="32"/>
      <c r="AC804" s="10"/>
      <c r="AD804" s="32"/>
      <c r="AE804" s="10"/>
      <c r="AF804" s="32"/>
      <c r="AG804" s="10"/>
      <c r="AH804" s="32"/>
      <c r="AI804" s="10"/>
      <c r="AJ804" s="32"/>
      <c r="AK804" s="10"/>
      <c r="AL804" s="32"/>
      <c r="AM804" s="10"/>
      <c r="AN804" s="32"/>
      <c r="AO804" s="10"/>
      <c r="AP804" s="242"/>
      <c r="AQ804" s="10"/>
      <c r="AR804" s="32"/>
      <c r="AS804" s="10"/>
      <c r="AT804" s="242"/>
      <c r="AU804" s="10"/>
      <c r="AV804" s="242"/>
      <c r="AW804" s="7"/>
      <c r="AX804" s="247"/>
      <c r="AY804" s="10"/>
      <c r="AZ804" s="242"/>
      <c r="BA804" s="7"/>
      <c r="BB804" s="247"/>
      <c r="BC804" s="7"/>
      <c r="BD804" s="247"/>
      <c r="BE804" s="7"/>
      <c r="BF804" s="8"/>
      <c r="BG804" s="7"/>
      <c r="BH804" s="8"/>
      <c r="BJ804" s="41"/>
      <c r="BK804" s="41">
        <f t="shared" si="57"/>
        <v>0</v>
      </c>
      <c r="BL804">
        <f t="shared" si="56"/>
        <v>0</v>
      </c>
      <c r="BM804" t="e">
        <f t="shared" si="58"/>
        <v>#DIV/0!</v>
      </c>
      <c r="BN804">
        <f t="shared" si="59"/>
        <v>0</v>
      </c>
    </row>
    <row r="805" spans="2:66" x14ac:dyDescent="0.25">
      <c r="B805" s="6"/>
      <c r="C805" s="10"/>
      <c r="D805" s="32"/>
      <c r="E805" s="10"/>
      <c r="F805" s="32"/>
      <c r="G805" s="10"/>
      <c r="H805" s="32"/>
      <c r="I805" s="10"/>
      <c r="J805" s="32"/>
      <c r="K805" s="94"/>
      <c r="L805" s="32"/>
      <c r="M805" s="10"/>
      <c r="N805" s="32"/>
      <c r="O805" s="10"/>
      <c r="P805" s="32"/>
      <c r="Q805" s="10"/>
      <c r="R805" s="32"/>
      <c r="S805" s="10"/>
      <c r="T805" s="32"/>
      <c r="U805" s="10"/>
      <c r="V805" s="32"/>
      <c r="W805" s="10"/>
      <c r="X805" s="32"/>
      <c r="Y805" s="10"/>
      <c r="Z805" s="32"/>
      <c r="AA805" s="10"/>
      <c r="AB805" s="32"/>
      <c r="AC805" s="10"/>
      <c r="AD805" s="32"/>
      <c r="AE805" s="10"/>
      <c r="AF805" s="32"/>
      <c r="AG805" s="10"/>
      <c r="AH805" s="32"/>
      <c r="AI805" s="10"/>
      <c r="AJ805" s="32"/>
      <c r="AK805" s="10"/>
      <c r="AL805" s="32"/>
      <c r="AM805" s="10"/>
      <c r="AN805" s="32"/>
      <c r="AO805" s="10"/>
      <c r="AP805" s="242"/>
      <c r="AQ805" s="10"/>
      <c r="AR805" s="32"/>
      <c r="AS805" s="10"/>
      <c r="AT805" s="242"/>
      <c r="AU805" s="10"/>
      <c r="AV805" s="242"/>
      <c r="AW805" s="7"/>
      <c r="AX805" s="247"/>
      <c r="AY805" s="10"/>
      <c r="AZ805" s="242"/>
      <c r="BA805" s="7"/>
      <c r="BB805" s="247"/>
      <c r="BC805" s="7"/>
      <c r="BD805" s="247"/>
      <c r="BE805" s="7"/>
      <c r="BF805" s="8"/>
      <c r="BG805" s="7"/>
      <c r="BH805" s="8"/>
      <c r="BJ805" s="41"/>
      <c r="BK805" s="41">
        <f t="shared" si="57"/>
        <v>0</v>
      </c>
      <c r="BL805">
        <f t="shared" si="56"/>
        <v>0</v>
      </c>
      <c r="BM805" t="e">
        <f t="shared" si="58"/>
        <v>#DIV/0!</v>
      </c>
      <c r="BN805">
        <f t="shared" si="59"/>
        <v>0</v>
      </c>
    </row>
    <row r="806" spans="2:66" x14ac:dyDescent="0.25">
      <c r="B806" s="6"/>
      <c r="C806" s="10"/>
      <c r="D806" s="32"/>
      <c r="E806" s="10"/>
      <c r="F806" s="32"/>
      <c r="G806" s="10"/>
      <c r="H806" s="32"/>
      <c r="I806" s="10"/>
      <c r="J806" s="32"/>
      <c r="K806" s="94"/>
      <c r="L806" s="32"/>
      <c r="M806" s="10"/>
      <c r="N806" s="32"/>
      <c r="O806" s="10"/>
      <c r="P806" s="32"/>
      <c r="Q806" s="10"/>
      <c r="R806" s="32"/>
      <c r="S806" s="10"/>
      <c r="T806" s="32"/>
      <c r="U806" s="10"/>
      <c r="V806" s="32"/>
      <c r="W806" s="10"/>
      <c r="X806" s="32"/>
      <c r="Y806" s="10"/>
      <c r="Z806" s="32"/>
      <c r="AA806" s="10"/>
      <c r="AB806" s="32"/>
      <c r="AC806" s="10"/>
      <c r="AD806" s="32"/>
      <c r="AE806" s="10"/>
      <c r="AF806" s="32"/>
      <c r="AG806" s="10"/>
      <c r="AH806" s="32"/>
      <c r="AI806" s="10"/>
      <c r="AJ806" s="32"/>
      <c r="AK806" s="10"/>
      <c r="AL806" s="32"/>
      <c r="AM806" s="10"/>
      <c r="AN806" s="32"/>
      <c r="AO806" s="10"/>
      <c r="AP806" s="242"/>
      <c r="AQ806" s="10"/>
      <c r="AR806" s="32"/>
      <c r="AS806" s="10"/>
      <c r="AT806" s="242"/>
      <c r="AU806" s="10"/>
      <c r="AV806" s="242"/>
      <c r="AW806" s="7"/>
      <c r="AX806" s="247"/>
      <c r="AY806" s="10"/>
      <c r="AZ806" s="242"/>
      <c r="BA806" s="7"/>
      <c r="BB806" s="247"/>
      <c r="BC806" s="7"/>
      <c r="BD806" s="247"/>
      <c r="BE806" s="7"/>
      <c r="BF806" s="8"/>
      <c r="BG806" s="7"/>
      <c r="BH806" s="8"/>
      <c r="BJ806" s="41"/>
      <c r="BK806" s="41">
        <f t="shared" si="57"/>
        <v>0</v>
      </c>
      <c r="BL806">
        <f t="shared" si="56"/>
        <v>0</v>
      </c>
      <c r="BM806" t="e">
        <f t="shared" si="58"/>
        <v>#DIV/0!</v>
      </c>
      <c r="BN806">
        <f t="shared" si="59"/>
        <v>0</v>
      </c>
    </row>
    <row r="807" spans="2:66" x14ac:dyDescent="0.25">
      <c r="B807" s="6"/>
      <c r="C807" s="10"/>
      <c r="D807" s="32"/>
      <c r="E807" s="10"/>
      <c r="F807" s="32"/>
      <c r="G807" s="10"/>
      <c r="H807" s="32"/>
      <c r="I807" s="10"/>
      <c r="J807" s="32"/>
      <c r="K807" s="94"/>
      <c r="L807" s="32"/>
      <c r="M807" s="10"/>
      <c r="N807" s="32"/>
      <c r="O807" s="10"/>
      <c r="P807" s="32"/>
      <c r="Q807" s="10"/>
      <c r="R807" s="32"/>
      <c r="S807" s="10"/>
      <c r="T807" s="32"/>
      <c r="U807" s="10"/>
      <c r="V807" s="32"/>
      <c r="W807" s="10"/>
      <c r="X807" s="32"/>
      <c r="Y807" s="10"/>
      <c r="Z807" s="32"/>
      <c r="AA807" s="10"/>
      <c r="AB807" s="32"/>
      <c r="AC807" s="10"/>
      <c r="AD807" s="32"/>
      <c r="AE807" s="10"/>
      <c r="AF807" s="251"/>
      <c r="AG807" s="10"/>
      <c r="AH807" s="32"/>
      <c r="AI807" s="10"/>
      <c r="AJ807" s="32"/>
      <c r="AK807" s="10"/>
      <c r="AL807" s="32"/>
      <c r="AM807" s="10"/>
      <c r="AN807" s="32"/>
      <c r="AO807" s="10"/>
      <c r="AP807" s="242"/>
      <c r="AQ807" s="10"/>
      <c r="AR807" s="32"/>
      <c r="AS807" s="10"/>
      <c r="AT807" s="242"/>
      <c r="AU807" s="10"/>
      <c r="AV807" s="242"/>
      <c r="AW807" s="7"/>
      <c r="AX807" s="247"/>
      <c r="AY807" s="10"/>
      <c r="AZ807" s="242"/>
      <c r="BA807" s="7"/>
      <c r="BB807" s="247"/>
      <c r="BC807" s="7"/>
      <c r="BD807" s="247"/>
      <c r="BE807" s="7"/>
      <c r="BF807" s="8"/>
      <c r="BG807" s="7"/>
      <c r="BH807" s="8"/>
      <c r="BJ807" s="41"/>
      <c r="BK807" s="41">
        <f t="shared" si="57"/>
        <v>0</v>
      </c>
      <c r="BL807">
        <f t="shared" si="56"/>
        <v>0</v>
      </c>
      <c r="BM807" t="e">
        <f t="shared" si="58"/>
        <v>#DIV/0!</v>
      </c>
      <c r="BN807">
        <f t="shared" si="59"/>
        <v>0</v>
      </c>
    </row>
    <row r="808" spans="2:66" x14ac:dyDescent="0.25">
      <c r="B808" s="6"/>
      <c r="C808" s="10"/>
      <c r="D808" s="32"/>
      <c r="E808" s="10"/>
      <c r="F808" s="32"/>
      <c r="G808" s="10"/>
      <c r="H808" s="32"/>
      <c r="I808" s="10"/>
      <c r="J808" s="32"/>
      <c r="K808" s="94"/>
      <c r="L808" s="32"/>
      <c r="M808" s="10"/>
      <c r="N808" s="32"/>
      <c r="O808" s="10"/>
      <c r="P808" s="32"/>
      <c r="Q808" s="10"/>
      <c r="R808" s="32"/>
      <c r="S808" s="10"/>
      <c r="T808" s="32"/>
      <c r="U808" s="10"/>
      <c r="V808" s="32"/>
      <c r="W808" s="10"/>
      <c r="X808" s="32"/>
      <c r="Y808" s="10"/>
      <c r="Z808" s="32"/>
      <c r="AA808" s="10"/>
      <c r="AB808" s="32"/>
      <c r="AC808" s="10"/>
      <c r="AD808" s="32"/>
      <c r="AE808" s="10"/>
      <c r="AF808" s="32"/>
      <c r="AG808" s="10"/>
      <c r="AH808" s="32"/>
      <c r="AI808" s="10"/>
      <c r="AJ808" s="32"/>
      <c r="AK808" s="10"/>
      <c r="AL808" s="32"/>
      <c r="AM808" s="10"/>
      <c r="AN808" s="32"/>
      <c r="AO808" s="10"/>
      <c r="AP808" s="242"/>
      <c r="AQ808" s="10"/>
      <c r="AR808" s="32"/>
      <c r="AS808" s="10"/>
      <c r="AT808" s="242"/>
      <c r="AU808" s="10"/>
      <c r="AV808" s="242"/>
      <c r="AW808" s="7"/>
      <c r="AX808" s="247"/>
      <c r="AY808" s="10"/>
      <c r="AZ808" s="242"/>
      <c r="BA808" s="7"/>
      <c r="BB808" s="247"/>
      <c r="BC808" s="7"/>
      <c r="BD808" s="247"/>
      <c r="BE808" s="7"/>
      <c r="BF808" s="8"/>
      <c r="BG808" s="7"/>
      <c r="BH808" s="8"/>
      <c r="BJ808" s="41"/>
      <c r="BK808" s="41">
        <f t="shared" si="57"/>
        <v>0</v>
      </c>
      <c r="BL808">
        <f t="shared" si="56"/>
        <v>0</v>
      </c>
      <c r="BM808" t="e">
        <f t="shared" si="58"/>
        <v>#DIV/0!</v>
      </c>
      <c r="BN808">
        <f t="shared" si="59"/>
        <v>0</v>
      </c>
    </row>
    <row r="809" spans="2:66" x14ac:dyDescent="0.25">
      <c r="B809" s="6"/>
      <c r="C809" s="10"/>
      <c r="D809" s="32"/>
      <c r="E809" s="10"/>
      <c r="F809" s="32"/>
      <c r="G809" s="10"/>
      <c r="H809" s="32"/>
      <c r="I809" s="10"/>
      <c r="J809" s="32"/>
      <c r="K809" s="10"/>
      <c r="L809" s="32"/>
      <c r="M809" s="10"/>
      <c r="N809" s="32"/>
      <c r="O809" s="10"/>
      <c r="P809" s="32"/>
      <c r="Q809" s="10"/>
      <c r="R809" s="32"/>
      <c r="S809" s="10"/>
      <c r="T809" s="32"/>
      <c r="U809" s="10"/>
      <c r="V809" s="32"/>
      <c r="W809" s="10"/>
      <c r="X809" s="32"/>
      <c r="Y809" s="10"/>
      <c r="Z809" s="32"/>
      <c r="AA809" s="10"/>
      <c r="AB809" s="32"/>
      <c r="AC809" s="10"/>
      <c r="AD809" s="32"/>
      <c r="AE809" s="10"/>
      <c r="AF809" s="32"/>
      <c r="AG809" s="10"/>
      <c r="AH809" s="32"/>
      <c r="AI809" s="10"/>
      <c r="AJ809" s="32"/>
      <c r="AK809" s="10"/>
      <c r="AL809" s="32"/>
      <c r="AM809" s="10"/>
      <c r="AN809" s="32"/>
      <c r="AO809" s="10"/>
      <c r="AP809" s="242"/>
      <c r="AQ809" s="10"/>
      <c r="AR809" s="32"/>
      <c r="AS809" s="10"/>
      <c r="AT809" s="242"/>
      <c r="AU809" s="10"/>
      <c r="AV809" s="242"/>
      <c r="AW809" s="7"/>
      <c r="AX809" s="247"/>
      <c r="AY809" s="10"/>
      <c r="AZ809" s="242"/>
      <c r="BA809" s="7"/>
      <c r="BB809" s="247"/>
      <c r="BC809" s="7"/>
      <c r="BD809" s="247"/>
      <c r="BE809" s="7"/>
      <c r="BF809" s="8"/>
      <c r="BG809" s="7"/>
      <c r="BH809" s="8"/>
      <c r="BJ809" s="41"/>
      <c r="BK809" s="41">
        <f t="shared" si="57"/>
        <v>0</v>
      </c>
      <c r="BL809">
        <f t="shared" si="56"/>
        <v>0</v>
      </c>
      <c r="BM809" t="e">
        <f t="shared" si="58"/>
        <v>#DIV/0!</v>
      </c>
      <c r="BN809">
        <f t="shared" si="59"/>
        <v>0</v>
      </c>
    </row>
    <row r="810" spans="2:66" x14ac:dyDescent="0.25">
      <c r="B810" s="6"/>
      <c r="C810" s="10"/>
      <c r="D810" s="32"/>
      <c r="E810" s="10"/>
      <c r="F810" s="32"/>
      <c r="G810" s="10"/>
      <c r="H810" s="32"/>
      <c r="I810" s="10"/>
      <c r="J810" s="32"/>
      <c r="K810" s="94"/>
      <c r="L810" s="32"/>
      <c r="M810" s="10"/>
      <c r="N810" s="32"/>
      <c r="O810" s="10"/>
      <c r="P810" s="32"/>
      <c r="Q810" s="10"/>
      <c r="R810" s="32"/>
      <c r="S810" s="10"/>
      <c r="T810" s="32"/>
      <c r="U810" s="10"/>
      <c r="V810" s="32"/>
      <c r="W810" s="10"/>
      <c r="X810" s="32"/>
      <c r="Y810" s="10"/>
      <c r="Z810" s="32"/>
      <c r="AA810" s="10"/>
      <c r="AB810" s="32"/>
      <c r="AC810" s="10"/>
      <c r="AD810" s="32"/>
      <c r="AE810" s="10"/>
      <c r="AF810" s="32"/>
      <c r="AG810" s="10"/>
      <c r="AH810" s="32"/>
      <c r="AI810" s="10"/>
      <c r="AJ810" s="32"/>
      <c r="AK810" s="10"/>
      <c r="AL810" s="32"/>
      <c r="AM810" s="10"/>
      <c r="AN810" s="32"/>
      <c r="AO810" s="10"/>
      <c r="AP810" s="242"/>
      <c r="AQ810" s="10"/>
      <c r="AR810" s="32"/>
      <c r="AS810" s="10"/>
      <c r="AT810" s="242"/>
      <c r="AU810" s="10"/>
      <c r="AV810" s="242"/>
      <c r="AW810" s="7"/>
      <c r="AX810" s="247"/>
      <c r="AY810" s="10"/>
      <c r="AZ810" s="242"/>
      <c r="BA810" s="7"/>
      <c r="BB810" s="247"/>
      <c r="BC810" s="7"/>
      <c r="BD810" s="247"/>
      <c r="BE810" s="7"/>
      <c r="BF810" s="8"/>
      <c r="BG810" s="7"/>
      <c r="BH810" s="8"/>
      <c r="BJ810" s="41"/>
      <c r="BK810" s="41">
        <f t="shared" si="57"/>
        <v>0</v>
      </c>
      <c r="BL810">
        <f t="shared" si="56"/>
        <v>0</v>
      </c>
      <c r="BM810" t="e">
        <f t="shared" si="58"/>
        <v>#DIV/0!</v>
      </c>
      <c r="BN810">
        <f t="shared" si="59"/>
        <v>0</v>
      </c>
    </row>
    <row r="811" spans="2:66" x14ac:dyDescent="0.25">
      <c r="B811" s="6"/>
      <c r="C811" s="10"/>
      <c r="D811" s="32"/>
      <c r="E811" s="10"/>
      <c r="F811" s="32"/>
      <c r="G811" s="10"/>
      <c r="H811" s="32"/>
      <c r="I811" s="10"/>
      <c r="J811" s="32"/>
      <c r="K811" s="94"/>
      <c r="L811" s="32"/>
      <c r="M811" s="10"/>
      <c r="N811" s="32"/>
      <c r="O811" s="10"/>
      <c r="P811" s="32"/>
      <c r="Q811" s="10"/>
      <c r="R811" s="32"/>
      <c r="S811" s="10"/>
      <c r="T811" s="32"/>
      <c r="U811" s="10"/>
      <c r="V811" s="32"/>
      <c r="W811" s="10"/>
      <c r="X811" s="32"/>
      <c r="Y811" s="10"/>
      <c r="Z811" s="32"/>
      <c r="AA811" s="10"/>
      <c r="AB811" s="32"/>
      <c r="AC811" s="10"/>
      <c r="AD811" s="32"/>
      <c r="AE811" s="10"/>
      <c r="AF811" s="32"/>
      <c r="AG811" s="10"/>
      <c r="AH811" s="32"/>
      <c r="AI811" s="10"/>
      <c r="AJ811" s="32"/>
      <c r="AK811" s="10"/>
      <c r="AL811" s="32"/>
      <c r="AM811" s="10"/>
      <c r="AN811" s="32"/>
      <c r="AO811" s="10"/>
      <c r="AP811" s="242"/>
      <c r="AQ811" s="10"/>
      <c r="AR811" s="32"/>
      <c r="AS811" s="10"/>
      <c r="AT811" s="242"/>
      <c r="AU811" s="10"/>
      <c r="AV811" s="242"/>
      <c r="AW811" s="7"/>
      <c r="AX811" s="247"/>
      <c r="AY811" s="10"/>
      <c r="AZ811" s="242"/>
      <c r="BA811" s="7"/>
      <c r="BB811" s="247"/>
      <c r="BC811" s="7"/>
      <c r="BD811" s="247"/>
      <c r="BE811" s="7"/>
      <c r="BF811" s="8"/>
      <c r="BG811" s="7"/>
      <c r="BH811" s="8"/>
      <c r="BJ811" s="41"/>
      <c r="BK811" s="41">
        <f t="shared" si="57"/>
        <v>0</v>
      </c>
      <c r="BL811">
        <f t="shared" si="56"/>
        <v>0</v>
      </c>
      <c r="BM811" t="e">
        <f t="shared" si="58"/>
        <v>#DIV/0!</v>
      </c>
      <c r="BN811">
        <f t="shared" si="59"/>
        <v>0</v>
      </c>
    </row>
    <row r="812" spans="2:66" x14ac:dyDescent="0.25">
      <c r="B812" s="6"/>
      <c r="C812" s="10"/>
      <c r="D812" s="32"/>
      <c r="E812" s="10"/>
      <c r="F812" s="32"/>
      <c r="G812" s="10"/>
      <c r="H812" s="32"/>
      <c r="I812" s="10"/>
      <c r="J812" s="32"/>
      <c r="K812" s="94"/>
      <c r="L812" s="32"/>
      <c r="M812" s="10"/>
      <c r="N812" s="32"/>
      <c r="O812" s="10"/>
      <c r="P812" s="32"/>
      <c r="Q812" s="10"/>
      <c r="R812" s="32"/>
      <c r="S812" s="10"/>
      <c r="T812" s="32"/>
      <c r="U812" s="10"/>
      <c r="V812" s="32"/>
      <c r="W812" s="10"/>
      <c r="X812" s="32"/>
      <c r="Y812" s="10"/>
      <c r="Z812" s="32"/>
      <c r="AA812" s="10"/>
      <c r="AB812" s="32"/>
      <c r="AC812" s="10"/>
      <c r="AD812" s="32"/>
      <c r="AE812" s="10"/>
      <c r="AF812" s="32"/>
      <c r="AG812" s="10"/>
      <c r="AH812" s="32"/>
      <c r="AI812" s="10"/>
      <c r="AJ812" s="32"/>
      <c r="AK812" s="10"/>
      <c r="AL812" s="32"/>
      <c r="AM812" s="10"/>
      <c r="AN812" s="32"/>
      <c r="AO812" s="10"/>
      <c r="AP812" s="242"/>
      <c r="AQ812" s="10"/>
      <c r="AR812" s="32"/>
      <c r="AS812" s="10"/>
      <c r="AT812" s="242"/>
      <c r="AU812" s="10"/>
      <c r="AV812" s="242"/>
      <c r="AW812" s="7"/>
      <c r="AX812" s="247"/>
      <c r="AY812" s="10"/>
      <c r="AZ812" s="242"/>
      <c r="BA812" s="7"/>
      <c r="BB812" s="247"/>
      <c r="BC812" s="7"/>
      <c r="BD812" s="247"/>
      <c r="BE812" s="7"/>
      <c r="BF812" s="8"/>
      <c r="BG812" s="7"/>
      <c r="BH812" s="8"/>
      <c r="BJ812" s="41"/>
      <c r="BK812" s="41">
        <f t="shared" si="57"/>
        <v>0</v>
      </c>
      <c r="BL812">
        <f t="shared" si="56"/>
        <v>0</v>
      </c>
      <c r="BM812" t="e">
        <f t="shared" si="58"/>
        <v>#DIV/0!</v>
      </c>
      <c r="BN812">
        <f t="shared" si="59"/>
        <v>0</v>
      </c>
    </row>
    <row r="813" spans="2:66" x14ac:dyDescent="0.25">
      <c r="B813" s="6"/>
      <c r="C813" s="10"/>
      <c r="D813" s="32"/>
      <c r="E813" s="10"/>
      <c r="F813" s="32"/>
      <c r="G813" s="10"/>
      <c r="H813" s="32"/>
      <c r="I813" s="10"/>
      <c r="J813" s="32"/>
      <c r="K813" s="10"/>
      <c r="L813" s="32"/>
      <c r="M813" s="10"/>
      <c r="N813" s="32"/>
      <c r="O813" s="10"/>
      <c r="P813" s="32"/>
      <c r="Q813" s="10"/>
      <c r="R813" s="32"/>
      <c r="S813" s="10"/>
      <c r="T813" s="32"/>
      <c r="U813" s="10"/>
      <c r="V813" s="32"/>
      <c r="W813" s="10"/>
      <c r="X813" s="32"/>
      <c r="Y813" s="10"/>
      <c r="Z813" s="32"/>
      <c r="AA813" s="10"/>
      <c r="AB813" s="32"/>
      <c r="AC813" s="10"/>
      <c r="AD813" s="32"/>
      <c r="AE813" s="10"/>
      <c r="AF813" s="32"/>
      <c r="AG813" s="10"/>
      <c r="AH813" s="32"/>
      <c r="AI813" s="10"/>
      <c r="AJ813" s="32"/>
      <c r="AK813" s="10"/>
      <c r="AL813" s="32"/>
      <c r="AM813" s="10"/>
      <c r="AN813" s="32"/>
      <c r="AO813" s="10"/>
      <c r="AP813" s="32"/>
      <c r="AQ813" s="10"/>
      <c r="AR813" s="32"/>
      <c r="AS813" s="10"/>
      <c r="AT813" s="32"/>
      <c r="AU813" s="10"/>
      <c r="AV813" s="32"/>
      <c r="AW813" s="7"/>
      <c r="AX813" s="247"/>
      <c r="AY813" s="10"/>
      <c r="AZ813" s="32"/>
      <c r="BA813" s="7"/>
      <c r="BB813" s="247"/>
      <c r="BC813" s="7"/>
      <c r="BD813" s="247"/>
      <c r="BE813" s="10"/>
      <c r="BF813" s="32"/>
      <c r="BG813" s="10"/>
      <c r="BH813" s="32"/>
      <c r="BJ813" s="41"/>
      <c r="BK813" s="41">
        <f t="shared" si="57"/>
        <v>0</v>
      </c>
      <c r="BL813">
        <f t="shared" si="56"/>
        <v>0</v>
      </c>
      <c r="BM813" t="e">
        <f t="shared" si="58"/>
        <v>#DIV/0!</v>
      </c>
      <c r="BN813">
        <f t="shared" si="59"/>
        <v>0</v>
      </c>
    </row>
    <row r="814" spans="2:66" x14ac:dyDescent="0.25">
      <c r="B814" s="6"/>
      <c r="C814" s="10"/>
      <c r="D814" s="32"/>
      <c r="E814" s="10"/>
      <c r="F814" s="32"/>
      <c r="G814" s="10"/>
      <c r="H814" s="32"/>
      <c r="I814" s="10"/>
      <c r="J814" s="32"/>
      <c r="K814" s="94"/>
      <c r="L814" s="32"/>
      <c r="M814" s="10"/>
      <c r="N814" s="32"/>
      <c r="O814" s="10"/>
      <c r="P814" s="32"/>
      <c r="Q814" s="10"/>
      <c r="R814" s="32"/>
      <c r="S814" s="10"/>
      <c r="T814" s="32"/>
      <c r="U814" s="10"/>
      <c r="V814" s="32"/>
      <c r="W814" s="10"/>
      <c r="X814" s="32"/>
      <c r="Y814" s="10"/>
      <c r="Z814" s="32"/>
      <c r="AA814" s="10"/>
      <c r="AB814" s="32"/>
      <c r="AC814" s="10"/>
      <c r="AD814" s="32"/>
      <c r="AE814" s="10"/>
      <c r="AF814" s="32"/>
      <c r="AG814" s="10"/>
      <c r="AH814" s="32"/>
      <c r="AI814" s="10"/>
      <c r="AJ814" s="32"/>
      <c r="AK814" s="10"/>
      <c r="AL814" s="32"/>
      <c r="AM814" s="10"/>
      <c r="AN814" s="32"/>
      <c r="AO814" s="10"/>
      <c r="AP814" s="242"/>
      <c r="AQ814" s="10"/>
      <c r="AR814" s="32"/>
      <c r="AS814" s="10"/>
      <c r="AT814" s="242"/>
      <c r="AU814" s="10"/>
      <c r="AV814" s="242"/>
      <c r="AW814" s="7"/>
      <c r="AX814" s="247"/>
      <c r="AY814" s="10"/>
      <c r="AZ814" s="242"/>
      <c r="BA814" s="7"/>
      <c r="BB814" s="247"/>
      <c r="BC814" s="7"/>
      <c r="BD814" s="247"/>
      <c r="BE814" s="7"/>
      <c r="BF814" s="8"/>
      <c r="BG814" s="7"/>
      <c r="BH814" s="8"/>
      <c r="BJ814" s="41"/>
      <c r="BK814" s="41">
        <f t="shared" si="57"/>
        <v>0</v>
      </c>
      <c r="BL814">
        <f t="shared" si="56"/>
        <v>0</v>
      </c>
      <c r="BM814" t="e">
        <f t="shared" si="58"/>
        <v>#DIV/0!</v>
      </c>
      <c r="BN814">
        <f t="shared" si="59"/>
        <v>0</v>
      </c>
    </row>
    <row r="815" spans="2:66" x14ac:dyDescent="0.25">
      <c r="B815" s="6"/>
      <c r="C815" s="10"/>
      <c r="D815" s="32"/>
      <c r="E815" s="10"/>
      <c r="F815" s="32"/>
      <c r="G815" s="10"/>
      <c r="H815" s="32"/>
      <c r="I815" s="10"/>
      <c r="J815" s="32"/>
      <c r="K815" s="94"/>
      <c r="L815" s="32"/>
      <c r="M815" s="10"/>
      <c r="N815" s="32"/>
      <c r="O815" s="10"/>
      <c r="P815" s="32"/>
      <c r="Q815" s="10"/>
      <c r="R815" s="32"/>
      <c r="S815" s="10"/>
      <c r="T815" s="32"/>
      <c r="U815" s="10"/>
      <c r="V815" s="32"/>
      <c r="W815" s="10"/>
      <c r="X815" s="32"/>
      <c r="Y815" s="10"/>
      <c r="Z815" s="32"/>
      <c r="AA815" s="10"/>
      <c r="AB815" s="32"/>
      <c r="AC815" s="10"/>
      <c r="AD815" s="32"/>
      <c r="AE815" s="10"/>
      <c r="AF815" s="32"/>
      <c r="AG815" s="10"/>
      <c r="AH815" s="32"/>
      <c r="AI815" s="10"/>
      <c r="AJ815" s="32"/>
      <c r="AK815" s="10"/>
      <c r="AL815" s="32"/>
      <c r="AM815" s="10"/>
      <c r="AN815" s="32"/>
      <c r="AO815" s="10"/>
      <c r="AP815" s="242"/>
      <c r="AQ815" s="10"/>
      <c r="AR815" s="32"/>
      <c r="AS815" s="10"/>
      <c r="AT815" s="242"/>
      <c r="AU815" s="10"/>
      <c r="AV815" s="242"/>
      <c r="AW815" s="7"/>
      <c r="AX815" s="247"/>
      <c r="AY815" s="10"/>
      <c r="AZ815" s="242"/>
      <c r="BA815" s="7"/>
      <c r="BB815" s="247"/>
      <c r="BC815" s="7"/>
      <c r="BD815" s="247"/>
      <c r="BE815" s="7"/>
      <c r="BF815" s="8"/>
      <c r="BG815" s="7"/>
      <c r="BH815" s="8"/>
      <c r="BJ815" s="41"/>
      <c r="BK815" s="41">
        <f t="shared" si="57"/>
        <v>0</v>
      </c>
      <c r="BL815">
        <f t="shared" si="56"/>
        <v>0</v>
      </c>
      <c r="BM815" t="e">
        <f t="shared" si="58"/>
        <v>#DIV/0!</v>
      </c>
      <c r="BN815">
        <f t="shared" si="59"/>
        <v>0</v>
      </c>
    </row>
    <row r="816" spans="2:66" x14ac:dyDescent="0.25">
      <c r="B816" s="6"/>
      <c r="C816" s="10"/>
      <c r="D816" s="32"/>
      <c r="E816" s="10"/>
      <c r="F816" s="32"/>
      <c r="G816" s="10"/>
      <c r="H816" s="32"/>
      <c r="I816" s="10"/>
      <c r="J816" s="32"/>
      <c r="K816" s="94"/>
      <c r="L816" s="32"/>
      <c r="M816" s="10"/>
      <c r="N816" s="32"/>
      <c r="O816" s="10"/>
      <c r="P816" s="32"/>
      <c r="Q816" s="10"/>
      <c r="R816" s="32"/>
      <c r="S816" s="10"/>
      <c r="T816" s="32"/>
      <c r="U816" s="10"/>
      <c r="V816" s="32"/>
      <c r="W816" s="10"/>
      <c r="X816" s="32"/>
      <c r="Y816" s="10"/>
      <c r="Z816" s="32"/>
      <c r="AA816" s="10"/>
      <c r="AB816" s="32"/>
      <c r="AC816" s="10"/>
      <c r="AD816" s="32"/>
      <c r="AE816" s="10"/>
      <c r="AF816" s="32"/>
      <c r="AG816" s="10"/>
      <c r="AH816" s="32"/>
      <c r="AI816" s="10"/>
      <c r="AJ816" s="32"/>
      <c r="AK816" s="10"/>
      <c r="AL816" s="32"/>
      <c r="AM816" s="10"/>
      <c r="AN816" s="32"/>
      <c r="AO816" s="10"/>
      <c r="AP816" s="242"/>
      <c r="AQ816" s="10"/>
      <c r="AR816" s="32"/>
      <c r="AS816" s="10"/>
      <c r="AT816" s="242"/>
      <c r="AU816" s="10"/>
      <c r="AV816" s="242"/>
      <c r="AW816" s="7"/>
      <c r="AX816" s="247"/>
      <c r="AY816" s="10"/>
      <c r="AZ816" s="242"/>
      <c r="BA816" s="7"/>
      <c r="BB816" s="247"/>
      <c r="BC816" s="7"/>
      <c r="BD816" s="247"/>
      <c r="BE816" s="7"/>
      <c r="BF816" s="8"/>
      <c r="BG816" s="7"/>
      <c r="BH816" s="8"/>
      <c r="BJ816" s="41"/>
      <c r="BK816" s="41">
        <f t="shared" si="57"/>
        <v>0</v>
      </c>
      <c r="BL816">
        <f t="shared" si="56"/>
        <v>0</v>
      </c>
      <c r="BM816" t="e">
        <f t="shared" si="58"/>
        <v>#DIV/0!</v>
      </c>
      <c r="BN816">
        <f t="shared" si="59"/>
        <v>0</v>
      </c>
    </row>
    <row r="817" spans="2:66" x14ac:dyDescent="0.25">
      <c r="B817" s="6"/>
      <c r="C817" s="10"/>
      <c r="D817" s="32"/>
      <c r="E817" s="10"/>
      <c r="F817" s="32"/>
      <c r="G817" s="10"/>
      <c r="H817" s="32"/>
      <c r="I817" s="10"/>
      <c r="J817" s="32"/>
      <c r="K817" s="94"/>
      <c r="L817" s="32"/>
      <c r="M817" s="10"/>
      <c r="N817" s="32"/>
      <c r="O817" s="10"/>
      <c r="P817" s="32"/>
      <c r="Q817" s="10"/>
      <c r="R817" s="32"/>
      <c r="S817" s="10"/>
      <c r="T817" s="32"/>
      <c r="U817" s="10"/>
      <c r="V817" s="32"/>
      <c r="W817" s="10"/>
      <c r="X817" s="32"/>
      <c r="Y817" s="10"/>
      <c r="Z817" s="32"/>
      <c r="AA817" s="10"/>
      <c r="AB817" s="32"/>
      <c r="AC817" s="10"/>
      <c r="AD817" s="32"/>
      <c r="AE817" s="10"/>
      <c r="AF817" s="32"/>
      <c r="AG817" s="10"/>
      <c r="AH817" s="32"/>
      <c r="AI817" s="10"/>
      <c r="AJ817" s="32"/>
      <c r="AK817" s="10"/>
      <c r="AL817" s="32"/>
      <c r="AM817" s="10"/>
      <c r="AN817" s="32"/>
      <c r="AO817" s="10"/>
      <c r="AP817" s="242"/>
      <c r="AQ817" s="10"/>
      <c r="AR817" s="32"/>
      <c r="AS817" s="10"/>
      <c r="AT817" s="242"/>
      <c r="AU817" s="10"/>
      <c r="AV817" s="242"/>
      <c r="AW817" s="7"/>
      <c r="AX817" s="247"/>
      <c r="AY817" s="10"/>
      <c r="AZ817" s="242"/>
      <c r="BA817" s="7"/>
      <c r="BB817" s="247"/>
      <c r="BC817" s="7"/>
      <c r="BD817" s="247"/>
      <c r="BE817" s="7"/>
      <c r="BF817" s="8"/>
      <c r="BG817" s="7"/>
      <c r="BH817" s="8"/>
      <c r="BJ817" s="41"/>
      <c r="BK817" s="41">
        <f t="shared" si="57"/>
        <v>0</v>
      </c>
      <c r="BL817">
        <f t="shared" si="56"/>
        <v>0</v>
      </c>
      <c r="BM817" t="e">
        <f t="shared" si="58"/>
        <v>#DIV/0!</v>
      </c>
      <c r="BN817">
        <f t="shared" si="59"/>
        <v>0</v>
      </c>
    </row>
    <row r="818" spans="2:66" x14ac:dyDescent="0.25">
      <c r="B818" s="6"/>
      <c r="C818" s="10"/>
      <c r="D818" s="32"/>
      <c r="E818" s="10"/>
      <c r="F818" s="32"/>
      <c r="G818" s="10"/>
      <c r="H818" s="32"/>
      <c r="I818" s="10"/>
      <c r="J818" s="32"/>
      <c r="K818" s="94"/>
      <c r="L818" s="32"/>
      <c r="M818" s="10"/>
      <c r="N818" s="32"/>
      <c r="O818" s="10"/>
      <c r="P818" s="32"/>
      <c r="Q818" s="10"/>
      <c r="R818" s="32"/>
      <c r="S818" s="10"/>
      <c r="T818" s="32"/>
      <c r="U818" s="10"/>
      <c r="V818" s="32"/>
      <c r="W818" s="10"/>
      <c r="X818" s="32"/>
      <c r="Y818" s="10"/>
      <c r="Z818" s="32"/>
      <c r="AA818" s="10"/>
      <c r="AB818" s="32"/>
      <c r="AC818" s="10"/>
      <c r="AD818" s="32"/>
      <c r="AE818" s="10"/>
      <c r="AF818" s="32"/>
      <c r="AG818" s="10"/>
      <c r="AH818" s="32"/>
      <c r="AI818" s="10"/>
      <c r="AJ818" s="32"/>
      <c r="AK818" s="10"/>
      <c r="AL818" s="32"/>
      <c r="AM818" s="10"/>
      <c r="AN818" s="32"/>
      <c r="AO818" s="10"/>
      <c r="AP818" s="242"/>
      <c r="AQ818" s="10"/>
      <c r="AR818" s="32"/>
      <c r="AS818" s="10"/>
      <c r="AT818" s="242"/>
      <c r="AU818" s="10"/>
      <c r="AV818" s="242"/>
      <c r="AW818" s="7"/>
      <c r="AX818" s="247"/>
      <c r="AY818" s="10"/>
      <c r="AZ818" s="242"/>
      <c r="BA818" s="7"/>
      <c r="BB818" s="247"/>
      <c r="BC818" s="7"/>
      <c r="BD818" s="247"/>
      <c r="BE818" s="7"/>
      <c r="BF818" s="8"/>
      <c r="BG818" s="7"/>
      <c r="BH818" s="8"/>
      <c r="BJ818" s="41"/>
      <c r="BK818" s="41">
        <f t="shared" si="57"/>
        <v>0</v>
      </c>
      <c r="BL818">
        <f t="shared" si="56"/>
        <v>0</v>
      </c>
      <c r="BM818" t="e">
        <f t="shared" si="58"/>
        <v>#DIV/0!</v>
      </c>
      <c r="BN818">
        <f t="shared" si="59"/>
        <v>0</v>
      </c>
    </row>
    <row r="819" spans="2:66" x14ac:dyDescent="0.25">
      <c r="B819" s="6"/>
      <c r="C819" s="10"/>
      <c r="D819" s="32"/>
      <c r="E819" s="10"/>
      <c r="F819" s="32"/>
      <c r="G819" s="10"/>
      <c r="H819" s="32"/>
      <c r="I819" s="10"/>
      <c r="J819" s="32"/>
      <c r="K819" s="94"/>
      <c r="L819" s="32"/>
      <c r="M819" s="10"/>
      <c r="N819" s="32"/>
      <c r="O819" s="10"/>
      <c r="P819" s="32"/>
      <c r="Q819" s="10"/>
      <c r="R819" s="32"/>
      <c r="S819" s="10"/>
      <c r="T819" s="32"/>
      <c r="U819" s="10"/>
      <c r="V819" s="32"/>
      <c r="W819" s="10"/>
      <c r="X819" s="32"/>
      <c r="Y819" s="10"/>
      <c r="Z819" s="32"/>
      <c r="AA819" s="10"/>
      <c r="AB819" s="32"/>
      <c r="AC819" s="10"/>
      <c r="AD819" s="32"/>
      <c r="AE819" s="10"/>
      <c r="AF819" s="32"/>
      <c r="AG819" s="10"/>
      <c r="AH819" s="32"/>
      <c r="AI819" s="10"/>
      <c r="AJ819" s="32"/>
      <c r="AK819" s="10"/>
      <c r="AL819" s="32"/>
      <c r="AM819" s="10"/>
      <c r="AN819" s="32"/>
      <c r="AO819" s="10"/>
      <c r="AP819" s="242"/>
      <c r="AQ819" s="10"/>
      <c r="AR819" s="32"/>
      <c r="AS819" s="10"/>
      <c r="AT819" s="242"/>
      <c r="AU819" s="10"/>
      <c r="AV819" s="242"/>
      <c r="AW819" s="7"/>
      <c r="AX819" s="247"/>
      <c r="AY819" s="10"/>
      <c r="AZ819" s="242"/>
      <c r="BA819" s="7"/>
      <c r="BB819" s="247"/>
      <c r="BC819" s="7"/>
      <c r="BD819" s="247"/>
      <c r="BE819" s="7"/>
      <c r="BF819" s="8"/>
      <c r="BG819" s="7"/>
      <c r="BH819" s="8"/>
      <c r="BJ819" s="41"/>
      <c r="BK819" s="41">
        <f t="shared" si="57"/>
        <v>0</v>
      </c>
      <c r="BL819">
        <f t="shared" si="56"/>
        <v>0</v>
      </c>
      <c r="BM819" t="e">
        <f t="shared" si="58"/>
        <v>#DIV/0!</v>
      </c>
      <c r="BN819">
        <f t="shared" si="59"/>
        <v>0</v>
      </c>
    </row>
    <row r="820" spans="2:66" x14ac:dyDescent="0.25">
      <c r="B820" s="6"/>
      <c r="C820" s="10"/>
      <c r="D820" s="32"/>
      <c r="E820" s="10"/>
      <c r="F820" s="32"/>
      <c r="G820" s="10"/>
      <c r="H820" s="32"/>
      <c r="I820" s="10"/>
      <c r="J820" s="32"/>
      <c r="K820" s="94"/>
      <c r="L820" s="32"/>
      <c r="M820" s="10"/>
      <c r="N820" s="32"/>
      <c r="O820" s="10"/>
      <c r="P820" s="32"/>
      <c r="Q820" s="10"/>
      <c r="R820" s="32"/>
      <c r="S820" s="10"/>
      <c r="T820" s="32"/>
      <c r="U820" s="10"/>
      <c r="V820" s="32"/>
      <c r="W820" s="10"/>
      <c r="X820" s="32"/>
      <c r="Y820" s="10"/>
      <c r="Z820" s="32"/>
      <c r="AA820" s="10"/>
      <c r="AB820" s="32"/>
      <c r="AC820" s="10"/>
      <c r="AD820" s="32"/>
      <c r="AE820" s="10"/>
      <c r="AF820" s="32"/>
      <c r="AG820" s="10"/>
      <c r="AH820" s="32"/>
      <c r="AI820" s="10"/>
      <c r="AJ820" s="32"/>
      <c r="AK820" s="10"/>
      <c r="AL820" s="32"/>
      <c r="AM820" s="10"/>
      <c r="AN820" s="32"/>
      <c r="AO820" s="10"/>
      <c r="AP820" s="242"/>
      <c r="AQ820" s="10"/>
      <c r="AR820" s="32"/>
      <c r="AS820" s="10"/>
      <c r="AT820" s="242"/>
      <c r="AU820" s="10"/>
      <c r="AV820" s="242"/>
      <c r="AW820" s="7"/>
      <c r="AX820" s="247"/>
      <c r="AY820" s="10"/>
      <c r="AZ820" s="242"/>
      <c r="BA820" s="7"/>
      <c r="BB820" s="247"/>
      <c r="BC820" s="7"/>
      <c r="BD820" s="247"/>
      <c r="BE820" s="7"/>
      <c r="BF820" s="8"/>
      <c r="BG820" s="7"/>
      <c r="BH820" s="8"/>
      <c r="BJ820" s="41"/>
      <c r="BK820" s="41">
        <f t="shared" si="57"/>
        <v>0</v>
      </c>
      <c r="BL820">
        <f t="shared" si="56"/>
        <v>0</v>
      </c>
      <c r="BM820" t="e">
        <f t="shared" si="58"/>
        <v>#DIV/0!</v>
      </c>
      <c r="BN820">
        <f t="shared" si="59"/>
        <v>0</v>
      </c>
    </row>
    <row r="821" spans="2:66" x14ac:dyDescent="0.25">
      <c r="B821" s="6"/>
      <c r="C821" s="10"/>
      <c r="D821" s="32"/>
      <c r="E821" s="10"/>
      <c r="F821" s="32"/>
      <c r="G821" s="10"/>
      <c r="H821" s="32"/>
      <c r="I821" s="10"/>
      <c r="J821" s="32"/>
      <c r="K821" s="94"/>
      <c r="L821" s="32"/>
      <c r="M821" s="10"/>
      <c r="N821" s="32"/>
      <c r="O821" s="10"/>
      <c r="P821" s="32"/>
      <c r="Q821" s="10"/>
      <c r="R821" s="32"/>
      <c r="S821" s="10"/>
      <c r="T821" s="32"/>
      <c r="U821" s="10"/>
      <c r="V821" s="32"/>
      <c r="W821" s="10"/>
      <c r="X821" s="32"/>
      <c r="Y821" s="10"/>
      <c r="Z821" s="32"/>
      <c r="AA821" s="10"/>
      <c r="AB821" s="32"/>
      <c r="AC821" s="10"/>
      <c r="AD821" s="32"/>
      <c r="AE821" s="10"/>
      <c r="AF821" s="32"/>
      <c r="AG821" s="10"/>
      <c r="AH821" s="32"/>
      <c r="AI821" s="10"/>
      <c r="AJ821" s="32"/>
      <c r="AK821" s="10"/>
      <c r="AL821" s="32"/>
      <c r="AM821" s="10"/>
      <c r="AN821" s="32"/>
      <c r="AO821" s="10"/>
      <c r="AP821" s="242"/>
      <c r="AQ821" s="10"/>
      <c r="AR821" s="32"/>
      <c r="AS821" s="10"/>
      <c r="AT821" s="242"/>
      <c r="AU821" s="10"/>
      <c r="AV821" s="242"/>
      <c r="AW821" s="7"/>
      <c r="AX821" s="247"/>
      <c r="AY821" s="10"/>
      <c r="AZ821" s="242"/>
      <c r="BA821" s="7"/>
      <c r="BB821" s="247"/>
      <c r="BC821" s="7"/>
      <c r="BD821" s="247"/>
      <c r="BE821" s="7"/>
      <c r="BF821" s="8"/>
      <c r="BG821" s="7"/>
      <c r="BH821" s="8"/>
      <c r="BJ821" s="41"/>
      <c r="BK821" s="41">
        <f t="shared" si="57"/>
        <v>0</v>
      </c>
      <c r="BL821">
        <f t="shared" si="56"/>
        <v>0</v>
      </c>
      <c r="BM821" t="e">
        <f t="shared" si="58"/>
        <v>#DIV/0!</v>
      </c>
      <c r="BN821">
        <f t="shared" si="59"/>
        <v>0</v>
      </c>
    </row>
    <row r="822" spans="2:66" x14ac:dyDescent="0.25">
      <c r="B822" s="6"/>
      <c r="C822" s="10"/>
      <c r="D822" s="32"/>
      <c r="E822" s="10"/>
      <c r="F822" s="32"/>
      <c r="G822" s="10"/>
      <c r="H822" s="32"/>
      <c r="I822" s="10"/>
      <c r="J822" s="32"/>
      <c r="K822" s="94"/>
      <c r="L822" s="32"/>
      <c r="M822" s="10"/>
      <c r="N822" s="32"/>
      <c r="O822" s="10"/>
      <c r="P822" s="32"/>
      <c r="Q822" s="10"/>
      <c r="R822" s="32"/>
      <c r="S822" s="10"/>
      <c r="T822" s="32"/>
      <c r="U822" s="10"/>
      <c r="V822" s="32"/>
      <c r="W822" s="10"/>
      <c r="X822" s="32"/>
      <c r="Y822" s="10"/>
      <c r="Z822" s="32"/>
      <c r="AA822" s="10"/>
      <c r="AB822" s="32"/>
      <c r="AC822" s="10"/>
      <c r="AD822" s="32"/>
      <c r="AE822" s="10"/>
      <c r="AF822" s="32"/>
      <c r="AG822" s="10"/>
      <c r="AH822" s="32"/>
      <c r="AI822" s="10"/>
      <c r="AJ822" s="32"/>
      <c r="AK822" s="10"/>
      <c r="AL822" s="32"/>
      <c r="AM822" s="10"/>
      <c r="AN822" s="32"/>
      <c r="AO822" s="10"/>
      <c r="AP822" s="242"/>
      <c r="AQ822" s="10"/>
      <c r="AR822" s="32"/>
      <c r="AS822" s="10"/>
      <c r="AT822" s="242"/>
      <c r="AU822" s="10"/>
      <c r="AV822" s="242"/>
      <c r="AW822" s="7"/>
      <c r="AX822" s="247"/>
      <c r="AY822" s="10"/>
      <c r="AZ822" s="242"/>
      <c r="BA822" s="7"/>
      <c r="BB822" s="247"/>
      <c r="BC822" s="7"/>
      <c r="BD822" s="247"/>
      <c r="BE822" s="7"/>
      <c r="BF822" s="8"/>
      <c r="BG822" s="7"/>
      <c r="BH822" s="8"/>
      <c r="BJ822" s="41"/>
      <c r="BK822" s="41">
        <f t="shared" si="57"/>
        <v>0</v>
      </c>
      <c r="BL822">
        <f t="shared" si="56"/>
        <v>0</v>
      </c>
      <c r="BM822" t="e">
        <f t="shared" si="58"/>
        <v>#DIV/0!</v>
      </c>
      <c r="BN822">
        <f t="shared" si="59"/>
        <v>0</v>
      </c>
    </row>
    <row r="823" spans="2:66" x14ac:dyDescent="0.25">
      <c r="B823" s="6"/>
      <c r="C823" s="10"/>
      <c r="D823" s="32"/>
      <c r="E823" s="10"/>
      <c r="F823" s="32"/>
      <c r="G823" s="10"/>
      <c r="H823" s="32"/>
      <c r="I823" s="10"/>
      <c r="J823" s="32"/>
      <c r="K823" s="10"/>
      <c r="L823" s="32"/>
      <c r="M823" s="10"/>
      <c r="N823" s="32"/>
      <c r="O823" s="10"/>
      <c r="P823" s="32"/>
      <c r="Q823" s="10"/>
      <c r="R823" s="32"/>
      <c r="S823" s="10"/>
      <c r="T823" s="32"/>
      <c r="U823" s="10"/>
      <c r="V823" s="32"/>
      <c r="W823" s="10"/>
      <c r="X823" s="32"/>
      <c r="Y823" s="10"/>
      <c r="Z823" s="32"/>
      <c r="AA823" s="10"/>
      <c r="AB823" s="32"/>
      <c r="AC823" s="10"/>
      <c r="AD823" s="32"/>
      <c r="AE823" s="10"/>
      <c r="AF823" s="32"/>
      <c r="AG823" s="10"/>
      <c r="AH823" s="32"/>
      <c r="AI823" s="10"/>
      <c r="AJ823" s="32"/>
      <c r="AK823" s="10"/>
      <c r="AL823" s="32"/>
      <c r="AM823" s="10"/>
      <c r="AN823" s="32"/>
      <c r="AO823" s="10"/>
      <c r="AP823" s="242"/>
      <c r="AQ823" s="10"/>
      <c r="AR823" s="32"/>
      <c r="AS823" s="10"/>
      <c r="AT823" s="242"/>
      <c r="AU823" s="10"/>
      <c r="AV823" s="242"/>
      <c r="AW823" s="7"/>
      <c r="AX823" s="247"/>
      <c r="AY823" s="10"/>
      <c r="AZ823" s="242"/>
      <c r="BA823" s="7"/>
      <c r="BB823" s="247"/>
      <c r="BC823" s="7"/>
      <c r="BD823" s="247"/>
      <c r="BE823" s="7"/>
      <c r="BF823" s="8"/>
      <c r="BG823" s="7"/>
      <c r="BH823" s="8"/>
      <c r="BJ823" s="41"/>
      <c r="BK823" s="41">
        <f t="shared" si="57"/>
        <v>0</v>
      </c>
      <c r="BL823">
        <f t="shared" si="56"/>
        <v>0</v>
      </c>
      <c r="BM823" t="e">
        <f t="shared" si="58"/>
        <v>#DIV/0!</v>
      </c>
      <c r="BN823">
        <f t="shared" si="59"/>
        <v>0</v>
      </c>
    </row>
    <row r="824" spans="2:66" x14ac:dyDescent="0.25">
      <c r="B824" s="6"/>
      <c r="C824" s="10"/>
      <c r="D824" s="32"/>
      <c r="E824" s="10"/>
      <c r="F824" s="32"/>
      <c r="G824" s="10"/>
      <c r="H824" s="32"/>
      <c r="I824" s="10"/>
      <c r="J824" s="32"/>
      <c r="K824" s="94"/>
      <c r="L824" s="32"/>
      <c r="M824" s="10"/>
      <c r="N824" s="32"/>
      <c r="O824" s="10"/>
      <c r="P824" s="32"/>
      <c r="Q824" s="10"/>
      <c r="R824" s="32"/>
      <c r="S824" s="10"/>
      <c r="T824" s="32"/>
      <c r="U824" s="10"/>
      <c r="V824" s="32"/>
      <c r="W824" s="10"/>
      <c r="X824" s="32"/>
      <c r="Y824" s="10"/>
      <c r="Z824" s="32"/>
      <c r="AA824" s="10"/>
      <c r="AB824" s="32"/>
      <c r="AC824" s="10"/>
      <c r="AD824" s="32"/>
      <c r="AE824" s="10"/>
      <c r="AF824" s="32"/>
      <c r="AG824" s="10"/>
      <c r="AH824" s="32"/>
      <c r="AI824" s="10"/>
      <c r="AJ824" s="32"/>
      <c r="AK824" s="10"/>
      <c r="AL824" s="32"/>
      <c r="AM824" s="10"/>
      <c r="AN824" s="32"/>
      <c r="AO824" s="10"/>
      <c r="AP824" s="242"/>
      <c r="AQ824" s="10"/>
      <c r="AR824" s="32"/>
      <c r="AS824" s="10"/>
      <c r="AT824" s="242"/>
      <c r="AU824" s="10"/>
      <c r="AV824" s="242"/>
      <c r="AW824" s="7"/>
      <c r="AX824" s="247"/>
      <c r="AY824" s="10"/>
      <c r="AZ824" s="242"/>
      <c r="BA824" s="7"/>
      <c r="BB824" s="247"/>
      <c r="BC824" s="7"/>
      <c r="BD824" s="247"/>
      <c r="BE824" s="7"/>
      <c r="BF824" s="8"/>
      <c r="BG824" s="7"/>
      <c r="BH824" s="8"/>
      <c r="BJ824" s="41"/>
      <c r="BK824" s="41">
        <f t="shared" si="57"/>
        <v>0</v>
      </c>
      <c r="BL824">
        <f t="shared" si="56"/>
        <v>0</v>
      </c>
      <c r="BM824" t="e">
        <f t="shared" si="58"/>
        <v>#DIV/0!</v>
      </c>
      <c r="BN824">
        <f t="shared" si="59"/>
        <v>0</v>
      </c>
    </row>
    <row r="825" spans="2:66" x14ac:dyDescent="0.25">
      <c r="B825" s="6"/>
      <c r="C825" s="10"/>
      <c r="D825" s="32"/>
      <c r="E825" s="10"/>
      <c r="F825" s="32"/>
      <c r="G825" s="10"/>
      <c r="H825" s="32"/>
      <c r="I825" s="10"/>
      <c r="J825" s="32"/>
      <c r="K825" s="94"/>
      <c r="L825" s="32"/>
      <c r="M825" s="10"/>
      <c r="N825" s="32"/>
      <c r="O825" s="10"/>
      <c r="P825" s="32"/>
      <c r="Q825" s="10"/>
      <c r="R825" s="32"/>
      <c r="S825" s="10"/>
      <c r="T825" s="32"/>
      <c r="U825" s="10"/>
      <c r="V825" s="32"/>
      <c r="W825" s="10"/>
      <c r="X825" s="32"/>
      <c r="Y825" s="10"/>
      <c r="Z825" s="32"/>
      <c r="AA825" s="10"/>
      <c r="AB825" s="32"/>
      <c r="AC825" s="10"/>
      <c r="AD825" s="32"/>
      <c r="AE825" s="10"/>
      <c r="AF825" s="32"/>
      <c r="AG825" s="10"/>
      <c r="AH825" s="32"/>
      <c r="AI825" s="10"/>
      <c r="AJ825" s="32"/>
      <c r="AK825" s="10"/>
      <c r="AL825" s="32"/>
      <c r="AM825" s="10"/>
      <c r="AN825" s="32"/>
      <c r="AO825" s="10"/>
      <c r="AP825" s="242"/>
      <c r="AQ825" s="10"/>
      <c r="AR825" s="32"/>
      <c r="AS825" s="10"/>
      <c r="AT825" s="242"/>
      <c r="AU825" s="10"/>
      <c r="AV825" s="242"/>
      <c r="AW825" s="7"/>
      <c r="AX825" s="247"/>
      <c r="AY825" s="10"/>
      <c r="AZ825" s="242"/>
      <c r="BA825" s="7"/>
      <c r="BB825" s="247"/>
      <c r="BC825" s="7"/>
      <c r="BD825" s="247"/>
      <c r="BE825" s="7"/>
      <c r="BF825" s="8"/>
      <c r="BG825" s="7"/>
      <c r="BH825" s="8"/>
      <c r="BJ825" s="41"/>
      <c r="BK825" s="41">
        <f t="shared" si="57"/>
        <v>0</v>
      </c>
      <c r="BL825">
        <f t="shared" si="56"/>
        <v>0</v>
      </c>
      <c r="BM825" t="e">
        <f t="shared" si="58"/>
        <v>#DIV/0!</v>
      </c>
      <c r="BN825">
        <f t="shared" si="59"/>
        <v>0</v>
      </c>
    </row>
    <row r="826" spans="2:66" x14ac:dyDescent="0.25">
      <c r="B826" s="6"/>
      <c r="C826" s="10"/>
      <c r="D826" s="32"/>
      <c r="E826" s="10"/>
      <c r="F826" s="32"/>
      <c r="G826" s="10"/>
      <c r="H826" s="32"/>
      <c r="I826" s="10"/>
      <c r="J826" s="32"/>
      <c r="K826" s="10"/>
      <c r="L826" s="32"/>
      <c r="M826" s="10"/>
      <c r="N826" s="32"/>
      <c r="O826" s="10"/>
      <c r="P826" s="32"/>
      <c r="Q826" s="10"/>
      <c r="R826" s="32"/>
      <c r="S826" s="10"/>
      <c r="T826" s="32"/>
      <c r="U826" s="10"/>
      <c r="V826" s="32"/>
      <c r="W826" s="10"/>
      <c r="X826" s="32"/>
      <c r="Y826" s="10"/>
      <c r="Z826" s="32"/>
      <c r="AA826" s="10"/>
      <c r="AB826" s="32"/>
      <c r="AC826" s="10"/>
      <c r="AD826" s="32"/>
      <c r="AE826" s="10"/>
      <c r="AF826" s="32"/>
      <c r="AG826" s="10"/>
      <c r="AH826" s="32"/>
      <c r="AI826" s="10"/>
      <c r="AJ826" s="32"/>
      <c r="AK826" s="10"/>
      <c r="AL826" s="32"/>
      <c r="AM826" s="10"/>
      <c r="AN826" s="32"/>
      <c r="AO826" s="10"/>
      <c r="AP826" s="242"/>
      <c r="AQ826" s="10"/>
      <c r="AR826" s="32"/>
      <c r="AS826" s="10"/>
      <c r="AT826" s="242"/>
      <c r="AU826" s="10"/>
      <c r="AV826" s="242"/>
      <c r="AW826" s="7"/>
      <c r="AX826" s="247"/>
      <c r="AY826" s="10"/>
      <c r="AZ826" s="242"/>
      <c r="BA826" s="7"/>
      <c r="BB826" s="247"/>
      <c r="BC826" s="7"/>
      <c r="BD826" s="247"/>
      <c r="BE826" s="7"/>
      <c r="BF826" s="8"/>
      <c r="BG826" s="7"/>
      <c r="BH826" s="8"/>
      <c r="BJ826" s="41"/>
      <c r="BK826" s="41">
        <f t="shared" si="57"/>
        <v>0</v>
      </c>
      <c r="BL826">
        <f t="shared" si="56"/>
        <v>0</v>
      </c>
      <c r="BM826" t="e">
        <f t="shared" si="58"/>
        <v>#DIV/0!</v>
      </c>
      <c r="BN826">
        <f t="shared" si="59"/>
        <v>0</v>
      </c>
    </row>
    <row r="827" spans="2:66" x14ac:dyDescent="0.25">
      <c r="B827" s="6"/>
      <c r="C827" s="10"/>
      <c r="D827" s="32"/>
      <c r="E827" s="10"/>
      <c r="F827" s="32"/>
      <c r="G827" s="10"/>
      <c r="H827" s="32"/>
      <c r="I827" s="10"/>
      <c r="J827" s="32"/>
      <c r="K827" s="10"/>
      <c r="L827" s="32"/>
      <c r="M827" s="10"/>
      <c r="N827" s="32"/>
      <c r="O827" s="10"/>
      <c r="P827" s="32"/>
      <c r="Q827" s="10"/>
      <c r="R827" s="32"/>
      <c r="S827" s="10"/>
      <c r="T827" s="32"/>
      <c r="U827" s="10"/>
      <c r="V827" s="32"/>
      <c r="W827" s="10"/>
      <c r="X827" s="32"/>
      <c r="Y827" s="10"/>
      <c r="Z827" s="32"/>
      <c r="AA827" s="10"/>
      <c r="AB827" s="32"/>
      <c r="AC827" s="10"/>
      <c r="AD827" s="32"/>
      <c r="AE827" s="10"/>
      <c r="AF827" s="32"/>
      <c r="AG827" s="10"/>
      <c r="AH827" s="32"/>
      <c r="AI827" s="10"/>
      <c r="AJ827" s="32"/>
      <c r="AK827" s="10"/>
      <c r="AL827" s="32"/>
      <c r="AM827" s="10"/>
      <c r="AN827" s="32"/>
      <c r="AO827" s="10"/>
      <c r="AP827" s="242"/>
      <c r="AQ827" s="10"/>
      <c r="AR827" s="32"/>
      <c r="AS827" s="10"/>
      <c r="AT827" s="242"/>
      <c r="AU827" s="10"/>
      <c r="AV827" s="242"/>
      <c r="AW827" s="7"/>
      <c r="AX827" s="247"/>
      <c r="AY827" s="10"/>
      <c r="AZ827" s="242"/>
      <c r="BA827" s="7"/>
      <c r="BB827" s="247"/>
      <c r="BC827" s="7"/>
      <c r="BD827" s="247"/>
      <c r="BE827" s="7"/>
      <c r="BF827" s="8"/>
      <c r="BG827" s="7"/>
      <c r="BH827" s="8"/>
      <c r="BJ827" s="41"/>
      <c r="BK827" s="41">
        <f t="shared" si="57"/>
        <v>0</v>
      </c>
      <c r="BL827">
        <f t="shared" si="56"/>
        <v>0</v>
      </c>
      <c r="BM827" t="e">
        <f t="shared" si="58"/>
        <v>#DIV/0!</v>
      </c>
      <c r="BN827">
        <f t="shared" si="59"/>
        <v>0</v>
      </c>
    </row>
    <row r="828" spans="2:66" x14ac:dyDescent="0.25">
      <c r="B828" s="6"/>
      <c r="C828" s="10"/>
      <c r="D828" s="32"/>
      <c r="E828" s="10"/>
      <c r="F828" s="32"/>
      <c r="G828" s="10"/>
      <c r="H828" s="32"/>
      <c r="I828" s="10"/>
      <c r="J828" s="32"/>
      <c r="K828" s="10"/>
      <c r="L828" s="32"/>
      <c r="M828" s="10"/>
      <c r="N828" s="32"/>
      <c r="O828" s="10"/>
      <c r="P828" s="32"/>
      <c r="Q828" s="10"/>
      <c r="R828" s="32"/>
      <c r="S828" s="10"/>
      <c r="T828" s="32"/>
      <c r="U828" s="10"/>
      <c r="V828" s="32"/>
      <c r="W828" s="10"/>
      <c r="X828" s="32"/>
      <c r="Y828" s="10"/>
      <c r="Z828" s="32"/>
      <c r="AA828" s="10"/>
      <c r="AB828" s="32"/>
      <c r="AC828" s="10"/>
      <c r="AD828" s="32"/>
      <c r="AE828" s="10"/>
      <c r="AF828" s="32"/>
      <c r="AG828" s="10"/>
      <c r="AH828" s="32"/>
      <c r="AI828" s="10"/>
      <c r="AJ828" s="32"/>
      <c r="AK828" s="10"/>
      <c r="AL828" s="32"/>
      <c r="AM828" s="10"/>
      <c r="AN828" s="32"/>
      <c r="AO828" s="10"/>
      <c r="AP828" s="242"/>
      <c r="AQ828" s="10"/>
      <c r="AR828" s="32"/>
      <c r="AS828" s="10"/>
      <c r="AT828" s="242"/>
      <c r="AU828" s="10"/>
      <c r="AV828" s="242"/>
      <c r="AW828" s="7"/>
      <c r="AX828" s="247"/>
      <c r="AY828" s="10"/>
      <c r="AZ828" s="242"/>
      <c r="BA828" s="7"/>
      <c r="BB828" s="247"/>
      <c r="BC828" s="7"/>
      <c r="BD828" s="247"/>
      <c r="BE828" s="7"/>
      <c r="BF828" s="8"/>
      <c r="BG828" s="7"/>
      <c r="BH828" s="8"/>
      <c r="BJ828" s="41"/>
      <c r="BK828" s="41">
        <f t="shared" si="57"/>
        <v>0</v>
      </c>
      <c r="BL828">
        <f t="shared" si="56"/>
        <v>0</v>
      </c>
      <c r="BM828" t="e">
        <f t="shared" si="58"/>
        <v>#DIV/0!</v>
      </c>
      <c r="BN828">
        <f t="shared" si="59"/>
        <v>0</v>
      </c>
    </row>
    <row r="829" spans="2:66" x14ac:dyDescent="0.25">
      <c r="B829" s="6"/>
      <c r="C829" s="10"/>
      <c r="D829" s="32"/>
      <c r="E829" s="10"/>
      <c r="F829" s="32"/>
      <c r="G829" s="10"/>
      <c r="H829" s="32"/>
      <c r="I829" s="10"/>
      <c r="J829" s="32"/>
      <c r="K829" s="10"/>
      <c r="L829" s="32"/>
      <c r="M829" s="10"/>
      <c r="N829" s="32"/>
      <c r="O829" s="10"/>
      <c r="P829" s="32"/>
      <c r="Q829" s="10"/>
      <c r="R829" s="32"/>
      <c r="S829" s="10"/>
      <c r="T829" s="32"/>
      <c r="U829" s="10"/>
      <c r="V829" s="32"/>
      <c r="W829" s="10"/>
      <c r="X829" s="32"/>
      <c r="Y829" s="10"/>
      <c r="Z829" s="32"/>
      <c r="AA829" s="10"/>
      <c r="AB829" s="32"/>
      <c r="AC829" s="10"/>
      <c r="AD829" s="32"/>
      <c r="AE829" s="10"/>
      <c r="AF829" s="32"/>
      <c r="AG829" s="10"/>
      <c r="AH829" s="32"/>
      <c r="AI829" s="10"/>
      <c r="AJ829" s="32"/>
      <c r="AK829" s="10"/>
      <c r="AL829" s="32"/>
      <c r="AM829" s="10"/>
      <c r="AN829" s="32"/>
      <c r="AO829" s="10"/>
      <c r="AP829" s="242"/>
      <c r="AQ829" s="10"/>
      <c r="AR829" s="32"/>
      <c r="AS829" s="10"/>
      <c r="AT829" s="242"/>
      <c r="AU829" s="10"/>
      <c r="AV829" s="242"/>
      <c r="AW829" s="7"/>
      <c r="AX829" s="247"/>
      <c r="AY829" s="10"/>
      <c r="AZ829" s="242"/>
      <c r="BA829" s="7"/>
      <c r="BB829" s="247"/>
      <c r="BC829" s="7"/>
      <c r="BD829" s="247"/>
      <c r="BE829" s="7"/>
      <c r="BF829" s="8"/>
      <c r="BG829" s="7"/>
      <c r="BH829" s="8"/>
      <c r="BJ829" s="41"/>
      <c r="BK829" s="41">
        <f t="shared" si="57"/>
        <v>0</v>
      </c>
      <c r="BL829">
        <f t="shared" si="56"/>
        <v>0</v>
      </c>
      <c r="BM829" t="e">
        <f t="shared" si="58"/>
        <v>#DIV/0!</v>
      </c>
      <c r="BN829">
        <f t="shared" si="59"/>
        <v>0</v>
      </c>
    </row>
    <row r="830" spans="2:66" x14ac:dyDescent="0.25">
      <c r="B830" s="6"/>
      <c r="C830" s="10"/>
      <c r="D830" s="32"/>
      <c r="E830" s="10"/>
      <c r="F830" s="32"/>
      <c r="G830" s="10"/>
      <c r="H830" s="32"/>
      <c r="I830" s="10"/>
      <c r="J830" s="32"/>
      <c r="K830" s="10"/>
      <c r="L830" s="32"/>
      <c r="M830" s="10"/>
      <c r="N830" s="32"/>
      <c r="O830" s="10"/>
      <c r="P830" s="32"/>
      <c r="Q830" s="10"/>
      <c r="R830" s="32"/>
      <c r="S830" s="10"/>
      <c r="T830" s="32"/>
      <c r="U830" s="10"/>
      <c r="V830" s="32"/>
      <c r="W830" s="10"/>
      <c r="X830" s="32"/>
      <c r="Y830" s="10"/>
      <c r="Z830" s="32"/>
      <c r="AA830" s="10"/>
      <c r="AB830" s="32"/>
      <c r="AC830" s="10"/>
      <c r="AD830" s="32"/>
      <c r="AE830" s="10"/>
      <c r="AF830" s="32"/>
      <c r="AG830" s="10"/>
      <c r="AH830" s="32"/>
      <c r="AI830" s="10"/>
      <c r="AJ830" s="32"/>
      <c r="AK830" s="10"/>
      <c r="AL830" s="32"/>
      <c r="AM830" s="10"/>
      <c r="AN830" s="32"/>
      <c r="AO830" s="10"/>
      <c r="AP830" s="242"/>
      <c r="AQ830" s="10"/>
      <c r="AR830" s="32"/>
      <c r="AS830" s="10"/>
      <c r="AT830" s="242"/>
      <c r="AU830" s="10"/>
      <c r="AV830" s="242"/>
      <c r="AW830" s="7"/>
      <c r="AX830" s="247"/>
      <c r="AY830" s="10"/>
      <c r="AZ830" s="242"/>
      <c r="BA830" s="7"/>
      <c r="BB830" s="247"/>
      <c r="BC830" s="7"/>
      <c r="BD830" s="247"/>
      <c r="BE830" s="7"/>
      <c r="BF830" s="8"/>
      <c r="BG830" s="7"/>
      <c r="BH830" s="8"/>
      <c r="BJ830" s="41"/>
      <c r="BK830" s="41">
        <f t="shared" si="57"/>
        <v>0</v>
      </c>
      <c r="BL830">
        <f t="shared" si="56"/>
        <v>0</v>
      </c>
      <c r="BM830" t="e">
        <f t="shared" si="58"/>
        <v>#DIV/0!</v>
      </c>
      <c r="BN830">
        <f t="shared" si="59"/>
        <v>0</v>
      </c>
    </row>
    <row r="831" spans="2:66" x14ac:dyDescent="0.25">
      <c r="B831" s="6"/>
      <c r="C831" s="10"/>
      <c r="D831" s="32"/>
      <c r="E831" s="10"/>
      <c r="F831" s="32"/>
      <c r="G831" s="10"/>
      <c r="H831" s="32"/>
      <c r="I831" s="10"/>
      <c r="J831" s="32"/>
      <c r="K831" s="10"/>
      <c r="L831" s="32"/>
      <c r="M831" s="10"/>
      <c r="N831" s="32"/>
      <c r="O831" s="10"/>
      <c r="P831" s="32"/>
      <c r="Q831" s="10"/>
      <c r="R831" s="32"/>
      <c r="S831" s="10"/>
      <c r="T831" s="32"/>
      <c r="U831" s="10"/>
      <c r="V831" s="32"/>
      <c r="W831" s="10"/>
      <c r="X831" s="32"/>
      <c r="Y831" s="10"/>
      <c r="Z831" s="32"/>
      <c r="AA831" s="10"/>
      <c r="AB831" s="32"/>
      <c r="AC831" s="10"/>
      <c r="AD831" s="32"/>
      <c r="AE831" s="10"/>
      <c r="AF831" s="32"/>
      <c r="AG831" s="10"/>
      <c r="AH831" s="32"/>
      <c r="AI831" s="10"/>
      <c r="AJ831" s="32"/>
      <c r="AK831" s="10"/>
      <c r="AL831" s="32"/>
      <c r="AM831" s="10"/>
      <c r="AN831" s="32"/>
      <c r="AO831" s="10"/>
      <c r="AP831" s="242"/>
      <c r="AQ831" s="10"/>
      <c r="AR831" s="32"/>
      <c r="AS831" s="10"/>
      <c r="AT831" s="242"/>
      <c r="AU831" s="10"/>
      <c r="AV831" s="242"/>
      <c r="AW831" s="7"/>
      <c r="AX831" s="247"/>
      <c r="AY831" s="10"/>
      <c r="AZ831" s="242"/>
      <c r="BA831" s="7"/>
      <c r="BB831" s="247"/>
      <c r="BC831" s="7"/>
      <c r="BD831" s="247"/>
      <c r="BE831" s="7"/>
      <c r="BF831" s="8"/>
      <c r="BG831" s="7"/>
      <c r="BH831" s="8"/>
      <c r="BJ831" s="41"/>
      <c r="BK831" s="41">
        <f t="shared" si="57"/>
        <v>0</v>
      </c>
      <c r="BL831">
        <f t="shared" si="56"/>
        <v>0</v>
      </c>
      <c r="BM831" t="e">
        <f t="shared" si="58"/>
        <v>#DIV/0!</v>
      </c>
      <c r="BN831">
        <f t="shared" si="59"/>
        <v>0</v>
      </c>
    </row>
    <row r="832" spans="2:66" x14ac:dyDescent="0.25">
      <c r="B832" s="6"/>
      <c r="C832" s="10"/>
      <c r="D832" s="32"/>
      <c r="E832" s="10"/>
      <c r="F832" s="32"/>
      <c r="G832" s="10"/>
      <c r="H832" s="32"/>
      <c r="I832" s="10"/>
      <c r="J832" s="32"/>
      <c r="K832" s="10"/>
      <c r="L832" s="32"/>
      <c r="M832" s="10"/>
      <c r="N832" s="32"/>
      <c r="O832" s="10"/>
      <c r="P832" s="32"/>
      <c r="Q832" s="10"/>
      <c r="R832" s="32"/>
      <c r="S832" s="10"/>
      <c r="T832" s="32"/>
      <c r="U832" s="10"/>
      <c r="V832" s="32"/>
      <c r="W832" s="10"/>
      <c r="X832" s="32"/>
      <c r="Y832" s="10"/>
      <c r="Z832" s="32"/>
      <c r="AA832" s="10"/>
      <c r="AB832" s="32"/>
      <c r="AC832" s="10"/>
      <c r="AD832" s="32"/>
      <c r="AE832" s="10"/>
      <c r="AF832" s="32"/>
      <c r="AG832" s="10"/>
      <c r="AH832" s="32"/>
      <c r="AI832" s="10"/>
      <c r="AJ832" s="32"/>
      <c r="AK832" s="10"/>
      <c r="AL832" s="32"/>
      <c r="AM832" s="10"/>
      <c r="AN832" s="32"/>
      <c r="AO832" s="10"/>
      <c r="AP832" s="242"/>
      <c r="AQ832" s="10"/>
      <c r="AR832" s="32"/>
      <c r="AS832" s="10"/>
      <c r="AT832" s="242"/>
      <c r="AU832" s="10"/>
      <c r="AV832" s="242"/>
      <c r="AW832" s="7"/>
      <c r="AX832" s="247"/>
      <c r="AY832" s="10"/>
      <c r="AZ832" s="242"/>
      <c r="BA832" s="7"/>
      <c r="BB832" s="247"/>
      <c r="BC832" s="7"/>
      <c r="BD832" s="247"/>
      <c r="BE832" s="7"/>
      <c r="BF832" s="8"/>
      <c r="BG832" s="7"/>
      <c r="BH832" s="8"/>
      <c r="BJ832" s="41"/>
      <c r="BK832" s="41">
        <f t="shared" si="57"/>
        <v>0</v>
      </c>
      <c r="BL832">
        <f t="shared" si="56"/>
        <v>0</v>
      </c>
      <c r="BM832" t="e">
        <f t="shared" si="58"/>
        <v>#DIV/0!</v>
      </c>
      <c r="BN832">
        <f t="shared" si="59"/>
        <v>0</v>
      </c>
    </row>
    <row r="833" spans="2:66" x14ac:dyDescent="0.25">
      <c r="B833" s="6"/>
      <c r="C833" s="10"/>
      <c r="D833" s="32"/>
      <c r="E833" s="10"/>
      <c r="F833" s="32"/>
      <c r="G833" s="10"/>
      <c r="H833" s="32"/>
      <c r="I833" s="10"/>
      <c r="J833" s="32"/>
      <c r="K833" s="10"/>
      <c r="L833" s="32"/>
      <c r="M833" s="10"/>
      <c r="N833" s="32"/>
      <c r="O833" s="10"/>
      <c r="P833" s="32"/>
      <c r="Q833" s="10"/>
      <c r="R833" s="32"/>
      <c r="S833" s="10"/>
      <c r="T833" s="32"/>
      <c r="U833" s="10"/>
      <c r="V833" s="32"/>
      <c r="W833" s="10"/>
      <c r="X833" s="32"/>
      <c r="Y833" s="10"/>
      <c r="Z833" s="32"/>
      <c r="AA833" s="10"/>
      <c r="AB833" s="32"/>
      <c r="AC833" s="10"/>
      <c r="AD833" s="32"/>
      <c r="AE833" s="10"/>
      <c r="AF833" s="32"/>
      <c r="AG833" s="10"/>
      <c r="AH833" s="32"/>
      <c r="AI833" s="10"/>
      <c r="AJ833" s="32"/>
      <c r="AK833" s="10"/>
      <c r="AL833" s="32"/>
      <c r="AM833" s="10"/>
      <c r="AN833" s="32"/>
      <c r="AO833" s="10"/>
      <c r="AP833" s="242"/>
      <c r="AQ833" s="10"/>
      <c r="AR833" s="32"/>
      <c r="AS833" s="10"/>
      <c r="AT833" s="242"/>
      <c r="AU833" s="10"/>
      <c r="AV833" s="242"/>
      <c r="AW833" s="7"/>
      <c r="AX833" s="247"/>
      <c r="AY833" s="10"/>
      <c r="AZ833" s="242"/>
      <c r="BA833" s="7"/>
      <c r="BB833" s="247"/>
      <c r="BC833" s="7"/>
      <c r="BD833" s="247"/>
      <c r="BE833" s="7"/>
      <c r="BF833" s="8"/>
      <c r="BG833" s="7"/>
      <c r="BH833" s="8"/>
      <c r="BJ833" s="41"/>
      <c r="BK833" s="41">
        <f t="shared" si="57"/>
        <v>0</v>
      </c>
      <c r="BL833">
        <f t="shared" si="56"/>
        <v>0</v>
      </c>
      <c r="BM833" t="e">
        <f t="shared" si="58"/>
        <v>#DIV/0!</v>
      </c>
      <c r="BN833">
        <f t="shared" si="59"/>
        <v>0</v>
      </c>
    </row>
    <row r="834" spans="2:66" x14ac:dyDescent="0.25">
      <c r="B834" s="6"/>
      <c r="C834" s="10"/>
      <c r="D834" s="32"/>
      <c r="E834" s="10"/>
      <c r="F834" s="32"/>
      <c r="G834" s="10"/>
      <c r="H834" s="32"/>
      <c r="I834" s="10"/>
      <c r="J834" s="32"/>
      <c r="K834" s="10"/>
      <c r="L834" s="32"/>
      <c r="M834" s="10"/>
      <c r="N834" s="32"/>
      <c r="O834" s="10"/>
      <c r="P834" s="32"/>
      <c r="Q834" s="10"/>
      <c r="R834" s="32"/>
      <c r="S834" s="10"/>
      <c r="T834" s="32"/>
      <c r="U834" s="10"/>
      <c r="V834" s="32"/>
      <c r="W834" s="10"/>
      <c r="X834" s="32"/>
      <c r="Y834" s="10"/>
      <c r="Z834" s="32"/>
      <c r="AA834" s="10"/>
      <c r="AB834" s="32"/>
      <c r="AC834" s="10"/>
      <c r="AD834" s="32"/>
      <c r="AE834" s="10"/>
      <c r="AF834" s="32"/>
      <c r="AG834" s="10"/>
      <c r="AH834" s="32"/>
      <c r="AI834" s="10"/>
      <c r="AJ834" s="32"/>
      <c r="AK834" s="10"/>
      <c r="AL834" s="32"/>
      <c r="AM834" s="10"/>
      <c r="AN834" s="32"/>
      <c r="AO834" s="10"/>
      <c r="AP834" s="242"/>
      <c r="AQ834" s="10"/>
      <c r="AR834" s="32"/>
      <c r="AS834" s="10"/>
      <c r="AT834" s="242"/>
      <c r="AU834" s="10"/>
      <c r="AV834" s="242"/>
      <c r="AW834" s="7"/>
      <c r="AX834" s="247"/>
      <c r="AY834" s="10"/>
      <c r="AZ834" s="242"/>
      <c r="BA834" s="7"/>
      <c r="BB834" s="247"/>
      <c r="BC834" s="7"/>
      <c r="BD834" s="247"/>
      <c r="BE834" s="7"/>
      <c r="BF834" s="8"/>
      <c r="BG834" s="7"/>
      <c r="BH834" s="8"/>
      <c r="BJ834" s="41"/>
      <c r="BK834" s="41">
        <f t="shared" si="57"/>
        <v>0</v>
      </c>
      <c r="BL834">
        <f t="shared" si="56"/>
        <v>0</v>
      </c>
      <c r="BM834" t="e">
        <f t="shared" si="58"/>
        <v>#DIV/0!</v>
      </c>
      <c r="BN834">
        <f t="shared" si="59"/>
        <v>0</v>
      </c>
    </row>
    <row r="835" spans="2:66" x14ac:dyDescent="0.25">
      <c r="B835" s="6"/>
      <c r="C835" s="10"/>
      <c r="D835" s="32"/>
      <c r="E835" s="10"/>
      <c r="F835" s="32"/>
      <c r="G835" s="10"/>
      <c r="H835" s="32"/>
      <c r="I835" s="10"/>
      <c r="J835" s="32"/>
      <c r="K835" s="10"/>
      <c r="L835" s="32"/>
      <c r="M835" s="10"/>
      <c r="N835" s="32"/>
      <c r="O835" s="10"/>
      <c r="P835" s="32"/>
      <c r="Q835" s="10"/>
      <c r="R835" s="32"/>
      <c r="S835" s="10"/>
      <c r="T835" s="32"/>
      <c r="U835" s="10"/>
      <c r="V835" s="32"/>
      <c r="W835" s="10"/>
      <c r="X835" s="32"/>
      <c r="Y835" s="10"/>
      <c r="Z835" s="32"/>
      <c r="AA835" s="10"/>
      <c r="AB835" s="32"/>
      <c r="AC835" s="10"/>
      <c r="AD835" s="32"/>
      <c r="AE835" s="10"/>
      <c r="AF835" s="32"/>
      <c r="AG835" s="10"/>
      <c r="AH835" s="32"/>
      <c r="AI835" s="10"/>
      <c r="AJ835" s="32"/>
      <c r="AK835" s="10"/>
      <c r="AL835" s="32"/>
      <c r="AM835" s="10"/>
      <c r="AN835" s="32"/>
      <c r="AO835" s="10"/>
      <c r="AP835" s="242"/>
      <c r="AQ835" s="10"/>
      <c r="AR835" s="32"/>
      <c r="AS835" s="10"/>
      <c r="AT835" s="242"/>
      <c r="AU835" s="10"/>
      <c r="AV835" s="242"/>
      <c r="AW835" s="7"/>
      <c r="AX835" s="247"/>
      <c r="AY835" s="10"/>
      <c r="AZ835" s="242"/>
      <c r="BA835" s="7"/>
      <c r="BB835" s="247"/>
      <c r="BC835" s="7"/>
      <c r="BD835" s="247"/>
      <c r="BE835" s="7"/>
      <c r="BF835" s="8"/>
      <c r="BG835" s="7"/>
      <c r="BH835" s="8"/>
      <c r="BJ835" s="41"/>
      <c r="BK835" s="41">
        <f t="shared" si="57"/>
        <v>0</v>
      </c>
      <c r="BL835">
        <f t="shared" si="56"/>
        <v>0</v>
      </c>
      <c r="BM835" t="e">
        <f t="shared" si="58"/>
        <v>#DIV/0!</v>
      </c>
      <c r="BN835">
        <f t="shared" si="59"/>
        <v>0</v>
      </c>
    </row>
    <row r="836" spans="2:66" x14ac:dyDescent="0.25">
      <c r="B836" s="6"/>
      <c r="C836" s="10"/>
      <c r="D836" s="32"/>
      <c r="E836" s="10"/>
      <c r="F836" s="32"/>
      <c r="G836" s="10"/>
      <c r="H836" s="32"/>
      <c r="I836" s="10"/>
      <c r="J836" s="32"/>
      <c r="K836" s="10"/>
      <c r="L836" s="32"/>
      <c r="M836" s="10"/>
      <c r="N836" s="32"/>
      <c r="O836" s="10"/>
      <c r="P836" s="32"/>
      <c r="Q836" s="10"/>
      <c r="R836" s="32"/>
      <c r="S836" s="10"/>
      <c r="T836" s="32"/>
      <c r="U836" s="10"/>
      <c r="V836" s="32"/>
      <c r="W836" s="10"/>
      <c r="X836" s="32"/>
      <c r="Y836" s="10"/>
      <c r="Z836" s="32"/>
      <c r="AA836" s="10"/>
      <c r="AB836" s="32"/>
      <c r="AC836" s="10"/>
      <c r="AD836" s="32"/>
      <c r="AE836" s="10"/>
      <c r="AF836" s="32"/>
      <c r="AG836" s="10"/>
      <c r="AH836" s="32"/>
      <c r="AI836" s="10"/>
      <c r="AJ836" s="32"/>
      <c r="AK836" s="10"/>
      <c r="AL836" s="32"/>
      <c r="AM836" s="10"/>
      <c r="AN836" s="32"/>
      <c r="AO836" s="10"/>
      <c r="AP836" s="242"/>
      <c r="AQ836" s="10"/>
      <c r="AR836" s="32"/>
      <c r="AS836" s="10"/>
      <c r="AT836" s="242"/>
      <c r="AU836" s="10"/>
      <c r="AV836" s="242"/>
      <c r="AW836" s="7"/>
      <c r="AX836" s="247"/>
      <c r="AY836" s="10"/>
      <c r="AZ836" s="242"/>
      <c r="BA836" s="7"/>
      <c r="BB836" s="247"/>
      <c r="BC836" s="7"/>
      <c r="BD836" s="247"/>
      <c r="BE836" s="7"/>
      <c r="BF836" s="8"/>
      <c r="BG836" s="7"/>
      <c r="BH836" s="8"/>
      <c r="BJ836" s="41"/>
      <c r="BK836" s="41">
        <f t="shared" si="57"/>
        <v>0</v>
      </c>
      <c r="BL836">
        <f t="shared" ref="BL836:BL899" si="60">COUNT(C836:BH836)/2</f>
        <v>0</v>
      </c>
      <c r="BM836" t="e">
        <f t="shared" si="58"/>
        <v>#DIV/0!</v>
      </c>
      <c r="BN836">
        <f t="shared" si="59"/>
        <v>0</v>
      </c>
    </row>
    <row r="837" spans="2:66" x14ac:dyDescent="0.25">
      <c r="B837" s="6"/>
      <c r="C837" s="10"/>
      <c r="D837" s="32"/>
      <c r="E837" s="10"/>
      <c r="F837" s="32"/>
      <c r="G837" s="10"/>
      <c r="H837" s="32"/>
      <c r="I837" s="10"/>
      <c r="J837" s="32"/>
      <c r="K837" s="10"/>
      <c r="L837" s="32"/>
      <c r="M837" s="10"/>
      <c r="N837" s="32"/>
      <c r="O837" s="10"/>
      <c r="P837" s="32"/>
      <c r="Q837" s="10"/>
      <c r="R837" s="32"/>
      <c r="S837" s="10"/>
      <c r="T837" s="32"/>
      <c r="U837" s="10"/>
      <c r="V837" s="32"/>
      <c r="W837" s="10"/>
      <c r="X837" s="32"/>
      <c r="Y837" s="10"/>
      <c r="Z837" s="32"/>
      <c r="AA837" s="10"/>
      <c r="AB837" s="32"/>
      <c r="AC837" s="10"/>
      <c r="AD837" s="32"/>
      <c r="AE837" s="10"/>
      <c r="AF837" s="32"/>
      <c r="AG837" s="10"/>
      <c r="AH837" s="32"/>
      <c r="AI837" s="10"/>
      <c r="AJ837" s="32"/>
      <c r="AK837" s="10"/>
      <c r="AL837" s="32"/>
      <c r="AM837" s="10"/>
      <c r="AN837" s="32"/>
      <c r="AO837" s="10"/>
      <c r="AP837" s="242"/>
      <c r="AQ837" s="10"/>
      <c r="AR837" s="32"/>
      <c r="AS837" s="10"/>
      <c r="AT837" s="242"/>
      <c r="AU837" s="10"/>
      <c r="AV837" s="242"/>
      <c r="AW837" s="7"/>
      <c r="AX837" s="247"/>
      <c r="AY837" s="10"/>
      <c r="AZ837" s="242"/>
      <c r="BA837" s="7"/>
      <c r="BB837" s="247"/>
      <c r="BC837" s="7"/>
      <c r="BD837" s="247"/>
      <c r="BE837" s="7"/>
      <c r="BF837" s="8"/>
      <c r="BG837" s="7"/>
      <c r="BH837" s="8"/>
      <c r="BJ837" s="41"/>
      <c r="BK837" s="41">
        <f t="shared" ref="BK837:BK857" si="61">+AI837+AE837+Y837+W837+U837+S837+Q837+O837+M837+I837+G837+E837+C837+AG837+K837+BG837+BN837+AA837+AC837+AK837+AM837+AO837+AW837+BE837+BC837+BA837+AY837+AU837+AS837+AQ837</f>
        <v>0</v>
      </c>
      <c r="BL837">
        <f t="shared" si="60"/>
        <v>0</v>
      </c>
      <c r="BM837" t="e">
        <f t="shared" si="58"/>
        <v>#DIV/0!</v>
      </c>
      <c r="BN837">
        <f t="shared" si="59"/>
        <v>0</v>
      </c>
    </row>
    <row r="838" spans="2:66" x14ac:dyDescent="0.25">
      <c r="B838" s="6"/>
      <c r="C838" s="10"/>
      <c r="D838" s="32"/>
      <c r="E838" s="10"/>
      <c r="F838" s="32"/>
      <c r="G838" s="10"/>
      <c r="H838" s="32"/>
      <c r="I838" s="10"/>
      <c r="J838" s="32"/>
      <c r="K838" s="10"/>
      <c r="L838" s="32"/>
      <c r="M838" s="10"/>
      <c r="N838" s="32"/>
      <c r="O838" s="10"/>
      <c r="P838" s="32"/>
      <c r="Q838" s="10"/>
      <c r="R838" s="32"/>
      <c r="S838" s="10"/>
      <c r="T838" s="32"/>
      <c r="U838" s="10"/>
      <c r="V838" s="32"/>
      <c r="W838" s="10"/>
      <c r="X838" s="32"/>
      <c r="Y838" s="10"/>
      <c r="Z838" s="32"/>
      <c r="AA838" s="10"/>
      <c r="AB838" s="32"/>
      <c r="AC838" s="10"/>
      <c r="AD838" s="32"/>
      <c r="AE838" s="10"/>
      <c r="AF838" s="32"/>
      <c r="AG838" s="10"/>
      <c r="AH838" s="32"/>
      <c r="AI838" s="10"/>
      <c r="AJ838" s="32"/>
      <c r="AK838" s="10"/>
      <c r="AL838" s="32"/>
      <c r="AM838" s="10"/>
      <c r="AN838" s="32"/>
      <c r="AO838" s="10"/>
      <c r="AP838" s="242"/>
      <c r="AQ838" s="10"/>
      <c r="AR838" s="32"/>
      <c r="AS838" s="10"/>
      <c r="AT838" s="242"/>
      <c r="AU838" s="10"/>
      <c r="AV838" s="242"/>
      <c r="AW838" s="7"/>
      <c r="AX838" s="247"/>
      <c r="AY838" s="10"/>
      <c r="AZ838" s="242"/>
      <c r="BA838" s="7"/>
      <c r="BB838" s="247"/>
      <c r="BC838" s="7"/>
      <c r="BD838" s="247"/>
      <c r="BE838" s="7"/>
      <c r="BF838" s="8"/>
      <c r="BG838" s="7"/>
      <c r="BH838" s="8"/>
      <c r="BJ838" s="41"/>
      <c r="BK838" s="41">
        <f t="shared" si="61"/>
        <v>0</v>
      </c>
      <c r="BL838">
        <f t="shared" si="60"/>
        <v>0</v>
      </c>
      <c r="BM838" t="e">
        <f t="shared" si="58"/>
        <v>#DIV/0!</v>
      </c>
      <c r="BN838">
        <f t="shared" si="59"/>
        <v>0</v>
      </c>
    </row>
    <row r="839" spans="2:66" x14ac:dyDescent="0.25">
      <c r="B839" s="6"/>
      <c r="C839" s="10"/>
      <c r="D839" s="32"/>
      <c r="E839" s="10"/>
      <c r="F839" s="32"/>
      <c r="G839" s="10"/>
      <c r="H839" s="32"/>
      <c r="I839" s="10"/>
      <c r="J839" s="32"/>
      <c r="K839" s="10"/>
      <c r="L839" s="32"/>
      <c r="M839" s="10"/>
      <c r="N839" s="32"/>
      <c r="O839" s="10"/>
      <c r="P839" s="32"/>
      <c r="Q839" s="10"/>
      <c r="R839" s="32"/>
      <c r="S839" s="10"/>
      <c r="T839" s="32"/>
      <c r="U839" s="10"/>
      <c r="V839" s="32"/>
      <c r="W839" s="10"/>
      <c r="X839" s="32"/>
      <c r="Y839" s="10"/>
      <c r="Z839" s="32"/>
      <c r="AA839" s="10"/>
      <c r="AB839" s="32"/>
      <c r="AC839" s="10"/>
      <c r="AD839" s="32"/>
      <c r="AE839" s="10"/>
      <c r="AF839" s="32"/>
      <c r="AG839" s="10"/>
      <c r="AH839" s="32"/>
      <c r="AI839" s="10"/>
      <c r="AJ839" s="32"/>
      <c r="AK839" s="10"/>
      <c r="AL839" s="32"/>
      <c r="AM839" s="10"/>
      <c r="AN839" s="32"/>
      <c r="AO839" s="10"/>
      <c r="AP839" s="242"/>
      <c r="AQ839" s="10"/>
      <c r="AR839" s="32"/>
      <c r="AS839" s="10"/>
      <c r="AT839" s="242"/>
      <c r="AU839" s="10"/>
      <c r="AV839" s="242"/>
      <c r="AW839" s="7"/>
      <c r="AX839" s="247"/>
      <c r="AY839" s="10"/>
      <c r="AZ839" s="242"/>
      <c r="BA839" s="7"/>
      <c r="BB839" s="247"/>
      <c r="BC839" s="7"/>
      <c r="BD839" s="247"/>
      <c r="BE839" s="7"/>
      <c r="BF839" s="8"/>
      <c r="BG839" s="7"/>
      <c r="BH839" s="8"/>
      <c r="BJ839" s="41"/>
      <c r="BK839" s="41">
        <f t="shared" si="61"/>
        <v>0</v>
      </c>
      <c r="BL839">
        <f t="shared" si="60"/>
        <v>0</v>
      </c>
      <c r="BM839" t="e">
        <f t="shared" si="58"/>
        <v>#DIV/0!</v>
      </c>
      <c r="BN839">
        <f t="shared" si="59"/>
        <v>0</v>
      </c>
    </row>
    <row r="840" spans="2:66" x14ac:dyDescent="0.25">
      <c r="B840" s="6"/>
      <c r="C840" s="10"/>
      <c r="D840" s="32"/>
      <c r="E840" s="10"/>
      <c r="F840" s="32"/>
      <c r="G840" s="10"/>
      <c r="H840" s="32"/>
      <c r="I840" s="10"/>
      <c r="J840" s="32"/>
      <c r="K840" s="10"/>
      <c r="L840" s="32"/>
      <c r="M840" s="10"/>
      <c r="N840" s="32"/>
      <c r="O840" s="10"/>
      <c r="P840" s="32"/>
      <c r="Q840" s="10"/>
      <c r="R840" s="32"/>
      <c r="S840" s="10"/>
      <c r="T840" s="32"/>
      <c r="U840" s="10"/>
      <c r="V840" s="32"/>
      <c r="W840" s="10"/>
      <c r="X840" s="32"/>
      <c r="Y840" s="10"/>
      <c r="Z840" s="32"/>
      <c r="AA840" s="10"/>
      <c r="AB840" s="32"/>
      <c r="AC840" s="10"/>
      <c r="AD840" s="32"/>
      <c r="AE840" s="10"/>
      <c r="AF840" s="32"/>
      <c r="AG840" s="10"/>
      <c r="AH840" s="32"/>
      <c r="AI840" s="10"/>
      <c r="AJ840" s="32"/>
      <c r="AK840" s="10"/>
      <c r="AL840" s="32"/>
      <c r="AM840" s="10"/>
      <c r="AN840" s="32"/>
      <c r="AO840" s="10"/>
      <c r="AP840" s="242"/>
      <c r="AQ840" s="10"/>
      <c r="AR840" s="32"/>
      <c r="AS840" s="10"/>
      <c r="AT840" s="242"/>
      <c r="AU840" s="10"/>
      <c r="AV840" s="242"/>
      <c r="AW840" s="7"/>
      <c r="AX840" s="247"/>
      <c r="AY840" s="10"/>
      <c r="AZ840" s="242"/>
      <c r="BA840" s="7"/>
      <c r="BB840" s="247"/>
      <c r="BC840" s="7"/>
      <c r="BD840" s="247"/>
      <c r="BE840" s="7"/>
      <c r="BF840" s="8"/>
      <c r="BG840" s="7"/>
      <c r="BH840" s="8"/>
      <c r="BJ840" s="41"/>
      <c r="BK840" s="41">
        <f t="shared" si="61"/>
        <v>0</v>
      </c>
      <c r="BL840">
        <f t="shared" si="60"/>
        <v>0</v>
      </c>
      <c r="BM840" t="e">
        <f t="shared" si="58"/>
        <v>#DIV/0!</v>
      </c>
      <c r="BN840">
        <f t="shared" si="59"/>
        <v>0</v>
      </c>
    </row>
    <row r="841" spans="2:66" x14ac:dyDescent="0.25">
      <c r="B841" s="6"/>
      <c r="C841" s="10"/>
      <c r="D841" s="32"/>
      <c r="E841" s="10"/>
      <c r="F841" s="32"/>
      <c r="G841" s="10"/>
      <c r="H841" s="32"/>
      <c r="I841" s="10"/>
      <c r="J841" s="32"/>
      <c r="K841" s="10"/>
      <c r="L841" s="32"/>
      <c r="M841" s="10"/>
      <c r="N841" s="32"/>
      <c r="O841" s="10"/>
      <c r="P841" s="32"/>
      <c r="Q841" s="10"/>
      <c r="R841" s="32"/>
      <c r="S841" s="10"/>
      <c r="T841" s="32"/>
      <c r="U841" s="10"/>
      <c r="V841" s="32"/>
      <c r="W841" s="10"/>
      <c r="X841" s="32"/>
      <c r="Y841" s="10"/>
      <c r="Z841" s="32"/>
      <c r="AA841" s="10"/>
      <c r="AB841" s="32"/>
      <c r="AC841" s="10"/>
      <c r="AD841" s="32"/>
      <c r="AE841" s="10"/>
      <c r="AF841" s="32"/>
      <c r="AG841" s="10"/>
      <c r="AH841" s="32"/>
      <c r="AI841" s="10"/>
      <c r="AJ841" s="32"/>
      <c r="AK841" s="10"/>
      <c r="AL841" s="32"/>
      <c r="AM841" s="10"/>
      <c r="AN841" s="32"/>
      <c r="AO841" s="10"/>
      <c r="AP841" s="242"/>
      <c r="AQ841" s="10"/>
      <c r="AR841" s="32"/>
      <c r="AS841" s="10"/>
      <c r="AT841" s="242"/>
      <c r="AU841" s="10"/>
      <c r="AV841" s="242"/>
      <c r="AW841" s="7"/>
      <c r="AX841" s="247"/>
      <c r="AY841" s="10"/>
      <c r="AZ841" s="242"/>
      <c r="BA841" s="7"/>
      <c r="BB841" s="247"/>
      <c r="BC841" s="7"/>
      <c r="BD841" s="247"/>
      <c r="BE841" s="7"/>
      <c r="BF841" s="8"/>
      <c r="BG841" s="7"/>
      <c r="BH841" s="8"/>
      <c r="BJ841" s="41"/>
      <c r="BK841" s="41">
        <f t="shared" si="61"/>
        <v>0</v>
      </c>
      <c r="BL841">
        <f t="shared" si="60"/>
        <v>0</v>
      </c>
      <c r="BM841" t="e">
        <f t="shared" si="58"/>
        <v>#DIV/0!</v>
      </c>
      <c r="BN841">
        <f t="shared" si="59"/>
        <v>0</v>
      </c>
    </row>
    <row r="842" spans="2:66" x14ac:dyDescent="0.25">
      <c r="B842" s="6"/>
      <c r="C842" s="10"/>
      <c r="D842" s="32"/>
      <c r="E842" s="10"/>
      <c r="F842" s="32"/>
      <c r="G842" s="10"/>
      <c r="H842" s="32"/>
      <c r="I842" s="10"/>
      <c r="J842" s="32"/>
      <c r="K842" s="10"/>
      <c r="L842" s="32"/>
      <c r="M842" s="10"/>
      <c r="N842" s="32"/>
      <c r="O842" s="10"/>
      <c r="P842" s="32"/>
      <c r="Q842" s="10"/>
      <c r="R842" s="32"/>
      <c r="S842" s="10"/>
      <c r="T842" s="32"/>
      <c r="U842" s="10"/>
      <c r="V842" s="32"/>
      <c r="W842" s="10"/>
      <c r="X842" s="32"/>
      <c r="Y842" s="10"/>
      <c r="Z842" s="32"/>
      <c r="AA842" s="10"/>
      <c r="AB842" s="32"/>
      <c r="AC842" s="10"/>
      <c r="AD842" s="32"/>
      <c r="AE842" s="10"/>
      <c r="AF842" s="32"/>
      <c r="AG842" s="10"/>
      <c r="AH842" s="32"/>
      <c r="AI842" s="10"/>
      <c r="AJ842" s="32"/>
      <c r="AK842" s="10"/>
      <c r="AL842" s="32"/>
      <c r="AM842" s="10"/>
      <c r="AN842" s="32"/>
      <c r="AO842" s="10"/>
      <c r="AP842" s="242"/>
      <c r="AQ842" s="10"/>
      <c r="AR842" s="32"/>
      <c r="AS842" s="10"/>
      <c r="AT842" s="242"/>
      <c r="AU842" s="10"/>
      <c r="AV842" s="242"/>
      <c r="AW842" s="7"/>
      <c r="AX842" s="247"/>
      <c r="AY842" s="10"/>
      <c r="AZ842" s="242"/>
      <c r="BA842" s="7"/>
      <c r="BB842" s="247"/>
      <c r="BC842" s="7"/>
      <c r="BD842" s="247"/>
      <c r="BE842" s="7"/>
      <c r="BF842" s="8"/>
      <c r="BG842" s="7"/>
      <c r="BH842" s="8"/>
      <c r="BJ842" s="41"/>
      <c r="BK842" s="41">
        <f t="shared" si="61"/>
        <v>0</v>
      </c>
      <c r="BL842">
        <f t="shared" si="60"/>
        <v>0</v>
      </c>
      <c r="BM842" t="e">
        <f t="shared" si="58"/>
        <v>#DIV/0!</v>
      </c>
      <c r="BN842">
        <f t="shared" si="59"/>
        <v>0</v>
      </c>
    </row>
    <row r="843" spans="2:66" x14ac:dyDescent="0.25">
      <c r="B843" s="6"/>
      <c r="C843" s="10"/>
      <c r="D843" s="32"/>
      <c r="E843" s="10"/>
      <c r="F843" s="32"/>
      <c r="G843" s="10"/>
      <c r="H843" s="32"/>
      <c r="I843" s="10"/>
      <c r="J843" s="32"/>
      <c r="K843" s="10"/>
      <c r="L843" s="32"/>
      <c r="M843" s="10"/>
      <c r="N843" s="32"/>
      <c r="O843" s="10"/>
      <c r="P843" s="32"/>
      <c r="Q843" s="10"/>
      <c r="R843" s="32"/>
      <c r="S843" s="10"/>
      <c r="T843" s="32"/>
      <c r="U843" s="10"/>
      <c r="V843" s="32"/>
      <c r="W843" s="10"/>
      <c r="X843" s="32"/>
      <c r="Y843" s="10"/>
      <c r="Z843" s="32"/>
      <c r="AA843" s="10"/>
      <c r="AB843" s="32"/>
      <c r="AC843" s="10"/>
      <c r="AD843" s="32"/>
      <c r="AE843" s="10"/>
      <c r="AF843" s="32"/>
      <c r="AG843" s="10"/>
      <c r="AH843" s="32"/>
      <c r="AI843" s="10"/>
      <c r="AJ843" s="32"/>
      <c r="AK843" s="10"/>
      <c r="AL843" s="32"/>
      <c r="AM843" s="10"/>
      <c r="AN843" s="32"/>
      <c r="AO843" s="10"/>
      <c r="AP843" s="242"/>
      <c r="AQ843" s="10"/>
      <c r="AR843" s="32"/>
      <c r="AS843" s="10"/>
      <c r="AT843" s="242"/>
      <c r="AU843" s="10"/>
      <c r="AV843" s="242"/>
      <c r="AW843" s="7"/>
      <c r="AX843" s="247"/>
      <c r="AY843" s="10"/>
      <c r="AZ843" s="242"/>
      <c r="BA843" s="7"/>
      <c r="BB843" s="247"/>
      <c r="BC843" s="7"/>
      <c r="BD843" s="247"/>
      <c r="BE843" s="7"/>
      <c r="BF843" s="8"/>
      <c r="BG843" s="7"/>
      <c r="BH843" s="8"/>
      <c r="BJ843" s="41"/>
      <c r="BK843" s="41">
        <f t="shared" si="61"/>
        <v>0</v>
      </c>
      <c r="BL843">
        <f t="shared" si="60"/>
        <v>0</v>
      </c>
      <c r="BM843" t="e">
        <f t="shared" si="58"/>
        <v>#DIV/0!</v>
      </c>
      <c r="BN843">
        <f t="shared" si="59"/>
        <v>0</v>
      </c>
    </row>
    <row r="844" spans="2:66" x14ac:dyDescent="0.25">
      <c r="B844" s="6"/>
      <c r="C844" s="10"/>
      <c r="D844" s="32"/>
      <c r="E844" s="10"/>
      <c r="F844" s="32"/>
      <c r="G844" s="10"/>
      <c r="H844" s="32"/>
      <c r="I844" s="10"/>
      <c r="J844" s="32"/>
      <c r="K844" s="10"/>
      <c r="L844" s="32"/>
      <c r="M844" s="10"/>
      <c r="N844" s="32"/>
      <c r="O844" s="10"/>
      <c r="P844" s="32"/>
      <c r="Q844" s="10"/>
      <c r="R844" s="32"/>
      <c r="S844" s="10"/>
      <c r="T844" s="32"/>
      <c r="U844" s="10"/>
      <c r="V844" s="32"/>
      <c r="W844" s="10"/>
      <c r="X844" s="32"/>
      <c r="Y844" s="10"/>
      <c r="Z844" s="32"/>
      <c r="AA844" s="10"/>
      <c r="AB844" s="32"/>
      <c r="AC844" s="10"/>
      <c r="AD844" s="32"/>
      <c r="AE844" s="10"/>
      <c r="AF844" s="32"/>
      <c r="AG844" s="10"/>
      <c r="AH844" s="32"/>
      <c r="AI844" s="10"/>
      <c r="AJ844" s="32"/>
      <c r="AK844" s="10"/>
      <c r="AL844" s="32"/>
      <c r="AM844" s="10"/>
      <c r="AN844" s="32"/>
      <c r="AO844" s="10"/>
      <c r="AP844" s="242"/>
      <c r="AQ844" s="10"/>
      <c r="AR844" s="32"/>
      <c r="AS844" s="10"/>
      <c r="AT844" s="242"/>
      <c r="AU844" s="10"/>
      <c r="AV844" s="242"/>
      <c r="AW844" s="7"/>
      <c r="AX844" s="247"/>
      <c r="AY844" s="10"/>
      <c r="AZ844" s="242"/>
      <c r="BA844" s="7"/>
      <c r="BB844" s="247"/>
      <c r="BC844" s="7"/>
      <c r="BD844" s="247"/>
      <c r="BE844" s="7"/>
      <c r="BF844" s="8"/>
      <c r="BG844" s="7"/>
      <c r="BH844" s="8"/>
      <c r="BJ844" s="41"/>
      <c r="BK844" s="41">
        <f t="shared" si="61"/>
        <v>0</v>
      </c>
      <c r="BL844">
        <f t="shared" si="60"/>
        <v>0</v>
      </c>
      <c r="BM844" t="e">
        <f t="shared" si="58"/>
        <v>#DIV/0!</v>
      </c>
      <c r="BN844">
        <f t="shared" si="59"/>
        <v>0</v>
      </c>
    </row>
    <row r="845" spans="2:66" x14ac:dyDescent="0.25">
      <c r="B845" s="6"/>
      <c r="C845" s="10"/>
      <c r="D845" s="32"/>
      <c r="E845" s="10"/>
      <c r="F845" s="32"/>
      <c r="G845" s="10"/>
      <c r="H845" s="32"/>
      <c r="I845" s="10"/>
      <c r="J845" s="32"/>
      <c r="K845" s="10"/>
      <c r="L845" s="32"/>
      <c r="M845" s="10"/>
      <c r="N845" s="32"/>
      <c r="O845" s="10"/>
      <c r="P845" s="32"/>
      <c r="Q845" s="10"/>
      <c r="R845" s="32"/>
      <c r="S845" s="10"/>
      <c r="T845" s="32"/>
      <c r="U845" s="10"/>
      <c r="V845" s="32"/>
      <c r="W845" s="10"/>
      <c r="X845" s="32"/>
      <c r="Y845" s="10"/>
      <c r="Z845" s="32"/>
      <c r="AA845" s="10"/>
      <c r="AB845" s="32"/>
      <c r="AC845" s="10"/>
      <c r="AD845" s="32"/>
      <c r="AE845" s="10"/>
      <c r="AF845" s="32"/>
      <c r="AG845" s="10"/>
      <c r="AH845" s="32"/>
      <c r="AI845" s="10"/>
      <c r="AJ845" s="32"/>
      <c r="AK845" s="10"/>
      <c r="AL845" s="32"/>
      <c r="AM845" s="10"/>
      <c r="AN845" s="32"/>
      <c r="AO845" s="10"/>
      <c r="AP845" s="242"/>
      <c r="AQ845" s="10"/>
      <c r="AR845" s="32"/>
      <c r="AS845" s="10"/>
      <c r="AT845" s="242"/>
      <c r="AU845" s="10"/>
      <c r="AV845" s="242"/>
      <c r="AW845" s="7"/>
      <c r="AX845" s="247"/>
      <c r="AY845" s="10"/>
      <c r="AZ845" s="242"/>
      <c r="BA845" s="7"/>
      <c r="BB845" s="247"/>
      <c r="BC845" s="7"/>
      <c r="BD845" s="247"/>
      <c r="BE845" s="7"/>
      <c r="BF845" s="8"/>
      <c r="BG845" s="7"/>
      <c r="BH845" s="8"/>
      <c r="BJ845" s="41"/>
      <c r="BK845" s="41">
        <f t="shared" si="61"/>
        <v>0</v>
      </c>
      <c r="BL845">
        <f t="shared" si="60"/>
        <v>0</v>
      </c>
      <c r="BM845" t="e">
        <f t="shared" si="58"/>
        <v>#DIV/0!</v>
      </c>
      <c r="BN845">
        <f t="shared" si="59"/>
        <v>0</v>
      </c>
    </row>
    <row r="846" spans="2:66" x14ac:dyDescent="0.25">
      <c r="B846" s="6"/>
      <c r="C846" s="10"/>
      <c r="D846" s="32"/>
      <c r="E846" s="10"/>
      <c r="F846" s="32"/>
      <c r="G846" s="10"/>
      <c r="H846" s="32"/>
      <c r="I846" s="10"/>
      <c r="J846" s="32"/>
      <c r="K846" s="10"/>
      <c r="L846" s="32"/>
      <c r="M846" s="10"/>
      <c r="N846" s="32"/>
      <c r="O846" s="10"/>
      <c r="P846" s="32"/>
      <c r="Q846" s="10"/>
      <c r="R846" s="32"/>
      <c r="S846" s="10"/>
      <c r="T846" s="32"/>
      <c r="U846" s="10"/>
      <c r="V846" s="32"/>
      <c r="W846" s="10"/>
      <c r="X846" s="32"/>
      <c r="Y846" s="10"/>
      <c r="Z846" s="32"/>
      <c r="AA846" s="10"/>
      <c r="AB846" s="32"/>
      <c r="AC846" s="10"/>
      <c r="AD846" s="32"/>
      <c r="AE846" s="10"/>
      <c r="AF846" s="32"/>
      <c r="AG846" s="10"/>
      <c r="AH846" s="32"/>
      <c r="AI846" s="10"/>
      <c r="AJ846" s="32"/>
      <c r="AK846" s="10"/>
      <c r="AL846" s="32"/>
      <c r="AM846" s="10"/>
      <c r="AN846" s="32"/>
      <c r="AO846" s="10"/>
      <c r="AP846" s="242"/>
      <c r="AQ846" s="10"/>
      <c r="AR846" s="32"/>
      <c r="AS846" s="10"/>
      <c r="AT846" s="242"/>
      <c r="AU846" s="10"/>
      <c r="AV846" s="242"/>
      <c r="AW846" s="7"/>
      <c r="AX846" s="247"/>
      <c r="AY846" s="10"/>
      <c r="AZ846" s="242"/>
      <c r="BA846" s="7"/>
      <c r="BB846" s="247"/>
      <c r="BC846" s="7"/>
      <c r="BD846" s="247"/>
      <c r="BE846" s="7"/>
      <c r="BF846" s="8"/>
      <c r="BG846" s="7"/>
      <c r="BH846" s="8"/>
      <c r="BJ846" s="41"/>
      <c r="BK846" s="41">
        <f t="shared" si="61"/>
        <v>0</v>
      </c>
      <c r="BL846">
        <f t="shared" si="60"/>
        <v>0</v>
      </c>
      <c r="BM846" t="e">
        <f t="shared" si="58"/>
        <v>#DIV/0!</v>
      </c>
      <c r="BN846">
        <f t="shared" si="59"/>
        <v>0</v>
      </c>
    </row>
    <row r="847" spans="2:66" x14ac:dyDescent="0.25">
      <c r="B847" s="6"/>
      <c r="C847" s="10"/>
      <c r="D847" s="32"/>
      <c r="E847" s="10"/>
      <c r="F847" s="32"/>
      <c r="G847" s="10"/>
      <c r="H847" s="32"/>
      <c r="I847" s="10"/>
      <c r="J847" s="32"/>
      <c r="K847" s="10"/>
      <c r="L847" s="32"/>
      <c r="M847" s="10"/>
      <c r="N847" s="32"/>
      <c r="O847" s="10"/>
      <c r="P847" s="32"/>
      <c r="Q847" s="10"/>
      <c r="R847" s="32"/>
      <c r="S847" s="10"/>
      <c r="T847" s="32"/>
      <c r="U847" s="10"/>
      <c r="V847" s="32"/>
      <c r="W847" s="10"/>
      <c r="X847" s="32"/>
      <c r="Y847" s="10"/>
      <c r="Z847" s="32"/>
      <c r="AA847" s="10"/>
      <c r="AB847" s="32"/>
      <c r="AC847" s="10"/>
      <c r="AD847" s="32"/>
      <c r="AE847" s="10"/>
      <c r="AF847" s="32"/>
      <c r="AG847" s="10"/>
      <c r="AH847" s="32"/>
      <c r="AI847" s="10"/>
      <c r="AJ847" s="32"/>
      <c r="AK847" s="10"/>
      <c r="AL847" s="32"/>
      <c r="AM847" s="10"/>
      <c r="AN847" s="32"/>
      <c r="AO847" s="10"/>
      <c r="AP847" s="242"/>
      <c r="AQ847" s="10"/>
      <c r="AR847" s="32"/>
      <c r="AS847" s="10"/>
      <c r="AT847" s="242"/>
      <c r="AU847" s="10"/>
      <c r="AV847" s="242"/>
      <c r="AW847" s="7"/>
      <c r="AX847" s="247"/>
      <c r="AY847" s="10"/>
      <c r="AZ847" s="242"/>
      <c r="BA847" s="7"/>
      <c r="BB847" s="247"/>
      <c r="BC847" s="7"/>
      <c r="BD847" s="247"/>
      <c r="BE847" s="7"/>
      <c r="BF847" s="8"/>
      <c r="BG847" s="7"/>
      <c r="BH847" s="8"/>
      <c r="BJ847" s="41"/>
      <c r="BK847" s="41">
        <f t="shared" si="61"/>
        <v>0</v>
      </c>
      <c r="BL847">
        <f t="shared" si="60"/>
        <v>0</v>
      </c>
      <c r="BM847" t="e">
        <f t="shared" si="58"/>
        <v>#DIV/0!</v>
      </c>
      <c r="BN847">
        <f t="shared" si="59"/>
        <v>0</v>
      </c>
    </row>
    <row r="848" spans="2:66" x14ac:dyDescent="0.25">
      <c r="B848" s="6"/>
      <c r="C848" s="10"/>
      <c r="D848" s="32"/>
      <c r="E848" s="10"/>
      <c r="F848" s="32"/>
      <c r="G848" s="10"/>
      <c r="H848" s="32"/>
      <c r="I848" s="10"/>
      <c r="J848" s="32"/>
      <c r="K848" s="10"/>
      <c r="L848" s="32"/>
      <c r="M848" s="10"/>
      <c r="N848" s="32"/>
      <c r="O848" s="10"/>
      <c r="P848" s="32"/>
      <c r="Q848" s="10"/>
      <c r="R848" s="32"/>
      <c r="S848" s="10"/>
      <c r="T848" s="32"/>
      <c r="U848" s="10"/>
      <c r="V848" s="32"/>
      <c r="W848" s="10"/>
      <c r="X848" s="32"/>
      <c r="Y848" s="10"/>
      <c r="Z848" s="32"/>
      <c r="AA848" s="10"/>
      <c r="AB848" s="32"/>
      <c r="AC848" s="10"/>
      <c r="AD848" s="32"/>
      <c r="AE848" s="10"/>
      <c r="AF848" s="32"/>
      <c r="AG848" s="10"/>
      <c r="AH848" s="32"/>
      <c r="AI848" s="10"/>
      <c r="AJ848" s="32"/>
      <c r="AK848" s="10"/>
      <c r="AL848" s="32"/>
      <c r="AM848" s="10"/>
      <c r="AN848" s="32"/>
      <c r="AO848" s="10"/>
      <c r="AP848" s="242"/>
      <c r="AQ848" s="10"/>
      <c r="AR848" s="32"/>
      <c r="AS848" s="10"/>
      <c r="AT848" s="242"/>
      <c r="AU848" s="10"/>
      <c r="AV848" s="242"/>
      <c r="AW848" s="7"/>
      <c r="AX848" s="247"/>
      <c r="AY848" s="10"/>
      <c r="AZ848" s="242"/>
      <c r="BA848" s="7"/>
      <c r="BB848" s="247"/>
      <c r="BC848" s="7"/>
      <c r="BD848" s="247"/>
      <c r="BE848" s="7"/>
      <c r="BF848" s="8"/>
      <c r="BG848" s="7"/>
      <c r="BH848" s="8"/>
      <c r="BJ848" s="41"/>
      <c r="BK848" s="41">
        <f t="shared" si="61"/>
        <v>0</v>
      </c>
      <c r="BL848">
        <f t="shared" si="60"/>
        <v>0</v>
      </c>
      <c r="BM848" t="e">
        <f t="shared" si="58"/>
        <v>#DIV/0!</v>
      </c>
      <c r="BN848">
        <f t="shared" si="59"/>
        <v>0</v>
      </c>
    </row>
    <row r="849" spans="2:66" x14ac:dyDescent="0.25">
      <c r="B849" s="6"/>
      <c r="C849" s="10"/>
      <c r="D849" s="32"/>
      <c r="E849" s="10"/>
      <c r="F849" s="32"/>
      <c r="G849" s="10"/>
      <c r="H849" s="32"/>
      <c r="I849" s="10"/>
      <c r="J849" s="32"/>
      <c r="K849" s="10"/>
      <c r="L849" s="32"/>
      <c r="M849" s="10"/>
      <c r="N849" s="32"/>
      <c r="O849" s="10"/>
      <c r="P849" s="32"/>
      <c r="Q849" s="10"/>
      <c r="R849" s="32"/>
      <c r="S849" s="10"/>
      <c r="T849" s="32"/>
      <c r="U849" s="10"/>
      <c r="V849" s="32"/>
      <c r="W849" s="10"/>
      <c r="X849" s="32"/>
      <c r="Y849" s="10"/>
      <c r="Z849" s="32"/>
      <c r="AA849" s="10"/>
      <c r="AB849" s="32"/>
      <c r="AC849" s="10"/>
      <c r="AD849" s="32"/>
      <c r="AE849" s="10"/>
      <c r="AF849" s="32"/>
      <c r="AG849" s="10"/>
      <c r="AH849" s="32"/>
      <c r="AI849" s="10"/>
      <c r="AJ849" s="32"/>
      <c r="AK849" s="10"/>
      <c r="AL849" s="32"/>
      <c r="AM849" s="10"/>
      <c r="AN849" s="32"/>
      <c r="AO849" s="10"/>
      <c r="AP849" s="242"/>
      <c r="AQ849" s="10"/>
      <c r="AR849" s="32"/>
      <c r="AS849" s="10"/>
      <c r="AT849" s="242"/>
      <c r="AU849" s="10"/>
      <c r="AV849" s="242"/>
      <c r="AW849" s="7"/>
      <c r="AX849" s="247"/>
      <c r="AY849" s="10"/>
      <c r="AZ849" s="242"/>
      <c r="BA849" s="7"/>
      <c r="BB849" s="247"/>
      <c r="BC849" s="7"/>
      <c r="BD849" s="247"/>
      <c r="BE849" s="7"/>
      <c r="BF849" s="8"/>
      <c r="BG849" s="7"/>
      <c r="BH849" s="8"/>
      <c r="BJ849" s="41"/>
      <c r="BK849" s="41">
        <f t="shared" si="61"/>
        <v>0</v>
      </c>
      <c r="BL849">
        <f t="shared" si="60"/>
        <v>0</v>
      </c>
      <c r="BM849" t="e">
        <f t="shared" si="58"/>
        <v>#DIV/0!</v>
      </c>
      <c r="BN849">
        <f t="shared" si="59"/>
        <v>0</v>
      </c>
    </row>
    <row r="850" spans="2:66" x14ac:dyDescent="0.25">
      <c r="B850" s="6"/>
      <c r="C850" s="10"/>
      <c r="D850" s="32"/>
      <c r="E850" s="10"/>
      <c r="F850" s="32"/>
      <c r="G850" s="10"/>
      <c r="H850" s="32"/>
      <c r="I850" s="10"/>
      <c r="J850" s="32"/>
      <c r="K850" s="10"/>
      <c r="L850" s="32"/>
      <c r="M850" s="10"/>
      <c r="N850" s="32"/>
      <c r="O850" s="10"/>
      <c r="P850" s="32"/>
      <c r="Q850" s="10"/>
      <c r="R850" s="32"/>
      <c r="S850" s="10"/>
      <c r="T850" s="32"/>
      <c r="U850" s="10"/>
      <c r="V850" s="32"/>
      <c r="W850" s="10"/>
      <c r="X850" s="32"/>
      <c r="Y850" s="10"/>
      <c r="Z850" s="32"/>
      <c r="AA850" s="10"/>
      <c r="AB850" s="32"/>
      <c r="AC850" s="10"/>
      <c r="AD850" s="32"/>
      <c r="AE850" s="10"/>
      <c r="AF850" s="32"/>
      <c r="AG850" s="10"/>
      <c r="AH850" s="32"/>
      <c r="AI850" s="10"/>
      <c r="AJ850" s="32"/>
      <c r="AK850" s="10"/>
      <c r="AL850" s="32"/>
      <c r="AM850" s="10"/>
      <c r="AN850" s="32"/>
      <c r="AO850" s="10"/>
      <c r="AP850" s="242"/>
      <c r="AQ850" s="10"/>
      <c r="AR850" s="32"/>
      <c r="AS850" s="10"/>
      <c r="AT850" s="242"/>
      <c r="AU850" s="10"/>
      <c r="AV850" s="242"/>
      <c r="AW850" s="7"/>
      <c r="AX850" s="247"/>
      <c r="AY850" s="10"/>
      <c r="AZ850" s="242"/>
      <c r="BA850" s="7"/>
      <c r="BB850" s="247"/>
      <c r="BC850" s="7"/>
      <c r="BD850" s="247"/>
      <c r="BE850" s="7"/>
      <c r="BF850" s="8"/>
      <c r="BG850" s="7"/>
      <c r="BH850" s="8"/>
      <c r="BJ850" s="41"/>
      <c r="BK850" s="41">
        <f t="shared" si="61"/>
        <v>0</v>
      </c>
      <c r="BL850">
        <f t="shared" si="60"/>
        <v>0</v>
      </c>
      <c r="BM850" t="e">
        <f t="shared" si="58"/>
        <v>#DIV/0!</v>
      </c>
      <c r="BN850">
        <f t="shared" si="59"/>
        <v>0</v>
      </c>
    </row>
    <row r="851" spans="2:66" x14ac:dyDescent="0.25">
      <c r="B851" s="6"/>
      <c r="C851" s="10"/>
      <c r="D851" s="32"/>
      <c r="E851" s="10"/>
      <c r="F851" s="32"/>
      <c r="G851" s="10"/>
      <c r="H851" s="32"/>
      <c r="I851" s="10"/>
      <c r="J851" s="32"/>
      <c r="K851" s="10"/>
      <c r="L851" s="32"/>
      <c r="M851" s="10"/>
      <c r="N851" s="32"/>
      <c r="O851" s="10"/>
      <c r="P851" s="32"/>
      <c r="Q851" s="10"/>
      <c r="R851" s="32"/>
      <c r="S851" s="10"/>
      <c r="T851" s="32"/>
      <c r="U851" s="10"/>
      <c r="V851" s="32"/>
      <c r="W851" s="10"/>
      <c r="X851" s="32"/>
      <c r="Y851" s="10"/>
      <c r="Z851" s="32"/>
      <c r="AA851" s="10"/>
      <c r="AB851" s="32"/>
      <c r="AC851" s="10"/>
      <c r="AD851" s="32"/>
      <c r="AE851" s="10"/>
      <c r="AF851" s="32"/>
      <c r="AG851" s="10"/>
      <c r="AH851" s="32"/>
      <c r="AI851" s="10"/>
      <c r="AJ851" s="32"/>
      <c r="AK851" s="10"/>
      <c r="AL851" s="32"/>
      <c r="AM851" s="10"/>
      <c r="AN851" s="32"/>
      <c r="AO851" s="10"/>
      <c r="AP851" s="242"/>
      <c r="AQ851" s="10"/>
      <c r="AR851" s="32"/>
      <c r="AS851" s="10"/>
      <c r="AT851" s="242"/>
      <c r="AU851" s="10"/>
      <c r="AV851" s="242"/>
      <c r="AW851" s="7"/>
      <c r="AX851" s="247"/>
      <c r="AY851" s="10"/>
      <c r="AZ851" s="242"/>
      <c r="BA851" s="7"/>
      <c r="BB851" s="247"/>
      <c r="BC851" s="7"/>
      <c r="BD851" s="247"/>
      <c r="BE851" s="7"/>
      <c r="BF851" s="8"/>
      <c r="BG851" s="7"/>
      <c r="BH851" s="8"/>
      <c r="BJ851" s="41"/>
      <c r="BK851" s="41">
        <f t="shared" si="61"/>
        <v>0</v>
      </c>
      <c r="BL851">
        <f t="shared" si="60"/>
        <v>0</v>
      </c>
      <c r="BM851" t="e">
        <f t="shared" si="58"/>
        <v>#DIV/0!</v>
      </c>
      <c r="BN851">
        <f t="shared" si="59"/>
        <v>0</v>
      </c>
    </row>
    <row r="852" spans="2:66" x14ac:dyDescent="0.25">
      <c r="B852" s="6"/>
      <c r="C852" s="10"/>
      <c r="D852" s="32"/>
      <c r="E852" s="10"/>
      <c r="F852" s="32"/>
      <c r="G852" s="10"/>
      <c r="H852" s="32"/>
      <c r="I852" s="10"/>
      <c r="J852" s="32"/>
      <c r="K852" s="10"/>
      <c r="L852" s="32"/>
      <c r="M852" s="10"/>
      <c r="N852" s="32"/>
      <c r="O852" s="10"/>
      <c r="P852" s="32"/>
      <c r="Q852" s="10"/>
      <c r="R852" s="32"/>
      <c r="S852" s="10"/>
      <c r="T852" s="32"/>
      <c r="U852" s="10"/>
      <c r="V852" s="32"/>
      <c r="W852" s="10"/>
      <c r="X852" s="32"/>
      <c r="Y852" s="10"/>
      <c r="Z852" s="32"/>
      <c r="AA852" s="10"/>
      <c r="AB852" s="32"/>
      <c r="AC852" s="10"/>
      <c r="AD852" s="32"/>
      <c r="AE852" s="10"/>
      <c r="AF852" s="32"/>
      <c r="AG852" s="10"/>
      <c r="AH852" s="32"/>
      <c r="AI852" s="10"/>
      <c r="AJ852" s="32"/>
      <c r="AK852" s="10"/>
      <c r="AL852" s="32"/>
      <c r="AM852" s="10"/>
      <c r="AN852" s="32"/>
      <c r="AO852" s="10"/>
      <c r="AP852" s="242"/>
      <c r="AQ852" s="10"/>
      <c r="AR852" s="32"/>
      <c r="AS852" s="10"/>
      <c r="AT852" s="242"/>
      <c r="AU852" s="10"/>
      <c r="AV852" s="242"/>
      <c r="AW852" s="7"/>
      <c r="AX852" s="247"/>
      <c r="AY852" s="10"/>
      <c r="AZ852" s="242"/>
      <c r="BA852" s="7"/>
      <c r="BB852" s="247"/>
      <c r="BC852" s="7"/>
      <c r="BD852" s="247"/>
      <c r="BE852" s="7"/>
      <c r="BF852" s="8"/>
      <c r="BG852" s="7"/>
      <c r="BH852" s="8"/>
      <c r="BJ852" s="41"/>
      <c r="BK852" s="41">
        <f t="shared" si="61"/>
        <v>0</v>
      </c>
      <c r="BL852">
        <f t="shared" si="60"/>
        <v>0</v>
      </c>
      <c r="BM852" t="e">
        <f t="shared" si="58"/>
        <v>#DIV/0!</v>
      </c>
      <c r="BN852">
        <f t="shared" si="59"/>
        <v>0</v>
      </c>
    </row>
    <row r="853" spans="2:66" x14ac:dyDescent="0.25">
      <c r="B853" s="6"/>
      <c r="C853" s="10"/>
      <c r="D853" s="32"/>
      <c r="E853" s="10"/>
      <c r="F853" s="32"/>
      <c r="G853" s="10"/>
      <c r="H853" s="32"/>
      <c r="I853" s="10"/>
      <c r="J853" s="32"/>
      <c r="K853" s="10"/>
      <c r="L853" s="32"/>
      <c r="M853" s="10"/>
      <c r="N853" s="32"/>
      <c r="O853" s="10"/>
      <c r="P853" s="32"/>
      <c r="Q853" s="10"/>
      <c r="R853" s="32"/>
      <c r="S853" s="10"/>
      <c r="T853" s="32"/>
      <c r="U853" s="10"/>
      <c r="V853" s="32"/>
      <c r="W853" s="10"/>
      <c r="X853" s="32"/>
      <c r="Y853" s="10"/>
      <c r="Z853" s="32"/>
      <c r="AA853" s="10"/>
      <c r="AB853" s="32"/>
      <c r="AC853" s="10"/>
      <c r="AD853" s="32"/>
      <c r="AE853" s="10"/>
      <c r="AF853" s="32"/>
      <c r="AG853" s="10"/>
      <c r="AH853" s="32"/>
      <c r="AI853" s="10"/>
      <c r="AJ853" s="32"/>
      <c r="AK853" s="10"/>
      <c r="AL853" s="32"/>
      <c r="AM853" s="10"/>
      <c r="AN853" s="32"/>
      <c r="AO853" s="10"/>
      <c r="AP853" s="242"/>
      <c r="AQ853" s="10"/>
      <c r="AR853" s="32"/>
      <c r="AS853" s="10"/>
      <c r="AT853" s="242"/>
      <c r="AU853" s="10"/>
      <c r="AV853" s="242"/>
      <c r="AW853" s="7"/>
      <c r="AX853" s="247"/>
      <c r="AY853" s="10"/>
      <c r="AZ853" s="242"/>
      <c r="BA853" s="7"/>
      <c r="BB853" s="247"/>
      <c r="BC853" s="7"/>
      <c r="BD853" s="247"/>
      <c r="BE853" s="7"/>
      <c r="BF853" s="8"/>
      <c r="BG853" s="7"/>
      <c r="BH853" s="8"/>
      <c r="BJ853" s="41"/>
      <c r="BK853" s="41">
        <f t="shared" si="61"/>
        <v>0</v>
      </c>
      <c r="BL853">
        <f t="shared" si="60"/>
        <v>0</v>
      </c>
      <c r="BM853" t="e">
        <f t="shared" si="58"/>
        <v>#DIV/0!</v>
      </c>
      <c r="BN853">
        <f t="shared" si="59"/>
        <v>0</v>
      </c>
    </row>
    <row r="854" spans="2:66" x14ac:dyDescent="0.25">
      <c r="B854" s="6"/>
      <c r="C854" s="10"/>
      <c r="D854" s="32"/>
      <c r="E854" s="10"/>
      <c r="F854" s="32"/>
      <c r="G854" s="10"/>
      <c r="H854" s="32"/>
      <c r="I854" s="10"/>
      <c r="J854" s="32"/>
      <c r="K854" s="10"/>
      <c r="L854" s="32"/>
      <c r="M854" s="10"/>
      <c r="N854" s="32"/>
      <c r="O854" s="10"/>
      <c r="P854" s="32"/>
      <c r="Q854" s="10"/>
      <c r="R854" s="32"/>
      <c r="S854" s="10"/>
      <c r="T854" s="32"/>
      <c r="U854" s="10"/>
      <c r="V854" s="32"/>
      <c r="W854" s="10"/>
      <c r="X854" s="32"/>
      <c r="Y854" s="10"/>
      <c r="Z854" s="32"/>
      <c r="AA854" s="10"/>
      <c r="AB854" s="32"/>
      <c r="AC854" s="10"/>
      <c r="AD854" s="32"/>
      <c r="AE854" s="10"/>
      <c r="AF854" s="32"/>
      <c r="AG854" s="10"/>
      <c r="AH854" s="32"/>
      <c r="AI854" s="10"/>
      <c r="AJ854" s="32"/>
      <c r="AK854" s="10"/>
      <c r="AL854" s="32"/>
      <c r="AM854" s="10"/>
      <c r="AN854" s="32"/>
      <c r="AO854" s="10"/>
      <c r="AP854" s="242"/>
      <c r="AQ854" s="10"/>
      <c r="AR854" s="32"/>
      <c r="AS854" s="10"/>
      <c r="AT854" s="242"/>
      <c r="AU854" s="10"/>
      <c r="AV854" s="242"/>
      <c r="AW854" s="7"/>
      <c r="AX854" s="247"/>
      <c r="AY854" s="10"/>
      <c r="AZ854" s="242"/>
      <c r="BA854" s="7"/>
      <c r="BB854" s="247"/>
      <c r="BC854" s="7"/>
      <c r="BD854" s="247"/>
      <c r="BE854" s="7"/>
      <c r="BF854" s="8"/>
      <c r="BG854" s="7"/>
      <c r="BH854" s="8"/>
      <c r="BJ854" s="41"/>
      <c r="BK854" s="41">
        <f t="shared" si="61"/>
        <v>0</v>
      </c>
      <c r="BL854">
        <f t="shared" si="60"/>
        <v>0</v>
      </c>
      <c r="BM854" t="e">
        <f t="shared" si="58"/>
        <v>#DIV/0!</v>
      </c>
      <c r="BN854">
        <f t="shared" si="59"/>
        <v>0</v>
      </c>
    </row>
    <row r="855" spans="2:66" x14ac:dyDescent="0.25">
      <c r="B855" s="6"/>
      <c r="C855" s="10"/>
      <c r="D855" s="32"/>
      <c r="E855" s="10"/>
      <c r="F855" s="32"/>
      <c r="G855" s="10"/>
      <c r="H855" s="32"/>
      <c r="I855" s="10"/>
      <c r="J855" s="32"/>
      <c r="K855" s="10"/>
      <c r="L855" s="32"/>
      <c r="M855" s="10"/>
      <c r="N855" s="32"/>
      <c r="O855" s="10"/>
      <c r="P855" s="32"/>
      <c r="Q855" s="10"/>
      <c r="R855" s="32"/>
      <c r="S855" s="10"/>
      <c r="T855" s="32"/>
      <c r="U855" s="10"/>
      <c r="V855" s="32"/>
      <c r="W855" s="10"/>
      <c r="X855" s="32"/>
      <c r="Y855" s="10"/>
      <c r="Z855" s="32"/>
      <c r="AA855" s="10"/>
      <c r="AB855" s="32"/>
      <c r="AC855" s="10"/>
      <c r="AD855" s="32"/>
      <c r="AE855" s="10"/>
      <c r="AF855" s="32"/>
      <c r="AG855" s="10"/>
      <c r="AH855" s="32"/>
      <c r="AI855" s="10"/>
      <c r="AJ855" s="32"/>
      <c r="AK855" s="10"/>
      <c r="AL855" s="32"/>
      <c r="AM855" s="10"/>
      <c r="AN855" s="32"/>
      <c r="AO855" s="10"/>
      <c r="AP855" s="242"/>
      <c r="AQ855" s="10"/>
      <c r="AR855" s="32"/>
      <c r="AS855" s="10"/>
      <c r="AT855" s="242"/>
      <c r="AU855" s="10"/>
      <c r="AV855" s="242"/>
      <c r="AW855" s="7"/>
      <c r="AX855" s="247"/>
      <c r="AY855" s="10"/>
      <c r="AZ855" s="242"/>
      <c r="BA855" s="7"/>
      <c r="BB855" s="247"/>
      <c r="BC855" s="7"/>
      <c r="BD855" s="247"/>
      <c r="BE855" s="7"/>
      <c r="BF855" s="8"/>
      <c r="BG855" s="7"/>
      <c r="BH855" s="8"/>
      <c r="BJ855" s="41"/>
      <c r="BK855" s="41">
        <f t="shared" si="61"/>
        <v>0</v>
      </c>
      <c r="BL855">
        <f t="shared" si="60"/>
        <v>0</v>
      </c>
      <c r="BM855" t="e">
        <f t="shared" si="58"/>
        <v>#DIV/0!</v>
      </c>
      <c r="BN855">
        <f t="shared" si="59"/>
        <v>0</v>
      </c>
    </row>
    <row r="856" spans="2:66" x14ac:dyDescent="0.25">
      <c r="B856" s="6"/>
      <c r="C856" s="10"/>
      <c r="D856" s="32"/>
      <c r="E856" s="10"/>
      <c r="F856" s="32"/>
      <c r="G856" s="10"/>
      <c r="H856" s="32"/>
      <c r="I856" s="10"/>
      <c r="J856" s="32"/>
      <c r="K856" s="10"/>
      <c r="L856" s="32"/>
      <c r="M856" s="10"/>
      <c r="N856" s="32"/>
      <c r="O856" s="10"/>
      <c r="P856" s="32"/>
      <c r="Q856" s="10"/>
      <c r="R856" s="32"/>
      <c r="S856" s="10"/>
      <c r="T856" s="32"/>
      <c r="U856" s="10"/>
      <c r="V856" s="32"/>
      <c r="W856" s="10"/>
      <c r="X856" s="32"/>
      <c r="Y856" s="10"/>
      <c r="Z856" s="32"/>
      <c r="AA856" s="10"/>
      <c r="AB856" s="32"/>
      <c r="AC856" s="10"/>
      <c r="AD856" s="32"/>
      <c r="AE856" s="10"/>
      <c r="AF856" s="32"/>
      <c r="AG856" s="10"/>
      <c r="AH856" s="32"/>
      <c r="AI856" s="10"/>
      <c r="AJ856" s="32"/>
      <c r="AK856" s="10"/>
      <c r="AL856" s="32"/>
      <c r="AM856" s="10"/>
      <c r="AN856" s="32"/>
      <c r="AO856" s="10"/>
      <c r="AP856" s="242"/>
      <c r="AQ856" s="10"/>
      <c r="AR856" s="32"/>
      <c r="AS856" s="10"/>
      <c r="AT856" s="242"/>
      <c r="AU856" s="10"/>
      <c r="AV856" s="242"/>
      <c r="AW856" s="7"/>
      <c r="AX856" s="247"/>
      <c r="AY856" s="10"/>
      <c r="AZ856" s="242"/>
      <c r="BA856" s="7"/>
      <c r="BB856" s="247"/>
      <c r="BC856" s="7"/>
      <c r="BD856" s="247"/>
      <c r="BE856" s="7"/>
      <c r="BF856" s="8"/>
      <c r="BG856" s="7"/>
      <c r="BH856" s="8"/>
      <c r="BJ856" s="41"/>
      <c r="BK856" s="41">
        <f t="shared" si="61"/>
        <v>0</v>
      </c>
      <c r="BL856">
        <f t="shared" si="60"/>
        <v>0</v>
      </c>
      <c r="BM856" t="e">
        <f t="shared" ref="BM856:BM909" si="62">+BK856/BL856</f>
        <v>#DIV/0!</v>
      </c>
      <c r="BN856">
        <f t="shared" ref="BN856:BN909" si="63">+K856*2</f>
        <v>0</v>
      </c>
    </row>
    <row r="857" spans="2:66" x14ac:dyDescent="0.25">
      <c r="B857" s="6"/>
      <c r="C857" s="10"/>
      <c r="D857" s="32"/>
      <c r="E857" s="10"/>
      <c r="F857" s="32"/>
      <c r="G857" s="10"/>
      <c r="H857" s="32"/>
      <c r="I857" s="10"/>
      <c r="J857" s="32"/>
      <c r="K857" s="10"/>
      <c r="L857" s="32"/>
      <c r="M857" s="10"/>
      <c r="N857" s="32"/>
      <c r="O857" s="10"/>
      <c r="P857" s="32"/>
      <c r="Q857" s="10"/>
      <c r="R857" s="32"/>
      <c r="S857" s="10"/>
      <c r="T857" s="32"/>
      <c r="U857" s="10"/>
      <c r="V857" s="32"/>
      <c r="W857" s="10"/>
      <c r="X857" s="32"/>
      <c r="Y857" s="10"/>
      <c r="Z857" s="32"/>
      <c r="AA857" s="10"/>
      <c r="AB857" s="32"/>
      <c r="AC857" s="10"/>
      <c r="AD857" s="32"/>
      <c r="AE857" s="10"/>
      <c r="AF857" s="32"/>
      <c r="AG857" s="10"/>
      <c r="AH857" s="32"/>
      <c r="AI857" s="10"/>
      <c r="AJ857" s="32"/>
      <c r="AK857" s="10"/>
      <c r="AL857" s="32"/>
      <c r="AM857" s="10"/>
      <c r="AN857" s="32"/>
      <c r="AO857" s="10"/>
      <c r="AP857" s="242"/>
      <c r="AQ857" s="10"/>
      <c r="AR857" s="32"/>
      <c r="AS857" s="10"/>
      <c r="AT857" s="242"/>
      <c r="AU857" s="10"/>
      <c r="AV857" s="242"/>
      <c r="AW857" s="7"/>
      <c r="AX857" s="247"/>
      <c r="AY857" s="10"/>
      <c r="AZ857" s="242"/>
      <c r="BA857" s="7"/>
      <c r="BB857" s="247"/>
      <c r="BC857" s="7"/>
      <c r="BD857" s="247"/>
      <c r="BE857" s="7"/>
      <c r="BF857" s="8"/>
      <c r="BG857" s="7"/>
      <c r="BH857" s="8"/>
      <c r="BJ857" s="41"/>
      <c r="BK857" s="41">
        <f t="shared" si="61"/>
        <v>0</v>
      </c>
      <c r="BL857">
        <f t="shared" si="60"/>
        <v>0</v>
      </c>
      <c r="BM857" t="e">
        <f t="shared" si="62"/>
        <v>#DIV/0!</v>
      </c>
      <c r="BN857">
        <f t="shared" si="63"/>
        <v>0</v>
      </c>
    </row>
    <row r="858" spans="2:66" x14ac:dyDescent="0.25">
      <c r="B858" s="6"/>
      <c r="C858" s="10"/>
      <c r="D858" s="32"/>
      <c r="E858" s="10"/>
      <c r="F858" s="32"/>
      <c r="G858" s="10"/>
      <c r="H858" s="32"/>
      <c r="I858" s="10"/>
      <c r="J858" s="32"/>
      <c r="K858" s="10"/>
      <c r="L858" s="32"/>
      <c r="M858" s="10"/>
      <c r="N858" s="32"/>
      <c r="O858" s="10"/>
      <c r="P858" s="32"/>
      <c r="Q858" s="10"/>
      <c r="R858" s="32"/>
      <c r="S858" s="10"/>
      <c r="T858" s="32"/>
      <c r="U858" s="10"/>
      <c r="V858" s="32"/>
      <c r="W858" s="10"/>
      <c r="X858" s="32"/>
      <c r="Y858" s="10"/>
      <c r="Z858" s="32"/>
      <c r="AA858" s="10"/>
      <c r="AB858" s="32"/>
      <c r="AC858" s="10"/>
      <c r="AD858" s="32"/>
      <c r="AE858" s="10"/>
      <c r="AF858" s="32"/>
      <c r="AG858" s="10"/>
      <c r="AH858" s="32"/>
      <c r="AI858" s="10"/>
      <c r="AJ858" s="32"/>
      <c r="AK858" s="10"/>
      <c r="AL858" s="32"/>
      <c r="AM858" s="10"/>
      <c r="AN858" s="32"/>
      <c r="AO858" s="10"/>
      <c r="AP858" s="242"/>
      <c r="AQ858" s="10"/>
      <c r="AR858" s="32"/>
      <c r="AS858" s="10"/>
      <c r="AT858" s="242"/>
      <c r="AU858" s="10"/>
      <c r="AV858" s="242"/>
      <c r="AW858" s="7"/>
      <c r="AX858" s="247"/>
      <c r="AY858" s="10"/>
      <c r="AZ858" s="242"/>
      <c r="BA858" s="7"/>
      <c r="BB858" s="247"/>
      <c r="BC858" s="7"/>
      <c r="BD858" s="247"/>
      <c r="BE858" s="7"/>
      <c r="BF858" s="8"/>
      <c r="BG858" s="7"/>
      <c r="BH858" s="8"/>
      <c r="BJ858" s="41"/>
      <c r="BK858" s="41">
        <f t="shared" ref="BK858:BK908" si="64">+AI858+AE858+Y858+W858+U858+S858+Q858+O858+M858+I858+G858+E858+C858+AG858+K858+BG858+BN858+AA858+AC858+AK858+AM858+AO858</f>
        <v>0</v>
      </c>
      <c r="BL858">
        <f t="shared" si="60"/>
        <v>0</v>
      </c>
      <c r="BM858" t="e">
        <f t="shared" si="62"/>
        <v>#DIV/0!</v>
      </c>
      <c r="BN858">
        <f t="shared" si="63"/>
        <v>0</v>
      </c>
    </row>
    <row r="859" spans="2:66" x14ac:dyDescent="0.25">
      <c r="B859" s="6"/>
      <c r="C859" s="10"/>
      <c r="D859" s="32"/>
      <c r="E859" s="10"/>
      <c r="F859" s="32"/>
      <c r="G859" s="10"/>
      <c r="H859" s="32"/>
      <c r="I859" s="10"/>
      <c r="J859" s="32"/>
      <c r="K859" s="10"/>
      <c r="L859" s="32"/>
      <c r="M859" s="10"/>
      <c r="N859" s="32"/>
      <c r="O859" s="10"/>
      <c r="P859" s="32"/>
      <c r="Q859" s="10"/>
      <c r="R859" s="32"/>
      <c r="S859" s="10"/>
      <c r="T859" s="32"/>
      <c r="U859" s="10"/>
      <c r="V859" s="32"/>
      <c r="W859" s="10"/>
      <c r="X859" s="32"/>
      <c r="Y859" s="10"/>
      <c r="Z859" s="32"/>
      <c r="AA859" s="10"/>
      <c r="AB859" s="32"/>
      <c r="AC859" s="10"/>
      <c r="AD859" s="32"/>
      <c r="AE859" s="10"/>
      <c r="AF859" s="32"/>
      <c r="AG859" s="10"/>
      <c r="AH859" s="32"/>
      <c r="AI859" s="10"/>
      <c r="AJ859" s="32"/>
      <c r="AK859" s="10"/>
      <c r="AL859" s="32"/>
      <c r="AM859" s="10"/>
      <c r="AN859" s="32"/>
      <c r="AO859" s="10"/>
      <c r="AP859" s="242"/>
      <c r="AQ859" s="10"/>
      <c r="AR859" s="32"/>
      <c r="AS859" s="10"/>
      <c r="AT859" s="242"/>
      <c r="AU859" s="10"/>
      <c r="AV859" s="242"/>
      <c r="AW859" s="7"/>
      <c r="AX859" s="247"/>
      <c r="AY859" s="10"/>
      <c r="AZ859" s="242"/>
      <c r="BA859" s="7"/>
      <c r="BB859" s="247"/>
      <c r="BC859" s="7"/>
      <c r="BD859" s="247"/>
      <c r="BE859" s="7"/>
      <c r="BF859" s="8"/>
      <c r="BG859" s="7"/>
      <c r="BH859" s="8"/>
      <c r="BJ859" s="41"/>
      <c r="BK859" s="41">
        <f t="shared" si="64"/>
        <v>0</v>
      </c>
      <c r="BL859">
        <f t="shared" si="60"/>
        <v>0</v>
      </c>
      <c r="BM859" t="e">
        <f t="shared" si="62"/>
        <v>#DIV/0!</v>
      </c>
      <c r="BN859">
        <f t="shared" si="63"/>
        <v>0</v>
      </c>
    </row>
    <row r="860" spans="2:66" x14ac:dyDescent="0.25">
      <c r="B860" s="6"/>
      <c r="C860" s="10"/>
      <c r="D860" s="32"/>
      <c r="E860" s="10"/>
      <c r="F860" s="32"/>
      <c r="G860" s="10"/>
      <c r="H860" s="32"/>
      <c r="I860" s="10"/>
      <c r="J860" s="32"/>
      <c r="K860" s="10"/>
      <c r="L860" s="32"/>
      <c r="M860" s="10"/>
      <c r="N860" s="32"/>
      <c r="O860" s="10"/>
      <c r="P860" s="32"/>
      <c r="Q860" s="10"/>
      <c r="R860" s="32"/>
      <c r="S860" s="10"/>
      <c r="T860" s="32"/>
      <c r="U860" s="10"/>
      <c r="V860" s="32"/>
      <c r="W860" s="10"/>
      <c r="X860" s="32"/>
      <c r="Y860" s="10"/>
      <c r="Z860" s="32"/>
      <c r="AA860" s="10"/>
      <c r="AB860" s="32"/>
      <c r="AC860" s="10"/>
      <c r="AD860" s="32"/>
      <c r="AE860" s="10"/>
      <c r="AF860" s="32"/>
      <c r="AG860" s="10"/>
      <c r="AH860" s="32"/>
      <c r="AI860" s="10"/>
      <c r="AJ860" s="32"/>
      <c r="AK860" s="10"/>
      <c r="AL860" s="32"/>
      <c r="AM860" s="10"/>
      <c r="AN860" s="32"/>
      <c r="AO860" s="10"/>
      <c r="AP860" s="242"/>
      <c r="AQ860" s="10"/>
      <c r="AR860" s="32"/>
      <c r="AS860" s="10"/>
      <c r="AT860" s="242"/>
      <c r="AU860" s="10"/>
      <c r="AV860" s="242"/>
      <c r="AW860" s="7"/>
      <c r="AX860" s="247"/>
      <c r="AY860" s="10"/>
      <c r="AZ860" s="242"/>
      <c r="BA860" s="7"/>
      <c r="BB860" s="247"/>
      <c r="BC860" s="7"/>
      <c r="BD860" s="247"/>
      <c r="BE860" s="7"/>
      <c r="BF860" s="8"/>
      <c r="BG860" s="7"/>
      <c r="BH860" s="8"/>
      <c r="BJ860" s="41"/>
      <c r="BK860" s="41">
        <f t="shared" si="64"/>
        <v>0</v>
      </c>
      <c r="BL860">
        <f t="shared" si="60"/>
        <v>0</v>
      </c>
      <c r="BM860" t="e">
        <f t="shared" si="62"/>
        <v>#DIV/0!</v>
      </c>
      <c r="BN860">
        <f t="shared" si="63"/>
        <v>0</v>
      </c>
    </row>
    <row r="861" spans="2:66" x14ac:dyDescent="0.25">
      <c r="B861" s="6"/>
      <c r="C861" s="10"/>
      <c r="D861" s="32"/>
      <c r="E861" s="10"/>
      <c r="F861" s="32"/>
      <c r="G861" s="10"/>
      <c r="H861" s="32"/>
      <c r="I861" s="10"/>
      <c r="J861" s="32"/>
      <c r="K861" s="10"/>
      <c r="L861" s="32"/>
      <c r="M861" s="10"/>
      <c r="N861" s="32"/>
      <c r="O861" s="10"/>
      <c r="P861" s="32"/>
      <c r="Q861" s="10"/>
      <c r="R861" s="32"/>
      <c r="S861" s="10"/>
      <c r="T861" s="32"/>
      <c r="U861" s="10"/>
      <c r="V861" s="32"/>
      <c r="W861" s="10"/>
      <c r="X861" s="32"/>
      <c r="Y861" s="10"/>
      <c r="Z861" s="32"/>
      <c r="AA861" s="10"/>
      <c r="AB861" s="32"/>
      <c r="AC861" s="10"/>
      <c r="AD861" s="32"/>
      <c r="AE861" s="10"/>
      <c r="AF861" s="32"/>
      <c r="AG861" s="10"/>
      <c r="AH861" s="32"/>
      <c r="AI861" s="10"/>
      <c r="AJ861" s="32"/>
      <c r="AK861" s="10"/>
      <c r="AL861" s="32"/>
      <c r="AM861" s="10"/>
      <c r="AN861" s="32"/>
      <c r="AO861" s="10"/>
      <c r="AP861" s="242"/>
      <c r="AQ861" s="10"/>
      <c r="AR861" s="32"/>
      <c r="AS861" s="10"/>
      <c r="AT861" s="242"/>
      <c r="AU861" s="10"/>
      <c r="AV861" s="242"/>
      <c r="AW861" s="7"/>
      <c r="AX861" s="247"/>
      <c r="AY861" s="10"/>
      <c r="AZ861" s="242"/>
      <c r="BA861" s="7"/>
      <c r="BB861" s="247"/>
      <c r="BC861" s="7"/>
      <c r="BD861" s="247"/>
      <c r="BE861" s="7"/>
      <c r="BF861" s="8"/>
      <c r="BG861" s="7"/>
      <c r="BH861" s="8"/>
      <c r="BJ861" s="41"/>
      <c r="BK861" s="41">
        <f t="shared" si="64"/>
        <v>0</v>
      </c>
      <c r="BL861">
        <f t="shared" si="60"/>
        <v>0</v>
      </c>
      <c r="BM861" t="e">
        <f t="shared" si="62"/>
        <v>#DIV/0!</v>
      </c>
      <c r="BN861">
        <f t="shared" si="63"/>
        <v>0</v>
      </c>
    </row>
    <row r="862" spans="2:66" x14ac:dyDescent="0.25">
      <c r="B862" s="6"/>
      <c r="C862" s="10"/>
      <c r="D862" s="32"/>
      <c r="E862" s="10"/>
      <c r="F862" s="32"/>
      <c r="G862" s="10"/>
      <c r="H862" s="32"/>
      <c r="I862" s="10"/>
      <c r="J862" s="32"/>
      <c r="K862" s="10"/>
      <c r="L862" s="32"/>
      <c r="M862" s="10"/>
      <c r="N862" s="32"/>
      <c r="O862" s="10"/>
      <c r="P862" s="32"/>
      <c r="Q862" s="10"/>
      <c r="R862" s="32"/>
      <c r="S862" s="10"/>
      <c r="T862" s="32"/>
      <c r="U862" s="10"/>
      <c r="V862" s="32"/>
      <c r="W862" s="10"/>
      <c r="X862" s="32"/>
      <c r="Y862" s="10"/>
      <c r="Z862" s="32"/>
      <c r="AA862" s="10"/>
      <c r="AB862" s="32"/>
      <c r="AC862" s="10"/>
      <c r="AD862" s="32"/>
      <c r="AE862" s="10"/>
      <c r="AF862" s="32"/>
      <c r="AG862" s="10"/>
      <c r="AH862" s="32"/>
      <c r="AI862" s="10"/>
      <c r="AJ862" s="32"/>
      <c r="AK862" s="10"/>
      <c r="AL862" s="32"/>
      <c r="AM862" s="10"/>
      <c r="AN862" s="32"/>
      <c r="AO862" s="10"/>
      <c r="AP862" s="242"/>
      <c r="AQ862" s="10"/>
      <c r="AR862" s="32"/>
      <c r="AS862" s="10"/>
      <c r="AT862" s="242"/>
      <c r="AU862" s="10"/>
      <c r="AV862" s="242"/>
      <c r="AW862" s="7"/>
      <c r="AX862" s="247"/>
      <c r="AY862" s="10"/>
      <c r="AZ862" s="242"/>
      <c r="BA862" s="7"/>
      <c r="BB862" s="247"/>
      <c r="BC862" s="7"/>
      <c r="BD862" s="247"/>
      <c r="BE862" s="7"/>
      <c r="BF862" s="8"/>
      <c r="BG862" s="7"/>
      <c r="BH862" s="8"/>
      <c r="BJ862" s="41"/>
      <c r="BK862" s="41">
        <f t="shared" si="64"/>
        <v>0</v>
      </c>
      <c r="BL862">
        <f t="shared" si="60"/>
        <v>0</v>
      </c>
      <c r="BM862" t="e">
        <f t="shared" si="62"/>
        <v>#DIV/0!</v>
      </c>
      <c r="BN862">
        <f t="shared" si="63"/>
        <v>0</v>
      </c>
    </row>
    <row r="863" spans="2:66" x14ac:dyDescent="0.25">
      <c r="B863" s="6"/>
      <c r="C863" s="10"/>
      <c r="D863" s="32"/>
      <c r="E863" s="10"/>
      <c r="F863" s="32"/>
      <c r="G863" s="10"/>
      <c r="H863" s="32"/>
      <c r="I863" s="10"/>
      <c r="J863" s="32"/>
      <c r="K863" s="10"/>
      <c r="L863" s="32"/>
      <c r="M863" s="10"/>
      <c r="N863" s="32"/>
      <c r="O863" s="10"/>
      <c r="P863" s="32"/>
      <c r="Q863" s="10"/>
      <c r="R863" s="32"/>
      <c r="S863" s="10"/>
      <c r="T863" s="32"/>
      <c r="U863" s="10"/>
      <c r="V863" s="32"/>
      <c r="W863" s="10"/>
      <c r="X863" s="32"/>
      <c r="Y863" s="10"/>
      <c r="Z863" s="32"/>
      <c r="AA863" s="10"/>
      <c r="AB863" s="32"/>
      <c r="AC863" s="10"/>
      <c r="AD863" s="32"/>
      <c r="AE863" s="10"/>
      <c r="AF863" s="32"/>
      <c r="AG863" s="10"/>
      <c r="AH863" s="32"/>
      <c r="AI863" s="10"/>
      <c r="AJ863" s="32"/>
      <c r="AK863" s="10"/>
      <c r="AL863" s="32"/>
      <c r="AM863" s="10"/>
      <c r="AN863" s="32"/>
      <c r="AO863" s="10"/>
      <c r="AP863" s="242"/>
      <c r="AQ863" s="10"/>
      <c r="AR863" s="32"/>
      <c r="AS863" s="10"/>
      <c r="AT863" s="242"/>
      <c r="AU863" s="10"/>
      <c r="AV863" s="242"/>
      <c r="AW863" s="7"/>
      <c r="AX863" s="247"/>
      <c r="AY863" s="10"/>
      <c r="AZ863" s="242"/>
      <c r="BA863" s="7"/>
      <c r="BB863" s="247"/>
      <c r="BC863" s="7"/>
      <c r="BD863" s="247"/>
      <c r="BE863" s="7"/>
      <c r="BF863" s="8"/>
      <c r="BG863" s="7"/>
      <c r="BH863" s="8"/>
      <c r="BJ863" s="41"/>
      <c r="BK863" s="41">
        <f t="shared" si="64"/>
        <v>0</v>
      </c>
      <c r="BL863">
        <f t="shared" si="60"/>
        <v>0</v>
      </c>
      <c r="BM863" t="e">
        <f t="shared" si="62"/>
        <v>#DIV/0!</v>
      </c>
      <c r="BN863">
        <f t="shared" si="63"/>
        <v>0</v>
      </c>
    </row>
    <row r="864" spans="2:66" x14ac:dyDescent="0.25">
      <c r="B864" s="6"/>
      <c r="C864" s="10"/>
      <c r="D864" s="32"/>
      <c r="E864" s="10"/>
      <c r="F864" s="32"/>
      <c r="G864" s="10"/>
      <c r="H864" s="32"/>
      <c r="I864" s="10"/>
      <c r="J864" s="32"/>
      <c r="K864" s="10"/>
      <c r="L864" s="32"/>
      <c r="M864" s="10"/>
      <c r="N864" s="32"/>
      <c r="O864" s="10"/>
      <c r="P864" s="32"/>
      <c r="Q864" s="10"/>
      <c r="R864" s="32"/>
      <c r="S864" s="10"/>
      <c r="T864" s="32"/>
      <c r="U864" s="10"/>
      <c r="V864" s="32"/>
      <c r="W864" s="10"/>
      <c r="X864" s="32"/>
      <c r="Y864" s="10"/>
      <c r="Z864" s="32"/>
      <c r="AA864" s="10"/>
      <c r="AB864" s="32"/>
      <c r="AC864" s="10"/>
      <c r="AD864" s="32"/>
      <c r="AE864" s="10"/>
      <c r="AF864" s="32"/>
      <c r="AG864" s="10"/>
      <c r="AH864" s="32"/>
      <c r="AI864" s="10"/>
      <c r="AJ864" s="32"/>
      <c r="AK864" s="10"/>
      <c r="AL864" s="32"/>
      <c r="AM864" s="10"/>
      <c r="AN864" s="32"/>
      <c r="AO864" s="10"/>
      <c r="AP864" s="242"/>
      <c r="AQ864" s="10"/>
      <c r="AR864" s="32"/>
      <c r="AS864" s="10"/>
      <c r="AT864" s="242"/>
      <c r="AU864" s="10"/>
      <c r="AV864" s="242"/>
      <c r="AW864" s="7"/>
      <c r="AX864" s="247"/>
      <c r="AY864" s="10"/>
      <c r="AZ864" s="242"/>
      <c r="BA864" s="7"/>
      <c r="BB864" s="247"/>
      <c r="BC864" s="7"/>
      <c r="BD864" s="247"/>
      <c r="BE864" s="7"/>
      <c r="BF864" s="8"/>
      <c r="BG864" s="7"/>
      <c r="BH864" s="8"/>
      <c r="BJ864" s="41"/>
      <c r="BK864" s="41">
        <f t="shared" si="64"/>
        <v>0</v>
      </c>
      <c r="BL864">
        <f t="shared" si="60"/>
        <v>0</v>
      </c>
      <c r="BM864" t="e">
        <f t="shared" si="62"/>
        <v>#DIV/0!</v>
      </c>
      <c r="BN864">
        <f t="shared" si="63"/>
        <v>0</v>
      </c>
    </row>
    <row r="865" spans="2:66" x14ac:dyDescent="0.25">
      <c r="B865" s="6"/>
      <c r="C865" s="10"/>
      <c r="D865" s="32"/>
      <c r="E865" s="10"/>
      <c r="F865" s="32"/>
      <c r="G865" s="10"/>
      <c r="H865" s="32"/>
      <c r="I865" s="10"/>
      <c r="J865" s="32"/>
      <c r="K865" s="10"/>
      <c r="L865" s="32"/>
      <c r="M865" s="10"/>
      <c r="N865" s="32"/>
      <c r="O865" s="10"/>
      <c r="P865" s="32"/>
      <c r="Q865" s="10"/>
      <c r="R865" s="32"/>
      <c r="S865" s="10"/>
      <c r="T865" s="32"/>
      <c r="U865" s="10"/>
      <c r="V865" s="32"/>
      <c r="W865" s="10"/>
      <c r="X865" s="32"/>
      <c r="Y865" s="10"/>
      <c r="Z865" s="32"/>
      <c r="AA865" s="10"/>
      <c r="AB865" s="32"/>
      <c r="AC865" s="10"/>
      <c r="AD865" s="32"/>
      <c r="AE865" s="10"/>
      <c r="AF865" s="32"/>
      <c r="AG865" s="10"/>
      <c r="AH865" s="32"/>
      <c r="AI865" s="10"/>
      <c r="AJ865" s="32"/>
      <c r="AK865" s="10"/>
      <c r="AL865" s="32"/>
      <c r="AM865" s="10"/>
      <c r="AN865" s="32"/>
      <c r="AO865" s="10"/>
      <c r="AP865" s="242"/>
      <c r="AQ865" s="10"/>
      <c r="AR865" s="32"/>
      <c r="AS865" s="10"/>
      <c r="AT865" s="242"/>
      <c r="AU865" s="10"/>
      <c r="AV865" s="242"/>
      <c r="AW865" s="7"/>
      <c r="AX865" s="247"/>
      <c r="AY865" s="10"/>
      <c r="AZ865" s="242"/>
      <c r="BA865" s="7"/>
      <c r="BB865" s="247"/>
      <c r="BC865" s="7"/>
      <c r="BD865" s="247"/>
      <c r="BE865" s="7"/>
      <c r="BF865" s="8"/>
      <c r="BG865" s="7"/>
      <c r="BH865" s="8"/>
      <c r="BJ865" s="41"/>
      <c r="BK865" s="41">
        <f t="shared" si="64"/>
        <v>0</v>
      </c>
      <c r="BL865">
        <f t="shared" si="60"/>
        <v>0</v>
      </c>
      <c r="BM865" t="e">
        <f t="shared" si="62"/>
        <v>#DIV/0!</v>
      </c>
      <c r="BN865">
        <f t="shared" si="63"/>
        <v>0</v>
      </c>
    </row>
    <row r="866" spans="2:66" x14ac:dyDescent="0.25">
      <c r="B866" s="6"/>
      <c r="C866" s="10"/>
      <c r="D866" s="32"/>
      <c r="E866" s="10"/>
      <c r="F866" s="32"/>
      <c r="G866" s="10"/>
      <c r="H866" s="32"/>
      <c r="I866" s="10"/>
      <c r="J866" s="32"/>
      <c r="K866" s="10"/>
      <c r="L866" s="32"/>
      <c r="M866" s="10"/>
      <c r="N866" s="32"/>
      <c r="O866" s="10"/>
      <c r="P866" s="32"/>
      <c r="Q866" s="10"/>
      <c r="R866" s="32"/>
      <c r="S866" s="10"/>
      <c r="T866" s="32"/>
      <c r="U866" s="10"/>
      <c r="V866" s="32"/>
      <c r="W866" s="10"/>
      <c r="X866" s="32"/>
      <c r="Y866" s="10"/>
      <c r="Z866" s="32"/>
      <c r="AA866" s="10"/>
      <c r="AB866" s="32"/>
      <c r="AC866" s="10"/>
      <c r="AD866" s="32"/>
      <c r="AE866" s="10"/>
      <c r="AF866" s="32"/>
      <c r="AG866" s="10"/>
      <c r="AH866" s="32"/>
      <c r="AI866" s="10"/>
      <c r="AJ866" s="32"/>
      <c r="AK866" s="10"/>
      <c r="AL866" s="32"/>
      <c r="AM866" s="10"/>
      <c r="AN866" s="32"/>
      <c r="AO866" s="10"/>
      <c r="AP866" s="242"/>
      <c r="AQ866" s="10"/>
      <c r="AR866" s="32"/>
      <c r="AS866" s="10"/>
      <c r="AT866" s="242"/>
      <c r="AU866" s="10"/>
      <c r="AV866" s="242"/>
      <c r="AW866" s="7"/>
      <c r="AX866" s="247"/>
      <c r="AY866" s="10"/>
      <c r="AZ866" s="242"/>
      <c r="BA866" s="7"/>
      <c r="BB866" s="247"/>
      <c r="BC866" s="7"/>
      <c r="BD866" s="247"/>
      <c r="BE866" s="7"/>
      <c r="BF866" s="8"/>
      <c r="BG866" s="7"/>
      <c r="BH866" s="8"/>
      <c r="BJ866" s="41"/>
      <c r="BK866" s="41">
        <f t="shared" si="64"/>
        <v>0</v>
      </c>
      <c r="BL866">
        <f t="shared" si="60"/>
        <v>0</v>
      </c>
      <c r="BM866" t="e">
        <f t="shared" si="62"/>
        <v>#DIV/0!</v>
      </c>
      <c r="BN866">
        <f t="shared" si="63"/>
        <v>0</v>
      </c>
    </row>
    <row r="867" spans="2:66" x14ac:dyDescent="0.25">
      <c r="B867" s="6"/>
      <c r="C867" s="10"/>
      <c r="D867" s="32"/>
      <c r="E867" s="10"/>
      <c r="F867" s="32"/>
      <c r="G867" s="10"/>
      <c r="H867" s="32"/>
      <c r="I867" s="10"/>
      <c r="J867" s="32"/>
      <c r="K867" s="10"/>
      <c r="L867" s="32"/>
      <c r="M867" s="10"/>
      <c r="N867" s="32"/>
      <c r="O867" s="10"/>
      <c r="P867" s="32"/>
      <c r="Q867" s="10"/>
      <c r="R867" s="32"/>
      <c r="S867" s="10"/>
      <c r="T867" s="32"/>
      <c r="U867" s="10"/>
      <c r="V867" s="32"/>
      <c r="W867" s="10"/>
      <c r="X867" s="32"/>
      <c r="Y867" s="10"/>
      <c r="Z867" s="32"/>
      <c r="AA867" s="10"/>
      <c r="AB867" s="32"/>
      <c r="AC867" s="10"/>
      <c r="AD867" s="32"/>
      <c r="AE867" s="10"/>
      <c r="AF867" s="32"/>
      <c r="AG867" s="10"/>
      <c r="AH867" s="32"/>
      <c r="AI867" s="10"/>
      <c r="AJ867" s="32"/>
      <c r="AK867" s="10"/>
      <c r="AL867" s="32"/>
      <c r="AM867" s="10"/>
      <c r="AN867" s="32"/>
      <c r="AO867" s="10"/>
      <c r="AP867" s="242"/>
      <c r="AQ867" s="10"/>
      <c r="AR867" s="32"/>
      <c r="AS867" s="10"/>
      <c r="AT867" s="242"/>
      <c r="AU867" s="10"/>
      <c r="AV867" s="242"/>
      <c r="AW867" s="7"/>
      <c r="AX867" s="247"/>
      <c r="AY867" s="10"/>
      <c r="AZ867" s="242"/>
      <c r="BA867" s="7"/>
      <c r="BB867" s="247"/>
      <c r="BC867" s="7"/>
      <c r="BD867" s="247"/>
      <c r="BE867" s="7"/>
      <c r="BF867" s="8"/>
      <c r="BG867" s="7"/>
      <c r="BH867" s="8"/>
      <c r="BJ867" s="41"/>
      <c r="BK867" s="41">
        <f t="shared" si="64"/>
        <v>0</v>
      </c>
      <c r="BL867">
        <f t="shared" si="60"/>
        <v>0</v>
      </c>
      <c r="BM867" t="e">
        <f t="shared" si="62"/>
        <v>#DIV/0!</v>
      </c>
      <c r="BN867">
        <f t="shared" si="63"/>
        <v>0</v>
      </c>
    </row>
    <row r="868" spans="2:66" x14ac:dyDescent="0.25">
      <c r="B868" s="6"/>
      <c r="C868" s="10"/>
      <c r="D868" s="32"/>
      <c r="E868" s="10"/>
      <c r="F868" s="32"/>
      <c r="G868" s="10"/>
      <c r="H868" s="32"/>
      <c r="I868" s="10"/>
      <c r="J868" s="32"/>
      <c r="K868" s="10"/>
      <c r="L868" s="32"/>
      <c r="M868" s="10"/>
      <c r="N868" s="32"/>
      <c r="O868" s="10"/>
      <c r="P868" s="32"/>
      <c r="Q868" s="10"/>
      <c r="R868" s="32"/>
      <c r="S868" s="10"/>
      <c r="T868" s="32"/>
      <c r="U868" s="10"/>
      <c r="V868" s="32"/>
      <c r="W868" s="10"/>
      <c r="X868" s="32"/>
      <c r="Y868" s="10"/>
      <c r="Z868" s="32"/>
      <c r="AA868" s="10"/>
      <c r="AB868" s="32"/>
      <c r="AC868" s="10"/>
      <c r="AD868" s="32"/>
      <c r="AE868" s="10"/>
      <c r="AF868" s="32"/>
      <c r="AG868" s="10"/>
      <c r="AH868" s="32"/>
      <c r="AI868" s="10"/>
      <c r="AJ868" s="32"/>
      <c r="AK868" s="10"/>
      <c r="AL868" s="32"/>
      <c r="AM868" s="10"/>
      <c r="AN868" s="32"/>
      <c r="AO868" s="10"/>
      <c r="AP868" s="242"/>
      <c r="AQ868" s="10"/>
      <c r="AR868" s="32"/>
      <c r="AS868" s="10"/>
      <c r="AT868" s="242"/>
      <c r="AU868" s="10"/>
      <c r="AV868" s="242"/>
      <c r="AW868" s="7"/>
      <c r="AX868" s="247"/>
      <c r="AY868" s="10"/>
      <c r="AZ868" s="242"/>
      <c r="BA868" s="7"/>
      <c r="BB868" s="247"/>
      <c r="BC868" s="7"/>
      <c r="BD868" s="247"/>
      <c r="BE868" s="7"/>
      <c r="BF868" s="8"/>
      <c r="BG868" s="7"/>
      <c r="BH868" s="8"/>
      <c r="BJ868" s="41"/>
      <c r="BK868" s="41">
        <f t="shared" si="64"/>
        <v>0</v>
      </c>
      <c r="BL868">
        <f t="shared" si="60"/>
        <v>0</v>
      </c>
      <c r="BM868" t="e">
        <f t="shared" si="62"/>
        <v>#DIV/0!</v>
      </c>
      <c r="BN868">
        <f t="shared" si="63"/>
        <v>0</v>
      </c>
    </row>
    <row r="869" spans="2:66" x14ac:dyDescent="0.25">
      <c r="B869" s="6"/>
      <c r="C869" s="10"/>
      <c r="D869" s="32"/>
      <c r="E869" s="10"/>
      <c r="F869" s="32"/>
      <c r="G869" s="10"/>
      <c r="H869" s="32"/>
      <c r="I869" s="10"/>
      <c r="J869" s="32"/>
      <c r="K869" s="10"/>
      <c r="L869" s="32"/>
      <c r="M869" s="10"/>
      <c r="N869" s="32"/>
      <c r="O869" s="10"/>
      <c r="P869" s="32"/>
      <c r="Q869" s="10"/>
      <c r="R869" s="32"/>
      <c r="S869" s="10"/>
      <c r="T869" s="32"/>
      <c r="U869" s="10"/>
      <c r="V869" s="32"/>
      <c r="W869" s="10"/>
      <c r="X869" s="32"/>
      <c r="Y869" s="10"/>
      <c r="Z869" s="32"/>
      <c r="AA869" s="10"/>
      <c r="AB869" s="32"/>
      <c r="AC869" s="10"/>
      <c r="AD869" s="32"/>
      <c r="AE869" s="10"/>
      <c r="AF869" s="32"/>
      <c r="AG869" s="10"/>
      <c r="AH869" s="32"/>
      <c r="AI869" s="10"/>
      <c r="AJ869" s="32"/>
      <c r="AK869" s="10"/>
      <c r="AL869" s="32"/>
      <c r="AM869" s="10"/>
      <c r="AN869" s="32"/>
      <c r="AO869" s="10"/>
      <c r="AP869" s="242"/>
      <c r="AQ869" s="10"/>
      <c r="AR869" s="32"/>
      <c r="AS869" s="10"/>
      <c r="AT869" s="242"/>
      <c r="AU869" s="10"/>
      <c r="AV869" s="242"/>
      <c r="AW869" s="7"/>
      <c r="AX869" s="247"/>
      <c r="AY869" s="10"/>
      <c r="AZ869" s="242"/>
      <c r="BA869" s="7"/>
      <c r="BB869" s="247"/>
      <c r="BC869" s="7"/>
      <c r="BD869" s="247"/>
      <c r="BE869" s="7"/>
      <c r="BF869" s="8"/>
      <c r="BG869" s="7"/>
      <c r="BH869" s="8"/>
      <c r="BJ869" s="41"/>
      <c r="BK869" s="41">
        <f t="shared" si="64"/>
        <v>0</v>
      </c>
      <c r="BL869">
        <f t="shared" si="60"/>
        <v>0</v>
      </c>
      <c r="BM869" t="e">
        <f t="shared" si="62"/>
        <v>#DIV/0!</v>
      </c>
      <c r="BN869">
        <f t="shared" si="63"/>
        <v>0</v>
      </c>
    </row>
    <row r="870" spans="2:66" x14ac:dyDescent="0.25">
      <c r="B870" s="6"/>
      <c r="C870" s="10"/>
      <c r="D870" s="32"/>
      <c r="E870" s="10"/>
      <c r="F870" s="32"/>
      <c r="G870" s="10"/>
      <c r="H870" s="32"/>
      <c r="I870" s="10"/>
      <c r="J870" s="32"/>
      <c r="K870" s="10"/>
      <c r="L870" s="32"/>
      <c r="M870" s="10"/>
      <c r="N870" s="32"/>
      <c r="O870" s="10"/>
      <c r="P870" s="32"/>
      <c r="Q870" s="10"/>
      <c r="R870" s="32"/>
      <c r="S870" s="10"/>
      <c r="T870" s="32"/>
      <c r="U870" s="10"/>
      <c r="V870" s="32"/>
      <c r="W870" s="10"/>
      <c r="X870" s="32"/>
      <c r="Y870" s="10"/>
      <c r="Z870" s="32"/>
      <c r="AA870" s="10"/>
      <c r="AB870" s="32"/>
      <c r="AC870" s="10"/>
      <c r="AD870" s="32"/>
      <c r="AE870" s="10"/>
      <c r="AF870" s="32"/>
      <c r="AG870" s="10"/>
      <c r="AH870" s="32"/>
      <c r="AI870" s="10"/>
      <c r="AJ870" s="32"/>
      <c r="AK870" s="10"/>
      <c r="AL870" s="32"/>
      <c r="AM870" s="10"/>
      <c r="AN870" s="32"/>
      <c r="AO870" s="10"/>
      <c r="AP870" s="242"/>
      <c r="AQ870" s="10"/>
      <c r="AR870" s="32"/>
      <c r="AS870" s="10"/>
      <c r="AT870" s="242"/>
      <c r="AU870" s="10"/>
      <c r="AV870" s="242"/>
      <c r="AW870" s="7"/>
      <c r="AX870" s="247"/>
      <c r="AY870" s="10"/>
      <c r="AZ870" s="242"/>
      <c r="BA870" s="7"/>
      <c r="BB870" s="247"/>
      <c r="BC870" s="7"/>
      <c r="BD870" s="247"/>
      <c r="BE870" s="7"/>
      <c r="BF870" s="8"/>
      <c r="BG870" s="7"/>
      <c r="BH870" s="8"/>
      <c r="BJ870" s="41"/>
      <c r="BK870" s="41">
        <f t="shared" si="64"/>
        <v>0</v>
      </c>
      <c r="BL870">
        <f t="shared" si="60"/>
        <v>0</v>
      </c>
      <c r="BM870" t="e">
        <f t="shared" si="62"/>
        <v>#DIV/0!</v>
      </c>
      <c r="BN870">
        <f t="shared" si="63"/>
        <v>0</v>
      </c>
    </row>
    <row r="871" spans="2:66" x14ac:dyDescent="0.25">
      <c r="B871" s="6"/>
      <c r="C871" s="10"/>
      <c r="D871" s="32"/>
      <c r="E871" s="10"/>
      <c r="F871" s="32"/>
      <c r="G871" s="10"/>
      <c r="H871" s="32"/>
      <c r="I871" s="10"/>
      <c r="J871" s="32"/>
      <c r="K871" s="10"/>
      <c r="L871" s="32"/>
      <c r="M871" s="10"/>
      <c r="N871" s="32"/>
      <c r="O871" s="10"/>
      <c r="P871" s="32"/>
      <c r="Q871" s="10"/>
      <c r="R871" s="32"/>
      <c r="S871" s="10"/>
      <c r="T871" s="32"/>
      <c r="U871" s="10"/>
      <c r="V871" s="32"/>
      <c r="W871" s="10"/>
      <c r="X871" s="32"/>
      <c r="Y871" s="10"/>
      <c r="Z871" s="32"/>
      <c r="AA871" s="10"/>
      <c r="AB871" s="32"/>
      <c r="AC871" s="10"/>
      <c r="AD871" s="32"/>
      <c r="AE871" s="10"/>
      <c r="AF871" s="32"/>
      <c r="AG871" s="10"/>
      <c r="AH871" s="32"/>
      <c r="AI871" s="10"/>
      <c r="AJ871" s="32"/>
      <c r="AK871" s="10"/>
      <c r="AL871" s="32"/>
      <c r="AM871" s="10"/>
      <c r="AN871" s="32"/>
      <c r="AO871" s="10"/>
      <c r="AP871" s="242"/>
      <c r="AQ871" s="10"/>
      <c r="AR871" s="32"/>
      <c r="AS871" s="10"/>
      <c r="AT871" s="242"/>
      <c r="AU871" s="10"/>
      <c r="AV871" s="242"/>
      <c r="AW871" s="7"/>
      <c r="AX871" s="247"/>
      <c r="AY871" s="10"/>
      <c r="AZ871" s="242"/>
      <c r="BA871" s="7"/>
      <c r="BB871" s="247"/>
      <c r="BC871" s="7"/>
      <c r="BD871" s="247"/>
      <c r="BE871" s="7"/>
      <c r="BF871" s="8"/>
      <c r="BG871" s="7"/>
      <c r="BH871" s="8"/>
      <c r="BJ871" s="41"/>
      <c r="BK871" s="41">
        <f t="shared" si="64"/>
        <v>0</v>
      </c>
      <c r="BL871">
        <f t="shared" si="60"/>
        <v>0</v>
      </c>
      <c r="BM871" t="e">
        <f t="shared" si="62"/>
        <v>#DIV/0!</v>
      </c>
      <c r="BN871">
        <f t="shared" si="63"/>
        <v>0</v>
      </c>
    </row>
    <row r="872" spans="2:66" x14ac:dyDescent="0.25">
      <c r="B872" s="6"/>
      <c r="C872" s="10"/>
      <c r="D872" s="32"/>
      <c r="E872" s="10"/>
      <c r="F872" s="32"/>
      <c r="G872" s="10"/>
      <c r="H872" s="32"/>
      <c r="I872" s="10"/>
      <c r="J872" s="32"/>
      <c r="K872" s="10"/>
      <c r="L872" s="32"/>
      <c r="M872" s="10"/>
      <c r="N872" s="32"/>
      <c r="O872" s="10"/>
      <c r="P872" s="32"/>
      <c r="Q872" s="10"/>
      <c r="R872" s="32"/>
      <c r="S872" s="10"/>
      <c r="T872" s="32"/>
      <c r="U872" s="10"/>
      <c r="V872" s="32"/>
      <c r="W872" s="10"/>
      <c r="X872" s="32"/>
      <c r="Y872" s="10"/>
      <c r="Z872" s="32"/>
      <c r="AA872" s="10"/>
      <c r="AB872" s="32"/>
      <c r="AC872" s="10"/>
      <c r="AD872" s="32"/>
      <c r="AE872" s="10"/>
      <c r="AF872" s="32"/>
      <c r="AG872" s="10"/>
      <c r="AH872" s="32"/>
      <c r="AI872" s="10"/>
      <c r="AJ872" s="32"/>
      <c r="AK872" s="10"/>
      <c r="AL872" s="32"/>
      <c r="AM872" s="10"/>
      <c r="AN872" s="32"/>
      <c r="AO872" s="10"/>
      <c r="AP872" s="242"/>
      <c r="AQ872" s="10"/>
      <c r="AR872" s="32"/>
      <c r="AS872" s="10"/>
      <c r="AT872" s="242"/>
      <c r="AU872" s="10"/>
      <c r="AV872" s="242"/>
      <c r="AW872" s="7"/>
      <c r="AX872" s="247"/>
      <c r="AY872" s="10"/>
      <c r="AZ872" s="242"/>
      <c r="BA872" s="7"/>
      <c r="BB872" s="247"/>
      <c r="BC872" s="7"/>
      <c r="BD872" s="247"/>
      <c r="BE872" s="7"/>
      <c r="BF872" s="8"/>
      <c r="BG872" s="7"/>
      <c r="BH872" s="8"/>
      <c r="BJ872" s="41"/>
      <c r="BK872" s="41">
        <f t="shared" si="64"/>
        <v>0</v>
      </c>
      <c r="BL872">
        <f t="shared" si="60"/>
        <v>0</v>
      </c>
      <c r="BM872" t="e">
        <f t="shared" si="62"/>
        <v>#DIV/0!</v>
      </c>
      <c r="BN872">
        <f t="shared" si="63"/>
        <v>0</v>
      </c>
    </row>
    <row r="873" spans="2:66" x14ac:dyDescent="0.25">
      <c r="B873" s="6"/>
      <c r="C873" s="10"/>
      <c r="D873" s="32"/>
      <c r="E873" s="10"/>
      <c r="F873" s="32"/>
      <c r="G873" s="10"/>
      <c r="H873" s="32"/>
      <c r="I873" s="10"/>
      <c r="J873" s="32"/>
      <c r="K873" s="10"/>
      <c r="L873" s="32"/>
      <c r="M873" s="10"/>
      <c r="N873" s="32"/>
      <c r="O873" s="10"/>
      <c r="P873" s="32"/>
      <c r="Q873" s="10"/>
      <c r="R873" s="32"/>
      <c r="S873" s="10"/>
      <c r="T873" s="32"/>
      <c r="U873" s="10"/>
      <c r="V873" s="32"/>
      <c r="W873" s="10"/>
      <c r="X873" s="32"/>
      <c r="Y873" s="10"/>
      <c r="Z873" s="32"/>
      <c r="AA873" s="10"/>
      <c r="AB873" s="32"/>
      <c r="AC873" s="10"/>
      <c r="AD873" s="32"/>
      <c r="AE873" s="10"/>
      <c r="AF873" s="32"/>
      <c r="AG873" s="10"/>
      <c r="AH873" s="32"/>
      <c r="AI873" s="10"/>
      <c r="AJ873" s="32"/>
      <c r="AK873" s="10"/>
      <c r="AL873" s="32"/>
      <c r="AM873" s="10"/>
      <c r="AN873" s="32"/>
      <c r="AO873" s="10"/>
      <c r="AP873" s="242"/>
      <c r="AQ873" s="10"/>
      <c r="AR873" s="32"/>
      <c r="AS873" s="10"/>
      <c r="AT873" s="242"/>
      <c r="AU873" s="10"/>
      <c r="AV873" s="242"/>
      <c r="AW873" s="7"/>
      <c r="AX873" s="247"/>
      <c r="AY873" s="10"/>
      <c r="AZ873" s="242"/>
      <c r="BA873" s="7"/>
      <c r="BB873" s="247"/>
      <c r="BC873" s="7"/>
      <c r="BD873" s="247"/>
      <c r="BE873" s="7"/>
      <c r="BF873" s="8"/>
      <c r="BG873" s="7"/>
      <c r="BH873" s="8"/>
      <c r="BJ873" s="41"/>
      <c r="BK873" s="41">
        <f t="shared" si="64"/>
        <v>0</v>
      </c>
      <c r="BL873">
        <f t="shared" si="60"/>
        <v>0</v>
      </c>
      <c r="BM873" t="e">
        <f t="shared" si="62"/>
        <v>#DIV/0!</v>
      </c>
      <c r="BN873">
        <f t="shared" si="63"/>
        <v>0</v>
      </c>
    </row>
    <row r="874" spans="2:66" x14ac:dyDescent="0.25">
      <c r="B874" s="6"/>
      <c r="C874" s="10"/>
      <c r="D874" s="32"/>
      <c r="E874" s="10"/>
      <c r="F874" s="32"/>
      <c r="G874" s="10"/>
      <c r="H874" s="32"/>
      <c r="I874" s="10"/>
      <c r="J874" s="32"/>
      <c r="K874" s="10"/>
      <c r="L874" s="32"/>
      <c r="M874" s="10"/>
      <c r="N874" s="32"/>
      <c r="O874" s="10"/>
      <c r="P874" s="32"/>
      <c r="Q874" s="10"/>
      <c r="R874" s="32"/>
      <c r="S874" s="10"/>
      <c r="T874" s="32"/>
      <c r="U874" s="10"/>
      <c r="V874" s="32"/>
      <c r="W874" s="10"/>
      <c r="X874" s="32"/>
      <c r="Y874" s="10"/>
      <c r="Z874" s="32"/>
      <c r="AA874" s="10"/>
      <c r="AB874" s="32"/>
      <c r="AC874" s="10"/>
      <c r="AD874" s="32"/>
      <c r="AE874" s="10"/>
      <c r="AF874" s="32"/>
      <c r="AG874" s="10"/>
      <c r="AH874" s="32"/>
      <c r="AI874" s="10"/>
      <c r="AJ874" s="32"/>
      <c r="AK874" s="10"/>
      <c r="AL874" s="32"/>
      <c r="AM874" s="10"/>
      <c r="AN874" s="32"/>
      <c r="AO874" s="10"/>
      <c r="AP874" s="242"/>
      <c r="AQ874" s="10"/>
      <c r="AR874" s="32"/>
      <c r="AS874" s="10"/>
      <c r="AT874" s="242"/>
      <c r="AU874" s="10"/>
      <c r="AV874" s="242"/>
      <c r="AW874" s="7"/>
      <c r="AX874" s="247"/>
      <c r="AY874" s="10"/>
      <c r="AZ874" s="242"/>
      <c r="BA874" s="7"/>
      <c r="BB874" s="247"/>
      <c r="BC874" s="7"/>
      <c r="BD874" s="247"/>
      <c r="BE874" s="7"/>
      <c r="BF874" s="8"/>
      <c r="BG874" s="7"/>
      <c r="BH874" s="8"/>
      <c r="BJ874" s="41"/>
      <c r="BK874" s="41">
        <f t="shared" si="64"/>
        <v>0</v>
      </c>
      <c r="BL874">
        <f t="shared" si="60"/>
        <v>0</v>
      </c>
      <c r="BM874" t="e">
        <f t="shared" si="62"/>
        <v>#DIV/0!</v>
      </c>
      <c r="BN874">
        <f t="shared" si="63"/>
        <v>0</v>
      </c>
    </row>
    <row r="875" spans="2:66" x14ac:dyDescent="0.25">
      <c r="B875" s="6"/>
      <c r="C875" s="10"/>
      <c r="D875" s="32"/>
      <c r="E875" s="10"/>
      <c r="F875" s="32"/>
      <c r="G875" s="10"/>
      <c r="H875" s="32"/>
      <c r="I875" s="10"/>
      <c r="J875" s="32"/>
      <c r="K875" s="10"/>
      <c r="L875" s="32"/>
      <c r="M875" s="10"/>
      <c r="N875" s="32"/>
      <c r="O875" s="10"/>
      <c r="P875" s="32"/>
      <c r="Q875" s="10"/>
      <c r="R875" s="32"/>
      <c r="S875" s="10"/>
      <c r="T875" s="32"/>
      <c r="U875" s="10"/>
      <c r="V875" s="32"/>
      <c r="W875" s="10"/>
      <c r="X875" s="32"/>
      <c r="Y875" s="10"/>
      <c r="Z875" s="32"/>
      <c r="AA875" s="10"/>
      <c r="AB875" s="32"/>
      <c r="AC875" s="10"/>
      <c r="AD875" s="32"/>
      <c r="AE875" s="10"/>
      <c r="AF875" s="32"/>
      <c r="AG875" s="10"/>
      <c r="AH875" s="32"/>
      <c r="AI875" s="10"/>
      <c r="AJ875" s="32"/>
      <c r="AK875" s="10"/>
      <c r="AL875" s="32"/>
      <c r="AM875" s="10"/>
      <c r="AN875" s="32"/>
      <c r="AO875" s="10"/>
      <c r="AP875" s="242"/>
      <c r="AQ875" s="10"/>
      <c r="AR875" s="32"/>
      <c r="AS875" s="10"/>
      <c r="AT875" s="242"/>
      <c r="AU875" s="10"/>
      <c r="AV875" s="242"/>
      <c r="AW875" s="7"/>
      <c r="AX875" s="247"/>
      <c r="AY875" s="10"/>
      <c r="AZ875" s="242"/>
      <c r="BA875" s="7"/>
      <c r="BB875" s="247"/>
      <c r="BC875" s="7"/>
      <c r="BD875" s="247"/>
      <c r="BE875" s="7"/>
      <c r="BF875" s="8"/>
      <c r="BG875" s="7"/>
      <c r="BH875" s="8"/>
      <c r="BJ875" s="41"/>
      <c r="BK875" s="41">
        <f t="shared" si="64"/>
        <v>0</v>
      </c>
      <c r="BL875">
        <f t="shared" si="60"/>
        <v>0</v>
      </c>
      <c r="BM875" t="e">
        <f t="shared" si="62"/>
        <v>#DIV/0!</v>
      </c>
      <c r="BN875">
        <f t="shared" si="63"/>
        <v>0</v>
      </c>
    </row>
    <row r="876" spans="2:66" x14ac:dyDescent="0.25">
      <c r="B876" s="6"/>
      <c r="C876" s="10"/>
      <c r="D876" s="32"/>
      <c r="E876" s="10"/>
      <c r="F876" s="32"/>
      <c r="G876" s="10"/>
      <c r="H876" s="32"/>
      <c r="I876" s="10"/>
      <c r="J876" s="32"/>
      <c r="K876" s="10"/>
      <c r="L876" s="32"/>
      <c r="M876" s="10"/>
      <c r="N876" s="32"/>
      <c r="O876" s="10"/>
      <c r="P876" s="32"/>
      <c r="Q876" s="10"/>
      <c r="R876" s="32"/>
      <c r="S876" s="10"/>
      <c r="T876" s="32"/>
      <c r="U876" s="10"/>
      <c r="V876" s="32"/>
      <c r="W876" s="10"/>
      <c r="X876" s="32"/>
      <c r="Y876" s="10"/>
      <c r="Z876" s="32"/>
      <c r="AA876" s="10"/>
      <c r="AB876" s="32"/>
      <c r="AC876" s="10"/>
      <c r="AD876" s="32"/>
      <c r="AE876" s="10"/>
      <c r="AF876" s="32"/>
      <c r="AG876" s="10"/>
      <c r="AH876" s="32"/>
      <c r="AI876" s="10"/>
      <c r="AJ876" s="32"/>
      <c r="AK876" s="10"/>
      <c r="AL876" s="32"/>
      <c r="AM876" s="10"/>
      <c r="AN876" s="32"/>
      <c r="AO876" s="10"/>
      <c r="AP876" s="242"/>
      <c r="AQ876" s="10"/>
      <c r="AR876" s="32"/>
      <c r="AS876" s="10"/>
      <c r="AT876" s="242"/>
      <c r="AU876" s="10"/>
      <c r="AV876" s="242"/>
      <c r="AW876" s="7"/>
      <c r="AX876" s="247"/>
      <c r="AY876" s="10"/>
      <c r="AZ876" s="242"/>
      <c r="BA876" s="7"/>
      <c r="BB876" s="247"/>
      <c r="BC876" s="7"/>
      <c r="BD876" s="247"/>
      <c r="BE876" s="7"/>
      <c r="BF876" s="8"/>
      <c r="BG876" s="7"/>
      <c r="BH876" s="8"/>
      <c r="BJ876" s="41"/>
      <c r="BK876" s="41">
        <f t="shared" si="64"/>
        <v>0</v>
      </c>
      <c r="BL876">
        <f t="shared" si="60"/>
        <v>0</v>
      </c>
      <c r="BM876" t="e">
        <f t="shared" si="62"/>
        <v>#DIV/0!</v>
      </c>
      <c r="BN876">
        <f t="shared" si="63"/>
        <v>0</v>
      </c>
    </row>
    <row r="877" spans="2:66" x14ac:dyDescent="0.25">
      <c r="B877" s="6"/>
      <c r="C877" s="10"/>
      <c r="D877" s="32"/>
      <c r="E877" s="10"/>
      <c r="F877" s="32"/>
      <c r="G877" s="10"/>
      <c r="H877" s="32"/>
      <c r="I877" s="10"/>
      <c r="J877" s="32"/>
      <c r="K877" s="10"/>
      <c r="L877" s="32"/>
      <c r="M877" s="10"/>
      <c r="N877" s="32"/>
      <c r="O877" s="10"/>
      <c r="P877" s="32"/>
      <c r="Q877" s="10"/>
      <c r="R877" s="32"/>
      <c r="S877" s="10"/>
      <c r="T877" s="32"/>
      <c r="U877" s="10"/>
      <c r="V877" s="32"/>
      <c r="W877" s="10"/>
      <c r="X877" s="32"/>
      <c r="Y877" s="10"/>
      <c r="Z877" s="32"/>
      <c r="AA877" s="10"/>
      <c r="AB877" s="32"/>
      <c r="AC877" s="10"/>
      <c r="AD877" s="32"/>
      <c r="AE877" s="10"/>
      <c r="AF877" s="32"/>
      <c r="AG877" s="10"/>
      <c r="AH877" s="32"/>
      <c r="AI877" s="10"/>
      <c r="AJ877" s="32"/>
      <c r="AK877" s="10"/>
      <c r="AL877" s="32"/>
      <c r="AM877" s="10"/>
      <c r="AN877" s="32"/>
      <c r="AO877" s="10"/>
      <c r="AP877" s="242"/>
      <c r="AQ877" s="10"/>
      <c r="AR877" s="32"/>
      <c r="AS877" s="10"/>
      <c r="AT877" s="242"/>
      <c r="AU877" s="10"/>
      <c r="AV877" s="242"/>
      <c r="AW877" s="7"/>
      <c r="AX877" s="247"/>
      <c r="AY877" s="10"/>
      <c r="AZ877" s="242"/>
      <c r="BA877" s="7"/>
      <c r="BB877" s="247"/>
      <c r="BC877" s="7"/>
      <c r="BD877" s="247"/>
      <c r="BE877" s="7"/>
      <c r="BF877" s="8"/>
      <c r="BG877" s="7"/>
      <c r="BH877" s="8"/>
      <c r="BJ877" s="41"/>
      <c r="BK877" s="41">
        <f t="shared" si="64"/>
        <v>0</v>
      </c>
      <c r="BL877">
        <f t="shared" si="60"/>
        <v>0</v>
      </c>
      <c r="BM877" t="e">
        <f t="shared" si="62"/>
        <v>#DIV/0!</v>
      </c>
      <c r="BN877">
        <f t="shared" si="63"/>
        <v>0</v>
      </c>
    </row>
    <row r="878" spans="2:66" x14ac:dyDescent="0.25">
      <c r="B878" s="6"/>
      <c r="C878" s="10"/>
      <c r="D878" s="32"/>
      <c r="E878" s="10"/>
      <c r="F878" s="32"/>
      <c r="G878" s="10"/>
      <c r="H878" s="32"/>
      <c r="I878" s="10"/>
      <c r="J878" s="32"/>
      <c r="K878" s="10"/>
      <c r="L878" s="32"/>
      <c r="M878" s="10"/>
      <c r="N878" s="32"/>
      <c r="O878" s="10"/>
      <c r="P878" s="32"/>
      <c r="Q878" s="10"/>
      <c r="R878" s="32"/>
      <c r="S878" s="10"/>
      <c r="T878" s="32"/>
      <c r="U878" s="10"/>
      <c r="V878" s="32"/>
      <c r="W878" s="10"/>
      <c r="X878" s="32"/>
      <c r="Y878" s="10"/>
      <c r="Z878" s="32"/>
      <c r="AA878" s="10"/>
      <c r="AB878" s="32"/>
      <c r="AC878" s="10"/>
      <c r="AD878" s="32"/>
      <c r="AE878" s="10"/>
      <c r="AF878" s="32"/>
      <c r="AG878" s="10"/>
      <c r="AH878" s="32"/>
      <c r="AI878" s="10"/>
      <c r="AJ878" s="32"/>
      <c r="AK878" s="10"/>
      <c r="AL878" s="32"/>
      <c r="AM878" s="10"/>
      <c r="AN878" s="32"/>
      <c r="AO878" s="10"/>
      <c r="AP878" s="242"/>
      <c r="AQ878" s="10"/>
      <c r="AR878" s="32"/>
      <c r="AS878" s="10"/>
      <c r="AT878" s="242"/>
      <c r="AU878" s="10"/>
      <c r="AV878" s="242"/>
      <c r="AW878" s="7"/>
      <c r="AX878" s="247"/>
      <c r="AY878" s="10"/>
      <c r="AZ878" s="242"/>
      <c r="BA878" s="7"/>
      <c r="BB878" s="247"/>
      <c r="BC878" s="7"/>
      <c r="BD878" s="247"/>
      <c r="BE878" s="7"/>
      <c r="BF878" s="8"/>
      <c r="BG878" s="7"/>
      <c r="BH878" s="8"/>
      <c r="BJ878" s="41"/>
      <c r="BK878" s="41">
        <f t="shared" si="64"/>
        <v>0</v>
      </c>
      <c r="BL878">
        <f t="shared" si="60"/>
        <v>0</v>
      </c>
      <c r="BM878" t="e">
        <f t="shared" si="62"/>
        <v>#DIV/0!</v>
      </c>
      <c r="BN878">
        <f t="shared" si="63"/>
        <v>0</v>
      </c>
    </row>
    <row r="879" spans="2:66" x14ac:dyDescent="0.25">
      <c r="B879" s="6"/>
      <c r="C879" s="10"/>
      <c r="D879" s="32"/>
      <c r="E879" s="10"/>
      <c r="F879" s="32"/>
      <c r="G879" s="10"/>
      <c r="H879" s="32"/>
      <c r="I879" s="10"/>
      <c r="J879" s="32"/>
      <c r="K879" s="10"/>
      <c r="L879" s="32"/>
      <c r="M879" s="10"/>
      <c r="N879" s="32"/>
      <c r="O879" s="10"/>
      <c r="P879" s="32"/>
      <c r="Q879" s="10"/>
      <c r="R879" s="32"/>
      <c r="S879" s="10"/>
      <c r="T879" s="32"/>
      <c r="U879" s="10"/>
      <c r="V879" s="32"/>
      <c r="W879" s="10"/>
      <c r="X879" s="32"/>
      <c r="Y879" s="10"/>
      <c r="Z879" s="32"/>
      <c r="AA879" s="10"/>
      <c r="AB879" s="32"/>
      <c r="AC879" s="10"/>
      <c r="AD879" s="32"/>
      <c r="AE879" s="10"/>
      <c r="AF879" s="32"/>
      <c r="AG879" s="10"/>
      <c r="AH879" s="32"/>
      <c r="AI879" s="10"/>
      <c r="AJ879" s="32"/>
      <c r="AK879" s="10"/>
      <c r="AL879" s="32"/>
      <c r="AM879" s="10"/>
      <c r="AN879" s="32"/>
      <c r="AO879" s="10"/>
      <c r="AP879" s="242"/>
      <c r="AQ879" s="10"/>
      <c r="AR879" s="32"/>
      <c r="AS879" s="10"/>
      <c r="AT879" s="242"/>
      <c r="AU879" s="10"/>
      <c r="AV879" s="242"/>
      <c r="AW879" s="7"/>
      <c r="AX879" s="247"/>
      <c r="AY879" s="10"/>
      <c r="AZ879" s="242"/>
      <c r="BA879" s="7"/>
      <c r="BB879" s="247"/>
      <c r="BC879" s="7"/>
      <c r="BD879" s="247"/>
      <c r="BE879" s="7"/>
      <c r="BF879" s="8"/>
      <c r="BG879" s="7"/>
      <c r="BH879" s="8"/>
      <c r="BJ879" s="41"/>
      <c r="BK879" s="41">
        <f t="shared" si="64"/>
        <v>0</v>
      </c>
      <c r="BL879">
        <f t="shared" si="60"/>
        <v>0</v>
      </c>
      <c r="BM879" t="e">
        <f t="shared" si="62"/>
        <v>#DIV/0!</v>
      </c>
      <c r="BN879">
        <f t="shared" si="63"/>
        <v>0</v>
      </c>
    </row>
    <row r="880" spans="2:66" x14ac:dyDescent="0.25">
      <c r="B880" s="6"/>
      <c r="C880" s="10"/>
      <c r="D880" s="32"/>
      <c r="E880" s="10"/>
      <c r="F880" s="32"/>
      <c r="G880" s="10"/>
      <c r="H880" s="32"/>
      <c r="I880" s="10"/>
      <c r="J880" s="32"/>
      <c r="K880" s="10"/>
      <c r="L880" s="32"/>
      <c r="M880" s="10"/>
      <c r="N880" s="32"/>
      <c r="O880" s="10"/>
      <c r="P880" s="32"/>
      <c r="Q880" s="10"/>
      <c r="R880" s="32"/>
      <c r="S880" s="10"/>
      <c r="T880" s="32"/>
      <c r="U880" s="10"/>
      <c r="V880" s="32"/>
      <c r="W880" s="10"/>
      <c r="X880" s="32"/>
      <c r="Y880" s="10"/>
      <c r="Z880" s="32"/>
      <c r="AA880" s="10"/>
      <c r="AB880" s="32"/>
      <c r="AC880" s="10"/>
      <c r="AD880" s="32"/>
      <c r="AE880" s="10"/>
      <c r="AF880" s="32"/>
      <c r="AG880" s="10"/>
      <c r="AH880" s="32"/>
      <c r="AI880" s="10"/>
      <c r="AJ880" s="32"/>
      <c r="AK880" s="10"/>
      <c r="AL880" s="32"/>
      <c r="AM880" s="10"/>
      <c r="AN880" s="32"/>
      <c r="AO880" s="10"/>
      <c r="AP880" s="242"/>
      <c r="AQ880" s="10"/>
      <c r="AR880" s="32"/>
      <c r="AS880" s="10"/>
      <c r="AT880" s="242"/>
      <c r="AU880" s="10"/>
      <c r="AV880" s="242"/>
      <c r="AW880" s="7"/>
      <c r="AX880" s="247"/>
      <c r="AY880" s="10"/>
      <c r="AZ880" s="242"/>
      <c r="BA880" s="7"/>
      <c r="BB880" s="247"/>
      <c r="BC880" s="7"/>
      <c r="BD880" s="247"/>
      <c r="BE880" s="7"/>
      <c r="BF880" s="8"/>
      <c r="BG880" s="7"/>
      <c r="BH880" s="8"/>
      <c r="BJ880" s="41"/>
      <c r="BK880" s="41">
        <f t="shared" si="64"/>
        <v>0</v>
      </c>
      <c r="BL880">
        <f t="shared" si="60"/>
        <v>0</v>
      </c>
      <c r="BM880" t="e">
        <f t="shared" si="62"/>
        <v>#DIV/0!</v>
      </c>
      <c r="BN880">
        <f t="shared" si="63"/>
        <v>0</v>
      </c>
    </row>
    <row r="881" spans="2:66" x14ac:dyDescent="0.25">
      <c r="B881" s="6"/>
      <c r="C881" s="10"/>
      <c r="D881" s="32"/>
      <c r="E881" s="10"/>
      <c r="F881" s="32"/>
      <c r="G881" s="10"/>
      <c r="H881" s="32"/>
      <c r="I881" s="10"/>
      <c r="J881" s="32"/>
      <c r="K881" s="10"/>
      <c r="L881" s="32"/>
      <c r="M881" s="10"/>
      <c r="N881" s="32"/>
      <c r="O881" s="10"/>
      <c r="P881" s="32"/>
      <c r="Q881" s="10"/>
      <c r="R881" s="32"/>
      <c r="S881" s="10"/>
      <c r="T881" s="32"/>
      <c r="U881" s="10"/>
      <c r="V881" s="32"/>
      <c r="W881" s="10"/>
      <c r="X881" s="32"/>
      <c r="Y881" s="10"/>
      <c r="Z881" s="32"/>
      <c r="AA881" s="10"/>
      <c r="AB881" s="32"/>
      <c r="AC881" s="10"/>
      <c r="AD881" s="32"/>
      <c r="AE881" s="10"/>
      <c r="AF881" s="32"/>
      <c r="AG881" s="10"/>
      <c r="AH881" s="32"/>
      <c r="AI881" s="10"/>
      <c r="AJ881" s="32"/>
      <c r="AK881" s="10"/>
      <c r="AL881" s="32"/>
      <c r="AM881" s="10"/>
      <c r="AN881" s="32"/>
      <c r="AO881" s="10"/>
      <c r="AP881" s="242"/>
      <c r="AQ881" s="10"/>
      <c r="AR881" s="32"/>
      <c r="AS881" s="10"/>
      <c r="AT881" s="242"/>
      <c r="AU881" s="10"/>
      <c r="AV881" s="242"/>
      <c r="AW881" s="7"/>
      <c r="AX881" s="247"/>
      <c r="AY881" s="10"/>
      <c r="AZ881" s="242"/>
      <c r="BA881" s="7"/>
      <c r="BB881" s="247"/>
      <c r="BC881" s="7"/>
      <c r="BD881" s="247"/>
      <c r="BE881" s="7"/>
      <c r="BF881" s="8"/>
      <c r="BG881" s="7"/>
      <c r="BH881" s="8"/>
      <c r="BJ881" s="41"/>
      <c r="BK881" s="41">
        <f t="shared" si="64"/>
        <v>0</v>
      </c>
      <c r="BL881">
        <f t="shared" si="60"/>
        <v>0</v>
      </c>
      <c r="BM881" t="e">
        <f t="shared" si="62"/>
        <v>#DIV/0!</v>
      </c>
      <c r="BN881">
        <f t="shared" si="63"/>
        <v>0</v>
      </c>
    </row>
    <row r="882" spans="2:66" x14ac:dyDescent="0.25">
      <c r="B882" s="6"/>
      <c r="C882" s="10"/>
      <c r="D882" s="32"/>
      <c r="E882" s="10"/>
      <c r="F882" s="32"/>
      <c r="G882" s="10"/>
      <c r="H882" s="32"/>
      <c r="I882" s="10"/>
      <c r="J882" s="32"/>
      <c r="K882" s="10"/>
      <c r="L882" s="32"/>
      <c r="M882" s="10"/>
      <c r="N882" s="32"/>
      <c r="O882" s="10"/>
      <c r="P882" s="32"/>
      <c r="Q882" s="10"/>
      <c r="R882" s="32"/>
      <c r="S882" s="10"/>
      <c r="T882" s="32"/>
      <c r="U882" s="10"/>
      <c r="V882" s="32"/>
      <c r="W882" s="10"/>
      <c r="X882" s="32"/>
      <c r="Y882" s="10"/>
      <c r="Z882" s="32"/>
      <c r="AA882" s="10"/>
      <c r="AB882" s="32"/>
      <c r="AC882" s="10"/>
      <c r="AD882" s="32"/>
      <c r="AE882" s="10"/>
      <c r="AF882" s="32"/>
      <c r="AG882" s="10"/>
      <c r="AH882" s="32"/>
      <c r="AI882" s="10"/>
      <c r="AJ882" s="32"/>
      <c r="AK882" s="10"/>
      <c r="AL882" s="32"/>
      <c r="AM882" s="10"/>
      <c r="AN882" s="32"/>
      <c r="AO882" s="10"/>
      <c r="AP882" s="242"/>
      <c r="AQ882" s="10"/>
      <c r="AR882" s="32"/>
      <c r="AS882" s="10"/>
      <c r="AT882" s="242"/>
      <c r="AU882" s="10"/>
      <c r="AV882" s="242"/>
      <c r="AW882" s="7"/>
      <c r="AX882" s="247"/>
      <c r="AY882" s="10"/>
      <c r="AZ882" s="242"/>
      <c r="BA882" s="7"/>
      <c r="BB882" s="247"/>
      <c r="BC882" s="7"/>
      <c r="BD882" s="247"/>
      <c r="BE882" s="7"/>
      <c r="BF882" s="8"/>
      <c r="BG882" s="7"/>
      <c r="BH882" s="8"/>
      <c r="BJ882" s="41"/>
      <c r="BK882" s="41">
        <f t="shared" si="64"/>
        <v>0</v>
      </c>
      <c r="BL882">
        <f t="shared" si="60"/>
        <v>0</v>
      </c>
      <c r="BM882" t="e">
        <f t="shared" si="62"/>
        <v>#DIV/0!</v>
      </c>
      <c r="BN882">
        <f t="shared" si="63"/>
        <v>0</v>
      </c>
    </row>
    <row r="883" spans="2:66" x14ac:dyDescent="0.25">
      <c r="B883" s="6"/>
      <c r="C883" s="10"/>
      <c r="D883" s="32"/>
      <c r="E883" s="10"/>
      <c r="F883" s="32"/>
      <c r="G883" s="10"/>
      <c r="H883" s="32"/>
      <c r="I883" s="10"/>
      <c r="J883" s="32"/>
      <c r="K883" s="10"/>
      <c r="L883" s="32"/>
      <c r="M883" s="10"/>
      <c r="N883" s="32"/>
      <c r="O883" s="10"/>
      <c r="P883" s="32"/>
      <c r="Q883" s="10"/>
      <c r="R883" s="32"/>
      <c r="S883" s="10"/>
      <c r="T883" s="32"/>
      <c r="U883" s="10"/>
      <c r="V883" s="32"/>
      <c r="W883" s="10"/>
      <c r="X883" s="32"/>
      <c r="Y883" s="10"/>
      <c r="Z883" s="32"/>
      <c r="AA883" s="10"/>
      <c r="AB883" s="32"/>
      <c r="AC883" s="10"/>
      <c r="AD883" s="32"/>
      <c r="AE883" s="10"/>
      <c r="AF883" s="32"/>
      <c r="AG883" s="10"/>
      <c r="AH883" s="32"/>
      <c r="AI883" s="10"/>
      <c r="AJ883" s="32"/>
      <c r="AK883" s="10"/>
      <c r="AL883" s="32"/>
      <c r="AM883" s="10"/>
      <c r="AN883" s="32"/>
      <c r="AO883" s="10"/>
      <c r="AP883" s="242"/>
      <c r="AQ883" s="10"/>
      <c r="AR883" s="32"/>
      <c r="AS883" s="10"/>
      <c r="AT883" s="242"/>
      <c r="AU883" s="10"/>
      <c r="AV883" s="242"/>
      <c r="AW883" s="7"/>
      <c r="AX883" s="247"/>
      <c r="AY883" s="10"/>
      <c r="AZ883" s="242"/>
      <c r="BA883" s="7"/>
      <c r="BB883" s="247"/>
      <c r="BC883" s="7"/>
      <c r="BD883" s="247"/>
      <c r="BE883" s="7"/>
      <c r="BF883" s="8"/>
      <c r="BG883" s="7"/>
      <c r="BH883" s="8"/>
      <c r="BJ883" s="41"/>
      <c r="BK883" s="41">
        <f t="shared" si="64"/>
        <v>0</v>
      </c>
      <c r="BL883">
        <f t="shared" si="60"/>
        <v>0</v>
      </c>
      <c r="BM883" t="e">
        <f t="shared" si="62"/>
        <v>#DIV/0!</v>
      </c>
      <c r="BN883">
        <f t="shared" si="63"/>
        <v>0</v>
      </c>
    </row>
    <row r="884" spans="2:66" x14ac:dyDescent="0.25">
      <c r="B884" s="6"/>
      <c r="C884" s="10"/>
      <c r="D884" s="32"/>
      <c r="E884" s="10"/>
      <c r="F884" s="32"/>
      <c r="G884" s="10"/>
      <c r="H884" s="32"/>
      <c r="I884" s="10"/>
      <c r="J884" s="32"/>
      <c r="K884" s="10"/>
      <c r="L884" s="32"/>
      <c r="M884" s="10"/>
      <c r="N884" s="32"/>
      <c r="O884" s="10"/>
      <c r="P884" s="32"/>
      <c r="Q884" s="10"/>
      <c r="R884" s="32"/>
      <c r="S884" s="10"/>
      <c r="T884" s="32"/>
      <c r="U884" s="10"/>
      <c r="V884" s="32"/>
      <c r="W884" s="10"/>
      <c r="X884" s="32"/>
      <c r="Y884" s="10"/>
      <c r="Z884" s="32"/>
      <c r="AA884" s="10"/>
      <c r="AB884" s="32"/>
      <c r="AC884" s="10"/>
      <c r="AD884" s="32"/>
      <c r="AE884" s="10"/>
      <c r="AF884" s="32"/>
      <c r="AG884" s="10"/>
      <c r="AH884" s="32"/>
      <c r="AI884" s="10"/>
      <c r="AJ884" s="32"/>
      <c r="AK884" s="10"/>
      <c r="AL884" s="32"/>
      <c r="AM884" s="10"/>
      <c r="AN884" s="32"/>
      <c r="AO884" s="10"/>
      <c r="AP884" s="242"/>
      <c r="AQ884" s="10"/>
      <c r="AR884" s="32"/>
      <c r="AS884" s="10"/>
      <c r="AT884" s="242"/>
      <c r="AU884" s="10"/>
      <c r="AV884" s="242"/>
      <c r="AW884" s="7"/>
      <c r="AX884" s="247"/>
      <c r="AY884" s="10"/>
      <c r="AZ884" s="242"/>
      <c r="BA884" s="7"/>
      <c r="BB884" s="247"/>
      <c r="BC884" s="7"/>
      <c r="BD884" s="247"/>
      <c r="BE884" s="7"/>
      <c r="BF884" s="8"/>
      <c r="BG884" s="7"/>
      <c r="BH884" s="8"/>
      <c r="BJ884" s="41"/>
      <c r="BK884" s="41">
        <f t="shared" si="64"/>
        <v>0</v>
      </c>
      <c r="BL884">
        <f t="shared" si="60"/>
        <v>0</v>
      </c>
      <c r="BM884" t="e">
        <f t="shared" si="62"/>
        <v>#DIV/0!</v>
      </c>
      <c r="BN884">
        <f t="shared" si="63"/>
        <v>0</v>
      </c>
    </row>
    <row r="885" spans="2:66" x14ac:dyDescent="0.25">
      <c r="B885" s="6"/>
      <c r="C885" s="10"/>
      <c r="D885" s="32"/>
      <c r="E885" s="10"/>
      <c r="F885" s="32"/>
      <c r="G885" s="10"/>
      <c r="H885" s="32"/>
      <c r="I885" s="10"/>
      <c r="J885" s="32"/>
      <c r="K885" s="10"/>
      <c r="L885" s="32"/>
      <c r="M885" s="10"/>
      <c r="N885" s="32"/>
      <c r="O885" s="10"/>
      <c r="P885" s="32"/>
      <c r="Q885" s="10"/>
      <c r="R885" s="32"/>
      <c r="S885" s="10"/>
      <c r="T885" s="32"/>
      <c r="U885" s="10"/>
      <c r="V885" s="32"/>
      <c r="W885" s="10"/>
      <c r="X885" s="32"/>
      <c r="Y885" s="10"/>
      <c r="Z885" s="32"/>
      <c r="AA885" s="10"/>
      <c r="AB885" s="32"/>
      <c r="AC885" s="10"/>
      <c r="AD885" s="32"/>
      <c r="AE885" s="10"/>
      <c r="AF885" s="32"/>
      <c r="AG885" s="10"/>
      <c r="AH885" s="32"/>
      <c r="AI885" s="10"/>
      <c r="AJ885" s="32"/>
      <c r="AK885" s="10"/>
      <c r="AL885" s="32"/>
      <c r="AM885" s="10"/>
      <c r="AN885" s="32"/>
      <c r="AO885" s="10"/>
      <c r="AP885" s="242"/>
      <c r="AQ885" s="10"/>
      <c r="AR885" s="32"/>
      <c r="AS885" s="10"/>
      <c r="AT885" s="242"/>
      <c r="AU885" s="10"/>
      <c r="AV885" s="242"/>
      <c r="AW885" s="7"/>
      <c r="AX885" s="247"/>
      <c r="AY885" s="10"/>
      <c r="AZ885" s="242"/>
      <c r="BA885" s="7"/>
      <c r="BB885" s="247"/>
      <c r="BC885" s="7"/>
      <c r="BD885" s="247"/>
      <c r="BE885" s="7"/>
      <c r="BF885" s="8"/>
      <c r="BG885" s="7"/>
      <c r="BH885" s="8"/>
      <c r="BJ885" s="41"/>
      <c r="BK885" s="41">
        <f t="shared" si="64"/>
        <v>0</v>
      </c>
      <c r="BL885">
        <f t="shared" si="60"/>
        <v>0</v>
      </c>
      <c r="BM885" t="e">
        <f t="shared" si="62"/>
        <v>#DIV/0!</v>
      </c>
      <c r="BN885">
        <f t="shared" si="63"/>
        <v>0</v>
      </c>
    </row>
    <row r="886" spans="2:66" x14ac:dyDescent="0.25">
      <c r="B886" s="6"/>
      <c r="C886" s="10"/>
      <c r="D886" s="32"/>
      <c r="E886" s="10"/>
      <c r="F886" s="32"/>
      <c r="G886" s="10"/>
      <c r="H886" s="32"/>
      <c r="I886" s="10"/>
      <c r="J886" s="32"/>
      <c r="K886" s="10"/>
      <c r="L886" s="32"/>
      <c r="M886" s="10"/>
      <c r="N886" s="32"/>
      <c r="O886" s="10"/>
      <c r="P886" s="32"/>
      <c r="Q886" s="10"/>
      <c r="R886" s="32"/>
      <c r="S886" s="10"/>
      <c r="T886" s="32"/>
      <c r="U886" s="10"/>
      <c r="V886" s="32"/>
      <c r="W886" s="10"/>
      <c r="X886" s="32"/>
      <c r="Y886" s="10"/>
      <c r="Z886" s="32"/>
      <c r="AA886" s="10"/>
      <c r="AB886" s="32"/>
      <c r="AC886" s="10"/>
      <c r="AD886" s="32"/>
      <c r="AE886" s="10"/>
      <c r="AF886" s="32"/>
      <c r="AG886" s="10"/>
      <c r="AH886" s="32"/>
      <c r="AI886" s="10"/>
      <c r="AJ886" s="32"/>
      <c r="AK886" s="10"/>
      <c r="AL886" s="32"/>
      <c r="AM886" s="10"/>
      <c r="AN886" s="32"/>
      <c r="AO886" s="10"/>
      <c r="AP886" s="242"/>
      <c r="AQ886" s="10"/>
      <c r="AR886" s="32"/>
      <c r="AS886" s="10"/>
      <c r="AT886" s="242"/>
      <c r="AU886" s="10"/>
      <c r="AV886" s="242"/>
      <c r="AW886" s="7"/>
      <c r="AX886" s="247"/>
      <c r="AY886" s="10"/>
      <c r="AZ886" s="242"/>
      <c r="BA886" s="7"/>
      <c r="BB886" s="247"/>
      <c r="BC886" s="7"/>
      <c r="BD886" s="247"/>
      <c r="BE886" s="7"/>
      <c r="BF886" s="8"/>
      <c r="BG886" s="7"/>
      <c r="BH886" s="8"/>
      <c r="BJ886" s="41"/>
      <c r="BK886" s="41">
        <f t="shared" si="64"/>
        <v>0</v>
      </c>
      <c r="BL886">
        <f t="shared" si="60"/>
        <v>0</v>
      </c>
      <c r="BM886" t="e">
        <f t="shared" si="62"/>
        <v>#DIV/0!</v>
      </c>
      <c r="BN886">
        <f t="shared" si="63"/>
        <v>0</v>
      </c>
    </row>
    <row r="887" spans="2:66" x14ac:dyDescent="0.25">
      <c r="B887" s="6"/>
      <c r="C887" s="10"/>
      <c r="D887" s="32"/>
      <c r="E887" s="10"/>
      <c r="F887" s="32"/>
      <c r="G887" s="10"/>
      <c r="H887" s="32"/>
      <c r="I887" s="10"/>
      <c r="J887" s="32"/>
      <c r="K887" s="10"/>
      <c r="L887" s="32"/>
      <c r="M887" s="10"/>
      <c r="N887" s="32"/>
      <c r="O887" s="10"/>
      <c r="P887" s="32"/>
      <c r="Q887" s="10"/>
      <c r="R887" s="32"/>
      <c r="S887" s="10"/>
      <c r="T887" s="32"/>
      <c r="U887" s="10"/>
      <c r="V887" s="32"/>
      <c r="W887" s="10"/>
      <c r="X887" s="32"/>
      <c r="Y887" s="10"/>
      <c r="Z887" s="32"/>
      <c r="AA887" s="10"/>
      <c r="AB887" s="32"/>
      <c r="AC887" s="10"/>
      <c r="AD887" s="32"/>
      <c r="AE887" s="10"/>
      <c r="AF887" s="32"/>
      <c r="AG887" s="10"/>
      <c r="AH887" s="32"/>
      <c r="AI887" s="10"/>
      <c r="AJ887" s="32"/>
      <c r="AK887" s="10"/>
      <c r="AL887" s="32"/>
      <c r="AM887" s="10"/>
      <c r="AN887" s="32"/>
      <c r="AO887" s="10"/>
      <c r="AP887" s="242"/>
      <c r="AQ887" s="10"/>
      <c r="AR887" s="32"/>
      <c r="AS887" s="10"/>
      <c r="AT887" s="242"/>
      <c r="AU887" s="10"/>
      <c r="AV887" s="242"/>
      <c r="AW887" s="7"/>
      <c r="AX887" s="247"/>
      <c r="AY887" s="10"/>
      <c r="AZ887" s="242"/>
      <c r="BA887" s="7"/>
      <c r="BB887" s="247"/>
      <c r="BC887" s="7"/>
      <c r="BD887" s="247"/>
      <c r="BE887" s="7"/>
      <c r="BF887" s="8"/>
      <c r="BG887" s="7"/>
      <c r="BH887" s="8"/>
      <c r="BJ887" s="41"/>
      <c r="BK887" s="41">
        <f t="shared" si="64"/>
        <v>0</v>
      </c>
      <c r="BL887">
        <f t="shared" si="60"/>
        <v>0</v>
      </c>
      <c r="BM887" t="e">
        <f t="shared" si="62"/>
        <v>#DIV/0!</v>
      </c>
      <c r="BN887">
        <f t="shared" si="63"/>
        <v>0</v>
      </c>
    </row>
    <row r="888" spans="2:66" x14ac:dyDescent="0.25">
      <c r="B888" s="6"/>
      <c r="C888" s="10"/>
      <c r="D888" s="32"/>
      <c r="E888" s="10"/>
      <c r="F888" s="32"/>
      <c r="G888" s="10"/>
      <c r="H888" s="32"/>
      <c r="I888" s="10"/>
      <c r="J888" s="32"/>
      <c r="K888" s="10"/>
      <c r="L888" s="32"/>
      <c r="M888" s="10"/>
      <c r="N888" s="32"/>
      <c r="O888" s="10"/>
      <c r="P888" s="32"/>
      <c r="Q888" s="10"/>
      <c r="R888" s="32"/>
      <c r="S888" s="10"/>
      <c r="T888" s="32"/>
      <c r="U888" s="10"/>
      <c r="V888" s="32"/>
      <c r="W888" s="10"/>
      <c r="X888" s="32"/>
      <c r="Y888" s="10"/>
      <c r="Z888" s="32"/>
      <c r="AA888" s="10"/>
      <c r="AB888" s="32"/>
      <c r="AC888" s="10"/>
      <c r="AD888" s="32"/>
      <c r="AE888" s="10"/>
      <c r="AF888" s="32"/>
      <c r="AG888" s="10"/>
      <c r="AH888" s="32"/>
      <c r="AI888" s="10"/>
      <c r="AJ888" s="32"/>
      <c r="AK888" s="10"/>
      <c r="AL888" s="32"/>
      <c r="AM888" s="10"/>
      <c r="AN888" s="32"/>
      <c r="AO888" s="10"/>
      <c r="AP888" s="242"/>
      <c r="AQ888" s="10"/>
      <c r="AR888" s="32"/>
      <c r="AS888" s="10"/>
      <c r="AT888" s="242"/>
      <c r="AU888" s="10"/>
      <c r="AV888" s="242"/>
      <c r="AW888" s="7"/>
      <c r="AX888" s="247"/>
      <c r="AY888" s="10"/>
      <c r="AZ888" s="242"/>
      <c r="BA888" s="7"/>
      <c r="BB888" s="247"/>
      <c r="BC888" s="7"/>
      <c r="BD888" s="247"/>
      <c r="BE888" s="7"/>
      <c r="BF888" s="8"/>
      <c r="BG888" s="7"/>
      <c r="BH888" s="8"/>
      <c r="BJ888" s="41"/>
      <c r="BK888" s="41">
        <f t="shared" si="64"/>
        <v>0</v>
      </c>
      <c r="BL888">
        <f t="shared" si="60"/>
        <v>0</v>
      </c>
      <c r="BM888" t="e">
        <f t="shared" si="62"/>
        <v>#DIV/0!</v>
      </c>
      <c r="BN888">
        <f t="shared" si="63"/>
        <v>0</v>
      </c>
    </row>
    <row r="889" spans="2:66" x14ac:dyDescent="0.25">
      <c r="B889" s="6"/>
      <c r="C889" s="10"/>
      <c r="D889" s="32"/>
      <c r="E889" s="10"/>
      <c r="F889" s="32"/>
      <c r="G889" s="10"/>
      <c r="H889" s="32"/>
      <c r="I889" s="10"/>
      <c r="J889" s="32"/>
      <c r="K889" s="10"/>
      <c r="L889" s="32"/>
      <c r="M889" s="10"/>
      <c r="N889" s="32"/>
      <c r="O889" s="10"/>
      <c r="P889" s="32"/>
      <c r="Q889" s="10"/>
      <c r="R889" s="32"/>
      <c r="S889" s="10"/>
      <c r="T889" s="32"/>
      <c r="U889" s="10"/>
      <c r="V889" s="32"/>
      <c r="W889" s="10"/>
      <c r="X889" s="32"/>
      <c r="Y889" s="10"/>
      <c r="Z889" s="32"/>
      <c r="AA889" s="10"/>
      <c r="AB889" s="32"/>
      <c r="AC889" s="10"/>
      <c r="AD889" s="32"/>
      <c r="AE889" s="10"/>
      <c r="AF889" s="32"/>
      <c r="AG889" s="10"/>
      <c r="AH889" s="32"/>
      <c r="AI889" s="10"/>
      <c r="AJ889" s="32"/>
      <c r="AK889" s="10"/>
      <c r="AL889" s="32"/>
      <c r="AM889" s="10"/>
      <c r="AN889" s="32"/>
      <c r="AO889" s="10"/>
      <c r="AP889" s="242"/>
      <c r="AQ889" s="10"/>
      <c r="AR889" s="32"/>
      <c r="AS889" s="10"/>
      <c r="AT889" s="242"/>
      <c r="AU889" s="10"/>
      <c r="AV889" s="242"/>
      <c r="AW889" s="7"/>
      <c r="AX889" s="247"/>
      <c r="AY889" s="10"/>
      <c r="AZ889" s="242"/>
      <c r="BA889" s="7"/>
      <c r="BB889" s="247"/>
      <c r="BC889" s="7"/>
      <c r="BD889" s="247"/>
      <c r="BE889" s="7"/>
      <c r="BF889" s="8"/>
      <c r="BG889" s="7"/>
      <c r="BH889" s="8"/>
      <c r="BJ889" s="41"/>
      <c r="BK889" s="41">
        <f t="shared" si="64"/>
        <v>0</v>
      </c>
      <c r="BL889">
        <f t="shared" si="60"/>
        <v>0</v>
      </c>
      <c r="BM889" t="e">
        <f t="shared" si="62"/>
        <v>#DIV/0!</v>
      </c>
      <c r="BN889">
        <f t="shared" si="63"/>
        <v>0</v>
      </c>
    </row>
    <row r="890" spans="2:66" x14ac:dyDescent="0.25">
      <c r="B890" s="6"/>
      <c r="C890" s="10"/>
      <c r="D890" s="32"/>
      <c r="E890" s="10"/>
      <c r="F890" s="32"/>
      <c r="G890" s="10"/>
      <c r="H890" s="32"/>
      <c r="I890" s="10"/>
      <c r="J890" s="32"/>
      <c r="K890" s="10"/>
      <c r="L890" s="32"/>
      <c r="M890" s="10"/>
      <c r="N890" s="32"/>
      <c r="O890" s="10"/>
      <c r="P890" s="32"/>
      <c r="Q890" s="10"/>
      <c r="R890" s="32"/>
      <c r="S890" s="10"/>
      <c r="T890" s="32"/>
      <c r="U890" s="10"/>
      <c r="V890" s="32"/>
      <c r="W890" s="10"/>
      <c r="X890" s="32"/>
      <c r="Y890" s="10"/>
      <c r="Z890" s="32"/>
      <c r="AA890" s="10"/>
      <c r="AB890" s="32"/>
      <c r="AC890" s="10"/>
      <c r="AD890" s="32"/>
      <c r="AE890" s="10"/>
      <c r="AF890" s="32"/>
      <c r="AG890" s="10"/>
      <c r="AH890" s="32"/>
      <c r="AI890" s="10"/>
      <c r="AJ890" s="32"/>
      <c r="AK890" s="10"/>
      <c r="AL890" s="32"/>
      <c r="AM890" s="10"/>
      <c r="AN890" s="32"/>
      <c r="AO890" s="10"/>
      <c r="AP890" s="242"/>
      <c r="AQ890" s="10"/>
      <c r="AR890" s="32"/>
      <c r="AS890" s="10"/>
      <c r="AT890" s="242"/>
      <c r="AU890" s="10"/>
      <c r="AV890" s="242"/>
      <c r="AW890" s="7"/>
      <c r="AX890" s="247"/>
      <c r="AY890" s="10"/>
      <c r="AZ890" s="242"/>
      <c r="BA890" s="7"/>
      <c r="BB890" s="247"/>
      <c r="BC890" s="7"/>
      <c r="BD890" s="247"/>
      <c r="BE890" s="7"/>
      <c r="BF890" s="8"/>
      <c r="BG890" s="7"/>
      <c r="BH890" s="8"/>
      <c r="BJ890" s="41"/>
      <c r="BK890" s="41">
        <f t="shared" si="64"/>
        <v>0</v>
      </c>
      <c r="BL890">
        <f t="shared" si="60"/>
        <v>0</v>
      </c>
      <c r="BM890" t="e">
        <f t="shared" si="62"/>
        <v>#DIV/0!</v>
      </c>
      <c r="BN890">
        <f t="shared" si="63"/>
        <v>0</v>
      </c>
    </row>
    <row r="891" spans="2:66" x14ac:dyDescent="0.25">
      <c r="B891" s="6"/>
      <c r="C891" s="10"/>
      <c r="D891" s="32"/>
      <c r="E891" s="10"/>
      <c r="F891" s="32"/>
      <c r="G891" s="10"/>
      <c r="H891" s="32"/>
      <c r="I891" s="10"/>
      <c r="J891" s="32"/>
      <c r="K891" s="10"/>
      <c r="L891" s="32"/>
      <c r="M891" s="10"/>
      <c r="N891" s="32"/>
      <c r="O891" s="10"/>
      <c r="P891" s="32"/>
      <c r="Q891" s="10"/>
      <c r="R891" s="32"/>
      <c r="S891" s="10"/>
      <c r="T891" s="32"/>
      <c r="U891" s="10"/>
      <c r="V891" s="32"/>
      <c r="W891" s="10"/>
      <c r="X891" s="32"/>
      <c r="Y891" s="10"/>
      <c r="Z891" s="32"/>
      <c r="AA891" s="10"/>
      <c r="AB891" s="32"/>
      <c r="AC891" s="10"/>
      <c r="AD891" s="32"/>
      <c r="AE891" s="10"/>
      <c r="AF891" s="32"/>
      <c r="AG891" s="10"/>
      <c r="AH891" s="32"/>
      <c r="AI891" s="10"/>
      <c r="AJ891" s="32"/>
      <c r="AK891" s="10"/>
      <c r="AL891" s="32"/>
      <c r="AM891" s="10"/>
      <c r="AN891" s="32"/>
      <c r="AO891" s="10"/>
      <c r="AP891" s="242"/>
      <c r="AQ891" s="10"/>
      <c r="AR891" s="32"/>
      <c r="AS891" s="10"/>
      <c r="AT891" s="242"/>
      <c r="AU891" s="10"/>
      <c r="AV891" s="242"/>
      <c r="AW891" s="7"/>
      <c r="AX891" s="247"/>
      <c r="AY891" s="10"/>
      <c r="AZ891" s="242"/>
      <c r="BA891" s="7"/>
      <c r="BB891" s="247"/>
      <c r="BC891" s="7"/>
      <c r="BD891" s="247"/>
      <c r="BE891" s="7"/>
      <c r="BF891" s="8"/>
      <c r="BG891" s="7"/>
      <c r="BH891" s="8"/>
      <c r="BJ891" s="41"/>
      <c r="BK891" s="41">
        <f t="shared" si="64"/>
        <v>0</v>
      </c>
      <c r="BL891">
        <f t="shared" si="60"/>
        <v>0</v>
      </c>
      <c r="BM891" t="e">
        <f t="shared" si="62"/>
        <v>#DIV/0!</v>
      </c>
      <c r="BN891">
        <f t="shared" si="63"/>
        <v>0</v>
      </c>
    </row>
    <row r="892" spans="2:66" x14ac:dyDescent="0.25">
      <c r="B892" s="6"/>
      <c r="C892" s="10"/>
      <c r="D892" s="32"/>
      <c r="E892" s="10"/>
      <c r="F892" s="32"/>
      <c r="G892" s="10"/>
      <c r="H892" s="32"/>
      <c r="I892" s="10"/>
      <c r="J892" s="32"/>
      <c r="K892" s="10"/>
      <c r="L892" s="32"/>
      <c r="M892" s="10"/>
      <c r="N892" s="32"/>
      <c r="O892" s="10"/>
      <c r="P892" s="32"/>
      <c r="Q892" s="10"/>
      <c r="R892" s="32"/>
      <c r="S892" s="10"/>
      <c r="T892" s="32"/>
      <c r="U892" s="10"/>
      <c r="V892" s="32"/>
      <c r="W892" s="10"/>
      <c r="X892" s="32"/>
      <c r="Y892" s="10"/>
      <c r="Z892" s="32"/>
      <c r="AA892" s="10"/>
      <c r="AB892" s="32"/>
      <c r="AC892" s="10"/>
      <c r="AD892" s="32"/>
      <c r="AE892" s="10"/>
      <c r="AF892" s="32"/>
      <c r="AG892" s="10"/>
      <c r="AH892" s="32"/>
      <c r="AI892" s="10"/>
      <c r="AJ892" s="32"/>
      <c r="AK892" s="10"/>
      <c r="AL892" s="32"/>
      <c r="AM892" s="10"/>
      <c r="AN892" s="32"/>
      <c r="AO892" s="10"/>
      <c r="AP892" s="242"/>
      <c r="AQ892" s="10"/>
      <c r="AR892" s="32"/>
      <c r="AS892" s="10"/>
      <c r="AT892" s="242"/>
      <c r="AU892" s="10"/>
      <c r="AV892" s="242"/>
      <c r="AW892" s="7"/>
      <c r="AX892" s="247"/>
      <c r="AY892" s="10"/>
      <c r="AZ892" s="242"/>
      <c r="BA892" s="7"/>
      <c r="BB892" s="247"/>
      <c r="BC892" s="7"/>
      <c r="BD892" s="247"/>
      <c r="BE892" s="7"/>
      <c r="BF892" s="8"/>
      <c r="BG892" s="7"/>
      <c r="BH892" s="8"/>
      <c r="BJ892" s="41"/>
      <c r="BK892" s="41">
        <f t="shared" si="64"/>
        <v>0</v>
      </c>
      <c r="BL892">
        <f t="shared" si="60"/>
        <v>0</v>
      </c>
      <c r="BM892" t="e">
        <f t="shared" si="62"/>
        <v>#DIV/0!</v>
      </c>
      <c r="BN892">
        <f t="shared" si="63"/>
        <v>0</v>
      </c>
    </row>
    <row r="893" spans="2:66" x14ac:dyDescent="0.25">
      <c r="B893" s="6"/>
      <c r="C893" s="10"/>
      <c r="D893" s="32"/>
      <c r="E893" s="10"/>
      <c r="F893" s="32"/>
      <c r="G893" s="10"/>
      <c r="H893" s="32"/>
      <c r="I893" s="10"/>
      <c r="J893" s="32"/>
      <c r="K893" s="10"/>
      <c r="L893" s="32"/>
      <c r="M893" s="10"/>
      <c r="N893" s="32"/>
      <c r="O893" s="10"/>
      <c r="P893" s="32"/>
      <c r="Q893" s="10"/>
      <c r="R893" s="32"/>
      <c r="S893" s="10"/>
      <c r="T893" s="32"/>
      <c r="U893" s="10"/>
      <c r="V893" s="32"/>
      <c r="W893" s="10"/>
      <c r="X893" s="32"/>
      <c r="Y893" s="10"/>
      <c r="Z893" s="32"/>
      <c r="AA893" s="10"/>
      <c r="AB893" s="32"/>
      <c r="AC893" s="10"/>
      <c r="AD893" s="32"/>
      <c r="AE893" s="10"/>
      <c r="AF893" s="32"/>
      <c r="AG893" s="10"/>
      <c r="AH893" s="32"/>
      <c r="AI893" s="10"/>
      <c r="AJ893" s="32"/>
      <c r="AK893" s="10"/>
      <c r="AL893" s="32"/>
      <c r="AM893" s="10"/>
      <c r="AN893" s="32"/>
      <c r="AO893" s="10"/>
      <c r="AP893" s="242"/>
      <c r="AQ893" s="10"/>
      <c r="AR893" s="32"/>
      <c r="AS893" s="10"/>
      <c r="AT893" s="242"/>
      <c r="AU893" s="10"/>
      <c r="AV893" s="242"/>
      <c r="AW893" s="7"/>
      <c r="AX893" s="247"/>
      <c r="AY893" s="10"/>
      <c r="AZ893" s="242"/>
      <c r="BA893" s="7"/>
      <c r="BB893" s="247"/>
      <c r="BC893" s="7"/>
      <c r="BD893" s="247"/>
      <c r="BE893" s="7"/>
      <c r="BF893" s="8"/>
      <c r="BG893" s="7"/>
      <c r="BH893" s="8"/>
      <c r="BJ893" s="41"/>
      <c r="BK893" s="41">
        <f t="shared" si="64"/>
        <v>0</v>
      </c>
      <c r="BL893">
        <f t="shared" si="60"/>
        <v>0</v>
      </c>
      <c r="BM893" t="e">
        <f t="shared" si="62"/>
        <v>#DIV/0!</v>
      </c>
      <c r="BN893">
        <f t="shared" si="63"/>
        <v>0</v>
      </c>
    </row>
    <row r="894" spans="2:66" x14ac:dyDescent="0.25">
      <c r="B894" s="6"/>
      <c r="C894" s="10"/>
      <c r="D894" s="32"/>
      <c r="E894" s="10"/>
      <c r="F894" s="32"/>
      <c r="G894" s="10"/>
      <c r="H894" s="32"/>
      <c r="I894" s="10"/>
      <c r="J894" s="32"/>
      <c r="K894" s="10"/>
      <c r="L894" s="32"/>
      <c r="M894" s="10"/>
      <c r="N894" s="32"/>
      <c r="O894" s="10"/>
      <c r="P894" s="32"/>
      <c r="Q894" s="10"/>
      <c r="R894" s="32"/>
      <c r="S894" s="10"/>
      <c r="T894" s="32"/>
      <c r="U894" s="10"/>
      <c r="V894" s="32"/>
      <c r="W894" s="10"/>
      <c r="X894" s="32"/>
      <c r="Y894" s="10"/>
      <c r="Z894" s="32"/>
      <c r="AA894" s="10"/>
      <c r="AB894" s="32"/>
      <c r="AC894" s="10"/>
      <c r="AD894" s="32"/>
      <c r="AE894" s="10"/>
      <c r="AF894" s="32"/>
      <c r="AG894" s="10"/>
      <c r="AH894" s="32"/>
      <c r="AI894" s="10"/>
      <c r="AJ894" s="32"/>
      <c r="AK894" s="10"/>
      <c r="AL894" s="32"/>
      <c r="AM894" s="10"/>
      <c r="AN894" s="32"/>
      <c r="AO894" s="10"/>
      <c r="AP894" s="242"/>
      <c r="AQ894" s="10"/>
      <c r="AR894" s="32"/>
      <c r="AS894" s="10"/>
      <c r="AT894" s="242"/>
      <c r="AU894" s="10"/>
      <c r="AV894" s="242"/>
      <c r="AW894" s="7"/>
      <c r="AX894" s="247"/>
      <c r="AY894" s="10"/>
      <c r="AZ894" s="242"/>
      <c r="BA894" s="7"/>
      <c r="BB894" s="247"/>
      <c r="BC894" s="7"/>
      <c r="BD894" s="247"/>
      <c r="BE894" s="7"/>
      <c r="BF894" s="8"/>
      <c r="BG894" s="7"/>
      <c r="BH894" s="8"/>
      <c r="BJ894" s="41"/>
      <c r="BK894" s="41">
        <f t="shared" si="64"/>
        <v>0</v>
      </c>
      <c r="BL894">
        <f t="shared" si="60"/>
        <v>0</v>
      </c>
      <c r="BM894" t="e">
        <f t="shared" si="62"/>
        <v>#DIV/0!</v>
      </c>
      <c r="BN894">
        <f t="shared" si="63"/>
        <v>0</v>
      </c>
    </row>
    <row r="895" spans="2:66" x14ac:dyDescent="0.25">
      <c r="B895" s="6"/>
      <c r="C895" s="10"/>
      <c r="D895" s="32"/>
      <c r="E895" s="10"/>
      <c r="F895" s="32"/>
      <c r="G895" s="10"/>
      <c r="H895" s="32"/>
      <c r="I895" s="10"/>
      <c r="J895" s="32"/>
      <c r="K895" s="10"/>
      <c r="L895" s="32"/>
      <c r="M895" s="10"/>
      <c r="N895" s="32"/>
      <c r="O895" s="10"/>
      <c r="P895" s="32"/>
      <c r="Q895" s="10"/>
      <c r="R895" s="32"/>
      <c r="S895" s="10"/>
      <c r="T895" s="32"/>
      <c r="U895" s="10"/>
      <c r="V895" s="32"/>
      <c r="W895" s="10"/>
      <c r="X895" s="32"/>
      <c r="Y895" s="10"/>
      <c r="Z895" s="32"/>
      <c r="AA895" s="10"/>
      <c r="AB895" s="32"/>
      <c r="AC895" s="10"/>
      <c r="AD895" s="32"/>
      <c r="AE895" s="10"/>
      <c r="AF895" s="32"/>
      <c r="AG895" s="10"/>
      <c r="AH895" s="32"/>
      <c r="AI895" s="10"/>
      <c r="AJ895" s="32"/>
      <c r="AK895" s="10"/>
      <c r="AL895" s="32"/>
      <c r="AM895" s="10"/>
      <c r="AN895" s="32"/>
      <c r="AO895" s="10"/>
      <c r="AP895" s="242"/>
      <c r="AQ895" s="10"/>
      <c r="AR895" s="32"/>
      <c r="AS895" s="10"/>
      <c r="AT895" s="242"/>
      <c r="AU895" s="10"/>
      <c r="AV895" s="242"/>
      <c r="AW895" s="7"/>
      <c r="AX895" s="247"/>
      <c r="AY895" s="10"/>
      <c r="AZ895" s="242"/>
      <c r="BA895" s="7"/>
      <c r="BB895" s="247"/>
      <c r="BC895" s="7"/>
      <c r="BD895" s="247"/>
      <c r="BE895" s="7"/>
      <c r="BF895" s="8"/>
      <c r="BG895" s="7"/>
      <c r="BH895" s="8"/>
      <c r="BJ895" s="41"/>
      <c r="BK895" s="41">
        <f t="shared" si="64"/>
        <v>0</v>
      </c>
      <c r="BL895">
        <f t="shared" si="60"/>
        <v>0</v>
      </c>
      <c r="BM895" t="e">
        <f t="shared" si="62"/>
        <v>#DIV/0!</v>
      </c>
      <c r="BN895">
        <f t="shared" si="63"/>
        <v>0</v>
      </c>
    </row>
    <row r="896" spans="2:66" x14ac:dyDescent="0.25">
      <c r="B896" s="6"/>
      <c r="C896" s="10"/>
      <c r="D896" s="32"/>
      <c r="E896" s="10"/>
      <c r="F896" s="32"/>
      <c r="G896" s="10"/>
      <c r="H896" s="32"/>
      <c r="I896" s="10"/>
      <c r="J896" s="32"/>
      <c r="K896" s="10"/>
      <c r="L896" s="32"/>
      <c r="M896" s="10"/>
      <c r="N896" s="32"/>
      <c r="O896" s="10"/>
      <c r="P896" s="32"/>
      <c r="Q896" s="10"/>
      <c r="R896" s="32"/>
      <c r="S896" s="10"/>
      <c r="T896" s="32"/>
      <c r="U896" s="10"/>
      <c r="V896" s="32"/>
      <c r="W896" s="10"/>
      <c r="X896" s="32"/>
      <c r="Y896" s="10"/>
      <c r="Z896" s="32"/>
      <c r="AA896" s="10"/>
      <c r="AB896" s="32"/>
      <c r="AC896" s="10"/>
      <c r="AD896" s="32"/>
      <c r="AE896" s="10"/>
      <c r="AF896" s="32"/>
      <c r="AG896" s="10"/>
      <c r="AH896" s="32"/>
      <c r="AI896" s="10"/>
      <c r="AJ896" s="32"/>
      <c r="AK896" s="10"/>
      <c r="AL896" s="32"/>
      <c r="AM896" s="10"/>
      <c r="AN896" s="32"/>
      <c r="AO896" s="10"/>
      <c r="AP896" s="242"/>
      <c r="AQ896" s="10"/>
      <c r="AR896" s="32"/>
      <c r="AS896" s="10"/>
      <c r="AT896" s="242"/>
      <c r="AU896" s="10"/>
      <c r="AV896" s="242"/>
      <c r="AW896" s="7"/>
      <c r="AX896" s="247"/>
      <c r="AY896" s="10"/>
      <c r="AZ896" s="242"/>
      <c r="BA896" s="7"/>
      <c r="BB896" s="247"/>
      <c r="BC896" s="7"/>
      <c r="BD896" s="247"/>
      <c r="BE896" s="7"/>
      <c r="BF896" s="8"/>
      <c r="BG896" s="7"/>
      <c r="BH896" s="8"/>
      <c r="BJ896" s="41"/>
      <c r="BK896" s="41">
        <f t="shared" si="64"/>
        <v>0</v>
      </c>
      <c r="BL896">
        <f t="shared" si="60"/>
        <v>0</v>
      </c>
      <c r="BM896" t="e">
        <f t="shared" si="62"/>
        <v>#DIV/0!</v>
      </c>
      <c r="BN896">
        <f t="shared" si="63"/>
        <v>0</v>
      </c>
    </row>
    <row r="897" spans="1:66" x14ac:dyDescent="0.25">
      <c r="B897" s="6"/>
      <c r="C897" s="10"/>
      <c r="D897" s="32"/>
      <c r="E897" s="10"/>
      <c r="F897" s="32"/>
      <c r="G897" s="10"/>
      <c r="H897" s="32"/>
      <c r="I897" s="10"/>
      <c r="J897" s="32"/>
      <c r="K897" s="10"/>
      <c r="L897" s="32"/>
      <c r="M897" s="10"/>
      <c r="N897" s="32"/>
      <c r="O897" s="10"/>
      <c r="P897" s="32"/>
      <c r="Q897" s="10"/>
      <c r="R897" s="32"/>
      <c r="S897" s="10"/>
      <c r="T897" s="32"/>
      <c r="U897" s="10"/>
      <c r="V897" s="32"/>
      <c r="W897" s="10"/>
      <c r="X897" s="32"/>
      <c r="Y897" s="10"/>
      <c r="Z897" s="32"/>
      <c r="AA897" s="10"/>
      <c r="AB897" s="32"/>
      <c r="AC897" s="10"/>
      <c r="AD897" s="32"/>
      <c r="AE897" s="10"/>
      <c r="AF897" s="32"/>
      <c r="AG897" s="10"/>
      <c r="AH897" s="32"/>
      <c r="AI897" s="10"/>
      <c r="AJ897" s="32"/>
      <c r="AK897" s="10"/>
      <c r="AL897" s="32"/>
      <c r="AM897" s="10"/>
      <c r="AN897" s="32"/>
      <c r="AO897" s="10"/>
      <c r="AP897" s="242"/>
      <c r="AQ897" s="10"/>
      <c r="AR897" s="32"/>
      <c r="AS897" s="10"/>
      <c r="AT897" s="242"/>
      <c r="AU897" s="10"/>
      <c r="AV897" s="242"/>
      <c r="AW897" s="7"/>
      <c r="AX897" s="247"/>
      <c r="AY897" s="10"/>
      <c r="AZ897" s="242"/>
      <c r="BA897" s="7"/>
      <c r="BB897" s="247"/>
      <c r="BC897" s="7"/>
      <c r="BD897" s="247"/>
      <c r="BE897" s="7"/>
      <c r="BF897" s="8"/>
      <c r="BG897" s="7"/>
      <c r="BH897" s="8"/>
      <c r="BJ897" s="41"/>
      <c r="BK897" s="41">
        <f t="shared" si="64"/>
        <v>0</v>
      </c>
      <c r="BL897">
        <f t="shared" si="60"/>
        <v>0</v>
      </c>
      <c r="BM897" t="e">
        <f t="shared" si="62"/>
        <v>#DIV/0!</v>
      </c>
      <c r="BN897">
        <f t="shared" si="63"/>
        <v>0</v>
      </c>
    </row>
    <row r="898" spans="1:66" x14ac:dyDescent="0.25">
      <c r="B898" s="6"/>
      <c r="C898" s="10"/>
      <c r="D898" s="32"/>
      <c r="E898" s="10"/>
      <c r="F898" s="32"/>
      <c r="G898" s="10"/>
      <c r="H898" s="32"/>
      <c r="I898" s="10"/>
      <c r="J898" s="32"/>
      <c r="K898" s="10"/>
      <c r="L898" s="32"/>
      <c r="M898" s="10"/>
      <c r="N898" s="32"/>
      <c r="O898" s="10"/>
      <c r="P898" s="32"/>
      <c r="Q898" s="10"/>
      <c r="R898" s="32"/>
      <c r="S898" s="10"/>
      <c r="T898" s="32"/>
      <c r="U898" s="10"/>
      <c r="V898" s="32"/>
      <c r="W898" s="10"/>
      <c r="X898" s="32"/>
      <c r="Y898" s="10"/>
      <c r="Z898" s="32"/>
      <c r="AA898" s="10"/>
      <c r="AB898" s="32"/>
      <c r="AC898" s="10"/>
      <c r="AD898" s="32"/>
      <c r="AE898" s="10"/>
      <c r="AF898" s="32"/>
      <c r="AG898" s="10"/>
      <c r="AH898" s="32"/>
      <c r="AI898" s="10"/>
      <c r="AJ898" s="32"/>
      <c r="AK898" s="10"/>
      <c r="AL898" s="32"/>
      <c r="AM898" s="10"/>
      <c r="AN898" s="32"/>
      <c r="AO898" s="10"/>
      <c r="AP898" s="242"/>
      <c r="AQ898" s="10"/>
      <c r="AR898" s="32"/>
      <c r="AS898" s="10"/>
      <c r="AT898" s="242"/>
      <c r="AU898" s="10"/>
      <c r="AV898" s="242"/>
      <c r="AW898" s="7"/>
      <c r="AX898" s="247"/>
      <c r="AY898" s="10"/>
      <c r="AZ898" s="242"/>
      <c r="BA898" s="7"/>
      <c r="BB898" s="247"/>
      <c r="BC898" s="7"/>
      <c r="BD898" s="247"/>
      <c r="BE898" s="7"/>
      <c r="BF898" s="8"/>
      <c r="BG898" s="7"/>
      <c r="BH898" s="8"/>
      <c r="BJ898" s="41"/>
      <c r="BK898" s="41">
        <f t="shared" si="64"/>
        <v>0</v>
      </c>
      <c r="BL898">
        <f t="shared" si="60"/>
        <v>0</v>
      </c>
      <c r="BM898" t="e">
        <f t="shared" si="62"/>
        <v>#DIV/0!</v>
      </c>
      <c r="BN898">
        <f t="shared" si="63"/>
        <v>0</v>
      </c>
    </row>
    <row r="899" spans="1:66" x14ac:dyDescent="0.25">
      <c r="B899" s="6"/>
      <c r="C899" s="10"/>
      <c r="D899" s="32"/>
      <c r="E899" s="10"/>
      <c r="F899" s="32"/>
      <c r="G899" s="10"/>
      <c r="H899" s="32"/>
      <c r="I899" s="10"/>
      <c r="J899" s="32"/>
      <c r="K899" s="10"/>
      <c r="L899" s="32"/>
      <c r="M899" s="10"/>
      <c r="N899" s="32"/>
      <c r="O899" s="10"/>
      <c r="P899" s="32"/>
      <c r="Q899" s="10"/>
      <c r="R899" s="32"/>
      <c r="S899" s="10"/>
      <c r="T899" s="32"/>
      <c r="U899" s="10"/>
      <c r="V899" s="32"/>
      <c r="W899" s="10"/>
      <c r="X899" s="32"/>
      <c r="Y899" s="10"/>
      <c r="Z899" s="32"/>
      <c r="AA899" s="10"/>
      <c r="AB899" s="32"/>
      <c r="AC899" s="10"/>
      <c r="AD899" s="32"/>
      <c r="AE899" s="10"/>
      <c r="AF899" s="32"/>
      <c r="AG899" s="10"/>
      <c r="AH899" s="32"/>
      <c r="AI899" s="10"/>
      <c r="AJ899" s="32"/>
      <c r="AK899" s="10"/>
      <c r="AL899" s="32"/>
      <c r="AM899" s="10"/>
      <c r="AN899" s="32"/>
      <c r="AO899" s="10"/>
      <c r="AP899" s="242"/>
      <c r="AQ899" s="10"/>
      <c r="AR899" s="32"/>
      <c r="AS899" s="10"/>
      <c r="AT899" s="242"/>
      <c r="AU899" s="10"/>
      <c r="AV899" s="242"/>
      <c r="AW899" s="7"/>
      <c r="AX899" s="247"/>
      <c r="AY899" s="10"/>
      <c r="AZ899" s="242"/>
      <c r="BA899" s="7"/>
      <c r="BB899" s="247"/>
      <c r="BC899" s="7"/>
      <c r="BD899" s="247"/>
      <c r="BE899" s="7"/>
      <c r="BF899" s="8"/>
      <c r="BG899" s="7"/>
      <c r="BH899" s="8"/>
      <c r="BJ899" s="41"/>
      <c r="BK899" s="41">
        <f t="shared" si="64"/>
        <v>0</v>
      </c>
      <c r="BL899">
        <f t="shared" si="60"/>
        <v>0</v>
      </c>
      <c r="BM899" t="e">
        <f t="shared" si="62"/>
        <v>#DIV/0!</v>
      </c>
      <c r="BN899">
        <f t="shared" si="63"/>
        <v>0</v>
      </c>
    </row>
    <row r="900" spans="1:66" x14ac:dyDescent="0.25">
      <c r="B900" s="6"/>
      <c r="C900" s="10"/>
      <c r="D900" s="32"/>
      <c r="E900" s="10"/>
      <c r="F900" s="32"/>
      <c r="G900" s="10"/>
      <c r="H900" s="32"/>
      <c r="I900" s="10"/>
      <c r="J900" s="32"/>
      <c r="K900" s="10"/>
      <c r="L900" s="32"/>
      <c r="M900" s="10"/>
      <c r="N900" s="32"/>
      <c r="O900" s="10"/>
      <c r="P900" s="32"/>
      <c r="Q900" s="10"/>
      <c r="R900" s="32"/>
      <c r="S900" s="10"/>
      <c r="T900" s="32"/>
      <c r="U900" s="10"/>
      <c r="V900" s="32"/>
      <c r="W900" s="10"/>
      <c r="X900" s="32"/>
      <c r="Y900" s="10"/>
      <c r="Z900" s="32"/>
      <c r="AA900" s="10"/>
      <c r="AB900" s="32"/>
      <c r="AC900" s="10"/>
      <c r="AD900" s="32"/>
      <c r="AE900" s="10"/>
      <c r="AF900" s="32"/>
      <c r="AG900" s="10"/>
      <c r="AH900" s="32"/>
      <c r="AI900" s="10"/>
      <c r="AJ900" s="32"/>
      <c r="AK900" s="10"/>
      <c r="AL900" s="32"/>
      <c r="AM900" s="10"/>
      <c r="AN900" s="32"/>
      <c r="AO900" s="10"/>
      <c r="AP900" s="242"/>
      <c r="AQ900" s="10"/>
      <c r="AR900" s="32"/>
      <c r="AS900" s="10"/>
      <c r="AT900" s="242"/>
      <c r="AU900" s="10"/>
      <c r="AV900" s="242"/>
      <c r="AW900" s="7"/>
      <c r="AX900" s="247"/>
      <c r="AY900" s="10"/>
      <c r="AZ900" s="242"/>
      <c r="BA900" s="7"/>
      <c r="BB900" s="247"/>
      <c r="BC900" s="7"/>
      <c r="BD900" s="247"/>
      <c r="BE900" s="7"/>
      <c r="BF900" s="8"/>
      <c r="BG900" s="7"/>
      <c r="BH900" s="8"/>
      <c r="BJ900" s="41"/>
      <c r="BK900" s="41">
        <f t="shared" si="64"/>
        <v>0</v>
      </c>
      <c r="BL900">
        <f t="shared" ref="BL900:BL908" si="65">COUNT(C900:BH900)/2</f>
        <v>0</v>
      </c>
      <c r="BM900" t="e">
        <f t="shared" si="62"/>
        <v>#DIV/0!</v>
      </c>
      <c r="BN900">
        <f t="shared" si="63"/>
        <v>0</v>
      </c>
    </row>
    <row r="901" spans="1:66" x14ac:dyDescent="0.25">
      <c r="B901" s="6"/>
      <c r="C901" s="10"/>
      <c r="D901" s="32"/>
      <c r="E901" s="10"/>
      <c r="F901" s="32"/>
      <c r="G901" s="10"/>
      <c r="H901" s="32"/>
      <c r="I901" s="10"/>
      <c r="J901" s="32"/>
      <c r="K901" s="10"/>
      <c r="L901" s="32"/>
      <c r="M901" s="10"/>
      <c r="N901" s="32"/>
      <c r="O901" s="10"/>
      <c r="P901" s="32"/>
      <c r="Q901" s="10"/>
      <c r="R901" s="32"/>
      <c r="S901" s="10"/>
      <c r="T901" s="32"/>
      <c r="U901" s="10"/>
      <c r="V901" s="32"/>
      <c r="W901" s="10"/>
      <c r="X901" s="32"/>
      <c r="Y901" s="10"/>
      <c r="Z901" s="32"/>
      <c r="AA901" s="10"/>
      <c r="AB901" s="32"/>
      <c r="AC901" s="10"/>
      <c r="AD901" s="32"/>
      <c r="AE901" s="10"/>
      <c r="AF901" s="32"/>
      <c r="AG901" s="10"/>
      <c r="AH901" s="32"/>
      <c r="AI901" s="10"/>
      <c r="AJ901" s="32"/>
      <c r="AK901" s="10"/>
      <c r="AL901" s="32"/>
      <c r="AM901" s="10"/>
      <c r="AN901" s="32"/>
      <c r="AO901" s="10"/>
      <c r="AP901" s="242"/>
      <c r="AQ901" s="10"/>
      <c r="AR901" s="32"/>
      <c r="AS901" s="10"/>
      <c r="AT901" s="242"/>
      <c r="AU901" s="10"/>
      <c r="AV901" s="242"/>
      <c r="AW901" s="7"/>
      <c r="AX901" s="247"/>
      <c r="AY901" s="10"/>
      <c r="AZ901" s="242"/>
      <c r="BA901" s="7"/>
      <c r="BB901" s="247"/>
      <c r="BC901" s="7"/>
      <c r="BD901" s="247"/>
      <c r="BE901" s="7"/>
      <c r="BF901" s="8"/>
      <c r="BG901" s="7"/>
      <c r="BH901" s="8"/>
      <c r="BJ901" s="41"/>
      <c r="BK901" s="41">
        <f t="shared" si="64"/>
        <v>0</v>
      </c>
      <c r="BL901">
        <f t="shared" si="65"/>
        <v>0</v>
      </c>
      <c r="BM901" t="e">
        <f t="shared" si="62"/>
        <v>#DIV/0!</v>
      </c>
      <c r="BN901">
        <f t="shared" si="63"/>
        <v>0</v>
      </c>
    </row>
    <row r="902" spans="1:66" x14ac:dyDescent="0.25">
      <c r="B902" s="6"/>
      <c r="C902" s="10"/>
      <c r="D902" s="32"/>
      <c r="E902" s="10"/>
      <c r="F902" s="32"/>
      <c r="G902" s="10"/>
      <c r="H902" s="32"/>
      <c r="I902" s="10"/>
      <c r="J902" s="32"/>
      <c r="K902" s="10"/>
      <c r="L902" s="32"/>
      <c r="M902" s="10"/>
      <c r="N902" s="32"/>
      <c r="O902" s="10"/>
      <c r="P902" s="32"/>
      <c r="Q902" s="10"/>
      <c r="R902" s="32"/>
      <c r="S902" s="10"/>
      <c r="T902" s="32"/>
      <c r="U902" s="10"/>
      <c r="V902" s="32"/>
      <c r="W902" s="10"/>
      <c r="X902" s="32"/>
      <c r="Y902" s="10"/>
      <c r="Z902" s="32"/>
      <c r="AA902" s="10"/>
      <c r="AB902" s="32"/>
      <c r="AC902" s="10"/>
      <c r="AD902" s="32"/>
      <c r="AE902" s="10"/>
      <c r="AF902" s="32"/>
      <c r="AG902" s="10"/>
      <c r="AH902" s="32"/>
      <c r="AI902" s="10"/>
      <c r="AJ902" s="32"/>
      <c r="AK902" s="10"/>
      <c r="AL902" s="32"/>
      <c r="AM902" s="10"/>
      <c r="AN902" s="32"/>
      <c r="AO902" s="10"/>
      <c r="AP902" s="242"/>
      <c r="AQ902" s="10"/>
      <c r="AR902" s="32"/>
      <c r="AS902" s="10"/>
      <c r="AT902" s="242"/>
      <c r="AU902" s="10"/>
      <c r="AV902" s="242"/>
      <c r="AW902" s="7"/>
      <c r="AX902" s="247"/>
      <c r="AY902" s="10"/>
      <c r="AZ902" s="242"/>
      <c r="BA902" s="7"/>
      <c r="BB902" s="247"/>
      <c r="BC902" s="7"/>
      <c r="BD902" s="247"/>
      <c r="BE902" s="7"/>
      <c r="BF902" s="8"/>
      <c r="BG902" s="7"/>
      <c r="BH902" s="8"/>
      <c r="BJ902" s="41"/>
      <c r="BK902" s="41">
        <f t="shared" si="64"/>
        <v>0</v>
      </c>
      <c r="BL902">
        <f t="shared" si="65"/>
        <v>0</v>
      </c>
      <c r="BM902" t="e">
        <f t="shared" si="62"/>
        <v>#DIV/0!</v>
      </c>
      <c r="BN902">
        <f t="shared" si="63"/>
        <v>0</v>
      </c>
    </row>
    <row r="903" spans="1:66" x14ac:dyDescent="0.25">
      <c r="B903" s="6"/>
      <c r="C903" s="10"/>
      <c r="D903" s="32"/>
      <c r="E903" s="10"/>
      <c r="F903" s="32"/>
      <c r="G903" s="10"/>
      <c r="H903" s="32"/>
      <c r="I903" s="10"/>
      <c r="J903" s="32"/>
      <c r="K903" s="10"/>
      <c r="L903" s="32"/>
      <c r="M903" s="10"/>
      <c r="N903" s="32"/>
      <c r="O903" s="10"/>
      <c r="P903" s="32"/>
      <c r="Q903" s="10"/>
      <c r="R903" s="32"/>
      <c r="S903" s="10"/>
      <c r="T903" s="32"/>
      <c r="U903" s="10"/>
      <c r="V903" s="32"/>
      <c r="W903" s="10"/>
      <c r="X903" s="32"/>
      <c r="Y903" s="10"/>
      <c r="Z903" s="32"/>
      <c r="AA903" s="10"/>
      <c r="AB903" s="32"/>
      <c r="AC903" s="10"/>
      <c r="AD903" s="32"/>
      <c r="AE903" s="10"/>
      <c r="AF903" s="32"/>
      <c r="AG903" s="10"/>
      <c r="AH903" s="32"/>
      <c r="AI903" s="10"/>
      <c r="AJ903" s="32"/>
      <c r="AK903" s="10"/>
      <c r="AL903" s="32"/>
      <c r="AM903" s="10"/>
      <c r="AN903" s="32"/>
      <c r="AO903" s="10"/>
      <c r="AP903" s="242"/>
      <c r="AQ903" s="10"/>
      <c r="AR903" s="32"/>
      <c r="AS903" s="10"/>
      <c r="AT903" s="242"/>
      <c r="AU903" s="10"/>
      <c r="AV903" s="242"/>
      <c r="AW903" s="7"/>
      <c r="AX903" s="247"/>
      <c r="AY903" s="10"/>
      <c r="AZ903" s="242"/>
      <c r="BA903" s="7"/>
      <c r="BB903" s="247"/>
      <c r="BC903" s="7"/>
      <c r="BD903" s="247"/>
      <c r="BE903" s="7"/>
      <c r="BF903" s="8"/>
      <c r="BG903" s="7"/>
      <c r="BH903" s="8"/>
      <c r="BJ903" s="41"/>
      <c r="BK903" s="41">
        <f t="shared" si="64"/>
        <v>0</v>
      </c>
      <c r="BL903">
        <f t="shared" si="65"/>
        <v>0</v>
      </c>
      <c r="BM903" t="e">
        <f t="shared" si="62"/>
        <v>#DIV/0!</v>
      </c>
      <c r="BN903">
        <f t="shared" si="63"/>
        <v>0</v>
      </c>
    </row>
    <row r="904" spans="1:66" x14ac:dyDescent="0.25">
      <c r="B904" s="6"/>
      <c r="C904" s="10"/>
      <c r="D904" s="32"/>
      <c r="E904" s="10"/>
      <c r="F904" s="32"/>
      <c r="G904" s="10"/>
      <c r="H904" s="32"/>
      <c r="I904" s="10"/>
      <c r="J904" s="32"/>
      <c r="K904" s="10"/>
      <c r="L904" s="32"/>
      <c r="M904" s="10"/>
      <c r="N904" s="32"/>
      <c r="O904" s="10"/>
      <c r="P904" s="32"/>
      <c r="Q904" s="10"/>
      <c r="R904" s="32"/>
      <c r="S904" s="10"/>
      <c r="T904" s="32"/>
      <c r="U904" s="10"/>
      <c r="V904" s="32"/>
      <c r="W904" s="10"/>
      <c r="X904" s="32"/>
      <c r="Y904" s="10"/>
      <c r="Z904" s="32"/>
      <c r="AA904" s="10"/>
      <c r="AB904" s="32"/>
      <c r="AC904" s="10"/>
      <c r="AD904" s="32"/>
      <c r="AE904" s="10"/>
      <c r="AF904" s="32"/>
      <c r="AG904" s="10"/>
      <c r="AH904" s="32"/>
      <c r="AI904" s="10"/>
      <c r="AJ904" s="32"/>
      <c r="AK904" s="10"/>
      <c r="AL904" s="32"/>
      <c r="AM904" s="10"/>
      <c r="AN904" s="32"/>
      <c r="AO904" s="10"/>
      <c r="AP904" s="242"/>
      <c r="AQ904" s="10"/>
      <c r="AR904" s="32"/>
      <c r="AS904" s="10"/>
      <c r="AT904" s="242"/>
      <c r="AU904" s="10"/>
      <c r="AV904" s="242"/>
      <c r="AW904" s="7"/>
      <c r="AX904" s="247"/>
      <c r="AY904" s="10"/>
      <c r="AZ904" s="242"/>
      <c r="BA904" s="7"/>
      <c r="BB904" s="247"/>
      <c r="BC904" s="7"/>
      <c r="BD904" s="247"/>
      <c r="BE904" s="7"/>
      <c r="BF904" s="8"/>
      <c r="BG904" s="7"/>
      <c r="BH904" s="8"/>
      <c r="BJ904" s="41"/>
      <c r="BK904" s="41">
        <f t="shared" si="64"/>
        <v>0</v>
      </c>
      <c r="BL904">
        <f t="shared" si="65"/>
        <v>0</v>
      </c>
      <c r="BM904" t="e">
        <f t="shared" si="62"/>
        <v>#DIV/0!</v>
      </c>
      <c r="BN904">
        <f t="shared" si="63"/>
        <v>0</v>
      </c>
    </row>
    <row r="905" spans="1:66" x14ac:dyDescent="0.25">
      <c r="B905" s="6"/>
      <c r="C905" s="10"/>
      <c r="D905" s="32"/>
      <c r="E905" s="10"/>
      <c r="F905" s="32"/>
      <c r="G905" s="10"/>
      <c r="H905" s="32"/>
      <c r="I905" s="10"/>
      <c r="J905" s="32"/>
      <c r="K905" s="10"/>
      <c r="L905" s="32"/>
      <c r="M905" s="10"/>
      <c r="N905" s="32"/>
      <c r="O905" s="10"/>
      <c r="P905" s="32"/>
      <c r="Q905" s="10"/>
      <c r="R905" s="32"/>
      <c r="S905" s="10"/>
      <c r="T905" s="32"/>
      <c r="U905" s="10"/>
      <c r="V905" s="32"/>
      <c r="W905" s="10"/>
      <c r="X905" s="32"/>
      <c r="Y905" s="10"/>
      <c r="Z905" s="32"/>
      <c r="AA905" s="10"/>
      <c r="AB905" s="32"/>
      <c r="AC905" s="10"/>
      <c r="AD905" s="32"/>
      <c r="AE905" s="10"/>
      <c r="AF905" s="32"/>
      <c r="AG905" s="10"/>
      <c r="AH905" s="32"/>
      <c r="AI905" s="10"/>
      <c r="AJ905" s="32"/>
      <c r="AK905" s="10"/>
      <c r="AL905" s="32"/>
      <c r="AM905" s="10"/>
      <c r="AN905" s="32"/>
      <c r="AO905" s="10"/>
      <c r="AP905" s="242"/>
      <c r="AQ905" s="10"/>
      <c r="AR905" s="32"/>
      <c r="AS905" s="10"/>
      <c r="AT905" s="242"/>
      <c r="AU905" s="10"/>
      <c r="AV905" s="242"/>
      <c r="AW905" s="7"/>
      <c r="AX905" s="247"/>
      <c r="AY905" s="10"/>
      <c r="AZ905" s="242"/>
      <c r="BA905" s="7"/>
      <c r="BB905" s="247"/>
      <c r="BC905" s="7"/>
      <c r="BD905" s="247"/>
      <c r="BE905" s="7"/>
      <c r="BF905" s="8"/>
      <c r="BG905" s="7"/>
      <c r="BH905" s="8"/>
      <c r="BJ905" s="41"/>
      <c r="BK905" s="41">
        <f t="shared" si="64"/>
        <v>0</v>
      </c>
      <c r="BL905">
        <f t="shared" si="65"/>
        <v>0</v>
      </c>
      <c r="BM905" t="e">
        <f t="shared" si="62"/>
        <v>#DIV/0!</v>
      </c>
      <c r="BN905">
        <f t="shared" si="63"/>
        <v>0</v>
      </c>
    </row>
    <row r="906" spans="1:66" x14ac:dyDescent="0.25">
      <c r="B906" s="6"/>
      <c r="C906" s="10"/>
      <c r="D906" s="32"/>
      <c r="E906" s="10"/>
      <c r="F906" s="32"/>
      <c r="G906" s="10"/>
      <c r="H906" s="32"/>
      <c r="I906" s="10"/>
      <c r="J906" s="32"/>
      <c r="K906" s="10"/>
      <c r="L906" s="32"/>
      <c r="M906" s="10"/>
      <c r="N906" s="32"/>
      <c r="O906" s="10"/>
      <c r="P906" s="32"/>
      <c r="Q906" s="10"/>
      <c r="R906" s="32"/>
      <c r="S906" s="10"/>
      <c r="T906" s="32"/>
      <c r="U906" s="10"/>
      <c r="V906" s="32"/>
      <c r="W906" s="10"/>
      <c r="X906" s="32"/>
      <c r="Y906" s="10"/>
      <c r="Z906" s="32"/>
      <c r="AA906" s="10"/>
      <c r="AB906" s="32"/>
      <c r="AC906" s="10"/>
      <c r="AD906" s="32"/>
      <c r="AE906" s="10"/>
      <c r="AF906" s="32"/>
      <c r="AG906" s="10"/>
      <c r="AH906" s="32"/>
      <c r="AI906" s="10"/>
      <c r="AJ906" s="32"/>
      <c r="AK906" s="10"/>
      <c r="AL906" s="32"/>
      <c r="AM906" s="10"/>
      <c r="AN906" s="32"/>
      <c r="AO906" s="10"/>
      <c r="AP906" s="242"/>
      <c r="AQ906" s="10"/>
      <c r="AR906" s="32"/>
      <c r="AS906" s="10"/>
      <c r="AT906" s="242"/>
      <c r="AU906" s="10"/>
      <c r="AV906" s="242"/>
      <c r="AW906" s="7"/>
      <c r="AX906" s="247"/>
      <c r="AY906" s="10"/>
      <c r="AZ906" s="242"/>
      <c r="BA906" s="7"/>
      <c r="BB906" s="247"/>
      <c r="BC906" s="7"/>
      <c r="BD906" s="247"/>
      <c r="BE906" s="7"/>
      <c r="BF906" s="8"/>
      <c r="BG906" s="7"/>
      <c r="BH906" s="8"/>
      <c r="BJ906" s="41"/>
      <c r="BK906" s="41">
        <f t="shared" si="64"/>
        <v>0</v>
      </c>
      <c r="BL906">
        <f t="shared" si="65"/>
        <v>0</v>
      </c>
      <c r="BM906" t="e">
        <f t="shared" si="62"/>
        <v>#DIV/0!</v>
      </c>
      <c r="BN906">
        <f t="shared" si="63"/>
        <v>0</v>
      </c>
    </row>
    <row r="907" spans="1:66" x14ac:dyDescent="0.25">
      <c r="B907" s="6"/>
      <c r="C907" s="10"/>
      <c r="D907" s="32"/>
      <c r="E907" s="10"/>
      <c r="F907" s="32"/>
      <c r="G907" s="10"/>
      <c r="H907" s="32"/>
      <c r="I907" s="10"/>
      <c r="J907" s="32"/>
      <c r="K907" s="10"/>
      <c r="L907" s="32"/>
      <c r="M907" s="10"/>
      <c r="N907" s="32"/>
      <c r="O907" s="10"/>
      <c r="P907" s="32"/>
      <c r="Q907" s="10"/>
      <c r="R907" s="32"/>
      <c r="S907" s="10"/>
      <c r="T907" s="32"/>
      <c r="U907" s="10"/>
      <c r="V907" s="32"/>
      <c r="W907" s="10"/>
      <c r="X907" s="32"/>
      <c r="Y907" s="10"/>
      <c r="Z907" s="32"/>
      <c r="AA907" s="10"/>
      <c r="AB907" s="32"/>
      <c r="AC907" s="10"/>
      <c r="AD907" s="32"/>
      <c r="AE907" s="10"/>
      <c r="AF907" s="32"/>
      <c r="AG907" s="10"/>
      <c r="AH907" s="32"/>
      <c r="AI907" s="10"/>
      <c r="AJ907" s="32"/>
      <c r="AK907" s="10"/>
      <c r="AL907" s="32"/>
      <c r="AM907" s="10"/>
      <c r="AN907" s="32"/>
      <c r="AO907" s="10"/>
      <c r="AP907" s="242"/>
      <c r="AQ907" s="10"/>
      <c r="AR907" s="32"/>
      <c r="AS907" s="10"/>
      <c r="AT907" s="242"/>
      <c r="AU907" s="10"/>
      <c r="AV907" s="242"/>
      <c r="AW907" s="7"/>
      <c r="AX907" s="247"/>
      <c r="AY907" s="10"/>
      <c r="AZ907" s="242"/>
      <c r="BA907" s="7"/>
      <c r="BB907" s="247"/>
      <c r="BC907" s="7"/>
      <c r="BD907" s="247"/>
      <c r="BE907" s="7"/>
      <c r="BF907" s="8"/>
      <c r="BG907" s="7"/>
      <c r="BH907" s="8"/>
      <c r="BJ907" s="41"/>
      <c r="BK907" s="41">
        <f t="shared" si="64"/>
        <v>0</v>
      </c>
      <c r="BL907">
        <f t="shared" si="65"/>
        <v>0</v>
      </c>
      <c r="BM907" t="e">
        <f t="shared" si="62"/>
        <v>#DIV/0!</v>
      </c>
      <c r="BN907">
        <f t="shared" si="63"/>
        <v>0</v>
      </c>
    </row>
    <row r="908" spans="1:66" x14ac:dyDescent="0.25">
      <c r="B908" s="6"/>
      <c r="C908" s="10"/>
      <c r="D908" s="32"/>
      <c r="E908" s="10"/>
      <c r="F908" s="32"/>
      <c r="G908" s="10"/>
      <c r="H908" s="32"/>
      <c r="I908" s="10"/>
      <c r="J908" s="32"/>
      <c r="K908" s="10"/>
      <c r="L908" s="32"/>
      <c r="M908" s="10"/>
      <c r="N908" s="32"/>
      <c r="O908" s="10"/>
      <c r="P908" s="32"/>
      <c r="Q908" s="10"/>
      <c r="R908" s="32"/>
      <c r="S908" s="10"/>
      <c r="T908" s="32"/>
      <c r="U908" s="10"/>
      <c r="V908" s="32"/>
      <c r="W908" s="10"/>
      <c r="X908" s="32"/>
      <c r="Y908" s="10"/>
      <c r="Z908" s="32"/>
      <c r="AA908" s="10"/>
      <c r="AB908" s="32"/>
      <c r="AC908" s="10"/>
      <c r="AD908" s="32"/>
      <c r="AE908" s="10"/>
      <c r="AF908" s="32"/>
      <c r="AG908" s="10"/>
      <c r="AH908" s="32"/>
      <c r="AI908" s="10"/>
      <c r="AJ908" s="32"/>
      <c r="AK908" s="10"/>
      <c r="AL908" s="32"/>
      <c r="AM908" s="10"/>
      <c r="AN908" s="32"/>
      <c r="AO908" s="10"/>
      <c r="AP908" s="242"/>
      <c r="AQ908" s="10"/>
      <c r="AR908" s="32"/>
      <c r="AS908" s="10"/>
      <c r="AT908" s="242"/>
      <c r="AU908" s="10"/>
      <c r="AV908" s="242"/>
      <c r="AW908" s="7"/>
      <c r="AX908" s="247"/>
      <c r="AY908" s="10"/>
      <c r="AZ908" s="242"/>
      <c r="BA908" s="7"/>
      <c r="BB908" s="247"/>
      <c r="BC908" s="7"/>
      <c r="BD908" s="247"/>
      <c r="BE908" s="7"/>
      <c r="BF908" s="8"/>
      <c r="BG908" s="7"/>
      <c r="BH908" s="8"/>
      <c r="BJ908" s="41"/>
      <c r="BK908" s="41">
        <f t="shared" si="64"/>
        <v>0</v>
      </c>
      <c r="BL908">
        <f t="shared" si="65"/>
        <v>0</v>
      </c>
      <c r="BM908" t="e">
        <f t="shared" si="62"/>
        <v>#DIV/0!</v>
      </c>
      <c r="BN908">
        <f t="shared" si="63"/>
        <v>0</v>
      </c>
    </row>
    <row r="909" spans="1:66" ht="13" thickBot="1" x14ac:dyDescent="0.3">
      <c r="A909">
        <f>+A607+1</f>
        <v>1</v>
      </c>
      <c r="B909" s="6"/>
      <c r="C909" s="10"/>
      <c r="D909" s="32"/>
      <c r="E909" s="10"/>
      <c r="F909" s="32"/>
      <c r="G909" s="10"/>
      <c r="H909" s="32"/>
      <c r="I909" s="10"/>
      <c r="J909" s="32"/>
      <c r="K909" s="10"/>
      <c r="L909" s="32"/>
      <c r="M909" s="10"/>
      <c r="N909" s="32"/>
      <c r="O909" s="10"/>
      <c r="P909" s="32"/>
      <c r="Q909" s="10"/>
      <c r="R909" s="32"/>
      <c r="S909" s="10"/>
      <c r="T909" s="32"/>
      <c r="U909" s="10"/>
      <c r="V909" s="32"/>
      <c r="W909" s="10"/>
      <c r="X909" s="32"/>
      <c r="Y909" s="10"/>
      <c r="Z909" s="32"/>
      <c r="AA909" s="10"/>
      <c r="AB909" s="32"/>
      <c r="AC909" s="10"/>
      <c r="AD909" s="32"/>
      <c r="AE909" s="10"/>
      <c r="AF909" s="32"/>
      <c r="AG909" s="10"/>
      <c r="AH909" s="32"/>
      <c r="AI909" s="10"/>
      <c r="AJ909" s="32"/>
      <c r="AK909" s="10"/>
      <c r="AL909" s="32"/>
      <c r="AM909" s="10"/>
      <c r="AN909" s="32"/>
      <c r="AO909" s="10"/>
      <c r="AP909" s="242"/>
      <c r="AQ909" s="10"/>
      <c r="AR909" s="32"/>
      <c r="AS909" s="10"/>
      <c r="AT909" s="242"/>
      <c r="AU909" s="10"/>
      <c r="AV909" s="242"/>
      <c r="AW909" s="23"/>
      <c r="AX909" s="249"/>
      <c r="AY909" s="10"/>
      <c r="AZ909" s="242"/>
      <c r="BA909" s="23"/>
      <c r="BB909" s="249"/>
      <c r="BC909" s="23"/>
      <c r="BD909" s="249"/>
      <c r="BE909" s="307"/>
      <c r="BF909" s="307"/>
      <c r="BG909" s="7"/>
      <c r="BH909" s="8"/>
      <c r="BJ909" s="41"/>
      <c r="BK909" s="41">
        <f>+AI909+AE909+Y909+W909+U909+S909+Q909+O909+M909+I909+G909+E909+C909+AG909+K909+BG909+BN909+AA909+AC909+AK909+AM909+AO909</f>
        <v>0</v>
      </c>
      <c r="BL909">
        <f>COUNT(C909:BH909)/2</f>
        <v>0</v>
      </c>
      <c r="BM909" t="e">
        <f t="shared" si="62"/>
        <v>#DIV/0!</v>
      </c>
      <c r="BN909">
        <f t="shared" si="63"/>
        <v>0</v>
      </c>
    </row>
    <row r="910" spans="1:66" x14ac:dyDescent="0.25">
      <c r="BJ910" s="41"/>
      <c r="BK910" s="41"/>
    </row>
    <row r="911" spans="1:66" x14ac:dyDescent="0.25">
      <c r="BJ911" s="41"/>
    </row>
    <row r="912" spans="1:66" x14ac:dyDescent="0.25">
      <c r="BJ912" s="41"/>
    </row>
  </sheetData>
  <sortState xmlns:xlrd2="http://schemas.microsoft.com/office/spreadsheetml/2017/richdata2" ref="B5:G33">
    <sortCondition descending="1" ref="G5:G33"/>
  </sortState>
  <mergeCells count="30">
    <mergeCell ref="K52:L52"/>
    <mergeCell ref="B52:B53"/>
    <mergeCell ref="C52:D52"/>
    <mergeCell ref="E52:F52"/>
    <mergeCell ref="G52:H52"/>
    <mergeCell ref="I52:J52"/>
    <mergeCell ref="AI52:AJ52"/>
    <mergeCell ref="M52:N52"/>
    <mergeCell ref="O52:P52"/>
    <mergeCell ref="Q52:R52"/>
    <mergeCell ref="S52:T52"/>
    <mergeCell ref="U52:V52"/>
    <mergeCell ref="W52:X52"/>
    <mergeCell ref="Y52:Z52"/>
    <mergeCell ref="AA52:AB52"/>
    <mergeCell ref="AC52:AD52"/>
    <mergeCell ref="AE52:AF52"/>
    <mergeCell ref="AG52:AH52"/>
    <mergeCell ref="BG52:BH52"/>
    <mergeCell ref="AK52:AL52"/>
    <mergeCell ref="AM52:AN52"/>
    <mergeCell ref="AO52:AP52"/>
    <mergeCell ref="AQ52:AR52"/>
    <mergeCell ref="AS52:AT52"/>
    <mergeCell ref="AU52:AV52"/>
    <mergeCell ref="AW52:AX52"/>
    <mergeCell ref="AY52:AZ52"/>
    <mergeCell ref="BA52:BB52"/>
    <mergeCell ref="BC52:BD52"/>
    <mergeCell ref="BE52:BF5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0"/>
  <dimension ref="A1:AK128"/>
  <sheetViews>
    <sheetView workbookViewId="0"/>
  </sheetViews>
  <sheetFormatPr baseColWidth="10" defaultColWidth="11.54296875" defaultRowHeight="12.5" x14ac:dyDescent="0.25"/>
  <cols>
    <col min="1" max="1" width="5" customWidth="1"/>
    <col min="3" max="3" width="5.81640625" customWidth="1"/>
    <col min="4" max="4" width="6.1796875" customWidth="1"/>
    <col min="5" max="5" width="4.26953125" customWidth="1"/>
    <col min="6" max="6" width="4.453125" customWidth="1"/>
    <col min="7" max="7" width="5.26953125" customWidth="1"/>
    <col min="8" max="8" width="3.81640625" customWidth="1"/>
    <col min="9" max="9" width="5.26953125" customWidth="1"/>
    <col min="10" max="10" width="4.26953125" customWidth="1"/>
    <col min="11" max="11" width="4.7265625" customWidth="1"/>
    <col min="12" max="12" width="6.1796875" customWidth="1"/>
    <col min="13" max="13" width="6.26953125" customWidth="1"/>
    <col min="14" max="14" width="4.26953125" customWidth="1"/>
    <col min="15" max="15" width="5.26953125" customWidth="1"/>
    <col min="16" max="16" width="3.81640625" customWidth="1"/>
    <col min="17" max="17" width="4.7265625" customWidth="1"/>
    <col min="18" max="18" width="4.54296875" customWidth="1"/>
    <col min="19" max="19" width="4.453125" customWidth="1"/>
    <col min="20" max="20" width="4.1796875" customWidth="1"/>
    <col min="21" max="21" width="3.453125" customWidth="1"/>
    <col min="22" max="22" width="3.81640625" customWidth="1"/>
    <col min="23" max="23" width="4.453125" customWidth="1"/>
    <col min="24" max="24" width="3.453125" customWidth="1"/>
    <col min="25" max="25" width="5" customWidth="1"/>
    <col min="26" max="26" width="4.81640625" customWidth="1"/>
    <col min="27" max="27" width="4.7265625" customWidth="1"/>
    <col min="28" max="28" width="4.453125" customWidth="1"/>
    <col min="29" max="30" width="4" customWidth="1"/>
    <col min="31" max="31" width="11.453125" style="24" customWidth="1"/>
  </cols>
  <sheetData>
    <row r="1" spans="1:37" ht="13" x14ac:dyDescent="0.3">
      <c r="A1" s="5" t="s">
        <v>172</v>
      </c>
      <c r="B1" s="52"/>
    </row>
    <row r="2" spans="1:37" x14ac:dyDescent="0.25">
      <c r="A2" t="s">
        <v>10</v>
      </c>
    </row>
    <row r="3" spans="1:37" ht="14" thickBot="1" x14ac:dyDescent="0.35">
      <c r="A3">
        <f>+GENERAL!B6</f>
        <v>12</v>
      </c>
      <c r="C3" s="39">
        <f>SUM(C5:C11)</f>
        <v>-700000000</v>
      </c>
      <c r="AK3" s="101"/>
    </row>
    <row r="4" spans="1:37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N4" s="125"/>
      <c r="AK4" s="101"/>
    </row>
    <row r="5" spans="1:37" ht="14" thickBot="1" x14ac:dyDescent="0.35">
      <c r="A5" s="149">
        <v>1</v>
      </c>
      <c r="B5" s="23" t="s">
        <v>156</v>
      </c>
      <c r="C5" s="44">
        <f>+AC$36</f>
        <v>-100000000</v>
      </c>
      <c r="D5" s="49">
        <f>+AD$37</f>
        <v>1E-4</v>
      </c>
      <c r="E5" s="45">
        <f>+AD$36</f>
        <v>0</v>
      </c>
      <c r="F5" s="18">
        <f>+AC$22</f>
        <v>0</v>
      </c>
      <c r="G5">
        <f t="shared" ref="G5:G18" si="0">IF(E5&lt;A$3/2,-1,1)*8000+C5*100+D5+E5/100</f>
        <v>-10000007999.999901</v>
      </c>
      <c r="N5" s="125"/>
      <c r="AK5" s="101"/>
    </row>
    <row r="6" spans="1:37" ht="14" thickBot="1" x14ac:dyDescent="0.35">
      <c r="A6" s="149">
        <v>2</v>
      </c>
      <c r="B6" s="23" t="s">
        <v>161</v>
      </c>
      <c r="C6" s="44">
        <f>+I$36</f>
        <v>-100000000</v>
      </c>
      <c r="D6" s="49">
        <f>+J$37</f>
        <v>1E-4</v>
      </c>
      <c r="E6" s="45">
        <f>+J$36</f>
        <v>0</v>
      </c>
      <c r="F6" s="18">
        <f>+I$22</f>
        <v>0</v>
      </c>
      <c r="G6">
        <f t="shared" si="0"/>
        <v>-10000007999.999901</v>
      </c>
      <c r="N6" s="125"/>
      <c r="AK6" s="101"/>
    </row>
    <row r="7" spans="1:37" ht="14" thickBot="1" x14ac:dyDescent="0.35">
      <c r="A7" s="149">
        <v>3</v>
      </c>
      <c r="B7" s="23" t="s">
        <v>93</v>
      </c>
      <c r="C7" s="44">
        <f>+S$36</f>
        <v>-100000000</v>
      </c>
      <c r="D7" s="49">
        <f>+T$37</f>
        <v>1E-4</v>
      </c>
      <c r="E7" s="45">
        <f>+T$36</f>
        <v>0</v>
      </c>
      <c r="F7" s="18">
        <f>+S$22</f>
        <v>0</v>
      </c>
      <c r="G7">
        <f t="shared" si="0"/>
        <v>-10000007999.999901</v>
      </c>
      <c r="N7" s="125"/>
      <c r="AK7" s="101"/>
    </row>
    <row r="8" spans="1:37" ht="14" thickBot="1" x14ac:dyDescent="0.35">
      <c r="A8" s="149">
        <v>4</v>
      </c>
      <c r="B8" s="23" t="s">
        <v>159</v>
      </c>
      <c r="C8" s="44">
        <f>+K$36</f>
        <v>-100000000</v>
      </c>
      <c r="D8" s="49">
        <f>+L$37</f>
        <v>1E-4</v>
      </c>
      <c r="E8" s="45">
        <f>+L$36</f>
        <v>0</v>
      </c>
      <c r="F8" s="18">
        <f>+K$22</f>
        <v>0</v>
      </c>
      <c r="G8">
        <f t="shared" si="0"/>
        <v>-10000007999.999901</v>
      </c>
      <c r="AK8" s="101"/>
    </row>
    <row r="9" spans="1:37" ht="14" thickBot="1" x14ac:dyDescent="0.35">
      <c r="A9" s="149">
        <v>5</v>
      </c>
      <c r="B9" s="23" t="s">
        <v>9</v>
      </c>
      <c r="C9" s="44">
        <f>+O$36</f>
        <v>-100000000</v>
      </c>
      <c r="D9" s="49">
        <f>+P$37</f>
        <v>1E-4</v>
      </c>
      <c r="E9" s="45">
        <f>+P$36</f>
        <v>0</v>
      </c>
      <c r="F9" s="18">
        <f>+O$22</f>
        <v>0</v>
      </c>
      <c r="G9">
        <f t="shared" si="0"/>
        <v>-10000007999.999901</v>
      </c>
      <c r="AK9" s="101"/>
    </row>
    <row r="10" spans="1:37" ht="14" thickBot="1" x14ac:dyDescent="0.35">
      <c r="A10" s="149">
        <v>6</v>
      </c>
      <c r="B10" s="23" t="s">
        <v>120</v>
      </c>
      <c r="C10" s="44">
        <f>+AA$36</f>
        <v>-100000000</v>
      </c>
      <c r="D10" s="49">
        <f>+AB$37</f>
        <v>1E-4</v>
      </c>
      <c r="E10" s="45">
        <f>+AB$36</f>
        <v>0</v>
      </c>
      <c r="F10" s="18">
        <f>+AA$22</f>
        <v>0</v>
      </c>
      <c r="G10">
        <f t="shared" si="0"/>
        <v>-10000007999.999901</v>
      </c>
      <c r="AK10" s="101"/>
    </row>
    <row r="11" spans="1:37" ht="14" thickBot="1" x14ac:dyDescent="0.35">
      <c r="A11" s="149">
        <v>7</v>
      </c>
      <c r="B11" s="239" t="s">
        <v>152</v>
      </c>
      <c r="C11" s="44">
        <f>+Y$36</f>
        <v>-100000000</v>
      </c>
      <c r="D11" s="49">
        <f>+Z$37</f>
        <v>1E-4</v>
      </c>
      <c r="E11" s="45">
        <f>+Z$36</f>
        <v>0</v>
      </c>
      <c r="F11" s="18">
        <f>+Y$22</f>
        <v>0</v>
      </c>
      <c r="G11">
        <f t="shared" si="0"/>
        <v>-10000007999.999901</v>
      </c>
      <c r="AK11" s="101"/>
    </row>
    <row r="12" spans="1:37" ht="14" hidden="1" thickBot="1" x14ac:dyDescent="0.35">
      <c r="A12" s="149">
        <v>8</v>
      </c>
      <c r="B12" s="23" t="s">
        <v>6</v>
      </c>
      <c r="C12" s="44">
        <f>+M$36</f>
        <v>-100000000</v>
      </c>
      <c r="D12" s="49">
        <f>+N$37</f>
        <v>1E-4</v>
      </c>
      <c r="E12" s="45">
        <f>+N$36</f>
        <v>0</v>
      </c>
      <c r="F12" s="18">
        <f>+M$22</f>
        <v>0</v>
      </c>
      <c r="G12">
        <f t="shared" si="0"/>
        <v>-10000007999.999901</v>
      </c>
      <c r="AK12" s="101"/>
    </row>
    <row r="13" spans="1:37" ht="14" hidden="1" thickBot="1" x14ac:dyDescent="0.35">
      <c r="A13" s="149">
        <v>9</v>
      </c>
      <c r="B13" s="239" t="s">
        <v>122</v>
      </c>
      <c r="C13" s="44">
        <f>+E$36</f>
        <v>-100000000</v>
      </c>
      <c r="D13" s="49">
        <f>+F$37</f>
        <v>1E-4</v>
      </c>
      <c r="E13" s="45">
        <f>+F$36</f>
        <v>0</v>
      </c>
      <c r="F13" s="18">
        <f>+E$22</f>
        <v>0</v>
      </c>
      <c r="G13">
        <f t="shared" si="0"/>
        <v>-10000007999.999901</v>
      </c>
      <c r="AK13" s="101"/>
    </row>
    <row r="14" spans="1:37" ht="13" hidden="1" thickBot="1" x14ac:dyDescent="0.3">
      <c r="A14" s="149">
        <v>10</v>
      </c>
      <c r="B14" s="239" t="s">
        <v>144</v>
      </c>
      <c r="C14" s="44">
        <f>+U$36</f>
        <v>-100000000</v>
      </c>
      <c r="D14" s="49">
        <f>+V$37</f>
        <v>1E-4</v>
      </c>
      <c r="E14" s="45">
        <f>+V$36</f>
        <v>0</v>
      </c>
      <c r="F14" s="18">
        <f>+U$22</f>
        <v>0</v>
      </c>
      <c r="G14">
        <f t="shared" si="0"/>
        <v>-10000007999.999901</v>
      </c>
    </row>
    <row r="15" spans="1:37" ht="13.5" hidden="1" thickBot="1" x14ac:dyDescent="0.35">
      <c r="A15" s="149">
        <v>11</v>
      </c>
      <c r="B15" s="23" t="s">
        <v>1</v>
      </c>
      <c r="C15" s="44">
        <f>+G$36</f>
        <v>-100000000</v>
      </c>
      <c r="D15" s="49">
        <f>+H$37</f>
        <v>1E-4</v>
      </c>
      <c r="E15" s="45">
        <f>+H$36</f>
        <v>0</v>
      </c>
      <c r="F15" s="18">
        <f>+G$22</f>
        <v>0</v>
      </c>
      <c r="G15">
        <f t="shared" si="0"/>
        <v>-10000007999.999901</v>
      </c>
      <c r="V15" s="43"/>
    </row>
    <row r="16" spans="1:37" ht="13.5" hidden="1" customHeight="1" thickBot="1" x14ac:dyDescent="0.3">
      <c r="A16" s="149">
        <v>12</v>
      </c>
      <c r="B16" s="23" t="s">
        <v>43</v>
      </c>
      <c r="C16" s="44">
        <f>+Q$36</f>
        <v>-100000000</v>
      </c>
      <c r="D16" s="49">
        <f>+R$37</f>
        <v>1E-4</v>
      </c>
      <c r="E16" s="45">
        <f>+R$36</f>
        <v>0</v>
      </c>
      <c r="F16" s="18">
        <f>+Q$22</f>
        <v>0</v>
      </c>
      <c r="G16">
        <f t="shared" si="0"/>
        <v>-10000007999.999901</v>
      </c>
    </row>
    <row r="17" spans="1:30" ht="13.5" hidden="1" customHeight="1" thickBot="1" x14ac:dyDescent="0.3">
      <c r="A17" s="149">
        <v>13</v>
      </c>
      <c r="B17" s="23" t="s">
        <v>62</v>
      </c>
      <c r="C17" s="44">
        <f>+C$36</f>
        <v>-100000000</v>
      </c>
      <c r="D17" s="49">
        <f>+D$37</f>
        <v>1E-4</v>
      </c>
      <c r="E17" s="46">
        <f>+D$36</f>
        <v>0</v>
      </c>
      <c r="F17" s="18">
        <f>+C$22</f>
        <v>0</v>
      </c>
      <c r="G17">
        <f t="shared" si="0"/>
        <v>-10000007999.999901</v>
      </c>
    </row>
    <row r="18" spans="1:30" ht="13.5" hidden="1" customHeight="1" thickBot="1" x14ac:dyDescent="0.3">
      <c r="A18" s="149">
        <v>14</v>
      </c>
      <c r="B18" s="23" t="s">
        <v>4</v>
      </c>
      <c r="C18" s="44">
        <f>+W$36</f>
        <v>-100000000</v>
      </c>
      <c r="D18" s="49">
        <f>+X$37</f>
        <v>1E-4</v>
      </c>
      <c r="E18" s="45">
        <f>+X$36</f>
        <v>0</v>
      </c>
      <c r="F18" s="18">
        <f>+W$22</f>
        <v>0</v>
      </c>
      <c r="G18">
        <f t="shared" si="0"/>
        <v>-10000007999.999901</v>
      </c>
      <c r="L18" s="62"/>
    </row>
    <row r="19" spans="1:30" x14ac:dyDescent="0.25">
      <c r="A19" s="16"/>
      <c r="L19" s="62"/>
    </row>
    <row r="20" spans="1:30" x14ac:dyDescent="0.25">
      <c r="A20" s="16"/>
      <c r="L20" s="62"/>
    </row>
    <row r="22" spans="1:30" hidden="1" x14ac:dyDescent="0.25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</row>
    <row r="23" spans="1:30" hidden="1" x14ac:dyDescent="0.25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</row>
    <row r="24" spans="1:30" hidden="1" x14ac:dyDescent="0.25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</row>
    <row r="25" spans="1:30" hidden="1" x14ac:dyDescent="0.25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</row>
    <row r="26" spans="1:30" hidden="1" x14ac:dyDescent="0.25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</row>
    <row r="27" spans="1:30" hidden="1" x14ac:dyDescent="0.25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</row>
    <row r="28" spans="1:30" hidden="1" x14ac:dyDescent="0.25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</row>
    <row r="29" spans="1:30" hidden="1" x14ac:dyDescent="0.25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</row>
    <row r="30" spans="1:30" hidden="1" x14ac:dyDescent="0.25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</row>
    <row r="31" spans="1:30" hidden="1" x14ac:dyDescent="0.25">
      <c r="C31">
        <f>SUM(C32:C34)</f>
        <v>-100999999.98999999</v>
      </c>
      <c r="E31">
        <f>SUM(E32:E34)</f>
        <v>-100999999.98999999</v>
      </c>
      <c r="G31">
        <f>SUM(G32:G34)</f>
        <v>-100999999.98999999</v>
      </c>
      <c r="I31">
        <f>SUM(I32:I34)</f>
        <v>-100999999.98999999</v>
      </c>
      <c r="K31">
        <f>SUM(K32:K34)</f>
        <v>-100999999.98999999</v>
      </c>
      <c r="M31">
        <f>SUM(M32:M34)</f>
        <v>-100999999.98999999</v>
      </c>
      <c r="O31">
        <f>SUM(O32:O34)</f>
        <v>-100999999.98999999</v>
      </c>
      <c r="Q31">
        <f>SUM(Q32:Q34)</f>
        <v>-100999999.98999999</v>
      </c>
      <c r="S31">
        <f>SUM(S32:S34)</f>
        <v>-100999999.98999999</v>
      </c>
      <c r="U31">
        <f>SUM(U32:U34)</f>
        <v>-100999999.98999999</v>
      </c>
      <c r="W31">
        <f>SUM(W32:W34)</f>
        <v>-100999999.98999999</v>
      </c>
      <c r="Y31">
        <f>SUM(Y32:Y34)</f>
        <v>-100999999.98999999</v>
      </c>
      <c r="AA31">
        <f>SUM(AA32:AA34)</f>
        <v>-100999999.98999999</v>
      </c>
      <c r="AC31">
        <f>SUM(AC32:AC34)</f>
        <v>-100999999.98999999</v>
      </c>
    </row>
    <row r="32" spans="1:30" hidden="1" x14ac:dyDescent="0.25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</row>
    <row r="33" spans="1:35" hidden="1" x14ac:dyDescent="0.25">
      <c r="C33">
        <f>D37*100</f>
        <v>0.01</v>
      </c>
      <c r="E33">
        <f>F37*100</f>
        <v>0.01</v>
      </c>
      <c r="G33">
        <f>H37*100</f>
        <v>0.01</v>
      </c>
      <c r="I33">
        <f>J37*100</f>
        <v>0.01</v>
      </c>
      <c r="K33">
        <f>L37*100</f>
        <v>0.01</v>
      </c>
      <c r="M33">
        <f>N37*100</f>
        <v>0.01</v>
      </c>
      <c r="O33">
        <f>P37*100</f>
        <v>0.01</v>
      </c>
      <c r="Q33">
        <f>R37*100</f>
        <v>0.01</v>
      </c>
      <c r="S33">
        <f>T37*100</f>
        <v>0.01</v>
      </c>
      <c r="U33">
        <f>V37*100</f>
        <v>0.01</v>
      </c>
      <c r="W33">
        <f>X37*100</f>
        <v>0.01</v>
      </c>
      <c r="Y33">
        <f>Z37*100</f>
        <v>0.01</v>
      </c>
      <c r="AA33">
        <f>AB37*100</f>
        <v>0.01</v>
      </c>
      <c r="AC33">
        <f>AD37*100</f>
        <v>0.01</v>
      </c>
    </row>
    <row r="34" spans="1:35" hidden="1" x14ac:dyDescent="0.25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</row>
    <row r="35" spans="1:35" x14ac:dyDescent="0.25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</row>
    <row r="36" spans="1:35" ht="13" hidden="1" thickBot="1" x14ac:dyDescent="0.3">
      <c r="C36" s="2">
        <f>IF(SUM(C41:C213)&lt;-1000,-100000000,SUM(C41:C213))</f>
        <v>-100000000</v>
      </c>
      <c r="D36" s="2">
        <f>COUNT(D41:D213)</f>
        <v>0</v>
      </c>
      <c r="E36" s="2">
        <f>IF(SUM(E41:E213)&lt;-1000,-100000000,SUM(E41:E213))</f>
        <v>-100000000</v>
      </c>
      <c r="F36" s="2">
        <f>COUNT(F41:F213)</f>
        <v>0</v>
      </c>
      <c r="G36" s="2">
        <f>IF(SUM(G41:G213)&lt;-1000,-100000000,SUM(G41:G213))</f>
        <v>-100000000</v>
      </c>
      <c r="H36" s="2">
        <f>COUNT(H41:H213)</f>
        <v>0</v>
      </c>
      <c r="I36" s="2">
        <f>IF(SUM(I41:I213)&lt;-1000,-100000000,SUM(I41:I213))</f>
        <v>-100000000</v>
      </c>
      <c r="J36" s="2">
        <f>COUNT(J41:J213)</f>
        <v>0</v>
      </c>
      <c r="K36" s="2">
        <f>IF(SUM(K41:K213)&lt;-1000,-100000000,SUM(K41:K213))</f>
        <v>-100000000</v>
      </c>
      <c r="L36" s="2">
        <f>COUNT(L41:L213)</f>
        <v>0</v>
      </c>
      <c r="M36" s="2">
        <f>IF(SUM(M41:M213)&lt;-1000,-100000000,SUM(M41:M213))</f>
        <v>-100000000</v>
      </c>
      <c r="N36" s="2">
        <f>COUNT(N41:N213)</f>
        <v>0</v>
      </c>
      <c r="O36" s="2">
        <f>IF(SUM(O41:O213)&lt;-1000,-100000000,SUM(O41:O213))</f>
        <v>-100000000</v>
      </c>
      <c r="P36" s="2">
        <f>COUNT(P41:P213)</f>
        <v>0</v>
      </c>
      <c r="Q36" s="2">
        <f>IF(SUM(Q41:Q213)&lt;-1000,-100000000,SUM(Q41:Q213))</f>
        <v>-100000000</v>
      </c>
      <c r="R36" s="2">
        <f>COUNT(R41:R213)</f>
        <v>0</v>
      </c>
      <c r="S36" s="2">
        <f>IF(SUM(S41:S213)&lt;-1000,-100000000,SUM(S41:S213))</f>
        <v>-100000000</v>
      </c>
      <c r="T36" s="2">
        <f>COUNT(T41:T213)</f>
        <v>0</v>
      </c>
      <c r="U36" s="2">
        <f>IF(SUM(U41:U213)&lt;-1000,-100000000,SUM(U41:U213))</f>
        <v>-100000000</v>
      </c>
      <c r="V36" s="2">
        <f>COUNT(V41:V213)</f>
        <v>0</v>
      </c>
      <c r="W36" s="2">
        <f>IF(SUM(W41:W213)&lt;-1000,-100000000,SUM(W41:W213))</f>
        <v>-100000000</v>
      </c>
      <c r="X36" s="2">
        <f>COUNT(X41:X213)</f>
        <v>0</v>
      </c>
      <c r="Y36" s="2">
        <f>IF(SUM(Y41:Y213)&lt;-1000,-100000000,SUM(Y41:Y213))</f>
        <v>-100000000</v>
      </c>
      <c r="Z36" s="2">
        <f>COUNT(Z41:Z213)</f>
        <v>0</v>
      </c>
      <c r="AA36" s="2">
        <f>IF(SUM(AA41:AA213)&lt;-1000,-100000000,SUM(AA41:AA213))</f>
        <v>-100000000</v>
      </c>
      <c r="AB36" s="2">
        <f>COUNT(AB41:AB213)</f>
        <v>0</v>
      </c>
      <c r="AC36" s="2">
        <f>IF(SUM(AC41:AC213)&lt;-1000,-100000000,SUM(AC41:AC213))</f>
        <v>-100000000</v>
      </c>
      <c r="AD36" s="2">
        <f>COUNT(AD41:AD213)</f>
        <v>0</v>
      </c>
    </row>
    <row r="37" spans="1:35" hidden="1" x14ac:dyDescent="0.25">
      <c r="C37" s="2"/>
      <c r="D37" s="2">
        <f>IF(D36=0,0.0001,AVERAGE(D41:D128))</f>
        <v>1E-4</v>
      </c>
      <c r="E37" s="2"/>
      <c r="F37" s="2">
        <f>IF(F36=0,0.0001,AVERAGE(F41:F128))</f>
        <v>1E-4</v>
      </c>
      <c r="G37" s="2"/>
      <c r="H37" s="2">
        <f>IF(H36=0,0.0001,AVERAGE(H41:H128))</f>
        <v>1E-4</v>
      </c>
      <c r="I37" s="2"/>
      <c r="J37" s="2">
        <f>IF(J36=0,0.0001,AVERAGE(J41:J128))</f>
        <v>1E-4</v>
      </c>
      <c r="K37" s="2"/>
      <c r="L37" s="2">
        <f>IF(L36=0,0.0001,AVERAGE(L41:L128))</f>
        <v>1E-4</v>
      </c>
      <c r="M37" s="2"/>
      <c r="N37" s="2">
        <f>IF(N36=0,0.0001,AVERAGE(N41:N128))</f>
        <v>1E-4</v>
      </c>
      <c r="O37" s="2"/>
      <c r="P37" s="2">
        <f>IF(P36=0,0.0001,AVERAGE(P41:P128))</f>
        <v>1E-4</v>
      </c>
      <c r="Q37" s="2"/>
      <c r="R37" s="2">
        <f>IF(R36=0,0.0001,AVERAGE(R41:R128))</f>
        <v>1E-4</v>
      </c>
      <c r="S37" s="2"/>
      <c r="T37" s="2">
        <f>IF(T36=0,0.0001,AVERAGE(T41:T128))</f>
        <v>1E-4</v>
      </c>
      <c r="U37" s="2"/>
      <c r="V37" s="2">
        <f>IF(V36=0,0.0001,AVERAGE(V41:V128))</f>
        <v>1E-4</v>
      </c>
      <c r="W37" s="2"/>
      <c r="X37" s="2">
        <f>IF(X36=0,0.0001,AVERAGE(X41:X128))</f>
        <v>1E-4</v>
      </c>
      <c r="Y37" s="2"/>
      <c r="Z37" s="2">
        <f>IF(Z36=0,0.0001,AVERAGE(Z41:Z128))</f>
        <v>1E-4</v>
      </c>
      <c r="AA37" s="2"/>
      <c r="AB37" s="2">
        <f>IF(AB36=0,0.0001,AVERAGE(AB41:AB128))</f>
        <v>1E-4</v>
      </c>
      <c r="AC37" s="2"/>
      <c r="AD37" s="2">
        <f>IF(AD36=0,0.0001,AVERAGE(AD41:AD128))</f>
        <v>1E-4</v>
      </c>
    </row>
    <row r="38" spans="1:35" ht="13" thickBot="1" x14ac:dyDescent="0.3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0</v>
      </c>
    </row>
    <row r="39" spans="1:35" ht="13" thickBot="1" x14ac:dyDescent="0.3">
      <c r="B39" s="475" t="s">
        <v>68</v>
      </c>
      <c r="C39" s="459" t="s">
        <v>62</v>
      </c>
      <c r="D39" s="460"/>
      <c r="E39" s="471" t="s">
        <v>122</v>
      </c>
      <c r="F39" s="460"/>
      <c r="G39" s="459" t="s">
        <v>1</v>
      </c>
      <c r="H39" s="460"/>
      <c r="I39" s="459" t="s">
        <v>161</v>
      </c>
      <c r="J39" s="460"/>
      <c r="K39" s="473" t="s">
        <v>159</v>
      </c>
      <c r="L39" s="462"/>
      <c r="M39" s="459" t="s">
        <v>6</v>
      </c>
      <c r="N39" s="460"/>
      <c r="O39" s="459" t="s">
        <v>9</v>
      </c>
      <c r="P39" s="460"/>
      <c r="Q39" s="459" t="s">
        <v>43</v>
      </c>
      <c r="R39" s="460"/>
      <c r="S39" s="459" t="s">
        <v>93</v>
      </c>
      <c r="T39" s="460"/>
      <c r="U39" s="471" t="s">
        <v>144</v>
      </c>
      <c r="V39" s="460"/>
      <c r="W39" s="459" t="s">
        <v>4</v>
      </c>
      <c r="X39" s="460"/>
      <c r="Y39" s="471" t="s">
        <v>152</v>
      </c>
      <c r="Z39" s="460"/>
      <c r="AA39" s="473" t="s">
        <v>120</v>
      </c>
      <c r="AB39" s="470"/>
      <c r="AC39" s="459" t="s">
        <v>156</v>
      </c>
      <c r="AD39" s="461"/>
      <c r="AE39" s="41">
        <f>COUNT(AE41:AE128)</f>
        <v>0</v>
      </c>
      <c r="AF39" s="86" t="s">
        <v>7</v>
      </c>
      <c r="AG39" s="85" t="s">
        <v>8</v>
      </c>
      <c r="AH39" s="87" t="s">
        <v>47</v>
      </c>
    </row>
    <row r="40" spans="1:35" ht="13" thickBot="1" x14ac:dyDescent="0.3">
      <c r="B40" s="476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27" t="s">
        <v>22</v>
      </c>
      <c r="AF40" s="30" t="s">
        <v>23</v>
      </c>
    </row>
    <row r="41" spans="1:35" x14ac:dyDescent="0.25">
      <c r="A41">
        <v>1</v>
      </c>
      <c r="B41" s="6"/>
      <c r="C41" s="51">
        <v>-10000</v>
      </c>
      <c r="D41" s="11"/>
      <c r="E41" s="51">
        <v>-10000</v>
      </c>
      <c r="F41" s="11"/>
      <c r="G41" s="51">
        <v>-10000</v>
      </c>
      <c r="H41" s="11"/>
      <c r="I41" s="51">
        <v>-10000</v>
      </c>
      <c r="J41" s="11"/>
      <c r="K41" s="51">
        <v>-10000</v>
      </c>
      <c r="L41" s="11"/>
      <c r="M41" s="51">
        <v>-10000</v>
      </c>
      <c r="N41" s="11"/>
      <c r="O41" s="51">
        <v>-10000</v>
      </c>
      <c r="P41" s="11"/>
      <c r="Q41" s="51">
        <v>-10000</v>
      </c>
      <c r="R41" s="11"/>
      <c r="S41" s="51">
        <v>-10000</v>
      </c>
      <c r="T41" s="11"/>
      <c r="U41" s="51">
        <v>-10000</v>
      </c>
      <c r="V41" s="11"/>
      <c r="W41" s="51">
        <v>-10000</v>
      </c>
      <c r="X41" s="11"/>
      <c r="Y41" s="51">
        <v>-10000</v>
      </c>
      <c r="Z41" s="11"/>
      <c r="AA41" s="51">
        <v>-10000</v>
      </c>
      <c r="AB41" s="11"/>
      <c r="AC41" s="51">
        <v>-10000</v>
      </c>
      <c r="AD41" s="11"/>
      <c r="AF41" s="194"/>
      <c r="AG41">
        <f>+AC41+Y41+W41+U41+S41+Q41+O41+M41+K41+I41+G41+E41+C41</f>
        <v>-130000</v>
      </c>
      <c r="AH41">
        <f t="shared" ref="AH41:AH49" si="3">COUNT(C41:AD41)/2</f>
        <v>7</v>
      </c>
      <c r="AI41">
        <f t="shared" ref="AI41:AI49" si="4">+AG41/AH41</f>
        <v>-18571.428571428572</v>
      </c>
    </row>
    <row r="42" spans="1:35" x14ac:dyDescent="0.25">
      <c r="A42">
        <f>+A41+1</f>
        <v>2</v>
      </c>
      <c r="B42" s="6"/>
      <c r="C42" s="10"/>
      <c r="D42" s="32"/>
      <c r="E42" s="10"/>
      <c r="F42" s="32"/>
      <c r="G42" s="10"/>
      <c r="H42" s="32"/>
      <c r="I42" s="10"/>
      <c r="J42" s="32"/>
      <c r="K42" s="10"/>
      <c r="L42" s="32"/>
      <c r="M42" s="10"/>
      <c r="N42" s="32"/>
      <c r="O42" s="10"/>
      <c r="P42" s="32"/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/>
      <c r="AB42" s="32"/>
      <c r="AC42" s="10"/>
      <c r="AD42" s="32"/>
      <c r="AG42">
        <f t="shared" ref="AG42:AG49" si="5">+AC42+Y42+W42+U42+S42+Q42+O42+M42+K42+I42+G42+E42+C42+AA42</f>
        <v>0</v>
      </c>
      <c r="AH42">
        <f t="shared" si="3"/>
        <v>0</v>
      </c>
      <c r="AI42" t="e">
        <f t="shared" si="4"/>
        <v>#DIV/0!</v>
      </c>
    </row>
    <row r="43" spans="1:35" x14ac:dyDescent="0.25">
      <c r="A43">
        <f t="shared" ref="A43:A112" si="6">+A42+1</f>
        <v>3</v>
      </c>
      <c r="B43" s="6"/>
      <c r="C43" s="10"/>
      <c r="D43" s="32"/>
      <c r="E43" s="10"/>
      <c r="F43" s="32"/>
      <c r="G43" s="10"/>
      <c r="H43" s="32"/>
      <c r="I43" s="10"/>
      <c r="J43" s="32"/>
      <c r="K43" s="10"/>
      <c r="L43" s="32"/>
      <c r="M43" s="10"/>
      <c r="N43" s="32"/>
      <c r="O43" s="10"/>
      <c r="P43" s="32"/>
      <c r="Q43" s="10"/>
      <c r="R43" s="32"/>
      <c r="S43" s="10"/>
      <c r="T43" s="32"/>
      <c r="U43" s="10"/>
      <c r="V43" s="32"/>
      <c r="W43" s="10"/>
      <c r="X43" s="32"/>
      <c r="Y43" s="10"/>
      <c r="Z43" s="32"/>
      <c r="AA43" s="10"/>
      <c r="AB43" s="32"/>
      <c r="AC43" s="10"/>
      <c r="AD43" s="32"/>
      <c r="AG43">
        <f t="shared" si="5"/>
        <v>0</v>
      </c>
      <c r="AH43">
        <f t="shared" si="3"/>
        <v>0</v>
      </c>
      <c r="AI43" t="e">
        <f t="shared" si="4"/>
        <v>#DIV/0!</v>
      </c>
    </row>
    <row r="44" spans="1:35" x14ac:dyDescent="0.25">
      <c r="A44">
        <f t="shared" si="6"/>
        <v>4</v>
      </c>
      <c r="B44" s="6"/>
      <c r="C44" s="10"/>
      <c r="D44" s="32"/>
      <c r="E44" s="10"/>
      <c r="F44" s="32"/>
      <c r="G44" s="10"/>
      <c r="H44" s="32"/>
      <c r="I44" s="10"/>
      <c r="J44" s="32"/>
      <c r="K44" s="10"/>
      <c r="L44" s="32"/>
      <c r="M44" s="10"/>
      <c r="N44" s="32"/>
      <c r="O44" s="10"/>
      <c r="P44" s="32"/>
      <c r="Q44" s="10"/>
      <c r="R44" s="32"/>
      <c r="S44" s="10"/>
      <c r="T44" s="32"/>
      <c r="U44" s="10"/>
      <c r="V44" s="32"/>
      <c r="W44" s="10"/>
      <c r="X44" s="32"/>
      <c r="Y44" s="10"/>
      <c r="Z44" s="32"/>
      <c r="AA44" s="10"/>
      <c r="AB44" s="32"/>
      <c r="AC44" s="10"/>
      <c r="AD44" s="32"/>
      <c r="AG44">
        <f t="shared" si="5"/>
        <v>0</v>
      </c>
      <c r="AH44">
        <f t="shared" si="3"/>
        <v>0</v>
      </c>
      <c r="AI44" t="e">
        <f t="shared" si="4"/>
        <v>#DIV/0!</v>
      </c>
    </row>
    <row r="45" spans="1:35" x14ac:dyDescent="0.25">
      <c r="A45">
        <f t="shared" si="6"/>
        <v>5</v>
      </c>
      <c r="B45" s="6"/>
      <c r="C45" s="10"/>
      <c r="D45" s="32"/>
      <c r="E45" s="10"/>
      <c r="F45" s="32"/>
      <c r="G45" s="10"/>
      <c r="H45" s="32"/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/>
      <c r="T45" s="32"/>
      <c r="U45" s="10"/>
      <c r="V45" s="32"/>
      <c r="W45" s="10"/>
      <c r="X45" s="32"/>
      <c r="Y45" s="10"/>
      <c r="Z45" s="32"/>
      <c r="AA45" s="10"/>
      <c r="AB45" s="32"/>
      <c r="AC45" s="10"/>
      <c r="AD45" s="32"/>
      <c r="AF45" s="76"/>
      <c r="AG45">
        <f t="shared" si="5"/>
        <v>0</v>
      </c>
      <c r="AH45">
        <f t="shared" si="3"/>
        <v>0</v>
      </c>
      <c r="AI45" t="e">
        <f t="shared" si="4"/>
        <v>#DIV/0!</v>
      </c>
    </row>
    <row r="46" spans="1:35" x14ac:dyDescent="0.25">
      <c r="A46">
        <f t="shared" si="6"/>
        <v>6</v>
      </c>
      <c r="B46" s="6"/>
      <c r="C46" s="12"/>
      <c r="D46" s="36"/>
      <c r="E46" s="12"/>
      <c r="F46" s="36"/>
      <c r="G46" s="12"/>
      <c r="H46" s="36"/>
      <c r="I46" s="12"/>
      <c r="J46" s="36"/>
      <c r="K46" s="12"/>
      <c r="L46" s="36"/>
      <c r="M46" s="12"/>
      <c r="N46" s="36"/>
      <c r="O46" s="12"/>
      <c r="P46" s="36"/>
      <c r="Q46" s="12"/>
      <c r="R46" s="36"/>
      <c r="S46" s="12"/>
      <c r="T46" s="36"/>
      <c r="U46" s="10"/>
      <c r="V46" s="32"/>
      <c r="W46" s="12"/>
      <c r="X46" s="36"/>
      <c r="Y46" s="12"/>
      <c r="Z46" s="36"/>
      <c r="AA46" s="12"/>
      <c r="AB46" s="36"/>
      <c r="AC46" s="12"/>
      <c r="AD46" s="36"/>
      <c r="AF46" s="76"/>
      <c r="AG46">
        <f t="shared" si="5"/>
        <v>0</v>
      </c>
      <c r="AH46">
        <f t="shared" si="3"/>
        <v>0</v>
      </c>
      <c r="AI46" t="e">
        <f t="shared" si="4"/>
        <v>#DIV/0!</v>
      </c>
    </row>
    <row r="47" spans="1:35" x14ac:dyDescent="0.25">
      <c r="A47">
        <f t="shared" si="6"/>
        <v>7</v>
      </c>
      <c r="B47" s="6"/>
      <c r="C47" s="10"/>
      <c r="D47" s="32"/>
      <c r="E47" s="10"/>
      <c r="F47" s="32"/>
      <c r="G47" s="10"/>
      <c r="H47" s="32"/>
      <c r="I47" s="10"/>
      <c r="J47" s="32"/>
      <c r="K47" s="10"/>
      <c r="L47" s="32"/>
      <c r="M47" s="10"/>
      <c r="N47" s="32"/>
      <c r="O47" s="10"/>
      <c r="P47" s="32"/>
      <c r="Q47" s="10"/>
      <c r="R47" s="32"/>
      <c r="S47" s="10"/>
      <c r="T47" s="32"/>
      <c r="U47" s="10"/>
      <c r="V47" s="32"/>
      <c r="W47" s="10"/>
      <c r="X47" s="32"/>
      <c r="Y47" s="10"/>
      <c r="Z47" s="32"/>
      <c r="AA47" s="10"/>
      <c r="AB47" s="32"/>
      <c r="AC47" s="10"/>
      <c r="AD47" s="32"/>
      <c r="AF47" s="76"/>
      <c r="AG47">
        <f t="shared" si="5"/>
        <v>0</v>
      </c>
      <c r="AH47">
        <f t="shared" si="3"/>
        <v>0</v>
      </c>
      <c r="AI47" t="e">
        <f t="shared" si="4"/>
        <v>#DIV/0!</v>
      </c>
    </row>
    <row r="48" spans="1:35" x14ac:dyDescent="0.25">
      <c r="A48">
        <f t="shared" si="6"/>
        <v>8</v>
      </c>
      <c r="B48" s="6"/>
      <c r="C48" s="10"/>
      <c r="D48" s="32"/>
      <c r="E48" s="10"/>
      <c r="F48" s="32"/>
      <c r="G48" s="10"/>
      <c r="H48" s="32"/>
      <c r="I48" s="10"/>
      <c r="J48" s="32"/>
      <c r="K48" s="10"/>
      <c r="L48" s="32"/>
      <c r="M48" s="10"/>
      <c r="N48" s="32"/>
      <c r="O48" s="10"/>
      <c r="P48" s="32"/>
      <c r="Q48" s="10"/>
      <c r="R48" s="32"/>
      <c r="S48" s="10"/>
      <c r="T48" s="32"/>
      <c r="U48" s="10"/>
      <c r="V48" s="32"/>
      <c r="W48" s="10"/>
      <c r="X48" s="32"/>
      <c r="Y48" s="10"/>
      <c r="Z48" s="32"/>
      <c r="AA48" s="10"/>
      <c r="AB48" s="32"/>
      <c r="AC48" s="10"/>
      <c r="AD48" s="32"/>
      <c r="AF48" s="76"/>
      <c r="AG48">
        <f t="shared" si="5"/>
        <v>0</v>
      </c>
      <c r="AH48">
        <f t="shared" si="3"/>
        <v>0</v>
      </c>
      <c r="AI48" t="e">
        <f t="shared" si="4"/>
        <v>#DIV/0!</v>
      </c>
    </row>
    <row r="49" spans="1:35" x14ac:dyDescent="0.25">
      <c r="A49">
        <f t="shared" si="6"/>
        <v>9</v>
      </c>
      <c r="B49" s="6"/>
      <c r="C49" s="10"/>
      <c r="D49" s="32"/>
      <c r="E49" s="10"/>
      <c r="F49" s="32"/>
      <c r="G49" s="10"/>
      <c r="H49" s="32"/>
      <c r="I49" s="10"/>
      <c r="J49" s="32"/>
      <c r="K49" s="10"/>
      <c r="L49" s="32"/>
      <c r="M49" s="10"/>
      <c r="N49" s="32"/>
      <c r="O49" s="10"/>
      <c r="P49" s="32"/>
      <c r="Q49" s="10"/>
      <c r="R49" s="32"/>
      <c r="S49" s="10"/>
      <c r="T49" s="32"/>
      <c r="U49" s="10"/>
      <c r="V49" s="32"/>
      <c r="W49" s="10"/>
      <c r="X49" s="32"/>
      <c r="Y49" s="10"/>
      <c r="Z49" s="32"/>
      <c r="AA49" s="10"/>
      <c r="AB49" s="32"/>
      <c r="AC49" s="10"/>
      <c r="AD49" s="32"/>
      <c r="AF49" s="306"/>
      <c r="AG49">
        <f t="shared" si="5"/>
        <v>0</v>
      </c>
      <c r="AH49">
        <f t="shared" si="3"/>
        <v>0</v>
      </c>
      <c r="AI49" t="e">
        <f t="shared" si="4"/>
        <v>#DIV/0!</v>
      </c>
    </row>
    <row r="50" spans="1:35" x14ac:dyDescent="0.25">
      <c r="A50">
        <f>+A49+1</f>
        <v>10</v>
      </c>
      <c r="B50" s="6"/>
      <c r="C50" s="10"/>
      <c r="D50" s="32"/>
      <c r="E50" s="10"/>
      <c r="F50" s="32"/>
      <c r="G50" s="10"/>
      <c r="H50" s="32"/>
      <c r="I50" s="54"/>
      <c r="J50" s="32"/>
      <c r="K50" s="94"/>
      <c r="L50" s="32"/>
      <c r="M50" s="10"/>
      <c r="N50" s="32"/>
      <c r="O50" s="10"/>
      <c r="P50" s="32"/>
      <c r="Q50" s="10"/>
      <c r="R50" s="32"/>
      <c r="S50" s="10"/>
      <c r="T50" s="32"/>
      <c r="U50" s="10"/>
      <c r="V50" s="32"/>
      <c r="W50" s="94"/>
      <c r="X50" s="32"/>
      <c r="Y50" s="10"/>
      <c r="Z50" s="32"/>
      <c r="AA50" s="10"/>
      <c r="AB50" s="32"/>
      <c r="AC50" s="10"/>
      <c r="AD50" s="32"/>
      <c r="AF50" s="41"/>
      <c r="AG50">
        <f t="shared" ref="AG50:AG68" si="7">+AC50+Y50+W50+U50+S50+Q50+O50+M50+K50+I50+G50+E50+C50+AA50</f>
        <v>0</v>
      </c>
      <c r="AH50">
        <f t="shared" ref="AH50:AH68" si="8">COUNT(C50:AD50)/2</f>
        <v>0</v>
      </c>
      <c r="AI50" t="e">
        <f t="shared" ref="AI50:AI68" si="9">+AG50/AH50</f>
        <v>#DIV/0!</v>
      </c>
    </row>
    <row r="51" spans="1:35" x14ac:dyDescent="0.25">
      <c r="A51">
        <f t="shared" si="6"/>
        <v>11</v>
      </c>
      <c r="B51" s="6"/>
      <c r="C51" s="10"/>
      <c r="D51" s="32"/>
      <c r="E51" s="10"/>
      <c r="F51" s="32"/>
      <c r="G51" s="10"/>
      <c r="H51" s="32"/>
      <c r="I51" s="10"/>
      <c r="J51" s="32"/>
      <c r="K51" s="10"/>
      <c r="L51" s="32"/>
      <c r="M51" s="10"/>
      <c r="N51" s="32"/>
      <c r="O51" s="10"/>
      <c r="P51" s="32"/>
      <c r="Q51" s="10"/>
      <c r="R51" s="32"/>
      <c r="S51" s="10"/>
      <c r="T51" s="32"/>
      <c r="U51" s="10"/>
      <c r="V51" s="32"/>
      <c r="W51" s="10"/>
      <c r="X51" s="32"/>
      <c r="Y51" s="10"/>
      <c r="Z51" s="32"/>
      <c r="AA51" s="10"/>
      <c r="AB51" s="32"/>
      <c r="AC51" s="10"/>
      <c r="AD51" s="32"/>
      <c r="AF51" s="41"/>
      <c r="AG51">
        <f t="shared" si="7"/>
        <v>0</v>
      </c>
      <c r="AH51">
        <f t="shared" si="8"/>
        <v>0</v>
      </c>
      <c r="AI51" t="e">
        <f t="shared" si="9"/>
        <v>#DIV/0!</v>
      </c>
    </row>
    <row r="52" spans="1:35" x14ac:dyDescent="0.25">
      <c r="A52">
        <f t="shared" si="6"/>
        <v>12</v>
      </c>
      <c r="B52" s="6"/>
      <c r="C52" s="10"/>
      <c r="D52" s="32"/>
      <c r="E52" s="10"/>
      <c r="F52" s="32"/>
      <c r="G52" s="10"/>
      <c r="H52" s="32"/>
      <c r="I52" s="10"/>
      <c r="J52" s="32"/>
      <c r="K52" s="10"/>
      <c r="L52" s="32"/>
      <c r="M52" s="10"/>
      <c r="N52" s="32"/>
      <c r="O52" s="10"/>
      <c r="P52" s="32"/>
      <c r="Q52" s="10"/>
      <c r="R52" s="32"/>
      <c r="S52" s="10"/>
      <c r="T52" s="32"/>
      <c r="U52" s="10"/>
      <c r="V52" s="32"/>
      <c r="W52" s="10"/>
      <c r="X52" s="32"/>
      <c r="Y52" s="10"/>
      <c r="Z52" s="32"/>
      <c r="AA52" s="10"/>
      <c r="AB52" s="32"/>
      <c r="AC52" s="10"/>
      <c r="AD52" s="32"/>
      <c r="AF52" s="41"/>
      <c r="AG52">
        <f t="shared" si="7"/>
        <v>0</v>
      </c>
      <c r="AH52">
        <f t="shared" si="8"/>
        <v>0</v>
      </c>
      <c r="AI52" t="e">
        <f t="shared" si="9"/>
        <v>#DIV/0!</v>
      </c>
    </row>
    <row r="53" spans="1:35" x14ac:dyDescent="0.25">
      <c r="A53">
        <f t="shared" si="6"/>
        <v>13</v>
      </c>
      <c r="B53" s="6"/>
      <c r="C53" s="10"/>
      <c r="D53" s="32"/>
      <c r="E53" s="10"/>
      <c r="F53" s="32"/>
      <c r="G53" s="10"/>
      <c r="H53" s="32"/>
      <c r="I53" s="10"/>
      <c r="J53" s="32"/>
      <c r="K53" s="10"/>
      <c r="L53" s="32"/>
      <c r="M53" s="10"/>
      <c r="N53" s="32"/>
      <c r="O53" s="10"/>
      <c r="P53" s="32"/>
      <c r="Q53" s="10"/>
      <c r="R53" s="32"/>
      <c r="S53" s="10"/>
      <c r="T53" s="32"/>
      <c r="U53" s="10"/>
      <c r="V53" s="32"/>
      <c r="W53" s="10"/>
      <c r="X53" s="32"/>
      <c r="Y53" s="10"/>
      <c r="Z53" s="32"/>
      <c r="AA53" s="10"/>
      <c r="AB53" s="32"/>
      <c r="AC53" s="10"/>
      <c r="AD53" s="32"/>
      <c r="AF53" s="41"/>
      <c r="AG53">
        <f t="shared" si="7"/>
        <v>0</v>
      </c>
      <c r="AH53">
        <f t="shared" si="8"/>
        <v>0</v>
      </c>
      <c r="AI53" t="e">
        <f t="shared" si="9"/>
        <v>#DIV/0!</v>
      </c>
    </row>
    <row r="54" spans="1:35" x14ac:dyDescent="0.25">
      <c r="A54">
        <f t="shared" si="6"/>
        <v>14</v>
      </c>
      <c r="B54" s="6"/>
      <c r="C54" s="10"/>
      <c r="D54" s="32"/>
      <c r="E54" s="10"/>
      <c r="F54" s="32"/>
      <c r="G54" s="10"/>
      <c r="H54" s="32"/>
      <c r="I54" s="10"/>
      <c r="J54" s="32"/>
      <c r="K54" s="10"/>
      <c r="L54" s="32"/>
      <c r="M54" s="10"/>
      <c r="N54" s="32"/>
      <c r="O54" s="10"/>
      <c r="P54" s="32"/>
      <c r="Q54" s="10"/>
      <c r="R54" s="32"/>
      <c r="S54" s="10"/>
      <c r="T54" s="32"/>
      <c r="U54" s="10"/>
      <c r="V54" s="32"/>
      <c r="W54" s="10"/>
      <c r="X54" s="32"/>
      <c r="Y54" s="10"/>
      <c r="Z54" s="32"/>
      <c r="AA54" s="10"/>
      <c r="AB54" s="32"/>
      <c r="AC54" s="10"/>
      <c r="AD54" s="32"/>
      <c r="AG54">
        <f t="shared" si="7"/>
        <v>0</v>
      </c>
      <c r="AH54">
        <f t="shared" si="8"/>
        <v>0</v>
      </c>
      <c r="AI54" t="e">
        <f t="shared" si="9"/>
        <v>#DIV/0!</v>
      </c>
    </row>
    <row r="55" spans="1:35" x14ac:dyDescent="0.25">
      <c r="A55">
        <f t="shared" si="6"/>
        <v>15</v>
      </c>
      <c r="B55" s="6"/>
      <c r="C55" s="10"/>
      <c r="D55" s="32"/>
      <c r="E55" s="10"/>
      <c r="F55" s="32"/>
      <c r="G55" s="10"/>
      <c r="H55" s="32"/>
      <c r="I55" s="10"/>
      <c r="J55" s="32"/>
      <c r="K55" s="10"/>
      <c r="L55" s="32"/>
      <c r="M55" s="10"/>
      <c r="N55" s="32"/>
      <c r="O55" s="10"/>
      <c r="P55" s="32"/>
      <c r="Q55" s="10"/>
      <c r="R55" s="32"/>
      <c r="S55" s="10"/>
      <c r="T55" s="32"/>
      <c r="U55" s="10"/>
      <c r="V55" s="32"/>
      <c r="W55" s="10"/>
      <c r="X55" s="32"/>
      <c r="Y55" s="10"/>
      <c r="Z55" s="32"/>
      <c r="AA55" s="10"/>
      <c r="AB55" s="32"/>
      <c r="AC55" s="10"/>
      <c r="AD55" s="32"/>
      <c r="AG55">
        <f t="shared" si="7"/>
        <v>0</v>
      </c>
      <c r="AH55">
        <f t="shared" si="8"/>
        <v>0</v>
      </c>
      <c r="AI55" t="e">
        <f t="shared" si="9"/>
        <v>#DIV/0!</v>
      </c>
    </row>
    <row r="56" spans="1:35" x14ac:dyDescent="0.25">
      <c r="A56">
        <f t="shared" si="6"/>
        <v>16</v>
      </c>
      <c r="B56" s="6"/>
      <c r="C56" s="10"/>
      <c r="D56" s="32"/>
      <c r="E56" s="10"/>
      <c r="F56" s="32"/>
      <c r="G56" s="10"/>
      <c r="H56" s="32"/>
      <c r="I56" s="10"/>
      <c r="J56" s="32"/>
      <c r="K56" s="10"/>
      <c r="L56" s="32"/>
      <c r="M56" s="10"/>
      <c r="N56" s="32"/>
      <c r="O56" s="10"/>
      <c r="P56" s="32"/>
      <c r="Q56" s="10"/>
      <c r="R56" s="32"/>
      <c r="S56" s="10"/>
      <c r="T56" s="32"/>
      <c r="U56" s="10"/>
      <c r="V56" s="32"/>
      <c r="W56" s="10"/>
      <c r="X56" s="32"/>
      <c r="Y56" s="10"/>
      <c r="Z56" s="32"/>
      <c r="AA56" s="10"/>
      <c r="AB56" s="32"/>
      <c r="AC56" s="10"/>
      <c r="AD56" s="32"/>
      <c r="AG56">
        <f t="shared" si="7"/>
        <v>0</v>
      </c>
      <c r="AH56">
        <f t="shared" si="8"/>
        <v>0</v>
      </c>
      <c r="AI56" t="e">
        <f t="shared" si="9"/>
        <v>#DIV/0!</v>
      </c>
    </row>
    <row r="57" spans="1:35" x14ac:dyDescent="0.25">
      <c r="A57">
        <f t="shared" si="6"/>
        <v>17</v>
      </c>
      <c r="B57" s="6"/>
      <c r="C57" s="10"/>
      <c r="D57" s="32"/>
      <c r="E57" s="10"/>
      <c r="F57" s="32"/>
      <c r="G57" s="10"/>
      <c r="H57" s="32"/>
      <c r="I57" s="10"/>
      <c r="J57" s="32"/>
      <c r="K57" s="10"/>
      <c r="L57" s="32"/>
      <c r="M57" s="10"/>
      <c r="N57" s="32"/>
      <c r="O57" s="10"/>
      <c r="P57" s="32"/>
      <c r="Q57" s="10"/>
      <c r="R57" s="32"/>
      <c r="S57" s="10"/>
      <c r="T57" s="32"/>
      <c r="U57" s="10"/>
      <c r="V57" s="32"/>
      <c r="W57" s="10"/>
      <c r="X57" s="32"/>
      <c r="Y57" s="10"/>
      <c r="Z57" s="32"/>
      <c r="AA57" s="10"/>
      <c r="AB57" s="32"/>
      <c r="AC57" s="10"/>
      <c r="AD57" s="32"/>
      <c r="AG57">
        <f t="shared" si="7"/>
        <v>0</v>
      </c>
      <c r="AH57">
        <f t="shared" si="8"/>
        <v>0</v>
      </c>
      <c r="AI57" t="e">
        <f t="shared" si="9"/>
        <v>#DIV/0!</v>
      </c>
    </row>
    <row r="58" spans="1:35" x14ac:dyDescent="0.25">
      <c r="A58">
        <f t="shared" si="6"/>
        <v>18</v>
      </c>
      <c r="B58" s="6"/>
      <c r="C58" s="10"/>
      <c r="D58" s="32"/>
      <c r="E58" s="10"/>
      <c r="F58" s="32"/>
      <c r="G58" s="10"/>
      <c r="H58" s="32"/>
      <c r="I58" s="10"/>
      <c r="J58" s="32"/>
      <c r="K58" s="10"/>
      <c r="L58" s="32"/>
      <c r="M58" s="10"/>
      <c r="N58" s="32"/>
      <c r="O58" s="10"/>
      <c r="P58" s="32"/>
      <c r="Q58" s="10"/>
      <c r="R58" s="32"/>
      <c r="S58" s="10"/>
      <c r="T58" s="32"/>
      <c r="U58" s="10"/>
      <c r="V58" s="32"/>
      <c r="W58" s="10"/>
      <c r="X58" s="32"/>
      <c r="Y58" s="10"/>
      <c r="Z58" s="32"/>
      <c r="AA58" s="10"/>
      <c r="AB58" s="32"/>
      <c r="AC58" s="10"/>
      <c r="AD58" s="32"/>
      <c r="AG58">
        <f t="shared" si="7"/>
        <v>0</v>
      </c>
      <c r="AH58">
        <f t="shared" si="8"/>
        <v>0</v>
      </c>
      <c r="AI58" t="e">
        <f t="shared" si="9"/>
        <v>#DIV/0!</v>
      </c>
    </row>
    <row r="59" spans="1:35" x14ac:dyDescent="0.25">
      <c r="A59">
        <f t="shared" si="6"/>
        <v>19</v>
      </c>
      <c r="B59" s="6"/>
      <c r="C59" s="10"/>
      <c r="D59" s="32"/>
      <c r="E59" s="10"/>
      <c r="F59" s="32"/>
      <c r="G59" s="10"/>
      <c r="H59" s="32"/>
      <c r="I59" s="10"/>
      <c r="J59" s="32"/>
      <c r="K59" s="10"/>
      <c r="L59" s="32"/>
      <c r="M59" s="10"/>
      <c r="N59" s="32"/>
      <c r="O59" s="10"/>
      <c r="P59" s="32"/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/>
      <c r="AB59" s="32"/>
      <c r="AC59" s="10"/>
      <c r="AD59" s="32"/>
      <c r="AF59" s="41"/>
      <c r="AG59">
        <f t="shared" si="7"/>
        <v>0</v>
      </c>
      <c r="AH59">
        <f t="shared" si="8"/>
        <v>0</v>
      </c>
      <c r="AI59" t="e">
        <f t="shared" si="9"/>
        <v>#DIV/0!</v>
      </c>
    </row>
    <row r="60" spans="1:35" x14ac:dyDescent="0.25">
      <c r="A60">
        <f t="shared" si="6"/>
        <v>20</v>
      </c>
      <c r="B60" s="6"/>
      <c r="C60" s="10"/>
      <c r="D60" s="32"/>
      <c r="E60" s="10"/>
      <c r="F60" s="32"/>
      <c r="G60" s="10"/>
      <c r="H60" s="32"/>
      <c r="I60" s="10"/>
      <c r="J60" s="32"/>
      <c r="K60" s="10"/>
      <c r="L60" s="32"/>
      <c r="M60" s="10"/>
      <c r="N60" s="32"/>
      <c r="O60" s="10"/>
      <c r="P60" s="32"/>
      <c r="Q60" s="10"/>
      <c r="R60" s="32"/>
      <c r="S60" s="10"/>
      <c r="T60" s="32"/>
      <c r="U60" s="10"/>
      <c r="V60" s="32"/>
      <c r="W60" s="10"/>
      <c r="X60" s="32"/>
      <c r="Y60" s="10"/>
      <c r="Z60" s="32"/>
      <c r="AA60" s="10"/>
      <c r="AB60" s="32"/>
      <c r="AC60" s="10"/>
      <c r="AD60" s="32"/>
      <c r="AF60" s="76"/>
      <c r="AG60">
        <f t="shared" si="7"/>
        <v>0</v>
      </c>
      <c r="AH60">
        <f t="shared" si="8"/>
        <v>0</v>
      </c>
      <c r="AI60" t="e">
        <f t="shared" si="9"/>
        <v>#DIV/0!</v>
      </c>
    </row>
    <row r="61" spans="1:35" x14ac:dyDescent="0.25">
      <c r="A61">
        <f t="shared" si="6"/>
        <v>21</v>
      </c>
      <c r="B61" s="6"/>
      <c r="C61" s="10"/>
      <c r="D61" s="32"/>
      <c r="E61" s="10"/>
      <c r="F61" s="32"/>
      <c r="G61" s="10"/>
      <c r="H61" s="32"/>
      <c r="I61" s="10"/>
      <c r="J61" s="32"/>
      <c r="K61" s="10"/>
      <c r="L61" s="32"/>
      <c r="M61" s="10"/>
      <c r="N61" s="32"/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32"/>
      <c r="AC61" s="10"/>
      <c r="AD61" s="32"/>
      <c r="AF61" s="76"/>
      <c r="AG61">
        <f t="shared" si="7"/>
        <v>0</v>
      </c>
      <c r="AH61">
        <f t="shared" si="8"/>
        <v>0</v>
      </c>
      <c r="AI61" t="e">
        <f t="shared" si="9"/>
        <v>#DIV/0!</v>
      </c>
    </row>
    <row r="62" spans="1:35" x14ac:dyDescent="0.25">
      <c r="A62">
        <f t="shared" si="6"/>
        <v>22</v>
      </c>
      <c r="B62" s="6"/>
      <c r="C62" s="12"/>
      <c r="D62" s="36"/>
      <c r="E62" s="12"/>
      <c r="F62" s="36"/>
      <c r="G62" s="12"/>
      <c r="H62" s="36"/>
      <c r="I62" s="10"/>
      <c r="J62" s="32"/>
      <c r="K62" s="12"/>
      <c r="L62" s="36"/>
      <c r="M62" s="12"/>
      <c r="N62" s="36"/>
      <c r="O62" s="12"/>
      <c r="P62" s="36"/>
      <c r="Q62" s="12"/>
      <c r="R62" s="36"/>
      <c r="S62" s="12"/>
      <c r="T62" s="36"/>
      <c r="U62" s="10"/>
      <c r="V62" s="32"/>
      <c r="W62" s="12"/>
      <c r="X62" s="36"/>
      <c r="Y62" s="12"/>
      <c r="Z62" s="36"/>
      <c r="AA62" s="12"/>
      <c r="AB62" s="36"/>
      <c r="AC62" s="12"/>
      <c r="AD62" s="36"/>
      <c r="AF62" s="76"/>
      <c r="AG62">
        <f t="shared" si="7"/>
        <v>0</v>
      </c>
      <c r="AH62">
        <f t="shared" si="8"/>
        <v>0</v>
      </c>
      <c r="AI62" t="e">
        <f t="shared" si="9"/>
        <v>#DIV/0!</v>
      </c>
    </row>
    <row r="63" spans="1:35" x14ac:dyDescent="0.25">
      <c r="A63">
        <f t="shared" si="6"/>
        <v>23</v>
      </c>
      <c r="B63" s="6"/>
      <c r="C63" s="10"/>
      <c r="D63" s="32"/>
      <c r="E63" s="10"/>
      <c r="F63" s="32"/>
      <c r="G63" s="10"/>
      <c r="H63" s="32"/>
      <c r="I63" s="10"/>
      <c r="J63" s="32"/>
      <c r="K63" s="10"/>
      <c r="L63" s="32"/>
      <c r="M63" s="10"/>
      <c r="N63" s="32"/>
      <c r="O63" s="10"/>
      <c r="P63" s="32"/>
      <c r="Q63" s="10"/>
      <c r="R63" s="32"/>
      <c r="S63" s="10"/>
      <c r="T63" s="32"/>
      <c r="U63" s="10"/>
      <c r="V63" s="32"/>
      <c r="W63" s="10"/>
      <c r="X63" s="32"/>
      <c r="Y63" s="10"/>
      <c r="Z63" s="32"/>
      <c r="AA63" s="10"/>
      <c r="AB63" s="32"/>
      <c r="AC63" s="10"/>
      <c r="AD63" s="32"/>
      <c r="AG63">
        <f t="shared" si="7"/>
        <v>0</v>
      </c>
      <c r="AH63">
        <f t="shared" si="8"/>
        <v>0</v>
      </c>
      <c r="AI63" t="e">
        <f t="shared" si="9"/>
        <v>#DIV/0!</v>
      </c>
    </row>
    <row r="64" spans="1:35" x14ac:dyDescent="0.25">
      <c r="A64">
        <f t="shared" si="6"/>
        <v>24</v>
      </c>
      <c r="B64" s="6"/>
      <c r="C64" s="10"/>
      <c r="D64" s="32"/>
      <c r="E64" s="10"/>
      <c r="F64" s="32"/>
      <c r="G64" s="10"/>
      <c r="H64" s="32"/>
      <c r="I64" s="10"/>
      <c r="J64" s="32"/>
      <c r="K64" s="10"/>
      <c r="L64" s="32"/>
      <c r="M64" s="10"/>
      <c r="N64" s="32"/>
      <c r="O64" s="10"/>
      <c r="P64" s="32"/>
      <c r="Q64" s="10"/>
      <c r="R64" s="32"/>
      <c r="S64" s="10"/>
      <c r="T64" s="32"/>
      <c r="U64" s="10"/>
      <c r="V64" s="32"/>
      <c r="W64" s="10"/>
      <c r="X64" s="32"/>
      <c r="Y64" s="10"/>
      <c r="Z64" s="32"/>
      <c r="AA64" s="10"/>
      <c r="AB64" s="32"/>
      <c r="AC64" s="10"/>
      <c r="AD64" s="32"/>
      <c r="AF64" s="76"/>
      <c r="AG64">
        <f t="shared" si="7"/>
        <v>0</v>
      </c>
      <c r="AH64">
        <f t="shared" si="8"/>
        <v>0</v>
      </c>
      <c r="AI64" t="e">
        <f t="shared" si="9"/>
        <v>#DIV/0!</v>
      </c>
    </row>
    <row r="65" spans="1:35" x14ac:dyDescent="0.25">
      <c r="A65">
        <f t="shared" si="6"/>
        <v>25</v>
      </c>
      <c r="B65" s="6"/>
      <c r="C65" s="10"/>
      <c r="D65" s="32"/>
      <c r="E65" s="10"/>
      <c r="F65" s="32"/>
      <c r="G65" s="10"/>
      <c r="H65" s="32"/>
      <c r="I65" s="10"/>
      <c r="J65" s="32"/>
      <c r="K65" s="10"/>
      <c r="L65" s="32"/>
      <c r="M65" s="10"/>
      <c r="N65" s="32"/>
      <c r="O65" s="10"/>
      <c r="P65" s="32"/>
      <c r="Q65" s="10"/>
      <c r="R65" s="32"/>
      <c r="S65" s="10"/>
      <c r="T65" s="32"/>
      <c r="U65" s="10"/>
      <c r="V65" s="32"/>
      <c r="W65" s="10"/>
      <c r="X65" s="32"/>
      <c r="Y65" s="10"/>
      <c r="Z65" s="32"/>
      <c r="AA65" s="10"/>
      <c r="AB65" s="32"/>
      <c r="AC65" s="10"/>
      <c r="AD65" s="32"/>
      <c r="AF65" s="76"/>
      <c r="AG65">
        <f t="shared" si="7"/>
        <v>0</v>
      </c>
      <c r="AH65">
        <f t="shared" si="8"/>
        <v>0</v>
      </c>
      <c r="AI65" t="e">
        <f t="shared" si="9"/>
        <v>#DIV/0!</v>
      </c>
    </row>
    <row r="66" spans="1:35" x14ac:dyDescent="0.25">
      <c r="A66">
        <f t="shared" si="6"/>
        <v>26</v>
      </c>
      <c r="B66" s="6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32"/>
      <c r="AC66" s="10"/>
      <c r="AD66" s="32"/>
      <c r="AE66" s="28"/>
      <c r="AF66" s="76"/>
      <c r="AG66">
        <f t="shared" si="7"/>
        <v>0</v>
      </c>
      <c r="AH66">
        <f t="shared" si="8"/>
        <v>0</v>
      </c>
      <c r="AI66" t="e">
        <f t="shared" si="9"/>
        <v>#DIV/0!</v>
      </c>
    </row>
    <row r="67" spans="1:35" x14ac:dyDescent="0.25">
      <c r="A67">
        <f t="shared" si="6"/>
        <v>27</v>
      </c>
      <c r="B67" s="6"/>
      <c r="C67" s="10"/>
      <c r="D67" s="32"/>
      <c r="E67" s="10"/>
      <c r="F67" s="32"/>
      <c r="G67" s="10"/>
      <c r="H67" s="32"/>
      <c r="I67" s="10"/>
      <c r="J67" s="32"/>
      <c r="K67" s="10"/>
      <c r="L67" s="32"/>
      <c r="M67" s="10"/>
      <c r="N67" s="32"/>
      <c r="O67" s="10"/>
      <c r="P67" s="32"/>
      <c r="Q67" s="10"/>
      <c r="R67" s="32"/>
      <c r="S67" s="10"/>
      <c r="T67" s="32"/>
      <c r="U67" s="10"/>
      <c r="V67" s="32"/>
      <c r="W67" s="10"/>
      <c r="X67" s="32"/>
      <c r="Y67" s="10"/>
      <c r="Z67" s="32"/>
      <c r="AA67" s="10"/>
      <c r="AB67" s="32"/>
      <c r="AC67" s="10"/>
      <c r="AD67" s="32"/>
      <c r="AE67" s="28"/>
      <c r="AG67">
        <f t="shared" si="7"/>
        <v>0</v>
      </c>
      <c r="AH67">
        <f t="shared" si="8"/>
        <v>0</v>
      </c>
      <c r="AI67" t="e">
        <f t="shared" si="9"/>
        <v>#DIV/0!</v>
      </c>
    </row>
    <row r="68" spans="1:35" x14ac:dyDescent="0.25">
      <c r="A68">
        <f t="shared" si="6"/>
        <v>28</v>
      </c>
      <c r="B68" s="6"/>
      <c r="C68" s="10"/>
      <c r="D68" s="32"/>
      <c r="E68" s="10"/>
      <c r="F68" s="32"/>
      <c r="G68" s="10"/>
      <c r="H68" s="32"/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32"/>
      <c r="AC68" s="10"/>
      <c r="AD68" s="32"/>
      <c r="AE68" s="28"/>
      <c r="AG68">
        <f t="shared" si="7"/>
        <v>0</v>
      </c>
      <c r="AH68">
        <f t="shared" si="8"/>
        <v>0</v>
      </c>
      <c r="AI68" t="e">
        <f t="shared" si="9"/>
        <v>#DIV/0!</v>
      </c>
    </row>
    <row r="69" spans="1:35" x14ac:dyDescent="0.25">
      <c r="A69">
        <f t="shared" si="6"/>
        <v>29</v>
      </c>
      <c r="B69" s="6"/>
      <c r="C69" s="10"/>
      <c r="D69" s="32"/>
      <c r="E69" s="10"/>
      <c r="F69" s="32"/>
      <c r="G69" s="10"/>
      <c r="H69" s="32"/>
      <c r="I69" s="10"/>
      <c r="J69" s="32"/>
      <c r="K69" s="10"/>
      <c r="L69" s="32"/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32"/>
      <c r="AC69" s="10"/>
      <c r="AD69" s="32"/>
    </row>
    <row r="70" spans="1:35" x14ac:dyDescent="0.25">
      <c r="A70">
        <f t="shared" si="6"/>
        <v>30</v>
      </c>
      <c r="B70" s="6"/>
      <c r="C70" s="10"/>
      <c r="D70" s="32"/>
      <c r="E70" s="10"/>
      <c r="F70" s="32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32"/>
      <c r="AC70" s="10"/>
      <c r="AD70" s="32"/>
    </row>
    <row r="71" spans="1:35" x14ac:dyDescent="0.25">
      <c r="A71">
        <f t="shared" si="6"/>
        <v>31</v>
      </c>
      <c r="B71" s="6"/>
      <c r="C71" s="10"/>
      <c r="D71" s="32"/>
      <c r="E71" s="10"/>
      <c r="F71" s="32"/>
      <c r="G71" s="10"/>
      <c r="H71" s="32"/>
      <c r="I71" s="10"/>
      <c r="J71" s="32"/>
      <c r="K71" s="10"/>
      <c r="L71" s="32"/>
      <c r="M71" s="10"/>
      <c r="N71" s="32"/>
      <c r="O71" s="10"/>
      <c r="P71" s="32"/>
      <c r="Q71" s="10"/>
      <c r="R71" s="32"/>
      <c r="S71" s="10"/>
      <c r="T71" s="32"/>
      <c r="U71" s="10"/>
      <c r="V71" s="32"/>
      <c r="W71" s="10"/>
      <c r="X71" s="32"/>
      <c r="Y71" s="10"/>
      <c r="Z71" s="32"/>
      <c r="AA71" s="10"/>
      <c r="AB71" s="32"/>
      <c r="AC71" s="10"/>
      <c r="AD71" s="32"/>
    </row>
    <row r="72" spans="1:35" x14ac:dyDescent="0.25">
      <c r="A72">
        <f t="shared" si="6"/>
        <v>32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32"/>
      <c r="AC72" s="10"/>
      <c r="AD72" s="32"/>
    </row>
    <row r="73" spans="1:35" x14ac:dyDescent="0.25">
      <c r="A73">
        <f t="shared" si="6"/>
        <v>33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0"/>
      <c r="R73" s="32"/>
      <c r="S73" s="10"/>
      <c r="T73" s="32"/>
      <c r="U73" s="10"/>
      <c r="V73" s="32"/>
      <c r="W73" s="10"/>
      <c r="X73" s="32"/>
      <c r="Y73" s="10"/>
      <c r="Z73" s="32"/>
      <c r="AA73" s="10"/>
      <c r="AB73" s="32"/>
      <c r="AC73" s="10"/>
      <c r="AD73" s="32"/>
      <c r="AE73" s="28"/>
    </row>
    <row r="74" spans="1:35" x14ac:dyDescent="0.25">
      <c r="A74">
        <f t="shared" si="6"/>
        <v>34</v>
      </c>
      <c r="B74" s="6"/>
      <c r="C74" s="10"/>
      <c r="D74" s="32"/>
      <c r="E74" s="10"/>
      <c r="F74" s="32"/>
      <c r="G74" s="10"/>
      <c r="H74" s="32"/>
      <c r="I74" s="10"/>
      <c r="J74" s="32"/>
      <c r="K74" s="10"/>
      <c r="L74" s="32"/>
      <c r="M74" s="10"/>
      <c r="N74" s="32"/>
      <c r="O74" s="10"/>
      <c r="P74" s="32"/>
      <c r="Q74" s="10"/>
      <c r="R74" s="32"/>
      <c r="S74" s="10"/>
      <c r="T74" s="32"/>
      <c r="U74" s="10"/>
      <c r="V74" s="32"/>
      <c r="W74" s="10"/>
      <c r="X74" s="32"/>
      <c r="Y74" s="10"/>
      <c r="Z74" s="32"/>
      <c r="AA74" s="10"/>
      <c r="AB74" s="32"/>
      <c r="AC74" s="10"/>
      <c r="AD74" s="32"/>
      <c r="AE74" s="28"/>
    </row>
    <row r="75" spans="1:35" x14ac:dyDescent="0.25">
      <c r="A75">
        <f t="shared" si="6"/>
        <v>35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32"/>
      <c r="AC75" s="10"/>
      <c r="AD75" s="32"/>
      <c r="AE75" s="28"/>
    </row>
    <row r="76" spans="1:35" x14ac:dyDescent="0.25">
      <c r="A76">
        <f t="shared" si="6"/>
        <v>36</v>
      </c>
      <c r="B76" s="6"/>
      <c r="C76" s="10"/>
      <c r="D76" s="32"/>
      <c r="E76" s="10"/>
      <c r="F76" s="32"/>
      <c r="G76" s="10"/>
      <c r="H76" s="32"/>
      <c r="I76" s="10"/>
      <c r="J76" s="32"/>
      <c r="K76" s="10"/>
      <c r="L76" s="32"/>
      <c r="M76" s="10"/>
      <c r="N76" s="32"/>
      <c r="O76" s="10"/>
      <c r="P76" s="32"/>
      <c r="Q76" s="10"/>
      <c r="R76" s="32"/>
      <c r="S76" s="10"/>
      <c r="T76" s="32"/>
      <c r="U76" s="10"/>
      <c r="V76" s="32"/>
      <c r="W76" s="10"/>
      <c r="X76" s="32"/>
      <c r="Y76" s="10"/>
      <c r="Z76" s="32"/>
      <c r="AA76" s="10"/>
      <c r="AB76" s="32"/>
      <c r="AC76" s="10"/>
      <c r="AD76" s="32"/>
    </row>
    <row r="77" spans="1:35" x14ac:dyDescent="0.25">
      <c r="A77">
        <f t="shared" si="6"/>
        <v>37</v>
      </c>
      <c r="B77" s="6"/>
      <c r="C77" s="10"/>
      <c r="D77" s="32"/>
      <c r="E77" s="10"/>
      <c r="F77" s="32"/>
      <c r="G77" s="10"/>
      <c r="H77" s="32"/>
      <c r="I77" s="10"/>
      <c r="J77" s="32"/>
      <c r="K77" s="10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32"/>
      <c r="AC77" s="10"/>
      <c r="AD77" s="32"/>
    </row>
    <row r="78" spans="1:35" x14ac:dyDescent="0.25">
      <c r="A78">
        <f t="shared" si="6"/>
        <v>38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0"/>
      <c r="R78" s="32"/>
      <c r="S78" s="10"/>
      <c r="T78" s="32"/>
      <c r="U78" s="10"/>
      <c r="V78" s="32"/>
      <c r="W78" s="10"/>
      <c r="X78" s="32"/>
      <c r="Y78" s="10"/>
      <c r="Z78" s="32"/>
      <c r="AA78" s="10"/>
      <c r="AB78" s="32"/>
      <c r="AC78" s="10"/>
      <c r="AD78" s="32"/>
    </row>
    <row r="79" spans="1:35" x14ac:dyDescent="0.25">
      <c r="A79">
        <f t="shared" si="6"/>
        <v>39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32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F79" s="41"/>
    </row>
    <row r="80" spans="1:35" x14ac:dyDescent="0.25">
      <c r="A80">
        <f t="shared" si="6"/>
        <v>40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/>
      <c r="AD80" s="32"/>
      <c r="AF80" s="41"/>
    </row>
    <row r="81" spans="1:32" x14ac:dyDescent="0.25">
      <c r="A81">
        <f t="shared" si="6"/>
        <v>41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F81" s="41"/>
    </row>
    <row r="82" spans="1:32" x14ac:dyDescent="0.25">
      <c r="A82">
        <f t="shared" si="6"/>
        <v>42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F82" s="41"/>
    </row>
    <row r="83" spans="1:32" x14ac:dyDescent="0.25">
      <c r="A83">
        <f t="shared" si="6"/>
        <v>43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32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F83" s="76"/>
    </row>
    <row r="84" spans="1:32" x14ac:dyDescent="0.25">
      <c r="A84">
        <f t="shared" si="6"/>
        <v>44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F84" s="76"/>
    </row>
    <row r="85" spans="1:32" x14ac:dyDescent="0.25">
      <c r="A85">
        <f t="shared" si="6"/>
        <v>45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F85" s="76"/>
    </row>
    <row r="86" spans="1:32" x14ac:dyDescent="0.25">
      <c r="A86">
        <f>+A85+1</f>
        <v>46</v>
      </c>
      <c r="B86" s="6"/>
      <c r="C86" s="10"/>
      <c r="D86" s="32"/>
      <c r="E86" s="10"/>
      <c r="F86" s="32"/>
      <c r="G86" s="10"/>
      <c r="H86" s="32"/>
      <c r="I86" s="10"/>
      <c r="J86" s="32"/>
      <c r="K86" s="10"/>
      <c r="L86" s="32"/>
      <c r="M86" s="10"/>
      <c r="N86" s="32"/>
      <c r="O86" s="10"/>
      <c r="P86" s="32"/>
      <c r="Q86" s="10"/>
      <c r="R86" s="32"/>
      <c r="S86" s="10"/>
      <c r="T86" s="32"/>
      <c r="U86" s="10"/>
      <c r="V86" s="32"/>
      <c r="W86" s="10"/>
      <c r="X86" s="32"/>
      <c r="Y86" s="10"/>
      <c r="Z86" s="32"/>
      <c r="AA86" s="10"/>
      <c r="AB86" s="32"/>
      <c r="AC86" s="10"/>
      <c r="AD86" s="32"/>
      <c r="AF86" s="76"/>
    </row>
    <row r="87" spans="1:32" x14ac:dyDescent="0.25">
      <c r="A87">
        <f t="shared" si="6"/>
        <v>47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/>
      <c r="AD87" s="32"/>
      <c r="AF87" s="76"/>
    </row>
    <row r="88" spans="1:32" x14ac:dyDescent="0.25">
      <c r="A88">
        <f t="shared" si="6"/>
        <v>48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28"/>
      <c r="AF88" s="76"/>
    </row>
    <row r="89" spans="1:32" x14ac:dyDescent="0.25">
      <c r="A89">
        <f t="shared" si="6"/>
        <v>49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32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F89" s="41"/>
    </row>
    <row r="90" spans="1:32" x14ac:dyDescent="0.25">
      <c r="A90">
        <f t="shared" si="6"/>
        <v>50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F90" s="41"/>
    </row>
    <row r="91" spans="1:32" x14ac:dyDescent="0.25">
      <c r="A91">
        <f t="shared" si="6"/>
        <v>51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F91" s="41"/>
    </row>
    <row r="92" spans="1:32" x14ac:dyDescent="0.25">
      <c r="A92">
        <f t="shared" si="6"/>
        <v>52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F92" s="41"/>
    </row>
    <row r="93" spans="1:32" x14ac:dyDescent="0.25">
      <c r="A93">
        <f t="shared" si="6"/>
        <v>53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F93" s="41"/>
    </row>
    <row r="94" spans="1:32" x14ac:dyDescent="0.25">
      <c r="A94">
        <f t="shared" si="6"/>
        <v>54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28"/>
      <c r="AF94" s="41"/>
    </row>
    <row r="95" spans="1:32" x14ac:dyDescent="0.25">
      <c r="A95">
        <f t="shared" si="6"/>
        <v>55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F95" s="41"/>
    </row>
    <row r="96" spans="1:32" x14ac:dyDescent="0.25">
      <c r="A96">
        <f t="shared" si="6"/>
        <v>56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28"/>
      <c r="AF96" s="41"/>
    </row>
    <row r="97" spans="1:32" x14ac:dyDescent="0.25">
      <c r="A97">
        <f t="shared" si="6"/>
        <v>57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28"/>
      <c r="AF97" s="41"/>
    </row>
    <row r="98" spans="1:32" x14ac:dyDescent="0.25">
      <c r="A98">
        <f t="shared" si="6"/>
        <v>58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28"/>
      <c r="AF98" s="41"/>
    </row>
    <row r="99" spans="1:32" x14ac:dyDescent="0.25">
      <c r="A99">
        <f t="shared" si="6"/>
        <v>59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F99" s="41"/>
    </row>
    <row r="100" spans="1:32" x14ac:dyDescent="0.25">
      <c r="A100">
        <f t="shared" si="6"/>
        <v>60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F100" s="41"/>
    </row>
    <row r="101" spans="1:32" x14ac:dyDescent="0.25">
      <c r="A101">
        <f t="shared" si="6"/>
        <v>61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F101" s="41"/>
    </row>
    <row r="102" spans="1:32" x14ac:dyDescent="0.25">
      <c r="A102">
        <f t="shared" si="6"/>
        <v>62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F102" s="41"/>
    </row>
    <row r="103" spans="1:32" x14ac:dyDescent="0.25">
      <c r="A103">
        <f t="shared" si="6"/>
        <v>63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F103" s="41"/>
    </row>
    <row r="104" spans="1:32" x14ac:dyDescent="0.25">
      <c r="A104">
        <f t="shared" si="6"/>
        <v>64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F104" s="41"/>
    </row>
    <row r="105" spans="1:32" x14ac:dyDescent="0.25">
      <c r="A105">
        <f t="shared" si="6"/>
        <v>65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F105" s="41"/>
    </row>
    <row r="106" spans="1:32" x14ac:dyDescent="0.25">
      <c r="A106">
        <f t="shared" si="6"/>
        <v>66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F106" s="41"/>
    </row>
    <row r="107" spans="1:32" x14ac:dyDescent="0.25">
      <c r="A107">
        <f t="shared" si="6"/>
        <v>67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F107" s="41"/>
    </row>
    <row r="108" spans="1:32" x14ac:dyDescent="0.25">
      <c r="A108">
        <f t="shared" si="6"/>
        <v>68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F108" s="41"/>
    </row>
    <row r="109" spans="1:32" x14ac:dyDescent="0.25">
      <c r="A109">
        <f t="shared" si="6"/>
        <v>69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F109" s="41"/>
    </row>
    <row r="110" spans="1:32" x14ac:dyDescent="0.25">
      <c r="A110">
        <f t="shared" si="6"/>
        <v>70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F110" s="41"/>
    </row>
    <row r="111" spans="1:32" x14ac:dyDescent="0.25">
      <c r="A111">
        <f t="shared" si="6"/>
        <v>71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F111" s="41"/>
    </row>
    <row r="112" spans="1:32" x14ac:dyDescent="0.25">
      <c r="A112">
        <f t="shared" si="6"/>
        <v>72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F112" s="41"/>
    </row>
    <row r="113" spans="1:32" x14ac:dyDescent="0.25">
      <c r="A113">
        <f t="shared" ref="A113:A128" si="10">+A112+1</f>
        <v>73</v>
      </c>
      <c r="B113" s="6"/>
      <c r="C113" s="12"/>
      <c r="D113" s="36"/>
      <c r="E113" s="12"/>
      <c r="F113" s="36"/>
      <c r="G113" s="12"/>
      <c r="H113" s="36"/>
      <c r="I113" s="12"/>
      <c r="J113" s="36"/>
      <c r="K113" s="12"/>
      <c r="L113" s="36"/>
      <c r="M113" s="12"/>
      <c r="N113" s="36"/>
      <c r="O113" s="12"/>
      <c r="P113" s="36"/>
      <c r="Q113" s="12"/>
      <c r="R113" s="36"/>
      <c r="S113" s="12"/>
      <c r="T113" s="36"/>
      <c r="U113" s="12"/>
      <c r="V113" s="36"/>
      <c r="W113" s="12"/>
      <c r="X113" s="36"/>
      <c r="Y113" s="12"/>
      <c r="Z113" s="36"/>
      <c r="AA113" s="12"/>
      <c r="AB113" s="36"/>
      <c r="AC113" s="12"/>
      <c r="AD113" s="36"/>
      <c r="AF113" s="41"/>
    </row>
    <row r="114" spans="1:32" x14ac:dyDescent="0.25">
      <c r="A114">
        <f t="shared" si="10"/>
        <v>74</v>
      </c>
      <c r="B114" s="6"/>
      <c r="C114" s="10"/>
      <c r="D114" s="32"/>
      <c r="E114" s="12"/>
      <c r="F114" s="32"/>
      <c r="G114" s="10"/>
      <c r="H114" s="32"/>
      <c r="I114" s="10"/>
      <c r="J114" s="32"/>
      <c r="K114" s="10"/>
      <c r="L114" s="32"/>
      <c r="M114" s="10"/>
      <c r="N114" s="32"/>
      <c r="O114" s="12"/>
      <c r="P114" s="36"/>
      <c r="Q114" s="12"/>
      <c r="R114" s="36"/>
      <c r="S114" s="12"/>
      <c r="T114" s="36"/>
      <c r="U114" s="12"/>
      <c r="V114" s="36"/>
      <c r="W114" s="12"/>
      <c r="X114" s="36"/>
      <c r="Y114" s="12"/>
      <c r="Z114" s="32"/>
      <c r="AA114" s="10"/>
      <c r="AB114" s="32"/>
      <c r="AC114" s="10"/>
      <c r="AD114" s="32"/>
      <c r="AF114" s="41"/>
    </row>
    <row r="115" spans="1:32" x14ac:dyDescent="0.25">
      <c r="A115">
        <f t="shared" si="10"/>
        <v>75</v>
      </c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111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F115" s="41"/>
    </row>
    <row r="116" spans="1:32" x14ac:dyDescent="0.25">
      <c r="A116">
        <f t="shared" si="10"/>
        <v>76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32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28"/>
      <c r="AF116" s="41"/>
    </row>
    <row r="117" spans="1:32" x14ac:dyDescent="0.25">
      <c r="A117">
        <f t="shared" si="10"/>
        <v>77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28"/>
      <c r="AF117" s="41"/>
    </row>
    <row r="118" spans="1:32" x14ac:dyDescent="0.25">
      <c r="A118">
        <f t="shared" si="10"/>
        <v>78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F118" s="41"/>
    </row>
    <row r="119" spans="1:32" x14ac:dyDescent="0.25">
      <c r="A119">
        <f t="shared" si="10"/>
        <v>79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F119" s="41"/>
    </row>
    <row r="120" spans="1:32" x14ac:dyDescent="0.25">
      <c r="A120">
        <f t="shared" si="10"/>
        <v>80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F120" s="41"/>
    </row>
    <row r="121" spans="1:32" x14ac:dyDescent="0.25">
      <c r="A121">
        <f t="shared" si="10"/>
        <v>81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</row>
    <row r="122" spans="1:32" x14ac:dyDescent="0.25">
      <c r="A122">
        <f t="shared" si="10"/>
        <v>82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</row>
    <row r="123" spans="1:32" x14ac:dyDescent="0.25">
      <c r="A123">
        <f t="shared" si="10"/>
        <v>83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</row>
    <row r="124" spans="1:32" x14ac:dyDescent="0.25">
      <c r="A124">
        <f t="shared" si="10"/>
        <v>84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</row>
    <row r="125" spans="1:32" x14ac:dyDescent="0.25">
      <c r="A125">
        <f t="shared" si="10"/>
        <v>85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32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</row>
    <row r="126" spans="1:32" x14ac:dyDescent="0.25">
      <c r="A126">
        <f t="shared" si="10"/>
        <v>86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</row>
    <row r="127" spans="1:32" x14ac:dyDescent="0.25">
      <c r="A127">
        <f t="shared" si="10"/>
        <v>87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</row>
    <row r="128" spans="1:32" x14ac:dyDescent="0.25">
      <c r="A128">
        <f t="shared" si="10"/>
        <v>88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</row>
  </sheetData>
  <sortState xmlns:xlrd2="http://schemas.microsoft.com/office/spreadsheetml/2017/richdata2" ref="B5:G21">
    <sortCondition descending="1" ref="G5"/>
  </sortState>
  <mergeCells count="15">
    <mergeCell ref="I39:J39"/>
    <mergeCell ref="K39:L39"/>
    <mergeCell ref="M39:N39"/>
    <mergeCell ref="O39:P39"/>
    <mergeCell ref="B39:B40"/>
    <mergeCell ref="C39:D39"/>
    <mergeCell ref="E39:F39"/>
    <mergeCell ref="G39:H39"/>
    <mergeCell ref="Y39:Z39"/>
    <mergeCell ref="AA39:AB39"/>
    <mergeCell ref="AC39:AD39"/>
    <mergeCell ref="Q39:R39"/>
    <mergeCell ref="S39:T39"/>
    <mergeCell ref="U39:V39"/>
    <mergeCell ref="W39:X39"/>
  </mergeCells>
  <phoneticPr fontId="4" type="noConversion"/>
  <pageMargins left="0.75" right="0.75" top="1" bottom="1" header="0" footer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4"/>
  <dimension ref="A1:AJ61"/>
  <sheetViews>
    <sheetView workbookViewId="0"/>
  </sheetViews>
  <sheetFormatPr baseColWidth="10" defaultColWidth="11.54296875" defaultRowHeight="12.5" x14ac:dyDescent="0.25"/>
  <cols>
    <col min="1" max="1" width="4" customWidth="1"/>
    <col min="3" max="3" width="4" customWidth="1"/>
    <col min="4" max="4" width="5.7265625" customWidth="1"/>
    <col min="5" max="5" width="4" customWidth="1"/>
    <col min="6" max="6" width="6" customWidth="1"/>
    <col min="7" max="7" width="4" customWidth="1"/>
    <col min="8" max="8" width="5.26953125" customWidth="1"/>
    <col min="9" max="9" width="4" customWidth="1"/>
    <col min="10" max="10" width="5.81640625" bestFit="1" customWidth="1"/>
    <col min="11" max="15" width="4" customWidth="1"/>
    <col min="16" max="16" width="5.81640625" bestFit="1" customWidth="1"/>
    <col min="17" max="17" width="4" customWidth="1"/>
    <col min="18" max="18" width="5.26953125" customWidth="1"/>
    <col min="19" max="19" width="4" customWidth="1"/>
    <col min="20" max="20" width="5.81640625" bestFit="1" customWidth="1"/>
    <col min="21" max="30" width="4" customWidth="1"/>
  </cols>
  <sheetData>
    <row r="1" spans="1:31" ht="13" x14ac:dyDescent="0.3">
      <c r="A1" s="5" t="s">
        <v>53</v>
      </c>
      <c r="AE1" s="24"/>
    </row>
    <row r="2" spans="1:31" x14ac:dyDescent="0.25">
      <c r="A2" t="s">
        <v>10</v>
      </c>
      <c r="AE2" s="24"/>
    </row>
    <row r="3" spans="1:31" ht="13" thickBot="1" x14ac:dyDescent="0.3">
      <c r="A3">
        <v>6</v>
      </c>
      <c r="C3" s="41">
        <f>SUM(C5:C11)</f>
        <v>0</v>
      </c>
      <c r="AE3" s="24"/>
    </row>
    <row r="4" spans="1:31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E4" s="24"/>
    </row>
    <row r="5" spans="1:31" ht="13" thickBot="1" x14ac:dyDescent="0.3">
      <c r="A5" s="149">
        <v>1</v>
      </c>
      <c r="B5" s="23" t="s">
        <v>93</v>
      </c>
      <c r="C5" s="47">
        <f>+I$36</f>
        <v>0</v>
      </c>
      <c r="D5" s="48">
        <f>+J$37</f>
        <v>-100000000</v>
      </c>
      <c r="E5" s="45">
        <f>+J$36</f>
        <v>1</v>
      </c>
      <c r="F5" s="18">
        <f>+I$22</f>
        <v>0</v>
      </c>
      <c r="G5" s="238">
        <f t="shared" ref="G5:G18" si="0">IF(E5&lt;A$3/2,-1,1)*80+C5</f>
        <v>-80</v>
      </c>
      <c r="AE5" s="24"/>
    </row>
    <row r="6" spans="1:31" ht="13" thickBot="1" x14ac:dyDescent="0.3">
      <c r="A6" s="149">
        <v>2</v>
      </c>
      <c r="B6" s="23" t="s">
        <v>43</v>
      </c>
      <c r="C6" s="47">
        <f>+Q$36</f>
        <v>0</v>
      </c>
      <c r="D6" s="48">
        <f>+R$37</f>
        <v>-100000000</v>
      </c>
      <c r="E6" s="45">
        <f>+R$36</f>
        <v>1</v>
      </c>
      <c r="F6" s="18">
        <f>+Q$22</f>
        <v>0</v>
      </c>
      <c r="G6" s="238">
        <f t="shared" si="0"/>
        <v>-80</v>
      </c>
      <c r="AE6" s="24"/>
    </row>
    <row r="7" spans="1:31" ht="13" thickBot="1" x14ac:dyDescent="0.3">
      <c r="A7" s="149">
        <v>3</v>
      </c>
      <c r="B7" s="23" t="s">
        <v>1</v>
      </c>
      <c r="C7" s="47">
        <f>+G$36</f>
        <v>0</v>
      </c>
      <c r="D7" s="48">
        <f>+H$37</f>
        <v>-100000000</v>
      </c>
      <c r="E7" s="45">
        <f>+H$36</f>
        <v>1</v>
      </c>
      <c r="F7" s="18">
        <f>+G$22</f>
        <v>0</v>
      </c>
      <c r="G7" s="238">
        <f t="shared" si="0"/>
        <v>-80</v>
      </c>
      <c r="AE7" s="24"/>
    </row>
    <row r="8" spans="1:31" ht="13" thickBot="1" x14ac:dyDescent="0.3">
      <c r="A8" s="149">
        <v>4</v>
      </c>
      <c r="B8" s="23" t="s">
        <v>178</v>
      </c>
      <c r="C8" s="47">
        <f>+S$36</f>
        <v>0</v>
      </c>
      <c r="D8" s="48">
        <f>+T$37</f>
        <v>-100000000</v>
      </c>
      <c r="E8" s="45">
        <f>+T$36</f>
        <v>1</v>
      </c>
      <c r="F8" s="18">
        <f>+S$22</f>
        <v>0</v>
      </c>
      <c r="G8" s="238">
        <f t="shared" si="0"/>
        <v>-80</v>
      </c>
      <c r="AE8" s="24"/>
    </row>
    <row r="9" spans="1:31" ht="13" thickBot="1" x14ac:dyDescent="0.3">
      <c r="A9" s="149">
        <v>5</v>
      </c>
      <c r="B9" s="161" t="s">
        <v>122</v>
      </c>
      <c r="C9" s="47">
        <f>+E$36</f>
        <v>0</v>
      </c>
      <c r="D9" s="48">
        <f>+F$37</f>
        <v>-100000000</v>
      </c>
      <c r="E9" s="45">
        <f>+F$36</f>
        <v>1</v>
      </c>
      <c r="F9" s="18">
        <f>+E$22</f>
        <v>0</v>
      </c>
      <c r="G9" s="238">
        <f t="shared" si="0"/>
        <v>-80</v>
      </c>
      <c r="AE9" s="24"/>
    </row>
    <row r="10" spans="1:31" ht="13" thickBot="1" x14ac:dyDescent="0.3">
      <c r="A10" s="149">
        <v>6</v>
      </c>
      <c r="B10" s="23" t="s">
        <v>9</v>
      </c>
      <c r="C10" s="47">
        <f>+O$36</f>
        <v>0</v>
      </c>
      <c r="D10" s="48">
        <f>+P$37</f>
        <v>-100000000</v>
      </c>
      <c r="E10" s="45">
        <f>+P$36</f>
        <v>1</v>
      </c>
      <c r="F10" s="18">
        <f>+O$22</f>
        <v>0</v>
      </c>
      <c r="G10" s="238">
        <f t="shared" si="0"/>
        <v>-80</v>
      </c>
      <c r="AE10" s="24"/>
    </row>
    <row r="11" spans="1:31" ht="13" thickBot="1" x14ac:dyDescent="0.3">
      <c r="A11" s="149">
        <v>7</v>
      </c>
      <c r="B11" s="23" t="s">
        <v>156</v>
      </c>
      <c r="C11" s="47">
        <f>+C$36</f>
        <v>0</v>
      </c>
      <c r="D11" s="48">
        <f>+D$37</f>
        <v>-100000000</v>
      </c>
      <c r="E11" s="45">
        <f>+D$36</f>
        <v>1</v>
      </c>
      <c r="F11" s="18">
        <f>+C$22</f>
        <v>0</v>
      </c>
      <c r="G11" s="238">
        <f t="shared" si="0"/>
        <v>-80</v>
      </c>
      <c r="AE11" s="24"/>
    </row>
    <row r="12" spans="1:31" ht="13" hidden="1" thickBot="1" x14ac:dyDescent="0.3">
      <c r="A12" s="149">
        <v>8</v>
      </c>
      <c r="B12" s="239" t="s">
        <v>152</v>
      </c>
      <c r="C12" s="47">
        <f>+U$36</f>
        <v>0</v>
      </c>
      <c r="D12" s="48">
        <f>+V$37</f>
        <v>-100000000</v>
      </c>
      <c r="E12" s="45">
        <f>+V$36</f>
        <v>1</v>
      </c>
      <c r="F12" s="18">
        <f>+U$22</f>
        <v>0</v>
      </c>
      <c r="G12" s="238">
        <f t="shared" si="0"/>
        <v>-80</v>
      </c>
      <c r="AE12" s="24"/>
    </row>
    <row r="13" spans="1:31" ht="13" hidden="1" thickBot="1" x14ac:dyDescent="0.3">
      <c r="A13" s="149">
        <v>9</v>
      </c>
      <c r="B13" s="23" t="s">
        <v>6</v>
      </c>
      <c r="C13" s="47">
        <f>+M$36</f>
        <v>-100000000</v>
      </c>
      <c r="D13" s="48">
        <f>+N$37</f>
        <v>0</v>
      </c>
      <c r="E13" s="45">
        <f>+N$36</f>
        <v>0</v>
      </c>
      <c r="F13" s="18">
        <f>+M$22</f>
        <v>0</v>
      </c>
      <c r="G13" s="238">
        <f t="shared" si="0"/>
        <v>-100000080</v>
      </c>
      <c r="AE13" s="24"/>
    </row>
    <row r="14" spans="1:31" ht="13" hidden="1" thickBot="1" x14ac:dyDescent="0.3">
      <c r="A14" s="149">
        <v>10</v>
      </c>
      <c r="B14" s="23" t="s">
        <v>35</v>
      </c>
      <c r="C14" s="47">
        <f>+Y$36</f>
        <v>-100000000</v>
      </c>
      <c r="D14" s="48">
        <f>+Z$37</f>
        <v>0</v>
      </c>
      <c r="E14" s="45">
        <f>+Z$36</f>
        <v>0</v>
      </c>
      <c r="F14" s="18">
        <f>+Y$22</f>
        <v>0</v>
      </c>
      <c r="G14" s="238">
        <f t="shared" si="0"/>
        <v>-100000080</v>
      </c>
      <c r="AE14" s="24"/>
    </row>
    <row r="15" spans="1:31" ht="13" hidden="1" thickBot="1" x14ac:dyDescent="0.3">
      <c r="A15" s="149">
        <v>11</v>
      </c>
      <c r="B15" s="23" t="s">
        <v>56</v>
      </c>
      <c r="C15" s="47">
        <f>+AC$36</f>
        <v>-100000000</v>
      </c>
      <c r="D15" s="48">
        <f>+AD$37</f>
        <v>0</v>
      </c>
      <c r="E15" s="45">
        <f>+AD$36</f>
        <v>0</v>
      </c>
      <c r="F15" s="18">
        <f>+AC$22</f>
        <v>0</v>
      </c>
      <c r="G15" s="238">
        <f t="shared" si="0"/>
        <v>-100000080</v>
      </c>
      <c r="AE15" s="24"/>
    </row>
    <row r="16" spans="1:31" ht="13" hidden="1" thickBot="1" x14ac:dyDescent="0.3">
      <c r="A16" s="149">
        <v>12</v>
      </c>
      <c r="B16" s="23" t="s">
        <v>62</v>
      </c>
      <c r="C16" s="47">
        <f>+K$36</f>
        <v>-100000000</v>
      </c>
      <c r="D16" s="59">
        <f>+L$37</f>
        <v>0</v>
      </c>
      <c r="E16" s="46">
        <f>+L$36</f>
        <v>0</v>
      </c>
      <c r="F16" s="18">
        <f>+K$22</f>
        <v>0</v>
      </c>
      <c r="G16" s="238">
        <f t="shared" si="0"/>
        <v>-100000080</v>
      </c>
      <c r="AE16" s="24"/>
    </row>
    <row r="17" spans="1:31" ht="13" hidden="1" thickBot="1" x14ac:dyDescent="0.3">
      <c r="A17" s="149">
        <v>13</v>
      </c>
      <c r="B17" s="23" t="s">
        <v>4</v>
      </c>
      <c r="C17" s="47">
        <f>+W$36</f>
        <v>-100000000</v>
      </c>
      <c r="D17" s="48">
        <f>+X$37</f>
        <v>0</v>
      </c>
      <c r="E17" s="45">
        <f>+X$36</f>
        <v>0</v>
      </c>
      <c r="F17" s="18">
        <f>+W$22</f>
        <v>0</v>
      </c>
      <c r="G17" s="238">
        <f t="shared" si="0"/>
        <v>-100000080</v>
      </c>
      <c r="AE17" s="24"/>
    </row>
    <row r="18" spans="1:31" ht="13" hidden="1" thickBot="1" x14ac:dyDescent="0.3">
      <c r="A18" s="149">
        <v>14</v>
      </c>
      <c r="B18" s="23" t="s">
        <v>52</v>
      </c>
      <c r="C18" s="47">
        <f>+AA$36</f>
        <v>-100000000</v>
      </c>
      <c r="D18" s="48">
        <f>+AB$37</f>
        <v>0</v>
      </c>
      <c r="E18" s="45">
        <f>+AB$36</f>
        <v>0</v>
      </c>
      <c r="F18" s="18">
        <f>+AA$22</f>
        <v>0</v>
      </c>
      <c r="G18" s="238">
        <f t="shared" si="0"/>
        <v>-100000080</v>
      </c>
      <c r="AE18" s="24"/>
    </row>
    <row r="19" spans="1:31" x14ac:dyDescent="0.25">
      <c r="A19" s="16"/>
      <c r="G19" s="198"/>
      <c r="AE19" s="24"/>
    </row>
    <row r="20" spans="1:31" x14ac:dyDescent="0.25">
      <c r="A20" s="16"/>
      <c r="AE20" s="24"/>
    </row>
    <row r="21" spans="1:31" x14ac:dyDescent="0.25">
      <c r="A21" s="16"/>
      <c r="AE21" s="24"/>
    </row>
    <row r="22" spans="1:31" hidden="1" x14ac:dyDescent="0.25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 x14ac:dyDescent="0.25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 x14ac:dyDescent="0.25">
      <c r="C24">
        <f>MAX(C25:C29)</f>
        <v>0</v>
      </c>
      <c r="D24">
        <f>+D36</f>
        <v>1</v>
      </c>
      <c r="E24">
        <f>MAX(E25:E29)</f>
        <v>0</v>
      </c>
      <c r="F24">
        <f>+F36</f>
        <v>1</v>
      </c>
      <c r="G24">
        <f>MAX(G25:G29)</f>
        <v>0</v>
      </c>
      <c r="H24">
        <f>+H36</f>
        <v>1</v>
      </c>
      <c r="I24">
        <f>MAX(I25:I29)</f>
        <v>0</v>
      </c>
      <c r="J24">
        <f>+J36</f>
        <v>1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1</v>
      </c>
      <c r="Q24">
        <f>MAX(Q25:Q29)</f>
        <v>0</v>
      </c>
      <c r="R24">
        <f>+R36</f>
        <v>1</v>
      </c>
      <c r="S24">
        <f>MAX(S25:S29)</f>
        <v>0</v>
      </c>
      <c r="T24">
        <f>+T36</f>
        <v>1</v>
      </c>
      <c r="U24">
        <f>MAX(U25:U29)</f>
        <v>0</v>
      </c>
      <c r="V24">
        <f>+V36</f>
        <v>1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 x14ac:dyDescent="0.25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 x14ac:dyDescent="0.25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 x14ac:dyDescent="0.25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 x14ac:dyDescent="0.25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 x14ac:dyDescent="0.25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 x14ac:dyDescent="0.25">
      <c r="C30">
        <f>RANK(C31,$C31:$AP31)*C35</f>
        <v>0</v>
      </c>
      <c r="E30">
        <f>RANK(E31,$C31:$AP31)*E35</f>
        <v>0</v>
      </c>
      <c r="G30">
        <f>RANK(G31,$C31:$AP31)*G35</f>
        <v>0</v>
      </c>
      <c r="I30">
        <f>RANK(I31,$C31:$AP31)*I35</f>
        <v>0</v>
      </c>
      <c r="K30">
        <f>RANK(K31,$C31:$AP31)*K35</f>
        <v>0</v>
      </c>
      <c r="M30">
        <f>RANK(M31,$C31:$AP31)*M35</f>
        <v>0</v>
      </c>
      <c r="O30">
        <f>RANK(O31,$C31:$AP31)*O35</f>
        <v>0</v>
      </c>
      <c r="Q30">
        <f>RANK(Q31,$C31:$AP31)*Q35</f>
        <v>0</v>
      </c>
      <c r="S30">
        <f>RANK(S31,$C31:$AP31)*S35</f>
        <v>0</v>
      </c>
      <c r="U30">
        <f>RANK(U31,$C31:$AP31)*U35</f>
        <v>0</v>
      </c>
      <c r="W30">
        <f>RANK(W31,$C31:$AP31)*W35</f>
        <v>0</v>
      </c>
      <c r="Y30">
        <f>RANK(Y31,$C31:$AP31)*Y35</f>
        <v>0</v>
      </c>
      <c r="AA30">
        <f>RANK(AA31,$C31:$AP31)*AA35</f>
        <v>0</v>
      </c>
      <c r="AC30">
        <f>RANK(AC31,$C31:$AP31)*AC35</f>
        <v>0</v>
      </c>
      <c r="AE30" s="24"/>
    </row>
    <row r="31" spans="1:31" hidden="1" x14ac:dyDescent="0.25">
      <c r="C31">
        <f>SUM(C32:C34)</f>
        <v>-1000999999</v>
      </c>
      <c r="E31">
        <f>SUM(E32:E34)</f>
        <v>-1000999999</v>
      </c>
      <c r="G31">
        <f>SUM(G32:G34)</f>
        <v>-1000999999</v>
      </c>
      <c r="I31">
        <f>SUM(I32:I34)</f>
        <v>-1000999999</v>
      </c>
      <c r="K31">
        <f>SUM(K32:K34)</f>
        <v>-101000000</v>
      </c>
      <c r="M31">
        <f>SUM(M32:M34)</f>
        <v>-101000000</v>
      </c>
      <c r="O31">
        <f>SUM(O32:O34)</f>
        <v>-1000999999</v>
      </c>
      <c r="Q31">
        <f>SUM(Q32:Q34)</f>
        <v>-1000999999</v>
      </c>
      <c r="S31">
        <f>SUM(S32:S34)</f>
        <v>-1000999999</v>
      </c>
      <c r="U31">
        <f>SUM(U32:U34)</f>
        <v>-1000999999</v>
      </c>
      <c r="W31">
        <f>SUM(W32:W34)</f>
        <v>-101000000</v>
      </c>
      <c r="Y31">
        <f>SUM(Y32:Y34)</f>
        <v>-101000000</v>
      </c>
      <c r="AA31">
        <f>SUM(AA32:AA34)</f>
        <v>-101000000</v>
      </c>
      <c r="AC31">
        <f>SUM(AC32:AC34)</f>
        <v>-101000000</v>
      </c>
      <c r="AE31" s="24"/>
    </row>
    <row r="32" spans="1:31" hidden="1" x14ac:dyDescent="0.25">
      <c r="C32">
        <f>+D36</f>
        <v>1</v>
      </c>
      <c r="E32">
        <f>+F36</f>
        <v>1</v>
      </c>
      <c r="G32">
        <f>+H36</f>
        <v>1</v>
      </c>
      <c r="I32">
        <f>+J36</f>
        <v>1</v>
      </c>
      <c r="K32">
        <f>+L36</f>
        <v>0</v>
      </c>
      <c r="M32">
        <f>+N36</f>
        <v>0</v>
      </c>
      <c r="O32">
        <f>+P36</f>
        <v>1</v>
      </c>
      <c r="Q32">
        <f>+R36</f>
        <v>1</v>
      </c>
      <c r="S32">
        <f>+T36</f>
        <v>1</v>
      </c>
      <c r="U32">
        <f>+V36</f>
        <v>1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24"/>
    </row>
    <row r="33" spans="1:36" hidden="1" x14ac:dyDescent="0.25">
      <c r="C33">
        <f>D37*10</f>
        <v>-1000000000</v>
      </c>
      <c r="E33">
        <f>F37*10</f>
        <v>-1000000000</v>
      </c>
      <c r="G33">
        <f>H37*10</f>
        <v>-1000000000</v>
      </c>
      <c r="I33">
        <f>J37*10</f>
        <v>-1000000000</v>
      </c>
      <c r="K33">
        <f>L37*10</f>
        <v>0</v>
      </c>
      <c r="M33">
        <f>N37*10</f>
        <v>0</v>
      </c>
      <c r="O33">
        <f>P37*10</f>
        <v>-1000000000</v>
      </c>
      <c r="Q33">
        <f>R37*10</f>
        <v>-1000000000</v>
      </c>
      <c r="S33">
        <f>T37*10</f>
        <v>-1000000000</v>
      </c>
      <c r="U33">
        <f>V37*10</f>
        <v>-1000000000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 s="24"/>
    </row>
    <row r="34" spans="1:36" hidden="1" x14ac:dyDescent="0.25">
      <c r="C34">
        <f>IF(C35=1,C36*C35*1000+C36,-1000000+C36)</f>
        <v>-1000000</v>
      </c>
      <c r="E34">
        <f>IF(E35=1,E36*E35*1000+E36,-1000000+E36)</f>
        <v>-1000000</v>
      </c>
      <c r="G34">
        <f>IF(G35=1,G36*G35*1000+G36,-1000000+G36)</f>
        <v>-1000000</v>
      </c>
      <c r="I34">
        <f>IF(I35=1,I36*I35*1000+I36,-1000000+I36)</f>
        <v>-1000000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-1000000</v>
      </c>
      <c r="Q34">
        <f>IF(Q35=1,Q36*Q35*1000+Q36,-1000000+Q36)</f>
        <v>-1000000</v>
      </c>
      <c r="S34">
        <f>IF(S35=1,S36*S35*1000+S36,-1000000+S36)</f>
        <v>-1000000</v>
      </c>
      <c r="U34">
        <f>IF(U35=1,U36*U35*1000+U36,-1000000+U36)</f>
        <v>-1000000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E34" s="24"/>
    </row>
    <row r="35" spans="1:36" ht="13" thickBot="1" x14ac:dyDescent="0.3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41">
        <f>MAX(AF38:AF97)</f>
        <v>0</v>
      </c>
    </row>
    <row r="36" spans="1:36" ht="13" hidden="1" thickBot="1" x14ac:dyDescent="0.3">
      <c r="C36" s="2">
        <f>IF(SUM(C41:C279)&lt;-1000,-100000000,SUM(C41:C279))</f>
        <v>0</v>
      </c>
      <c r="D36" s="2">
        <f>COUNT(D41:D279)</f>
        <v>1</v>
      </c>
      <c r="E36" s="2">
        <f>IF(SUM(E41:E279)&lt;-1000,-100000000,SUM(E41:E279))</f>
        <v>0</v>
      </c>
      <c r="F36" s="2">
        <f>COUNT(F41:F279)</f>
        <v>1</v>
      </c>
      <c r="G36" s="2">
        <f>IF(SUM(G41:G279)&lt;-1000,-100000000,SUM(G41:G279))</f>
        <v>0</v>
      </c>
      <c r="H36" s="2">
        <f>COUNT(H41:H279)</f>
        <v>1</v>
      </c>
      <c r="I36" s="2">
        <f>IF(SUM(I41:I279)&lt;-1000,-100000000,SUM(I41:I279))</f>
        <v>0</v>
      </c>
      <c r="J36" s="2">
        <f>COUNT(J41:J279)</f>
        <v>1</v>
      </c>
      <c r="K36" s="2">
        <f>IF(SUM(K41:K279)&lt;-1000,-100000000,SUM(K41:K279))</f>
        <v>-100000000</v>
      </c>
      <c r="L36" s="2">
        <f>COUNT(L41:L279)</f>
        <v>0</v>
      </c>
      <c r="M36" s="2">
        <f>IF(SUM(M41:M279)&lt;-1000,-100000000,SUM(M41:M279))</f>
        <v>-100000000</v>
      </c>
      <c r="N36" s="2">
        <f>COUNT(N41:N279)</f>
        <v>0</v>
      </c>
      <c r="O36" s="2">
        <f>IF(SUM(O41:O279)&lt;-1000,-100000000,SUM(O41:O279))</f>
        <v>0</v>
      </c>
      <c r="P36" s="2">
        <f>COUNT(P41:P279)</f>
        <v>1</v>
      </c>
      <c r="Q36" s="2">
        <f>IF(SUM(Q41:Q279)&lt;-1000,-100000000,SUM(Q41:Q279))</f>
        <v>0</v>
      </c>
      <c r="R36" s="2">
        <f>COUNT(R41:R279)</f>
        <v>1</v>
      </c>
      <c r="S36" s="2">
        <f>IF(SUM(S41:S279)&lt;-1000,-100000000,SUM(S41:S279))</f>
        <v>0</v>
      </c>
      <c r="T36" s="2">
        <f>COUNT(T41:T279)</f>
        <v>1</v>
      </c>
      <c r="U36" s="2">
        <f>IF(SUM(U41:U279)&lt;-1000,-100000000,SUM(U41:U279))</f>
        <v>0</v>
      </c>
      <c r="V36" s="2">
        <f>COUNT(V41:V279)</f>
        <v>1</v>
      </c>
      <c r="W36" s="2">
        <f>IF(SUM(W41:W279)&lt;-1000,-100000000,SUM(W41:W279))</f>
        <v>-100000000</v>
      </c>
      <c r="X36" s="2">
        <f>COUNT(X41:X279)</f>
        <v>0</v>
      </c>
      <c r="Y36" s="2">
        <f>IF(SUM(Y41:Y279)&lt;-1000,-100000000,SUM(Y41:Y279))</f>
        <v>-100000000</v>
      </c>
      <c r="Z36" s="2">
        <f>COUNT(Z41:Z279)</f>
        <v>0</v>
      </c>
      <c r="AA36" s="2">
        <f>IF(SUM(AA41:AA279)&lt;-1000,-100000000,SUM(AA41:AA279))</f>
        <v>-100000000</v>
      </c>
      <c r="AB36" s="2">
        <f>COUNT(AB41:AB279)</f>
        <v>0</v>
      </c>
      <c r="AC36" s="2">
        <f>IF(SUM(AC41:AC279)&lt;-1000,-100000000,SUM(AC41:AC279))</f>
        <v>-100000000</v>
      </c>
      <c r="AD36" s="2">
        <f>COUNT(AD41:AD279)</f>
        <v>0</v>
      </c>
      <c r="AE36" s="24"/>
    </row>
    <row r="37" spans="1:36" hidden="1" x14ac:dyDescent="0.25">
      <c r="C37" s="2">
        <f t="shared" ref="C37:AD37" si="3">SUM(C41:C173)</f>
        <v>0</v>
      </c>
      <c r="D37" s="2">
        <f t="shared" si="3"/>
        <v>-100000000</v>
      </c>
      <c r="E37" s="2">
        <f t="shared" si="3"/>
        <v>0</v>
      </c>
      <c r="F37" s="2">
        <f t="shared" si="3"/>
        <v>-100000000</v>
      </c>
      <c r="G37" s="2">
        <f t="shared" si="3"/>
        <v>0</v>
      </c>
      <c r="H37" s="2">
        <f t="shared" si="3"/>
        <v>-100000000</v>
      </c>
      <c r="I37" s="2">
        <f t="shared" si="3"/>
        <v>0</v>
      </c>
      <c r="J37" s="2">
        <f t="shared" si="3"/>
        <v>-100000000</v>
      </c>
      <c r="K37" s="2">
        <f t="shared" si="3"/>
        <v>-100000000</v>
      </c>
      <c r="L37" s="2">
        <f t="shared" si="3"/>
        <v>0</v>
      </c>
      <c r="M37" s="2">
        <f t="shared" si="3"/>
        <v>-100000000</v>
      </c>
      <c r="N37" s="2">
        <f t="shared" si="3"/>
        <v>0</v>
      </c>
      <c r="O37" s="2">
        <f t="shared" si="3"/>
        <v>0</v>
      </c>
      <c r="P37" s="2">
        <f t="shared" si="3"/>
        <v>-100000000</v>
      </c>
      <c r="Q37" s="2">
        <f t="shared" si="3"/>
        <v>0</v>
      </c>
      <c r="R37" s="2">
        <f t="shared" si="3"/>
        <v>-100000000</v>
      </c>
      <c r="S37" s="2">
        <f t="shared" si="3"/>
        <v>0</v>
      </c>
      <c r="T37" s="2">
        <f t="shared" si="3"/>
        <v>-100000000</v>
      </c>
      <c r="U37" s="2">
        <f t="shared" si="3"/>
        <v>0</v>
      </c>
      <c r="V37" s="2">
        <f t="shared" si="3"/>
        <v>-100000000</v>
      </c>
      <c r="W37" s="2">
        <f t="shared" si="3"/>
        <v>-100000000</v>
      </c>
      <c r="X37" s="2">
        <f t="shared" si="3"/>
        <v>0</v>
      </c>
      <c r="Y37" s="2">
        <f t="shared" si="3"/>
        <v>-100000000</v>
      </c>
      <c r="Z37" s="2">
        <f t="shared" si="3"/>
        <v>0</v>
      </c>
      <c r="AA37" s="2">
        <f>SUM(AA41:AA173)</f>
        <v>-100000000</v>
      </c>
      <c r="AB37" s="2">
        <f>SUM(AB41:AB173)</f>
        <v>0</v>
      </c>
      <c r="AC37" s="2">
        <f t="shared" si="3"/>
        <v>-100000000</v>
      </c>
      <c r="AD37" s="2">
        <f t="shared" si="3"/>
        <v>0</v>
      </c>
      <c r="AE37" s="24"/>
    </row>
    <row r="38" spans="1:36" ht="13" hidden="1" thickBot="1" x14ac:dyDescent="0.3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24"/>
    </row>
    <row r="39" spans="1:36" x14ac:dyDescent="0.25">
      <c r="B39" s="84" t="s">
        <v>0</v>
      </c>
      <c r="C39" s="473" t="s">
        <v>156</v>
      </c>
      <c r="D39" s="470"/>
      <c r="E39" s="477" t="s">
        <v>122</v>
      </c>
      <c r="F39" s="470"/>
      <c r="G39" s="473" t="s">
        <v>1</v>
      </c>
      <c r="H39" s="470"/>
      <c r="I39" s="473" t="s">
        <v>93</v>
      </c>
      <c r="J39" s="470"/>
      <c r="K39" s="473" t="s">
        <v>62</v>
      </c>
      <c r="L39" s="470"/>
      <c r="M39" s="473" t="s">
        <v>6</v>
      </c>
      <c r="N39" s="470"/>
      <c r="O39" s="473" t="s">
        <v>9</v>
      </c>
      <c r="P39" s="470"/>
      <c r="Q39" s="473" t="s">
        <v>43</v>
      </c>
      <c r="R39" s="470"/>
      <c r="S39" s="473" t="s">
        <v>178</v>
      </c>
      <c r="T39" s="470"/>
      <c r="U39" s="473" t="s">
        <v>152</v>
      </c>
      <c r="V39" s="470"/>
      <c r="W39" s="473" t="s">
        <v>4</v>
      </c>
      <c r="X39" s="470"/>
      <c r="Y39" s="473" t="s">
        <v>35</v>
      </c>
      <c r="Z39" s="470"/>
      <c r="AA39" s="473" t="s">
        <v>52</v>
      </c>
      <c r="AB39" s="470"/>
      <c r="AC39" s="473" t="s">
        <v>56</v>
      </c>
      <c r="AD39" s="470"/>
      <c r="AE39" s="41">
        <f>COUNT(AE41:AE194)</f>
        <v>0</v>
      </c>
      <c r="AF39" s="86" t="s">
        <v>7</v>
      </c>
      <c r="AG39" s="85" t="s">
        <v>8</v>
      </c>
      <c r="AH39" s="87" t="s">
        <v>47</v>
      </c>
    </row>
    <row r="40" spans="1:36" ht="13" thickBot="1" x14ac:dyDescent="0.3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/>
      <c r="AD40" s="4"/>
      <c r="AE40" s="27" t="s">
        <v>22</v>
      </c>
      <c r="AF40" s="27" t="s">
        <v>16</v>
      </c>
    </row>
    <row r="41" spans="1:36" x14ac:dyDescent="0.25">
      <c r="A41">
        <v>1</v>
      </c>
      <c r="B41" s="6"/>
      <c r="C41" s="11"/>
      <c r="D41" s="51">
        <v>-100000000</v>
      </c>
      <c r="E41" s="11"/>
      <c r="F41" s="51">
        <v>-100000000</v>
      </c>
      <c r="G41" s="11"/>
      <c r="H41" s="51">
        <v>-100000000</v>
      </c>
      <c r="I41" s="11"/>
      <c r="J41" s="51">
        <v>-100000000</v>
      </c>
      <c r="K41" s="51">
        <v>-100000000</v>
      </c>
      <c r="L41" s="11"/>
      <c r="M41" s="51">
        <v>-100000000</v>
      </c>
      <c r="N41" s="11"/>
      <c r="O41" s="11"/>
      <c r="P41" s="51">
        <v>-100000000</v>
      </c>
      <c r="Q41" s="11"/>
      <c r="R41" s="51">
        <v>-100000000</v>
      </c>
      <c r="S41" s="11"/>
      <c r="T41" s="51">
        <v>-100000000</v>
      </c>
      <c r="U41" s="11"/>
      <c r="V41" s="51">
        <v>-100000000</v>
      </c>
      <c r="W41" s="51">
        <v>-100000000</v>
      </c>
      <c r="X41" s="11"/>
      <c r="Y41" s="51">
        <v>-100000000</v>
      </c>
      <c r="Z41" s="11"/>
      <c r="AA41" s="51">
        <v>-100000000</v>
      </c>
      <c r="AB41" s="11"/>
      <c r="AC41" s="51">
        <v>-100000000</v>
      </c>
      <c r="AD41" s="11"/>
      <c r="AE41" s="24"/>
      <c r="AG41" s="41">
        <f t="shared" ref="AG41:AH43" si="4">+C41+E41+G41+I41++K41++M41+O41+Q41+S41+U41+W41+Y41+AC41+AA41</f>
        <v>-600000000</v>
      </c>
      <c r="AH41" s="41">
        <f t="shared" si="4"/>
        <v>-800000000</v>
      </c>
      <c r="AI41">
        <f>COUNT(C41:AD41)/2</f>
        <v>7</v>
      </c>
      <c r="AJ41">
        <f>+AG41/AI41</f>
        <v>-85714285.714285716</v>
      </c>
    </row>
    <row r="42" spans="1:36" x14ac:dyDescent="0.25">
      <c r="A42" s="41">
        <f>+A41+1</f>
        <v>2</v>
      </c>
      <c r="B42" s="53"/>
      <c r="C42" s="54"/>
      <c r="D42" s="15"/>
      <c r="E42" s="54"/>
      <c r="F42" s="15"/>
      <c r="G42" s="54"/>
      <c r="H42" s="55"/>
      <c r="I42" s="54"/>
      <c r="J42" s="15"/>
      <c r="K42" s="54"/>
      <c r="L42" s="15"/>
      <c r="M42" s="54"/>
      <c r="N42" s="55"/>
      <c r="O42" s="54"/>
      <c r="P42" s="55"/>
      <c r="Q42" s="54"/>
      <c r="R42" s="15"/>
      <c r="S42" s="54"/>
      <c r="T42" s="15"/>
      <c r="U42" s="54"/>
      <c r="V42" s="15"/>
      <c r="W42" s="54"/>
      <c r="X42" s="15"/>
      <c r="Y42" s="54"/>
      <c r="Z42" s="15"/>
      <c r="AA42" s="98"/>
      <c r="AB42" s="98"/>
      <c r="AC42" s="54"/>
      <c r="AD42" s="55"/>
      <c r="AE42" s="24"/>
      <c r="AG42" s="41">
        <f t="shared" si="4"/>
        <v>0</v>
      </c>
      <c r="AH42" s="41">
        <f t="shared" si="4"/>
        <v>0</v>
      </c>
      <c r="AI42" s="41">
        <f>COUNT(C42:AD42)/2</f>
        <v>0</v>
      </c>
      <c r="AJ42" s="41" t="e">
        <f>+AG42/AI42</f>
        <v>#DIV/0!</v>
      </c>
    </row>
    <row r="43" spans="1:36" x14ac:dyDescent="0.25">
      <c r="A43" s="41">
        <f t="shared" ref="A43:A61" si="5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98"/>
      <c r="AB43" s="98"/>
      <c r="AC43" s="54"/>
      <c r="AD43" s="55"/>
      <c r="AE43" s="24"/>
      <c r="AF43" s="41"/>
      <c r="AG43" s="41">
        <f t="shared" si="4"/>
        <v>0</v>
      </c>
      <c r="AH43" s="41">
        <f t="shared" si="4"/>
        <v>0</v>
      </c>
      <c r="AI43" s="41">
        <f>COUNT(C43:AD43)/2</f>
        <v>0</v>
      </c>
      <c r="AJ43" s="41" t="e">
        <f>+AG43/AI43</f>
        <v>#DIV/0!</v>
      </c>
    </row>
    <row r="44" spans="1:36" x14ac:dyDescent="0.25">
      <c r="A44" s="41">
        <f t="shared" si="5"/>
        <v>4</v>
      </c>
      <c r="B44" s="53"/>
      <c r="C44" s="54"/>
      <c r="D44" s="15"/>
      <c r="E44" s="56"/>
      <c r="F44" s="14"/>
      <c r="G44" s="56"/>
      <c r="H44" s="57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6"/>
      <c r="T44" s="14"/>
      <c r="U44" s="56"/>
      <c r="V44" s="14"/>
      <c r="W44" s="56"/>
      <c r="X44" s="14"/>
      <c r="Y44" s="56"/>
      <c r="Z44" s="14"/>
      <c r="AA44" s="99"/>
      <c r="AB44" s="99"/>
      <c r="AC44" s="56"/>
      <c r="AD44" s="57"/>
      <c r="AE44" s="24"/>
      <c r="AG44" s="41"/>
      <c r="AH44" s="41"/>
      <c r="AI44" s="41"/>
      <c r="AJ44" s="41"/>
    </row>
    <row r="45" spans="1:36" x14ac:dyDescent="0.25">
      <c r="A45" s="41">
        <f t="shared" si="5"/>
        <v>5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98"/>
      <c r="AB45" s="98"/>
      <c r="AC45" s="54"/>
      <c r="AD45" s="55"/>
      <c r="AE45" s="24"/>
      <c r="AF45" s="76"/>
      <c r="AG45" s="41"/>
      <c r="AH45" s="41"/>
      <c r="AI45" s="41"/>
      <c r="AJ45" s="41"/>
    </row>
    <row r="46" spans="1:36" x14ac:dyDescent="0.25">
      <c r="A46" s="41">
        <f t="shared" si="5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14"/>
      <c r="AA46" s="99"/>
      <c r="AB46" s="99"/>
      <c r="AC46" s="56"/>
      <c r="AD46" s="57"/>
      <c r="AE46" s="24"/>
      <c r="AF46" s="76"/>
      <c r="AG46" s="41"/>
      <c r="AH46" s="41"/>
      <c r="AI46" s="41"/>
      <c r="AJ46" s="41"/>
    </row>
    <row r="47" spans="1:36" x14ac:dyDescent="0.25">
      <c r="A47" s="41">
        <f t="shared" si="5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15"/>
      <c r="AA47" s="98"/>
      <c r="AB47" s="98"/>
      <c r="AC47" s="54"/>
      <c r="AD47" s="55"/>
      <c r="AE47" s="24"/>
      <c r="AF47" s="41"/>
      <c r="AG47" s="41"/>
      <c r="AH47" s="41"/>
      <c r="AI47" s="41"/>
      <c r="AJ47" s="41"/>
    </row>
    <row r="48" spans="1:36" x14ac:dyDescent="0.25">
      <c r="A48" s="41">
        <f t="shared" si="5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98"/>
      <c r="AB48" s="98"/>
      <c r="AC48" s="54"/>
      <c r="AD48" s="55"/>
      <c r="AE48" s="24"/>
      <c r="AF48" s="41"/>
      <c r="AG48" s="41"/>
      <c r="AH48" s="41"/>
      <c r="AI48" s="41"/>
      <c r="AJ48" s="41"/>
    </row>
    <row r="49" spans="1:36" x14ac:dyDescent="0.25">
      <c r="A49" s="41">
        <f t="shared" si="5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98"/>
      <c r="AB49" s="98"/>
      <c r="AC49" s="54"/>
      <c r="AD49" s="55"/>
      <c r="AE49" s="24"/>
      <c r="AF49" s="41"/>
      <c r="AG49" s="41"/>
      <c r="AH49" s="41"/>
      <c r="AI49" s="41"/>
      <c r="AJ49" s="41"/>
    </row>
    <row r="50" spans="1:36" x14ac:dyDescent="0.25">
      <c r="A50" s="41">
        <f t="shared" si="5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98"/>
      <c r="AB50" s="98"/>
      <c r="AC50" s="54"/>
      <c r="AD50" s="55"/>
      <c r="AE50" s="24"/>
      <c r="AF50" s="41"/>
      <c r="AG50" s="41"/>
      <c r="AH50" s="41"/>
      <c r="AI50" s="41"/>
      <c r="AJ50" s="41"/>
    </row>
    <row r="51" spans="1:36" x14ac:dyDescent="0.25">
      <c r="A51" s="41">
        <f t="shared" si="5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98"/>
      <c r="AB51" s="98"/>
      <c r="AC51" s="54"/>
      <c r="AD51" s="55"/>
      <c r="AE51" s="24"/>
      <c r="AF51" s="41"/>
      <c r="AG51" s="41"/>
      <c r="AH51" s="41"/>
      <c r="AI51" s="41"/>
      <c r="AJ51" s="41"/>
    </row>
    <row r="52" spans="1:36" x14ac:dyDescent="0.25">
      <c r="A52" s="41">
        <f t="shared" si="5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98"/>
      <c r="AB52" s="98"/>
      <c r="AC52" s="54"/>
      <c r="AD52" s="55"/>
      <c r="AE52" s="28"/>
      <c r="AF52" s="41"/>
      <c r="AG52" s="41"/>
      <c r="AH52" s="41"/>
      <c r="AI52" s="41"/>
      <c r="AJ52" s="41"/>
    </row>
    <row r="53" spans="1:36" x14ac:dyDescent="0.25">
      <c r="A53" s="41">
        <f t="shared" si="5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98"/>
      <c r="AB53" s="98"/>
      <c r="AC53" s="54"/>
      <c r="AD53" s="15"/>
      <c r="AE53" s="24"/>
      <c r="AF53" s="41"/>
      <c r="AG53" s="41"/>
      <c r="AH53" s="41"/>
      <c r="AI53" s="41"/>
      <c r="AJ53" s="41"/>
    </row>
    <row r="54" spans="1:36" x14ac:dyDescent="0.25">
      <c r="A54" s="41">
        <f t="shared" si="5"/>
        <v>14</v>
      </c>
      <c r="B54" s="53"/>
      <c r="C54" s="56"/>
      <c r="D54" s="14"/>
      <c r="E54" s="56"/>
      <c r="F54" s="14"/>
      <c r="G54" s="56"/>
      <c r="H54" s="14"/>
      <c r="I54" s="56"/>
      <c r="J54" s="14"/>
      <c r="K54" s="56"/>
      <c r="L54" s="14"/>
      <c r="M54" s="56"/>
      <c r="N54" s="14"/>
      <c r="O54" s="56"/>
      <c r="P54" s="14"/>
      <c r="Q54" s="56"/>
      <c r="R54" s="14"/>
      <c r="S54" s="56"/>
      <c r="T54" s="14"/>
      <c r="U54" s="56"/>
      <c r="V54" s="14"/>
      <c r="W54" s="56"/>
      <c r="X54" s="14"/>
      <c r="Y54" s="56"/>
      <c r="Z54" s="14"/>
      <c r="AA54" s="99"/>
      <c r="AB54" s="99"/>
      <c r="AC54" s="56"/>
      <c r="AD54" s="14"/>
      <c r="AE54" s="24"/>
      <c r="AG54" s="41"/>
      <c r="AH54" s="41"/>
      <c r="AI54" s="41"/>
      <c r="AJ54" s="41"/>
    </row>
    <row r="55" spans="1:36" x14ac:dyDescent="0.25">
      <c r="A55" s="41">
        <f t="shared" si="5"/>
        <v>15</v>
      </c>
      <c r="B55" s="53"/>
      <c r="C55" s="54"/>
      <c r="D55" s="15"/>
      <c r="E55" s="54"/>
      <c r="F55" s="15"/>
      <c r="G55" s="54"/>
      <c r="H55" s="15"/>
      <c r="I55" s="54"/>
      <c r="J55" s="15"/>
      <c r="K55" s="54"/>
      <c r="L55" s="15"/>
      <c r="M55" s="54"/>
      <c r="N55" s="15"/>
      <c r="O55" s="54"/>
      <c r="P55" s="1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98"/>
      <c r="AB55" s="98"/>
      <c r="AC55" s="54"/>
      <c r="AD55" s="15"/>
      <c r="AE55" s="24"/>
      <c r="AF55" s="64"/>
      <c r="AG55" s="41"/>
      <c r="AH55" s="41"/>
      <c r="AI55" s="41"/>
      <c r="AJ55" s="41"/>
    </row>
    <row r="56" spans="1:36" x14ac:dyDescent="0.25">
      <c r="A56" s="41">
        <f t="shared" si="5"/>
        <v>16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98"/>
      <c r="AB56" s="98"/>
      <c r="AC56" s="54"/>
      <c r="AD56" s="15"/>
      <c r="AE56" s="24"/>
      <c r="AF56" s="41"/>
      <c r="AG56" s="41"/>
      <c r="AH56" s="41"/>
      <c r="AI56" s="41"/>
      <c r="AJ56" s="41"/>
    </row>
    <row r="57" spans="1:36" x14ac:dyDescent="0.25">
      <c r="A57" s="41">
        <f t="shared" si="5"/>
        <v>17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98"/>
      <c r="AB57" s="98"/>
      <c r="AC57" s="54"/>
      <c r="AD57" s="15"/>
      <c r="AE57" s="24"/>
      <c r="AF57" s="41"/>
      <c r="AG57" s="41"/>
      <c r="AH57" s="41"/>
      <c r="AI57" s="41"/>
      <c r="AJ57" s="41"/>
    </row>
    <row r="58" spans="1:36" x14ac:dyDescent="0.25">
      <c r="A58" s="41">
        <f t="shared" si="5"/>
        <v>18</v>
      </c>
      <c r="B58" s="53"/>
      <c r="C58" s="56"/>
      <c r="D58" s="14"/>
      <c r="E58" s="56"/>
      <c r="F58" s="14"/>
      <c r="G58" s="56"/>
      <c r="H58" s="14"/>
      <c r="I58" s="56"/>
      <c r="J58" s="14"/>
      <c r="K58" s="56"/>
      <c r="L58" s="14"/>
      <c r="M58" s="56"/>
      <c r="N58" s="14"/>
      <c r="O58" s="56"/>
      <c r="P58" s="14"/>
      <c r="Q58" s="56"/>
      <c r="R58" s="14"/>
      <c r="S58" s="56"/>
      <c r="T58" s="14"/>
      <c r="U58" s="56"/>
      <c r="V58" s="14"/>
      <c r="W58" s="56"/>
      <c r="X58" s="14"/>
      <c r="Y58" s="56"/>
      <c r="Z58" s="14"/>
      <c r="AA58" s="99"/>
      <c r="AB58" s="99"/>
      <c r="AC58" s="56"/>
      <c r="AD58" s="14"/>
      <c r="AE58" s="24"/>
      <c r="AF58" s="41"/>
      <c r="AG58" s="41"/>
      <c r="AH58" s="41"/>
      <c r="AI58" s="41"/>
      <c r="AJ58" s="41"/>
    </row>
    <row r="59" spans="1:36" x14ac:dyDescent="0.25">
      <c r="A59" s="41">
        <f t="shared" si="5"/>
        <v>19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98"/>
      <c r="AB59" s="98"/>
      <c r="AC59" s="54"/>
      <c r="AD59" s="15"/>
      <c r="AE59" s="24"/>
      <c r="AF59" s="41"/>
      <c r="AG59" s="41"/>
      <c r="AH59" s="41"/>
      <c r="AI59" s="41"/>
      <c r="AJ59" s="41"/>
    </row>
    <row r="60" spans="1:36" x14ac:dyDescent="0.25">
      <c r="A60" s="41">
        <f t="shared" si="5"/>
        <v>20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98"/>
      <c r="AB60" s="98"/>
      <c r="AC60" s="54"/>
      <c r="AD60" s="15"/>
      <c r="AE60" s="24"/>
      <c r="AF60" s="41"/>
      <c r="AG60" s="41"/>
      <c r="AH60" s="41"/>
      <c r="AI60" s="41"/>
      <c r="AJ60" s="41"/>
    </row>
    <row r="61" spans="1:36" x14ac:dyDescent="0.25">
      <c r="A61" s="41">
        <f t="shared" si="5"/>
        <v>21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98"/>
      <c r="AB61" s="98"/>
      <c r="AC61" s="54"/>
      <c r="AD61" s="15"/>
      <c r="AE61" s="24"/>
      <c r="AF61" s="41"/>
      <c r="AG61" s="41"/>
      <c r="AH61" s="41"/>
      <c r="AI61" s="41"/>
      <c r="AJ61" s="41"/>
    </row>
  </sheetData>
  <sortState xmlns:xlrd2="http://schemas.microsoft.com/office/spreadsheetml/2017/richdata2" ref="B5:G18">
    <sortCondition descending="1" ref="G5:G18"/>
    <sortCondition descending="1" ref="F5:F18"/>
    <sortCondition ref="C5:C18"/>
  </sortState>
  <mergeCells count="14">
    <mergeCell ref="K39:L39"/>
    <mergeCell ref="M39:N39"/>
    <mergeCell ref="O39:P39"/>
    <mergeCell ref="Q39:R39"/>
    <mergeCell ref="C39:D39"/>
    <mergeCell ref="E39:F39"/>
    <mergeCell ref="G39:H39"/>
    <mergeCell ref="I39:J39"/>
    <mergeCell ref="AA39:AB39"/>
    <mergeCell ref="AC39:AD39"/>
    <mergeCell ref="S39:T39"/>
    <mergeCell ref="U39:V39"/>
    <mergeCell ref="W39:X39"/>
    <mergeCell ref="Y39:Z39"/>
  </mergeCells>
  <phoneticPr fontId="4" type="noConversion"/>
  <pageMargins left="0.75" right="0.75" top="1" bottom="1" header="0" footer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4">
    <pageSetUpPr fitToPage="1"/>
  </sheetPr>
  <dimension ref="A1:AQ95"/>
  <sheetViews>
    <sheetView workbookViewId="0"/>
  </sheetViews>
  <sheetFormatPr baseColWidth="10" defaultColWidth="11.54296875" defaultRowHeight="12.5" x14ac:dyDescent="0.25"/>
  <cols>
    <col min="1" max="1" width="5" customWidth="1"/>
    <col min="3" max="4" width="5.26953125" customWidth="1"/>
    <col min="5" max="5" width="3.7265625" customWidth="1"/>
    <col min="6" max="7" width="5.1796875" customWidth="1"/>
    <col min="8" max="8" width="5.7265625" customWidth="1"/>
    <col min="9" max="9" width="4.1796875" customWidth="1"/>
    <col min="10" max="10" width="5.81640625" bestFit="1" customWidth="1"/>
    <col min="11" max="11" width="3.453125" customWidth="1"/>
    <col min="12" max="12" width="4.26953125" customWidth="1"/>
    <col min="13" max="13" width="3.7265625" customWidth="1"/>
    <col min="14" max="14" width="5.7265625" customWidth="1"/>
    <col min="15" max="15" width="3.54296875" customWidth="1"/>
    <col min="16" max="16" width="5.7265625" customWidth="1"/>
    <col min="17" max="17" width="3.453125" customWidth="1"/>
    <col min="18" max="18" width="5.81640625" bestFit="1" customWidth="1"/>
    <col min="19" max="19" width="4" hidden="1" customWidth="1"/>
    <col min="20" max="20" width="5.81640625" hidden="1" customWidth="1"/>
    <col min="21" max="21" width="3.453125" hidden="1" customWidth="1"/>
    <col min="22" max="22" width="5.81640625" hidden="1" customWidth="1"/>
    <col min="23" max="23" width="4.54296875" hidden="1" customWidth="1"/>
    <col min="24" max="24" width="5.81640625" hidden="1" customWidth="1"/>
    <col min="25" max="25" width="3.453125" hidden="1" customWidth="1"/>
    <col min="26" max="28" width="5.81640625" hidden="1" customWidth="1"/>
    <col min="29" max="30" width="5.81640625" customWidth="1"/>
    <col min="31" max="34" width="5.81640625" hidden="1" customWidth="1"/>
    <col min="35" max="35" width="3.453125" customWidth="1"/>
    <col min="36" max="36" width="5.7265625" customWidth="1"/>
    <col min="37" max="37" width="11.453125" style="24" customWidth="1"/>
  </cols>
  <sheetData>
    <row r="1" spans="1:7" ht="13" x14ac:dyDescent="0.3">
      <c r="A1" s="5" t="s">
        <v>30</v>
      </c>
    </row>
    <row r="2" spans="1:7" x14ac:dyDescent="0.25">
      <c r="A2" t="s">
        <v>10</v>
      </c>
    </row>
    <row r="3" spans="1:7" ht="13" thickBot="1" x14ac:dyDescent="0.3">
      <c r="A3">
        <f>+GENERAL!B6</f>
        <v>12</v>
      </c>
      <c r="C3" s="41">
        <f>SUM(C5:C10)</f>
        <v>-600000000</v>
      </c>
    </row>
    <row r="4" spans="1:7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7" ht="13" thickBot="1" x14ac:dyDescent="0.3">
      <c r="A5" s="149">
        <v>1</v>
      </c>
      <c r="B5" s="23" t="s">
        <v>1</v>
      </c>
      <c r="C5" s="44">
        <f>+G$37</f>
        <v>-100000000</v>
      </c>
      <c r="D5" s="48">
        <f>+H$38</f>
        <v>0</v>
      </c>
      <c r="E5" s="45">
        <f>+H$37</f>
        <v>0</v>
      </c>
      <c r="F5" s="18">
        <f>+G$23</f>
        <v>0</v>
      </c>
      <c r="G5">
        <f t="shared" ref="G5:G11" si="0">IF(E5&lt;A$3/2,-1,1)*80+C5</f>
        <v>-100000080</v>
      </c>
    </row>
    <row r="6" spans="1:7" ht="13" thickBot="1" x14ac:dyDescent="0.3">
      <c r="A6" s="149">
        <v>2</v>
      </c>
      <c r="B6" s="239" t="s">
        <v>178</v>
      </c>
      <c r="C6" s="44">
        <f>+E$37</f>
        <v>-100000000</v>
      </c>
      <c r="D6" s="48">
        <f>+F$38</f>
        <v>0</v>
      </c>
      <c r="E6" s="45">
        <f>+F$37</f>
        <v>0</v>
      </c>
      <c r="F6" s="18">
        <f>+E$23</f>
        <v>0</v>
      </c>
      <c r="G6">
        <f t="shared" si="0"/>
        <v>-100000080</v>
      </c>
    </row>
    <row r="7" spans="1:7" ht="13" thickBot="1" x14ac:dyDescent="0.3">
      <c r="A7" s="149">
        <v>3</v>
      </c>
      <c r="B7" s="23" t="s">
        <v>9</v>
      </c>
      <c r="C7" s="44">
        <f>+O$37</f>
        <v>-100000000</v>
      </c>
      <c r="D7" s="48">
        <f>+P$38</f>
        <v>0</v>
      </c>
      <c r="E7" s="45">
        <f>+P$37</f>
        <v>0</v>
      </c>
      <c r="F7" s="18">
        <f>+O$23</f>
        <v>0</v>
      </c>
      <c r="G7">
        <f t="shared" si="0"/>
        <v>-100000080</v>
      </c>
    </row>
    <row r="8" spans="1:7" ht="13" thickBot="1" x14ac:dyDescent="0.3">
      <c r="A8" s="149">
        <v>4</v>
      </c>
      <c r="B8" s="161" t="s">
        <v>93</v>
      </c>
      <c r="C8" s="44">
        <f>+AI$37</f>
        <v>-100000000</v>
      </c>
      <c r="D8" s="48">
        <f>+AJ$38</f>
        <v>0</v>
      </c>
      <c r="E8" s="45">
        <f>+AJ$37</f>
        <v>0</v>
      </c>
      <c r="F8" s="18">
        <f>+AI$23</f>
        <v>0</v>
      </c>
      <c r="G8">
        <f t="shared" si="0"/>
        <v>-100000080</v>
      </c>
    </row>
    <row r="9" spans="1:7" ht="13" thickBot="1" x14ac:dyDescent="0.3">
      <c r="A9" s="149">
        <v>5</v>
      </c>
      <c r="B9" s="161" t="s">
        <v>122</v>
      </c>
      <c r="C9" s="44">
        <f>+C$37</f>
        <v>-100000000</v>
      </c>
      <c r="D9" s="48">
        <f>+D$38</f>
        <v>0</v>
      </c>
      <c r="E9" s="45">
        <f>+D$37</f>
        <v>0</v>
      </c>
      <c r="F9" s="18">
        <f>+C$23</f>
        <v>0</v>
      </c>
      <c r="G9">
        <f t="shared" si="0"/>
        <v>-100000080</v>
      </c>
    </row>
    <row r="10" spans="1:7" ht="13" thickBot="1" x14ac:dyDescent="0.3">
      <c r="A10" s="149">
        <v>6</v>
      </c>
      <c r="B10" s="23" t="s">
        <v>43</v>
      </c>
      <c r="C10" s="44">
        <f>+Q$37</f>
        <v>-100000000</v>
      </c>
      <c r="D10" s="48">
        <f>+R$38</f>
        <v>0</v>
      </c>
      <c r="E10" s="45">
        <f>+R$37</f>
        <v>0</v>
      </c>
      <c r="F10" s="18">
        <f>+Q$23</f>
        <v>0</v>
      </c>
      <c r="G10">
        <f t="shared" si="0"/>
        <v>-100000080</v>
      </c>
    </row>
    <row r="11" spans="1:7" ht="13" hidden="1" thickBot="1" x14ac:dyDescent="0.3">
      <c r="A11" s="149">
        <v>7</v>
      </c>
      <c r="B11" s="23" t="s">
        <v>6</v>
      </c>
      <c r="C11" s="44">
        <f>+M$37</f>
        <v>-100000000</v>
      </c>
      <c r="D11" s="48">
        <f>+N$38</f>
        <v>0</v>
      </c>
      <c r="E11" s="45">
        <f>+N$37</f>
        <v>0</v>
      </c>
      <c r="F11" s="18">
        <f>+M$23</f>
        <v>0</v>
      </c>
      <c r="G11">
        <f t="shared" si="0"/>
        <v>-100000080</v>
      </c>
    </row>
    <row r="12" spans="1:7" ht="13" hidden="1" thickBot="1" x14ac:dyDescent="0.3">
      <c r="A12" s="149">
        <v>8</v>
      </c>
      <c r="B12" s="23" t="s">
        <v>35</v>
      </c>
      <c r="C12" s="44">
        <f>+Y$37</f>
        <v>-100000000</v>
      </c>
      <c r="D12" s="48">
        <f>+Z$38</f>
        <v>0</v>
      </c>
      <c r="E12" s="45">
        <f>+Z$37</f>
        <v>0</v>
      </c>
      <c r="F12" s="18">
        <f>+Y$23</f>
        <v>0</v>
      </c>
      <c r="G12">
        <f t="shared" ref="G12:G21" si="1">IF(E12&lt;A$3/2,-1,1)*80+C12</f>
        <v>-100000080</v>
      </c>
    </row>
    <row r="13" spans="1:7" ht="13" hidden="1" thickBot="1" x14ac:dyDescent="0.3">
      <c r="A13" s="149">
        <v>9</v>
      </c>
      <c r="B13" s="23" t="s">
        <v>4</v>
      </c>
      <c r="C13" s="44">
        <f>+W$37</f>
        <v>-100000000</v>
      </c>
      <c r="D13" s="48">
        <f>+X$38</f>
        <v>0</v>
      </c>
      <c r="E13" s="45">
        <f>+X$37</f>
        <v>0</v>
      </c>
      <c r="F13" s="18">
        <f>+W$23</f>
        <v>0</v>
      </c>
      <c r="G13">
        <f t="shared" si="1"/>
        <v>-100000080</v>
      </c>
    </row>
    <row r="14" spans="1:7" ht="13" hidden="1" thickBot="1" x14ac:dyDescent="0.3">
      <c r="A14" s="149">
        <v>10</v>
      </c>
      <c r="B14" s="23" t="s">
        <v>26</v>
      </c>
      <c r="C14" s="44">
        <f>+S$37</f>
        <v>-100000000</v>
      </c>
      <c r="D14" s="48">
        <f>+T$38</f>
        <v>0</v>
      </c>
      <c r="E14" s="45">
        <f>+T$37</f>
        <v>0</v>
      </c>
      <c r="F14" s="18">
        <f>+S$23</f>
        <v>0</v>
      </c>
      <c r="G14">
        <f t="shared" si="1"/>
        <v>-100000080</v>
      </c>
    </row>
    <row r="15" spans="1:7" ht="13" hidden="1" thickBot="1" x14ac:dyDescent="0.3">
      <c r="A15" s="149">
        <v>11</v>
      </c>
      <c r="B15" s="23" t="s">
        <v>62</v>
      </c>
      <c r="C15" s="44">
        <f>+AC$37</f>
        <v>-100000000</v>
      </c>
      <c r="D15" s="48">
        <f>+AD$38</f>
        <v>0</v>
      </c>
      <c r="E15" s="45">
        <f>+AD$37</f>
        <v>0</v>
      </c>
      <c r="F15" s="18">
        <f>+AC$23</f>
        <v>0</v>
      </c>
      <c r="G15">
        <f t="shared" si="1"/>
        <v>-100000080</v>
      </c>
    </row>
    <row r="16" spans="1:7" ht="13" hidden="1" thickBot="1" x14ac:dyDescent="0.3">
      <c r="A16" s="149">
        <v>12</v>
      </c>
      <c r="B16" s="23" t="s">
        <v>61</v>
      </c>
      <c r="C16" s="44">
        <f>+AA$37</f>
        <v>-100000000</v>
      </c>
      <c r="D16" s="48">
        <f>+AB$38</f>
        <v>0</v>
      </c>
      <c r="E16" s="45">
        <f>+AB$37</f>
        <v>0</v>
      </c>
      <c r="F16" s="18">
        <f>+AA$23</f>
        <v>0</v>
      </c>
      <c r="G16">
        <f t="shared" si="1"/>
        <v>-100000080</v>
      </c>
    </row>
    <row r="17" spans="1:36" ht="13" hidden="1" thickBot="1" x14ac:dyDescent="0.3">
      <c r="A17" s="149">
        <v>13</v>
      </c>
      <c r="B17" s="23" t="s">
        <v>71</v>
      </c>
      <c r="C17" s="44">
        <f>+K$37</f>
        <v>-100000000</v>
      </c>
      <c r="D17" s="59">
        <f>+L$38</f>
        <v>0</v>
      </c>
      <c r="E17" s="46">
        <f>+L$37</f>
        <v>0</v>
      </c>
      <c r="F17" s="18">
        <f>+K$23</f>
        <v>0</v>
      </c>
      <c r="G17">
        <f t="shared" si="1"/>
        <v>-100000080</v>
      </c>
    </row>
    <row r="18" spans="1:36" ht="13" hidden="1" thickBot="1" x14ac:dyDescent="0.3">
      <c r="A18" s="149">
        <v>14</v>
      </c>
      <c r="B18" s="23" t="s">
        <v>5</v>
      </c>
      <c r="C18" s="44">
        <f>+U$37</f>
        <v>-100000000</v>
      </c>
      <c r="D18" s="48">
        <f>+V$38</f>
        <v>0</v>
      </c>
      <c r="E18" s="45">
        <f>+V$37</f>
        <v>0</v>
      </c>
      <c r="F18" s="18">
        <f>+U$23</f>
        <v>0</v>
      </c>
      <c r="G18">
        <f t="shared" si="1"/>
        <v>-100000080</v>
      </c>
    </row>
    <row r="19" spans="1:36" ht="13" hidden="1" thickBot="1" x14ac:dyDescent="0.3">
      <c r="A19" s="149">
        <v>15</v>
      </c>
      <c r="B19" s="23" t="s">
        <v>63</v>
      </c>
      <c r="C19" s="44">
        <f>+AG$37</f>
        <v>-100000000</v>
      </c>
      <c r="D19" s="48">
        <f>+AH$38</f>
        <v>0</v>
      </c>
      <c r="E19" s="45">
        <f>+AH$37</f>
        <v>0</v>
      </c>
      <c r="F19" s="18">
        <f>+AG$23</f>
        <v>0</v>
      </c>
      <c r="G19">
        <f t="shared" si="1"/>
        <v>-100000080</v>
      </c>
    </row>
    <row r="20" spans="1:36" ht="13" hidden="1" thickBot="1" x14ac:dyDescent="0.3">
      <c r="A20" s="149">
        <v>16</v>
      </c>
      <c r="B20" s="23" t="s">
        <v>70</v>
      </c>
      <c r="C20" s="44">
        <f>+AE$37</f>
        <v>-100000000</v>
      </c>
      <c r="D20" s="48">
        <f>+AF$38</f>
        <v>0</v>
      </c>
      <c r="E20" s="45">
        <f>+AF$37</f>
        <v>0</v>
      </c>
      <c r="F20" s="18">
        <f>+AE$23</f>
        <v>0</v>
      </c>
      <c r="G20">
        <f t="shared" si="1"/>
        <v>-100000080</v>
      </c>
    </row>
    <row r="21" spans="1:36" ht="13" hidden="1" thickBot="1" x14ac:dyDescent="0.3">
      <c r="A21" s="149">
        <v>14</v>
      </c>
      <c r="B21" s="23" t="s">
        <v>28</v>
      </c>
      <c r="C21" s="44">
        <f>+I$37</f>
        <v>-100000000</v>
      </c>
      <c r="D21" s="48">
        <f>+J$38</f>
        <v>0</v>
      </c>
      <c r="E21" s="45">
        <f>+J$37</f>
        <v>0</v>
      </c>
      <c r="F21" s="18">
        <f>+I$23</f>
        <v>0</v>
      </c>
      <c r="G21">
        <f t="shared" si="1"/>
        <v>-100000080</v>
      </c>
    </row>
    <row r="22" spans="1:36" x14ac:dyDescent="0.25">
      <c r="A22" s="16"/>
    </row>
    <row r="23" spans="1:36" ht="13.5" hidden="1" customHeight="1" x14ac:dyDescent="0.25">
      <c r="A23" s="16"/>
      <c r="B23" t="s">
        <v>12</v>
      </c>
      <c r="C23">
        <f>+C24*C25</f>
        <v>0</v>
      </c>
      <c r="D23">
        <f t="shared" ref="D23:AJ23" si="2">+D24*D25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 t="shared" ref="AA23:AH23" si="3">+AA24*AA25</f>
        <v>0</v>
      </c>
      <c r="AB23">
        <f t="shared" si="3"/>
        <v>0</v>
      </c>
      <c r="AC23">
        <f t="shared" si="3"/>
        <v>0</v>
      </c>
      <c r="AD23">
        <f t="shared" si="3"/>
        <v>0</v>
      </c>
      <c r="AE23">
        <f>+AE24*AE25</f>
        <v>0</v>
      </c>
      <c r="AF23">
        <f>+AF24*AF25</f>
        <v>0</v>
      </c>
      <c r="AG23">
        <f t="shared" si="3"/>
        <v>0</v>
      </c>
      <c r="AH23">
        <f t="shared" si="3"/>
        <v>0</v>
      </c>
      <c r="AI23">
        <f t="shared" si="2"/>
        <v>0</v>
      </c>
      <c r="AJ23">
        <f t="shared" si="2"/>
        <v>0</v>
      </c>
    </row>
    <row r="24" spans="1:36" ht="13.5" hidden="1" customHeight="1" x14ac:dyDescent="0.25">
      <c r="A24" s="16"/>
      <c r="C24">
        <f>IF($B36&gt;3,1,0)</f>
        <v>0</v>
      </c>
      <c r="D24">
        <f t="shared" ref="D24:AJ24" si="4">IF($B36&gt;3,1,0)</f>
        <v>0</v>
      </c>
      <c r="E24">
        <f t="shared" si="4"/>
        <v>0</v>
      </c>
      <c r="F24">
        <f t="shared" si="4"/>
        <v>0</v>
      </c>
      <c r="G24">
        <f t="shared" si="4"/>
        <v>0</v>
      </c>
      <c r="H24">
        <f t="shared" si="4"/>
        <v>0</v>
      </c>
      <c r="I24">
        <f t="shared" si="4"/>
        <v>0</v>
      </c>
      <c r="J24">
        <f t="shared" si="4"/>
        <v>0</v>
      </c>
      <c r="K24">
        <f t="shared" si="4"/>
        <v>0</v>
      </c>
      <c r="L24">
        <f t="shared" si="4"/>
        <v>0</v>
      </c>
      <c r="M24">
        <f t="shared" si="4"/>
        <v>0</v>
      </c>
      <c r="N24">
        <f t="shared" si="4"/>
        <v>0</v>
      </c>
      <c r="O24">
        <f t="shared" si="4"/>
        <v>0</v>
      </c>
      <c r="P24">
        <f t="shared" si="4"/>
        <v>0</v>
      </c>
      <c r="Q24">
        <f t="shared" si="4"/>
        <v>0</v>
      </c>
      <c r="R24">
        <f t="shared" si="4"/>
        <v>0</v>
      </c>
      <c r="S24">
        <f t="shared" si="4"/>
        <v>0</v>
      </c>
      <c r="T24">
        <f t="shared" si="4"/>
        <v>0</v>
      </c>
      <c r="U24">
        <f t="shared" si="4"/>
        <v>0</v>
      </c>
      <c r="V24">
        <f t="shared" si="4"/>
        <v>0</v>
      </c>
      <c r="W24">
        <f t="shared" si="4"/>
        <v>0</v>
      </c>
      <c r="X24">
        <f t="shared" si="4"/>
        <v>0</v>
      </c>
      <c r="Y24">
        <f t="shared" si="4"/>
        <v>0</v>
      </c>
      <c r="Z24">
        <f t="shared" si="4"/>
        <v>0</v>
      </c>
      <c r="AA24">
        <f t="shared" ref="AA24:AH24" si="5">IF($B36&gt;3,1,0)</f>
        <v>0</v>
      </c>
      <c r="AB24">
        <f t="shared" si="5"/>
        <v>0</v>
      </c>
      <c r="AC24">
        <f t="shared" si="5"/>
        <v>0</v>
      </c>
      <c r="AD24">
        <f t="shared" si="5"/>
        <v>0</v>
      </c>
      <c r="AE24">
        <f>IF($B36&gt;3,1,0)</f>
        <v>0</v>
      </c>
      <c r="AF24">
        <f>IF($B36&gt;3,1,0)</f>
        <v>0</v>
      </c>
      <c r="AG24">
        <f t="shared" si="5"/>
        <v>0</v>
      </c>
      <c r="AH24">
        <f t="shared" si="5"/>
        <v>0</v>
      </c>
      <c r="AI24">
        <f t="shared" si="4"/>
        <v>0</v>
      </c>
      <c r="AJ24">
        <f t="shared" si="4"/>
        <v>0</v>
      </c>
    </row>
    <row r="25" spans="1:36" ht="13.5" hidden="1" customHeight="1" x14ac:dyDescent="0.25">
      <c r="A25" s="16"/>
      <c r="C25">
        <f>MAX(C26:C30)</f>
        <v>0</v>
      </c>
      <c r="D25">
        <f>+D37</f>
        <v>0</v>
      </c>
      <c r="E25">
        <f>MAX(E26:E30)</f>
        <v>0</v>
      </c>
      <c r="F25">
        <f>+F37</f>
        <v>0</v>
      </c>
      <c r="G25">
        <f>MAX(G26:G30)</f>
        <v>0</v>
      </c>
      <c r="H25">
        <f>+H37</f>
        <v>0</v>
      </c>
      <c r="I25">
        <f>MAX(I26:I30)</f>
        <v>0</v>
      </c>
      <c r="J25">
        <f>+J37</f>
        <v>0</v>
      </c>
      <c r="K25">
        <f>MAX(K26:K30)</f>
        <v>0</v>
      </c>
      <c r="L25">
        <f>+L37</f>
        <v>0</v>
      </c>
      <c r="M25">
        <f>MAX(M26:M30)</f>
        <v>0</v>
      </c>
      <c r="N25">
        <f>+N37</f>
        <v>0</v>
      </c>
      <c r="O25">
        <f>MAX(O26:O30)</f>
        <v>0</v>
      </c>
      <c r="P25">
        <f>+P37</f>
        <v>0</v>
      </c>
      <c r="Q25">
        <f>MAX(Q26:Q30)</f>
        <v>0</v>
      </c>
      <c r="R25">
        <f>+R37</f>
        <v>0</v>
      </c>
      <c r="S25">
        <f>MAX(S26:S30)</f>
        <v>0</v>
      </c>
      <c r="T25">
        <f>+T37</f>
        <v>0</v>
      </c>
      <c r="U25">
        <f>MAX(U26:U30)</f>
        <v>0</v>
      </c>
      <c r="V25">
        <f>+V37</f>
        <v>0</v>
      </c>
      <c r="W25">
        <f>MAX(W26:W30)</f>
        <v>0</v>
      </c>
      <c r="X25">
        <f>+X37</f>
        <v>0</v>
      </c>
      <c r="Y25">
        <f>MAX(Y26:Y30)</f>
        <v>0</v>
      </c>
      <c r="Z25">
        <f>+Z37</f>
        <v>0</v>
      </c>
      <c r="AA25">
        <f>MAX(AA26:AA30)</f>
        <v>0</v>
      </c>
      <c r="AB25">
        <f>+AB37</f>
        <v>0</v>
      </c>
      <c r="AC25">
        <f>MAX(AC26:AC30)</f>
        <v>0</v>
      </c>
      <c r="AD25">
        <f>+AD37</f>
        <v>0</v>
      </c>
      <c r="AE25">
        <f>MAX(AE26:AE30)</f>
        <v>0</v>
      </c>
      <c r="AF25">
        <f>+AF37</f>
        <v>0</v>
      </c>
      <c r="AG25">
        <f>MAX(AG26:AG30)</f>
        <v>0</v>
      </c>
      <c r="AH25">
        <f>+AH37</f>
        <v>0</v>
      </c>
      <c r="AI25">
        <f>MAX(AI26:AI30)</f>
        <v>0</v>
      </c>
      <c r="AJ25">
        <f>+AJ37</f>
        <v>0</v>
      </c>
    </row>
    <row r="26" spans="1:36" ht="13.5" hidden="1" customHeight="1" x14ac:dyDescent="0.25">
      <c r="A26" s="16"/>
      <c r="C26">
        <f>IF(C$31=5,5,0)</f>
        <v>0</v>
      </c>
      <c r="E26">
        <f>IF(E$31=5,5,0)</f>
        <v>0</v>
      </c>
      <c r="G26">
        <f>IF(G$31=5,5,0)</f>
        <v>0</v>
      </c>
      <c r="I26">
        <f>IF(I$31=5,5,0)</f>
        <v>0</v>
      </c>
      <c r="K26">
        <f>IF(K$31=5,5,0)</f>
        <v>0</v>
      </c>
      <c r="M26">
        <f>IF(M$31=5,5,0)</f>
        <v>0</v>
      </c>
      <c r="O26">
        <f>IF(O$31=5,5,0)</f>
        <v>0</v>
      </c>
      <c r="Q26">
        <f>IF(Q$31=5,5,0)</f>
        <v>0</v>
      </c>
      <c r="S26">
        <f>IF(S$31=5,5,0)</f>
        <v>0</v>
      </c>
      <c r="U26">
        <f>IF(U$31=5,5,0)</f>
        <v>0</v>
      </c>
      <c r="W26">
        <f>IF(W$31=5,5,0)</f>
        <v>0</v>
      </c>
      <c r="Y26">
        <f>IF(Y$31=5,5,0)</f>
        <v>0</v>
      </c>
      <c r="AA26">
        <f>IF(AA$31=5,5,0)</f>
        <v>0</v>
      </c>
      <c r="AC26">
        <f>IF(AC$31=5,5,0)</f>
        <v>0</v>
      </c>
      <c r="AE26">
        <f>IF(AE$31=5,5,0)</f>
        <v>0</v>
      </c>
      <c r="AG26">
        <f>IF(AG$31=5,5,0)</f>
        <v>0</v>
      </c>
      <c r="AI26">
        <f>IF(AI$31=5,5,0)</f>
        <v>0</v>
      </c>
    </row>
    <row r="27" spans="1:36" ht="13.5" hidden="1" customHeight="1" x14ac:dyDescent="0.25">
      <c r="A27" s="16"/>
      <c r="C27">
        <f>IF(C$31=4,10,0)</f>
        <v>0</v>
      </c>
      <c r="E27">
        <f>IF(E$31=4,10,0)</f>
        <v>0</v>
      </c>
      <c r="G27">
        <f>IF(G$31=4,10,0)</f>
        <v>0</v>
      </c>
      <c r="I27">
        <f>IF(I$31=4,10,0)</f>
        <v>0</v>
      </c>
      <c r="K27">
        <f>IF(K$31=4,10,0)</f>
        <v>0</v>
      </c>
      <c r="M27">
        <f>IF(M$31=4,10,0)</f>
        <v>0</v>
      </c>
      <c r="O27">
        <f>IF(O$31=4,10,0)</f>
        <v>0</v>
      </c>
      <c r="Q27">
        <f>IF(Q$31=4,10,0)</f>
        <v>0</v>
      </c>
      <c r="S27">
        <f>IF(S$31=4,10,0)</f>
        <v>0</v>
      </c>
      <c r="U27">
        <f>IF(U$31=4,10,0)</f>
        <v>0</v>
      </c>
      <c r="W27">
        <f>IF(W$31=4,10,0)</f>
        <v>0</v>
      </c>
      <c r="Y27">
        <f>IF(Y$31=4,10,0)</f>
        <v>0</v>
      </c>
      <c r="AA27">
        <f>IF(AA$31=4,10,0)</f>
        <v>0</v>
      </c>
      <c r="AC27">
        <f>IF(AC$31=4,10,0)</f>
        <v>0</v>
      </c>
      <c r="AE27">
        <f>IF(AE$31=4,10,0)</f>
        <v>0</v>
      </c>
      <c r="AG27">
        <f>IF(AG$31=4,10,0)</f>
        <v>0</v>
      </c>
      <c r="AI27">
        <f>IF(AI$31=4,10,0)</f>
        <v>0</v>
      </c>
    </row>
    <row r="28" spans="1:36" ht="13.5" hidden="1" customHeight="1" x14ac:dyDescent="0.25">
      <c r="A28" s="16"/>
      <c r="C28">
        <f>IF(C$31=3,20,0)</f>
        <v>0</v>
      </c>
      <c r="E28">
        <f>IF(E$31=3,20,0)</f>
        <v>0</v>
      </c>
      <c r="G28">
        <f>IF(G$31=3,20,0)</f>
        <v>0</v>
      </c>
      <c r="I28">
        <f>IF(I$31=3,20,0)</f>
        <v>0</v>
      </c>
      <c r="K28">
        <f>IF(K$31=3,20,0)</f>
        <v>0</v>
      </c>
      <c r="M28">
        <f>IF(M$31=3,20,0)</f>
        <v>0</v>
      </c>
      <c r="O28">
        <f>IF(O$31=3,20,0)</f>
        <v>0</v>
      </c>
      <c r="Q28">
        <f>IF(Q$31=3,20,0)</f>
        <v>0</v>
      </c>
      <c r="S28">
        <f>IF(S$31=3,20,0)</f>
        <v>0</v>
      </c>
      <c r="U28">
        <f>IF(U$31=3,20,0)</f>
        <v>0</v>
      </c>
      <c r="W28">
        <f>IF(W$31=3,20,0)</f>
        <v>0</v>
      </c>
      <c r="Y28">
        <f>IF(Y$31=3,20,0)</f>
        <v>0</v>
      </c>
      <c r="AA28">
        <f>IF(AA$31=3,20,0)</f>
        <v>0</v>
      </c>
      <c r="AC28">
        <f>IF(AC$31=3,20,0)</f>
        <v>0</v>
      </c>
      <c r="AE28">
        <f>IF(AE$31=3,20,0)</f>
        <v>0</v>
      </c>
      <c r="AG28">
        <f>IF(AG$31=3,20,0)</f>
        <v>0</v>
      </c>
      <c r="AI28">
        <f>IF(AI$31=3,20,0)</f>
        <v>0</v>
      </c>
    </row>
    <row r="29" spans="1:36" ht="13.5" hidden="1" customHeight="1" x14ac:dyDescent="0.25">
      <c r="A29" s="16"/>
      <c r="C29">
        <f>IF(C$31=2,40,0)</f>
        <v>0</v>
      </c>
      <c r="E29">
        <f>IF(E$31=2,40,0)</f>
        <v>0</v>
      </c>
      <c r="G29">
        <f>IF(G$31=2,40,0)</f>
        <v>0</v>
      </c>
      <c r="I29">
        <f>IF(I$31=2,40,0)</f>
        <v>0</v>
      </c>
      <c r="K29">
        <f>IF(K$31=2,40,0)</f>
        <v>0</v>
      </c>
      <c r="M29">
        <f>IF(M$31=2,40,0)</f>
        <v>0</v>
      </c>
      <c r="O29">
        <f>IF(O$31=2,40,0)</f>
        <v>0</v>
      </c>
      <c r="Q29">
        <f>IF(Q$31=2,40,0)</f>
        <v>0</v>
      </c>
      <c r="S29">
        <f>IF(S$31=2,40,0)</f>
        <v>0</v>
      </c>
      <c r="U29">
        <f>IF(U$31=2,40,0)</f>
        <v>0</v>
      </c>
      <c r="W29">
        <f>IF(W$31=2,40,0)</f>
        <v>0</v>
      </c>
      <c r="Y29">
        <f>IF(Y$31=2,40,0)</f>
        <v>0</v>
      </c>
      <c r="AA29">
        <f>IF(AA$31=2,40,0)</f>
        <v>0</v>
      </c>
      <c r="AC29">
        <f>IF(AC$31=2,40,0)</f>
        <v>0</v>
      </c>
      <c r="AE29">
        <f>IF(AE$31=2,40,0)</f>
        <v>0</v>
      </c>
      <c r="AG29">
        <f>IF(AG$31=2,40,0)</f>
        <v>0</v>
      </c>
      <c r="AI29">
        <f>IF(AI$31=2,40,0)</f>
        <v>0</v>
      </c>
    </row>
    <row r="30" spans="1:36" ht="13.5" hidden="1" customHeight="1" x14ac:dyDescent="0.25">
      <c r="A30" s="16"/>
      <c r="C30">
        <f>IF(C$31=1,80,0)</f>
        <v>0</v>
      </c>
      <c r="E30">
        <f>IF(E$31=1,80,0)</f>
        <v>0</v>
      </c>
      <c r="G30">
        <f>IF(G$31=1,80,0)</f>
        <v>0</v>
      </c>
      <c r="I30">
        <f>IF(I$31=1,80,0)</f>
        <v>0</v>
      </c>
      <c r="K30">
        <f>IF(K$31=1,80,0)</f>
        <v>0</v>
      </c>
      <c r="M30">
        <f>IF(M$31=1,80,0)</f>
        <v>0</v>
      </c>
      <c r="O30">
        <f>IF(O$31=1,80,0)</f>
        <v>0</v>
      </c>
      <c r="Q30">
        <f>IF(Q$31=1,80,0)</f>
        <v>0</v>
      </c>
      <c r="S30">
        <f>IF(S$31=1,80,0)</f>
        <v>0</v>
      </c>
      <c r="U30">
        <f>IF(U$31=1,80,0)</f>
        <v>0</v>
      </c>
      <c r="W30">
        <f>IF(W$31=1,80,0)</f>
        <v>0</v>
      </c>
      <c r="Y30">
        <f>IF(Y$31=1,80,0)</f>
        <v>0</v>
      </c>
      <c r="AA30">
        <f>IF(AA$31=1,80,0)</f>
        <v>0</v>
      </c>
      <c r="AC30">
        <f>IF(AC$31=1,80,0)</f>
        <v>0</v>
      </c>
      <c r="AE30">
        <f>IF(AE$31=1,80,0)</f>
        <v>0</v>
      </c>
      <c r="AG30">
        <f>IF(AG$31=1,80,0)</f>
        <v>0</v>
      </c>
      <c r="AI30">
        <f>IF(AI$31=1,80,0)</f>
        <v>0</v>
      </c>
    </row>
    <row r="31" spans="1:36" ht="13.5" hidden="1" customHeight="1" x14ac:dyDescent="0.25">
      <c r="A31" s="16"/>
      <c r="C31">
        <f>RANK(C32,$C32:$AV32)*C36</f>
        <v>0</v>
      </c>
      <c r="E31">
        <f>RANK(E32,$C32:$AV32)*E36</f>
        <v>0</v>
      </c>
      <c r="G31">
        <f>RANK(G32,$C32:$AV32)*G36</f>
        <v>0</v>
      </c>
      <c r="I31">
        <f>RANK(I32,$C32:$AV32)*I36</f>
        <v>0</v>
      </c>
      <c r="K31">
        <f>RANK(K32,$C32:$AV32)*K36</f>
        <v>0</v>
      </c>
      <c r="M31">
        <f>RANK(M32,$C32:$AV32)*M36</f>
        <v>0</v>
      </c>
      <c r="O31">
        <f>RANK(O32,$C32:$AV32)*O36</f>
        <v>0</v>
      </c>
      <c r="Q31">
        <f>RANK(Q32,$C32:$AV32)*Q36</f>
        <v>0</v>
      </c>
      <c r="S31">
        <f>RANK(S32,$C32:$AV32)*S36</f>
        <v>0</v>
      </c>
      <c r="U31">
        <f>RANK(U32,$C32:$AV32)*U36</f>
        <v>0</v>
      </c>
      <c r="W31">
        <f>RANK(W32,$C32:$AV32)*W36</f>
        <v>0</v>
      </c>
      <c r="Y31">
        <f>RANK(Y32,$C32:$AV32)*Y36</f>
        <v>0</v>
      </c>
      <c r="AA31">
        <f>RANK(AA32,$C32:$AV32)*AA36</f>
        <v>0</v>
      </c>
      <c r="AC31">
        <f>RANK(AC32,$C32:$AV32)*AC36</f>
        <v>0</v>
      </c>
      <c r="AE31">
        <f>RANK(AE32,$C32:$AV32)*AE36</f>
        <v>0</v>
      </c>
      <c r="AG31">
        <f>RANK(AG32,$C32:$AV32)*AG36</f>
        <v>0</v>
      </c>
      <c r="AI31">
        <f>RANK(AI32,$C32:$AV32)*AI36</f>
        <v>0</v>
      </c>
    </row>
    <row r="32" spans="1:36" ht="13.5" hidden="1" customHeight="1" x14ac:dyDescent="0.25">
      <c r="A32" s="16"/>
      <c r="C32">
        <f>SUM(C33:C35)</f>
        <v>-101000000</v>
      </c>
      <c r="E32">
        <f>SUM(E33:E35)</f>
        <v>-101000000</v>
      </c>
      <c r="G32">
        <f>SUM(G33:G35)</f>
        <v>-101000000</v>
      </c>
      <c r="I32">
        <f>SUM(I33:I35)</f>
        <v>-101000000</v>
      </c>
      <c r="K32">
        <f>SUM(K33:K35)</f>
        <v>-101000000</v>
      </c>
      <c r="M32">
        <f>SUM(M33:M35)</f>
        <v>-101000000</v>
      </c>
      <c r="O32">
        <f>SUM(O33:O35)</f>
        <v>-101000000</v>
      </c>
      <c r="Q32">
        <f>SUM(Q33:Q35)</f>
        <v>-101000000</v>
      </c>
      <c r="S32">
        <f>SUM(S33:S35)</f>
        <v>-101000000</v>
      </c>
      <c r="U32">
        <f>SUM(U33:U35)</f>
        <v>-101000000</v>
      </c>
      <c r="W32">
        <f>SUM(W33:W35)</f>
        <v>-101000000</v>
      </c>
      <c r="Y32">
        <f>SUM(Y33:Y35)</f>
        <v>-101000000</v>
      </c>
      <c r="AA32">
        <f>SUM(AA33:AA35)</f>
        <v>-101000000</v>
      </c>
      <c r="AC32">
        <f>SUM(AC33:AC35)</f>
        <v>-101000000</v>
      </c>
      <c r="AE32">
        <f>SUM(AE33:AE35)</f>
        <v>-101000000</v>
      </c>
      <c r="AG32">
        <f>SUM(AG33:AG35)</f>
        <v>-101000000</v>
      </c>
      <c r="AI32">
        <f>SUM(AI33:AI35)</f>
        <v>-101000000</v>
      </c>
    </row>
    <row r="33" spans="1:43" ht="13.5" hidden="1" customHeight="1" x14ac:dyDescent="0.25">
      <c r="A33" s="16"/>
      <c r="C33">
        <f>+D37</f>
        <v>0</v>
      </c>
      <c r="E33">
        <f>+F37</f>
        <v>0</v>
      </c>
      <c r="G33">
        <f>+H37</f>
        <v>0</v>
      </c>
      <c r="I33">
        <f>+J37</f>
        <v>0</v>
      </c>
      <c r="K33">
        <f>+L37</f>
        <v>0</v>
      </c>
      <c r="M33">
        <f>+N37</f>
        <v>0</v>
      </c>
      <c r="O33">
        <f>+P37</f>
        <v>0</v>
      </c>
      <c r="Q33">
        <f>+R37</f>
        <v>0</v>
      </c>
      <c r="S33">
        <f>+T37</f>
        <v>0</v>
      </c>
      <c r="U33">
        <f>+V37</f>
        <v>0</v>
      </c>
      <c r="W33">
        <f>+X37</f>
        <v>0</v>
      </c>
      <c r="Y33">
        <f>+Z37</f>
        <v>0</v>
      </c>
      <c r="AA33">
        <f>+AB37</f>
        <v>0</v>
      </c>
      <c r="AC33">
        <f>+AD37</f>
        <v>0</v>
      </c>
      <c r="AE33">
        <f>+AF37</f>
        <v>0</v>
      </c>
      <c r="AG33">
        <f>+AH37</f>
        <v>0</v>
      </c>
      <c r="AI33">
        <f>+AJ37</f>
        <v>0</v>
      </c>
    </row>
    <row r="34" spans="1:43" ht="13.5" hidden="1" customHeight="1" x14ac:dyDescent="0.25">
      <c r="A34" s="16"/>
      <c r="C34">
        <f>D38*10</f>
        <v>0</v>
      </c>
      <c r="E34">
        <f>F38*10</f>
        <v>0</v>
      </c>
      <c r="G34">
        <f>H38*10</f>
        <v>0</v>
      </c>
      <c r="I34">
        <f>J38*10</f>
        <v>0</v>
      </c>
      <c r="K34">
        <f>L38*10</f>
        <v>0</v>
      </c>
      <c r="M34">
        <f>N38*10</f>
        <v>0</v>
      </c>
      <c r="O34">
        <f>P38*10</f>
        <v>0</v>
      </c>
      <c r="Q34">
        <f>R38*10</f>
        <v>0</v>
      </c>
      <c r="S34">
        <f>T38*10</f>
        <v>0</v>
      </c>
      <c r="U34">
        <f>V38*10</f>
        <v>0</v>
      </c>
      <c r="W34">
        <f>X38*10</f>
        <v>0</v>
      </c>
      <c r="Y34">
        <f>Z38*10</f>
        <v>0</v>
      </c>
      <c r="AA34">
        <f>AB38*10</f>
        <v>0</v>
      </c>
      <c r="AC34">
        <f>AD38*10</f>
        <v>0</v>
      </c>
      <c r="AE34">
        <f>AF38*10</f>
        <v>0</v>
      </c>
      <c r="AG34">
        <f>AH38*10</f>
        <v>0</v>
      </c>
      <c r="AI34">
        <f>AJ38*10</f>
        <v>0</v>
      </c>
    </row>
    <row r="35" spans="1:43" ht="13.5" hidden="1" customHeight="1" x14ac:dyDescent="0.25">
      <c r="A35" s="16"/>
      <c r="C35">
        <f>IF(C36=1,C37*C36*1000+C37,-1000000+C37)</f>
        <v>-101000000</v>
      </c>
      <c r="E35">
        <f>IF(E36=1,E37*E36*1000+E37,-1000000+E37)</f>
        <v>-101000000</v>
      </c>
      <c r="G35">
        <f>IF(G36=1,G37*G36*1000+G37,-1000000+G37)</f>
        <v>-101000000</v>
      </c>
      <c r="I35">
        <f>IF(I36=1,I37*I36*1000+I37,-1000000+I37)</f>
        <v>-101000000</v>
      </c>
      <c r="K35">
        <f>IF(K36=1,K37*K36*1000+K37,-1000000+K37)</f>
        <v>-101000000</v>
      </c>
      <c r="M35">
        <f>IF(M36=1,M37*M36*1000+M37,-1000000+M37)</f>
        <v>-101000000</v>
      </c>
      <c r="O35">
        <f>IF(O36=1,O37*O36*1000+O37,-1000000+O37)</f>
        <v>-101000000</v>
      </c>
      <c r="Q35">
        <f>IF(Q36=1,Q37*Q36*1000+Q37,-1000000+Q37)</f>
        <v>-101000000</v>
      </c>
      <c r="S35">
        <f>IF(S36=1,S37*S36*1000+S37,-1000000+S37)</f>
        <v>-101000000</v>
      </c>
      <c r="U35">
        <f>IF(U36=1,U37*U36*1000+U37,-1000000+U37)</f>
        <v>-101000000</v>
      </c>
      <c r="W35">
        <f>IF(W36=1,W37*W36*1000+W37,-1000000+W37)</f>
        <v>-101000000</v>
      </c>
      <c r="Y35">
        <f>IF(Y36=1,Y37*Y36*1000+Y37,-1000000+Y37)</f>
        <v>-101000000</v>
      </c>
      <c r="AA35">
        <f>IF(AA36=1,AA37*AA36*1000+AA37,-1000000+AA37)</f>
        <v>-101000000</v>
      </c>
      <c r="AC35">
        <f>IF(AC36=1,AC37*AC36*1000+AC37,-1000000+AC37)</f>
        <v>-101000000</v>
      </c>
      <c r="AE35">
        <f>IF(AE36=1,AE37*AE36*1000+AE37,-1000000+AE37)</f>
        <v>-101000000</v>
      </c>
      <c r="AG35">
        <f>IF(AG36=1,AG37*AG36*1000+AG37,-1000000+AG37)</f>
        <v>-101000000</v>
      </c>
      <c r="AI35">
        <f>IF(AI36=1,AI37*AI36*1000+AI37,-1000000+AI37)</f>
        <v>-101000000</v>
      </c>
      <c r="AK35"/>
    </row>
    <row r="36" spans="1:43" ht="13.5" customHeight="1" x14ac:dyDescent="0.25">
      <c r="A36" s="52" t="s">
        <v>13</v>
      </c>
      <c r="B36">
        <f>SUM(C36:AI36)</f>
        <v>0</v>
      </c>
      <c r="C36">
        <f>IF(D37&gt;=$A3/2,1,0)</f>
        <v>0</v>
      </c>
      <c r="E36">
        <f>IF(F37&gt;=$A3/2,1,0)</f>
        <v>0</v>
      </c>
      <c r="G36">
        <f>IF(H37&gt;=$A3/2,1,0)</f>
        <v>0</v>
      </c>
      <c r="I36">
        <f>IF(J37&gt;=$A3/2,1,0)</f>
        <v>0</v>
      </c>
      <c r="K36">
        <f>IF(L37&gt;=$A3/2,1,0)</f>
        <v>0</v>
      </c>
      <c r="M36">
        <f>IF(N37&gt;=$A3/2,1,0)</f>
        <v>0</v>
      </c>
      <c r="O36">
        <f>IF(P37&gt;=$A3/2,1,0)</f>
        <v>0</v>
      </c>
      <c r="Q36">
        <f>IF(R37&gt;=$A3/2,1,0)</f>
        <v>0</v>
      </c>
      <c r="S36">
        <f>IF(T37&gt;=$A3/2,1,0)</f>
        <v>0</v>
      </c>
      <c r="U36">
        <f>IF(V37&gt;=$A3/2,1,0)</f>
        <v>0</v>
      </c>
      <c r="W36">
        <f>IF(X37&gt;=$A3/2,1,0)</f>
        <v>0</v>
      </c>
      <c r="Y36">
        <f>IF(Z37&gt;=$A3/2,1,0)</f>
        <v>0</v>
      </c>
      <c r="AA36">
        <f>IF(AB37&gt;=$A3/2,1,0)</f>
        <v>0</v>
      </c>
      <c r="AC36">
        <f>IF(AD37&gt;=$A3/2,1,0)</f>
        <v>0</v>
      </c>
      <c r="AE36">
        <f>IF(AF37&gt;=$A3/2,1,0)</f>
        <v>0</v>
      </c>
      <c r="AG36">
        <f>IF(AH37&gt;=$A3/2,1,0)</f>
        <v>0</v>
      </c>
      <c r="AI36">
        <f>IF(AJ37&gt;=$A3/2,1,0)</f>
        <v>0</v>
      </c>
    </row>
    <row r="37" spans="1:43" ht="13" hidden="1" thickBot="1" x14ac:dyDescent="0.3">
      <c r="C37" s="2">
        <f>IF(SUM(C42:C192)&lt;-1000,-100000000,SUM(C42:C192))</f>
        <v>-100000000</v>
      </c>
      <c r="D37" s="2">
        <f>COUNT(D42:D192)</f>
        <v>0</v>
      </c>
      <c r="E37" s="2">
        <f>IF(SUM(E42:E192)&lt;-1000,-100000000,SUM(E42:E192))</f>
        <v>-100000000</v>
      </c>
      <c r="F37" s="2">
        <f>COUNT(F42:F192)</f>
        <v>0</v>
      </c>
      <c r="G37" s="2">
        <f>IF(SUM(G42:G192)&lt;-1000,-100000000,SUM(G42:G192))</f>
        <v>-100000000</v>
      </c>
      <c r="H37" s="2">
        <f>COUNT(H42:H192)</f>
        <v>0</v>
      </c>
      <c r="I37" s="2">
        <f>IF(SUM(I42:I192)&lt;-1000,-100000000,SUM(I42:I192))</f>
        <v>-100000000</v>
      </c>
      <c r="J37" s="2">
        <f>COUNT(J42:J192)</f>
        <v>0</v>
      </c>
      <c r="K37" s="2">
        <f>IF(SUM(K42:K192)&lt;-1000,-100000000,SUM(K42:K192))</f>
        <v>-100000000</v>
      </c>
      <c r="L37" s="2">
        <f>COUNT(L42:L192)</f>
        <v>0</v>
      </c>
      <c r="M37" s="2">
        <f>IF(SUM(M42:M192)&lt;-1000,-100000000,SUM(M42:M192))</f>
        <v>-100000000</v>
      </c>
      <c r="N37" s="2">
        <f>COUNT(N42:N192)</f>
        <v>0</v>
      </c>
      <c r="O37" s="2">
        <f>IF(SUM(O42:O192)&lt;-1000,-100000000,SUM(O42:O192))</f>
        <v>-100000000</v>
      </c>
      <c r="P37" s="2">
        <f>COUNT(P42:P192)</f>
        <v>0</v>
      </c>
      <c r="Q37" s="2">
        <f>IF(SUM(Q42:Q192)&lt;-1000,-100000000,SUM(Q42:Q192))</f>
        <v>-100000000</v>
      </c>
      <c r="R37" s="2">
        <f>COUNT(R42:R192)</f>
        <v>0</v>
      </c>
      <c r="S37" s="2">
        <f>IF(SUM(S42:S192)&lt;-1000,-100000000,SUM(S42:S192))</f>
        <v>-100000000</v>
      </c>
      <c r="T37" s="2">
        <f>COUNT(T42:T192)</f>
        <v>0</v>
      </c>
      <c r="U37" s="2">
        <f>IF(SUM(U42:U192)&lt;-1000,-100000000,SUM(U42:U192))</f>
        <v>-100000000</v>
      </c>
      <c r="V37" s="2">
        <f>COUNT(V42:V192)</f>
        <v>0</v>
      </c>
      <c r="W37" s="2">
        <f>IF(SUM(W42:W192)&lt;-1000,-100000000,SUM(W42:W192))</f>
        <v>-100000000</v>
      </c>
      <c r="X37" s="2">
        <f>COUNT(X42:X192)</f>
        <v>0</v>
      </c>
      <c r="Y37" s="2">
        <f>IF(SUM(Y42:Y192)&lt;-1000,-100000000,SUM(Y42:Y192))</f>
        <v>-100000000</v>
      </c>
      <c r="Z37" s="2">
        <f>COUNT(Z42:Z192)</f>
        <v>0</v>
      </c>
      <c r="AA37" s="2">
        <f>IF(SUM(AA42:AA192)&lt;-1000,-100000000,SUM(AA42:AA192))</f>
        <v>-100000000</v>
      </c>
      <c r="AB37" s="2">
        <f>COUNT(AB42:AB192)</f>
        <v>0</v>
      </c>
      <c r="AC37" s="2">
        <f>IF(SUM(AC42:AC192)&lt;-1000,-100000000,SUM(AC42:AC192))</f>
        <v>-100000000</v>
      </c>
      <c r="AD37" s="2">
        <f>COUNT(AD42:AD192)</f>
        <v>0</v>
      </c>
      <c r="AE37" s="2">
        <f>IF(SUM(AE42:AE192)&lt;-1000,-100000000,SUM(AE42:AE192))</f>
        <v>-100000000</v>
      </c>
      <c r="AF37" s="2">
        <f>COUNT(AF42:AF192)</f>
        <v>0</v>
      </c>
      <c r="AG37" s="2">
        <f>IF(SUM(AG42:AG192)&lt;-1000,-100000000,SUM(AG42:AG192))</f>
        <v>-100000000</v>
      </c>
      <c r="AH37" s="2">
        <f>COUNT(AH42:AH192)</f>
        <v>0</v>
      </c>
      <c r="AI37" s="2">
        <f>IF(SUM(AI42:AI192)&lt;-1000,-100000000,SUM(AI42:AI192))</f>
        <v>-100000000</v>
      </c>
      <c r="AJ37" s="2">
        <f>COUNT(AJ42:AJ192)</f>
        <v>0</v>
      </c>
    </row>
    <row r="38" spans="1:43" hidden="1" x14ac:dyDescent="0.25">
      <c r="C38" s="2">
        <f t="shared" ref="C38:AJ38" si="6">SUM(C42:C86)</f>
        <v>-10000000</v>
      </c>
      <c r="D38" s="2">
        <f t="shared" si="6"/>
        <v>0</v>
      </c>
      <c r="E38" s="2">
        <f t="shared" si="6"/>
        <v>-10000000</v>
      </c>
      <c r="F38" s="2">
        <f t="shared" si="6"/>
        <v>0</v>
      </c>
      <c r="G38" s="2">
        <f t="shared" si="6"/>
        <v>-10000000</v>
      </c>
      <c r="H38" s="2">
        <f t="shared" si="6"/>
        <v>0</v>
      </c>
      <c r="I38" s="2">
        <f t="shared" si="6"/>
        <v>-10000000</v>
      </c>
      <c r="J38" s="2">
        <f t="shared" si="6"/>
        <v>0</v>
      </c>
      <c r="K38" s="2">
        <f t="shared" si="6"/>
        <v>-10000000</v>
      </c>
      <c r="L38" s="2">
        <f t="shared" si="6"/>
        <v>0</v>
      </c>
      <c r="M38" s="2">
        <f t="shared" si="6"/>
        <v>-10000000</v>
      </c>
      <c r="N38" s="2">
        <f t="shared" si="6"/>
        <v>0</v>
      </c>
      <c r="O38" s="2">
        <f t="shared" si="6"/>
        <v>-10000000</v>
      </c>
      <c r="P38" s="2">
        <f t="shared" si="6"/>
        <v>0</v>
      </c>
      <c r="Q38" s="2">
        <f t="shared" si="6"/>
        <v>-10000000</v>
      </c>
      <c r="R38" s="2">
        <f t="shared" si="6"/>
        <v>0</v>
      </c>
      <c r="S38" s="2">
        <f t="shared" si="6"/>
        <v>-10000000</v>
      </c>
      <c r="T38" s="2">
        <f t="shared" si="6"/>
        <v>0</v>
      </c>
      <c r="U38" s="2">
        <f t="shared" si="6"/>
        <v>-10000000</v>
      </c>
      <c r="V38" s="2">
        <f t="shared" si="6"/>
        <v>0</v>
      </c>
      <c r="W38" s="2">
        <f t="shared" si="6"/>
        <v>-10000000</v>
      </c>
      <c r="X38" s="2">
        <f t="shared" si="6"/>
        <v>0</v>
      </c>
      <c r="Y38" s="2">
        <f t="shared" si="6"/>
        <v>-10000000</v>
      </c>
      <c r="Z38" s="2">
        <f t="shared" si="6"/>
        <v>0</v>
      </c>
      <c r="AA38" s="2">
        <f t="shared" ref="AA38:AH38" si="7">SUM(AA42:AA86)</f>
        <v>-10000000</v>
      </c>
      <c r="AB38" s="2">
        <f t="shared" si="7"/>
        <v>0</v>
      </c>
      <c r="AC38" s="2">
        <f t="shared" si="7"/>
        <v>-10000000</v>
      </c>
      <c r="AD38" s="2">
        <f t="shared" si="7"/>
        <v>0</v>
      </c>
      <c r="AE38" s="2">
        <f>SUM(AE42:AE86)</f>
        <v>-10000000</v>
      </c>
      <c r="AF38" s="2">
        <f>SUM(AF42:AF86)</f>
        <v>0</v>
      </c>
      <c r="AG38" s="2">
        <f t="shared" si="7"/>
        <v>-10000000</v>
      </c>
      <c r="AH38" s="2">
        <f t="shared" si="7"/>
        <v>0</v>
      </c>
      <c r="AI38" s="2">
        <f t="shared" si="6"/>
        <v>-10000000</v>
      </c>
      <c r="AJ38" s="2">
        <f t="shared" si="6"/>
        <v>0</v>
      </c>
    </row>
    <row r="39" spans="1:43" ht="13" thickBot="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41">
        <f>MAX(AL42:AL101)</f>
        <v>0</v>
      </c>
    </row>
    <row r="40" spans="1:43" x14ac:dyDescent="0.25">
      <c r="B40" s="84" t="s">
        <v>0</v>
      </c>
      <c r="C40" s="477" t="s">
        <v>122</v>
      </c>
      <c r="D40" s="470"/>
      <c r="E40" s="469" t="s">
        <v>178</v>
      </c>
      <c r="F40" s="470"/>
      <c r="G40" s="473" t="s">
        <v>1</v>
      </c>
      <c r="H40" s="470"/>
      <c r="I40" s="473" t="s">
        <v>28</v>
      </c>
      <c r="J40" s="470"/>
      <c r="K40" s="473" t="s">
        <v>71</v>
      </c>
      <c r="L40" s="470"/>
      <c r="M40" s="473" t="s">
        <v>6</v>
      </c>
      <c r="N40" s="470"/>
      <c r="O40" s="473" t="s">
        <v>9</v>
      </c>
      <c r="P40" s="470"/>
      <c r="Q40" s="473" t="s">
        <v>43</v>
      </c>
      <c r="R40" s="470"/>
      <c r="S40" s="473" t="s">
        <v>26</v>
      </c>
      <c r="T40" s="470"/>
      <c r="U40" s="473" t="s">
        <v>78</v>
      </c>
      <c r="V40" s="470"/>
      <c r="W40" s="473" t="s">
        <v>4</v>
      </c>
      <c r="X40" s="470"/>
      <c r="Y40" s="473" t="s">
        <v>35</v>
      </c>
      <c r="Z40" s="470"/>
      <c r="AA40" s="473" t="s">
        <v>61</v>
      </c>
      <c r="AB40" s="470"/>
      <c r="AC40" s="473" t="s">
        <v>62</v>
      </c>
      <c r="AD40" s="470"/>
      <c r="AE40" s="473" t="s">
        <v>70</v>
      </c>
      <c r="AF40" s="470"/>
      <c r="AG40" s="473" t="s">
        <v>63</v>
      </c>
      <c r="AH40" s="470"/>
      <c r="AI40" s="477" t="s">
        <v>93</v>
      </c>
      <c r="AJ40" s="470"/>
      <c r="AK40" s="41">
        <f>COUNT(AK42:AK107)</f>
        <v>0</v>
      </c>
      <c r="AL40" s="86" t="s">
        <v>7</v>
      </c>
      <c r="AM40" s="85" t="s">
        <v>8</v>
      </c>
      <c r="AN40" s="87" t="s">
        <v>47</v>
      </c>
    </row>
    <row r="41" spans="1:43" ht="13" thickBot="1" x14ac:dyDescent="0.3">
      <c r="B41" s="1"/>
      <c r="C41" s="3" t="s">
        <v>3</v>
      </c>
      <c r="D41" s="4" t="s">
        <v>2</v>
      </c>
      <c r="E41" s="3" t="s">
        <v>3</v>
      </c>
      <c r="F41" s="4" t="s">
        <v>2</v>
      </c>
      <c r="G41" s="3" t="s">
        <v>3</v>
      </c>
      <c r="H41" s="4" t="s">
        <v>2</v>
      </c>
      <c r="I41" s="3" t="s">
        <v>3</v>
      </c>
      <c r="J41" s="4" t="s">
        <v>2</v>
      </c>
      <c r="K41" s="3" t="s">
        <v>3</v>
      </c>
      <c r="L41" s="4" t="s">
        <v>2</v>
      </c>
      <c r="M41" s="3" t="s">
        <v>3</v>
      </c>
      <c r="N41" s="4" t="s">
        <v>2</v>
      </c>
      <c r="O41" s="3" t="s">
        <v>3</v>
      </c>
      <c r="P41" s="4" t="s">
        <v>2</v>
      </c>
      <c r="Q41" s="3" t="s">
        <v>3</v>
      </c>
      <c r="R41" s="4" t="s">
        <v>2</v>
      </c>
      <c r="S41" s="3" t="s">
        <v>3</v>
      </c>
      <c r="T41" s="4" t="s">
        <v>2</v>
      </c>
      <c r="U41" s="3" t="s">
        <v>3</v>
      </c>
      <c r="V41" s="4" t="s">
        <v>2</v>
      </c>
      <c r="W41" s="3" t="s">
        <v>3</v>
      </c>
      <c r="X41" s="4" t="s">
        <v>2</v>
      </c>
      <c r="Y41" s="3" t="s">
        <v>3</v>
      </c>
      <c r="Z41" s="4" t="s">
        <v>2</v>
      </c>
      <c r="AA41" s="3" t="s">
        <v>3</v>
      </c>
      <c r="AB41" s="4" t="s">
        <v>2</v>
      </c>
      <c r="AC41" s="3" t="s">
        <v>3</v>
      </c>
      <c r="AD41" s="4" t="s">
        <v>2</v>
      </c>
      <c r="AE41" s="3" t="s">
        <v>3</v>
      </c>
      <c r="AF41" s="4" t="s">
        <v>2</v>
      </c>
      <c r="AG41" s="3" t="s">
        <v>3</v>
      </c>
      <c r="AH41" s="4" t="s">
        <v>2</v>
      </c>
      <c r="AI41" s="3"/>
      <c r="AJ41" s="4"/>
      <c r="AK41" s="27" t="s">
        <v>22</v>
      </c>
      <c r="AL41" s="27" t="s">
        <v>16</v>
      </c>
    </row>
    <row r="42" spans="1:43" x14ac:dyDescent="0.25">
      <c r="A42">
        <v>1</v>
      </c>
      <c r="B42" s="6"/>
      <c r="C42" s="51">
        <v>-10000000</v>
      </c>
      <c r="D42" s="11"/>
      <c r="E42" s="51">
        <v>-10000000</v>
      </c>
      <c r="F42" s="11"/>
      <c r="G42" s="51">
        <v>-10000000</v>
      </c>
      <c r="H42" s="11"/>
      <c r="I42" s="51">
        <v>-10000000</v>
      </c>
      <c r="J42" s="11"/>
      <c r="K42" s="51">
        <v>-10000000</v>
      </c>
      <c r="L42" s="11"/>
      <c r="M42" s="51">
        <v>-10000000</v>
      </c>
      <c r="N42" s="11"/>
      <c r="O42" s="51">
        <v>-10000000</v>
      </c>
      <c r="P42" s="11"/>
      <c r="Q42" s="51">
        <v>-10000000</v>
      </c>
      <c r="R42" s="11"/>
      <c r="S42" s="51">
        <v>-10000000</v>
      </c>
      <c r="T42" s="11"/>
      <c r="U42" s="51">
        <v>-10000000</v>
      </c>
      <c r="V42" s="11"/>
      <c r="W42" s="51">
        <v>-10000000</v>
      </c>
      <c r="X42" s="11"/>
      <c r="Y42" s="51">
        <v>-10000000</v>
      </c>
      <c r="Z42" s="11"/>
      <c r="AA42" s="51">
        <v>-10000000</v>
      </c>
      <c r="AB42" s="11"/>
      <c r="AC42" s="51">
        <v>-10000000</v>
      </c>
      <c r="AD42" s="11"/>
      <c r="AE42" s="51">
        <v>-10000000</v>
      </c>
      <c r="AF42" s="11"/>
      <c r="AG42" s="51">
        <v>-10000000</v>
      </c>
      <c r="AH42" s="11"/>
      <c r="AI42" s="51">
        <v>-10000000</v>
      </c>
      <c r="AJ42" s="11"/>
      <c r="AM42" s="41">
        <f t="shared" ref="AM42:AM58" si="8">+C42+E42+G42+I42++K42++M42+O42+Q42+S42+U42+AA42+AC42+AG42+W42+Y42+AI42+AE42</f>
        <v>-170000000</v>
      </c>
      <c r="AN42">
        <f>+D42+F42+H42+J42++L42++N42+P42+R42+T42+V42+X42+Z42+AJ42+AB42+AD42+AH42</f>
        <v>0</v>
      </c>
      <c r="AO42">
        <f>COUNT(C42:AJ42)/2</f>
        <v>8.5</v>
      </c>
      <c r="AP42">
        <f>+AM42/AO42</f>
        <v>-20000000</v>
      </c>
    </row>
    <row r="43" spans="1:43" s="41" customFormat="1" x14ac:dyDescent="0.25">
      <c r="A43" s="41">
        <f>+A42+1</f>
        <v>2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54"/>
      <c r="AB43" s="15"/>
      <c r="AC43" s="54"/>
      <c r="AD43" s="15"/>
      <c r="AE43" s="54"/>
      <c r="AF43" s="15"/>
      <c r="AG43" s="54"/>
      <c r="AH43" s="15"/>
      <c r="AI43" s="54"/>
      <c r="AJ43" s="55"/>
      <c r="AK43" s="24"/>
      <c r="AL43"/>
      <c r="AM43" s="41">
        <f t="shared" si="8"/>
        <v>0</v>
      </c>
      <c r="AN43">
        <f>+D43+F43+H43+J43++L43++N43+P43+R43+T43+V43+X43+Z43+AJ43+AB43+AD43+AH43</f>
        <v>0</v>
      </c>
      <c r="AO43" s="41">
        <f t="shared" ref="AO43:AO55" si="9">COUNT(C43:AJ43)/2</f>
        <v>0</v>
      </c>
      <c r="AP43" s="41" t="e">
        <f t="shared" ref="AP43:AP55" si="10">+AM43/AO43</f>
        <v>#DIV/0!</v>
      </c>
      <c r="AQ43" s="41" t="s">
        <v>124</v>
      </c>
    </row>
    <row r="44" spans="1:43" s="41" customFormat="1" x14ac:dyDescent="0.25">
      <c r="A44" s="41">
        <f t="shared" ref="A44:A86" si="11">+A43+1</f>
        <v>3</v>
      </c>
      <c r="B44" s="53"/>
      <c r="C44" s="54"/>
      <c r="D44" s="15"/>
      <c r="E44" s="54"/>
      <c r="F44" s="15"/>
      <c r="G44" s="54"/>
      <c r="H44" s="55"/>
      <c r="I44" s="54"/>
      <c r="J44" s="15"/>
      <c r="K44" s="54"/>
      <c r="L44" s="15"/>
      <c r="M44" s="54"/>
      <c r="N44" s="55"/>
      <c r="O44" s="54"/>
      <c r="P44" s="55"/>
      <c r="Q44" s="54"/>
      <c r="R44" s="15"/>
      <c r="S44" s="54"/>
      <c r="T44" s="15"/>
      <c r="U44" s="54"/>
      <c r="V44" s="15"/>
      <c r="W44" s="54"/>
      <c r="X44" s="15"/>
      <c r="Y44" s="54"/>
      <c r="Z44" s="15"/>
      <c r="AA44" s="54"/>
      <c r="AB44" s="15"/>
      <c r="AC44" s="54"/>
      <c r="AD44" s="15"/>
      <c r="AE44" s="54"/>
      <c r="AF44" s="15"/>
      <c r="AG44" s="54"/>
      <c r="AH44" s="15"/>
      <c r="AI44" s="54"/>
      <c r="AJ44" s="55"/>
      <c r="AK44" s="24"/>
      <c r="AL44" s="69"/>
      <c r="AM44" s="41">
        <f t="shared" si="8"/>
        <v>0</v>
      </c>
      <c r="AN44">
        <f>+D44+F44+H44+J44++L44++N44+P44+R44+T44+V44+X44+Z44+AJ44+AB44+AD44+AH44</f>
        <v>0</v>
      </c>
      <c r="AO44" s="41">
        <f t="shared" si="9"/>
        <v>0</v>
      </c>
      <c r="AP44" s="41" t="e">
        <f t="shared" si="10"/>
        <v>#DIV/0!</v>
      </c>
    </row>
    <row r="45" spans="1:43" s="41" customFormat="1" x14ac:dyDescent="0.25">
      <c r="A45" s="41">
        <f t="shared" si="11"/>
        <v>4</v>
      </c>
      <c r="B45" s="53"/>
      <c r="C45" s="54"/>
      <c r="D45" s="15"/>
      <c r="E45" s="56"/>
      <c r="F45" s="14"/>
      <c r="G45" s="56"/>
      <c r="H45" s="57"/>
      <c r="I45" s="56"/>
      <c r="J45" s="14"/>
      <c r="K45" s="56"/>
      <c r="L45" s="14"/>
      <c r="M45" s="56"/>
      <c r="N45" s="57"/>
      <c r="O45" s="56"/>
      <c r="P45" s="57"/>
      <c r="Q45" s="56"/>
      <c r="R45" s="14"/>
      <c r="S45" s="56"/>
      <c r="T45" s="14"/>
      <c r="U45" s="56"/>
      <c r="V45" s="14"/>
      <c r="W45" s="56"/>
      <c r="X45" s="14"/>
      <c r="Y45" s="56"/>
      <c r="Z45" s="14"/>
      <c r="AA45" s="56"/>
      <c r="AB45" s="14"/>
      <c r="AC45" s="56"/>
      <c r="AD45" s="14"/>
      <c r="AE45" s="56"/>
      <c r="AF45" s="14"/>
      <c r="AG45" s="56"/>
      <c r="AH45" s="14"/>
      <c r="AI45" s="56"/>
      <c r="AJ45" s="57"/>
      <c r="AK45" s="24"/>
      <c r="AM45" s="41">
        <f t="shared" si="8"/>
        <v>0</v>
      </c>
      <c r="AN45">
        <f>+D45+F45+H45+J45++L45++N45+P45+R45+T45+V45+X45+Z45+AJ45+AB45+AD45+AH45</f>
        <v>0</v>
      </c>
      <c r="AO45" s="41">
        <f t="shared" si="9"/>
        <v>0</v>
      </c>
      <c r="AP45" s="41" t="e">
        <f t="shared" si="10"/>
        <v>#DIV/0!</v>
      </c>
    </row>
    <row r="46" spans="1:43" s="41" customFormat="1" x14ac:dyDescent="0.25">
      <c r="A46" s="41">
        <f t="shared" si="11"/>
        <v>5</v>
      </c>
      <c r="B46" s="53"/>
      <c r="C46" s="54"/>
      <c r="D46" s="15"/>
      <c r="E46" s="54"/>
      <c r="F46" s="15"/>
      <c r="G46" s="54"/>
      <c r="H46" s="55"/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/>
      <c r="T46" s="15"/>
      <c r="U46" s="54"/>
      <c r="V46" s="15"/>
      <c r="W46" s="54"/>
      <c r="X46" s="15"/>
      <c r="Y46" s="54"/>
      <c r="Z46" s="15"/>
      <c r="AA46" s="54"/>
      <c r="AB46" s="15"/>
      <c r="AC46" s="54"/>
      <c r="AD46" s="15"/>
      <c r="AE46" s="54"/>
      <c r="AF46" s="15"/>
      <c r="AG46" s="54"/>
      <c r="AH46" s="15"/>
      <c r="AI46" s="54"/>
      <c r="AJ46" s="55"/>
      <c r="AK46" s="24"/>
      <c r="AL46"/>
      <c r="AM46" s="41">
        <f t="shared" si="8"/>
        <v>0</v>
      </c>
      <c r="AN46" s="41">
        <f>+D46+F46+H46+J46++L46++N46+P46+R46+T46+V46+X46+Z46+AJ46+AB46+AD46+AH46+AF46</f>
        <v>0</v>
      </c>
      <c r="AO46" s="41">
        <f t="shared" si="9"/>
        <v>0</v>
      </c>
      <c r="AP46" s="41" t="e">
        <f t="shared" si="10"/>
        <v>#DIV/0!</v>
      </c>
    </row>
    <row r="47" spans="1:43" s="41" customFormat="1" x14ac:dyDescent="0.25">
      <c r="A47" s="41">
        <f t="shared" si="11"/>
        <v>6</v>
      </c>
      <c r="B47" s="58"/>
      <c r="C47" s="56"/>
      <c r="D47" s="14"/>
      <c r="E47" s="56"/>
      <c r="F47" s="14"/>
      <c r="G47" s="56"/>
      <c r="H47" s="57"/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56"/>
      <c r="T47" s="14"/>
      <c r="U47" s="56"/>
      <c r="V47" s="14"/>
      <c r="W47" s="56"/>
      <c r="X47" s="14"/>
      <c r="Y47" s="56"/>
      <c r="Z47" s="14"/>
      <c r="AA47" s="56"/>
      <c r="AB47" s="14"/>
      <c r="AC47" s="56"/>
      <c r="AD47" s="14"/>
      <c r="AE47" s="56"/>
      <c r="AF47" s="14"/>
      <c r="AG47" s="56"/>
      <c r="AH47" s="14"/>
      <c r="AI47" s="56"/>
      <c r="AJ47" s="57"/>
      <c r="AK47" s="24"/>
      <c r="AL47"/>
      <c r="AM47" s="41">
        <f t="shared" si="8"/>
        <v>0</v>
      </c>
      <c r="AN47">
        <f t="shared" ref="AN47:AN58" si="12">+D47+F47+H47+J47++L47++N47+P47+R47+T47+V47+X47+Z47+AJ47+AB47+AD47+AH47</f>
        <v>0</v>
      </c>
      <c r="AO47" s="41">
        <f t="shared" si="9"/>
        <v>0</v>
      </c>
      <c r="AP47" s="41" t="e">
        <f t="shared" si="10"/>
        <v>#DIV/0!</v>
      </c>
    </row>
    <row r="48" spans="1:43" s="41" customFormat="1" x14ac:dyDescent="0.25">
      <c r="A48" s="41">
        <f t="shared" si="11"/>
        <v>7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15"/>
      <c r="AC48" s="54"/>
      <c r="AD48" s="15"/>
      <c r="AE48" s="54"/>
      <c r="AF48" s="15"/>
      <c r="AG48" s="54"/>
      <c r="AH48" s="15"/>
      <c r="AI48" s="54"/>
      <c r="AJ48" s="55"/>
      <c r="AK48" s="24"/>
      <c r="AL48"/>
      <c r="AM48" s="41">
        <f t="shared" si="8"/>
        <v>0</v>
      </c>
      <c r="AN48">
        <f t="shared" si="12"/>
        <v>0</v>
      </c>
      <c r="AO48" s="41">
        <f t="shared" si="9"/>
        <v>0</v>
      </c>
      <c r="AP48" s="41" t="e">
        <f t="shared" si="10"/>
        <v>#DIV/0!</v>
      </c>
    </row>
    <row r="49" spans="1:42" s="41" customFormat="1" x14ac:dyDescent="0.25">
      <c r="A49" s="41">
        <f t="shared" si="11"/>
        <v>8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54"/>
      <c r="AB49" s="15"/>
      <c r="AC49" s="54"/>
      <c r="AD49" s="15"/>
      <c r="AE49" s="54"/>
      <c r="AF49" s="15"/>
      <c r="AG49" s="54"/>
      <c r="AH49" s="15"/>
      <c r="AI49" s="54"/>
      <c r="AJ49" s="55"/>
      <c r="AK49" s="24"/>
      <c r="AL49"/>
      <c r="AM49" s="41">
        <f t="shared" si="8"/>
        <v>0</v>
      </c>
      <c r="AN49">
        <f t="shared" si="12"/>
        <v>0</v>
      </c>
      <c r="AO49" s="41">
        <f t="shared" si="9"/>
        <v>0</v>
      </c>
      <c r="AP49" s="41" t="e">
        <f t="shared" si="10"/>
        <v>#DIV/0!</v>
      </c>
    </row>
    <row r="50" spans="1:42" s="41" customFormat="1" x14ac:dyDescent="0.25">
      <c r="A50" s="41">
        <f t="shared" si="11"/>
        <v>9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15"/>
      <c r="AC50" s="54"/>
      <c r="AD50" s="15"/>
      <c r="AE50" s="54"/>
      <c r="AF50" s="15"/>
      <c r="AG50" s="54"/>
      <c r="AH50" s="15"/>
      <c r="AI50" s="54"/>
      <c r="AJ50" s="55"/>
      <c r="AK50" s="28"/>
      <c r="AM50" s="41">
        <f t="shared" si="8"/>
        <v>0</v>
      </c>
      <c r="AN50">
        <f t="shared" si="12"/>
        <v>0</v>
      </c>
      <c r="AO50" s="41">
        <f t="shared" si="9"/>
        <v>0</v>
      </c>
      <c r="AP50" s="41" t="e">
        <f t="shared" si="10"/>
        <v>#DIV/0!</v>
      </c>
    </row>
    <row r="51" spans="1:42" s="41" customFormat="1" x14ac:dyDescent="0.25">
      <c r="A51" s="41">
        <f t="shared" si="11"/>
        <v>10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15"/>
      <c r="AC51" s="54"/>
      <c r="AD51" s="15"/>
      <c r="AE51" s="54"/>
      <c r="AF51" s="15"/>
      <c r="AG51" s="54"/>
      <c r="AH51" s="15"/>
      <c r="AI51" s="54"/>
      <c r="AJ51" s="55"/>
      <c r="AK51" s="24"/>
      <c r="AL51" s="76"/>
      <c r="AM51" s="41">
        <f t="shared" si="8"/>
        <v>0</v>
      </c>
      <c r="AN51">
        <f t="shared" si="12"/>
        <v>0</v>
      </c>
      <c r="AO51" s="41">
        <f t="shared" si="9"/>
        <v>0</v>
      </c>
      <c r="AP51" s="41" t="e">
        <f t="shared" si="10"/>
        <v>#DIV/0!</v>
      </c>
    </row>
    <row r="52" spans="1:42" s="41" customFormat="1" x14ac:dyDescent="0.25">
      <c r="A52" s="41">
        <f t="shared" si="11"/>
        <v>11</v>
      </c>
      <c r="B52" s="53"/>
      <c r="C52" s="54"/>
      <c r="D52" s="15"/>
      <c r="E52" s="54"/>
      <c r="F52" s="15"/>
      <c r="G52" s="54"/>
      <c r="H52" s="55"/>
      <c r="I52" s="94"/>
      <c r="J52" s="15"/>
      <c r="K52" s="54"/>
      <c r="L52" s="15"/>
      <c r="M52" s="54"/>
      <c r="N52" s="55"/>
      <c r="O52" s="54"/>
      <c r="P52" s="55"/>
      <c r="Q52" s="54"/>
      <c r="R52" s="15"/>
      <c r="S52" s="94"/>
      <c r="T52" s="15"/>
      <c r="U52" s="54"/>
      <c r="V52" s="15"/>
      <c r="W52" s="94"/>
      <c r="X52" s="15"/>
      <c r="Y52" s="54"/>
      <c r="Z52" s="15"/>
      <c r="AA52" s="54"/>
      <c r="AB52" s="15"/>
      <c r="AC52" s="94"/>
      <c r="AD52" s="15"/>
      <c r="AE52" s="94"/>
      <c r="AF52" s="15"/>
      <c r="AG52" s="94"/>
      <c r="AH52" s="15"/>
      <c r="AI52" s="54"/>
      <c r="AJ52" s="55"/>
      <c r="AK52" s="24"/>
      <c r="AM52" s="41">
        <f t="shared" si="8"/>
        <v>0</v>
      </c>
      <c r="AN52">
        <f t="shared" si="12"/>
        <v>0</v>
      </c>
      <c r="AO52" s="41">
        <f t="shared" si="9"/>
        <v>0</v>
      </c>
      <c r="AP52" s="41" t="e">
        <f t="shared" si="10"/>
        <v>#DIV/0!</v>
      </c>
    </row>
    <row r="53" spans="1:42" s="41" customFormat="1" x14ac:dyDescent="0.25">
      <c r="A53" s="41">
        <f t="shared" si="11"/>
        <v>12</v>
      </c>
      <c r="B53" s="53"/>
      <c r="C53" s="54"/>
      <c r="D53" s="15"/>
      <c r="E53" s="54"/>
      <c r="F53" s="15"/>
      <c r="G53" s="54"/>
      <c r="H53" s="55"/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15"/>
      <c r="AC53" s="54"/>
      <c r="AD53" s="15"/>
      <c r="AE53" s="54"/>
      <c r="AF53" s="15"/>
      <c r="AG53" s="54"/>
      <c r="AH53" s="15"/>
      <c r="AI53" s="54"/>
      <c r="AJ53" s="55"/>
      <c r="AK53" s="28"/>
      <c r="AL53" s="76"/>
      <c r="AM53" s="41">
        <f t="shared" si="8"/>
        <v>0</v>
      </c>
      <c r="AN53">
        <f t="shared" si="12"/>
        <v>0</v>
      </c>
      <c r="AO53" s="41">
        <f t="shared" si="9"/>
        <v>0</v>
      </c>
      <c r="AP53" s="41" t="e">
        <f t="shared" si="10"/>
        <v>#DIV/0!</v>
      </c>
    </row>
    <row r="54" spans="1:42" s="41" customFormat="1" x14ac:dyDescent="0.25">
      <c r="A54" s="41">
        <f t="shared" si="11"/>
        <v>13</v>
      </c>
      <c r="B54" s="53"/>
      <c r="C54" s="54"/>
      <c r="D54" s="15"/>
      <c r="E54" s="54"/>
      <c r="F54" s="15"/>
      <c r="G54" s="54"/>
      <c r="H54" s="15"/>
      <c r="I54" s="54"/>
      <c r="J54" s="15"/>
      <c r="K54" s="54"/>
      <c r="L54" s="15"/>
      <c r="M54" s="54"/>
      <c r="N54" s="15"/>
      <c r="O54" s="54"/>
      <c r="P54" s="1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15"/>
      <c r="AC54" s="54"/>
      <c r="AD54" s="15"/>
      <c r="AE54" s="54"/>
      <c r="AF54" s="15"/>
      <c r="AG54" s="54"/>
      <c r="AH54" s="15"/>
      <c r="AI54" s="54"/>
      <c r="AJ54" s="15"/>
      <c r="AK54" s="28"/>
      <c r="AM54" s="41">
        <f t="shared" si="8"/>
        <v>0</v>
      </c>
      <c r="AN54">
        <f t="shared" si="12"/>
        <v>0</v>
      </c>
      <c r="AO54" s="41">
        <f t="shared" si="9"/>
        <v>0</v>
      </c>
      <c r="AP54" s="41" t="e">
        <f t="shared" si="10"/>
        <v>#DIV/0!</v>
      </c>
    </row>
    <row r="55" spans="1:42" s="41" customFormat="1" x14ac:dyDescent="0.25">
      <c r="A55" s="41">
        <f t="shared" si="11"/>
        <v>14</v>
      </c>
      <c r="B55" s="53"/>
      <c r="C55" s="56"/>
      <c r="D55" s="14"/>
      <c r="E55" s="56"/>
      <c r="F55" s="14"/>
      <c r="G55" s="56"/>
      <c r="H55" s="14"/>
      <c r="I55" s="56"/>
      <c r="J55" s="14"/>
      <c r="K55" s="56"/>
      <c r="L55" s="14"/>
      <c r="M55" s="56"/>
      <c r="N55" s="14"/>
      <c r="O55" s="56"/>
      <c r="P55" s="14"/>
      <c r="Q55" s="56"/>
      <c r="R55" s="14"/>
      <c r="S55" s="128"/>
      <c r="T55" s="14"/>
      <c r="U55" s="56"/>
      <c r="V55" s="14"/>
      <c r="W55" s="128"/>
      <c r="X55" s="14"/>
      <c r="Y55" s="56"/>
      <c r="Z55" s="14"/>
      <c r="AA55" s="56"/>
      <c r="AB55" s="14"/>
      <c r="AC55" s="56"/>
      <c r="AD55" s="14"/>
      <c r="AE55" s="56"/>
      <c r="AF55" s="14"/>
      <c r="AG55" s="56"/>
      <c r="AH55" s="14"/>
      <c r="AI55" s="56"/>
      <c r="AJ55" s="14"/>
      <c r="AK55" s="28"/>
      <c r="AM55" s="41">
        <f t="shared" si="8"/>
        <v>0</v>
      </c>
      <c r="AN55">
        <f t="shared" si="12"/>
        <v>0</v>
      </c>
      <c r="AO55" s="41">
        <f t="shared" si="9"/>
        <v>0</v>
      </c>
      <c r="AP55" s="41" t="e">
        <f t="shared" si="10"/>
        <v>#DIV/0!</v>
      </c>
    </row>
    <row r="56" spans="1:42" s="41" customFormat="1" x14ac:dyDescent="0.25">
      <c r="A56" s="41">
        <f t="shared" si="11"/>
        <v>15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24"/>
      <c r="AM56" s="41">
        <f t="shared" si="8"/>
        <v>0</v>
      </c>
      <c r="AN56">
        <f t="shared" si="12"/>
        <v>0</v>
      </c>
      <c r="AO56" s="41">
        <f>COUNT(C56:AJ56)/2</f>
        <v>0</v>
      </c>
      <c r="AP56" s="41" t="e">
        <f>+AM56/AO56</f>
        <v>#DIV/0!</v>
      </c>
    </row>
    <row r="57" spans="1:42" s="41" customFormat="1" x14ac:dyDescent="0.25">
      <c r="A57" s="41">
        <f t="shared" si="11"/>
        <v>16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94"/>
      <c r="R57" s="15"/>
      <c r="S57" s="94"/>
      <c r="T57" s="15"/>
      <c r="U57" s="54"/>
      <c r="V57" s="15"/>
      <c r="W57" s="54"/>
      <c r="X57" s="15"/>
      <c r="Y57" s="54"/>
      <c r="Z57" s="15"/>
      <c r="AA57" s="54"/>
      <c r="AB57" s="15"/>
      <c r="AC57" s="54"/>
      <c r="AD57" s="15"/>
      <c r="AE57" s="54"/>
      <c r="AF57" s="15"/>
      <c r="AG57" s="54"/>
      <c r="AH57" s="15"/>
      <c r="AI57" s="54"/>
      <c r="AJ57" s="15"/>
      <c r="AK57" s="24"/>
      <c r="AM57" s="41">
        <f t="shared" si="8"/>
        <v>0</v>
      </c>
      <c r="AN57">
        <f t="shared" si="12"/>
        <v>0</v>
      </c>
      <c r="AO57" s="41">
        <f>COUNT(C57:AJ57)/2</f>
        <v>0</v>
      </c>
      <c r="AP57" s="41" t="e">
        <f>+AM57/AO57</f>
        <v>#DIV/0!</v>
      </c>
    </row>
    <row r="58" spans="1:42" s="41" customFormat="1" x14ac:dyDescent="0.25">
      <c r="A58" s="41">
        <f t="shared" si="11"/>
        <v>17</v>
      </c>
      <c r="B58" s="53"/>
      <c r="C58" s="54"/>
      <c r="D58" s="15"/>
      <c r="E58" s="54"/>
      <c r="F58" s="15"/>
      <c r="G58" s="54"/>
      <c r="H58" s="15"/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24"/>
      <c r="AM58" s="41">
        <f t="shared" si="8"/>
        <v>0</v>
      </c>
      <c r="AN58">
        <f t="shared" si="12"/>
        <v>0</v>
      </c>
      <c r="AO58" s="41">
        <f>COUNT(C58:AJ58)/2</f>
        <v>0</v>
      </c>
      <c r="AP58" s="41" t="e">
        <f>+AM58/AO58</f>
        <v>#DIV/0!</v>
      </c>
    </row>
    <row r="59" spans="1:42" s="41" customFormat="1" x14ac:dyDescent="0.25">
      <c r="A59" s="41">
        <f t="shared" si="11"/>
        <v>18</v>
      </c>
      <c r="B59" s="53"/>
      <c r="C59" s="56"/>
      <c r="D59" s="14"/>
      <c r="E59" s="56"/>
      <c r="F59" s="14"/>
      <c r="G59" s="56"/>
      <c r="H59" s="14"/>
      <c r="I59" s="56"/>
      <c r="J59" s="14"/>
      <c r="K59" s="56"/>
      <c r="L59" s="14"/>
      <c r="M59" s="56"/>
      <c r="N59" s="14"/>
      <c r="O59" s="56"/>
      <c r="P59" s="14"/>
      <c r="Q59" s="56"/>
      <c r="R59" s="14"/>
      <c r="S59" s="56"/>
      <c r="T59" s="14"/>
      <c r="U59" s="56"/>
      <c r="V59" s="14"/>
      <c r="W59" s="56"/>
      <c r="X59" s="14"/>
      <c r="Y59" s="56"/>
      <c r="Z59" s="14"/>
      <c r="AA59" s="56"/>
      <c r="AB59" s="14"/>
      <c r="AC59" s="56"/>
      <c r="AD59" s="14"/>
      <c r="AE59" s="56"/>
      <c r="AF59" s="14"/>
      <c r="AG59" s="56"/>
      <c r="AH59" s="14"/>
      <c r="AI59" s="56"/>
      <c r="AJ59" s="14"/>
      <c r="AK59" s="24"/>
      <c r="AL59"/>
      <c r="AN59"/>
    </row>
    <row r="60" spans="1:42" s="41" customFormat="1" x14ac:dyDescent="0.25">
      <c r="A60" s="41">
        <f t="shared" si="11"/>
        <v>19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28"/>
      <c r="AL60"/>
      <c r="AN60"/>
    </row>
    <row r="61" spans="1:42" s="41" customFormat="1" x14ac:dyDescent="0.25">
      <c r="A61" s="41">
        <f t="shared" si="11"/>
        <v>20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54"/>
      <c r="AB61" s="15"/>
      <c r="AC61" s="54"/>
      <c r="AD61" s="15"/>
      <c r="AE61" s="54"/>
      <c r="AF61" s="15"/>
      <c r="AG61" s="54"/>
      <c r="AH61" s="15"/>
      <c r="AI61" s="54"/>
      <c r="AJ61" s="15"/>
      <c r="AK61" s="28"/>
      <c r="AL61"/>
      <c r="AN61"/>
    </row>
    <row r="62" spans="1:42" s="41" customFormat="1" x14ac:dyDescent="0.25">
      <c r="A62" s="41">
        <f t="shared" si="11"/>
        <v>21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/>
      <c r="AJ62" s="15"/>
      <c r="AK62" s="28"/>
      <c r="AL62"/>
      <c r="AN62"/>
    </row>
    <row r="63" spans="1:42" s="41" customFormat="1" x14ac:dyDescent="0.25">
      <c r="A63" s="41">
        <f t="shared" si="11"/>
        <v>22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/>
      <c r="AJ63" s="15"/>
      <c r="AK63" s="24"/>
      <c r="AL63" s="76"/>
      <c r="AN63"/>
    </row>
    <row r="64" spans="1:42" s="41" customFormat="1" x14ac:dyDescent="0.25">
      <c r="A64" s="41">
        <f t="shared" si="11"/>
        <v>23</v>
      </c>
      <c r="B64" s="53"/>
      <c r="C64" s="54"/>
      <c r="D64" s="15"/>
      <c r="E64" s="54"/>
      <c r="F64" s="15"/>
      <c r="G64" s="54"/>
      <c r="H64" s="15"/>
      <c r="I64" s="94"/>
      <c r="J64" s="15"/>
      <c r="K64" s="54"/>
      <c r="L64" s="15"/>
      <c r="M64" s="54"/>
      <c r="N64" s="15"/>
      <c r="O64" s="9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24"/>
      <c r="AL64" s="76"/>
      <c r="AN64"/>
    </row>
    <row r="65" spans="1:40" s="41" customFormat="1" x14ac:dyDescent="0.25">
      <c r="A65" s="41">
        <f t="shared" si="11"/>
        <v>24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24"/>
      <c r="AL65" s="76"/>
      <c r="AN65"/>
    </row>
    <row r="66" spans="1:40" s="41" customFormat="1" x14ac:dyDescent="0.25">
      <c r="A66" s="41">
        <f t="shared" si="11"/>
        <v>25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24"/>
      <c r="AN66"/>
    </row>
    <row r="67" spans="1:40" s="41" customFormat="1" x14ac:dyDescent="0.25">
      <c r="A67" s="41">
        <f t="shared" si="11"/>
        <v>26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24"/>
      <c r="AN67"/>
    </row>
    <row r="68" spans="1:40" s="41" customFormat="1" x14ac:dyDescent="0.25">
      <c r="A68" s="41">
        <f t="shared" si="11"/>
        <v>27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28"/>
      <c r="AN68"/>
    </row>
    <row r="69" spans="1:40" s="41" customFormat="1" x14ac:dyDescent="0.25">
      <c r="A69" s="41">
        <f t="shared" si="11"/>
        <v>28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24"/>
      <c r="AN69"/>
    </row>
    <row r="70" spans="1:40" s="41" customFormat="1" x14ac:dyDescent="0.25">
      <c r="A70" s="41">
        <f t="shared" si="11"/>
        <v>29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24"/>
      <c r="AN70"/>
    </row>
    <row r="71" spans="1:40" s="41" customFormat="1" x14ac:dyDescent="0.25">
      <c r="A71" s="41">
        <f t="shared" si="11"/>
        <v>30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24"/>
      <c r="AN71"/>
    </row>
    <row r="72" spans="1:40" s="41" customFormat="1" x14ac:dyDescent="0.25">
      <c r="A72" s="41">
        <f t="shared" si="11"/>
        <v>31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24"/>
      <c r="AN72"/>
    </row>
    <row r="73" spans="1:40" s="41" customFormat="1" x14ac:dyDescent="0.25">
      <c r="A73" s="41">
        <f t="shared" si="11"/>
        <v>32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24"/>
      <c r="AN73"/>
    </row>
    <row r="74" spans="1:40" s="41" customFormat="1" x14ac:dyDescent="0.25">
      <c r="A74" s="41">
        <f t="shared" si="11"/>
        <v>33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28"/>
      <c r="AN74"/>
    </row>
    <row r="75" spans="1:40" s="41" customFormat="1" x14ac:dyDescent="0.25">
      <c r="A75" s="41">
        <f t="shared" si="11"/>
        <v>34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24"/>
      <c r="AN75"/>
    </row>
    <row r="76" spans="1:40" s="41" customFormat="1" x14ac:dyDescent="0.25">
      <c r="A76" s="41">
        <f t="shared" si="11"/>
        <v>35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28"/>
      <c r="AN76"/>
    </row>
    <row r="77" spans="1:40" s="41" customFormat="1" x14ac:dyDescent="0.25">
      <c r="A77" s="41">
        <f t="shared" si="11"/>
        <v>36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24"/>
      <c r="AN77"/>
    </row>
    <row r="78" spans="1:40" s="41" customFormat="1" x14ac:dyDescent="0.25">
      <c r="A78" s="41">
        <f t="shared" si="11"/>
        <v>37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28"/>
      <c r="AL78"/>
      <c r="AN78"/>
    </row>
    <row r="79" spans="1:40" s="41" customFormat="1" x14ac:dyDescent="0.25">
      <c r="A79" s="41">
        <f t="shared" si="11"/>
        <v>38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24"/>
      <c r="AN79"/>
    </row>
    <row r="80" spans="1:40" s="41" customFormat="1" x14ac:dyDescent="0.25">
      <c r="A80" s="41">
        <f t="shared" si="11"/>
        <v>39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24"/>
      <c r="AN80"/>
    </row>
    <row r="81" spans="1:40" s="41" customFormat="1" x14ac:dyDescent="0.25">
      <c r="A81" s="41">
        <f t="shared" si="11"/>
        <v>40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24"/>
      <c r="AN81"/>
    </row>
    <row r="82" spans="1:40" s="41" customFormat="1" x14ac:dyDescent="0.25">
      <c r="A82" s="41">
        <f t="shared" si="11"/>
        <v>41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24"/>
      <c r="AN82"/>
    </row>
    <row r="83" spans="1:40" s="41" customFormat="1" x14ac:dyDescent="0.25">
      <c r="A83" s="41">
        <f t="shared" si="11"/>
        <v>42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24"/>
      <c r="AL83" s="76"/>
      <c r="AN83"/>
    </row>
    <row r="84" spans="1:40" s="41" customFormat="1" x14ac:dyDescent="0.25">
      <c r="A84" s="41">
        <f t="shared" si="11"/>
        <v>43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24"/>
      <c r="AL84" s="76"/>
      <c r="AN84"/>
    </row>
    <row r="85" spans="1:40" s="41" customFormat="1" x14ac:dyDescent="0.25">
      <c r="A85" s="41">
        <f t="shared" si="11"/>
        <v>44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24"/>
      <c r="AL85" s="76"/>
      <c r="AN85"/>
    </row>
    <row r="86" spans="1:40" s="41" customFormat="1" x14ac:dyDescent="0.25">
      <c r="A86" s="41">
        <f t="shared" si="11"/>
        <v>45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24"/>
      <c r="AL86" s="76"/>
      <c r="AN86"/>
    </row>
    <row r="87" spans="1:40" s="41" customFormat="1" x14ac:dyDescent="0.25"/>
    <row r="88" spans="1:40" s="41" customFormat="1" x14ac:dyDescent="0.25"/>
    <row r="89" spans="1:40" s="41" customFormat="1" x14ac:dyDescent="0.25"/>
    <row r="90" spans="1:40" s="41" customFormat="1" x14ac:dyDescent="0.25"/>
    <row r="91" spans="1:40" s="41" customFormat="1" x14ac:dyDescent="0.25"/>
    <row r="92" spans="1:40" s="41" customFormat="1" x14ac:dyDescent="0.25"/>
    <row r="93" spans="1:40" s="41" customFormat="1" x14ac:dyDescent="0.25"/>
    <row r="94" spans="1:40" s="41" customFormat="1" x14ac:dyDescent="0.25"/>
    <row r="95" spans="1:40" s="41" customFormat="1" x14ac:dyDescent="0.25"/>
  </sheetData>
  <sortState xmlns:xlrd2="http://schemas.microsoft.com/office/spreadsheetml/2017/richdata2" ref="B5:G11">
    <sortCondition descending="1" ref="F5"/>
    <sortCondition descending="1" ref="G5"/>
    <sortCondition descending="1" ref="D5"/>
  </sortState>
  <mergeCells count="17">
    <mergeCell ref="C40:D40"/>
    <mergeCell ref="E40:F40"/>
    <mergeCell ref="G40:H40"/>
    <mergeCell ref="Y40:Z40"/>
    <mergeCell ref="AA40:AB40"/>
    <mergeCell ref="AI40:AJ40"/>
    <mergeCell ref="I40:J40"/>
    <mergeCell ref="K40:L40"/>
    <mergeCell ref="M40:N40"/>
    <mergeCell ref="O40:P40"/>
    <mergeCell ref="Q40:R40"/>
    <mergeCell ref="S40:T40"/>
    <mergeCell ref="AE40:AF40"/>
    <mergeCell ref="U40:V40"/>
    <mergeCell ref="W40:X40"/>
    <mergeCell ref="AG40:AH40"/>
    <mergeCell ref="AC40:AD40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469A8-EC56-4A8B-9174-1BC354274893}">
  <sheetPr codeName="Hoja36"/>
  <dimension ref="A1:AJ61"/>
  <sheetViews>
    <sheetView workbookViewId="0"/>
  </sheetViews>
  <sheetFormatPr baseColWidth="10" defaultColWidth="11.54296875" defaultRowHeight="12.5" x14ac:dyDescent="0.25"/>
  <cols>
    <col min="1" max="1" width="4" customWidth="1"/>
    <col min="3" max="30" width="4" customWidth="1"/>
  </cols>
  <sheetData>
    <row r="1" spans="1:31" ht="13" x14ac:dyDescent="0.3">
      <c r="A1" s="308" t="s">
        <v>173</v>
      </c>
      <c r="AE1" s="24"/>
    </row>
    <row r="2" spans="1:31" x14ac:dyDescent="0.25">
      <c r="A2" t="s">
        <v>10</v>
      </c>
      <c r="AE2" s="24"/>
    </row>
    <row r="3" spans="1:31" ht="13" thickBot="1" x14ac:dyDescent="0.3">
      <c r="A3">
        <f>+GENERAL!B6</f>
        <v>12</v>
      </c>
      <c r="C3" s="41">
        <f>SUM(C5:C7)</f>
        <v>-300000000</v>
      </c>
      <c r="AE3" s="24"/>
    </row>
    <row r="4" spans="1:31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E4" s="24"/>
    </row>
    <row r="5" spans="1:31" ht="13" thickBot="1" x14ac:dyDescent="0.3">
      <c r="A5" s="149">
        <v>1</v>
      </c>
      <c r="B5" s="23" t="s">
        <v>9</v>
      </c>
      <c r="C5" s="47">
        <f>+O$36</f>
        <v>-100000000</v>
      </c>
      <c r="D5" s="48">
        <f>+P$37</f>
        <v>0</v>
      </c>
      <c r="E5" s="45">
        <f>+P$36</f>
        <v>0</v>
      </c>
      <c r="F5" s="18">
        <f>+O$22</f>
        <v>0</v>
      </c>
      <c r="G5" s="238">
        <f t="shared" ref="G5:G18" si="0">IF(E5&lt;A$3/2,-1,1)*80+C5</f>
        <v>-100000080</v>
      </c>
      <c r="AE5" s="24"/>
    </row>
    <row r="6" spans="1:31" ht="13" thickBot="1" x14ac:dyDescent="0.3">
      <c r="A6" s="149">
        <v>2</v>
      </c>
      <c r="B6" s="161" t="s">
        <v>122</v>
      </c>
      <c r="C6" s="47">
        <f>+E$36</f>
        <v>-100000000</v>
      </c>
      <c r="D6" s="48">
        <f>+F$37</f>
        <v>0</v>
      </c>
      <c r="E6" s="45">
        <f>+F$36</f>
        <v>0</v>
      </c>
      <c r="F6" s="18">
        <f>+E$22</f>
        <v>0</v>
      </c>
      <c r="G6" s="238">
        <f t="shared" si="0"/>
        <v>-100000080</v>
      </c>
      <c r="AE6" s="24"/>
    </row>
    <row r="7" spans="1:31" ht="13" thickBot="1" x14ac:dyDescent="0.3">
      <c r="A7" s="149">
        <v>3</v>
      </c>
      <c r="B7" s="23" t="s">
        <v>152</v>
      </c>
      <c r="C7" s="47">
        <f>+Y$36</f>
        <v>-100000000</v>
      </c>
      <c r="D7" s="48">
        <f>+Z$37</f>
        <v>0</v>
      </c>
      <c r="E7" s="45">
        <f>+Z$36</f>
        <v>0</v>
      </c>
      <c r="F7" s="18">
        <f>+Y$22</f>
        <v>0</v>
      </c>
      <c r="G7" s="238">
        <f t="shared" si="0"/>
        <v>-100000080</v>
      </c>
      <c r="AE7" s="24"/>
    </row>
    <row r="8" spans="1:31" ht="13" hidden="1" thickBot="1" x14ac:dyDescent="0.3">
      <c r="A8" s="149">
        <v>4</v>
      </c>
      <c r="B8" s="23" t="s">
        <v>1</v>
      </c>
      <c r="C8" s="47">
        <f>+G$36</f>
        <v>-100000000</v>
      </c>
      <c r="D8" s="48">
        <f>+H$37</f>
        <v>0</v>
      </c>
      <c r="E8" s="45">
        <f>+H$36</f>
        <v>0</v>
      </c>
      <c r="F8" s="18">
        <f>+G$22</f>
        <v>0</v>
      </c>
      <c r="G8" s="238">
        <f t="shared" si="0"/>
        <v>-100000080</v>
      </c>
      <c r="AE8" s="24"/>
    </row>
    <row r="9" spans="1:31" ht="13" hidden="1" thickBot="1" x14ac:dyDescent="0.3">
      <c r="A9" s="149">
        <v>5</v>
      </c>
      <c r="B9" s="23" t="s">
        <v>43</v>
      </c>
      <c r="C9" s="47">
        <f>+Q$36</f>
        <v>-100000000</v>
      </c>
      <c r="D9" s="48">
        <f>+R$37</f>
        <v>0</v>
      </c>
      <c r="E9" s="45">
        <f>+R$36</f>
        <v>0</v>
      </c>
      <c r="F9" s="18">
        <f>+Q$22</f>
        <v>0</v>
      </c>
      <c r="G9" s="238">
        <f t="shared" si="0"/>
        <v>-100000080</v>
      </c>
      <c r="AE9" s="24"/>
    </row>
    <row r="10" spans="1:31" ht="13" hidden="1" thickBot="1" x14ac:dyDescent="0.3">
      <c r="A10" s="149">
        <v>6</v>
      </c>
      <c r="B10" s="23" t="s">
        <v>6</v>
      </c>
      <c r="C10" s="47">
        <f>+M$36</f>
        <v>-100000000</v>
      </c>
      <c r="D10" s="48">
        <f>+N$37</f>
        <v>0</v>
      </c>
      <c r="E10" s="45">
        <f>+N$36</f>
        <v>0</v>
      </c>
      <c r="F10" s="18">
        <f>+M$22</f>
        <v>0</v>
      </c>
      <c r="G10" s="238">
        <f t="shared" si="0"/>
        <v>-100000080</v>
      </c>
      <c r="AE10" s="24"/>
    </row>
    <row r="11" spans="1:31" ht="13" hidden="1" thickBot="1" x14ac:dyDescent="0.3">
      <c r="A11" s="149">
        <v>7</v>
      </c>
      <c r="B11" s="23" t="s">
        <v>56</v>
      </c>
      <c r="C11" s="47">
        <f>+AC$36</f>
        <v>-100000000</v>
      </c>
      <c r="D11" s="48">
        <f>+AD$37</f>
        <v>0</v>
      </c>
      <c r="E11" s="45">
        <f>+AD$36</f>
        <v>0</v>
      </c>
      <c r="F11" s="18">
        <f>+AC$22</f>
        <v>0</v>
      </c>
      <c r="G11" s="238">
        <f t="shared" si="0"/>
        <v>-100000080</v>
      </c>
      <c r="AE11" s="24"/>
    </row>
    <row r="12" spans="1:31" ht="13" hidden="1" thickBot="1" x14ac:dyDescent="0.3">
      <c r="A12" s="149">
        <v>8</v>
      </c>
      <c r="B12" s="23" t="s">
        <v>28</v>
      </c>
      <c r="C12" s="47">
        <f>+I$36</f>
        <v>-100000000</v>
      </c>
      <c r="D12" s="48">
        <f>+J$37</f>
        <v>0</v>
      </c>
      <c r="E12" s="45">
        <f>+J$36</f>
        <v>0</v>
      </c>
      <c r="F12" s="18">
        <f>+I$22</f>
        <v>0</v>
      </c>
      <c r="G12" s="238">
        <f t="shared" si="0"/>
        <v>-100000080</v>
      </c>
      <c r="AE12" s="24"/>
    </row>
    <row r="13" spans="1:31" ht="13" hidden="1" thickBot="1" x14ac:dyDescent="0.3">
      <c r="A13" s="149">
        <v>9</v>
      </c>
      <c r="B13" s="23" t="s">
        <v>62</v>
      </c>
      <c r="C13" s="47">
        <f>+K$36</f>
        <v>-100000000</v>
      </c>
      <c r="D13" s="59">
        <f>+L$37</f>
        <v>0</v>
      </c>
      <c r="E13" s="46">
        <f>+L$36</f>
        <v>0</v>
      </c>
      <c r="F13" s="18">
        <f>+K$22</f>
        <v>0</v>
      </c>
      <c r="G13" s="238">
        <f t="shared" si="0"/>
        <v>-100000080</v>
      </c>
      <c r="AE13" s="24"/>
    </row>
    <row r="14" spans="1:31" ht="13" hidden="1" thickBot="1" x14ac:dyDescent="0.3">
      <c r="A14" s="149">
        <v>10</v>
      </c>
      <c r="B14" s="23" t="s">
        <v>4</v>
      </c>
      <c r="C14" s="47">
        <f>+W$36</f>
        <v>-100000000</v>
      </c>
      <c r="D14" s="48">
        <f>+X$37</f>
        <v>0</v>
      </c>
      <c r="E14" s="45">
        <f>+X$36</f>
        <v>0</v>
      </c>
      <c r="F14" s="18">
        <f>+W$22</f>
        <v>0</v>
      </c>
      <c r="G14" s="238">
        <f t="shared" si="0"/>
        <v>-100000080</v>
      </c>
      <c r="AE14" s="24"/>
    </row>
    <row r="15" spans="1:31" ht="13" hidden="1" thickBot="1" x14ac:dyDescent="0.3">
      <c r="A15" s="149">
        <v>11</v>
      </c>
      <c r="B15" s="23" t="s">
        <v>52</v>
      </c>
      <c r="C15" s="47">
        <f>+AA$36</f>
        <v>-100000000</v>
      </c>
      <c r="D15" s="48">
        <f>+AB$37</f>
        <v>0</v>
      </c>
      <c r="E15" s="45">
        <f>+AB$36</f>
        <v>0</v>
      </c>
      <c r="F15" s="18">
        <f>+AA$22</f>
        <v>0</v>
      </c>
      <c r="G15" s="238">
        <f t="shared" si="0"/>
        <v>-100000080</v>
      </c>
      <c r="AE15" s="24"/>
    </row>
    <row r="16" spans="1:31" ht="13" hidden="1" thickBot="1" x14ac:dyDescent="0.3">
      <c r="A16" s="149">
        <v>12</v>
      </c>
      <c r="B16" s="23" t="s">
        <v>26</v>
      </c>
      <c r="C16" s="47">
        <f>+S$36</f>
        <v>-100000000</v>
      </c>
      <c r="D16" s="48">
        <f>+T$37</f>
        <v>0</v>
      </c>
      <c r="E16" s="45">
        <f>+T$36</f>
        <v>0</v>
      </c>
      <c r="F16" s="18">
        <f>+S$22</f>
        <v>0</v>
      </c>
      <c r="G16" s="238">
        <f t="shared" si="0"/>
        <v>-100000080</v>
      </c>
      <c r="AE16" s="24"/>
    </row>
    <row r="17" spans="1:31" ht="13" hidden="1" thickBot="1" x14ac:dyDescent="0.3">
      <c r="A17" s="149">
        <v>13</v>
      </c>
      <c r="B17" s="23" t="s">
        <v>25</v>
      </c>
      <c r="C17" s="47">
        <f>+C$36</f>
        <v>-100000000</v>
      </c>
      <c r="D17" s="48">
        <f>+D$37</f>
        <v>0</v>
      </c>
      <c r="E17" s="45">
        <f>+D$36</f>
        <v>0</v>
      </c>
      <c r="F17" s="18">
        <f>+C$22</f>
        <v>0</v>
      </c>
      <c r="G17" s="238">
        <f t="shared" si="0"/>
        <v>-100000080</v>
      </c>
      <c r="AE17" s="24"/>
    </row>
    <row r="18" spans="1:31" ht="13" hidden="1" thickBot="1" x14ac:dyDescent="0.3">
      <c r="A18" s="149">
        <v>14</v>
      </c>
      <c r="B18" s="23" t="s">
        <v>5</v>
      </c>
      <c r="C18" s="47">
        <f>+U$36</f>
        <v>-100000000</v>
      </c>
      <c r="D18" s="48">
        <f>+V$37</f>
        <v>0</v>
      </c>
      <c r="E18" s="45">
        <f>+V$36</f>
        <v>0</v>
      </c>
      <c r="F18" s="18">
        <f>+U$22</f>
        <v>0</v>
      </c>
      <c r="G18" s="238">
        <f t="shared" si="0"/>
        <v>-100000080</v>
      </c>
      <c r="AE18" s="24"/>
    </row>
    <row r="19" spans="1:31" x14ac:dyDescent="0.25">
      <c r="A19" s="16"/>
      <c r="G19" s="198"/>
      <c r="AE19" s="24"/>
    </row>
    <row r="20" spans="1:31" x14ac:dyDescent="0.25">
      <c r="A20" s="16"/>
      <c r="AE20" s="24"/>
    </row>
    <row r="21" spans="1:31" x14ac:dyDescent="0.25">
      <c r="A21" s="16"/>
      <c r="AE21" s="24"/>
    </row>
    <row r="22" spans="1:31" hidden="1" x14ac:dyDescent="0.25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 x14ac:dyDescent="0.25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 x14ac:dyDescent="0.25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 x14ac:dyDescent="0.25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 x14ac:dyDescent="0.25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 x14ac:dyDescent="0.25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 x14ac:dyDescent="0.25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 x14ac:dyDescent="0.25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 x14ac:dyDescent="0.25">
      <c r="C30">
        <f>RANK(C31,$C31:$AP31)*C35</f>
        <v>0</v>
      </c>
      <c r="E30">
        <f>RANK(E31,$C31:$AP31)*E35</f>
        <v>0</v>
      </c>
      <c r="G30">
        <f>RANK(G31,$C31:$AP31)*G35</f>
        <v>0</v>
      </c>
      <c r="I30">
        <f>RANK(I31,$C31:$AP31)*I35</f>
        <v>0</v>
      </c>
      <c r="K30">
        <f>RANK(K31,$C31:$AP31)*K35</f>
        <v>0</v>
      </c>
      <c r="M30">
        <f>RANK(M31,$C31:$AP31)*M35</f>
        <v>0</v>
      </c>
      <c r="O30">
        <f>RANK(O31,$C31:$AP31)*O35</f>
        <v>0</v>
      </c>
      <c r="Q30">
        <f>RANK(Q31,$C31:$AP31)*Q35</f>
        <v>0</v>
      </c>
      <c r="S30">
        <f>RANK(S31,$C31:$AP31)*S35</f>
        <v>0</v>
      </c>
      <c r="U30">
        <f>RANK(U31,$C31:$AP31)*U35</f>
        <v>0</v>
      </c>
      <c r="W30">
        <f>RANK(W31,$C31:$AP31)*W35</f>
        <v>0</v>
      </c>
      <c r="Y30">
        <f>RANK(Y31,$C31:$AP31)*Y35</f>
        <v>0</v>
      </c>
      <c r="AA30">
        <f>RANK(AA31,$C31:$AP31)*AA35</f>
        <v>0</v>
      </c>
      <c r="AC30">
        <f>RANK(AC31,$C31:$AP31)*AC35</f>
        <v>0</v>
      </c>
      <c r="AE30" s="24"/>
    </row>
    <row r="31" spans="1:31" hidden="1" x14ac:dyDescent="0.25">
      <c r="C31">
        <f>SUM(C32:C34)</f>
        <v>-101000000</v>
      </c>
      <c r="E31">
        <f>SUM(E32:E34)</f>
        <v>-101000000</v>
      </c>
      <c r="G31">
        <f>SUM(G32:G34)</f>
        <v>-101000000</v>
      </c>
      <c r="I31">
        <f>SUM(I32:I34)</f>
        <v>-101000000</v>
      </c>
      <c r="K31">
        <f>SUM(K32:K34)</f>
        <v>-101000000</v>
      </c>
      <c r="M31">
        <f>SUM(M32:M34)</f>
        <v>-101000000</v>
      </c>
      <c r="O31">
        <f>SUM(O32:O34)</f>
        <v>-101000000</v>
      </c>
      <c r="Q31">
        <f>SUM(Q32:Q34)</f>
        <v>-101000000</v>
      </c>
      <c r="S31">
        <f>SUM(S32:S34)</f>
        <v>-101000000</v>
      </c>
      <c r="U31">
        <f>SUM(U32:U34)</f>
        <v>-101000000</v>
      </c>
      <c r="W31">
        <f>SUM(W32:W34)</f>
        <v>-101000000</v>
      </c>
      <c r="Y31">
        <f>SUM(Y32:Y34)</f>
        <v>-101000000</v>
      </c>
      <c r="AA31">
        <f>SUM(AA32:AA34)</f>
        <v>-101000000</v>
      </c>
      <c r="AC31">
        <f>SUM(AC32:AC34)</f>
        <v>-101000000</v>
      </c>
      <c r="AE31" s="24"/>
    </row>
    <row r="32" spans="1:31" hidden="1" x14ac:dyDescent="0.25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24"/>
    </row>
    <row r="33" spans="1:36" hidden="1" x14ac:dyDescent="0.25">
      <c r="C33">
        <f>D37*10</f>
        <v>0</v>
      </c>
      <c r="E33">
        <f>F37*10</f>
        <v>0</v>
      </c>
      <c r="G33">
        <f>H37*10</f>
        <v>0</v>
      </c>
      <c r="I33">
        <f>J37*10</f>
        <v>0</v>
      </c>
      <c r="K33">
        <f>L37*10</f>
        <v>0</v>
      </c>
      <c r="M33">
        <f>N37*10</f>
        <v>0</v>
      </c>
      <c r="O33">
        <f>P37*10</f>
        <v>0</v>
      </c>
      <c r="Q33">
        <f>R37*10</f>
        <v>0</v>
      </c>
      <c r="S33">
        <f>T37*10</f>
        <v>0</v>
      </c>
      <c r="U33">
        <f>V37*10</f>
        <v>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 s="24"/>
    </row>
    <row r="34" spans="1:36" hidden="1" x14ac:dyDescent="0.25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E34" s="24"/>
    </row>
    <row r="35" spans="1:36" ht="13" thickBot="1" x14ac:dyDescent="0.3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41">
        <f>MAX(AF38:AF97)</f>
        <v>0</v>
      </c>
    </row>
    <row r="36" spans="1:36" ht="13" hidden="1" thickBot="1" x14ac:dyDescent="0.3">
      <c r="C36" s="2">
        <f>IF(SUM(C41:C279)&lt;-1000,-100000000,SUM(C41:C279))</f>
        <v>-100000000</v>
      </c>
      <c r="D36" s="2">
        <f>COUNT(D41:D279)</f>
        <v>0</v>
      </c>
      <c r="E36" s="2">
        <f>IF(SUM(E41:E279)&lt;-1000,-100000000,SUM(E41:E279))</f>
        <v>-100000000</v>
      </c>
      <c r="F36" s="2">
        <f>COUNT(F41:F279)</f>
        <v>0</v>
      </c>
      <c r="G36" s="2">
        <f>IF(SUM(G41:G279)&lt;-1000,-100000000,SUM(G41:G279))</f>
        <v>-100000000</v>
      </c>
      <c r="H36" s="2">
        <f>COUNT(H41:H279)</f>
        <v>0</v>
      </c>
      <c r="I36" s="2">
        <f>IF(SUM(I41:I279)&lt;-1000,-100000000,SUM(I41:I279))</f>
        <v>-100000000</v>
      </c>
      <c r="J36" s="2">
        <f>COUNT(J41:J279)</f>
        <v>0</v>
      </c>
      <c r="K36" s="2">
        <f>IF(SUM(K41:K279)&lt;-1000,-100000000,SUM(K41:K279))</f>
        <v>-100000000</v>
      </c>
      <c r="L36" s="2">
        <f>COUNT(L41:L279)</f>
        <v>0</v>
      </c>
      <c r="M36" s="2">
        <f>IF(SUM(M41:M279)&lt;-1000,-100000000,SUM(M41:M279))</f>
        <v>-100000000</v>
      </c>
      <c r="N36" s="2">
        <f>COUNT(N41:N279)</f>
        <v>0</v>
      </c>
      <c r="O36" s="2">
        <f>IF(SUM(O41:O279)&lt;-1000,-100000000,SUM(O41:O279))</f>
        <v>-100000000</v>
      </c>
      <c r="P36" s="2">
        <f>COUNT(P41:P279)</f>
        <v>0</v>
      </c>
      <c r="Q36" s="2">
        <f>IF(SUM(Q41:Q279)&lt;-1000,-100000000,SUM(Q41:Q279))</f>
        <v>-100000000</v>
      </c>
      <c r="R36" s="2">
        <f>COUNT(R41:R279)</f>
        <v>0</v>
      </c>
      <c r="S36" s="2">
        <f>IF(SUM(S41:S279)&lt;-1000,-100000000,SUM(S41:S279))</f>
        <v>-100000000</v>
      </c>
      <c r="T36" s="2">
        <f>COUNT(T41:T279)</f>
        <v>0</v>
      </c>
      <c r="U36" s="2">
        <f>IF(SUM(U41:U279)&lt;-1000,-100000000,SUM(U41:U279))</f>
        <v>-100000000</v>
      </c>
      <c r="V36" s="2">
        <f>COUNT(V41:V279)</f>
        <v>0</v>
      </c>
      <c r="W36" s="2">
        <f>IF(SUM(W41:W279)&lt;-1000,-100000000,SUM(W41:W279))</f>
        <v>-100000000</v>
      </c>
      <c r="X36" s="2">
        <f>COUNT(X41:X279)</f>
        <v>0</v>
      </c>
      <c r="Y36" s="2">
        <f>IF(SUM(Y41:Y279)&lt;-1000,-100000000,SUM(Y41:Y279))</f>
        <v>-100000000</v>
      </c>
      <c r="Z36" s="2">
        <f>COUNT(Z41:Z279)</f>
        <v>0</v>
      </c>
      <c r="AA36" s="2">
        <f>IF(SUM(AA41:AA279)&lt;-1000,-100000000,SUM(AA41:AA279))</f>
        <v>-100000000</v>
      </c>
      <c r="AB36" s="2">
        <f>COUNT(AB41:AB279)</f>
        <v>0</v>
      </c>
      <c r="AC36" s="2">
        <f>IF(SUM(AC41:AC279)&lt;-1000,-100000000,SUM(AC41:AC279))</f>
        <v>-100000000</v>
      </c>
      <c r="AD36" s="2">
        <f>COUNT(AD41:AD279)</f>
        <v>0</v>
      </c>
      <c r="AE36" s="24"/>
    </row>
    <row r="37" spans="1:36" hidden="1" x14ac:dyDescent="0.25">
      <c r="C37" s="2">
        <f t="shared" ref="C37:AD37" si="3">SUM(C41:C173)</f>
        <v>-100000000</v>
      </c>
      <c r="D37" s="2">
        <f t="shared" si="3"/>
        <v>0</v>
      </c>
      <c r="E37" s="2">
        <f t="shared" si="3"/>
        <v>-100000000</v>
      </c>
      <c r="F37" s="2">
        <f t="shared" si="3"/>
        <v>0</v>
      </c>
      <c r="G37" s="2">
        <f t="shared" si="3"/>
        <v>-100000000</v>
      </c>
      <c r="H37" s="2">
        <f t="shared" si="3"/>
        <v>0</v>
      </c>
      <c r="I37" s="2">
        <f t="shared" si="3"/>
        <v>-100000000</v>
      </c>
      <c r="J37" s="2">
        <f t="shared" si="3"/>
        <v>0</v>
      </c>
      <c r="K37" s="2">
        <f t="shared" si="3"/>
        <v>-100000000</v>
      </c>
      <c r="L37" s="2">
        <f t="shared" si="3"/>
        <v>0</v>
      </c>
      <c r="M37" s="2">
        <f t="shared" si="3"/>
        <v>-100000000</v>
      </c>
      <c r="N37" s="2">
        <f t="shared" si="3"/>
        <v>0</v>
      </c>
      <c r="O37" s="2">
        <f t="shared" si="3"/>
        <v>-100000000</v>
      </c>
      <c r="P37" s="2">
        <f t="shared" si="3"/>
        <v>0</v>
      </c>
      <c r="Q37" s="2">
        <f t="shared" si="3"/>
        <v>-100000000</v>
      </c>
      <c r="R37" s="2">
        <f t="shared" si="3"/>
        <v>0</v>
      </c>
      <c r="S37" s="2">
        <f t="shared" si="3"/>
        <v>-100000000</v>
      </c>
      <c r="T37" s="2">
        <f t="shared" si="3"/>
        <v>0</v>
      </c>
      <c r="U37" s="2">
        <f t="shared" si="3"/>
        <v>-100000000</v>
      </c>
      <c r="V37" s="2">
        <f t="shared" si="3"/>
        <v>0</v>
      </c>
      <c r="W37" s="2">
        <f t="shared" si="3"/>
        <v>-100000000</v>
      </c>
      <c r="X37" s="2">
        <f t="shared" si="3"/>
        <v>0</v>
      </c>
      <c r="Y37" s="2">
        <f t="shared" si="3"/>
        <v>-100000000</v>
      </c>
      <c r="Z37" s="2">
        <f t="shared" si="3"/>
        <v>0</v>
      </c>
      <c r="AA37" s="2">
        <f>SUM(AA41:AA173)</f>
        <v>-100000000</v>
      </c>
      <c r="AB37" s="2">
        <f>SUM(AB41:AB173)</f>
        <v>0</v>
      </c>
      <c r="AC37" s="2">
        <f t="shared" si="3"/>
        <v>-100000000</v>
      </c>
      <c r="AD37" s="2">
        <f t="shared" si="3"/>
        <v>0</v>
      </c>
      <c r="AE37" s="24"/>
    </row>
    <row r="38" spans="1:36" ht="13" hidden="1" thickBot="1" x14ac:dyDescent="0.3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24"/>
    </row>
    <row r="39" spans="1:36" x14ac:dyDescent="0.25">
      <c r="B39" s="84" t="s">
        <v>0</v>
      </c>
      <c r="C39" s="473" t="s">
        <v>25</v>
      </c>
      <c r="D39" s="470"/>
      <c r="E39" s="477" t="s">
        <v>122</v>
      </c>
      <c r="F39" s="470"/>
      <c r="G39" s="473" t="s">
        <v>1</v>
      </c>
      <c r="H39" s="470"/>
      <c r="I39" s="473" t="s">
        <v>28</v>
      </c>
      <c r="J39" s="470"/>
      <c r="K39" s="473" t="s">
        <v>62</v>
      </c>
      <c r="L39" s="470"/>
      <c r="M39" s="473" t="s">
        <v>6</v>
      </c>
      <c r="N39" s="470"/>
      <c r="O39" s="473" t="s">
        <v>9</v>
      </c>
      <c r="P39" s="470"/>
      <c r="Q39" s="473" t="s">
        <v>43</v>
      </c>
      <c r="R39" s="470"/>
      <c r="S39" s="473" t="s">
        <v>26</v>
      </c>
      <c r="T39" s="470"/>
      <c r="U39" s="473" t="s">
        <v>78</v>
      </c>
      <c r="V39" s="470"/>
      <c r="W39" s="473" t="s">
        <v>4</v>
      </c>
      <c r="X39" s="470"/>
      <c r="Y39" s="473" t="s">
        <v>152</v>
      </c>
      <c r="Z39" s="470"/>
      <c r="AA39" s="473" t="s">
        <v>52</v>
      </c>
      <c r="AB39" s="470"/>
      <c r="AC39" s="473" t="s">
        <v>56</v>
      </c>
      <c r="AD39" s="470"/>
      <c r="AE39" s="41">
        <f>COUNT(AE41:AE194)</f>
        <v>0</v>
      </c>
      <c r="AF39" s="86" t="s">
        <v>7</v>
      </c>
      <c r="AG39" s="85" t="s">
        <v>8</v>
      </c>
      <c r="AH39" s="87" t="s">
        <v>47</v>
      </c>
    </row>
    <row r="40" spans="1:36" ht="13" thickBot="1" x14ac:dyDescent="0.3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/>
      <c r="AD40" s="4"/>
      <c r="AE40" s="27" t="s">
        <v>22</v>
      </c>
      <c r="AF40" s="27" t="s">
        <v>16</v>
      </c>
    </row>
    <row r="41" spans="1:36" x14ac:dyDescent="0.25">
      <c r="A41">
        <v>1</v>
      </c>
      <c r="B41" s="6"/>
      <c r="C41" s="51">
        <v>-100000000</v>
      </c>
      <c r="D41" s="11"/>
      <c r="E41" s="51">
        <v>-100000000</v>
      </c>
      <c r="F41" s="11"/>
      <c r="G41" s="51">
        <v>-100000000</v>
      </c>
      <c r="H41" s="11"/>
      <c r="I41" s="51">
        <v>-100000000</v>
      </c>
      <c r="J41" s="11"/>
      <c r="K41" s="51">
        <v>-100000000</v>
      </c>
      <c r="L41" s="11"/>
      <c r="M41" s="51">
        <v>-100000000</v>
      </c>
      <c r="N41" s="11"/>
      <c r="O41" s="51">
        <v>-100000000</v>
      </c>
      <c r="P41" s="11"/>
      <c r="Q41" s="51">
        <v>-100000000</v>
      </c>
      <c r="R41" s="11"/>
      <c r="S41" s="51">
        <v>-100000000</v>
      </c>
      <c r="T41" s="11"/>
      <c r="U41" s="51">
        <v>-100000000</v>
      </c>
      <c r="V41" s="11"/>
      <c r="W41" s="51">
        <v>-100000000</v>
      </c>
      <c r="X41" s="11"/>
      <c r="Y41" s="51">
        <v>-100000000</v>
      </c>
      <c r="Z41" s="11"/>
      <c r="AA41" s="51">
        <v>-100000000</v>
      </c>
      <c r="AB41" s="11"/>
      <c r="AC41" s="51">
        <v>-100000000</v>
      </c>
      <c r="AD41" s="11"/>
      <c r="AE41" s="24"/>
      <c r="AF41" s="41"/>
      <c r="AG41" s="41">
        <f t="shared" ref="AG41:AH43" si="4">+C41+E41+G41+I41++K41++M41+O41+Q41+S41+U41+W41+Y41+AC41+AA41</f>
        <v>-1400000000</v>
      </c>
      <c r="AH41" s="41">
        <f t="shared" si="4"/>
        <v>0</v>
      </c>
      <c r="AI41">
        <f>COUNT(C41:AD41)/2</f>
        <v>7</v>
      </c>
      <c r="AJ41">
        <f>+AG41/AI41</f>
        <v>-200000000</v>
      </c>
    </row>
    <row r="42" spans="1:36" x14ac:dyDescent="0.25">
      <c r="A42" s="41">
        <f>+A41+1</f>
        <v>2</v>
      </c>
      <c r="B42" s="53"/>
      <c r="C42" s="54"/>
      <c r="D42" s="15"/>
      <c r="E42" s="54"/>
      <c r="F42" s="15"/>
      <c r="G42" s="54"/>
      <c r="H42" s="55"/>
      <c r="I42" s="54"/>
      <c r="J42" s="15"/>
      <c r="K42" s="54"/>
      <c r="L42" s="15"/>
      <c r="M42" s="54"/>
      <c r="N42" s="55"/>
      <c r="O42" s="54"/>
      <c r="P42" s="55"/>
      <c r="Q42" s="54"/>
      <c r="R42" s="15"/>
      <c r="S42" s="54"/>
      <c r="T42" s="15"/>
      <c r="U42" s="54"/>
      <c r="V42" s="15"/>
      <c r="W42" s="54"/>
      <c r="X42" s="15"/>
      <c r="Y42" s="54"/>
      <c r="Z42" s="15"/>
      <c r="AA42" s="98"/>
      <c r="AB42" s="98"/>
      <c r="AC42" s="54"/>
      <c r="AD42" s="55"/>
      <c r="AE42" s="24"/>
      <c r="AG42" s="41">
        <f t="shared" si="4"/>
        <v>0</v>
      </c>
      <c r="AH42" s="41">
        <f t="shared" si="4"/>
        <v>0</v>
      </c>
      <c r="AI42" s="41">
        <f>COUNT(C42:AD42)/2</f>
        <v>0</v>
      </c>
      <c r="AJ42" s="41" t="e">
        <f>+AG42/AI42</f>
        <v>#DIV/0!</v>
      </c>
    </row>
    <row r="43" spans="1:36" x14ac:dyDescent="0.25">
      <c r="A43" s="41">
        <f t="shared" ref="A43:A61" si="5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98"/>
      <c r="AB43" s="98"/>
      <c r="AC43" s="54"/>
      <c r="AD43" s="55"/>
      <c r="AE43" s="24"/>
      <c r="AF43" s="41"/>
      <c r="AG43" s="41">
        <f t="shared" si="4"/>
        <v>0</v>
      </c>
      <c r="AH43" s="41">
        <f t="shared" si="4"/>
        <v>0</v>
      </c>
      <c r="AI43" s="41">
        <f>COUNT(C43:AD43)/2</f>
        <v>0</v>
      </c>
      <c r="AJ43" s="41" t="e">
        <f>+AG43/AI43</f>
        <v>#DIV/0!</v>
      </c>
    </row>
    <row r="44" spans="1:36" x14ac:dyDescent="0.25">
      <c r="A44" s="41">
        <f t="shared" si="5"/>
        <v>4</v>
      </c>
      <c r="B44" s="53"/>
      <c r="C44" s="54"/>
      <c r="D44" s="15"/>
      <c r="E44" s="56"/>
      <c r="F44" s="14"/>
      <c r="G44" s="56"/>
      <c r="H44" s="57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6"/>
      <c r="T44" s="14"/>
      <c r="U44" s="56"/>
      <c r="V44" s="14"/>
      <c r="W44" s="56"/>
      <c r="X44" s="14"/>
      <c r="Y44" s="56"/>
      <c r="Z44" s="14"/>
      <c r="AA44" s="99"/>
      <c r="AB44" s="99"/>
      <c r="AC44" s="56"/>
      <c r="AD44" s="57"/>
      <c r="AE44" s="24"/>
      <c r="AG44" s="41"/>
      <c r="AH44" s="41"/>
      <c r="AI44" s="41"/>
      <c r="AJ44" s="41"/>
    </row>
    <row r="45" spans="1:36" x14ac:dyDescent="0.25">
      <c r="A45" s="41">
        <f t="shared" si="5"/>
        <v>5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98"/>
      <c r="AB45" s="98"/>
      <c r="AC45" s="54"/>
      <c r="AD45" s="55"/>
      <c r="AE45" s="24"/>
      <c r="AF45" s="76"/>
      <c r="AG45" s="41"/>
      <c r="AH45" s="41"/>
      <c r="AI45" s="41"/>
      <c r="AJ45" s="41"/>
    </row>
    <row r="46" spans="1:36" x14ac:dyDescent="0.25">
      <c r="A46" s="41">
        <f t="shared" si="5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14"/>
      <c r="AA46" s="99"/>
      <c r="AB46" s="99"/>
      <c r="AC46" s="56"/>
      <c r="AD46" s="57"/>
      <c r="AE46" s="24"/>
      <c r="AF46" s="76"/>
      <c r="AG46" s="41"/>
      <c r="AH46" s="41"/>
      <c r="AI46" s="41"/>
      <c r="AJ46" s="41"/>
    </row>
    <row r="47" spans="1:36" x14ac:dyDescent="0.25">
      <c r="A47" s="41">
        <f t="shared" si="5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15"/>
      <c r="AA47" s="98"/>
      <c r="AB47" s="98"/>
      <c r="AC47" s="54"/>
      <c r="AD47" s="55"/>
      <c r="AE47" s="24"/>
      <c r="AF47" s="41"/>
      <c r="AG47" s="41"/>
      <c r="AH47" s="41"/>
      <c r="AI47" s="41"/>
      <c r="AJ47" s="41"/>
    </row>
    <row r="48" spans="1:36" x14ac:dyDescent="0.25">
      <c r="A48" s="41">
        <f t="shared" si="5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98"/>
      <c r="AB48" s="98"/>
      <c r="AC48" s="54"/>
      <c r="AD48" s="55"/>
      <c r="AE48" s="24"/>
      <c r="AF48" s="41"/>
      <c r="AG48" s="41"/>
      <c r="AH48" s="41"/>
      <c r="AI48" s="41"/>
      <c r="AJ48" s="41"/>
    </row>
    <row r="49" spans="1:36" x14ac:dyDescent="0.25">
      <c r="A49" s="41">
        <f t="shared" si="5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98"/>
      <c r="AB49" s="98"/>
      <c r="AC49" s="54"/>
      <c r="AD49" s="55"/>
      <c r="AE49" s="24"/>
      <c r="AF49" s="41"/>
      <c r="AG49" s="41"/>
      <c r="AH49" s="41"/>
      <c r="AI49" s="41"/>
      <c r="AJ49" s="41"/>
    </row>
    <row r="50" spans="1:36" x14ac:dyDescent="0.25">
      <c r="A50" s="41">
        <f t="shared" si="5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98"/>
      <c r="AB50" s="98"/>
      <c r="AC50" s="54"/>
      <c r="AD50" s="55"/>
      <c r="AE50" s="24"/>
      <c r="AF50" s="41"/>
      <c r="AG50" s="41"/>
      <c r="AH50" s="41"/>
      <c r="AI50" s="41"/>
      <c r="AJ50" s="41"/>
    </row>
    <row r="51" spans="1:36" x14ac:dyDescent="0.25">
      <c r="A51" s="41">
        <f t="shared" si="5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98"/>
      <c r="AB51" s="98"/>
      <c r="AC51" s="54"/>
      <c r="AD51" s="55"/>
      <c r="AE51" s="24"/>
      <c r="AF51" s="41"/>
      <c r="AG51" s="41"/>
      <c r="AH51" s="41"/>
      <c r="AI51" s="41"/>
      <c r="AJ51" s="41"/>
    </row>
    <row r="52" spans="1:36" x14ac:dyDescent="0.25">
      <c r="A52" s="41">
        <f t="shared" si="5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98"/>
      <c r="AB52" s="98"/>
      <c r="AC52" s="54"/>
      <c r="AD52" s="55"/>
      <c r="AE52" s="28"/>
      <c r="AF52" s="41"/>
      <c r="AG52" s="41"/>
      <c r="AH52" s="41"/>
      <c r="AI52" s="41"/>
      <c r="AJ52" s="41"/>
    </row>
    <row r="53" spans="1:36" x14ac:dyDescent="0.25">
      <c r="A53" s="41">
        <f t="shared" si="5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98"/>
      <c r="AB53" s="98"/>
      <c r="AC53" s="54"/>
      <c r="AD53" s="15"/>
      <c r="AE53" s="24"/>
      <c r="AF53" s="41"/>
      <c r="AG53" s="41"/>
      <c r="AH53" s="41"/>
      <c r="AI53" s="41"/>
      <c r="AJ53" s="41"/>
    </row>
    <row r="54" spans="1:36" x14ac:dyDescent="0.25">
      <c r="A54" s="41">
        <f t="shared" si="5"/>
        <v>14</v>
      </c>
      <c r="B54" s="53"/>
      <c r="C54" s="56"/>
      <c r="D54" s="14"/>
      <c r="E54" s="56"/>
      <c r="F54" s="14"/>
      <c r="G54" s="56"/>
      <c r="H54" s="14"/>
      <c r="I54" s="56"/>
      <c r="J54" s="14"/>
      <c r="K54" s="56"/>
      <c r="L54" s="14"/>
      <c r="M54" s="56"/>
      <c r="N54" s="14"/>
      <c r="O54" s="56"/>
      <c r="P54" s="14"/>
      <c r="Q54" s="56"/>
      <c r="R54" s="14"/>
      <c r="S54" s="56"/>
      <c r="T54" s="14"/>
      <c r="U54" s="56"/>
      <c r="V54" s="14"/>
      <c r="W54" s="56"/>
      <c r="X54" s="14"/>
      <c r="Y54" s="56"/>
      <c r="Z54" s="14"/>
      <c r="AA54" s="99"/>
      <c r="AB54" s="99"/>
      <c r="AC54" s="56"/>
      <c r="AD54" s="14"/>
      <c r="AE54" s="24"/>
      <c r="AG54" s="41"/>
      <c r="AH54" s="41"/>
      <c r="AI54" s="41"/>
      <c r="AJ54" s="41"/>
    </row>
    <row r="55" spans="1:36" x14ac:dyDescent="0.25">
      <c r="A55" s="41">
        <f t="shared" si="5"/>
        <v>15</v>
      </c>
      <c r="B55" s="53"/>
      <c r="C55" s="54"/>
      <c r="D55" s="15"/>
      <c r="E55" s="54"/>
      <c r="F55" s="15"/>
      <c r="G55" s="54"/>
      <c r="H55" s="15"/>
      <c r="I55" s="54"/>
      <c r="J55" s="15"/>
      <c r="K55" s="54"/>
      <c r="L55" s="15"/>
      <c r="M55" s="54"/>
      <c r="N55" s="15"/>
      <c r="O55" s="54"/>
      <c r="P55" s="1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98"/>
      <c r="AB55" s="98"/>
      <c r="AC55" s="54"/>
      <c r="AD55" s="15"/>
      <c r="AE55" s="24"/>
      <c r="AF55" s="64"/>
      <c r="AG55" s="41"/>
      <c r="AH55" s="41"/>
      <c r="AI55" s="41"/>
      <c r="AJ55" s="41"/>
    </row>
    <row r="56" spans="1:36" x14ac:dyDescent="0.25">
      <c r="A56" s="41">
        <f t="shared" si="5"/>
        <v>16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98"/>
      <c r="AB56" s="98"/>
      <c r="AC56" s="54"/>
      <c r="AD56" s="15"/>
      <c r="AE56" s="24"/>
      <c r="AF56" s="41"/>
      <c r="AG56" s="41"/>
      <c r="AH56" s="41"/>
      <c r="AI56" s="41"/>
      <c r="AJ56" s="41"/>
    </row>
    <row r="57" spans="1:36" x14ac:dyDescent="0.25">
      <c r="A57" s="41">
        <f t="shared" si="5"/>
        <v>17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98"/>
      <c r="AB57" s="98"/>
      <c r="AC57" s="54"/>
      <c r="AD57" s="15"/>
      <c r="AE57" s="24"/>
      <c r="AF57" s="41"/>
      <c r="AG57" s="41"/>
      <c r="AH57" s="41"/>
      <c r="AI57" s="41"/>
      <c r="AJ57" s="41"/>
    </row>
    <row r="58" spans="1:36" x14ac:dyDescent="0.25">
      <c r="A58" s="41">
        <f t="shared" si="5"/>
        <v>18</v>
      </c>
      <c r="B58" s="53"/>
      <c r="C58" s="56"/>
      <c r="D58" s="14"/>
      <c r="E58" s="56"/>
      <c r="F58" s="14"/>
      <c r="G58" s="56"/>
      <c r="H58" s="14"/>
      <c r="I58" s="56"/>
      <c r="J58" s="14"/>
      <c r="K58" s="56"/>
      <c r="L58" s="14"/>
      <c r="M58" s="56"/>
      <c r="N58" s="14"/>
      <c r="O58" s="56"/>
      <c r="P58" s="14"/>
      <c r="Q58" s="56"/>
      <c r="R58" s="14"/>
      <c r="S58" s="56"/>
      <c r="T58" s="14"/>
      <c r="U58" s="56"/>
      <c r="V58" s="14"/>
      <c r="W58" s="56"/>
      <c r="X58" s="14"/>
      <c r="Y58" s="56"/>
      <c r="Z58" s="14"/>
      <c r="AA58" s="99"/>
      <c r="AB58" s="99"/>
      <c r="AC58" s="56"/>
      <c r="AD58" s="14"/>
      <c r="AE58" s="24"/>
      <c r="AF58" s="41"/>
      <c r="AG58" s="41"/>
      <c r="AH58" s="41"/>
      <c r="AI58" s="41"/>
      <c r="AJ58" s="41"/>
    </row>
    <row r="59" spans="1:36" x14ac:dyDescent="0.25">
      <c r="A59" s="41">
        <f t="shared" si="5"/>
        <v>19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98"/>
      <c r="AB59" s="98"/>
      <c r="AC59" s="54"/>
      <c r="AD59" s="15"/>
      <c r="AE59" s="24"/>
      <c r="AF59" s="41"/>
      <c r="AG59" s="41"/>
      <c r="AH59" s="41"/>
      <c r="AI59" s="41"/>
      <c r="AJ59" s="41"/>
    </row>
    <row r="60" spans="1:36" x14ac:dyDescent="0.25">
      <c r="A60" s="41">
        <f t="shared" si="5"/>
        <v>20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98"/>
      <c r="AB60" s="98"/>
      <c r="AC60" s="54"/>
      <c r="AD60" s="15"/>
      <c r="AE60" s="24"/>
      <c r="AF60" s="41"/>
      <c r="AG60" s="41"/>
      <c r="AH60" s="41"/>
      <c r="AI60" s="41"/>
      <c r="AJ60" s="41"/>
    </row>
    <row r="61" spans="1:36" x14ac:dyDescent="0.25">
      <c r="A61" s="41">
        <f t="shared" si="5"/>
        <v>21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98"/>
      <c r="AB61" s="98"/>
      <c r="AC61" s="54"/>
      <c r="AD61" s="15"/>
      <c r="AE61" s="24"/>
      <c r="AF61" s="41"/>
      <c r="AG61" s="41"/>
      <c r="AH61" s="41"/>
      <c r="AI61" s="41"/>
      <c r="AJ61" s="41"/>
    </row>
  </sheetData>
  <sortState xmlns:xlrd2="http://schemas.microsoft.com/office/spreadsheetml/2017/richdata2" ref="B5:G18">
    <sortCondition descending="1" ref="G5:G18"/>
    <sortCondition descending="1" ref="C5:C18"/>
  </sortState>
  <mergeCells count="14">
    <mergeCell ref="AA39:AB39"/>
    <mergeCell ref="AC39:AD39"/>
    <mergeCell ref="O39:P39"/>
    <mergeCell ref="Q39:R39"/>
    <mergeCell ref="S39:T39"/>
    <mergeCell ref="U39:V39"/>
    <mergeCell ref="W39:X39"/>
    <mergeCell ref="Y39:Z39"/>
    <mergeCell ref="M39:N39"/>
    <mergeCell ref="C39:D39"/>
    <mergeCell ref="E39:F39"/>
    <mergeCell ref="G39:H39"/>
    <mergeCell ref="I39:J39"/>
    <mergeCell ref="K39:L39"/>
  </mergeCells>
  <pageMargins left="0.7" right="0.7" top="0.75" bottom="0.75" header="0.3" footer="0.3"/>
  <pageSetup paperSize="9" orientation="portrait" horizont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A1:AR112"/>
  <sheetViews>
    <sheetView workbookViewId="0"/>
  </sheetViews>
  <sheetFormatPr baseColWidth="10" defaultColWidth="11.54296875" defaultRowHeight="12.5" x14ac:dyDescent="0.25"/>
  <cols>
    <col min="1" max="1" width="5" customWidth="1"/>
    <col min="3" max="3" width="6.81640625" customWidth="1"/>
    <col min="4" max="4" width="5.26953125" customWidth="1"/>
    <col min="5" max="5" width="4.26953125" customWidth="1"/>
    <col min="6" max="6" width="5" customWidth="1"/>
    <col min="7" max="7" width="5.1796875" customWidth="1"/>
    <col min="8" max="8" width="5.7265625" customWidth="1"/>
    <col min="9" max="9" width="3.453125" hidden="1" customWidth="1"/>
    <col min="10" max="10" width="5.81640625" hidden="1" customWidth="1"/>
    <col min="11" max="11" width="3.453125" customWidth="1"/>
    <col min="12" max="12" width="4.26953125" customWidth="1"/>
    <col min="13" max="13" width="3.7265625" customWidth="1"/>
    <col min="14" max="14" width="5.7265625" customWidth="1"/>
    <col min="15" max="15" width="3.54296875" customWidth="1"/>
    <col min="16" max="16" width="5.7265625" customWidth="1"/>
    <col min="17" max="17" width="4.54296875" customWidth="1"/>
    <col min="18" max="18" width="5.81640625" bestFit="1" customWidth="1"/>
    <col min="19" max="19" width="3.453125" customWidth="1"/>
    <col min="20" max="20" width="5.81640625" customWidth="1"/>
    <col min="21" max="21" width="3.453125" customWidth="1"/>
    <col min="22" max="22" width="5.81640625" bestFit="1" customWidth="1"/>
    <col min="23" max="23" width="3.453125" hidden="1" customWidth="1"/>
    <col min="24" max="24" width="5.81640625" hidden="1" customWidth="1"/>
    <col min="25" max="25" width="3.453125" customWidth="1"/>
    <col min="26" max="26" width="5.81640625" bestFit="1" customWidth="1"/>
    <col min="27" max="33" width="4.1796875" customWidth="1"/>
    <col min="34" max="34" width="4.81640625" customWidth="1"/>
    <col min="35" max="36" width="4.1796875" customWidth="1"/>
    <col min="37" max="37" width="3.453125" customWidth="1"/>
    <col min="38" max="38" width="5.7265625" customWidth="1"/>
    <col min="39" max="39" width="11.453125" style="24" customWidth="1"/>
    <col min="40" max="40" width="9.26953125" customWidth="1"/>
  </cols>
  <sheetData>
    <row r="1" spans="1:7" ht="13" x14ac:dyDescent="0.3">
      <c r="A1" s="5" t="s">
        <v>48</v>
      </c>
    </row>
    <row r="2" spans="1:7" x14ac:dyDescent="0.25">
      <c r="A2" t="s">
        <v>10</v>
      </c>
      <c r="C2" s="69"/>
      <c r="D2" s="69"/>
      <c r="E2" s="30"/>
    </row>
    <row r="3" spans="1:7" ht="13" thickBot="1" x14ac:dyDescent="0.3">
      <c r="A3">
        <f>+GENERAL!B6</f>
        <v>12</v>
      </c>
      <c r="C3" s="41">
        <f>SUM(C5:C8)</f>
        <v>-400000000</v>
      </c>
    </row>
    <row r="4" spans="1:7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7" ht="13" thickBot="1" x14ac:dyDescent="0.3">
      <c r="A5" s="149">
        <v>1</v>
      </c>
      <c r="B5" s="23" t="s">
        <v>9</v>
      </c>
      <c r="C5" s="89">
        <f>+O$39</f>
        <v>-100000000</v>
      </c>
      <c r="D5" s="48">
        <f>+P$40</f>
        <v>0</v>
      </c>
      <c r="E5" s="45">
        <f>+P$39</f>
        <v>0</v>
      </c>
      <c r="F5" s="18">
        <f>+O$25</f>
        <v>0</v>
      </c>
      <c r="G5">
        <f t="shared" ref="G5:G22" si="0">IF(E5&lt;A$3/2,-1,1)*80+C5</f>
        <v>-100000080</v>
      </c>
    </row>
    <row r="6" spans="1:7" ht="13" thickBot="1" x14ac:dyDescent="0.3">
      <c r="A6" s="149">
        <v>2</v>
      </c>
      <c r="B6" s="239" t="s">
        <v>152</v>
      </c>
      <c r="C6" s="89">
        <f>+AE$39</f>
        <v>-100000000</v>
      </c>
      <c r="D6" s="48">
        <f>+AF$40</f>
        <v>0</v>
      </c>
      <c r="E6" s="45">
        <f>+AF$39</f>
        <v>0</v>
      </c>
      <c r="F6" s="18">
        <f>+AE$25</f>
        <v>0</v>
      </c>
      <c r="G6">
        <f t="shared" si="0"/>
        <v>-100000080</v>
      </c>
    </row>
    <row r="7" spans="1:7" ht="13" thickBot="1" x14ac:dyDescent="0.3">
      <c r="A7" s="149">
        <v>3</v>
      </c>
      <c r="B7" s="23" t="s">
        <v>119</v>
      </c>
      <c r="C7" s="89">
        <f>+U$39</f>
        <v>-100000000</v>
      </c>
      <c r="D7" s="48">
        <f>+V$40</f>
        <v>0</v>
      </c>
      <c r="E7" s="45">
        <f>+V$39</f>
        <v>0</v>
      </c>
      <c r="F7" s="18">
        <f>+U$25</f>
        <v>0</v>
      </c>
      <c r="G7">
        <f t="shared" si="0"/>
        <v>-100000080</v>
      </c>
    </row>
    <row r="8" spans="1:7" ht="13" thickBot="1" x14ac:dyDescent="0.3">
      <c r="A8" s="149">
        <v>4</v>
      </c>
      <c r="B8" s="23" t="s">
        <v>6</v>
      </c>
      <c r="C8" s="110">
        <f>+M$39</f>
        <v>-100000000</v>
      </c>
      <c r="D8" s="48">
        <f>+N$40</f>
        <v>0</v>
      </c>
      <c r="E8" s="45">
        <f>+N$39</f>
        <v>0</v>
      </c>
      <c r="F8" s="18">
        <f>+M$25</f>
        <v>0</v>
      </c>
      <c r="G8">
        <f t="shared" si="0"/>
        <v>-100000080</v>
      </c>
    </row>
    <row r="9" spans="1:7" ht="13" hidden="1" thickBot="1" x14ac:dyDescent="0.3">
      <c r="A9" s="149">
        <v>5</v>
      </c>
      <c r="B9" s="23" t="s">
        <v>41</v>
      </c>
      <c r="C9" s="89">
        <f>+E$39</f>
        <v>-100000000</v>
      </c>
      <c r="D9" s="48">
        <f>+F$40</f>
        <v>0</v>
      </c>
      <c r="E9" s="45">
        <f>+F$39</f>
        <v>0</v>
      </c>
      <c r="F9" s="18">
        <f>+E$25</f>
        <v>0</v>
      </c>
      <c r="G9">
        <f t="shared" si="0"/>
        <v>-100000080</v>
      </c>
    </row>
    <row r="10" spans="1:7" ht="13" hidden="1" thickBot="1" x14ac:dyDescent="0.3">
      <c r="A10" s="149">
        <v>6</v>
      </c>
      <c r="B10" s="23" t="s">
        <v>102</v>
      </c>
      <c r="C10" s="89">
        <f>+I$39</f>
        <v>-100000000</v>
      </c>
      <c r="D10" s="48">
        <f>+J$40</f>
        <v>0</v>
      </c>
      <c r="E10" s="45">
        <f>+J$39</f>
        <v>0</v>
      </c>
      <c r="F10" s="18">
        <f>+I$25</f>
        <v>0</v>
      </c>
      <c r="G10">
        <f t="shared" si="0"/>
        <v>-100000080</v>
      </c>
    </row>
    <row r="11" spans="1:7" ht="13" hidden="1" thickBot="1" x14ac:dyDescent="0.3">
      <c r="A11" s="149">
        <v>7</v>
      </c>
      <c r="B11" s="23" t="s">
        <v>62</v>
      </c>
      <c r="C11" s="110">
        <f>+AG$39</f>
        <v>-100000000</v>
      </c>
      <c r="D11" s="48">
        <f>+AH$40</f>
        <v>0</v>
      </c>
      <c r="E11" s="45">
        <f>+AH$39</f>
        <v>0</v>
      </c>
      <c r="F11" s="18">
        <f>+AG$25</f>
        <v>0</v>
      </c>
      <c r="G11">
        <f t="shared" si="0"/>
        <v>-100000080</v>
      </c>
    </row>
    <row r="12" spans="1:7" ht="13" hidden="1" thickBot="1" x14ac:dyDescent="0.3">
      <c r="A12" s="149">
        <v>8</v>
      </c>
      <c r="B12" s="23" t="s">
        <v>93</v>
      </c>
      <c r="C12" s="89">
        <f>+K$39</f>
        <v>-100000000</v>
      </c>
      <c r="D12" s="59">
        <f>+L$40</f>
        <v>0</v>
      </c>
      <c r="E12" s="46">
        <f>+L$39</f>
        <v>0</v>
      </c>
      <c r="F12" s="18">
        <f>+K$25</f>
        <v>0</v>
      </c>
      <c r="G12">
        <f t="shared" si="0"/>
        <v>-100000080</v>
      </c>
    </row>
    <row r="13" spans="1:7" ht="13" hidden="1" thickBot="1" x14ac:dyDescent="0.3">
      <c r="A13" s="149">
        <v>9</v>
      </c>
      <c r="B13" s="23" t="s">
        <v>26</v>
      </c>
      <c r="C13" s="89">
        <f>+S$39</f>
        <v>-100000000</v>
      </c>
      <c r="D13" s="48">
        <f>+T$40</f>
        <v>0</v>
      </c>
      <c r="E13" s="45">
        <f>+T$39</f>
        <v>0</v>
      </c>
      <c r="F13" s="18">
        <f>+S$25</f>
        <v>0</v>
      </c>
      <c r="G13">
        <f t="shared" si="0"/>
        <v>-100000080</v>
      </c>
    </row>
    <row r="14" spans="1:7" ht="13.5" hidden="1" customHeight="1" thickBot="1" x14ac:dyDescent="0.3">
      <c r="A14" s="149">
        <v>10</v>
      </c>
      <c r="B14" s="23" t="s">
        <v>92</v>
      </c>
      <c r="C14" s="110">
        <f>+C$39</f>
        <v>-100000000</v>
      </c>
      <c r="D14" s="48">
        <f>+D$40</f>
        <v>0</v>
      </c>
      <c r="E14" s="45">
        <f>+D$39</f>
        <v>0</v>
      </c>
      <c r="F14" s="18">
        <f>+C$25</f>
        <v>0</v>
      </c>
      <c r="G14">
        <f t="shared" si="0"/>
        <v>-100000080</v>
      </c>
    </row>
    <row r="15" spans="1:7" ht="13.5" hidden="1" customHeight="1" thickBot="1" x14ac:dyDescent="0.3">
      <c r="A15" s="149">
        <v>11</v>
      </c>
      <c r="B15" s="23" t="s">
        <v>1</v>
      </c>
      <c r="C15" s="89">
        <f>+G$39</f>
        <v>-100000000</v>
      </c>
      <c r="D15" s="48">
        <f>+H$40</f>
        <v>0</v>
      </c>
      <c r="E15" s="45">
        <f>+H$39</f>
        <v>0</v>
      </c>
      <c r="F15" s="18">
        <f>+G$25</f>
        <v>0</v>
      </c>
      <c r="G15">
        <f t="shared" si="0"/>
        <v>-100000080</v>
      </c>
    </row>
    <row r="16" spans="1:7" ht="13.5" hidden="1" customHeight="1" thickBot="1" x14ac:dyDescent="0.3">
      <c r="A16" s="149">
        <v>11</v>
      </c>
      <c r="B16" s="23" t="s">
        <v>136</v>
      </c>
      <c r="C16" s="89">
        <f>+Y$39</f>
        <v>-100000000</v>
      </c>
      <c r="D16" s="48">
        <f>+Z$40</f>
        <v>0</v>
      </c>
      <c r="E16" s="45">
        <f>+Z$39</f>
        <v>0</v>
      </c>
      <c r="F16" s="18">
        <f>+Y$25</f>
        <v>0</v>
      </c>
      <c r="G16">
        <f t="shared" si="0"/>
        <v>-100000080</v>
      </c>
    </row>
    <row r="17" spans="1:38" ht="13.5" hidden="1" customHeight="1" thickBot="1" x14ac:dyDescent="0.3">
      <c r="A17" s="149">
        <v>11</v>
      </c>
      <c r="B17" s="23" t="s">
        <v>43</v>
      </c>
      <c r="C17" s="89">
        <f>+Q$39</f>
        <v>-100000000</v>
      </c>
      <c r="D17" s="48">
        <f>+R$40</f>
        <v>0</v>
      </c>
      <c r="E17" s="45">
        <f>+R$39</f>
        <v>0</v>
      </c>
      <c r="F17" s="18">
        <f>+Q$25</f>
        <v>0</v>
      </c>
      <c r="G17">
        <f t="shared" si="0"/>
        <v>-100000080</v>
      </c>
    </row>
    <row r="18" spans="1:38" ht="13.5" hidden="1" customHeight="1" thickBot="1" x14ac:dyDescent="0.3">
      <c r="A18" s="149">
        <v>14</v>
      </c>
      <c r="B18" s="23" t="s">
        <v>64</v>
      </c>
      <c r="C18" s="89">
        <f>+AK$39</f>
        <v>-100000000</v>
      </c>
      <c r="D18" s="48">
        <f>+AL$40</f>
        <v>0</v>
      </c>
      <c r="E18" s="45">
        <f>+AL$39</f>
        <v>0</v>
      </c>
      <c r="F18" s="18">
        <f>+AK$25</f>
        <v>0</v>
      </c>
      <c r="G18">
        <f t="shared" si="0"/>
        <v>-100000080</v>
      </c>
    </row>
    <row r="19" spans="1:38" ht="13.5" hidden="1" customHeight="1" thickBot="1" x14ac:dyDescent="0.3">
      <c r="A19" s="149">
        <v>15</v>
      </c>
      <c r="B19" s="23" t="s">
        <v>73</v>
      </c>
      <c r="C19" s="89">
        <f>+AA$39</f>
        <v>-100000000</v>
      </c>
      <c r="D19" s="48">
        <f>+AB$40</f>
        <v>0</v>
      </c>
      <c r="E19" s="45">
        <f>+AB$39</f>
        <v>0</v>
      </c>
      <c r="F19" s="18">
        <f>+AA26</f>
        <v>0</v>
      </c>
      <c r="G19">
        <f t="shared" si="0"/>
        <v>-100000080</v>
      </c>
    </row>
    <row r="20" spans="1:38" ht="13.5" hidden="1" customHeight="1" thickBot="1" x14ac:dyDescent="0.3">
      <c r="A20" s="149">
        <v>16</v>
      </c>
      <c r="B20" s="23" t="s">
        <v>144</v>
      </c>
      <c r="C20" s="89">
        <f>+AI$39</f>
        <v>-100000000</v>
      </c>
      <c r="D20" s="48">
        <f>+AJ$40</f>
        <v>0</v>
      </c>
      <c r="E20" s="45">
        <f>+AJ$39</f>
        <v>0</v>
      </c>
      <c r="F20" s="18">
        <f>+AI$25</f>
        <v>0</v>
      </c>
      <c r="G20">
        <f t="shared" si="0"/>
        <v>-100000080</v>
      </c>
    </row>
    <row r="21" spans="1:38" ht="13.5" hidden="1" customHeight="1" thickBot="1" x14ac:dyDescent="0.3">
      <c r="A21" s="149">
        <v>17</v>
      </c>
      <c r="B21" s="23" t="s">
        <v>101</v>
      </c>
      <c r="C21" s="89">
        <f>+AC$39</f>
        <v>-100000000</v>
      </c>
      <c r="D21" s="48">
        <f>+AD$40</f>
        <v>0</v>
      </c>
      <c r="E21" s="45">
        <f>+AD$39</f>
        <v>0</v>
      </c>
      <c r="F21" s="18">
        <f>+AC$25</f>
        <v>0</v>
      </c>
      <c r="G21">
        <f t="shared" si="0"/>
        <v>-100000080</v>
      </c>
    </row>
    <row r="22" spans="1:38" ht="13.5" hidden="1" customHeight="1" thickBot="1" x14ac:dyDescent="0.3">
      <c r="A22" s="149">
        <v>18</v>
      </c>
      <c r="B22" s="23" t="s">
        <v>4</v>
      </c>
      <c r="C22" s="89">
        <f>+W$39</f>
        <v>-100000000</v>
      </c>
      <c r="D22" s="48">
        <f>+X$40</f>
        <v>0</v>
      </c>
      <c r="E22" s="45">
        <f>+X$39</f>
        <v>0</v>
      </c>
      <c r="F22" s="18">
        <f>+W$25</f>
        <v>0</v>
      </c>
      <c r="G22">
        <f t="shared" si="0"/>
        <v>-100000080</v>
      </c>
    </row>
    <row r="23" spans="1:38" x14ac:dyDescent="0.25">
      <c r="A23" s="16"/>
      <c r="C23" s="16"/>
    </row>
    <row r="24" spans="1:38" x14ac:dyDescent="0.25">
      <c r="A24" s="16"/>
    </row>
    <row r="25" spans="1:38" ht="13.5" hidden="1" customHeight="1" x14ac:dyDescent="0.25">
      <c r="B25" t="s">
        <v>12</v>
      </c>
      <c r="C25">
        <f>+C26*C27</f>
        <v>0</v>
      </c>
      <c r="D25">
        <f t="shared" ref="D25:AL25" si="1">+D26*D27</f>
        <v>0</v>
      </c>
      <c r="E25">
        <f t="shared" si="1"/>
        <v>0</v>
      </c>
      <c r="F25">
        <f t="shared" si="1"/>
        <v>0</v>
      </c>
      <c r="G25">
        <f t="shared" si="1"/>
        <v>0</v>
      </c>
      <c r="H25">
        <f t="shared" si="1"/>
        <v>0</v>
      </c>
      <c r="I25">
        <f t="shared" si="1"/>
        <v>0</v>
      </c>
      <c r="J25">
        <f t="shared" si="1"/>
        <v>0</v>
      </c>
      <c r="K25">
        <f t="shared" si="1"/>
        <v>0</v>
      </c>
      <c r="L25">
        <f t="shared" si="1"/>
        <v>0</v>
      </c>
      <c r="M25">
        <f t="shared" si="1"/>
        <v>0</v>
      </c>
      <c r="N25">
        <f t="shared" si="1"/>
        <v>0</v>
      </c>
      <c r="O25">
        <f t="shared" si="1"/>
        <v>0</v>
      </c>
      <c r="P25">
        <f t="shared" si="1"/>
        <v>0</v>
      </c>
      <c r="Q25">
        <f t="shared" si="1"/>
        <v>0</v>
      </c>
      <c r="R25">
        <f t="shared" si="1"/>
        <v>0</v>
      </c>
      <c r="S25">
        <f t="shared" si="1"/>
        <v>0</v>
      </c>
      <c r="T25">
        <f t="shared" si="1"/>
        <v>0</v>
      </c>
      <c r="U25">
        <f t="shared" si="1"/>
        <v>0</v>
      </c>
      <c r="V25">
        <f t="shared" si="1"/>
        <v>0</v>
      </c>
      <c r="W25">
        <f t="shared" si="1"/>
        <v>0</v>
      </c>
      <c r="X25">
        <f t="shared" si="1"/>
        <v>0</v>
      </c>
      <c r="Y25">
        <f t="shared" si="1"/>
        <v>0</v>
      </c>
      <c r="Z25">
        <f t="shared" si="1"/>
        <v>0</v>
      </c>
      <c r="AA25">
        <f t="shared" ref="AA25:AJ25" si="2">+AA26*AA27</f>
        <v>0</v>
      </c>
      <c r="AB25">
        <f t="shared" si="2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K25">
        <f t="shared" si="1"/>
        <v>0</v>
      </c>
      <c r="AL25">
        <f t="shared" si="1"/>
        <v>0</v>
      </c>
    </row>
    <row r="26" spans="1:38" ht="13.5" hidden="1" customHeight="1" x14ac:dyDescent="0.25">
      <c r="C26">
        <f>IF($B38&gt;3,1,0)</f>
        <v>0</v>
      </c>
      <c r="D26">
        <f t="shared" ref="D26:AL26" si="3">IF($B38&gt;3,1,0)</f>
        <v>0</v>
      </c>
      <c r="E26">
        <f t="shared" si="3"/>
        <v>0</v>
      </c>
      <c r="F26">
        <f t="shared" si="3"/>
        <v>0</v>
      </c>
      <c r="G26">
        <f t="shared" si="3"/>
        <v>0</v>
      </c>
      <c r="H26">
        <f t="shared" si="3"/>
        <v>0</v>
      </c>
      <c r="I26">
        <f t="shared" si="3"/>
        <v>0</v>
      </c>
      <c r="J26">
        <f t="shared" si="3"/>
        <v>0</v>
      </c>
      <c r="K26">
        <f t="shared" si="3"/>
        <v>0</v>
      </c>
      <c r="L26">
        <f t="shared" si="3"/>
        <v>0</v>
      </c>
      <c r="M26">
        <f t="shared" si="3"/>
        <v>0</v>
      </c>
      <c r="N26">
        <f t="shared" si="3"/>
        <v>0</v>
      </c>
      <c r="O26">
        <f t="shared" si="3"/>
        <v>0</v>
      </c>
      <c r="P26">
        <f t="shared" si="3"/>
        <v>0</v>
      </c>
      <c r="Q26">
        <f t="shared" si="3"/>
        <v>0</v>
      </c>
      <c r="R26">
        <f t="shared" si="3"/>
        <v>0</v>
      </c>
      <c r="S26">
        <f t="shared" si="3"/>
        <v>0</v>
      </c>
      <c r="T26">
        <f t="shared" si="3"/>
        <v>0</v>
      </c>
      <c r="U26">
        <f t="shared" si="3"/>
        <v>0</v>
      </c>
      <c r="V26">
        <f t="shared" si="3"/>
        <v>0</v>
      </c>
      <c r="W26">
        <f t="shared" si="3"/>
        <v>0</v>
      </c>
      <c r="X26">
        <f t="shared" si="3"/>
        <v>0</v>
      </c>
      <c r="Y26">
        <f t="shared" si="3"/>
        <v>0</v>
      </c>
      <c r="Z26">
        <f t="shared" si="3"/>
        <v>0</v>
      </c>
      <c r="AA26">
        <f t="shared" ref="AA26:AJ26" si="4">IF($B38&gt;3,1,0)</f>
        <v>0</v>
      </c>
      <c r="AB26">
        <f t="shared" si="4"/>
        <v>0</v>
      </c>
      <c r="AC26">
        <f t="shared" si="4"/>
        <v>0</v>
      </c>
      <c r="AD26">
        <f t="shared" si="4"/>
        <v>0</v>
      </c>
      <c r="AE26">
        <f t="shared" si="4"/>
        <v>0</v>
      </c>
      <c r="AF26">
        <f t="shared" si="4"/>
        <v>0</v>
      </c>
      <c r="AG26">
        <f t="shared" si="4"/>
        <v>0</v>
      </c>
      <c r="AH26">
        <f t="shared" si="4"/>
        <v>0</v>
      </c>
      <c r="AI26">
        <f t="shared" si="4"/>
        <v>0</v>
      </c>
      <c r="AJ26">
        <f t="shared" si="4"/>
        <v>0</v>
      </c>
      <c r="AK26">
        <f t="shared" si="3"/>
        <v>0</v>
      </c>
      <c r="AL26">
        <f t="shared" si="3"/>
        <v>0</v>
      </c>
    </row>
    <row r="27" spans="1:38" ht="13.5" hidden="1" customHeight="1" x14ac:dyDescent="0.25">
      <c r="C27">
        <f>MAX(C28:C32)</f>
        <v>0</v>
      </c>
      <c r="D27">
        <f>+D39</f>
        <v>0</v>
      </c>
      <c r="E27">
        <f>MAX(E28:E32)</f>
        <v>0</v>
      </c>
      <c r="F27">
        <f>+F39</f>
        <v>0</v>
      </c>
      <c r="G27">
        <f>MAX(G28:G32)</f>
        <v>0</v>
      </c>
      <c r="H27">
        <f>+H39</f>
        <v>0</v>
      </c>
      <c r="I27">
        <f>MAX(I28:I32)</f>
        <v>0</v>
      </c>
      <c r="J27">
        <f>+J39</f>
        <v>0</v>
      </c>
      <c r="K27">
        <f>MAX(K28:K32)</f>
        <v>0</v>
      </c>
      <c r="L27">
        <f>+L39</f>
        <v>0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0</v>
      </c>
      <c r="S27">
        <f>MAX(S28:S32)</f>
        <v>0</v>
      </c>
      <c r="T27">
        <f>+T39</f>
        <v>0</v>
      </c>
      <c r="U27">
        <f>MAX(U28:U32)</f>
        <v>0</v>
      </c>
      <c r="V27">
        <f>+V39</f>
        <v>0</v>
      </c>
      <c r="W27">
        <f>MAX(W28:W32)</f>
        <v>0</v>
      </c>
      <c r="X27">
        <f>+X39</f>
        <v>0</v>
      </c>
      <c r="Y27">
        <f>MAX(Y28:Y32)</f>
        <v>0</v>
      </c>
      <c r="Z27">
        <f>+Z39</f>
        <v>0</v>
      </c>
      <c r="AA27">
        <f>MAX(AA28:AA32)</f>
        <v>0</v>
      </c>
      <c r="AB27">
        <f>+AB39</f>
        <v>0</v>
      </c>
      <c r="AC27">
        <f>MAX(AC28:AC32)</f>
        <v>0</v>
      </c>
      <c r="AD27">
        <f>+AD39</f>
        <v>0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0</v>
      </c>
      <c r="AL27">
        <f>+AL39</f>
        <v>0</v>
      </c>
    </row>
    <row r="28" spans="1:38" ht="13.5" hidden="1" customHeight="1" x14ac:dyDescent="0.25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</row>
    <row r="29" spans="1:38" ht="13.5" hidden="1" customHeight="1" x14ac:dyDescent="0.25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</row>
    <row r="30" spans="1:38" ht="13.5" hidden="1" customHeight="1" x14ac:dyDescent="0.25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</row>
    <row r="31" spans="1:38" ht="13.5" hidden="1" customHeight="1" x14ac:dyDescent="0.25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</row>
    <row r="32" spans="1:38" ht="13.5" hidden="1" customHeight="1" x14ac:dyDescent="0.25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</row>
    <row r="33" spans="1:44" ht="13.5" hidden="1" customHeight="1" x14ac:dyDescent="0.25">
      <c r="C33">
        <f>RANK(C34,$C34:$AX34)*C38</f>
        <v>0</v>
      </c>
      <c r="E33">
        <f>RANK(E34,$C34:$AX34)*E38</f>
        <v>0</v>
      </c>
      <c r="G33">
        <f>RANK(G34,$C34:$AX34)*G38</f>
        <v>0</v>
      </c>
      <c r="I33">
        <f>RANK(I34,$C34:$AX34)*I38</f>
        <v>0</v>
      </c>
      <c r="K33">
        <f>RANK(K34,$C34:$AX34)*K38</f>
        <v>0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0</v>
      </c>
      <c r="U33">
        <f>RANK(U34,$C34:$AX34)*U38</f>
        <v>0</v>
      </c>
      <c r="W33">
        <f>RANK(W34,$C34:$AX34)*W38</f>
        <v>0</v>
      </c>
      <c r="Y33">
        <f>RANK(Y34,$C34:$AX34)*Y38</f>
        <v>0</v>
      </c>
      <c r="AA33">
        <f>RANK(AA34,$C34:$AX34)*AA38</f>
        <v>0</v>
      </c>
      <c r="AC33">
        <f>RANK(AC34,$C34:$AX34)*AC38</f>
        <v>0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</row>
    <row r="34" spans="1:44" ht="13.5" hidden="1" customHeight="1" x14ac:dyDescent="0.25">
      <c r="C34">
        <f>SUM(C35:C37)</f>
        <v>-101000000</v>
      </c>
      <c r="E34">
        <f>SUM(E35:E37)</f>
        <v>-101000000</v>
      </c>
      <c r="G34">
        <f>SUM(G35:G37)</f>
        <v>-101000000</v>
      </c>
      <c r="I34">
        <f>SUM(I35:I37)</f>
        <v>-101000000</v>
      </c>
      <c r="K34">
        <f>SUM(K35:K37)</f>
        <v>-101000000</v>
      </c>
      <c r="M34">
        <f>SUM(M35:M37)</f>
        <v>-101000000</v>
      </c>
      <c r="O34">
        <f>SUM(O35:O37)</f>
        <v>-101000000</v>
      </c>
      <c r="Q34">
        <f>SUM(Q35:Q37)</f>
        <v>-101000000</v>
      </c>
      <c r="S34">
        <f>SUM(S35:S37)</f>
        <v>-101000000</v>
      </c>
      <c r="U34">
        <f>SUM(U35:U37)</f>
        <v>-101000000</v>
      </c>
      <c r="W34">
        <f>SUM(W35:W37)</f>
        <v>-101000000</v>
      </c>
      <c r="Y34">
        <f>SUM(Y35:Y37)</f>
        <v>-101000000</v>
      </c>
      <c r="AA34">
        <f>SUM(AA35:AA37)</f>
        <v>-101000000</v>
      </c>
      <c r="AC34">
        <f>SUM(AC35:AC37)</f>
        <v>-101000000</v>
      </c>
      <c r="AE34">
        <f>SUM(AE35:AE37)</f>
        <v>-101000000</v>
      </c>
      <c r="AG34">
        <f>SUM(AG35:AG37)</f>
        <v>-101000000</v>
      </c>
      <c r="AI34">
        <f>SUM(AI35:AI37)</f>
        <v>-101000000</v>
      </c>
      <c r="AK34">
        <f>SUM(AK35:AK37)</f>
        <v>-101000000</v>
      </c>
    </row>
    <row r="35" spans="1:44" ht="13.5" hidden="1" customHeight="1" x14ac:dyDescent="0.25">
      <c r="C35">
        <f>+D39</f>
        <v>0</v>
      </c>
      <c r="E35">
        <f>+F39</f>
        <v>0</v>
      </c>
      <c r="G35">
        <f>+H39</f>
        <v>0</v>
      </c>
      <c r="I35">
        <f>+J39</f>
        <v>0</v>
      </c>
      <c r="K35">
        <f>+L39</f>
        <v>0</v>
      </c>
      <c r="M35">
        <f>+N39</f>
        <v>0</v>
      </c>
      <c r="O35">
        <f>+P39</f>
        <v>0</v>
      </c>
      <c r="Q35">
        <f>+R39</f>
        <v>0</v>
      </c>
      <c r="S35">
        <f>+T39</f>
        <v>0</v>
      </c>
      <c r="U35">
        <f>+V39</f>
        <v>0</v>
      </c>
      <c r="W35">
        <f>+X39</f>
        <v>0</v>
      </c>
      <c r="Y35">
        <f>+Z39</f>
        <v>0</v>
      </c>
      <c r="AA35">
        <f>+AB39</f>
        <v>0</v>
      </c>
      <c r="AC35">
        <f>+AD39</f>
        <v>0</v>
      </c>
      <c r="AE35">
        <f>+AF39</f>
        <v>0</v>
      </c>
      <c r="AG35">
        <f>+AH39</f>
        <v>0</v>
      </c>
      <c r="AI35">
        <f>+AJ39</f>
        <v>0</v>
      </c>
      <c r="AK35">
        <f>+AL39</f>
        <v>0</v>
      </c>
    </row>
    <row r="36" spans="1:44" ht="13.5" hidden="1" customHeight="1" x14ac:dyDescent="0.25">
      <c r="C36">
        <f>D40*10</f>
        <v>0</v>
      </c>
      <c r="E36">
        <f>F40*10</f>
        <v>0</v>
      </c>
      <c r="G36">
        <f>H40*10</f>
        <v>0</v>
      </c>
      <c r="I36">
        <f>J40*10</f>
        <v>0</v>
      </c>
      <c r="K36">
        <f>L40*10</f>
        <v>0</v>
      </c>
      <c r="M36">
        <f>N40*10</f>
        <v>0</v>
      </c>
      <c r="O36">
        <f>P40*10</f>
        <v>0</v>
      </c>
      <c r="Q36">
        <f>R40*10</f>
        <v>0</v>
      </c>
      <c r="S36">
        <f>T40*10</f>
        <v>0</v>
      </c>
      <c r="U36">
        <f>V40*10</f>
        <v>0</v>
      </c>
      <c r="W36">
        <f>X40*10</f>
        <v>0</v>
      </c>
      <c r="Y36">
        <f>Z40*10</f>
        <v>0</v>
      </c>
      <c r="AA36">
        <f>AB40*10</f>
        <v>0</v>
      </c>
      <c r="AC36">
        <f>AD40*10</f>
        <v>0</v>
      </c>
      <c r="AE36">
        <f>AF40*10</f>
        <v>0</v>
      </c>
      <c r="AG36">
        <f>AH40*10</f>
        <v>0</v>
      </c>
      <c r="AI36">
        <f>AJ40*10</f>
        <v>0</v>
      </c>
      <c r="AK36">
        <f>AL40*10</f>
        <v>0</v>
      </c>
    </row>
    <row r="37" spans="1:44" ht="13.5" hidden="1" customHeight="1" x14ac:dyDescent="0.25">
      <c r="C37">
        <f>IF(C38=1,C39*C38*10000+C39,-1000000+C39)</f>
        <v>-101000000</v>
      </c>
      <c r="E37">
        <f>IF(E38=1,E39*E38*10000+E39,-1000000+E39)</f>
        <v>-101000000</v>
      </c>
      <c r="G37">
        <f>IF(G38=1,G39*G38*10000+G39,-1000000+G39)</f>
        <v>-101000000</v>
      </c>
      <c r="I37">
        <f>IF(I38=1,I39*I38*10000+I39,-1000000+I39)</f>
        <v>-101000000</v>
      </c>
      <c r="K37">
        <f>IF(K38=1,K39*K38*10000+K39,-1000000+K39)</f>
        <v>-101000000</v>
      </c>
      <c r="M37">
        <f>IF(M38=1,M39*M38*10000+M39,-1000000+M39)</f>
        <v>-101000000</v>
      </c>
      <c r="O37">
        <f>IF(O38=1,O39*O38*10000+O39,-1000000+O39)</f>
        <v>-101000000</v>
      </c>
      <c r="Q37">
        <f>IF(Q38=1,Q39*Q38*10000+Q39,-1000000+Q39)</f>
        <v>-101000000</v>
      </c>
      <c r="S37">
        <f>IF(S38=1,S39*S38*10000+S39,-1000000+S39)</f>
        <v>-101000000</v>
      </c>
      <c r="U37">
        <f>IF(U38=1,U39*U38*10000+U39,-1000000+U39)</f>
        <v>-101000000</v>
      </c>
      <c r="W37">
        <f>IF(W38=1,W39*W38*10000+W39,-1000000+W39)</f>
        <v>-101000000</v>
      </c>
      <c r="Y37">
        <f>IF(Y38=1,Y39*Y38*10000+Y39,-1000000+Y39)</f>
        <v>-101000000</v>
      </c>
      <c r="AA37">
        <f>IF(AA38=1,AA39*AA38*10000+AA39,-1000000+AA39)</f>
        <v>-101000000</v>
      </c>
      <c r="AC37">
        <f>IF(AC38=1,AC39*AC38*10000+AC39,-1000000+AC39)</f>
        <v>-101000000</v>
      </c>
      <c r="AE37">
        <f>IF(AE38=1,AE39*AE38*10000+AE39,-1000000+AE39)</f>
        <v>-101000000</v>
      </c>
      <c r="AG37">
        <f>IF(AG38=1,AG39*AG38*10000+AG39,-1000000+AG39)</f>
        <v>-101000000</v>
      </c>
      <c r="AI37">
        <f>IF(AI38=1,AI39*AI38*10000+AI39,-1000000+AI39)</f>
        <v>-101000000</v>
      </c>
      <c r="AK37">
        <f>IF(AK38=1,AK39*AK38*10000+AK39,-1000000+AK39)</f>
        <v>-101000000</v>
      </c>
      <c r="AM37"/>
    </row>
    <row r="38" spans="1:44" ht="13.5" customHeight="1" x14ac:dyDescent="0.25">
      <c r="A38" t="s">
        <v>13</v>
      </c>
      <c r="B38">
        <f>SUM(C38:AK38)</f>
        <v>0</v>
      </c>
      <c r="C38">
        <f>IF(D39&gt;=$A3/2,1,0)</f>
        <v>0</v>
      </c>
      <c r="E38">
        <f>IF(F39&gt;=$A3/2,1,0)</f>
        <v>0</v>
      </c>
      <c r="G38">
        <f>IF(H39&gt;=$A3/2,1,0)</f>
        <v>0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0</v>
      </c>
      <c r="U38">
        <f>IF(V39&gt;=$A3/2,1,0)</f>
        <v>0</v>
      </c>
      <c r="W38">
        <f>IF(X39&gt;=$A3/2,1,0)</f>
        <v>0</v>
      </c>
      <c r="Y38">
        <f>IF(Z39&gt;=$A3/2,1,0)</f>
        <v>0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</row>
    <row r="39" spans="1:44" ht="13" hidden="1" thickBot="1" x14ac:dyDescent="0.3">
      <c r="C39" s="2">
        <f>IF(SUM(C44:C209)&lt;-1000,-100000000,SUM(C44:C209))</f>
        <v>-100000000</v>
      </c>
      <c r="D39" s="2">
        <f>COUNT(D44:D209)</f>
        <v>0</v>
      </c>
      <c r="E39" s="2">
        <f>IF(SUM(E44:E209)&lt;-1000,-100000000,SUM(E44:E209))</f>
        <v>-100000000</v>
      </c>
      <c r="F39" s="2">
        <f>COUNT(F44:F209)</f>
        <v>0</v>
      </c>
      <c r="G39" s="2">
        <f>IF(SUM(G44:G209)&lt;-1000,-100000000,SUM(G44:G209))</f>
        <v>-100000000</v>
      </c>
      <c r="H39" s="2">
        <f>COUNT(H44:H209)</f>
        <v>0</v>
      </c>
      <c r="I39" s="2">
        <f>IF(SUM(I44:I209)&lt;-1000,-100000000,SUM(I44:I209))</f>
        <v>-100000000</v>
      </c>
      <c r="J39" s="2">
        <f>COUNT(J44:J209)</f>
        <v>0</v>
      </c>
      <c r="K39" s="2">
        <f>IF(SUM(K44:K209)&lt;-1000,-100000000,SUM(K44:K209))</f>
        <v>-100000000</v>
      </c>
      <c r="L39" s="2">
        <f>COUNT(L44:L209)</f>
        <v>0</v>
      </c>
      <c r="M39" s="2">
        <f>IF(SUM(M44:M209)&lt;-1000,-100000000,SUM(M44:M209))</f>
        <v>-100000000</v>
      </c>
      <c r="N39" s="2">
        <f>COUNT(N44:N209)</f>
        <v>0</v>
      </c>
      <c r="O39" s="2">
        <f>IF(SUM(O44:O209)&lt;-1000,-100000000,SUM(O44:O209))</f>
        <v>-100000000</v>
      </c>
      <c r="P39" s="2">
        <f>COUNT(P44:P209)</f>
        <v>0</v>
      </c>
      <c r="Q39" s="2">
        <f>IF(SUM(Q44:Q209)&lt;-1000,-100000000,SUM(Q44:Q209))</f>
        <v>-100000000</v>
      </c>
      <c r="R39" s="2">
        <f>COUNT(R44:R209)</f>
        <v>0</v>
      </c>
      <c r="S39" s="2">
        <f>IF(SUM(S44:S209)&lt;-1000,-100000000,SUM(S44:S209))</f>
        <v>-100000000</v>
      </c>
      <c r="T39" s="2">
        <f>COUNT(T44:T209)</f>
        <v>0</v>
      </c>
      <c r="U39" s="2">
        <f>IF(SUM(U44:U209)&lt;-1000,-100000000,SUM(U44:U209))</f>
        <v>-100000000</v>
      </c>
      <c r="V39" s="2">
        <f>COUNT(V44:V209)</f>
        <v>0</v>
      </c>
      <c r="W39" s="2">
        <f>IF(SUM(W44:W209)&lt;-1000,-100000000,SUM(W44:W209))</f>
        <v>-100000000</v>
      </c>
      <c r="X39" s="2">
        <f>COUNT(X44:X209)</f>
        <v>0</v>
      </c>
      <c r="Y39" s="2">
        <f>IF(SUM(Y44:Y209)&lt;-1000,-100000000,SUM(Y44:Y209))</f>
        <v>-100000000</v>
      </c>
      <c r="Z39" s="2">
        <f>COUNT(Z44:Z209)</f>
        <v>0</v>
      </c>
      <c r="AA39" s="2">
        <f>IF(SUM(AA44:AA209)&lt;-1000,-100000000,SUM(AA44:AA209))</f>
        <v>-100000000</v>
      </c>
      <c r="AB39" s="2">
        <f>COUNT(AB44:AB209)</f>
        <v>0</v>
      </c>
      <c r="AC39" s="2">
        <f>IF(SUM(AC44:AC209)&lt;-1000,-100000000,SUM(AC44:AC209))</f>
        <v>-100000000</v>
      </c>
      <c r="AD39" s="2">
        <f>COUNT(AD44:AD209)</f>
        <v>0</v>
      </c>
      <c r="AE39" s="2">
        <f>IF(SUM(AE44:AE209)&lt;-1000,-100000000,SUM(AE44:AE209))</f>
        <v>-100000000</v>
      </c>
      <c r="AF39" s="2">
        <f>COUNT(AF44:AF209)</f>
        <v>0</v>
      </c>
      <c r="AG39" s="2">
        <f>IF(SUM(AG44:AG209)&lt;-1000,-100000000,SUM(AG44:AG209))</f>
        <v>-100000000</v>
      </c>
      <c r="AH39" s="2">
        <f>COUNT(AH44:AH209)</f>
        <v>0</v>
      </c>
      <c r="AI39" s="2">
        <f>IF(SUM(AI44:AI209)&lt;-1000,-100000000,SUM(AI44:AI209))</f>
        <v>-100000000</v>
      </c>
      <c r="AJ39" s="2">
        <f>COUNT(AJ44:AJ209)</f>
        <v>0</v>
      </c>
      <c r="AK39" s="2">
        <f>IF(SUM(AK44:AK209)&lt;-1000,-100000000,SUM(AK44:AK209))</f>
        <v>-100000000</v>
      </c>
      <c r="AL39" s="2">
        <f>COUNT(AL44:AL209)</f>
        <v>0</v>
      </c>
    </row>
    <row r="40" spans="1:44" hidden="1" x14ac:dyDescent="0.25">
      <c r="C40" s="2">
        <f t="shared" ref="C40:AL40" si="5">SUM(C44:C103)</f>
        <v>-100000000</v>
      </c>
      <c r="D40" s="2">
        <f t="shared" si="5"/>
        <v>0</v>
      </c>
      <c r="E40" s="2">
        <f t="shared" si="5"/>
        <v>-100000000</v>
      </c>
      <c r="F40" s="2">
        <f t="shared" si="5"/>
        <v>0</v>
      </c>
      <c r="G40" s="2">
        <f t="shared" si="5"/>
        <v>-100000000</v>
      </c>
      <c r="H40" s="2">
        <f t="shared" si="5"/>
        <v>0</v>
      </c>
      <c r="I40" s="2">
        <f t="shared" si="5"/>
        <v>-100000000</v>
      </c>
      <c r="J40" s="2">
        <f t="shared" si="5"/>
        <v>0</v>
      </c>
      <c r="K40" s="2">
        <f t="shared" si="5"/>
        <v>-100000000</v>
      </c>
      <c r="L40" s="2">
        <f t="shared" si="5"/>
        <v>0</v>
      </c>
      <c r="M40" s="2">
        <f t="shared" si="5"/>
        <v>-100000000</v>
      </c>
      <c r="N40" s="2">
        <f t="shared" si="5"/>
        <v>0</v>
      </c>
      <c r="O40" s="2">
        <f t="shared" si="5"/>
        <v>-100000000</v>
      </c>
      <c r="P40" s="2">
        <f t="shared" si="5"/>
        <v>0</v>
      </c>
      <c r="Q40" s="2">
        <f>SUM(Q44:Q103)</f>
        <v>-100000000</v>
      </c>
      <c r="R40" s="2">
        <f t="shared" si="5"/>
        <v>0</v>
      </c>
      <c r="S40" s="2">
        <f t="shared" si="5"/>
        <v>-100000000</v>
      </c>
      <c r="T40" s="2">
        <f t="shared" si="5"/>
        <v>0</v>
      </c>
      <c r="U40" s="2">
        <f t="shared" si="5"/>
        <v>-100000000</v>
      </c>
      <c r="V40" s="2">
        <f t="shared" si="5"/>
        <v>0</v>
      </c>
      <c r="W40" s="2">
        <f t="shared" si="5"/>
        <v>-100000000</v>
      </c>
      <c r="X40" s="2">
        <f t="shared" si="5"/>
        <v>0</v>
      </c>
      <c r="Y40" s="2">
        <f t="shared" si="5"/>
        <v>-100000000</v>
      </c>
      <c r="Z40" s="2">
        <f t="shared" si="5"/>
        <v>0</v>
      </c>
      <c r="AA40" s="2">
        <f t="shared" si="5"/>
        <v>-100000000</v>
      </c>
      <c r="AB40" s="2">
        <f t="shared" si="5"/>
        <v>0</v>
      </c>
      <c r="AC40" s="2">
        <f t="shared" si="5"/>
        <v>-100000000</v>
      </c>
      <c r="AD40" s="2">
        <f t="shared" si="5"/>
        <v>0</v>
      </c>
      <c r="AE40" s="2">
        <f t="shared" si="5"/>
        <v>-100000000</v>
      </c>
      <c r="AF40" s="2">
        <f t="shared" si="5"/>
        <v>0</v>
      </c>
      <c r="AG40" s="2">
        <f t="shared" si="5"/>
        <v>-100000000</v>
      </c>
      <c r="AH40" s="2">
        <f t="shared" si="5"/>
        <v>0</v>
      </c>
      <c r="AI40" s="2">
        <f t="shared" si="5"/>
        <v>-100000000</v>
      </c>
      <c r="AJ40" s="2">
        <f t="shared" si="5"/>
        <v>0</v>
      </c>
      <c r="AK40" s="2">
        <f t="shared" si="5"/>
        <v>-100000000</v>
      </c>
      <c r="AL40" s="2">
        <f t="shared" si="5"/>
        <v>0</v>
      </c>
    </row>
    <row r="41" spans="1:44" ht="13" thickBot="1" x14ac:dyDescent="0.3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41">
        <f>MAX(AN44:AN103)</f>
        <v>0</v>
      </c>
    </row>
    <row r="42" spans="1:44" x14ac:dyDescent="0.25">
      <c r="B42" s="84" t="s">
        <v>0</v>
      </c>
      <c r="C42" s="473" t="s">
        <v>92</v>
      </c>
      <c r="D42" s="470"/>
      <c r="E42" s="473" t="s">
        <v>41</v>
      </c>
      <c r="F42" s="470"/>
      <c r="G42" s="473" t="s">
        <v>1</v>
      </c>
      <c r="H42" s="470"/>
      <c r="I42" s="473" t="s">
        <v>102</v>
      </c>
      <c r="J42" s="470"/>
      <c r="K42" s="473" t="s">
        <v>93</v>
      </c>
      <c r="L42" s="470"/>
      <c r="M42" s="473" t="s">
        <v>6</v>
      </c>
      <c r="N42" s="470"/>
      <c r="O42" s="473" t="s">
        <v>9</v>
      </c>
      <c r="P42" s="470"/>
      <c r="Q42" s="473" t="s">
        <v>43</v>
      </c>
      <c r="R42" s="470"/>
      <c r="S42" s="473" t="s">
        <v>26</v>
      </c>
      <c r="T42" s="470"/>
      <c r="U42" s="473" t="s">
        <v>119</v>
      </c>
      <c r="V42" s="470"/>
      <c r="W42" s="473" t="s">
        <v>4</v>
      </c>
      <c r="X42" s="470"/>
      <c r="Y42" s="473" t="s">
        <v>136</v>
      </c>
      <c r="Z42" s="470"/>
      <c r="AA42" s="473" t="s">
        <v>73</v>
      </c>
      <c r="AB42" s="470"/>
      <c r="AC42" s="473" t="s">
        <v>101</v>
      </c>
      <c r="AD42" s="470"/>
      <c r="AE42" s="469" t="s">
        <v>152</v>
      </c>
      <c r="AF42" s="470"/>
      <c r="AG42" s="473" t="s">
        <v>62</v>
      </c>
      <c r="AH42" s="470"/>
      <c r="AI42" s="473" t="s">
        <v>144</v>
      </c>
      <c r="AJ42" s="470"/>
      <c r="AK42" s="473" t="s">
        <v>64</v>
      </c>
      <c r="AL42" s="470"/>
      <c r="AM42" s="41">
        <f>COUNT(AM44:AM124)</f>
        <v>0</v>
      </c>
      <c r="AN42" s="86" t="s">
        <v>7</v>
      </c>
      <c r="AO42" s="85" t="s">
        <v>8</v>
      </c>
      <c r="AP42" s="87" t="s">
        <v>47</v>
      </c>
    </row>
    <row r="43" spans="1:44" ht="13" thickBot="1" x14ac:dyDescent="0.3">
      <c r="B43" s="1"/>
      <c r="C43" s="3" t="s">
        <v>3</v>
      </c>
      <c r="D43" s="4" t="s">
        <v>2</v>
      </c>
      <c r="E43" s="3" t="s">
        <v>3</v>
      </c>
      <c r="F43" s="4" t="s">
        <v>2</v>
      </c>
      <c r="G43" s="3" t="s">
        <v>3</v>
      </c>
      <c r="H43" s="4" t="s">
        <v>2</v>
      </c>
      <c r="I43" s="3" t="s">
        <v>3</v>
      </c>
      <c r="J43" s="4" t="s">
        <v>2</v>
      </c>
      <c r="K43" s="3" t="s">
        <v>3</v>
      </c>
      <c r="L43" s="4" t="s">
        <v>2</v>
      </c>
      <c r="M43" s="3" t="s">
        <v>3</v>
      </c>
      <c r="N43" s="4" t="s">
        <v>2</v>
      </c>
      <c r="O43" s="3" t="s">
        <v>3</v>
      </c>
      <c r="P43" s="4" t="s">
        <v>2</v>
      </c>
      <c r="Q43" s="3" t="s">
        <v>3</v>
      </c>
      <c r="R43" s="4" t="s">
        <v>2</v>
      </c>
      <c r="S43" s="3" t="s">
        <v>3</v>
      </c>
      <c r="T43" s="4" t="s">
        <v>2</v>
      </c>
      <c r="U43" s="3" t="s">
        <v>3</v>
      </c>
      <c r="V43" s="4" t="s">
        <v>2</v>
      </c>
      <c r="W43" s="3" t="s">
        <v>3</v>
      </c>
      <c r="X43" s="4" t="s">
        <v>2</v>
      </c>
      <c r="Y43" s="3" t="s">
        <v>3</v>
      </c>
      <c r="Z43" s="4" t="s">
        <v>2</v>
      </c>
      <c r="AA43" s="3" t="s">
        <v>3</v>
      </c>
      <c r="AB43" s="4" t="s">
        <v>2</v>
      </c>
      <c r="AC43" s="3" t="s">
        <v>3</v>
      </c>
      <c r="AD43" s="4" t="s">
        <v>2</v>
      </c>
      <c r="AE43" s="3" t="s">
        <v>3</v>
      </c>
      <c r="AF43" s="4" t="s">
        <v>2</v>
      </c>
      <c r="AG43" s="3" t="s">
        <v>3</v>
      </c>
      <c r="AH43" s="4" t="s">
        <v>2</v>
      </c>
      <c r="AI43" s="3" t="s">
        <v>3</v>
      </c>
      <c r="AJ43" s="4" t="s">
        <v>2</v>
      </c>
      <c r="AK43" s="3" t="s">
        <v>3</v>
      </c>
      <c r="AL43" s="4" t="s">
        <v>2</v>
      </c>
      <c r="AM43" s="27" t="s">
        <v>22</v>
      </c>
      <c r="AN43" s="27" t="s">
        <v>16</v>
      </c>
    </row>
    <row r="44" spans="1:44" x14ac:dyDescent="0.25">
      <c r="A44">
        <v>1</v>
      </c>
      <c r="B44" s="6"/>
      <c r="C44" s="51">
        <v>-100000000</v>
      </c>
      <c r="D44" s="11"/>
      <c r="E44" s="51">
        <v>-100000000</v>
      </c>
      <c r="F44" s="11"/>
      <c r="G44" s="51">
        <v>-100000000</v>
      </c>
      <c r="H44" s="11"/>
      <c r="I44" s="51">
        <v>-100000000</v>
      </c>
      <c r="J44" s="11"/>
      <c r="K44" s="51">
        <v>-100000000</v>
      </c>
      <c r="L44" s="11"/>
      <c r="M44" s="51">
        <v>-100000000</v>
      </c>
      <c r="N44" s="11"/>
      <c r="O44" s="51">
        <v>-100000000</v>
      </c>
      <c r="P44" s="11"/>
      <c r="Q44" s="51">
        <v>-100000000</v>
      </c>
      <c r="R44" s="11"/>
      <c r="S44" s="51">
        <v>-100000000</v>
      </c>
      <c r="T44" s="11"/>
      <c r="U44" s="51">
        <v>-100000000</v>
      </c>
      <c r="V44" s="11"/>
      <c r="W44" s="51">
        <v>-100000000</v>
      </c>
      <c r="X44" s="11"/>
      <c r="Y44" s="51">
        <v>-100000000</v>
      </c>
      <c r="Z44" s="11"/>
      <c r="AA44" s="51">
        <v>-100000000</v>
      </c>
      <c r="AB44" s="11"/>
      <c r="AC44" s="51">
        <v>-100000000</v>
      </c>
      <c r="AD44" s="11"/>
      <c r="AE44" s="51">
        <v>-100000000</v>
      </c>
      <c r="AF44" s="11"/>
      <c r="AG44" s="51">
        <v>-100000000</v>
      </c>
      <c r="AH44" s="11"/>
      <c r="AI44" s="51">
        <v>-100000000</v>
      </c>
      <c r="AJ44" s="11"/>
      <c r="AK44" s="51">
        <v>-100000000</v>
      </c>
      <c r="AL44" s="11"/>
      <c r="AN44" s="41"/>
      <c r="AO44" s="41">
        <f>+C44+E44+G44+I44++K44++M44+O44+Q44+S44+U44+W44+Y44+AK44+AA44+AC44+AE44+AG44+AI44</f>
        <v>-1800000000</v>
      </c>
      <c r="AP44" s="41">
        <f t="shared" ref="AP44:AP61" si="6">+D44+F44+H44+J44++L44++N44+P44+R44+T44+V44+X44+Z44+AL44+AB44+AD44+AF44+AH44+AJ44</f>
        <v>0</v>
      </c>
      <c r="AQ44">
        <f t="shared" ref="AQ44:AQ61" si="7">COUNT(C44:AL44)/2</f>
        <v>9</v>
      </c>
      <c r="AR44">
        <f>+AO44/AQ44</f>
        <v>-200000000</v>
      </c>
    </row>
    <row r="45" spans="1:44" s="41" customFormat="1" x14ac:dyDescent="0.25">
      <c r="A45" s="41">
        <f>+A44+1</f>
        <v>2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54"/>
      <c r="AB45" s="55"/>
      <c r="AC45" s="54"/>
      <c r="AD45" s="55"/>
      <c r="AE45" s="54"/>
      <c r="AF45" s="15"/>
      <c r="AG45" s="54"/>
      <c r="AH45" s="55"/>
      <c r="AI45" s="54"/>
      <c r="AJ45" s="55"/>
      <c r="AK45" s="54"/>
      <c r="AL45" s="55"/>
      <c r="AM45" s="24"/>
      <c r="AN45"/>
      <c r="AO45" s="41">
        <f t="shared" ref="AO45:AO61" si="8">+C45+E45+G45+I45++K45++M45+O45+Q45+S45+U45+W45+Y45+AK45+AA45+AC45+AE45+AG45+AI45</f>
        <v>0</v>
      </c>
      <c r="AP45" s="41">
        <f t="shared" si="6"/>
        <v>0</v>
      </c>
      <c r="AQ45" s="41">
        <f t="shared" si="7"/>
        <v>0</v>
      </c>
      <c r="AR45" s="41" t="e">
        <f t="shared" ref="AR45:AR61" si="9">+AO45/AQ45</f>
        <v>#DIV/0!</v>
      </c>
    </row>
    <row r="46" spans="1:44" s="41" customFormat="1" x14ac:dyDescent="0.25">
      <c r="A46" s="41">
        <f t="shared" ref="A46:A103" si="10">+A45+1</f>
        <v>3</v>
      </c>
      <c r="B46" s="53"/>
      <c r="C46" s="54"/>
      <c r="D46" s="15"/>
      <c r="E46" s="54"/>
      <c r="F46" s="15"/>
      <c r="G46" s="54"/>
      <c r="H46" s="55"/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/>
      <c r="T46" s="15"/>
      <c r="U46" s="54"/>
      <c r="V46" s="15"/>
      <c r="W46" s="54"/>
      <c r="X46" s="15"/>
      <c r="Y46" s="54"/>
      <c r="Z46" s="15"/>
      <c r="AA46" s="54"/>
      <c r="AB46" s="55"/>
      <c r="AC46" s="54"/>
      <c r="AD46" s="55"/>
      <c r="AE46" s="54"/>
      <c r="AF46" s="15"/>
      <c r="AG46" s="54"/>
      <c r="AH46" s="55"/>
      <c r="AI46" s="54"/>
      <c r="AJ46" s="55"/>
      <c r="AK46" s="54"/>
      <c r="AL46" s="55"/>
      <c r="AM46" s="24"/>
      <c r="AN46"/>
      <c r="AO46" s="41">
        <f t="shared" si="8"/>
        <v>0</v>
      </c>
      <c r="AP46" s="41">
        <f t="shared" si="6"/>
        <v>0</v>
      </c>
      <c r="AQ46" s="41">
        <f t="shared" si="7"/>
        <v>0</v>
      </c>
      <c r="AR46" s="41" t="e">
        <f t="shared" si="9"/>
        <v>#DIV/0!</v>
      </c>
    </row>
    <row r="47" spans="1:44" s="41" customFormat="1" x14ac:dyDescent="0.25">
      <c r="A47" s="41">
        <f t="shared" si="10"/>
        <v>4</v>
      </c>
      <c r="B47" s="53"/>
      <c r="C47" s="54"/>
      <c r="D47" s="15"/>
      <c r="E47" s="56"/>
      <c r="F47" s="14"/>
      <c r="G47" s="56"/>
      <c r="H47" s="55"/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56"/>
      <c r="T47" s="14"/>
      <c r="U47" s="56"/>
      <c r="V47" s="14"/>
      <c r="W47" s="56"/>
      <c r="X47" s="14"/>
      <c r="Y47" s="56"/>
      <c r="Z47" s="14"/>
      <c r="AA47" s="56"/>
      <c r="AB47" s="57"/>
      <c r="AC47" s="56"/>
      <c r="AD47" s="57"/>
      <c r="AE47" s="56"/>
      <c r="AF47" s="14"/>
      <c r="AG47" s="56"/>
      <c r="AH47" s="57"/>
      <c r="AI47" s="56"/>
      <c r="AJ47" s="57"/>
      <c r="AK47" s="56"/>
      <c r="AL47" s="57"/>
      <c r="AM47" s="24"/>
      <c r="AN47"/>
      <c r="AO47" s="41">
        <f t="shared" si="8"/>
        <v>0</v>
      </c>
      <c r="AP47" s="41">
        <f t="shared" si="6"/>
        <v>0</v>
      </c>
      <c r="AQ47" s="41">
        <f t="shared" si="7"/>
        <v>0</v>
      </c>
      <c r="AR47" s="41" t="e">
        <f t="shared" si="9"/>
        <v>#DIV/0!</v>
      </c>
    </row>
    <row r="48" spans="1:44" s="41" customFormat="1" x14ac:dyDescent="0.25">
      <c r="A48" s="41">
        <f t="shared" si="10"/>
        <v>5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55"/>
      <c r="AC48" s="54"/>
      <c r="AD48" s="55"/>
      <c r="AE48" s="54"/>
      <c r="AF48" s="15"/>
      <c r="AG48" s="54"/>
      <c r="AH48" s="55"/>
      <c r="AI48" s="54"/>
      <c r="AJ48" s="55"/>
      <c r="AK48" s="54"/>
      <c r="AL48" s="55"/>
      <c r="AM48" s="24"/>
      <c r="AO48" s="41">
        <f t="shared" si="8"/>
        <v>0</v>
      </c>
      <c r="AP48" s="41">
        <f t="shared" si="6"/>
        <v>0</v>
      </c>
      <c r="AQ48" s="41">
        <f t="shared" si="7"/>
        <v>0</v>
      </c>
      <c r="AR48" s="41" t="e">
        <f t="shared" si="9"/>
        <v>#DIV/0!</v>
      </c>
    </row>
    <row r="49" spans="1:44" s="41" customFormat="1" x14ac:dyDescent="0.25">
      <c r="A49" s="41">
        <f t="shared" si="10"/>
        <v>6</v>
      </c>
      <c r="B49" s="58"/>
      <c r="C49" s="56"/>
      <c r="D49" s="14"/>
      <c r="E49" s="56"/>
      <c r="F49" s="14"/>
      <c r="G49" s="56"/>
      <c r="H49" s="57"/>
      <c r="I49" s="56"/>
      <c r="J49" s="14"/>
      <c r="K49" s="56"/>
      <c r="L49" s="14"/>
      <c r="M49" s="56"/>
      <c r="N49" s="57"/>
      <c r="O49" s="56"/>
      <c r="P49" s="57"/>
      <c r="Q49" s="56"/>
      <c r="R49" s="14"/>
      <c r="S49" s="56"/>
      <c r="T49" s="14"/>
      <c r="U49" s="56"/>
      <c r="V49" s="14"/>
      <c r="W49" s="56"/>
      <c r="X49" s="14"/>
      <c r="Y49" s="56"/>
      <c r="Z49" s="14"/>
      <c r="AA49" s="56"/>
      <c r="AB49" s="57"/>
      <c r="AC49" s="56"/>
      <c r="AD49" s="57"/>
      <c r="AE49" s="56"/>
      <c r="AF49" s="14"/>
      <c r="AG49" s="56"/>
      <c r="AH49" s="57"/>
      <c r="AI49" s="56"/>
      <c r="AJ49" s="57"/>
      <c r="AK49" s="56"/>
      <c r="AL49" s="57"/>
      <c r="AM49" s="24"/>
      <c r="AO49" s="41">
        <f t="shared" si="8"/>
        <v>0</v>
      </c>
      <c r="AP49" s="41">
        <f t="shared" si="6"/>
        <v>0</v>
      </c>
      <c r="AQ49" s="41">
        <f t="shared" si="7"/>
        <v>0</v>
      </c>
      <c r="AR49" s="41" t="e">
        <f t="shared" si="9"/>
        <v>#DIV/0!</v>
      </c>
    </row>
    <row r="50" spans="1:44" s="41" customFormat="1" x14ac:dyDescent="0.25">
      <c r="A50" s="41">
        <f t="shared" si="10"/>
        <v>7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55"/>
      <c r="AC50" s="54"/>
      <c r="AD50" s="55"/>
      <c r="AE50" s="54"/>
      <c r="AF50" s="15"/>
      <c r="AG50" s="54"/>
      <c r="AH50" s="55"/>
      <c r="AI50" s="54"/>
      <c r="AJ50" s="55"/>
      <c r="AK50" s="54"/>
      <c r="AL50" s="55"/>
      <c r="AM50" s="24"/>
      <c r="AO50" s="41">
        <f t="shared" si="8"/>
        <v>0</v>
      </c>
      <c r="AP50" s="41">
        <f t="shared" si="6"/>
        <v>0</v>
      </c>
      <c r="AQ50" s="41">
        <f t="shared" si="7"/>
        <v>0</v>
      </c>
      <c r="AR50" s="41" t="e">
        <f t="shared" si="9"/>
        <v>#DIV/0!</v>
      </c>
    </row>
    <row r="51" spans="1:44" s="41" customFormat="1" x14ac:dyDescent="0.25">
      <c r="A51" s="41">
        <f t="shared" si="10"/>
        <v>8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1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55"/>
      <c r="AC51" s="54"/>
      <c r="AD51" s="55"/>
      <c r="AE51" s="54"/>
      <c r="AF51" s="15"/>
      <c r="AG51" s="54"/>
      <c r="AH51" s="55"/>
      <c r="AI51" s="54"/>
      <c r="AJ51" s="55"/>
      <c r="AK51" s="54"/>
      <c r="AL51" s="55"/>
      <c r="AM51" s="24"/>
      <c r="AN51"/>
      <c r="AO51" s="41">
        <f t="shared" si="8"/>
        <v>0</v>
      </c>
      <c r="AP51" s="41">
        <f t="shared" si="6"/>
        <v>0</v>
      </c>
      <c r="AQ51" s="41">
        <f t="shared" si="7"/>
        <v>0</v>
      </c>
      <c r="AR51" s="41" t="e">
        <f t="shared" si="9"/>
        <v>#DIV/0!</v>
      </c>
    </row>
    <row r="52" spans="1:44" s="41" customFormat="1" x14ac:dyDescent="0.25">
      <c r="A52" s="41">
        <f t="shared" si="10"/>
        <v>9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55"/>
      <c r="AC52" s="54"/>
      <c r="AD52" s="55"/>
      <c r="AE52" s="54"/>
      <c r="AF52" s="15"/>
      <c r="AG52" s="54"/>
      <c r="AH52" s="55"/>
      <c r="AI52" s="54"/>
      <c r="AJ52" s="55"/>
      <c r="AK52" s="54"/>
      <c r="AL52" s="55"/>
      <c r="AM52" s="24"/>
      <c r="AN52"/>
      <c r="AO52" s="41">
        <f t="shared" si="8"/>
        <v>0</v>
      </c>
      <c r="AP52" s="41">
        <f t="shared" si="6"/>
        <v>0</v>
      </c>
      <c r="AQ52" s="41">
        <f t="shared" si="7"/>
        <v>0</v>
      </c>
      <c r="AR52" s="41" t="e">
        <f t="shared" si="9"/>
        <v>#DIV/0!</v>
      </c>
    </row>
    <row r="53" spans="1:44" s="41" customFormat="1" x14ac:dyDescent="0.25">
      <c r="A53" s="41">
        <f t="shared" si="10"/>
        <v>10</v>
      </c>
      <c r="B53" s="53"/>
      <c r="C53" s="54"/>
      <c r="D53" s="15"/>
      <c r="E53" s="54"/>
      <c r="F53" s="15"/>
      <c r="G53" s="54"/>
      <c r="H53" s="55"/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55"/>
      <c r="AC53" s="54"/>
      <c r="AD53" s="55"/>
      <c r="AE53" s="54"/>
      <c r="AF53" s="15"/>
      <c r="AG53" s="54"/>
      <c r="AH53" s="55"/>
      <c r="AI53" s="54"/>
      <c r="AJ53" s="55"/>
      <c r="AK53" s="54"/>
      <c r="AL53" s="55"/>
      <c r="AM53" s="24"/>
      <c r="AN53"/>
      <c r="AO53" s="41">
        <f t="shared" si="8"/>
        <v>0</v>
      </c>
      <c r="AP53" s="41">
        <f t="shared" si="6"/>
        <v>0</v>
      </c>
      <c r="AQ53" s="41">
        <f t="shared" si="7"/>
        <v>0</v>
      </c>
      <c r="AR53" s="41" t="e">
        <f t="shared" si="9"/>
        <v>#DIV/0!</v>
      </c>
    </row>
    <row r="54" spans="1:44" s="41" customFormat="1" x14ac:dyDescent="0.25">
      <c r="A54" s="41">
        <f t="shared" si="10"/>
        <v>11</v>
      </c>
      <c r="B54" s="53"/>
      <c r="C54" s="54"/>
      <c r="D54" s="15"/>
      <c r="E54" s="54"/>
      <c r="F54" s="15"/>
      <c r="G54" s="54"/>
      <c r="H54" s="55"/>
      <c r="I54" s="54"/>
      <c r="J54" s="15"/>
      <c r="K54" s="54"/>
      <c r="L54" s="15"/>
      <c r="M54" s="54"/>
      <c r="N54" s="55"/>
      <c r="O54" s="54"/>
      <c r="P54" s="5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55"/>
      <c r="AC54" s="54"/>
      <c r="AD54" s="55"/>
      <c r="AE54" s="54"/>
      <c r="AF54" s="15"/>
      <c r="AG54" s="54"/>
      <c r="AH54" s="55"/>
      <c r="AI54" s="54"/>
      <c r="AJ54" s="55"/>
      <c r="AK54" s="54"/>
      <c r="AL54" s="55"/>
      <c r="AM54" s="24"/>
      <c r="AN54"/>
      <c r="AO54" s="41">
        <f t="shared" si="8"/>
        <v>0</v>
      </c>
      <c r="AP54" s="41">
        <f t="shared" si="6"/>
        <v>0</v>
      </c>
      <c r="AQ54" s="41">
        <f t="shared" si="7"/>
        <v>0</v>
      </c>
      <c r="AR54" s="41" t="e">
        <f t="shared" si="9"/>
        <v>#DIV/0!</v>
      </c>
    </row>
    <row r="55" spans="1:44" s="41" customFormat="1" x14ac:dyDescent="0.25">
      <c r="A55" s="41">
        <f t="shared" si="10"/>
        <v>12</v>
      </c>
      <c r="B55" s="53"/>
      <c r="C55" s="54"/>
      <c r="D55" s="15"/>
      <c r="E55" s="54"/>
      <c r="F55" s="15"/>
      <c r="G55" s="54"/>
      <c r="H55" s="55"/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54"/>
      <c r="AB55" s="55"/>
      <c r="AC55" s="54"/>
      <c r="AD55" s="55"/>
      <c r="AE55" s="54"/>
      <c r="AF55" s="15"/>
      <c r="AG55" s="54"/>
      <c r="AH55" s="55"/>
      <c r="AI55" s="54"/>
      <c r="AJ55" s="55"/>
      <c r="AK55" s="54"/>
      <c r="AL55" s="55"/>
      <c r="AM55" s="24"/>
      <c r="AO55" s="41">
        <f t="shared" si="8"/>
        <v>0</v>
      </c>
      <c r="AP55" s="41">
        <f t="shared" si="6"/>
        <v>0</v>
      </c>
      <c r="AQ55" s="41">
        <f t="shared" si="7"/>
        <v>0</v>
      </c>
      <c r="AR55" s="41" t="e">
        <f t="shared" si="9"/>
        <v>#DIV/0!</v>
      </c>
    </row>
    <row r="56" spans="1:44" s="41" customFormat="1" x14ac:dyDescent="0.25">
      <c r="A56" s="41">
        <f t="shared" si="10"/>
        <v>13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54"/>
      <c r="AL56" s="15"/>
      <c r="AM56" s="28"/>
      <c r="AO56" s="41">
        <f t="shared" si="8"/>
        <v>0</v>
      </c>
      <c r="AP56" s="41">
        <f t="shared" si="6"/>
        <v>0</v>
      </c>
      <c r="AQ56" s="41">
        <f t="shared" si="7"/>
        <v>0</v>
      </c>
      <c r="AR56" s="41" t="e">
        <f t="shared" si="9"/>
        <v>#DIV/0!</v>
      </c>
    </row>
    <row r="57" spans="1:44" s="41" customFormat="1" x14ac:dyDescent="0.25">
      <c r="A57" s="41">
        <f t="shared" si="10"/>
        <v>14</v>
      </c>
      <c r="B57" s="53"/>
      <c r="C57" s="56"/>
      <c r="D57" s="14"/>
      <c r="E57" s="56"/>
      <c r="F57" s="14"/>
      <c r="G57" s="56"/>
      <c r="H57" s="14"/>
      <c r="I57" s="56"/>
      <c r="J57" s="14"/>
      <c r="K57" s="56"/>
      <c r="L57" s="14"/>
      <c r="M57" s="56"/>
      <c r="N57" s="14"/>
      <c r="O57" s="56"/>
      <c r="P57" s="14"/>
      <c r="Q57" s="56"/>
      <c r="R57" s="14"/>
      <c r="S57" s="56"/>
      <c r="T57" s="14"/>
      <c r="U57" s="56"/>
      <c r="V57" s="14"/>
      <c r="W57" s="56"/>
      <c r="X57" s="14"/>
      <c r="Y57" s="56"/>
      <c r="Z57" s="14"/>
      <c r="AA57" s="56"/>
      <c r="AB57" s="14"/>
      <c r="AC57" s="56"/>
      <c r="AD57" s="14"/>
      <c r="AE57" s="56"/>
      <c r="AF57" s="14"/>
      <c r="AG57" s="56"/>
      <c r="AH57" s="14"/>
      <c r="AI57" s="56"/>
      <c r="AJ57" s="14"/>
      <c r="AK57" s="56"/>
      <c r="AL57" s="14"/>
      <c r="AM57" s="28"/>
      <c r="AO57" s="41">
        <f t="shared" si="8"/>
        <v>0</v>
      </c>
      <c r="AP57" s="41">
        <f t="shared" si="6"/>
        <v>0</v>
      </c>
      <c r="AQ57" s="41">
        <f t="shared" si="7"/>
        <v>0</v>
      </c>
      <c r="AR57" s="41" t="e">
        <f t="shared" si="9"/>
        <v>#DIV/0!</v>
      </c>
    </row>
    <row r="58" spans="1:44" s="41" customFormat="1" x14ac:dyDescent="0.25">
      <c r="A58" s="41">
        <f t="shared" si="10"/>
        <v>15</v>
      </c>
      <c r="B58" s="53"/>
      <c r="C58" s="54"/>
      <c r="D58" s="15"/>
      <c r="E58" s="54"/>
      <c r="F58" s="15"/>
      <c r="G58" s="54"/>
      <c r="H58" s="15"/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54"/>
      <c r="AL58" s="15"/>
      <c r="AM58" s="28"/>
      <c r="AO58" s="41">
        <f t="shared" si="8"/>
        <v>0</v>
      </c>
      <c r="AP58" s="41">
        <f t="shared" si="6"/>
        <v>0</v>
      </c>
      <c r="AQ58" s="41">
        <f t="shared" si="7"/>
        <v>0</v>
      </c>
      <c r="AR58" s="41" t="e">
        <f t="shared" si="9"/>
        <v>#DIV/0!</v>
      </c>
    </row>
    <row r="59" spans="1:44" s="41" customFormat="1" x14ac:dyDescent="0.25">
      <c r="A59" s="41">
        <f t="shared" si="10"/>
        <v>16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54"/>
      <c r="AH59" s="15"/>
      <c r="AI59" s="54"/>
      <c r="AJ59" s="15"/>
      <c r="AK59" s="54"/>
      <c r="AL59" s="15"/>
      <c r="AM59" s="28"/>
      <c r="AO59" s="41">
        <f t="shared" si="8"/>
        <v>0</v>
      </c>
      <c r="AP59" s="41">
        <f t="shared" si="6"/>
        <v>0</v>
      </c>
      <c r="AQ59" s="41">
        <f t="shared" si="7"/>
        <v>0</v>
      </c>
      <c r="AR59" s="41" t="e">
        <f t="shared" si="9"/>
        <v>#DIV/0!</v>
      </c>
    </row>
    <row r="60" spans="1:44" s="41" customFormat="1" x14ac:dyDescent="0.25">
      <c r="A60" s="41">
        <f t="shared" si="10"/>
        <v>17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54"/>
      <c r="AL60" s="15"/>
      <c r="AM60" s="28"/>
      <c r="AO60" s="41">
        <f t="shared" si="8"/>
        <v>0</v>
      </c>
      <c r="AP60" s="41">
        <f t="shared" si="6"/>
        <v>0</v>
      </c>
      <c r="AQ60" s="41">
        <f t="shared" si="7"/>
        <v>0</v>
      </c>
      <c r="AR60" s="41" t="e">
        <f t="shared" si="9"/>
        <v>#DIV/0!</v>
      </c>
    </row>
    <row r="61" spans="1:44" s="41" customFormat="1" x14ac:dyDescent="0.25">
      <c r="A61" s="41">
        <f t="shared" si="10"/>
        <v>18</v>
      </c>
      <c r="B61" s="53"/>
      <c r="C61" s="56"/>
      <c r="D61" s="14"/>
      <c r="E61" s="56"/>
      <c r="F61" s="14"/>
      <c r="G61" s="56"/>
      <c r="H61" s="14"/>
      <c r="I61" s="56"/>
      <c r="J61" s="14"/>
      <c r="K61" s="56"/>
      <c r="L61" s="14"/>
      <c r="M61" s="56"/>
      <c r="N61" s="14"/>
      <c r="O61" s="56"/>
      <c r="P61" s="14"/>
      <c r="Q61" s="56"/>
      <c r="R61" s="14"/>
      <c r="S61" s="56"/>
      <c r="T61" s="14"/>
      <c r="U61" s="56"/>
      <c r="V61" s="14"/>
      <c r="W61" s="56"/>
      <c r="X61" s="14"/>
      <c r="Y61" s="56"/>
      <c r="Z61" s="14"/>
      <c r="AA61" s="56"/>
      <c r="AB61" s="14"/>
      <c r="AC61" s="56"/>
      <c r="AD61" s="14"/>
      <c r="AE61" s="56"/>
      <c r="AF61" s="14"/>
      <c r="AG61" s="56"/>
      <c r="AH61" s="14"/>
      <c r="AI61" s="56"/>
      <c r="AJ61" s="14"/>
      <c r="AK61" s="56"/>
      <c r="AL61" s="14"/>
      <c r="AM61" s="24"/>
      <c r="AO61" s="41">
        <f t="shared" si="8"/>
        <v>0</v>
      </c>
      <c r="AP61" s="41">
        <f t="shared" si="6"/>
        <v>0</v>
      </c>
      <c r="AQ61" s="41">
        <f t="shared" si="7"/>
        <v>0</v>
      </c>
      <c r="AR61" s="41" t="e">
        <f t="shared" si="9"/>
        <v>#DIV/0!</v>
      </c>
    </row>
    <row r="62" spans="1:44" s="41" customFormat="1" x14ac:dyDescent="0.25">
      <c r="A62" s="41">
        <f t="shared" si="10"/>
        <v>19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/>
      <c r="AJ62" s="15"/>
      <c r="AK62" s="54"/>
      <c r="AL62" s="15"/>
      <c r="AM62" s="24"/>
    </row>
    <row r="63" spans="1:44" s="41" customFormat="1" x14ac:dyDescent="0.25">
      <c r="A63" s="41">
        <f t="shared" si="10"/>
        <v>20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/>
      <c r="AJ63" s="15"/>
      <c r="AK63" s="54"/>
      <c r="AL63" s="15"/>
      <c r="AM63" s="24"/>
      <c r="AN63" s="76"/>
    </row>
    <row r="64" spans="1:44" s="41" customFormat="1" x14ac:dyDescent="0.25">
      <c r="A64" s="41">
        <f t="shared" si="10"/>
        <v>21</v>
      </c>
      <c r="B64" s="53"/>
      <c r="C64" s="54"/>
      <c r="D64" s="15"/>
      <c r="E64" s="54"/>
      <c r="F64" s="15"/>
      <c r="G64" s="54"/>
      <c r="H64" s="15"/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54"/>
      <c r="AL64" s="15"/>
      <c r="AM64" s="24"/>
    </row>
    <row r="65" spans="1:40" s="41" customFormat="1" x14ac:dyDescent="0.25">
      <c r="A65" s="41">
        <f t="shared" si="10"/>
        <v>22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54"/>
      <c r="AL65" s="15"/>
      <c r="AM65" s="24"/>
    </row>
    <row r="66" spans="1:40" s="41" customFormat="1" x14ac:dyDescent="0.25">
      <c r="A66" s="41">
        <f t="shared" si="10"/>
        <v>23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54"/>
      <c r="AL66" s="15"/>
      <c r="AM66" s="28"/>
    </row>
    <row r="67" spans="1:40" s="41" customFormat="1" x14ac:dyDescent="0.25">
      <c r="A67" s="41">
        <f t="shared" si="10"/>
        <v>24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54"/>
      <c r="AL67" s="15"/>
      <c r="AM67" s="28"/>
    </row>
    <row r="68" spans="1:40" s="41" customFormat="1" x14ac:dyDescent="0.25">
      <c r="A68" s="41">
        <f t="shared" si="10"/>
        <v>25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54"/>
      <c r="AL68" s="15"/>
      <c r="AM68" s="28"/>
    </row>
    <row r="69" spans="1:40" s="41" customFormat="1" x14ac:dyDescent="0.25">
      <c r="A69" s="41">
        <f t="shared" si="10"/>
        <v>26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54"/>
      <c r="AL69" s="15"/>
      <c r="AM69" s="24"/>
    </row>
    <row r="70" spans="1:40" s="41" customFormat="1" x14ac:dyDescent="0.25">
      <c r="A70" s="41">
        <f t="shared" si="10"/>
        <v>27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54"/>
      <c r="AL70" s="15"/>
      <c r="AM70" s="24"/>
    </row>
    <row r="71" spans="1:40" s="41" customFormat="1" x14ac:dyDescent="0.25">
      <c r="A71" s="41">
        <f t="shared" si="10"/>
        <v>28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54"/>
      <c r="AL71" s="15"/>
      <c r="AM71" s="24"/>
      <c r="AN71" s="76"/>
    </row>
    <row r="72" spans="1:40" s="41" customFormat="1" x14ac:dyDescent="0.25">
      <c r="A72" s="41">
        <f t="shared" si="10"/>
        <v>29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54"/>
      <c r="AL72" s="15"/>
      <c r="AM72" s="24"/>
      <c r="AN72" s="76"/>
    </row>
    <row r="73" spans="1:40" s="41" customFormat="1" x14ac:dyDescent="0.25">
      <c r="A73" s="41">
        <f t="shared" si="10"/>
        <v>30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54"/>
      <c r="AL73" s="15"/>
      <c r="AM73" s="24"/>
      <c r="AN73" s="76"/>
    </row>
    <row r="74" spans="1:40" s="41" customFormat="1" x14ac:dyDescent="0.25">
      <c r="A74" s="41">
        <f t="shared" si="10"/>
        <v>31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54"/>
      <c r="AL74" s="15"/>
      <c r="AM74" s="24"/>
      <c r="AN74" s="76"/>
    </row>
    <row r="75" spans="1:40" s="41" customFormat="1" x14ac:dyDescent="0.25">
      <c r="A75" s="41">
        <f t="shared" si="10"/>
        <v>32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54"/>
      <c r="AL75" s="15"/>
      <c r="AM75" s="24"/>
    </row>
    <row r="76" spans="1:40" s="41" customFormat="1" x14ac:dyDescent="0.25">
      <c r="A76" s="41">
        <f t="shared" si="10"/>
        <v>33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54"/>
      <c r="AL76" s="15"/>
      <c r="AM76" s="24"/>
    </row>
    <row r="77" spans="1:40" s="41" customFormat="1" x14ac:dyDescent="0.25">
      <c r="A77" s="41">
        <f t="shared" si="10"/>
        <v>34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54"/>
      <c r="AL77" s="15"/>
      <c r="AM77" s="24"/>
    </row>
    <row r="78" spans="1:40" s="41" customFormat="1" x14ac:dyDescent="0.25">
      <c r="A78" s="41">
        <f t="shared" si="10"/>
        <v>35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54"/>
      <c r="AL78" s="15"/>
      <c r="AM78" s="24"/>
    </row>
    <row r="79" spans="1:40" s="41" customFormat="1" x14ac:dyDescent="0.25">
      <c r="A79" s="41">
        <f t="shared" si="10"/>
        <v>36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28"/>
    </row>
    <row r="80" spans="1:40" s="41" customFormat="1" x14ac:dyDescent="0.25">
      <c r="A80" s="41">
        <f t="shared" si="10"/>
        <v>37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28"/>
    </row>
    <row r="81" spans="1:40" s="41" customFormat="1" x14ac:dyDescent="0.25">
      <c r="A81" s="41">
        <f t="shared" si="10"/>
        <v>38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28"/>
    </row>
    <row r="82" spans="1:40" s="41" customFormat="1" x14ac:dyDescent="0.25">
      <c r="A82" s="41">
        <f t="shared" si="10"/>
        <v>39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28"/>
    </row>
    <row r="83" spans="1:40" s="41" customFormat="1" x14ac:dyDescent="0.25">
      <c r="A83" s="41">
        <f t="shared" si="10"/>
        <v>40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54"/>
      <c r="AL83" s="15"/>
      <c r="AM83" s="24"/>
    </row>
    <row r="84" spans="1:40" s="41" customFormat="1" x14ac:dyDescent="0.25">
      <c r="A84" s="41">
        <f t="shared" si="10"/>
        <v>41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54"/>
      <c r="AL84" s="15"/>
      <c r="AM84" s="24"/>
    </row>
    <row r="85" spans="1:40" s="41" customFormat="1" x14ac:dyDescent="0.25">
      <c r="A85" s="41">
        <f t="shared" si="10"/>
        <v>42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24"/>
    </row>
    <row r="86" spans="1:40" s="41" customFormat="1" x14ac:dyDescent="0.25">
      <c r="A86" s="41">
        <f t="shared" si="10"/>
        <v>43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24"/>
    </row>
    <row r="87" spans="1:40" s="41" customFormat="1" x14ac:dyDescent="0.25">
      <c r="A87" s="41">
        <f t="shared" si="10"/>
        <v>44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28"/>
    </row>
    <row r="88" spans="1:40" s="41" customFormat="1" x14ac:dyDescent="0.25">
      <c r="A88" s="41">
        <f t="shared" si="10"/>
        <v>45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24"/>
    </row>
    <row r="89" spans="1:40" s="41" customFormat="1" x14ac:dyDescent="0.25">
      <c r="A89" s="41">
        <f t="shared" si="10"/>
        <v>46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24"/>
      <c r="AN89" s="76"/>
    </row>
    <row r="90" spans="1:40" s="41" customFormat="1" x14ac:dyDescent="0.25">
      <c r="A90" s="41">
        <f t="shared" si="10"/>
        <v>47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24"/>
      <c r="AN90" s="76"/>
    </row>
    <row r="91" spans="1:40" s="41" customFormat="1" x14ac:dyDescent="0.25">
      <c r="A91" s="41">
        <f t="shared" si="10"/>
        <v>48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28"/>
    </row>
    <row r="92" spans="1:40" s="41" customFormat="1" x14ac:dyDescent="0.25">
      <c r="A92" s="41">
        <f t="shared" si="10"/>
        <v>49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24"/>
    </row>
    <row r="93" spans="1:40" s="41" customFormat="1" x14ac:dyDescent="0.25">
      <c r="A93" s="41">
        <f t="shared" si="10"/>
        <v>50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28"/>
    </row>
    <row r="94" spans="1:40" s="41" customFormat="1" x14ac:dyDescent="0.25">
      <c r="A94" s="41">
        <f t="shared" si="10"/>
        <v>51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28"/>
    </row>
    <row r="95" spans="1:40" s="41" customFormat="1" x14ac:dyDescent="0.25">
      <c r="A95" s="41">
        <f t="shared" si="10"/>
        <v>52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24"/>
    </row>
    <row r="96" spans="1:40" s="41" customFormat="1" x14ac:dyDescent="0.25">
      <c r="A96" s="41">
        <f t="shared" si="10"/>
        <v>53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24"/>
    </row>
    <row r="97" spans="1:40" s="41" customFormat="1" x14ac:dyDescent="0.25">
      <c r="A97" s="41">
        <f t="shared" si="10"/>
        <v>54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24"/>
    </row>
    <row r="98" spans="1:40" s="41" customFormat="1" x14ac:dyDescent="0.25">
      <c r="A98" s="41">
        <f t="shared" si="10"/>
        <v>55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24"/>
      <c r="AN98"/>
    </row>
    <row r="99" spans="1:40" s="41" customFormat="1" x14ac:dyDescent="0.25">
      <c r="A99" s="41">
        <f t="shared" si="10"/>
        <v>56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24"/>
      <c r="AN99"/>
    </row>
    <row r="100" spans="1:40" s="41" customFormat="1" x14ac:dyDescent="0.25">
      <c r="A100" s="41">
        <f t="shared" si="10"/>
        <v>57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24"/>
      <c r="AN100"/>
    </row>
    <row r="101" spans="1:40" s="41" customFormat="1" x14ac:dyDescent="0.25">
      <c r="A101" s="41">
        <f t="shared" si="10"/>
        <v>58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24"/>
      <c r="AN101"/>
    </row>
    <row r="102" spans="1:40" s="41" customFormat="1" x14ac:dyDescent="0.25">
      <c r="A102" s="41">
        <f t="shared" si="10"/>
        <v>59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24"/>
      <c r="AN102"/>
    </row>
    <row r="103" spans="1:40" s="41" customFormat="1" x14ac:dyDescent="0.25">
      <c r="A103" s="41">
        <f t="shared" si="10"/>
        <v>60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24"/>
      <c r="AN103"/>
    </row>
    <row r="104" spans="1:40" s="41" customFormat="1" x14ac:dyDescent="0.25"/>
    <row r="105" spans="1:40" s="41" customFormat="1" x14ac:dyDescent="0.25"/>
    <row r="106" spans="1:40" s="41" customFormat="1" x14ac:dyDescent="0.25"/>
    <row r="107" spans="1:40" s="41" customFormat="1" x14ac:dyDescent="0.25"/>
    <row r="108" spans="1:40" s="41" customFormat="1" x14ac:dyDescent="0.25"/>
    <row r="109" spans="1:40" s="41" customFormat="1" x14ac:dyDescent="0.25"/>
    <row r="110" spans="1:40" s="41" customFormat="1" x14ac:dyDescent="0.25"/>
    <row r="111" spans="1:40" s="41" customFormat="1" x14ac:dyDescent="0.25"/>
    <row r="112" spans="1:40" s="41" customFormat="1" x14ac:dyDescent="0.25"/>
  </sheetData>
  <sortState xmlns:xlrd2="http://schemas.microsoft.com/office/spreadsheetml/2017/richdata2" ref="B5:G22">
    <sortCondition descending="1" ref="G5"/>
    <sortCondition descending="1" ref="D5"/>
    <sortCondition ref="B5"/>
  </sortState>
  <mergeCells count="18">
    <mergeCell ref="O42:P42"/>
    <mergeCell ref="Q42:R42"/>
    <mergeCell ref="AC42:AD42"/>
    <mergeCell ref="AE42:AF42"/>
    <mergeCell ref="C42:D42"/>
    <mergeCell ref="E42:F42"/>
    <mergeCell ref="G42:H42"/>
    <mergeCell ref="I42:J42"/>
    <mergeCell ref="K42:L42"/>
    <mergeCell ref="M42:N42"/>
    <mergeCell ref="AK42:AL42"/>
    <mergeCell ref="S42:T42"/>
    <mergeCell ref="U42:V42"/>
    <mergeCell ref="W42:X42"/>
    <mergeCell ref="Y42:Z42"/>
    <mergeCell ref="AA42:AB42"/>
    <mergeCell ref="AG42:AH42"/>
    <mergeCell ref="AI42:AJ42"/>
  </mergeCells>
  <phoneticPr fontId="4" type="noConversion"/>
  <pageMargins left="0.75" right="0.75" top="1" bottom="1" header="0" footer="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/>
  <dimension ref="A1:AJ78"/>
  <sheetViews>
    <sheetView workbookViewId="0"/>
  </sheetViews>
  <sheetFormatPr baseColWidth="10" defaultColWidth="11.54296875" defaultRowHeight="12.5" x14ac:dyDescent="0.25"/>
  <cols>
    <col min="1" max="1" width="7" customWidth="1"/>
    <col min="2" max="2" width="11.26953125" customWidth="1"/>
    <col min="3" max="30" width="7" customWidth="1"/>
  </cols>
  <sheetData>
    <row r="1" spans="1:31" ht="13" x14ac:dyDescent="0.3">
      <c r="A1" s="5" t="s">
        <v>67</v>
      </c>
      <c r="AE1" s="24"/>
    </row>
    <row r="2" spans="1:31" x14ac:dyDescent="0.25">
      <c r="A2" t="s">
        <v>10</v>
      </c>
      <c r="AE2" s="24"/>
    </row>
    <row r="3" spans="1:31" ht="13" thickBot="1" x14ac:dyDescent="0.3">
      <c r="A3">
        <f>+GENERAL!B6</f>
        <v>12</v>
      </c>
      <c r="C3" s="41">
        <f>SUM(C5:C10)</f>
        <v>-600000000</v>
      </c>
      <c r="AE3" s="24"/>
    </row>
    <row r="4" spans="1:31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E4" s="24"/>
    </row>
    <row r="5" spans="1:31" ht="13" thickBot="1" x14ac:dyDescent="0.3">
      <c r="A5" s="149">
        <v>1</v>
      </c>
      <c r="B5" s="23" t="s">
        <v>9</v>
      </c>
      <c r="C5" s="47">
        <f>+O$36</f>
        <v>-100000000</v>
      </c>
      <c r="D5" s="48">
        <f>+P$37</f>
        <v>0</v>
      </c>
      <c r="E5" s="45">
        <f>+P$36</f>
        <v>0</v>
      </c>
      <c r="F5" s="18">
        <f>+O$22</f>
        <v>0</v>
      </c>
      <c r="G5">
        <f t="shared" ref="G5:G18" si="0">IF(E5&lt;A$3/2,-1,1)*80+C5</f>
        <v>-100000080</v>
      </c>
      <c r="AE5" s="24"/>
    </row>
    <row r="6" spans="1:31" ht="13" thickBot="1" x14ac:dyDescent="0.3">
      <c r="A6" s="149">
        <v>2</v>
      </c>
      <c r="B6" s="23" t="s">
        <v>6</v>
      </c>
      <c r="C6" s="47">
        <f>+M$36</f>
        <v>-100000000</v>
      </c>
      <c r="D6" s="48">
        <f>+N$37</f>
        <v>0</v>
      </c>
      <c r="E6" s="45">
        <f>+N$36</f>
        <v>0</v>
      </c>
      <c r="F6" s="18">
        <f>+M$22</f>
        <v>0</v>
      </c>
      <c r="G6">
        <f t="shared" si="0"/>
        <v>-100000080</v>
      </c>
      <c r="AE6" s="24"/>
    </row>
    <row r="7" spans="1:31" ht="13" thickBot="1" x14ac:dyDescent="0.3">
      <c r="A7" s="149">
        <v>3</v>
      </c>
      <c r="B7" s="23" t="s">
        <v>136</v>
      </c>
      <c r="C7" s="47">
        <f>+Y$36</f>
        <v>-100000000</v>
      </c>
      <c r="D7" s="48">
        <f>+Z$37</f>
        <v>0</v>
      </c>
      <c r="E7" s="45">
        <f>+Z$36</f>
        <v>0</v>
      </c>
      <c r="F7" s="18">
        <f>+Y$22</f>
        <v>0</v>
      </c>
      <c r="G7">
        <f t="shared" si="0"/>
        <v>-100000080</v>
      </c>
      <c r="AE7" s="24"/>
    </row>
    <row r="8" spans="1:31" ht="13" thickBot="1" x14ac:dyDescent="0.3">
      <c r="A8" s="149">
        <v>4</v>
      </c>
      <c r="B8" s="23" t="s">
        <v>119</v>
      </c>
      <c r="C8" s="47">
        <f>+E$36</f>
        <v>-100000000</v>
      </c>
      <c r="D8" s="48">
        <f>+F$37</f>
        <v>0</v>
      </c>
      <c r="E8" s="45">
        <f>+F$36</f>
        <v>0</v>
      </c>
      <c r="F8" s="18">
        <f>+E$22</f>
        <v>0</v>
      </c>
      <c r="G8">
        <f t="shared" si="0"/>
        <v>-100000080</v>
      </c>
      <c r="AE8" s="24"/>
    </row>
    <row r="9" spans="1:31" ht="13" hidden="1" thickBot="1" x14ac:dyDescent="0.3">
      <c r="A9" s="149">
        <v>5</v>
      </c>
      <c r="B9" s="23" t="s">
        <v>43</v>
      </c>
      <c r="C9" s="47">
        <f>+Q$36</f>
        <v>-100000000</v>
      </c>
      <c r="D9" s="48">
        <f>+R$37</f>
        <v>0</v>
      </c>
      <c r="E9" s="45">
        <f>+R$36</f>
        <v>0</v>
      </c>
      <c r="F9" s="18">
        <f>+Q$22</f>
        <v>0</v>
      </c>
      <c r="G9">
        <f t="shared" si="0"/>
        <v>-100000080</v>
      </c>
      <c r="AE9" s="24"/>
    </row>
    <row r="10" spans="1:31" ht="13" hidden="1" thickBot="1" x14ac:dyDescent="0.3">
      <c r="A10" s="149">
        <v>6</v>
      </c>
      <c r="B10" s="23" t="s">
        <v>93</v>
      </c>
      <c r="C10" s="47">
        <f>+AC$36</f>
        <v>-100000000</v>
      </c>
      <c r="D10" s="48">
        <f>+AD$37</f>
        <v>0</v>
      </c>
      <c r="E10" s="45">
        <f>+AD$36</f>
        <v>0</v>
      </c>
      <c r="F10" s="18">
        <f>+AC$22</f>
        <v>0</v>
      </c>
      <c r="G10">
        <f t="shared" si="0"/>
        <v>-100000080</v>
      </c>
      <c r="AE10" s="24"/>
    </row>
    <row r="11" spans="1:31" ht="13" hidden="1" thickBot="1" x14ac:dyDescent="0.3">
      <c r="A11" s="149">
        <v>7</v>
      </c>
      <c r="B11" s="23" t="s">
        <v>1</v>
      </c>
      <c r="C11" s="47">
        <f>+G$36</f>
        <v>-100000000</v>
      </c>
      <c r="D11" s="48">
        <f>+H$37</f>
        <v>0</v>
      </c>
      <c r="E11" s="45">
        <f>+H$36</f>
        <v>0</v>
      </c>
      <c r="F11" s="18">
        <f>+G$22</f>
        <v>0</v>
      </c>
      <c r="G11">
        <f t="shared" si="0"/>
        <v>-100000080</v>
      </c>
      <c r="AE11" s="24"/>
    </row>
    <row r="12" spans="1:31" ht="13" hidden="1" thickBot="1" x14ac:dyDescent="0.3">
      <c r="A12" s="149">
        <v>8</v>
      </c>
      <c r="B12" s="23" t="s">
        <v>62</v>
      </c>
      <c r="C12" s="47">
        <f>+C$36</f>
        <v>-100000000</v>
      </c>
      <c r="D12" s="48">
        <f>+D$37</f>
        <v>0</v>
      </c>
      <c r="E12" s="45">
        <f>+D$36</f>
        <v>0</v>
      </c>
      <c r="F12" s="18">
        <f>+C$22</f>
        <v>0</v>
      </c>
      <c r="G12">
        <f t="shared" si="0"/>
        <v>-100000080</v>
      </c>
      <c r="AE12" s="24"/>
    </row>
    <row r="13" spans="1:31" ht="13" hidden="1" thickBot="1" x14ac:dyDescent="0.3">
      <c r="A13" s="149">
        <v>9</v>
      </c>
      <c r="B13" s="23" t="s">
        <v>92</v>
      </c>
      <c r="C13" s="47">
        <f>+K$36</f>
        <v>-100000000</v>
      </c>
      <c r="D13" s="59">
        <f>+L$37</f>
        <v>0</v>
      </c>
      <c r="E13" s="46">
        <f>+L$36</f>
        <v>0</v>
      </c>
      <c r="F13" s="18">
        <f>+K$22</f>
        <v>0</v>
      </c>
      <c r="G13">
        <f t="shared" si="0"/>
        <v>-100000080</v>
      </c>
      <c r="AE13" s="24"/>
    </row>
    <row r="14" spans="1:31" ht="13" hidden="1" thickBot="1" x14ac:dyDescent="0.3">
      <c r="A14" s="149">
        <v>10</v>
      </c>
      <c r="B14" s="23" t="s">
        <v>77</v>
      </c>
      <c r="C14" s="47">
        <f>+U$36</f>
        <v>-100000000</v>
      </c>
      <c r="D14" s="48">
        <f>+V$37</f>
        <v>0</v>
      </c>
      <c r="E14" s="45">
        <f>+V$36</f>
        <v>0</v>
      </c>
      <c r="F14" s="18">
        <f>+U$22</f>
        <v>0</v>
      </c>
      <c r="G14">
        <f t="shared" si="0"/>
        <v>-100000080</v>
      </c>
      <c r="AE14" s="24"/>
    </row>
    <row r="15" spans="1:31" ht="13" hidden="1" thickBot="1" x14ac:dyDescent="0.3">
      <c r="A15" s="149">
        <v>11</v>
      </c>
      <c r="B15" s="23" t="s">
        <v>4</v>
      </c>
      <c r="C15" s="47">
        <f>+W$36</f>
        <v>-100000000</v>
      </c>
      <c r="D15" s="48">
        <f>+X$37</f>
        <v>0</v>
      </c>
      <c r="E15" s="45">
        <f>+X$36</f>
        <v>0</v>
      </c>
      <c r="F15" s="18">
        <f>+W$22</f>
        <v>0</v>
      </c>
      <c r="G15">
        <f t="shared" si="0"/>
        <v>-100000080</v>
      </c>
      <c r="AE15" s="24"/>
    </row>
    <row r="16" spans="1:31" ht="13" hidden="1" thickBot="1" x14ac:dyDescent="0.3">
      <c r="A16" s="149">
        <v>12</v>
      </c>
      <c r="B16" s="23" t="s">
        <v>26</v>
      </c>
      <c r="C16" s="47">
        <f>+S$36</f>
        <v>-100000000</v>
      </c>
      <c r="D16" s="48">
        <f>+T$37</f>
        <v>0</v>
      </c>
      <c r="E16" s="45">
        <f>+T$36</f>
        <v>0</v>
      </c>
      <c r="F16" s="18">
        <f>+S$22</f>
        <v>0</v>
      </c>
      <c r="G16">
        <f t="shared" si="0"/>
        <v>-100000080</v>
      </c>
      <c r="AE16" s="24"/>
    </row>
    <row r="17" spans="1:31" ht="13" hidden="1" thickBot="1" x14ac:dyDescent="0.3">
      <c r="A17" s="149">
        <v>13</v>
      </c>
      <c r="B17" s="23" t="s">
        <v>28</v>
      </c>
      <c r="C17" s="47">
        <f>+I$36</f>
        <v>-100000000</v>
      </c>
      <c r="D17" s="48">
        <f>+J$37</f>
        <v>0</v>
      </c>
      <c r="E17" s="45">
        <f>+J$36</f>
        <v>0</v>
      </c>
      <c r="F17" s="18">
        <f>+I$22</f>
        <v>0</v>
      </c>
      <c r="G17">
        <f t="shared" si="0"/>
        <v>-100000080</v>
      </c>
      <c r="AE17" s="24"/>
    </row>
    <row r="18" spans="1:31" ht="13" hidden="1" thickBot="1" x14ac:dyDescent="0.3">
      <c r="A18" s="149">
        <v>14</v>
      </c>
      <c r="B18" s="23" t="s">
        <v>55</v>
      </c>
      <c r="C18" s="47">
        <f>+AA$36</f>
        <v>-100000000</v>
      </c>
      <c r="D18" s="48">
        <f>+AB$37</f>
        <v>0</v>
      </c>
      <c r="E18" s="45">
        <f>+AB$36</f>
        <v>0</v>
      </c>
      <c r="F18" s="18">
        <f>+AA22</f>
        <v>0</v>
      </c>
      <c r="G18">
        <f t="shared" si="0"/>
        <v>-100000080</v>
      </c>
      <c r="AE18" s="24"/>
    </row>
    <row r="19" spans="1:31" x14ac:dyDescent="0.25">
      <c r="A19" s="16"/>
      <c r="AE19" s="24"/>
    </row>
    <row r="20" spans="1:31" x14ac:dyDescent="0.25">
      <c r="A20" s="16"/>
      <c r="AE20" s="24"/>
    </row>
    <row r="21" spans="1:31" x14ac:dyDescent="0.25">
      <c r="AE21" s="24"/>
    </row>
    <row r="22" spans="1:31" hidden="1" x14ac:dyDescent="0.25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 x14ac:dyDescent="0.25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 x14ac:dyDescent="0.25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 x14ac:dyDescent="0.25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 x14ac:dyDescent="0.25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 x14ac:dyDescent="0.25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 x14ac:dyDescent="0.25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 x14ac:dyDescent="0.25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 x14ac:dyDescent="0.25">
      <c r="C30">
        <f>RANK(C31,$C31:$AP31)*C35</f>
        <v>0</v>
      </c>
      <c r="E30">
        <f>RANK(E31,$C31:$AP31)*E35</f>
        <v>0</v>
      </c>
      <c r="G30">
        <f>RANK(G31,$C31:$AP31)*G35</f>
        <v>0</v>
      </c>
      <c r="I30">
        <f>RANK(I31,$C31:$AP31)*I35</f>
        <v>0</v>
      </c>
      <c r="K30">
        <f>RANK(K31,$C31:$AP31)*K35</f>
        <v>0</v>
      </c>
      <c r="M30">
        <f>RANK(M31,$C31:$AP31)*M35</f>
        <v>0</v>
      </c>
      <c r="O30">
        <f>RANK(O31,$C31:$AP31)*O35</f>
        <v>0</v>
      </c>
      <c r="Q30">
        <f>RANK(Q31,$C31:$AP31)*Q35</f>
        <v>0</v>
      </c>
      <c r="S30">
        <f>RANK(S31,$C31:$AP31)*S35</f>
        <v>0</v>
      </c>
      <c r="U30">
        <f>RANK(U31,$C31:$AP31)*U35</f>
        <v>0</v>
      </c>
      <c r="W30">
        <f>RANK(W31,$C31:$AP31)*W35</f>
        <v>0</v>
      </c>
      <c r="Y30">
        <f>RANK(Y31,$C31:$AP31)*Y35</f>
        <v>0</v>
      </c>
      <c r="AA30">
        <f>RANK(AA31,$C31:$AP31)*AA35</f>
        <v>0</v>
      </c>
      <c r="AC30">
        <f>RANK(AC31,$C31:$AP31)*AC35</f>
        <v>0</v>
      </c>
      <c r="AE30" s="24"/>
    </row>
    <row r="31" spans="1:31" hidden="1" x14ac:dyDescent="0.25">
      <c r="C31">
        <f>SUM(C32:C34)</f>
        <v>-101000000</v>
      </c>
      <c r="E31">
        <f>SUM(E32:E34)</f>
        <v>-101000000</v>
      </c>
      <c r="G31">
        <f>SUM(G32:G34)</f>
        <v>-101000000</v>
      </c>
      <c r="I31">
        <f>SUM(I32:I34)</f>
        <v>-101000000</v>
      </c>
      <c r="K31">
        <f>SUM(K32:K34)</f>
        <v>-101000000</v>
      </c>
      <c r="M31">
        <f>SUM(M32:M34)</f>
        <v>-101000000</v>
      </c>
      <c r="O31">
        <f>SUM(O32:O34)</f>
        <v>-101000000</v>
      </c>
      <c r="Q31">
        <f>SUM(Q32:Q34)</f>
        <v>-101000000</v>
      </c>
      <c r="S31">
        <f>SUM(S32:S34)</f>
        <v>-101000000</v>
      </c>
      <c r="U31">
        <f>SUM(U32:U34)</f>
        <v>-101000000</v>
      </c>
      <c r="W31">
        <f>SUM(W32:W34)</f>
        <v>-101000000</v>
      </c>
      <c r="Y31">
        <f>SUM(Y32:Y34)</f>
        <v>-101000000</v>
      </c>
      <c r="AA31">
        <f>SUM(AA32:AA34)</f>
        <v>-101000000</v>
      </c>
      <c r="AC31">
        <f>SUM(AC32:AC34)</f>
        <v>-101000000</v>
      </c>
      <c r="AE31" s="24"/>
    </row>
    <row r="32" spans="1:31" hidden="1" x14ac:dyDescent="0.25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24"/>
    </row>
    <row r="33" spans="1:36" hidden="1" x14ac:dyDescent="0.25">
      <c r="C33">
        <f>D37*10</f>
        <v>0</v>
      </c>
      <c r="E33">
        <f>F37*10</f>
        <v>0</v>
      </c>
      <c r="G33">
        <f>H37*10</f>
        <v>0</v>
      </c>
      <c r="I33">
        <f>J37*10</f>
        <v>0</v>
      </c>
      <c r="K33">
        <f>L37*10</f>
        <v>0</v>
      </c>
      <c r="M33">
        <f>N37*10</f>
        <v>0</v>
      </c>
      <c r="O33">
        <f>P37*10</f>
        <v>0</v>
      </c>
      <c r="Q33">
        <f>R37*10</f>
        <v>0</v>
      </c>
      <c r="S33">
        <f>T37*10</f>
        <v>0</v>
      </c>
      <c r="U33">
        <f>V37*10</f>
        <v>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 s="24"/>
    </row>
    <row r="34" spans="1:36" hidden="1" x14ac:dyDescent="0.25">
      <c r="C34">
        <f>IF(C35=1,C36*C35*10000+C36,-1000000+C36)</f>
        <v>-101000000</v>
      </c>
      <c r="E34">
        <f>IF(E35=1,E36*E35*10000+E36,-1000000+E36)</f>
        <v>-101000000</v>
      </c>
      <c r="G34">
        <f>IF(G35=1,G36*G35*10000+G36,-1000000+G36)</f>
        <v>-101000000</v>
      </c>
      <c r="I34">
        <f>IF(I35=1,I36*I35*10000+I36,-1000000+I36)</f>
        <v>-101000000</v>
      </c>
      <c r="K34">
        <f>IF(K35=1,K36*K35*10000+K36,-1000000+K36)</f>
        <v>-101000000</v>
      </c>
      <c r="M34">
        <f>IF(M35=1,M36*M35*10000+M36,-1000000+M36)</f>
        <v>-101000000</v>
      </c>
      <c r="O34">
        <f>IF(O35=1,O36*O35*10000+O36,-1000000+O36)</f>
        <v>-101000000</v>
      </c>
      <c r="Q34">
        <f>IF(Q35=1,Q36*Q35*10000+Q36,-1000000+Q36)</f>
        <v>-101000000</v>
      </c>
      <c r="S34">
        <f>IF(S35=1,S36*S35*10000+S36,-1000000+S36)</f>
        <v>-101000000</v>
      </c>
      <c r="U34">
        <f>IF(U35=1,U36*U35*10000+U36,-1000000+U36)</f>
        <v>-101000000</v>
      </c>
      <c r="W34">
        <f>IF(W35=1,W36*W35*10000+W36,-1000000+W36)</f>
        <v>-101000000</v>
      </c>
      <c r="Y34">
        <f>IF(Y35=1,Y36*Y35*10000+Y36,-1000000+Y36)</f>
        <v>-101000000</v>
      </c>
      <c r="AA34">
        <f>IF(AA35=1,AA36*AA35*10000+AA36,-1000000+AA36)</f>
        <v>-101000000</v>
      </c>
      <c r="AC34">
        <f>IF(AC35=1,AC36*AC35*10000+AC36,-1000000+AC36)</f>
        <v>-101000000</v>
      </c>
    </row>
    <row r="35" spans="1:36" x14ac:dyDescent="0.25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24"/>
    </row>
    <row r="36" spans="1:36" ht="13" hidden="1" thickBot="1" x14ac:dyDescent="0.3">
      <c r="C36" s="2">
        <f>IF(SUM(C41:C248)&lt;-1000,-100000000,SUM(C41:C248))</f>
        <v>-100000000</v>
      </c>
      <c r="D36" s="2">
        <f>COUNT(D41:D248)</f>
        <v>0</v>
      </c>
      <c r="E36" s="2">
        <f>IF(SUM(E41:E248)&lt;-1000,-100000000,SUM(E41:E248))</f>
        <v>-100000000</v>
      </c>
      <c r="F36" s="2">
        <f>COUNT(F41:F248)</f>
        <v>0</v>
      </c>
      <c r="G36" s="2">
        <f>IF(SUM(G41:G248)&lt;-1000,-100000000,SUM(G41:G248))</f>
        <v>-100000000</v>
      </c>
      <c r="H36" s="2">
        <f>COUNT(H41:H248)</f>
        <v>0</v>
      </c>
      <c r="I36" s="2">
        <f>IF(SUM(I41:I248)&lt;-1000,-100000000,SUM(I41:I248))</f>
        <v>-100000000</v>
      </c>
      <c r="J36" s="2">
        <f>COUNT(J41:J248)</f>
        <v>0</v>
      </c>
      <c r="K36" s="2">
        <f>IF(SUM(K41:K248)&lt;-1000,-100000000,SUM(K41:K248))</f>
        <v>-100000000</v>
      </c>
      <c r="L36" s="2">
        <f>COUNT(L41:L248)</f>
        <v>0</v>
      </c>
      <c r="M36" s="2">
        <f>IF(SUM(M41:M248)&lt;-1000,-100000000,SUM(M41:M248))</f>
        <v>-100000000</v>
      </c>
      <c r="N36" s="2">
        <f>COUNT(N41:N248)</f>
        <v>0</v>
      </c>
      <c r="O36" s="2">
        <f>IF(SUM(O41:O248)&lt;-1000,-100000000,SUM(O41:O248))</f>
        <v>-100000000</v>
      </c>
      <c r="P36" s="2">
        <f>COUNT(P41:P248)</f>
        <v>0</v>
      </c>
      <c r="Q36" s="2">
        <f>IF(SUM(Q41:Q248)&lt;-1000,-100000000,SUM(Q41:Q248))</f>
        <v>-100000000</v>
      </c>
      <c r="R36" s="2">
        <f>COUNT(R41:R248)</f>
        <v>0</v>
      </c>
      <c r="S36" s="2">
        <f>IF(SUM(S41:S248)&lt;-1000,-100000000,SUM(S41:S248))</f>
        <v>-100000000</v>
      </c>
      <c r="T36" s="2">
        <f>COUNT(T41:T248)</f>
        <v>0</v>
      </c>
      <c r="U36" s="2">
        <f>IF(SUM(U41:U248)&lt;-1000,-100000000,SUM(U41:U248))</f>
        <v>-100000000</v>
      </c>
      <c r="V36" s="2">
        <f>COUNT(V41:V248)</f>
        <v>0</v>
      </c>
      <c r="W36" s="2">
        <f>IF(SUM(W41:W248)&lt;-1000,-100000000,SUM(W41:W248))</f>
        <v>-100000000</v>
      </c>
      <c r="X36" s="2">
        <f>COUNT(X41:X248)</f>
        <v>0</v>
      </c>
      <c r="Y36" s="2">
        <f>IF(SUM(Y41:Y248)&lt;-1000,-100000000,SUM(Y41:Y248))</f>
        <v>-100000000</v>
      </c>
      <c r="Z36" s="2">
        <f>COUNT(Z41:Z248)</f>
        <v>0</v>
      </c>
      <c r="AA36" s="2">
        <f>IF(SUM(AA41:AA248)&lt;-1000,-100000000,SUM(AA41:AA248))</f>
        <v>-100000000</v>
      </c>
      <c r="AB36" s="2">
        <f>COUNT(AB41:AB248)</f>
        <v>0</v>
      </c>
      <c r="AC36" s="2">
        <f>IF(SUM(AC41:AC248)&lt;-1000,-100000000,SUM(AC41:AC248))</f>
        <v>-100000000</v>
      </c>
      <c r="AD36" s="2">
        <f>COUNT(AD41:AD248)</f>
        <v>0</v>
      </c>
      <c r="AE36" s="24"/>
    </row>
    <row r="37" spans="1:36" hidden="1" x14ac:dyDescent="0.25">
      <c r="C37" s="2">
        <f t="shared" ref="C37:AD37" si="3">SUM(C41:C142)</f>
        <v>-100000000</v>
      </c>
      <c r="D37" s="2">
        <f t="shared" si="3"/>
        <v>0</v>
      </c>
      <c r="E37" s="2">
        <f t="shared" si="3"/>
        <v>-100000000</v>
      </c>
      <c r="F37" s="2">
        <f t="shared" si="3"/>
        <v>0</v>
      </c>
      <c r="G37" s="2">
        <f t="shared" si="3"/>
        <v>-100000000</v>
      </c>
      <c r="H37" s="2">
        <f t="shared" si="3"/>
        <v>0</v>
      </c>
      <c r="I37" s="2">
        <f t="shared" si="3"/>
        <v>-100000000</v>
      </c>
      <c r="J37" s="2">
        <f t="shared" si="3"/>
        <v>0</v>
      </c>
      <c r="K37" s="2">
        <f t="shared" si="3"/>
        <v>-100000000</v>
      </c>
      <c r="L37" s="2">
        <f t="shared" si="3"/>
        <v>0</v>
      </c>
      <c r="M37" s="2">
        <f t="shared" si="3"/>
        <v>-100000000</v>
      </c>
      <c r="N37" s="2">
        <f t="shared" si="3"/>
        <v>0</v>
      </c>
      <c r="O37" s="2">
        <f t="shared" si="3"/>
        <v>-100000000</v>
      </c>
      <c r="P37" s="2">
        <f t="shared" si="3"/>
        <v>0</v>
      </c>
      <c r="Q37" s="2">
        <f t="shared" si="3"/>
        <v>-100000000</v>
      </c>
      <c r="R37" s="2">
        <f t="shared" si="3"/>
        <v>0</v>
      </c>
      <c r="S37" s="2">
        <f t="shared" si="3"/>
        <v>-100000000</v>
      </c>
      <c r="T37" s="2">
        <f t="shared" si="3"/>
        <v>0</v>
      </c>
      <c r="U37" s="2">
        <f t="shared" si="3"/>
        <v>-100000000</v>
      </c>
      <c r="V37" s="2">
        <f t="shared" si="3"/>
        <v>0</v>
      </c>
      <c r="W37" s="2">
        <f t="shared" si="3"/>
        <v>-100000000</v>
      </c>
      <c r="X37" s="2">
        <f t="shared" si="3"/>
        <v>0</v>
      </c>
      <c r="Y37" s="2">
        <f t="shared" si="3"/>
        <v>-100000000</v>
      </c>
      <c r="Z37" s="2">
        <f t="shared" si="3"/>
        <v>0</v>
      </c>
      <c r="AA37" s="2">
        <f>SUM(AA41:AA142)</f>
        <v>-100000000</v>
      </c>
      <c r="AB37" s="2">
        <f>SUM(AB41:AB142)</f>
        <v>0</v>
      </c>
      <c r="AC37" s="2">
        <f t="shared" si="3"/>
        <v>-100000000</v>
      </c>
      <c r="AD37" s="2">
        <f t="shared" si="3"/>
        <v>0</v>
      </c>
      <c r="AE37" s="24"/>
    </row>
    <row r="38" spans="1:36" ht="13" thickBot="1" x14ac:dyDescent="0.3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0</v>
      </c>
    </row>
    <row r="39" spans="1:36" x14ac:dyDescent="0.25">
      <c r="B39" s="84" t="s">
        <v>0</v>
      </c>
      <c r="C39" s="473" t="s">
        <v>62</v>
      </c>
      <c r="D39" s="470"/>
      <c r="E39" s="473" t="s">
        <v>119</v>
      </c>
      <c r="F39" s="470"/>
      <c r="G39" s="473" t="s">
        <v>1</v>
      </c>
      <c r="H39" s="470"/>
      <c r="I39" s="473" t="s">
        <v>28</v>
      </c>
      <c r="J39" s="470"/>
      <c r="K39" s="473" t="s">
        <v>92</v>
      </c>
      <c r="L39" s="470"/>
      <c r="M39" s="473" t="s">
        <v>6</v>
      </c>
      <c r="N39" s="470"/>
      <c r="O39" s="473" t="s">
        <v>9</v>
      </c>
      <c r="P39" s="470"/>
      <c r="Q39" s="473" t="s">
        <v>43</v>
      </c>
      <c r="R39" s="470"/>
      <c r="S39" s="473" t="s">
        <v>26</v>
      </c>
      <c r="T39" s="470"/>
      <c r="U39" s="473" t="s">
        <v>77</v>
      </c>
      <c r="V39" s="470"/>
      <c r="W39" s="473" t="s">
        <v>4</v>
      </c>
      <c r="X39" s="470"/>
      <c r="Y39" s="469" t="s">
        <v>176</v>
      </c>
      <c r="Z39" s="470"/>
      <c r="AA39" s="473" t="s">
        <v>55</v>
      </c>
      <c r="AB39" s="470"/>
      <c r="AC39" s="473" t="s">
        <v>93</v>
      </c>
      <c r="AD39" s="470"/>
      <c r="AE39" s="41">
        <f>COUNT(AE41:AE163)</f>
        <v>0</v>
      </c>
      <c r="AF39" s="86" t="s">
        <v>7</v>
      </c>
      <c r="AG39" s="85" t="s">
        <v>8</v>
      </c>
      <c r="AH39" s="87" t="s">
        <v>47</v>
      </c>
    </row>
    <row r="40" spans="1:36" ht="13" thickBot="1" x14ac:dyDescent="0.3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 t="s">
        <v>3</v>
      </c>
      <c r="AD40" s="4" t="s">
        <v>2</v>
      </c>
      <c r="AE40" s="27" t="s">
        <v>22</v>
      </c>
      <c r="AF40" s="27" t="s">
        <v>16</v>
      </c>
    </row>
    <row r="41" spans="1:36" x14ac:dyDescent="0.25">
      <c r="A41">
        <v>1</v>
      </c>
      <c r="B41" s="6"/>
      <c r="C41" s="51">
        <v>-100000000</v>
      </c>
      <c r="D41" s="11"/>
      <c r="E41" s="51">
        <v>-100000000</v>
      </c>
      <c r="F41" s="11"/>
      <c r="G41" s="51">
        <v>-100000000</v>
      </c>
      <c r="H41" s="11"/>
      <c r="I41" s="51">
        <v>-100000000</v>
      </c>
      <c r="J41" s="11"/>
      <c r="K41" s="51">
        <v>-100000000</v>
      </c>
      <c r="L41" s="11"/>
      <c r="M41" s="51">
        <v>-100000000</v>
      </c>
      <c r="N41" s="11"/>
      <c r="O41" s="51">
        <v>-100000000</v>
      </c>
      <c r="P41" s="11"/>
      <c r="Q41" s="51">
        <v>-100000000</v>
      </c>
      <c r="R41" s="11"/>
      <c r="S41" s="51">
        <v>-100000000</v>
      </c>
      <c r="T41" s="11"/>
      <c r="U41" s="51">
        <v>-100000000</v>
      </c>
      <c r="V41" s="11"/>
      <c r="W41" s="51">
        <v>-100000000</v>
      </c>
      <c r="X41" s="11"/>
      <c r="Y41" s="51">
        <v>-100000000</v>
      </c>
      <c r="Z41" s="11"/>
      <c r="AA41" s="51">
        <v>-100000000</v>
      </c>
      <c r="AB41" s="11"/>
      <c r="AC41" s="51">
        <v>-100000000</v>
      </c>
      <c r="AD41" s="11"/>
      <c r="AE41" s="24"/>
      <c r="AF41" s="41"/>
      <c r="AG41" s="41">
        <f t="shared" ref="AG41:AH48" si="4">+C41+E41+G41+I41++K41++M41+O41+Q41+S41+U41+W41+Y41+AC41+AA41</f>
        <v>-1400000000</v>
      </c>
      <c r="AH41" s="41">
        <f t="shared" si="4"/>
        <v>0</v>
      </c>
      <c r="AI41">
        <f>COUNT(C41:AD41)/2</f>
        <v>7</v>
      </c>
      <c r="AJ41">
        <f>+AG41/AI41</f>
        <v>-200000000</v>
      </c>
    </row>
    <row r="42" spans="1:36" x14ac:dyDescent="0.25">
      <c r="A42" s="41">
        <f>+A41+1</f>
        <v>2</v>
      </c>
      <c r="B42" s="53"/>
      <c r="C42" s="54"/>
      <c r="D42" s="15"/>
      <c r="E42" s="54"/>
      <c r="F42" s="15"/>
      <c r="G42" s="54"/>
      <c r="H42" s="15"/>
      <c r="I42" s="54"/>
      <c r="J42" s="15"/>
      <c r="K42" s="54"/>
      <c r="L42" s="15"/>
      <c r="M42" s="54"/>
      <c r="N42" s="55"/>
      <c r="O42" s="54"/>
      <c r="P42" s="15"/>
      <c r="Q42" s="54"/>
      <c r="R42" s="15"/>
      <c r="S42" s="54"/>
      <c r="T42" s="15"/>
      <c r="U42" s="54"/>
      <c r="V42" s="55"/>
      <c r="W42" s="54"/>
      <c r="X42" s="55"/>
      <c r="Y42" s="54"/>
      <c r="Z42" s="15"/>
      <c r="AA42" s="54"/>
      <c r="AB42" s="15"/>
      <c r="AC42" s="54"/>
      <c r="AD42" s="15"/>
      <c r="AE42" s="28"/>
      <c r="AF42" s="41"/>
      <c r="AG42" s="41">
        <f t="shared" si="4"/>
        <v>0</v>
      </c>
      <c r="AH42" s="41">
        <f t="shared" si="4"/>
        <v>0</v>
      </c>
      <c r="AI42" s="41">
        <f t="shared" ref="AI42:AI48" si="5">COUNT(C42:AD42)/2</f>
        <v>0</v>
      </c>
      <c r="AJ42" s="41" t="e">
        <f t="shared" ref="AJ42:AJ48" si="6">+AG42/AI42</f>
        <v>#DIV/0!</v>
      </c>
    </row>
    <row r="43" spans="1:36" x14ac:dyDescent="0.25">
      <c r="A43" s="41">
        <f t="shared" ref="A43:A67" si="7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55"/>
      <c r="Y43" s="54"/>
      <c r="Z43" s="15"/>
      <c r="AA43" s="54"/>
      <c r="AB43" s="15"/>
      <c r="AC43" s="54"/>
      <c r="AD43" s="55"/>
      <c r="AE43" s="24"/>
      <c r="AG43" s="41">
        <f t="shared" si="4"/>
        <v>0</v>
      </c>
      <c r="AH43" s="41">
        <f t="shared" si="4"/>
        <v>0</v>
      </c>
      <c r="AI43" s="41">
        <f t="shared" si="5"/>
        <v>0</v>
      </c>
      <c r="AJ43" s="41" t="e">
        <f t="shared" si="6"/>
        <v>#DIV/0!</v>
      </c>
    </row>
    <row r="44" spans="1:36" x14ac:dyDescent="0.25">
      <c r="A44" s="41">
        <f t="shared" si="7"/>
        <v>4</v>
      </c>
      <c r="B44" s="53"/>
      <c r="C44" s="54"/>
      <c r="D44" s="15"/>
      <c r="E44" s="56"/>
      <c r="F44" s="14"/>
      <c r="G44" s="56"/>
      <c r="H44" s="57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6"/>
      <c r="T44" s="14"/>
      <c r="U44" s="56"/>
      <c r="V44" s="14"/>
      <c r="W44" s="56"/>
      <c r="X44" s="57"/>
      <c r="Y44" s="56"/>
      <c r="Z44" s="14"/>
      <c r="AA44" s="56"/>
      <c r="AB44" s="14"/>
      <c r="AC44" s="56"/>
      <c r="AD44" s="57"/>
      <c r="AE44" s="24"/>
      <c r="AF44" s="41"/>
      <c r="AG44" s="41">
        <f t="shared" si="4"/>
        <v>0</v>
      </c>
      <c r="AH44" s="41">
        <f t="shared" si="4"/>
        <v>0</v>
      </c>
      <c r="AI44" s="41">
        <f t="shared" si="5"/>
        <v>0</v>
      </c>
      <c r="AJ44" s="41" t="e">
        <f t="shared" si="6"/>
        <v>#DIV/0!</v>
      </c>
    </row>
    <row r="45" spans="1:36" x14ac:dyDescent="0.25">
      <c r="A45" s="41">
        <f t="shared" si="7"/>
        <v>5</v>
      </c>
      <c r="B45" s="53"/>
      <c r="C45" s="54"/>
      <c r="D45" s="15"/>
      <c r="E45" s="54"/>
      <c r="F45" s="15"/>
      <c r="G45" s="56"/>
      <c r="H45" s="57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6"/>
      <c r="V45" s="57"/>
      <c r="W45" s="56"/>
      <c r="X45" s="57"/>
      <c r="Y45" s="56"/>
      <c r="Z45" s="57"/>
      <c r="AA45" s="54"/>
      <c r="AB45" s="15"/>
      <c r="AC45" s="54"/>
      <c r="AD45" s="55"/>
      <c r="AE45" s="28"/>
      <c r="AF45" s="41"/>
      <c r="AG45" s="41">
        <f t="shared" si="4"/>
        <v>0</v>
      </c>
      <c r="AH45" s="41">
        <f t="shared" si="4"/>
        <v>0</v>
      </c>
      <c r="AI45" s="41">
        <f t="shared" si="5"/>
        <v>0</v>
      </c>
      <c r="AJ45" s="41" t="e">
        <f t="shared" si="6"/>
        <v>#DIV/0!</v>
      </c>
    </row>
    <row r="46" spans="1:36" x14ac:dyDescent="0.25">
      <c r="A46" s="41">
        <f t="shared" si="7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57"/>
      <c r="AA46" s="56"/>
      <c r="AB46" s="14"/>
      <c r="AC46" s="56"/>
      <c r="AD46" s="57"/>
      <c r="AE46" s="24"/>
      <c r="AF46" s="41"/>
      <c r="AG46" s="41">
        <f t="shared" si="4"/>
        <v>0</v>
      </c>
      <c r="AH46" s="41">
        <f t="shared" si="4"/>
        <v>0</v>
      </c>
      <c r="AI46" s="41">
        <f t="shared" si="5"/>
        <v>0</v>
      </c>
      <c r="AJ46" s="41" t="e">
        <f t="shared" si="6"/>
        <v>#DIV/0!</v>
      </c>
    </row>
    <row r="47" spans="1:36" x14ac:dyDescent="0.25">
      <c r="A47" s="41">
        <f t="shared" si="7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55"/>
      <c r="AA47" s="54"/>
      <c r="AB47" s="15"/>
      <c r="AC47" s="54"/>
      <c r="AD47" s="55"/>
      <c r="AE47" s="28"/>
      <c r="AF47" s="41"/>
      <c r="AG47" s="41">
        <f t="shared" si="4"/>
        <v>0</v>
      </c>
      <c r="AH47" s="41">
        <f t="shared" si="4"/>
        <v>0</v>
      </c>
      <c r="AI47" s="41">
        <f t="shared" si="5"/>
        <v>0</v>
      </c>
      <c r="AJ47" s="41" t="e">
        <f t="shared" si="6"/>
        <v>#DIV/0!</v>
      </c>
    </row>
    <row r="48" spans="1:36" x14ac:dyDescent="0.25">
      <c r="A48" s="41">
        <f t="shared" si="7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55"/>
      <c r="AA48" s="54"/>
      <c r="AB48" s="15"/>
      <c r="AC48" s="54"/>
      <c r="AD48" s="55"/>
      <c r="AE48" s="28"/>
      <c r="AF48" s="41"/>
      <c r="AG48" s="41">
        <f t="shared" si="4"/>
        <v>0</v>
      </c>
      <c r="AH48" s="41">
        <f t="shared" si="4"/>
        <v>0</v>
      </c>
      <c r="AI48" s="41">
        <f t="shared" si="5"/>
        <v>0</v>
      </c>
      <c r="AJ48" s="41" t="e">
        <f t="shared" si="6"/>
        <v>#DIV/0!</v>
      </c>
    </row>
    <row r="49" spans="1:36" x14ac:dyDescent="0.25">
      <c r="A49" s="41">
        <f t="shared" si="7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54"/>
      <c r="AB49" s="15"/>
      <c r="AC49" s="54"/>
      <c r="AD49" s="55"/>
      <c r="AE49" s="28"/>
      <c r="AF49" s="41"/>
      <c r="AG49" s="41"/>
      <c r="AH49" s="41"/>
      <c r="AI49" s="41"/>
      <c r="AJ49" s="41"/>
    </row>
    <row r="50" spans="1:36" x14ac:dyDescent="0.25">
      <c r="A50" s="41">
        <f t="shared" si="7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55"/>
      <c r="U50" s="54"/>
      <c r="V50" s="15"/>
      <c r="W50" s="54"/>
      <c r="X50" s="15"/>
      <c r="Y50" s="54"/>
      <c r="Z50" s="15"/>
      <c r="AA50" s="54"/>
      <c r="AB50" s="15"/>
      <c r="AC50" s="54"/>
      <c r="AD50" s="55"/>
      <c r="AE50" s="24"/>
      <c r="AF50" s="41"/>
      <c r="AG50" s="41"/>
      <c r="AH50" s="41"/>
      <c r="AI50" s="41"/>
      <c r="AJ50" s="41"/>
    </row>
    <row r="51" spans="1:36" x14ac:dyDescent="0.25">
      <c r="A51" s="41">
        <f t="shared" si="7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55"/>
      <c r="U51" s="54"/>
      <c r="V51" s="15"/>
      <c r="W51" s="54"/>
      <c r="X51" s="15"/>
      <c r="Y51" s="54"/>
      <c r="Z51" s="15"/>
      <c r="AA51" s="54"/>
      <c r="AB51" s="15"/>
      <c r="AC51" s="54"/>
      <c r="AD51" s="55"/>
      <c r="AE51" s="24"/>
      <c r="AF51" s="41"/>
      <c r="AG51" s="41"/>
      <c r="AH51" s="41"/>
      <c r="AI51" s="41"/>
      <c r="AJ51" s="41"/>
    </row>
    <row r="52" spans="1:36" x14ac:dyDescent="0.25">
      <c r="A52" s="41">
        <f t="shared" si="7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15"/>
      <c r="AC52" s="54"/>
      <c r="AD52" s="55"/>
      <c r="AE52" s="24"/>
      <c r="AF52" s="41"/>
      <c r="AG52" s="41"/>
      <c r="AH52" s="41"/>
      <c r="AI52" s="41"/>
      <c r="AJ52" s="41"/>
    </row>
    <row r="53" spans="1:36" x14ac:dyDescent="0.25">
      <c r="A53" s="41">
        <f t="shared" si="7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15"/>
      <c r="AC53" s="54"/>
      <c r="AD53" s="15"/>
      <c r="AE53" s="24"/>
      <c r="AF53" s="41"/>
      <c r="AG53" s="41"/>
      <c r="AH53" s="41"/>
      <c r="AI53" s="41"/>
      <c r="AJ53" s="41"/>
    </row>
    <row r="54" spans="1:36" x14ac:dyDescent="0.25">
      <c r="A54" s="41">
        <f t="shared" si="7"/>
        <v>14</v>
      </c>
      <c r="B54" s="58"/>
      <c r="C54" s="56"/>
      <c r="D54" s="14"/>
      <c r="E54" s="56"/>
      <c r="F54" s="14"/>
      <c r="G54" s="56"/>
      <c r="H54" s="57"/>
      <c r="I54" s="56"/>
      <c r="J54" s="14"/>
      <c r="K54" s="56"/>
      <c r="L54" s="14"/>
      <c r="M54" s="56"/>
      <c r="N54" s="57"/>
      <c r="O54" s="56"/>
      <c r="P54" s="57"/>
      <c r="Q54" s="56"/>
      <c r="R54" s="14"/>
      <c r="S54" s="56"/>
      <c r="T54" s="14"/>
      <c r="U54" s="56"/>
      <c r="V54" s="14"/>
      <c r="W54" s="56"/>
      <c r="X54" s="14"/>
      <c r="Y54" s="56"/>
      <c r="Z54" s="57"/>
      <c r="AA54" s="56"/>
      <c r="AB54" s="14"/>
      <c r="AC54" s="56"/>
      <c r="AD54" s="57"/>
      <c r="AE54" s="24"/>
      <c r="AF54" s="41"/>
      <c r="AG54" s="41"/>
      <c r="AH54" s="41"/>
      <c r="AI54" s="41"/>
      <c r="AJ54" s="41"/>
    </row>
    <row r="55" spans="1:36" x14ac:dyDescent="0.25">
      <c r="A55" s="41">
        <f t="shared" si="7"/>
        <v>15</v>
      </c>
      <c r="B55" s="53"/>
      <c r="C55" s="54"/>
      <c r="D55" s="15"/>
      <c r="E55" s="54"/>
      <c r="F55" s="15"/>
      <c r="G55" s="54"/>
      <c r="H55" s="55"/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/>
      <c r="V55" s="15"/>
      <c r="W55" s="54"/>
      <c r="X55" s="15"/>
      <c r="Y55" s="54"/>
      <c r="Z55" s="55"/>
      <c r="AA55" s="54"/>
      <c r="AB55" s="15"/>
      <c r="AC55" s="54"/>
      <c r="AD55" s="55"/>
      <c r="AE55" s="24"/>
      <c r="AF55" s="41"/>
      <c r="AG55" s="41"/>
      <c r="AH55" s="41"/>
      <c r="AI55" s="41"/>
      <c r="AJ55" s="41"/>
    </row>
    <row r="56" spans="1:36" x14ac:dyDescent="0.25">
      <c r="A56" s="41">
        <f t="shared" si="7"/>
        <v>16</v>
      </c>
      <c r="B56" s="58"/>
      <c r="C56" s="56"/>
      <c r="D56" s="14"/>
      <c r="E56" s="56"/>
      <c r="F56" s="14"/>
      <c r="G56" s="56"/>
      <c r="H56" s="57"/>
      <c r="I56" s="56"/>
      <c r="J56" s="14"/>
      <c r="K56" s="56"/>
      <c r="L56" s="14"/>
      <c r="M56" s="56"/>
      <c r="N56" s="57"/>
      <c r="O56" s="56"/>
      <c r="P56" s="57"/>
      <c r="Q56" s="56"/>
      <c r="R56" s="14"/>
      <c r="S56" s="56"/>
      <c r="T56" s="14"/>
      <c r="U56" s="56"/>
      <c r="V56" s="14"/>
      <c r="W56" s="56"/>
      <c r="X56" s="14"/>
      <c r="Y56" s="56"/>
      <c r="Z56" s="57"/>
      <c r="AA56" s="56"/>
      <c r="AB56" s="14"/>
      <c r="AC56" s="56"/>
      <c r="AD56" s="57"/>
      <c r="AE56" s="28"/>
      <c r="AF56" s="41"/>
      <c r="AG56" s="41"/>
      <c r="AH56" s="41"/>
      <c r="AI56" s="41"/>
      <c r="AJ56" s="41"/>
    </row>
    <row r="57" spans="1:36" x14ac:dyDescent="0.25">
      <c r="A57" s="41">
        <f t="shared" si="7"/>
        <v>17</v>
      </c>
      <c r="B57" s="53"/>
      <c r="C57" s="54"/>
      <c r="D57" s="15"/>
      <c r="E57" s="54"/>
      <c r="F57" s="15"/>
      <c r="G57" s="54"/>
      <c r="H57" s="55"/>
      <c r="I57" s="54"/>
      <c r="J57" s="15"/>
      <c r="K57" s="54"/>
      <c r="L57" s="15"/>
      <c r="M57" s="54"/>
      <c r="N57" s="55"/>
      <c r="O57" s="54"/>
      <c r="P57" s="55"/>
      <c r="Q57" s="54"/>
      <c r="R57" s="15"/>
      <c r="S57" s="54"/>
      <c r="T57" s="15"/>
      <c r="U57" s="54"/>
      <c r="V57" s="15"/>
      <c r="W57" s="54"/>
      <c r="X57" s="15"/>
      <c r="Y57" s="54"/>
      <c r="Z57" s="55"/>
      <c r="AA57" s="54"/>
      <c r="AB57" s="15"/>
      <c r="AC57" s="54"/>
      <c r="AD57" s="55"/>
      <c r="AE57" s="28"/>
      <c r="AF57" s="41"/>
      <c r="AG57" s="41"/>
      <c r="AH57" s="41"/>
      <c r="AI57" s="41"/>
      <c r="AJ57" s="41"/>
    </row>
    <row r="58" spans="1:36" x14ac:dyDescent="0.25">
      <c r="A58" s="41">
        <f t="shared" si="7"/>
        <v>18</v>
      </c>
      <c r="B58" s="53"/>
      <c r="C58" s="54"/>
      <c r="D58" s="15"/>
      <c r="E58" s="54"/>
      <c r="F58" s="15"/>
      <c r="G58" s="54"/>
      <c r="H58" s="55"/>
      <c r="I58" s="54"/>
      <c r="J58" s="15"/>
      <c r="K58" s="54"/>
      <c r="L58" s="15"/>
      <c r="M58" s="54"/>
      <c r="N58" s="55"/>
      <c r="O58" s="54"/>
      <c r="P58" s="55"/>
      <c r="Q58" s="54"/>
      <c r="R58" s="15"/>
      <c r="S58" s="54"/>
      <c r="T58" s="15"/>
      <c r="U58" s="54"/>
      <c r="V58" s="15"/>
      <c r="W58" s="54"/>
      <c r="X58" s="15"/>
      <c r="Y58" s="54"/>
      <c r="Z58" s="55"/>
      <c r="AA58" s="54"/>
      <c r="AB58" s="15"/>
      <c r="AC58" s="54"/>
      <c r="AD58" s="55"/>
      <c r="AE58" s="28"/>
      <c r="AF58" s="41"/>
      <c r="AG58" s="41"/>
      <c r="AH58" s="41"/>
      <c r="AI58" s="41"/>
      <c r="AJ58" s="41"/>
    </row>
    <row r="59" spans="1:36" x14ac:dyDescent="0.25">
      <c r="A59" s="41">
        <f t="shared" si="7"/>
        <v>19</v>
      </c>
      <c r="B59" s="53"/>
      <c r="C59" s="54"/>
      <c r="D59" s="15"/>
      <c r="E59" s="54"/>
      <c r="F59" s="15"/>
      <c r="G59" s="54"/>
      <c r="H59" s="55"/>
      <c r="I59" s="54"/>
      <c r="J59" s="15"/>
      <c r="K59" s="54"/>
      <c r="L59" s="15"/>
      <c r="M59" s="54"/>
      <c r="N59" s="55"/>
      <c r="O59" s="54"/>
      <c r="P59" s="5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55"/>
      <c r="AE59" s="28"/>
      <c r="AF59" s="41"/>
      <c r="AG59" s="41"/>
      <c r="AH59" s="41"/>
      <c r="AI59" s="41"/>
      <c r="AJ59" s="41"/>
    </row>
    <row r="60" spans="1:36" x14ac:dyDescent="0.25">
      <c r="A60" s="41">
        <f t="shared" si="7"/>
        <v>20</v>
      </c>
      <c r="B60" s="58"/>
      <c r="C60" s="56"/>
      <c r="D60" s="14"/>
      <c r="E60" s="56"/>
      <c r="F60" s="14"/>
      <c r="G60" s="56"/>
      <c r="H60" s="57"/>
      <c r="I60" s="56"/>
      <c r="J60" s="14"/>
      <c r="K60" s="56"/>
      <c r="L60" s="14"/>
      <c r="M60" s="56"/>
      <c r="N60" s="57"/>
      <c r="O60" s="56"/>
      <c r="P60" s="57"/>
      <c r="Q60" s="56"/>
      <c r="R60" s="14"/>
      <c r="S60" s="56"/>
      <c r="T60" s="14"/>
      <c r="U60" s="56"/>
      <c r="V60" s="14"/>
      <c r="W60" s="56"/>
      <c r="X60" s="14"/>
      <c r="Y60" s="56"/>
      <c r="Z60" s="14"/>
      <c r="AA60" s="56"/>
      <c r="AB60" s="14"/>
      <c r="AC60" s="56"/>
      <c r="AD60" s="57"/>
      <c r="AE60" s="28"/>
      <c r="AF60" s="41"/>
      <c r="AG60" s="41"/>
      <c r="AH60" s="41"/>
      <c r="AI60" s="41"/>
      <c r="AJ60" s="41"/>
    </row>
    <row r="61" spans="1:36" x14ac:dyDescent="0.25">
      <c r="A61" s="41">
        <f t="shared" si="7"/>
        <v>21</v>
      </c>
      <c r="B61" s="53"/>
      <c r="C61" s="54"/>
      <c r="D61" s="15"/>
      <c r="E61" s="54"/>
      <c r="F61" s="15"/>
      <c r="G61" s="54"/>
      <c r="H61" s="55"/>
      <c r="I61" s="54"/>
      <c r="J61" s="15"/>
      <c r="K61" s="54"/>
      <c r="L61" s="15"/>
      <c r="M61" s="54"/>
      <c r="N61" s="55"/>
      <c r="O61" s="54"/>
      <c r="P61" s="55"/>
      <c r="Q61" s="54"/>
      <c r="R61" s="15"/>
      <c r="S61" s="54"/>
      <c r="T61" s="15"/>
      <c r="U61" s="54"/>
      <c r="V61" s="15"/>
      <c r="W61" s="54"/>
      <c r="X61" s="15"/>
      <c r="Y61" s="54"/>
      <c r="Z61" s="55"/>
      <c r="AA61" s="54"/>
      <c r="AB61" s="15"/>
      <c r="AC61" s="54"/>
      <c r="AD61" s="55"/>
      <c r="AE61" s="24"/>
      <c r="AG61" s="41"/>
      <c r="AH61" s="41"/>
      <c r="AI61" s="41"/>
      <c r="AJ61" s="41"/>
    </row>
    <row r="62" spans="1:36" x14ac:dyDescent="0.25">
      <c r="A62" s="41">
        <f t="shared" si="7"/>
        <v>22</v>
      </c>
      <c r="B62" s="53"/>
      <c r="C62" s="54"/>
      <c r="D62" s="15"/>
      <c r="E62" s="54"/>
      <c r="F62" s="15"/>
      <c r="G62" s="54"/>
      <c r="H62" s="55"/>
      <c r="I62" s="54"/>
      <c r="J62" s="15"/>
      <c r="K62" s="54"/>
      <c r="L62" s="15"/>
      <c r="M62" s="54"/>
      <c r="N62" s="55"/>
      <c r="O62" s="54"/>
      <c r="P62" s="55"/>
      <c r="Q62" s="54"/>
      <c r="R62" s="15"/>
      <c r="S62" s="54"/>
      <c r="T62" s="15"/>
      <c r="U62" s="54"/>
      <c r="V62" s="15"/>
      <c r="W62" s="54"/>
      <c r="X62" s="15"/>
      <c r="Y62" s="54"/>
      <c r="Z62" s="55"/>
      <c r="AA62" s="54"/>
      <c r="AB62" s="15"/>
      <c r="AC62" s="54"/>
      <c r="AD62" s="55"/>
      <c r="AE62" s="24"/>
      <c r="AG62" s="41"/>
      <c r="AH62" s="41"/>
      <c r="AI62" s="41"/>
      <c r="AJ62" s="41"/>
    </row>
    <row r="63" spans="1:36" x14ac:dyDescent="0.25">
      <c r="A63" s="41">
        <f t="shared" si="7"/>
        <v>23</v>
      </c>
      <c r="B63" s="53"/>
      <c r="C63" s="54"/>
      <c r="D63" s="15"/>
      <c r="E63" s="54"/>
      <c r="F63" s="15"/>
      <c r="G63" s="54"/>
      <c r="H63" s="55"/>
      <c r="I63" s="54"/>
      <c r="J63" s="15"/>
      <c r="K63" s="54"/>
      <c r="L63" s="15"/>
      <c r="M63" s="54"/>
      <c r="N63" s="55"/>
      <c r="O63" s="54"/>
      <c r="P63" s="55"/>
      <c r="Q63" s="54"/>
      <c r="R63" s="15"/>
      <c r="S63" s="54"/>
      <c r="T63" s="15"/>
      <c r="U63" s="54"/>
      <c r="V63" s="15"/>
      <c r="W63" s="54"/>
      <c r="X63" s="15"/>
      <c r="Y63" s="54"/>
      <c r="Z63" s="55"/>
      <c r="AA63" s="54"/>
      <c r="AB63" s="15"/>
      <c r="AC63" s="54"/>
      <c r="AD63" s="55"/>
      <c r="AE63" s="28"/>
      <c r="AF63" s="41"/>
      <c r="AG63" s="41"/>
      <c r="AH63" s="41"/>
      <c r="AI63" s="41"/>
      <c r="AJ63" s="41"/>
    </row>
    <row r="64" spans="1:36" x14ac:dyDescent="0.25">
      <c r="A64" s="41">
        <f t="shared" si="7"/>
        <v>24</v>
      </c>
      <c r="B64" s="53"/>
      <c r="C64" s="54"/>
      <c r="D64" s="15"/>
      <c r="E64" s="54"/>
      <c r="F64" s="15"/>
      <c r="G64" s="54"/>
      <c r="H64" s="55"/>
      <c r="I64" s="54"/>
      <c r="J64" s="15"/>
      <c r="K64" s="54"/>
      <c r="L64" s="15"/>
      <c r="M64" s="54"/>
      <c r="N64" s="55"/>
      <c r="O64" s="54"/>
      <c r="P64" s="55"/>
      <c r="Q64" s="54"/>
      <c r="R64" s="15"/>
      <c r="S64" s="54"/>
      <c r="T64" s="55"/>
      <c r="U64" s="54"/>
      <c r="V64" s="15"/>
      <c r="W64" s="54"/>
      <c r="X64" s="15"/>
      <c r="Y64" s="54"/>
      <c r="Z64" s="15"/>
      <c r="AA64" s="54"/>
      <c r="AB64" s="15"/>
      <c r="AC64" s="54"/>
      <c r="AD64" s="55"/>
      <c r="AE64" s="24"/>
      <c r="AF64" s="41"/>
      <c r="AG64" s="41"/>
      <c r="AH64" s="41"/>
      <c r="AI64" s="41"/>
      <c r="AJ64" s="41"/>
    </row>
    <row r="65" spans="1:36" x14ac:dyDescent="0.25">
      <c r="A65" s="41">
        <f t="shared" si="7"/>
        <v>25</v>
      </c>
      <c r="B65" s="53"/>
      <c r="C65" s="54"/>
      <c r="D65" s="15"/>
      <c r="E65" s="54"/>
      <c r="F65" s="15"/>
      <c r="G65" s="54"/>
      <c r="H65" s="55"/>
      <c r="I65" s="54"/>
      <c r="J65" s="15"/>
      <c r="K65" s="54"/>
      <c r="L65" s="15"/>
      <c r="M65" s="54"/>
      <c r="N65" s="55"/>
      <c r="O65" s="54"/>
      <c r="P65" s="55"/>
      <c r="Q65" s="54"/>
      <c r="R65" s="15"/>
      <c r="S65" s="54"/>
      <c r="T65" s="55"/>
      <c r="U65" s="54"/>
      <c r="V65" s="15"/>
      <c r="W65" s="54"/>
      <c r="X65" s="15"/>
      <c r="Y65" s="54"/>
      <c r="Z65" s="15"/>
      <c r="AA65" s="54"/>
      <c r="AB65" s="15"/>
      <c r="AC65" s="54"/>
      <c r="AD65" s="55"/>
      <c r="AE65" s="24"/>
      <c r="AF65" s="41"/>
      <c r="AG65" s="41"/>
      <c r="AH65" s="41"/>
      <c r="AI65" s="41"/>
      <c r="AJ65" s="41"/>
    </row>
    <row r="66" spans="1:36" x14ac:dyDescent="0.25">
      <c r="A66" s="41">
        <f t="shared" si="7"/>
        <v>26</v>
      </c>
      <c r="B66" s="53"/>
      <c r="C66" s="54"/>
      <c r="D66" s="15"/>
      <c r="E66" s="54"/>
      <c r="F66" s="15"/>
      <c r="G66" s="54"/>
      <c r="H66" s="55"/>
      <c r="I66" s="54"/>
      <c r="J66" s="15"/>
      <c r="K66" s="54"/>
      <c r="L66" s="15"/>
      <c r="M66" s="54"/>
      <c r="N66" s="55"/>
      <c r="O66" s="54"/>
      <c r="P66" s="55"/>
      <c r="Q66" s="54"/>
      <c r="R66" s="15"/>
      <c r="S66" s="54"/>
      <c r="T66" s="15"/>
      <c r="U66" s="54"/>
      <c r="V66" s="55"/>
      <c r="W66" s="54"/>
      <c r="X66" s="15"/>
      <c r="Y66" s="54"/>
      <c r="Z66" s="15"/>
      <c r="AA66" s="54"/>
      <c r="AB66" s="15"/>
      <c r="AC66" s="54"/>
      <c r="AD66" s="55"/>
      <c r="AE66" s="24"/>
      <c r="AG66" s="41"/>
      <c r="AH66" s="41"/>
      <c r="AI66" s="41"/>
      <c r="AJ66" s="41"/>
    </row>
    <row r="67" spans="1:36" x14ac:dyDescent="0.25">
      <c r="A67" s="41">
        <f t="shared" si="7"/>
        <v>27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24"/>
      <c r="AF67" s="41"/>
      <c r="AG67" s="41"/>
      <c r="AH67" s="41"/>
      <c r="AI67" s="41"/>
      <c r="AJ67" s="41"/>
    </row>
    <row r="68" spans="1:36" x14ac:dyDescent="0.25">
      <c r="A68" s="41">
        <f t="shared" ref="A68:A75" si="8">+A67+1</f>
        <v>28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E68" s="28"/>
      <c r="AF68" s="41"/>
      <c r="AG68" s="41"/>
      <c r="AH68" s="41"/>
      <c r="AI68" s="41"/>
      <c r="AJ68" s="41"/>
    </row>
    <row r="69" spans="1:36" x14ac:dyDescent="0.25">
      <c r="A69" s="41">
        <f t="shared" si="8"/>
        <v>29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E69" s="28"/>
      <c r="AG69" s="41"/>
      <c r="AH69" s="41"/>
      <c r="AI69" s="41"/>
      <c r="AJ69" s="41"/>
    </row>
    <row r="70" spans="1:36" x14ac:dyDescent="0.25">
      <c r="A70" s="41">
        <f t="shared" si="8"/>
        <v>30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E70" s="28"/>
      <c r="AG70" s="41"/>
      <c r="AH70" s="41"/>
      <c r="AI70" s="41"/>
      <c r="AJ70" s="41"/>
    </row>
    <row r="71" spans="1:36" x14ac:dyDescent="0.25">
      <c r="A71" s="41">
        <f t="shared" si="8"/>
        <v>31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E71" s="28"/>
      <c r="AG71" s="41"/>
      <c r="AH71" s="41"/>
      <c r="AI71" s="41"/>
      <c r="AJ71" s="41"/>
    </row>
    <row r="72" spans="1:36" x14ac:dyDescent="0.25">
      <c r="A72" s="41">
        <f t="shared" si="8"/>
        <v>32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E72" s="24"/>
      <c r="AG72" s="41"/>
      <c r="AH72" s="41"/>
      <c r="AI72" s="41"/>
      <c r="AJ72" s="41"/>
    </row>
    <row r="73" spans="1:36" x14ac:dyDescent="0.25">
      <c r="A73" s="41">
        <f t="shared" si="8"/>
        <v>33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E73" s="24"/>
      <c r="AG73" s="41"/>
      <c r="AH73" s="41"/>
      <c r="AI73" s="41"/>
      <c r="AJ73" s="41"/>
    </row>
    <row r="74" spans="1:36" x14ac:dyDescent="0.25">
      <c r="A74" s="41">
        <f t="shared" si="8"/>
        <v>34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E74" s="28"/>
      <c r="AG74" s="41"/>
      <c r="AH74" s="41"/>
      <c r="AI74" s="41"/>
      <c r="AJ74" s="41"/>
    </row>
    <row r="75" spans="1:36" x14ac:dyDescent="0.25">
      <c r="A75" s="41">
        <f t="shared" si="8"/>
        <v>35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E75" s="24"/>
      <c r="AG75" s="41"/>
      <c r="AH75" s="41"/>
      <c r="AI75" s="41"/>
      <c r="AJ75" s="41"/>
    </row>
    <row r="76" spans="1:36" x14ac:dyDescent="0.25">
      <c r="AE76" s="24"/>
    </row>
    <row r="77" spans="1:36" x14ac:dyDescent="0.25">
      <c r="AE77" s="24"/>
    </row>
    <row r="78" spans="1:36" x14ac:dyDescent="0.25">
      <c r="AE78" s="24"/>
    </row>
  </sheetData>
  <sortState xmlns:xlrd2="http://schemas.microsoft.com/office/spreadsheetml/2017/richdata2" ref="B5:G18">
    <sortCondition descending="1" ref="G5"/>
    <sortCondition descending="1" ref="D5"/>
    <sortCondition descending="1" ref="E5"/>
  </sortState>
  <mergeCells count="14">
    <mergeCell ref="M39:N39"/>
    <mergeCell ref="O39:P39"/>
    <mergeCell ref="Q39:R39"/>
    <mergeCell ref="AA39:AB39"/>
    <mergeCell ref="AC39:AD39"/>
    <mergeCell ref="S39:T39"/>
    <mergeCell ref="U39:V39"/>
    <mergeCell ref="W39:X39"/>
    <mergeCell ref="Y39:Z39"/>
    <mergeCell ref="C39:D39"/>
    <mergeCell ref="E39:F39"/>
    <mergeCell ref="G39:H39"/>
    <mergeCell ref="I39:J39"/>
    <mergeCell ref="K39:L39"/>
  </mergeCells>
  <phoneticPr fontId="4" type="noConversion"/>
  <pageMargins left="0.75" right="0.75" top="1" bottom="1" header="0" footer="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4"/>
  <dimension ref="A1:BO240"/>
  <sheetViews>
    <sheetView workbookViewId="0">
      <selection activeCell="AY44" sqref="AY44:BA44"/>
    </sheetView>
  </sheetViews>
  <sheetFormatPr baseColWidth="10" defaultColWidth="11.54296875" defaultRowHeight="12.5" x14ac:dyDescent="0.25"/>
  <cols>
    <col min="1" max="1" width="5" customWidth="1"/>
    <col min="3" max="3" width="6" customWidth="1"/>
    <col min="4" max="4" width="5.453125" customWidth="1"/>
    <col min="5" max="5" width="3.453125" customWidth="1"/>
    <col min="6" max="6" width="4.26953125" customWidth="1"/>
    <col min="7" max="7" width="4.453125" customWidth="1"/>
    <col min="8" max="8" width="3.453125" customWidth="1"/>
    <col min="9" max="9" width="5.26953125" customWidth="1"/>
    <col min="10" max="10" width="4.81640625" customWidth="1"/>
    <col min="11" max="11" width="4.26953125" customWidth="1"/>
    <col min="12" max="12" width="5.26953125" hidden="1" customWidth="1"/>
    <col min="13" max="13" width="4.7265625" hidden="1" customWidth="1"/>
    <col min="14" max="14" width="3.453125" hidden="1" customWidth="1"/>
    <col min="15" max="15" width="4.7265625" hidden="1" customWidth="1"/>
    <col min="16" max="16" width="4.26953125" hidden="1" customWidth="1"/>
    <col min="17" max="17" width="4.453125" hidden="1" customWidth="1"/>
    <col min="18" max="18" width="5.1796875" customWidth="1"/>
    <col min="19" max="19" width="4.26953125" customWidth="1"/>
    <col min="20" max="20" width="3.453125" customWidth="1"/>
    <col min="21" max="21" width="5.26953125" customWidth="1"/>
    <col min="22" max="22" width="4.54296875" customWidth="1"/>
    <col min="23" max="23" width="3.81640625" customWidth="1"/>
    <col min="24" max="24" width="4.7265625" customWidth="1"/>
    <col min="25" max="25" width="4.54296875" customWidth="1"/>
    <col min="26" max="26" width="3.453125" customWidth="1"/>
    <col min="27" max="27" width="4.453125" customWidth="1"/>
    <col min="28" max="31" width="3.453125" customWidth="1"/>
    <col min="32" max="32" width="4.453125" customWidth="1"/>
    <col min="33" max="33" width="4" customWidth="1"/>
    <col min="34" max="34" width="3.7265625" customWidth="1"/>
    <col min="35" max="35" width="3.453125" customWidth="1"/>
    <col min="36" max="36" width="5" customWidth="1"/>
    <col min="37" max="38" width="3.453125" customWidth="1"/>
    <col min="39" max="39" width="5.1796875" customWidth="1"/>
    <col min="40" max="40" width="5.81640625" bestFit="1" customWidth="1"/>
    <col min="41" max="41" width="3.453125" customWidth="1"/>
    <col min="42" max="44" width="3.453125" hidden="1" customWidth="1"/>
    <col min="45" max="45" width="4" customWidth="1"/>
    <col min="46" max="47" width="4.453125" customWidth="1"/>
    <col min="48" max="48" width="5" customWidth="1"/>
    <col min="49" max="49" width="7.54296875" customWidth="1"/>
    <col min="50" max="50" width="4.7265625" bestFit="1" customWidth="1"/>
    <col min="51" max="51" width="3.81640625" customWidth="1"/>
    <col min="52" max="52" width="5.81640625" bestFit="1" customWidth="1"/>
    <col min="53" max="53" width="4" customWidth="1"/>
    <col min="54" max="58" width="3.453125" hidden="1" customWidth="1"/>
    <col min="59" max="59" width="4.1796875" hidden="1" customWidth="1"/>
    <col min="60" max="60" width="11.453125" style="24"/>
    <col min="61" max="66" width="6.1796875" customWidth="1"/>
  </cols>
  <sheetData>
    <row r="1" spans="1:62" ht="13" x14ac:dyDescent="0.3">
      <c r="A1" s="5" t="s">
        <v>125</v>
      </c>
      <c r="B1" s="52"/>
    </row>
    <row r="2" spans="1:62" x14ac:dyDescent="0.25">
      <c r="A2" t="s">
        <v>10</v>
      </c>
      <c r="R2" s="30"/>
    </row>
    <row r="3" spans="1:62" ht="13" thickBot="1" x14ac:dyDescent="0.3">
      <c r="A3">
        <f>+GENERAL!B6</f>
        <v>12</v>
      </c>
      <c r="C3" s="41">
        <f>SUM(C5:C10)</f>
        <v>-600000000</v>
      </c>
      <c r="R3" s="30"/>
    </row>
    <row r="4" spans="1:62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J4" s="101"/>
    </row>
    <row r="5" spans="1:62" ht="14" thickBot="1" x14ac:dyDescent="0.35">
      <c r="A5" s="149">
        <v>1</v>
      </c>
      <c r="B5" s="239" t="s">
        <v>152</v>
      </c>
      <c r="C5" s="44">
        <f>+AY$40</f>
        <v>-100000000</v>
      </c>
      <c r="D5" s="48">
        <f>+AY$41</f>
        <v>1</v>
      </c>
      <c r="E5" s="45">
        <f>+AZ$40</f>
        <v>0</v>
      </c>
      <c r="F5" s="18">
        <f>+AY$26</f>
        <v>0</v>
      </c>
      <c r="G5">
        <f t="shared" ref="G5:G23" si="0">IF(E5&lt;A$3/2,-1,1)*800+C5+D5/1000</f>
        <v>-100000799.999</v>
      </c>
      <c r="H5" s="30"/>
      <c r="Z5" s="125"/>
      <c r="BJ5" s="101"/>
    </row>
    <row r="6" spans="1:62" ht="14" thickBot="1" x14ac:dyDescent="0.35">
      <c r="A6" s="149">
        <v>2</v>
      </c>
      <c r="B6" s="23" t="s">
        <v>1</v>
      </c>
      <c r="C6" s="44">
        <f>+I$40</f>
        <v>-100000000</v>
      </c>
      <c r="D6" s="48">
        <f>+I$41</f>
        <v>1</v>
      </c>
      <c r="E6" s="45">
        <f>+J$40</f>
        <v>0</v>
      </c>
      <c r="F6" s="18">
        <f>+I$26</f>
        <v>0</v>
      </c>
      <c r="G6">
        <f t="shared" si="0"/>
        <v>-100000799.999</v>
      </c>
      <c r="H6" s="30"/>
      <c r="J6" s="24"/>
      <c r="Z6" s="125"/>
      <c r="BJ6" s="101"/>
    </row>
    <row r="7" spans="1:62" ht="14" thickBot="1" x14ac:dyDescent="0.35">
      <c r="A7" s="149">
        <v>3</v>
      </c>
      <c r="B7" s="23" t="s">
        <v>6</v>
      </c>
      <c r="C7" s="44">
        <f>+R$40</f>
        <v>-100000000</v>
      </c>
      <c r="D7" s="48">
        <f>+R$41</f>
        <v>1</v>
      </c>
      <c r="E7" s="45">
        <f>+S$40</f>
        <v>0</v>
      </c>
      <c r="F7" s="18">
        <f>+R$26</f>
        <v>0</v>
      </c>
      <c r="G7">
        <f t="shared" si="0"/>
        <v>-100000799.999</v>
      </c>
      <c r="H7" s="30"/>
      <c r="Z7" s="125"/>
      <c r="BJ7" s="101"/>
    </row>
    <row r="8" spans="1:62" ht="14" thickBot="1" x14ac:dyDescent="0.35">
      <c r="A8" s="149">
        <v>4</v>
      </c>
      <c r="B8" s="23" t="s">
        <v>9</v>
      </c>
      <c r="C8" s="44">
        <f>+U$40</f>
        <v>-100000000</v>
      </c>
      <c r="D8" s="48">
        <f>+U$41</f>
        <v>1</v>
      </c>
      <c r="E8" s="45">
        <f>+V$40</f>
        <v>0</v>
      </c>
      <c r="F8" s="18">
        <f>+U$26</f>
        <v>0</v>
      </c>
      <c r="G8">
        <f t="shared" si="0"/>
        <v>-100000799.999</v>
      </c>
      <c r="H8" s="30"/>
      <c r="Z8" s="125"/>
      <c r="BJ8" s="101"/>
    </row>
    <row r="9" spans="1:62" ht="13.5" thickBot="1" x14ac:dyDescent="0.35">
      <c r="A9" s="149">
        <v>5</v>
      </c>
      <c r="B9" s="23" t="s">
        <v>43</v>
      </c>
      <c r="C9" s="44">
        <f>+X$40</f>
        <v>-100000000</v>
      </c>
      <c r="D9" s="48">
        <f>+X$41</f>
        <v>1</v>
      </c>
      <c r="E9" s="45">
        <f>+Y$40</f>
        <v>0</v>
      </c>
      <c r="F9" s="18">
        <f>+X$26</f>
        <v>0</v>
      </c>
      <c r="G9">
        <f t="shared" si="0"/>
        <v>-100000799.999</v>
      </c>
      <c r="H9" s="30"/>
      <c r="Z9" s="125"/>
    </row>
    <row r="10" spans="1:62" ht="13.5" hidden="1" thickBot="1" x14ac:dyDescent="0.35">
      <c r="A10" s="149">
        <v>6</v>
      </c>
      <c r="B10" s="23" t="s">
        <v>93</v>
      </c>
      <c r="C10" s="44">
        <f>+AV$40</f>
        <v>-100000000</v>
      </c>
      <c r="D10" s="48">
        <f>+AV$41</f>
        <v>1</v>
      </c>
      <c r="E10" s="45">
        <f>+AW$40</f>
        <v>0</v>
      </c>
      <c r="F10" s="18">
        <f>+AV$26</f>
        <v>0</v>
      </c>
      <c r="G10">
        <f t="shared" si="0"/>
        <v>-100000799.999</v>
      </c>
      <c r="H10" s="30"/>
      <c r="Z10" s="125"/>
    </row>
    <row r="11" spans="1:62" ht="13.5" hidden="1" thickBot="1" x14ac:dyDescent="0.35">
      <c r="A11" s="149">
        <v>7</v>
      </c>
      <c r="B11" s="23" t="s">
        <v>119</v>
      </c>
      <c r="C11" s="44">
        <f>+AM$40</f>
        <v>-100000000</v>
      </c>
      <c r="D11" s="48">
        <f>+AM$41</f>
        <v>1</v>
      </c>
      <c r="E11" s="45">
        <f>+AN$40</f>
        <v>0</v>
      </c>
      <c r="F11" s="18">
        <f>+AM$26</f>
        <v>0</v>
      </c>
      <c r="G11">
        <f t="shared" si="0"/>
        <v>-100000799.999</v>
      </c>
      <c r="H11" s="30"/>
      <c r="Z11" s="125" t="s">
        <v>69</v>
      </c>
    </row>
    <row r="12" spans="1:62" ht="13" hidden="1" thickBot="1" x14ac:dyDescent="0.3">
      <c r="A12" s="149">
        <v>8</v>
      </c>
      <c r="B12" s="23" t="s">
        <v>62</v>
      </c>
      <c r="C12" s="44">
        <f>+AS$40</f>
        <v>-100000000</v>
      </c>
      <c r="D12" s="48">
        <f>+AS$41</f>
        <v>1</v>
      </c>
      <c r="E12" s="45">
        <f>+AT$40</f>
        <v>0</v>
      </c>
      <c r="F12" s="18">
        <f>+AS$26</f>
        <v>0</v>
      </c>
      <c r="G12">
        <f t="shared" si="0"/>
        <v>-100000799.999</v>
      </c>
      <c r="H12" s="30"/>
    </row>
    <row r="13" spans="1:62" ht="13" hidden="1" thickBot="1" x14ac:dyDescent="0.3">
      <c r="A13" s="149">
        <v>9</v>
      </c>
      <c r="B13" s="23" t="s">
        <v>92</v>
      </c>
      <c r="C13" s="44">
        <f>+O$40</f>
        <v>0</v>
      </c>
      <c r="D13" s="48">
        <f>+O$41</f>
        <v>0</v>
      </c>
      <c r="E13" s="45">
        <f>+P$40</f>
        <v>0</v>
      </c>
      <c r="F13" s="18">
        <f>+O$26</f>
        <v>0</v>
      </c>
      <c r="G13">
        <f t="shared" si="0"/>
        <v>-800</v>
      </c>
      <c r="H13" s="30"/>
    </row>
    <row r="14" spans="1:62" ht="13" hidden="1" thickBot="1" x14ac:dyDescent="0.3">
      <c r="A14" s="149">
        <v>10</v>
      </c>
      <c r="B14" s="23" t="s">
        <v>120</v>
      </c>
      <c r="C14" s="44">
        <f>+BE$40</f>
        <v>-100000000</v>
      </c>
      <c r="D14" s="48">
        <f>+BE$41</f>
        <v>1</v>
      </c>
      <c r="E14" s="45">
        <f>+BF$40</f>
        <v>0</v>
      </c>
      <c r="F14" s="18">
        <f>+BE$26</f>
        <v>0</v>
      </c>
      <c r="G14">
        <f t="shared" si="0"/>
        <v>-100000799.999</v>
      </c>
      <c r="H14" s="30"/>
    </row>
    <row r="15" spans="1:62" ht="13.5" hidden="1" thickBot="1" x14ac:dyDescent="0.35">
      <c r="A15" s="149">
        <v>11</v>
      </c>
      <c r="B15" s="23" t="s">
        <v>4</v>
      </c>
      <c r="C15" s="44">
        <f>+AG$40</f>
        <v>-100000000</v>
      </c>
      <c r="D15" s="48">
        <f>+AG$41</f>
        <v>1</v>
      </c>
      <c r="E15" s="45">
        <f>+AH$40</f>
        <v>0</v>
      </c>
      <c r="F15" s="18">
        <f>+AG$26</f>
        <v>0</v>
      </c>
      <c r="G15">
        <f t="shared" si="0"/>
        <v>-100000799.999</v>
      </c>
      <c r="AE15" s="43"/>
      <c r="AQ15" s="73"/>
    </row>
    <row r="16" spans="1:62" ht="13" hidden="1" thickBot="1" x14ac:dyDescent="0.3">
      <c r="A16" s="149">
        <v>12</v>
      </c>
      <c r="B16" s="23" t="s">
        <v>98</v>
      </c>
      <c r="C16" s="44">
        <f>+L$40</f>
        <v>-100000000</v>
      </c>
      <c r="D16" s="48">
        <f>+L$41</f>
        <v>1</v>
      </c>
      <c r="E16" s="45">
        <f>+M$40</f>
        <v>0</v>
      </c>
      <c r="F16" s="18">
        <f>+L$26</f>
        <v>0</v>
      </c>
      <c r="G16">
        <f t="shared" si="0"/>
        <v>-100000799.999</v>
      </c>
    </row>
    <row r="17" spans="1:58" ht="13" hidden="1" thickBot="1" x14ac:dyDescent="0.3">
      <c r="A17" s="149">
        <v>13</v>
      </c>
      <c r="B17" s="23" t="s">
        <v>88</v>
      </c>
      <c r="C17" s="44">
        <f>+AP$40</f>
        <v>-100000000</v>
      </c>
      <c r="D17" s="48">
        <f>+AP$41</f>
        <v>1</v>
      </c>
      <c r="E17" s="45">
        <f>+AQ$40</f>
        <v>0</v>
      </c>
      <c r="F17" s="18">
        <f>+AP$26</f>
        <v>0</v>
      </c>
      <c r="G17">
        <f t="shared" si="0"/>
        <v>-100000799.999</v>
      </c>
    </row>
    <row r="18" spans="1:58" ht="13" hidden="1" thickBot="1" x14ac:dyDescent="0.3">
      <c r="A18" s="149">
        <v>14</v>
      </c>
      <c r="B18" s="23" t="s">
        <v>41</v>
      </c>
      <c r="C18" s="44">
        <f>+AD$40</f>
        <v>-100000000</v>
      </c>
      <c r="D18" s="48">
        <f>+AD$41</f>
        <v>1</v>
      </c>
      <c r="E18" s="45">
        <f>+AE$40</f>
        <v>0</v>
      </c>
      <c r="F18" s="18">
        <f>+AD$26</f>
        <v>0</v>
      </c>
      <c r="G18">
        <f t="shared" si="0"/>
        <v>-100000799.999</v>
      </c>
    </row>
    <row r="19" spans="1:58" ht="13" hidden="1" thickBot="1" x14ac:dyDescent="0.3">
      <c r="A19" s="149">
        <v>15</v>
      </c>
      <c r="B19" s="23" t="s">
        <v>89</v>
      </c>
      <c r="C19" s="44">
        <f>+C$40</f>
        <v>-100000000</v>
      </c>
      <c r="D19" s="48">
        <f>+C$41</f>
        <v>1</v>
      </c>
      <c r="E19" s="46">
        <f>+D$40</f>
        <v>0</v>
      </c>
      <c r="F19" s="18">
        <f>+C$26</f>
        <v>0</v>
      </c>
      <c r="G19">
        <f t="shared" si="0"/>
        <v>-100000799.999</v>
      </c>
    </row>
    <row r="20" spans="1:58" ht="13" hidden="1" thickBot="1" x14ac:dyDescent="0.3">
      <c r="A20" s="149">
        <v>16</v>
      </c>
      <c r="B20" s="23" t="s">
        <v>78</v>
      </c>
      <c r="C20" s="44">
        <f>+F$40</f>
        <v>-100000000</v>
      </c>
      <c r="D20" s="48">
        <f>+F$41</f>
        <v>1</v>
      </c>
      <c r="E20" s="45">
        <f>+G$40</f>
        <v>0</v>
      </c>
      <c r="F20" s="18">
        <f>+F$26</f>
        <v>0</v>
      </c>
      <c r="G20">
        <f t="shared" si="0"/>
        <v>-100000799.999</v>
      </c>
    </row>
    <row r="21" spans="1:58" ht="13" hidden="1" thickBot="1" x14ac:dyDescent="0.3">
      <c r="A21" s="149">
        <v>17</v>
      </c>
      <c r="B21" s="23" t="s">
        <v>26</v>
      </c>
      <c r="C21" s="44">
        <f>+AA$40</f>
        <v>-100000000</v>
      </c>
      <c r="D21" s="48">
        <f>+AA$41</f>
        <v>1</v>
      </c>
      <c r="E21" s="45">
        <f>+AB$40</f>
        <v>0</v>
      </c>
      <c r="F21" s="18">
        <f>+AA$26</f>
        <v>0</v>
      </c>
      <c r="G21">
        <f t="shared" si="0"/>
        <v>-100000799.999</v>
      </c>
    </row>
    <row r="22" spans="1:58" ht="13" hidden="1" thickBot="1" x14ac:dyDescent="0.3">
      <c r="A22" s="149">
        <v>18</v>
      </c>
      <c r="B22" s="23" t="s">
        <v>73</v>
      </c>
      <c r="C22" s="44">
        <f>+AJ$40</f>
        <v>-100000000</v>
      </c>
      <c r="D22" s="48">
        <f>+AJ$41</f>
        <v>1</v>
      </c>
      <c r="E22" s="45">
        <f>+AK$40</f>
        <v>0</v>
      </c>
      <c r="F22" s="18">
        <f>+AJ$26</f>
        <v>0</v>
      </c>
      <c r="G22">
        <f t="shared" si="0"/>
        <v>-100000799.999</v>
      </c>
    </row>
    <row r="23" spans="1:58" ht="13" hidden="1" thickBot="1" x14ac:dyDescent="0.3">
      <c r="A23" s="149">
        <v>19</v>
      </c>
      <c r="B23" s="23" t="s">
        <v>63</v>
      </c>
      <c r="C23" s="44">
        <f>+BB$40</f>
        <v>-100000000</v>
      </c>
      <c r="D23" s="48">
        <f>+BB$41</f>
        <v>1</v>
      </c>
      <c r="E23" s="45">
        <f>+BC$40</f>
        <v>0</v>
      </c>
      <c r="F23" s="18">
        <f>+BB$26</f>
        <v>0</v>
      </c>
      <c r="G23">
        <f t="shared" si="0"/>
        <v>-100000799.999</v>
      </c>
      <c r="AI23" s="61"/>
      <c r="AU23" s="61"/>
    </row>
    <row r="24" spans="1:58" x14ac:dyDescent="0.25">
      <c r="A24" s="16"/>
    </row>
    <row r="25" spans="1:58" x14ac:dyDescent="0.25">
      <c r="A25" s="16"/>
    </row>
    <row r="26" spans="1:58" hidden="1" x14ac:dyDescent="0.25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idden="1" x14ac:dyDescent="0.25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idden="1" x14ac:dyDescent="0.25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idden="1" x14ac:dyDescent="0.25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 x14ac:dyDescent="0.25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 x14ac:dyDescent="0.25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 x14ac:dyDescent="0.25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 x14ac:dyDescent="0.25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 x14ac:dyDescent="0.25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 x14ac:dyDescent="0.25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-1000000000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-999999998</v>
      </c>
      <c r="AM35">
        <f>SUM(AM36:AM38)</f>
        <v>-999999900</v>
      </c>
      <c r="AP35">
        <f>SUM(AP36:AP38)</f>
        <v>-999999998</v>
      </c>
      <c r="AS35">
        <f>SUM(AS36:AS38)</f>
        <v>-999999900</v>
      </c>
      <c r="AV35">
        <f>SUM(AV36:AV38)</f>
        <v>-999999900</v>
      </c>
      <c r="AY35">
        <f>SUM(AY36:AY38)</f>
        <v>-999999900</v>
      </c>
      <c r="BB35">
        <f>SUM(BB36:BB38)</f>
        <v>-9999900</v>
      </c>
      <c r="BE35">
        <f>SUM(BE36:BE38)</f>
        <v>-9999900</v>
      </c>
    </row>
    <row r="36" spans="1:67" hidden="1" x14ac:dyDescent="0.25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P36">
        <f>+AQ40</f>
        <v>0</v>
      </c>
      <c r="AS36">
        <f>+AT40</f>
        <v>0</v>
      </c>
      <c r="AV36">
        <f>+AW40</f>
        <v>0</v>
      </c>
      <c r="AY36">
        <f>+AZ40</f>
        <v>0</v>
      </c>
      <c r="BB36">
        <f>+BC40</f>
        <v>0</v>
      </c>
      <c r="BE36">
        <f>+BF40</f>
        <v>0</v>
      </c>
    </row>
    <row r="37" spans="1:67" hidden="1" x14ac:dyDescent="0.25">
      <c r="C37">
        <f>+C41*100</f>
        <v>100</v>
      </c>
      <c r="F37">
        <f>+F41*100</f>
        <v>100</v>
      </c>
      <c r="I37">
        <f>+I41*100</f>
        <v>100</v>
      </c>
      <c r="L37">
        <f>+L41*100</f>
        <v>100</v>
      </c>
      <c r="O37">
        <f>+O41*100</f>
        <v>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</v>
      </c>
      <c r="AD37">
        <f>+AD41*100</f>
        <v>100</v>
      </c>
      <c r="AG37">
        <f>+AG41*100</f>
        <v>100</v>
      </c>
      <c r="AJ37">
        <f>+AJ41*2</f>
        <v>2</v>
      </c>
      <c r="AM37">
        <f>+AM41*100</f>
        <v>100</v>
      </c>
      <c r="AP37">
        <f>+AP41*2</f>
        <v>2</v>
      </c>
      <c r="AS37">
        <f>+AS41*100</f>
        <v>100</v>
      </c>
      <c r="AV37">
        <f>+AV41*100</f>
        <v>100</v>
      </c>
      <c r="AY37">
        <f>+AY41*100</f>
        <v>100</v>
      </c>
      <c r="BB37">
        <f>+BB41*100</f>
        <v>100</v>
      </c>
      <c r="BE37">
        <f>+BE41*100</f>
        <v>100</v>
      </c>
    </row>
    <row r="38" spans="1:67" hidden="1" x14ac:dyDescent="0.25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ht="13" hidden="1" thickBot="1" x14ac:dyDescent="0.3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  <c r="BH39" s="41"/>
    </row>
    <row r="40" spans="1:67" ht="13" hidden="1" thickBot="1" x14ac:dyDescent="0.3">
      <c r="C40" s="2">
        <f>IF(SUM(C45:C240)&lt;-1000,-100000000,SUM(C45:C240))</f>
        <v>-100000000</v>
      </c>
      <c r="D40" s="2">
        <f>COUNT(D45:D240)</f>
        <v>0</v>
      </c>
      <c r="E40" s="2"/>
      <c r="F40" s="2">
        <f>IF(SUM(F45:F240)&lt;-1000,-100000000,SUM(F45:F240))</f>
        <v>-100000000</v>
      </c>
      <c r="G40" s="2">
        <f>COUNT(G45:G240)</f>
        <v>0</v>
      </c>
      <c r="H40" s="2"/>
      <c r="I40" s="2">
        <f>IF(SUM(I45:I240)&lt;-1000,-100000000,SUM(I45:I240))</f>
        <v>-100000000</v>
      </c>
      <c r="J40" s="2">
        <f>COUNT(J45:J240)</f>
        <v>0</v>
      </c>
      <c r="K40" s="2"/>
      <c r="L40" s="2">
        <f>IF(SUM(L45:L240)&lt;-1000,-100000000,SUM(L45:L240))</f>
        <v>-100000000</v>
      </c>
      <c r="M40" s="2">
        <f>COUNT(M45:M240)</f>
        <v>0</v>
      </c>
      <c r="N40" s="2"/>
      <c r="O40" s="2">
        <f>IF(SUM(O45:O240)&lt;-1000,-100000000,SUM(O45:O240))</f>
        <v>0</v>
      </c>
      <c r="P40" s="2">
        <f>COUNT(P45:P240)</f>
        <v>0</v>
      </c>
      <c r="Q40" s="2"/>
      <c r="R40" s="2">
        <f>IF(SUM(R45:R240)&lt;-1000,-100000000,SUM(R45:R240))</f>
        <v>-100000000</v>
      </c>
      <c r="S40" s="2">
        <f>COUNT(S45:S240)</f>
        <v>0</v>
      </c>
      <c r="T40" s="2"/>
      <c r="U40" s="2">
        <f>IF(SUM(U45:U240)&lt;-1000,-100000000,SUM(U45:U240))</f>
        <v>-100000000</v>
      </c>
      <c r="V40" s="2">
        <f>COUNT(V45:V240)</f>
        <v>0</v>
      </c>
      <c r="W40" s="2"/>
      <c r="X40" s="2">
        <f>IF(SUM(X45:X240)&lt;-1000,-100000000,SUM(X45:X240))</f>
        <v>-100000000</v>
      </c>
      <c r="Y40" s="2">
        <f>COUNT(Y45:Y240)</f>
        <v>0</v>
      </c>
      <c r="Z40" s="2"/>
      <c r="AA40" s="2">
        <f>IF(SUM(AA45:AA240)&lt;-1000,-100000000,SUM(AA45:AA240))</f>
        <v>-100000000</v>
      </c>
      <c r="AB40" s="2">
        <f>COUNT(AB45:AB240)</f>
        <v>0</v>
      </c>
      <c r="AC40" s="2"/>
      <c r="AD40" s="2">
        <f>IF(SUM(AD45:AD240)&lt;-1000,-100000000,SUM(AD45:AD240))</f>
        <v>-100000000</v>
      </c>
      <c r="AE40" s="2">
        <f>COUNT(AE45:AE240)</f>
        <v>0</v>
      </c>
      <c r="AF40" s="2"/>
      <c r="AG40" s="2">
        <f>IF(SUM(AG45:AG240)&lt;-1000,-100000000,SUM(AG45:AG240))</f>
        <v>-100000000</v>
      </c>
      <c r="AH40" s="2">
        <f>COUNT(AH45:AH240)</f>
        <v>0</v>
      </c>
      <c r="AI40" s="2"/>
      <c r="AJ40" s="2">
        <f>IF(SUM(AJ45:AJ240)&lt;-1000,-100000000,SUM(AJ45:AJ240))</f>
        <v>-100000000</v>
      </c>
      <c r="AK40" s="2">
        <f>COUNT(AK45:AK240)</f>
        <v>0</v>
      </c>
      <c r="AL40" s="2"/>
      <c r="AM40" s="2">
        <f>IF(SUM(AM45:AM240)&lt;-1000,-100000000,SUM(AM45:AM240))</f>
        <v>-100000000</v>
      </c>
      <c r="AN40" s="2">
        <f>COUNT(AN45:AN240)</f>
        <v>0</v>
      </c>
      <c r="AO40" s="2"/>
      <c r="AP40" s="2">
        <f>IF(SUM(AP45:AP240)&lt;-1000,-100000000,SUM(AP45:AP240))</f>
        <v>-100000000</v>
      </c>
      <c r="AQ40" s="2">
        <f>COUNT(AQ45:AQ240)</f>
        <v>0</v>
      </c>
      <c r="AR40" s="2"/>
      <c r="AS40" s="2">
        <f>IF(SUM(AS45:AS240)&lt;-1000,-100000000,SUM(AS45:AS240))</f>
        <v>-100000000</v>
      </c>
      <c r="AT40" s="2">
        <f>COUNT(AT45:AT240)</f>
        <v>0</v>
      </c>
      <c r="AU40" s="2"/>
      <c r="AV40" s="2">
        <f>IF(SUM(AV45:AV240)&lt;-1000,-100000000,SUM(AV45:AV240))</f>
        <v>-100000000</v>
      </c>
      <c r="AW40" s="2">
        <f>COUNT(AW45:AW240)</f>
        <v>0</v>
      </c>
      <c r="AX40" s="2"/>
      <c r="AY40" s="2">
        <f>IF(SUM(AY45:AY240)&lt;-1000,-100000000,SUM(AY45:AY240))</f>
        <v>-100000000</v>
      </c>
      <c r="AZ40" s="2">
        <f>COUNT(AZ45:AZ240)</f>
        <v>0</v>
      </c>
      <c r="BA40" s="2"/>
      <c r="BB40" s="2">
        <f>IF(SUM(BB45:BB240)&lt;-1000,-100000000,SUM(BB45:BB240))</f>
        <v>-100000000</v>
      </c>
      <c r="BC40" s="2">
        <f>COUNT(BC45:BC240)</f>
        <v>0</v>
      </c>
      <c r="BD40" s="2"/>
      <c r="BE40" s="2">
        <f>IF(SUM(BE45:BE240)&lt;-1000,-100000000,SUM(BE45:BE240))</f>
        <v>-100000000</v>
      </c>
      <c r="BF40" s="2">
        <f>COUNT(BF45:BF240)</f>
        <v>0</v>
      </c>
      <c r="BG40" s="2"/>
      <c r="BH40" s="25"/>
      <c r="BI40" t="s">
        <v>7</v>
      </c>
    </row>
    <row r="41" spans="1:67" hidden="1" x14ac:dyDescent="0.25">
      <c r="C41" s="2">
        <f>+D41-E41</f>
        <v>1</v>
      </c>
      <c r="D41" s="2">
        <f>SUM(D45:D240)</f>
        <v>0</v>
      </c>
      <c r="E41" s="2">
        <f>SUM(E45:E240)</f>
        <v>-1</v>
      </c>
      <c r="F41" s="2">
        <f>+G41-H41</f>
        <v>1</v>
      </c>
      <c r="G41" s="2">
        <f>SUM(G45:G240)</f>
        <v>0</v>
      </c>
      <c r="H41" s="2">
        <f>SUM(H45:H240)</f>
        <v>-1</v>
      </c>
      <c r="I41" s="2">
        <f>+J41-K41</f>
        <v>1</v>
      </c>
      <c r="J41" s="2">
        <f>SUM(J45:J240)</f>
        <v>0</v>
      </c>
      <c r="K41" s="2">
        <f>SUM(K45:K240)</f>
        <v>-1</v>
      </c>
      <c r="L41" s="2">
        <f>+M41-N41</f>
        <v>1</v>
      </c>
      <c r="M41" s="2">
        <f>SUM(M45:M240)</f>
        <v>0</v>
      </c>
      <c r="N41" s="2">
        <f>SUM(N45:N240)</f>
        <v>-1</v>
      </c>
      <c r="O41" s="2">
        <f>+P41-Q41</f>
        <v>0</v>
      </c>
      <c r="P41" s="2">
        <f>SUM(P45:P240)</f>
        <v>0</v>
      </c>
      <c r="Q41" s="2">
        <f>SUM(Q45:Q240)</f>
        <v>0</v>
      </c>
      <c r="R41" s="2">
        <f>+S41-T41</f>
        <v>1</v>
      </c>
      <c r="S41" s="2">
        <f>SUM(S45:S240)</f>
        <v>0</v>
      </c>
      <c r="T41" s="2">
        <f>SUM(T45:T240)</f>
        <v>-1</v>
      </c>
      <c r="U41" s="2">
        <f>+V41-W41</f>
        <v>1</v>
      </c>
      <c r="V41" s="2">
        <f>SUM(V45:V240)</f>
        <v>0</v>
      </c>
      <c r="W41" s="2">
        <f>SUM(W45:W240)</f>
        <v>-1</v>
      </c>
      <c r="X41" s="2">
        <f>+Y41-Z41</f>
        <v>1</v>
      </c>
      <c r="Y41" s="2">
        <f>SUM(Y45:Y240)</f>
        <v>0</v>
      </c>
      <c r="Z41" s="2">
        <f>SUM(Z45:Z240)</f>
        <v>-1</v>
      </c>
      <c r="AA41" s="2">
        <f>+AB41-AC41</f>
        <v>1</v>
      </c>
      <c r="AB41" s="2">
        <f>SUM(AB45:AB240)</f>
        <v>0</v>
      </c>
      <c r="AC41" s="2">
        <f>SUM(AC45:AC240)</f>
        <v>-1</v>
      </c>
      <c r="AD41" s="2">
        <f>+AE41-AF41</f>
        <v>1</v>
      </c>
      <c r="AE41" s="2">
        <f>SUM(AE45:AE240)</f>
        <v>0</v>
      </c>
      <c r="AF41" s="2">
        <f>SUM(AF45:AF240)</f>
        <v>-1</v>
      </c>
      <c r="AG41" s="2">
        <f>+AH41-AI41</f>
        <v>1</v>
      </c>
      <c r="AH41" s="2">
        <f>SUM(AH45:AH240)</f>
        <v>0</v>
      </c>
      <c r="AI41" s="2">
        <f>SUM(AI45:AI240)</f>
        <v>-1</v>
      </c>
      <c r="AJ41" s="2">
        <f>+AK41-AL41</f>
        <v>1</v>
      </c>
      <c r="AK41" s="2">
        <f>SUM(AK45:AK240)</f>
        <v>0</v>
      </c>
      <c r="AL41" s="2">
        <f>SUM(AL45:AL240)</f>
        <v>-1</v>
      </c>
      <c r="AM41" s="2">
        <f>+AN41-AO41</f>
        <v>1</v>
      </c>
      <c r="AN41" s="2">
        <f>SUM(AN45:AN240)</f>
        <v>0</v>
      </c>
      <c r="AO41" s="2">
        <f>SUM(AO45:AO240)</f>
        <v>-1</v>
      </c>
      <c r="AP41" s="2">
        <f>+AQ41-AR41</f>
        <v>1</v>
      </c>
      <c r="AQ41" s="2">
        <f>SUM(AQ45:AQ240)</f>
        <v>0</v>
      </c>
      <c r="AR41" s="2">
        <f>SUM(AR45:AR240)</f>
        <v>-1</v>
      </c>
      <c r="AS41" s="2">
        <f>+AT41-AU41</f>
        <v>1</v>
      </c>
      <c r="AT41" s="2">
        <f>SUM(AT45:AT240)</f>
        <v>0</v>
      </c>
      <c r="AU41" s="2">
        <f>SUM(AU45:AU240)</f>
        <v>-1</v>
      </c>
      <c r="AV41" s="2">
        <f>+AW41-AX41</f>
        <v>1</v>
      </c>
      <c r="AW41" s="2">
        <f>SUM(AW45:AW240)</f>
        <v>0</v>
      </c>
      <c r="AX41" s="2">
        <f>SUM(AX45:AX240)</f>
        <v>-1</v>
      </c>
      <c r="AY41" s="2">
        <f>+AZ41-BA41</f>
        <v>1</v>
      </c>
      <c r="AZ41" s="2">
        <f>SUM(AZ45:AZ240)</f>
        <v>0</v>
      </c>
      <c r="BA41" s="2">
        <f>SUM(BA45:BA240)</f>
        <v>-1</v>
      </c>
      <c r="BB41" s="2">
        <f>+BC41-BD41</f>
        <v>1</v>
      </c>
      <c r="BC41" s="2">
        <f>SUM(BC45:BC240)</f>
        <v>0</v>
      </c>
      <c r="BD41" s="2">
        <f>SUM(BD45:BD240)</f>
        <v>-1</v>
      </c>
      <c r="BE41" s="2">
        <f>+BF41-BG41</f>
        <v>1</v>
      </c>
      <c r="BF41" s="2">
        <f>SUM(BF45:BF240)</f>
        <v>0</v>
      </c>
      <c r="BG41" s="2">
        <f>SUM(BG45:BG240)</f>
        <v>-1</v>
      </c>
      <c r="BH41" s="26"/>
      <c r="BI41" t="s">
        <v>8</v>
      </c>
    </row>
    <row r="42" spans="1:67" ht="13" thickBot="1" x14ac:dyDescent="0.3">
      <c r="B42" s="9"/>
      <c r="C42" s="9">
        <f>COUNTIF(C45:C64,10)</f>
        <v>0</v>
      </c>
      <c r="D42" s="9"/>
      <c r="E42" s="9"/>
      <c r="F42" s="9">
        <f>COUNTIF(F45:F64,10)</f>
        <v>0</v>
      </c>
      <c r="G42" s="9"/>
      <c r="H42" s="9"/>
      <c r="I42" s="9">
        <f>COUNTIF(I45:I64,10)</f>
        <v>0</v>
      </c>
      <c r="J42" s="9"/>
      <c r="K42" s="9"/>
      <c r="L42" s="9"/>
      <c r="M42" s="9"/>
      <c r="N42" s="9"/>
      <c r="O42" s="9"/>
      <c r="P42" s="9"/>
      <c r="Q42" s="9"/>
      <c r="R42" s="9">
        <f>COUNTIF(R45:R64,10)</f>
        <v>0</v>
      </c>
      <c r="S42" s="9"/>
      <c r="T42" s="9"/>
      <c r="U42" s="9">
        <f>COUNTIF(U45:U64,10)</f>
        <v>0</v>
      </c>
      <c r="V42" s="9"/>
      <c r="W42" s="9"/>
      <c r="X42" s="9">
        <f>COUNTIF(X45:X64,10)</f>
        <v>0</v>
      </c>
      <c r="Y42" s="9"/>
      <c r="Z42" s="9"/>
      <c r="AA42" s="9">
        <f>COUNTIF(AA45:AA64,10)</f>
        <v>0</v>
      </c>
      <c r="AB42" s="9"/>
      <c r="AC42" s="9"/>
      <c r="AD42" s="9">
        <f>COUNTIF(AD45:AD64,10)</f>
        <v>0</v>
      </c>
      <c r="AE42" s="9"/>
      <c r="AF42" s="9"/>
      <c r="AG42" s="9">
        <f>COUNTIF(AG45:AG64,10)</f>
        <v>0</v>
      </c>
      <c r="AH42" s="9"/>
      <c r="AI42" s="9"/>
      <c r="AJ42" s="9">
        <f>COUNTIF(AJ45:AJ64,10)</f>
        <v>0</v>
      </c>
      <c r="AK42" s="9"/>
      <c r="AL42" s="9"/>
      <c r="AM42" s="9">
        <f>COUNTIF(AM45:AM64,10)</f>
        <v>0</v>
      </c>
      <c r="AN42" s="9"/>
      <c r="AO42" s="9"/>
      <c r="AP42" s="9"/>
      <c r="AQ42" s="9"/>
      <c r="AR42" s="9"/>
      <c r="AS42" s="9">
        <f>COUNTIF(AS45:AS64,10)</f>
        <v>0</v>
      </c>
      <c r="AT42" s="9"/>
      <c r="AU42" s="9"/>
      <c r="AV42" s="9">
        <f>COUNTIF(AV45:AV64,10)</f>
        <v>0</v>
      </c>
      <c r="AW42" s="9"/>
      <c r="AX42" s="9"/>
      <c r="AY42" s="9">
        <f>COUNTIF(AY45:AY64,10)</f>
        <v>0</v>
      </c>
      <c r="AZ42" s="9"/>
      <c r="BB42" s="9"/>
      <c r="BC42" s="9"/>
      <c r="BE42" s="9"/>
      <c r="BF42" s="9"/>
      <c r="BH42" s="41">
        <f>MAX(BI45:BI104)</f>
        <v>0</v>
      </c>
    </row>
    <row r="43" spans="1:67" ht="13" thickBot="1" x14ac:dyDescent="0.3">
      <c r="B43" s="84" t="s">
        <v>0</v>
      </c>
      <c r="C43" s="459" t="s">
        <v>89</v>
      </c>
      <c r="D43" s="460"/>
      <c r="E43" s="461"/>
      <c r="F43" s="459" t="s">
        <v>77</v>
      </c>
      <c r="G43" s="460"/>
      <c r="H43" s="461"/>
      <c r="I43" s="459" t="s">
        <v>1</v>
      </c>
      <c r="J43" s="460"/>
      <c r="K43" s="461"/>
      <c r="L43" s="459" t="s">
        <v>98</v>
      </c>
      <c r="M43" s="460"/>
      <c r="N43" s="461"/>
      <c r="O43" s="459" t="s">
        <v>92</v>
      </c>
      <c r="P43" s="460"/>
      <c r="Q43" s="461"/>
      <c r="R43" s="459" t="s">
        <v>6</v>
      </c>
      <c r="S43" s="460"/>
      <c r="T43" s="461"/>
      <c r="U43" s="459" t="s">
        <v>9</v>
      </c>
      <c r="V43" s="460"/>
      <c r="W43" s="461"/>
      <c r="X43" s="459" t="s">
        <v>43</v>
      </c>
      <c r="Y43" s="460"/>
      <c r="Z43" s="461"/>
      <c r="AA43" s="459" t="s">
        <v>26</v>
      </c>
      <c r="AB43" s="460"/>
      <c r="AC43" s="461"/>
      <c r="AD43" s="459" t="s">
        <v>41</v>
      </c>
      <c r="AE43" s="460"/>
      <c r="AF43" s="461"/>
      <c r="AG43" s="459" t="s">
        <v>4</v>
      </c>
      <c r="AH43" s="460"/>
      <c r="AI43" s="461"/>
      <c r="AJ43" s="459" t="s">
        <v>73</v>
      </c>
      <c r="AK43" s="460"/>
      <c r="AL43" s="461"/>
      <c r="AM43" s="459" t="s">
        <v>119</v>
      </c>
      <c r="AN43" s="460"/>
      <c r="AO43" s="461"/>
      <c r="AP43" s="473" t="s">
        <v>88</v>
      </c>
      <c r="AQ43" s="462"/>
      <c r="AR43" s="470"/>
      <c r="AS43" s="459" t="s">
        <v>62</v>
      </c>
      <c r="AT43" s="460"/>
      <c r="AU43" s="461"/>
      <c r="AV43" s="459" t="s">
        <v>93</v>
      </c>
      <c r="AW43" s="460"/>
      <c r="AX43" s="461"/>
      <c r="AY43" s="459" t="s">
        <v>152</v>
      </c>
      <c r="AZ43" s="460"/>
      <c r="BA43" s="461"/>
      <c r="BB43" s="459" t="s">
        <v>63</v>
      </c>
      <c r="BC43" s="460"/>
      <c r="BD43" s="461"/>
      <c r="BE43" s="459" t="s">
        <v>120</v>
      </c>
      <c r="BF43" s="460"/>
      <c r="BG43" s="461"/>
      <c r="BH43" s="41">
        <f>COUNT(BH45:BH255)</f>
        <v>0</v>
      </c>
      <c r="BI43" s="86" t="s">
        <v>7</v>
      </c>
      <c r="BJ43" s="85" t="s">
        <v>8</v>
      </c>
      <c r="BK43" s="87" t="s">
        <v>47</v>
      </c>
    </row>
    <row r="44" spans="1:67" ht="13" thickBot="1" x14ac:dyDescent="0.3">
      <c r="B44" s="31" t="s">
        <v>24</v>
      </c>
      <c r="C44" s="33" t="s">
        <v>3</v>
      </c>
      <c r="D44" s="34" t="s">
        <v>2</v>
      </c>
      <c r="F44" s="33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t="s">
        <v>3</v>
      </c>
      <c r="AQ44" t="s">
        <v>2</v>
      </c>
      <c r="AS44" s="33" t="s">
        <v>3</v>
      </c>
      <c r="AT44" s="34" t="s">
        <v>2</v>
      </c>
      <c r="AV44" s="33" t="s">
        <v>3</v>
      </c>
      <c r="AW44" s="34" t="s">
        <v>2</v>
      </c>
      <c r="AY44" s="33" t="s">
        <v>3</v>
      </c>
      <c r="AZ44" s="34" t="s">
        <v>2</v>
      </c>
      <c r="BB44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 x14ac:dyDescent="0.25">
      <c r="A45">
        <v>1</v>
      </c>
      <c r="B45" s="6"/>
      <c r="C45" s="78">
        <v>-10000</v>
      </c>
      <c r="D45" s="35"/>
      <c r="E45" s="79">
        <v>-1</v>
      </c>
      <c r="F45" s="78">
        <v>-10000</v>
      </c>
      <c r="G45" s="35"/>
      <c r="H45" s="79">
        <v>-1</v>
      </c>
      <c r="I45" s="78">
        <v>-10000</v>
      </c>
      <c r="J45" s="35"/>
      <c r="K45" s="79">
        <v>-1</v>
      </c>
      <c r="L45" s="78">
        <v>-10000</v>
      </c>
      <c r="M45" s="35"/>
      <c r="N45" s="79">
        <v>-1</v>
      </c>
      <c r="O45" s="78"/>
      <c r="P45" s="35"/>
      <c r="Q45" s="79"/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78">
        <v>-10000</v>
      </c>
      <c r="AB45" s="35"/>
      <c r="AC45" s="79">
        <v>-1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78">
        <v>-10000</v>
      </c>
      <c r="AK45" s="35"/>
      <c r="AL45" s="79">
        <v>-1</v>
      </c>
      <c r="AM45" s="129">
        <v>-10000</v>
      </c>
      <c r="AN45" s="36"/>
      <c r="AO45" s="191">
        <v>-1</v>
      </c>
      <c r="AP45" s="129">
        <v>-10000</v>
      </c>
      <c r="AQ45" s="36"/>
      <c r="AR45" s="191">
        <v>-1</v>
      </c>
      <c r="AS45" s="129">
        <v>-10000</v>
      </c>
      <c r="AT45" s="36"/>
      <c r="AU45" s="191">
        <v>-1</v>
      </c>
      <c r="AV45" s="129">
        <v>-10000</v>
      </c>
      <c r="AW45" s="36"/>
      <c r="AX45" s="191">
        <v>-1</v>
      </c>
      <c r="AY45" s="129">
        <v>-10000</v>
      </c>
      <c r="AZ45" s="36"/>
      <c r="BA45" s="191">
        <v>-1</v>
      </c>
      <c r="BB45" s="78">
        <v>-10000</v>
      </c>
      <c r="BC45" s="35"/>
      <c r="BD45" s="79">
        <v>-1</v>
      </c>
      <c r="BE45" s="78">
        <v>-10000</v>
      </c>
      <c r="BF45" s="35"/>
      <c r="BG45" s="79">
        <v>-1</v>
      </c>
      <c r="BI45" s="41"/>
      <c r="BJ45">
        <f t="shared" ref="BJ45:BL63" si="1">+BE45+AJ45+AG45+AD45+AA45+X45+U45+R45+O45+L45+I45+F45+C45+AM45+AP45+AS45+AV45+AY45+BB45</f>
        <v>-180000</v>
      </c>
      <c r="BK45">
        <f t="shared" si="1"/>
        <v>0</v>
      </c>
      <c r="BL45">
        <f t="shared" si="1"/>
        <v>-18</v>
      </c>
      <c r="BM45">
        <f t="shared" ref="BM45:BM76" si="2">+BK45-BL45</f>
        <v>18</v>
      </c>
      <c r="BN45">
        <f t="shared" ref="BN45:BN76" si="3">COUNT(C45:BG45)/3</f>
        <v>12</v>
      </c>
      <c r="BO45">
        <f t="shared" ref="BO45:BO76" si="4">+BJ45/BN45</f>
        <v>-15000</v>
      </c>
    </row>
    <row r="46" spans="1:67" x14ac:dyDescent="0.25">
      <c r="A46">
        <f>+A45+1</f>
        <v>2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J46">
        <f t="shared" si="1"/>
        <v>0</v>
      </c>
      <c r="BK46">
        <f t="shared" si="1"/>
        <v>0</v>
      </c>
      <c r="BL46">
        <f t="shared" si="1"/>
        <v>0</v>
      </c>
      <c r="BM46">
        <f t="shared" si="2"/>
        <v>0</v>
      </c>
      <c r="BN46">
        <f t="shared" si="3"/>
        <v>0</v>
      </c>
      <c r="BO46" t="e">
        <f t="shared" si="4"/>
        <v>#DIV/0!</v>
      </c>
    </row>
    <row r="47" spans="1:67" x14ac:dyDescent="0.25">
      <c r="A47">
        <f t="shared" ref="A47:A110" si="5">+A46+1</f>
        <v>3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I47" s="41"/>
      <c r="BJ47">
        <f t="shared" si="1"/>
        <v>0</v>
      </c>
      <c r="BK47">
        <f t="shared" si="1"/>
        <v>0</v>
      </c>
      <c r="BL47">
        <f t="shared" si="1"/>
        <v>0</v>
      </c>
      <c r="BM47">
        <f t="shared" si="2"/>
        <v>0</v>
      </c>
      <c r="BN47">
        <f t="shared" si="3"/>
        <v>0</v>
      </c>
      <c r="BO47" t="e">
        <f t="shared" si="4"/>
        <v>#DIV/0!</v>
      </c>
    </row>
    <row r="48" spans="1:67" x14ac:dyDescent="0.25">
      <c r="A48">
        <f t="shared" si="5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67" x14ac:dyDescent="0.25">
      <c r="A49">
        <f t="shared" si="5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I49" s="41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67" x14ac:dyDescent="0.25">
      <c r="A50">
        <f t="shared" si="5"/>
        <v>6</v>
      </c>
      <c r="B50" s="6"/>
      <c r="C50" s="12"/>
      <c r="D50" s="36"/>
      <c r="E50" s="13"/>
      <c r="F50" s="12"/>
      <c r="G50" s="36"/>
      <c r="H50" s="13"/>
      <c r="I50" s="12"/>
      <c r="J50" s="36"/>
      <c r="K50" s="13"/>
      <c r="L50" s="12"/>
      <c r="M50" s="36"/>
      <c r="N50" s="13"/>
      <c r="O50" s="10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2"/>
      <c r="AH50" s="36"/>
      <c r="AI50" s="13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0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I50" s="41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67" x14ac:dyDescent="0.25">
      <c r="A51">
        <f t="shared" si="5"/>
        <v>7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I51" s="41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67" x14ac:dyDescent="0.25">
      <c r="A52">
        <f t="shared" si="5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I52" s="41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67" x14ac:dyDescent="0.25">
      <c r="A53">
        <f t="shared" si="5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I53" s="41"/>
      <c r="BJ53">
        <f t="shared" si="1"/>
        <v>0</v>
      </c>
      <c r="BK53">
        <f t="shared" si="1"/>
        <v>0</v>
      </c>
      <c r="BL53">
        <f t="shared" si="1"/>
        <v>0</v>
      </c>
      <c r="BM53">
        <f t="shared" si="2"/>
        <v>0</v>
      </c>
      <c r="BN53">
        <f t="shared" si="3"/>
        <v>0</v>
      </c>
      <c r="BO53" t="e">
        <f t="shared" si="4"/>
        <v>#DIV/0!</v>
      </c>
    </row>
    <row r="54" spans="1:67" x14ac:dyDescent="0.25">
      <c r="A54">
        <f t="shared" si="5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I54" s="41"/>
      <c r="BJ54">
        <f t="shared" si="1"/>
        <v>0</v>
      </c>
      <c r="BK54">
        <f t="shared" si="1"/>
        <v>0</v>
      </c>
      <c r="BL54">
        <f t="shared" si="1"/>
        <v>0</v>
      </c>
      <c r="BM54">
        <f t="shared" si="2"/>
        <v>0</v>
      </c>
      <c r="BN54">
        <f t="shared" si="3"/>
        <v>0</v>
      </c>
      <c r="BO54" t="e">
        <f t="shared" si="4"/>
        <v>#DIV/0!</v>
      </c>
    </row>
    <row r="55" spans="1:67" x14ac:dyDescent="0.25">
      <c r="A55">
        <f t="shared" si="5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I55" s="41"/>
      <c r="BJ55">
        <f t="shared" si="1"/>
        <v>0</v>
      </c>
      <c r="BK55">
        <f t="shared" si="1"/>
        <v>0</v>
      </c>
      <c r="BL55">
        <f t="shared" si="1"/>
        <v>0</v>
      </c>
      <c r="BM55">
        <f t="shared" si="2"/>
        <v>0</v>
      </c>
      <c r="BN55">
        <f t="shared" si="3"/>
        <v>0</v>
      </c>
      <c r="BO55" t="e">
        <f t="shared" si="4"/>
        <v>#DIV/0!</v>
      </c>
    </row>
    <row r="56" spans="1:67" x14ac:dyDescent="0.25">
      <c r="A56">
        <f t="shared" si="5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I56" s="41"/>
      <c r="BJ56">
        <f t="shared" si="1"/>
        <v>0</v>
      </c>
      <c r="BK56">
        <f t="shared" si="1"/>
        <v>0</v>
      </c>
      <c r="BL56">
        <f t="shared" si="1"/>
        <v>0</v>
      </c>
      <c r="BM56">
        <f t="shared" si="2"/>
        <v>0</v>
      </c>
      <c r="BN56">
        <f t="shared" si="3"/>
        <v>0</v>
      </c>
      <c r="BO56" t="e">
        <f t="shared" si="4"/>
        <v>#DIV/0!</v>
      </c>
    </row>
    <row r="57" spans="1:67" x14ac:dyDescent="0.25">
      <c r="A57">
        <f t="shared" si="5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H57" s="28"/>
      <c r="BI57" s="41"/>
      <c r="BJ57">
        <f t="shared" si="1"/>
        <v>0</v>
      </c>
      <c r="BK57">
        <f t="shared" si="1"/>
        <v>0</v>
      </c>
      <c r="BL57">
        <f t="shared" si="1"/>
        <v>0</v>
      </c>
      <c r="BM57">
        <f t="shared" si="2"/>
        <v>0</v>
      </c>
      <c r="BN57">
        <f t="shared" si="3"/>
        <v>0</v>
      </c>
      <c r="BO57" t="e">
        <f t="shared" si="4"/>
        <v>#DIV/0!</v>
      </c>
    </row>
    <row r="58" spans="1:67" x14ac:dyDescent="0.25">
      <c r="A58">
        <f t="shared" si="5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28"/>
      <c r="BI58" s="41"/>
      <c r="BJ58">
        <f t="shared" si="1"/>
        <v>0</v>
      </c>
      <c r="BK58">
        <f t="shared" si="1"/>
        <v>0</v>
      </c>
      <c r="BL58">
        <f t="shared" si="1"/>
        <v>0</v>
      </c>
      <c r="BM58">
        <f t="shared" si="2"/>
        <v>0</v>
      </c>
      <c r="BN58">
        <f t="shared" si="3"/>
        <v>0</v>
      </c>
      <c r="BO58" t="e">
        <f t="shared" si="4"/>
        <v>#DIV/0!</v>
      </c>
    </row>
    <row r="59" spans="1:67" x14ac:dyDescent="0.25">
      <c r="A59">
        <f t="shared" si="5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8"/>
      <c r="BI59" s="41"/>
      <c r="BJ59">
        <f t="shared" si="1"/>
        <v>0</v>
      </c>
      <c r="BK59">
        <f t="shared" si="1"/>
        <v>0</v>
      </c>
      <c r="BL59">
        <f t="shared" si="1"/>
        <v>0</v>
      </c>
      <c r="BM59">
        <f t="shared" si="2"/>
        <v>0</v>
      </c>
      <c r="BN59">
        <f t="shared" si="3"/>
        <v>0</v>
      </c>
      <c r="BO59" t="e">
        <f t="shared" si="4"/>
        <v>#DIV/0!</v>
      </c>
    </row>
    <row r="60" spans="1:67" x14ac:dyDescent="0.25">
      <c r="A60">
        <f t="shared" si="5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I60" s="41"/>
      <c r="BJ60">
        <f t="shared" si="1"/>
        <v>0</v>
      </c>
      <c r="BK60">
        <f t="shared" si="1"/>
        <v>0</v>
      </c>
      <c r="BL60">
        <f t="shared" si="1"/>
        <v>0</v>
      </c>
      <c r="BM60">
        <f t="shared" si="2"/>
        <v>0</v>
      </c>
      <c r="BN60">
        <f t="shared" si="3"/>
        <v>0</v>
      </c>
      <c r="BO60" t="e">
        <f t="shared" si="4"/>
        <v>#DIV/0!</v>
      </c>
    </row>
    <row r="61" spans="1:67" x14ac:dyDescent="0.25">
      <c r="A61">
        <f t="shared" si="5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I61" s="41"/>
      <c r="BJ61">
        <f t="shared" si="1"/>
        <v>0</v>
      </c>
      <c r="BK61">
        <f t="shared" si="1"/>
        <v>0</v>
      </c>
      <c r="BL61">
        <f t="shared" si="1"/>
        <v>0</v>
      </c>
      <c r="BM61">
        <f t="shared" si="2"/>
        <v>0</v>
      </c>
      <c r="BN61">
        <f t="shared" si="3"/>
        <v>0</v>
      </c>
      <c r="BO61" t="e">
        <f t="shared" si="4"/>
        <v>#DIV/0!</v>
      </c>
    </row>
    <row r="62" spans="1:67" x14ac:dyDescent="0.25">
      <c r="A62">
        <f t="shared" si="5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I62" s="41"/>
      <c r="BJ62">
        <f t="shared" si="1"/>
        <v>0</v>
      </c>
      <c r="BK62">
        <f t="shared" si="1"/>
        <v>0</v>
      </c>
      <c r="BL62">
        <f t="shared" si="1"/>
        <v>0</v>
      </c>
      <c r="BM62">
        <f t="shared" si="2"/>
        <v>0</v>
      </c>
      <c r="BN62">
        <f t="shared" si="3"/>
        <v>0</v>
      </c>
      <c r="BO62" t="e">
        <f t="shared" si="4"/>
        <v>#DIV/0!</v>
      </c>
    </row>
    <row r="63" spans="1:67" x14ac:dyDescent="0.25">
      <c r="A63">
        <f t="shared" si="5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I63" s="41"/>
      <c r="BJ63">
        <f t="shared" si="1"/>
        <v>0</v>
      </c>
      <c r="BK63">
        <f t="shared" si="1"/>
        <v>0</v>
      </c>
      <c r="BL63">
        <f t="shared" si="1"/>
        <v>0</v>
      </c>
      <c r="BM63">
        <f t="shared" si="2"/>
        <v>0</v>
      </c>
      <c r="BN63">
        <f t="shared" si="3"/>
        <v>0</v>
      </c>
      <c r="BO63" t="e">
        <f t="shared" si="4"/>
        <v>#DIV/0!</v>
      </c>
    </row>
    <row r="64" spans="1:67" x14ac:dyDescent="0.25">
      <c r="A64">
        <f t="shared" si="5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I64" s="41"/>
      <c r="BJ64">
        <f t="shared" ref="BJ64:BL76" si="6">+BE64+AJ64+AG64+AD64+AA64+X64+U64+R64+O64+L64+I64+F64+C64+AM64+AP64+AS64+AV64+AY64+BB64</f>
        <v>0</v>
      </c>
      <c r="BK64">
        <f t="shared" si="6"/>
        <v>0</v>
      </c>
      <c r="BL64">
        <f t="shared" si="6"/>
        <v>0</v>
      </c>
      <c r="BM64">
        <f t="shared" si="2"/>
        <v>0</v>
      </c>
      <c r="BN64">
        <f t="shared" si="3"/>
        <v>0</v>
      </c>
      <c r="BO64" t="e">
        <f t="shared" si="4"/>
        <v>#DIV/0!</v>
      </c>
    </row>
    <row r="65" spans="1:67" x14ac:dyDescent="0.25">
      <c r="A65">
        <f t="shared" si="5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I65" s="41"/>
      <c r="BJ65">
        <f t="shared" si="6"/>
        <v>0</v>
      </c>
      <c r="BK65">
        <f t="shared" si="6"/>
        <v>0</v>
      </c>
      <c r="BL65">
        <f t="shared" si="6"/>
        <v>0</v>
      </c>
      <c r="BM65">
        <f t="shared" si="2"/>
        <v>0</v>
      </c>
      <c r="BN65">
        <f t="shared" si="3"/>
        <v>0</v>
      </c>
      <c r="BO65" t="e">
        <f t="shared" si="4"/>
        <v>#DIV/0!</v>
      </c>
    </row>
    <row r="66" spans="1:67" x14ac:dyDescent="0.25">
      <c r="A66">
        <f t="shared" si="5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  <c r="BI66" s="41"/>
      <c r="BJ66">
        <f t="shared" si="6"/>
        <v>0</v>
      </c>
      <c r="BK66">
        <f t="shared" si="6"/>
        <v>0</v>
      </c>
      <c r="BL66">
        <f t="shared" si="6"/>
        <v>0</v>
      </c>
      <c r="BM66">
        <f t="shared" si="2"/>
        <v>0</v>
      </c>
      <c r="BN66">
        <f t="shared" si="3"/>
        <v>0</v>
      </c>
      <c r="BO66" t="e">
        <f t="shared" si="4"/>
        <v>#DIV/0!</v>
      </c>
    </row>
    <row r="67" spans="1:67" x14ac:dyDescent="0.25">
      <c r="A67">
        <f t="shared" si="5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I67" s="41"/>
      <c r="BJ67">
        <f t="shared" si="6"/>
        <v>0</v>
      </c>
      <c r="BK67">
        <f t="shared" si="6"/>
        <v>0</v>
      </c>
      <c r="BL67">
        <f t="shared" si="6"/>
        <v>0</v>
      </c>
      <c r="BM67">
        <f t="shared" si="2"/>
        <v>0</v>
      </c>
      <c r="BN67">
        <f t="shared" si="3"/>
        <v>0</v>
      </c>
      <c r="BO67" t="e">
        <f t="shared" si="4"/>
        <v>#DIV/0!</v>
      </c>
    </row>
    <row r="68" spans="1:67" x14ac:dyDescent="0.25">
      <c r="A68">
        <f t="shared" si="5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I68" s="41"/>
      <c r="BJ68">
        <f t="shared" si="6"/>
        <v>0</v>
      </c>
      <c r="BK68">
        <f t="shared" si="6"/>
        <v>0</v>
      </c>
      <c r="BL68">
        <f t="shared" si="6"/>
        <v>0</v>
      </c>
      <c r="BM68">
        <f t="shared" si="2"/>
        <v>0</v>
      </c>
      <c r="BN68">
        <f t="shared" si="3"/>
        <v>0</v>
      </c>
      <c r="BO68" t="e">
        <f t="shared" si="4"/>
        <v>#DIV/0!</v>
      </c>
    </row>
    <row r="69" spans="1:67" x14ac:dyDescent="0.25">
      <c r="A69">
        <f t="shared" si="5"/>
        <v>25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28"/>
      <c r="BI69" s="41"/>
      <c r="BJ69">
        <f t="shared" si="6"/>
        <v>0</v>
      </c>
      <c r="BK69">
        <f t="shared" si="6"/>
        <v>0</v>
      </c>
      <c r="BL69">
        <f t="shared" si="6"/>
        <v>0</v>
      </c>
      <c r="BM69">
        <f t="shared" si="2"/>
        <v>0</v>
      </c>
      <c r="BN69">
        <f t="shared" si="3"/>
        <v>0</v>
      </c>
      <c r="BO69" t="e">
        <f t="shared" si="4"/>
        <v>#DIV/0!</v>
      </c>
    </row>
    <row r="70" spans="1:67" x14ac:dyDescent="0.25">
      <c r="A70">
        <f t="shared" si="5"/>
        <v>26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J70">
        <f t="shared" si="6"/>
        <v>0</v>
      </c>
      <c r="BK70">
        <f t="shared" si="6"/>
        <v>0</v>
      </c>
      <c r="BL70">
        <f t="shared" si="6"/>
        <v>0</v>
      </c>
      <c r="BM70">
        <f t="shared" si="2"/>
        <v>0</v>
      </c>
      <c r="BN70">
        <f t="shared" si="3"/>
        <v>0</v>
      </c>
      <c r="BO70" t="e">
        <f t="shared" si="4"/>
        <v>#DIV/0!</v>
      </c>
    </row>
    <row r="71" spans="1:67" x14ac:dyDescent="0.25">
      <c r="A71">
        <f t="shared" si="5"/>
        <v>27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J71">
        <f t="shared" si="6"/>
        <v>0</v>
      </c>
      <c r="BK71">
        <f t="shared" si="6"/>
        <v>0</v>
      </c>
      <c r="BL71">
        <f t="shared" si="6"/>
        <v>0</v>
      </c>
      <c r="BM71">
        <f t="shared" si="2"/>
        <v>0</v>
      </c>
      <c r="BN71">
        <f t="shared" si="3"/>
        <v>0</v>
      </c>
      <c r="BO71" t="e">
        <f t="shared" si="4"/>
        <v>#DIV/0!</v>
      </c>
    </row>
    <row r="72" spans="1:67" x14ac:dyDescent="0.25">
      <c r="A72">
        <f t="shared" si="5"/>
        <v>28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J72">
        <f t="shared" si="6"/>
        <v>0</v>
      </c>
      <c r="BK72">
        <f t="shared" si="6"/>
        <v>0</v>
      </c>
      <c r="BL72">
        <f t="shared" si="6"/>
        <v>0</v>
      </c>
      <c r="BM72">
        <f t="shared" si="2"/>
        <v>0</v>
      </c>
      <c r="BN72">
        <f t="shared" si="3"/>
        <v>0</v>
      </c>
      <c r="BO72" t="e">
        <f t="shared" si="4"/>
        <v>#DIV/0!</v>
      </c>
    </row>
    <row r="73" spans="1:67" x14ac:dyDescent="0.25">
      <c r="A73">
        <f t="shared" si="5"/>
        <v>29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J73">
        <f t="shared" si="6"/>
        <v>0</v>
      </c>
      <c r="BK73">
        <f t="shared" si="6"/>
        <v>0</v>
      </c>
      <c r="BL73">
        <f t="shared" si="6"/>
        <v>0</v>
      </c>
      <c r="BM73">
        <f t="shared" si="2"/>
        <v>0</v>
      </c>
      <c r="BN73">
        <f t="shared" si="3"/>
        <v>0</v>
      </c>
      <c r="BO73" t="e">
        <f t="shared" si="4"/>
        <v>#DIV/0!</v>
      </c>
    </row>
    <row r="74" spans="1:67" x14ac:dyDescent="0.25">
      <c r="A74">
        <f t="shared" si="5"/>
        <v>30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  <c r="BJ74">
        <f t="shared" si="6"/>
        <v>0</v>
      </c>
      <c r="BK74">
        <f t="shared" si="6"/>
        <v>0</v>
      </c>
      <c r="BL74">
        <f t="shared" si="6"/>
        <v>0</v>
      </c>
      <c r="BM74">
        <f t="shared" si="2"/>
        <v>0</v>
      </c>
      <c r="BN74">
        <f t="shared" si="3"/>
        <v>0</v>
      </c>
      <c r="BO74" t="e">
        <f t="shared" si="4"/>
        <v>#DIV/0!</v>
      </c>
    </row>
    <row r="75" spans="1:67" x14ac:dyDescent="0.25">
      <c r="A75">
        <f t="shared" si="5"/>
        <v>31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  <c r="BJ75">
        <f t="shared" si="6"/>
        <v>0</v>
      </c>
      <c r="BK75">
        <f t="shared" si="6"/>
        <v>0</v>
      </c>
      <c r="BL75">
        <f t="shared" si="6"/>
        <v>0</v>
      </c>
      <c r="BM75">
        <f t="shared" si="2"/>
        <v>0</v>
      </c>
      <c r="BN75">
        <f t="shared" si="3"/>
        <v>0</v>
      </c>
      <c r="BO75" t="e">
        <f t="shared" si="4"/>
        <v>#DIV/0!</v>
      </c>
    </row>
    <row r="76" spans="1:67" x14ac:dyDescent="0.25">
      <c r="A76">
        <f t="shared" si="5"/>
        <v>32</v>
      </c>
      <c r="B76" s="6"/>
      <c r="C76" s="10"/>
      <c r="D76" s="32"/>
      <c r="E76" s="11"/>
      <c r="F76" s="10"/>
      <c r="G76" s="32"/>
      <c r="H76" s="11"/>
      <c r="I76" s="10"/>
      <c r="J76" s="111"/>
      <c r="K76" s="105"/>
      <c r="L76" s="10"/>
      <c r="M76" s="32"/>
      <c r="N76" s="11"/>
      <c r="O76" s="10"/>
      <c r="P76" s="111"/>
      <c r="Q76" s="105"/>
      <c r="R76" s="10"/>
      <c r="S76" s="32"/>
      <c r="T76" s="11"/>
      <c r="U76" s="10"/>
      <c r="V76" s="32"/>
      <c r="W76" s="11"/>
      <c r="X76" s="10"/>
      <c r="Y76" s="111"/>
      <c r="Z76" s="105"/>
      <c r="AA76" s="10"/>
      <c r="AB76" s="32"/>
      <c r="AC76" s="11"/>
      <c r="AD76" s="10"/>
      <c r="AE76" s="111"/>
      <c r="AF76" s="105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  <c r="BJ76">
        <f t="shared" si="6"/>
        <v>0</v>
      </c>
      <c r="BK76">
        <f t="shared" si="6"/>
        <v>0</v>
      </c>
      <c r="BL76">
        <f t="shared" si="6"/>
        <v>0</v>
      </c>
      <c r="BM76">
        <f t="shared" si="2"/>
        <v>0</v>
      </c>
      <c r="BN76">
        <f t="shared" si="3"/>
        <v>0</v>
      </c>
      <c r="BO76" t="e">
        <f t="shared" si="4"/>
        <v>#DIV/0!</v>
      </c>
    </row>
    <row r="77" spans="1:67" x14ac:dyDescent="0.25">
      <c r="A77">
        <f t="shared" si="5"/>
        <v>33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10"/>
      <c r="BC77" s="32"/>
      <c r="BD77" s="11"/>
      <c r="BE77" s="10"/>
      <c r="BF77" s="32"/>
      <c r="BG77" s="11"/>
    </row>
    <row r="78" spans="1:67" x14ac:dyDescent="0.25">
      <c r="A78">
        <f t="shared" si="5"/>
        <v>34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</row>
    <row r="79" spans="1:67" x14ac:dyDescent="0.25">
      <c r="A79">
        <f t="shared" si="5"/>
        <v>35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</row>
    <row r="80" spans="1:67" x14ac:dyDescent="0.25">
      <c r="A80">
        <f t="shared" si="5"/>
        <v>36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</row>
    <row r="81" spans="1:61" x14ac:dyDescent="0.25">
      <c r="A81">
        <f t="shared" si="5"/>
        <v>37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</row>
    <row r="82" spans="1:61" x14ac:dyDescent="0.25">
      <c r="A82">
        <f t="shared" si="5"/>
        <v>38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</row>
    <row r="83" spans="1:61" x14ac:dyDescent="0.25">
      <c r="A83">
        <f t="shared" si="5"/>
        <v>39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</row>
    <row r="84" spans="1:61" x14ac:dyDescent="0.25">
      <c r="A84">
        <f t="shared" si="5"/>
        <v>40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</row>
    <row r="85" spans="1:61" x14ac:dyDescent="0.25">
      <c r="A85">
        <f t="shared" si="5"/>
        <v>41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</row>
    <row r="86" spans="1:61" x14ac:dyDescent="0.25">
      <c r="A86">
        <f t="shared" si="5"/>
        <v>42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94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</row>
    <row r="87" spans="1:61" x14ac:dyDescent="0.25">
      <c r="A87">
        <f t="shared" si="5"/>
        <v>43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</row>
    <row r="88" spans="1:61" x14ac:dyDescent="0.25">
      <c r="A88">
        <f t="shared" si="5"/>
        <v>44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</row>
    <row r="89" spans="1:61" x14ac:dyDescent="0.25">
      <c r="A89">
        <f t="shared" si="5"/>
        <v>45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</row>
    <row r="90" spans="1:61" x14ac:dyDescent="0.25">
      <c r="A90">
        <f>+A89+1</f>
        <v>46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</row>
    <row r="91" spans="1:61" x14ac:dyDescent="0.25">
      <c r="A91">
        <f t="shared" si="5"/>
        <v>47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</row>
    <row r="92" spans="1:61" x14ac:dyDescent="0.25">
      <c r="A92">
        <f t="shared" si="5"/>
        <v>48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</row>
    <row r="93" spans="1:61" x14ac:dyDescent="0.25">
      <c r="A93">
        <f t="shared" si="5"/>
        <v>49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</row>
    <row r="94" spans="1:61" x14ac:dyDescent="0.25">
      <c r="A94">
        <f t="shared" si="5"/>
        <v>50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</row>
    <row r="95" spans="1:61" x14ac:dyDescent="0.25">
      <c r="A95">
        <f t="shared" si="5"/>
        <v>51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</row>
    <row r="96" spans="1:61" x14ac:dyDescent="0.25">
      <c r="A96">
        <f t="shared" si="5"/>
        <v>52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I96" s="41"/>
    </row>
    <row r="97" spans="1:61" x14ac:dyDescent="0.25">
      <c r="A97">
        <f t="shared" si="5"/>
        <v>53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I97" s="41"/>
    </row>
    <row r="98" spans="1:61" x14ac:dyDescent="0.25">
      <c r="A98">
        <f t="shared" si="5"/>
        <v>54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28"/>
      <c r="BI98" s="41"/>
    </row>
    <row r="99" spans="1:61" x14ac:dyDescent="0.25">
      <c r="A99">
        <f t="shared" si="5"/>
        <v>55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28"/>
      <c r="BI99" s="41"/>
    </row>
    <row r="100" spans="1:61" x14ac:dyDescent="0.25">
      <c r="A100">
        <f t="shared" si="5"/>
        <v>56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I100" s="41"/>
    </row>
    <row r="101" spans="1:61" x14ac:dyDescent="0.25">
      <c r="A101">
        <f t="shared" si="5"/>
        <v>57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I101" s="41"/>
    </row>
    <row r="102" spans="1:61" x14ac:dyDescent="0.25">
      <c r="A102">
        <f t="shared" si="5"/>
        <v>58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I102" s="41"/>
    </row>
    <row r="103" spans="1:61" x14ac:dyDescent="0.25">
      <c r="A103">
        <f t="shared" si="5"/>
        <v>59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I103" s="41"/>
    </row>
    <row r="104" spans="1:61" x14ac:dyDescent="0.25">
      <c r="A104">
        <f t="shared" si="5"/>
        <v>60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I104" s="41"/>
    </row>
    <row r="105" spans="1:61" x14ac:dyDescent="0.25">
      <c r="A105">
        <f t="shared" si="5"/>
        <v>61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I105" s="41"/>
    </row>
    <row r="106" spans="1:61" x14ac:dyDescent="0.25">
      <c r="A106">
        <f t="shared" si="5"/>
        <v>62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I106" s="41"/>
    </row>
    <row r="107" spans="1:61" x14ac:dyDescent="0.25">
      <c r="A107">
        <f t="shared" si="5"/>
        <v>63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28"/>
      <c r="BI107" s="41"/>
    </row>
    <row r="108" spans="1:61" x14ac:dyDescent="0.25">
      <c r="A108">
        <f t="shared" si="5"/>
        <v>64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28"/>
      <c r="BI108" s="41"/>
    </row>
    <row r="109" spans="1:61" x14ac:dyDescent="0.25">
      <c r="A109">
        <f t="shared" si="5"/>
        <v>65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28"/>
      <c r="BI109" s="41"/>
    </row>
    <row r="110" spans="1:61" x14ac:dyDescent="0.25">
      <c r="A110">
        <f t="shared" si="5"/>
        <v>66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28"/>
      <c r="BI110" s="41"/>
    </row>
    <row r="111" spans="1:61" x14ac:dyDescent="0.25">
      <c r="A111">
        <f t="shared" ref="A111:A174" si="7">+A110+1</f>
        <v>67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28"/>
      <c r="BI111" s="41"/>
    </row>
    <row r="112" spans="1:61" x14ac:dyDescent="0.25">
      <c r="A112">
        <f t="shared" si="7"/>
        <v>68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</row>
    <row r="113" spans="1:61" x14ac:dyDescent="0.25">
      <c r="A113">
        <f t="shared" si="7"/>
        <v>69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28"/>
      <c r="BI113" s="41"/>
    </row>
    <row r="114" spans="1:61" x14ac:dyDescent="0.25">
      <c r="A114">
        <f t="shared" si="7"/>
        <v>70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28"/>
      <c r="BI114" s="41"/>
    </row>
    <row r="115" spans="1:61" x14ac:dyDescent="0.25">
      <c r="A115">
        <f t="shared" si="7"/>
        <v>71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28"/>
      <c r="BI115" s="41"/>
    </row>
    <row r="116" spans="1:61" x14ac:dyDescent="0.25">
      <c r="A116">
        <f t="shared" si="7"/>
        <v>72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28"/>
      <c r="BI116" s="41"/>
    </row>
    <row r="117" spans="1:61" x14ac:dyDescent="0.25">
      <c r="A117">
        <f t="shared" si="7"/>
        <v>73</v>
      </c>
      <c r="B117" s="6"/>
      <c r="C117" s="12"/>
      <c r="D117" s="36"/>
      <c r="E117" s="13"/>
      <c r="F117" s="12"/>
      <c r="G117" s="36"/>
      <c r="H117" s="13"/>
      <c r="I117" s="12"/>
      <c r="J117" s="36"/>
      <c r="K117" s="13"/>
      <c r="L117" s="12"/>
      <c r="M117" s="36"/>
      <c r="N117" s="13"/>
      <c r="O117" s="12"/>
      <c r="P117" s="36"/>
      <c r="Q117" s="13"/>
      <c r="R117" s="12"/>
      <c r="S117" s="36"/>
      <c r="T117" s="13"/>
      <c r="U117" s="12"/>
      <c r="V117" s="36"/>
      <c r="W117" s="13"/>
      <c r="X117" s="12"/>
      <c r="Y117" s="36"/>
      <c r="Z117" s="13"/>
      <c r="AA117" s="12"/>
      <c r="AB117" s="36"/>
      <c r="AC117" s="13"/>
      <c r="AD117" s="12"/>
      <c r="AE117" s="36"/>
      <c r="AF117" s="13"/>
      <c r="AG117" s="12"/>
      <c r="AH117" s="36"/>
      <c r="AI117" s="13"/>
      <c r="AJ117" s="12"/>
      <c r="AK117" s="36"/>
      <c r="AL117" s="13"/>
      <c r="AM117" s="12"/>
      <c r="AN117" s="36"/>
      <c r="AO117" s="13"/>
      <c r="AP117" s="12"/>
      <c r="AQ117" s="36"/>
      <c r="AR117" s="13"/>
      <c r="AS117" s="12"/>
      <c r="AT117" s="36"/>
      <c r="AU117" s="13"/>
      <c r="AV117" s="12"/>
      <c r="AW117" s="36"/>
      <c r="AX117" s="13"/>
      <c r="AY117" s="12"/>
      <c r="AZ117" s="36"/>
      <c r="BA117" s="13"/>
      <c r="BB117" s="12"/>
      <c r="BC117" s="36"/>
      <c r="BD117" s="13"/>
      <c r="BE117" s="12"/>
      <c r="BF117" s="36"/>
      <c r="BG117" s="13"/>
      <c r="BH117" s="28"/>
      <c r="BI117" s="41"/>
    </row>
    <row r="118" spans="1:61" x14ac:dyDescent="0.25">
      <c r="A118">
        <f t="shared" si="7"/>
        <v>74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28"/>
      <c r="BI118" s="41"/>
    </row>
    <row r="119" spans="1:61" x14ac:dyDescent="0.25">
      <c r="A119">
        <f t="shared" si="7"/>
        <v>75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28"/>
      <c r="BI119" s="41"/>
    </row>
    <row r="120" spans="1:61" x14ac:dyDescent="0.25">
      <c r="A120">
        <f t="shared" si="7"/>
        <v>76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I120" s="41"/>
    </row>
    <row r="121" spans="1:61" x14ac:dyDescent="0.25">
      <c r="A121">
        <f t="shared" si="7"/>
        <v>77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I121" s="41"/>
    </row>
    <row r="122" spans="1:61" x14ac:dyDescent="0.25">
      <c r="A122">
        <f t="shared" si="7"/>
        <v>78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I122" s="41"/>
    </row>
    <row r="123" spans="1:61" x14ac:dyDescent="0.25">
      <c r="A123">
        <f t="shared" si="7"/>
        <v>79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I123" s="41"/>
    </row>
    <row r="124" spans="1:61" x14ac:dyDescent="0.25">
      <c r="A124">
        <f t="shared" si="7"/>
        <v>80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I124" s="41"/>
    </row>
    <row r="125" spans="1:61" x14ac:dyDescent="0.25">
      <c r="A125">
        <f t="shared" si="7"/>
        <v>81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</row>
    <row r="126" spans="1:61" x14ac:dyDescent="0.25">
      <c r="A126">
        <f t="shared" si="7"/>
        <v>82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</row>
    <row r="127" spans="1:61" x14ac:dyDescent="0.25">
      <c r="A127">
        <f t="shared" si="7"/>
        <v>83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</row>
    <row r="128" spans="1:61" x14ac:dyDescent="0.25">
      <c r="A128">
        <f t="shared" si="7"/>
        <v>84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</row>
    <row r="129" spans="1:61" x14ac:dyDescent="0.25">
      <c r="A129">
        <f t="shared" si="7"/>
        <v>85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I129" s="41"/>
    </row>
    <row r="130" spans="1:61" x14ac:dyDescent="0.25">
      <c r="A130">
        <f t="shared" si="7"/>
        <v>86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I130" s="76"/>
    </row>
    <row r="131" spans="1:61" x14ac:dyDescent="0.25">
      <c r="A131">
        <f t="shared" si="7"/>
        <v>87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I131" s="41"/>
    </row>
    <row r="132" spans="1:61" x14ac:dyDescent="0.25">
      <c r="A132">
        <f t="shared" si="7"/>
        <v>88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I132" s="41"/>
    </row>
    <row r="133" spans="1:61" x14ac:dyDescent="0.25">
      <c r="A133">
        <f t="shared" si="7"/>
        <v>89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I133" s="76"/>
    </row>
    <row r="134" spans="1:61" x14ac:dyDescent="0.25">
      <c r="A134">
        <f t="shared" si="7"/>
        <v>90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94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94"/>
      <c r="AZ134" s="32"/>
      <c r="BA134" s="11"/>
      <c r="BB134" s="10"/>
      <c r="BC134" s="32"/>
      <c r="BD134" s="11"/>
      <c r="BE134" s="10"/>
      <c r="BF134" s="32"/>
      <c r="BG134" s="11"/>
      <c r="BI134" s="41"/>
    </row>
    <row r="135" spans="1:61" x14ac:dyDescent="0.25">
      <c r="A135">
        <f t="shared" si="7"/>
        <v>91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I135" s="41"/>
    </row>
    <row r="136" spans="1:61" x14ac:dyDescent="0.25">
      <c r="A136">
        <f t="shared" si="7"/>
        <v>92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28"/>
      <c r="BI136" s="76"/>
    </row>
    <row r="137" spans="1:61" x14ac:dyDescent="0.25">
      <c r="A137">
        <f t="shared" si="7"/>
        <v>93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28"/>
      <c r="BI137" s="76"/>
    </row>
    <row r="138" spans="1:61" x14ac:dyDescent="0.25">
      <c r="A138">
        <f t="shared" si="7"/>
        <v>94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28"/>
      <c r="BI138" s="41"/>
    </row>
    <row r="139" spans="1:61" x14ac:dyDescent="0.25">
      <c r="A139">
        <f t="shared" si="7"/>
        <v>95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I139" s="41"/>
    </row>
    <row r="140" spans="1:61" x14ac:dyDescent="0.25">
      <c r="A140">
        <f t="shared" si="7"/>
        <v>96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28"/>
      <c r="BI140" s="76"/>
    </row>
    <row r="141" spans="1:61" x14ac:dyDescent="0.25">
      <c r="A141">
        <f t="shared" si="7"/>
        <v>97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28"/>
      <c r="BI141" s="41"/>
    </row>
    <row r="142" spans="1:61" x14ac:dyDescent="0.25">
      <c r="A142">
        <f t="shared" si="7"/>
        <v>98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28"/>
      <c r="BI142" s="41"/>
    </row>
    <row r="143" spans="1:61" x14ac:dyDescent="0.25">
      <c r="A143">
        <f t="shared" si="7"/>
        <v>99</v>
      </c>
      <c r="B143" s="6"/>
      <c r="C143" s="12"/>
      <c r="D143" s="36"/>
      <c r="E143" s="13"/>
      <c r="F143" s="12"/>
      <c r="G143" s="36"/>
      <c r="H143" s="13"/>
      <c r="I143" s="12"/>
      <c r="J143" s="36"/>
      <c r="K143" s="13"/>
      <c r="L143" s="12"/>
      <c r="M143" s="36"/>
      <c r="N143" s="13"/>
      <c r="O143" s="12"/>
      <c r="P143" s="36"/>
      <c r="Q143" s="13"/>
      <c r="R143" s="12"/>
      <c r="S143" s="36"/>
      <c r="T143" s="13"/>
      <c r="U143" s="12"/>
      <c r="V143" s="36"/>
      <c r="W143" s="13"/>
      <c r="X143" s="12"/>
      <c r="Y143" s="36"/>
      <c r="Z143" s="13"/>
      <c r="AA143" s="12"/>
      <c r="AB143" s="36"/>
      <c r="AC143" s="13"/>
      <c r="AD143" s="12"/>
      <c r="AE143" s="36"/>
      <c r="AF143" s="13"/>
      <c r="AG143" s="12"/>
      <c r="AH143" s="36"/>
      <c r="AI143" s="13"/>
      <c r="AJ143" s="12"/>
      <c r="AK143" s="36"/>
      <c r="AL143" s="13"/>
      <c r="AM143" s="12"/>
      <c r="AN143" s="36"/>
      <c r="AO143" s="13"/>
      <c r="AP143" s="12"/>
      <c r="AQ143" s="36"/>
      <c r="AR143" s="13"/>
      <c r="AS143" s="12"/>
      <c r="AT143" s="36"/>
      <c r="AU143" s="13"/>
      <c r="AV143" s="12"/>
      <c r="AW143" s="36"/>
      <c r="AX143" s="13"/>
      <c r="AY143" s="12"/>
      <c r="AZ143" s="36"/>
      <c r="BA143" s="13"/>
      <c r="BB143" s="12"/>
      <c r="BC143" s="36"/>
      <c r="BD143" s="13"/>
      <c r="BE143" s="12"/>
      <c r="BF143" s="36"/>
      <c r="BG143" s="13"/>
      <c r="BI143" s="76"/>
    </row>
    <row r="144" spans="1:61" x14ac:dyDescent="0.25">
      <c r="A144">
        <f t="shared" si="7"/>
        <v>100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I144" s="76"/>
    </row>
    <row r="145" spans="1:61" x14ac:dyDescent="0.25">
      <c r="A145">
        <f t="shared" si="7"/>
        <v>101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I145" s="41"/>
    </row>
    <row r="146" spans="1:61" x14ac:dyDescent="0.25">
      <c r="A146">
        <f t="shared" si="7"/>
        <v>102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I146" s="76"/>
    </row>
    <row r="147" spans="1:61" x14ac:dyDescent="0.25">
      <c r="A147">
        <f t="shared" si="7"/>
        <v>103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I147" s="76"/>
    </row>
    <row r="148" spans="1:61" x14ac:dyDescent="0.25">
      <c r="A148">
        <f t="shared" si="7"/>
        <v>104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54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54"/>
      <c r="AZ148" s="32"/>
      <c r="BA148" s="11"/>
      <c r="BB148" s="10"/>
      <c r="BC148" s="32"/>
      <c r="BD148" s="11"/>
      <c r="BE148" s="10"/>
      <c r="BF148" s="32"/>
      <c r="BG148" s="11"/>
      <c r="BI148" s="76"/>
    </row>
    <row r="149" spans="1:61" x14ac:dyDescent="0.25">
      <c r="A149">
        <f t="shared" si="7"/>
        <v>105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28"/>
      <c r="BI149" s="76"/>
    </row>
    <row r="150" spans="1:61" x14ac:dyDescent="0.25">
      <c r="A150">
        <f t="shared" si="7"/>
        <v>106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I150" s="41"/>
    </row>
    <row r="151" spans="1:61" x14ac:dyDescent="0.25">
      <c r="A151">
        <f t="shared" si="7"/>
        <v>107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28"/>
      <c r="BI151" s="41"/>
    </row>
    <row r="152" spans="1:61" x14ac:dyDescent="0.25">
      <c r="A152">
        <f t="shared" si="7"/>
        <v>108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28"/>
      <c r="BI152" s="41"/>
    </row>
    <row r="153" spans="1:61" x14ac:dyDescent="0.25">
      <c r="A153">
        <f t="shared" si="7"/>
        <v>109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28"/>
      <c r="BI153" s="41"/>
    </row>
    <row r="154" spans="1:61" x14ac:dyDescent="0.25">
      <c r="A154">
        <f t="shared" si="7"/>
        <v>110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I154" s="41"/>
    </row>
    <row r="155" spans="1:61" x14ac:dyDescent="0.25">
      <c r="A155">
        <f t="shared" si="7"/>
        <v>111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I155" s="41"/>
    </row>
    <row r="156" spans="1:61" x14ac:dyDescent="0.25">
      <c r="A156">
        <f t="shared" si="7"/>
        <v>112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I156" s="41"/>
    </row>
    <row r="157" spans="1:61" x14ac:dyDescent="0.25">
      <c r="A157">
        <f t="shared" si="7"/>
        <v>113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I157" s="41"/>
    </row>
    <row r="158" spans="1:61" x14ac:dyDescent="0.25">
      <c r="A158">
        <f t="shared" si="7"/>
        <v>114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I158" s="41"/>
    </row>
    <row r="159" spans="1:61" x14ac:dyDescent="0.25">
      <c r="A159">
        <f t="shared" si="7"/>
        <v>115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I159" s="41"/>
    </row>
    <row r="160" spans="1:61" x14ac:dyDescent="0.25">
      <c r="A160">
        <f t="shared" si="7"/>
        <v>116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I160" s="41"/>
    </row>
    <row r="161" spans="1:61" x14ac:dyDescent="0.25">
      <c r="A161">
        <f t="shared" si="7"/>
        <v>117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I161" s="41"/>
    </row>
    <row r="162" spans="1:61" x14ac:dyDescent="0.25">
      <c r="A162">
        <f t="shared" si="7"/>
        <v>118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I162" s="41"/>
    </row>
    <row r="163" spans="1:61" x14ac:dyDescent="0.25">
      <c r="A163">
        <f t="shared" si="7"/>
        <v>119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I163" s="41"/>
    </row>
    <row r="164" spans="1:61" x14ac:dyDescent="0.25">
      <c r="A164">
        <f t="shared" si="7"/>
        <v>120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I164" s="41"/>
    </row>
    <row r="165" spans="1:61" x14ac:dyDescent="0.25">
      <c r="A165">
        <f t="shared" si="7"/>
        <v>121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I165" s="41"/>
    </row>
    <row r="166" spans="1:61" x14ac:dyDescent="0.25">
      <c r="A166">
        <f t="shared" si="7"/>
        <v>122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28"/>
      <c r="BI166" s="41"/>
    </row>
    <row r="167" spans="1:61" x14ac:dyDescent="0.25">
      <c r="A167">
        <f t="shared" si="7"/>
        <v>123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28"/>
      <c r="BI167" s="41"/>
    </row>
    <row r="168" spans="1:61" x14ac:dyDescent="0.25">
      <c r="A168">
        <f t="shared" si="7"/>
        <v>124</v>
      </c>
      <c r="B168" s="6"/>
      <c r="C168" s="12"/>
      <c r="D168" s="36"/>
      <c r="E168" s="13"/>
      <c r="F168" s="12"/>
      <c r="G168" s="36"/>
      <c r="H168" s="13"/>
      <c r="I168" s="12"/>
      <c r="J168" s="36"/>
      <c r="K168" s="13"/>
      <c r="L168" s="12"/>
      <c r="M168" s="36"/>
      <c r="N168" s="13"/>
      <c r="O168" s="12"/>
      <c r="P168" s="36"/>
      <c r="Q168" s="13"/>
      <c r="R168" s="12"/>
      <c r="S168" s="36"/>
      <c r="T168" s="13"/>
      <c r="U168" s="12"/>
      <c r="V168" s="36"/>
      <c r="W168" s="13"/>
      <c r="X168" s="12"/>
      <c r="Y168" s="36"/>
      <c r="Z168" s="13"/>
      <c r="AA168" s="12"/>
      <c r="AB168" s="36"/>
      <c r="AC168" s="13"/>
      <c r="AD168" s="12"/>
      <c r="AE168" s="36"/>
      <c r="AF168" s="13"/>
      <c r="AG168" s="12"/>
      <c r="AH168" s="36"/>
      <c r="AI168" s="13"/>
      <c r="AJ168" s="12"/>
      <c r="AK168" s="36"/>
      <c r="AL168" s="13"/>
      <c r="AM168" s="12"/>
      <c r="AN168" s="36"/>
      <c r="AO168" s="13"/>
      <c r="AP168" s="12"/>
      <c r="AQ168" s="36"/>
      <c r="AR168" s="13"/>
      <c r="AS168" s="12"/>
      <c r="AT168" s="36"/>
      <c r="AU168" s="13"/>
      <c r="AV168" s="12"/>
      <c r="AW168" s="36"/>
      <c r="AX168" s="13"/>
      <c r="AY168" s="12"/>
      <c r="AZ168" s="36"/>
      <c r="BA168" s="13"/>
      <c r="BB168" s="12"/>
      <c r="BC168" s="36"/>
      <c r="BD168" s="13"/>
      <c r="BE168" s="12"/>
      <c r="BF168" s="36"/>
      <c r="BG168" s="13"/>
      <c r="BH168" s="28"/>
      <c r="BI168" s="41"/>
    </row>
    <row r="169" spans="1:61" x14ac:dyDescent="0.25">
      <c r="A169">
        <f t="shared" si="7"/>
        <v>125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28"/>
      <c r="BI169" s="41"/>
    </row>
    <row r="170" spans="1:61" x14ac:dyDescent="0.25">
      <c r="A170">
        <f t="shared" si="7"/>
        <v>126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28"/>
      <c r="BI170" s="41"/>
    </row>
    <row r="171" spans="1:61" x14ac:dyDescent="0.25">
      <c r="A171">
        <f t="shared" si="7"/>
        <v>127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28"/>
      <c r="BI171" s="41"/>
    </row>
    <row r="172" spans="1:61" x14ac:dyDescent="0.25">
      <c r="A172">
        <f t="shared" si="7"/>
        <v>128</v>
      </c>
      <c r="B172" s="6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I172" s="41"/>
    </row>
    <row r="173" spans="1:61" x14ac:dyDescent="0.25">
      <c r="A173">
        <f t="shared" si="7"/>
        <v>129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I173" s="41"/>
    </row>
    <row r="174" spans="1:61" x14ac:dyDescent="0.25">
      <c r="A174">
        <f t="shared" si="7"/>
        <v>130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I174" s="41"/>
    </row>
    <row r="175" spans="1:61" x14ac:dyDescent="0.25">
      <c r="A175">
        <f t="shared" ref="A175:A180" si="8">+A174+1</f>
        <v>131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I175" s="41"/>
    </row>
    <row r="176" spans="1:61" x14ac:dyDescent="0.25">
      <c r="A176">
        <f t="shared" si="8"/>
        <v>132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I176" s="41"/>
    </row>
    <row r="177" spans="1:61" x14ac:dyDescent="0.25">
      <c r="A177">
        <f t="shared" si="8"/>
        <v>133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I177" s="41"/>
    </row>
    <row r="178" spans="1:61" x14ac:dyDescent="0.25">
      <c r="A178">
        <f t="shared" si="8"/>
        <v>134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I178" s="41"/>
    </row>
    <row r="179" spans="1:61" x14ac:dyDescent="0.25">
      <c r="A179">
        <f t="shared" si="8"/>
        <v>135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28"/>
      <c r="BI179" s="41"/>
    </row>
    <row r="180" spans="1:61" x14ac:dyDescent="0.25">
      <c r="A180">
        <f t="shared" si="8"/>
        <v>136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28"/>
      <c r="BI180" s="41"/>
    </row>
    <row r="181" spans="1:61" x14ac:dyDescent="0.25">
      <c r="A181">
        <f>+A180+1</f>
        <v>137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28"/>
      <c r="BI181" s="41"/>
    </row>
    <row r="182" spans="1:61" x14ac:dyDescent="0.25">
      <c r="A182">
        <f>+A181+1</f>
        <v>138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28"/>
      <c r="BI182" s="41"/>
    </row>
    <row r="183" spans="1:61" x14ac:dyDescent="0.25">
      <c r="A183">
        <f>+A182+1</f>
        <v>139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28"/>
      <c r="BI183" s="41"/>
    </row>
    <row r="184" spans="1:61" x14ac:dyDescent="0.25">
      <c r="A184">
        <f t="shared" ref="A184:A240" si="9">+A183+1</f>
        <v>140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I184" s="41"/>
    </row>
    <row r="185" spans="1:61" x14ac:dyDescent="0.25">
      <c r="A185">
        <f t="shared" si="9"/>
        <v>141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I185" s="41"/>
    </row>
    <row r="186" spans="1:61" x14ac:dyDescent="0.25">
      <c r="A186">
        <f t="shared" si="9"/>
        <v>142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I186" s="76"/>
    </row>
    <row r="187" spans="1:61" x14ac:dyDescent="0.25">
      <c r="A187">
        <f t="shared" si="9"/>
        <v>143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I187" s="76"/>
    </row>
    <row r="188" spans="1:61" x14ac:dyDescent="0.25">
      <c r="A188">
        <f t="shared" si="9"/>
        <v>144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28"/>
      <c r="BI188" s="41"/>
    </row>
    <row r="189" spans="1:61" x14ac:dyDescent="0.25">
      <c r="A189">
        <f t="shared" si="9"/>
        <v>145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28"/>
      <c r="BI189" s="41"/>
    </row>
    <row r="190" spans="1:61" x14ac:dyDescent="0.25">
      <c r="A190">
        <f t="shared" si="9"/>
        <v>146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28"/>
      <c r="BI190" s="41"/>
    </row>
    <row r="191" spans="1:61" x14ac:dyDescent="0.25">
      <c r="A191">
        <f t="shared" si="9"/>
        <v>147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28"/>
      <c r="BI191" s="41"/>
    </row>
    <row r="192" spans="1:61" x14ac:dyDescent="0.25">
      <c r="A192">
        <f t="shared" si="9"/>
        <v>148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28"/>
      <c r="BI192" s="41"/>
    </row>
    <row r="193" spans="1:61" x14ac:dyDescent="0.25">
      <c r="A193">
        <f t="shared" si="9"/>
        <v>149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28"/>
      <c r="BI193" s="41"/>
    </row>
    <row r="194" spans="1:61" x14ac:dyDescent="0.25">
      <c r="A194">
        <f t="shared" si="9"/>
        <v>150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28"/>
      <c r="BI194" s="41"/>
    </row>
    <row r="195" spans="1:61" x14ac:dyDescent="0.25">
      <c r="A195">
        <f t="shared" si="9"/>
        <v>151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28"/>
      <c r="BI195" s="41"/>
    </row>
    <row r="196" spans="1:61" x14ac:dyDescent="0.25">
      <c r="A196">
        <f t="shared" si="9"/>
        <v>152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28"/>
      <c r="BI196" s="41"/>
    </row>
    <row r="197" spans="1:61" x14ac:dyDescent="0.25">
      <c r="A197">
        <f t="shared" si="9"/>
        <v>153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28"/>
      <c r="BI197" s="41"/>
    </row>
    <row r="198" spans="1:61" x14ac:dyDescent="0.25">
      <c r="A198">
        <f t="shared" si="9"/>
        <v>154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I198" s="41"/>
    </row>
    <row r="199" spans="1:61" x14ac:dyDescent="0.25">
      <c r="A199">
        <f t="shared" si="9"/>
        <v>155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I199" s="41"/>
    </row>
    <row r="200" spans="1:61" x14ac:dyDescent="0.25">
      <c r="A200">
        <f t="shared" si="9"/>
        <v>156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I200" s="41"/>
    </row>
    <row r="201" spans="1:61" x14ac:dyDescent="0.25">
      <c r="A201">
        <f t="shared" si="9"/>
        <v>157</v>
      </c>
      <c r="B201" s="6"/>
      <c r="C201" s="12"/>
      <c r="D201" s="36"/>
      <c r="E201" s="13"/>
      <c r="F201" s="12"/>
      <c r="G201" s="36"/>
      <c r="H201" s="13"/>
      <c r="I201" s="12"/>
      <c r="J201" s="36"/>
      <c r="K201" s="13"/>
      <c r="L201" s="12"/>
      <c r="M201" s="36"/>
      <c r="N201" s="13"/>
      <c r="O201" s="12"/>
      <c r="P201" s="36"/>
      <c r="Q201" s="13"/>
      <c r="R201" s="12"/>
      <c r="S201" s="36"/>
      <c r="T201" s="13"/>
      <c r="U201" s="12"/>
      <c r="V201" s="36"/>
      <c r="W201" s="13"/>
      <c r="X201" s="12"/>
      <c r="Y201" s="36"/>
      <c r="Z201" s="13"/>
      <c r="AA201" s="12"/>
      <c r="AB201" s="36"/>
      <c r="AC201" s="13"/>
      <c r="AD201" s="12"/>
      <c r="AE201" s="36"/>
      <c r="AF201" s="13"/>
      <c r="AG201" s="12"/>
      <c r="AH201" s="36"/>
      <c r="AI201" s="13"/>
      <c r="AJ201" s="12"/>
      <c r="AK201" s="36"/>
      <c r="AL201" s="13"/>
      <c r="AM201" s="12"/>
      <c r="AN201" s="36"/>
      <c r="AO201" s="13"/>
      <c r="AP201" s="12"/>
      <c r="AQ201" s="36"/>
      <c r="AR201" s="13"/>
      <c r="AS201" s="12"/>
      <c r="AT201" s="36"/>
      <c r="AU201" s="13"/>
      <c r="AV201" s="12"/>
      <c r="AW201" s="36"/>
      <c r="AX201" s="13"/>
      <c r="AY201" s="12"/>
      <c r="AZ201" s="36"/>
      <c r="BA201" s="13"/>
      <c r="BB201" s="12"/>
      <c r="BC201" s="36"/>
      <c r="BD201" s="13"/>
      <c r="BE201" s="12"/>
      <c r="BF201" s="36"/>
      <c r="BG201" s="13"/>
      <c r="BI201" s="41"/>
    </row>
    <row r="202" spans="1:61" x14ac:dyDescent="0.25">
      <c r="A202">
        <f t="shared" si="9"/>
        <v>158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I202" s="41"/>
    </row>
    <row r="203" spans="1:61" x14ac:dyDescent="0.25">
      <c r="A203">
        <f t="shared" si="9"/>
        <v>159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I203" s="41"/>
    </row>
    <row r="204" spans="1:61" x14ac:dyDescent="0.25">
      <c r="A204">
        <f t="shared" si="9"/>
        <v>160</v>
      </c>
      <c r="B204" s="6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I204" s="41"/>
    </row>
    <row r="205" spans="1:61" x14ac:dyDescent="0.25">
      <c r="A205">
        <f t="shared" si="9"/>
        <v>161</v>
      </c>
      <c r="B205" s="6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I205" s="41"/>
    </row>
    <row r="206" spans="1:61" x14ac:dyDescent="0.25">
      <c r="A206">
        <f t="shared" si="9"/>
        <v>162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I206" s="41"/>
    </row>
    <row r="207" spans="1:61" x14ac:dyDescent="0.25">
      <c r="A207">
        <f t="shared" si="9"/>
        <v>163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I207" s="41"/>
    </row>
    <row r="208" spans="1:61" x14ac:dyDescent="0.25">
      <c r="A208">
        <f t="shared" si="9"/>
        <v>164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I208" s="41"/>
    </row>
    <row r="209" spans="1:61" x14ac:dyDescent="0.25">
      <c r="A209">
        <f t="shared" si="9"/>
        <v>165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I209" s="41"/>
    </row>
    <row r="210" spans="1:61" x14ac:dyDescent="0.25">
      <c r="A210">
        <f t="shared" si="9"/>
        <v>166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I210" s="41"/>
    </row>
    <row r="211" spans="1:61" x14ac:dyDescent="0.25">
      <c r="A211">
        <f t="shared" si="9"/>
        <v>167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I211" s="41"/>
    </row>
    <row r="212" spans="1:61" x14ac:dyDescent="0.25">
      <c r="A212">
        <f t="shared" si="9"/>
        <v>168</v>
      </c>
      <c r="B212" s="6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I212" s="41"/>
    </row>
    <row r="213" spans="1:61" x14ac:dyDescent="0.25">
      <c r="A213">
        <f t="shared" si="9"/>
        <v>169</v>
      </c>
      <c r="B213" s="6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I213" s="41"/>
    </row>
    <row r="214" spans="1:61" x14ac:dyDescent="0.25">
      <c r="A214">
        <f t="shared" si="9"/>
        <v>170</v>
      </c>
      <c r="B214" s="6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I214" s="41"/>
    </row>
    <row r="215" spans="1:61" x14ac:dyDescent="0.25">
      <c r="A215">
        <f t="shared" si="9"/>
        <v>171</v>
      </c>
      <c r="B215" s="6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I215" s="41"/>
    </row>
    <row r="216" spans="1:61" x14ac:dyDescent="0.25">
      <c r="A216">
        <f t="shared" si="9"/>
        <v>172</v>
      </c>
      <c r="B216" s="6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I216" s="41"/>
    </row>
    <row r="217" spans="1:61" x14ac:dyDescent="0.25">
      <c r="A217">
        <f t="shared" si="9"/>
        <v>173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I217" s="41"/>
    </row>
    <row r="218" spans="1:61" x14ac:dyDescent="0.25">
      <c r="A218">
        <f t="shared" si="9"/>
        <v>174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I218" s="41"/>
    </row>
    <row r="219" spans="1:61" x14ac:dyDescent="0.25">
      <c r="A219">
        <f t="shared" si="9"/>
        <v>175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I219" s="41"/>
    </row>
    <row r="220" spans="1:61" x14ac:dyDescent="0.25">
      <c r="A220">
        <f t="shared" si="9"/>
        <v>176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I220" s="41"/>
    </row>
    <row r="221" spans="1:61" x14ac:dyDescent="0.25">
      <c r="A221">
        <f t="shared" si="9"/>
        <v>177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28"/>
      <c r="BI221" s="41"/>
    </row>
    <row r="222" spans="1:61" x14ac:dyDescent="0.25">
      <c r="A222">
        <f t="shared" si="9"/>
        <v>178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28"/>
      <c r="BI222" s="41"/>
    </row>
    <row r="223" spans="1:61" x14ac:dyDescent="0.25">
      <c r="A223">
        <f t="shared" si="9"/>
        <v>179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28"/>
      <c r="BI223" s="41"/>
    </row>
    <row r="224" spans="1:61" x14ac:dyDescent="0.25">
      <c r="A224">
        <f t="shared" si="9"/>
        <v>180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28"/>
      <c r="BI224" s="41"/>
    </row>
    <row r="225" spans="1:61" x14ac:dyDescent="0.25">
      <c r="A225">
        <f t="shared" si="9"/>
        <v>181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28"/>
      <c r="BI225" s="41"/>
    </row>
    <row r="226" spans="1:61" x14ac:dyDescent="0.25">
      <c r="A226">
        <f t="shared" si="9"/>
        <v>182</v>
      </c>
      <c r="B226" s="6"/>
      <c r="C226" s="12"/>
      <c r="D226" s="36"/>
      <c r="E226" s="13"/>
      <c r="F226" s="12"/>
      <c r="G226" s="36"/>
      <c r="H226" s="13"/>
      <c r="I226" s="12"/>
      <c r="J226" s="36"/>
      <c r="K226" s="13"/>
      <c r="L226" s="12"/>
      <c r="M226" s="36"/>
      <c r="N226" s="13"/>
      <c r="O226" s="12"/>
      <c r="P226" s="36"/>
      <c r="Q226" s="13"/>
      <c r="R226" s="12"/>
      <c r="S226" s="36"/>
      <c r="T226" s="13"/>
      <c r="U226" s="12"/>
      <c r="V226" s="36"/>
      <c r="W226" s="13"/>
      <c r="X226" s="12"/>
      <c r="Y226" s="36"/>
      <c r="Z226" s="13"/>
      <c r="AA226" s="12"/>
      <c r="AB226" s="36"/>
      <c r="AC226" s="13"/>
      <c r="AD226" s="12"/>
      <c r="AE226" s="36"/>
      <c r="AF226" s="13"/>
      <c r="AG226" s="12"/>
      <c r="AH226" s="36"/>
      <c r="AI226" s="13"/>
      <c r="AJ226" s="12"/>
      <c r="AK226" s="36"/>
      <c r="AL226" s="13"/>
      <c r="AM226" s="12"/>
      <c r="AN226" s="36"/>
      <c r="AO226" s="13"/>
      <c r="AP226" s="12"/>
      <c r="AQ226" s="36"/>
      <c r="AR226" s="13"/>
      <c r="AS226" s="12"/>
      <c r="AT226" s="36"/>
      <c r="AU226" s="13"/>
      <c r="AV226" s="12"/>
      <c r="AW226" s="36"/>
      <c r="AX226" s="13"/>
      <c r="AY226" s="12"/>
      <c r="AZ226" s="36"/>
      <c r="BA226" s="13"/>
      <c r="BB226" s="12"/>
      <c r="BC226" s="36"/>
      <c r="BD226" s="13"/>
      <c r="BE226" s="12"/>
      <c r="BF226" s="36"/>
      <c r="BG226" s="13"/>
      <c r="BH226" s="28"/>
      <c r="BI226" s="41"/>
    </row>
    <row r="227" spans="1:61" x14ac:dyDescent="0.25">
      <c r="A227">
        <f t="shared" si="9"/>
        <v>183</v>
      </c>
      <c r="B227" s="6"/>
      <c r="C227" s="10"/>
      <c r="D227" s="32"/>
      <c r="E227" s="11"/>
      <c r="F227" s="10"/>
      <c r="G227" s="32"/>
      <c r="H227" s="11"/>
      <c r="I227" s="10"/>
      <c r="J227" s="32"/>
      <c r="K227" s="11"/>
      <c r="L227" s="10"/>
      <c r="M227" s="32"/>
      <c r="N227" s="11"/>
      <c r="O227" s="10"/>
      <c r="P227" s="32"/>
      <c r="Q227" s="11"/>
      <c r="R227" s="10"/>
      <c r="S227" s="32"/>
      <c r="T227" s="11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10"/>
      <c r="AW227" s="32"/>
      <c r="AX227" s="11"/>
      <c r="AY227" s="10"/>
      <c r="AZ227" s="32"/>
      <c r="BA227" s="11"/>
      <c r="BB227" s="10"/>
      <c r="BC227" s="32"/>
      <c r="BD227" s="11"/>
      <c r="BE227" s="10"/>
      <c r="BF227" s="32"/>
      <c r="BG227" s="11"/>
      <c r="BH227" s="28"/>
      <c r="BI227" s="41"/>
    </row>
    <row r="228" spans="1:61" x14ac:dyDescent="0.25">
      <c r="A228">
        <f t="shared" si="9"/>
        <v>184</v>
      </c>
      <c r="B228" s="6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28"/>
      <c r="BI228" s="41"/>
    </row>
    <row r="229" spans="1:61" x14ac:dyDescent="0.25">
      <c r="A229">
        <f t="shared" si="9"/>
        <v>185</v>
      </c>
      <c r="B229" s="6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I229" s="41"/>
    </row>
    <row r="230" spans="1:61" x14ac:dyDescent="0.25">
      <c r="A230">
        <f t="shared" si="9"/>
        <v>186</v>
      </c>
      <c r="B230" s="6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I230" s="41"/>
    </row>
    <row r="231" spans="1:61" x14ac:dyDescent="0.25">
      <c r="A231">
        <f t="shared" si="9"/>
        <v>187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I231" s="41"/>
    </row>
    <row r="232" spans="1:61" x14ac:dyDescent="0.25">
      <c r="A232">
        <f t="shared" si="9"/>
        <v>188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I232" s="41"/>
    </row>
    <row r="233" spans="1:61" x14ac:dyDescent="0.25">
      <c r="A233">
        <f t="shared" si="9"/>
        <v>189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I233" s="41"/>
    </row>
    <row r="234" spans="1:61" x14ac:dyDescent="0.25">
      <c r="A234">
        <f t="shared" si="9"/>
        <v>190</v>
      </c>
      <c r="B234" s="6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I234" s="41"/>
    </row>
    <row r="235" spans="1:61" x14ac:dyDescent="0.25">
      <c r="A235">
        <f t="shared" si="9"/>
        <v>191</v>
      </c>
      <c r="B235" s="6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28"/>
      <c r="BI235" s="41"/>
    </row>
    <row r="236" spans="1:61" x14ac:dyDescent="0.25">
      <c r="A236">
        <f t="shared" si="9"/>
        <v>192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I236" s="41"/>
    </row>
    <row r="237" spans="1:61" x14ac:dyDescent="0.25">
      <c r="A237">
        <f t="shared" si="9"/>
        <v>193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I237" s="41"/>
    </row>
    <row r="238" spans="1:61" x14ac:dyDescent="0.25">
      <c r="A238">
        <f t="shared" si="9"/>
        <v>194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</row>
    <row r="239" spans="1:61" x14ac:dyDescent="0.25">
      <c r="A239">
        <f t="shared" si="9"/>
        <v>195</v>
      </c>
      <c r="B239" s="6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</row>
    <row r="240" spans="1:61" x14ac:dyDescent="0.25">
      <c r="A240">
        <f t="shared" si="9"/>
        <v>196</v>
      </c>
      <c r="B240" s="6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</row>
  </sheetData>
  <sortState xmlns:xlrd2="http://schemas.microsoft.com/office/spreadsheetml/2017/richdata2" ref="B5:G23">
    <sortCondition descending="1" ref="G5:G23"/>
    <sortCondition descending="1" ref="F5:F23"/>
    <sortCondition ref="C5:C23"/>
  </sortState>
  <mergeCells count="19">
    <mergeCell ref="AJ43:AL43"/>
    <mergeCell ref="C43:E43"/>
    <mergeCell ref="F43:H43"/>
    <mergeCell ref="I43:K43"/>
    <mergeCell ref="L43:N43"/>
    <mergeCell ref="O43:Q43"/>
    <mergeCell ref="R43:T43"/>
    <mergeCell ref="U43:W43"/>
    <mergeCell ref="X43:Z43"/>
    <mergeCell ref="AA43:AC43"/>
    <mergeCell ref="AD43:AF43"/>
    <mergeCell ref="AG43:AI43"/>
    <mergeCell ref="BE43:BG43"/>
    <mergeCell ref="AM43:AO43"/>
    <mergeCell ref="AP43:AR43"/>
    <mergeCell ref="AS43:AU43"/>
    <mergeCell ref="AV43:AX43"/>
    <mergeCell ref="AY43:BA43"/>
    <mergeCell ref="BB43:BD4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3"/>
  <dimension ref="A1:BF156"/>
  <sheetViews>
    <sheetView workbookViewId="0"/>
  </sheetViews>
  <sheetFormatPr baseColWidth="10" defaultColWidth="11.54296875" defaultRowHeight="12.5" x14ac:dyDescent="0.25"/>
  <cols>
    <col min="1" max="1" width="5" customWidth="1"/>
    <col min="3" max="3" width="5.54296875" customWidth="1"/>
    <col min="4" max="4" width="5" customWidth="1"/>
    <col min="5" max="5" width="3.453125" customWidth="1"/>
    <col min="6" max="6" width="4.26953125" customWidth="1"/>
    <col min="7" max="7" width="4.453125" customWidth="1"/>
    <col min="8" max="8" width="3.453125" customWidth="1"/>
    <col min="9" max="9" width="5.26953125" customWidth="1"/>
    <col min="10" max="11" width="3.81640625" customWidth="1"/>
    <col min="12" max="12" width="3.453125" hidden="1" customWidth="1"/>
    <col min="13" max="13" width="4.453125" hidden="1" customWidth="1"/>
    <col min="14" max="14" width="3.453125" hidden="1" customWidth="1"/>
    <col min="15" max="15" width="4.7265625" customWidth="1"/>
    <col min="16" max="16" width="4.54296875" customWidth="1"/>
    <col min="17" max="17" width="3.453125" customWidth="1"/>
    <col min="18" max="18" width="5.26953125" customWidth="1"/>
    <col min="19" max="19" width="4.26953125" customWidth="1"/>
    <col min="20" max="20" width="3.453125" customWidth="1"/>
    <col min="21" max="21" width="5.26953125" customWidth="1"/>
    <col min="22" max="23" width="3.81640625" customWidth="1"/>
    <col min="24" max="25" width="4.7265625" customWidth="1"/>
    <col min="26" max="26" width="3.453125" customWidth="1"/>
    <col min="27" max="27" width="4.453125" hidden="1" customWidth="1"/>
    <col min="28" max="30" width="3.453125" hidden="1" customWidth="1"/>
    <col min="31" max="31" width="3.81640625" hidden="1" customWidth="1"/>
    <col min="32" max="35" width="3.453125" hidden="1" customWidth="1"/>
    <col min="36" max="38" width="3.453125" customWidth="1"/>
    <col min="39" max="41" width="3.453125" hidden="1" customWidth="1"/>
    <col min="42" max="42" width="5" hidden="1" customWidth="1"/>
    <col min="43" max="43" width="4.26953125" hidden="1" customWidth="1"/>
    <col min="44" max="44" width="3.453125" hidden="1" customWidth="1"/>
    <col min="45" max="45" width="4" customWidth="1"/>
    <col min="46" max="46" width="4.1796875" customWidth="1"/>
    <col min="47" max="47" width="3.453125" customWidth="1"/>
    <col min="48" max="50" width="3.453125" hidden="1" customWidth="1"/>
    <col min="51" max="51" width="4" customWidth="1"/>
    <col min="52" max="52" width="4.1796875" customWidth="1"/>
    <col min="53" max="53" width="3.453125" customWidth="1"/>
    <col min="54" max="54" width="11.453125" style="24"/>
  </cols>
  <sheetData>
    <row r="1" spans="1:31" ht="13" x14ac:dyDescent="0.3">
      <c r="A1" s="5" t="s">
        <v>128</v>
      </c>
      <c r="B1" s="52"/>
    </row>
    <row r="2" spans="1:31" ht="13" x14ac:dyDescent="0.3">
      <c r="A2" t="s">
        <v>10</v>
      </c>
      <c r="U2" s="125"/>
    </row>
    <row r="3" spans="1:31" ht="13.5" thickBot="1" x14ac:dyDescent="0.35">
      <c r="A3">
        <f>+GENERAL!B6</f>
        <v>12</v>
      </c>
      <c r="C3" s="41">
        <f>SUM(C5:C8)</f>
        <v>-400000000</v>
      </c>
      <c r="U3" s="125"/>
    </row>
    <row r="4" spans="1:31" ht="13.5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O4" s="125"/>
      <c r="U4" s="125"/>
    </row>
    <row r="5" spans="1:31" ht="13.5" thickBot="1" x14ac:dyDescent="0.35">
      <c r="A5" s="149">
        <v>1</v>
      </c>
      <c r="B5" s="23" t="s">
        <v>9</v>
      </c>
      <c r="C5" s="44">
        <f>+U$38</f>
        <v>-100000000</v>
      </c>
      <c r="D5" s="49">
        <f>+U$39</f>
        <v>0</v>
      </c>
      <c r="E5" s="45">
        <f>+V$38</f>
        <v>0</v>
      </c>
      <c r="F5" s="18">
        <f>+U$24</f>
        <v>0</v>
      </c>
      <c r="G5">
        <f t="shared" ref="G5:G21" si="0">IF(E5&lt;A$3/2,-1,1)*800+C5</f>
        <v>-100000800</v>
      </c>
      <c r="H5" s="30"/>
      <c r="O5" s="125"/>
      <c r="U5" s="125"/>
    </row>
    <row r="6" spans="1:31" ht="13.5" thickBot="1" x14ac:dyDescent="0.35">
      <c r="A6" s="149">
        <v>2</v>
      </c>
      <c r="B6" s="23" t="s">
        <v>43</v>
      </c>
      <c r="C6" s="44">
        <f>+X$38</f>
        <v>-100000000</v>
      </c>
      <c r="D6" s="49">
        <f>+X$39</f>
        <v>0</v>
      </c>
      <c r="E6" s="45">
        <f>+Y$38</f>
        <v>0</v>
      </c>
      <c r="F6" s="18">
        <f>+X$24</f>
        <v>0</v>
      </c>
      <c r="G6">
        <f t="shared" si="0"/>
        <v>-100000800</v>
      </c>
      <c r="H6" s="30"/>
      <c r="O6" s="125"/>
      <c r="U6" s="125"/>
    </row>
    <row r="7" spans="1:31" ht="13.5" thickBot="1" x14ac:dyDescent="0.35">
      <c r="A7" s="149">
        <v>3</v>
      </c>
      <c r="B7" s="23" t="s">
        <v>6</v>
      </c>
      <c r="C7" s="44">
        <f>+R$38</f>
        <v>-100000000</v>
      </c>
      <c r="D7" s="49">
        <f>+R$39</f>
        <v>0</v>
      </c>
      <c r="E7" s="45">
        <f>+S$38</f>
        <v>0</v>
      </c>
      <c r="F7" s="18">
        <f>+R$24</f>
        <v>0</v>
      </c>
      <c r="G7">
        <f t="shared" si="0"/>
        <v>-100000800</v>
      </c>
      <c r="H7" s="30"/>
      <c r="O7" s="125"/>
      <c r="U7" s="125"/>
    </row>
    <row r="8" spans="1:31" ht="13.5" thickBot="1" x14ac:dyDescent="0.35">
      <c r="A8" s="149">
        <v>4</v>
      </c>
      <c r="B8" s="161" t="s">
        <v>119</v>
      </c>
      <c r="C8" s="44">
        <f>+O$38</f>
        <v>-100000000</v>
      </c>
      <c r="D8" s="49">
        <f>+O$39</f>
        <v>0</v>
      </c>
      <c r="E8" s="45">
        <f>+P$38</f>
        <v>0</v>
      </c>
      <c r="F8" s="18">
        <f>+O$24</f>
        <v>0</v>
      </c>
      <c r="G8">
        <f t="shared" si="0"/>
        <v>-100000800</v>
      </c>
      <c r="H8" s="30"/>
      <c r="O8" s="125"/>
      <c r="U8" s="125"/>
    </row>
    <row r="9" spans="1:31" ht="13.5" thickBot="1" x14ac:dyDescent="0.35">
      <c r="A9" s="149">
        <v>5</v>
      </c>
      <c r="B9" s="23" t="s">
        <v>1</v>
      </c>
      <c r="C9" s="44">
        <f>+I$38</f>
        <v>-100000000</v>
      </c>
      <c r="D9" s="49">
        <f>+I$39</f>
        <v>0</v>
      </c>
      <c r="E9" s="45">
        <f>+J$38</f>
        <v>0</v>
      </c>
      <c r="F9" s="18">
        <f>+I$24</f>
        <v>0</v>
      </c>
      <c r="G9">
        <f t="shared" si="0"/>
        <v>-100000800</v>
      </c>
      <c r="H9" s="30"/>
      <c r="U9" s="125"/>
    </row>
    <row r="10" spans="1:31" ht="13.5" hidden="1" thickBot="1" x14ac:dyDescent="0.35">
      <c r="A10" s="149">
        <v>6</v>
      </c>
      <c r="B10" s="23" t="s">
        <v>93</v>
      </c>
      <c r="C10" s="44">
        <f>+AY$38</f>
        <v>-100000000</v>
      </c>
      <c r="D10" s="49">
        <f>+AY$39</f>
        <v>0</v>
      </c>
      <c r="E10" s="45">
        <f>+AZ$38</f>
        <v>0</v>
      </c>
      <c r="F10" s="18">
        <f>+AY$24</f>
        <v>0</v>
      </c>
      <c r="G10">
        <f t="shared" si="0"/>
        <v>-100000800</v>
      </c>
      <c r="H10" s="30"/>
      <c r="U10" s="125"/>
    </row>
    <row r="11" spans="1:31" ht="13" hidden="1" thickBot="1" x14ac:dyDescent="0.3">
      <c r="A11" s="149">
        <v>7</v>
      </c>
      <c r="B11" s="161" t="s">
        <v>126</v>
      </c>
      <c r="C11" s="44">
        <f>+F$38</f>
        <v>-100000000</v>
      </c>
      <c r="D11" s="49">
        <f>+F$39</f>
        <v>0</v>
      </c>
      <c r="E11" s="45">
        <f>+G$38</f>
        <v>0</v>
      </c>
      <c r="F11" s="18">
        <f>+F$24</f>
        <v>0</v>
      </c>
      <c r="G11">
        <f t="shared" si="0"/>
        <v>-100000800</v>
      </c>
      <c r="H11" s="30"/>
    </row>
    <row r="12" spans="1:31" ht="13" hidden="1" thickBot="1" x14ac:dyDescent="0.3">
      <c r="A12" s="149">
        <v>8</v>
      </c>
      <c r="B12" s="23" t="s">
        <v>35</v>
      </c>
      <c r="C12" s="44">
        <f>+AP$38</f>
        <v>-100000000</v>
      </c>
      <c r="D12" s="49">
        <f>+AP$39</f>
        <v>0</v>
      </c>
      <c r="E12" s="45">
        <f>+AQ$38</f>
        <v>0</v>
      </c>
      <c r="F12" s="18">
        <f>+AP$24</f>
        <v>0</v>
      </c>
      <c r="G12">
        <f t="shared" si="0"/>
        <v>-100000800</v>
      </c>
      <c r="H12" s="30"/>
    </row>
    <row r="13" spans="1:31" ht="13" hidden="1" thickBot="1" x14ac:dyDescent="0.3">
      <c r="A13" s="149">
        <v>9</v>
      </c>
      <c r="B13" s="161" t="s">
        <v>123</v>
      </c>
      <c r="C13" s="44">
        <f>+AJ$38</f>
        <v>-100000000</v>
      </c>
      <c r="D13" s="49">
        <f>+AJ$39</f>
        <v>0</v>
      </c>
      <c r="E13" s="45">
        <f>+AK$38</f>
        <v>0</v>
      </c>
      <c r="F13" s="18">
        <f>+AJ$24</f>
        <v>0</v>
      </c>
      <c r="G13">
        <f t="shared" si="0"/>
        <v>-100000800</v>
      </c>
      <c r="H13" s="30"/>
    </row>
    <row r="14" spans="1:31" ht="13" hidden="1" thickBot="1" x14ac:dyDescent="0.3">
      <c r="A14" s="149">
        <v>10</v>
      </c>
      <c r="B14" s="23" t="s">
        <v>62</v>
      </c>
      <c r="C14" s="44">
        <f>+AS$38</f>
        <v>-100000000</v>
      </c>
      <c r="D14" s="49">
        <f>+AS$39</f>
        <v>0</v>
      </c>
      <c r="E14" s="46">
        <f>+AT$38</f>
        <v>0</v>
      </c>
      <c r="F14" s="18">
        <f>+AS$24</f>
        <v>0</v>
      </c>
      <c r="G14">
        <f t="shared" si="0"/>
        <v>-100000800</v>
      </c>
      <c r="H14" s="30"/>
    </row>
    <row r="15" spans="1:31" ht="13.5" hidden="1" thickBot="1" x14ac:dyDescent="0.35">
      <c r="A15" s="149">
        <v>11</v>
      </c>
      <c r="B15" s="161" t="s">
        <v>127</v>
      </c>
      <c r="C15" s="44">
        <f>+L$38</f>
        <v>-100000000</v>
      </c>
      <c r="D15" s="49">
        <f>+L$39</f>
        <v>0</v>
      </c>
      <c r="E15" s="45">
        <f>+M$38</f>
        <v>0</v>
      </c>
      <c r="F15" s="18">
        <f>+L$24</f>
        <v>0</v>
      </c>
      <c r="G15">
        <f t="shared" si="0"/>
        <v>-100000800</v>
      </c>
      <c r="AE15" s="43"/>
    </row>
    <row r="16" spans="1:31" ht="13" hidden="1" thickBot="1" x14ac:dyDescent="0.3">
      <c r="A16" s="149">
        <v>12</v>
      </c>
      <c r="B16" s="23" t="s">
        <v>96</v>
      </c>
      <c r="C16" s="44">
        <f>+AM$38</f>
        <v>-100000000</v>
      </c>
      <c r="D16" s="49">
        <f>+AM$39</f>
        <v>0</v>
      </c>
      <c r="E16" s="45">
        <f>+AN$38</f>
        <v>0</v>
      </c>
      <c r="F16" s="18">
        <f>+AM$24</f>
        <v>0</v>
      </c>
      <c r="G16">
        <f t="shared" si="0"/>
        <v>-100000800</v>
      </c>
    </row>
    <row r="17" spans="1:52" ht="13" hidden="1" thickBot="1" x14ac:dyDescent="0.3">
      <c r="A17" s="149">
        <v>13</v>
      </c>
      <c r="B17" s="23" t="s">
        <v>4</v>
      </c>
      <c r="C17" s="44">
        <f>+AG$38</f>
        <v>-100000000</v>
      </c>
      <c r="D17" s="49">
        <f>+AG$39</f>
        <v>0</v>
      </c>
      <c r="E17" s="45">
        <f>+AH$38</f>
        <v>0</v>
      </c>
      <c r="F17" s="18">
        <f>+AG$24</f>
        <v>0</v>
      </c>
      <c r="G17">
        <f t="shared" si="0"/>
        <v>-100000800</v>
      </c>
    </row>
    <row r="18" spans="1:52" ht="13" hidden="1" thickBot="1" x14ac:dyDescent="0.3">
      <c r="A18" s="149">
        <v>14</v>
      </c>
      <c r="B18" s="23" t="s">
        <v>78</v>
      </c>
      <c r="C18" s="44">
        <f>+AD$38</f>
        <v>-100000000</v>
      </c>
      <c r="D18" s="49">
        <f>+AD$39</f>
        <v>0</v>
      </c>
      <c r="E18" s="45">
        <f>+AE$38</f>
        <v>0</v>
      </c>
      <c r="F18" s="18">
        <f>+AD$24</f>
        <v>0</v>
      </c>
      <c r="G18">
        <f t="shared" si="0"/>
        <v>-100000800</v>
      </c>
      <c r="P18" s="62"/>
    </row>
    <row r="19" spans="1:52" ht="13" hidden="1" thickBot="1" x14ac:dyDescent="0.3">
      <c r="A19" s="149">
        <v>15</v>
      </c>
      <c r="B19" s="23" t="s">
        <v>26</v>
      </c>
      <c r="C19" s="44">
        <f>+AA$38</f>
        <v>-100000000</v>
      </c>
      <c r="D19" s="49">
        <f>+AA$39</f>
        <v>0</v>
      </c>
      <c r="E19" s="45">
        <f>+AB$38</f>
        <v>0</v>
      </c>
      <c r="F19" s="18">
        <f>+AA$24</f>
        <v>0</v>
      </c>
      <c r="G19">
        <f t="shared" si="0"/>
        <v>-100000800</v>
      </c>
      <c r="P19" s="62"/>
      <c r="AI19" s="61"/>
      <c r="AJ19" s="61"/>
      <c r="AK19" s="61"/>
      <c r="AL19" s="61"/>
      <c r="AM19" s="61"/>
      <c r="AN19" s="61"/>
      <c r="AO19" s="61"/>
    </row>
    <row r="20" spans="1:52" ht="13" hidden="1" thickBot="1" x14ac:dyDescent="0.3">
      <c r="A20" s="149">
        <v>16</v>
      </c>
      <c r="B20" s="23" t="s">
        <v>73</v>
      </c>
      <c r="C20" s="44">
        <f>+C$38</f>
        <v>-100000000</v>
      </c>
      <c r="D20" s="49">
        <f>+C$39</f>
        <v>0</v>
      </c>
      <c r="E20" s="46">
        <f>+D$38</f>
        <v>0</v>
      </c>
      <c r="F20" s="18">
        <f>+C$24</f>
        <v>0</v>
      </c>
      <c r="G20">
        <f t="shared" si="0"/>
        <v>-100000800</v>
      </c>
      <c r="P20" s="62"/>
      <c r="AI20" s="61"/>
      <c r="AJ20" s="61"/>
      <c r="AK20" s="61"/>
      <c r="AL20" s="61"/>
      <c r="AM20" s="61"/>
      <c r="AN20" s="61"/>
      <c r="AO20" s="61"/>
    </row>
    <row r="21" spans="1:52" ht="13" hidden="1" thickBot="1" x14ac:dyDescent="0.3">
      <c r="A21" s="149">
        <v>17</v>
      </c>
      <c r="B21" s="161" t="s">
        <v>63</v>
      </c>
      <c r="C21" s="44">
        <f>+AV$38</f>
        <v>-100000000</v>
      </c>
      <c r="D21" s="49">
        <f>+AV$39</f>
        <v>0</v>
      </c>
      <c r="E21" s="46">
        <f>+AW$38</f>
        <v>0</v>
      </c>
      <c r="F21" s="18">
        <f>+AU$24</f>
        <v>0</v>
      </c>
      <c r="G21">
        <f t="shared" si="0"/>
        <v>-100000800</v>
      </c>
      <c r="P21" s="62"/>
      <c r="AI21" s="61"/>
      <c r="AJ21" s="61"/>
      <c r="AK21" s="61"/>
      <c r="AL21" s="61"/>
      <c r="AM21" s="61"/>
      <c r="AN21" s="61"/>
      <c r="AO21" s="61"/>
    </row>
    <row r="22" spans="1:52" x14ac:dyDescent="0.25">
      <c r="A22" s="16"/>
      <c r="D22" s="39"/>
      <c r="P22" s="104"/>
    </row>
    <row r="24" spans="1:52" hidden="1" x14ac:dyDescent="0.25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I24">
        <f>+I25*I26</f>
        <v>0</v>
      </c>
      <c r="J24">
        <f>+J25*J26</f>
        <v>0</v>
      </c>
      <c r="L24">
        <f>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  <c r="AY24">
        <f>+AY25*AY26</f>
        <v>0</v>
      </c>
      <c r="AZ24">
        <f>+AZ25*AZ26</f>
        <v>0</v>
      </c>
    </row>
    <row r="25" spans="1:52" hidden="1" x14ac:dyDescent="0.25">
      <c r="C25">
        <f>IF($B37&gt;3,1,0)</f>
        <v>0</v>
      </c>
      <c r="D25">
        <f t="shared" ref="D25:AZ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1"/>
        <v>0</v>
      </c>
      <c r="AQ25">
        <f t="shared" si="1"/>
        <v>0</v>
      </c>
      <c r="AS25">
        <f>IF($B37&gt;3,1,0)</f>
        <v>0</v>
      </c>
      <c r="AT25">
        <f>IF($B37&gt;3,1,0)</f>
        <v>0</v>
      </c>
      <c r="AV25">
        <f>IF($B37&gt;3,1,0)</f>
        <v>0</v>
      </c>
      <c r="AW25">
        <f>IF($B37&gt;3,1,0)</f>
        <v>0</v>
      </c>
      <c r="AY25">
        <f t="shared" si="1"/>
        <v>0</v>
      </c>
      <c r="AZ25">
        <f t="shared" si="1"/>
        <v>0</v>
      </c>
    </row>
    <row r="26" spans="1:52" hidden="1" x14ac:dyDescent="0.25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  <c r="AY26">
        <f>MAX(AY27:AY31)</f>
        <v>0</v>
      </c>
      <c r="AZ26">
        <f>+AZ38</f>
        <v>0</v>
      </c>
    </row>
    <row r="27" spans="1:52" hidden="1" x14ac:dyDescent="0.25">
      <c r="C27">
        <f>IF(C$32=5,5,0)</f>
        <v>0</v>
      </c>
      <c r="F27">
        <f>IF(F$32=5,5,0)</f>
        <v>0</v>
      </c>
      <c r="I27">
        <f>IF(I$32=5,5,0)</f>
        <v>0</v>
      </c>
      <c r="L27" s="41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Y27">
        <f>IF(AY$32=5,5,0)</f>
        <v>0</v>
      </c>
    </row>
    <row r="28" spans="1:52" hidden="1" x14ac:dyDescent="0.25">
      <c r="C28">
        <f>IF(C$32=4,10,0)</f>
        <v>0</v>
      </c>
      <c r="F28">
        <f>IF(F$32=4,10,0)</f>
        <v>0</v>
      </c>
      <c r="I28">
        <f>IF(I$32=4,10,0)</f>
        <v>0</v>
      </c>
      <c r="L28" s="41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Y28">
        <f>IF(AY$32=4,10,0)</f>
        <v>0</v>
      </c>
    </row>
    <row r="29" spans="1:52" hidden="1" x14ac:dyDescent="0.25">
      <c r="C29">
        <f>IF(C$32=3,20,0)</f>
        <v>0</v>
      </c>
      <c r="F29">
        <f>IF(F$32=3,20,0)</f>
        <v>0</v>
      </c>
      <c r="I29">
        <f>IF(I$32=3,20,0)</f>
        <v>0</v>
      </c>
      <c r="L29" s="41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  <c r="AY29">
        <f>IF(AY$32=3,20,0)</f>
        <v>0</v>
      </c>
    </row>
    <row r="30" spans="1:52" hidden="1" x14ac:dyDescent="0.25">
      <c r="C30">
        <f>IF(C$32=2,40,0)</f>
        <v>0</v>
      </c>
      <c r="F30">
        <f>IF(F$32=2,40,0)</f>
        <v>0</v>
      </c>
      <c r="I30">
        <f>IF(I$32=2,40,0)</f>
        <v>0</v>
      </c>
      <c r="L30" s="41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Y30">
        <f>IF(AY$32=2,40,0)</f>
        <v>0</v>
      </c>
    </row>
    <row r="31" spans="1:52" hidden="1" x14ac:dyDescent="0.25">
      <c r="C31">
        <f>IF(C$32=1,80,0)</f>
        <v>0</v>
      </c>
      <c r="F31">
        <f>IF(F$32=1,80,0)</f>
        <v>0</v>
      </c>
      <c r="I31">
        <f>IF(I$32=1,80,0)</f>
        <v>0</v>
      </c>
      <c r="L31" s="4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Y31">
        <f>IF(AY$32=1,80,0)</f>
        <v>0</v>
      </c>
    </row>
    <row r="32" spans="1:52" hidden="1" x14ac:dyDescent="0.25">
      <c r="C32">
        <f>RANK(C33,$C33:$AZ33)*C37</f>
        <v>0</v>
      </c>
      <c r="F32">
        <f>RANK(F33,$C33:$AZ33)*F37</f>
        <v>0</v>
      </c>
      <c r="I32">
        <f>RANK(I33,$C33:$AZ33)*I37</f>
        <v>0</v>
      </c>
      <c r="L32" s="41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>
        <f>RANK(AV33,$C33:$AZ33)*AV37</f>
        <v>0</v>
      </c>
      <c r="AY32">
        <f>RANK(AY33,$C33:$AZ33)*AY37</f>
        <v>0</v>
      </c>
    </row>
    <row r="33" spans="1:58" hidden="1" x14ac:dyDescent="0.25">
      <c r="C33">
        <f>SUM(C34:C36)</f>
        <v>-1000000</v>
      </c>
      <c r="F33">
        <f>SUM(F34:F36)</f>
        <v>-1000000</v>
      </c>
      <c r="I33">
        <f>SUM(I34:I36)</f>
        <v>-1000000</v>
      </c>
      <c r="L33" s="41">
        <f>SUM(L34:L36)</f>
        <v>-1000000</v>
      </c>
      <c r="O33">
        <f>SUM(O34:O36)</f>
        <v>-1000000</v>
      </c>
      <c r="R33">
        <f>SUM(R34:R36)</f>
        <v>-1000000</v>
      </c>
      <c r="U33">
        <f>SUM(U34:U36)</f>
        <v>-1000000</v>
      </c>
      <c r="X33">
        <f>SUM(X34:X36)</f>
        <v>-1000000</v>
      </c>
      <c r="AA33">
        <f>SUM(AA34:AA36)</f>
        <v>-1000000</v>
      </c>
      <c r="AD33">
        <f>SUM(AD34:AD36)</f>
        <v>-1000000</v>
      </c>
      <c r="AG33">
        <f>SUM(AG34:AG36)</f>
        <v>-1000000</v>
      </c>
      <c r="AJ33">
        <f>SUM(AJ34:AJ36)</f>
        <v>-1000000</v>
      </c>
      <c r="AM33">
        <f>SUM(AM34:AM36)</f>
        <v>-1000000</v>
      </c>
      <c r="AP33">
        <f>SUM(AP34:AP36)</f>
        <v>-1000000</v>
      </c>
      <c r="AS33">
        <f>SUM(AS34:AS36)</f>
        <v>-1000000</v>
      </c>
      <c r="AV33">
        <f>SUM(AV34:AV36)</f>
        <v>-1000000</v>
      </c>
      <c r="AY33">
        <f>SUM(AY34:AY36)</f>
        <v>-1000000</v>
      </c>
    </row>
    <row r="34" spans="1:58" hidden="1" x14ac:dyDescent="0.25">
      <c r="C34">
        <f>+D38</f>
        <v>0</v>
      </c>
      <c r="F34">
        <f>+G38</f>
        <v>0</v>
      </c>
      <c r="I34">
        <f>+J38</f>
        <v>0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0</v>
      </c>
      <c r="AD34">
        <f>+AE38</f>
        <v>0</v>
      </c>
      <c r="AG34">
        <f>+AH38</f>
        <v>0</v>
      </c>
      <c r="AJ34">
        <f>+AK38</f>
        <v>0</v>
      </c>
      <c r="AM34">
        <f>+AN38</f>
        <v>0</v>
      </c>
      <c r="AP34">
        <f>+AQ38</f>
        <v>0</v>
      </c>
      <c r="AS34">
        <f>+AT38</f>
        <v>0</v>
      </c>
      <c r="AV34">
        <f>+AW38</f>
        <v>0</v>
      </c>
      <c r="AY34">
        <f>+AZ38</f>
        <v>0</v>
      </c>
    </row>
    <row r="35" spans="1:58" hidden="1" x14ac:dyDescent="0.25">
      <c r="C35">
        <f>-C39*100</f>
        <v>0</v>
      </c>
      <c r="F35">
        <f>-F39*100</f>
        <v>0</v>
      </c>
      <c r="I35">
        <f>-I39*100</f>
        <v>0</v>
      </c>
      <c r="L35">
        <f>-L39*100</f>
        <v>0</v>
      </c>
      <c r="O35">
        <f>-O39*100</f>
        <v>0</v>
      </c>
      <c r="R35">
        <f>-R39*100</f>
        <v>0</v>
      </c>
      <c r="U35">
        <f>-U39*100</f>
        <v>0</v>
      </c>
      <c r="X35">
        <f>-X39*100</f>
        <v>0</v>
      </c>
      <c r="AA35">
        <f>-AA39*100</f>
        <v>0</v>
      </c>
      <c r="AD35">
        <f>-AD39*100</f>
        <v>0</v>
      </c>
      <c r="AG35">
        <f>-AG39*100</f>
        <v>0</v>
      </c>
      <c r="AJ35">
        <f>-AJ39*100</f>
        <v>0</v>
      </c>
      <c r="AM35">
        <f>-AM39*100</f>
        <v>0</v>
      </c>
      <c r="AP35">
        <f>-AP39*100</f>
        <v>0</v>
      </c>
      <c r="AS35">
        <f>-AS39*100</f>
        <v>0</v>
      </c>
      <c r="AV35">
        <f>-AV39*100</f>
        <v>0</v>
      </c>
      <c r="AY35">
        <f>-AY39*100</f>
        <v>0</v>
      </c>
    </row>
    <row r="36" spans="1:58" hidden="1" x14ac:dyDescent="0.25">
      <c r="C36">
        <f>IF(D38-$A3/2&lt;0,-1000000,C38*C37*10000+C38)</f>
        <v>-1000000</v>
      </c>
      <c r="F36">
        <f>IF(G38-$A3/2&lt;0,-1000000,F38*F37*10000+F38)</f>
        <v>-1000000</v>
      </c>
      <c r="I36">
        <f>IF(J38-$A3/2&lt;0,-1000000,I38*I37*10000+I38)</f>
        <v>-1000000</v>
      </c>
      <c r="L36">
        <f>IF(M38-$A3/2&lt;0,-1000000,L38*L37*10000+L38)</f>
        <v>-1000000</v>
      </c>
      <c r="O36">
        <f>IF(P38-$A3/2&lt;0,-1000000,O38*O37*10000+O38)</f>
        <v>-1000000</v>
      </c>
      <c r="R36">
        <f>IF(S38-$A3/2&lt;0,-1000000,R38*R37*10000+R38)</f>
        <v>-1000000</v>
      </c>
      <c r="U36">
        <f>IF(V38-$A3/2&lt;0,-1000000,U38*U37*10000+U38)</f>
        <v>-1000000</v>
      </c>
      <c r="X36">
        <f>IF(Y38-$A3/2&lt;0,-1000000,X38*X37*10000+X38)</f>
        <v>-1000000</v>
      </c>
      <c r="AA36">
        <f>IF(AB38-$A3/2&lt;0,-1000000,AA38*AA37*10000+AA38)</f>
        <v>-1000000</v>
      </c>
      <c r="AD36">
        <f>IF(AE38-$A3/2&lt;0,-1000000,AD38*AD37*10000+AD38)</f>
        <v>-1000000</v>
      </c>
      <c r="AG36">
        <f>IF(AH38-$A3/2&lt;0,-1000000,AG38*AG37*10000+AG38)</f>
        <v>-1000000</v>
      </c>
      <c r="AJ36">
        <f>IF(AK38-$A3/2&lt;0,-1000000,AJ38*AJ37*10000+AJ38)</f>
        <v>-1000000</v>
      </c>
      <c r="AM36">
        <f>IF(AN38-$A3/2&lt;0,-1000000,AM38*AM37*10000+AM38)</f>
        <v>-1000000</v>
      </c>
      <c r="AP36">
        <f>IF(AQ38-$A3/2&lt;0,-1000000,AP38*AP37*10000+AP38)</f>
        <v>-1000000</v>
      </c>
      <c r="AS36">
        <f>IF(AT38-$A3/2&lt;0,-1000000,AS38*AS37*10000+AS38)</f>
        <v>-1000000</v>
      </c>
      <c r="AV36">
        <f>IF(AW38-$A3/2&lt;0,-1000000,AV38*AV37*10000+AV38)</f>
        <v>-1000000</v>
      </c>
      <c r="AY36">
        <f>IF(AZ38-$A3/2&lt;0,-1000000,AY38*AY37*10000+AY38)</f>
        <v>-1000000</v>
      </c>
    </row>
    <row r="37" spans="1:58" x14ac:dyDescent="0.25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Y37">
        <f>IF(AZ38&gt;=$A3/2,1,0)</f>
        <v>0</v>
      </c>
    </row>
    <row r="38" spans="1:58" ht="13.5" hidden="1" customHeight="1" x14ac:dyDescent="0.25">
      <c r="C38" s="2">
        <f>IF(SUM(C43:C241)&lt;-1000,-100000000,SUM(C43:C241))</f>
        <v>-100000000</v>
      </c>
      <c r="D38" s="2">
        <f>COUNT(D43:D241)</f>
        <v>0</v>
      </c>
      <c r="E38" s="2"/>
      <c r="F38" s="2">
        <f>IF(SUM(F43:F241)&lt;-1000,-100000000,SUM(F43:F241))</f>
        <v>-100000000</v>
      </c>
      <c r="G38" s="2">
        <f>COUNT(G43:G241)</f>
        <v>0</v>
      </c>
      <c r="H38" s="2"/>
      <c r="I38" s="2">
        <f>IF(SUM(I43:I241)&lt;-1000,-100000000,SUM(I43:I241))</f>
        <v>-100000000</v>
      </c>
      <c r="J38" s="2">
        <f>COUNT(J43:J241)</f>
        <v>0</v>
      </c>
      <c r="K38" s="2"/>
      <c r="L38" s="2">
        <f>IF(SUM(L43:L241)&lt;-1000,-100000000,SUM(L43:L241))</f>
        <v>-100000000</v>
      </c>
      <c r="M38" s="2">
        <f>COUNT(M43:M241)</f>
        <v>0</v>
      </c>
      <c r="N38" s="2"/>
      <c r="O38" s="2">
        <f>IF(SUM(O43:O241)&lt;-1000,-100000000,SUM(O43:O241))</f>
        <v>-100000000</v>
      </c>
      <c r="P38" s="2">
        <f>COUNT(P43:P241)</f>
        <v>0</v>
      </c>
      <c r="Q38" s="2"/>
      <c r="R38" s="2">
        <f>IF(SUM(R43:R241)&lt;-1000,-100000000,SUM(R43:R241))</f>
        <v>-100000000</v>
      </c>
      <c r="S38" s="2">
        <f>COUNT(S43:S241)</f>
        <v>0</v>
      </c>
      <c r="T38" s="2"/>
      <c r="U38" s="2">
        <f>IF(SUM(U43:U241)&lt;-1000,-100000000,SUM(U43:U241))</f>
        <v>-100000000</v>
      </c>
      <c r="V38" s="2">
        <f>COUNT(V43:V241)</f>
        <v>0</v>
      </c>
      <c r="W38" s="2"/>
      <c r="X38" s="2">
        <f>IF(SUM(X43:X241)&lt;-1000,-100000000,SUM(X43:X241))</f>
        <v>-100000000</v>
      </c>
      <c r="Y38" s="2">
        <f>COUNT(Y43:Y241)</f>
        <v>0</v>
      </c>
      <c r="Z38" s="2"/>
      <c r="AA38" s="2">
        <f>IF(SUM(AA43:AA241)&lt;-1000,-100000000,SUM(AA43:AA241))</f>
        <v>-100000000</v>
      </c>
      <c r="AB38" s="2">
        <f>COUNT(AB43:AB241)</f>
        <v>0</v>
      </c>
      <c r="AC38" s="2"/>
      <c r="AD38" s="2">
        <f>IF(SUM(AD43:AD241)&lt;-1000,-100000000,SUM(AD43:AD241))</f>
        <v>-100000000</v>
      </c>
      <c r="AE38" s="2">
        <f>COUNT(AE43:AE241)</f>
        <v>0</v>
      </c>
      <c r="AF38" s="2"/>
      <c r="AG38" s="2">
        <f>IF(SUM(AG43:AG241)&lt;-1000,-100000000,SUM(AG43:AG241))</f>
        <v>-100000000</v>
      </c>
      <c r="AH38" s="2">
        <f>COUNT(AH43:AH241)</f>
        <v>0</v>
      </c>
      <c r="AI38" s="2"/>
      <c r="AJ38" s="2">
        <f>IF(SUM(AJ43:AJ241)&lt;-1000,-100000000,SUM(AJ43:AJ241))</f>
        <v>-100000000</v>
      </c>
      <c r="AK38" s="2">
        <f>COUNT(AK43:AK241)</f>
        <v>0</v>
      </c>
      <c r="AL38" s="2"/>
      <c r="AM38" s="2">
        <f>IF(SUM(AM43:AM241)&lt;-1000,-100000000,SUM(AM43:AM241))</f>
        <v>-100000000</v>
      </c>
      <c r="AN38" s="2">
        <f>COUNT(AN43:AN241)</f>
        <v>0</v>
      </c>
      <c r="AO38" s="2"/>
      <c r="AP38" s="2">
        <f>IF(SUM(AP43:AP241)&lt;-1000,-100000000,SUM(AP43:AP241))</f>
        <v>-100000000</v>
      </c>
      <c r="AQ38" s="2">
        <f>COUNT(AQ43:AQ241)</f>
        <v>0</v>
      </c>
      <c r="AR38" s="2"/>
      <c r="AS38" s="2">
        <f>IF(SUM(AS43:AS241)&lt;-1000,-100000000,SUM(AS43:AS241))</f>
        <v>-100000000</v>
      </c>
      <c r="AT38" s="2">
        <f>COUNT(AT43:AT241)</f>
        <v>0</v>
      </c>
      <c r="AU38" s="2"/>
      <c r="AV38" s="2">
        <f>IF(SUM(AV43:AV241)&lt;-1000,-100000000,SUM(AV43:AV241))</f>
        <v>-100000000</v>
      </c>
      <c r="AW38" s="2">
        <f>COUNT(AW43:AW241)</f>
        <v>0</v>
      </c>
      <c r="AX38" s="2"/>
      <c r="AY38" s="2">
        <f>IF(SUM(AY43:AY241)&lt;-1000,-100000000,SUM(AY43:AY241))</f>
        <v>-100000000</v>
      </c>
      <c r="AZ38" s="2">
        <f>COUNT(AZ43:AZ241)</f>
        <v>0</v>
      </c>
      <c r="BA38" s="2"/>
      <c r="BB38" s="25"/>
      <c r="BC38" t="s">
        <v>7</v>
      </c>
    </row>
    <row r="39" spans="1:58" ht="12.75" hidden="1" customHeight="1" x14ac:dyDescent="0.25">
      <c r="C39" s="2">
        <f>+D39/E39</f>
        <v>0</v>
      </c>
      <c r="D39" s="2">
        <f>SUM(D43:D156)</f>
        <v>0</v>
      </c>
      <c r="E39" s="2">
        <f>SUM(E43:E156)</f>
        <v>-1</v>
      </c>
      <c r="F39" s="2">
        <f>+G39/H39</f>
        <v>0</v>
      </c>
      <c r="G39" s="2">
        <f>SUM(G43:G156)</f>
        <v>0</v>
      </c>
      <c r="H39" s="2">
        <f>SUM(H43:H156)</f>
        <v>-1</v>
      </c>
      <c r="I39" s="2">
        <f>+J39/K39</f>
        <v>0</v>
      </c>
      <c r="J39" s="2">
        <f>SUM(J43:J156)</f>
        <v>0</v>
      </c>
      <c r="K39" s="2">
        <f>SUM(K43:K156)</f>
        <v>-1</v>
      </c>
      <c r="L39" s="2">
        <f>+M39/N39</f>
        <v>0</v>
      </c>
      <c r="M39" s="2">
        <f>SUM(M43:M156)</f>
        <v>0</v>
      </c>
      <c r="N39" s="2">
        <f>SUM(N43:N156)</f>
        <v>-1</v>
      </c>
      <c r="O39" s="2">
        <f>+P39/Q39</f>
        <v>0</v>
      </c>
      <c r="P39" s="2">
        <f>SUM(P43:P156)</f>
        <v>0</v>
      </c>
      <c r="Q39" s="2">
        <f>SUM(Q43:Q156)</f>
        <v>-1</v>
      </c>
      <c r="R39" s="2">
        <f>+S39/T39</f>
        <v>0</v>
      </c>
      <c r="S39" s="2">
        <f>SUM(S43:S156)</f>
        <v>0</v>
      </c>
      <c r="T39" s="2">
        <f>SUM(T43:T156)</f>
        <v>-1</v>
      </c>
      <c r="U39" s="2">
        <f>+V39/W39</f>
        <v>0</v>
      </c>
      <c r="V39" s="2">
        <f>SUM(V43:V156)</f>
        <v>0</v>
      </c>
      <c r="W39" s="2">
        <f>SUM(W43:W156)</f>
        <v>-1</v>
      </c>
      <c r="X39" s="2">
        <f>+Y39/Z39</f>
        <v>0</v>
      </c>
      <c r="Y39" s="2">
        <f>SUM(Y43:Y156)</f>
        <v>0</v>
      </c>
      <c r="Z39" s="2">
        <f>SUM(Z43:Z156)</f>
        <v>-1</v>
      </c>
      <c r="AA39" s="2">
        <f>+AB39/AC39</f>
        <v>0</v>
      </c>
      <c r="AB39" s="2">
        <f>SUM(AB43:AB156)</f>
        <v>0</v>
      </c>
      <c r="AC39" s="2">
        <f>SUM(AC43:AC156)</f>
        <v>-1</v>
      </c>
      <c r="AD39" s="2">
        <f>+AE39/AF39</f>
        <v>0</v>
      </c>
      <c r="AE39" s="2">
        <f>SUM(AE43:AE156)</f>
        <v>0</v>
      </c>
      <c r="AF39" s="2">
        <f>SUM(AF43:AF156)</f>
        <v>-1</v>
      </c>
      <c r="AG39" s="2">
        <f>+AH39/AI39</f>
        <v>0</v>
      </c>
      <c r="AH39" s="2">
        <f>SUM(AH43:AH156)</f>
        <v>0</v>
      </c>
      <c r="AI39" s="2">
        <f>SUM(AI43:AI156)</f>
        <v>-1</v>
      </c>
      <c r="AJ39" s="2">
        <f>+AK39/AL39</f>
        <v>0</v>
      </c>
      <c r="AK39" s="2">
        <f>SUM(AK43:AK156)</f>
        <v>0</v>
      </c>
      <c r="AL39" s="2">
        <f>SUM(AL43:AL156)</f>
        <v>-1</v>
      </c>
      <c r="AM39" s="2">
        <f>+AN39/AO39</f>
        <v>0</v>
      </c>
      <c r="AN39" s="2">
        <f>SUM(AN43:AN156)</f>
        <v>0</v>
      </c>
      <c r="AO39" s="2">
        <f>SUM(AO43:AO156)</f>
        <v>-1</v>
      </c>
      <c r="AP39" s="2">
        <f>+AQ39/AR39</f>
        <v>0</v>
      </c>
      <c r="AQ39" s="2">
        <f>SUM(AQ43:AQ156)</f>
        <v>0</v>
      </c>
      <c r="AR39" s="2">
        <f>SUM(AR43:AR156)</f>
        <v>-1</v>
      </c>
      <c r="AS39" s="2">
        <f>+AT39/AU39</f>
        <v>0</v>
      </c>
      <c r="AT39" s="2">
        <f>SUM(AT43:AT156)</f>
        <v>0</v>
      </c>
      <c r="AU39" s="2">
        <f>SUM(AU43:AU156)</f>
        <v>-1</v>
      </c>
      <c r="AV39" s="2">
        <f>+AW39/AX39</f>
        <v>0</v>
      </c>
      <c r="AW39" s="2">
        <f>SUM(AW43:AW156)</f>
        <v>0</v>
      </c>
      <c r="AX39" s="2">
        <f>SUM(AX43:AX156)</f>
        <v>-1</v>
      </c>
      <c r="AY39" s="2">
        <f>+AZ39/BA39</f>
        <v>0</v>
      </c>
      <c r="AZ39" s="2">
        <f>SUM(AZ43:AZ156)</f>
        <v>0</v>
      </c>
      <c r="BA39" s="2">
        <f>SUM(BA43:BA156)</f>
        <v>-1</v>
      </c>
      <c r="BB39" s="26"/>
      <c r="BC39" t="s">
        <v>8</v>
      </c>
    </row>
    <row r="40" spans="1:58" ht="13" thickBot="1" x14ac:dyDescent="0.3">
      <c r="B40" s="9"/>
      <c r="C40" s="9"/>
      <c r="D40" s="9"/>
      <c r="E40" s="9"/>
      <c r="F40" s="9"/>
      <c r="G40" s="9"/>
      <c r="H40" s="9"/>
      <c r="I40" s="9">
        <f>COUNTIF(I43:I62,10)</f>
        <v>0</v>
      </c>
      <c r="J40" s="9"/>
      <c r="K40" s="9"/>
      <c r="L40" s="9"/>
      <c r="M40" s="9"/>
      <c r="N40" s="9"/>
      <c r="O40" s="9"/>
      <c r="P40" s="9"/>
      <c r="Q40" s="9"/>
      <c r="R40" s="9">
        <f>COUNTIF(R43:R62,10)</f>
        <v>0</v>
      </c>
      <c r="S40" s="9"/>
      <c r="T40" s="9"/>
      <c r="U40" s="9">
        <f>COUNTIF(U43:U62,10)</f>
        <v>0</v>
      </c>
      <c r="V40" s="9"/>
      <c r="W40" s="9"/>
      <c r="X40" s="9">
        <f>COUNTIF(X43:X62,10)</f>
        <v>0</v>
      </c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>
        <f>COUNTIF(AP43:AP62,10)</f>
        <v>0</v>
      </c>
      <c r="AQ40" s="9"/>
      <c r="AR40" s="9"/>
      <c r="AS40" s="9">
        <f>COUNTIF(AS43:AS62,10)</f>
        <v>0</v>
      </c>
      <c r="AT40" s="9"/>
      <c r="AU40" s="9"/>
      <c r="AV40" s="9"/>
      <c r="AW40" s="9"/>
      <c r="AX40" s="9"/>
      <c r="AY40" s="9">
        <f>COUNTIF(AY43:AY62,10)</f>
        <v>0</v>
      </c>
      <c r="AZ40" s="9"/>
      <c r="BB40" s="41">
        <f>MAX(BC43:BC102)</f>
        <v>0</v>
      </c>
    </row>
    <row r="41" spans="1:58" ht="13" thickBot="1" x14ac:dyDescent="0.3">
      <c r="B41" s="84" t="s">
        <v>0</v>
      </c>
      <c r="C41" s="474" t="s">
        <v>73</v>
      </c>
      <c r="D41" s="460"/>
      <c r="E41" s="461"/>
      <c r="F41" s="474" t="s">
        <v>126</v>
      </c>
      <c r="G41" s="460"/>
      <c r="H41" s="461"/>
      <c r="I41" s="459" t="s">
        <v>1</v>
      </c>
      <c r="J41" s="460"/>
      <c r="K41" s="461"/>
      <c r="L41" s="474" t="s">
        <v>127</v>
      </c>
      <c r="M41" s="460"/>
      <c r="N41" s="461"/>
      <c r="O41" s="474" t="s">
        <v>119</v>
      </c>
      <c r="P41" s="460"/>
      <c r="Q41" s="461"/>
      <c r="R41" s="459" t="s">
        <v>6</v>
      </c>
      <c r="S41" s="460"/>
      <c r="T41" s="461"/>
      <c r="U41" s="459" t="s">
        <v>9</v>
      </c>
      <c r="V41" s="460"/>
      <c r="W41" s="461"/>
      <c r="X41" s="459" t="s">
        <v>43</v>
      </c>
      <c r="Y41" s="460"/>
      <c r="Z41" s="461"/>
      <c r="AA41" s="459" t="s">
        <v>26</v>
      </c>
      <c r="AB41" s="460"/>
      <c r="AC41" s="461"/>
      <c r="AD41" s="459" t="s">
        <v>77</v>
      </c>
      <c r="AE41" s="460"/>
      <c r="AF41" s="461"/>
      <c r="AG41" s="459" t="s">
        <v>4</v>
      </c>
      <c r="AH41" s="460"/>
      <c r="AI41" s="461"/>
      <c r="AJ41" s="474" t="s">
        <v>123</v>
      </c>
      <c r="AK41" s="460"/>
      <c r="AL41" s="461"/>
      <c r="AM41" s="459" t="s">
        <v>96</v>
      </c>
      <c r="AN41" s="460"/>
      <c r="AO41" s="461"/>
      <c r="AP41" s="459" t="s">
        <v>35</v>
      </c>
      <c r="AQ41" s="460"/>
      <c r="AR41" s="461"/>
      <c r="AS41" s="459" t="s">
        <v>62</v>
      </c>
      <c r="AT41" s="460"/>
      <c r="AU41" s="461"/>
      <c r="AV41" s="459" t="s">
        <v>63</v>
      </c>
      <c r="AW41" s="460"/>
      <c r="AX41" s="461"/>
      <c r="AY41" s="459" t="s">
        <v>93</v>
      </c>
      <c r="AZ41" s="460"/>
      <c r="BA41" s="461"/>
      <c r="BB41" s="41">
        <f>COUNT(BB43:BB156)</f>
        <v>0</v>
      </c>
      <c r="BC41" s="86" t="s">
        <v>7</v>
      </c>
      <c r="BD41" s="181" t="s">
        <v>8</v>
      </c>
      <c r="BE41" s="87" t="s">
        <v>47</v>
      </c>
    </row>
    <row r="42" spans="1:58" ht="13" thickBot="1" x14ac:dyDescent="0.3">
      <c r="B42" s="31" t="s">
        <v>24</v>
      </c>
      <c r="C42" s="37" t="s">
        <v>3</v>
      </c>
      <c r="D42" s="38" t="s">
        <v>2</v>
      </c>
      <c r="E42" s="77"/>
      <c r="F42" s="37" t="s">
        <v>3</v>
      </c>
      <c r="G42" s="38" t="s">
        <v>2</v>
      </c>
      <c r="H42" s="77"/>
      <c r="I42" s="37" t="s">
        <v>3</v>
      </c>
      <c r="J42" s="38" t="s">
        <v>2</v>
      </c>
      <c r="K42" s="77"/>
      <c r="L42" s="37" t="s">
        <v>3</v>
      </c>
      <c r="M42" s="38" t="s">
        <v>2</v>
      </c>
      <c r="N42" s="77"/>
      <c r="O42" s="37" t="s">
        <v>3</v>
      </c>
      <c r="P42" s="38" t="s">
        <v>2</v>
      </c>
      <c r="Q42" s="77"/>
      <c r="R42" s="37" t="s">
        <v>3</v>
      </c>
      <c r="S42" s="38" t="s">
        <v>2</v>
      </c>
      <c r="T42" s="77"/>
      <c r="U42" s="37" t="s">
        <v>3</v>
      </c>
      <c r="V42" s="38" t="s">
        <v>2</v>
      </c>
      <c r="W42" s="77"/>
      <c r="X42" s="37" t="s">
        <v>3</v>
      </c>
      <c r="Y42" s="38" t="s">
        <v>2</v>
      </c>
      <c r="Z42" s="77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112" t="s">
        <v>3</v>
      </c>
      <c r="AH42" s="38" t="s">
        <v>2</v>
      </c>
      <c r="AI42" s="77"/>
      <c r="AJ42" s="37" t="s">
        <v>3</v>
      </c>
      <c r="AK42" s="38" t="s">
        <v>2</v>
      </c>
      <c r="AL42" s="77"/>
      <c r="AM42" s="37" t="s">
        <v>3</v>
      </c>
      <c r="AN42" s="38" t="s">
        <v>2</v>
      </c>
      <c r="AO42" s="77"/>
      <c r="AP42" s="37" t="s">
        <v>3</v>
      </c>
      <c r="AQ42" s="38" t="s">
        <v>2</v>
      </c>
      <c r="AR42" s="77"/>
      <c r="AS42" s="37" t="s">
        <v>3</v>
      </c>
      <c r="AT42" s="38" t="s">
        <v>2</v>
      </c>
      <c r="AU42" s="77"/>
      <c r="AV42" s="37" t="s">
        <v>3</v>
      </c>
      <c r="AW42" s="38" t="s">
        <v>2</v>
      </c>
      <c r="AX42" s="77"/>
      <c r="AY42" s="77" t="s">
        <v>3</v>
      </c>
      <c r="AZ42" s="38" t="s">
        <v>2</v>
      </c>
      <c r="BA42" s="38"/>
      <c r="BB42" s="27" t="s">
        <v>22</v>
      </c>
      <c r="BC42" s="30" t="s">
        <v>23</v>
      </c>
    </row>
    <row r="43" spans="1:58" x14ac:dyDescent="0.25">
      <c r="A43">
        <v>1</v>
      </c>
      <c r="B43" s="6"/>
      <c r="C43" s="78">
        <v>-10000</v>
      </c>
      <c r="D43" s="35"/>
      <c r="E43" s="79">
        <v>-1</v>
      </c>
      <c r="F43" s="78">
        <v>-10000</v>
      </c>
      <c r="G43" s="35"/>
      <c r="H43" s="79">
        <v>-1</v>
      </c>
      <c r="I43" s="78">
        <v>-10000</v>
      </c>
      <c r="J43" s="35"/>
      <c r="K43" s="79">
        <v>-1</v>
      </c>
      <c r="L43" s="78">
        <v>-10000</v>
      </c>
      <c r="M43" s="35"/>
      <c r="N43" s="79">
        <v>-1</v>
      </c>
      <c r="O43" s="78">
        <v>-10000</v>
      </c>
      <c r="P43" s="35"/>
      <c r="Q43" s="79">
        <v>-1</v>
      </c>
      <c r="R43" s="78">
        <v>-10000</v>
      </c>
      <c r="S43" s="35"/>
      <c r="T43" s="79">
        <v>-1</v>
      </c>
      <c r="U43" s="78">
        <v>-10000</v>
      </c>
      <c r="V43" s="35"/>
      <c r="W43" s="79">
        <v>-1</v>
      </c>
      <c r="X43" s="78">
        <v>-10000</v>
      </c>
      <c r="Y43" s="35"/>
      <c r="Z43" s="79">
        <v>-1</v>
      </c>
      <c r="AA43" s="78">
        <v>-10000</v>
      </c>
      <c r="AB43" s="35"/>
      <c r="AC43" s="79">
        <v>-1</v>
      </c>
      <c r="AD43" s="78">
        <v>-10000</v>
      </c>
      <c r="AE43" s="35"/>
      <c r="AF43" s="79">
        <v>-1</v>
      </c>
      <c r="AG43" s="78">
        <v>-10000</v>
      </c>
      <c r="AH43" s="35"/>
      <c r="AI43" s="79">
        <v>-1</v>
      </c>
      <c r="AJ43" s="78">
        <v>-10000</v>
      </c>
      <c r="AK43" s="35"/>
      <c r="AL43" s="79">
        <v>-1</v>
      </c>
      <c r="AM43" s="78">
        <v>-10000</v>
      </c>
      <c r="AN43" s="35"/>
      <c r="AO43" s="79">
        <v>-1</v>
      </c>
      <c r="AP43" s="78">
        <v>-10000</v>
      </c>
      <c r="AQ43" s="35"/>
      <c r="AR43" s="79">
        <v>-1</v>
      </c>
      <c r="AS43" s="78">
        <v>-10000</v>
      </c>
      <c r="AT43" s="35"/>
      <c r="AU43" s="79">
        <v>-1</v>
      </c>
      <c r="AV43" s="78">
        <v>-10000</v>
      </c>
      <c r="AW43" s="35"/>
      <c r="AX43" s="79">
        <v>-1</v>
      </c>
      <c r="AY43" s="78">
        <v>-10000</v>
      </c>
      <c r="AZ43" s="35"/>
      <c r="BA43" s="79">
        <v>-1</v>
      </c>
      <c r="BD43">
        <f t="shared" ref="BD43:BD65" si="2">+AY43+AP43+AG43+AD43+AA43+X43+U43+R43+O43+L43+I43+F43+C43+AJ43+AM43+AS43+AV43</f>
        <v>-170000</v>
      </c>
      <c r="BE43">
        <f t="shared" ref="BE43:BE66" si="3">COUNT(C43:BA43)/3</f>
        <v>11.333333333333334</v>
      </c>
      <c r="BF43">
        <f t="shared" ref="BF43:BF66" si="4">+BD43/BE43</f>
        <v>-15000</v>
      </c>
    </row>
    <row r="44" spans="1:58" x14ac:dyDescent="0.25">
      <c r="A44">
        <f>+A43+1</f>
        <v>2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S44" s="10"/>
      <c r="AT44" s="32"/>
      <c r="AU44" s="11"/>
      <c r="AV44" s="10"/>
      <c r="AW44" s="32"/>
      <c r="AX44" s="11"/>
      <c r="AY44" s="10"/>
      <c r="AZ44" s="32"/>
      <c r="BA44" s="11"/>
      <c r="BD44">
        <f t="shared" si="2"/>
        <v>0</v>
      </c>
      <c r="BE44">
        <f t="shared" si="3"/>
        <v>0</v>
      </c>
      <c r="BF44" t="e">
        <f t="shared" si="4"/>
        <v>#DIV/0!</v>
      </c>
    </row>
    <row r="45" spans="1:58" x14ac:dyDescent="0.25">
      <c r="A45">
        <f t="shared" ref="A45:A108" si="5">+A44+1</f>
        <v>3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10"/>
      <c r="AT45" s="32"/>
      <c r="AU45" s="11"/>
      <c r="AV45" s="10"/>
      <c r="AW45" s="32"/>
      <c r="AX45" s="11"/>
      <c r="AY45" s="10"/>
      <c r="AZ45" s="32"/>
      <c r="BA45" s="11"/>
      <c r="BC45" s="41"/>
      <c r="BD45">
        <f t="shared" si="2"/>
        <v>0</v>
      </c>
      <c r="BE45">
        <f t="shared" si="3"/>
        <v>0</v>
      </c>
      <c r="BF45" t="e">
        <f t="shared" si="4"/>
        <v>#DIV/0!</v>
      </c>
    </row>
    <row r="46" spans="1:58" x14ac:dyDescent="0.25">
      <c r="A46">
        <f t="shared" si="5"/>
        <v>4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C46" s="41"/>
      <c r="BD46">
        <f t="shared" si="2"/>
        <v>0</v>
      </c>
      <c r="BE46">
        <f t="shared" si="3"/>
        <v>0</v>
      </c>
      <c r="BF46" t="e">
        <f t="shared" si="4"/>
        <v>#DIV/0!</v>
      </c>
    </row>
    <row r="47" spans="1:58" x14ac:dyDescent="0.25">
      <c r="A47">
        <f t="shared" si="5"/>
        <v>5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C47" s="41"/>
      <c r="BD47">
        <f t="shared" si="2"/>
        <v>0</v>
      </c>
      <c r="BE47">
        <f t="shared" si="3"/>
        <v>0</v>
      </c>
      <c r="BF47" t="e">
        <f t="shared" si="4"/>
        <v>#DIV/0!</v>
      </c>
    </row>
    <row r="48" spans="1:58" x14ac:dyDescent="0.25">
      <c r="A48">
        <f t="shared" si="5"/>
        <v>6</v>
      </c>
      <c r="B48" s="6"/>
      <c r="C48" s="12"/>
      <c r="D48" s="36"/>
      <c r="E48" s="13"/>
      <c r="F48" s="12"/>
      <c r="G48" s="36"/>
      <c r="H48" s="13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C48" s="41"/>
      <c r="BD48">
        <f t="shared" si="2"/>
        <v>0</v>
      </c>
      <c r="BE48">
        <f t="shared" si="3"/>
        <v>0</v>
      </c>
      <c r="BF48" t="e">
        <f t="shared" si="4"/>
        <v>#DIV/0!</v>
      </c>
    </row>
    <row r="49" spans="1:58" x14ac:dyDescent="0.25">
      <c r="A49">
        <f t="shared" si="5"/>
        <v>7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C49" s="41"/>
      <c r="BD49">
        <f t="shared" si="2"/>
        <v>0</v>
      </c>
      <c r="BE49">
        <f t="shared" si="3"/>
        <v>0</v>
      </c>
      <c r="BF49" t="e">
        <f t="shared" si="4"/>
        <v>#DIV/0!</v>
      </c>
    </row>
    <row r="50" spans="1:58" x14ac:dyDescent="0.25">
      <c r="A50">
        <f t="shared" si="5"/>
        <v>8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Y50" s="10"/>
      <c r="AZ50" s="32"/>
      <c r="BA50" s="11"/>
      <c r="BC50" s="69"/>
      <c r="BD50">
        <f t="shared" si="2"/>
        <v>0</v>
      </c>
      <c r="BE50">
        <f t="shared" si="3"/>
        <v>0</v>
      </c>
      <c r="BF50" t="e">
        <f t="shared" si="4"/>
        <v>#DIV/0!</v>
      </c>
    </row>
    <row r="51" spans="1:58" x14ac:dyDescent="0.25">
      <c r="A51">
        <f t="shared" si="5"/>
        <v>9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C51" s="41"/>
      <c r="BD51">
        <f t="shared" si="2"/>
        <v>0</v>
      </c>
      <c r="BE51">
        <f t="shared" si="3"/>
        <v>0</v>
      </c>
      <c r="BF51" t="e">
        <f t="shared" si="4"/>
        <v>#DIV/0!</v>
      </c>
    </row>
    <row r="52" spans="1:58" x14ac:dyDescent="0.25">
      <c r="A52">
        <f t="shared" si="5"/>
        <v>10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C52" s="41"/>
      <c r="BD52">
        <f t="shared" si="2"/>
        <v>0</v>
      </c>
      <c r="BE52">
        <f t="shared" si="3"/>
        <v>0</v>
      </c>
      <c r="BF52" t="e">
        <f t="shared" si="4"/>
        <v>#DIV/0!</v>
      </c>
    </row>
    <row r="53" spans="1:58" x14ac:dyDescent="0.25">
      <c r="A53">
        <f t="shared" si="5"/>
        <v>11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C53" s="41"/>
      <c r="BD53">
        <f t="shared" si="2"/>
        <v>0</v>
      </c>
      <c r="BE53">
        <f t="shared" si="3"/>
        <v>0</v>
      </c>
      <c r="BF53" t="e">
        <f t="shared" si="4"/>
        <v>#DIV/0!</v>
      </c>
    </row>
    <row r="54" spans="1:58" x14ac:dyDescent="0.25">
      <c r="A54">
        <f t="shared" si="5"/>
        <v>12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28"/>
      <c r="BC54" s="41"/>
      <c r="BD54">
        <f t="shared" si="2"/>
        <v>0</v>
      </c>
      <c r="BE54">
        <f t="shared" si="3"/>
        <v>0</v>
      </c>
      <c r="BF54" t="e">
        <f t="shared" si="4"/>
        <v>#DIV/0!</v>
      </c>
    </row>
    <row r="55" spans="1:58" x14ac:dyDescent="0.25">
      <c r="A55">
        <f t="shared" si="5"/>
        <v>13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28"/>
      <c r="BC55" s="41"/>
      <c r="BD55">
        <f t="shared" si="2"/>
        <v>0</v>
      </c>
      <c r="BE55">
        <f t="shared" si="3"/>
        <v>0</v>
      </c>
      <c r="BF55" t="e">
        <f t="shared" si="4"/>
        <v>#DIV/0!</v>
      </c>
    </row>
    <row r="56" spans="1:58" x14ac:dyDescent="0.25">
      <c r="A56">
        <f t="shared" si="5"/>
        <v>14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C56" s="41"/>
      <c r="BD56">
        <f t="shared" si="2"/>
        <v>0</v>
      </c>
      <c r="BE56">
        <f t="shared" si="3"/>
        <v>0</v>
      </c>
      <c r="BF56" t="e">
        <f t="shared" si="4"/>
        <v>#DIV/0!</v>
      </c>
    </row>
    <row r="57" spans="1:58" x14ac:dyDescent="0.25">
      <c r="A57">
        <f t="shared" si="5"/>
        <v>15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C57" s="41"/>
      <c r="BD57">
        <f t="shared" si="2"/>
        <v>0</v>
      </c>
      <c r="BE57">
        <f t="shared" si="3"/>
        <v>0</v>
      </c>
      <c r="BF57" t="e">
        <f t="shared" si="4"/>
        <v>#DIV/0!</v>
      </c>
    </row>
    <row r="58" spans="1:58" x14ac:dyDescent="0.25">
      <c r="A58">
        <f t="shared" si="5"/>
        <v>16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C58" s="41"/>
      <c r="BD58">
        <f t="shared" si="2"/>
        <v>0</v>
      </c>
      <c r="BE58">
        <f t="shared" si="3"/>
        <v>0</v>
      </c>
      <c r="BF58" t="e">
        <f t="shared" si="4"/>
        <v>#DIV/0!</v>
      </c>
    </row>
    <row r="59" spans="1:58" x14ac:dyDescent="0.25">
      <c r="A59">
        <f t="shared" si="5"/>
        <v>17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C59" s="41"/>
      <c r="BD59">
        <f t="shared" si="2"/>
        <v>0</v>
      </c>
      <c r="BE59">
        <f t="shared" si="3"/>
        <v>0</v>
      </c>
      <c r="BF59" t="e">
        <f t="shared" si="4"/>
        <v>#DIV/0!</v>
      </c>
    </row>
    <row r="60" spans="1:58" x14ac:dyDescent="0.25">
      <c r="A60">
        <f t="shared" si="5"/>
        <v>18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C60" s="41"/>
      <c r="BD60">
        <f t="shared" si="2"/>
        <v>0</v>
      </c>
      <c r="BE60">
        <f t="shared" si="3"/>
        <v>0</v>
      </c>
      <c r="BF60" t="e">
        <f t="shared" si="4"/>
        <v>#DIV/0!</v>
      </c>
    </row>
    <row r="61" spans="1:58" x14ac:dyDescent="0.25">
      <c r="A61">
        <f t="shared" si="5"/>
        <v>19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C61" s="41"/>
      <c r="BD61">
        <f t="shared" si="2"/>
        <v>0</v>
      </c>
      <c r="BE61">
        <f t="shared" si="3"/>
        <v>0</v>
      </c>
      <c r="BF61" t="e">
        <f t="shared" si="4"/>
        <v>#DIV/0!</v>
      </c>
    </row>
    <row r="62" spans="1:58" x14ac:dyDescent="0.25">
      <c r="A62">
        <f t="shared" si="5"/>
        <v>20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D62">
        <f t="shared" si="2"/>
        <v>0</v>
      </c>
      <c r="BE62">
        <f t="shared" si="3"/>
        <v>0</v>
      </c>
      <c r="BF62" t="e">
        <f t="shared" si="4"/>
        <v>#DIV/0!</v>
      </c>
    </row>
    <row r="63" spans="1:58" x14ac:dyDescent="0.25">
      <c r="A63">
        <f t="shared" si="5"/>
        <v>21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D63">
        <f t="shared" si="2"/>
        <v>0</v>
      </c>
      <c r="BE63">
        <f t="shared" si="3"/>
        <v>0</v>
      </c>
      <c r="BF63" t="e">
        <f t="shared" si="4"/>
        <v>#DIV/0!</v>
      </c>
    </row>
    <row r="64" spans="1:58" x14ac:dyDescent="0.25">
      <c r="A64">
        <f t="shared" si="5"/>
        <v>22</v>
      </c>
      <c r="B64" s="6"/>
      <c r="C64" s="12"/>
      <c r="D64" s="36"/>
      <c r="E64" s="13"/>
      <c r="F64" s="12"/>
      <c r="G64" s="36"/>
      <c r="H64" s="13"/>
      <c r="I64" s="12"/>
      <c r="J64" s="36"/>
      <c r="K64" s="13"/>
      <c r="L64" s="10"/>
      <c r="M64" s="32"/>
      <c r="N64" s="11"/>
      <c r="O64" s="12"/>
      <c r="P64" s="36"/>
      <c r="Q64" s="13"/>
      <c r="R64" s="12"/>
      <c r="S64" s="36"/>
      <c r="T64" s="13"/>
      <c r="U64" s="12"/>
      <c r="V64" s="36"/>
      <c r="W64" s="13"/>
      <c r="X64" s="12"/>
      <c r="Y64" s="36"/>
      <c r="Z64" s="13"/>
      <c r="AA64" s="12"/>
      <c r="AB64" s="36"/>
      <c r="AC64" s="13"/>
      <c r="AD64" s="10"/>
      <c r="AE64" s="32"/>
      <c r="AF64" s="11"/>
      <c r="AG64" s="12"/>
      <c r="AH64" s="36"/>
      <c r="AI64" s="13"/>
      <c r="AJ64" s="10"/>
      <c r="AK64" s="32"/>
      <c r="AL64" s="11"/>
      <c r="AM64" s="12"/>
      <c r="AN64" s="36"/>
      <c r="AO64" s="13"/>
      <c r="AP64" s="12"/>
      <c r="AQ64" s="36"/>
      <c r="AR64" s="13"/>
      <c r="AS64" s="12"/>
      <c r="AT64" s="36"/>
      <c r="AU64" s="13"/>
      <c r="AV64" s="12"/>
      <c r="AW64" s="36"/>
      <c r="AX64" s="13"/>
      <c r="AY64" s="12"/>
      <c r="AZ64" s="36"/>
      <c r="BA64" s="13"/>
      <c r="BB64" s="28"/>
      <c r="BC64" s="41"/>
      <c r="BD64">
        <f t="shared" si="2"/>
        <v>0</v>
      </c>
      <c r="BE64">
        <f t="shared" si="3"/>
        <v>0</v>
      </c>
      <c r="BF64" t="e">
        <f t="shared" si="4"/>
        <v>#DIV/0!</v>
      </c>
    </row>
    <row r="65" spans="1:58" x14ac:dyDescent="0.25">
      <c r="A65">
        <f t="shared" si="5"/>
        <v>23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28"/>
      <c r="BC65" s="41"/>
      <c r="BD65">
        <f t="shared" si="2"/>
        <v>0</v>
      </c>
      <c r="BE65">
        <f t="shared" si="3"/>
        <v>0</v>
      </c>
      <c r="BF65" t="e">
        <f t="shared" si="4"/>
        <v>#DIV/0!</v>
      </c>
    </row>
    <row r="66" spans="1:58" x14ac:dyDescent="0.25">
      <c r="A66">
        <f t="shared" si="5"/>
        <v>24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Y66" s="10"/>
      <c r="AZ66" s="32"/>
      <c r="BA66" s="11"/>
      <c r="BC66" s="41"/>
      <c r="BD66">
        <f>+AY66+AP66+AG66+AD66+AA66+X66+U66+R66+O66+L66+I66+F66+C66+AJ66+AM66+AS66+AV66</f>
        <v>0</v>
      </c>
      <c r="BE66">
        <f t="shared" si="3"/>
        <v>0</v>
      </c>
      <c r="BF66" t="e">
        <f t="shared" si="4"/>
        <v>#DIV/0!</v>
      </c>
    </row>
    <row r="67" spans="1:58" x14ac:dyDescent="0.25">
      <c r="A67">
        <f t="shared" si="5"/>
        <v>25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C67" s="41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 x14ac:dyDescent="0.25">
      <c r="A68">
        <f t="shared" si="5"/>
        <v>26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C68" s="41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 x14ac:dyDescent="0.25">
      <c r="A69">
        <f t="shared" si="5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C69" s="41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 x14ac:dyDescent="0.25">
      <c r="A70">
        <f t="shared" si="5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C70" s="41"/>
    </row>
    <row r="71" spans="1:58" x14ac:dyDescent="0.25">
      <c r="A71">
        <f t="shared" si="5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C71" s="41"/>
    </row>
    <row r="72" spans="1:58" x14ac:dyDescent="0.25">
      <c r="A72">
        <f t="shared" si="5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C72" s="41"/>
    </row>
    <row r="73" spans="1:58" x14ac:dyDescent="0.25">
      <c r="A73">
        <f t="shared" si="5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28"/>
      <c r="BC73" s="41"/>
    </row>
    <row r="74" spans="1:58" x14ac:dyDescent="0.25">
      <c r="A74">
        <f t="shared" si="5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C74" s="41"/>
    </row>
    <row r="75" spans="1:58" x14ac:dyDescent="0.25">
      <c r="A75">
        <f t="shared" si="5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28"/>
    </row>
    <row r="76" spans="1:58" x14ac:dyDescent="0.25">
      <c r="A76">
        <f t="shared" si="5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28"/>
    </row>
    <row r="77" spans="1:58" x14ac:dyDescent="0.25">
      <c r="A77">
        <f t="shared" si="5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C77" s="41"/>
    </row>
    <row r="78" spans="1:58" x14ac:dyDescent="0.25">
      <c r="A78">
        <f t="shared" si="5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C78" s="41"/>
    </row>
    <row r="79" spans="1:58" x14ac:dyDescent="0.25">
      <c r="A79">
        <f t="shared" si="5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C79" s="41"/>
    </row>
    <row r="80" spans="1:58" x14ac:dyDescent="0.25">
      <c r="A80">
        <f t="shared" si="5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C80" s="41"/>
    </row>
    <row r="81" spans="1:55" x14ac:dyDescent="0.25">
      <c r="A81">
        <f t="shared" si="5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C81" s="41"/>
    </row>
    <row r="82" spans="1:55" x14ac:dyDescent="0.25">
      <c r="A82">
        <f t="shared" si="5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C82" s="41"/>
    </row>
    <row r="83" spans="1:55" x14ac:dyDescent="0.25">
      <c r="A83">
        <f t="shared" si="5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C83" s="41"/>
    </row>
    <row r="84" spans="1:55" x14ac:dyDescent="0.25">
      <c r="A84">
        <f t="shared" si="5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C84" s="76"/>
    </row>
    <row r="85" spans="1:55" x14ac:dyDescent="0.25">
      <c r="A85">
        <f t="shared" si="5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C85" s="41"/>
    </row>
    <row r="86" spans="1:55" x14ac:dyDescent="0.25">
      <c r="A86">
        <f t="shared" si="5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C86" s="41"/>
    </row>
    <row r="87" spans="1:55" x14ac:dyDescent="0.25">
      <c r="A87">
        <f t="shared" si="5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</row>
    <row r="88" spans="1:55" x14ac:dyDescent="0.25">
      <c r="A88">
        <f>+A87+1</f>
        <v>46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28"/>
      <c r="BC88" s="41"/>
    </row>
    <row r="89" spans="1:55" x14ac:dyDescent="0.25">
      <c r="A89">
        <f t="shared" si="5"/>
        <v>47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C89" s="41"/>
    </row>
    <row r="90" spans="1:55" x14ac:dyDescent="0.25">
      <c r="A90">
        <f t="shared" si="5"/>
        <v>48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28"/>
      <c r="BC90" s="76"/>
    </row>
    <row r="91" spans="1:55" x14ac:dyDescent="0.25">
      <c r="A91">
        <f t="shared" si="5"/>
        <v>49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C91" s="41"/>
    </row>
    <row r="92" spans="1:55" x14ac:dyDescent="0.25">
      <c r="A92">
        <f t="shared" si="5"/>
        <v>50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C92" s="41"/>
    </row>
    <row r="93" spans="1:55" x14ac:dyDescent="0.25">
      <c r="A93">
        <f t="shared" si="5"/>
        <v>51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28"/>
      <c r="BC93" s="41"/>
    </row>
    <row r="94" spans="1:55" x14ac:dyDescent="0.25">
      <c r="A94">
        <f t="shared" si="5"/>
        <v>52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28"/>
      <c r="BC94" s="41"/>
    </row>
    <row r="95" spans="1:55" x14ac:dyDescent="0.25">
      <c r="A95">
        <f t="shared" si="5"/>
        <v>53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28"/>
      <c r="BC95" s="41"/>
    </row>
    <row r="96" spans="1:55" x14ac:dyDescent="0.25">
      <c r="A96">
        <f t="shared" si="5"/>
        <v>54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28"/>
      <c r="BC96" s="41"/>
    </row>
    <row r="97" spans="1:55" x14ac:dyDescent="0.25">
      <c r="A97">
        <f t="shared" si="5"/>
        <v>55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C97" s="41"/>
    </row>
    <row r="98" spans="1:55" x14ac:dyDescent="0.25">
      <c r="A98">
        <f t="shared" si="5"/>
        <v>56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C98" s="41"/>
    </row>
    <row r="99" spans="1:55" x14ac:dyDescent="0.25">
      <c r="A99">
        <f t="shared" si="5"/>
        <v>57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C99" s="41"/>
    </row>
    <row r="100" spans="1:55" x14ac:dyDescent="0.25">
      <c r="A100">
        <f t="shared" si="5"/>
        <v>58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C100" s="41"/>
    </row>
    <row r="101" spans="1:55" x14ac:dyDescent="0.25">
      <c r="A101">
        <f t="shared" si="5"/>
        <v>59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C101" s="41"/>
    </row>
    <row r="102" spans="1:55" x14ac:dyDescent="0.25">
      <c r="A102">
        <f t="shared" si="5"/>
        <v>60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C102" s="41"/>
    </row>
    <row r="103" spans="1:55" x14ac:dyDescent="0.25">
      <c r="A103">
        <f t="shared" si="5"/>
        <v>61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C103" s="41"/>
    </row>
    <row r="104" spans="1:55" x14ac:dyDescent="0.25">
      <c r="A104">
        <f t="shared" si="5"/>
        <v>62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C104" s="41"/>
    </row>
    <row r="105" spans="1:55" x14ac:dyDescent="0.25">
      <c r="A105">
        <f t="shared" si="5"/>
        <v>63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C105" s="41"/>
    </row>
    <row r="106" spans="1:55" x14ac:dyDescent="0.25">
      <c r="A106">
        <f t="shared" si="5"/>
        <v>64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C106" s="41"/>
    </row>
    <row r="107" spans="1:55" x14ac:dyDescent="0.25">
      <c r="A107">
        <f t="shared" si="5"/>
        <v>65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27"/>
      <c r="BC107" s="76"/>
    </row>
    <row r="108" spans="1:55" x14ac:dyDescent="0.25">
      <c r="A108">
        <f t="shared" si="5"/>
        <v>66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28"/>
      <c r="BC108" s="41"/>
    </row>
    <row r="109" spans="1:55" x14ac:dyDescent="0.25">
      <c r="A109">
        <f t="shared" ref="A109:A156" si="6">+A108+1</f>
        <v>67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28"/>
      <c r="BC109" s="41"/>
    </row>
    <row r="110" spans="1:55" x14ac:dyDescent="0.25">
      <c r="A110">
        <f t="shared" si="6"/>
        <v>68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C110" s="41"/>
    </row>
    <row r="111" spans="1:55" x14ac:dyDescent="0.25">
      <c r="A111">
        <f t="shared" si="6"/>
        <v>69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C111" s="41"/>
    </row>
    <row r="112" spans="1:55" x14ac:dyDescent="0.25">
      <c r="A112">
        <f t="shared" si="6"/>
        <v>70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C112" s="41"/>
    </row>
    <row r="113" spans="1:55" x14ac:dyDescent="0.25">
      <c r="A113">
        <f t="shared" si="6"/>
        <v>71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C113" s="41"/>
    </row>
    <row r="114" spans="1:55" x14ac:dyDescent="0.25">
      <c r="A114">
        <f t="shared" si="6"/>
        <v>72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C114" s="41"/>
    </row>
    <row r="115" spans="1:55" x14ac:dyDescent="0.25">
      <c r="A115">
        <f t="shared" si="6"/>
        <v>73</v>
      </c>
      <c r="B115" s="6"/>
      <c r="C115" s="12"/>
      <c r="D115" s="36"/>
      <c r="E115" s="13"/>
      <c r="F115" s="12"/>
      <c r="G115" s="36"/>
      <c r="H115" s="13"/>
      <c r="I115" s="12"/>
      <c r="J115" s="36"/>
      <c r="K115" s="13"/>
      <c r="L115" s="12"/>
      <c r="M115" s="36"/>
      <c r="N115" s="13"/>
      <c r="O115" s="12"/>
      <c r="P115" s="36"/>
      <c r="Q115" s="13"/>
      <c r="R115" s="12"/>
      <c r="S115" s="36"/>
      <c r="T115" s="13"/>
      <c r="U115" s="12"/>
      <c r="V115" s="36"/>
      <c r="W115" s="13"/>
      <c r="X115" s="12"/>
      <c r="Y115" s="36"/>
      <c r="Z115" s="13"/>
      <c r="AA115" s="12"/>
      <c r="AB115" s="36"/>
      <c r="AC115" s="13"/>
      <c r="AD115" s="12"/>
      <c r="AE115" s="36"/>
      <c r="AF115" s="13"/>
      <c r="AG115" s="12"/>
      <c r="AH115" s="36"/>
      <c r="AI115" s="13"/>
      <c r="AJ115" s="12"/>
      <c r="AK115" s="36"/>
      <c r="AL115" s="13"/>
      <c r="AM115" s="12"/>
      <c r="AN115" s="36"/>
      <c r="AO115" s="13"/>
      <c r="AP115" s="12"/>
      <c r="AQ115" s="36"/>
      <c r="AR115" s="13"/>
      <c r="AS115" s="12"/>
      <c r="AT115" s="36"/>
      <c r="AU115" s="13"/>
      <c r="AV115" s="12"/>
      <c r="AW115" s="36"/>
      <c r="AX115" s="13"/>
      <c r="AY115" s="12"/>
      <c r="AZ115" s="36"/>
      <c r="BA115" s="13"/>
      <c r="BC115" s="41"/>
    </row>
    <row r="116" spans="1:55" x14ac:dyDescent="0.25">
      <c r="A116">
        <f t="shared" si="6"/>
        <v>74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C116" s="41"/>
    </row>
    <row r="117" spans="1:55" x14ac:dyDescent="0.25">
      <c r="A117">
        <f t="shared" si="6"/>
        <v>75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C117" s="41"/>
    </row>
    <row r="118" spans="1:55" x14ac:dyDescent="0.25">
      <c r="A118">
        <f t="shared" si="6"/>
        <v>76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C118" s="41"/>
    </row>
    <row r="119" spans="1:55" x14ac:dyDescent="0.25">
      <c r="A119">
        <f t="shared" si="6"/>
        <v>77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C119" s="41"/>
    </row>
    <row r="120" spans="1:55" x14ac:dyDescent="0.25">
      <c r="A120">
        <f t="shared" si="6"/>
        <v>78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C120" s="41"/>
    </row>
    <row r="121" spans="1:55" x14ac:dyDescent="0.25">
      <c r="A121">
        <f t="shared" si="6"/>
        <v>79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C121" s="41"/>
    </row>
    <row r="122" spans="1:55" x14ac:dyDescent="0.25">
      <c r="A122">
        <f t="shared" si="6"/>
        <v>80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C122" s="41"/>
    </row>
    <row r="123" spans="1:55" x14ac:dyDescent="0.25">
      <c r="A123">
        <f t="shared" si="6"/>
        <v>81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C123" s="41"/>
    </row>
    <row r="124" spans="1:55" x14ac:dyDescent="0.25">
      <c r="A124">
        <f t="shared" si="6"/>
        <v>82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C124" s="41"/>
    </row>
    <row r="125" spans="1:55" x14ac:dyDescent="0.25">
      <c r="A125">
        <f t="shared" si="6"/>
        <v>83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C125" s="41"/>
    </row>
    <row r="126" spans="1:55" x14ac:dyDescent="0.25">
      <c r="A126">
        <f t="shared" si="6"/>
        <v>84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</row>
    <row r="127" spans="1:55" x14ac:dyDescent="0.25">
      <c r="A127">
        <f t="shared" si="6"/>
        <v>85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</row>
    <row r="128" spans="1:55" x14ac:dyDescent="0.25">
      <c r="A128">
        <f t="shared" si="6"/>
        <v>86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C128" s="41"/>
    </row>
    <row r="129" spans="1:55" x14ac:dyDescent="0.25">
      <c r="A129">
        <f t="shared" si="6"/>
        <v>87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C129" s="41"/>
    </row>
    <row r="130" spans="1:55" x14ac:dyDescent="0.25">
      <c r="A130">
        <f t="shared" si="6"/>
        <v>88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C130" s="41"/>
    </row>
    <row r="131" spans="1:55" x14ac:dyDescent="0.25">
      <c r="A131">
        <f t="shared" si="6"/>
        <v>89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C131" s="41"/>
    </row>
    <row r="132" spans="1:55" x14ac:dyDescent="0.25">
      <c r="A132">
        <f t="shared" si="6"/>
        <v>90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C132" s="41"/>
    </row>
    <row r="133" spans="1:55" x14ac:dyDescent="0.25">
      <c r="A133">
        <f t="shared" si="6"/>
        <v>91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C133" s="41"/>
    </row>
    <row r="134" spans="1:55" x14ac:dyDescent="0.25">
      <c r="A134">
        <f t="shared" si="6"/>
        <v>92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C134" s="41"/>
    </row>
    <row r="135" spans="1:55" x14ac:dyDescent="0.25">
      <c r="A135">
        <f t="shared" si="6"/>
        <v>93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C135" s="41"/>
    </row>
    <row r="136" spans="1:55" x14ac:dyDescent="0.25">
      <c r="A136">
        <f t="shared" si="6"/>
        <v>94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C136" s="41"/>
    </row>
    <row r="137" spans="1:55" x14ac:dyDescent="0.25">
      <c r="A137">
        <f t="shared" si="6"/>
        <v>95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C137" s="41"/>
    </row>
    <row r="138" spans="1:55" x14ac:dyDescent="0.25">
      <c r="A138">
        <f t="shared" si="6"/>
        <v>96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C138" s="41"/>
    </row>
    <row r="139" spans="1:55" x14ac:dyDescent="0.25">
      <c r="A139">
        <f t="shared" si="6"/>
        <v>97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C139" s="41"/>
    </row>
    <row r="140" spans="1:55" x14ac:dyDescent="0.25">
      <c r="A140">
        <f t="shared" si="6"/>
        <v>98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C140" s="41"/>
    </row>
    <row r="141" spans="1:55" x14ac:dyDescent="0.25">
      <c r="A141">
        <f t="shared" si="6"/>
        <v>99</v>
      </c>
      <c r="B141" s="6"/>
      <c r="C141" s="12"/>
      <c r="D141" s="36"/>
      <c r="E141" s="13"/>
      <c r="F141" s="12"/>
      <c r="G141" s="36"/>
      <c r="H141" s="13"/>
      <c r="I141" s="12"/>
      <c r="J141" s="36"/>
      <c r="K141" s="13"/>
      <c r="L141" s="12"/>
      <c r="M141" s="36"/>
      <c r="N141" s="13"/>
      <c r="O141" s="12"/>
      <c r="P141" s="36"/>
      <c r="Q141" s="13"/>
      <c r="R141" s="12"/>
      <c r="S141" s="36"/>
      <c r="T141" s="13"/>
      <c r="U141" s="12"/>
      <c r="V141" s="36"/>
      <c r="W141" s="13"/>
      <c r="X141" s="12"/>
      <c r="Y141" s="36"/>
      <c r="Z141" s="13"/>
      <c r="AA141" s="12"/>
      <c r="AB141" s="36"/>
      <c r="AC141" s="13"/>
      <c r="AD141" s="12"/>
      <c r="AE141" s="36"/>
      <c r="AF141" s="13"/>
      <c r="AG141" s="12"/>
      <c r="AH141" s="36"/>
      <c r="AI141" s="13"/>
      <c r="AJ141" s="12"/>
      <c r="AK141" s="36"/>
      <c r="AL141" s="13"/>
      <c r="AM141" s="12"/>
      <c r="AN141" s="36"/>
      <c r="AO141" s="13"/>
      <c r="AP141" s="12"/>
      <c r="AQ141" s="36"/>
      <c r="AR141" s="13"/>
      <c r="AS141" s="12"/>
      <c r="AT141" s="36"/>
      <c r="AU141" s="13"/>
      <c r="AV141" s="12"/>
      <c r="AW141" s="36"/>
      <c r="AX141" s="13"/>
      <c r="AY141" s="12"/>
      <c r="AZ141" s="36"/>
      <c r="BA141" s="13"/>
      <c r="BC141" s="41"/>
    </row>
    <row r="142" spans="1:55" x14ac:dyDescent="0.25">
      <c r="A142">
        <f t="shared" si="6"/>
        <v>100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C142" s="41"/>
    </row>
    <row r="143" spans="1:55" x14ac:dyDescent="0.25">
      <c r="A143">
        <f t="shared" si="6"/>
        <v>101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C143" s="41"/>
    </row>
    <row r="144" spans="1:55" x14ac:dyDescent="0.25">
      <c r="A144">
        <f t="shared" si="6"/>
        <v>102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C144" s="41"/>
    </row>
    <row r="145" spans="1:55" x14ac:dyDescent="0.25">
      <c r="A145">
        <f t="shared" si="6"/>
        <v>103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C145" s="41"/>
    </row>
    <row r="146" spans="1:55" x14ac:dyDescent="0.25">
      <c r="A146">
        <f t="shared" si="6"/>
        <v>104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C146" s="41"/>
    </row>
    <row r="147" spans="1:55" x14ac:dyDescent="0.25">
      <c r="A147">
        <f t="shared" si="6"/>
        <v>105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C147" s="41"/>
    </row>
    <row r="148" spans="1:55" x14ac:dyDescent="0.25">
      <c r="A148">
        <f t="shared" si="6"/>
        <v>106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C148" s="41"/>
    </row>
    <row r="149" spans="1:55" x14ac:dyDescent="0.25">
      <c r="A149">
        <f t="shared" si="6"/>
        <v>107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C149" s="41"/>
    </row>
    <row r="150" spans="1:55" x14ac:dyDescent="0.25">
      <c r="A150">
        <f t="shared" si="6"/>
        <v>108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C150" s="41"/>
    </row>
    <row r="151" spans="1:55" x14ac:dyDescent="0.25">
      <c r="A151">
        <f t="shared" si="6"/>
        <v>109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</row>
    <row r="152" spans="1:55" x14ac:dyDescent="0.25">
      <c r="A152">
        <f t="shared" si="6"/>
        <v>110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</row>
    <row r="153" spans="1:55" x14ac:dyDescent="0.25">
      <c r="A153">
        <f t="shared" si="6"/>
        <v>111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</row>
    <row r="154" spans="1:55" x14ac:dyDescent="0.25">
      <c r="A154">
        <f t="shared" si="6"/>
        <v>112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</row>
    <row r="155" spans="1:55" x14ac:dyDescent="0.25">
      <c r="A155">
        <f t="shared" si="6"/>
        <v>113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</row>
    <row r="156" spans="1:55" x14ac:dyDescent="0.25">
      <c r="A156">
        <f t="shared" si="6"/>
        <v>114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</row>
  </sheetData>
  <mergeCells count="17">
    <mergeCell ref="AM41:AO41"/>
    <mergeCell ref="AP41:AR41"/>
    <mergeCell ref="AS41:AU41"/>
    <mergeCell ref="AV41:AX41"/>
    <mergeCell ref="AY41:BA41"/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1">
    <pageSetUpPr fitToPage="1"/>
  </sheetPr>
  <dimension ref="A1:BC68"/>
  <sheetViews>
    <sheetView workbookViewId="0"/>
  </sheetViews>
  <sheetFormatPr baseColWidth="10" defaultColWidth="11.54296875" defaultRowHeight="12.5" x14ac:dyDescent="0.25"/>
  <cols>
    <col min="1" max="1" width="5" customWidth="1"/>
    <col min="3" max="3" width="5.26953125" customWidth="1"/>
    <col min="4" max="4" width="4.7265625" customWidth="1"/>
    <col min="5" max="5" width="3.453125" customWidth="1"/>
    <col min="6" max="7" width="4.453125" customWidth="1"/>
    <col min="8" max="8" width="3.453125" customWidth="1"/>
    <col min="9" max="9" width="5.26953125" customWidth="1"/>
    <col min="10" max="11" width="3.81640625" customWidth="1"/>
    <col min="12" max="12" width="5.26953125" customWidth="1"/>
    <col min="13" max="14" width="3.453125" customWidth="1"/>
    <col min="15" max="15" width="4.7265625" hidden="1" customWidth="1"/>
    <col min="16" max="17" width="3.453125" hidden="1" customWidth="1"/>
    <col min="18" max="18" width="5.1796875" customWidth="1"/>
    <col min="19" max="20" width="3.453125" customWidth="1"/>
    <col min="21" max="21" width="5.26953125" customWidth="1"/>
    <col min="22" max="23" width="3.81640625" customWidth="1"/>
    <col min="24" max="24" width="4.7265625" customWidth="1"/>
    <col min="25" max="26" width="3.453125" customWidth="1"/>
    <col min="27" max="27" width="4.453125" customWidth="1"/>
    <col min="28" max="35" width="3.453125" customWidth="1"/>
    <col min="36" max="36" width="5" hidden="1" customWidth="1"/>
    <col min="37" max="41" width="3.453125" hidden="1" customWidth="1"/>
    <col min="42" max="50" width="3.453125" customWidth="1"/>
    <col min="51" max="51" width="11.453125" style="24" customWidth="1"/>
  </cols>
  <sheetData>
    <row r="1" spans="1:31" ht="13" x14ac:dyDescent="0.3">
      <c r="A1" s="5" t="s">
        <v>39</v>
      </c>
      <c r="B1" s="52"/>
    </row>
    <row r="2" spans="1:31" x14ac:dyDescent="0.25">
      <c r="A2" t="s">
        <v>10</v>
      </c>
    </row>
    <row r="3" spans="1:31" ht="13" thickBot="1" x14ac:dyDescent="0.3">
      <c r="A3">
        <f>+GENERAL!B6</f>
        <v>12</v>
      </c>
      <c r="C3" s="41">
        <f>SUM(C5:C10)</f>
        <v>-600000000</v>
      </c>
    </row>
    <row r="4" spans="1:31" ht="13" thickBot="1" x14ac:dyDescent="0.3">
      <c r="A4" s="19"/>
      <c r="B4" s="19"/>
      <c r="C4" s="20" t="s">
        <v>29</v>
      </c>
      <c r="D4" s="21" t="s">
        <v>2</v>
      </c>
      <c r="E4" s="21" t="s">
        <v>42</v>
      </c>
      <c r="F4" s="22" t="s">
        <v>12</v>
      </c>
    </row>
    <row r="5" spans="1:31" ht="13" thickBot="1" x14ac:dyDescent="0.3">
      <c r="A5" s="149">
        <v>1</v>
      </c>
      <c r="B5" s="23" t="s">
        <v>9</v>
      </c>
      <c r="C5" s="47">
        <f>+U$37</f>
        <v>-100000000</v>
      </c>
      <c r="D5" s="48">
        <f>+U$38</f>
        <v>1</v>
      </c>
      <c r="E5" s="45">
        <f>+V$37</f>
        <v>0</v>
      </c>
      <c r="F5" s="197">
        <f>+U$23-(80-140/3)</f>
        <v>-33.333333333333336</v>
      </c>
      <c r="G5">
        <f t="shared" ref="G5:G20" si="0">IF(E5&lt;A$3/2,-1,1)*80+C5+D5/1000</f>
        <v>-100000079.999</v>
      </c>
      <c r="H5" s="30"/>
    </row>
    <row r="6" spans="1:31" ht="13" thickBot="1" x14ac:dyDescent="0.3">
      <c r="A6" s="149">
        <v>2</v>
      </c>
      <c r="B6" s="23" t="s">
        <v>43</v>
      </c>
      <c r="C6" s="47">
        <f>+X$37</f>
        <v>-100000000</v>
      </c>
      <c r="D6" s="48">
        <f>+X$38</f>
        <v>1</v>
      </c>
      <c r="E6" s="45">
        <f>+Y$37</f>
        <v>0</v>
      </c>
      <c r="F6" s="197">
        <f>+X$23-(80-140/3)</f>
        <v>-33.333333333333336</v>
      </c>
      <c r="G6">
        <f t="shared" si="0"/>
        <v>-100000079.999</v>
      </c>
      <c r="H6" s="30"/>
    </row>
    <row r="7" spans="1:31" ht="13" thickBot="1" x14ac:dyDescent="0.3">
      <c r="A7" s="149">
        <v>2</v>
      </c>
      <c r="B7" s="161" t="s">
        <v>119</v>
      </c>
      <c r="C7" s="47">
        <f>+F$37</f>
        <v>-100000000</v>
      </c>
      <c r="D7" s="48">
        <f>+F$38</f>
        <v>1</v>
      </c>
      <c r="E7" s="45">
        <f>+G$37</f>
        <v>0</v>
      </c>
      <c r="F7" s="197">
        <f>+F$23-(80-140/3)</f>
        <v>-33.333333333333336</v>
      </c>
      <c r="G7">
        <f t="shared" si="0"/>
        <v>-100000079.999</v>
      </c>
      <c r="H7" s="30"/>
    </row>
    <row r="8" spans="1:31" ht="13" thickBot="1" x14ac:dyDescent="0.3">
      <c r="A8" s="149">
        <v>4</v>
      </c>
      <c r="B8" s="23" t="s">
        <v>1</v>
      </c>
      <c r="C8" s="47">
        <f>+I$37</f>
        <v>-100000000</v>
      </c>
      <c r="D8" s="48">
        <f>+I$38</f>
        <v>1</v>
      </c>
      <c r="E8" s="45">
        <f>+J$37</f>
        <v>0</v>
      </c>
      <c r="F8" s="197">
        <f>+I$23-5</f>
        <v>-5</v>
      </c>
      <c r="G8">
        <f t="shared" si="0"/>
        <v>-100000079.999</v>
      </c>
      <c r="H8" s="30"/>
    </row>
    <row r="9" spans="1:31" ht="13" thickBot="1" x14ac:dyDescent="0.3">
      <c r="A9" s="149">
        <v>4</v>
      </c>
      <c r="B9" s="23" t="s">
        <v>35</v>
      </c>
      <c r="C9" s="47">
        <f>+C$37</f>
        <v>-100000000</v>
      </c>
      <c r="D9" s="48">
        <f>+C$38</f>
        <v>1</v>
      </c>
      <c r="E9" s="46">
        <f>+D$37</f>
        <v>0</v>
      </c>
      <c r="F9" s="197">
        <f>+C$23-5</f>
        <v>-5</v>
      </c>
      <c r="G9">
        <f t="shared" si="0"/>
        <v>-100000079.999</v>
      </c>
      <c r="H9" s="30"/>
    </row>
    <row r="10" spans="1:31" ht="14.25" customHeight="1" thickBot="1" x14ac:dyDescent="0.3">
      <c r="A10" s="149">
        <v>6</v>
      </c>
      <c r="B10" s="23" t="s">
        <v>6</v>
      </c>
      <c r="C10" s="47">
        <f>+R$37</f>
        <v>-100000000</v>
      </c>
      <c r="D10" s="48">
        <f>+R$38</f>
        <v>1</v>
      </c>
      <c r="E10" s="45">
        <f>+S$37</f>
        <v>0</v>
      </c>
      <c r="F10" s="197">
        <f>+R$23-5</f>
        <v>-5</v>
      </c>
      <c r="G10">
        <f t="shared" si="0"/>
        <v>-100000079.999</v>
      </c>
      <c r="H10" s="30"/>
    </row>
    <row r="11" spans="1:31" ht="13" hidden="1" thickBot="1" x14ac:dyDescent="0.3">
      <c r="A11" s="149">
        <v>7</v>
      </c>
      <c r="B11" s="23" t="s">
        <v>65</v>
      </c>
      <c r="C11" s="47">
        <f>+AV$37</f>
        <v>-100000000</v>
      </c>
      <c r="D11" s="48">
        <f>+AV$38</f>
        <v>1</v>
      </c>
      <c r="E11" s="45">
        <f>+AW$37</f>
        <v>0</v>
      </c>
      <c r="F11" s="18">
        <f>+AV$23</f>
        <v>0</v>
      </c>
      <c r="G11">
        <f t="shared" si="0"/>
        <v>-100000079.999</v>
      </c>
      <c r="H11" s="30"/>
    </row>
    <row r="12" spans="1:31" ht="13" hidden="1" thickBot="1" x14ac:dyDescent="0.3">
      <c r="A12" s="149">
        <v>8</v>
      </c>
      <c r="B12" s="23" t="s">
        <v>26</v>
      </c>
      <c r="C12" s="47">
        <f>+AA$37</f>
        <v>-100000000</v>
      </c>
      <c r="D12" s="48">
        <f>+AA$38</f>
        <v>1</v>
      </c>
      <c r="E12" s="45">
        <f>+AB$37</f>
        <v>0</v>
      </c>
      <c r="F12" s="18">
        <f>+AA$23</f>
        <v>0</v>
      </c>
      <c r="G12">
        <f t="shared" si="0"/>
        <v>-100000079.999</v>
      </c>
      <c r="H12" s="30"/>
    </row>
    <row r="13" spans="1:31" ht="13" hidden="1" thickBot="1" x14ac:dyDescent="0.3">
      <c r="A13" s="149">
        <v>9</v>
      </c>
      <c r="B13" s="23" t="s">
        <v>78</v>
      </c>
      <c r="C13" s="47">
        <f>+AD$37</f>
        <v>-100000000</v>
      </c>
      <c r="D13" s="48">
        <f>+AD$38</f>
        <v>1</v>
      </c>
      <c r="E13" s="45">
        <f>+AE$37</f>
        <v>0</v>
      </c>
      <c r="F13" s="18">
        <f>+AD$23</f>
        <v>0</v>
      </c>
      <c r="G13">
        <f t="shared" si="0"/>
        <v>-100000079.999</v>
      </c>
      <c r="H13" s="30"/>
    </row>
    <row r="14" spans="1:31" ht="13" hidden="1" thickBot="1" x14ac:dyDescent="0.3">
      <c r="A14" s="149">
        <v>10</v>
      </c>
      <c r="B14" s="23" t="s">
        <v>4</v>
      </c>
      <c r="C14" s="47">
        <f>+AG$37</f>
        <v>-100000000</v>
      </c>
      <c r="D14" s="48">
        <f>+AG$38</f>
        <v>1</v>
      </c>
      <c r="E14" s="45">
        <f>+AH$37</f>
        <v>0</v>
      </c>
      <c r="F14" s="18">
        <f>+AG$23</f>
        <v>0</v>
      </c>
      <c r="G14">
        <f t="shared" si="0"/>
        <v>-100000079.999</v>
      </c>
      <c r="H14" s="30"/>
    </row>
    <row r="15" spans="1:31" ht="13.5" hidden="1" thickBot="1" x14ac:dyDescent="0.35">
      <c r="A15" s="149">
        <v>11</v>
      </c>
      <c r="B15" s="23" t="s">
        <v>28</v>
      </c>
      <c r="C15" s="47">
        <f>+L$37</f>
        <v>-100000000</v>
      </c>
      <c r="D15" s="48">
        <f>+L$38</f>
        <v>1</v>
      </c>
      <c r="E15" s="45">
        <f>+M$37</f>
        <v>0</v>
      </c>
      <c r="F15" s="18">
        <f>+L$23</f>
        <v>0</v>
      </c>
      <c r="G15">
        <f t="shared" si="0"/>
        <v>-100000079.999</v>
      </c>
      <c r="AE15" s="43"/>
    </row>
    <row r="16" spans="1:31" ht="13" hidden="1" thickBot="1" x14ac:dyDescent="0.3">
      <c r="A16" s="149">
        <v>12</v>
      </c>
      <c r="B16" s="23" t="s">
        <v>62</v>
      </c>
      <c r="C16" s="47">
        <f>+AP$37</f>
        <v>-100000000</v>
      </c>
      <c r="D16" s="48">
        <f>+AP$38</f>
        <v>1</v>
      </c>
      <c r="E16" s="45">
        <f>+AQ$37</f>
        <v>0</v>
      </c>
      <c r="F16" s="18">
        <f>+AP$23</f>
        <v>0</v>
      </c>
      <c r="G16">
        <f t="shared" si="0"/>
        <v>-100000079.999</v>
      </c>
    </row>
    <row r="17" spans="1:49" ht="13" hidden="1" thickBot="1" x14ac:dyDescent="0.3">
      <c r="A17" s="149">
        <v>13</v>
      </c>
      <c r="B17" s="23" t="s">
        <v>61</v>
      </c>
      <c r="C17" s="47">
        <f>+O$37</f>
        <v>-100000000</v>
      </c>
      <c r="D17" s="48">
        <f>+O$38</f>
        <v>1</v>
      </c>
      <c r="E17" s="45">
        <f>+P$37</f>
        <v>0</v>
      </c>
      <c r="F17" s="18">
        <f>+O$23</f>
        <v>0</v>
      </c>
      <c r="G17">
        <f t="shared" si="0"/>
        <v>-100000079.999</v>
      </c>
    </row>
    <row r="18" spans="1:49" ht="13" hidden="1" thickBot="1" x14ac:dyDescent="0.3">
      <c r="A18" s="149">
        <v>14</v>
      </c>
      <c r="B18" s="23" t="s">
        <v>56</v>
      </c>
      <c r="C18" s="47">
        <f>+AS$37</f>
        <v>-100000000</v>
      </c>
      <c r="D18" s="48">
        <f>+AS$38</f>
        <v>1</v>
      </c>
      <c r="E18" s="45">
        <f>+AT$37</f>
        <v>0</v>
      </c>
      <c r="F18" s="18">
        <f>+AS$23</f>
        <v>0</v>
      </c>
      <c r="G18">
        <f t="shared" si="0"/>
        <v>-100000079.999</v>
      </c>
    </row>
    <row r="19" spans="1:49" ht="13" hidden="1" thickBot="1" x14ac:dyDescent="0.3">
      <c r="A19" s="149">
        <v>15</v>
      </c>
      <c r="B19" s="23" t="s">
        <v>63</v>
      </c>
      <c r="C19" s="47">
        <f>+AM$37</f>
        <v>-100000000</v>
      </c>
      <c r="D19" s="48">
        <f>+AM$38</f>
        <v>1</v>
      </c>
      <c r="E19" s="45">
        <f>+AN$37</f>
        <v>0</v>
      </c>
      <c r="F19" s="18">
        <f>+AM$23</f>
        <v>0</v>
      </c>
      <c r="G19">
        <f t="shared" si="0"/>
        <v>-100000079.999</v>
      </c>
      <c r="AI19" s="61"/>
    </row>
    <row r="20" spans="1:49" ht="13" hidden="1" thickBot="1" x14ac:dyDescent="0.3">
      <c r="A20" s="149">
        <v>16</v>
      </c>
      <c r="B20" s="23" t="s">
        <v>72</v>
      </c>
      <c r="C20" s="47">
        <f>+AJ$37</f>
        <v>-100000000</v>
      </c>
      <c r="D20" s="48">
        <f>+AJ$38</f>
        <v>1</v>
      </c>
      <c r="E20" s="45">
        <f>+AK$37</f>
        <v>0</v>
      </c>
      <c r="F20" s="18">
        <f>+AJ$23</f>
        <v>0</v>
      </c>
      <c r="G20">
        <f t="shared" si="0"/>
        <v>-100000079.999</v>
      </c>
    </row>
    <row r="21" spans="1:49" x14ac:dyDescent="0.25">
      <c r="A21" s="16"/>
    </row>
    <row r="22" spans="1:49" x14ac:dyDescent="0.25">
      <c r="A22" s="16"/>
    </row>
    <row r="23" spans="1:49" hidden="1" x14ac:dyDescent="0.25">
      <c r="B23" t="s">
        <v>12</v>
      </c>
      <c r="C23">
        <f>+C24*C25</f>
        <v>0</v>
      </c>
      <c r="D23">
        <f>+D24*D25</f>
        <v>0</v>
      </c>
      <c r="F23">
        <f>+F24*F25</f>
        <v>0</v>
      </c>
      <c r="G23">
        <f>+G24*G25</f>
        <v>0</v>
      </c>
      <c r="I23">
        <f>+I24*I25</f>
        <v>0</v>
      </c>
      <c r="J23">
        <f>+J24*J25</f>
        <v>0</v>
      </c>
      <c r="L23">
        <f>+L24*L25</f>
        <v>0</v>
      </c>
      <c r="M23">
        <f>+M24*M25</f>
        <v>0</v>
      </c>
      <c r="O23">
        <f>+O24*O25</f>
        <v>0</v>
      </c>
      <c r="P23">
        <f>+P24*P25</f>
        <v>0</v>
      </c>
      <c r="R23">
        <f>+R24*R25</f>
        <v>0</v>
      </c>
      <c r="S23">
        <f>+S24*S25</f>
        <v>0</v>
      </c>
      <c r="U23">
        <f>+U24*U25</f>
        <v>0</v>
      </c>
      <c r="V23">
        <f>+V24*V25</f>
        <v>0</v>
      </c>
      <c r="X23">
        <f>+X24*X25</f>
        <v>0</v>
      </c>
      <c r="Y23">
        <f>+Y24*Y25</f>
        <v>0</v>
      </c>
      <c r="AA23">
        <f>+AA24*AA25</f>
        <v>0</v>
      </c>
      <c r="AB23">
        <f>+AB24*AB25</f>
        <v>0</v>
      </c>
      <c r="AD23">
        <f>+AD24*AD25</f>
        <v>0</v>
      </c>
      <c r="AE23">
        <f>+AE24*AE25</f>
        <v>0</v>
      </c>
      <c r="AG23">
        <f>+AG24*AG25</f>
        <v>0</v>
      </c>
      <c r="AH23">
        <f>+AH24*AH25</f>
        <v>0</v>
      </c>
      <c r="AJ23">
        <f>+AJ24*AJ25</f>
        <v>0</v>
      </c>
      <c r="AK23">
        <f>+AK24*AK25</f>
        <v>0</v>
      </c>
      <c r="AM23">
        <f>+AM24*AM25</f>
        <v>0</v>
      </c>
      <c r="AN23">
        <f>+AN24*AN25</f>
        <v>0</v>
      </c>
      <c r="AP23">
        <f>+AP24*AP25</f>
        <v>0</v>
      </c>
      <c r="AQ23">
        <f>+AQ24*AQ25</f>
        <v>0</v>
      </c>
      <c r="AS23">
        <f>+AS24*AS25</f>
        <v>0</v>
      </c>
      <c r="AT23">
        <f>+AT24*AT25</f>
        <v>0</v>
      </c>
      <c r="AV23">
        <f>+AV24*AV25</f>
        <v>0</v>
      </c>
      <c r="AW23">
        <f>+AW24*AW25</f>
        <v>0</v>
      </c>
    </row>
    <row r="24" spans="1:49" hidden="1" x14ac:dyDescent="0.25">
      <c r="C24">
        <f>IF($B36&gt;3,1,0)</f>
        <v>0</v>
      </c>
      <c r="D24">
        <f>IF($B36&gt;3,1,0)</f>
        <v>0</v>
      </c>
      <c r="F24">
        <f>IF($B36&gt;3,1,0)</f>
        <v>0</v>
      </c>
      <c r="G24">
        <f>IF($B36&gt;3,1,0)</f>
        <v>0</v>
      </c>
      <c r="I24">
        <f>IF($B36&gt;3,1,0)</f>
        <v>0</v>
      </c>
      <c r="J24">
        <f>IF($B36&gt;3,1,0)</f>
        <v>0</v>
      </c>
      <c r="L24">
        <f>IF($B36&gt;3,1,0)</f>
        <v>0</v>
      </c>
      <c r="M24">
        <f>IF($B36&gt;3,1,0)</f>
        <v>0</v>
      </c>
      <c r="O24">
        <f>IF($B36&gt;3,1,0)</f>
        <v>0</v>
      </c>
      <c r="P24">
        <f>IF($B36&gt;3,1,0)</f>
        <v>0</v>
      </c>
      <c r="R24">
        <f>IF($B36&gt;3,1,0)</f>
        <v>0</v>
      </c>
      <c r="S24">
        <f>IF($B36&gt;3,1,0)</f>
        <v>0</v>
      </c>
      <c r="U24">
        <f>IF($B36&gt;3,1,0)</f>
        <v>0</v>
      </c>
      <c r="V24">
        <f>IF($B36&gt;3,1,0)</f>
        <v>0</v>
      </c>
      <c r="X24">
        <f>IF($B36&gt;3,1,0)</f>
        <v>0</v>
      </c>
      <c r="Y24">
        <f>IF($B36&gt;3,1,0)</f>
        <v>0</v>
      </c>
      <c r="AA24">
        <f>IF($B36&gt;3,1,0)</f>
        <v>0</v>
      </c>
      <c r="AB24">
        <f>IF($B36&gt;3,1,0)</f>
        <v>0</v>
      </c>
      <c r="AD24">
        <f>IF($B36&gt;3,1,0)</f>
        <v>0</v>
      </c>
      <c r="AE24">
        <f>IF($B36&gt;3,1,0)</f>
        <v>0</v>
      </c>
      <c r="AG24">
        <f>IF($B36&gt;3,1,0)</f>
        <v>0</v>
      </c>
      <c r="AH24">
        <f>IF($B36&gt;3,1,0)</f>
        <v>0</v>
      </c>
      <c r="AJ24">
        <f>IF($B36&gt;3,1,0)</f>
        <v>0</v>
      </c>
      <c r="AK24">
        <f>IF($B36&gt;3,1,0)</f>
        <v>0</v>
      </c>
      <c r="AM24">
        <f>IF($B36&gt;3,1,0)</f>
        <v>0</v>
      </c>
      <c r="AN24">
        <f>IF($B36&gt;3,1,0)</f>
        <v>0</v>
      </c>
      <c r="AP24">
        <f>IF($B36&gt;3,1,0)</f>
        <v>0</v>
      </c>
      <c r="AQ24">
        <f>IF($B36&gt;3,1,0)</f>
        <v>0</v>
      </c>
      <c r="AS24">
        <f>IF($B36&gt;3,1,0)</f>
        <v>0</v>
      </c>
      <c r="AT24">
        <f>IF($B36&gt;3,1,0)</f>
        <v>0</v>
      </c>
      <c r="AV24">
        <f>IF($B36&gt;3,1,0)</f>
        <v>0</v>
      </c>
      <c r="AW24">
        <f>IF($B36&gt;3,1,0)</f>
        <v>0</v>
      </c>
    </row>
    <row r="25" spans="1:49" hidden="1" x14ac:dyDescent="0.25">
      <c r="C25">
        <f>MAX(C26:C30)</f>
        <v>0</v>
      </c>
      <c r="D25">
        <f>+D37</f>
        <v>0</v>
      </c>
      <c r="F25">
        <f>MAX(F26:F30)</f>
        <v>0</v>
      </c>
      <c r="G25">
        <f>+G37</f>
        <v>0</v>
      </c>
      <c r="I25">
        <f>MAX(I26:I30)</f>
        <v>0</v>
      </c>
      <c r="J25">
        <f>+J37</f>
        <v>0</v>
      </c>
      <c r="L25">
        <f>MAX(L26:L30)</f>
        <v>0</v>
      </c>
      <c r="M25">
        <f>+M37</f>
        <v>0</v>
      </c>
      <c r="O25">
        <f>MAX(O26:O30)</f>
        <v>0</v>
      </c>
      <c r="P25">
        <f>+P37</f>
        <v>0</v>
      </c>
      <c r="R25">
        <f>MAX(R26:R30)</f>
        <v>0</v>
      </c>
      <c r="S25">
        <f>+S37</f>
        <v>0</v>
      </c>
      <c r="U25">
        <f>MAX(U26:U30)</f>
        <v>0</v>
      </c>
      <c r="V25">
        <f>+V37</f>
        <v>0</v>
      </c>
      <c r="X25">
        <f>MAX(X26:X30)</f>
        <v>0</v>
      </c>
      <c r="Y25">
        <f>+Y37</f>
        <v>0</v>
      </c>
      <c r="AA25">
        <f>MAX(AA26:AA30)</f>
        <v>0</v>
      </c>
      <c r="AB25">
        <f>+AB37</f>
        <v>0</v>
      </c>
      <c r="AD25">
        <f>MAX(AD26:AD30)</f>
        <v>0</v>
      </c>
      <c r="AE25">
        <f>+AE37</f>
        <v>0</v>
      </c>
      <c r="AG25">
        <f>MAX(AG26:AG30)</f>
        <v>0</v>
      </c>
      <c r="AH25">
        <f>+AH37</f>
        <v>0</v>
      </c>
      <c r="AJ25">
        <f>MAX(AJ26:AJ30)</f>
        <v>0</v>
      </c>
      <c r="AK25">
        <f>+AK37</f>
        <v>0</v>
      </c>
      <c r="AM25">
        <f>MAX(AM26:AM30)</f>
        <v>0</v>
      </c>
      <c r="AN25">
        <f>+AN37</f>
        <v>0</v>
      </c>
      <c r="AP25">
        <f>MAX(AP26:AP30)</f>
        <v>0</v>
      </c>
      <c r="AQ25">
        <f>+AQ37</f>
        <v>0</v>
      </c>
      <c r="AS25">
        <f>MAX(AS26:AS30)</f>
        <v>0</v>
      </c>
      <c r="AT25">
        <f>+AT37</f>
        <v>0</v>
      </c>
      <c r="AV25">
        <f>MAX(AV26:AV30)</f>
        <v>0</v>
      </c>
      <c r="AW25">
        <f>+AW37</f>
        <v>0</v>
      </c>
    </row>
    <row r="26" spans="1:49" hidden="1" x14ac:dyDescent="0.25">
      <c r="C26">
        <f>IF(C$31=5,5,0)</f>
        <v>0</v>
      </c>
      <c r="F26">
        <f>IF(F$31=5,5,0)</f>
        <v>0</v>
      </c>
      <c r="I26">
        <f>IF(I$31=5,5,0)</f>
        <v>0</v>
      </c>
      <c r="L26">
        <f>IF(L$31=5,5,0)</f>
        <v>0</v>
      </c>
      <c r="O26">
        <f>IF(O$31=5,5,0)</f>
        <v>0</v>
      </c>
      <c r="R26">
        <f>IF(R$31=5,5,0)</f>
        <v>0</v>
      </c>
      <c r="U26">
        <f>IF(U$31=5,5,0)</f>
        <v>0</v>
      </c>
      <c r="X26">
        <f>IF(X$31=5,5,0)</f>
        <v>0</v>
      </c>
      <c r="AA26">
        <f>IF(AA$31=5,5,0)</f>
        <v>0</v>
      </c>
      <c r="AD26">
        <f>IF(AD$31=5,5,0)</f>
        <v>0</v>
      </c>
      <c r="AG26">
        <f>IF(AG$31=5,5,0)</f>
        <v>0</v>
      </c>
      <c r="AJ26">
        <f>IF(AJ$31=5,5,0)</f>
        <v>0</v>
      </c>
      <c r="AM26">
        <f>IF(AM$31=5,5,0)</f>
        <v>0</v>
      </c>
      <c r="AP26">
        <f>IF(AP$31=5,5,0)</f>
        <v>0</v>
      </c>
      <c r="AS26">
        <f>IF(AS$31=5,5,0)</f>
        <v>0</v>
      </c>
      <c r="AV26">
        <f>IF(AV$31=5,5,0)</f>
        <v>0</v>
      </c>
    </row>
    <row r="27" spans="1:49" hidden="1" x14ac:dyDescent="0.25">
      <c r="C27">
        <f>IF(C$31=4,10,0)</f>
        <v>0</v>
      </c>
      <c r="F27">
        <f>IF(F$31=4,10,0)</f>
        <v>0</v>
      </c>
      <c r="I27">
        <f>IF(I$31=4,10,0)</f>
        <v>0</v>
      </c>
      <c r="L27">
        <f>IF(L$31=4,10,0)</f>
        <v>0</v>
      </c>
      <c r="O27">
        <f>IF(O$31=4,10,0)</f>
        <v>0</v>
      </c>
      <c r="R27">
        <f>IF(R$31=4,10,0)</f>
        <v>0</v>
      </c>
      <c r="U27">
        <f>IF(U$31=4,10,0)</f>
        <v>0</v>
      </c>
      <c r="X27">
        <f>IF(X$31=4,10,0)</f>
        <v>0</v>
      </c>
      <c r="AA27">
        <f>IF(AA$31=4,10,0)</f>
        <v>0</v>
      </c>
      <c r="AD27">
        <f>IF(AD$31=4,10,0)</f>
        <v>0</v>
      </c>
      <c r="AG27">
        <f>IF(AG$31=4,10,0)</f>
        <v>0</v>
      </c>
      <c r="AJ27">
        <f>IF(AJ$31=4,10,0)</f>
        <v>0</v>
      </c>
      <c r="AM27">
        <f>IF(AM$31=4,10,0)</f>
        <v>0</v>
      </c>
      <c r="AP27">
        <f>IF(AP$31=4,10,0)</f>
        <v>0</v>
      </c>
      <c r="AS27">
        <f>IF(AS$31=4,10,0)</f>
        <v>0</v>
      </c>
      <c r="AV27">
        <f>IF(AV$31=4,10,0)</f>
        <v>0</v>
      </c>
    </row>
    <row r="28" spans="1:49" hidden="1" x14ac:dyDescent="0.25">
      <c r="C28">
        <f>IF(C$31=3,20,0)</f>
        <v>0</v>
      </c>
      <c r="F28">
        <f>IF(F$31=3,20,0)</f>
        <v>0</v>
      </c>
      <c r="I28">
        <f>IF(I$31=3,20,0)</f>
        <v>0</v>
      </c>
      <c r="L28">
        <f>IF(L$31=3,20,0)</f>
        <v>0</v>
      </c>
      <c r="O28">
        <f>IF(O$31=3,20,0)</f>
        <v>0</v>
      </c>
      <c r="R28">
        <f>IF(R$31=3,20,0)</f>
        <v>0</v>
      </c>
      <c r="U28">
        <f>IF(U$31=3,20,0)</f>
        <v>0</v>
      </c>
      <c r="X28">
        <f>IF(X$31=3,20,0)</f>
        <v>0</v>
      </c>
      <c r="AA28">
        <f>IF(AA$31=3,20,0)</f>
        <v>0</v>
      </c>
      <c r="AD28">
        <f>IF(AD$31=3,20,0)</f>
        <v>0</v>
      </c>
      <c r="AG28">
        <f>IF(AG$31=3,20,0)</f>
        <v>0</v>
      </c>
      <c r="AJ28">
        <f>IF(AJ$31=3,20,0)</f>
        <v>0</v>
      </c>
      <c r="AM28">
        <f>IF(AM$31=3,20,0)</f>
        <v>0</v>
      </c>
      <c r="AP28">
        <f>IF(AP$31=3,20,0)</f>
        <v>0</v>
      </c>
      <c r="AS28">
        <f>IF(AS$31=3,20,0)</f>
        <v>0</v>
      </c>
      <c r="AV28">
        <f>IF(AV$31=3,20,0)</f>
        <v>0</v>
      </c>
    </row>
    <row r="29" spans="1:49" hidden="1" x14ac:dyDescent="0.25">
      <c r="C29">
        <f>IF(C$31=2,40,0)</f>
        <v>0</v>
      </c>
      <c r="F29">
        <f>IF(F$31=2,40,0)</f>
        <v>0</v>
      </c>
      <c r="I29">
        <f>IF(I$31=2,40,0)</f>
        <v>0</v>
      </c>
      <c r="L29">
        <f>IF(L$31=2,40,0)</f>
        <v>0</v>
      </c>
      <c r="O29">
        <f>IF(O$31=2,40,0)</f>
        <v>0</v>
      </c>
      <c r="R29">
        <f>IF(R$31=2,40,0)</f>
        <v>0</v>
      </c>
      <c r="U29">
        <f>IF(U$31=2,40,0)</f>
        <v>0</v>
      </c>
      <c r="X29">
        <f>IF(X$31=2,40,0)</f>
        <v>0</v>
      </c>
      <c r="AA29">
        <f>IF(AA$31=2,40,0)</f>
        <v>0</v>
      </c>
      <c r="AD29">
        <f>IF(AD$31=2,40,0)</f>
        <v>0</v>
      </c>
      <c r="AG29">
        <f>IF(AG$31=2,40,0)</f>
        <v>0</v>
      </c>
      <c r="AJ29">
        <f>IF(AJ$31=2,40,0)</f>
        <v>0</v>
      </c>
      <c r="AM29">
        <f>IF(AM$31=2,40,0)</f>
        <v>0</v>
      </c>
      <c r="AP29">
        <f>IF(AP$31=2,40,0)</f>
        <v>0</v>
      </c>
      <c r="AS29">
        <f>IF(AS$31=2,40,0)</f>
        <v>0</v>
      </c>
      <c r="AV29">
        <f>IF(AV$31=2,40,0)</f>
        <v>0</v>
      </c>
    </row>
    <row r="30" spans="1:49" hidden="1" x14ac:dyDescent="0.25">
      <c r="C30">
        <f>IF(C$31=1,80,0)</f>
        <v>0</v>
      </c>
      <c r="F30">
        <f>IF(F$31=1,80,0)</f>
        <v>0</v>
      </c>
      <c r="I30">
        <f>IF(I$31=1,80,0)</f>
        <v>0</v>
      </c>
      <c r="L30">
        <f>IF(L$31=1,80,0)</f>
        <v>0</v>
      </c>
      <c r="O30">
        <f>IF(O$31=1,80,0)</f>
        <v>0</v>
      </c>
      <c r="R30">
        <f>IF(R$31=1,80,0)</f>
        <v>0</v>
      </c>
      <c r="U30">
        <f>IF(U$31=1,80,0)</f>
        <v>0</v>
      </c>
      <c r="X30">
        <f>IF(X$31=1,80,0)</f>
        <v>0</v>
      </c>
      <c r="AA30">
        <f>IF(AA$31=1,80,0)</f>
        <v>0</v>
      </c>
      <c r="AD30">
        <f>IF(AD$31=1,80,0)</f>
        <v>0</v>
      </c>
      <c r="AG30">
        <f>IF(AG$31=1,80,0)</f>
        <v>0</v>
      </c>
      <c r="AJ30">
        <f>IF(AJ$31=1,80,0)</f>
        <v>0</v>
      </c>
      <c r="AM30">
        <f>IF(AM$31=1,80,0)</f>
        <v>0</v>
      </c>
      <c r="AP30">
        <f>IF(AP$31=1,80,0)</f>
        <v>0</v>
      </c>
      <c r="AS30">
        <f>IF(AS$31=1,80,0)</f>
        <v>0</v>
      </c>
      <c r="AV30">
        <f>IF(AV$31=1,80,0)</f>
        <v>0</v>
      </c>
    </row>
    <row r="31" spans="1:49" hidden="1" x14ac:dyDescent="0.25">
      <c r="C31">
        <f>RANK(C32,$C32:$AW32)*C36</f>
        <v>0</v>
      </c>
      <c r="F31">
        <f>RANK(F32,$C32:$AW32)*F36</f>
        <v>0</v>
      </c>
      <c r="I31">
        <f>RANK(I32,$C32:$AW32)*I36</f>
        <v>0</v>
      </c>
      <c r="L31">
        <f>RANK(L32,$C32:$AW32)*L36</f>
        <v>0</v>
      </c>
      <c r="O31">
        <f>RANK(O32,$C32:$AW32)*O36</f>
        <v>0</v>
      </c>
      <c r="R31">
        <f>RANK(R32,$C32:$AW32)*R36</f>
        <v>0</v>
      </c>
      <c r="U31">
        <f>RANK(U32,$C32:$AW32)*U36</f>
        <v>0</v>
      </c>
      <c r="X31">
        <f>RANK(X32,$C32:$AW32)*X36</f>
        <v>0</v>
      </c>
      <c r="AA31">
        <f>RANK(AA32,$C32:$AW32)*AA36</f>
        <v>0</v>
      </c>
      <c r="AD31">
        <f>RANK(AD32,$C32:$AW32)*AD36</f>
        <v>0</v>
      </c>
      <c r="AG31">
        <f>RANK(AG32,$C32:$AW32)*AG36</f>
        <v>0</v>
      </c>
      <c r="AJ31">
        <f>RANK(AJ32,$C32:$AW32)*AJ36</f>
        <v>0</v>
      </c>
      <c r="AM31">
        <f>RANK(AM32,$C32:$AW32)*AM36</f>
        <v>0</v>
      </c>
      <c r="AP31">
        <f>RANK(AP32,$C32:$AW32)*AP36</f>
        <v>0</v>
      </c>
      <c r="AS31">
        <f>RANK(AS32,$C32:$AW32)*AS36</f>
        <v>0</v>
      </c>
      <c r="AV31">
        <f>RANK(AV32,$C32:$AW32)*AV36</f>
        <v>0</v>
      </c>
    </row>
    <row r="32" spans="1:49" hidden="1" x14ac:dyDescent="0.25">
      <c r="C32">
        <f>SUM(C33:C35)</f>
        <v>-999980</v>
      </c>
      <c r="F32">
        <f>SUM(F33:F35)</f>
        <v>-999980</v>
      </c>
      <c r="I32">
        <f>SUM(I33:I35)</f>
        <v>-999980</v>
      </c>
      <c r="L32">
        <f>SUM(L33:L35)</f>
        <v>-999980</v>
      </c>
      <c r="O32">
        <f>SUM(O33:O35)</f>
        <v>-999980</v>
      </c>
      <c r="R32">
        <f>SUM(R33:R35)</f>
        <v>-999980</v>
      </c>
      <c r="U32">
        <f>SUM(U33:U35)</f>
        <v>-999980</v>
      </c>
      <c r="X32">
        <f>SUM(X33:X35)</f>
        <v>-999980</v>
      </c>
      <c r="AA32">
        <f>SUM(AA33:AA35)</f>
        <v>-999980</v>
      </c>
      <c r="AD32">
        <f>SUM(AD33:AD35)</f>
        <v>-999980</v>
      </c>
      <c r="AG32">
        <f>SUM(AG33:AG35)</f>
        <v>-999980</v>
      </c>
      <c r="AJ32">
        <f>SUM(AJ33:AJ35)</f>
        <v>-999980</v>
      </c>
      <c r="AM32">
        <f>SUM(AM33:AM35)</f>
        <v>-999980</v>
      </c>
      <c r="AP32">
        <f>SUM(AP33:AP35)</f>
        <v>-999980</v>
      </c>
      <c r="AS32">
        <f>SUM(AS33:AS35)</f>
        <v>-999980</v>
      </c>
      <c r="AV32">
        <f>SUM(AV33:AV35)</f>
        <v>-999980</v>
      </c>
    </row>
    <row r="33" spans="1:55" hidden="1" x14ac:dyDescent="0.25">
      <c r="C33">
        <f>+D37</f>
        <v>0</v>
      </c>
      <c r="F33">
        <f>+G37</f>
        <v>0</v>
      </c>
      <c r="I33">
        <f>+J37</f>
        <v>0</v>
      </c>
      <c r="L33">
        <f>+M37</f>
        <v>0</v>
      </c>
      <c r="O33">
        <f>+P37</f>
        <v>0</v>
      </c>
      <c r="R33">
        <f>+S37</f>
        <v>0</v>
      </c>
      <c r="U33">
        <f>+V37</f>
        <v>0</v>
      </c>
      <c r="X33">
        <f>+Y37</f>
        <v>0</v>
      </c>
      <c r="AA33">
        <f>+AB37</f>
        <v>0</v>
      </c>
      <c r="AD33">
        <f>+AE37</f>
        <v>0</v>
      </c>
      <c r="AG33">
        <f>+AH37</f>
        <v>0</v>
      </c>
      <c r="AJ33">
        <f>+AK37</f>
        <v>0</v>
      </c>
      <c r="AM33">
        <f>+AN37</f>
        <v>0</v>
      </c>
      <c r="AP33">
        <f>+AQ37</f>
        <v>0</v>
      </c>
      <c r="AS33">
        <f>+AT37</f>
        <v>0</v>
      </c>
      <c r="AV33">
        <f>+AW37</f>
        <v>0</v>
      </c>
    </row>
    <row r="34" spans="1:55" hidden="1" x14ac:dyDescent="0.25">
      <c r="C34">
        <f>+C38*20</f>
        <v>20</v>
      </c>
      <c r="F34">
        <f>+F38*20</f>
        <v>20</v>
      </c>
      <c r="I34">
        <f>+I38*20</f>
        <v>20</v>
      </c>
      <c r="L34">
        <f>+L38*20</f>
        <v>20</v>
      </c>
      <c r="O34">
        <f>+O38*20</f>
        <v>20</v>
      </c>
      <c r="R34">
        <f>+R38*20</f>
        <v>20</v>
      </c>
      <c r="U34">
        <f>+U38*20</f>
        <v>20</v>
      </c>
      <c r="X34">
        <f>+X38*20</f>
        <v>20</v>
      </c>
      <c r="AA34">
        <f>+AA38*20</f>
        <v>20</v>
      </c>
      <c r="AD34">
        <f>+AD38*20</f>
        <v>20</v>
      </c>
      <c r="AG34">
        <f>+AG38*20</f>
        <v>20</v>
      </c>
      <c r="AJ34">
        <f>+AJ38*20</f>
        <v>20</v>
      </c>
      <c r="AM34">
        <f>+AM38*20</f>
        <v>20</v>
      </c>
      <c r="AP34">
        <f>+AP38*20</f>
        <v>20</v>
      </c>
      <c r="AS34">
        <f>+AS38*20</f>
        <v>20</v>
      </c>
      <c r="AV34">
        <f>+AV38*20</f>
        <v>20</v>
      </c>
      <c r="AY34"/>
    </row>
    <row r="35" spans="1:55" hidden="1" x14ac:dyDescent="0.25">
      <c r="C35">
        <f>IF(D37-$A3/2&lt;0,-1000000,C37*C36*10000+C37)</f>
        <v>-1000000</v>
      </c>
      <c r="F35">
        <f>IF(G37-$A3/2&lt;0,-1000000,F37*F36*10000+F37)</f>
        <v>-1000000</v>
      </c>
      <c r="I35">
        <f>IF(J37-$A3/2&lt;0,-1000000,I37*I36*10000+I37)</f>
        <v>-1000000</v>
      </c>
      <c r="L35">
        <f>IF(M37-$A3/2&lt;0,-1000000,L37*L36*10000+L37)</f>
        <v>-1000000</v>
      </c>
      <c r="O35">
        <f>IF(P37-$A3/2&lt;0,-1000000,O37*O36*10000+O37)</f>
        <v>-1000000</v>
      </c>
      <c r="R35">
        <f>IF(S37-$A3/2&lt;0,-1000000,R37*R36*10000+R37)</f>
        <v>-1000000</v>
      </c>
      <c r="U35">
        <f>IF(V37-$A3/2&lt;0,-1000000,U37*U36*10000+U37)</f>
        <v>-1000000</v>
      </c>
      <c r="X35">
        <f>IF(Y37-$A3/2&lt;0,-1000000,X37*X36*10000+X37)</f>
        <v>-1000000</v>
      </c>
      <c r="AA35">
        <f>IF(AB37-$A3/2&lt;0,-1000000,AA37*AA36*10000+AA37)</f>
        <v>-1000000</v>
      </c>
      <c r="AD35">
        <f>IF(AE37-$A3/2&lt;0,-1000000,AD37*AD36*10000+AD37)</f>
        <v>-1000000</v>
      </c>
      <c r="AG35">
        <f>IF(AH37-$A3/2&lt;0,-1000000,AG37*AG36*10000+AG37)</f>
        <v>-1000000</v>
      </c>
      <c r="AJ35">
        <f>IF(AK37-$A3/2&lt;0,-1000000,AJ37*AJ36*10000+AJ37)</f>
        <v>-1000000</v>
      </c>
      <c r="AM35">
        <f>IF(AN37-$A3/2&lt;0,-1000000,AM37*AM36*10000+AM37)</f>
        <v>-1000000</v>
      </c>
      <c r="AP35">
        <f>IF(AQ37-$A3/2&lt;0,-1000000,AP37*AP36*10000+AP37)</f>
        <v>-1000000</v>
      </c>
      <c r="AS35">
        <f>IF(AT37-$A3/2&lt;0,-1000000,AS37*AS36*10000+AS37)</f>
        <v>-1000000</v>
      </c>
      <c r="AV35">
        <f>IF(AW37-$A3/2&lt;0,-1000000,AV37*AV36*10000+AV37)</f>
        <v>-1000000</v>
      </c>
    </row>
    <row r="36" spans="1:55" x14ac:dyDescent="0.25">
      <c r="A36" t="s">
        <v>13</v>
      </c>
      <c r="B36">
        <f>SUM(C36:AV36)</f>
        <v>0</v>
      </c>
      <c r="C36">
        <f>IF(D37&gt;=$A3/2,1,0)</f>
        <v>0</v>
      </c>
      <c r="F36">
        <f>IF(G37&gt;=$A3/2,1,0)</f>
        <v>0</v>
      </c>
      <c r="I36">
        <f>IF(J37&gt;=$A3/2,1,0)</f>
        <v>0</v>
      </c>
      <c r="L36">
        <f>IF(M37&gt;=$A3/2,1,0)</f>
        <v>0</v>
      </c>
      <c r="O36">
        <f>IF(P37&gt;=$A3/2,1,0)</f>
        <v>0</v>
      </c>
      <c r="R36">
        <f>IF(S37&gt;=$A3/2,1,0)</f>
        <v>0</v>
      </c>
      <c r="U36">
        <f>IF(V37&gt;=$A3/2,1,0)</f>
        <v>0</v>
      </c>
      <c r="X36">
        <f>IF(Y37&gt;=$A3/2,1,0)</f>
        <v>0</v>
      </c>
      <c r="AA36">
        <f>IF(AB37&gt;=$A3/2,1,0)</f>
        <v>0</v>
      </c>
      <c r="AD36">
        <f>IF(AE37&gt;=$A3/2,1,0)</f>
        <v>0</v>
      </c>
      <c r="AG36">
        <f>IF(AH37&gt;=$A3/2,1,0)</f>
        <v>0</v>
      </c>
      <c r="AJ36">
        <f>IF(AK37&gt;=$A3/2,1,0)</f>
        <v>0</v>
      </c>
      <c r="AM36">
        <f>IF(AN37&gt;=$A3/2,1,0)</f>
        <v>0</v>
      </c>
      <c r="AP36">
        <f>IF(AQ37&gt;=$A3/2,1,0)</f>
        <v>0</v>
      </c>
      <c r="AS36">
        <f>IF(AT37&gt;=$A3/2,1,0)</f>
        <v>0</v>
      </c>
      <c r="AV36">
        <f>IF(AW37&gt;=$A3/2,1,0)</f>
        <v>0</v>
      </c>
    </row>
    <row r="37" spans="1:55" ht="13" hidden="1" thickBot="1" x14ac:dyDescent="0.3">
      <c r="C37" s="2">
        <f>IF(SUM(C42:C153)&lt;-1000,-100000000,SUM(C42:C153))</f>
        <v>-100000000</v>
      </c>
      <c r="D37" s="2">
        <f>COUNT(D42:D153)</f>
        <v>0</v>
      </c>
      <c r="E37" s="2"/>
      <c r="F37" s="2">
        <f>IF(SUM(F42:F153)&lt;-1000,-100000000,SUM(F42:F153))</f>
        <v>-100000000</v>
      </c>
      <c r="G37" s="2">
        <f>COUNT(G42:G153)</f>
        <v>0</v>
      </c>
      <c r="H37" s="2"/>
      <c r="I37" s="2">
        <f>IF(SUM(I42:I153)&lt;-1000,-100000000,SUM(I42:I153))</f>
        <v>-100000000</v>
      </c>
      <c r="J37" s="2">
        <f>COUNT(J42:J153)</f>
        <v>0</v>
      </c>
      <c r="K37" s="2"/>
      <c r="L37" s="2">
        <f>IF(SUM(L42:L153)&lt;-1000,-100000000,SUM(L42:L153))</f>
        <v>-100000000</v>
      </c>
      <c r="M37" s="2">
        <f>COUNT(M42:M153)</f>
        <v>0</v>
      </c>
      <c r="N37" s="2"/>
      <c r="O37" s="2">
        <f>IF(SUM(O42:O153)&lt;-1000,-100000000,SUM(O42:O153))</f>
        <v>-100000000</v>
      </c>
      <c r="P37" s="2">
        <f>COUNT(P42:P153)</f>
        <v>0</v>
      </c>
      <c r="Q37" s="2"/>
      <c r="R37" s="2">
        <f>IF(SUM(R42:R153)&lt;-1000,-100000000,SUM(R42:R153))</f>
        <v>-100000000</v>
      </c>
      <c r="S37" s="2">
        <f>COUNT(S42:S153)</f>
        <v>0</v>
      </c>
      <c r="T37" s="2"/>
      <c r="U37" s="2">
        <f>IF(SUM(U42:U153)&lt;-1000,-100000000,SUM(U42:U153))</f>
        <v>-100000000</v>
      </c>
      <c r="V37" s="2">
        <f>COUNT(V42:V153)</f>
        <v>0</v>
      </c>
      <c r="W37" s="2"/>
      <c r="X37" s="2">
        <f>IF(SUM(X42:X153)&lt;-1000,-100000000,SUM(X42:X153))</f>
        <v>-100000000</v>
      </c>
      <c r="Y37" s="2">
        <f>COUNT(Y42:Y153)</f>
        <v>0</v>
      </c>
      <c r="Z37" s="2"/>
      <c r="AA37" s="2">
        <f>IF(SUM(AA42:AA153)&lt;-1000,-100000000,SUM(AA42:AA153))</f>
        <v>-100000000</v>
      </c>
      <c r="AB37" s="2">
        <f>COUNT(AB42:AB153)</f>
        <v>0</v>
      </c>
      <c r="AC37" s="2"/>
      <c r="AD37" s="2">
        <f>IF(SUM(AD42:AD153)&lt;-1000,-100000000,SUM(AD42:AD153))</f>
        <v>-100000000</v>
      </c>
      <c r="AE37" s="2">
        <f>COUNT(AE42:AE153)</f>
        <v>0</v>
      </c>
      <c r="AF37" s="2"/>
      <c r="AG37" s="2">
        <f>IF(SUM(AG42:AG153)&lt;-1000,-100000000,SUM(AG42:AG153))</f>
        <v>-100000000</v>
      </c>
      <c r="AH37" s="2">
        <f>COUNT(AH42:AH153)</f>
        <v>0</v>
      </c>
      <c r="AI37" s="2"/>
      <c r="AJ37" s="2">
        <f>IF(SUM(AJ42:AJ153)&lt;-1000,-100000000,SUM(AJ42:AJ153))</f>
        <v>-100000000</v>
      </c>
      <c r="AK37" s="2">
        <f>COUNT(AK42:AK153)</f>
        <v>0</v>
      </c>
      <c r="AL37" s="2"/>
      <c r="AM37" s="2">
        <f>IF(SUM(AM42:AM153)&lt;-1000,-100000000,SUM(AM42:AM153))</f>
        <v>-100000000</v>
      </c>
      <c r="AN37" s="2">
        <f>COUNT(AN42:AN153)</f>
        <v>0</v>
      </c>
      <c r="AO37" s="2"/>
      <c r="AP37" s="2">
        <f>IF(SUM(AP42:AP153)&lt;-1000,-100000000,SUM(AP42:AP153))</f>
        <v>-100000000</v>
      </c>
      <c r="AQ37" s="2">
        <f>COUNT(AQ42:AQ153)</f>
        <v>0</v>
      </c>
      <c r="AR37" s="2"/>
      <c r="AS37" s="2">
        <f>IF(SUM(AS42:AS153)&lt;-1000,-100000000,SUM(AS42:AS153))</f>
        <v>-100000000</v>
      </c>
      <c r="AT37" s="2">
        <f>COUNT(AT42:AT153)</f>
        <v>0</v>
      </c>
      <c r="AU37" s="2"/>
      <c r="AV37" s="2">
        <f>IF(SUM(AV42:AV153)&lt;-1000,-100000000,SUM(AV42:AV153))</f>
        <v>-100000000</v>
      </c>
      <c r="AW37" s="2">
        <f>COUNT(AW42:AW153)</f>
        <v>0</v>
      </c>
      <c r="AX37" s="2"/>
      <c r="AY37" s="25"/>
      <c r="AZ37" t="s">
        <v>7</v>
      </c>
    </row>
    <row r="38" spans="1:55" hidden="1" x14ac:dyDescent="0.25">
      <c r="C38" s="2">
        <f>+D38-E38</f>
        <v>1</v>
      </c>
      <c r="D38" s="2">
        <f>SUM(D42:D168)</f>
        <v>0</v>
      </c>
      <c r="E38" s="2">
        <f>SUM(E42:E168)</f>
        <v>-1</v>
      </c>
      <c r="F38" s="2">
        <f>+G38-H38</f>
        <v>1</v>
      </c>
      <c r="G38" s="2">
        <f>SUM(G42:G168)</f>
        <v>0</v>
      </c>
      <c r="H38" s="2">
        <f>SUM(H42:H168)</f>
        <v>-1</v>
      </c>
      <c r="I38" s="2">
        <f>+J38-K38</f>
        <v>1</v>
      </c>
      <c r="J38" s="2">
        <f>SUM(J42:J168)</f>
        <v>0</v>
      </c>
      <c r="K38" s="2">
        <f>SUM(K42:K168)</f>
        <v>-1</v>
      </c>
      <c r="L38" s="2">
        <f>+M38-N38</f>
        <v>1</v>
      </c>
      <c r="M38" s="2">
        <f>SUM(M42:M168)</f>
        <v>0</v>
      </c>
      <c r="N38" s="2">
        <f>SUM(N42:N168)</f>
        <v>-1</v>
      </c>
      <c r="O38" s="2">
        <f>+P38-Q38</f>
        <v>1</v>
      </c>
      <c r="P38" s="2">
        <f>SUM(P42:P168)</f>
        <v>0</v>
      </c>
      <c r="Q38" s="2">
        <f>SUM(Q42:Q168)</f>
        <v>-1</v>
      </c>
      <c r="R38" s="2">
        <f>+S38-T38</f>
        <v>1</v>
      </c>
      <c r="S38" s="2">
        <f>SUM(S42:S168)</f>
        <v>0</v>
      </c>
      <c r="T38" s="2">
        <f>SUM(T42:T168)</f>
        <v>-1</v>
      </c>
      <c r="U38" s="2">
        <f>+V38-W38</f>
        <v>1</v>
      </c>
      <c r="V38" s="2">
        <f>SUM(V42:V168)</f>
        <v>0</v>
      </c>
      <c r="W38" s="2">
        <f>SUM(W42:W168)</f>
        <v>-1</v>
      </c>
      <c r="X38" s="2">
        <f>+Y38-Z38</f>
        <v>1</v>
      </c>
      <c r="Y38" s="2">
        <f>SUM(Y42:Y168)</f>
        <v>0</v>
      </c>
      <c r="Z38" s="2">
        <f>SUM(Z42:Z168)</f>
        <v>-1</v>
      </c>
      <c r="AA38" s="2">
        <f>+AB38-AC38</f>
        <v>1</v>
      </c>
      <c r="AB38" s="2">
        <f>SUM(AB42:AB168)</f>
        <v>0</v>
      </c>
      <c r="AC38" s="2">
        <f>SUM(AC42:AC168)</f>
        <v>-1</v>
      </c>
      <c r="AD38" s="2">
        <f>+AE38-AF38</f>
        <v>1</v>
      </c>
      <c r="AE38" s="2">
        <f>SUM(AE42:AE168)</f>
        <v>0</v>
      </c>
      <c r="AF38" s="2">
        <f>SUM(AF42:AF168)</f>
        <v>-1</v>
      </c>
      <c r="AG38" s="2">
        <f>+AH38-AI38</f>
        <v>1</v>
      </c>
      <c r="AH38" s="2">
        <f>SUM(AH42:AH168)</f>
        <v>0</v>
      </c>
      <c r="AI38" s="2">
        <f>SUM(AI42:AI168)</f>
        <v>-1</v>
      </c>
      <c r="AJ38" s="2">
        <f>+AK38-AL38</f>
        <v>1</v>
      </c>
      <c r="AK38" s="2">
        <f>SUM(AK42:AK168)</f>
        <v>0</v>
      </c>
      <c r="AL38" s="2">
        <f>SUM(AL42:AL168)</f>
        <v>-1</v>
      </c>
      <c r="AM38" s="2">
        <f>+AN38-AO38</f>
        <v>1</v>
      </c>
      <c r="AN38" s="2">
        <f>SUM(AN42:AN168)</f>
        <v>0</v>
      </c>
      <c r="AO38" s="2">
        <f>SUM(AO42:AO168)</f>
        <v>-1</v>
      </c>
      <c r="AP38" s="2">
        <f>+AQ38-AR38</f>
        <v>1</v>
      </c>
      <c r="AQ38" s="2">
        <f>SUM(AQ42:AQ168)</f>
        <v>0</v>
      </c>
      <c r="AR38" s="2">
        <f>SUM(AR42:AR168)</f>
        <v>-1</v>
      </c>
      <c r="AS38" s="2">
        <f>+AT38-AU38</f>
        <v>1</v>
      </c>
      <c r="AT38" s="2">
        <f>SUM(AT42:AT168)</f>
        <v>0</v>
      </c>
      <c r="AU38" s="2">
        <f>SUM(AU42:AU168)</f>
        <v>-1</v>
      </c>
      <c r="AV38" s="2">
        <f>+AW38-AX38</f>
        <v>1</v>
      </c>
      <c r="AW38" s="2">
        <f>SUM(AW42:AW168)</f>
        <v>0</v>
      </c>
      <c r="AX38" s="2">
        <f>SUM(AX42:AX168)</f>
        <v>-1</v>
      </c>
      <c r="AY38" s="26"/>
      <c r="AZ38" t="s">
        <v>8</v>
      </c>
    </row>
    <row r="39" spans="1:55" ht="13" thickBot="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Y39" s="41">
        <f>MAX(AZ42:AZ101)</f>
        <v>0</v>
      </c>
    </row>
    <row r="40" spans="1:55" ht="13" thickBot="1" x14ac:dyDescent="0.3">
      <c r="B40" s="84" t="s">
        <v>0</v>
      </c>
      <c r="C40" s="459" t="s">
        <v>35</v>
      </c>
      <c r="D40" s="460"/>
      <c r="E40" s="461"/>
      <c r="F40" s="474" t="s">
        <v>119</v>
      </c>
      <c r="G40" s="460"/>
      <c r="H40" s="461"/>
      <c r="I40" s="459" t="s">
        <v>1</v>
      </c>
      <c r="J40" s="460"/>
      <c r="K40" s="461"/>
      <c r="L40" s="459" t="s">
        <v>28</v>
      </c>
      <c r="M40" s="460"/>
      <c r="N40" s="461"/>
      <c r="O40" s="459" t="s">
        <v>61</v>
      </c>
      <c r="P40" s="460"/>
      <c r="Q40" s="461"/>
      <c r="R40" s="459" t="s">
        <v>6</v>
      </c>
      <c r="S40" s="460"/>
      <c r="T40" s="461"/>
      <c r="U40" s="459" t="s">
        <v>9</v>
      </c>
      <c r="V40" s="460"/>
      <c r="W40" s="461"/>
      <c r="X40" s="459" t="s">
        <v>43</v>
      </c>
      <c r="Y40" s="460"/>
      <c r="Z40" s="461"/>
      <c r="AA40" s="459" t="s">
        <v>26</v>
      </c>
      <c r="AB40" s="460"/>
      <c r="AC40" s="461"/>
      <c r="AD40" s="459" t="s">
        <v>78</v>
      </c>
      <c r="AE40" s="460"/>
      <c r="AF40" s="461"/>
      <c r="AG40" s="459" t="s">
        <v>4</v>
      </c>
      <c r="AH40" s="460"/>
      <c r="AI40" s="461"/>
      <c r="AJ40" s="459" t="s">
        <v>72</v>
      </c>
      <c r="AK40" s="460"/>
      <c r="AL40" s="461"/>
      <c r="AM40" s="459" t="s">
        <v>63</v>
      </c>
      <c r="AN40" s="460"/>
      <c r="AO40" s="461"/>
      <c r="AP40" s="459" t="s">
        <v>62</v>
      </c>
      <c r="AQ40" s="460"/>
      <c r="AR40" s="461"/>
      <c r="AS40" s="459" t="s">
        <v>56</v>
      </c>
      <c r="AT40" s="460"/>
      <c r="AU40" s="461"/>
      <c r="AV40" s="459" t="s">
        <v>65</v>
      </c>
      <c r="AW40" s="460"/>
      <c r="AX40" s="461"/>
      <c r="AY40" s="41">
        <f>COUNT(AY42:AY68)</f>
        <v>0</v>
      </c>
      <c r="AZ40" s="86" t="s">
        <v>7</v>
      </c>
      <c r="BA40" s="85" t="s">
        <v>8</v>
      </c>
      <c r="BB40" s="87" t="s">
        <v>47</v>
      </c>
    </row>
    <row r="41" spans="1:55" ht="13" thickBot="1" x14ac:dyDescent="0.3">
      <c r="B41" s="31" t="s">
        <v>24</v>
      </c>
      <c r="C41" s="37" t="s">
        <v>3</v>
      </c>
      <c r="D41" s="38" t="s">
        <v>2</v>
      </c>
      <c r="E41" s="77"/>
      <c r="F41" s="37" t="s">
        <v>3</v>
      </c>
      <c r="G41" s="38" t="s">
        <v>2</v>
      </c>
      <c r="H41" s="77"/>
      <c r="I41" s="37" t="s">
        <v>3</v>
      </c>
      <c r="J41" s="38" t="s">
        <v>2</v>
      </c>
      <c r="K41" s="77"/>
      <c r="L41" s="37" t="s">
        <v>3</v>
      </c>
      <c r="M41" s="38" t="s">
        <v>2</v>
      </c>
      <c r="N41" s="77"/>
      <c r="O41" s="37" t="s">
        <v>3</v>
      </c>
      <c r="P41" s="38" t="s">
        <v>2</v>
      </c>
      <c r="Q41" s="77"/>
      <c r="R41" s="37" t="s">
        <v>3</v>
      </c>
      <c r="S41" s="38" t="s">
        <v>2</v>
      </c>
      <c r="T41" s="77"/>
      <c r="U41" s="37" t="s">
        <v>3</v>
      </c>
      <c r="V41" s="38" t="s">
        <v>2</v>
      </c>
      <c r="W41" s="77"/>
      <c r="X41" s="37" t="s">
        <v>3</v>
      </c>
      <c r="Y41" s="38" t="s">
        <v>2</v>
      </c>
      <c r="Z41" s="77"/>
      <c r="AA41" s="37" t="s">
        <v>3</v>
      </c>
      <c r="AB41" s="38" t="s">
        <v>2</v>
      </c>
      <c r="AC41" s="77"/>
      <c r="AD41" s="122" t="s">
        <v>3</v>
      </c>
      <c r="AE41" s="123" t="s">
        <v>2</v>
      </c>
      <c r="AF41" s="124"/>
      <c r="AG41" s="37" t="s">
        <v>3</v>
      </c>
      <c r="AH41" s="38" t="s">
        <v>2</v>
      </c>
      <c r="AI41" s="77"/>
      <c r="AJ41" s="37" t="s">
        <v>3</v>
      </c>
      <c r="AK41" s="38" t="s">
        <v>2</v>
      </c>
      <c r="AL41" s="77"/>
      <c r="AM41" s="122" t="s">
        <v>3</v>
      </c>
      <c r="AN41" s="123" t="s">
        <v>2</v>
      </c>
      <c r="AO41" s="124"/>
      <c r="AP41" s="37" t="s">
        <v>3</v>
      </c>
      <c r="AQ41" s="38" t="s">
        <v>2</v>
      </c>
      <c r="AR41" s="77"/>
      <c r="AS41" s="37" t="s">
        <v>3</v>
      </c>
      <c r="AT41" s="38" t="s">
        <v>2</v>
      </c>
      <c r="AU41" s="77"/>
      <c r="AV41" s="37" t="s">
        <v>3</v>
      </c>
      <c r="AW41" s="38" t="s">
        <v>2</v>
      </c>
      <c r="AX41" s="38"/>
      <c r="AY41" s="27" t="s">
        <v>22</v>
      </c>
      <c r="AZ41" s="30" t="s">
        <v>23</v>
      </c>
    </row>
    <row r="42" spans="1:55" x14ac:dyDescent="0.25">
      <c r="A42">
        <v>1</v>
      </c>
      <c r="B42" s="6"/>
      <c r="C42" s="78">
        <v>-10000</v>
      </c>
      <c r="D42" s="35"/>
      <c r="E42" s="79">
        <v>-1</v>
      </c>
      <c r="F42" s="78">
        <v>-10000</v>
      </c>
      <c r="G42" s="35"/>
      <c r="H42" s="79">
        <v>-1</v>
      </c>
      <c r="I42" s="78">
        <v>-10000</v>
      </c>
      <c r="J42" s="35"/>
      <c r="K42" s="79">
        <v>-1</v>
      </c>
      <c r="L42" s="78">
        <v>-10000</v>
      </c>
      <c r="M42" s="35"/>
      <c r="N42" s="79">
        <v>-1</v>
      </c>
      <c r="O42" s="78">
        <v>-10000</v>
      </c>
      <c r="P42" s="35"/>
      <c r="Q42" s="79">
        <v>-1</v>
      </c>
      <c r="R42" s="78">
        <v>-10000</v>
      </c>
      <c r="S42" s="35"/>
      <c r="T42" s="79">
        <v>-1</v>
      </c>
      <c r="U42" s="78">
        <v>-10000</v>
      </c>
      <c r="V42" s="35"/>
      <c r="W42" s="79">
        <v>-1</v>
      </c>
      <c r="X42" s="78">
        <v>-10000</v>
      </c>
      <c r="Y42" s="35"/>
      <c r="Z42" s="79">
        <v>-1</v>
      </c>
      <c r="AA42" s="78">
        <v>-10000</v>
      </c>
      <c r="AB42" s="35"/>
      <c r="AC42" s="79">
        <v>-1</v>
      </c>
      <c r="AD42" s="78">
        <v>-10000</v>
      </c>
      <c r="AE42" s="35"/>
      <c r="AF42" s="79">
        <v>-1</v>
      </c>
      <c r="AG42" s="78">
        <v>-10000</v>
      </c>
      <c r="AH42" s="35"/>
      <c r="AI42" s="79">
        <v>-1</v>
      </c>
      <c r="AJ42" s="78">
        <v>-10000</v>
      </c>
      <c r="AK42" s="35"/>
      <c r="AL42" s="79">
        <v>-1</v>
      </c>
      <c r="AM42" s="78">
        <v>-10000</v>
      </c>
      <c r="AN42" s="35"/>
      <c r="AO42" s="79">
        <v>-1</v>
      </c>
      <c r="AP42" s="78">
        <v>-10000</v>
      </c>
      <c r="AQ42" s="35"/>
      <c r="AR42" s="79">
        <v>-1</v>
      </c>
      <c r="AS42" s="78">
        <v>-10000</v>
      </c>
      <c r="AT42" s="35"/>
      <c r="AU42" s="79">
        <v>-1</v>
      </c>
      <c r="AV42" s="78">
        <v>-10000</v>
      </c>
      <c r="AW42" s="35"/>
      <c r="AX42" s="79">
        <v>-1</v>
      </c>
      <c r="AY42" s="28"/>
      <c r="AZ42" s="41"/>
      <c r="BA42">
        <f t="shared" ref="BA42:BA56" si="1">+AV42+AJ42+AG42+AD42+AA42+X42+U42+R42+O42+L42+I42+F42+C42+AM42+AP42+AS42</f>
        <v>-160000</v>
      </c>
      <c r="BB42">
        <f>COUNT(C42:AX42)/3</f>
        <v>10.666666666666666</v>
      </c>
      <c r="BC42">
        <f>+BA42/BB42</f>
        <v>-15000</v>
      </c>
    </row>
    <row r="43" spans="1:55" x14ac:dyDescent="0.25">
      <c r="A43">
        <f>+A42+1</f>
        <v>2</v>
      </c>
      <c r="B43" s="6"/>
      <c r="C43" s="12"/>
      <c r="D43" s="36"/>
      <c r="E43" s="13"/>
      <c r="F43" s="10"/>
      <c r="G43" s="32"/>
      <c r="H43" s="11"/>
      <c r="I43" s="12"/>
      <c r="J43" s="36"/>
      <c r="K43" s="13"/>
      <c r="L43" s="10"/>
      <c r="M43" s="32"/>
      <c r="N43" s="11"/>
      <c r="O43" s="10"/>
      <c r="P43" s="32"/>
      <c r="Q43" s="11"/>
      <c r="R43" s="12"/>
      <c r="S43" s="36"/>
      <c r="T43" s="13"/>
      <c r="U43" s="12"/>
      <c r="V43" s="36"/>
      <c r="W43" s="13"/>
      <c r="X43" s="12"/>
      <c r="Y43" s="36"/>
      <c r="Z43" s="13"/>
      <c r="AA43" s="10"/>
      <c r="AB43" s="32"/>
      <c r="AC43" s="11"/>
      <c r="AD43" s="12"/>
      <c r="AE43" s="36"/>
      <c r="AF43" s="13"/>
      <c r="AG43" s="12"/>
      <c r="AH43" s="36"/>
      <c r="AI43" s="13"/>
      <c r="AJ43" s="10"/>
      <c r="AK43" s="32"/>
      <c r="AL43" s="11"/>
      <c r="AM43" s="12"/>
      <c r="AN43" s="36"/>
      <c r="AO43" s="13"/>
      <c r="AP43" s="12"/>
      <c r="AQ43" s="36"/>
      <c r="AR43" s="13"/>
      <c r="AS43" s="10"/>
      <c r="AT43" s="32"/>
      <c r="AU43" s="11"/>
      <c r="AV43" s="10"/>
      <c r="AW43" s="32"/>
      <c r="AX43" s="11"/>
      <c r="BA43">
        <f t="shared" si="1"/>
        <v>0</v>
      </c>
      <c r="BB43">
        <f>COUNT(C43:AX43)/3</f>
        <v>0</v>
      </c>
      <c r="BC43" t="e">
        <f>+BA43/BB43</f>
        <v>#DIV/0!</v>
      </c>
    </row>
    <row r="44" spans="1:55" x14ac:dyDescent="0.25">
      <c r="A44">
        <f t="shared" ref="A44:A68" si="2">+A43+1</f>
        <v>3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S44" s="10"/>
      <c r="AT44" s="32"/>
      <c r="AU44" s="11"/>
      <c r="AV44" s="10"/>
      <c r="AW44" s="32"/>
      <c r="AX44" s="11"/>
      <c r="AY44" s="28"/>
      <c r="AZ44" s="41"/>
      <c r="BA44">
        <f t="shared" si="1"/>
        <v>0</v>
      </c>
      <c r="BB44">
        <f>COUNT(C44:AX44)/3</f>
        <v>0</v>
      </c>
      <c r="BC44" t="e">
        <f>+BA44/BB44</f>
        <v>#DIV/0!</v>
      </c>
    </row>
    <row r="45" spans="1:55" x14ac:dyDescent="0.25">
      <c r="A45">
        <f t="shared" si="2"/>
        <v>4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10"/>
      <c r="AT45" s="32"/>
      <c r="AU45" s="11"/>
      <c r="AV45" s="10"/>
      <c r="AW45" s="32"/>
      <c r="AX45" s="11"/>
      <c r="AZ45" s="41"/>
      <c r="BA45">
        <f t="shared" si="1"/>
        <v>0</v>
      </c>
      <c r="BB45">
        <f t="shared" ref="BB45:BB60" si="3">COUNT(C45:AX45)/3</f>
        <v>0</v>
      </c>
      <c r="BC45" t="e">
        <f t="shared" ref="BC45:BC60" si="4">+BA45/BB45</f>
        <v>#DIV/0!</v>
      </c>
    </row>
    <row r="46" spans="1:55" x14ac:dyDescent="0.25">
      <c r="A46">
        <f t="shared" si="2"/>
        <v>5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28"/>
      <c r="AZ46" s="41"/>
      <c r="BA46">
        <f t="shared" si="1"/>
        <v>0</v>
      </c>
      <c r="BB46">
        <f t="shared" si="3"/>
        <v>0</v>
      </c>
      <c r="BC46" t="e">
        <f t="shared" si="4"/>
        <v>#DIV/0!</v>
      </c>
    </row>
    <row r="47" spans="1:55" x14ac:dyDescent="0.25">
      <c r="A47">
        <f t="shared" si="2"/>
        <v>6</v>
      </c>
      <c r="B47" s="6"/>
      <c r="C47" s="12"/>
      <c r="D47" s="36"/>
      <c r="E47" s="13"/>
      <c r="F47" s="12"/>
      <c r="G47" s="36"/>
      <c r="H47" s="13"/>
      <c r="I47" s="12"/>
      <c r="J47" s="36"/>
      <c r="K47" s="13"/>
      <c r="L47" s="12"/>
      <c r="M47" s="36"/>
      <c r="N47" s="13"/>
      <c r="O47" s="12"/>
      <c r="P47" s="36"/>
      <c r="Q47" s="13"/>
      <c r="R47" s="12"/>
      <c r="S47" s="36"/>
      <c r="T47" s="13"/>
      <c r="U47" s="12"/>
      <c r="V47" s="36"/>
      <c r="W47" s="13"/>
      <c r="X47" s="12"/>
      <c r="Y47" s="36"/>
      <c r="Z47" s="13"/>
      <c r="AA47" s="12"/>
      <c r="AB47" s="36"/>
      <c r="AC47" s="13"/>
      <c r="AD47" s="12"/>
      <c r="AE47" s="36"/>
      <c r="AF47" s="13"/>
      <c r="AG47" s="12"/>
      <c r="AH47" s="36"/>
      <c r="AI47" s="13"/>
      <c r="AJ47" s="12"/>
      <c r="AK47" s="36"/>
      <c r="AL47" s="13"/>
      <c r="AM47" s="12"/>
      <c r="AN47" s="36"/>
      <c r="AO47" s="13"/>
      <c r="AP47" s="12"/>
      <c r="AQ47" s="36"/>
      <c r="AR47" s="13"/>
      <c r="AS47" s="12"/>
      <c r="AT47" s="36"/>
      <c r="AU47" s="13"/>
      <c r="AV47" s="12"/>
      <c r="AW47" s="36"/>
      <c r="AX47" s="13"/>
      <c r="AZ47" s="41"/>
      <c r="BA47">
        <f t="shared" si="1"/>
        <v>0</v>
      </c>
      <c r="BB47">
        <f t="shared" si="3"/>
        <v>0</v>
      </c>
      <c r="BC47" t="e">
        <f t="shared" si="4"/>
        <v>#DIV/0!</v>
      </c>
    </row>
    <row r="48" spans="1:55" x14ac:dyDescent="0.25">
      <c r="A48">
        <f t="shared" si="2"/>
        <v>7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Z48" s="41"/>
      <c r="BA48">
        <f t="shared" si="1"/>
        <v>0</v>
      </c>
      <c r="BB48">
        <f t="shared" si="3"/>
        <v>0</v>
      </c>
      <c r="BC48" t="e">
        <f t="shared" si="4"/>
        <v>#DIV/0!</v>
      </c>
    </row>
    <row r="49" spans="1:55" x14ac:dyDescent="0.25">
      <c r="A49">
        <f t="shared" si="2"/>
        <v>8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28"/>
      <c r="AZ49" s="41"/>
      <c r="BA49">
        <f t="shared" si="1"/>
        <v>0</v>
      </c>
      <c r="BB49">
        <f t="shared" si="3"/>
        <v>0</v>
      </c>
      <c r="BC49" t="e">
        <f t="shared" si="4"/>
        <v>#DIV/0!</v>
      </c>
    </row>
    <row r="50" spans="1:55" x14ac:dyDescent="0.25">
      <c r="A50">
        <f t="shared" si="2"/>
        <v>9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Y50" s="28"/>
      <c r="AZ50" s="41"/>
      <c r="BA50">
        <f t="shared" si="1"/>
        <v>0</v>
      </c>
      <c r="BB50">
        <f t="shared" si="3"/>
        <v>0</v>
      </c>
      <c r="BC50" t="e">
        <f t="shared" si="4"/>
        <v>#DIV/0!</v>
      </c>
    </row>
    <row r="51" spans="1:55" x14ac:dyDescent="0.25">
      <c r="A51">
        <f t="shared" si="2"/>
        <v>10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28"/>
      <c r="AZ51" s="41"/>
      <c r="BA51">
        <f t="shared" si="1"/>
        <v>0</v>
      </c>
      <c r="BB51">
        <f t="shared" si="3"/>
        <v>0</v>
      </c>
      <c r="BC51" t="e">
        <f t="shared" si="4"/>
        <v>#DIV/0!</v>
      </c>
    </row>
    <row r="52" spans="1:55" x14ac:dyDescent="0.25">
      <c r="A52">
        <f t="shared" si="2"/>
        <v>11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Z52" s="41"/>
      <c r="BA52">
        <f t="shared" si="1"/>
        <v>0</v>
      </c>
      <c r="BB52">
        <f t="shared" si="3"/>
        <v>0</v>
      </c>
      <c r="BC52" t="e">
        <f t="shared" si="4"/>
        <v>#DIV/0!</v>
      </c>
    </row>
    <row r="53" spans="1:55" x14ac:dyDescent="0.25">
      <c r="A53">
        <f t="shared" si="2"/>
        <v>12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BA53">
        <f t="shared" si="1"/>
        <v>0</v>
      </c>
      <c r="BB53">
        <f t="shared" si="3"/>
        <v>0</v>
      </c>
      <c r="BC53" t="e">
        <f t="shared" si="4"/>
        <v>#DIV/0!</v>
      </c>
    </row>
    <row r="54" spans="1:55" x14ac:dyDescent="0.25">
      <c r="A54">
        <f t="shared" si="2"/>
        <v>13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Z54" s="41"/>
      <c r="BA54">
        <f t="shared" si="1"/>
        <v>0</v>
      </c>
      <c r="BB54">
        <f t="shared" si="3"/>
        <v>0</v>
      </c>
      <c r="BC54" t="e">
        <f t="shared" si="4"/>
        <v>#DIV/0!</v>
      </c>
    </row>
    <row r="55" spans="1:55" x14ac:dyDescent="0.25">
      <c r="A55">
        <f t="shared" si="2"/>
        <v>14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Z55" s="41"/>
      <c r="BA55">
        <f t="shared" si="1"/>
        <v>0</v>
      </c>
      <c r="BB55">
        <f t="shared" si="3"/>
        <v>0</v>
      </c>
      <c r="BC55" t="e">
        <f t="shared" si="4"/>
        <v>#DIV/0!</v>
      </c>
    </row>
    <row r="56" spans="1:55" x14ac:dyDescent="0.25">
      <c r="A56">
        <f t="shared" si="2"/>
        <v>15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Z56" s="76"/>
      <c r="BA56">
        <f t="shared" si="1"/>
        <v>0</v>
      </c>
      <c r="BB56">
        <f t="shared" si="3"/>
        <v>0</v>
      </c>
      <c r="BC56" t="e">
        <f t="shared" si="4"/>
        <v>#DIV/0!</v>
      </c>
    </row>
    <row r="57" spans="1:55" x14ac:dyDescent="0.25">
      <c r="A57">
        <f t="shared" si="2"/>
        <v>16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Z57" s="41"/>
      <c r="BA57">
        <f>+AV57+AJ57+AG57+AD57+AA57+X57+U57+R57+O57+L57+I57+F57+C57+AM57+AP57+AS57</f>
        <v>0</v>
      </c>
      <c r="BB57">
        <f t="shared" si="3"/>
        <v>0</v>
      </c>
      <c r="BC57" t="e">
        <f t="shared" si="4"/>
        <v>#DIV/0!</v>
      </c>
    </row>
    <row r="58" spans="1:55" x14ac:dyDescent="0.25">
      <c r="A58">
        <f t="shared" si="2"/>
        <v>17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Z58" s="76"/>
      <c r="BA58">
        <f>+AV58+AJ58+AG58+AD58+AA58+X58+U58+R58+O58+L58+I58+F58+C58+AM58+AP58+AS58</f>
        <v>0</v>
      </c>
      <c r="BB58">
        <f t="shared" si="3"/>
        <v>0</v>
      </c>
      <c r="BC58" t="e">
        <f t="shared" si="4"/>
        <v>#DIV/0!</v>
      </c>
    </row>
    <row r="59" spans="1:55" x14ac:dyDescent="0.25">
      <c r="A59">
        <f t="shared" si="2"/>
        <v>18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Z59" s="76"/>
      <c r="BA59">
        <f>+AV59+AJ59+AG59+AD59+AA59+X59+U59+R59+O59+L59+I59+F59+C59+AM59+AP59+AS59</f>
        <v>0</v>
      </c>
      <c r="BB59">
        <f t="shared" si="3"/>
        <v>0</v>
      </c>
      <c r="BC59" t="e">
        <f t="shared" si="4"/>
        <v>#DIV/0!</v>
      </c>
    </row>
    <row r="60" spans="1:55" x14ac:dyDescent="0.25">
      <c r="A60">
        <f t="shared" si="2"/>
        <v>19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28"/>
      <c r="AZ60" s="41"/>
      <c r="BA60">
        <f>+AV60+AJ60+AG60+AD60+AA60+X60+U60+R60+O60+L60+I60+F60+C60+AM60+AP60+AS60</f>
        <v>0</v>
      </c>
      <c r="BB60">
        <f t="shared" si="3"/>
        <v>0</v>
      </c>
      <c r="BC60" t="e">
        <f t="shared" si="4"/>
        <v>#DIV/0!</v>
      </c>
    </row>
    <row r="61" spans="1:55" x14ac:dyDescent="0.25">
      <c r="A61">
        <f t="shared" si="2"/>
        <v>20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28"/>
      <c r="AZ61" s="41"/>
    </row>
    <row r="62" spans="1:55" x14ac:dyDescent="0.25">
      <c r="A62">
        <f t="shared" si="2"/>
        <v>21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28"/>
      <c r="AZ62" s="41"/>
    </row>
    <row r="63" spans="1:55" x14ac:dyDescent="0.25">
      <c r="A63">
        <f t="shared" si="2"/>
        <v>22</v>
      </c>
      <c r="B63" s="6"/>
      <c r="C63" s="12"/>
      <c r="D63" s="36"/>
      <c r="E63" s="13"/>
      <c r="F63" s="12"/>
      <c r="G63" s="36"/>
      <c r="H63" s="13"/>
      <c r="I63" s="12"/>
      <c r="J63" s="36"/>
      <c r="K63" s="13"/>
      <c r="L63" s="10"/>
      <c r="M63" s="32"/>
      <c r="N63" s="11"/>
      <c r="O63" s="12"/>
      <c r="P63" s="36"/>
      <c r="Q63" s="13"/>
      <c r="R63" s="12"/>
      <c r="S63" s="36"/>
      <c r="T63" s="13"/>
      <c r="U63" s="12"/>
      <c r="V63" s="36"/>
      <c r="W63" s="13"/>
      <c r="X63" s="12"/>
      <c r="Y63" s="36"/>
      <c r="Z63" s="13"/>
      <c r="AA63" s="12"/>
      <c r="AB63" s="36"/>
      <c r="AC63" s="13"/>
      <c r="AD63" s="10"/>
      <c r="AE63" s="32"/>
      <c r="AF63" s="11"/>
      <c r="AG63" s="12"/>
      <c r="AH63" s="36"/>
      <c r="AI63" s="13"/>
      <c r="AJ63" s="12"/>
      <c r="AK63" s="36"/>
      <c r="AL63" s="13"/>
      <c r="AM63" s="10"/>
      <c r="AN63" s="32"/>
      <c r="AO63" s="11"/>
      <c r="AP63" s="12"/>
      <c r="AQ63" s="36"/>
      <c r="AR63" s="13"/>
      <c r="AS63" s="12"/>
      <c r="AT63" s="36"/>
      <c r="AU63" s="13"/>
      <c r="AV63" s="12"/>
      <c r="AW63" s="36"/>
      <c r="AX63" s="13"/>
      <c r="AZ63" s="41"/>
    </row>
    <row r="64" spans="1:55" x14ac:dyDescent="0.25">
      <c r="A64">
        <f t="shared" si="2"/>
        <v>23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Z64" s="41"/>
    </row>
    <row r="65" spans="1:52" x14ac:dyDescent="0.25">
      <c r="A65">
        <f t="shared" si="2"/>
        <v>24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Z65" s="41"/>
    </row>
    <row r="66" spans="1:52" x14ac:dyDescent="0.25">
      <c r="A66">
        <f t="shared" si="2"/>
        <v>25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</row>
    <row r="67" spans="1:52" x14ac:dyDescent="0.25">
      <c r="A67">
        <f t="shared" si="2"/>
        <v>26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</row>
    <row r="68" spans="1:52" x14ac:dyDescent="0.25">
      <c r="A68">
        <f t="shared" si="2"/>
        <v>27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</row>
  </sheetData>
  <mergeCells count="16">
    <mergeCell ref="O40:Q40"/>
    <mergeCell ref="R40:T40"/>
    <mergeCell ref="U40:W40"/>
    <mergeCell ref="X40:Z40"/>
    <mergeCell ref="C40:E40"/>
    <mergeCell ref="F40:H40"/>
    <mergeCell ref="I40:K40"/>
    <mergeCell ref="L40:N40"/>
    <mergeCell ref="AV40:AX40"/>
    <mergeCell ref="AA40:AC40"/>
    <mergeCell ref="AD40:AF40"/>
    <mergeCell ref="AG40:AI40"/>
    <mergeCell ref="AJ40:AL40"/>
    <mergeCell ref="AM40:AO40"/>
    <mergeCell ref="AP40:AR40"/>
    <mergeCell ref="AS40:AU40"/>
  </mergeCells>
  <phoneticPr fontId="4" type="noConversion"/>
  <pageMargins left="0.75" right="0.75" top="1" bottom="1" header="0" footer="0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2"/>
  <dimension ref="A1:AU105"/>
  <sheetViews>
    <sheetView workbookViewId="0"/>
  </sheetViews>
  <sheetFormatPr baseColWidth="10" defaultColWidth="11.54296875" defaultRowHeight="12.5" x14ac:dyDescent="0.25"/>
  <cols>
    <col min="1" max="1" width="5.54296875" customWidth="1"/>
    <col min="3" max="3" width="5.54296875" customWidth="1"/>
    <col min="4" max="4" width="5.26953125" customWidth="1"/>
    <col min="5" max="5" width="3.453125" customWidth="1"/>
    <col min="6" max="6" width="4.54296875" customWidth="1"/>
    <col min="7" max="7" width="4.1796875" customWidth="1"/>
    <col min="8" max="10" width="3.453125" customWidth="1"/>
    <col min="11" max="11" width="4.54296875" customWidth="1"/>
    <col min="12" max="14" width="4.81640625" customWidth="1"/>
    <col min="15" max="24" width="3.453125" hidden="1" customWidth="1"/>
    <col min="25" max="40" width="4.81640625" customWidth="1"/>
    <col min="41" max="41" width="11.453125" style="24" customWidth="1"/>
    <col min="45" max="45" width="8.453125" customWidth="1"/>
  </cols>
  <sheetData>
    <row r="1" spans="1:10" ht="13" x14ac:dyDescent="0.3">
      <c r="A1" s="5" t="s">
        <v>117</v>
      </c>
    </row>
    <row r="2" spans="1:10" x14ac:dyDescent="0.25">
      <c r="A2" t="s">
        <v>10</v>
      </c>
    </row>
    <row r="3" spans="1:10" ht="13" thickBot="1" x14ac:dyDescent="0.3">
      <c r="A3">
        <f>+GENERAL!B6</f>
        <v>12</v>
      </c>
      <c r="C3" s="41">
        <f>SUM(C5:C12)</f>
        <v>-800000000</v>
      </c>
    </row>
    <row r="4" spans="1:10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10" ht="13" thickBot="1" x14ac:dyDescent="0.3">
      <c r="A5" s="149">
        <v>1</v>
      </c>
      <c r="B5" s="23" t="s">
        <v>119</v>
      </c>
      <c r="C5" s="47">
        <f>+E$41</f>
        <v>-100000000</v>
      </c>
      <c r="D5" s="49">
        <f>+F$42</f>
        <v>1E-4</v>
      </c>
      <c r="E5" s="45">
        <f>+F$41</f>
        <v>0</v>
      </c>
      <c r="F5" s="18">
        <f>+E$27</f>
        <v>0</v>
      </c>
      <c r="G5">
        <f t="shared" ref="G5:G23" si="0">IF(E5&lt;A$3/2,-1,1)*80+C5</f>
        <v>-100000080</v>
      </c>
      <c r="J5" s="41"/>
    </row>
    <row r="6" spans="1:10" ht="13" thickBot="1" x14ac:dyDescent="0.3">
      <c r="A6" s="149">
        <v>2</v>
      </c>
      <c r="B6" s="23" t="s">
        <v>62</v>
      </c>
      <c r="C6" s="47">
        <f>+AI$41</f>
        <v>-100000000</v>
      </c>
      <c r="D6" s="49">
        <f>+AJ$42</f>
        <v>1E-4</v>
      </c>
      <c r="E6" s="45">
        <f>+AJ$41</f>
        <v>0</v>
      </c>
      <c r="F6" s="18">
        <f>+AI$27</f>
        <v>0</v>
      </c>
      <c r="G6">
        <f t="shared" si="0"/>
        <v>-100000080</v>
      </c>
      <c r="J6" s="41"/>
    </row>
    <row r="7" spans="1:10" ht="13" thickBot="1" x14ac:dyDescent="0.3">
      <c r="A7" s="149">
        <v>3</v>
      </c>
      <c r="B7" s="23" t="s">
        <v>93</v>
      </c>
      <c r="C7" s="47">
        <f>+AG$41</f>
        <v>-100000000</v>
      </c>
      <c r="D7" s="49">
        <f>+AH$42</f>
        <v>1E-4</v>
      </c>
      <c r="E7" s="45">
        <f>+AH$41</f>
        <v>0</v>
      </c>
      <c r="F7" s="18">
        <f>+AG$27</f>
        <v>0</v>
      </c>
      <c r="G7">
        <f t="shared" si="0"/>
        <v>-100000080</v>
      </c>
      <c r="J7" s="41"/>
    </row>
    <row r="8" spans="1:10" ht="13" thickBot="1" x14ac:dyDescent="0.3">
      <c r="A8" s="149">
        <v>4</v>
      </c>
      <c r="B8" s="23" t="s">
        <v>35</v>
      </c>
      <c r="C8" s="47">
        <f>+Y$41</f>
        <v>-100000000</v>
      </c>
      <c r="D8" s="49">
        <f>+Z$42</f>
        <v>1E-4</v>
      </c>
      <c r="E8" s="45">
        <f>+Z$41</f>
        <v>0</v>
      </c>
      <c r="F8" s="18">
        <f>+Y$27</f>
        <v>0</v>
      </c>
      <c r="G8">
        <f t="shared" si="0"/>
        <v>-100000080</v>
      </c>
      <c r="J8" s="41"/>
    </row>
    <row r="9" spans="1:10" ht="13" thickBot="1" x14ac:dyDescent="0.3">
      <c r="A9" s="149">
        <v>5</v>
      </c>
      <c r="B9" s="23" t="s">
        <v>1</v>
      </c>
      <c r="C9" s="47">
        <f>+G$41</f>
        <v>-100000000</v>
      </c>
      <c r="D9" s="49">
        <f>+H$42</f>
        <v>1E-4</v>
      </c>
      <c r="E9" s="45">
        <f>+H$41</f>
        <v>0</v>
      </c>
      <c r="F9" s="18">
        <f>+G$27</f>
        <v>0</v>
      </c>
      <c r="G9">
        <f t="shared" si="0"/>
        <v>-100000080</v>
      </c>
      <c r="J9" s="41"/>
    </row>
    <row r="10" spans="1:10" ht="13.5" customHeight="1" thickBot="1" x14ac:dyDescent="0.3">
      <c r="A10" s="149">
        <v>6</v>
      </c>
      <c r="B10" s="23" t="s">
        <v>92</v>
      </c>
      <c r="C10" s="47">
        <f>+K$41</f>
        <v>-100000000</v>
      </c>
      <c r="D10" s="49">
        <f>+L$42</f>
        <v>1E-4</v>
      </c>
      <c r="E10" s="45">
        <f>+L$41</f>
        <v>0</v>
      </c>
      <c r="F10" s="18">
        <f>+K$27</f>
        <v>0</v>
      </c>
      <c r="G10">
        <f t="shared" si="0"/>
        <v>-100000080</v>
      </c>
      <c r="J10" s="41"/>
    </row>
    <row r="11" spans="1:10" ht="13.5" customHeight="1" thickBot="1" x14ac:dyDescent="0.3">
      <c r="A11" s="149">
        <v>7</v>
      </c>
      <c r="B11" s="23" t="s">
        <v>43</v>
      </c>
      <c r="C11" s="47">
        <f>+AM$41</f>
        <v>-100000000</v>
      </c>
      <c r="D11" s="49">
        <f>+AN$42</f>
        <v>1E-4</v>
      </c>
      <c r="E11" s="45">
        <f>+AN$41</f>
        <v>0</v>
      </c>
      <c r="F11" s="18">
        <f>+AM$27</f>
        <v>0</v>
      </c>
      <c r="G11">
        <f t="shared" si="0"/>
        <v>-100000080</v>
      </c>
      <c r="J11" s="41"/>
    </row>
    <row r="12" spans="1:10" ht="13.5" customHeight="1" thickBot="1" x14ac:dyDescent="0.3">
      <c r="A12" s="149">
        <v>8</v>
      </c>
      <c r="B12" s="23" t="s">
        <v>9</v>
      </c>
      <c r="C12" s="47">
        <f>+C$41</f>
        <v>-100000000</v>
      </c>
      <c r="D12" s="50">
        <f>+D$42</f>
        <v>1E-4</v>
      </c>
      <c r="E12" s="46">
        <f>+D$41</f>
        <v>0</v>
      </c>
      <c r="F12" s="18">
        <f>+C$27</f>
        <v>0</v>
      </c>
      <c r="G12">
        <f t="shared" si="0"/>
        <v>-100000080</v>
      </c>
      <c r="J12" s="41"/>
    </row>
    <row r="13" spans="1:10" ht="13.5" hidden="1" customHeight="1" thickBot="1" x14ac:dyDescent="0.3">
      <c r="A13" s="149">
        <v>9</v>
      </c>
      <c r="B13" s="23" t="s">
        <v>6</v>
      </c>
      <c r="C13" s="47">
        <f>+M$41</f>
        <v>-100000000</v>
      </c>
      <c r="D13" s="49">
        <f>+N$42</f>
        <v>1E-4</v>
      </c>
      <c r="E13" s="45">
        <f>+N$41</f>
        <v>0</v>
      </c>
      <c r="F13" s="18">
        <f>+M$27</f>
        <v>0</v>
      </c>
      <c r="G13">
        <f t="shared" si="0"/>
        <v>-100000080</v>
      </c>
      <c r="J13" s="41"/>
    </row>
    <row r="14" spans="1:10" ht="13.5" hidden="1" customHeight="1" thickBot="1" x14ac:dyDescent="0.3">
      <c r="A14" s="149">
        <v>10</v>
      </c>
      <c r="B14" s="161" t="s">
        <v>46</v>
      </c>
      <c r="C14" s="44">
        <f>+AE$41</f>
        <v>-100000000</v>
      </c>
      <c r="D14" s="49">
        <f>+AF$42</f>
        <v>1E-4</v>
      </c>
      <c r="E14" s="45">
        <f>+AF$41</f>
        <v>0</v>
      </c>
      <c r="F14" s="18">
        <f>+AE$27</f>
        <v>0</v>
      </c>
      <c r="G14">
        <f t="shared" si="0"/>
        <v>-100000080</v>
      </c>
      <c r="J14" s="41"/>
    </row>
    <row r="15" spans="1:10" ht="13.5" hidden="1" customHeight="1" thickBot="1" x14ac:dyDescent="0.3">
      <c r="A15" s="149">
        <v>11</v>
      </c>
      <c r="B15" s="23" t="s">
        <v>94</v>
      </c>
      <c r="C15" s="44">
        <f>+O$41</f>
        <v>-100000000</v>
      </c>
      <c r="D15" s="49">
        <f>+P$42</f>
        <v>1E-4</v>
      </c>
      <c r="E15" s="45">
        <f>+P$41</f>
        <v>0</v>
      </c>
      <c r="F15" s="18">
        <f>+O$27</f>
        <v>0</v>
      </c>
      <c r="G15">
        <f t="shared" si="0"/>
        <v>-100000080</v>
      </c>
      <c r="J15" s="41"/>
    </row>
    <row r="16" spans="1:10" ht="13.5" hidden="1" customHeight="1" thickBot="1" x14ac:dyDescent="0.3">
      <c r="A16" s="149">
        <v>12</v>
      </c>
      <c r="B16" s="23" t="s">
        <v>95</v>
      </c>
      <c r="C16" s="47">
        <f>+I$41</f>
        <v>-100000000</v>
      </c>
      <c r="D16" s="49">
        <f>+J$42</f>
        <v>1E-4</v>
      </c>
      <c r="E16" s="45">
        <f>+J$41</f>
        <v>0</v>
      </c>
      <c r="F16" s="18">
        <f>+I$27</f>
        <v>0</v>
      </c>
      <c r="G16">
        <f t="shared" si="0"/>
        <v>-100000080</v>
      </c>
      <c r="J16" s="41"/>
    </row>
    <row r="17" spans="1:40" ht="13.5" hidden="1" customHeight="1" thickBot="1" x14ac:dyDescent="0.3">
      <c r="A17" s="149">
        <v>13</v>
      </c>
      <c r="B17" s="23" t="s">
        <v>4</v>
      </c>
      <c r="C17" s="47">
        <f>+W$41</f>
        <v>-100000000</v>
      </c>
      <c r="D17" s="49">
        <f>+X$42</f>
        <v>1E-4</v>
      </c>
      <c r="E17" s="45">
        <f>+X$41</f>
        <v>0</v>
      </c>
      <c r="F17" s="18">
        <f>+W$27</f>
        <v>0</v>
      </c>
      <c r="G17">
        <f t="shared" si="0"/>
        <v>-100000080</v>
      </c>
      <c r="J17" s="41"/>
    </row>
    <row r="18" spans="1:40" ht="13.5" hidden="1" customHeight="1" thickBot="1" x14ac:dyDescent="0.3">
      <c r="A18" s="149">
        <v>14</v>
      </c>
      <c r="B18" s="23" t="s">
        <v>78</v>
      </c>
      <c r="C18" s="47">
        <f>+U$41</f>
        <v>-100000000</v>
      </c>
      <c r="D18" s="49">
        <f>+V$42</f>
        <v>1E-4</v>
      </c>
      <c r="E18" s="45">
        <f>+V$41</f>
        <v>0</v>
      </c>
      <c r="F18" s="18">
        <f>+U$27</f>
        <v>0</v>
      </c>
      <c r="G18">
        <f t="shared" si="0"/>
        <v>-100000080</v>
      </c>
      <c r="J18" s="41"/>
    </row>
    <row r="19" spans="1:40" ht="13.5" hidden="1" customHeight="1" thickBot="1" x14ac:dyDescent="0.3">
      <c r="A19" s="149">
        <v>15</v>
      </c>
      <c r="B19" s="23" t="s">
        <v>82</v>
      </c>
      <c r="C19" s="47">
        <f>+AC$41</f>
        <v>-100000000</v>
      </c>
      <c r="D19" s="49">
        <f>+AD$42</f>
        <v>1E-4</v>
      </c>
      <c r="E19" s="45">
        <f>+AD$41</f>
        <v>0</v>
      </c>
      <c r="F19" s="18">
        <f>+AC$27</f>
        <v>0</v>
      </c>
      <c r="G19">
        <f t="shared" si="0"/>
        <v>-100000080</v>
      </c>
      <c r="J19" s="41"/>
    </row>
    <row r="20" spans="1:40" ht="13.5" hidden="1" customHeight="1" thickBot="1" x14ac:dyDescent="0.3">
      <c r="A20" s="149">
        <v>16</v>
      </c>
      <c r="B20" s="23" t="s">
        <v>45</v>
      </c>
      <c r="C20" s="44">
        <f>+AA$41</f>
        <v>-100000000</v>
      </c>
      <c r="D20" s="49">
        <f>+AB$42</f>
        <v>1E-4</v>
      </c>
      <c r="E20" s="45">
        <f>+AB$41</f>
        <v>0</v>
      </c>
      <c r="F20" s="18">
        <f>+AA$27</f>
        <v>0</v>
      </c>
      <c r="G20">
        <f t="shared" si="0"/>
        <v>-100000080</v>
      </c>
      <c r="J20" s="41"/>
    </row>
    <row r="21" spans="1:40" ht="13.5" hidden="1" customHeight="1" thickBot="1" x14ac:dyDescent="0.3">
      <c r="A21" s="149">
        <v>17</v>
      </c>
      <c r="B21" s="23" t="s">
        <v>26</v>
      </c>
      <c r="C21" s="47">
        <f>+AK$41</f>
        <v>-100000000</v>
      </c>
      <c r="D21" s="49">
        <f>+AL$42</f>
        <v>1E-4</v>
      </c>
      <c r="E21" s="45">
        <f>+AL$41</f>
        <v>0</v>
      </c>
      <c r="F21" s="18">
        <f>+AK$27</f>
        <v>0</v>
      </c>
      <c r="G21">
        <f t="shared" si="0"/>
        <v>-100000080</v>
      </c>
      <c r="J21" s="41"/>
    </row>
    <row r="22" spans="1:40" ht="13" hidden="1" thickBot="1" x14ac:dyDescent="0.3">
      <c r="A22" s="149">
        <v>18</v>
      </c>
      <c r="B22" s="23" t="s">
        <v>25</v>
      </c>
      <c r="C22" s="44">
        <f>+S$41</f>
        <v>-100000000</v>
      </c>
      <c r="D22" s="49">
        <f>+T$42</f>
        <v>1E-4</v>
      </c>
      <c r="E22" s="45">
        <f>+T$41</f>
        <v>0</v>
      </c>
      <c r="F22" s="18">
        <f>+S$27</f>
        <v>0</v>
      </c>
      <c r="G22">
        <f t="shared" si="0"/>
        <v>-100000080</v>
      </c>
      <c r="J22" s="41"/>
    </row>
    <row r="23" spans="1:40" ht="13" hidden="1" thickBot="1" x14ac:dyDescent="0.3">
      <c r="A23" s="149">
        <v>19</v>
      </c>
      <c r="B23" s="23" t="s">
        <v>27</v>
      </c>
      <c r="C23" s="44">
        <f>+Q$41</f>
        <v>-100000000</v>
      </c>
      <c r="D23" s="49">
        <f>+R$42</f>
        <v>1E-4</v>
      </c>
      <c r="E23" s="45">
        <f>+R$41</f>
        <v>0</v>
      </c>
      <c r="F23" s="18">
        <f>+Q$27</f>
        <v>0</v>
      </c>
      <c r="G23">
        <f t="shared" si="0"/>
        <v>-100000080</v>
      </c>
      <c r="J23" s="41"/>
    </row>
    <row r="24" spans="1:40" x14ac:dyDescent="0.25">
      <c r="A24" s="16"/>
      <c r="J24" s="41"/>
    </row>
    <row r="25" spans="1:40" x14ac:dyDescent="0.25">
      <c r="A25" s="16"/>
    </row>
    <row r="26" spans="1:40" hidden="1" x14ac:dyDescent="0.25"/>
    <row r="27" spans="1:40" ht="12.75" hidden="1" customHeight="1" x14ac:dyDescent="0.25">
      <c r="B27" t="s">
        <v>12</v>
      </c>
      <c r="C27">
        <f>+C28*C29</f>
        <v>0</v>
      </c>
      <c r="D27">
        <f t="shared" ref="D27:AN27" si="1">+D28*D29</f>
        <v>0</v>
      </c>
      <c r="E27">
        <f t="shared" si="1"/>
        <v>0</v>
      </c>
      <c r="F27">
        <f t="shared" si="1"/>
        <v>0</v>
      </c>
      <c r="G27">
        <f t="shared" si="1"/>
        <v>0</v>
      </c>
      <c r="H27">
        <f t="shared" si="1"/>
        <v>0</v>
      </c>
      <c r="I27">
        <f t="shared" si="1"/>
        <v>0</v>
      </c>
      <c r="J27">
        <f t="shared" si="1"/>
        <v>0</v>
      </c>
      <c r="K27">
        <f t="shared" si="1"/>
        <v>0</v>
      </c>
      <c r="L27">
        <f t="shared" si="1"/>
        <v>0</v>
      </c>
      <c r="M27">
        <f t="shared" si="1"/>
        <v>0</v>
      </c>
      <c r="N27">
        <f t="shared" si="1"/>
        <v>0</v>
      </c>
      <c r="O27">
        <f t="shared" si="1"/>
        <v>0</v>
      </c>
      <c r="P27">
        <f t="shared" si="1"/>
        <v>0</v>
      </c>
      <c r="Q27">
        <f t="shared" si="1"/>
        <v>0</v>
      </c>
      <c r="R27">
        <f t="shared" si="1"/>
        <v>0</v>
      </c>
      <c r="S27">
        <f t="shared" si="1"/>
        <v>0</v>
      </c>
      <c r="T27">
        <f t="shared" si="1"/>
        <v>0</v>
      </c>
      <c r="U27">
        <f t="shared" si="1"/>
        <v>0</v>
      </c>
      <c r="V27">
        <f t="shared" si="1"/>
        <v>0</v>
      </c>
      <c r="W27">
        <f t="shared" si="1"/>
        <v>0</v>
      </c>
      <c r="X27">
        <f t="shared" si="1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>
        <f t="shared" si="1"/>
        <v>0</v>
      </c>
      <c r="AK27">
        <f t="shared" si="1"/>
        <v>0</v>
      </c>
      <c r="AL27">
        <f t="shared" si="1"/>
        <v>0</v>
      </c>
      <c r="AM27">
        <f t="shared" si="1"/>
        <v>0</v>
      </c>
      <c r="AN27">
        <f t="shared" si="1"/>
        <v>0</v>
      </c>
    </row>
    <row r="28" spans="1:40" ht="12.75" hidden="1" customHeight="1" x14ac:dyDescent="0.25">
      <c r="C28">
        <f>IF($B40&gt;3,1,0)</f>
        <v>0</v>
      </c>
      <c r="D28">
        <f>IF($B40&gt;3,1,0)</f>
        <v>0</v>
      </c>
      <c r="E28">
        <f t="shared" ref="E28:AN28" si="2">IF($B40&gt;3,1,0)</f>
        <v>0</v>
      </c>
      <c r="F28">
        <f t="shared" si="2"/>
        <v>0</v>
      </c>
      <c r="G28">
        <f t="shared" si="2"/>
        <v>0</v>
      </c>
      <c r="H28">
        <f t="shared" si="2"/>
        <v>0</v>
      </c>
      <c r="I28">
        <f t="shared" si="2"/>
        <v>0</v>
      </c>
      <c r="J28">
        <f t="shared" si="2"/>
        <v>0</v>
      </c>
      <c r="K28">
        <f t="shared" si="2"/>
        <v>0</v>
      </c>
      <c r="L28">
        <f t="shared" si="2"/>
        <v>0</v>
      </c>
      <c r="M28">
        <f t="shared" si="2"/>
        <v>0</v>
      </c>
      <c r="N28">
        <f t="shared" si="2"/>
        <v>0</v>
      </c>
      <c r="O28">
        <f t="shared" si="2"/>
        <v>0</v>
      </c>
      <c r="P28">
        <f t="shared" si="2"/>
        <v>0</v>
      </c>
      <c r="Q28">
        <f t="shared" si="2"/>
        <v>0</v>
      </c>
      <c r="R28">
        <f t="shared" si="2"/>
        <v>0</v>
      </c>
      <c r="S28">
        <f t="shared" si="2"/>
        <v>0</v>
      </c>
      <c r="T28">
        <f t="shared" si="2"/>
        <v>0</v>
      </c>
      <c r="U28">
        <f t="shared" si="2"/>
        <v>0</v>
      </c>
      <c r="V28">
        <f t="shared" si="2"/>
        <v>0</v>
      </c>
      <c r="W28">
        <f t="shared" si="2"/>
        <v>0</v>
      </c>
      <c r="X28">
        <f t="shared" si="2"/>
        <v>0</v>
      </c>
      <c r="Y28">
        <f t="shared" si="2"/>
        <v>0</v>
      </c>
      <c r="Z28">
        <f t="shared" si="2"/>
        <v>0</v>
      </c>
      <c r="AA28">
        <f t="shared" si="2"/>
        <v>0</v>
      </c>
      <c r="AB28">
        <f t="shared" si="2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L28">
        <f t="shared" si="2"/>
        <v>0</v>
      </c>
      <c r="AM28">
        <f t="shared" si="2"/>
        <v>0</v>
      </c>
      <c r="AN28">
        <f t="shared" si="2"/>
        <v>0</v>
      </c>
    </row>
    <row r="29" spans="1:40" ht="12.75" hidden="1" customHeight="1" x14ac:dyDescent="0.25">
      <c r="C29">
        <f>MAX(C30:C34)</f>
        <v>0</v>
      </c>
      <c r="D29">
        <f>+D41</f>
        <v>0</v>
      </c>
      <c r="E29">
        <f>MAX(E30:E34)</f>
        <v>0</v>
      </c>
      <c r="F29">
        <f>+F41</f>
        <v>0</v>
      </c>
      <c r="G29">
        <f>MAX(G30:G34)</f>
        <v>0</v>
      </c>
      <c r="H29">
        <f>+H41</f>
        <v>0</v>
      </c>
      <c r="I29">
        <f>MAX(I30:I34)</f>
        <v>0</v>
      </c>
      <c r="J29">
        <f>+J41</f>
        <v>0</v>
      </c>
      <c r="K29">
        <f>MAX(K30:K34)</f>
        <v>0</v>
      </c>
      <c r="L29">
        <f>+L41</f>
        <v>0</v>
      </c>
      <c r="M29">
        <f>MAX(M30:M34)</f>
        <v>0</v>
      </c>
      <c r="N29">
        <f>+N41</f>
        <v>0</v>
      </c>
      <c r="O29">
        <f>MAX(O30:O34)</f>
        <v>0</v>
      </c>
      <c r="P29">
        <f>+P41</f>
        <v>0</v>
      </c>
      <c r="Q29">
        <f>MAX(Q30:Q34)</f>
        <v>0</v>
      </c>
      <c r="R29">
        <f>+R41</f>
        <v>0</v>
      </c>
      <c r="S29">
        <f>MAX(S30:S34)</f>
        <v>0</v>
      </c>
      <c r="T29">
        <f>+T41</f>
        <v>0</v>
      </c>
      <c r="U29">
        <f>MAX(U30:U34)</f>
        <v>0</v>
      </c>
      <c r="V29">
        <f>+V41</f>
        <v>0</v>
      </c>
      <c r="W29">
        <f>MAX(W30:W34)</f>
        <v>0</v>
      </c>
      <c r="X29">
        <f>+X41</f>
        <v>0</v>
      </c>
      <c r="Y29">
        <f>MAX(Y30:Y34)</f>
        <v>0</v>
      </c>
      <c r="Z29">
        <f>+Z41</f>
        <v>0</v>
      </c>
      <c r="AA29">
        <f>MAX(AA30:AA34)</f>
        <v>0</v>
      </c>
      <c r="AB29">
        <f>+AB41</f>
        <v>0</v>
      </c>
      <c r="AC29">
        <f>MAX(AC30:AC34)</f>
        <v>0</v>
      </c>
      <c r="AD29">
        <f>+AD41</f>
        <v>0</v>
      </c>
      <c r="AE29">
        <f>MAX(AE30:AE34)</f>
        <v>0</v>
      </c>
      <c r="AF29">
        <f>+AF41</f>
        <v>0</v>
      </c>
      <c r="AG29">
        <f>MAX(AG30:AG34)</f>
        <v>0</v>
      </c>
      <c r="AH29">
        <f>+AH41</f>
        <v>0</v>
      </c>
      <c r="AI29">
        <f>MAX(AI30:AI34)</f>
        <v>0</v>
      </c>
      <c r="AJ29">
        <f>+AJ41</f>
        <v>0</v>
      </c>
      <c r="AK29">
        <f>MAX(AK30:AK34)</f>
        <v>0</v>
      </c>
      <c r="AL29">
        <f>+AL41</f>
        <v>0</v>
      </c>
      <c r="AM29">
        <f>MAX(AM30:AM34)</f>
        <v>0</v>
      </c>
      <c r="AN29">
        <f>+AN41</f>
        <v>0</v>
      </c>
    </row>
    <row r="30" spans="1:40" ht="12.75" hidden="1" customHeight="1" x14ac:dyDescent="0.25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0</v>
      </c>
      <c r="W30">
        <f>IF(W$35=5,5,0)</f>
        <v>0</v>
      </c>
      <c r="Y30">
        <f>IF(Y$35=5,5,0)</f>
        <v>0</v>
      </c>
      <c r="AA30">
        <f>IF(AA$35=5,5,0)</f>
        <v>0</v>
      </c>
      <c r="AC30">
        <f>IF(AC$35=5,5,0)</f>
        <v>0</v>
      </c>
      <c r="AE30">
        <f>IF(AE$35=5,5,0)</f>
        <v>0</v>
      </c>
      <c r="AG30">
        <f>IF(AG$35=5,5,0)</f>
        <v>0</v>
      </c>
      <c r="AI30">
        <f>IF(AI$35=5,5,0)</f>
        <v>0</v>
      </c>
      <c r="AK30">
        <f>IF(AK$35=5,5,0)</f>
        <v>0</v>
      </c>
      <c r="AM30">
        <f>IF(AM$35=5,5,0)</f>
        <v>0</v>
      </c>
    </row>
    <row r="31" spans="1:40" ht="12.75" hidden="1" customHeight="1" x14ac:dyDescent="0.25">
      <c r="C31">
        <f>IF(C$35=4,10,0)</f>
        <v>0</v>
      </c>
      <c r="E31">
        <f>IF(E$35=4,10,0)</f>
        <v>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0</v>
      </c>
      <c r="W31">
        <f>IF(W$35=4,10,0)</f>
        <v>0</v>
      </c>
      <c r="Y31">
        <f>IF(Y$35=4,10,0)</f>
        <v>0</v>
      </c>
      <c r="AA31">
        <f>IF(AA$35=4,10,0)</f>
        <v>0</v>
      </c>
      <c r="AC31">
        <f>IF(AC$35=4,10,0)</f>
        <v>0</v>
      </c>
      <c r="AE31">
        <f>IF(AE$35=4,10,0)</f>
        <v>0</v>
      </c>
      <c r="AG31">
        <f>IF(AG$35=4,10,0)</f>
        <v>0</v>
      </c>
      <c r="AI31">
        <f>IF(AI$35=4,10,0)</f>
        <v>0</v>
      </c>
      <c r="AK31">
        <f>IF(AK$35=4,10,0)</f>
        <v>0</v>
      </c>
      <c r="AM31">
        <f>IF(AM$35=4,10,0)</f>
        <v>0</v>
      </c>
    </row>
    <row r="32" spans="1:40" ht="12.75" hidden="1" customHeight="1" x14ac:dyDescent="0.25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0</v>
      </c>
      <c r="Y32">
        <f>IF(Y$35=3,20,0)</f>
        <v>0</v>
      </c>
      <c r="AA32">
        <f>IF(AA$35=3,20,0)</f>
        <v>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K32">
        <f>IF(AK$35=3,20,0)</f>
        <v>0</v>
      </c>
      <c r="AM32">
        <f>IF(AM$35=3,20,0)</f>
        <v>0</v>
      </c>
    </row>
    <row r="33" spans="1:47" ht="12.75" hidden="1" customHeight="1" x14ac:dyDescent="0.25">
      <c r="C33">
        <f>IF(C$35=2,40,0)</f>
        <v>0</v>
      </c>
      <c r="E33">
        <f>IF(E$35=2,40,0)</f>
        <v>0</v>
      </c>
      <c r="G33">
        <f>IF(G$35=2,40,0)</f>
        <v>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0</v>
      </c>
      <c r="W33">
        <f>IF(W$35=2,40,0)</f>
        <v>0</v>
      </c>
      <c r="Y33">
        <f>IF(Y$35=2,40,0)</f>
        <v>0</v>
      </c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0</v>
      </c>
      <c r="AK33">
        <f>IF(AK$35=2,40,0)</f>
        <v>0</v>
      </c>
      <c r="AM33">
        <f>IF(AM$35=2,40,0)</f>
        <v>0</v>
      </c>
    </row>
    <row r="34" spans="1:47" ht="12.75" hidden="1" customHeight="1" x14ac:dyDescent="0.25">
      <c r="C34">
        <f>IF(C$35=1,80,0)</f>
        <v>0</v>
      </c>
      <c r="E34">
        <f>IF(E$35=1,80,0)</f>
        <v>0</v>
      </c>
      <c r="G34">
        <f>IF(G$35=1,80,0)</f>
        <v>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0</v>
      </c>
      <c r="W34">
        <f>IF(W$35=1,80,0)</f>
        <v>0</v>
      </c>
      <c r="Y34">
        <f>IF(Y$35=1,80,0)</f>
        <v>0</v>
      </c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K34">
        <f>IF(AK$35=1,80,0)</f>
        <v>0</v>
      </c>
      <c r="AM34">
        <f>IF(AM$35=1,80,0)</f>
        <v>0</v>
      </c>
    </row>
    <row r="35" spans="1:47" ht="12.75" hidden="1" customHeight="1" x14ac:dyDescent="0.25">
      <c r="C35">
        <f>RANK(C36,$C36:$BG36)*C40</f>
        <v>0</v>
      </c>
      <c r="E35">
        <f>RANK(E36,$C36:$BG36)*E40</f>
        <v>0</v>
      </c>
      <c r="G35">
        <f>RANK(G36,$C36:$BG36)*G40</f>
        <v>0</v>
      </c>
      <c r="I35">
        <f>RANK(I36,$C36:$BG36)*I40</f>
        <v>0</v>
      </c>
      <c r="K35">
        <f>RANK(K36,$C36:$BG36)*K40</f>
        <v>0</v>
      </c>
      <c r="M35">
        <f>RANK(M36,$C36:$BG36)*M40</f>
        <v>0</v>
      </c>
      <c r="O35">
        <f>RANK(O36,$C36:$BG36)*O40</f>
        <v>0</v>
      </c>
      <c r="Q35">
        <f>RANK(Q36,$C36:$BG36)*Q40</f>
        <v>0</v>
      </c>
      <c r="S35">
        <f>RANK(S36,$C36:$BG36)*S40</f>
        <v>0</v>
      </c>
      <c r="U35">
        <f>RANK(U36,$C36:$BG36)*U40</f>
        <v>0</v>
      </c>
      <c r="W35">
        <f>RANK(W36,$C36:$BG36)*W40</f>
        <v>0</v>
      </c>
      <c r="Y35">
        <f>RANK(Y36,$C36:$BG36)*Y40</f>
        <v>0</v>
      </c>
      <c r="AA35">
        <f>RANK(AA36,$C36:$BG36)*AA40</f>
        <v>0</v>
      </c>
      <c r="AC35">
        <f>RANK(AC36,$C36:$BG36)*AC40</f>
        <v>0</v>
      </c>
      <c r="AE35">
        <f>RANK(AE36,$C36:$BG36)*AE40</f>
        <v>0</v>
      </c>
      <c r="AG35">
        <f>RANK(AG36,$C36:$BG36)*AG40</f>
        <v>0</v>
      </c>
      <c r="AI35">
        <f>RANK(AI36,$C36:$BG36)*AI40</f>
        <v>0</v>
      </c>
      <c r="AK35">
        <f>RANK(AK36,$C36:$BG36)*AK40</f>
        <v>0</v>
      </c>
      <c r="AM35">
        <f>RANK(AM36,$C36:$BG36)*AM40</f>
        <v>0</v>
      </c>
    </row>
    <row r="36" spans="1:47" ht="12.75" hidden="1" customHeight="1" x14ac:dyDescent="0.25">
      <c r="C36">
        <f>SUM(C37:C39)</f>
        <v>-100999999.98999999</v>
      </c>
      <c r="E36">
        <f>SUM(E37:E39)</f>
        <v>-100999999.98999999</v>
      </c>
      <c r="G36">
        <f>SUM(G37:G39)</f>
        <v>-100999999.98999999</v>
      </c>
      <c r="I36">
        <f>SUM(I37:I39)</f>
        <v>-100999999.98999999</v>
      </c>
      <c r="K36">
        <f>SUM(K37:K39)</f>
        <v>-100999999.98999999</v>
      </c>
      <c r="M36">
        <f>SUM(M37:M39)</f>
        <v>-100999999.98999999</v>
      </c>
      <c r="O36">
        <f>SUM(O37:O39)</f>
        <v>-100999999.98999999</v>
      </c>
      <c r="Q36">
        <f>SUM(Q37:Q39)</f>
        <v>-100999999.98999999</v>
      </c>
      <c r="S36">
        <f>SUM(S37:S39)</f>
        <v>-100999999.98999999</v>
      </c>
      <c r="U36">
        <f>SUM(U37:U39)</f>
        <v>-100999999.98999999</v>
      </c>
      <c r="W36">
        <f>SUM(W37:W39)</f>
        <v>-100999999.98999999</v>
      </c>
      <c r="Y36">
        <f>SUM(Y37:Y39)</f>
        <v>-100999999.98999999</v>
      </c>
      <c r="AA36">
        <f>SUM(AA37:AA39)</f>
        <v>-100999999.98999999</v>
      </c>
      <c r="AC36">
        <f>SUM(AC37:AC39)</f>
        <v>-100999999.98999999</v>
      </c>
      <c r="AE36">
        <f>SUM(AE37:AE39)</f>
        <v>-100999999.98999999</v>
      </c>
      <c r="AG36">
        <f>SUM(AG37:AG39)</f>
        <v>-100999999.98999999</v>
      </c>
      <c r="AI36">
        <f>SUM(AI37:AI39)</f>
        <v>-100999999.98999999</v>
      </c>
      <c r="AK36">
        <f>SUM(AK37:AK39)</f>
        <v>-100999999.98999999</v>
      </c>
      <c r="AM36">
        <f>SUM(AM37:AM39)</f>
        <v>-100999999.98999999</v>
      </c>
    </row>
    <row r="37" spans="1:47" ht="12.75" hidden="1" customHeight="1" x14ac:dyDescent="0.25">
      <c r="C37">
        <f>+D41</f>
        <v>0</v>
      </c>
      <c r="E37">
        <f>+F41</f>
        <v>0</v>
      </c>
      <c r="G37">
        <f>+H41</f>
        <v>0</v>
      </c>
      <c r="I37">
        <f>+J41</f>
        <v>0</v>
      </c>
      <c r="K37">
        <f>+L41</f>
        <v>0</v>
      </c>
      <c r="M37">
        <f>+N41</f>
        <v>0</v>
      </c>
      <c r="O37">
        <f>+P41</f>
        <v>0</v>
      </c>
      <c r="Q37">
        <f>+R41</f>
        <v>0</v>
      </c>
      <c r="S37">
        <f>+T41</f>
        <v>0</v>
      </c>
      <c r="U37">
        <f>+V41</f>
        <v>0</v>
      </c>
      <c r="W37">
        <f>+X41</f>
        <v>0</v>
      </c>
      <c r="Y37">
        <f>+Z41</f>
        <v>0</v>
      </c>
      <c r="AA37">
        <f>+AB41</f>
        <v>0</v>
      </c>
      <c r="AC37">
        <f>+AD41</f>
        <v>0</v>
      </c>
      <c r="AE37">
        <f>+AF41</f>
        <v>0</v>
      </c>
      <c r="AG37">
        <f>+AH41</f>
        <v>0</v>
      </c>
      <c r="AI37">
        <f>+AJ41</f>
        <v>0</v>
      </c>
      <c r="AK37">
        <f>+AL41</f>
        <v>0</v>
      </c>
      <c r="AM37">
        <f>+AN41</f>
        <v>0</v>
      </c>
    </row>
    <row r="38" spans="1:47" ht="12.75" hidden="1" customHeight="1" x14ac:dyDescent="0.25">
      <c r="C38">
        <f>+D42*100</f>
        <v>0.01</v>
      </c>
      <c r="E38">
        <f>+F42*100</f>
        <v>0.01</v>
      </c>
      <c r="G38">
        <f>+H42*100</f>
        <v>0.01</v>
      </c>
      <c r="I38">
        <f>+J42*100</f>
        <v>0.01</v>
      </c>
      <c r="K38">
        <f>+L42*100</f>
        <v>0.01</v>
      </c>
      <c r="M38">
        <f>+N42*100</f>
        <v>0.01</v>
      </c>
      <c r="O38">
        <f>+P42*100</f>
        <v>0.01</v>
      </c>
      <c r="Q38">
        <f>+R42*100</f>
        <v>0.01</v>
      </c>
      <c r="S38">
        <f>+T42*100</f>
        <v>0.01</v>
      </c>
      <c r="U38">
        <f>+V42*100</f>
        <v>0.01</v>
      </c>
      <c r="W38">
        <f>+X42*100</f>
        <v>0.01</v>
      </c>
      <c r="Y38">
        <f>+Z42*100</f>
        <v>0.01</v>
      </c>
      <c r="AA38">
        <f>+AB42*100</f>
        <v>0.01</v>
      </c>
      <c r="AC38">
        <f>+AD42*100</f>
        <v>0.01</v>
      </c>
      <c r="AE38">
        <f>+AF42*100</f>
        <v>0.01</v>
      </c>
      <c r="AG38">
        <f>+AH42*100</f>
        <v>0.01</v>
      </c>
      <c r="AI38">
        <f>+AJ42*100</f>
        <v>0.01</v>
      </c>
      <c r="AK38">
        <f>+AL42*100</f>
        <v>0.01</v>
      </c>
      <c r="AM38">
        <f>+AN42*100</f>
        <v>0.01</v>
      </c>
    </row>
    <row r="39" spans="1:47" ht="12.75" hidden="1" customHeight="1" x14ac:dyDescent="0.25">
      <c r="C39">
        <f>IF(C40=1,C41*C40*1000+C41,-1000000+C41)</f>
        <v>-101000000</v>
      </c>
      <c r="E39">
        <f>IF(E40=1,E41*E40*1000+E41,-1000000+E41)</f>
        <v>-101000000</v>
      </c>
      <c r="G39">
        <f>IF(G40=1,G41*G40*1000+G41,-1000000+G41)</f>
        <v>-101000000</v>
      </c>
      <c r="I39">
        <f>IF(I40=1,I41*I40*1000+I41,-1000000+I41)</f>
        <v>-101000000</v>
      </c>
      <c r="K39">
        <f>IF(K40=1,K41*K40*1000+K41,-1000000+K41)</f>
        <v>-101000000</v>
      </c>
      <c r="M39">
        <f>IF(M40=1,M41*M40*1000+M41,-1000000+M41)</f>
        <v>-101000000</v>
      </c>
      <c r="O39">
        <f>IF(O40=1,O41*O40*1000+O41,-1000000+O41)</f>
        <v>-101000000</v>
      </c>
      <c r="Q39">
        <f>IF(Q40=1,Q41*Q40*1000+Q41,-1000000+Q41)</f>
        <v>-101000000</v>
      </c>
      <c r="S39">
        <f>IF(S40=1,S41*S40*1000+S41,-1000000+S41)</f>
        <v>-101000000</v>
      </c>
      <c r="U39">
        <f>IF(U40=1,U41*U40*1000+U41,-1000000+U41)</f>
        <v>-101000000</v>
      </c>
      <c r="W39">
        <f>IF(W40=1,W41*W40*1000+W41,-1000000+W41)</f>
        <v>-101000000</v>
      </c>
      <c r="Y39">
        <f>IF(Y40=1,Y41*Y40*1000+Y41,-1000000+Y41)</f>
        <v>-101000000</v>
      </c>
      <c r="AA39">
        <f>IF(AA40=1,AA41*AA40*1000+AA41,-1000000+AA41)</f>
        <v>-101000000</v>
      </c>
      <c r="AC39">
        <f>IF(AC40=1,AC41*AC40*1000+AC41,-1000000+AC41)</f>
        <v>-101000000</v>
      </c>
      <c r="AE39">
        <f>IF(AE40=1,AE41*AE40*1000+AE41,-1000000+AE41)</f>
        <v>-101000000</v>
      </c>
      <c r="AG39">
        <f>IF(AG40=1,AG41*AG40*1000+AG41,-1000000+AG41)</f>
        <v>-101000000</v>
      </c>
      <c r="AI39">
        <f>IF(AI40=1,AI41*AI40*1000+AI41,-1000000+AI41)</f>
        <v>-101000000</v>
      </c>
      <c r="AK39">
        <f>IF(AK40=1,AK41*AK40*1000+AK41,-1000000+AK41)</f>
        <v>-101000000</v>
      </c>
      <c r="AM39">
        <f>IF(AM40=1,AM41*AM40*1000+AM41,-1000000+AM41)</f>
        <v>-101000000</v>
      </c>
    </row>
    <row r="40" spans="1:47" ht="13.5" customHeight="1" x14ac:dyDescent="0.25">
      <c r="A40" t="s">
        <v>13</v>
      </c>
      <c r="B40">
        <f>SUM(C40:AM40)</f>
        <v>0</v>
      </c>
      <c r="C40">
        <f>IF(D41&gt;=$A3/2,1,0)</f>
        <v>0</v>
      </c>
      <c r="E40">
        <f>IF(F41&gt;=$A3/2,1,0)</f>
        <v>0</v>
      </c>
      <c r="G40">
        <f>IF(H41&gt;=$A3/2,1,0)</f>
        <v>0</v>
      </c>
      <c r="I40">
        <f>IF(J41&gt;=$A3/2,1,0)</f>
        <v>0</v>
      </c>
      <c r="K40">
        <f>IF(L41&gt;=$A3/2,1,0)</f>
        <v>0</v>
      </c>
      <c r="M40">
        <f>IF(N41&gt;=$A3/2,1,0)</f>
        <v>0</v>
      </c>
      <c r="O40">
        <f>IF(P41&gt;=$A3/2,1,0)</f>
        <v>0</v>
      </c>
      <c r="Q40">
        <f>IF(R41&gt;=$A3/2,1,0)</f>
        <v>0</v>
      </c>
      <c r="S40">
        <f>IF(T41&gt;=$A3/2,1,0)</f>
        <v>0</v>
      </c>
      <c r="U40">
        <f>IF(V41&gt;=$A3/2,1,0)</f>
        <v>0</v>
      </c>
      <c r="W40">
        <f>IF(X41&gt;=$A3/2,1,0)</f>
        <v>0</v>
      </c>
      <c r="Y40">
        <f>IF(Z41&gt;=$A3/2,1,0)</f>
        <v>0</v>
      </c>
      <c r="AA40">
        <f>IF(AB41&gt;=$A3/2,1,0)</f>
        <v>0</v>
      </c>
      <c r="AC40">
        <f>IF(AD41&gt;=$A3/2,1,0)</f>
        <v>0</v>
      </c>
      <c r="AE40">
        <f>IF(AF41&gt;=$A3/2,1,0)</f>
        <v>0</v>
      </c>
      <c r="AG40">
        <f>IF(AH41&gt;=$A3/2,1,0)</f>
        <v>0</v>
      </c>
      <c r="AI40">
        <f>IF(AJ41&gt;=$A3/2,1,0)</f>
        <v>0</v>
      </c>
      <c r="AK40">
        <f>IF(AL41&gt;=$A3/2,1,0)</f>
        <v>0</v>
      </c>
      <c r="AM40">
        <f>IF(AN41&gt;=$A3/2,1,0)</f>
        <v>0</v>
      </c>
    </row>
    <row r="41" spans="1:47" ht="13.5" hidden="1" customHeight="1" x14ac:dyDescent="0.25">
      <c r="C41" s="2">
        <f>IF(SUM(C46:C208)&lt;-1000,-100000000,SUM(C46:C208))</f>
        <v>-100000000</v>
      </c>
      <c r="D41" s="2">
        <f>COUNT(D46:D208)</f>
        <v>0</v>
      </c>
      <c r="E41" s="2">
        <f>IF(SUM(E46:E208)&lt;-1000,-100000000,SUM(E46:E208))</f>
        <v>-100000000</v>
      </c>
      <c r="F41" s="2">
        <f>COUNT(F46:F208)</f>
        <v>0</v>
      </c>
      <c r="G41" s="2">
        <f>IF(SUM(G46:G208)&lt;-1000,-100000000,SUM(G46:G208))</f>
        <v>-100000000</v>
      </c>
      <c r="H41" s="2">
        <f>COUNT(H46:H208)</f>
        <v>0</v>
      </c>
      <c r="I41" s="2">
        <f>IF(SUM(I46:I208)&lt;-1000,-100000000,SUM(I46:I208))</f>
        <v>-100000000</v>
      </c>
      <c r="J41" s="2">
        <f>COUNT(J46:J208)</f>
        <v>0</v>
      </c>
      <c r="K41" s="2">
        <f>IF(SUM(K46:K208)&lt;-1000,-100000000,SUM(K46:K208))</f>
        <v>-100000000</v>
      </c>
      <c r="L41" s="2">
        <f>COUNT(L46:L208)</f>
        <v>0</v>
      </c>
      <c r="M41" s="2">
        <f>IF(SUM(M46:M208)&lt;-1000,-100000000,SUM(M46:M208))</f>
        <v>-100000000</v>
      </c>
      <c r="N41" s="2">
        <f>COUNT(N46:N208)</f>
        <v>0</v>
      </c>
      <c r="O41" s="2">
        <f>IF(SUM(O46:O208)&lt;-1000,-100000000,SUM(O46:O208))</f>
        <v>-100000000</v>
      </c>
      <c r="P41" s="2">
        <f>COUNT(P46:P208)</f>
        <v>0</v>
      </c>
      <c r="Q41" s="2">
        <f>IF(SUM(Q46:Q208)&lt;-1000,-100000000,SUM(Q46:Q208))</f>
        <v>-100000000</v>
      </c>
      <c r="R41" s="2">
        <f>COUNT(R46:R208)</f>
        <v>0</v>
      </c>
      <c r="S41" s="2">
        <f>IF(SUM(S46:S208)&lt;-1000,-100000000,SUM(S46:S208))</f>
        <v>-100000000</v>
      </c>
      <c r="T41" s="2">
        <f>COUNT(T46:T208)</f>
        <v>0</v>
      </c>
      <c r="U41" s="2">
        <f>IF(SUM(U46:U208)&lt;-1000,-100000000,SUM(U46:U208))</f>
        <v>-100000000</v>
      </c>
      <c r="V41" s="2">
        <f>COUNT(V46:V208)</f>
        <v>0</v>
      </c>
      <c r="W41" s="2">
        <f>IF(SUM(W46:W208)&lt;-1000,-100000000,SUM(W46:W208))</f>
        <v>-100000000</v>
      </c>
      <c r="X41" s="2">
        <f>COUNT(X46:X208)</f>
        <v>0</v>
      </c>
      <c r="Y41" s="2">
        <f>IF(SUM(Y46:Y208)&lt;-1000,-100000000,SUM(Y46:Y208))</f>
        <v>-100000000</v>
      </c>
      <c r="Z41" s="2">
        <f>COUNT(Z46:Z208)</f>
        <v>0</v>
      </c>
      <c r="AA41" s="2">
        <f>IF(SUM(AA46:AA208)&lt;-1000,-100000000,SUM(AA46:AA208))</f>
        <v>-100000000</v>
      </c>
      <c r="AB41" s="2">
        <f>COUNT(AB46:AB208)</f>
        <v>0</v>
      </c>
      <c r="AC41" s="2">
        <f>IF(SUM(AC46:AC208)&lt;-1000,-100000000,SUM(AC46:AC208))</f>
        <v>-100000000</v>
      </c>
      <c r="AD41" s="2">
        <f>COUNT(AD46:AD208)</f>
        <v>0</v>
      </c>
      <c r="AE41" s="2">
        <f>IF(SUM(AE46:AE208)&lt;-1000,-100000000,SUM(AE46:AE208))</f>
        <v>-100000000</v>
      </c>
      <c r="AF41" s="2">
        <f>COUNT(AF46:AF208)</f>
        <v>0</v>
      </c>
      <c r="AG41" s="2">
        <f>IF(SUM(AG46:AG208)&lt;-1000,-100000000,SUM(AG46:AG208))</f>
        <v>-100000000</v>
      </c>
      <c r="AH41" s="2">
        <f>COUNT(AH46:AH208)</f>
        <v>0</v>
      </c>
      <c r="AI41" s="2">
        <f>IF(SUM(AI46:AI208)&lt;-1000,-100000000,SUM(AI46:AI208))</f>
        <v>-100000000</v>
      </c>
      <c r="AJ41" s="2">
        <f>COUNT(AJ46:AJ208)</f>
        <v>0</v>
      </c>
      <c r="AK41" s="2">
        <f>IF(SUM(AK46:AK208)&lt;-1000,-100000000,SUM(AK46:AK208))</f>
        <v>-100000000</v>
      </c>
      <c r="AL41" s="2">
        <f>COUNT(AL46:AL208)</f>
        <v>0</v>
      </c>
      <c r="AM41" s="2">
        <f>IF(SUM(AM46:AM208)&lt;-1000,-100000000,SUM(AM46:AM208))</f>
        <v>-100000000</v>
      </c>
      <c r="AN41" s="2">
        <f>COUNT(AN46:AN208)</f>
        <v>0</v>
      </c>
    </row>
    <row r="42" spans="1:47" ht="12.75" hidden="1" customHeight="1" x14ac:dyDescent="0.25">
      <c r="C42" s="2"/>
      <c r="D42" s="2">
        <f>IF(D41=0,0.0001,AVERAGE(D46:D105))</f>
        <v>1E-4</v>
      </c>
      <c r="E42" s="2"/>
      <c r="F42" s="2">
        <f>IF(F41=0,0.0001,AVERAGE(F46:F105))</f>
        <v>1E-4</v>
      </c>
      <c r="G42" s="2"/>
      <c r="H42" s="2">
        <f>IF(H41=0,0.0001,AVERAGE(H46:H105))</f>
        <v>1E-4</v>
      </c>
      <c r="I42" s="2"/>
      <c r="J42" s="2">
        <f>IF(J41=0,0.0001,AVERAGE(J46:J105))</f>
        <v>1E-4</v>
      </c>
      <c r="K42" s="2"/>
      <c r="L42" s="2">
        <f>IF(L41=0,0.0001,AVERAGE(L46:L105))</f>
        <v>1E-4</v>
      </c>
      <c r="M42" s="2"/>
      <c r="N42" s="2">
        <f>IF(N41=0,0.0001,AVERAGE(N46:N105))</f>
        <v>1E-4</v>
      </c>
      <c r="O42" s="2"/>
      <c r="P42" s="2">
        <f>IF(P41=0,0.0001,AVERAGE(P46:P105))</f>
        <v>1E-4</v>
      </c>
      <c r="Q42" s="2"/>
      <c r="R42" s="2">
        <f>IF(R41=0,0.0001,AVERAGE(R46:R105))</f>
        <v>1E-4</v>
      </c>
      <c r="S42" s="2"/>
      <c r="T42" s="2">
        <f>IF(T41=0,0.0001,AVERAGE(T46:T105))</f>
        <v>1E-4</v>
      </c>
      <c r="U42" s="2"/>
      <c r="V42" s="2">
        <f>IF(V41=0,0.0001,AVERAGE(V46:V105))</f>
        <v>1E-4</v>
      </c>
      <c r="W42" s="2"/>
      <c r="X42" s="2">
        <f>IF(X41=0,0.0001,AVERAGE(X46:X105))</f>
        <v>1E-4</v>
      </c>
      <c r="Y42" s="2"/>
      <c r="Z42" s="2">
        <f>IF(Z41=0,0.0001,AVERAGE(Z46:Z105))</f>
        <v>1E-4</v>
      </c>
      <c r="AA42" s="2"/>
      <c r="AB42" s="2">
        <f>IF(AB41=0,0.0001,AVERAGE(AB46:AB105))</f>
        <v>1E-4</v>
      </c>
      <c r="AC42" s="2"/>
      <c r="AD42" s="2">
        <f>IF(AD41=0,0.0001,AVERAGE(AD46:AD105))</f>
        <v>1E-4</v>
      </c>
      <c r="AE42" s="2"/>
      <c r="AF42" s="2">
        <f>IF(AF41=0,0.0001,AVERAGE(AF46:AF105))</f>
        <v>1E-4</v>
      </c>
      <c r="AG42" s="2"/>
      <c r="AH42" s="2">
        <f>IF(AH41=0,0.0001,AVERAGE(AH46:AH105))</f>
        <v>1E-4</v>
      </c>
      <c r="AI42" s="2"/>
      <c r="AJ42" s="2">
        <f>IF(AJ41=0,0.0001,AVERAGE(AJ46:AJ105))</f>
        <v>1E-4</v>
      </c>
      <c r="AK42" s="2"/>
      <c r="AL42" s="2">
        <f>IF(AL41=0,0.0001,AVERAGE(AL46:AL105))</f>
        <v>1E-4</v>
      </c>
      <c r="AM42" s="2"/>
      <c r="AN42" s="2">
        <f>IF(AN41=0,0.0001,AVERAGE(AN46:AN105))</f>
        <v>1E-4</v>
      </c>
    </row>
    <row r="43" spans="1:47" ht="13" thickBot="1" x14ac:dyDescent="0.3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41">
        <f>MAX(AP46:AP105)</f>
        <v>0</v>
      </c>
    </row>
    <row r="44" spans="1:47" x14ac:dyDescent="0.25">
      <c r="B44" s="84" t="s">
        <v>0</v>
      </c>
      <c r="C44" s="473" t="s">
        <v>9</v>
      </c>
      <c r="D44" s="470"/>
      <c r="E44" s="473" t="s">
        <v>119</v>
      </c>
      <c r="F44" s="470"/>
      <c r="G44" s="473" t="s">
        <v>1</v>
      </c>
      <c r="H44" s="470"/>
      <c r="I44" s="473" t="s">
        <v>95</v>
      </c>
      <c r="J44" s="470"/>
      <c r="K44" s="473" t="s">
        <v>92</v>
      </c>
      <c r="L44" s="470"/>
      <c r="M44" s="473" t="s">
        <v>6</v>
      </c>
      <c r="N44" s="470"/>
      <c r="O44" s="473" t="s">
        <v>94</v>
      </c>
      <c r="P44" s="470"/>
      <c r="Q44" s="473" t="s">
        <v>27</v>
      </c>
      <c r="R44" s="470"/>
      <c r="S44" s="473" t="s">
        <v>25</v>
      </c>
      <c r="T44" s="470"/>
      <c r="U44" s="473" t="s">
        <v>78</v>
      </c>
      <c r="V44" s="470"/>
      <c r="W44" s="473" t="s">
        <v>4</v>
      </c>
      <c r="X44" s="470"/>
      <c r="Y44" s="473" t="s">
        <v>35</v>
      </c>
      <c r="Z44" s="470"/>
      <c r="AA44" s="473" t="s">
        <v>45</v>
      </c>
      <c r="AB44" s="470"/>
      <c r="AC44" s="473" t="s">
        <v>82</v>
      </c>
      <c r="AD44" s="470"/>
      <c r="AE44" s="473" t="s">
        <v>46</v>
      </c>
      <c r="AF44" s="470"/>
      <c r="AG44" s="473" t="s">
        <v>93</v>
      </c>
      <c r="AH44" s="470"/>
      <c r="AI44" s="473" t="s">
        <v>62</v>
      </c>
      <c r="AJ44" s="470"/>
      <c r="AK44" s="473" t="s">
        <v>26</v>
      </c>
      <c r="AL44" s="470"/>
      <c r="AM44" s="473" t="s">
        <v>43</v>
      </c>
      <c r="AN44" s="470"/>
      <c r="AO44" s="41">
        <f>COUNT(AO46:AO123)</f>
        <v>0</v>
      </c>
      <c r="AP44" s="177" t="s">
        <v>7</v>
      </c>
      <c r="AQ44" s="178" t="s">
        <v>8</v>
      </c>
      <c r="AR44" s="87" t="s">
        <v>47</v>
      </c>
      <c r="AU44" s="29"/>
    </row>
    <row r="45" spans="1:47" ht="13" thickBot="1" x14ac:dyDescent="0.3">
      <c r="B45" s="1"/>
      <c r="C45" s="3" t="s">
        <v>3</v>
      </c>
      <c r="D45" s="4" t="s">
        <v>2</v>
      </c>
      <c r="E45" s="3" t="s">
        <v>3</v>
      </c>
      <c r="F45" s="4" t="s">
        <v>2</v>
      </c>
      <c r="G45" s="3" t="s">
        <v>3</v>
      </c>
      <c r="H45" s="4" t="s">
        <v>2</v>
      </c>
      <c r="I45" s="3" t="s">
        <v>3</v>
      </c>
      <c r="J45" s="4" t="s">
        <v>2</v>
      </c>
      <c r="K45" s="3" t="s">
        <v>3</v>
      </c>
      <c r="L45" s="4" t="s">
        <v>2</v>
      </c>
      <c r="M45" s="3" t="s">
        <v>3</v>
      </c>
      <c r="N45" s="4" t="s">
        <v>2</v>
      </c>
      <c r="O45" s="3" t="s">
        <v>3</v>
      </c>
      <c r="P45" s="4" t="s">
        <v>2</v>
      </c>
      <c r="Q45" s="3" t="s">
        <v>3</v>
      </c>
      <c r="R45" s="4" t="s">
        <v>2</v>
      </c>
      <c r="S45" s="3" t="s">
        <v>3</v>
      </c>
      <c r="T45" s="4" t="s">
        <v>2</v>
      </c>
      <c r="U45" s="3" t="s">
        <v>3</v>
      </c>
      <c r="V45" s="4" t="s">
        <v>2</v>
      </c>
      <c r="W45" s="3" t="s">
        <v>3</v>
      </c>
      <c r="X45" s="4" t="s">
        <v>2</v>
      </c>
      <c r="Y45" s="3" t="s">
        <v>3</v>
      </c>
      <c r="Z45" s="4" t="s">
        <v>2</v>
      </c>
      <c r="AA45" s="3" t="s">
        <v>3</v>
      </c>
      <c r="AB45" s="4" t="s">
        <v>2</v>
      </c>
      <c r="AC45" s="3" t="s">
        <v>3</v>
      </c>
      <c r="AD45" s="4" t="s">
        <v>2</v>
      </c>
      <c r="AE45" s="3" t="s">
        <v>3</v>
      </c>
      <c r="AF45" s="4" t="s">
        <v>2</v>
      </c>
      <c r="AG45" s="3" t="s">
        <v>3</v>
      </c>
      <c r="AH45" s="4" t="s">
        <v>2</v>
      </c>
      <c r="AI45" s="3" t="s">
        <v>3</v>
      </c>
      <c r="AJ45" s="4" t="s">
        <v>2</v>
      </c>
      <c r="AK45" s="3" t="s">
        <v>3</v>
      </c>
      <c r="AL45" s="4" t="s">
        <v>2</v>
      </c>
      <c r="AM45" s="3" t="s">
        <v>3</v>
      </c>
      <c r="AN45" s="4" t="s">
        <v>2</v>
      </c>
      <c r="AO45" s="27" t="s">
        <v>22</v>
      </c>
      <c r="AP45" s="30" t="s">
        <v>23</v>
      </c>
      <c r="AU45" s="29"/>
    </row>
    <row r="46" spans="1:47" x14ac:dyDescent="0.25">
      <c r="A46">
        <v>1</v>
      </c>
      <c r="B46" s="42"/>
      <c r="C46" s="51">
        <v>-10000000</v>
      </c>
      <c r="D46" s="11"/>
      <c r="E46" s="51">
        <v>-10000000</v>
      </c>
      <c r="F46" s="11"/>
      <c r="G46" s="51">
        <v>-10000000</v>
      </c>
      <c r="H46" s="11"/>
      <c r="I46" s="51">
        <v>-10000000</v>
      </c>
      <c r="J46" s="11"/>
      <c r="K46" s="51">
        <v>-10000000</v>
      </c>
      <c r="L46" s="11"/>
      <c r="M46" s="51">
        <v>-10000000</v>
      </c>
      <c r="N46" s="11"/>
      <c r="O46" s="51">
        <v>-10000000</v>
      </c>
      <c r="P46" s="11"/>
      <c r="Q46" s="51">
        <v>-10000000</v>
      </c>
      <c r="R46" s="11"/>
      <c r="S46" s="51">
        <v>-10000000</v>
      </c>
      <c r="T46" s="11"/>
      <c r="U46" s="51">
        <v>-10000000</v>
      </c>
      <c r="V46" s="11"/>
      <c r="W46" s="51">
        <v>-10000000</v>
      </c>
      <c r="X46" s="11"/>
      <c r="Y46" s="51">
        <v>-10000000</v>
      </c>
      <c r="Z46" s="11"/>
      <c r="AA46" s="51">
        <v>-10000000</v>
      </c>
      <c r="AB46" s="11"/>
      <c r="AC46" s="51">
        <v>-10000000</v>
      </c>
      <c r="AD46" s="11"/>
      <c r="AE46" s="51">
        <v>-10000000</v>
      </c>
      <c r="AF46" s="11"/>
      <c r="AG46" s="51">
        <v>-10000000</v>
      </c>
      <c r="AH46" s="11"/>
      <c r="AI46" s="51">
        <v>-10000000</v>
      </c>
      <c r="AJ46" s="11"/>
      <c r="AK46" s="51">
        <v>-10000000</v>
      </c>
      <c r="AL46" s="11"/>
      <c r="AM46" s="51">
        <v>-10000000</v>
      </c>
      <c r="AN46" s="11"/>
      <c r="AP46" s="41"/>
      <c r="AQ46">
        <f t="shared" ref="AQ46:AR52" si="3">+C46+E46+G46+I46++K46++M46+O46+Q46+S46+U46+W46+AK46+AM46+Y46+AC46+AE46+AG46+AI46+AA46</f>
        <v>-190000000</v>
      </c>
      <c r="AR46">
        <f t="shared" si="3"/>
        <v>0</v>
      </c>
      <c r="AS46">
        <f t="shared" ref="AS46:AS58" si="4">COUNT(C46:AN46)/2</f>
        <v>9.5</v>
      </c>
      <c r="AT46">
        <f t="shared" ref="AT46:AT58" si="5">+AQ46/AS46</f>
        <v>-20000000</v>
      </c>
      <c r="AU46" s="29"/>
    </row>
    <row r="47" spans="1:47" x14ac:dyDescent="0.25">
      <c r="A47">
        <f>+A46+1</f>
        <v>2</v>
      </c>
      <c r="B47" s="40"/>
      <c r="C47" s="12"/>
      <c r="D47" s="13"/>
      <c r="E47" s="12"/>
      <c r="F47" s="13"/>
      <c r="G47" s="12"/>
      <c r="H47" s="13"/>
      <c r="I47" s="12"/>
      <c r="J47" s="13"/>
      <c r="K47" s="12"/>
      <c r="L47" s="13"/>
      <c r="M47" s="12"/>
      <c r="N47" s="13"/>
      <c r="O47" s="12"/>
      <c r="P47" s="13"/>
      <c r="Q47" s="12"/>
      <c r="R47" s="13"/>
      <c r="S47" s="12"/>
      <c r="T47" s="13"/>
      <c r="U47" s="12"/>
      <c r="V47" s="13"/>
      <c r="W47" s="12"/>
      <c r="X47" s="13"/>
      <c r="Y47" s="12"/>
      <c r="Z47" s="13"/>
      <c r="AA47" s="12"/>
      <c r="AB47" s="13"/>
      <c r="AC47" s="12"/>
      <c r="AD47" s="13"/>
      <c r="AE47" s="12"/>
      <c r="AF47" s="13"/>
      <c r="AG47" s="12"/>
      <c r="AH47" s="13"/>
      <c r="AI47" s="12"/>
      <c r="AJ47" s="13"/>
      <c r="AK47" s="10"/>
      <c r="AL47" s="13"/>
      <c r="AM47" s="12"/>
      <c r="AN47" s="13"/>
      <c r="AP47" s="41"/>
      <c r="AQ47">
        <f t="shared" si="3"/>
        <v>0</v>
      </c>
      <c r="AR47">
        <f t="shared" si="3"/>
        <v>0</v>
      </c>
      <c r="AS47">
        <f t="shared" si="4"/>
        <v>0</v>
      </c>
      <c r="AT47" t="e">
        <f t="shared" si="5"/>
        <v>#DIV/0!</v>
      </c>
      <c r="AU47" s="29"/>
    </row>
    <row r="48" spans="1:47" x14ac:dyDescent="0.25">
      <c r="A48">
        <f t="shared" ref="A48:A105" si="6">+A47+1</f>
        <v>3</v>
      </c>
      <c r="B48" s="40"/>
      <c r="C48" s="10"/>
      <c r="D48" s="11"/>
      <c r="E48" s="10"/>
      <c r="F48" s="11"/>
      <c r="G48" s="10"/>
      <c r="H48" s="11"/>
      <c r="I48" s="10"/>
      <c r="J48" s="11"/>
      <c r="K48" s="10"/>
      <c r="L48" s="11"/>
      <c r="M48" s="10"/>
      <c r="N48" s="11"/>
      <c r="O48" s="10"/>
      <c r="P48" s="11"/>
      <c r="Q48" s="10"/>
      <c r="R48" s="11"/>
      <c r="S48" s="10"/>
      <c r="T48" s="11"/>
      <c r="U48" s="10"/>
      <c r="V48" s="11"/>
      <c r="W48" s="10"/>
      <c r="X48" s="11"/>
      <c r="Y48" s="10"/>
      <c r="Z48" s="11"/>
      <c r="AA48" s="10"/>
      <c r="AB48" s="11"/>
      <c r="AC48" s="10"/>
      <c r="AD48" s="11"/>
      <c r="AE48" s="10"/>
      <c r="AF48" s="11"/>
      <c r="AG48" s="10"/>
      <c r="AH48" s="11"/>
      <c r="AI48" s="10"/>
      <c r="AJ48" s="11"/>
      <c r="AK48" s="10"/>
      <c r="AL48" s="11"/>
      <c r="AM48" s="10"/>
      <c r="AN48" s="11"/>
      <c r="AP48" s="41"/>
      <c r="AQ48">
        <f t="shared" si="3"/>
        <v>0</v>
      </c>
      <c r="AR48">
        <f t="shared" si="3"/>
        <v>0</v>
      </c>
      <c r="AS48">
        <f t="shared" si="4"/>
        <v>0</v>
      </c>
      <c r="AT48" t="e">
        <f t="shared" si="5"/>
        <v>#DIV/0!</v>
      </c>
      <c r="AU48" s="29"/>
    </row>
    <row r="49" spans="1:47" x14ac:dyDescent="0.25">
      <c r="A49">
        <f t="shared" si="6"/>
        <v>4</v>
      </c>
      <c r="B49" s="40"/>
      <c r="C49" s="10"/>
      <c r="D49" s="11"/>
      <c r="E49" s="10"/>
      <c r="F49" s="11"/>
      <c r="G49" s="10"/>
      <c r="H49" s="11"/>
      <c r="I49" s="10"/>
      <c r="J49" s="11"/>
      <c r="K49" s="10"/>
      <c r="L49" s="11"/>
      <c r="M49" s="10"/>
      <c r="N49" s="11"/>
      <c r="O49" s="10"/>
      <c r="P49" s="11"/>
      <c r="Q49" s="10"/>
      <c r="R49" s="11"/>
      <c r="S49" s="10"/>
      <c r="T49" s="11"/>
      <c r="U49" s="10"/>
      <c r="V49" s="11"/>
      <c r="W49" s="10"/>
      <c r="X49" s="11"/>
      <c r="Y49" s="10"/>
      <c r="Z49" s="11"/>
      <c r="AA49" s="10"/>
      <c r="AB49" s="11"/>
      <c r="AC49" s="10"/>
      <c r="AD49" s="11"/>
      <c r="AE49" s="10"/>
      <c r="AF49" s="11"/>
      <c r="AG49" s="10"/>
      <c r="AH49" s="11"/>
      <c r="AI49" s="10"/>
      <c r="AJ49" s="11"/>
      <c r="AK49" s="10"/>
      <c r="AL49" s="11"/>
      <c r="AM49" s="10"/>
      <c r="AN49" s="11"/>
      <c r="AP49" s="41"/>
      <c r="AQ49">
        <f t="shared" si="3"/>
        <v>0</v>
      </c>
      <c r="AR49">
        <f t="shared" si="3"/>
        <v>0</v>
      </c>
      <c r="AS49">
        <f t="shared" si="4"/>
        <v>0</v>
      </c>
      <c r="AT49" t="e">
        <f t="shared" si="5"/>
        <v>#DIV/0!</v>
      </c>
      <c r="AU49" s="29"/>
    </row>
    <row r="50" spans="1:47" x14ac:dyDescent="0.25">
      <c r="A50">
        <f>+A49+1</f>
        <v>5</v>
      </c>
      <c r="B50" s="40"/>
      <c r="C50" s="10"/>
      <c r="D50" s="11"/>
      <c r="E50" s="10"/>
      <c r="F50" s="11"/>
      <c r="G50" s="10"/>
      <c r="H50" s="11"/>
      <c r="I50" s="10"/>
      <c r="J50" s="11"/>
      <c r="K50" s="10"/>
      <c r="L50" s="11"/>
      <c r="M50" s="10"/>
      <c r="N50" s="11"/>
      <c r="O50" s="10"/>
      <c r="P50" s="11"/>
      <c r="Q50" s="10"/>
      <c r="R50" s="11"/>
      <c r="S50" s="10"/>
      <c r="T50" s="11"/>
      <c r="U50" s="10"/>
      <c r="V50" s="11"/>
      <c r="W50" s="10"/>
      <c r="X50" s="11"/>
      <c r="Y50" s="10"/>
      <c r="Z50" s="11"/>
      <c r="AA50" s="10"/>
      <c r="AB50" s="11"/>
      <c r="AC50" s="10"/>
      <c r="AD50" s="11"/>
      <c r="AE50" s="10"/>
      <c r="AF50" s="11"/>
      <c r="AG50" s="10"/>
      <c r="AH50" s="11"/>
      <c r="AI50" s="10"/>
      <c r="AJ50" s="11"/>
      <c r="AK50" s="10"/>
      <c r="AL50" s="11"/>
      <c r="AM50" s="10"/>
      <c r="AN50" s="11"/>
      <c r="AP50" s="41"/>
      <c r="AQ50">
        <f t="shared" si="3"/>
        <v>0</v>
      </c>
      <c r="AR50">
        <f t="shared" si="3"/>
        <v>0</v>
      </c>
      <c r="AS50">
        <f t="shared" si="4"/>
        <v>0</v>
      </c>
      <c r="AT50" t="e">
        <f t="shared" si="5"/>
        <v>#DIV/0!</v>
      </c>
      <c r="AU50" s="29"/>
    </row>
    <row r="51" spans="1:47" x14ac:dyDescent="0.25">
      <c r="A51">
        <f t="shared" si="6"/>
        <v>6</v>
      </c>
      <c r="B51" s="40"/>
      <c r="C51" s="10"/>
      <c r="D51" s="11"/>
      <c r="E51" s="10"/>
      <c r="F51" s="11"/>
      <c r="G51" s="10"/>
      <c r="H51" s="11"/>
      <c r="I51" s="10"/>
      <c r="J51" s="11"/>
      <c r="K51" s="10"/>
      <c r="L51" s="11"/>
      <c r="M51" s="10"/>
      <c r="N51" s="11"/>
      <c r="O51" s="10"/>
      <c r="P51" s="11"/>
      <c r="Q51" s="10"/>
      <c r="R51" s="11"/>
      <c r="S51" s="10"/>
      <c r="T51" s="11"/>
      <c r="U51" s="10"/>
      <c r="V51" s="11"/>
      <c r="W51" s="10"/>
      <c r="X51" s="11"/>
      <c r="Y51" s="10"/>
      <c r="Z51" s="11"/>
      <c r="AA51" s="10"/>
      <c r="AB51" s="11"/>
      <c r="AC51" s="10"/>
      <c r="AD51" s="11"/>
      <c r="AE51" s="10"/>
      <c r="AF51" s="11"/>
      <c r="AG51" s="10"/>
      <c r="AH51" s="11"/>
      <c r="AI51" s="10"/>
      <c r="AJ51" s="11"/>
      <c r="AK51" s="10"/>
      <c r="AL51" s="11"/>
      <c r="AM51" s="10"/>
      <c r="AN51" s="11"/>
      <c r="AP51" s="41"/>
      <c r="AQ51">
        <f t="shared" si="3"/>
        <v>0</v>
      </c>
      <c r="AR51">
        <f t="shared" si="3"/>
        <v>0</v>
      </c>
      <c r="AS51">
        <f t="shared" si="4"/>
        <v>0</v>
      </c>
      <c r="AT51" t="e">
        <f t="shared" si="5"/>
        <v>#DIV/0!</v>
      </c>
      <c r="AU51" s="29"/>
    </row>
    <row r="52" spans="1:47" x14ac:dyDescent="0.25">
      <c r="A52">
        <f t="shared" si="6"/>
        <v>7</v>
      </c>
      <c r="B52" s="40"/>
      <c r="C52" s="10"/>
      <c r="D52" s="11"/>
      <c r="E52" s="10"/>
      <c r="F52" s="11"/>
      <c r="G52" s="10"/>
      <c r="H52" s="11"/>
      <c r="I52" s="10"/>
      <c r="J52" s="11"/>
      <c r="K52" s="10"/>
      <c r="L52" s="11"/>
      <c r="M52" s="10"/>
      <c r="N52" s="11"/>
      <c r="O52" s="10"/>
      <c r="P52" s="11"/>
      <c r="Q52" s="10"/>
      <c r="R52" s="11"/>
      <c r="S52" s="10"/>
      <c r="T52" s="11"/>
      <c r="U52" s="10"/>
      <c r="V52" s="11"/>
      <c r="W52" s="10"/>
      <c r="X52" s="11"/>
      <c r="Y52" s="10"/>
      <c r="Z52" s="11"/>
      <c r="AA52" s="10"/>
      <c r="AB52" s="11"/>
      <c r="AC52" s="10"/>
      <c r="AD52" s="11"/>
      <c r="AE52" s="10"/>
      <c r="AF52" s="11"/>
      <c r="AG52" s="10"/>
      <c r="AH52" s="11"/>
      <c r="AI52" s="10"/>
      <c r="AJ52" s="11"/>
      <c r="AK52" s="10"/>
      <c r="AL52" s="11"/>
      <c r="AM52" s="10"/>
      <c r="AN52" s="11"/>
      <c r="AP52" s="41"/>
      <c r="AQ52">
        <f t="shared" si="3"/>
        <v>0</v>
      </c>
      <c r="AR52">
        <f t="shared" si="3"/>
        <v>0</v>
      </c>
      <c r="AS52">
        <f t="shared" si="4"/>
        <v>0</v>
      </c>
      <c r="AT52" t="e">
        <f t="shared" si="5"/>
        <v>#DIV/0!</v>
      </c>
      <c r="AU52" s="29"/>
    </row>
    <row r="53" spans="1:47" x14ac:dyDescent="0.25">
      <c r="A53">
        <f t="shared" si="6"/>
        <v>8</v>
      </c>
      <c r="B53" s="40"/>
      <c r="C53" s="10"/>
      <c r="D53" s="11"/>
      <c r="E53" s="10"/>
      <c r="F53" s="11"/>
      <c r="G53" s="10"/>
      <c r="H53" s="11"/>
      <c r="I53" s="10"/>
      <c r="J53" s="11"/>
      <c r="K53" s="10"/>
      <c r="L53" s="11"/>
      <c r="M53" s="10"/>
      <c r="N53" s="11"/>
      <c r="O53" s="10"/>
      <c r="P53" s="11"/>
      <c r="Q53" s="10"/>
      <c r="R53" s="11"/>
      <c r="S53" s="10"/>
      <c r="T53" s="11"/>
      <c r="U53" s="10"/>
      <c r="V53" s="11"/>
      <c r="W53" s="10"/>
      <c r="X53" s="11"/>
      <c r="Y53" s="10"/>
      <c r="Z53" s="11"/>
      <c r="AA53" s="10"/>
      <c r="AB53" s="11"/>
      <c r="AC53" s="10"/>
      <c r="AD53" s="11"/>
      <c r="AE53" s="10"/>
      <c r="AF53" s="11"/>
      <c r="AG53" s="10"/>
      <c r="AH53" s="11"/>
      <c r="AI53" s="10"/>
      <c r="AJ53" s="11"/>
      <c r="AK53" s="10"/>
      <c r="AL53" s="11"/>
      <c r="AM53" s="10"/>
      <c r="AN53" s="11"/>
      <c r="AP53" s="41"/>
      <c r="AQ53">
        <f>+C53+E53+G53+I53++K53++M53+O53+Q53+S53+U53+W53+AK53+AM53+Y53+AC53+AE53+AG53+AI53+AA53</f>
        <v>0</v>
      </c>
      <c r="AR53">
        <f>+D53+F53+H53+J53++L53++N53+P53+R53+T53+V53+X53+AL53+AN53+Z53+AD53+AF53+AH53+AJ53+AB53</f>
        <v>0</v>
      </c>
      <c r="AS53">
        <f t="shared" si="4"/>
        <v>0</v>
      </c>
      <c r="AT53" t="e">
        <f t="shared" si="5"/>
        <v>#DIV/0!</v>
      </c>
      <c r="AU53" s="29"/>
    </row>
    <row r="54" spans="1:47" x14ac:dyDescent="0.25">
      <c r="A54">
        <f t="shared" si="6"/>
        <v>9</v>
      </c>
      <c r="B54" s="40"/>
      <c r="C54" s="10"/>
      <c r="D54" s="11"/>
      <c r="E54" s="10"/>
      <c r="F54" s="11"/>
      <c r="G54" s="10"/>
      <c r="H54" s="11"/>
      <c r="I54" s="10"/>
      <c r="J54" s="11"/>
      <c r="K54" s="10"/>
      <c r="L54" s="11"/>
      <c r="M54" s="10"/>
      <c r="N54" s="11"/>
      <c r="O54" s="10"/>
      <c r="P54" s="11"/>
      <c r="Q54" s="10"/>
      <c r="R54" s="11"/>
      <c r="S54" s="10"/>
      <c r="T54" s="11"/>
      <c r="U54" s="10"/>
      <c r="V54" s="11"/>
      <c r="W54" s="10"/>
      <c r="X54" s="11"/>
      <c r="Y54" s="10"/>
      <c r="Z54" s="11"/>
      <c r="AA54" s="10"/>
      <c r="AB54" s="11"/>
      <c r="AC54" s="10"/>
      <c r="AD54" s="11"/>
      <c r="AE54" s="10"/>
      <c r="AF54" s="11"/>
      <c r="AG54" s="10"/>
      <c r="AH54" s="11"/>
      <c r="AI54" s="10"/>
      <c r="AJ54" s="11"/>
      <c r="AK54" s="10"/>
      <c r="AL54" s="11"/>
      <c r="AM54" s="10"/>
      <c r="AN54" s="11"/>
      <c r="AP54" s="41"/>
      <c r="AQ54">
        <f t="shared" ref="AQ54:AR62" si="7">+C54+E54+G54+I54++K54++M54+O54+Q54+S54+U54+W54+AK54+AM54+Y54+AC54+AE54+AG54+AI54</f>
        <v>0</v>
      </c>
      <c r="AR54">
        <f t="shared" si="7"/>
        <v>0</v>
      </c>
      <c r="AS54">
        <f t="shared" si="4"/>
        <v>0</v>
      </c>
      <c r="AT54" t="e">
        <f t="shared" si="5"/>
        <v>#DIV/0!</v>
      </c>
      <c r="AU54" s="29"/>
    </row>
    <row r="55" spans="1:47" x14ac:dyDescent="0.25">
      <c r="A55">
        <f t="shared" si="6"/>
        <v>10</v>
      </c>
      <c r="B55" s="40"/>
      <c r="C55" s="10"/>
      <c r="D55" s="11"/>
      <c r="E55" s="10"/>
      <c r="F55" s="11"/>
      <c r="G55" s="10"/>
      <c r="H55" s="11"/>
      <c r="I55" s="10"/>
      <c r="J55" s="11"/>
      <c r="K55" s="10"/>
      <c r="L55" s="11"/>
      <c r="M55" s="10"/>
      <c r="N55" s="11"/>
      <c r="O55" s="10"/>
      <c r="P55" s="11"/>
      <c r="Q55" s="10"/>
      <c r="R55" s="11"/>
      <c r="S55" s="10"/>
      <c r="T55" s="11"/>
      <c r="U55" s="10"/>
      <c r="V55" s="11"/>
      <c r="W55" s="10"/>
      <c r="X55" s="11"/>
      <c r="Y55" s="10"/>
      <c r="Z55" s="11"/>
      <c r="AA55" s="10"/>
      <c r="AB55" s="11"/>
      <c r="AC55" s="10"/>
      <c r="AD55" s="11"/>
      <c r="AE55" s="10"/>
      <c r="AF55" s="11"/>
      <c r="AG55" s="10"/>
      <c r="AH55" s="11"/>
      <c r="AI55" s="10"/>
      <c r="AJ55" s="11"/>
      <c r="AK55" s="10"/>
      <c r="AL55" s="11"/>
      <c r="AM55" s="10"/>
      <c r="AN55" s="11"/>
      <c r="AP55" s="41"/>
      <c r="AQ55">
        <f t="shared" si="7"/>
        <v>0</v>
      </c>
      <c r="AR55">
        <f t="shared" si="7"/>
        <v>0</v>
      </c>
      <c r="AS55">
        <f t="shared" si="4"/>
        <v>0</v>
      </c>
      <c r="AT55" t="e">
        <f t="shared" si="5"/>
        <v>#DIV/0!</v>
      </c>
      <c r="AU55" s="29"/>
    </row>
    <row r="56" spans="1:47" x14ac:dyDescent="0.25">
      <c r="A56">
        <f t="shared" si="6"/>
        <v>11</v>
      </c>
      <c r="B56" s="40"/>
      <c r="C56" s="10"/>
      <c r="D56" s="11"/>
      <c r="E56" s="10"/>
      <c r="F56" s="11"/>
      <c r="G56" s="10"/>
      <c r="H56" s="15"/>
      <c r="I56" s="10"/>
      <c r="J56" s="11"/>
      <c r="K56" s="10"/>
      <c r="L56" s="11"/>
      <c r="M56" s="10"/>
      <c r="N56" s="11"/>
      <c r="O56" s="10"/>
      <c r="P56" s="11"/>
      <c r="Q56" s="10"/>
      <c r="R56" s="11"/>
      <c r="S56" s="10"/>
      <c r="T56" s="11"/>
      <c r="U56" s="10"/>
      <c r="V56" s="11"/>
      <c r="W56" s="10"/>
      <c r="X56" s="11"/>
      <c r="Y56" s="10"/>
      <c r="Z56" s="11"/>
      <c r="AA56" s="10"/>
      <c r="AB56" s="11"/>
      <c r="AC56" s="10"/>
      <c r="AD56" s="11"/>
      <c r="AE56" s="10"/>
      <c r="AF56" s="11"/>
      <c r="AG56" s="10"/>
      <c r="AH56" s="11"/>
      <c r="AI56" s="10"/>
      <c r="AJ56" s="11"/>
      <c r="AK56" s="10"/>
      <c r="AL56" s="11"/>
      <c r="AM56" s="10"/>
      <c r="AN56" s="11"/>
      <c r="AO56" s="28"/>
      <c r="AP56" s="41"/>
      <c r="AQ56">
        <f t="shared" si="7"/>
        <v>0</v>
      </c>
      <c r="AR56">
        <f t="shared" si="7"/>
        <v>0</v>
      </c>
      <c r="AS56">
        <f t="shared" si="4"/>
        <v>0</v>
      </c>
      <c r="AT56" t="e">
        <f t="shared" si="5"/>
        <v>#DIV/0!</v>
      </c>
      <c r="AU56" s="29"/>
    </row>
    <row r="57" spans="1:47" x14ac:dyDescent="0.25">
      <c r="A57">
        <f t="shared" si="6"/>
        <v>12</v>
      </c>
      <c r="B57" s="40"/>
      <c r="C57" s="10"/>
      <c r="D57" s="11"/>
      <c r="E57" s="10"/>
      <c r="F57" s="11"/>
      <c r="G57" s="10"/>
      <c r="H57" s="11"/>
      <c r="I57" s="10"/>
      <c r="J57" s="11"/>
      <c r="K57" s="10"/>
      <c r="L57" s="11"/>
      <c r="M57" s="10"/>
      <c r="N57" s="11"/>
      <c r="O57" s="10"/>
      <c r="P57" s="11"/>
      <c r="Q57" s="10"/>
      <c r="R57" s="11"/>
      <c r="S57" s="10"/>
      <c r="T57" s="11"/>
      <c r="U57" s="10"/>
      <c r="V57" s="11"/>
      <c r="W57" s="10"/>
      <c r="X57" s="11"/>
      <c r="Y57" s="10"/>
      <c r="Z57" s="11"/>
      <c r="AA57" s="10"/>
      <c r="AB57" s="11"/>
      <c r="AC57" s="10"/>
      <c r="AD57" s="11"/>
      <c r="AE57" s="10"/>
      <c r="AF57" s="11"/>
      <c r="AG57" s="10"/>
      <c r="AH57" s="11"/>
      <c r="AI57" s="10"/>
      <c r="AJ57" s="11"/>
      <c r="AK57" s="10"/>
      <c r="AL57" s="11"/>
      <c r="AM57" s="10"/>
      <c r="AN57" s="11"/>
      <c r="AO57" s="28"/>
      <c r="AP57" s="41"/>
      <c r="AQ57">
        <f t="shared" si="7"/>
        <v>0</v>
      </c>
      <c r="AR57">
        <f t="shared" si="7"/>
        <v>0</v>
      </c>
      <c r="AS57">
        <f t="shared" si="4"/>
        <v>0</v>
      </c>
      <c r="AT57" t="e">
        <f t="shared" si="5"/>
        <v>#DIV/0!</v>
      </c>
      <c r="AU57" s="29"/>
    </row>
    <row r="58" spans="1:47" x14ac:dyDescent="0.25">
      <c r="A58">
        <f>+A57+1</f>
        <v>13</v>
      </c>
      <c r="B58" s="40"/>
      <c r="C58" s="10"/>
      <c r="D58" s="11"/>
      <c r="E58" s="10"/>
      <c r="F58" s="11"/>
      <c r="G58" s="10"/>
      <c r="H58" s="11"/>
      <c r="I58" s="10"/>
      <c r="J58" s="11"/>
      <c r="K58" s="10"/>
      <c r="L58" s="11"/>
      <c r="M58" s="10"/>
      <c r="N58" s="11"/>
      <c r="O58" s="10"/>
      <c r="P58" s="11"/>
      <c r="Q58" s="10"/>
      <c r="R58" s="11"/>
      <c r="S58" s="10"/>
      <c r="T58" s="11"/>
      <c r="U58" s="10"/>
      <c r="V58" s="11"/>
      <c r="W58" s="10"/>
      <c r="X58" s="11"/>
      <c r="Y58" s="10"/>
      <c r="Z58" s="11"/>
      <c r="AA58" s="10"/>
      <c r="AB58" s="11"/>
      <c r="AC58" s="10"/>
      <c r="AD58" s="11"/>
      <c r="AE58" s="10"/>
      <c r="AF58" s="11"/>
      <c r="AG58" s="10"/>
      <c r="AH58" s="11"/>
      <c r="AI58" s="10"/>
      <c r="AJ58" s="11"/>
      <c r="AK58" s="10"/>
      <c r="AL58" s="11"/>
      <c r="AM58" s="10"/>
      <c r="AN58" s="11"/>
      <c r="AP58" s="41"/>
      <c r="AQ58">
        <f t="shared" si="7"/>
        <v>0</v>
      </c>
      <c r="AR58">
        <f t="shared" si="7"/>
        <v>0</v>
      </c>
      <c r="AS58">
        <f t="shared" si="4"/>
        <v>0</v>
      </c>
      <c r="AT58" t="e">
        <f t="shared" si="5"/>
        <v>#DIV/0!</v>
      </c>
      <c r="AU58" s="29"/>
    </row>
    <row r="59" spans="1:47" x14ac:dyDescent="0.25">
      <c r="A59">
        <f>+A58+1</f>
        <v>14</v>
      </c>
      <c r="B59" s="6"/>
      <c r="C59" s="10"/>
      <c r="D59" s="11"/>
      <c r="E59" s="10"/>
      <c r="F59" s="11"/>
      <c r="G59" s="10"/>
      <c r="H59" s="11"/>
      <c r="I59" s="10"/>
      <c r="J59" s="11"/>
      <c r="K59" s="10"/>
      <c r="L59" s="11"/>
      <c r="M59" s="10"/>
      <c r="N59" s="11"/>
      <c r="O59" s="10"/>
      <c r="P59" s="11"/>
      <c r="Q59" s="10"/>
      <c r="R59" s="11"/>
      <c r="S59" s="10"/>
      <c r="T59" s="11"/>
      <c r="U59" s="10"/>
      <c r="V59" s="11"/>
      <c r="W59" s="10"/>
      <c r="X59" s="11"/>
      <c r="Y59" s="10"/>
      <c r="Z59" s="11"/>
      <c r="AA59" s="10"/>
      <c r="AB59" s="11"/>
      <c r="AC59" s="10"/>
      <c r="AD59" s="11"/>
      <c r="AE59" s="10"/>
      <c r="AF59" s="11"/>
      <c r="AG59" s="10"/>
      <c r="AH59" s="11"/>
      <c r="AI59" s="10"/>
      <c r="AJ59" s="11"/>
      <c r="AK59" s="10"/>
      <c r="AL59" s="11"/>
      <c r="AM59" s="10"/>
      <c r="AN59" s="11"/>
      <c r="AP59" s="41"/>
      <c r="AQ59">
        <f t="shared" si="7"/>
        <v>0</v>
      </c>
      <c r="AR59">
        <f t="shared" si="7"/>
        <v>0</v>
      </c>
      <c r="AS59">
        <f>COUNT(C59:AN59)/2</f>
        <v>0</v>
      </c>
      <c r="AT59" t="e">
        <f>+AQ59/AS59</f>
        <v>#DIV/0!</v>
      </c>
      <c r="AU59" s="29"/>
    </row>
    <row r="60" spans="1:47" x14ac:dyDescent="0.25">
      <c r="A60">
        <f t="shared" si="6"/>
        <v>15</v>
      </c>
      <c r="B60" s="40"/>
      <c r="C60" s="10"/>
      <c r="D60" s="11"/>
      <c r="E60" s="10"/>
      <c r="F60" s="11"/>
      <c r="G60" s="10"/>
      <c r="H60" s="11"/>
      <c r="I60" s="10"/>
      <c r="J60" s="11"/>
      <c r="K60" s="10"/>
      <c r="L60" s="11"/>
      <c r="M60" s="10"/>
      <c r="N60" s="11"/>
      <c r="O60" s="10"/>
      <c r="P60" s="11"/>
      <c r="Q60" s="10"/>
      <c r="R60" s="11"/>
      <c r="S60" s="10"/>
      <c r="T60" s="11"/>
      <c r="U60" s="10"/>
      <c r="V60" s="11"/>
      <c r="W60" s="10"/>
      <c r="X60" s="11"/>
      <c r="Y60" s="10"/>
      <c r="Z60" s="11"/>
      <c r="AA60" s="10"/>
      <c r="AB60" s="11"/>
      <c r="AC60" s="10"/>
      <c r="AD60" s="11"/>
      <c r="AE60" s="10"/>
      <c r="AF60" s="11"/>
      <c r="AG60" s="10"/>
      <c r="AH60" s="11"/>
      <c r="AI60" s="10"/>
      <c r="AJ60" s="11"/>
      <c r="AK60" s="10"/>
      <c r="AL60" s="11"/>
      <c r="AM60" s="10"/>
      <c r="AN60" s="11"/>
      <c r="AP60" s="41"/>
      <c r="AQ60">
        <f t="shared" si="7"/>
        <v>0</v>
      </c>
      <c r="AR60">
        <f t="shared" si="7"/>
        <v>0</v>
      </c>
      <c r="AS60">
        <f>COUNT(C60:AN60)/2</f>
        <v>0</v>
      </c>
      <c r="AT60" t="e">
        <f>+AQ60/AS60</f>
        <v>#DIV/0!</v>
      </c>
      <c r="AU60" s="29"/>
    </row>
    <row r="61" spans="1:47" x14ac:dyDescent="0.25">
      <c r="A61">
        <f t="shared" si="6"/>
        <v>16</v>
      </c>
      <c r="B61" s="40"/>
      <c r="C61" s="10"/>
      <c r="D61" s="11"/>
      <c r="E61" s="10"/>
      <c r="F61" s="11"/>
      <c r="G61" s="10"/>
      <c r="H61" s="11"/>
      <c r="I61" s="10"/>
      <c r="J61" s="11"/>
      <c r="K61" s="10"/>
      <c r="L61" s="11"/>
      <c r="M61" s="10"/>
      <c r="N61" s="11"/>
      <c r="O61" s="10"/>
      <c r="P61" s="11"/>
      <c r="Q61" s="10"/>
      <c r="R61" s="11"/>
      <c r="S61" s="10"/>
      <c r="T61" s="11"/>
      <c r="U61" s="10"/>
      <c r="V61" s="11"/>
      <c r="W61" s="10"/>
      <c r="X61" s="11"/>
      <c r="Y61" s="10"/>
      <c r="Z61" s="11"/>
      <c r="AA61" s="10"/>
      <c r="AB61" s="11"/>
      <c r="AC61" s="10"/>
      <c r="AD61" s="11"/>
      <c r="AE61" s="10"/>
      <c r="AF61" s="11"/>
      <c r="AG61" s="10"/>
      <c r="AH61" s="11"/>
      <c r="AI61" s="10"/>
      <c r="AJ61" s="11"/>
      <c r="AK61" s="10"/>
      <c r="AL61" s="11"/>
      <c r="AM61" s="10"/>
      <c r="AN61" s="11"/>
      <c r="AP61" s="41"/>
      <c r="AQ61">
        <f t="shared" si="7"/>
        <v>0</v>
      </c>
      <c r="AR61">
        <f t="shared" si="7"/>
        <v>0</v>
      </c>
      <c r="AS61">
        <f>COUNT(C61:AN61)/2</f>
        <v>0</v>
      </c>
      <c r="AT61" t="e">
        <f>+AQ61/AS61</f>
        <v>#DIV/0!</v>
      </c>
      <c r="AU61" s="29"/>
    </row>
    <row r="62" spans="1:47" x14ac:dyDescent="0.25">
      <c r="A62">
        <f t="shared" si="6"/>
        <v>17</v>
      </c>
      <c r="B62" s="40"/>
      <c r="C62" s="10"/>
      <c r="D62" s="11"/>
      <c r="E62" s="10"/>
      <c r="F62" s="11"/>
      <c r="G62" s="10"/>
      <c r="H62" s="11"/>
      <c r="I62" s="10"/>
      <c r="J62" s="11"/>
      <c r="K62" s="10"/>
      <c r="L62" s="11"/>
      <c r="M62" s="10"/>
      <c r="N62" s="11"/>
      <c r="O62" s="10"/>
      <c r="P62" s="11"/>
      <c r="Q62" s="10"/>
      <c r="R62" s="11"/>
      <c r="S62" s="10"/>
      <c r="T62" s="11"/>
      <c r="U62" s="10"/>
      <c r="V62" s="11"/>
      <c r="W62" s="10"/>
      <c r="X62" s="11"/>
      <c r="Y62" s="10"/>
      <c r="Z62" s="11"/>
      <c r="AA62" s="10"/>
      <c r="AB62" s="11"/>
      <c r="AC62" s="10"/>
      <c r="AD62" s="11"/>
      <c r="AE62" s="10"/>
      <c r="AF62" s="11"/>
      <c r="AG62" s="10"/>
      <c r="AH62" s="11"/>
      <c r="AI62" s="10"/>
      <c r="AJ62" s="11"/>
      <c r="AK62" s="10"/>
      <c r="AL62" s="11"/>
      <c r="AM62" s="10"/>
      <c r="AN62" s="11"/>
      <c r="AQ62">
        <f t="shared" si="7"/>
        <v>0</v>
      </c>
      <c r="AR62">
        <f t="shared" si="7"/>
        <v>0</v>
      </c>
      <c r="AS62">
        <f>COUNT(C62:AN62)/2</f>
        <v>0</v>
      </c>
      <c r="AT62" t="e">
        <f>+AQ62/AS62</f>
        <v>#DIV/0!</v>
      </c>
      <c r="AU62" s="29"/>
    </row>
    <row r="63" spans="1:47" x14ac:dyDescent="0.25">
      <c r="A63">
        <f t="shared" si="6"/>
        <v>18</v>
      </c>
      <c r="B63" s="40"/>
      <c r="C63" s="10"/>
      <c r="D63" s="11"/>
      <c r="E63" s="10"/>
      <c r="F63" s="11"/>
      <c r="G63" s="10"/>
      <c r="H63" s="11"/>
      <c r="I63" s="10"/>
      <c r="J63" s="11"/>
      <c r="K63" s="10"/>
      <c r="L63" s="11"/>
      <c r="M63" s="10"/>
      <c r="N63" s="11"/>
      <c r="O63" s="10"/>
      <c r="P63" s="11"/>
      <c r="Q63" s="10"/>
      <c r="R63" s="11"/>
      <c r="S63" s="10"/>
      <c r="T63" s="11"/>
      <c r="U63" s="10"/>
      <c r="V63" s="11"/>
      <c r="W63" s="10"/>
      <c r="X63" s="11"/>
      <c r="Y63" s="10"/>
      <c r="Z63" s="11"/>
      <c r="AA63" s="10"/>
      <c r="AB63" s="11"/>
      <c r="AC63" s="10"/>
      <c r="AD63" s="11"/>
      <c r="AE63" s="10"/>
      <c r="AF63" s="11"/>
      <c r="AG63" s="10"/>
      <c r="AH63" s="11"/>
      <c r="AI63" s="10"/>
      <c r="AJ63" s="11"/>
      <c r="AK63" s="10"/>
      <c r="AL63" s="11"/>
      <c r="AM63" s="10"/>
      <c r="AN63" s="11"/>
      <c r="AO63" s="28"/>
      <c r="AP63" s="41"/>
      <c r="AU63" s="29"/>
    </row>
    <row r="64" spans="1:47" x14ac:dyDescent="0.25">
      <c r="A64">
        <f t="shared" si="6"/>
        <v>19</v>
      </c>
      <c r="B64" s="6"/>
      <c r="C64" s="10"/>
      <c r="D64" s="11"/>
      <c r="E64" s="10"/>
      <c r="F64" s="11"/>
      <c r="G64" s="10"/>
      <c r="H64" s="11"/>
      <c r="I64" s="10"/>
      <c r="J64" s="11"/>
      <c r="K64" s="10"/>
      <c r="L64" s="11"/>
      <c r="M64" s="10"/>
      <c r="N64" s="11"/>
      <c r="O64" s="10"/>
      <c r="P64" s="11"/>
      <c r="Q64" s="10"/>
      <c r="R64" s="11"/>
      <c r="S64" s="10"/>
      <c r="T64" s="11"/>
      <c r="U64" s="10"/>
      <c r="V64" s="11"/>
      <c r="W64" s="10"/>
      <c r="X64" s="11"/>
      <c r="Y64" s="10"/>
      <c r="Z64" s="11"/>
      <c r="AA64" s="10"/>
      <c r="AB64" s="11"/>
      <c r="AC64" s="10"/>
      <c r="AD64" s="11"/>
      <c r="AE64" s="10"/>
      <c r="AF64" s="11"/>
      <c r="AG64" s="10"/>
      <c r="AH64" s="11"/>
      <c r="AI64" s="10"/>
      <c r="AJ64" s="11"/>
      <c r="AK64" s="10"/>
      <c r="AL64" s="11"/>
      <c r="AM64" s="10"/>
      <c r="AN64" s="11"/>
      <c r="AO64" s="28"/>
      <c r="AP64" s="41"/>
      <c r="AU64" s="29"/>
    </row>
    <row r="65" spans="1:42" x14ac:dyDescent="0.25">
      <c r="A65">
        <f t="shared" si="6"/>
        <v>20</v>
      </c>
      <c r="B65" s="6"/>
      <c r="C65" s="10"/>
      <c r="D65" s="11"/>
      <c r="E65" s="10"/>
      <c r="F65" s="11"/>
      <c r="G65" s="10"/>
      <c r="H65" s="11"/>
      <c r="I65" s="10"/>
      <c r="J65" s="11"/>
      <c r="K65" s="10"/>
      <c r="L65" s="11"/>
      <c r="M65" s="10"/>
      <c r="N65" s="11"/>
      <c r="O65" s="10"/>
      <c r="P65" s="11"/>
      <c r="Q65" s="10"/>
      <c r="R65" s="11"/>
      <c r="S65" s="10"/>
      <c r="T65" s="11"/>
      <c r="U65" s="10"/>
      <c r="V65" s="11"/>
      <c r="W65" s="10"/>
      <c r="X65" s="11"/>
      <c r="Y65" s="10"/>
      <c r="Z65" s="11"/>
      <c r="AA65" s="10"/>
      <c r="AB65" s="11"/>
      <c r="AC65" s="10"/>
      <c r="AD65" s="11"/>
      <c r="AE65" s="10"/>
      <c r="AF65" s="11"/>
      <c r="AG65" s="10"/>
      <c r="AH65" s="11"/>
      <c r="AI65" s="10"/>
      <c r="AJ65" s="11"/>
      <c r="AK65" s="10"/>
      <c r="AL65" s="11"/>
      <c r="AM65" s="10"/>
      <c r="AN65" s="11"/>
      <c r="AP65" s="41"/>
    </row>
    <row r="66" spans="1:42" x14ac:dyDescent="0.25">
      <c r="A66">
        <f t="shared" si="6"/>
        <v>21</v>
      </c>
      <c r="B66" s="6"/>
      <c r="C66" s="10"/>
      <c r="D66" s="11"/>
      <c r="E66" s="10"/>
      <c r="F66" s="11"/>
      <c r="G66" s="10"/>
      <c r="H66" s="11"/>
      <c r="I66" s="10"/>
      <c r="J66" s="11"/>
      <c r="K66" s="10"/>
      <c r="L66" s="11"/>
      <c r="M66" s="10"/>
      <c r="N66" s="11"/>
      <c r="O66" s="10"/>
      <c r="P66" s="11"/>
      <c r="Q66" s="10"/>
      <c r="R66" s="11"/>
      <c r="S66" s="10"/>
      <c r="T66" s="11"/>
      <c r="U66" s="10"/>
      <c r="V66" s="11"/>
      <c r="W66" s="10"/>
      <c r="X66" s="11"/>
      <c r="Y66" s="10"/>
      <c r="Z66" s="11"/>
      <c r="AA66" s="10"/>
      <c r="AB66" s="11"/>
      <c r="AC66" s="10"/>
      <c r="AD66" s="11"/>
      <c r="AE66" s="10"/>
      <c r="AF66" s="11"/>
      <c r="AG66" s="10"/>
      <c r="AH66" s="11"/>
      <c r="AI66" s="10"/>
      <c r="AJ66" s="11"/>
      <c r="AK66" s="10"/>
      <c r="AL66" s="11"/>
      <c r="AM66" s="10"/>
      <c r="AN66" s="11"/>
      <c r="AP66" s="41"/>
    </row>
    <row r="67" spans="1:42" x14ac:dyDescent="0.25">
      <c r="A67">
        <f t="shared" si="6"/>
        <v>22</v>
      </c>
      <c r="B67" s="6"/>
      <c r="C67" s="10"/>
      <c r="D67" s="11"/>
      <c r="E67" s="10"/>
      <c r="F67" s="11"/>
      <c r="G67" s="10"/>
      <c r="H67" s="11"/>
      <c r="I67" s="10"/>
      <c r="J67" s="11"/>
      <c r="K67" s="10"/>
      <c r="L67" s="11"/>
      <c r="M67" s="10"/>
      <c r="N67" s="11"/>
      <c r="O67" s="10"/>
      <c r="P67" s="11"/>
      <c r="Q67" s="10"/>
      <c r="R67" s="11"/>
      <c r="S67" s="10"/>
      <c r="T67" s="11"/>
      <c r="U67" s="10"/>
      <c r="V67" s="11"/>
      <c r="W67" s="10"/>
      <c r="X67" s="11"/>
      <c r="Y67" s="10"/>
      <c r="Z67" s="11"/>
      <c r="AA67" s="10"/>
      <c r="AB67" s="11"/>
      <c r="AC67" s="10"/>
      <c r="AD67" s="11"/>
      <c r="AE67" s="10"/>
      <c r="AF67" s="11"/>
      <c r="AG67" s="10"/>
      <c r="AH67" s="11"/>
      <c r="AI67" s="10"/>
      <c r="AJ67" s="11"/>
      <c r="AK67" s="10"/>
      <c r="AL67" s="11"/>
      <c r="AM67" s="10"/>
      <c r="AN67" s="11"/>
      <c r="AO67" s="28"/>
      <c r="AP67" s="41"/>
    </row>
    <row r="68" spans="1:42" x14ac:dyDescent="0.25">
      <c r="A68">
        <f t="shared" si="6"/>
        <v>23</v>
      </c>
      <c r="B68" s="6"/>
      <c r="C68" s="10"/>
      <c r="D68" s="11"/>
      <c r="E68" s="10"/>
      <c r="F68" s="11"/>
      <c r="G68" s="10"/>
      <c r="H68" s="11"/>
      <c r="I68" s="10"/>
      <c r="J68" s="11"/>
      <c r="K68" s="10"/>
      <c r="L68" s="11"/>
      <c r="M68" s="10"/>
      <c r="N68" s="11"/>
      <c r="O68" s="10"/>
      <c r="P68" s="11"/>
      <c r="Q68" s="10"/>
      <c r="R68" s="11"/>
      <c r="S68" s="10"/>
      <c r="T68" s="11"/>
      <c r="U68" s="10"/>
      <c r="V68" s="11"/>
      <c r="W68" s="10"/>
      <c r="X68" s="11"/>
      <c r="Y68" s="10"/>
      <c r="Z68" s="11"/>
      <c r="AA68" s="10"/>
      <c r="AB68" s="11"/>
      <c r="AC68" s="10"/>
      <c r="AD68" s="11"/>
      <c r="AE68" s="10"/>
      <c r="AF68" s="11"/>
      <c r="AG68" s="10"/>
      <c r="AH68" s="11"/>
      <c r="AI68" s="10"/>
      <c r="AJ68" s="11"/>
      <c r="AK68" s="10"/>
      <c r="AL68" s="11"/>
      <c r="AM68" s="10"/>
      <c r="AN68" s="11"/>
      <c r="AP68" s="41"/>
    </row>
    <row r="69" spans="1:42" x14ac:dyDescent="0.25">
      <c r="A69">
        <f t="shared" si="6"/>
        <v>24</v>
      </c>
      <c r="B69" s="6"/>
      <c r="C69" s="10"/>
      <c r="D69" s="11"/>
      <c r="E69" s="10"/>
      <c r="F69" s="11"/>
      <c r="G69" s="10"/>
      <c r="H69" s="15"/>
      <c r="I69" s="10"/>
      <c r="J69" s="11"/>
      <c r="K69" s="10"/>
      <c r="L69" s="11"/>
      <c r="M69" s="10"/>
      <c r="N69" s="11"/>
      <c r="O69" s="10"/>
      <c r="P69" s="11"/>
      <c r="Q69" s="10"/>
      <c r="R69" s="11"/>
      <c r="S69" s="10"/>
      <c r="T69" s="11"/>
      <c r="U69" s="10"/>
      <c r="V69" s="11"/>
      <c r="W69" s="10"/>
      <c r="X69" s="11"/>
      <c r="Y69" s="10"/>
      <c r="Z69" s="11"/>
      <c r="AA69" s="10"/>
      <c r="AB69" s="11"/>
      <c r="AC69" s="10"/>
      <c r="AD69" s="11"/>
      <c r="AE69" s="10"/>
      <c r="AF69" s="11"/>
      <c r="AG69" s="10"/>
      <c r="AH69" s="11"/>
      <c r="AI69" s="10"/>
      <c r="AJ69" s="11"/>
      <c r="AK69" s="10"/>
      <c r="AL69" s="11"/>
      <c r="AM69" s="10"/>
      <c r="AN69" s="11"/>
      <c r="AP69" s="41"/>
    </row>
    <row r="70" spans="1:42" x14ac:dyDescent="0.25">
      <c r="A70">
        <f t="shared" si="6"/>
        <v>25</v>
      </c>
      <c r="B70" s="6"/>
      <c r="C70" s="10"/>
      <c r="D70" s="11"/>
      <c r="E70" s="10"/>
      <c r="F70" s="11"/>
      <c r="G70" s="10"/>
      <c r="H70" s="11"/>
      <c r="I70" s="10"/>
      <c r="J70" s="11"/>
      <c r="K70" s="10"/>
      <c r="L70" s="11"/>
      <c r="M70" s="10"/>
      <c r="N70" s="11"/>
      <c r="O70" s="10"/>
      <c r="P70" s="11"/>
      <c r="Q70" s="10"/>
      <c r="R70" s="11"/>
      <c r="S70" s="10"/>
      <c r="T70" s="11"/>
      <c r="U70" s="10"/>
      <c r="V70" s="11"/>
      <c r="W70" s="10"/>
      <c r="X70" s="11"/>
      <c r="Y70" s="10"/>
      <c r="Z70" s="11"/>
      <c r="AA70" s="10"/>
      <c r="AB70" s="11"/>
      <c r="AC70" s="10"/>
      <c r="AD70" s="11"/>
      <c r="AE70" s="10"/>
      <c r="AF70" s="11"/>
      <c r="AG70" s="10"/>
      <c r="AH70" s="11"/>
      <c r="AI70" s="10"/>
      <c r="AJ70" s="11"/>
      <c r="AK70" s="10"/>
      <c r="AL70" s="11"/>
      <c r="AM70" s="10"/>
      <c r="AN70" s="11"/>
      <c r="AO70" s="28"/>
      <c r="AP70" s="41"/>
    </row>
    <row r="71" spans="1:42" x14ac:dyDescent="0.25">
      <c r="A71">
        <f t="shared" si="6"/>
        <v>26</v>
      </c>
      <c r="B71" s="6"/>
      <c r="C71" s="10"/>
      <c r="D71" s="11"/>
      <c r="E71" s="10"/>
      <c r="F71" s="11"/>
      <c r="G71" s="10"/>
      <c r="H71" s="11"/>
      <c r="I71" s="10"/>
      <c r="J71" s="11"/>
      <c r="K71" s="10"/>
      <c r="L71" s="11"/>
      <c r="M71" s="10"/>
      <c r="N71" s="11"/>
      <c r="O71" s="10"/>
      <c r="P71" s="11"/>
      <c r="Q71" s="10"/>
      <c r="R71" s="11"/>
      <c r="S71" s="10"/>
      <c r="T71" s="11"/>
      <c r="U71" s="10"/>
      <c r="V71" s="11"/>
      <c r="W71" s="10"/>
      <c r="X71" s="11"/>
      <c r="Y71" s="10"/>
      <c r="Z71" s="11"/>
      <c r="AA71" s="10"/>
      <c r="AB71" s="11"/>
      <c r="AC71" s="10"/>
      <c r="AD71" s="11"/>
      <c r="AE71" s="10"/>
      <c r="AF71" s="11"/>
      <c r="AG71" s="10"/>
      <c r="AH71" s="11"/>
      <c r="AI71" s="10"/>
      <c r="AJ71" s="11"/>
      <c r="AK71" s="10"/>
      <c r="AL71" s="11"/>
      <c r="AM71" s="10"/>
      <c r="AN71" s="11"/>
      <c r="AP71" s="41"/>
    </row>
    <row r="72" spans="1:42" x14ac:dyDescent="0.25">
      <c r="A72">
        <f t="shared" si="6"/>
        <v>27</v>
      </c>
      <c r="B72" s="6"/>
      <c r="C72" s="10"/>
      <c r="D72" s="11"/>
      <c r="E72" s="10"/>
      <c r="F72" s="11"/>
      <c r="G72" s="10"/>
      <c r="H72" s="11"/>
      <c r="I72" s="10"/>
      <c r="J72" s="11"/>
      <c r="K72" s="10"/>
      <c r="L72" s="11"/>
      <c r="M72" s="10"/>
      <c r="N72" s="11"/>
      <c r="O72" s="10"/>
      <c r="P72" s="11"/>
      <c r="Q72" s="10"/>
      <c r="R72" s="11"/>
      <c r="S72" s="10"/>
      <c r="T72" s="11"/>
      <c r="U72" s="10"/>
      <c r="V72" s="11"/>
      <c r="W72" s="10"/>
      <c r="X72" s="11"/>
      <c r="Y72" s="10"/>
      <c r="Z72" s="11"/>
      <c r="AA72" s="10"/>
      <c r="AB72" s="11"/>
      <c r="AC72" s="10"/>
      <c r="AD72" s="11"/>
      <c r="AE72" s="10"/>
      <c r="AF72" s="11"/>
      <c r="AG72" s="10"/>
      <c r="AH72" s="11"/>
      <c r="AI72" s="10"/>
      <c r="AJ72" s="11"/>
      <c r="AK72" s="10"/>
      <c r="AL72" s="11"/>
      <c r="AM72" s="10"/>
      <c r="AN72" s="11"/>
      <c r="AP72" s="41"/>
    </row>
    <row r="73" spans="1:42" x14ac:dyDescent="0.25">
      <c r="A73">
        <f t="shared" si="6"/>
        <v>28</v>
      </c>
      <c r="B73" s="6"/>
      <c r="C73" s="10"/>
      <c r="D73" s="11"/>
      <c r="E73" s="10"/>
      <c r="F73" s="11"/>
      <c r="G73" s="10"/>
      <c r="H73" s="11"/>
      <c r="I73" s="10"/>
      <c r="J73" s="11"/>
      <c r="K73" s="10"/>
      <c r="L73" s="11"/>
      <c r="M73" s="10"/>
      <c r="N73" s="11"/>
      <c r="O73" s="10"/>
      <c r="P73" s="11"/>
      <c r="Q73" s="10"/>
      <c r="R73" s="11"/>
      <c r="S73" s="10"/>
      <c r="T73" s="11"/>
      <c r="U73" s="10"/>
      <c r="V73" s="11"/>
      <c r="W73" s="10"/>
      <c r="X73" s="11"/>
      <c r="Y73" s="10"/>
      <c r="Z73" s="11"/>
      <c r="AA73" s="10"/>
      <c r="AB73" s="11"/>
      <c r="AC73" s="10"/>
      <c r="AD73" s="11"/>
      <c r="AE73" s="10"/>
      <c r="AF73" s="11"/>
      <c r="AG73" s="10"/>
      <c r="AH73" s="11"/>
      <c r="AI73" s="10"/>
      <c r="AJ73" s="11"/>
      <c r="AK73" s="10"/>
      <c r="AL73" s="11"/>
      <c r="AM73" s="10"/>
      <c r="AN73" s="11"/>
      <c r="AP73" s="41"/>
    </row>
    <row r="74" spans="1:42" x14ac:dyDescent="0.25">
      <c r="A74">
        <f t="shared" si="6"/>
        <v>29</v>
      </c>
      <c r="B74" s="6"/>
      <c r="C74" s="10"/>
      <c r="D74" s="11"/>
      <c r="E74" s="10"/>
      <c r="F74" s="11"/>
      <c r="G74" s="10"/>
      <c r="H74" s="11"/>
      <c r="I74" s="10"/>
      <c r="J74" s="11"/>
      <c r="K74" s="10"/>
      <c r="L74" s="11"/>
      <c r="M74" s="10"/>
      <c r="N74" s="11"/>
      <c r="O74" s="10"/>
      <c r="P74" s="11"/>
      <c r="Q74" s="10"/>
      <c r="R74" s="11"/>
      <c r="S74" s="10"/>
      <c r="T74" s="11"/>
      <c r="U74" s="10"/>
      <c r="V74" s="11"/>
      <c r="W74" s="10"/>
      <c r="X74" s="11"/>
      <c r="Y74" s="10"/>
      <c r="Z74" s="11"/>
      <c r="AA74" s="10"/>
      <c r="AB74" s="11"/>
      <c r="AC74" s="10"/>
      <c r="AD74" s="11"/>
      <c r="AE74" s="10"/>
      <c r="AF74" s="11"/>
      <c r="AG74" s="10"/>
      <c r="AH74" s="11"/>
      <c r="AI74" s="10"/>
      <c r="AJ74" s="11"/>
      <c r="AK74" s="10"/>
      <c r="AL74" s="11"/>
      <c r="AM74" s="10"/>
      <c r="AN74" s="11"/>
      <c r="AO74" s="28"/>
      <c r="AP74" s="41"/>
    </row>
    <row r="75" spans="1:42" x14ac:dyDescent="0.25">
      <c r="A75">
        <f t="shared" si="6"/>
        <v>30</v>
      </c>
      <c r="B75" s="6"/>
      <c r="C75" s="10"/>
      <c r="D75" s="11"/>
      <c r="E75" s="10"/>
      <c r="F75" s="11"/>
      <c r="G75" s="10"/>
      <c r="H75" s="11"/>
      <c r="I75" s="10"/>
      <c r="J75" s="11"/>
      <c r="K75" s="10"/>
      <c r="L75" s="11"/>
      <c r="M75" s="10"/>
      <c r="N75" s="11"/>
      <c r="O75" s="10"/>
      <c r="P75" s="11"/>
      <c r="Q75" s="10"/>
      <c r="R75" s="11"/>
      <c r="S75" s="10"/>
      <c r="T75" s="11"/>
      <c r="U75" s="10"/>
      <c r="V75" s="11"/>
      <c r="W75" s="10"/>
      <c r="X75" s="11"/>
      <c r="Y75" s="10"/>
      <c r="Z75" s="11"/>
      <c r="AA75" s="10"/>
      <c r="AB75" s="11"/>
      <c r="AC75" s="10"/>
      <c r="AD75" s="11"/>
      <c r="AE75" s="10"/>
      <c r="AF75" s="11"/>
      <c r="AG75" s="10"/>
      <c r="AH75" s="11"/>
      <c r="AI75" s="10"/>
      <c r="AJ75" s="11"/>
      <c r="AK75" s="10"/>
      <c r="AL75" s="11"/>
      <c r="AM75" s="10"/>
      <c r="AN75" s="11"/>
      <c r="AO75" s="28"/>
      <c r="AP75" s="41"/>
    </row>
    <row r="76" spans="1:42" x14ac:dyDescent="0.25">
      <c r="A76">
        <f t="shared" si="6"/>
        <v>31</v>
      </c>
      <c r="B76" s="6"/>
      <c r="C76" s="10"/>
      <c r="D76" s="11"/>
      <c r="E76" s="10"/>
      <c r="F76" s="11"/>
      <c r="G76" s="10"/>
      <c r="H76" s="11"/>
      <c r="I76" s="10"/>
      <c r="J76" s="11"/>
      <c r="K76" s="10"/>
      <c r="L76" s="11"/>
      <c r="M76" s="10"/>
      <c r="N76" s="11"/>
      <c r="O76" s="10"/>
      <c r="P76" s="11"/>
      <c r="Q76" s="10"/>
      <c r="R76" s="11"/>
      <c r="S76" s="10"/>
      <c r="T76" s="11"/>
      <c r="U76" s="10"/>
      <c r="V76" s="11"/>
      <c r="W76" s="10"/>
      <c r="X76" s="11"/>
      <c r="Y76" s="10"/>
      <c r="Z76" s="11"/>
      <c r="AA76" s="10"/>
      <c r="AB76" s="11"/>
      <c r="AC76" s="10"/>
      <c r="AD76" s="11"/>
      <c r="AE76" s="10"/>
      <c r="AF76" s="11"/>
      <c r="AG76" s="10"/>
      <c r="AH76" s="11"/>
      <c r="AI76" s="10"/>
      <c r="AJ76" s="11"/>
      <c r="AK76" s="10"/>
      <c r="AL76" s="11"/>
      <c r="AM76" s="10"/>
      <c r="AN76" s="11"/>
      <c r="AP76" s="41"/>
    </row>
    <row r="77" spans="1:42" x14ac:dyDescent="0.25">
      <c r="A77">
        <f t="shared" si="6"/>
        <v>32</v>
      </c>
      <c r="B77" s="6"/>
      <c r="C77" s="10"/>
      <c r="D77" s="11"/>
      <c r="E77" s="10"/>
      <c r="F77" s="11"/>
      <c r="G77" s="10"/>
      <c r="H77" s="11"/>
      <c r="I77" s="10"/>
      <c r="J77" s="11"/>
      <c r="K77" s="10"/>
      <c r="L77" s="11"/>
      <c r="M77" s="10"/>
      <c r="N77" s="11"/>
      <c r="O77" s="10"/>
      <c r="P77" s="11"/>
      <c r="Q77" s="10"/>
      <c r="R77" s="11"/>
      <c r="S77" s="10"/>
      <c r="T77" s="11"/>
      <c r="U77" s="10"/>
      <c r="V77" s="11"/>
      <c r="W77" s="10"/>
      <c r="X77" s="11"/>
      <c r="Y77" s="10"/>
      <c r="Z77" s="11"/>
      <c r="AA77" s="10"/>
      <c r="AB77" s="11"/>
      <c r="AC77" s="10"/>
      <c r="AD77" s="11"/>
      <c r="AE77" s="10"/>
      <c r="AF77" s="11"/>
      <c r="AG77" s="10"/>
      <c r="AH77" s="11"/>
      <c r="AI77" s="10"/>
      <c r="AJ77" s="11"/>
      <c r="AK77" s="10"/>
      <c r="AL77" s="11"/>
      <c r="AM77" s="10"/>
      <c r="AN77" s="11"/>
      <c r="AP77" s="41"/>
    </row>
    <row r="78" spans="1:42" x14ac:dyDescent="0.25">
      <c r="A78">
        <f t="shared" si="6"/>
        <v>33</v>
      </c>
      <c r="B78" s="6"/>
      <c r="C78" s="10"/>
      <c r="D78" s="11"/>
      <c r="E78" s="10"/>
      <c r="F78" s="11"/>
      <c r="G78" s="10"/>
      <c r="H78" s="11"/>
      <c r="I78" s="10"/>
      <c r="J78" s="11"/>
      <c r="K78" s="10"/>
      <c r="L78" s="11"/>
      <c r="M78" s="10"/>
      <c r="N78" s="11"/>
      <c r="O78" s="10"/>
      <c r="P78" s="11"/>
      <c r="Q78" s="10"/>
      <c r="R78" s="11"/>
      <c r="S78" s="10"/>
      <c r="T78" s="11"/>
      <c r="U78" s="10"/>
      <c r="V78" s="11"/>
      <c r="W78" s="10"/>
      <c r="X78" s="11"/>
      <c r="Y78" s="10"/>
      <c r="Z78" s="11"/>
      <c r="AA78" s="10"/>
      <c r="AB78" s="11"/>
      <c r="AC78" s="10"/>
      <c r="AD78" s="11"/>
      <c r="AE78" s="10"/>
      <c r="AF78" s="11"/>
      <c r="AG78" s="10"/>
      <c r="AH78" s="11"/>
      <c r="AI78" s="10"/>
      <c r="AJ78" s="11"/>
      <c r="AK78" s="10"/>
      <c r="AL78" s="11"/>
      <c r="AM78" s="10"/>
      <c r="AN78" s="11"/>
      <c r="AP78" s="41"/>
    </row>
    <row r="79" spans="1:42" x14ac:dyDescent="0.25">
      <c r="A79">
        <f t="shared" si="6"/>
        <v>34</v>
      </c>
      <c r="B79" s="6"/>
      <c r="C79" s="10"/>
      <c r="D79" s="11"/>
      <c r="E79" s="10"/>
      <c r="F79" s="11"/>
      <c r="G79" s="10"/>
      <c r="H79" s="11"/>
      <c r="I79" s="10"/>
      <c r="J79" s="11"/>
      <c r="K79" s="10"/>
      <c r="L79" s="11"/>
      <c r="M79" s="10"/>
      <c r="N79" s="11"/>
      <c r="O79" s="10"/>
      <c r="P79" s="11"/>
      <c r="Q79" s="10"/>
      <c r="R79" s="11"/>
      <c r="S79" s="10"/>
      <c r="T79" s="11"/>
      <c r="U79" s="10"/>
      <c r="V79" s="11"/>
      <c r="W79" s="10"/>
      <c r="X79" s="11"/>
      <c r="Y79" s="10"/>
      <c r="Z79" s="11"/>
      <c r="AA79" s="10"/>
      <c r="AB79" s="11"/>
      <c r="AC79" s="10"/>
      <c r="AD79" s="11"/>
      <c r="AE79" s="10"/>
      <c r="AF79" s="11"/>
      <c r="AG79" s="10"/>
      <c r="AH79" s="11"/>
      <c r="AI79" s="10"/>
      <c r="AJ79" s="11"/>
      <c r="AK79" s="10"/>
      <c r="AL79" s="11"/>
      <c r="AM79" s="10"/>
      <c r="AN79" s="11"/>
      <c r="AP79" s="41"/>
    </row>
    <row r="80" spans="1:42" x14ac:dyDescent="0.25">
      <c r="A80">
        <f t="shared" si="6"/>
        <v>35</v>
      </c>
      <c r="B80" s="6"/>
      <c r="C80" s="10"/>
      <c r="D80" s="11"/>
      <c r="E80" s="10"/>
      <c r="F80" s="11"/>
      <c r="G80" s="10"/>
      <c r="H80" s="11"/>
      <c r="I80" s="10"/>
      <c r="J80" s="11"/>
      <c r="K80" s="10"/>
      <c r="L80" s="11"/>
      <c r="M80" s="10"/>
      <c r="N80" s="11"/>
      <c r="O80" s="10"/>
      <c r="P80" s="11"/>
      <c r="Q80" s="10"/>
      <c r="R80" s="11"/>
      <c r="S80" s="10"/>
      <c r="T80" s="11"/>
      <c r="U80" s="10"/>
      <c r="V80" s="11"/>
      <c r="W80" s="10"/>
      <c r="X80" s="11"/>
      <c r="Y80" s="10"/>
      <c r="Z80" s="11"/>
      <c r="AA80" s="10"/>
      <c r="AB80" s="11"/>
      <c r="AC80" s="10"/>
      <c r="AD80" s="11"/>
      <c r="AE80" s="10"/>
      <c r="AF80" s="11"/>
      <c r="AG80" s="10"/>
      <c r="AH80" s="11"/>
      <c r="AI80" s="10"/>
      <c r="AJ80" s="11"/>
      <c r="AK80" s="10"/>
      <c r="AL80" s="11"/>
      <c r="AM80" s="10"/>
      <c r="AN80" s="11"/>
      <c r="AP80" s="41"/>
    </row>
    <row r="81" spans="1:42" x14ac:dyDescent="0.25">
      <c r="A81">
        <f t="shared" si="6"/>
        <v>36</v>
      </c>
      <c r="B81" s="6"/>
      <c r="C81" s="10"/>
      <c r="D81" s="11"/>
      <c r="E81" s="10"/>
      <c r="F81" s="11"/>
      <c r="G81" s="10"/>
      <c r="H81" s="11"/>
      <c r="I81" s="10"/>
      <c r="J81" s="11"/>
      <c r="K81" s="10"/>
      <c r="L81" s="11"/>
      <c r="M81" s="10"/>
      <c r="N81" s="11"/>
      <c r="O81" s="10"/>
      <c r="P81" s="11"/>
      <c r="Q81" s="10"/>
      <c r="R81" s="11"/>
      <c r="S81" s="10"/>
      <c r="T81" s="11"/>
      <c r="U81" s="10"/>
      <c r="V81" s="11"/>
      <c r="W81" s="10"/>
      <c r="X81" s="11"/>
      <c r="Y81" s="10"/>
      <c r="Z81" s="11"/>
      <c r="AA81" s="10"/>
      <c r="AB81" s="11"/>
      <c r="AC81" s="10"/>
      <c r="AD81" s="11"/>
      <c r="AE81" s="10"/>
      <c r="AF81" s="11"/>
      <c r="AG81" s="10"/>
      <c r="AH81" s="11"/>
      <c r="AI81" s="10"/>
      <c r="AJ81" s="11"/>
      <c r="AK81" s="10"/>
      <c r="AL81" s="11"/>
      <c r="AM81" s="10"/>
      <c r="AN81" s="11"/>
    </row>
    <row r="82" spans="1:42" x14ac:dyDescent="0.25">
      <c r="A82">
        <f t="shared" si="6"/>
        <v>37</v>
      </c>
      <c r="B82" s="6"/>
      <c r="C82" s="10"/>
      <c r="D82" s="11"/>
      <c r="E82" s="10"/>
      <c r="F82" s="11"/>
      <c r="G82" s="10"/>
      <c r="H82" s="11"/>
      <c r="I82" s="10"/>
      <c r="J82" s="11"/>
      <c r="K82" s="10"/>
      <c r="L82" s="11"/>
      <c r="M82" s="10"/>
      <c r="N82" s="11"/>
      <c r="O82" s="10"/>
      <c r="P82" s="11"/>
      <c r="Q82" s="10"/>
      <c r="R82" s="11"/>
      <c r="S82" s="10"/>
      <c r="T82" s="11"/>
      <c r="U82" s="10"/>
      <c r="V82" s="11"/>
      <c r="W82" s="10"/>
      <c r="X82" s="11"/>
      <c r="Y82" s="10"/>
      <c r="Z82" s="11"/>
      <c r="AA82" s="10"/>
      <c r="AB82" s="11"/>
      <c r="AC82" s="10"/>
      <c r="AD82" s="11"/>
      <c r="AE82" s="10"/>
      <c r="AF82" s="11"/>
      <c r="AG82" s="10"/>
      <c r="AH82" s="11"/>
      <c r="AI82" s="10"/>
      <c r="AJ82" s="11"/>
      <c r="AK82" s="10"/>
      <c r="AL82" s="11"/>
      <c r="AM82" s="10"/>
      <c r="AN82" s="11"/>
      <c r="AP82" s="76"/>
    </row>
    <row r="83" spans="1:42" x14ac:dyDescent="0.25">
      <c r="A83">
        <f t="shared" si="6"/>
        <v>38</v>
      </c>
      <c r="B83" s="6"/>
      <c r="C83" s="10"/>
      <c r="D83" s="11"/>
      <c r="E83" s="10"/>
      <c r="F83" s="11"/>
      <c r="G83" s="10"/>
      <c r="H83" s="11"/>
      <c r="I83" s="10"/>
      <c r="J83" s="11"/>
      <c r="K83" s="10"/>
      <c r="L83" s="11"/>
      <c r="M83" s="10"/>
      <c r="N83" s="11"/>
      <c r="O83" s="10"/>
      <c r="P83" s="11"/>
      <c r="Q83" s="10"/>
      <c r="R83" s="11"/>
      <c r="S83" s="10"/>
      <c r="T83" s="11"/>
      <c r="U83" s="10"/>
      <c r="V83" s="11"/>
      <c r="W83" s="10"/>
      <c r="X83" s="11"/>
      <c r="Y83" s="10"/>
      <c r="Z83" s="11"/>
      <c r="AA83" s="10"/>
      <c r="AB83" s="11"/>
      <c r="AC83" s="10"/>
      <c r="AD83" s="11"/>
      <c r="AE83" s="10"/>
      <c r="AF83" s="11"/>
      <c r="AG83" s="10"/>
      <c r="AH83" s="11"/>
      <c r="AI83" s="10"/>
      <c r="AJ83" s="11"/>
      <c r="AK83" s="10"/>
      <c r="AL83" s="11"/>
      <c r="AM83" s="10"/>
      <c r="AN83" s="11"/>
      <c r="AO83" s="28"/>
      <c r="AP83" s="41"/>
    </row>
    <row r="84" spans="1:42" x14ac:dyDescent="0.25">
      <c r="A84">
        <f t="shared" si="6"/>
        <v>39</v>
      </c>
      <c r="B84" s="6"/>
      <c r="C84" s="10"/>
      <c r="D84" s="11"/>
      <c r="E84" s="10"/>
      <c r="F84" s="11"/>
      <c r="G84" s="10"/>
      <c r="H84" s="11"/>
      <c r="I84" s="10"/>
      <c r="J84" s="11"/>
      <c r="K84" s="10"/>
      <c r="L84" s="11"/>
      <c r="M84" s="10"/>
      <c r="N84" s="11"/>
      <c r="O84" s="10"/>
      <c r="P84" s="11"/>
      <c r="Q84" s="10"/>
      <c r="R84" s="11"/>
      <c r="S84" s="10"/>
      <c r="T84" s="11"/>
      <c r="U84" s="10"/>
      <c r="V84" s="11"/>
      <c r="W84" s="10"/>
      <c r="X84" s="11"/>
      <c r="Y84" s="10"/>
      <c r="Z84" s="11"/>
      <c r="AA84" s="10"/>
      <c r="AB84" s="11"/>
      <c r="AC84" s="10"/>
      <c r="AD84" s="11"/>
      <c r="AE84" s="10"/>
      <c r="AF84" s="11"/>
      <c r="AG84" s="10"/>
      <c r="AH84" s="11"/>
      <c r="AI84" s="10"/>
      <c r="AJ84" s="11"/>
      <c r="AK84" s="10"/>
      <c r="AL84" s="11"/>
      <c r="AM84" s="10"/>
      <c r="AN84" s="11"/>
      <c r="AP84" s="41"/>
    </row>
    <row r="85" spans="1:42" x14ac:dyDescent="0.25">
      <c r="A85">
        <f t="shared" si="6"/>
        <v>40</v>
      </c>
      <c r="B85" s="6"/>
      <c r="C85" s="10"/>
      <c r="D85" s="11"/>
      <c r="E85" s="10"/>
      <c r="F85" s="11"/>
      <c r="G85" s="10"/>
      <c r="H85" s="11"/>
      <c r="I85" s="10"/>
      <c r="J85" s="11"/>
      <c r="K85" s="10"/>
      <c r="L85" s="11"/>
      <c r="M85" s="10"/>
      <c r="N85" s="11"/>
      <c r="O85" s="10"/>
      <c r="P85" s="11"/>
      <c r="Q85" s="10"/>
      <c r="R85" s="11"/>
      <c r="S85" s="10"/>
      <c r="T85" s="11"/>
      <c r="U85" s="10"/>
      <c r="V85" s="11"/>
      <c r="W85" s="10"/>
      <c r="X85" s="11"/>
      <c r="Y85" s="10"/>
      <c r="Z85" s="11"/>
      <c r="AA85" s="10"/>
      <c r="AB85" s="11"/>
      <c r="AC85" s="10"/>
      <c r="AD85" s="11"/>
      <c r="AE85" s="10"/>
      <c r="AF85" s="11"/>
      <c r="AG85" s="10"/>
      <c r="AH85" s="11"/>
      <c r="AI85" s="10"/>
      <c r="AJ85" s="11"/>
      <c r="AK85" s="10"/>
      <c r="AL85" s="11"/>
      <c r="AM85" s="10"/>
      <c r="AN85" s="11"/>
      <c r="AP85" s="41"/>
    </row>
    <row r="86" spans="1:42" x14ac:dyDescent="0.25">
      <c r="A86">
        <f t="shared" si="6"/>
        <v>41</v>
      </c>
      <c r="B86" s="6"/>
      <c r="C86" s="10"/>
      <c r="D86" s="11"/>
      <c r="E86" s="10"/>
      <c r="F86" s="11"/>
      <c r="G86" s="10"/>
      <c r="H86" s="11"/>
      <c r="I86" s="10"/>
      <c r="J86" s="11"/>
      <c r="K86" s="10"/>
      <c r="L86" s="11"/>
      <c r="M86" s="10"/>
      <c r="N86" s="11"/>
      <c r="O86" s="10"/>
      <c r="P86" s="11"/>
      <c r="Q86" s="10"/>
      <c r="R86" s="11"/>
      <c r="S86" s="10"/>
      <c r="T86" s="11"/>
      <c r="U86" s="10"/>
      <c r="V86" s="11"/>
      <c r="W86" s="10"/>
      <c r="X86" s="11"/>
      <c r="Y86" s="10"/>
      <c r="Z86" s="11"/>
      <c r="AA86" s="10"/>
      <c r="AB86" s="11"/>
      <c r="AC86" s="10"/>
      <c r="AD86" s="11"/>
      <c r="AE86" s="10"/>
      <c r="AF86" s="11"/>
      <c r="AG86" s="10"/>
      <c r="AH86" s="11"/>
      <c r="AI86" s="10"/>
      <c r="AJ86" s="11"/>
      <c r="AK86" s="10"/>
      <c r="AL86" s="11"/>
      <c r="AM86" s="10"/>
      <c r="AN86" s="11"/>
      <c r="AO86" s="28"/>
      <c r="AP86" s="41"/>
    </row>
    <row r="87" spans="1:42" x14ac:dyDescent="0.25">
      <c r="A87">
        <f t="shared" si="6"/>
        <v>42</v>
      </c>
      <c r="B87" s="6"/>
      <c r="C87" s="10"/>
      <c r="D87" s="11"/>
      <c r="E87" s="10"/>
      <c r="F87" s="11"/>
      <c r="G87" s="10"/>
      <c r="H87" s="11"/>
      <c r="I87" s="10"/>
      <c r="J87" s="11"/>
      <c r="K87" s="10"/>
      <c r="L87" s="11"/>
      <c r="M87" s="10"/>
      <c r="N87" s="11"/>
      <c r="O87" s="10"/>
      <c r="P87" s="11"/>
      <c r="Q87" s="10"/>
      <c r="R87" s="11"/>
      <c r="S87" s="10"/>
      <c r="T87" s="11"/>
      <c r="U87" s="10"/>
      <c r="V87" s="11"/>
      <c r="W87" s="10"/>
      <c r="X87" s="11"/>
      <c r="Y87" s="10"/>
      <c r="Z87" s="11"/>
      <c r="AA87" s="10"/>
      <c r="AB87" s="11"/>
      <c r="AC87" s="10"/>
      <c r="AD87" s="11"/>
      <c r="AE87" s="10"/>
      <c r="AF87" s="11"/>
      <c r="AG87" s="10"/>
      <c r="AH87" s="11"/>
      <c r="AI87" s="10"/>
      <c r="AJ87" s="11"/>
      <c r="AK87" s="10"/>
      <c r="AL87" s="11"/>
      <c r="AM87" s="10"/>
      <c r="AN87" s="11"/>
      <c r="AO87" s="28"/>
      <c r="AP87" s="41"/>
    </row>
    <row r="88" spans="1:42" x14ac:dyDescent="0.25">
      <c r="A88">
        <f t="shared" si="6"/>
        <v>43</v>
      </c>
      <c r="B88" s="6"/>
      <c r="C88" s="10"/>
      <c r="D88" s="11"/>
      <c r="E88" s="10"/>
      <c r="F88" s="11"/>
      <c r="G88" s="10"/>
      <c r="H88" s="11"/>
      <c r="I88" s="10"/>
      <c r="J88" s="11"/>
      <c r="K88" s="10"/>
      <c r="L88" s="11"/>
      <c r="M88" s="10"/>
      <c r="N88" s="11"/>
      <c r="O88" s="10"/>
      <c r="P88" s="11"/>
      <c r="Q88" s="10"/>
      <c r="R88" s="11"/>
      <c r="S88" s="10"/>
      <c r="T88" s="11"/>
      <c r="U88" s="10"/>
      <c r="V88" s="11"/>
      <c r="W88" s="10"/>
      <c r="X88" s="11"/>
      <c r="Y88" s="10"/>
      <c r="Z88" s="11"/>
      <c r="AA88" s="10"/>
      <c r="AB88" s="11"/>
      <c r="AC88" s="10"/>
      <c r="AD88" s="11"/>
      <c r="AE88" s="10"/>
      <c r="AF88" s="11"/>
      <c r="AG88" s="10"/>
      <c r="AH88" s="11"/>
      <c r="AI88" s="10"/>
      <c r="AJ88" s="11"/>
      <c r="AK88" s="10"/>
      <c r="AL88" s="11"/>
      <c r="AM88" s="10"/>
      <c r="AN88" s="11"/>
      <c r="AP88" s="76"/>
    </row>
    <row r="89" spans="1:42" x14ac:dyDescent="0.25">
      <c r="A89">
        <f t="shared" si="6"/>
        <v>44</v>
      </c>
      <c r="B89" s="6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10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K89" s="10"/>
      <c r="AL89" s="11"/>
      <c r="AM89" s="10"/>
      <c r="AN89" s="11"/>
      <c r="AP89" s="41"/>
    </row>
    <row r="90" spans="1:42" x14ac:dyDescent="0.25">
      <c r="A90">
        <f t="shared" si="6"/>
        <v>45</v>
      </c>
      <c r="B90" s="6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10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K90" s="10"/>
      <c r="AL90" s="11"/>
      <c r="AM90" s="10"/>
      <c r="AN90" s="11"/>
      <c r="AO90" s="28"/>
      <c r="AP90" s="41"/>
    </row>
    <row r="91" spans="1:42" x14ac:dyDescent="0.25">
      <c r="A91">
        <f t="shared" si="6"/>
        <v>46</v>
      </c>
      <c r="B91" s="6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10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K91" s="10"/>
      <c r="AL91" s="11"/>
      <c r="AM91" s="10"/>
      <c r="AN91" s="11"/>
      <c r="AP91" s="41"/>
    </row>
    <row r="92" spans="1:42" x14ac:dyDescent="0.25">
      <c r="A92">
        <f t="shared" si="6"/>
        <v>47</v>
      </c>
      <c r="B92" s="6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10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K92" s="10"/>
      <c r="AL92" s="11"/>
      <c r="AM92" s="10"/>
      <c r="AN92" s="11"/>
      <c r="AP92" s="41"/>
    </row>
    <row r="93" spans="1:42" x14ac:dyDescent="0.25">
      <c r="A93">
        <f t="shared" si="6"/>
        <v>48</v>
      </c>
      <c r="B93" s="6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10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K93" s="10"/>
      <c r="AL93" s="11"/>
      <c r="AM93" s="10"/>
      <c r="AN93" s="11"/>
      <c r="AP93" s="41"/>
    </row>
    <row r="94" spans="1:42" x14ac:dyDescent="0.25">
      <c r="A94">
        <f t="shared" si="6"/>
        <v>49</v>
      </c>
      <c r="B94" s="6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10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K94" s="10"/>
      <c r="AL94" s="11"/>
      <c r="AM94" s="10"/>
      <c r="AN94" s="11"/>
      <c r="AP94" s="41"/>
    </row>
    <row r="95" spans="1:42" x14ac:dyDescent="0.25">
      <c r="A95">
        <f t="shared" si="6"/>
        <v>50</v>
      </c>
      <c r="B95" s="6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10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K95" s="10"/>
      <c r="AL95" s="11"/>
      <c r="AM95" s="10"/>
      <c r="AN95" s="11"/>
      <c r="AO95" s="28"/>
      <c r="AP95" s="41"/>
    </row>
    <row r="96" spans="1:42" x14ac:dyDescent="0.25">
      <c r="A96">
        <f t="shared" si="6"/>
        <v>51</v>
      </c>
      <c r="B96" s="6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10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K96" s="10"/>
      <c r="AL96" s="11"/>
      <c r="AM96" s="10"/>
      <c r="AN96" s="11"/>
      <c r="AO96" s="28"/>
      <c r="AP96" s="41"/>
    </row>
    <row r="97" spans="1:42" x14ac:dyDescent="0.25">
      <c r="A97">
        <f t="shared" si="6"/>
        <v>52</v>
      </c>
      <c r="B97" s="6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10"/>
      <c r="R97" s="11"/>
      <c r="S97" s="10"/>
      <c r="T97" s="11"/>
      <c r="U97" s="10"/>
      <c r="V97" s="11"/>
      <c r="W97" s="10"/>
      <c r="X97" s="11"/>
      <c r="Y97" s="10"/>
      <c r="Z97" s="11"/>
      <c r="AA97" s="10"/>
      <c r="AB97" s="11"/>
      <c r="AC97" s="10"/>
      <c r="AD97" s="11"/>
      <c r="AE97" s="10"/>
      <c r="AF97" s="11"/>
      <c r="AG97" s="10"/>
      <c r="AH97" s="11"/>
      <c r="AI97" s="10"/>
      <c r="AJ97" s="11"/>
      <c r="AK97" s="10"/>
      <c r="AL97" s="11"/>
      <c r="AM97" s="10"/>
      <c r="AN97" s="11"/>
      <c r="AP97" s="41"/>
    </row>
    <row r="98" spans="1:42" x14ac:dyDescent="0.25">
      <c r="A98">
        <f t="shared" si="6"/>
        <v>53</v>
      </c>
      <c r="B98" s="6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10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K98" s="10"/>
      <c r="AL98" s="11"/>
      <c r="AM98" s="10"/>
      <c r="AN98" s="11"/>
      <c r="AP98" s="41"/>
    </row>
    <row r="99" spans="1:42" x14ac:dyDescent="0.25">
      <c r="A99">
        <f t="shared" si="6"/>
        <v>54</v>
      </c>
      <c r="B99" s="6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10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K99" s="10"/>
      <c r="AL99" s="11"/>
      <c r="AM99" s="10"/>
      <c r="AN99" s="11"/>
      <c r="AP99" s="41"/>
    </row>
    <row r="100" spans="1:42" x14ac:dyDescent="0.25">
      <c r="A100">
        <f t="shared" si="6"/>
        <v>55</v>
      </c>
      <c r="B100" s="6"/>
      <c r="C100" s="10"/>
      <c r="D100" s="11"/>
      <c r="E100" s="10"/>
      <c r="F100" s="11"/>
      <c r="G100" s="10"/>
      <c r="H100" s="11"/>
      <c r="I100" s="10"/>
      <c r="J100" s="11"/>
      <c r="K100" s="10"/>
      <c r="L100" s="11"/>
      <c r="M100" s="10"/>
      <c r="N100" s="11"/>
      <c r="O100" s="10"/>
      <c r="P100" s="11"/>
      <c r="Q100" s="10"/>
      <c r="R100" s="11"/>
      <c r="S100" s="10"/>
      <c r="T100" s="11"/>
      <c r="U100" s="10"/>
      <c r="V100" s="11"/>
      <c r="W100" s="10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K100" s="10"/>
      <c r="AL100" s="11"/>
      <c r="AM100" s="10"/>
      <c r="AN100" s="11"/>
      <c r="AP100" s="41"/>
    </row>
    <row r="101" spans="1:42" x14ac:dyDescent="0.25">
      <c r="A101">
        <f t="shared" si="6"/>
        <v>56</v>
      </c>
      <c r="B101" s="6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10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K101" s="10"/>
      <c r="AL101" s="11"/>
      <c r="AM101" s="10"/>
      <c r="AN101" s="11"/>
      <c r="AP101" s="41"/>
    </row>
    <row r="102" spans="1:42" x14ac:dyDescent="0.25">
      <c r="A102">
        <f t="shared" si="6"/>
        <v>57</v>
      </c>
      <c r="B102" s="6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10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K102" s="10"/>
      <c r="AL102" s="11"/>
      <c r="AM102" s="10"/>
      <c r="AN102" s="11"/>
      <c r="AP102" s="41"/>
    </row>
    <row r="103" spans="1:42" x14ac:dyDescent="0.25">
      <c r="A103">
        <f t="shared" si="6"/>
        <v>58</v>
      </c>
      <c r="B103" s="6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10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K103" s="10"/>
      <c r="AL103" s="11"/>
      <c r="AM103" s="10"/>
      <c r="AN103" s="11"/>
    </row>
    <row r="104" spans="1:42" x14ac:dyDescent="0.25">
      <c r="A104">
        <f t="shared" si="6"/>
        <v>59</v>
      </c>
      <c r="B104" s="6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10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K104" s="10"/>
      <c r="AL104" s="11"/>
      <c r="AM104" s="10"/>
      <c r="AN104" s="11"/>
    </row>
    <row r="105" spans="1:42" x14ac:dyDescent="0.25">
      <c r="A105">
        <f t="shared" si="6"/>
        <v>60</v>
      </c>
      <c r="B105" s="6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10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K105" s="10"/>
      <c r="AL105" s="11"/>
      <c r="AM105" s="10"/>
      <c r="AN105" s="11"/>
    </row>
  </sheetData>
  <mergeCells count="19">
    <mergeCell ref="Y44:Z44"/>
    <mergeCell ref="C44:D44"/>
    <mergeCell ref="E44:F44"/>
    <mergeCell ref="G44:H44"/>
    <mergeCell ref="I44:J44"/>
    <mergeCell ref="K44:L44"/>
    <mergeCell ref="M44:N44"/>
    <mergeCell ref="O44:P44"/>
    <mergeCell ref="Q44:R44"/>
    <mergeCell ref="S44:T44"/>
    <mergeCell ref="U44:V44"/>
    <mergeCell ref="W44:X44"/>
    <mergeCell ref="AM44:AN44"/>
    <mergeCell ref="AA44:AB44"/>
    <mergeCell ref="AC44:AD44"/>
    <mergeCell ref="AE44:AF44"/>
    <mergeCell ref="AG44:AH44"/>
    <mergeCell ref="AI44:AJ44"/>
    <mergeCell ref="AK44:AL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3"/>
  <dimension ref="A1:CG922"/>
  <sheetViews>
    <sheetView zoomScale="70" zoomScaleNormal="70" workbookViewId="0">
      <selection activeCell="AB29" sqref="AB29"/>
    </sheetView>
  </sheetViews>
  <sheetFormatPr baseColWidth="10" defaultColWidth="11.54296875" defaultRowHeight="12.5" x14ac:dyDescent="0.25"/>
  <cols>
    <col min="1" max="1" width="5" customWidth="1"/>
    <col min="2" max="2" width="14.54296875" customWidth="1"/>
    <col min="3" max="3" width="7.453125" customWidth="1"/>
    <col min="4" max="4" width="6.1796875" customWidth="1"/>
    <col min="5" max="5" width="5.453125" customWidth="1"/>
    <col min="6" max="6" width="4.453125" customWidth="1"/>
    <col min="7" max="7" width="5.26953125" customWidth="1"/>
    <col min="8" max="8" width="4.81640625" customWidth="1"/>
    <col min="9" max="9" width="5.26953125" customWidth="1"/>
    <col min="10" max="13" width="4.7265625" customWidth="1"/>
    <col min="14" max="14" width="6.1796875" customWidth="1"/>
    <col min="15" max="15" width="4.7265625" customWidth="1"/>
    <col min="16" max="16" width="4.26953125" customWidth="1"/>
    <col min="17" max="17" width="5.26953125" customWidth="1"/>
    <col min="18" max="18" width="5" customWidth="1"/>
    <col min="19" max="19" width="4.54296875" customWidth="1"/>
    <col min="20" max="20" width="4.26953125" customWidth="1"/>
    <col min="21" max="21" width="5" customWidth="1"/>
    <col min="22" max="22" width="4.54296875" customWidth="1"/>
    <col min="23" max="23" width="5.26953125" customWidth="1"/>
    <col min="24" max="24" width="4.7265625" customWidth="1"/>
    <col min="25" max="25" width="4" customWidth="1"/>
    <col min="26" max="27" width="5" customWidth="1"/>
    <col min="28" max="28" width="4.54296875" customWidth="1"/>
    <col min="29" max="29" width="4" customWidth="1"/>
    <col min="30" max="30" width="4.54296875" customWidth="1"/>
    <col min="31" max="31" width="5" customWidth="1"/>
    <col min="32" max="32" width="4.54296875" customWidth="1"/>
    <col min="33" max="33" width="4.81640625" customWidth="1"/>
    <col min="34" max="34" width="6" customWidth="1"/>
    <col min="35" max="42" width="4.453125" customWidth="1"/>
    <col min="43" max="43" width="5.54296875" customWidth="1"/>
    <col min="44" max="46" width="4.453125" customWidth="1"/>
    <col min="47" max="47" width="5.54296875" customWidth="1"/>
    <col min="48" max="75" width="4.453125" customWidth="1"/>
    <col min="76" max="76" width="5" customWidth="1"/>
    <col min="77" max="78" width="4.453125" customWidth="1"/>
    <col min="79" max="79" width="11.1796875" style="24" customWidth="1"/>
    <col min="80" max="80" width="5.453125" style="16" customWidth="1"/>
    <col min="81" max="82" width="5.453125" customWidth="1"/>
    <col min="83" max="84" width="7" customWidth="1"/>
  </cols>
  <sheetData>
    <row r="1" spans="1:85" ht="13" x14ac:dyDescent="0.3">
      <c r="A1" s="5" t="s">
        <v>84</v>
      </c>
      <c r="B1" s="52"/>
      <c r="C1" s="220"/>
    </row>
    <row r="2" spans="1:85" ht="14" x14ac:dyDescent="0.3">
      <c r="A2" t="s">
        <v>10</v>
      </c>
      <c r="C2" s="323"/>
      <c r="E2" s="399">
        <f>+E3/6</f>
        <v>266.66666666666669</v>
      </c>
    </row>
    <row r="3" spans="1:85" ht="14" thickBot="1" x14ac:dyDescent="0.35">
      <c r="A3">
        <f>+GENERAL!B6</f>
        <v>12</v>
      </c>
      <c r="C3" s="41"/>
      <c r="E3" s="233">
        <f>SUM(E5:E41)</f>
        <v>1600</v>
      </c>
      <c r="CG3" s="101"/>
    </row>
    <row r="4" spans="1:85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P4" s="125"/>
      <c r="CG4" s="101"/>
    </row>
    <row r="5" spans="1:85" ht="14" thickBot="1" x14ac:dyDescent="0.35">
      <c r="A5" s="149">
        <v>1</v>
      </c>
      <c r="B5" s="23" t="s">
        <v>9</v>
      </c>
      <c r="C5" s="89">
        <f>+Q$58</f>
        <v>265</v>
      </c>
      <c r="D5" s="370">
        <f>+R$59</f>
        <v>223.63636363636363</v>
      </c>
      <c r="E5" s="45">
        <f>+R$58</f>
        <v>140</v>
      </c>
      <c r="F5" s="18">
        <f>+Q$44</f>
        <v>80</v>
      </c>
      <c r="G5" s="233">
        <f>IF(E5&lt;A$3/2,-1,1)*800000+C5*1000+D5*1+E5/1000</f>
        <v>1065223.7763636364</v>
      </c>
      <c r="I5" s="198">
        <f>+C5/E5</f>
        <v>1.8928571428571428</v>
      </c>
      <c r="M5" s="16"/>
      <c r="P5" s="125"/>
      <c r="CG5" s="101"/>
    </row>
    <row r="6" spans="1:85" ht="14" thickBot="1" x14ac:dyDescent="0.35">
      <c r="A6" s="149">
        <v>2</v>
      </c>
      <c r="B6" s="239" t="s">
        <v>120</v>
      </c>
      <c r="C6" s="89">
        <f>+Y$58</f>
        <v>145</v>
      </c>
      <c r="D6" s="370">
        <f>+Z$59</f>
        <v>150</v>
      </c>
      <c r="E6" s="45">
        <f>+Z$58</f>
        <v>207</v>
      </c>
      <c r="F6" s="18">
        <f>+Y$44</f>
        <v>40</v>
      </c>
      <c r="G6" s="233">
        <f>IF(E6&lt;A$3/2,-1,1)*800000+C6*1000+D6*1+E6/1000</f>
        <v>945150.20700000005</v>
      </c>
      <c r="I6" s="198">
        <f t="shared" ref="I6:I29" si="0">+C6/E6</f>
        <v>0.70048309178743962</v>
      </c>
      <c r="M6" s="16"/>
      <c r="N6" s="238"/>
      <c r="O6" s="238"/>
      <c r="P6" s="125"/>
      <c r="CG6" s="101"/>
    </row>
    <row r="7" spans="1:85" ht="14" thickBot="1" x14ac:dyDescent="0.35">
      <c r="A7" s="149">
        <v>3</v>
      </c>
      <c r="B7" s="239" t="s">
        <v>285</v>
      </c>
      <c r="C7" s="89">
        <f>+BA$58</f>
        <v>37</v>
      </c>
      <c r="D7" s="370">
        <f>+BB$59</f>
        <v>0</v>
      </c>
      <c r="E7" s="45">
        <f>+BB$58</f>
        <v>33</v>
      </c>
      <c r="F7" s="18">
        <f>+BA$44</f>
        <v>20</v>
      </c>
      <c r="G7" s="233">
        <f>IF(E7&lt;A$3/2,-1,1)*800000+C7*1000+D7*0+E7/1000</f>
        <v>837000.03300000005</v>
      </c>
      <c r="I7" s="198">
        <f t="shared" si="0"/>
        <v>1.1212121212121211</v>
      </c>
      <c r="M7" s="16"/>
      <c r="N7" s="238"/>
      <c r="O7" s="238"/>
      <c r="P7" s="125"/>
      <c r="AE7" s="238"/>
      <c r="CG7" s="101"/>
    </row>
    <row r="8" spans="1:85" ht="14" thickBot="1" x14ac:dyDescent="0.35">
      <c r="A8" s="149">
        <v>4</v>
      </c>
      <c r="B8" s="239" t="s">
        <v>159</v>
      </c>
      <c r="C8" s="89">
        <f>+BE$58</f>
        <v>36</v>
      </c>
      <c r="D8" s="370">
        <f>+BF$59</f>
        <v>180</v>
      </c>
      <c r="E8" s="45">
        <f>+BF$58</f>
        <v>123</v>
      </c>
      <c r="F8" s="18">
        <f>+BE$44</f>
        <v>10</v>
      </c>
      <c r="G8" s="233">
        <f>IF(E8&lt;A$3/2,-1,1)*800000+C8*1000+D8*1+E8/1000</f>
        <v>836180.12300000002</v>
      </c>
      <c r="I8" s="198">
        <f t="shared" si="0"/>
        <v>0.29268292682926828</v>
      </c>
      <c r="M8" s="16"/>
      <c r="CB8" s="298"/>
      <c r="CG8" s="101"/>
    </row>
    <row r="9" spans="1:85" ht="14" thickBot="1" x14ac:dyDescent="0.35">
      <c r="A9" s="149">
        <v>5</v>
      </c>
      <c r="B9" s="239" t="s">
        <v>161</v>
      </c>
      <c r="C9" s="89">
        <f>+AI$58</f>
        <v>28</v>
      </c>
      <c r="D9" s="370">
        <f>+AJ$59</f>
        <v>206.66666666666666</v>
      </c>
      <c r="E9" s="45">
        <f>+AJ$58</f>
        <v>218</v>
      </c>
      <c r="F9" s="18">
        <f>+AI$44</f>
        <v>5</v>
      </c>
      <c r="G9" s="233">
        <f>IF(E9&lt;A$3/2,-1,1)*800000+C9*1000+D9*1+E9/1000</f>
        <v>828206.88466666662</v>
      </c>
      <c r="I9" s="198">
        <f t="shared" si="0"/>
        <v>0.12844036697247707</v>
      </c>
      <c r="M9" s="16"/>
      <c r="CB9" s="298"/>
      <c r="CG9" s="101"/>
    </row>
    <row r="10" spans="1:85" ht="14" thickBot="1" x14ac:dyDescent="0.35">
      <c r="A10" s="149">
        <v>6</v>
      </c>
      <c r="B10" s="23" t="s">
        <v>174</v>
      </c>
      <c r="C10" s="89">
        <f>+BO$58</f>
        <v>26</v>
      </c>
      <c r="D10" s="370">
        <f>+BQ$59</f>
        <v>0</v>
      </c>
      <c r="E10" s="45">
        <f>+BP$58</f>
        <v>122</v>
      </c>
      <c r="F10" s="18">
        <f>+BO$44</f>
        <v>0</v>
      </c>
      <c r="G10" s="233">
        <f t="shared" ref="G10:G27" si="1">IF(E10&lt;A$3/2,-1,1)*800000+C10*1000+D10*0+E10/1000</f>
        <v>826000.12199999997</v>
      </c>
      <c r="I10" s="198">
        <f t="shared" si="0"/>
        <v>0.21311475409836064</v>
      </c>
      <c r="M10" s="16"/>
      <c r="CG10" s="101"/>
    </row>
    <row r="11" spans="1:85" ht="14" thickBot="1" x14ac:dyDescent="0.35">
      <c r="A11" s="149">
        <v>7</v>
      </c>
      <c r="B11" s="239" t="s">
        <v>209</v>
      </c>
      <c r="C11" s="89">
        <f>+W$58</f>
        <v>19</v>
      </c>
      <c r="D11" s="370">
        <f>+X$59</f>
        <v>0</v>
      </c>
      <c r="E11" s="45">
        <f>+X$58</f>
        <v>45</v>
      </c>
      <c r="F11" s="18">
        <f>+W$44</f>
        <v>0</v>
      </c>
      <c r="G11" s="233">
        <f t="shared" si="1"/>
        <v>819000.04500000004</v>
      </c>
      <c r="I11" s="198">
        <f t="shared" si="0"/>
        <v>0.42222222222222222</v>
      </c>
      <c r="M11" s="16"/>
      <c r="N11" s="65"/>
      <c r="O11" s="65"/>
      <c r="CG11" s="101"/>
    </row>
    <row r="12" spans="1:85" ht="14" thickBot="1" x14ac:dyDescent="0.35">
      <c r="A12" s="149">
        <v>8</v>
      </c>
      <c r="B12" s="23" t="s">
        <v>119</v>
      </c>
      <c r="C12" s="89">
        <f>+C$58</f>
        <v>17</v>
      </c>
      <c r="D12" s="370">
        <f>+D$59</f>
        <v>0</v>
      </c>
      <c r="E12" s="46">
        <f>+D$58</f>
        <v>110</v>
      </c>
      <c r="F12" s="18">
        <f>+C$44</f>
        <v>0</v>
      </c>
      <c r="G12" s="233">
        <f t="shared" si="1"/>
        <v>817000.11</v>
      </c>
      <c r="I12" s="198">
        <f t="shared" si="0"/>
        <v>0.15454545454545454</v>
      </c>
      <c r="M12" s="16"/>
      <c r="CG12" s="101"/>
    </row>
    <row r="13" spans="1:85" ht="14" thickBot="1" x14ac:dyDescent="0.35">
      <c r="A13" s="149">
        <v>9</v>
      </c>
      <c r="B13" s="23" t="s">
        <v>160</v>
      </c>
      <c r="C13" s="89">
        <f>+AE$58</f>
        <v>10</v>
      </c>
      <c r="D13" s="370">
        <f>+AF$59</f>
        <v>0</v>
      </c>
      <c r="E13" s="45">
        <f>+AF$58</f>
        <v>59</v>
      </c>
      <c r="F13" s="18">
        <f>+AE$44</f>
        <v>0</v>
      </c>
      <c r="G13" s="233">
        <f t="shared" si="1"/>
        <v>810000.05900000001</v>
      </c>
      <c r="I13" s="198">
        <f t="shared" si="0"/>
        <v>0.16949152542372881</v>
      </c>
      <c r="M13" s="16"/>
      <c r="CG13" s="101"/>
    </row>
    <row r="14" spans="1:85" ht="13" thickBot="1" x14ac:dyDescent="0.3">
      <c r="A14" s="149">
        <v>10</v>
      </c>
      <c r="B14" s="239" t="s">
        <v>175</v>
      </c>
      <c r="C14" s="89">
        <f>+BG$58</f>
        <v>9</v>
      </c>
      <c r="D14" s="370">
        <f>+BH$59</f>
        <v>0</v>
      </c>
      <c r="E14" s="45">
        <f>+BH$58</f>
        <v>7</v>
      </c>
      <c r="F14" s="18">
        <f>+BG$44</f>
        <v>0</v>
      </c>
      <c r="G14" s="233">
        <f t="shared" si="1"/>
        <v>809000.00699999998</v>
      </c>
      <c r="I14" s="198">
        <f t="shared" si="0"/>
        <v>1.2857142857142858</v>
      </c>
      <c r="M14" s="16"/>
      <c r="N14" s="238"/>
      <c r="O14" s="238"/>
      <c r="AA14" s="238"/>
    </row>
    <row r="15" spans="1:85" ht="13.5" thickBot="1" x14ac:dyDescent="0.35">
      <c r="A15" s="149">
        <v>11</v>
      </c>
      <c r="B15" s="239" t="s">
        <v>283</v>
      </c>
      <c r="C15" s="89">
        <f>+S$58</f>
        <v>4</v>
      </c>
      <c r="D15" s="370">
        <f>+T$59</f>
        <v>0</v>
      </c>
      <c r="E15" s="45">
        <f>+T$58</f>
        <v>22</v>
      </c>
      <c r="F15" s="18">
        <f>+S$44</f>
        <v>0</v>
      </c>
      <c r="G15" s="233">
        <f t="shared" si="1"/>
        <v>804000.022</v>
      </c>
      <c r="I15" s="198">
        <f t="shared" si="0"/>
        <v>0.18181818181818182</v>
      </c>
      <c r="M15" s="16"/>
      <c r="N15" s="65"/>
      <c r="O15" s="65"/>
      <c r="X15" s="43"/>
      <c r="AA15" s="238"/>
    </row>
    <row r="16" spans="1:85" ht="13.5" customHeight="1" thickBot="1" x14ac:dyDescent="0.3">
      <c r="A16" s="149">
        <v>12</v>
      </c>
      <c r="B16" s="161" t="s">
        <v>140</v>
      </c>
      <c r="C16" s="89">
        <f>+AW$58</f>
        <v>4</v>
      </c>
      <c r="D16" s="370">
        <f>+AX$59</f>
        <v>0</v>
      </c>
      <c r="E16" s="45">
        <f>+AX$58</f>
        <v>16</v>
      </c>
      <c r="F16" s="18">
        <f>+AW$44</f>
        <v>0</v>
      </c>
      <c r="G16" s="233">
        <f t="shared" si="1"/>
        <v>804000.01599999995</v>
      </c>
      <c r="I16" s="198">
        <f t="shared" si="0"/>
        <v>0.25</v>
      </c>
      <c r="M16" s="16"/>
      <c r="N16" s="65"/>
      <c r="O16" s="65"/>
    </row>
    <row r="17" spans="1:32" ht="13.5" customHeight="1" thickBot="1" x14ac:dyDescent="0.3">
      <c r="A17" s="149">
        <v>13</v>
      </c>
      <c r="B17" s="161" t="s">
        <v>141</v>
      </c>
      <c r="C17" s="89">
        <f>+AU$58</f>
        <v>4</v>
      </c>
      <c r="D17" s="370">
        <f>+AV$59</f>
        <v>0</v>
      </c>
      <c r="E17" s="45">
        <f>+AV$58</f>
        <v>15</v>
      </c>
      <c r="F17" s="18">
        <f>+AU$44</f>
        <v>0</v>
      </c>
      <c r="G17" s="233">
        <f t="shared" si="1"/>
        <v>804000.01500000001</v>
      </c>
      <c r="I17" s="198">
        <f t="shared" si="0"/>
        <v>0.26666666666666666</v>
      </c>
      <c r="M17" s="16"/>
    </row>
    <row r="18" spans="1:32" ht="13.5" customHeight="1" thickBot="1" x14ac:dyDescent="0.3">
      <c r="A18" s="149">
        <v>14</v>
      </c>
      <c r="B18" s="23" t="s">
        <v>144</v>
      </c>
      <c r="C18" s="89">
        <f>+AA$58</f>
        <v>3</v>
      </c>
      <c r="D18" s="370">
        <f>+AB$59</f>
        <v>0</v>
      </c>
      <c r="E18" s="45">
        <f>+AB$58</f>
        <v>10</v>
      </c>
      <c r="F18" s="18">
        <f>+AA$44</f>
        <v>0</v>
      </c>
      <c r="G18" s="233">
        <f t="shared" si="1"/>
        <v>803000.01</v>
      </c>
      <c r="I18" s="198">
        <f t="shared" si="0"/>
        <v>0.3</v>
      </c>
      <c r="M18" s="16"/>
      <c r="N18" s="65"/>
      <c r="O18" s="65"/>
    </row>
    <row r="19" spans="1:32" ht="13.5" customHeight="1" thickBot="1" x14ac:dyDescent="0.3">
      <c r="A19" s="149">
        <v>15</v>
      </c>
      <c r="B19" s="23" t="s">
        <v>236</v>
      </c>
      <c r="C19" s="89">
        <f>+AK$58</f>
        <v>2</v>
      </c>
      <c r="D19" s="370">
        <f>+AL$59</f>
        <v>0</v>
      </c>
      <c r="E19" s="45">
        <f>+AL$58</f>
        <v>7</v>
      </c>
      <c r="F19" s="18">
        <f>+AK$44</f>
        <v>0</v>
      </c>
      <c r="G19" s="233">
        <f t="shared" si="1"/>
        <v>802000.00699999998</v>
      </c>
      <c r="I19" s="198">
        <f t="shared" si="0"/>
        <v>0.2857142857142857</v>
      </c>
      <c r="M19" s="16"/>
      <c r="N19" s="238"/>
      <c r="O19" s="238"/>
      <c r="AA19" s="238"/>
      <c r="AE19" s="238"/>
      <c r="AF19" s="16"/>
    </row>
    <row r="20" spans="1:32" ht="13.5" customHeight="1" thickBot="1" x14ac:dyDescent="0.3">
      <c r="A20" s="149">
        <v>16</v>
      </c>
      <c r="B20" s="239" t="s">
        <v>206</v>
      </c>
      <c r="C20" s="89">
        <f>+BW$58</f>
        <v>-1</v>
      </c>
      <c r="D20" s="370">
        <f>+BX$59</f>
        <v>0</v>
      </c>
      <c r="E20" s="45">
        <f>+BX$58</f>
        <v>36</v>
      </c>
      <c r="F20" s="18">
        <f>+BW$44</f>
        <v>0</v>
      </c>
      <c r="G20" s="233">
        <f t="shared" si="1"/>
        <v>799000.03599999996</v>
      </c>
      <c r="I20" s="198">
        <f t="shared" si="0"/>
        <v>-2.7777777777777776E-2</v>
      </c>
      <c r="M20" s="16"/>
      <c r="AA20" s="238"/>
      <c r="AF20" s="16"/>
    </row>
    <row r="21" spans="1:32" ht="13.5" customHeight="1" thickBot="1" x14ac:dyDescent="0.3">
      <c r="A21" s="149">
        <v>17</v>
      </c>
      <c r="B21" s="23" t="s">
        <v>93</v>
      </c>
      <c r="C21" s="89">
        <f>+U$58</f>
        <v>-2</v>
      </c>
      <c r="D21" s="370">
        <f>+V$59</f>
        <v>0</v>
      </c>
      <c r="E21" s="45">
        <f>+V$58</f>
        <v>29</v>
      </c>
      <c r="F21" s="18">
        <f>+U$44</f>
        <v>0</v>
      </c>
      <c r="G21" s="233">
        <f t="shared" si="1"/>
        <v>798000.02899999998</v>
      </c>
      <c r="I21" s="198">
        <f t="shared" si="0"/>
        <v>-6.8965517241379309E-2</v>
      </c>
      <c r="M21" s="16"/>
      <c r="AA21" s="238"/>
      <c r="AF21" s="16"/>
    </row>
    <row r="22" spans="1:32" ht="13" thickBot="1" x14ac:dyDescent="0.3">
      <c r="A22" s="149">
        <v>18</v>
      </c>
      <c r="B22" s="23" t="s">
        <v>1</v>
      </c>
      <c r="C22" s="89">
        <f>+G$58</f>
        <v>-2</v>
      </c>
      <c r="D22" s="370">
        <f>+H$59</f>
        <v>0</v>
      </c>
      <c r="E22" s="45">
        <f>+H$58</f>
        <v>18</v>
      </c>
      <c r="F22" s="18">
        <f>+G$44</f>
        <v>0</v>
      </c>
      <c r="G22" s="233">
        <f t="shared" si="1"/>
        <v>798000.01800000004</v>
      </c>
      <c r="I22" s="198">
        <f t="shared" si="0"/>
        <v>-0.1111111111111111</v>
      </c>
      <c r="M22" s="16"/>
      <c r="N22" s="65"/>
      <c r="O22" s="65"/>
      <c r="AA22" s="238"/>
      <c r="AE22" s="65"/>
      <c r="AF22" s="16"/>
    </row>
    <row r="23" spans="1:32" ht="13" thickBot="1" x14ac:dyDescent="0.3">
      <c r="A23" s="149">
        <v>19</v>
      </c>
      <c r="B23" s="239" t="s">
        <v>233</v>
      </c>
      <c r="C23" s="89">
        <f>+I$58</f>
        <v>-2</v>
      </c>
      <c r="D23" s="370">
        <f>+J$59</f>
        <v>0</v>
      </c>
      <c r="E23" s="45">
        <f>+J$58</f>
        <v>8</v>
      </c>
      <c r="F23" s="18">
        <f>+I$44</f>
        <v>0</v>
      </c>
      <c r="G23" s="233">
        <f t="shared" si="1"/>
        <v>798000.00800000003</v>
      </c>
      <c r="I23" s="198">
        <f t="shared" si="0"/>
        <v>-0.25</v>
      </c>
      <c r="M23" s="16"/>
      <c r="AA23" s="238"/>
      <c r="AE23" s="238"/>
      <c r="AF23" s="16"/>
    </row>
    <row r="24" spans="1:32" ht="13" thickBot="1" x14ac:dyDescent="0.3">
      <c r="A24" s="149">
        <v>20</v>
      </c>
      <c r="B24" s="161" t="s">
        <v>155</v>
      </c>
      <c r="C24" s="89">
        <f>+E$58</f>
        <v>-8</v>
      </c>
      <c r="D24" s="370">
        <f>+F$59</f>
        <v>0</v>
      </c>
      <c r="E24" s="45">
        <f>+F$58</f>
        <v>12</v>
      </c>
      <c r="F24" s="18">
        <f>+E$44</f>
        <v>0</v>
      </c>
      <c r="G24" s="233">
        <f t="shared" si="1"/>
        <v>792000.01199999999</v>
      </c>
      <c r="I24" s="198"/>
      <c r="M24" s="16"/>
      <c r="AA24" s="238"/>
      <c r="AE24" s="238"/>
      <c r="AF24" s="16"/>
    </row>
    <row r="25" spans="1:32" ht="13" thickBot="1" x14ac:dyDescent="0.3">
      <c r="A25" s="149">
        <v>21</v>
      </c>
      <c r="B25" s="23" t="s">
        <v>43</v>
      </c>
      <c r="C25" s="89">
        <f>+AO$58</f>
        <v>-8</v>
      </c>
      <c r="D25" s="370">
        <f>+AP$59</f>
        <v>0</v>
      </c>
      <c r="E25" s="45">
        <f>+AP$58</f>
        <v>9</v>
      </c>
      <c r="F25" s="18">
        <f>+AO$44</f>
        <v>0</v>
      </c>
      <c r="G25" s="233">
        <f t="shared" si="1"/>
        <v>792000.00899999996</v>
      </c>
      <c r="I25" s="198"/>
      <c r="M25" s="16"/>
      <c r="AA25" s="238"/>
      <c r="AE25" s="238"/>
      <c r="AF25" s="16"/>
    </row>
    <row r="26" spans="1:32" ht="13" thickBot="1" x14ac:dyDescent="0.3">
      <c r="A26" s="149">
        <v>22</v>
      </c>
      <c r="B26" s="23" t="s">
        <v>157</v>
      </c>
      <c r="C26" s="89">
        <f>+AG$58</f>
        <v>-17</v>
      </c>
      <c r="D26" s="370">
        <f>+AH$59</f>
        <v>0</v>
      </c>
      <c r="E26" s="45">
        <f>+AH$58</f>
        <v>29</v>
      </c>
      <c r="F26" s="18">
        <f>+AG$44</f>
        <v>0</v>
      </c>
      <c r="G26" s="233">
        <f t="shared" si="1"/>
        <v>783000.02899999998</v>
      </c>
      <c r="I26" s="198"/>
      <c r="M26" s="16"/>
      <c r="AA26" s="238"/>
      <c r="AE26" s="238"/>
      <c r="AF26" s="16"/>
    </row>
    <row r="27" spans="1:32" ht="13" thickBot="1" x14ac:dyDescent="0.3">
      <c r="A27" s="149">
        <v>23</v>
      </c>
      <c r="B27" s="239" t="s">
        <v>62</v>
      </c>
      <c r="C27" s="89">
        <f>+M$58</f>
        <v>-26</v>
      </c>
      <c r="D27" s="370">
        <f>+N$59</f>
        <v>0</v>
      </c>
      <c r="E27" s="45">
        <f>+N$58</f>
        <v>58</v>
      </c>
      <c r="F27" s="18">
        <f>+M$44</f>
        <v>0</v>
      </c>
      <c r="G27" s="233">
        <f t="shared" si="1"/>
        <v>774000.05799999996</v>
      </c>
      <c r="I27" s="198">
        <f t="shared" si="0"/>
        <v>-0.44827586206896552</v>
      </c>
      <c r="N27" s="62"/>
      <c r="AA27" s="238"/>
      <c r="AE27" s="238"/>
      <c r="AF27" s="16"/>
    </row>
    <row r="28" spans="1:32" ht="13" thickBot="1" x14ac:dyDescent="0.3">
      <c r="A28" s="149">
        <v>24</v>
      </c>
      <c r="B28" s="23" t="s">
        <v>152</v>
      </c>
      <c r="C28" s="89">
        <f>+AC$58</f>
        <v>-28</v>
      </c>
      <c r="D28" s="370">
        <f>+AD$59</f>
        <v>138.57142857142858</v>
      </c>
      <c r="E28" s="45">
        <f>+AD$58</f>
        <v>22</v>
      </c>
      <c r="F28" s="18">
        <f>+AC$44</f>
        <v>0</v>
      </c>
      <c r="G28" s="233">
        <f>IF(E28&lt;A$3/2,-1,1)*800000+C28*1000+D28*1+E28/1000</f>
        <v>772138.59342857148</v>
      </c>
      <c r="I28" s="198">
        <f t="shared" si="0"/>
        <v>-1.2727272727272727</v>
      </c>
      <c r="N28" s="62"/>
    </row>
    <row r="29" spans="1:32" ht="13" thickBot="1" x14ac:dyDescent="0.3">
      <c r="A29" s="149">
        <v>25</v>
      </c>
      <c r="B29" s="23" t="s">
        <v>240</v>
      </c>
      <c r="C29" s="89">
        <f>+BU$58</f>
        <v>-174</v>
      </c>
      <c r="D29" s="370">
        <f>+BV$59</f>
        <v>0</v>
      </c>
      <c r="E29" s="45">
        <f>+BV$58</f>
        <v>222</v>
      </c>
      <c r="F29" s="18">
        <f>+BU$44</f>
        <v>0</v>
      </c>
      <c r="G29" s="233">
        <f t="shared" ref="G29:G35" si="2">IF(E29&lt;A$3/2,-1,1)*800000+C29*1000+D29*0+E29/1000</f>
        <v>626000.22199999995</v>
      </c>
      <c r="I29" s="198">
        <f t="shared" si="0"/>
        <v>-0.78378378378378377</v>
      </c>
      <c r="N29" s="62"/>
    </row>
    <row r="30" spans="1:32" ht="13" thickBot="1" x14ac:dyDescent="0.3">
      <c r="A30" s="149">
        <v>26</v>
      </c>
      <c r="B30" s="239" t="s">
        <v>286</v>
      </c>
      <c r="C30" s="89">
        <f>+AY$58</f>
        <v>6</v>
      </c>
      <c r="D30" s="370">
        <f>+AZ$59</f>
        <v>0</v>
      </c>
      <c r="E30" s="45">
        <f>+AZ$58</f>
        <v>2</v>
      </c>
      <c r="F30" s="18">
        <f>+AY$44</f>
        <v>0</v>
      </c>
      <c r="G30" s="233">
        <f t="shared" si="2"/>
        <v>-793999.99800000002</v>
      </c>
      <c r="I30" s="198"/>
      <c r="N30" s="62"/>
    </row>
    <row r="31" spans="1:32" ht="13" thickBot="1" x14ac:dyDescent="0.3">
      <c r="A31" s="149">
        <v>27</v>
      </c>
      <c r="B31" s="23" t="s">
        <v>271</v>
      </c>
      <c r="C31" s="89">
        <f>+AM$58</f>
        <v>4</v>
      </c>
      <c r="D31" s="370">
        <f>+AN$59</f>
        <v>0</v>
      </c>
      <c r="E31" s="45">
        <f>+AN$58</f>
        <v>1</v>
      </c>
      <c r="F31" s="18">
        <f>+AM$44</f>
        <v>0</v>
      </c>
      <c r="G31" s="233">
        <f t="shared" si="2"/>
        <v>-795999.99899999995</v>
      </c>
      <c r="I31" s="198"/>
      <c r="N31" s="62"/>
    </row>
    <row r="32" spans="1:32" ht="13" thickBot="1" x14ac:dyDescent="0.3">
      <c r="A32" s="149">
        <v>28</v>
      </c>
      <c r="B32" s="239" t="s">
        <v>239</v>
      </c>
      <c r="C32" s="89">
        <f>+BM$58</f>
        <v>3</v>
      </c>
      <c r="D32" s="370">
        <f>+BN$59</f>
        <v>0</v>
      </c>
      <c r="E32" s="45">
        <f>+BN$58</f>
        <v>1</v>
      </c>
      <c r="F32" s="18">
        <f>+BM$44</f>
        <v>0</v>
      </c>
      <c r="G32" s="233">
        <f t="shared" si="2"/>
        <v>-796999.99899999995</v>
      </c>
      <c r="I32" s="198"/>
      <c r="N32" s="62"/>
    </row>
    <row r="33" spans="1:80" ht="13" thickBot="1" x14ac:dyDescent="0.3">
      <c r="A33" s="149">
        <v>29</v>
      </c>
      <c r="B33" s="161" t="s">
        <v>129</v>
      </c>
      <c r="C33" s="89">
        <f>+AQ$58</f>
        <v>2</v>
      </c>
      <c r="D33" s="370">
        <f>+AR$59</f>
        <v>0</v>
      </c>
      <c r="E33" s="45">
        <f>+AR$58</f>
        <v>4</v>
      </c>
      <c r="F33" s="18">
        <f>+AQ$44</f>
        <v>0</v>
      </c>
      <c r="G33" s="233">
        <f t="shared" si="2"/>
        <v>-797999.99600000004</v>
      </c>
      <c r="I33" s="198"/>
      <c r="N33" s="62"/>
    </row>
    <row r="34" spans="1:80" ht="13" thickBot="1" x14ac:dyDescent="0.3">
      <c r="A34" s="149">
        <v>30</v>
      </c>
      <c r="B34" s="239" t="s">
        <v>270</v>
      </c>
      <c r="C34" s="89">
        <f>+O$58</f>
        <v>2</v>
      </c>
      <c r="D34" s="370">
        <f>+P$59</f>
        <v>0</v>
      </c>
      <c r="E34" s="45">
        <f>+P$58</f>
        <v>2</v>
      </c>
      <c r="F34" s="18">
        <f>+O$44</f>
        <v>0</v>
      </c>
      <c r="G34" s="233">
        <f t="shared" si="2"/>
        <v>-797999.99800000002</v>
      </c>
      <c r="I34" s="198"/>
      <c r="N34" s="62"/>
    </row>
    <row r="35" spans="1:80" ht="13" thickBot="1" x14ac:dyDescent="0.3">
      <c r="A35" s="149">
        <v>31</v>
      </c>
      <c r="B35" s="161" t="s">
        <v>130</v>
      </c>
      <c r="C35" s="89">
        <f>+BY$58</f>
        <v>1</v>
      </c>
      <c r="D35" s="370">
        <f>+BZ$59</f>
        <v>0</v>
      </c>
      <c r="E35" s="45">
        <f>+BZ$58</f>
        <v>2</v>
      </c>
      <c r="F35" s="18">
        <f>+BY$44</f>
        <v>0</v>
      </c>
      <c r="G35" s="233">
        <f t="shared" si="2"/>
        <v>-798999.99800000002</v>
      </c>
      <c r="I35" s="198"/>
      <c r="N35" s="62"/>
    </row>
    <row r="36" spans="1:80" ht="13" thickBot="1" x14ac:dyDescent="0.3">
      <c r="A36" s="149">
        <v>32</v>
      </c>
      <c r="B36" s="239" t="s">
        <v>242</v>
      </c>
      <c r="C36" s="89">
        <f>+BI$58</f>
        <v>0</v>
      </c>
      <c r="D36" s="370">
        <f>+BJ$59</f>
        <v>145</v>
      </c>
      <c r="E36" s="45">
        <f>+BJ$58</f>
        <v>4</v>
      </c>
      <c r="F36" s="18">
        <f>+BI$44</f>
        <v>0</v>
      </c>
      <c r="G36" s="233">
        <f>IF(E36&lt;A$3/2,-1,1)*800000+C36*1000+D36*1+E36/1000</f>
        <v>-799854.99600000004</v>
      </c>
      <c r="CA36"/>
      <c r="CB36"/>
    </row>
    <row r="37" spans="1:80" ht="13" thickBot="1" x14ac:dyDescent="0.3">
      <c r="A37" s="149">
        <v>33</v>
      </c>
      <c r="B37" s="239" t="s">
        <v>281</v>
      </c>
      <c r="C37" s="89">
        <f>+AS$58</f>
        <v>0</v>
      </c>
      <c r="D37" s="370">
        <f>+AT$59</f>
        <v>0</v>
      </c>
      <c r="E37" s="45">
        <f>+AT$44</f>
        <v>1</v>
      </c>
      <c r="F37" s="18">
        <f>+S$44</f>
        <v>0</v>
      </c>
      <c r="G37" s="233">
        <f>IF(E37&lt;A$3/2,-1,1)*800000+C37*1000+D37*0+E37/1000</f>
        <v>-799999.99899999995</v>
      </c>
      <c r="I37" s="198"/>
      <c r="N37" s="62"/>
    </row>
    <row r="38" spans="1:80" ht="13" thickBot="1" x14ac:dyDescent="0.3">
      <c r="A38" s="149">
        <v>34</v>
      </c>
      <c r="B38" s="239" t="s">
        <v>287</v>
      </c>
      <c r="C38" s="89">
        <f>+BC$58</f>
        <v>-2</v>
      </c>
      <c r="D38" s="370">
        <f>+BD$59</f>
        <v>0</v>
      </c>
      <c r="E38" s="45">
        <f>+BD$58</f>
        <v>2</v>
      </c>
      <c r="F38" s="18">
        <f>+BC$44</f>
        <v>0</v>
      </c>
      <c r="G38" s="233">
        <f>IF(E38&lt;A$3/2,-1,1)*800000+C38*1000+D38*0+E38/1000</f>
        <v>-801999.99800000002</v>
      </c>
      <c r="I38" s="198"/>
      <c r="N38" s="62"/>
    </row>
    <row r="39" spans="1:80" ht="13" thickBot="1" x14ac:dyDescent="0.3">
      <c r="A39" s="149">
        <v>35</v>
      </c>
      <c r="B39" s="239" t="s">
        <v>288</v>
      </c>
      <c r="C39" s="89">
        <f>+BS$58</f>
        <v>-2</v>
      </c>
      <c r="D39" s="370">
        <f>+BT$59</f>
        <v>0</v>
      </c>
      <c r="E39" s="45">
        <f>+BT$58</f>
        <v>1</v>
      </c>
      <c r="F39" s="18">
        <f>+BS$44</f>
        <v>0</v>
      </c>
      <c r="G39" s="233">
        <f>IF(E39&lt;A$3/2,-1,1)*800000+C39*1000+D39*0+E39/1000</f>
        <v>-801999.99899999995</v>
      </c>
      <c r="I39" s="198"/>
      <c r="N39" s="62"/>
    </row>
    <row r="40" spans="1:80" ht="13" thickBot="1" x14ac:dyDescent="0.3">
      <c r="A40" s="149">
        <v>36</v>
      </c>
      <c r="B40" s="239" t="s">
        <v>267</v>
      </c>
      <c r="C40" s="89">
        <f>+BK$58</f>
        <v>-3</v>
      </c>
      <c r="D40" s="370">
        <f>+BL$59</f>
        <v>0</v>
      </c>
      <c r="E40" s="45">
        <f>+BL$58</f>
        <v>2</v>
      </c>
      <c r="F40" s="18">
        <f>+BK$44</f>
        <v>0</v>
      </c>
      <c r="G40" s="233">
        <f>IF(E40&lt;A$3/2,-1,1)*800000+C40*1000+D40*0+E40/1000</f>
        <v>-802999.99800000002</v>
      </c>
      <c r="I40" s="198"/>
      <c r="N40" s="62"/>
    </row>
    <row r="41" spans="1:80" ht="13" thickBot="1" x14ac:dyDescent="0.3">
      <c r="A41" s="149">
        <v>37</v>
      </c>
      <c r="B41" s="239" t="s">
        <v>229</v>
      </c>
      <c r="C41" s="89">
        <f>+K$58</f>
        <v>-3</v>
      </c>
      <c r="D41" s="370">
        <f>+L$59</f>
        <v>0</v>
      </c>
      <c r="E41" s="45">
        <f>+L$58</f>
        <v>1</v>
      </c>
      <c r="F41" s="18">
        <f>+K$44</f>
        <v>0</v>
      </c>
      <c r="G41" s="233">
        <f>IF(E41&lt;A$3/2,-1,1)*800000+C41*1000+D41*0+E41/1000</f>
        <v>-802999.99899999995</v>
      </c>
      <c r="I41" s="198"/>
      <c r="N41" s="62"/>
    </row>
    <row r="42" spans="1:80" ht="13" hidden="1" thickBot="1" x14ac:dyDescent="0.3">
      <c r="A42" s="149">
        <v>35</v>
      </c>
      <c r="B42" s="239" t="s">
        <v>139</v>
      </c>
      <c r="C42" s="89">
        <f>+BQ$58</f>
        <v>1</v>
      </c>
      <c r="D42" s="370">
        <f>+BR$59</f>
        <v>0</v>
      </c>
      <c r="E42" s="45">
        <f>+BR$58</f>
        <v>1</v>
      </c>
      <c r="F42" s="18">
        <f>+BQ$44</f>
        <v>0</v>
      </c>
      <c r="G42" s="233">
        <f t="shared" ref="G42" si="3">IF(E42&lt;A$3/2,-1,1)*800000+C42*1000+D42*0+E42/1000</f>
        <v>-798999.99899999995</v>
      </c>
      <c r="I42" s="198"/>
      <c r="N42" s="62"/>
    </row>
    <row r="43" spans="1:80" ht="13" thickBot="1" x14ac:dyDescent="0.3">
      <c r="D43" s="371"/>
      <c r="G43" s="233"/>
    </row>
    <row r="44" spans="1:80" ht="12.75" hidden="1" customHeight="1" x14ac:dyDescent="0.25">
      <c r="B44" t="s">
        <v>12</v>
      </c>
      <c r="C44">
        <f>+C45*C46</f>
        <v>0</v>
      </c>
      <c r="D44">
        <f t="shared" ref="D44:AP44" si="4">+D45*D46</f>
        <v>110</v>
      </c>
      <c r="E44">
        <f t="shared" si="4"/>
        <v>0</v>
      </c>
      <c r="F44">
        <f t="shared" si="4"/>
        <v>12</v>
      </c>
      <c r="G44">
        <f>+G45*G46</f>
        <v>0</v>
      </c>
      <c r="H44">
        <f t="shared" si="4"/>
        <v>18</v>
      </c>
      <c r="I44">
        <f t="shared" si="4"/>
        <v>0</v>
      </c>
      <c r="J44">
        <f t="shared" si="4"/>
        <v>8</v>
      </c>
      <c r="K44">
        <f>+K45*K46</f>
        <v>0</v>
      </c>
      <c r="L44">
        <f>+L45*L46</f>
        <v>1</v>
      </c>
      <c r="M44">
        <f t="shared" si="4"/>
        <v>0</v>
      </c>
      <c r="N44">
        <f t="shared" si="4"/>
        <v>58</v>
      </c>
      <c r="O44">
        <f t="shared" si="4"/>
        <v>0</v>
      </c>
      <c r="P44">
        <f t="shared" si="4"/>
        <v>2</v>
      </c>
      <c r="Q44">
        <f t="shared" si="4"/>
        <v>80</v>
      </c>
      <c r="R44">
        <f t="shared" si="4"/>
        <v>140</v>
      </c>
      <c r="S44">
        <f t="shared" si="4"/>
        <v>0</v>
      </c>
      <c r="T44">
        <f t="shared" si="4"/>
        <v>22</v>
      </c>
      <c r="U44">
        <f>+U45*U46</f>
        <v>0</v>
      </c>
      <c r="V44">
        <f t="shared" si="4"/>
        <v>29</v>
      </c>
      <c r="W44">
        <f t="shared" si="4"/>
        <v>0</v>
      </c>
      <c r="X44">
        <f t="shared" si="4"/>
        <v>45</v>
      </c>
      <c r="Y44">
        <f t="shared" si="4"/>
        <v>40</v>
      </c>
      <c r="Z44">
        <f t="shared" si="4"/>
        <v>207</v>
      </c>
      <c r="AA44">
        <f>+AA45*AA46</f>
        <v>0</v>
      </c>
      <c r="AB44">
        <f>+AB45*AB46</f>
        <v>10</v>
      </c>
      <c r="AC44">
        <f>+AC45*AC46</f>
        <v>0</v>
      </c>
      <c r="AD44">
        <f>+AD45*AD46</f>
        <v>22</v>
      </c>
      <c r="AE44">
        <f>+AE45*AE46</f>
        <v>0</v>
      </c>
      <c r="AF44">
        <f t="shared" si="4"/>
        <v>59</v>
      </c>
      <c r="AG44">
        <f>+AG45*AG46</f>
        <v>0</v>
      </c>
      <c r="AH44">
        <f>+AH45*AH46</f>
        <v>29</v>
      </c>
      <c r="AI44">
        <f t="shared" si="4"/>
        <v>5</v>
      </c>
      <c r="AJ44">
        <f t="shared" si="4"/>
        <v>218</v>
      </c>
      <c r="AK44">
        <f t="shared" si="4"/>
        <v>0</v>
      </c>
      <c r="AL44">
        <f t="shared" si="4"/>
        <v>7</v>
      </c>
      <c r="AM44">
        <f t="shared" si="4"/>
        <v>0</v>
      </c>
      <c r="AN44">
        <f t="shared" si="4"/>
        <v>1</v>
      </c>
      <c r="AO44">
        <f t="shared" si="4"/>
        <v>0</v>
      </c>
      <c r="AP44">
        <f t="shared" si="4"/>
        <v>9</v>
      </c>
      <c r="AQ44">
        <f t="shared" ref="AQ44:BD44" si="5">+AQ45*AQ46</f>
        <v>0</v>
      </c>
      <c r="AR44">
        <f t="shared" si="5"/>
        <v>4</v>
      </c>
      <c r="AS44">
        <f t="shared" si="5"/>
        <v>0</v>
      </c>
      <c r="AT44">
        <f t="shared" si="5"/>
        <v>1</v>
      </c>
      <c r="AU44">
        <f t="shared" si="5"/>
        <v>0</v>
      </c>
      <c r="AV44">
        <f t="shared" si="5"/>
        <v>15</v>
      </c>
      <c r="AW44">
        <f t="shared" si="5"/>
        <v>0</v>
      </c>
      <c r="AX44">
        <f t="shared" si="5"/>
        <v>16</v>
      </c>
      <c r="AY44">
        <f t="shared" si="5"/>
        <v>0</v>
      </c>
      <c r="AZ44">
        <f t="shared" si="5"/>
        <v>2</v>
      </c>
      <c r="BA44">
        <f t="shared" si="5"/>
        <v>20</v>
      </c>
      <c r="BB44">
        <f t="shared" si="5"/>
        <v>33</v>
      </c>
      <c r="BC44">
        <f t="shared" si="5"/>
        <v>0</v>
      </c>
      <c r="BD44">
        <f t="shared" si="5"/>
        <v>2</v>
      </c>
      <c r="BE44">
        <f t="shared" ref="BE44:BP44" si="6">+BE45*BE46</f>
        <v>10</v>
      </c>
      <c r="BF44">
        <f t="shared" si="6"/>
        <v>123</v>
      </c>
      <c r="BG44">
        <f t="shared" si="6"/>
        <v>0</v>
      </c>
      <c r="BH44">
        <f t="shared" si="6"/>
        <v>7</v>
      </c>
      <c r="BI44">
        <f t="shared" ref="BI44:BN44" si="7">+BI45*BI46</f>
        <v>0</v>
      </c>
      <c r="BJ44">
        <f t="shared" si="7"/>
        <v>4</v>
      </c>
      <c r="BK44">
        <f t="shared" si="7"/>
        <v>0</v>
      </c>
      <c r="BL44">
        <f t="shared" si="7"/>
        <v>2</v>
      </c>
      <c r="BM44">
        <f t="shared" si="7"/>
        <v>0</v>
      </c>
      <c r="BN44">
        <f t="shared" si="7"/>
        <v>1</v>
      </c>
      <c r="BO44">
        <f t="shared" si="6"/>
        <v>0</v>
      </c>
      <c r="BP44">
        <f t="shared" si="6"/>
        <v>122</v>
      </c>
      <c r="BQ44">
        <f t="shared" ref="BQ44:BZ44" si="8">+BQ45*BQ46</f>
        <v>0</v>
      </c>
      <c r="BR44">
        <f t="shared" si="8"/>
        <v>1</v>
      </c>
      <c r="BS44">
        <f t="shared" si="8"/>
        <v>0</v>
      </c>
      <c r="BT44">
        <f t="shared" si="8"/>
        <v>1</v>
      </c>
      <c r="BU44">
        <f>+BU45*BU46</f>
        <v>0</v>
      </c>
      <c r="BV44">
        <f>+BV45*BV46</f>
        <v>222</v>
      </c>
      <c r="BW44">
        <f t="shared" si="8"/>
        <v>0</v>
      </c>
      <c r="BX44">
        <f t="shared" si="8"/>
        <v>36</v>
      </c>
      <c r="BY44">
        <f t="shared" si="8"/>
        <v>0</v>
      </c>
      <c r="BZ44">
        <f t="shared" si="8"/>
        <v>2</v>
      </c>
    </row>
    <row r="45" spans="1:80" ht="12.75" hidden="1" customHeight="1" x14ac:dyDescent="0.25">
      <c r="C45">
        <f>IF($B57&gt;3,1,0)</f>
        <v>1</v>
      </c>
      <c r="D45">
        <f t="shared" ref="D45:AP45" si="9">IF($B57&gt;3,1,0)</f>
        <v>1</v>
      </c>
      <c r="E45">
        <f t="shared" si="9"/>
        <v>1</v>
      </c>
      <c r="F45">
        <f t="shared" si="9"/>
        <v>1</v>
      </c>
      <c r="G45">
        <f>IF($B57&gt;3,1,0)</f>
        <v>1</v>
      </c>
      <c r="H45">
        <f t="shared" si="9"/>
        <v>1</v>
      </c>
      <c r="I45">
        <f t="shared" si="9"/>
        <v>1</v>
      </c>
      <c r="J45">
        <f t="shared" si="9"/>
        <v>1</v>
      </c>
      <c r="K45">
        <f>IF($B57&gt;3,1,0)</f>
        <v>1</v>
      </c>
      <c r="L45">
        <f>IF($B57&gt;3,1,0)</f>
        <v>1</v>
      </c>
      <c r="M45">
        <f t="shared" si="9"/>
        <v>1</v>
      </c>
      <c r="N45">
        <f t="shared" si="9"/>
        <v>1</v>
      </c>
      <c r="O45">
        <f t="shared" si="9"/>
        <v>1</v>
      </c>
      <c r="P45">
        <f t="shared" si="9"/>
        <v>1</v>
      </c>
      <c r="Q45">
        <f t="shared" si="9"/>
        <v>1</v>
      </c>
      <c r="R45">
        <f t="shared" si="9"/>
        <v>1</v>
      </c>
      <c r="S45">
        <f t="shared" si="9"/>
        <v>1</v>
      </c>
      <c r="T45">
        <f t="shared" si="9"/>
        <v>1</v>
      </c>
      <c r="U45">
        <f t="shared" si="9"/>
        <v>1</v>
      </c>
      <c r="V45">
        <f t="shared" si="9"/>
        <v>1</v>
      </c>
      <c r="W45">
        <f t="shared" si="9"/>
        <v>1</v>
      </c>
      <c r="X45">
        <f t="shared" si="9"/>
        <v>1</v>
      </c>
      <c r="Y45">
        <f t="shared" si="9"/>
        <v>1</v>
      </c>
      <c r="Z45">
        <f t="shared" si="9"/>
        <v>1</v>
      </c>
      <c r="AA45">
        <f>IF($B57&gt;3,1,0)</f>
        <v>1</v>
      </c>
      <c r="AB45">
        <f>IF($B57&gt;3,1,0)</f>
        <v>1</v>
      </c>
      <c r="AC45">
        <f>IF($B57&gt;3,1,0)</f>
        <v>1</v>
      </c>
      <c r="AD45">
        <f>IF($B57&gt;3,1,0)</f>
        <v>1</v>
      </c>
      <c r="AE45">
        <f t="shared" si="9"/>
        <v>1</v>
      </c>
      <c r="AF45">
        <f t="shared" si="9"/>
        <v>1</v>
      </c>
      <c r="AG45">
        <f>IF($B57&gt;3,1,0)</f>
        <v>1</v>
      </c>
      <c r="AH45">
        <f>IF($B57&gt;3,1,0)</f>
        <v>1</v>
      </c>
      <c r="AI45">
        <f t="shared" si="9"/>
        <v>1</v>
      </c>
      <c r="AJ45">
        <f t="shared" si="9"/>
        <v>1</v>
      </c>
      <c r="AK45">
        <f t="shared" si="9"/>
        <v>1</v>
      </c>
      <c r="AL45">
        <f t="shared" si="9"/>
        <v>1</v>
      </c>
      <c r="AM45">
        <f t="shared" si="9"/>
        <v>1</v>
      </c>
      <c r="AN45">
        <f t="shared" si="9"/>
        <v>1</v>
      </c>
      <c r="AO45">
        <f t="shared" si="9"/>
        <v>1</v>
      </c>
      <c r="AP45">
        <f t="shared" si="9"/>
        <v>1</v>
      </c>
      <c r="AQ45">
        <f t="shared" ref="AQ45:BD45" si="10">IF($B57&gt;3,1,0)</f>
        <v>1</v>
      </c>
      <c r="AR45">
        <f t="shared" si="10"/>
        <v>1</v>
      </c>
      <c r="AS45">
        <f t="shared" si="10"/>
        <v>1</v>
      </c>
      <c r="AT45">
        <f t="shared" si="10"/>
        <v>1</v>
      </c>
      <c r="AU45">
        <f t="shared" si="10"/>
        <v>1</v>
      </c>
      <c r="AV45">
        <f t="shared" si="10"/>
        <v>1</v>
      </c>
      <c r="AW45">
        <f t="shared" si="10"/>
        <v>1</v>
      </c>
      <c r="AX45">
        <f t="shared" si="10"/>
        <v>1</v>
      </c>
      <c r="AY45">
        <f t="shared" si="10"/>
        <v>1</v>
      </c>
      <c r="AZ45">
        <f t="shared" si="10"/>
        <v>1</v>
      </c>
      <c r="BA45">
        <f t="shared" si="10"/>
        <v>1</v>
      </c>
      <c r="BB45">
        <f t="shared" si="10"/>
        <v>1</v>
      </c>
      <c r="BC45">
        <f t="shared" si="10"/>
        <v>1</v>
      </c>
      <c r="BD45">
        <f t="shared" si="10"/>
        <v>1</v>
      </c>
      <c r="BE45">
        <f t="shared" ref="BE45:BP45" si="11">IF($B57&gt;3,1,0)</f>
        <v>1</v>
      </c>
      <c r="BF45">
        <f t="shared" si="11"/>
        <v>1</v>
      </c>
      <c r="BG45">
        <f t="shared" si="11"/>
        <v>1</v>
      </c>
      <c r="BH45">
        <f t="shared" si="11"/>
        <v>1</v>
      </c>
      <c r="BI45">
        <f t="shared" ref="BI45:BN45" si="12">IF($B57&gt;3,1,0)</f>
        <v>1</v>
      </c>
      <c r="BJ45">
        <f t="shared" si="12"/>
        <v>1</v>
      </c>
      <c r="BK45">
        <f t="shared" si="12"/>
        <v>1</v>
      </c>
      <c r="BL45">
        <f t="shared" si="12"/>
        <v>1</v>
      </c>
      <c r="BM45">
        <f t="shared" si="12"/>
        <v>1</v>
      </c>
      <c r="BN45">
        <f t="shared" si="12"/>
        <v>1</v>
      </c>
      <c r="BO45">
        <f t="shared" si="11"/>
        <v>1</v>
      </c>
      <c r="BP45">
        <f t="shared" si="11"/>
        <v>1</v>
      </c>
      <c r="BQ45">
        <f t="shared" ref="BQ45:BZ45" si="13">IF($B57&gt;3,1,0)</f>
        <v>1</v>
      </c>
      <c r="BR45">
        <f t="shared" si="13"/>
        <v>1</v>
      </c>
      <c r="BS45">
        <f t="shared" si="13"/>
        <v>1</v>
      </c>
      <c r="BT45">
        <f t="shared" si="13"/>
        <v>1</v>
      </c>
      <c r="BU45">
        <f>IF($B57&gt;3,1,0)</f>
        <v>1</v>
      </c>
      <c r="BV45">
        <f>IF($B57&gt;3,1,0)</f>
        <v>1</v>
      </c>
      <c r="BW45">
        <f t="shared" si="13"/>
        <v>1</v>
      </c>
      <c r="BX45">
        <f t="shared" si="13"/>
        <v>1</v>
      </c>
      <c r="BY45">
        <f t="shared" si="13"/>
        <v>1</v>
      </c>
      <c r="BZ45">
        <f t="shared" si="13"/>
        <v>1</v>
      </c>
    </row>
    <row r="46" spans="1:80" ht="12.75" hidden="1" customHeight="1" x14ac:dyDescent="0.25">
      <c r="C46">
        <f>MAX(C47:C51)</f>
        <v>0</v>
      </c>
      <c r="D46">
        <f>+D58</f>
        <v>110</v>
      </c>
      <c r="E46">
        <f>MAX(E47:E51)</f>
        <v>0</v>
      </c>
      <c r="F46">
        <f>+F58</f>
        <v>12</v>
      </c>
      <c r="G46">
        <f>MAX(G47:G51)</f>
        <v>0</v>
      </c>
      <c r="H46">
        <f>+H58</f>
        <v>18</v>
      </c>
      <c r="I46">
        <f>MAX(I47:I51)</f>
        <v>0</v>
      </c>
      <c r="J46">
        <f>+J58</f>
        <v>8</v>
      </c>
      <c r="K46">
        <f>MAX(K47:K51)</f>
        <v>0</v>
      </c>
      <c r="L46">
        <f>+L58</f>
        <v>1</v>
      </c>
      <c r="M46">
        <f>MAX(M47:M51)</f>
        <v>0</v>
      </c>
      <c r="N46">
        <f>+N58</f>
        <v>58</v>
      </c>
      <c r="O46">
        <f>MAX(O47:O51)</f>
        <v>0</v>
      </c>
      <c r="P46">
        <f>+P58</f>
        <v>2</v>
      </c>
      <c r="Q46">
        <f>MAX(Q47:Q51)</f>
        <v>80</v>
      </c>
      <c r="R46">
        <f>+R58</f>
        <v>140</v>
      </c>
      <c r="S46">
        <f>MAX(S47:S51)</f>
        <v>0</v>
      </c>
      <c r="T46">
        <f>+T58</f>
        <v>22</v>
      </c>
      <c r="U46">
        <f>MAX(U47:U51)</f>
        <v>0</v>
      </c>
      <c r="V46">
        <f>+V58</f>
        <v>29</v>
      </c>
      <c r="W46">
        <f>MAX(W47:W51)</f>
        <v>0</v>
      </c>
      <c r="X46">
        <f>+X58</f>
        <v>45</v>
      </c>
      <c r="Y46">
        <f>MAX(Y47:Y51)</f>
        <v>40</v>
      </c>
      <c r="Z46">
        <f>+Z58</f>
        <v>207</v>
      </c>
      <c r="AA46">
        <f>MAX(AA47:AA51)</f>
        <v>0</v>
      </c>
      <c r="AB46">
        <f>+AB58</f>
        <v>10</v>
      </c>
      <c r="AC46">
        <f>MAX(AC47:AC51)</f>
        <v>0</v>
      </c>
      <c r="AD46">
        <f>+AD58</f>
        <v>22</v>
      </c>
      <c r="AE46">
        <f>MAX(AE47:AE51)</f>
        <v>0</v>
      </c>
      <c r="AF46">
        <f>+AF58</f>
        <v>59</v>
      </c>
      <c r="AG46">
        <f>MAX(AG47:AG51)</f>
        <v>0</v>
      </c>
      <c r="AH46">
        <f>+AH58</f>
        <v>29</v>
      </c>
      <c r="AI46">
        <f>MAX(AI47:AI51)</f>
        <v>5</v>
      </c>
      <c r="AJ46">
        <f>+AJ58</f>
        <v>218</v>
      </c>
      <c r="AK46">
        <f>MAX(AK47:AK51)</f>
        <v>0</v>
      </c>
      <c r="AL46">
        <f>+AL58</f>
        <v>7</v>
      </c>
      <c r="AM46">
        <f>MAX(AM47:AM51)</f>
        <v>0</v>
      </c>
      <c r="AN46">
        <f>+AN58</f>
        <v>1</v>
      </c>
      <c r="AO46">
        <f>MAX(AO47:AO51)</f>
        <v>0</v>
      </c>
      <c r="AP46">
        <f>+AP58</f>
        <v>9</v>
      </c>
      <c r="AQ46">
        <f>MAX(AQ47:AQ51)</f>
        <v>0</v>
      </c>
      <c r="AR46">
        <f>+AR58</f>
        <v>4</v>
      </c>
      <c r="AS46">
        <f>MAX(AS47:AS51)</f>
        <v>0</v>
      </c>
      <c r="AT46">
        <f>+AT58</f>
        <v>1</v>
      </c>
      <c r="AU46">
        <f>MAX(AU47:AU51)</f>
        <v>0</v>
      </c>
      <c r="AV46">
        <f>+AV58</f>
        <v>15</v>
      </c>
      <c r="AW46">
        <f>MAX(AW47:AW51)</f>
        <v>0</v>
      </c>
      <c r="AX46">
        <f>+AX58</f>
        <v>16</v>
      </c>
      <c r="AY46">
        <f>MAX(AY47:AY51)</f>
        <v>0</v>
      </c>
      <c r="AZ46">
        <f>+AZ58</f>
        <v>2</v>
      </c>
      <c r="BA46">
        <f>MAX(BA47:BA51)</f>
        <v>20</v>
      </c>
      <c r="BB46">
        <f>+BB58</f>
        <v>33</v>
      </c>
      <c r="BC46">
        <f>MAX(BC47:BC51)</f>
        <v>0</v>
      </c>
      <c r="BD46">
        <f>+BD58</f>
        <v>2</v>
      </c>
      <c r="BE46">
        <f>MAX(BE47:BE51)</f>
        <v>10</v>
      </c>
      <c r="BF46">
        <f>+BF58</f>
        <v>123</v>
      </c>
      <c r="BG46">
        <f>MAX(BG47:BG51)</f>
        <v>0</v>
      </c>
      <c r="BH46">
        <f>+BH58</f>
        <v>7</v>
      </c>
      <c r="BI46">
        <f>MAX(BI47:BI51)</f>
        <v>0</v>
      </c>
      <c r="BJ46">
        <f>+BJ58</f>
        <v>4</v>
      </c>
      <c r="BK46">
        <f>MAX(BK47:BK51)</f>
        <v>0</v>
      </c>
      <c r="BL46">
        <f>+BL58</f>
        <v>2</v>
      </c>
      <c r="BM46">
        <f>MAX(BM47:BM51)</f>
        <v>0</v>
      </c>
      <c r="BN46">
        <f>+BN58</f>
        <v>1</v>
      </c>
      <c r="BO46">
        <f>MAX(BO47:BO51)</f>
        <v>0</v>
      </c>
      <c r="BP46">
        <f>+BP58</f>
        <v>122</v>
      </c>
      <c r="BQ46">
        <f>MAX(BQ47:BQ51)</f>
        <v>0</v>
      </c>
      <c r="BR46">
        <f>+BR58</f>
        <v>1</v>
      </c>
      <c r="BS46">
        <f>MAX(BS47:BS51)</f>
        <v>0</v>
      </c>
      <c r="BT46">
        <f>+BT58</f>
        <v>1</v>
      </c>
      <c r="BU46">
        <f>MAX(BU47:BU51)</f>
        <v>0</v>
      </c>
      <c r="BV46">
        <f>+BV58</f>
        <v>222</v>
      </c>
      <c r="BW46">
        <f>MAX(BW47:BW51)</f>
        <v>0</v>
      </c>
      <c r="BX46">
        <f>+BX58</f>
        <v>36</v>
      </c>
      <c r="BY46">
        <f>MAX(BY47:BY51)</f>
        <v>0</v>
      </c>
      <c r="BZ46">
        <f>+BZ58</f>
        <v>2</v>
      </c>
    </row>
    <row r="47" spans="1:80" ht="12.75" hidden="1" customHeight="1" x14ac:dyDescent="0.25">
      <c r="C47">
        <f>IF(C$52=5,5,0)</f>
        <v>0</v>
      </c>
      <c r="E47">
        <f>IF(E$52=5,5,0)</f>
        <v>0</v>
      </c>
      <c r="G47">
        <f>IF(G$52=5,5,0)</f>
        <v>0</v>
      </c>
      <c r="I47">
        <f>IF(I$52=5,5,0)</f>
        <v>0</v>
      </c>
      <c r="K47">
        <f>IF(K$52=5,5,0)</f>
        <v>0</v>
      </c>
      <c r="M47">
        <f>IF(M$52=5,5,0)</f>
        <v>0</v>
      </c>
      <c r="O47">
        <f>IF(O$52=5,5,0)</f>
        <v>0</v>
      </c>
      <c r="Q47">
        <f>IF(Q$52=5,5,0)</f>
        <v>0</v>
      </c>
      <c r="S47">
        <f>IF(S$52=5,5,0)</f>
        <v>0</v>
      </c>
      <c r="U47">
        <f>IF(U$52=5,5,0)</f>
        <v>0</v>
      </c>
      <c r="W47">
        <f>IF(W$52=5,5,0)</f>
        <v>0</v>
      </c>
      <c r="Y47">
        <f>IF(Y$52=5,5,0)</f>
        <v>0</v>
      </c>
      <c r="AA47">
        <f>IF(AA$52=5,5,0)</f>
        <v>0</v>
      </c>
      <c r="AC47">
        <f>IF(AC$52=5,5,0)</f>
        <v>0</v>
      </c>
      <c r="AE47">
        <f>IF(AE$52=5,5,0)</f>
        <v>0</v>
      </c>
      <c r="AG47">
        <f>IF(AG$52=5,5,0)</f>
        <v>0</v>
      </c>
      <c r="AI47">
        <f>IF(AI$52=5,5,0)</f>
        <v>5</v>
      </c>
      <c r="AK47">
        <f>IF(AK$52=5,5,0)</f>
        <v>0</v>
      </c>
      <c r="AM47">
        <f>IF(AM$52=5,5,0)</f>
        <v>0</v>
      </c>
      <c r="AO47">
        <f>IF(AO$52=5,5,0)</f>
        <v>0</v>
      </c>
      <c r="AQ47">
        <f>IF(AQ$52=5,5,0)</f>
        <v>0</v>
      </c>
      <c r="AS47">
        <f>IF(AS$52=5,5,0)</f>
        <v>0</v>
      </c>
      <c r="AU47">
        <f>IF(AU$52=5,5,0)</f>
        <v>0</v>
      </c>
      <c r="AW47">
        <f>IF(AW$52=5,5,0)</f>
        <v>0</v>
      </c>
      <c r="AY47">
        <f>IF(AY$52=5,5,0)</f>
        <v>0</v>
      </c>
      <c r="BA47">
        <f>IF(BA$52=5,5,0)</f>
        <v>0</v>
      </c>
      <c r="BC47">
        <f>IF(BC$52=5,5,0)</f>
        <v>0</v>
      </c>
      <c r="BE47">
        <f>IF(BE$52=5,5,0)</f>
        <v>0</v>
      </c>
      <c r="BG47">
        <f>IF(BG$52=5,5,0)</f>
        <v>0</v>
      </c>
      <c r="BI47">
        <f>IF(BI$52=5,5,0)</f>
        <v>0</v>
      </c>
      <c r="BK47">
        <f>IF(BK$52=5,5,0)</f>
        <v>0</v>
      </c>
      <c r="BM47">
        <f>IF(BM$52=5,5,0)</f>
        <v>0</v>
      </c>
      <c r="BO47">
        <f>IF(BO$52=5,5,0)</f>
        <v>0</v>
      </c>
      <c r="BQ47">
        <f>IF(BQ$52=5,5,0)</f>
        <v>0</v>
      </c>
      <c r="BS47">
        <f>IF(BS$52=5,5,0)</f>
        <v>0</v>
      </c>
      <c r="BU47">
        <f>IF(BU$52=5,5,0)</f>
        <v>0</v>
      </c>
      <c r="BW47">
        <f>IF(BW$52=5,5,0)</f>
        <v>0</v>
      </c>
      <c r="BY47">
        <f>IF(BY$52=5,5,0)</f>
        <v>0</v>
      </c>
    </row>
    <row r="48" spans="1:80" ht="12.75" hidden="1" customHeight="1" x14ac:dyDescent="0.25">
      <c r="C48">
        <f>IF(C$52=4,10,0)</f>
        <v>0</v>
      </c>
      <c r="E48">
        <f>IF(E$52=4,10,0)</f>
        <v>0</v>
      </c>
      <c r="G48">
        <f>IF(G$52=4,10,0)</f>
        <v>0</v>
      </c>
      <c r="I48">
        <f>IF(I$52=4,10,0)</f>
        <v>0</v>
      </c>
      <c r="K48">
        <f>IF(K$52=4,10,0)</f>
        <v>0</v>
      </c>
      <c r="M48">
        <f>IF(M$52=4,10,0)</f>
        <v>0</v>
      </c>
      <c r="O48">
        <f>IF(O$52=4,10,0)</f>
        <v>0</v>
      </c>
      <c r="Q48">
        <f>IF(Q$52=4,10,0)</f>
        <v>0</v>
      </c>
      <c r="S48">
        <f>IF(S$52=4,10,0)</f>
        <v>0</v>
      </c>
      <c r="U48">
        <f>IF(U$52=4,10,0)</f>
        <v>0</v>
      </c>
      <c r="W48">
        <f>IF(W$52=4,10,0)</f>
        <v>0</v>
      </c>
      <c r="Y48">
        <f>IF(Y$52=4,10,0)</f>
        <v>0</v>
      </c>
      <c r="AA48">
        <f>IF(AA$52=4,10,0)</f>
        <v>0</v>
      </c>
      <c r="AC48">
        <f>IF(AC$52=4,10,0)</f>
        <v>0</v>
      </c>
      <c r="AE48">
        <f>IF(AE$52=4,10,0)</f>
        <v>0</v>
      </c>
      <c r="AG48">
        <f>IF(AG$52=4,10,0)</f>
        <v>0</v>
      </c>
      <c r="AI48">
        <f>IF(AI$52=4,10,0)</f>
        <v>0</v>
      </c>
      <c r="AK48">
        <f>IF(AK$52=4,10,0)</f>
        <v>0</v>
      </c>
      <c r="AM48">
        <f>IF(AM$52=4,10,0)</f>
        <v>0</v>
      </c>
      <c r="AO48">
        <f>IF(AO$52=4,10,0)</f>
        <v>0</v>
      </c>
      <c r="AQ48">
        <f>IF(AQ$52=4,10,0)</f>
        <v>0</v>
      </c>
      <c r="AS48">
        <f>IF(AS$52=4,10,0)</f>
        <v>0</v>
      </c>
      <c r="AU48">
        <f>IF(AU$52=4,10,0)</f>
        <v>0</v>
      </c>
      <c r="AW48">
        <f>IF(AW$52=4,10,0)</f>
        <v>0</v>
      </c>
      <c r="AY48">
        <f>IF(AY$52=4,10,0)</f>
        <v>0</v>
      </c>
      <c r="BA48">
        <f>IF(BA$52=4,10,0)</f>
        <v>0</v>
      </c>
      <c r="BC48">
        <f>IF(BC$52=4,10,0)</f>
        <v>0</v>
      </c>
      <c r="BE48">
        <f>IF(BE$52=4,10,0)</f>
        <v>10</v>
      </c>
      <c r="BG48">
        <f>IF(BG$52=4,10,0)</f>
        <v>0</v>
      </c>
      <c r="BI48">
        <f>IF(BI$52=4,10,0)</f>
        <v>0</v>
      </c>
      <c r="BK48">
        <f>IF(BK$52=4,10,0)</f>
        <v>0</v>
      </c>
      <c r="BM48">
        <f>IF(BM$52=4,10,0)</f>
        <v>0</v>
      </c>
      <c r="BO48">
        <f>IF(BO$52=4,10,0)</f>
        <v>0</v>
      </c>
      <c r="BQ48">
        <f>IF(BQ$52=4,10,0)</f>
        <v>0</v>
      </c>
      <c r="BS48">
        <f>IF(BS$52=4,10,0)</f>
        <v>0</v>
      </c>
      <c r="BU48">
        <f>IF(BU$52=4,10,0)</f>
        <v>0</v>
      </c>
      <c r="BW48">
        <f>IF(BW$52=4,10,0)</f>
        <v>0</v>
      </c>
      <c r="BY48">
        <f>IF(BY$52=4,10,0)</f>
        <v>0</v>
      </c>
    </row>
    <row r="49" spans="1:84" ht="12.75" hidden="1" customHeight="1" x14ac:dyDescent="0.25">
      <c r="C49">
        <f>IF(C$52=3,20,0)</f>
        <v>0</v>
      </c>
      <c r="E49">
        <f>IF(E$52=3,20,0)</f>
        <v>0</v>
      </c>
      <c r="G49">
        <f>IF(G$52=3,20,0)</f>
        <v>0</v>
      </c>
      <c r="I49">
        <f>IF(I$52=3,20,0)</f>
        <v>0</v>
      </c>
      <c r="K49">
        <f>IF(K$52=3,20,0)</f>
        <v>0</v>
      </c>
      <c r="M49">
        <f>IF(M$52=3,20,0)</f>
        <v>0</v>
      </c>
      <c r="O49">
        <f>IF(O$52=3,20,0)</f>
        <v>0</v>
      </c>
      <c r="Q49">
        <f>IF(Q$52=3,20,0)</f>
        <v>0</v>
      </c>
      <c r="S49">
        <f>IF(S$52=3,20,0)</f>
        <v>0</v>
      </c>
      <c r="U49">
        <f>IF(U$52=3,20,0)</f>
        <v>0</v>
      </c>
      <c r="W49">
        <f>IF(W$52=3,20,0)</f>
        <v>0</v>
      </c>
      <c r="Y49">
        <f>IF(Y$52=3,20,0)</f>
        <v>0</v>
      </c>
      <c r="AA49">
        <f>IF(AA$52=3,20,0)</f>
        <v>0</v>
      </c>
      <c r="AC49">
        <f>IF(AC$52=3,20,0)</f>
        <v>0</v>
      </c>
      <c r="AE49">
        <f>IF(AE$52=3,20,0)</f>
        <v>0</v>
      </c>
      <c r="AG49">
        <f>IF(AG$52=3,20,0)</f>
        <v>0</v>
      </c>
      <c r="AI49">
        <f>IF(AI$52=3,20,0)</f>
        <v>0</v>
      </c>
      <c r="AK49">
        <f>IF(AK$52=3,20,0)</f>
        <v>0</v>
      </c>
      <c r="AM49">
        <f>IF(AM$52=3,20,0)</f>
        <v>0</v>
      </c>
      <c r="AO49">
        <f>IF(AO$52=3,20,0)</f>
        <v>0</v>
      </c>
      <c r="AQ49">
        <f>IF(AQ$52=3,20,0)</f>
        <v>0</v>
      </c>
      <c r="AS49">
        <f>IF(AS$52=3,20,0)</f>
        <v>0</v>
      </c>
      <c r="AU49">
        <f>IF(AU$52=3,20,0)</f>
        <v>0</v>
      </c>
      <c r="AW49">
        <f>IF(AW$52=3,20,0)</f>
        <v>0</v>
      </c>
      <c r="AY49">
        <f>IF(AY$52=3,20,0)</f>
        <v>0</v>
      </c>
      <c r="BA49">
        <f>IF(BA$52=3,20,0)</f>
        <v>20</v>
      </c>
      <c r="BC49">
        <f>IF(BC$52=3,20,0)</f>
        <v>0</v>
      </c>
      <c r="BE49">
        <f>IF(BE$52=3,20,0)</f>
        <v>0</v>
      </c>
      <c r="BG49">
        <f>IF(BG$52=3,20,0)</f>
        <v>0</v>
      </c>
      <c r="BI49">
        <f>IF(BI$52=3,20,0)</f>
        <v>0</v>
      </c>
      <c r="BK49">
        <f>IF(BK$52=3,20,0)</f>
        <v>0</v>
      </c>
      <c r="BM49">
        <f>IF(BM$52=3,20,0)</f>
        <v>0</v>
      </c>
      <c r="BO49">
        <f>IF(BO$52=3,20,0)</f>
        <v>0</v>
      </c>
      <c r="BQ49">
        <f>IF(BQ$52=3,20,0)</f>
        <v>0</v>
      </c>
      <c r="BS49">
        <f>IF(BS$52=3,20,0)</f>
        <v>0</v>
      </c>
      <c r="BU49">
        <f>IF(BU$52=3,20,0)</f>
        <v>0</v>
      </c>
      <c r="BW49">
        <f>IF(BW$52=3,20,0)</f>
        <v>0</v>
      </c>
      <c r="BY49">
        <f>IF(BY$52=3,20,0)</f>
        <v>0</v>
      </c>
    </row>
    <row r="50" spans="1:84" ht="12.75" hidden="1" customHeight="1" x14ac:dyDescent="0.25">
      <c r="C50">
        <f>IF(C$52=2,40,0)</f>
        <v>0</v>
      </c>
      <c r="E50">
        <f>IF(E$52=2,40,0)</f>
        <v>0</v>
      </c>
      <c r="G50">
        <f>IF(G$52=2,40,0)</f>
        <v>0</v>
      </c>
      <c r="I50">
        <f>IF(I$52=2,40,0)</f>
        <v>0</v>
      </c>
      <c r="K50">
        <f>IF(K$52=2,40,0)</f>
        <v>0</v>
      </c>
      <c r="M50">
        <f>IF(M$52=2,40,0)</f>
        <v>0</v>
      </c>
      <c r="O50">
        <f>IF(O$52=2,40,0)</f>
        <v>0</v>
      </c>
      <c r="Q50">
        <f>IF(Q$52=2,40,0)</f>
        <v>0</v>
      </c>
      <c r="S50">
        <f>IF(S$52=2,40,0)</f>
        <v>0</v>
      </c>
      <c r="U50">
        <f>IF(U$52=2,40,0)</f>
        <v>0</v>
      </c>
      <c r="W50">
        <f>IF(W$52=2,40,0)</f>
        <v>0</v>
      </c>
      <c r="Y50">
        <f>IF(Y$52=2,40,0)</f>
        <v>40</v>
      </c>
      <c r="AA50">
        <f>IF(AA$52=2,40,0)</f>
        <v>0</v>
      </c>
      <c r="AC50">
        <f>IF(AC$52=2,40,0)</f>
        <v>0</v>
      </c>
      <c r="AE50">
        <f>IF(AE$52=2,40,0)</f>
        <v>0</v>
      </c>
      <c r="AG50">
        <f>IF(AG$52=2,40,0)</f>
        <v>0</v>
      </c>
      <c r="AI50">
        <f>IF(AI$52=2,40,0)</f>
        <v>0</v>
      </c>
      <c r="AK50">
        <f>IF(AK$52=2,40,0)</f>
        <v>0</v>
      </c>
      <c r="AM50">
        <f>IF(AM$52=2,40,0)</f>
        <v>0</v>
      </c>
      <c r="AO50">
        <f>IF(AO$52=2,40,0)</f>
        <v>0</v>
      </c>
      <c r="AQ50">
        <f>IF(AQ$52=2,40,0)</f>
        <v>0</v>
      </c>
      <c r="AS50">
        <f>IF(AS$52=2,40,0)</f>
        <v>0</v>
      </c>
      <c r="AU50">
        <f>IF(AU$52=2,40,0)</f>
        <v>0</v>
      </c>
      <c r="AW50">
        <f>IF(AW$52=2,40,0)</f>
        <v>0</v>
      </c>
      <c r="AY50">
        <f>IF(AY$52=2,40,0)</f>
        <v>0</v>
      </c>
      <c r="BA50">
        <f>IF(BA$52=2,40,0)</f>
        <v>0</v>
      </c>
      <c r="BC50">
        <f>IF(BC$52=2,40,0)</f>
        <v>0</v>
      </c>
      <c r="BE50">
        <f>IF(BE$52=2,40,0)</f>
        <v>0</v>
      </c>
      <c r="BG50">
        <f>IF(BG$52=2,40,0)</f>
        <v>0</v>
      </c>
      <c r="BI50">
        <f>IF(BI$52=2,40,0)</f>
        <v>0</v>
      </c>
      <c r="BK50">
        <f>IF(BK$52=2,40,0)</f>
        <v>0</v>
      </c>
      <c r="BM50">
        <f>IF(BM$52=2,40,0)</f>
        <v>0</v>
      </c>
      <c r="BO50">
        <f>IF(BO$52=2,40,0)</f>
        <v>0</v>
      </c>
      <c r="BQ50">
        <f>IF(BQ$52=2,40,0)</f>
        <v>0</v>
      </c>
      <c r="BS50">
        <f>IF(BS$52=2,40,0)</f>
        <v>0</v>
      </c>
      <c r="BU50">
        <f>IF(BU$52=2,40,0)</f>
        <v>0</v>
      </c>
      <c r="BW50">
        <f>IF(BW$52=2,40,0)</f>
        <v>0</v>
      </c>
      <c r="BY50">
        <f>IF(BY$52=2,40,0)</f>
        <v>0</v>
      </c>
    </row>
    <row r="51" spans="1:84" ht="12.75" hidden="1" customHeight="1" x14ac:dyDescent="0.25">
      <c r="C51">
        <f>IF(C$52=1,80,0)</f>
        <v>0</v>
      </c>
      <c r="E51">
        <f>IF(E$52=1,80,0)</f>
        <v>0</v>
      </c>
      <c r="G51">
        <f>IF(G$52=1,80,0)</f>
        <v>0</v>
      </c>
      <c r="I51">
        <f>IF(I$52=1,80,0)</f>
        <v>0</v>
      </c>
      <c r="K51">
        <f>IF(K$52=1,80,0)</f>
        <v>0</v>
      </c>
      <c r="M51">
        <f>IF(M$52=1,80,0)</f>
        <v>0</v>
      </c>
      <c r="O51">
        <f>IF(O$52=1,80,0)</f>
        <v>0</v>
      </c>
      <c r="Q51">
        <f>IF(Q$52=1,80,0)</f>
        <v>80</v>
      </c>
      <c r="S51">
        <f>IF(S$52=1,80,0)</f>
        <v>0</v>
      </c>
      <c r="U51">
        <f>IF(U$52=1,80,0)</f>
        <v>0</v>
      </c>
      <c r="W51">
        <f>IF(W$52=1,80,0)</f>
        <v>0</v>
      </c>
      <c r="Y51">
        <f>IF(Y$52=1,80,0)</f>
        <v>0</v>
      </c>
      <c r="AA51">
        <f>IF(AA$52=1,80,0)</f>
        <v>0</v>
      </c>
      <c r="AC51">
        <f>IF(AC$52=1,80,0)</f>
        <v>0</v>
      </c>
      <c r="AE51">
        <f>IF(AE$52=1,80,0)</f>
        <v>0</v>
      </c>
      <c r="AG51">
        <f>IF(AG$52=1,80,0)</f>
        <v>0</v>
      </c>
      <c r="AI51">
        <f>IF(AI$52=1,80,0)</f>
        <v>0</v>
      </c>
      <c r="AK51">
        <f>IF(AK$52=1,80,0)</f>
        <v>0</v>
      </c>
      <c r="AM51">
        <f>IF(AM$52=1,80,0)</f>
        <v>0</v>
      </c>
      <c r="AO51">
        <f>IF(AO$52=1,80,0)</f>
        <v>0</v>
      </c>
      <c r="AQ51">
        <f>IF(AQ$52=1,80,0)</f>
        <v>0</v>
      </c>
      <c r="AS51">
        <f>IF(AS$52=1,80,0)</f>
        <v>0</v>
      </c>
      <c r="AU51">
        <f>IF(AU$52=1,80,0)</f>
        <v>0</v>
      </c>
      <c r="AW51">
        <f>IF(AW$52=1,80,0)</f>
        <v>0</v>
      </c>
      <c r="AY51">
        <f>IF(AY$52=1,80,0)</f>
        <v>0</v>
      </c>
      <c r="BA51">
        <f>IF(BA$52=1,80,0)</f>
        <v>0</v>
      </c>
      <c r="BC51">
        <f>IF(BC$52=1,80,0)</f>
        <v>0</v>
      </c>
      <c r="BE51">
        <f>IF(BE$52=1,80,0)</f>
        <v>0</v>
      </c>
      <c r="BG51">
        <f>IF(BG$52=1,80,0)</f>
        <v>0</v>
      </c>
      <c r="BI51">
        <f>IF(BI$52=1,80,0)</f>
        <v>0</v>
      </c>
      <c r="BK51">
        <f>IF(BK$52=1,80,0)</f>
        <v>0</v>
      </c>
      <c r="BM51">
        <f>IF(BM$52=1,80,0)</f>
        <v>0</v>
      </c>
      <c r="BO51">
        <f>IF(BO$52=1,80,0)</f>
        <v>0</v>
      </c>
      <c r="BQ51">
        <f>IF(BQ$52=1,80,0)</f>
        <v>0</v>
      </c>
      <c r="BS51">
        <f>IF(BS$52=1,80,0)</f>
        <v>0</v>
      </c>
      <c r="BU51">
        <f>IF(BU$52=1,80,0)</f>
        <v>0</v>
      </c>
      <c r="BW51">
        <f>IF(BW$52=1,80,0)</f>
        <v>0</v>
      </c>
      <c r="BY51">
        <f>IF(BY$52=1,80,0)</f>
        <v>0</v>
      </c>
    </row>
    <row r="52" spans="1:84" ht="12.75" hidden="1" customHeight="1" x14ac:dyDescent="0.25">
      <c r="C52">
        <f>RANK(C53,$C53:$DB53)*C57</f>
        <v>8</v>
      </c>
      <c r="E52">
        <f>RANK(E53,$C53:$DB53)*E57</f>
        <v>20</v>
      </c>
      <c r="G52">
        <f>RANK(G53,$C53:$DB53)*G57</f>
        <v>18</v>
      </c>
      <c r="I52">
        <f>RANK(I53,$C53:$DB53)*I57</f>
        <v>19</v>
      </c>
      <c r="K52">
        <f>RANK(K53,$C53:$DB53)*K57</f>
        <v>0</v>
      </c>
      <c r="M52">
        <f>RANK(M53,$C53:$DB53)*M57</f>
        <v>23</v>
      </c>
      <c r="O52">
        <f>RANK(O53,$C53:$DB53)*O57</f>
        <v>0</v>
      </c>
      <c r="Q52">
        <f>RANK(Q53,$C53:$DB53)*Q57</f>
        <v>1</v>
      </c>
      <c r="S52">
        <f>RANK(S53,$C53:$DB53)*S57</f>
        <v>11</v>
      </c>
      <c r="U52">
        <f>RANK(U53,$C53:$DB53)*U57</f>
        <v>17</v>
      </c>
      <c r="W52">
        <f>RANK(W53,$C53:$DB53)*W57</f>
        <v>7</v>
      </c>
      <c r="Y52">
        <f>RANK(Y53,$C53:$DB53)*Y57</f>
        <v>2</v>
      </c>
      <c r="AA52">
        <f>RANK(AA53,$C53:$DB53)*AA57</f>
        <v>14</v>
      </c>
      <c r="AC52">
        <f>RANK(AC53,$C53:$DB53)*AC57</f>
        <v>24</v>
      </c>
      <c r="AE52">
        <f>RANK(AE53,$C53:$DB53)*AE57</f>
        <v>9</v>
      </c>
      <c r="AG52">
        <f>RANK(AG53,$C53:$DB53)*AG57</f>
        <v>22</v>
      </c>
      <c r="AI52">
        <f>RANK(AI53,$C53:$DB53)*AI57</f>
        <v>5</v>
      </c>
      <c r="AK52">
        <f>RANK(AK53,$C53:$DB53)*AK57</f>
        <v>15</v>
      </c>
      <c r="AM52">
        <f>RANK(AM53,$C53:$DB53)*AM57</f>
        <v>0</v>
      </c>
      <c r="AO52">
        <f>RANK(AO53,$C53:$DB53)*AO57</f>
        <v>21</v>
      </c>
      <c r="AQ52">
        <f>RANK(AQ53,$C53:$DB53)*AQ57</f>
        <v>0</v>
      </c>
      <c r="AS52">
        <f>RANK(AS53,$C53:$DB53)*AS57</f>
        <v>0</v>
      </c>
      <c r="AU52">
        <f>RANK(AU53,$C53:$DB53)*AU57</f>
        <v>13</v>
      </c>
      <c r="AW52">
        <f>RANK(AW53,$C53:$DB53)*AW57</f>
        <v>12</v>
      </c>
      <c r="AY52">
        <f>RANK(AY53,$C53:$DB53)*AY57</f>
        <v>0</v>
      </c>
      <c r="BA52">
        <f>RANK(BA53,$C53:$DB53)*BA57</f>
        <v>3</v>
      </c>
      <c r="BC52">
        <f>RANK(BC53,$C53:$DB53)*BC57</f>
        <v>0</v>
      </c>
      <c r="BE52">
        <f>RANK(BE53,$C53:$DB53)*BE57</f>
        <v>4</v>
      </c>
      <c r="BG52">
        <f>RANK(BG53,$C53:$DB53)*BG57</f>
        <v>10</v>
      </c>
      <c r="BI52">
        <f>RANK(BI53,$C53:$DB53)*BI57</f>
        <v>0</v>
      </c>
      <c r="BK52">
        <f>RANK(BK53,$C53:$DB53)*BK57</f>
        <v>0</v>
      </c>
      <c r="BM52">
        <f>RANK(BM53,$C53:$DB53)*BM57</f>
        <v>0</v>
      </c>
      <c r="BO52">
        <f>RANK(BO53,$C53:$DB53)*BO57</f>
        <v>6</v>
      </c>
      <c r="BQ52">
        <f>RANK(BQ53,$C53:$DB53)*BQ57</f>
        <v>0</v>
      </c>
      <c r="BS52">
        <f>RANK(BS53,$C53:$DB53)*BS57</f>
        <v>0</v>
      </c>
      <c r="BU52">
        <f>RANK(BU53,$C53:$DB53)*BU57</f>
        <v>25</v>
      </c>
      <c r="BW52">
        <f>RANK(BW53,$C53:$DB53)*BW57</f>
        <v>16</v>
      </c>
      <c r="BY52">
        <f>RANK(BY53,$C53:$DB53)*BY57</f>
        <v>0</v>
      </c>
    </row>
    <row r="53" spans="1:84" ht="12.75" hidden="1" customHeight="1" x14ac:dyDescent="0.25">
      <c r="C53">
        <f>SUM(C54:C56)</f>
        <v>17018.099999999999</v>
      </c>
      <c r="E53">
        <f>SUM(E54:E56)</f>
        <v>-8007.88</v>
      </c>
      <c r="G53">
        <f>SUM(G54:G56)</f>
        <v>-2001.82</v>
      </c>
      <c r="I53">
        <f>SUM(I54:I56)</f>
        <v>-2001.92</v>
      </c>
      <c r="K53">
        <f>SUM(K54:K56)</f>
        <v>-1000002.99</v>
      </c>
      <c r="M53">
        <f>SUM(M54:M56)</f>
        <v>-26025.42</v>
      </c>
      <c r="O53">
        <f>SUM(O54:O56)</f>
        <v>-999997.98</v>
      </c>
      <c r="Q53">
        <f>SUM(Q54:Q56)</f>
        <v>265266.40000000002</v>
      </c>
      <c r="S53">
        <f>SUM(S54:S56)</f>
        <v>4004.22</v>
      </c>
      <c r="U53">
        <f>SUM(U54:U56)</f>
        <v>-2001.71</v>
      </c>
      <c r="W53">
        <f>SUM(W54:W56)</f>
        <v>19019.45</v>
      </c>
      <c r="Y53">
        <f>SUM(Y54:Y56)</f>
        <v>145147.07</v>
      </c>
      <c r="AA53">
        <f>SUM(AA54:AA56)</f>
        <v>3003.1</v>
      </c>
      <c r="AC53">
        <f>SUM(AC54:AC56)</f>
        <v>-28027.78</v>
      </c>
      <c r="AE53">
        <f>SUM(AE54:AE56)</f>
        <v>10010.59</v>
      </c>
      <c r="AG53">
        <f>SUM(AG54:AG56)</f>
        <v>-17016.71</v>
      </c>
      <c r="AI53">
        <f>SUM(AI54:AI56)</f>
        <v>28030.18</v>
      </c>
      <c r="AK53">
        <f>SUM(AK54:AK56)</f>
        <v>2002.07</v>
      </c>
      <c r="AM53">
        <f>SUM(AM54:AM56)</f>
        <v>-999995.99</v>
      </c>
      <c r="AO53">
        <f>SUM(AO54:AO56)</f>
        <v>-8007.91</v>
      </c>
      <c r="AQ53">
        <f>SUM(AQ54:AQ56)</f>
        <v>-999997.96</v>
      </c>
      <c r="AS53">
        <f>SUM(AS54:AS56)</f>
        <v>-999999.99</v>
      </c>
      <c r="AU53">
        <f>SUM(AU54:AU56)</f>
        <v>4004.15</v>
      </c>
      <c r="AW53">
        <f>SUM(AW54:AW56)</f>
        <v>4004.16</v>
      </c>
      <c r="AY53">
        <f>SUM(AY54:AY56)</f>
        <v>-999993.98</v>
      </c>
      <c r="BA53">
        <f>SUM(BA54:BA56)</f>
        <v>37037.33</v>
      </c>
      <c r="BC53">
        <f>SUM(BC54:BC56)</f>
        <v>-1000001.98</v>
      </c>
      <c r="BE53">
        <f>SUM(BE54:BE56)</f>
        <v>36037.230000000003</v>
      </c>
      <c r="BG53">
        <f>SUM(BG54:BG56)</f>
        <v>9009.07</v>
      </c>
      <c r="BI53">
        <f>SUM(BI54:BI56)</f>
        <v>-999999.96</v>
      </c>
      <c r="BK53">
        <f>SUM(BK54:BK56)</f>
        <v>-1000002.98</v>
      </c>
      <c r="BM53">
        <f>SUM(BM54:BM56)</f>
        <v>-999996.99</v>
      </c>
      <c r="BO53">
        <f>SUM(BO54:BO56)</f>
        <v>26027.22</v>
      </c>
      <c r="BQ53">
        <f>SUM(BQ54:BQ56)</f>
        <v>-999998.99</v>
      </c>
      <c r="BS53">
        <f>SUM(BS54:BS56)</f>
        <v>-1000001.99</v>
      </c>
      <c r="BU53">
        <f>SUM(BU54:BU56)</f>
        <v>-174171.78</v>
      </c>
      <c r="BW53">
        <f>SUM(BW54:BW56)</f>
        <v>-1000.64</v>
      </c>
      <c r="BY53">
        <f>SUM(BY54:BY56)</f>
        <v>-999998.98</v>
      </c>
    </row>
    <row r="54" spans="1:84" ht="12.75" hidden="1" customHeight="1" x14ac:dyDescent="0.25">
      <c r="C54">
        <f>+D58/100</f>
        <v>1.1000000000000001</v>
      </c>
      <c r="E54">
        <f>+F58/100</f>
        <v>0.12</v>
      </c>
      <c r="G54">
        <f>+H58/100</f>
        <v>0.18</v>
      </c>
      <c r="I54">
        <f>+J58/100</f>
        <v>0.08</v>
      </c>
      <c r="K54">
        <f>+L58/100</f>
        <v>0.01</v>
      </c>
      <c r="M54">
        <f>+N58/100</f>
        <v>0.57999999999999996</v>
      </c>
      <c r="O54">
        <f>+P58/100</f>
        <v>0.02</v>
      </c>
      <c r="Q54">
        <f>+R58/100</f>
        <v>1.4</v>
      </c>
      <c r="S54">
        <f>+T58/100</f>
        <v>0.22</v>
      </c>
      <c r="U54">
        <f>+V58/100</f>
        <v>0.28999999999999998</v>
      </c>
      <c r="W54">
        <f>+X58/100</f>
        <v>0.45</v>
      </c>
      <c r="Y54">
        <f>+Z58/100</f>
        <v>2.0699999999999998</v>
      </c>
      <c r="AA54">
        <f>+AB58/100</f>
        <v>0.1</v>
      </c>
      <c r="AC54">
        <f>+AD58/100</f>
        <v>0.22</v>
      </c>
      <c r="AE54">
        <f>+AF58/100</f>
        <v>0.59</v>
      </c>
      <c r="AG54">
        <f>+AH58/100</f>
        <v>0.28999999999999998</v>
      </c>
      <c r="AI54">
        <f>+AJ58/100</f>
        <v>2.1800000000000002</v>
      </c>
      <c r="AK54">
        <f>+AL58/100</f>
        <v>7.0000000000000007E-2</v>
      </c>
      <c r="AM54">
        <f>+AN58/100</f>
        <v>0.01</v>
      </c>
      <c r="AO54">
        <f>+AP58/100</f>
        <v>0.09</v>
      </c>
      <c r="AQ54">
        <f>+AR58/100</f>
        <v>0.04</v>
      </c>
      <c r="AS54">
        <f>+AT58/100</f>
        <v>0.01</v>
      </c>
      <c r="AU54">
        <f>+AV58/100</f>
        <v>0.15</v>
      </c>
      <c r="AW54">
        <f>+AX58/100</f>
        <v>0.16</v>
      </c>
      <c r="AY54">
        <f>+AZ58/100</f>
        <v>0.02</v>
      </c>
      <c r="BA54">
        <f>+BB58/100</f>
        <v>0.33</v>
      </c>
      <c r="BC54">
        <f>+BD58/100</f>
        <v>0.02</v>
      </c>
      <c r="BE54">
        <f>+BF58/100</f>
        <v>1.23</v>
      </c>
      <c r="BG54">
        <f>+BH58/100</f>
        <v>7.0000000000000007E-2</v>
      </c>
      <c r="BI54">
        <f>+BJ58/100</f>
        <v>0.04</v>
      </c>
      <c r="BK54">
        <f>+BL58/100</f>
        <v>0.02</v>
      </c>
      <c r="BM54">
        <f>+BN58/100</f>
        <v>0.01</v>
      </c>
      <c r="BO54">
        <f>+BP58/100</f>
        <v>1.22</v>
      </c>
      <c r="BQ54">
        <f>+BR58/100</f>
        <v>0.01</v>
      </c>
      <c r="BS54">
        <f>+BT58/100</f>
        <v>0.01</v>
      </c>
      <c r="BU54">
        <f>+BV58/100</f>
        <v>2.2200000000000002</v>
      </c>
      <c r="BW54">
        <f>+BX58/100</f>
        <v>0.36</v>
      </c>
      <c r="BY54">
        <f>+BZ58/100</f>
        <v>0.02</v>
      </c>
    </row>
    <row r="55" spans="1:84" ht="12.75" hidden="1" customHeight="1" x14ac:dyDescent="0.25">
      <c r="C55">
        <f>D59*0</f>
        <v>0</v>
      </c>
      <c r="E55">
        <f>F59*0</f>
        <v>0</v>
      </c>
      <c r="G55">
        <f>H59*0</f>
        <v>0</v>
      </c>
      <c r="I55">
        <f>J59*0</f>
        <v>0</v>
      </c>
      <c r="K55">
        <f>L59*0</f>
        <v>0</v>
      </c>
      <c r="M55">
        <f>N59*0</f>
        <v>0</v>
      </c>
      <c r="O55">
        <f>P59*0</f>
        <v>0</v>
      </c>
      <c r="Q55">
        <f>R59*0</f>
        <v>0</v>
      </c>
      <c r="S55">
        <f>T59*0</f>
        <v>0</v>
      </c>
      <c r="U55">
        <f>V59*0</f>
        <v>0</v>
      </c>
      <c r="W55">
        <f>X59*0</f>
        <v>0</v>
      </c>
      <c r="Y55">
        <f>Z59*0</f>
        <v>0</v>
      </c>
      <c r="AA55">
        <f>AB59*0</f>
        <v>0</v>
      </c>
      <c r="AC55">
        <f>AD59*0</f>
        <v>0</v>
      </c>
      <c r="AE55">
        <f>AF59*0</f>
        <v>0</v>
      </c>
      <c r="AG55">
        <f>AH59*0</f>
        <v>0</v>
      </c>
      <c r="AI55">
        <f>AJ59*0</f>
        <v>0</v>
      </c>
      <c r="AK55">
        <f>AL59*0</f>
        <v>0</v>
      </c>
      <c r="AM55">
        <f>AN59*0</f>
        <v>0</v>
      </c>
      <c r="AO55">
        <f>AP59*0</f>
        <v>0</v>
      </c>
      <c r="AQ55">
        <f>AR59*0</f>
        <v>0</v>
      </c>
      <c r="AS55">
        <f>AT59*0</f>
        <v>0</v>
      </c>
      <c r="AU55">
        <f>AV59*0</f>
        <v>0</v>
      </c>
      <c r="AW55">
        <f>AX59*0</f>
        <v>0</v>
      </c>
      <c r="AY55">
        <f>AZ59*0</f>
        <v>0</v>
      </c>
      <c r="BA55">
        <f>BB59*0</f>
        <v>0</v>
      </c>
      <c r="BC55">
        <f>BD59*0</f>
        <v>0</v>
      </c>
      <c r="BE55">
        <f>BF59*0</f>
        <v>0</v>
      </c>
      <c r="BG55">
        <f>BH59*0</f>
        <v>0</v>
      </c>
      <c r="BI55">
        <f>BK59*0</f>
        <v>0</v>
      </c>
      <c r="BK55">
        <f>BL59*0</f>
        <v>0</v>
      </c>
      <c r="BM55">
        <f>BN59*0</f>
        <v>0</v>
      </c>
      <c r="BO55">
        <f>BQ59*0</f>
        <v>0</v>
      </c>
      <c r="BQ55">
        <f>BR59*0</f>
        <v>0</v>
      </c>
      <c r="BS55">
        <f>BU59*0</f>
        <v>0</v>
      </c>
      <c r="BU55">
        <f>BV59*0</f>
        <v>0</v>
      </c>
      <c r="BW55">
        <f>BX59*0</f>
        <v>0</v>
      </c>
      <c r="BY55">
        <f>BZ59*0</f>
        <v>0</v>
      </c>
    </row>
    <row r="56" spans="1:84" ht="12.75" hidden="1" customHeight="1" x14ac:dyDescent="0.25">
      <c r="C56">
        <f>IF(C57=1,C58*C57*1000+C58,-1000000+C58)</f>
        <v>17017</v>
      </c>
      <c r="E56">
        <f>IF(E57=1,E58*E57*1000+E58,-1000000+E58)</f>
        <v>-8008</v>
      </c>
      <c r="G56">
        <f>IF(G57=1,G58*G57*1000+G58,-1000000+G58)</f>
        <v>-2002</v>
      </c>
      <c r="I56">
        <f>IF(I57=1,I58*I57*1000+I58,-1000000+I58)</f>
        <v>-2002</v>
      </c>
      <c r="K56">
        <f>IF(K57=1,K58*K57*1000+K58,-1000000+K58)</f>
        <v>-1000003</v>
      </c>
      <c r="M56">
        <f>IF(M57=1,M58*M57*1000+M58,-1000000+M58)</f>
        <v>-26026</v>
      </c>
      <c r="O56">
        <f>IF(O57=1,O58*O57*1000+O58,-1000000+O58)</f>
        <v>-999998</v>
      </c>
      <c r="Q56">
        <f>IF(Q57=1,Q58*Q57*1000+Q58,-1000000+Q58)</f>
        <v>265265</v>
      </c>
      <c r="S56">
        <f>IF(S57=1,S58*S57*1000+S58,-1000000+S58)</f>
        <v>4004</v>
      </c>
      <c r="U56">
        <f>IF(U57=1,U58*U57*1000+U58,-1000000+U58)</f>
        <v>-2002</v>
      </c>
      <c r="W56">
        <f>IF(W57=1,W58*W57*1000+W58,-1000000+W58)</f>
        <v>19019</v>
      </c>
      <c r="Y56">
        <f>IF(Y57=1,Y58*Y57*1000+Y58,-1000000+Y58)</f>
        <v>145145</v>
      </c>
      <c r="AA56">
        <f>IF(AA57=1,AA58*AA57*1000+AA58,-1000000+AA58)</f>
        <v>3003</v>
      </c>
      <c r="AC56">
        <f>IF(AC57=1,AC58*AC57*1000+AC58,-1000000+AC58)</f>
        <v>-28028</v>
      </c>
      <c r="AE56">
        <f>IF(AE57=1,AE58*AE57*1000+AE58,-1000000+AE58)</f>
        <v>10010</v>
      </c>
      <c r="AG56">
        <f>IF(AG57=1,AG58*AG57*1000+AG58,-1000000+AG58)</f>
        <v>-17017</v>
      </c>
      <c r="AI56">
        <f>IF(AI57=1,AI58*AI57*1000+AI58,-1000000+AI58)</f>
        <v>28028</v>
      </c>
      <c r="AK56">
        <f>IF(AK57=1,AK58*AK57*1000+AK58,-1000000+AK58)</f>
        <v>2002</v>
      </c>
      <c r="AM56">
        <f>IF(AM57=1,AM58*AM57*1000+AM58,-1000000+AM58)</f>
        <v>-999996</v>
      </c>
      <c r="AO56">
        <f>IF(AO57=1,AO58*AO57*1000+AO58,-1000000+AO58)</f>
        <v>-8008</v>
      </c>
      <c r="AQ56">
        <f>IF(AQ57=1,AQ58*AQ57*1000+AQ58,-1000000+AQ58)</f>
        <v>-999998</v>
      </c>
      <c r="AS56">
        <f>IF(AS57=1,AS58*AS57*1000+AS58,-1000000+AS58)</f>
        <v>-1000000</v>
      </c>
      <c r="AU56">
        <f>IF(AU57=1,AU58*AU57*1000+AU58,-1000000+AU58)</f>
        <v>4004</v>
      </c>
      <c r="AW56">
        <f>IF(AW57=1,AW58*AW57*1000+AW58,-1000000+AW58)</f>
        <v>4004</v>
      </c>
      <c r="AY56">
        <f>IF(AY57=1,AY58*AY57*1000+AY58,-1000000+AY58)</f>
        <v>-999994</v>
      </c>
      <c r="BA56">
        <f>IF(BA57=1,BA58*BA57*1000+BA58,-1000000+BA58)</f>
        <v>37037</v>
      </c>
      <c r="BC56">
        <f>IF(BC57=1,BC58*BC57*1000+BC58,-1000000+BC58)</f>
        <v>-1000002</v>
      </c>
      <c r="BE56">
        <f>IF(BE57=1,BE58*BE57*1000+BE58,-1000000+BE58)</f>
        <v>36036</v>
      </c>
      <c r="BG56">
        <f>IF(BG57=1,BG58*BG57*1000+BG58,-1000000+BG58)</f>
        <v>9009</v>
      </c>
      <c r="BI56">
        <f>IF(BI57=1,BI58*BI57*1000+BI58,-1000000+BI58)</f>
        <v>-1000000</v>
      </c>
      <c r="BK56">
        <f>IF(BK57=1,BK58*BK57*1000+BK58,-1000000+BK58)</f>
        <v>-1000003</v>
      </c>
      <c r="BM56">
        <f>IF(BM57=1,BM58*BM57*1000+BM58,-1000000+BM58)</f>
        <v>-999997</v>
      </c>
      <c r="BO56">
        <f>IF(BO57=1,BO58*BO57*1000+BO58,-1000000+BO58)</f>
        <v>26026</v>
      </c>
      <c r="BQ56">
        <f>IF(BQ57=1,BQ58*BQ57*1000+BQ58,-1000000+BQ58)</f>
        <v>-999999</v>
      </c>
      <c r="BS56">
        <f>IF(BS57=1,BS58*BS57*1000+BS58,-1000000+BS58)</f>
        <v>-1000002</v>
      </c>
      <c r="BU56">
        <f>IF(BU57=1,BU58*BU57*1000+BU58,-1000000+BU58)</f>
        <v>-174174</v>
      </c>
      <c r="BW56">
        <f>IF(BW57=1,BW58*BW57*1000+BW58,-1000000+BW58)</f>
        <v>-1001</v>
      </c>
      <c r="BY56">
        <f>IF(BY57=1,BY58*BY57*1000+BY58,-1000000+BY58)</f>
        <v>-999999</v>
      </c>
    </row>
    <row r="57" spans="1:84" ht="13" hidden="1" thickBot="1" x14ac:dyDescent="0.3">
      <c r="A57" t="s">
        <v>13</v>
      </c>
      <c r="B57">
        <f>SUM(C57:BZ57)</f>
        <v>25</v>
      </c>
      <c r="C57">
        <f>IF(D58&gt;=$A3/2,1,0)</f>
        <v>1</v>
      </c>
      <c r="E57">
        <f>IF(F58&gt;=$A3/2,1,0)</f>
        <v>1</v>
      </c>
      <c r="G57">
        <f>IF(H58&gt;=$A3/2,1,0)</f>
        <v>1</v>
      </c>
      <c r="I57">
        <f>IF(J58&gt;=$A3/2,1,0)</f>
        <v>1</v>
      </c>
      <c r="K57">
        <f>IF(L58&gt;=$A3/2,1,0)</f>
        <v>0</v>
      </c>
      <c r="M57">
        <f>IF(N58&gt;=$A3/2,1,0)</f>
        <v>1</v>
      </c>
      <c r="O57">
        <f>IF(P58&gt;=$A3/2,1,0)</f>
        <v>0</v>
      </c>
      <c r="Q57">
        <f>IF(R58&gt;=$A3/2,1,0)</f>
        <v>1</v>
      </c>
      <c r="S57">
        <f>IF(T58&gt;=$A3/2,1,0)</f>
        <v>1</v>
      </c>
      <c r="U57">
        <f>IF(V58&gt;=$A3/2,1,0)</f>
        <v>1</v>
      </c>
      <c r="W57">
        <f>IF(X58&gt;=$A3/2,1,0)</f>
        <v>1</v>
      </c>
      <c r="Y57">
        <f>IF(Z58&gt;=$A3/2,1,0)</f>
        <v>1</v>
      </c>
      <c r="AA57">
        <f>IF(AB58&gt;=$A3/2,1,0)</f>
        <v>1</v>
      </c>
      <c r="AC57">
        <f>IF(AD58&gt;=$A3/2,1,0)</f>
        <v>1</v>
      </c>
      <c r="AE57">
        <f>IF(AF58&gt;=$A3/2,1,0)</f>
        <v>1</v>
      </c>
      <c r="AG57">
        <f>IF(AH58&gt;=$A3/2,1,0)</f>
        <v>1</v>
      </c>
      <c r="AI57">
        <f>IF(AJ58&gt;=$A3/2,1,0)</f>
        <v>1</v>
      </c>
      <c r="AK57">
        <f>IF(AL58&gt;=$A3/2,1,0)</f>
        <v>1</v>
      </c>
      <c r="AM57">
        <f>IF(AN58&gt;=$A3/2,1,0)</f>
        <v>0</v>
      </c>
      <c r="AO57">
        <f>IF(AP58&gt;=$A3/2,1,0)</f>
        <v>1</v>
      </c>
      <c r="AQ57">
        <f>IF(AR58&gt;=$A3/2,1,0)</f>
        <v>0</v>
      </c>
      <c r="AS57">
        <f>IF(AT58&gt;=$A3/2,1,0)</f>
        <v>0</v>
      </c>
      <c r="AU57">
        <f>IF(AV58&gt;=$A3/2,1,0)</f>
        <v>1</v>
      </c>
      <c r="AW57">
        <f>IF(AX58&gt;=$A3/2,1,0)</f>
        <v>1</v>
      </c>
      <c r="AY57">
        <f>IF(AZ58&gt;=$A3/2,1,0)</f>
        <v>0</v>
      </c>
      <c r="BA57">
        <f>IF(BB58&gt;=$A3/2,1,0)</f>
        <v>1</v>
      </c>
      <c r="BC57">
        <f>IF(BD58&gt;=$A3/2,1,0)</f>
        <v>0</v>
      </c>
      <c r="BE57">
        <f>IF(BF58&gt;=$A3/2,1,0)</f>
        <v>1</v>
      </c>
      <c r="BG57">
        <f>IF(BH58&gt;=$A3/2,1,0)</f>
        <v>1</v>
      </c>
      <c r="BI57">
        <f>IF(BJ58&gt;=$A3/2,1,0)</f>
        <v>0</v>
      </c>
      <c r="BK57">
        <f>IF(BL58&gt;=$A3/2,1,0)</f>
        <v>0</v>
      </c>
      <c r="BM57">
        <f>IF(BN58&gt;=$A3/2,1,0)</f>
        <v>0</v>
      </c>
      <c r="BO57">
        <f>IF(BP58&gt;=$A3/2,1,0)</f>
        <v>1</v>
      </c>
      <c r="BQ57">
        <f>IF(BR58&gt;=$A3/2,1,0)</f>
        <v>0</v>
      </c>
      <c r="BS57">
        <f>IF(BT58&gt;=$A3/2,1,0)</f>
        <v>0</v>
      </c>
      <c r="BU57">
        <f>IF(BV58&gt;=$A3/2,1,0)</f>
        <v>1</v>
      </c>
      <c r="BW57">
        <f>IF(BX58&gt;=$A3/2,1,0)</f>
        <v>1</v>
      </c>
      <c r="BY57">
        <f>IF(BZ58&gt;=$A3/2,1,0)</f>
        <v>0</v>
      </c>
    </row>
    <row r="58" spans="1:84" ht="13.5" hidden="1" customHeight="1" thickBot="1" x14ac:dyDescent="0.3">
      <c r="C58" s="2">
        <f>IF(SUM(C63:C1004)&lt;-1000,-100000000,SUM(C63:C1004))</f>
        <v>17</v>
      </c>
      <c r="D58" s="2">
        <f>COUNT(D77:D1004)+SUM(D63:D76)</f>
        <v>110</v>
      </c>
      <c r="E58" s="2">
        <f>IF(SUM(E63:E1004)&lt;-1000,-100000000,SUM(E63:E1004))</f>
        <v>-8</v>
      </c>
      <c r="F58" s="2">
        <f>COUNT(F77:F1004)+SUM(F63:F76)</f>
        <v>12</v>
      </c>
      <c r="G58" s="2">
        <f>IF(SUM(G63:G1004)&lt;-1000,-100000000,SUM(G63:G1004))</f>
        <v>-2</v>
      </c>
      <c r="H58" s="2">
        <f>COUNT(H77:H1004)+SUM(H63:H76)</f>
        <v>18</v>
      </c>
      <c r="I58" s="2">
        <f>IF(SUM(I63:I1004)&lt;-1000,-100000000,SUM(I63:I1004))</f>
        <v>-2</v>
      </c>
      <c r="J58" s="2">
        <f>COUNT(J77:J1004)+SUM(J63:J76)</f>
        <v>8</v>
      </c>
      <c r="K58" s="2">
        <f>IF(SUM(K63:K1004)&lt;-1000,-100000000,SUM(K63:K1004))</f>
        <v>-3</v>
      </c>
      <c r="L58" s="2">
        <f>COUNT(L77:L1004)+SUM(L63:L76)</f>
        <v>1</v>
      </c>
      <c r="M58" s="2">
        <f>IF(SUM(M63:M1004)&lt;-1000,-100000000,SUM(M63:M1004))</f>
        <v>-26</v>
      </c>
      <c r="N58" s="2">
        <f>COUNT(N77:N1004)+SUM(N63:N76)</f>
        <v>58</v>
      </c>
      <c r="O58" s="2">
        <f>IF(SUM(O63:O1004)&lt;-1000,-100000000,SUM(O63:O1004))</f>
        <v>2</v>
      </c>
      <c r="P58" s="2">
        <f>COUNT(P77:P1004)+SUM(P63:P76)</f>
        <v>2</v>
      </c>
      <c r="Q58" s="2">
        <f>IF(SUM(Q63:Q1004)&lt;-1000,-100000000,SUM(Q63:Q1004))</f>
        <v>265</v>
      </c>
      <c r="R58" s="2">
        <f>COUNT(R77:R1004)+SUM(R63:R76)</f>
        <v>140</v>
      </c>
      <c r="S58" s="2">
        <f>IF(SUM(S63:S1004)&lt;-1000,-100000000,SUM(S63:S1004))</f>
        <v>4</v>
      </c>
      <c r="T58" s="2">
        <f>COUNT(T77:T1004)+SUM(T63:T76)</f>
        <v>22</v>
      </c>
      <c r="U58" s="2">
        <f>IF(SUM(U63:U1004)&lt;-1000,-100000000,SUM(U63:U1004))</f>
        <v>-2</v>
      </c>
      <c r="V58" s="2">
        <f>COUNT(V77:V1004)+SUM(V63:V76)</f>
        <v>29</v>
      </c>
      <c r="W58" s="2">
        <f>IF(SUM(W63:W1004)&lt;-1000,-100000000,SUM(W63:W1004))</f>
        <v>19</v>
      </c>
      <c r="X58" s="2">
        <f>COUNT(X77:X1004)+SUM(X63:X76)</f>
        <v>45</v>
      </c>
      <c r="Y58" s="2">
        <f>IF(SUM(Y63:Y1004)&lt;-1000,-100000000,SUM(Y63:Y1004))</f>
        <v>145</v>
      </c>
      <c r="Z58" s="2">
        <f>COUNT(Z77:Z1004)+SUM(Z63:Z76)</f>
        <v>207</v>
      </c>
      <c r="AA58" s="2">
        <f>IF(SUM(AA63:AA1004)&lt;-1000,-100000000,SUM(AA63:AA1004))</f>
        <v>3</v>
      </c>
      <c r="AB58" s="2">
        <f>COUNT(AB77:AB1004)+SUM(AB63:AB76)</f>
        <v>10</v>
      </c>
      <c r="AC58" s="2">
        <f>IF(SUM(AC63:AC1004)&lt;-1000,-100000000,SUM(AC63:AC1004))</f>
        <v>-28</v>
      </c>
      <c r="AD58" s="2">
        <f>COUNT(AD77:AD1004)+SUM(AD63:AD76)</f>
        <v>22</v>
      </c>
      <c r="AE58" s="2">
        <f>IF(SUM(AE63:AE1004)&lt;-1000,-100000000,SUM(AE63:AE1004))</f>
        <v>10</v>
      </c>
      <c r="AF58" s="2">
        <f>COUNT(AF77:AF1004)+SUM(AF63:AF76)</f>
        <v>59</v>
      </c>
      <c r="AG58" s="2">
        <f>IF(SUM(AG63:AG1004)&lt;-1000,-100000000,SUM(AG63:AG1004))</f>
        <v>-17</v>
      </c>
      <c r="AH58" s="2">
        <f>COUNT(AH77:AH1004)+SUM(AH63:AH76)</f>
        <v>29</v>
      </c>
      <c r="AI58" s="2">
        <f>IF(SUM(AI63:AI1004)&lt;-1000,-100000000,SUM(AI63:AI1004))</f>
        <v>28</v>
      </c>
      <c r="AJ58" s="2">
        <f>COUNT(AJ77:AJ1004)+SUM(AJ63:AJ76)</f>
        <v>218</v>
      </c>
      <c r="AK58" s="2">
        <f>IF(SUM(AK63:AK1004)&lt;-1000,-100000000,SUM(AK63:AK1004))</f>
        <v>2</v>
      </c>
      <c r="AL58" s="2">
        <f>COUNT(AL77:AL1004)+SUM(AL63:AL76)</f>
        <v>7</v>
      </c>
      <c r="AM58" s="2">
        <f>IF(SUM(AM63:AM1004)&lt;-1000,-100000000,SUM(AM63:AM1004))</f>
        <v>4</v>
      </c>
      <c r="AN58" s="2">
        <f>COUNT(AN77:AN1004)+SUM(AN63:AN76)</f>
        <v>1</v>
      </c>
      <c r="AO58" s="2">
        <f>IF(SUM(AO63:AO1004)&lt;-1000,-100000000,SUM(AO63:AO1004))</f>
        <v>-8</v>
      </c>
      <c r="AP58" s="2">
        <f>COUNT(AP77:AP1004)+SUM(AP63:AP76)</f>
        <v>9</v>
      </c>
      <c r="AQ58" s="2">
        <f>IF(SUM(AQ63:AQ1004)&lt;-1000,-100000000,SUM(AQ63:AQ1004))</f>
        <v>2</v>
      </c>
      <c r="AR58" s="2">
        <f>COUNT(AR77:AR1004)+SUM(AR63:AR76)</f>
        <v>4</v>
      </c>
      <c r="AS58" s="2">
        <f>IF(SUM(AS63:AS1004)&lt;-1000,-100000000,SUM(AS63:AS1004))</f>
        <v>0</v>
      </c>
      <c r="AT58" s="2">
        <f>COUNT(AT77:AT1004)+SUM(AT63:AT76)</f>
        <v>1</v>
      </c>
      <c r="AU58" s="2">
        <f>IF(SUM(AU63:AU1004)&lt;-1000,-100000000,SUM(AU63:AU1004))</f>
        <v>4</v>
      </c>
      <c r="AV58" s="2">
        <f>COUNT(AV77:AV1004)+SUM(AV63:AV76)</f>
        <v>15</v>
      </c>
      <c r="AW58" s="2">
        <f>IF(SUM(AW63:AW1004)&lt;-1000,-100000000,SUM(AW63:AW1004))</f>
        <v>4</v>
      </c>
      <c r="AX58" s="2">
        <f>COUNT(AX77:AX1004)+SUM(AX63:AX76)</f>
        <v>16</v>
      </c>
      <c r="AY58" s="2">
        <f>IF(SUM(AY63:AY1004)&lt;-1000,-100000000,SUM(AY63:AY1004))</f>
        <v>6</v>
      </c>
      <c r="AZ58" s="2">
        <f>COUNT(AZ77:AZ1004)+SUM(AZ63:AZ76)</f>
        <v>2</v>
      </c>
      <c r="BA58" s="2">
        <f>IF(SUM(BA63:BA1004)&lt;-1000,-100000000,SUM(BA63:BA1004))</f>
        <v>37</v>
      </c>
      <c r="BB58" s="2">
        <f>COUNT(BB77:BB1004)+SUM(BB63:BB76)</f>
        <v>33</v>
      </c>
      <c r="BC58" s="2">
        <f>IF(SUM(BC63:BC1004)&lt;-1000,-100000000,SUM(BC63:BC1004))</f>
        <v>-2</v>
      </c>
      <c r="BD58" s="2">
        <f>COUNT(BD77:BD1004)+SUM(BD63:BD76)</f>
        <v>2</v>
      </c>
      <c r="BE58" s="2">
        <f>IF(SUM(BE63:BE1004)&lt;-1000,-100000000,SUM(BE63:BE1004))</f>
        <v>36</v>
      </c>
      <c r="BF58" s="2">
        <f>COUNT(BF77:BF1004)+SUM(BF63:BF76)</f>
        <v>123</v>
      </c>
      <c r="BG58" s="2">
        <f>IF(SUM(BG63:BG1004)&lt;-1000,-100000000,SUM(BG63:BG1004))</f>
        <v>9</v>
      </c>
      <c r="BH58" s="2">
        <f>COUNT(BH77:BH1004)+SUM(BH63:BH76)</f>
        <v>7</v>
      </c>
      <c r="BI58" s="2">
        <f>IF(SUM(BI63:BI1004)&lt;-1000,-100000000,SUM(BI63:BI1004))</f>
        <v>0</v>
      </c>
      <c r="BJ58" s="2">
        <f>COUNT(BJ77:BJ1004)+SUM(BJ63:BJ76)</f>
        <v>4</v>
      </c>
      <c r="BK58" s="2">
        <f>IF(SUM(BK63:BK1004)&lt;-1000,-100000000,SUM(BK63:BK1004))</f>
        <v>-3</v>
      </c>
      <c r="BL58" s="2">
        <f>COUNT(BL77:BL1004)+SUM(BL63:BL76)</f>
        <v>2</v>
      </c>
      <c r="BM58" s="2">
        <f>IF(SUM(BM63:BM1004)&lt;-1000,-100000000,SUM(BM63:BM1004))</f>
        <v>3</v>
      </c>
      <c r="BN58" s="2">
        <f>COUNT(BN77:BN1004)+SUM(BN63:BN76)</f>
        <v>1</v>
      </c>
      <c r="BO58" s="2">
        <f>IF(SUM(BO63:BO1004)&lt;-1000,-100000000,SUM(BO63:BO1004))</f>
        <v>26</v>
      </c>
      <c r="BP58" s="2">
        <f>COUNT(BP77:BP1004)+SUM(BP63:BP76)</f>
        <v>122</v>
      </c>
      <c r="BQ58" s="2">
        <f>IF(SUM(BQ63:BQ1004)&lt;-1000,-100000000,SUM(BQ63:BQ1004))</f>
        <v>1</v>
      </c>
      <c r="BR58" s="2">
        <f>COUNT(BR77:BR1004)+SUM(BR63:BR76)</f>
        <v>1</v>
      </c>
      <c r="BS58" s="2">
        <f>IF(SUM(BS63:BS1004)&lt;-1000,-100000000,SUM(BS63:BS1004))</f>
        <v>-2</v>
      </c>
      <c r="BT58" s="2">
        <f>COUNT(BT77:BT1004)+SUM(BT63:BT76)</f>
        <v>1</v>
      </c>
      <c r="BU58" s="2">
        <f>IF(SUM(BU63:BU1004)&lt;-1000,-100000000,SUM(BU63:BU1004))</f>
        <v>-174</v>
      </c>
      <c r="BV58" s="2">
        <f>COUNT(BV77:BV1004)+SUM(BV63:BV76)</f>
        <v>222</v>
      </c>
      <c r="BW58" s="2">
        <f>IF(SUM(BW63:BW1004)&lt;-1000,-100000000,SUM(BW63:BW1004))</f>
        <v>-1</v>
      </c>
      <c r="BX58" s="2">
        <f>COUNT(BX77:BX1004)+SUM(BX63:BX76)</f>
        <v>36</v>
      </c>
      <c r="BY58" s="2">
        <f>IF(SUM(BY63:BY1004)&lt;-1000,-100000000,SUM(BY63:BY1004))</f>
        <v>1</v>
      </c>
      <c r="BZ58" s="2">
        <f>COUNT(BZ77:BZ1004)+SUM(BZ63:BZ76)</f>
        <v>2</v>
      </c>
    </row>
    <row r="59" spans="1:84" ht="12.75" hidden="1" customHeight="1" x14ac:dyDescent="0.25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>
        <f>AVERAGE(R78:R92)</f>
        <v>223.63636363636363</v>
      </c>
      <c r="S59" s="2"/>
      <c r="T59" s="2"/>
      <c r="U59" s="2"/>
      <c r="V59" s="2"/>
      <c r="W59" s="2"/>
      <c r="X59" s="2"/>
      <c r="Y59" s="2"/>
      <c r="Z59" s="2">
        <f>AVERAGE(Z78:Z92)</f>
        <v>150</v>
      </c>
      <c r="AA59" s="2"/>
      <c r="AB59" s="2"/>
      <c r="AC59" s="2"/>
      <c r="AD59" s="2">
        <f>AVERAGE(AD78:AD92)</f>
        <v>138.57142857142858</v>
      </c>
      <c r="AE59" s="2"/>
      <c r="AF59" s="2"/>
      <c r="AG59" s="2"/>
      <c r="AH59" s="2"/>
      <c r="AI59" s="2"/>
      <c r="AJ59" s="2">
        <f>AVERAGE(AJ78:AJ92)</f>
        <v>206.66666666666666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>
        <f>AVERAGE(BF78:BF92)</f>
        <v>180</v>
      </c>
      <c r="BG59" s="2"/>
      <c r="BH59" s="2"/>
      <c r="BI59" s="2"/>
      <c r="BJ59" s="2">
        <f>AVERAGE(BJ78:BJ92)</f>
        <v>145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</row>
    <row r="60" spans="1:84" ht="13" hidden="1" thickBot="1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41">
        <f>MAX(CB63:CB1085)</f>
        <v>143</v>
      </c>
    </row>
    <row r="61" spans="1:84" ht="13" thickBot="1" x14ac:dyDescent="0.3">
      <c r="B61" s="475" t="s">
        <v>68</v>
      </c>
      <c r="C61" s="459" t="s">
        <v>119</v>
      </c>
      <c r="D61" s="460"/>
      <c r="E61" s="474" t="s">
        <v>155</v>
      </c>
      <c r="F61" s="460"/>
      <c r="G61" s="459" t="s">
        <v>1</v>
      </c>
      <c r="H61" s="460"/>
      <c r="I61" s="471" t="s">
        <v>233</v>
      </c>
      <c r="J61" s="460"/>
      <c r="K61" s="467" t="s">
        <v>229</v>
      </c>
      <c r="L61" s="468"/>
      <c r="M61" s="473" t="s">
        <v>62</v>
      </c>
      <c r="N61" s="462"/>
      <c r="O61" s="471" t="s">
        <v>270</v>
      </c>
      <c r="P61" s="461"/>
      <c r="Q61" s="459" t="s">
        <v>9</v>
      </c>
      <c r="R61" s="460"/>
      <c r="S61" s="467" t="s">
        <v>283</v>
      </c>
      <c r="T61" s="468"/>
      <c r="U61" s="459" t="s">
        <v>93</v>
      </c>
      <c r="V61" s="460"/>
      <c r="W61" s="469" t="s">
        <v>209</v>
      </c>
      <c r="X61" s="470"/>
      <c r="Y61" s="471" t="s">
        <v>120</v>
      </c>
      <c r="Z61" s="460"/>
      <c r="AA61" s="459" t="s">
        <v>144</v>
      </c>
      <c r="AB61" s="460"/>
      <c r="AC61" s="473" t="s">
        <v>152</v>
      </c>
      <c r="AD61" s="470"/>
      <c r="AE61" s="459" t="s">
        <v>160</v>
      </c>
      <c r="AF61" s="460"/>
      <c r="AG61" s="473" t="s">
        <v>157</v>
      </c>
      <c r="AH61" s="470"/>
      <c r="AI61" s="471" t="s">
        <v>161</v>
      </c>
      <c r="AJ61" s="461"/>
      <c r="AK61" s="471" t="s">
        <v>236</v>
      </c>
      <c r="AL61" s="461"/>
      <c r="AM61" s="471" t="s">
        <v>271</v>
      </c>
      <c r="AN61" s="461"/>
      <c r="AO61" s="471" t="s">
        <v>43</v>
      </c>
      <c r="AP61" s="461"/>
      <c r="AQ61" s="474" t="s">
        <v>129</v>
      </c>
      <c r="AR61" s="460"/>
      <c r="AS61" s="467" t="s">
        <v>281</v>
      </c>
      <c r="AT61" s="468"/>
      <c r="AU61" s="477" t="s">
        <v>141</v>
      </c>
      <c r="AV61" s="470"/>
      <c r="AW61" s="474" t="s">
        <v>140</v>
      </c>
      <c r="AX61" s="461"/>
      <c r="AY61" s="467" t="s">
        <v>286</v>
      </c>
      <c r="AZ61" s="468"/>
      <c r="BA61" s="471" t="s">
        <v>285</v>
      </c>
      <c r="BB61" s="461"/>
      <c r="BC61" s="467" t="s">
        <v>287</v>
      </c>
      <c r="BD61" s="468"/>
      <c r="BE61" s="469" t="s">
        <v>159</v>
      </c>
      <c r="BF61" s="470"/>
      <c r="BG61" s="469" t="s">
        <v>175</v>
      </c>
      <c r="BH61" s="470"/>
      <c r="BI61" s="469" t="s">
        <v>242</v>
      </c>
      <c r="BJ61" s="470"/>
      <c r="BK61" s="469" t="s">
        <v>267</v>
      </c>
      <c r="BL61" s="470"/>
      <c r="BM61" s="469" t="s">
        <v>239</v>
      </c>
      <c r="BN61" s="470"/>
      <c r="BO61" s="469" t="s">
        <v>174</v>
      </c>
      <c r="BP61" s="470"/>
      <c r="BQ61" s="469" t="s">
        <v>139</v>
      </c>
      <c r="BR61" s="470"/>
      <c r="BS61" s="469" t="s">
        <v>288</v>
      </c>
      <c r="BT61" s="470"/>
      <c r="BU61" s="469" t="s">
        <v>240</v>
      </c>
      <c r="BV61" s="470"/>
      <c r="BW61" s="469" t="s">
        <v>206</v>
      </c>
      <c r="BX61" s="470"/>
      <c r="BY61" s="474" t="s">
        <v>130</v>
      </c>
      <c r="BZ61" s="461"/>
      <c r="CA61" s="41">
        <f>COUNT(CA78:CA919)+SUM(CA63:CA74)</f>
        <v>266.66666666666663</v>
      </c>
      <c r="CB61" s="86" t="s">
        <v>7</v>
      </c>
      <c r="CC61" s="182" t="s">
        <v>8</v>
      </c>
      <c r="CD61" s="208" t="s">
        <v>47</v>
      </c>
      <c r="CE61" s="131" t="s">
        <v>143</v>
      </c>
      <c r="CF61">
        <f>SUM(CF63:CF919)</f>
        <v>-6</v>
      </c>
    </row>
    <row r="62" spans="1:84" ht="13" thickBot="1" x14ac:dyDescent="0.3">
      <c r="B62" s="476"/>
      <c r="C62" s="37" t="s">
        <v>3</v>
      </c>
      <c r="D62" s="38" t="s">
        <v>2</v>
      </c>
      <c r="E62" s="37" t="s">
        <v>3</v>
      </c>
      <c r="F62" s="38" t="s">
        <v>2</v>
      </c>
      <c r="G62" s="37" t="s">
        <v>3</v>
      </c>
      <c r="H62" s="38" t="s">
        <v>2</v>
      </c>
      <c r="I62" s="37" t="s">
        <v>3</v>
      </c>
      <c r="J62" s="38" t="s">
        <v>2</v>
      </c>
      <c r="K62" s="77" t="s">
        <v>3</v>
      </c>
      <c r="L62" s="38" t="s">
        <v>2</v>
      </c>
      <c r="M62" s="37" t="s">
        <v>3</v>
      </c>
      <c r="N62" s="77" t="s">
        <v>2</v>
      </c>
      <c r="O62" s="77" t="s">
        <v>3</v>
      </c>
      <c r="P62" s="38" t="s">
        <v>2</v>
      </c>
      <c r="Q62" s="37" t="s">
        <v>3</v>
      </c>
      <c r="R62" s="38" t="s">
        <v>2</v>
      </c>
      <c r="S62" s="37" t="s">
        <v>3</v>
      </c>
      <c r="T62" s="38" t="s">
        <v>2</v>
      </c>
      <c r="U62" s="37" t="s">
        <v>3</v>
      </c>
      <c r="V62" s="38" t="s">
        <v>2</v>
      </c>
      <c r="W62" s="37" t="s">
        <v>3</v>
      </c>
      <c r="X62" s="38" t="s">
        <v>2</v>
      </c>
      <c r="Y62" s="37" t="s">
        <v>3</v>
      </c>
      <c r="Z62" s="38" t="s">
        <v>2</v>
      </c>
      <c r="AA62" s="37" t="s">
        <v>3</v>
      </c>
      <c r="AB62" s="38" t="s">
        <v>2</v>
      </c>
      <c r="AC62" s="37" t="s">
        <v>3</v>
      </c>
      <c r="AD62" s="38" t="s">
        <v>2</v>
      </c>
      <c r="AE62" s="37" t="s">
        <v>3</v>
      </c>
      <c r="AF62" s="38" t="s">
        <v>2</v>
      </c>
      <c r="AG62" s="37" t="s">
        <v>3</v>
      </c>
      <c r="AH62" s="38" t="s">
        <v>2</v>
      </c>
      <c r="AI62" s="37" t="s">
        <v>3</v>
      </c>
      <c r="AJ62" s="38" t="s">
        <v>2</v>
      </c>
      <c r="AK62" s="37" t="s">
        <v>3</v>
      </c>
      <c r="AL62" s="38" t="s">
        <v>2</v>
      </c>
      <c r="AM62" s="37" t="s">
        <v>3</v>
      </c>
      <c r="AN62" s="38" t="s">
        <v>2</v>
      </c>
      <c r="AO62" s="37" t="s">
        <v>3</v>
      </c>
      <c r="AP62" s="38" t="s">
        <v>2</v>
      </c>
      <c r="AQ62" s="37" t="s">
        <v>3</v>
      </c>
      <c r="AR62" s="38" t="s">
        <v>2</v>
      </c>
      <c r="AS62" s="37" t="s">
        <v>3</v>
      </c>
      <c r="AT62" s="38" t="s">
        <v>2</v>
      </c>
      <c r="AU62" s="37" t="s">
        <v>3</v>
      </c>
      <c r="AV62" s="38" t="s">
        <v>2</v>
      </c>
      <c r="AW62" s="37" t="s">
        <v>3</v>
      </c>
      <c r="AX62" s="38" t="s">
        <v>2</v>
      </c>
      <c r="AY62" s="37" t="s">
        <v>3</v>
      </c>
      <c r="AZ62" s="38" t="s">
        <v>2</v>
      </c>
      <c r="BA62" s="37" t="s">
        <v>3</v>
      </c>
      <c r="BB62" s="38" t="s">
        <v>2</v>
      </c>
      <c r="BC62" s="37" t="s">
        <v>3</v>
      </c>
      <c r="BD62" s="38" t="s">
        <v>2</v>
      </c>
      <c r="BE62" s="37" t="s">
        <v>3</v>
      </c>
      <c r="BF62" s="38" t="s">
        <v>2</v>
      </c>
      <c r="BG62" s="37" t="s">
        <v>3</v>
      </c>
      <c r="BH62" s="38" t="s">
        <v>2</v>
      </c>
      <c r="BI62" s="37" t="s">
        <v>3</v>
      </c>
      <c r="BJ62" s="38" t="s">
        <v>2</v>
      </c>
      <c r="BK62" s="37" t="s">
        <v>3</v>
      </c>
      <c r="BL62" s="38" t="s">
        <v>2</v>
      </c>
      <c r="BM62" s="37" t="s">
        <v>3</v>
      </c>
      <c r="BN62" s="38" t="s">
        <v>2</v>
      </c>
      <c r="BO62" s="37" t="s">
        <v>3</v>
      </c>
      <c r="BP62" s="38" t="s">
        <v>2</v>
      </c>
      <c r="BQ62" s="37" t="s">
        <v>3</v>
      </c>
      <c r="BR62" s="38" t="s">
        <v>2</v>
      </c>
      <c r="BS62" s="37" t="s">
        <v>3</v>
      </c>
      <c r="BT62" s="38" t="s">
        <v>2</v>
      </c>
      <c r="BU62" s="37" t="s">
        <v>3</v>
      </c>
      <c r="BV62" s="38" t="s">
        <v>2</v>
      </c>
      <c r="BW62" s="37" t="s">
        <v>3</v>
      </c>
      <c r="BX62" s="38" t="s">
        <v>2</v>
      </c>
      <c r="BY62" s="37" t="s">
        <v>3</v>
      </c>
      <c r="BZ62" s="38" t="s">
        <v>2</v>
      </c>
      <c r="CA62" s="27" t="s">
        <v>22</v>
      </c>
      <c r="CB62" s="16" t="s">
        <v>23</v>
      </c>
      <c r="CF62" t="s">
        <v>145</v>
      </c>
    </row>
    <row r="63" spans="1:84" x14ac:dyDescent="0.25">
      <c r="B63" s="282">
        <v>45200</v>
      </c>
      <c r="C63" s="10">
        <v>3</v>
      </c>
      <c r="D63" s="11">
        <v>2</v>
      </c>
      <c r="E63" s="10"/>
      <c r="F63" s="11"/>
      <c r="G63" s="10"/>
      <c r="H63" s="11"/>
      <c r="I63" s="10">
        <v>-4</v>
      </c>
      <c r="J63" s="11">
        <v>2</v>
      </c>
      <c r="K63" s="10"/>
      <c r="L63" s="11"/>
      <c r="M63" s="10">
        <v>1</v>
      </c>
      <c r="N63" s="11">
        <v>4</v>
      </c>
      <c r="O63" s="10"/>
      <c r="P63" s="11"/>
      <c r="Q63" s="10">
        <v>12</v>
      </c>
      <c r="R63" s="11">
        <v>9</v>
      </c>
      <c r="S63" s="10"/>
      <c r="T63" s="11"/>
      <c r="U63" s="10"/>
      <c r="V63" s="11"/>
      <c r="W63" s="10">
        <v>4</v>
      </c>
      <c r="X63" s="11">
        <v>10</v>
      </c>
      <c r="Y63" s="10">
        <v>-4</v>
      </c>
      <c r="Z63" s="11">
        <v>14</v>
      </c>
      <c r="AA63" s="10"/>
      <c r="AB63" s="11"/>
      <c r="AC63" s="10"/>
      <c r="AD63" s="11"/>
      <c r="AE63" s="10">
        <v>4</v>
      </c>
      <c r="AF63" s="11">
        <v>5</v>
      </c>
      <c r="AG63" s="10"/>
      <c r="AH63" s="11"/>
      <c r="AI63" s="10">
        <v>14</v>
      </c>
      <c r="AJ63" s="32">
        <v>11</v>
      </c>
      <c r="AK63" s="10"/>
      <c r="AL63" s="11"/>
      <c r="AM63" s="10"/>
      <c r="AN63" s="11"/>
      <c r="AO63" s="10"/>
      <c r="AP63" s="11"/>
      <c r="AQ63" s="10"/>
      <c r="AR63" s="11"/>
      <c r="AS63" s="10"/>
      <c r="AT63" s="32"/>
      <c r="AU63" s="10">
        <v>-5</v>
      </c>
      <c r="AV63" s="11">
        <v>3</v>
      </c>
      <c r="AW63" s="10"/>
      <c r="AX63" s="242"/>
      <c r="AY63" s="10"/>
      <c r="AZ63" s="11"/>
      <c r="BA63" s="10"/>
      <c r="BB63" s="242"/>
      <c r="BC63" s="10"/>
      <c r="BD63" s="242"/>
      <c r="BE63" s="10">
        <v>9</v>
      </c>
      <c r="BF63" s="252">
        <v>16</v>
      </c>
      <c r="BG63" s="10">
        <v>-1</v>
      </c>
      <c r="BH63" s="242">
        <v>1</v>
      </c>
      <c r="BI63" s="10"/>
      <c r="BJ63" s="252"/>
      <c r="BK63" s="10"/>
      <c r="BL63" s="252"/>
      <c r="BM63" s="10"/>
      <c r="BN63" s="93"/>
      <c r="BO63" s="10">
        <v>5</v>
      </c>
      <c r="BP63" s="252">
        <v>11</v>
      </c>
      <c r="BQ63" s="10"/>
      <c r="BR63" s="252"/>
      <c r="BS63" s="10"/>
      <c r="BT63" s="252"/>
      <c r="BU63" s="10"/>
      <c r="BV63" s="252"/>
      <c r="BW63" s="10">
        <v>4</v>
      </c>
      <c r="BX63" s="93">
        <v>2</v>
      </c>
      <c r="BY63" s="10"/>
      <c r="BZ63" s="93"/>
      <c r="CA63" s="41">
        <f>+(AJ63+AF63+Z63+X63+V63+T63+R63+P63+N63+J63+H63+F63+D63+AH63+L63+BZ63+CG63+AB63+AD63+AR63+AV63+AX63+BF63+BX63+BR63+BP63+BH63+BD63+BB63+BV63+BT63+BN63+BL63+BJ63+AT63+AZ63)/6</f>
        <v>15</v>
      </c>
      <c r="CB63"/>
      <c r="CC63" s="41"/>
    </row>
    <row r="64" spans="1:84" x14ac:dyDescent="0.25">
      <c r="B64" s="282">
        <v>45231</v>
      </c>
      <c r="C64" s="10">
        <v>4</v>
      </c>
      <c r="D64" s="242">
        <v>23</v>
      </c>
      <c r="E64" s="10">
        <v>4</v>
      </c>
      <c r="F64" s="242">
        <v>1</v>
      </c>
      <c r="G64" s="10">
        <v>9</v>
      </c>
      <c r="H64" s="242">
        <v>9</v>
      </c>
      <c r="I64" s="10"/>
      <c r="J64" s="242"/>
      <c r="K64" s="10"/>
      <c r="L64" s="242"/>
      <c r="M64" s="10">
        <v>-15</v>
      </c>
      <c r="N64" s="242">
        <v>16</v>
      </c>
      <c r="O64" s="10"/>
      <c r="P64" s="242"/>
      <c r="Q64" s="10">
        <v>27</v>
      </c>
      <c r="R64" s="242">
        <v>16</v>
      </c>
      <c r="S64" s="10"/>
      <c r="T64" s="242"/>
      <c r="U64" s="10">
        <v>3</v>
      </c>
      <c r="V64" s="242">
        <v>5</v>
      </c>
      <c r="W64" s="10">
        <v>-2</v>
      </c>
      <c r="X64" s="242">
        <v>5</v>
      </c>
      <c r="Y64" s="10">
        <v>20</v>
      </c>
      <c r="Z64" s="242">
        <v>33</v>
      </c>
      <c r="AA64" s="10">
        <v>6</v>
      </c>
      <c r="AB64" s="242">
        <v>4</v>
      </c>
      <c r="AC64" s="10">
        <v>-2</v>
      </c>
      <c r="AD64" s="242">
        <v>2</v>
      </c>
      <c r="AE64" s="10">
        <v>-3</v>
      </c>
      <c r="AF64" s="242">
        <v>7</v>
      </c>
      <c r="AG64" s="10">
        <v>3</v>
      </c>
      <c r="AH64" s="242">
        <v>3</v>
      </c>
      <c r="AI64" s="10">
        <v>8</v>
      </c>
      <c r="AJ64" s="242">
        <v>33</v>
      </c>
      <c r="AK64" s="10"/>
      <c r="AL64" s="242"/>
      <c r="AM64" s="10"/>
      <c r="AN64" s="242"/>
      <c r="AO64" s="10"/>
      <c r="AP64" s="242"/>
      <c r="AQ64" s="10"/>
      <c r="AR64" s="242"/>
      <c r="AS64" s="10"/>
      <c r="AT64" s="242"/>
      <c r="AU64" s="10">
        <v>7</v>
      </c>
      <c r="AV64" s="242">
        <v>7</v>
      </c>
      <c r="AW64" s="10"/>
      <c r="AX64" s="242"/>
      <c r="AY64" s="10"/>
      <c r="AZ64" s="242"/>
      <c r="BA64" s="10"/>
      <c r="BB64" s="242"/>
      <c r="BC64" s="10"/>
      <c r="BD64" s="242"/>
      <c r="BE64" s="10">
        <v>35</v>
      </c>
      <c r="BF64" s="245">
        <v>23</v>
      </c>
      <c r="BG64" s="10">
        <v>2</v>
      </c>
      <c r="BH64" s="242">
        <v>1</v>
      </c>
      <c r="BI64" s="10"/>
      <c r="BJ64" s="245"/>
      <c r="BK64" s="10"/>
      <c r="BL64" s="245"/>
      <c r="BM64" s="10"/>
      <c r="BN64" s="245"/>
      <c r="BO64" s="10">
        <v>2</v>
      </c>
      <c r="BP64" s="245">
        <v>14</v>
      </c>
      <c r="BQ64" s="10"/>
      <c r="BR64" s="245"/>
      <c r="BS64" s="10"/>
      <c r="BT64" s="245"/>
      <c r="BU64" s="10">
        <v>-37</v>
      </c>
      <c r="BV64" s="245">
        <v>72</v>
      </c>
      <c r="BW64" s="10">
        <v>4</v>
      </c>
      <c r="BX64" s="245">
        <v>8</v>
      </c>
      <c r="BY64" s="10"/>
      <c r="BZ64" s="245"/>
      <c r="CA64" s="41">
        <f t="shared" ref="CA64:CA74" si="14">+(AJ64+AF64+Z64+X64+V64+T64+R64+P64+N64+J64+H64+F64+D64+AH64+L64+BZ64+CG64+AB64+AD64+AR64+AV64+AX64+BF64+BX64+BR64+BP64+BH64+BD64+BB64+BV64+BT64+BN64+BL64+BJ64+AT64+AZ64)/6</f>
        <v>47</v>
      </c>
      <c r="CB64"/>
      <c r="CC64" s="41"/>
    </row>
    <row r="65" spans="1:84" x14ac:dyDescent="0.25">
      <c r="B65" s="282">
        <v>45261</v>
      </c>
      <c r="C65" s="10">
        <v>2</v>
      </c>
      <c r="D65" s="242">
        <v>12</v>
      </c>
      <c r="E65" s="10">
        <v>-2</v>
      </c>
      <c r="F65" s="242">
        <v>2</v>
      </c>
      <c r="G65" s="10"/>
      <c r="H65" s="242"/>
      <c r="I65" s="10"/>
      <c r="J65" s="242"/>
      <c r="K65" s="10"/>
      <c r="L65" s="242"/>
      <c r="M65" s="10">
        <v>3</v>
      </c>
      <c r="N65" s="242">
        <v>3</v>
      </c>
      <c r="O65" s="10"/>
      <c r="P65" s="242"/>
      <c r="Q65" s="10">
        <v>22</v>
      </c>
      <c r="R65" s="242">
        <v>10</v>
      </c>
      <c r="S65" s="10"/>
      <c r="T65" s="242"/>
      <c r="U65" s="10">
        <v>5</v>
      </c>
      <c r="V65" s="242">
        <v>4</v>
      </c>
      <c r="W65" s="10"/>
      <c r="X65" s="242"/>
      <c r="Y65" s="10">
        <v>3</v>
      </c>
      <c r="Z65" s="242">
        <v>7</v>
      </c>
      <c r="AA65" s="10"/>
      <c r="AB65" s="242"/>
      <c r="AC65" s="10"/>
      <c r="AD65" s="242"/>
      <c r="AE65" s="10">
        <v>-3</v>
      </c>
      <c r="AF65" s="242">
        <v>1</v>
      </c>
      <c r="AG65" s="10"/>
      <c r="AH65" s="242"/>
      <c r="AI65" s="10">
        <v>8</v>
      </c>
      <c r="AJ65" s="242">
        <v>15</v>
      </c>
      <c r="AK65" s="10"/>
      <c r="AL65" s="242"/>
      <c r="AM65" s="10"/>
      <c r="AN65" s="242"/>
      <c r="AO65" s="10"/>
      <c r="AP65" s="242"/>
      <c r="AQ65" s="10"/>
      <c r="AR65" s="242"/>
      <c r="AS65" s="10"/>
      <c r="AT65" s="242"/>
      <c r="AU65" s="10">
        <v>4</v>
      </c>
      <c r="AV65" s="242">
        <v>1</v>
      </c>
      <c r="AW65" s="10">
        <v>-4</v>
      </c>
      <c r="AX65" s="242">
        <v>1</v>
      </c>
      <c r="AY65" s="10"/>
      <c r="AZ65" s="242"/>
      <c r="BA65" s="10"/>
      <c r="BB65" s="242"/>
      <c r="BC65" s="10"/>
      <c r="BD65" s="242"/>
      <c r="BE65" s="10">
        <v>9</v>
      </c>
      <c r="BF65" s="245">
        <v>3</v>
      </c>
      <c r="BG65" s="10"/>
      <c r="BH65" s="242"/>
      <c r="BI65" s="10"/>
      <c r="BJ65" s="245"/>
      <c r="BK65" s="10"/>
      <c r="BL65" s="245"/>
      <c r="BM65" s="10"/>
      <c r="BN65" s="245"/>
      <c r="BO65" s="10">
        <v>-4</v>
      </c>
      <c r="BP65" s="245">
        <v>2</v>
      </c>
      <c r="BQ65" s="10"/>
      <c r="BR65" s="245"/>
      <c r="BS65" s="10"/>
      <c r="BT65" s="245"/>
      <c r="BU65" s="10">
        <v>-8</v>
      </c>
      <c r="BV65" s="245">
        <v>14</v>
      </c>
      <c r="BW65" s="10">
        <v>-9</v>
      </c>
      <c r="BX65" s="245">
        <v>5</v>
      </c>
      <c r="BY65" s="10"/>
      <c r="BZ65" s="245"/>
      <c r="CA65" s="41">
        <f t="shared" si="14"/>
        <v>13.333333333333334</v>
      </c>
      <c r="CB65"/>
      <c r="CC65" s="41"/>
    </row>
    <row r="66" spans="1:84" x14ac:dyDescent="0.25">
      <c r="B66" s="282">
        <v>45292</v>
      </c>
      <c r="C66" s="10">
        <v>5</v>
      </c>
      <c r="D66" s="242">
        <v>6</v>
      </c>
      <c r="E66" s="10"/>
      <c r="F66" s="242"/>
      <c r="G66" s="10"/>
      <c r="H66" s="242"/>
      <c r="I66" s="10"/>
      <c r="J66" s="242"/>
      <c r="K66" s="10"/>
      <c r="L66" s="242"/>
      <c r="M66" s="10">
        <v>8</v>
      </c>
      <c r="N66" s="242">
        <v>5</v>
      </c>
      <c r="O66" s="10"/>
      <c r="P66" s="242"/>
      <c r="Q66" s="10">
        <v>16</v>
      </c>
      <c r="R66" s="242">
        <v>6</v>
      </c>
      <c r="S66" s="10"/>
      <c r="T66" s="242"/>
      <c r="U66" s="10"/>
      <c r="V66" s="242"/>
      <c r="W66" s="10">
        <v>1</v>
      </c>
      <c r="X66" s="242">
        <v>2</v>
      </c>
      <c r="Y66" s="10">
        <v>9</v>
      </c>
      <c r="Z66" s="242">
        <v>15</v>
      </c>
      <c r="AA66" s="10"/>
      <c r="AB66" s="242"/>
      <c r="AC66" s="10"/>
      <c r="AD66" s="242"/>
      <c r="AE66" s="10">
        <v>9</v>
      </c>
      <c r="AF66" s="242">
        <v>4</v>
      </c>
      <c r="AG66" s="10">
        <v>-13</v>
      </c>
      <c r="AH66" s="242">
        <v>8</v>
      </c>
      <c r="AI66" s="10">
        <v>12</v>
      </c>
      <c r="AJ66" s="242">
        <v>16</v>
      </c>
      <c r="AK66" s="10"/>
      <c r="AL66" s="242"/>
      <c r="AM66" s="10"/>
      <c r="AN66" s="242"/>
      <c r="AO66" s="10"/>
      <c r="AP66" s="242"/>
      <c r="AQ66" s="10"/>
      <c r="AR66" s="242"/>
      <c r="AS66" s="10"/>
      <c r="AT66" s="242"/>
      <c r="AU66" s="10">
        <v>-2</v>
      </c>
      <c r="AV66" s="242">
        <v>1</v>
      </c>
      <c r="AW66" s="10"/>
      <c r="AX66" s="242"/>
      <c r="AY66" s="10"/>
      <c r="AZ66" s="242"/>
      <c r="BA66" s="10"/>
      <c r="BB66" s="242"/>
      <c r="BC66" s="10"/>
      <c r="BD66" s="242"/>
      <c r="BE66" s="10">
        <v>-4</v>
      </c>
      <c r="BF66" s="245">
        <v>5</v>
      </c>
      <c r="BG66" s="10"/>
      <c r="BH66" s="242"/>
      <c r="BI66" s="10"/>
      <c r="BJ66" s="245"/>
      <c r="BK66" s="10"/>
      <c r="BL66" s="245"/>
      <c r="BM66" s="10"/>
      <c r="BN66" s="245"/>
      <c r="BO66" s="10">
        <v>4</v>
      </c>
      <c r="BP66" s="245">
        <v>7</v>
      </c>
      <c r="BQ66" s="10"/>
      <c r="BR66" s="245"/>
      <c r="BS66" s="10"/>
      <c r="BT66" s="245"/>
      <c r="BU66" s="10">
        <v>-2</v>
      </c>
      <c r="BV66" s="245">
        <v>17</v>
      </c>
      <c r="BW66" s="10">
        <v>1</v>
      </c>
      <c r="BX66" s="245">
        <v>1</v>
      </c>
      <c r="BY66" s="10"/>
      <c r="BZ66" s="245"/>
      <c r="CA66" s="41">
        <f t="shared" si="14"/>
        <v>15.5</v>
      </c>
      <c r="CB66"/>
      <c r="CC66" s="41"/>
    </row>
    <row r="67" spans="1:84" x14ac:dyDescent="0.25">
      <c r="B67" s="282">
        <v>45323</v>
      </c>
      <c r="C67" s="10">
        <v>4</v>
      </c>
      <c r="D67" s="242">
        <v>10</v>
      </c>
      <c r="E67" s="10">
        <v>1</v>
      </c>
      <c r="F67" s="242">
        <v>3</v>
      </c>
      <c r="G67" s="10"/>
      <c r="H67" s="242"/>
      <c r="I67" s="10">
        <v>-3</v>
      </c>
      <c r="J67" s="242">
        <v>1</v>
      </c>
      <c r="K67" s="10"/>
      <c r="L67" s="242"/>
      <c r="M67" s="10">
        <v>-4</v>
      </c>
      <c r="N67" s="242">
        <v>4</v>
      </c>
      <c r="O67" s="10"/>
      <c r="P67" s="242"/>
      <c r="Q67" s="10">
        <v>33</v>
      </c>
      <c r="R67" s="242">
        <v>12</v>
      </c>
      <c r="S67" s="10"/>
      <c r="T67" s="242"/>
      <c r="U67" s="10">
        <v>0</v>
      </c>
      <c r="V67" s="242">
        <v>5</v>
      </c>
      <c r="W67" s="10">
        <v>3</v>
      </c>
      <c r="X67" s="242">
        <v>1</v>
      </c>
      <c r="Y67" s="10">
        <v>1</v>
      </c>
      <c r="Z67" s="242">
        <v>12</v>
      </c>
      <c r="AA67" s="10"/>
      <c r="AB67" s="242"/>
      <c r="AC67" s="10"/>
      <c r="AD67" s="242"/>
      <c r="AE67" s="10">
        <v>8</v>
      </c>
      <c r="AF67" s="242">
        <v>8</v>
      </c>
      <c r="AG67" s="10"/>
      <c r="AH67" s="242"/>
      <c r="AI67" s="10">
        <v>0</v>
      </c>
      <c r="AJ67" s="242">
        <v>17</v>
      </c>
      <c r="AK67" s="10"/>
      <c r="AL67" s="242"/>
      <c r="AM67" s="10"/>
      <c r="AN67" s="242"/>
      <c r="AO67" s="10"/>
      <c r="AP67" s="242"/>
      <c r="AQ67" s="10"/>
      <c r="AR67" s="242"/>
      <c r="AS67" s="10"/>
      <c r="AT67" s="242"/>
      <c r="AU67" s="10">
        <v>0</v>
      </c>
      <c r="AV67" s="242">
        <v>1</v>
      </c>
      <c r="AW67" s="10">
        <v>1</v>
      </c>
      <c r="AX67" s="242">
        <v>1</v>
      </c>
      <c r="AY67" s="10"/>
      <c r="AZ67" s="242"/>
      <c r="BA67" s="10"/>
      <c r="BB67" s="242"/>
      <c r="BC67" s="10"/>
      <c r="BD67" s="242"/>
      <c r="BE67" s="10">
        <v>-1</v>
      </c>
      <c r="BF67" s="245">
        <v>2</v>
      </c>
      <c r="BG67" s="10"/>
      <c r="BH67" s="242"/>
      <c r="BI67" s="10"/>
      <c r="BJ67" s="245"/>
      <c r="BK67" s="10"/>
      <c r="BL67" s="245"/>
      <c r="BM67" s="10"/>
      <c r="BN67" s="245"/>
      <c r="BO67" s="10">
        <v>4</v>
      </c>
      <c r="BP67" s="245">
        <v>21</v>
      </c>
      <c r="BQ67" s="10"/>
      <c r="BR67" s="245"/>
      <c r="BS67" s="10"/>
      <c r="BT67" s="245"/>
      <c r="BU67" s="10">
        <v>-30</v>
      </c>
      <c r="BV67" s="245">
        <v>27</v>
      </c>
      <c r="BW67" s="10"/>
      <c r="BX67" s="245"/>
      <c r="BY67" s="10"/>
      <c r="BZ67" s="245"/>
      <c r="CA67" s="41">
        <f t="shared" si="14"/>
        <v>20.833333333333332</v>
      </c>
      <c r="CB67"/>
      <c r="CC67" s="41"/>
    </row>
    <row r="68" spans="1:84" x14ac:dyDescent="0.25">
      <c r="B68" s="282">
        <v>45352</v>
      </c>
      <c r="C68" s="10">
        <v>-3</v>
      </c>
      <c r="D68" s="242">
        <v>6</v>
      </c>
      <c r="E68" s="10"/>
      <c r="F68" s="242"/>
      <c r="G68" s="10"/>
      <c r="H68" s="242"/>
      <c r="I68" s="10"/>
      <c r="J68" s="242"/>
      <c r="K68" s="10"/>
      <c r="L68" s="242"/>
      <c r="M68" s="10">
        <v>-5</v>
      </c>
      <c r="N68" s="242">
        <v>2</v>
      </c>
      <c r="O68" s="10"/>
      <c r="P68" s="242"/>
      <c r="Q68" s="10">
        <v>44</v>
      </c>
      <c r="R68" s="242">
        <v>21</v>
      </c>
      <c r="S68" s="10"/>
      <c r="T68" s="242"/>
      <c r="U68" s="10">
        <v>-5</v>
      </c>
      <c r="V68" s="242">
        <v>3</v>
      </c>
      <c r="W68" s="10">
        <v>3</v>
      </c>
      <c r="X68" s="242">
        <v>2</v>
      </c>
      <c r="Y68" s="10">
        <v>20</v>
      </c>
      <c r="Z68" s="242">
        <v>32</v>
      </c>
      <c r="AA68" s="10"/>
      <c r="AB68" s="242"/>
      <c r="AC68" s="10"/>
      <c r="AD68" s="242"/>
      <c r="AE68" s="10">
        <v>-9</v>
      </c>
      <c r="AF68" s="242">
        <v>6</v>
      </c>
      <c r="AG68" s="10">
        <v>-3</v>
      </c>
      <c r="AH68" s="242">
        <v>1</v>
      </c>
      <c r="AI68" s="10">
        <v>20</v>
      </c>
      <c r="AJ68" s="242">
        <v>26</v>
      </c>
      <c r="AK68" s="10"/>
      <c r="AL68" s="242"/>
      <c r="AM68" s="10"/>
      <c r="AN68" s="242"/>
      <c r="AO68" s="10"/>
      <c r="AP68" s="242"/>
      <c r="AQ68" s="10"/>
      <c r="AR68" s="242"/>
      <c r="AS68" s="10"/>
      <c r="AT68" s="242"/>
      <c r="AU68" s="10"/>
      <c r="AV68" s="242"/>
      <c r="AW68" s="10">
        <v>1</v>
      </c>
      <c r="AX68" s="242">
        <v>2</v>
      </c>
      <c r="AY68" s="10"/>
      <c r="AZ68" s="242"/>
      <c r="BA68" s="10"/>
      <c r="BB68" s="242"/>
      <c r="BC68" s="10"/>
      <c r="BD68" s="242"/>
      <c r="BE68" s="10">
        <v>4</v>
      </c>
      <c r="BF68" s="245">
        <v>2</v>
      </c>
      <c r="BG68" s="10">
        <v>5</v>
      </c>
      <c r="BH68" s="242">
        <v>1</v>
      </c>
      <c r="BI68" s="10"/>
      <c r="BJ68" s="245"/>
      <c r="BK68" s="10"/>
      <c r="BL68" s="245"/>
      <c r="BM68" s="10"/>
      <c r="BN68" s="245"/>
      <c r="BO68" s="10">
        <v>9</v>
      </c>
      <c r="BP68" s="245">
        <v>14</v>
      </c>
      <c r="BQ68" s="10"/>
      <c r="BR68" s="245"/>
      <c r="BS68" s="10"/>
      <c r="BT68" s="245"/>
      <c r="BU68" s="10">
        <v>-27</v>
      </c>
      <c r="BV68" s="245">
        <v>19</v>
      </c>
      <c r="BW68" s="10"/>
      <c r="BX68" s="245"/>
      <c r="BY68" s="10"/>
      <c r="BZ68" s="245"/>
      <c r="CA68" s="41">
        <f t="shared" si="14"/>
        <v>22.833333333333332</v>
      </c>
      <c r="CB68"/>
      <c r="CC68" s="41"/>
    </row>
    <row r="69" spans="1:84" x14ac:dyDescent="0.25">
      <c r="B69" s="282">
        <v>45383</v>
      </c>
      <c r="C69" s="10">
        <v>6</v>
      </c>
      <c r="D69" s="242">
        <v>2</v>
      </c>
      <c r="E69" s="10"/>
      <c r="F69" s="242"/>
      <c r="G69" s="10"/>
      <c r="H69" s="242"/>
      <c r="I69" s="10">
        <v>2</v>
      </c>
      <c r="J69" s="242">
        <v>1</v>
      </c>
      <c r="K69" s="10"/>
      <c r="L69" s="242"/>
      <c r="M69" s="10">
        <v>-4</v>
      </c>
      <c r="N69" s="242">
        <v>1</v>
      </c>
      <c r="O69" s="10"/>
      <c r="P69" s="242"/>
      <c r="Q69" s="10">
        <v>10</v>
      </c>
      <c r="R69" s="242">
        <v>4</v>
      </c>
      <c r="S69" s="10"/>
      <c r="T69" s="242"/>
      <c r="U69" s="10"/>
      <c r="V69" s="242"/>
      <c r="W69" s="10">
        <v>-1</v>
      </c>
      <c r="X69" s="242">
        <v>1</v>
      </c>
      <c r="Y69" s="10">
        <v>9</v>
      </c>
      <c r="Z69" s="242">
        <v>5</v>
      </c>
      <c r="AA69" s="10">
        <v>3</v>
      </c>
      <c r="AB69" s="242">
        <v>1</v>
      </c>
      <c r="AC69" s="10"/>
      <c r="AD69" s="242"/>
      <c r="AE69" s="10">
        <v>-5</v>
      </c>
      <c r="AF69" s="242">
        <v>5</v>
      </c>
      <c r="AG69" s="10">
        <v>-1</v>
      </c>
      <c r="AH69" s="242">
        <v>2</v>
      </c>
      <c r="AI69" s="10">
        <v>-6</v>
      </c>
      <c r="AJ69" s="242">
        <v>7</v>
      </c>
      <c r="AK69" s="10"/>
      <c r="AL69" s="242"/>
      <c r="AM69" s="10"/>
      <c r="AN69" s="242"/>
      <c r="AO69" s="10"/>
      <c r="AP69" s="242"/>
      <c r="AQ69" s="10"/>
      <c r="AR69" s="242"/>
      <c r="AS69" s="10"/>
      <c r="AT69" s="242"/>
      <c r="AU69" s="10">
        <v>-1</v>
      </c>
      <c r="AV69" s="242">
        <v>1</v>
      </c>
      <c r="AW69" s="10"/>
      <c r="AX69" s="242"/>
      <c r="AY69" s="10"/>
      <c r="AZ69" s="242"/>
      <c r="BA69" s="10"/>
      <c r="BB69" s="242"/>
      <c r="BC69" s="10"/>
      <c r="BD69" s="242"/>
      <c r="BE69" s="10">
        <v>-4</v>
      </c>
      <c r="BF69" s="245">
        <v>9</v>
      </c>
      <c r="BG69" s="10"/>
      <c r="BH69" s="242"/>
      <c r="BI69" s="10"/>
      <c r="BJ69" s="245"/>
      <c r="BK69" s="10"/>
      <c r="BL69" s="245"/>
      <c r="BM69" s="10"/>
      <c r="BN69" s="245"/>
      <c r="BO69" s="10">
        <v>8</v>
      </c>
      <c r="BP69" s="245">
        <v>4</v>
      </c>
      <c r="BQ69" s="10"/>
      <c r="BR69" s="245"/>
      <c r="BS69" s="10"/>
      <c r="BT69" s="245"/>
      <c r="BU69" s="10">
        <v>-13</v>
      </c>
      <c r="BV69" s="245">
        <v>4</v>
      </c>
      <c r="BW69" s="10">
        <v>1</v>
      </c>
      <c r="BX69" s="245">
        <v>3</v>
      </c>
      <c r="BY69" s="10"/>
      <c r="BZ69" s="245"/>
      <c r="CA69" s="41">
        <f t="shared" si="14"/>
        <v>8.3333333333333339</v>
      </c>
      <c r="CB69"/>
      <c r="CC69" s="41"/>
    </row>
    <row r="70" spans="1:84" x14ac:dyDescent="0.25">
      <c r="B70" s="282">
        <v>45413</v>
      </c>
      <c r="C70" s="10">
        <v>-10</v>
      </c>
      <c r="D70" s="242">
        <v>7</v>
      </c>
      <c r="E70" s="10"/>
      <c r="F70" s="242"/>
      <c r="G70" s="10"/>
      <c r="H70" s="242"/>
      <c r="I70" s="10"/>
      <c r="J70" s="242"/>
      <c r="K70" s="10"/>
      <c r="L70" s="242"/>
      <c r="M70" s="10">
        <v>-9</v>
      </c>
      <c r="N70" s="242">
        <v>5</v>
      </c>
      <c r="O70" s="10"/>
      <c r="P70" s="242"/>
      <c r="Q70" s="10">
        <v>11</v>
      </c>
      <c r="R70" s="242">
        <v>11</v>
      </c>
      <c r="S70" s="10"/>
      <c r="T70" s="242"/>
      <c r="U70" s="10"/>
      <c r="V70" s="242"/>
      <c r="W70" s="10"/>
      <c r="X70" s="242"/>
      <c r="Y70" s="10">
        <v>37</v>
      </c>
      <c r="Z70" s="242">
        <v>21</v>
      </c>
      <c r="AA70" s="10"/>
      <c r="AB70" s="242"/>
      <c r="AC70" s="10">
        <v>2</v>
      </c>
      <c r="AD70" s="242">
        <v>3</v>
      </c>
      <c r="AE70" s="10">
        <v>1</v>
      </c>
      <c r="AF70" s="242">
        <v>3</v>
      </c>
      <c r="AG70" s="10"/>
      <c r="AH70" s="242"/>
      <c r="AI70" s="10">
        <v>-6</v>
      </c>
      <c r="AJ70" s="242">
        <v>18</v>
      </c>
      <c r="AK70" s="10"/>
      <c r="AL70" s="242"/>
      <c r="AM70" s="10"/>
      <c r="AN70" s="242"/>
      <c r="AO70" s="10"/>
      <c r="AP70" s="242"/>
      <c r="AQ70" s="10"/>
      <c r="AR70" s="242"/>
      <c r="AS70" s="10"/>
      <c r="AT70" s="242"/>
      <c r="AU70" s="10"/>
      <c r="AV70" s="242"/>
      <c r="AW70" s="10">
        <v>2</v>
      </c>
      <c r="AX70" s="242">
        <v>3</v>
      </c>
      <c r="AY70" s="10"/>
      <c r="AZ70" s="242"/>
      <c r="BA70" s="10"/>
      <c r="BB70" s="242"/>
      <c r="BC70" s="10"/>
      <c r="BD70" s="242"/>
      <c r="BE70" s="10">
        <v>-15</v>
      </c>
      <c r="BF70" s="245">
        <v>7</v>
      </c>
      <c r="BG70" s="10"/>
      <c r="BH70" s="242"/>
      <c r="BI70" s="10"/>
      <c r="BJ70" s="245"/>
      <c r="BK70" s="10"/>
      <c r="BL70" s="245"/>
      <c r="BM70" s="10"/>
      <c r="BN70" s="245"/>
      <c r="BO70" s="10">
        <v>6</v>
      </c>
      <c r="BP70" s="245">
        <v>2</v>
      </c>
      <c r="BQ70" s="10"/>
      <c r="BR70" s="245"/>
      <c r="BS70" s="10"/>
      <c r="BT70" s="245"/>
      <c r="BU70" s="10">
        <v>-6</v>
      </c>
      <c r="BV70" s="245">
        <v>5</v>
      </c>
      <c r="BW70" s="10">
        <v>0</v>
      </c>
      <c r="BX70" s="245">
        <v>2</v>
      </c>
      <c r="BY70" s="10"/>
      <c r="BZ70" s="245"/>
      <c r="CA70" s="41">
        <f t="shared" si="14"/>
        <v>14.5</v>
      </c>
      <c r="CB70"/>
      <c r="CC70" s="41"/>
    </row>
    <row r="71" spans="1:84" x14ac:dyDescent="0.25">
      <c r="B71" s="282">
        <v>45444</v>
      </c>
      <c r="C71" s="10">
        <v>-1</v>
      </c>
      <c r="D71" s="242">
        <v>9</v>
      </c>
      <c r="E71" s="10">
        <v>-1</v>
      </c>
      <c r="F71" s="242">
        <v>1</v>
      </c>
      <c r="G71" s="10"/>
      <c r="H71" s="242"/>
      <c r="I71" s="10">
        <v>-3</v>
      </c>
      <c r="J71" s="242">
        <v>2</v>
      </c>
      <c r="K71" s="10"/>
      <c r="L71" s="242"/>
      <c r="M71" s="10">
        <v>3</v>
      </c>
      <c r="N71" s="242">
        <v>4</v>
      </c>
      <c r="O71" s="10"/>
      <c r="P71" s="242"/>
      <c r="Q71" s="10">
        <v>18</v>
      </c>
      <c r="R71" s="242">
        <v>6</v>
      </c>
      <c r="S71" s="10"/>
      <c r="T71" s="242"/>
      <c r="U71" s="10">
        <v>1</v>
      </c>
      <c r="V71" s="242">
        <v>1</v>
      </c>
      <c r="W71" s="10">
        <v>3</v>
      </c>
      <c r="X71" s="242">
        <v>1</v>
      </c>
      <c r="Y71" s="10">
        <v>11</v>
      </c>
      <c r="Z71" s="242">
        <v>17</v>
      </c>
      <c r="AA71" s="10"/>
      <c r="AB71" s="242"/>
      <c r="AC71" s="10"/>
      <c r="AD71" s="242"/>
      <c r="AE71" s="10">
        <v>7</v>
      </c>
      <c r="AF71" s="242">
        <v>7</v>
      </c>
      <c r="AG71" s="10"/>
      <c r="AH71" s="242"/>
      <c r="AI71" s="10">
        <v>-9</v>
      </c>
      <c r="AJ71" s="242">
        <v>14</v>
      </c>
      <c r="AK71" s="10"/>
      <c r="AL71" s="242"/>
      <c r="AM71" s="10"/>
      <c r="AN71" s="242"/>
      <c r="AO71" s="10"/>
      <c r="AP71" s="242"/>
      <c r="AQ71" s="10"/>
      <c r="AR71" s="242"/>
      <c r="AS71" s="10"/>
      <c r="AT71" s="242"/>
      <c r="AU71" s="10"/>
      <c r="AV71" s="242"/>
      <c r="AW71" s="10">
        <v>-1</v>
      </c>
      <c r="AX71" s="242">
        <v>1</v>
      </c>
      <c r="AY71" s="10"/>
      <c r="AZ71" s="242"/>
      <c r="BA71" s="10"/>
      <c r="BB71" s="242"/>
      <c r="BC71" s="10"/>
      <c r="BD71" s="242"/>
      <c r="BE71" s="10">
        <v>-7</v>
      </c>
      <c r="BF71" s="245">
        <v>11</v>
      </c>
      <c r="BG71" s="10"/>
      <c r="BH71" s="242"/>
      <c r="BI71" s="10"/>
      <c r="BJ71" s="245"/>
      <c r="BK71" s="10"/>
      <c r="BL71" s="245"/>
      <c r="BM71" s="10"/>
      <c r="BN71" s="245"/>
      <c r="BO71" s="10">
        <v>10</v>
      </c>
      <c r="BP71" s="245">
        <v>12</v>
      </c>
      <c r="BQ71" s="10"/>
      <c r="BR71" s="245"/>
      <c r="BS71" s="10"/>
      <c r="BT71" s="245"/>
      <c r="BU71" s="10">
        <v>-3</v>
      </c>
      <c r="BV71" s="245">
        <v>15</v>
      </c>
      <c r="BW71" s="10">
        <v>-5</v>
      </c>
      <c r="BX71" s="245">
        <v>2</v>
      </c>
      <c r="BY71" s="10"/>
      <c r="BZ71" s="245"/>
      <c r="CA71" s="41">
        <f t="shared" si="14"/>
        <v>17.166666666666668</v>
      </c>
      <c r="CB71"/>
      <c r="CC71" s="41"/>
    </row>
    <row r="72" spans="1:84" x14ac:dyDescent="0.25">
      <c r="B72" s="282">
        <v>45474</v>
      </c>
      <c r="C72" s="10">
        <v>-5</v>
      </c>
      <c r="D72" s="242">
        <v>5</v>
      </c>
      <c r="E72" s="10">
        <v>-11</v>
      </c>
      <c r="F72" s="242">
        <v>4</v>
      </c>
      <c r="G72" s="10"/>
      <c r="H72" s="242"/>
      <c r="I72" s="10"/>
      <c r="J72" s="242"/>
      <c r="K72" s="10"/>
      <c r="L72" s="242"/>
      <c r="M72" s="10">
        <v>2</v>
      </c>
      <c r="N72" s="242">
        <v>3</v>
      </c>
      <c r="O72" s="10"/>
      <c r="P72" s="242"/>
      <c r="Q72" s="10">
        <v>7</v>
      </c>
      <c r="R72" s="242">
        <v>4</v>
      </c>
      <c r="S72" s="10"/>
      <c r="T72" s="242"/>
      <c r="U72" s="10">
        <v>4</v>
      </c>
      <c r="V72" s="242">
        <v>3</v>
      </c>
      <c r="W72" s="10">
        <v>1</v>
      </c>
      <c r="X72" s="242">
        <v>3</v>
      </c>
      <c r="Y72" s="10">
        <v>-4</v>
      </c>
      <c r="Z72" s="242">
        <v>12</v>
      </c>
      <c r="AA72" s="10">
        <v>-4</v>
      </c>
      <c r="AB72" s="242">
        <v>1</v>
      </c>
      <c r="AC72" s="10"/>
      <c r="AD72" s="242"/>
      <c r="AE72" s="10">
        <v>-2</v>
      </c>
      <c r="AF72" s="242">
        <v>2</v>
      </c>
      <c r="AG72" s="10">
        <v>0</v>
      </c>
      <c r="AH72" s="242">
        <v>2</v>
      </c>
      <c r="AI72" s="10">
        <v>3</v>
      </c>
      <c r="AJ72" s="242">
        <v>16</v>
      </c>
      <c r="AK72" s="10"/>
      <c r="AL72" s="242"/>
      <c r="AM72" s="10"/>
      <c r="AN72" s="242"/>
      <c r="AO72" s="10"/>
      <c r="AP72" s="242"/>
      <c r="AQ72" s="10"/>
      <c r="AR72" s="242"/>
      <c r="AS72" s="10"/>
      <c r="AT72" s="242"/>
      <c r="AU72" s="10"/>
      <c r="AV72" s="242"/>
      <c r="AW72" s="10"/>
      <c r="AX72" s="242"/>
      <c r="AY72" s="10"/>
      <c r="AZ72" s="242"/>
      <c r="BA72" s="10">
        <v>7</v>
      </c>
      <c r="BB72" s="242">
        <v>3</v>
      </c>
      <c r="BC72" s="10"/>
      <c r="BD72" s="242"/>
      <c r="BE72" s="10">
        <v>3</v>
      </c>
      <c r="BF72" s="245">
        <v>3</v>
      </c>
      <c r="BG72" s="10"/>
      <c r="BH72" s="242"/>
      <c r="BI72" s="10"/>
      <c r="BJ72" s="245"/>
      <c r="BK72" s="10"/>
      <c r="BL72" s="245"/>
      <c r="BM72" s="10"/>
      <c r="BN72" s="245"/>
      <c r="BO72" s="10">
        <v>-2</v>
      </c>
      <c r="BP72" s="245">
        <v>7</v>
      </c>
      <c r="BQ72" s="10"/>
      <c r="BR72" s="245"/>
      <c r="BS72" s="10"/>
      <c r="BT72" s="245"/>
      <c r="BU72" s="10">
        <v>-8</v>
      </c>
      <c r="BV72" s="245">
        <v>4</v>
      </c>
      <c r="BW72" s="10"/>
      <c r="BX72" s="245"/>
      <c r="BY72" s="10"/>
      <c r="BZ72" s="245"/>
      <c r="CA72" s="41">
        <f t="shared" si="14"/>
        <v>12</v>
      </c>
      <c r="CB72"/>
      <c r="CC72" s="41"/>
    </row>
    <row r="73" spans="1:84" x14ac:dyDescent="0.25">
      <c r="B73" s="282">
        <v>45505</v>
      </c>
      <c r="C73" s="10">
        <v>20</v>
      </c>
      <c r="D73" s="242">
        <v>8</v>
      </c>
      <c r="E73" s="10"/>
      <c r="F73" s="242"/>
      <c r="G73" s="10"/>
      <c r="H73" s="242"/>
      <c r="I73" s="10"/>
      <c r="J73" s="242"/>
      <c r="K73" s="10"/>
      <c r="L73" s="242"/>
      <c r="M73" s="10">
        <v>-5</v>
      </c>
      <c r="N73" s="242">
        <v>2</v>
      </c>
      <c r="O73" s="10"/>
      <c r="P73" s="242"/>
      <c r="Q73" s="10">
        <v>23</v>
      </c>
      <c r="R73" s="242">
        <v>10</v>
      </c>
      <c r="S73" s="10">
        <v>0</v>
      </c>
      <c r="T73" s="242">
        <v>1</v>
      </c>
      <c r="U73" s="10"/>
      <c r="V73" s="242"/>
      <c r="W73" s="10">
        <v>8</v>
      </c>
      <c r="X73" s="242">
        <v>3</v>
      </c>
      <c r="Y73" s="10">
        <v>23</v>
      </c>
      <c r="Z73" s="242">
        <v>16</v>
      </c>
      <c r="AA73" s="10"/>
      <c r="AB73" s="242"/>
      <c r="AC73" s="10"/>
      <c r="AD73" s="242"/>
      <c r="AE73" s="10">
        <v>-2</v>
      </c>
      <c r="AF73" s="242">
        <v>4</v>
      </c>
      <c r="AG73" s="10">
        <v>-2</v>
      </c>
      <c r="AH73" s="242">
        <v>2</v>
      </c>
      <c r="AI73" s="10">
        <v>-5</v>
      </c>
      <c r="AJ73" s="242">
        <v>21</v>
      </c>
      <c r="AK73" s="10"/>
      <c r="AL73" s="242"/>
      <c r="AM73" s="10"/>
      <c r="AN73" s="242"/>
      <c r="AO73" s="10"/>
      <c r="AP73" s="242"/>
      <c r="AQ73" s="10"/>
      <c r="AR73" s="242"/>
      <c r="AS73" s="10"/>
      <c r="AT73" s="242"/>
      <c r="AU73" s="10"/>
      <c r="AV73" s="242"/>
      <c r="AW73" s="10">
        <v>-1</v>
      </c>
      <c r="AX73" s="242">
        <v>1</v>
      </c>
      <c r="AY73" s="10"/>
      <c r="AZ73" s="242"/>
      <c r="BA73" s="10">
        <v>3</v>
      </c>
      <c r="BB73" s="242">
        <v>6</v>
      </c>
      <c r="BC73" s="10"/>
      <c r="BD73" s="242"/>
      <c r="BE73" s="10">
        <v>10</v>
      </c>
      <c r="BF73" s="245">
        <v>6</v>
      </c>
      <c r="BG73" s="10">
        <v>0</v>
      </c>
      <c r="BH73" s="242">
        <v>2</v>
      </c>
      <c r="BI73" s="10"/>
      <c r="BJ73" s="245"/>
      <c r="BK73" s="10"/>
      <c r="BL73" s="245"/>
      <c r="BM73" s="10"/>
      <c r="BN73" s="245"/>
      <c r="BO73" s="10">
        <v>-9</v>
      </c>
      <c r="BP73" s="245">
        <v>8</v>
      </c>
      <c r="BQ73" s="10"/>
      <c r="BR73" s="245"/>
      <c r="BS73" s="10"/>
      <c r="BT73" s="245"/>
      <c r="BU73" s="10">
        <v>-19</v>
      </c>
      <c r="BV73" s="245">
        <v>13</v>
      </c>
      <c r="BW73" s="10">
        <v>0</v>
      </c>
      <c r="BX73" s="245">
        <v>5</v>
      </c>
      <c r="BY73" s="10"/>
      <c r="BZ73" s="245"/>
      <c r="CA73" s="41">
        <f t="shared" si="14"/>
        <v>18</v>
      </c>
      <c r="CB73"/>
      <c r="CC73" s="41"/>
    </row>
    <row r="74" spans="1:84" x14ac:dyDescent="0.25">
      <c r="B74" s="282">
        <v>45536</v>
      </c>
      <c r="C74" s="10">
        <v>-8</v>
      </c>
      <c r="D74" s="242">
        <v>19</v>
      </c>
      <c r="E74" s="10"/>
      <c r="F74" s="242"/>
      <c r="G74" s="10">
        <v>-2</v>
      </c>
      <c r="H74" s="242">
        <v>2</v>
      </c>
      <c r="I74" s="10">
        <v>6</v>
      </c>
      <c r="J74" s="242">
        <v>2</v>
      </c>
      <c r="K74" s="10"/>
      <c r="L74" s="242"/>
      <c r="M74" s="10">
        <v>-1</v>
      </c>
      <c r="N74" s="242">
        <v>9</v>
      </c>
      <c r="O74" s="10">
        <v>-3</v>
      </c>
      <c r="P74" s="242">
        <v>1</v>
      </c>
      <c r="Q74" s="10">
        <v>32</v>
      </c>
      <c r="R74" s="242">
        <v>19</v>
      </c>
      <c r="S74" s="10">
        <v>7</v>
      </c>
      <c r="T74" s="242">
        <v>20</v>
      </c>
      <c r="U74" s="10">
        <v>-7</v>
      </c>
      <c r="V74" s="242">
        <v>3</v>
      </c>
      <c r="W74" s="10">
        <v>-1</v>
      </c>
      <c r="X74" s="242">
        <v>17</v>
      </c>
      <c r="Y74" s="10">
        <v>24</v>
      </c>
      <c r="Z74" s="242">
        <v>15</v>
      </c>
      <c r="AA74" s="10">
        <v>1</v>
      </c>
      <c r="AB74" s="242">
        <v>2</v>
      </c>
      <c r="AC74" s="10">
        <v>-16</v>
      </c>
      <c r="AD74" s="242">
        <v>9</v>
      </c>
      <c r="AE74" s="10">
        <v>5</v>
      </c>
      <c r="AF74" s="242">
        <v>7</v>
      </c>
      <c r="AG74" s="10">
        <v>-1</v>
      </c>
      <c r="AH74" s="242">
        <v>11</v>
      </c>
      <c r="AI74" s="10">
        <v>-16</v>
      </c>
      <c r="AJ74" s="242">
        <v>18</v>
      </c>
      <c r="AK74" s="10">
        <v>4</v>
      </c>
      <c r="AL74" s="242">
        <v>6</v>
      </c>
      <c r="AM74" s="10"/>
      <c r="AN74" s="242"/>
      <c r="AO74" s="10">
        <v>-6</v>
      </c>
      <c r="AP74" s="242">
        <v>8</v>
      </c>
      <c r="AQ74" s="10">
        <v>-3</v>
      </c>
      <c r="AR74" s="242">
        <v>1</v>
      </c>
      <c r="AS74" s="10"/>
      <c r="AT74" s="242"/>
      <c r="AU74" s="10"/>
      <c r="AV74" s="242"/>
      <c r="AW74" s="10"/>
      <c r="AX74" s="242"/>
      <c r="AY74" s="10"/>
      <c r="AZ74" s="242"/>
      <c r="BA74" s="10">
        <v>27</v>
      </c>
      <c r="BB74" s="242">
        <v>24</v>
      </c>
      <c r="BC74" s="10"/>
      <c r="BD74" s="242"/>
      <c r="BE74" s="10">
        <v>-3</v>
      </c>
      <c r="BF74" s="245">
        <v>32</v>
      </c>
      <c r="BG74" s="10">
        <v>3</v>
      </c>
      <c r="BH74" s="242">
        <v>2</v>
      </c>
      <c r="BI74" s="10"/>
      <c r="BJ74" s="245"/>
      <c r="BK74" s="10"/>
      <c r="BL74" s="245"/>
      <c r="BM74" s="10"/>
      <c r="BN74" s="245"/>
      <c r="BO74" s="10">
        <v>-7</v>
      </c>
      <c r="BP74" s="245">
        <v>20</v>
      </c>
      <c r="BQ74" s="10">
        <v>1</v>
      </c>
      <c r="BR74" s="245">
        <v>1</v>
      </c>
      <c r="BS74" s="10"/>
      <c r="BT74" s="245"/>
      <c r="BU74" s="10">
        <v>-20</v>
      </c>
      <c r="BV74" s="245">
        <v>30</v>
      </c>
      <c r="BW74" s="10">
        <v>1</v>
      </c>
      <c r="BX74" s="245">
        <v>7</v>
      </c>
      <c r="BY74" s="10"/>
      <c r="BZ74" s="245"/>
      <c r="CA74" s="41">
        <f t="shared" si="14"/>
        <v>45.166666666666664</v>
      </c>
      <c r="CB74"/>
      <c r="CC74" s="41"/>
    </row>
    <row r="75" spans="1:84" x14ac:dyDescent="0.25">
      <c r="B75" s="283"/>
      <c r="C75" s="10"/>
      <c r="D75" s="242"/>
      <c r="E75" s="10"/>
      <c r="F75" s="242"/>
      <c r="G75" s="10"/>
      <c r="H75" s="242"/>
      <c r="I75" s="10"/>
      <c r="J75" s="242"/>
      <c r="K75" s="10"/>
      <c r="L75" s="242"/>
      <c r="M75" s="10"/>
      <c r="N75" s="242"/>
      <c r="O75" s="10"/>
      <c r="P75" s="242"/>
      <c r="Q75" s="10"/>
      <c r="R75" s="242"/>
      <c r="S75" s="10"/>
      <c r="T75" s="242"/>
      <c r="U75" s="10"/>
      <c r="V75" s="242"/>
      <c r="W75" s="10"/>
      <c r="X75" s="242"/>
      <c r="Y75" s="240"/>
      <c r="Z75" s="242"/>
      <c r="AA75" s="10"/>
      <c r="AB75" s="242"/>
      <c r="AC75" s="10"/>
      <c r="AD75" s="242"/>
      <c r="AE75" s="10"/>
      <c r="AF75" s="242"/>
      <c r="AG75" s="10"/>
      <c r="AH75" s="242"/>
      <c r="AI75" s="10"/>
      <c r="AJ75" s="242"/>
      <c r="AK75" s="240"/>
      <c r="AL75" s="242"/>
      <c r="AM75" s="10"/>
      <c r="AN75" s="242"/>
      <c r="AO75" s="10"/>
      <c r="AP75" s="242"/>
      <c r="AQ75" s="10"/>
      <c r="AR75" s="242"/>
      <c r="AS75" s="10"/>
      <c r="AT75" s="242"/>
      <c r="AU75" s="10"/>
      <c r="AV75" s="242"/>
      <c r="AW75" s="10"/>
      <c r="AX75" s="242"/>
      <c r="AY75" s="10"/>
      <c r="AZ75" s="242"/>
      <c r="BA75" s="10"/>
      <c r="BB75" s="242"/>
      <c r="BC75" s="10"/>
      <c r="BD75" s="242"/>
      <c r="BE75" s="10"/>
      <c r="BF75" s="245"/>
      <c r="BG75" s="10"/>
      <c r="BH75" s="242"/>
      <c r="BI75" s="10"/>
      <c r="BJ75" s="245"/>
      <c r="BK75" s="10"/>
      <c r="BL75" s="245"/>
      <c r="BM75" s="10"/>
      <c r="BN75" s="245"/>
      <c r="BO75" s="10"/>
      <c r="BP75" s="245"/>
      <c r="BQ75" s="10"/>
      <c r="BR75" s="245"/>
      <c r="BS75" s="10"/>
      <c r="BT75" s="245"/>
      <c r="BU75" s="10"/>
      <c r="BV75" s="245"/>
      <c r="BW75" s="10"/>
      <c r="BX75" s="245"/>
      <c r="BY75" s="10"/>
      <c r="BZ75" s="245"/>
      <c r="CA75" s="41"/>
      <c r="CB75"/>
      <c r="CC75" s="41"/>
    </row>
    <row r="76" spans="1:84" x14ac:dyDescent="0.25">
      <c r="B76" s="283"/>
      <c r="C76" s="240"/>
      <c r="D76" s="251"/>
      <c r="E76" s="240"/>
      <c r="F76" s="251"/>
      <c r="G76" s="240"/>
      <c r="H76" s="251"/>
      <c r="I76" s="240"/>
      <c r="J76" s="251"/>
      <c r="K76" s="240"/>
      <c r="L76" s="251"/>
      <c r="M76" s="240"/>
      <c r="N76" s="251"/>
      <c r="O76" s="240"/>
      <c r="P76" s="251"/>
      <c r="Q76" s="240"/>
      <c r="R76" s="251"/>
      <c r="S76" s="240"/>
      <c r="T76" s="251"/>
      <c r="U76" s="240"/>
      <c r="V76" s="251"/>
      <c r="W76" s="240"/>
      <c r="X76" s="251"/>
      <c r="Y76" s="240"/>
      <c r="Z76" s="251"/>
      <c r="AA76" s="240"/>
      <c r="AB76" s="251"/>
      <c r="AC76" s="240"/>
      <c r="AD76" s="251"/>
      <c r="AE76" s="240"/>
      <c r="AF76" s="251"/>
      <c r="AG76" s="240"/>
      <c r="AH76" s="251"/>
      <c r="AI76" s="240"/>
      <c r="AJ76" s="251"/>
      <c r="AK76" s="240"/>
      <c r="AL76" s="251"/>
      <c r="AM76" s="240"/>
      <c r="AN76" s="251"/>
      <c r="AO76" s="240"/>
      <c r="AP76" s="251"/>
      <c r="AQ76" s="240"/>
      <c r="AR76" s="251"/>
      <c r="AS76" s="240"/>
      <c r="AT76" s="251"/>
      <c r="AU76" s="240"/>
      <c r="AV76" s="251"/>
      <c r="AW76" s="240"/>
      <c r="AX76" s="251"/>
      <c r="AY76" s="240"/>
      <c r="AZ76" s="251"/>
      <c r="BA76" s="240"/>
      <c r="BB76" s="251"/>
      <c r="BC76" s="240"/>
      <c r="BD76" s="251"/>
      <c r="BE76" s="240"/>
      <c r="BF76" s="251"/>
      <c r="BG76" s="240"/>
      <c r="BH76" s="251"/>
      <c r="BI76" s="240"/>
      <c r="BJ76" s="251"/>
      <c r="BK76" s="240"/>
      <c r="BL76" s="251"/>
      <c r="BM76" s="240"/>
      <c r="BN76" s="251"/>
      <c r="BO76" s="240"/>
      <c r="BP76" s="251"/>
      <c r="BQ76" s="240"/>
      <c r="BR76" s="251"/>
      <c r="BS76" s="240"/>
      <c r="BT76" s="251"/>
      <c r="BU76" s="240"/>
      <c r="BV76" s="251"/>
      <c r="BW76" s="240"/>
      <c r="BX76" s="251"/>
      <c r="BY76" s="240"/>
      <c r="BZ76" s="314"/>
      <c r="CB76"/>
      <c r="CC76" s="41"/>
    </row>
    <row r="77" spans="1:84" x14ac:dyDescent="0.25">
      <c r="A77">
        <v>1</v>
      </c>
      <c r="B77" s="6"/>
      <c r="C77" s="240"/>
      <c r="D77" s="251"/>
      <c r="E77" s="240"/>
      <c r="F77" s="251"/>
      <c r="G77" s="240"/>
      <c r="H77" s="251"/>
      <c r="I77" s="240"/>
      <c r="J77" s="251"/>
      <c r="K77" s="240"/>
      <c r="L77" s="251"/>
      <c r="M77" s="240"/>
      <c r="N77" s="251"/>
      <c r="O77" s="240"/>
      <c r="P77" s="251"/>
      <c r="Q77" s="240"/>
      <c r="R77" s="251"/>
      <c r="S77" s="240"/>
      <c r="T77" s="251"/>
      <c r="U77" s="240"/>
      <c r="V77" s="251"/>
      <c r="W77" s="240"/>
      <c r="X77" s="251"/>
      <c r="Y77" s="240"/>
      <c r="Z77" s="251"/>
      <c r="AA77" s="240"/>
      <c r="AB77" s="251"/>
      <c r="AC77" s="240"/>
      <c r="AD77" s="251"/>
      <c r="AE77" s="240"/>
      <c r="AF77" s="251"/>
      <c r="AG77" s="240"/>
      <c r="AH77" s="251"/>
      <c r="AI77" s="240"/>
      <c r="AJ77" s="251"/>
      <c r="AK77" s="240"/>
      <c r="AL77" s="251"/>
      <c r="AM77" s="240"/>
      <c r="AN77" s="251"/>
      <c r="AO77" s="240"/>
      <c r="AP77" s="251"/>
      <c r="AQ77" s="369"/>
      <c r="AR77" s="251"/>
      <c r="AS77" s="240"/>
      <c r="AT77" s="251"/>
      <c r="AU77" s="240"/>
      <c r="AV77" s="251"/>
      <c r="AW77" s="240"/>
      <c r="AX77" s="251"/>
      <c r="AY77" s="240"/>
      <c r="AZ77" s="251"/>
      <c r="BA77" s="240"/>
      <c r="BB77" s="251"/>
      <c r="BC77" s="240"/>
      <c r="BD77" s="251"/>
      <c r="BE77" s="240"/>
      <c r="BF77" s="251"/>
      <c r="BG77" s="240"/>
      <c r="BH77" s="251"/>
      <c r="BI77" s="240"/>
      <c r="BJ77" s="251"/>
      <c r="BK77" s="240"/>
      <c r="BL77" s="251"/>
      <c r="BM77" s="240"/>
      <c r="BN77" s="11"/>
      <c r="BO77" s="240"/>
      <c r="BP77" s="251"/>
      <c r="BQ77" s="240"/>
      <c r="BR77" s="251"/>
      <c r="BS77" s="240"/>
      <c r="BT77" s="251"/>
      <c r="BU77" s="240"/>
      <c r="BV77" s="251"/>
      <c r="BW77" s="240"/>
      <c r="BX77" s="251"/>
      <c r="BY77" s="240"/>
      <c r="BZ77" s="11"/>
      <c r="CC77" s="41"/>
    </row>
    <row r="78" spans="1:84" x14ac:dyDescent="0.25">
      <c r="A78">
        <v>2</v>
      </c>
      <c r="B78" s="6"/>
      <c r="C78" s="10"/>
      <c r="D78" s="32"/>
      <c r="E78" s="240"/>
      <c r="F78" s="251"/>
      <c r="G78" s="240"/>
      <c r="H78" s="251"/>
      <c r="I78" s="10"/>
      <c r="J78" s="32"/>
      <c r="K78" s="10"/>
      <c r="L78" s="32"/>
      <c r="M78" s="10"/>
      <c r="N78" s="32"/>
      <c r="O78" s="10"/>
      <c r="P78" s="32"/>
      <c r="Q78" s="10">
        <v>3</v>
      </c>
      <c r="R78" s="32">
        <v>290</v>
      </c>
      <c r="S78" s="10"/>
      <c r="T78" s="32"/>
      <c r="U78" s="10"/>
      <c r="V78" s="32"/>
      <c r="W78" s="10"/>
      <c r="X78" s="32"/>
      <c r="Y78" s="10">
        <v>-1</v>
      </c>
      <c r="Z78" s="32">
        <v>160</v>
      </c>
      <c r="AA78" s="10"/>
      <c r="AB78" s="32"/>
      <c r="AC78" s="10">
        <v>-3</v>
      </c>
      <c r="AD78" s="32">
        <v>70</v>
      </c>
      <c r="AE78" s="10"/>
      <c r="AF78" s="32"/>
      <c r="AG78" s="10"/>
      <c r="AH78" s="32"/>
      <c r="AI78" s="10">
        <v>1</v>
      </c>
      <c r="AJ78" s="32">
        <v>250</v>
      </c>
      <c r="AK78" s="10"/>
      <c r="AL78" s="32"/>
      <c r="AM78" s="10"/>
      <c r="AN78" s="32"/>
      <c r="AO78" s="10"/>
      <c r="AP78" s="32"/>
      <c r="AQ78" s="240"/>
      <c r="AR78" s="251"/>
      <c r="AS78" s="240"/>
      <c r="AT78" s="251"/>
      <c r="AU78" s="240"/>
      <c r="AV78" s="251"/>
      <c r="AW78" s="10"/>
      <c r="AX78" s="242"/>
      <c r="AY78" s="10"/>
      <c r="AZ78" s="32"/>
      <c r="BA78" s="10"/>
      <c r="BB78" s="242"/>
      <c r="BC78" s="10"/>
      <c r="BD78" s="242"/>
      <c r="BE78" s="10"/>
      <c r="BF78" s="245"/>
      <c r="BG78" s="10"/>
      <c r="BH78" s="242"/>
      <c r="BI78" s="10"/>
      <c r="BJ78" s="245"/>
      <c r="BK78" s="10"/>
      <c r="BL78" s="245"/>
      <c r="BM78" s="10"/>
      <c r="BN78" s="11"/>
      <c r="BO78" s="10"/>
      <c r="BP78" s="245"/>
      <c r="BQ78" s="10"/>
      <c r="BR78" s="245"/>
      <c r="BS78" s="10"/>
      <c r="BT78" s="245"/>
      <c r="BU78" s="10"/>
      <c r="BV78" s="245"/>
      <c r="BW78" s="10"/>
      <c r="BX78" s="11"/>
      <c r="BY78" s="240"/>
      <c r="BZ78" s="314"/>
      <c r="CA78" s="24">
        <v>45569</v>
      </c>
      <c r="CB78" s="238">
        <v>2</v>
      </c>
      <c r="CC78" s="41">
        <f t="shared" ref="CC78:CC89" si="15">+AI78+AE78+Y78+W78+U78+S78+Q78+O78+M78+I78+G78+E78+C78+AG78+K78+BY78+CF78+AA78+AC78+AQ78+AU78+AW78+BE78+BW78+BQ78+BO78+BG78+BC78+BA78+AY78+BI78+BK78+BM78+BS78+BU78+AS78</f>
        <v>0</v>
      </c>
      <c r="CD78">
        <f t="shared" ref="CD78:CD104" si="16">COUNT(C78:BZ78)/2</f>
        <v>4</v>
      </c>
      <c r="CE78">
        <f>+CC78/CD78</f>
        <v>0</v>
      </c>
      <c r="CF78">
        <f>+K78</f>
        <v>0</v>
      </c>
    </row>
    <row r="79" spans="1:84" x14ac:dyDescent="0.25">
      <c r="A79">
        <v>3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32"/>
      <c r="M79" s="10"/>
      <c r="N79" s="32"/>
      <c r="O79" s="10"/>
      <c r="P79" s="32"/>
      <c r="Q79" s="10">
        <v>4</v>
      </c>
      <c r="R79" s="32">
        <v>220</v>
      </c>
      <c r="S79" s="10"/>
      <c r="T79" s="32"/>
      <c r="U79" s="10"/>
      <c r="V79" s="32"/>
      <c r="W79" s="10"/>
      <c r="X79" s="32"/>
      <c r="Y79" s="10">
        <v>2</v>
      </c>
      <c r="Z79" s="32">
        <v>160</v>
      </c>
      <c r="AA79" s="10"/>
      <c r="AB79" s="32"/>
      <c r="AC79" s="10">
        <v>0</v>
      </c>
      <c r="AD79" s="32">
        <v>120</v>
      </c>
      <c r="AE79" s="10"/>
      <c r="AF79" s="32"/>
      <c r="AG79" s="10"/>
      <c r="AH79" s="32"/>
      <c r="AI79" s="10"/>
      <c r="AJ79" s="32"/>
      <c r="AK79" s="10"/>
      <c r="AL79" s="32"/>
      <c r="AM79" s="10"/>
      <c r="AN79" s="32"/>
      <c r="AO79" s="10"/>
      <c r="AP79" s="32"/>
      <c r="AQ79" s="10"/>
      <c r="AR79" s="32"/>
      <c r="AS79" s="10"/>
      <c r="AT79" s="32"/>
      <c r="AU79" s="10"/>
      <c r="AV79" s="32"/>
      <c r="AW79" s="10"/>
      <c r="AX79" s="242"/>
      <c r="AY79" s="10"/>
      <c r="AZ79" s="32"/>
      <c r="BA79" s="10"/>
      <c r="BB79" s="242"/>
      <c r="BC79" s="10"/>
      <c r="BD79" s="242"/>
      <c r="BE79" s="10">
        <v>-3</v>
      </c>
      <c r="BF79" s="245">
        <v>70</v>
      </c>
      <c r="BG79" s="10"/>
      <c r="BH79" s="242"/>
      <c r="BI79" s="10">
        <v>-3</v>
      </c>
      <c r="BJ79" s="245">
        <v>70</v>
      </c>
      <c r="BK79" s="10"/>
      <c r="BL79" s="245"/>
      <c r="BM79" s="10"/>
      <c r="BN79" s="11"/>
      <c r="BO79" s="10"/>
      <c r="BP79" s="245"/>
      <c r="BQ79" s="10"/>
      <c r="BR79" s="245"/>
      <c r="BS79" s="10"/>
      <c r="BT79" s="245"/>
      <c r="BU79" s="10"/>
      <c r="BV79" s="245"/>
      <c r="BW79" s="10"/>
      <c r="BX79" s="11"/>
      <c r="BY79" s="10"/>
      <c r="BZ79" s="11"/>
      <c r="CA79" s="24">
        <v>45569</v>
      </c>
      <c r="CB79" s="238">
        <v>2</v>
      </c>
      <c r="CC79" s="41">
        <f t="shared" si="15"/>
        <v>0</v>
      </c>
      <c r="CD79">
        <f t="shared" si="16"/>
        <v>5</v>
      </c>
      <c r="CE79">
        <f>+CC79/CD79</f>
        <v>0</v>
      </c>
      <c r="CF79">
        <f>+K79</f>
        <v>0</v>
      </c>
    </row>
    <row r="80" spans="1:84" x14ac:dyDescent="0.25">
      <c r="A80">
        <v>4</v>
      </c>
      <c r="B80" s="6"/>
      <c r="C80" s="12"/>
      <c r="D80" s="36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>
        <v>-3</v>
      </c>
      <c r="R80" s="32">
        <v>190</v>
      </c>
      <c r="S80" s="10"/>
      <c r="T80" s="32"/>
      <c r="U80" s="10"/>
      <c r="V80" s="32"/>
      <c r="W80" s="10"/>
      <c r="X80" s="32"/>
      <c r="Y80" s="10">
        <v>0</v>
      </c>
      <c r="Z80" s="32">
        <v>200</v>
      </c>
      <c r="AA80" s="10"/>
      <c r="AB80" s="32"/>
      <c r="AC80" s="10">
        <v>0</v>
      </c>
      <c r="AD80" s="32">
        <v>200</v>
      </c>
      <c r="AE80" s="10"/>
      <c r="AF80" s="32"/>
      <c r="AG80" s="10"/>
      <c r="AH80" s="32"/>
      <c r="AI80" s="10">
        <v>5</v>
      </c>
      <c r="AJ80" s="32">
        <v>280</v>
      </c>
      <c r="AK80" s="10"/>
      <c r="AL80" s="32"/>
      <c r="AM80" s="10"/>
      <c r="AN80" s="32"/>
      <c r="AO80" s="10"/>
      <c r="AP80" s="32"/>
      <c r="AQ80" s="10"/>
      <c r="AR80" s="32"/>
      <c r="AS80" s="10"/>
      <c r="AT80" s="32"/>
      <c r="AU80" s="10"/>
      <c r="AV80" s="32"/>
      <c r="AW80" s="10"/>
      <c r="AX80" s="242"/>
      <c r="AY80" s="10"/>
      <c r="AZ80" s="32"/>
      <c r="BA80" s="10"/>
      <c r="BB80" s="242"/>
      <c r="BC80" s="10"/>
      <c r="BD80" s="242"/>
      <c r="BE80" s="10">
        <v>3</v>
      </c>
      <c r="BF80" s="245">
        <v>250</v>
      </c>
      <c r="BG80" s="10"/>
      <c r="BH80" s="242"/>
      <c r="BI80" s="10">
        <v>-5</v>
      </c>
      <c r="BJ80" s="245">
        <v>0</v>
      </c>
      <c r="BK80" s="10"/>
      <c r="BL80" s="245"/>
      <c r="BM80" s="10"/>
      <c r="BN80" s="11"/>
      <c r="BO80" s="10"/>
      <c r="BP80" s="245"/>
      <c r="BQ80" s="10"/>
      <c r="BR80" s="245"/>
      <c r="BS80" s="10"/>
      <c r="BT80" s="245"/>
      <c r="BU80" s="10"/>
      <c r="BV80" s="245"/>
      <c r="BW80" s="10"/>
      <c r="BX80" s="11"/>
      <c r="BY80" s="10"/>
      <c r="BZ80" s="11"/>
      <c r="CA80" s="24">
        <v>45570</v>
      </c>
      <c r="CB80" s="41">
        <v>3</v>
      </c>
      <c r="CC80" s="41">
        <f t="shared" si="15"/>
        <v>0</v>
      </c>
      <c r="CD80">
        <f t="shared" si="16"/>
        <v>6</v>
      </c>
      <c r="CE80">
        <f t="shared" ref="CE80:CE85" si="17">+CC80/CD80</f>
        <v>0</v>
      </c>
      <c r="CF80">
        <f>+K80*2</f>
        <v>0</v>
      </c>
    </row>
    <row r="81" spans="1:85" x14ac:dyDescent="0.25">
      <c r="A81">
        <v>5</v>
      </c>
      <c r="B81" s="6"/>
      <c r="C81" s="10"/>
      <c r="D81" s="32"/>
      <c r="E81" s="12"/>
      <c r="F81" s="36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>
        <v>3</v>
      </c>
      <c r="R81" s="32">
        <v>260</v>
      </c>
      <c r="S81" s="10"/>
      <c r="T81" s="32"/>
      <c r="U81" s="10"/>
      <c r="V81" s="32"/>
      <c r="W81" s="10"/>
      <c r="X81" s="32"/>
      <c r="Y81" s="10">
        <v>1</v>
      </c>
      <c r="Z81" s="32">
        <v>220</v>
      </c>
      <c r="AA81" s="10"/>
      <c r="AB81" s="32"/>
      <c r="AC81" s="10">
        <v>-1</v>
      </c>
      <c r="AD81" s="32">
        <v>80</v>
      </c>
      <c r="AE81" s="10"/>
      <c r="AF81" s="32"/>
      <c r="AG81" s="10"/>
      <c r="AH81" s="32"/>
      <c r="AI81" s="10">
        <v>-3</v>
      </c>
      <c r="AJ81" s="32">
        <v>20</v>
      </c>
      <c r="AK81" s="10"/>
      <c r="AL81" s="32"/>
      <c r="AM81" s="10"/>
      <c r="AN81" s="32"/>
      <c r="AO81" s="10"/>
      <c r="AP81" s="32"/>
      <c r="AQ81" s="10"/>
      <c r="AR81" s="32"/>
      <c r="AS81" s="10"/>
      <c r="AT81" s="32"/>
      <c r="AU81" s="10"/>
      <c r="AV81" s="32"/>
      <c r="AW81" s="10"/>
      <c r="AX81" s="242"/>
      <c r="AY81" s="10"/>
      <c r="AZ81" s="32"/>
      <c r="BA81" s="10"/>
      <c r="BB81" s="242"/>
      <c r="BC81" s="10"/>
      <c r="BD81" s="242"/>
      <c r="BE81" s="10"/>
      <c r="BF81" s="245"/>
      <c r="BG81" s="10"/>
      <c r="BH81" s="242"/>
      <c r="BI81" s="10"/>
      <c r="BJ81" s="245"/>
      <c r="BK81" s="10"/>
      <c r="BL81" s="245"/>
      <c r="BM81" s="10"/>
      <c r="BN81" s="11"/>
      <c r="BO81" s="10"/>
      <c r="BP81" s="245"/>
      <c r="BQ81" s="10"/>
      <c r="BR81" s="245"/>
      <c r="BS81" s="10"/>
      <c r="BT81" s="245"/>
      <c r="BU81" s="10"/>
      <c r="BV81" s="245"/>
      <c r="BW81" s="10"/>
      <c r="BX81" s="11"/>
      <c r="BY81" s="10"/>
      <c r="BZ81" s="11"/>
      <c r="CA81" s="24">
        <v>45571</v>
      </c>
      <c r="CB81" s="41">
        <v>4</v>
      </c>
      <c r="CC81" s="41">
        <f t="shared" si="15"/>
        <v>0</v>
      </c>
      <c r="CD81">
        <f t="shared" si="16"/>
        <v>4</v>
      </c>
      <c r="CE81">
        <f t="shared" si="17"/>
        <v>0</v>
      </c>
      <c r="CF81">
        <f>+K81</f>
        <v>0</v>
      </c>
    </row>
    <row r="82" spans="1:85" x14ac:dyDescent="0.25">
      <c r="A82">
        <v>6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>
        <v>-3</v>
      </c>
      <c r="R82" s="32">
        <v>170</v>
      </c>
      <c r="S82" s="10"/>
      <c r="T82" s="32"/>
      <c r="U82" s="10"/>
      <c r="V82" s="32"/>
      <c r="W82" s="10"/>
      <c r="X82" s="32"/>
      <c r="Y82" s="10">
        <v>-3</v>
      </c>
      <c r="Z82" s="32">
        <v>170</v>
      </c>
      <c r="AA82" s="10"/>
      <c r="AB82" s="32"/>
      <c r="AC82" s="10">
        <v>1</v>
      </c>
      <c r="AD82" s="32">
        <v>200</v>
      </c>
      <c r="AE82" s="10"/>
      <c r="AF82" s="32"/>
      <c r="AG82" s="10"/>
      <c r="AH82" s="32"/>
      <c r="AI82" s="10">
        <v>-3</v>
      </c>
      <c r="AJ82" s="32">
        <v>170</v>
      </c>
      <c r="AK82" s="10"/>
      <c r="AL82" s="32"/>
      <c r="AM82" s="10"/>
      <c r="AN82" s="32"/>
      <c r="AO82" s="10"/>
      <c r="AP82" s="32"/>
      <c r="AQ82" s="10"/>
      <c r="AR82" s="32"/>
      <c r="AS82" s="10"/>
      <c r="AT82" s="32"/>
      <c r="AU82" s="10"/>
      <c r="AV82" s="32"/>
      <c r="AW82" s="10"/>
      <c r="AX82" s="242"/>
      <c r="AY82" s="10"/>
      <c r="AZ82" s="32"/>
      <c r="BA82" s="10"/>
      <c r="BB82" s="242"/>
      <c r="BC82" s="10"/>
      <c r="BD82" s="242"/>
      <c r="BE82" s="10">
        <v>3</v>
      </c>
      <c r="BF82" s="245">
        <v>230</v>
      </c>
      <c r="BG82" s="10"/>
      <c r="BH82" s="242"/>
      <c r="BI82" s="10">
        <v>5</v>
      </c>
      <c r="BJ82" s="245">
        <v>240</v>
      </c>
      <c r="BK82" s="10"/>
      <c r="BL82" s="245"/>
      <c r="BM82" s="10"/>
      <c r="BN82" s="11"/>
      <c r="BO82" s="10"/>
      <c r="BP82" s="245"/>
      <c r="BQ82" s="10"/>
      <c r="BR82" s="245"/>
      <c r="BS82" s="10"/>
      <c r="BT82" s="245"/>
      <c r="BU82" s="10"/>
      <c r="BV82" s="245"/>
      <c r="BW82" s="10"/>
      <c r="BX82" s="11"/>
      <c r="BY82" s="10"/>
      <c r="BZ82" s="11"/>
      <c r="CA82" s="24">
        <v>45575</v>
      </c>
      <c r="CB82" s="41">
        <v>6</v>
      </c>
      <c r="CC82" s="41">
        <f t="shared" si="15"/>
        <v>0</v>
      </c>
      <c r="CD82">
        <f t="shared" si="16"/>
        <v>6</v>
      </c>
      <c r="CE82">
        <f t="shared" si="17"/>
        <v>0</v>
      </c>
      <c r="CF82">
        <f>+K82</f>
        <v>0</v>
      </c>
    </row>
    <row r="83" spans="1:85" x14ac:dyDescent="0.25">
      <c r="A83">
        <v>7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32"/>
      <c r="M83" s="10"/>
      <c r="N83" s="32"/>
      <c r="O83" s="10"/>
      <c r="P83" s="32"/>
      <c r="Q83" s="12">
        <v>1</v>
      </c>
      <c r="R83" s="36">
        <v>230</v>
      </c>
      <c r="S83" s="10"/>
      <c r="T83" s="32"/>
      <c r="U83" s="10"/>
      <c r="V83" s="32"/>
      <c r="W83" s="10"/>
      <c r="X83" s="32"/>
      <c r="Y83" s="10">
        <v>-5</v>
      </c>
      <c r="Z83" s="32">
        <v>100</v>
      </c>
      <c r="AA83" s="10"/>
      <c r="AB83" s="32"/>
      <c r="AC83" s="10">
        <v>-1</v>
      </c>
      <c r="AD83" s="32">
        <v>180</v>
      </c>
      <c r="AE83" s="10"/>
      <c r="AF83" s="32"/>
      <c r="AG83" s="10"/>
      <c r="AH83" s="259"/>
      <c r="AI83" s="10">
        <v>5</v>
      </c>
      <c r="AJ83" s="32">
        <v>290</v>
      </c>
      <c r="AK83" s="10"/>
      <c r="AL83" s="32"/>
      <c r="AM83" s="10"/>
      <c r="AN83" s="32"/>
      <c r="AO83" s="10"/>
      <c r="AP83" s="32"/>
      <c r="AQ83" s="10"/>
      <c r="AR83" s="32"/>
      <c r="AS83" s="10"/>
      <c r="AT83" s="32"/>
      <c r="AU83" s="10"/>
      <c r="AV83" s="32"/>
      <c r="AW83" s="10"/>
      <c r="AX83" s="242"/>
      <c r="AY83" s="10"/>
      <c r="AZ83" s="32"/>
      <c r="BA83" s="10"/>
      <c r="BB83" s="242"/>
      <c r="BC83" s="10"/>
      <c r="BD83" s="242"/>
      <c r="BE83" s="10">
        <v>-3</v>
      </c>
      <c r="BF83" s="245">
        <v>170</v>
      </c>
      <c r="BG83" s="10"/>
      <c r="BH83" s="242"/>
      <c r="BI83" s="10">
        <v>3</v>
      </c>
      <c r="BJ83" s="245">
        <v>270</v>
      </c>
      <c r="BK83" s="10"/>
      <c r="BL83" s="245"/>
      <c r="BM83" s="10"/>
      <c r="BN83" s="11"/>
      <c r="BO83" s="10"/>
      <c r="BP83" s="245"/>
      <c r="BQ83" s="10"/>
      <c r="BR83" s="245"/>
      <c r="BS83" s="10"/>
      <c r="BT83" s="245"/>
      <c r="BU83" s="10"/>
      <c r="BV83" s="245"/>
      <c r="BW83" s="10"/>
      <c r="BX83" s="11"/>
      <c r="BY83" s="10"/>
      <c r="BZ83" s="11"/>
      <c r="CA83" s="24">
        <v>45575</v>
      </c>
      <c r="CB83" s="41">
        <v>6</v>
      </c>
      <c r="CC83" s="41">
        <f t="shared" si="15"/>
        <v>0</v>
      </c>
      <c r="CD83">
        <f t="shared" si="16"/>
        <v>6</v>
      </c>
      <c r="CE83">
        <f t="shared" si="17"/>
        <v>0</v>
      </c>
      <c r="CF83">
        <f>+K83</f>
        <v>0</v>
      </c>
    </row>
    <row r="84" spans="1:85" x14ac:dyDescent="0.25">
      <c r="A84">
        <v>8</v>
      </c>
      <c r="B84" s="258"/>
      <c r="C84" s="10"/>
      <c r="D84" s="32"/>
      <c r="E84" s="10"/>
      <c r="F84" s="32"/>
      <c r="G84" s="10">
        <v>-3</v>
      </c>
      <c r="H84" s="32">
        <v>130</v>
      </c>
      <c r="I84" s="10"/>
      <c r="J84" s="32"/>
      <c r="K84" s="10"/>
      <c r="L84" s="32"/>
      <c r="M84" s="10"/>
      <c r="N84" s="32"/>
      <c r="O84" s="10"/>
      <c r="P84" s="32"/>
      <c r="Q84" s="12"/>
      <c r="R84" s="36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E84" s="10"/>
      <c r="AF84" s="32"/>
      <c r="AG84" s="10"/>
      <c r="AH84" s="259"/>
      <c r="AI84" s="10"/>
      <c r="AJ84" s="32"/>
      <c r="AK84" s="10"/>
      <c r="AL84" s="32"/>
      <c r="AM84" s="10"/>
      <c r="AN84" s="32"/>
      <c r="AO84" s="10"/>
      <c r="AP84" s="32"/>
      <c r="AQ84" s="10">
        <v>3</v>
      </c>
      <c r="AR84" s="32">
        <v>430</v>
      </c>
      <c r="AS84" s="10"/>
      <c r="AT84" s="32"/>
      <c r="AU84" s="10"/>
      <c r="AV84" s="32"/>
      <c r="AW84" s="10">
        <v>1</v>
      </c>
      <c r="AX84" s="242">
        <v>180</v>
      </c>
      <c r="AY84" s="10"/>
      <c r="AZ84" s="32"/>
      <c r="BA84" s="10"/>
      <c r="BB84" s="242"/>
      <c r="BC84" s="10"/>
      <c r="BD84" s="242"/>
      <c r="BE84" s="10"/>
      <c r="BF84" s="245"/>
      <c r="BG84" s="10"/>
      <c r="BH84" s="242"/>
      <c r="BI84" s="10"/>
      <c r="BJ84" s="245"/>
      <c r="BK84" s="10"/>
      <c r="BL84" s="245"/>
      <c r="BM84" s="10"/>
      <c r="BN84" s="11"/>
      <c r="BO84" s="10"/>
      <c r="BP84" s="245"/>
      <c r="BQ84" s="10"/>
      <c r="BR84" s="245"/>
      <c r="BS84" s="10"/>
      <c r="BT84" s="245"/>
      <c r="BU84" s="10"/>
      <c r="BV84" s="245"/>
      <c r="BW84" s="10"/>
      <c r="BX84" s="11"/>
      <c r="BY84" s="10">
        <v>-1</v>
      </c>
      <c r="BZ84" s="11">
        <v>150</v>
      </c>
      <c r="CA84" s="24">
        <v>45610</v>
      </c>
      <c r="CB84" s="41">
        <v>15</v>
      </c>
      <c r="CC84" s="41">
        <f t="shared" si="15"/>
        <v>0</v>
      </c>
      <c r="CD84">
        <f t="shared" si="16"/>
        <v>4</v>
      </c>
      <c r="CE84">
        <f t="shared" si="17"/>
        <v>0</v>
      </c>
      <c r="CF84">
        <f>+K84*2</f>
        <v>0</v>
      </c>
      <c r="CG84" s="238"/>
    </row>
    <row r="85" spans="1:85" x14ac:dyDescent="0.25">
      <c r="A85">
        <v>9</v>
      </c>
      <c r="B85" s="6"/>
      <c r="C85" s="10"/>
      <c r="D85" s="32"/>
      <c r="E85" s="10"/>
      <c r="F85" s="32"/>
      <c r="G85" s="10">
        <v>-4</v>
      </c>
      <c r="H85" s="32">
        <v>-10</v>
      </c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E85" s="10"/>
      <c r="AF85" s="32"/>
      <c r="AG85" s="10"/>
      <c r="AH85" s="32"/>
      <c r="AI85" s="10"/>
      <c r="AJ85" s="32"/>
      <c r="AK85" s="10"/>
      <c r="AL85" s="32"/>
      <c r="AM85" s="10"/>
      <c r="AN85" s="32"/>
      <c r="AO85" s="10"/>
      <c r="AP85" s="32"/>
      <c r="AQ85" s="10">
        <v>4</v>
      </c>
      <c r="AR85" s="11">
        <v>390</v>
      </c>
      <c r="AS85" s="10"/>
      <c r="AT85" s="32"/>
      <c r="AU85" s="10"/>
      <c r="AV85" s="11"/>
      <c r="AW85" s="10">
        <v>-2</v>
      </c>
      <c r="AX85" s="11">
        <v>40</v>
      </c>
      <c r="AY85" s="10"/>
      <c r="AZ85" s="32"/>
      <c r="BA85" s="10"/>
      <c r="BB85" s="242"/>
      <c r="BC85" s="10"/>
      <c r="BD85" s="242"/>
      <c r="BE85" s="10"/>
      <c r="BF85" s="245"/>
      <c r="BG85" s="10"/>
      <c r="BH85" s="242"/>
      <c r="BI85" s="10"/>
      <c r="BJ85" s="245"/>
      <c r="BK85" s="10">
        <v>0</v>
      </c>
      <c r="BL85" s="245">
        <v>120</v>
      </c>
      <c r="BM85" s="10"/>
      <c r="BN85" s="11"/>
      <c r="BO85" s="10"/>
      <c r="BP85" s="245"/>
      <c r="BQ85" s="10"/>
      <c r="BR85" s="245"/>
      <c r="BS85" s="10"/>
      <c r="BT85" s="245"/>
      <c r="BU85" s="10"/>
      <c r="BV85" s="245"/>
      <c r="BW85" s="10"/>
      <c r="BX85" s="11"/>
      <c r="BY85" s="10">
        <v>2</v>
      </c>
      <c r="BZ85" s="11">
        <v>170</v>
      </c>
      <c r="CA85" s="24">
        <v>45611</v>
      </c>
      <c r="CB85" s="41">
        <v>16</v>
      </c>
      <c r="CC85" s="41">
        <f t="shared" si="15"/>
        <v>0</v>
      </c>
      <c r="CD85">
        <f t="shared" si="16"/>
        <v>5</v>
      </c>
      <c r="CE85">
        <f t="shared" si="17"/>
        <v>0</v>
      </c>
      <c r="CF85">
        <f>+K85*2</f>
        <v>0</v>
      </c>
    </row>
    <row r="86" spans="1:85" x14ac:dyDescent="0.25">
      <c r="A86">
        <v>10</v>
      </c>
      <c r="B86" s="6"/>
      <c r="C86" s="10"/>
      <c r="D86" s="32"/>
      <c r="E86" s="10"/>
      <c r="F86" s="32"/>
      <c r="G86" s="10"/>
      <c r="H86" s="32"/>
      <c r="I86" s="10"/>
      <c r="J86" s="32"/>
      <c r="K86" s="10"/>
      <c r="L86" s="32"/>
      <c r="M86" s="10"/>
      <c r="N86" s="32"/>
      <c r="O86" s="10"/>
      <c r="P86" s="32"/>
      <c r="Q86" s="10">
        <v>4</v>
      </c>
      <c r="R86" s="32">
        <v>250</v>
      </c>
      <c r="S86" s="10"/>
      <c r="T86" s="32"/>
      <c r="U86" s="10">
        <v>2</v>
      </c>
      <c r="V86" s="32">
        <v>190</v>
      </c>
      <c r="W86" s="10"/>
      <c r="X86" s="32"/>
      <c r="Y86" s="10"/>
      <c r="Z86" s="32"/>
      <c r="AA86" s="10">
        <v>0</v>
      </c>
      <c r="AB86" s="32">
        <v>170</v>
      </c>
      <c r="AC86" s="10">
        <v>-4</v>
      </c>
      <c r="AD86" s="32">
        <v>120</v>
      </c>
      <c r="AE86" s="10"/>
      <c r="AF86" s="32"/>
      <c r="AG86" s="10"/>
      <c r="AH86" s="32"/>
      <c r="AI86" s="10"/>
      <c r="AJ86" s="32"/>
      <c r="AK86" s="10"/>
      <c r="AL86" s="32"/>
      <c r="AM86" s="10"/>
      <c r="AN86" s="32"/>
      <c r="AO86" s="10"/>
      <c r="AP86" s="32"/>
      <c r="AQ86" s="10"/>
      <c r="AR86" s="32"/>
      <c r="AS86" s="10"/>
      <c r="AT86" s="32"/>
      <c r="AU86" s="10"/>
      <c r="AV86" s="32"/>
      <c r="AW86" s="10"/>
      <c r="AX86" s="242"/>
      <c r="AY86" s="10"/>
      <c r="AZ86" s="32"/>
      <c r="BA86" s="10"/>
      <c r="BB86" s="242"/>
      <c r="BC86" s="10"/>
      <c r="BD86" s="242"/>
      <c r="BE86" s="10"/>
      <c r="BF86" s="245"/>
      <c r="BG86" s="10"/>
      <c r="BH86" s="242"/>
      <c r="BI86" s="10"/>
      <c r="BJ86" s="245"/>
      <c r="BK86" s="10"/>
      <c r="BL86" s="245"/>
      <c r="BM86" s="10"/>
      <c r="BN86" s="11"/>
      <c r="BO86" s="10"/>
      <c r="BP86" s="245"/>
      <c r="BQ86" s="10"/>
      <c r="BR86" s="245"/>
      <c r="BS86" s="10"/>
      <c r="BT86" s="245"/>
      <c r="BU86" s="10">
        <v>-2</v>
      </c>
      <c r="BV86" s="245">
        <v>130</v>
      </c>
      <c r="BW86" s="10"/>
      <c r="BX86" s="11"/>
      <c r="BY86" s="10"/>
      <c r="BZ86" s="11"/>
      <c r="CA86" s="24">
        <v>45620</v>
      </c>
      <c r="CB86" s="325">
        <v>19</v>
      </c>
      <c r="CC86" s="41">
        <f t="shared" si="15"/>
        <v>0</v>
      </c>
      <c r="CD86">
        <f t="shared" si="16"/>
        <v>5</v>
      </c>
      <c r="CE86">
        <f t="shared" ref="CE86:CE95" si="18">+CC86/CD86</f>
        <v>0</v>
      </c>
      <c r="CF86">
        <f>+K86</f>
        <v>0</v>
      </c>
    </row>
    <row r="87" spans="1:85" x14ac:dyDescent="0.25">
      <c r="A87">
        <v>11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>
        <v>-1</v>
      </c>
      <c r="R87" s="32">
        <v>240</v>
      </c>
      <c r="S87" s="10"/>
      <c r="T87" s="32"/>
      <c r="U87" s="10">
        <v>3</v>
      </c>
      <c r="V87" s="32">
        <v>270</v>
      </c>
      <c r="W87" s="10"/>
      <c r="X87" s="32"/>
      <c r="Y87" s="10"/>
      <c r="Z87" s="32"/>
      <c r="AA87" s="10">
        <v>-3</v>
      </c>
      <c r="AB87" s="32">
        <v>130</v>
      </c>
      <c r="AC87" s="10"/>
      <c r="AD87" s="32"/>
      <c r="AE87" s="10"/>
      <c r="AF87" s="32"/>
      <c r="AG87" s="10"/>
      <c r="AH87" s="32"/>
      <c r="AI87" s="10"/>
      <c r="AJ87" s="32"/>
      <c r="AK87" s="10"/>
      <c r="AL87" s="32"/>
      <c r="AM87" s="10"/>
      <c r="AN87" s="32"/>
      <c r="AO87" s="10"/>
      <c r="AP87" s="32"/>
      <c r="AQ87" s="10"/>
      <c r="AR87" s="32"/>
      <c r="AS87" s="10"/>
      <c r="AT87" s="32"/>
      <c r="AU87" s="10"/>
      <c r="AV87" s="32"/>
      <c r="AW87" s="10"/>
      <c r="AX87" s="242"/>
      <c r="AY87" s="10"/>
      <c r="AZ87" s="32"/>
      <c r="BA87" s="10"/>
      <c r="BB87" s="242"/>
      <c r="BC87" s="10"/>
      <c r="BD87" s="242"/>
      <c r="BE87" s="10"/>
      <c r="BF87" s="245"/>
      <c r="BG87" s="10"/>
      <c r="BH87" s="242"/>
      <c r="BI87" s="10"/>
      <c r="BJ87" s="245"/>
      <c r="BK87" s="10"/>
      <c r="BL87" s="245"/>
      <c r="BM87" s="10"/>
      <c r="BN87" s="11"/>
      <c r="BO87" s="10"/>
      <c r="BP87" s="245"/>
      <c r="BQ87" s="10"/>
      <c r="BR87" s="245"/>
      <c r="BS87" s="10"/>
      <c r="BT87" s="245"/>
      <c r="BU87" s="10">
        <v>1</v>
      </c>
      <c r="BV87" s="245">
        <v>240</v>
      </c>
      <c r="BW87" s="10"/>
      <c r="BX87" s="11"/>
      <c r="BY87" s="10"/>
      <c r="BZ87" s="11"/>
      <c r="CA87" s="24">
        <v>45621</v>
      </c>
      <c r="CB87" s="41">
        <v>20</v>
      </c>
      <c r="CC87" s="41">
        <f t="shared" si="15"/>
        <v>0</v>
      </c>
      <c r="CD87">
        <f t="shared" si="16"/>
        <v>4</v>
      </c>
      <c r="CE87">
        <f t="shared" si="18"/>
        <v>0</v>
      </c>
      <c r="CF87">
        <f>+K87</f>
        <v>0</v>
      </c>
    </row>
    <row r="88" spans="1:85" x14ac:dyDescent="0.25">
      <c r="A88">
        <v>12</v>
      </c>
      <c r="B88" s="6"/>
      <c r="C88" s="10"/>
      <c r="D88" s="32"/>
      <c r="E88" s="10"/>
      <c r="F88" s="32"/>
      <c r="G88" s="10">
        <v>-1</v>
      </c>
      <c r="H88" s="32">
        <v>270</v>
      </c>
      <c r="I88" s="10"/>
      <c r="J88" s="32"/>
      <c r="K88" s="317"/>
      <c r="L88" s="32"/>
      <c r="M88" s="10"/>
      <c r="N88" s="32"/>
      <c r="O88" s="10"/>
      <c r="P88" s="32"/>
      <c r="Q88" s="10"/>
      <c r="R88" s="32"/>
      <c r="S88" s="317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10"/>
      <c r="AF88" s="32"/>
      <c r="AG88" s="10"/>
      <c r="AH88" s="32"/>
      <c r="AI88" s="10"/>
      <c r="AJ88" s="32"/>
      <c r="AK88" s="10"/>
      <c r="AL88" s="32"/>
      <c r="AM88" s="10"/>
      <c r="AN88" s="32"/>
      <c r="AO88" s="10"/>
      <c r="AP88" s="32"/>
      <c r="AQ88" s="10"/>
      <c r="AR88" s="32"/>
      <c r="AS88" s="10"/>
      <c r="AT88" s="32"/>
      <c r="AU88" s="10">
        <v>1</v>
      </c>
      <c r="AV88" s="32">
        <v>290</v>
      </c>
      <c r="AW88" s="10">
        <v>3</v>
      </c>
      <c r="AX88" s="242">
        <v>310</v>
      </c>
      <c r="AY88" s="10"/>
      <c r="AZ88" s="32"/>
      <c r="BA88" s="10"/>
      <c r="BB88" s="242"/>
      <c r="BC88" s="10"/>
      <c r="BD88" s="242"/>
      <c r="BE88" s="10"/>
      <c r="BF88" s="245"/>
      <c r="BG88" s="10"/>
      <c r="BH88" s="242"/>
      <c r="BI88" s="10"/>
      <c r="BJ88" s="245"/>
      <c r="BK88" s="10">
        <v>-3</v>
      </c>
      <c r="BL88" s="245">
        <v>120</v>
      </c>
      <c r="BM88" s="10"/>
      <c r="BN88" s="11"/>
      <c r="BO88" s="10"/>
      <c r="BP88" s="245"/>
      <c r="BQ88" s="10"/>
      <c r="BR88" s="245"/>
      <c r="BS88" s="10"/>
      <c r="BT88" s="245"/>
      <c r="BU88" s="10"/>
      <c r="BV88" s="245"/>
      <c r="BW88" s="10"/>
      <c r="BX88" s="11"/>
      <c r="BY88" s="10"/>
      <c r="BZ88" s="11"/>
      <c r="CA88" s="24">
        <v>45715</v>
      </c>
      <c r="CB88" s="41">
        <v>61</v>
      </c>
      <c r="CC88" s="41">
        <f t="shared" si="15"/>
        <v>0</v>
      </c>
      <c r="CD88">
        <f t="shared" si="16"/>
        <v>4</v>
      </c>
      <c r="CE88">
        <f t="shared" si="18"/>
        <v>0</v>
      </c>
      <c r="CF88">
        <f>+K88*2</f>
        <v>0</v>
      </c>
    </row>
    <row r="89" spans="1:85" x14ac:dyDescent="0.25">
      <c r="A89">
        <v>13</v>
      </c>
      <c r="B89" s="6"/>
      <c r="C89" s="10"/>
      <c r="D89" s="32"/>
      <c r="E89" s="10"/>
      <c r="F89" s="32"/>
      <c r="G89" s="10"/>
      <c r="H89" s="32"/>
      <c r="I89" s="10"/>
      <c r="J89" s="32"/>
      <c r="K89" s="10">
        <v>-3</v>
      </c>
      <c r="L89" s="251">
        <v>190</v>
      </c>
      <c r="M89" s="10"/>
      <c r="N89" s="32"/>
      <c r="O89" s="10"/>
      <c r="P89" s="32"/>
      <c r="Q89" s="10">
        <v>2</v>
      </c>
      <c r="R89" s="32">
        <v>260</v>
      </c>
      <c r="S89" s="10">
        <v>-3</v>
      </c>
      <c r="T89" s="251">
        <v>190</v>
      </c>
      <c r="U89" s="10"/>
      <c r="V89" s="32"/>
      <c r="W89" s="10"/>
      <c r="X89" s="32"/>
      <c r="Y89" s="10">
        <v>4</v>
      </c>
      <c r="Z89" s="32">
        <v>330</v>
      </c>
      <c r="AA89" s="10"/>
      <c r="AB89" s="32"/>
      <c r="AC89" s="10"/>
      <c r="AD89" s="32"/>
      <c r="AE89" s="10"/>
      <c r="AF89" s="32"/>
      <c r="AG89" s="10"/>
      <c r="AH89" s="32"/>
      <c r="AI89" s="10"/>
      <c r="AJ89" s="32"/>
      <c r="AK89" s="10"/>
      <c r="AL89" s="32"/>
      <c r="AM89" s="10"/>
      <c r="AN89" s="32"/>
      <c r="AO89" s="10"/>
      <c r="AP89" s="32"/>
      <c r="AQ89" s="10"/>
      <c r="AR89" s="32"/>
      <c r="AS89" s="10">
        <v>0</v>
      </c>
      <c r="AT89" s="32">
        <v>240</v>
      </c>
      <c r="AU89" s="10"/>
      <c r="AV89" s="32"/>
      <c r="AW89" s="10"/>
      <c r="AX89" s="242"/>
      <c r="AY89" s="10"/>
      <c r="AZ89" s="32"/>
      <c r="BA89" s="10"/>
      <c r="BB89" s="242"/>
      <c r="BC89" s="10"/>
      <c r="BD89" s="242"/>
      <c r="BE89" s="10"/>
      <c r="BF89" s="245"/>
      <c r="BG89" s="10"/>
      <c r="BH89" s="242"/>
      <c r="BI89" s="10"/>
      <c r="BJ89" s="245"/>
      <c r="BK89" s="10"/>
      <c r="BL89" s="245"/>
      <c r="BM89" s="10"/>
      <c r="BN89" s="11"/>
      <c r="BO89" s="10"/>
      <c r="BP89" s="245"/>
      <c r="BQ89" s="10"/>
      <c r="BR89" s="245"/>
      <c r="BS89" s="10"/>
      <c r="BT89" s="245"/>
      <c r="BU89" s="10"/>
      <c r="BV89" s="245"/>
      <c r="BW89" s="10"/>
      <c r="BX89" s="11"/>
      <c r="BY89" s="10"/>
      <c r="BZ89" s="11"/>
      <c r="CA89" s="24">
        <v>45851</v>
      </c>
      <c r="CB89" s="41">
        <v>108</v>
      </c>
      <c r="CC89" s="41">
        <f t="shared" si="15"/>
        <v>-6</v>
      </c>
      <c r="CD89">
        <f t="shared" si="16"/>
        <v>5</v>
      </c>
      <c r="CE89">
        <f t="shared" si="18"/>
        <v>-1.2</v>
      </c>
      <c r="CF89">
        <f t="shared" ref="CF89:CF94" si="19">+K89*2</f>
        <v>-6</v>
      </c>
    </row>
    <row r="90" spans="1:85" x14ac:dyDescent="0.25">
      <c r="A90">
        <v>14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251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>
        <v>-2</v>
      </c>
      <c r="Z90" s="32">
        <v>-140</v>
      </c>
      <c r="AA90" s="10"/>
      <c r="AB90" s="32"/>
      <c r="AC90" s="10"/>
      <c r="AD90" s="32"/>
      <c r="AE90" s="10"/>
      <c r="AF90" s="32"/>
      <c r="AG90" s="10"/>
      <c r="AH90" s="32"/>
      <c r="AI90" s="10">
        <v>0</v>
      </c>
      <c r="AJ90" s="32">
        <v>230</v>
      </c>
      <c r="AK90" s="10"/>
      <c r="AL90" s="32"/>
      <c r="AM90" s="10"/>
      <c r="AN90" s="32"/>
      <c r="AO90" s="10"/>
      <c r="AP90" s="32"/>
      <c r="AQ90" s="10"/>
      <c r="AR90" s="32"/>
      <c r="AS90" s="10"/>
      <c r="AT90" s="32"/>
      <c r="AU90" s="10"/>
      <c r="AV90" s="32"/>
      <c r="AW90" s="10"/>
      <c r="AX90" s="32"/>
      <c r="AY90" s="10"/>
      <c r="AZ90" s="32"/>
      <c r="BA90" s="10"/>
      <c r="BB90" s="242"/>
      <c r="BC90" s="10"/>
      <c r="BD90" s="242"/>
      <c r="BE90" s="10"/>
      <c r="BF90" s="245"/>
      <c r="BG90" s="10"/>
      <c r="BH90" s="242"/>
      <c r="BI90" s="10"/>
      <c r="BJ90" s="245"/>
      <c r="BK90" s="10"/>
      <c r="BL90" s="245"/>
      <c r="BM90" s="10"/>
      <c r="BN90" s="11"/>
      <c r="BO90" s="10"/>
      <c r="BP90" s="245"/>
      <c r="BQ90" s="10"/>
      <c r="BR90" s="245"/>
      <c r="BS90" s="10"/>
      <c r="BT90" s="245"/>
      <c r="BU90" s="10"/>
      <c r="BV90" s="245"/>
      <c r="BW90" s="10">
        <v>2</v>
      </c>
      <c r="BX90" s="11">
        <v>380</v>
      </c>
      <c r="BY90" s="10"/>
      <c r="BZ90" s="11"/>
      <c r="CA90" s="24">
        <v>45857</v>
      </c>
      <c r="CB90" s="41">
        <v>112</v>
      </c>
      <c r="CC90" s="41">
        <f t="shared" ref="CC90:CC153" si="20">+AI90+AE90+Y90+W90+U90+S90+Q90+O90+M90+I90+G90+E90+C90+AG90+K90+BY90+CF90+AA90+AC90+AQ90+AU90+AW90+BE90+BW90+BQ90+BO90+BG90+BC90+BA90+AY90+BI90+BK90+BM90+BS90+BU90+AS90</f>
        <v>0</v>
      </c>
      <c r="CD90">
        <f t="shared" si="16"/>
        <v>3</v>
      </c>
      <c r="CE90">
        <f t="shared" si="18"/>
        <v>0</v>
      </c>
      <c r="CF90">
        <f t="shared" si="19"/>
        <v>0</v>
      </c>
    </row>
    <row r="91" spans="1:85" x14ac:dyDescent="0.25">
      <c r="A91">
        <v>15</v>
      </c>
      <c r="B91" s="6"/>
      <c r="C91" s="10"/>
      <c r="D91" s="32"/>
      <c r="E91" s="10"/>
      <c r="F91" s="32"/>
      <c r="G91" s="10">
        <v>-3</v>
      </c>
      <c r="H91" s="32">
        <v>150</v>
      </c>
      <c r="I91" s="10"/>
      <c r="J91" s="32"/>
      <c r="K91" s="10"/>
      <c r="L91" s="251"/>
      <c r="M91" s="10"/>
      <c r="N91" s="32"/>
      <c r="O91" s="10"/>
      <c r="P91" s="251"/>
      <c r="Q91" s="10">
        <v>-5</v>
      </c>
      <c r="R91" s="32">
        <v>110</v>
      </c>
      <c r="S91" s="10"/>
      <c r="T91" s="32"/>
      <c r="U91" s="10">
        <v>1</v>
      </c>
      <c r="V91" s="32">
        <v>180</v>
      </c>
      <c r="W91" s="10"/>
      <c r="X91" s="32"/>
      <c r="Y91" s="10"/>
      <c r="Z91" s="32"/>
      <c r="AA91" s="10"/>
      <c r="AB91" s="32"/>
      <c r="AC91" s="10"/>
      <c r="AD91" s="32"/>
      <c r="AE91" s="10"/>
      <c r="AF91" s="32"/>
      <c r="AG91" s="10"/>
      <c r="AH91" s="32"/>
      <c r="AI91" s="10"/>
      <c r="AJ91" s="32"/>
      <c r="AK91" s="10"/>
      <c r="AL91" s="32"/>
      <c r="AM91" s="10"/>
      <c r="AN91" s="32"/>
      <c r="AO91" s="10"/>
      <c r="AP91" s="32"/>
      <c r="AQ91" s="10"/>
      <c r="AR91" s="32"/>
      <c r="AS91" s="10"/>
      <c r="AT91" s="32"/>
      <c r="AU91" s="10"/>
      <c r="AV91" s="32"/>
      <c r="AW91" s="10">
        <v>5</v>
      </c>
      <c r="AX91" s="242">
        <v>210</v>
      </c>
      <c r="AY91" s="10">
        <v>3</v>
      </c>
      <c r="AZ91" s="32">
        <v>200</v>
      </c>
      <c r="BA91" s="10"/>
      <c r="BB91" s="242"/>
      <c r="BC91" s="10">
        <v>-1</v>
      </c>
      <c r="BD91" s="242">
        <v>160</v>
      </c>
      <c r="BE91" s="10"/>
      <c r="BF91" s="245"/>
      <c r="BG91" s="10"/>
      <c r="BH91" s="32"/>
      <c r="BI91" s="10"/>
      <c r="BJ91" s="32"/>
      <c r="BK91" s="10"/>
      <c r="BL91" s="245"/>
      <c r="BM91" s="10"/>
      <c r="BN91" s="11"/>
      <c r="BO91" s="10"/>
      <c r="BP91" s="32"/>
      <c r="BQ91" s="10"/>
      <c r="BR91" s="245"/>
      <c r="BS91" s="10"/>
      <c r="BT91" s="32"/>
      <c r="BU91" s="10"/>
      <c r="BV91" s="245"/>
      <c r="BW91" s="10"/>
      <c r="BX91" s="11"/>
      <c r="BY91" s="10"/>
      <c r="BZ91" s="11"/>
      <c r="CA91" s="24">
        <v>45874</v>
      </c>
      <c r="CB91" s="41">
        <v>120</v>
      </c>
      <c r="CC91" s="41">
        <f t="shared" si="20"/>
        <v>0</v>
      </c>
      <c r="CD91">
        <f t="shared" si="16"/>
        <v>6</v>
      </c>
      <c r="CE91">
        <f t="shared" si="18"/>
        <v>0</v>
      </c>
      <c r="CF91">
        <f t="shared" si="19"/>
        <v>0</v>
      </c>
    </row>
    <row r="92" spans="1:85" x14ac:dyDescent="0.25">
      <c r="A92">
        <v>16</v>
      </c>
      <c r="B92" s="6"/>
      <c r="C92" s="10"/>
      <c r="D92" s="32"/>
      <c r="E92" s="10"/>
      <c r="F92" s="32"/>
      <c r="G92" s="10">
        <v>3</v>
      </c>
      <c r="H92" s="32">
        <v>240</v>
      </c>
      <c r="I92" s="10"/>
      <c r="J92" s="32"/>
      <c r="K92" s="10"/>
      <c r="L92" s="251"/>
      <c r="M92" s="10"/>
      <c r="N92" s="32"/>
      <c r="O92" s="10"/>
      <c r="P92" s="251"/>
      <c r="Q92" s="10">
        <v>3</v>
      </c>
      <c r="R92" s="32">
        <v>240</v>
      </c>
      <c r="S92" s="10"/>
      <c r="T92" s="32"/>
      <c r="U92" s="10">
        <v>-5</v>
      </c>
      <c r="V92" s="245">
        <v>140</v>
      </c>
      <c r="W92" s="10"/>
      <c r="X92" s="32"/>
      <c r="Y92" s="10"/>
      <c r="Z92" s="32"/>
      <c r="AA92" s="10"/>
      <c r="AB92" s="32"/>
      <c r="AC92" s="10"/>
      <c r="AD92" s="32"/>
      <c r="AE92" s="10"/>
      <c r="AF92" s="32"/>
      <c r="AG92" s="10"/>
      <c r="AH92" s="32"/>
      <c r="AI92" s="10"/>
      <c r="AJ92" s="245"/>
      <c r="AK92" s="10"/>
      <c r="AL92" s="32"/>
      <c r="AM92" s="10"/>
      <c r="AN92" s="32"/>
      <c r="AO92" s="10"/>
      <c r="AP92" s="32"/>
      <c r="AQ92" s="10"/>
      <c r="AR92" s="32"/>
      <c r="AS92" s="10"/>
      <c r="AT92" s="32"/>
      <c r="AU92" s="10"/>
      <c r="AV92" s="32"/>
      <c r="AW92" s="10">
        <v>-3</v>
      </c>
      <c r="AX92" s="242">
        <v>210</v>
      </c>
      <c r="AY92" s="10">
        <v>3</v>
      </c>
      <c r="AZ92" s="32">
        <v>240</v>
      </c>
      <c r="BA92" s="10"/>
      <c r="BB92" s="242"/>
      <c r="BC92" s="10">
        <v>-1</v>
      </c>
      <c r="BD92" s="242">
        <v>220</v>
      </c>
      <c r="BE92" s="10"/>
      <c r="BF92" s="245"/>
      <c r="BG92" s="10"/>
      <c r="BH92" s="32"/>
      <c r="BI92" s="10"/>
      <c r="BJ92" s="245"/>
      <c r="BK92" s="10"/>
      <c r="BL92" s="245"/>
      <c r="BM92" s="10"/>
      <c r="BN92" s="11"/>
      <c r="BO92" s="10"/>
      <c r="BP92" s="245"/>
      <c r="BQ92" s="10"/>
      <c r="BR92" s="245"/>
      <c r="BS92" s="10"/>
      <c r="BT92" s="245"/>
      <c r="BU92" s="10"/>
      <c r="BV92" s="245"/>
      <c r="BW92" s="10"/>
      <c r="BX92" s="11"/>
      <c r="BY92" s="10"/>
      <c r="BZ92" s="11"/>
      <c r="CA92" s="24">
        <v>45874</v>
      </c>
      <c r="CB92" s="41">
        <v>120</v>
      </c>
      <c r="CC92" s="41">
        <f t="shared" si="20"/>
        <v>0</v>
      </c>
      <c r="CD92">
        <f t="shared" si="16"/>
        <v>6</v>
      </c>
      <c r="CE92">
        <f t="shared" si="18"/>
        <v>0</v>
      </c>
      <c r="CF92">
        <f t="shared" si="19"/>
        <v>0</v>
      </c>
    </row>
    <row r="93" spans="1:85" x14ac:dyDescent="0.25">
      <c r="A93">
        <v>17</v>
      </c>
      <c r="B93" s="6"/>
      <c r="C93" s="10"/>
      <c r="D93" s="32"/>
      <c r="E93" s="10"/>
      <c r="F93" s="32"/>
      <c r="G93" s="10">
        <v>-5</v>
      </c>
      <c r="H93" s="32">
        <v>50</v>
      </c>
      <c r="I93" s="10"/>
      <c r="J93" s="32"/>
      <c r="K93" s="10"/>
      <c r="L93" s="251"/>
      <c r="M93" s="10"/>
      <c r="N93" s="32"/>
      <c r="O93" s="10">
        <v>5</v>
      </c>
      <c r="P93" s="32">
        <v>250</v>
      </c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E93" s="10"/>
      <c r="AF93" s="32"/>
      <c r="AG93" s="10"/>
      <c r="AH93" s="32"/>
      <c r="AI93" s="10"/>
      <c r="AJ93" s="32"/>
      <c r="AK93" s="10"/>
      <c r="AL93" s="32"/>
      <c r="AM93" s="10"/>
      <c r="AN93" s="32"/>
      <c r="AO93" s="10"/>
      <c r="AP93" s="32"/>
      <c r="AQ93" s="10">
        <v>-2</v>
      </c>
      <c r="AR93" s="32">
        <v>160</v>
      </c>
      <c r="AS93" s="10"/>
      <c r="AT93" s="32"/>
      <c r="AU93" s="10"/>
      <c r="AV93" s="32"/>
      <c r="AW93" s="10">
        <v>1</v>
      </c>
      <c r="AX93" s="242">
        <v>210</v>
      </c>
      <c r="AY93" s="10"/>
      <c r="AZ93" s="32"/>
      <c r="BA93" s="10"/>
      <c r="BB93" s="242"/>
      <c r="BC93" s="10"/>
      <c r="BD93" s="242"/>
      <c r="BE93" s="10"/>
      <c r="BF93" s="32"/>
      <c r="BG93" s="10"/>
      <c r="BH93" s="32"/>
      <c r="BI93" s="10"/>
      <c r="BJ93" s="32"/>
      <c r="BK93" s="10"/>
      <c r="BL93" s="245"/>
      <c r="BM93" s="10">
        <v>3</v>
      </c>
      <c r="BN93" s="11">
        <v>220</v>
      </c>
      <c r="BO93" s="10"/>
      <c r="BP93" s="32"/>
      <c r="BQ93" s="10"/>
      <c r="BR93" s="245"/>
      <c r="BS93" s="10">
        <v>-2</v>
      </c>
      <c r="BT93" s="32">
        <v>160</v>
      </c>
      <c r="BU93" s="10"/>
      <c r="BV93" s="245"/>
      <c r="BW93" s="10"/>
      <c r="BX93" s="11"/>
      <c r="BY93" s="10"/>
      <c r="BZ93" s="11"/>
      <c r="CA93" s="24">
        <v>45875</v>
      </c>
      <c r="CB93" s="41">
        <v>121</v>
      </c>
      <c r="CC93" s="41">
        <f t="shared" si="20"/>
        <v>0</v>
      </c>
      <c r="CD93">
        <f t="shared" si="16"/>
        <v>6</v>
      </c>
      <c r="CE93">
        <f t="shared" si="18"/>
        <v>0</v>
      </c>
      <c r="CF93">
        <f t="shared" si="19"/>
        <v>0</v>
      </c>
    </row>
    <row r="94" spans="1:85" x14ac:dyDescent="0.25">
      <c r="A94">
        <v>18</v>
      </c>
      <c r="B94" s="6"/>
      <c r="C94" s="267">
        <v>0</v>
      </c>
      <c r="D94" s="268">
        <v>220</v>
      </c>
      <c r="E94" s="269">
        <v>1</v>
      </c>
      <c r="F94" s="379">
        <v>230</v>
      </c>
      <c r="G94" s="267">
        <v>4</v>
      </c>
      <c r="H94" s="268">
        <v>310</v>
      </c>
      <c r="I94" s="10"/>
      <c r="J94" s="32"/>
      <c r="K94" s="10"/>
      <c r="L94" s="251"/>
      <c r="M94" s="10"/>
      <c r="N94" s="32"/>
      <c r="O94" s="10"/>
      <c r="P94" s="32"/>
      <c r="Q94" s="267">
        <v>2</v>
      </c>
      <c r="R94" s="268">
        <v>250</v>
      </c>
      <c r="S94" s="10"/>
      <c r="T94" s="32"/>
      <c r="U94" s="267">
        <v>-4</v>
      </c>
      <c r="V94" s="268">
        <v>100</v>
      </c>
      <c r="W94" s="10"/>
      <c r="X94" s="32"/>
      <c r="Y94" s="10"/>
      <c r="Z94" s="32"/>
      <c r="AA94" s="10"/>
      <c r="AB94" s="32"/>
      <c r="AC94" s="269">
        <v>-4</v>
      </c>
      <c r="AD94" s="379">
        <v>200</v>
      </c>
      <c r="AE94" s="10"/>
      <c r="AF94" s="32"/>
      <c r="AG94" s="10"/>
      <c r="AH94" s="32"/>
      <c r="AI94" s="10"/>
      <c r="AJ94" s="32"/>
      <c r="AK94" s="267">
        <v>-2</v>
      </c>
      <c r="AL94" s="268">
        <v>200</v>
      </c>
      <c r="AM94" s="269">
        <v>4</v>
      </c>
      <c r="AN94" s="379">
        <v>280</v>
      </c>
      <c r="AO94" s="269">
        <v>-2</v>
      </c>
      <c r="AP94" s="379">
        <v>220</v>
      </c>
      <c r="AQ94" s="10"/>
      <c r="AR94" s="32"/>
      <c r="AS94" s="10"/>
      <c r="AT94" s="32"/>
      <c r="AU94" s="10"/>
      <c r="AV94" s="32"/>
      <c r="AW94" s="269">
        <v>1</v>
      </c>
      <c r="AX94" s="379">
        <v>230</v>
      </c>
      <c r="AY94" s="10"/>
      <c r="AZ94" s="32"/>
      <c r="BA94" s="10"/>
      <c r="BB94" s="242"/>
      <c r="BC94" s="10"/>
      <c r="BD94" s="242"/>
      <c r="BE94" s="10"/>
      <c r="BF94" s="245"/>
      <c r="BG94" s="10"/>
      <c r="BH94" s="242"/>
      <c r="BI94" s="10"/>
      <c r="BJ94" s="245"/>
      <c r="BK94" s="10"/>
      <c r="BL94" s="245"/>
      <c r="BM94" s="10"/>
      <c r="BN94" s="11"/>
      <c r="BO94" s="10"/>
      <c r="BP94" s="245"/>
      <c r="BQ94" s="10"/>
      <c r="BR94" s="245"/>
      <c r="BS94" s="10"/>
      <c r="BT94" s="245"/>
      <c r="BU94" s="10"/>
      <c r="BV94" s="245"/>
      <c r="BW94" s="10"/>
      <c r="BX94" s="11"/>
      <c r="BY94" s="10"/>
      <c r="BZ94" s="11"/>
      <c r="CA94" s="24">
        <v>45927</v>
      </c>
      <c r="CB94" s="41">
        <v>143</v>
      </c>
      <c r="CC94" s="41">
        <f t="shared" si="20"/>
        <v>0</v>
      </c>
      <c r="CD94">
        <f t="shared" si="16"/>
        <v>10</v>
      </c>
      <c r="CE94">
        <f t="shared" si="18"/>
        <v>0</v>
      </c>
      <c r="CF94">
        <f t="shared" si="19"/>
        <v>0</v>
      </c>
    </row>
    <row r="95" spans="1:85" x14ac:dyDescent="0.25">
      <c r="A95">
        <v>19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E95" s="10"/>
      <c r="AF95" s="32"/>
      <c r="AG95" s="10"/>
      <c r="AH95" s="32"/>
      <c r="AI95" s="10"/>
      <c r="AJ95" s="32"/>
      <c r="AK95" s="10"/>
      <c r="AL95" s="32"/>
      <c r="AM95" s="10"/>
      <c r="AN95" s="32"/>
      <c r="AO95" s="10"/>
      <c r="AP95" s="32"/>
      <c r="AQ95" s="10"/>
      <c r="AR95" s="32"/>
      <c r="AS95" s="10"/>
      <c r="AT95" s="32"/>
      <c r="AU95" s="10"/>
      <c r="AV95" s="32"/>
      <c r="AW95" s="10"/>
      <c r="AX95" s="242"/>
      <c r="AY95" s="10"/>
      <c r="AZ95" s="32"/>
      <c r="BA95" s="10"/>
      <c r="BB95" s="242"/>
      <c r="BC95" s="10"/>
      <c r="BD95" s="242"/>
      <c r="BE95" s="10"/>
      <c r="BF95" s="245"/>
      <c r="BG95" s="10"/>
      <c r="BH95" s="242"/>
      <c r="BI95" s="10"/>
      <c r="BJ95" s="245"/>
      <c r="BK95" s="10"/>
      <c r="BL95" s="245"/>
      <c r="BM95" s="10"/>
      <c r="BN95" s="11"/>
      <c r="BO95" s="10"/>
      <c r="BP95" s="245"/>
      <c r="BQ95" s="10"/>
      <c r="BR95" s="245"/>
      <c r="BS95" s="10"/>
      <c r="BT95" s="245"/>
      <c r="BU95" s="10"/>
      <c r="BV95" s="245"/>
      <c r="BW95" s="10"/>
      <c r="BX95" s="11"/>
      <c r="BY95" s="10"/>
      <c r="BZ95" s="11"/>
      <c r="CB95" s="41"/>
      <c r="CC95" s="41">
        <f t="shared" si="20"/>
        <v>0</v>
      </c>
      <c r="CD95">
        <f t="shared" si="16"/>
        <v>0</v>
      </c>
      <c r="CE95" t="e">
        <f t="shared" si="18"/>
        <v>#DIV/0!</v>
      </c>
      <c r="CF95">
        <f>+K95</f>
        <v>0</v>
      </c>
    </row>
    <row r="96" spans="1:85" x14ac:dyDescent="0.25">
      <c r="A96">
        <v>20</v>
      </c>
      <c r="B96" s="6"/>
      <c r="C96" s="12"/>
      <c r="D96" s="36"/>
      <c r="E96" s="12"/>
      <c r="F96" s="36"/>
      <c r="G96" s="12"/>
      <c r="H96" s="36"/>
      <c r="I96" s="10"/>
      <c r="J96" s="32"/>
      <c r="K96" s="10"/>
      <c r="L96" s="251"/>
      <c r="M96" s="12"/>
      <c r="N96" s="36"/>
      <c r="O96" s="12"/>
      <c r="P96" s="36"/>
      <c r="Q96" s="12"/>
      <c r="R96" s="36"/>
      <c r="S96" s="12"/>
      <c r="T96" s="36"/>
      <c r="U96" s="12"/>
      <c r="V96" s="36"/>
      <c r="W96" s="10"/>
      <c r="X96" s="32"/>
      <c r="Y96" s="12"/>
      <c r="Z96" s="36"/>
      <c r="AA96" s="12"/>
      <c r="AB96" s="36"/>
      <c r="AC96" s="12"/>
      <c r="AD96" s="36"/>
      <c r="AE96" s="12"/>
      <c r="AF96" s="36"/>
      <c r="AG96" s="12"/>
      <c r="AH96" s="36"/>
      <c r="AI96" s="12"/>
      <c r="AJ96" s="36"/>
      <c r="AK96" s="12"/>
      <c r="AL96" s="36"/>
      <c r="AM96" s="12"/>
      <c r="AN96" s="36"/>
      <c r="AO96" s="12"/>
      <c r="AP96" s="36"/>
      <c r="AQ96" s="12"/>
      <c r="AR96" s="36"/>
      <c r="AS96" s="12"/>
      <c r="AT96" s="36"/>
      <c r="AU96" s="12"/>
      <c r="AV96" s="36"/>
      <c r="AW96" s="12"/>
      <c r="AX96" s="243"/>
      <c r="AY96" s="12"/>
      <c r="AZ96" s="36"/>
      <c r="BA96" s="12"/>
      <c r="BB96" s="243"/>
      <c r="BC96" s="12"/>
      <c r="BD96" s="243"/>
      <c r="BE96" s="12"/>
      <c r="BF96" s="246"/>
      <c r="BG96" s="12"/>
      <c r="BH96" s="243"/>
      <c r="BI96" s="12"/>
      <c r="BJ96" s="246"/>
      <c r="BK96" s="12"/>
      <c r="BL96" s="246"/>
      <c r="BM96" s="12"/>
      <c r="BN96" s="13"/>
      <c r="BO96" s="12"/>
      <c r="BP96" s="246"/>
      <c r="BQ96" s="12"/>
      <c r="BR96" s="246"/>
      <c r="BS96" s="12"/>
      <c r="BT96" s="246"/>
      <c r="BU96" s="12"/>
      <c r="BV96" s="246"/>
      <c r="BW96" s="12"/>
      <c r="BX96" s="13"/>
      <c r="BY96" s="12"/>
      <c r="BZ96" s="13"/>
      <c r="CB96" s="41"/>
      <c r="CC96" s="41">
        <f t="shared" si="20"/>
        <v>0</v>
      </c>
      <c r="CD96">
        <f t="shared" si="16"/>
        <v>0</v>
      </c>
      <c r="CE96" t="e">
        <f>+CC96/CD96</f>
        <v>#DIV/0!</v>
      </c>
      <c r="CF96">
        <f>+K96*2</f>
        <v>0</v>
      </c>
    </row>
    <row r="97" spans="1:84" x14ac:dyDescent="0.25">
      <c r="A97">
        <v>21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251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10"/>
      <c r="AF97" s="32"/>
      <c r="AG97" s="10"/>
      <c r="AH97" s="32"/>
      <c r="AI97" s="10"/>
      <c r="AJ97" s="32"/>
      <c r="AK97" s="10"/>
      <c r="AL97" s="32"/>
      <c r="AM97" s="10"/>
      <c r="AN97" s="32"/>
      <c r="AO97" s="10"/>
      <c r="AP97" s="32"/>
      <c r="AQ97" s="10"/>
      <c r="AR97" s="32"/>
      <c r="AS97" s="10"/>
      <c r="AT97" s="32"/>
      <c r="AU97" s="10"/>
      <c r="AV97" s="32"/>
      <c r="AW97" s="10"/>
      <c r="AX97" s="242"/>
      <c r="AY97" s="10"/>
      <c r="AZ97" s="32"/>
      <c r="BA97" s="10"/>
      <c r="BB97" s="242"/>
      <c r="BC97" s="10"/>
      <c r="BD97" s="242"/>
      <c r="BE97" s="10"/>
      <c r="BF97" s="245"/>
      <c r="BG97" s="10"/>
      <c r="BH97" s="242"/>
      <c r="BI97" s="10"/>
      <c r="BJ97" s="245"/>
      <c r="BK97" s="10"/>
      <c r="BL97" s="245"/>
      <c r="BM97" s="10"/>
      <c r="BN97" s="11"/>
      <c r="BO97" s="10"/>
      <c r="BP97" s="245"/>
      <c r="BQ97" s="10"/>
      <c r="BR97" s="245"/>
      <c r="BS97" s="10"/>
      <c r="BT97" s="245"/>
      <c r="BU97" s="10"/>
      <c r="BV97" s="245"/>
      <c r="BW97" s="10"/>
      <c r="BX97" s="11"/>
      <c r="BY97" s="10"/>
      <c r="BZ97" s="11"/>
      <c r="CB97" s="41"/>
      <c r="CC97" s="41">
        <f t="shared" si="20"/>
        <v>0</v>
      </c>
      <c r="CD97">
        <f t="shared" si="16"/>
        <v>0</v>
      </c>
      <c r="CE97" t="e">
        <f>+CC97/CD97</f>
        <v>#DIV/0!</v>
      </c>
      <c r="CF97">
        <f>+K97*2</f>
        <v>0</v>
      </c>
    </row>
    <row r="98" spans="1:84" x14ac:dyDescent="0.25">
      <c r="A98">
        <v>22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10"/>
      <c r="AF98" s="32"/>
      <c r="AG98" s="10"/>
      <c r="AH98" s="32"/>
      <c r="AI98" s="10"/>
      <c r="AJ98" s="32"/>
      <c r="AK98" s="10"/>
      <c r="AL98" s="32"/>
      <c r="AM98" s="10"/>
      <c r="AN98" s="32"/>
      <c r="AO98" s="10"/>
      <c r="AP98" s="32"/>
      <c r="AQ98" s="10"/>
      <c r="AR98" s="32"/>
      <c r="AS98" s="10"/>
      <c r="AT98" s="32"/>
      <c r="AU98" s="10"/>
      <c r="AV98" s="32"/>
      <c r="AW98" s="10"/>
      <c r="AX98" s="242"/>
      <c r="AY98" s="10"/>
      <c r="AZ98" s="32"/>
      <c r="BA98" s="10"/>
      <c r="BB98" s="242"/>
      <c r="BC98" s="10"/>
      <c r="BD98" s="242"/>
      <c r="BE98" s="10"/>
      <c r="BF98" s="245"/>
      <c r="BG98" s="10"/>
      <c r="BH98" s="242"/>
      <c r="BI98" s="10"/>
      <c r="BJ98" s="245"/>
      <c r="BK98" s="10"/>
      <c r="BL98" s="245"/>
      <c r="BM98" s="10"/>
      <c r="BN98" s="11"/>
      <c r="BO98" s="10"/>
      <c r="BP98" s="245"/>
      <c r="BQ98" s="10"/>
      <c r="BR98" s="245"/>
      <c r="BS98" s="10"/>
      <c r="BT98" s="245"/>
      <c r="BU98" s="10"/>
      <c r="BV98" s="245"/>
      <c r="BW98" s="10"/>
      <c r="BX98" s="11"/>
      <c r="BY98" s="10"/>
      <c r="BZ98" s="11"/>
      <c r="CB98" s="41"/>
      <c r="CC98" s="41">
        <f t="shared" si="20"/>
        <v>0</v>
      </c>
      <c r="CD98">
        <f t="shared" si="16"/>
        <v>0</v>
      </c>
    </row>
    <row r="99" spans="1:84" x14ac:dyDescent="0.25">
      <c r="A99">
        <v>23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251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E99" s="10"/>
      <c r="AF99" s="32"/>
      <c r="AG99" s="10"/>
      <c r="AH99" s="32"/>
      <c r="AI99" s="10"/>
      <c r="AJ99" s="32"/>
      <c r="AK99" s="10"/>
      <c r="AL99" s="32"/>
      <c r="AM99" s="10"/>
      <c r="AN99" s="32"/>
      <c r="AO99" s="10"/>
      <c r="AP99" s="32"/>
      <c r="AQ99" s="10"/>
      <c r="AR99" s="32"/>
      <c r="AS99" s="10"/>
      <c r="AT99" s="32"/>
      <c r="AU99" s="10"/>
      <c r="AV99" s="32"/>
      <c r="AW99" s="10"/>
      <c r="AX99" s="242"/>
      <c r="AY99" s="10"/>
      <c r="AZ99" s="32"/>
      <c r="BA99" s="10"/>
      <c r="BB99" s="242"/>
      <c r="BC99" s="10"/>
      <c r="BD99" s="242"/>
      <c r="BE99" s="10"/>
      <c r="BF99" s="245"/>
      <c r="BG99" s="10"/>
      <c r="BH99" s="242"/>
      <c r="BI99" s="10"/>
      <c r="BJ99" s="245"/>
      <c r="BK99" s="10"/>
      <c r="BL99" s="245"/>
      <c r="BM99" s="10"/>
      <c r="BN99" s="11"/>
      <c r="BO99" s="10"/>
      <c r="BP99" s="245"/>
      <c r="BQ99" s="10"/>
      <c r="BR99" s="245"/>
      <c r="BS99" s="10"/>
      <c r="BT99" s="245"/>
      <c r="BU99" s="10"/>
      <c r="BV99" s="245"/>
      <c r="BW99" s="10"/>
      <c r="BX99" s="11"/>
      <c r="BY99" s="10"/>
      <c r="BZ99" s="11"/>
      <c r="CB99" s="41"/>
      <c r="CC99" s="41">
        <f t="shared" si="20"/>
        <v>0</v>
      </c>
      <c r="CD99">
        <f t="shared" si="16"/>
        <v>0</v>
      </c>
      <c r="CE99" t="e">
        <f t="shared" ref="CE99:CE106" si="21">+CC99/CD99</f>
        <v>#DIV/0!</v>
      </c>
      <c r="CF99">
        <f>+K99*2</f>
        <v>0</v>
      </c>
    </row>
    <row r="100" spans="1:84" x14ac:dyDescent="0.25">
      <c r="A100">
        <v>24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E100" s="10"/>
      <c r="AF100" s="32"/>
      <c r="AG100" s="10"/>
      <c r="AH100" s="32"/>
      <c r="AI100" s="10"/>
      <c r="AJ100" s="32"/>
      <c r="AK100" s="10"/>
      <c r="AL100" s="32"/>
      <c r="AM100" s="10"/>
      <c r="AN100" s="32"/>
      <c r="AO100" s="10"/>
      <c r="AP100" s="32"/>
      <c r="AQ100" s="10"/>
      <c r="AR100" s="32"/>
      <c r="AS100" s="10"/>
      <c r="AT100" s="32"/>
      <c r="AU100" s="10"/>
      <c r="AV100" s="32"/>
      <c r="AW100" s="10"/>
      <c r="AX100" s="242"/>
      <c r="AY100" s="10"/>
      <c r="AZ100" s="32"/>
      <c r="BA100" s="10"/>
      <c r="BB100" s="242"/>
      <c r="BC100" s="10"/>
      <c r="BD100" s="242"/>
      <c r="BE100" s="10"/>
      <c r="BF100" s="245"/>
      <c r="BG100" s="10"/>
      <c r="BH100" s="242"/>
      <c r="BI100" s="10"/>
      <c r="BJ100" s="245"/>
      <c r="BK100" s="10"/>
      <c r="BL100" s="245"/>
      <c r="BM100" s="10"/>
      <c r="BN100" s="11"/>
      <c r="BO100" s="10"/>
      <c r="BP100" s="245"/>
      <c r="BQ100" s="10"/>
      <c r="BR100" s="245"/>
      <c r="BS100" s="10"/>
      <c r="BT100" s="245"/>
      <c r="BU100" s="10"/>
      <c r="BV100" s="245"/>
      <c r="BW100" s="10"/>
      <c r="BX100" s="11"/>
      <c r="BY100" s="10"/>
      <c r="BZ100" s="11"/>
      <c r="CB100" s="41"/>
      <c r="CC100" s="41">
        <f t="shared" si="20"/>
        <v>0</v>
      </c>
      <c r="CD100">
        <f t="shared" si="16"/>
        <v>0</v>
      </c>
      <c r="CE100" t="e">
        <f t="shared" si="21"/>
        <v>#DIV/0!</v>
      </c>
      <c r="CF100">
        <f>+K100</f>
        <v>0</v>
      </c>
    </row>
    <row r="101" spans="1:84" x14ac:dyDescent="0.25">
      <c r="A101">
        <v>25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E101" s="10"/>
      <c r="AF101" s="32"/>
      <c r="AG101" s="10"/>
      <c r="AH101" s="32"/>
      <c r="AI101" s="10"/>
      <c r="AJ101" s="32"/>
      <c r="AK101" s="10"/>
      <c r="AL101" s="32"/>
      <c r="AM101" s="10"/>
      <c r="AN101" s="32"/>
      <c r="AO101" s="10"/>
      <c r="AP101" s="32"/>
      <c r="AQ101" s="10"/>
      <c r="AR101" s="32"/>
      <c r="AS101" s="10"/>
      <c r="AT101" s="32"/>
      <c r="AU101" s="10"/>
      <c r="AV101" s="32"/>
      <c r="AW101" s="10"/>
      <c r="AX101" s="242"/>
      <c r="AY101" s="10"/>
      <c r="AZ101" s="32"/>
      <c r="BA101" s="10"/>
      <c r="BB101" s="242"/>
      <c r="BC101" s="10"/>
      <c r="BD101" s="242"/>
      <c r="BE101" s="10"/>
      <c r="BF101" s="245"/>
      <c r="BG101" s="10"/>
      <c r="BH101" s="242"/>
      <c r="BI101" s="10"/>
      <c r="BJ101" s="245"/>
      <c r="BK101" s="10"/>
      <c r="BL101" s="245"/>
      <c r="BM101" s="10"/>
      <c r="BN101" s="11"/>
      <c r="BO101" s="10"/>
      <c r="BP101" s="245"/>
      <c r="BQ101" s="10"/>
      <c r="BR101" s="245"/>
      <c r="BS101" s="10"/>
      <c r="BT101" s="245"/>
      <c r="BU101" s="10"/>
      <c r="BV101" s="245"/>
      <c r="BW101" s="10"/>
      <c r="BX101" s="11"/>
      <c r="BY101" s="10"/>
      <c r="BZ101" s="11"/>
      <c r="CB101" s="41"/>
      <c r="CC101" s="41">
        <f t="shared" si="20"/>
        <v>0</v>
      </c>
      <c r="CD101">
        <f t="shared" si="16"/>
        <v>0</v>
      </c>
      <c r="CE101" t="e">
        <f t="shared" si="21"/>
        <v>#DIV/0!</v>
      </c>
      <c r="CF101">
        <f>+K101</f>
        <v>0</v>
      </c>
    </row>
    <row r="102" spans="1:84" x14ac:dyDescent="0.25">
      <c r="A102">
        <v>26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E102" s="10"/>
      <c r="AF102" s="32"/>
      <c r="AG102" s="10"/>
      <c r="AH102" s="32"/>
      <c r="AI102" s="10"/>
      <c r="AJ102" s="32"/>
      <c r="AK102" s="10"/>
      <c r="AL102" s="32"/>
      <c r="AM102" s="10"/>
      <c r="AN102" s="32"/>
      <c r="AO102" s="10"/>
      <c r="AP102" s="32"/>
      <c r="AQ102" s="10"/>
      <c r="AR102" s="32"/>
      <c r="AS102" s="10"/>
      <c r="AT102" s="32"/>
      <c r="AU102" s="10"/>
      <c r="AV102" s="32"/>
      <c r="AW102" s="10"/>
      <c r="AX102" s="242"/>
      <c r="AY102" s="10"/>
      <c r="AZ102" s="32"/>
      <c r="BA102" s="10"/>
      <c r="BB102" s="242"/>
      <c r="BC102" s="10"/>
      <c r="BD102" s="242"/>
      <c r="BE102" s="10"/>
      <c r="BF102" s="245"/>
      <c r="BG102" s="10"/>
      <c r="BH102" s="242"/>
      <c r="BI102" s="10"/>
      <c r="BJ102" s="245"/>
      <c r="BK102" s="10"/>
      <c r="BL102" s="245"/>
      <c r="BM102" s="10"/>
      <c r="BN102" s="11"/>
      <c r="BO102" s="10"/>
      <c r="BP102" s="245"/>
      <c r="BQ102" s="10"/>
      <c r="BR102" s="245"/>
      <c r="BS102" s="10"/>
      <c r="BT102" s="245"/>
      <c r="BU102" s="10"/>
      <c r="BV102" s="245"/>
      <c r="BW102" s="10"/>
      <c r="BX102" s="11"/>
      <c r="BY102" s="10"/>
      <c r="BZ102" s="11"/>
      <c r="CB102" s="41"/>
      <c r="CC102" s="41">
        <f t="shared" si="20"/>
        <v>0</v>
      </c>
      <c r="CD102">
        <f t="shared" si="16"/>
        <v>0</v>
      </c>
      <c r="CE102" t="e">
        <f t="shared" si="21"/>
        <v>#DIV/0!</v>
      </c>
      <c r="CF102">
        <f>+K102</f>
        <v>0</v>
      </c>
    </row>
    <row r="103" spans="1:84" x14ac:dyDescent="0.25">
      <c r="A103">
        <v>27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251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E103" s="10"/>
      <c r="AF103" s="32"/>
      <c r="AG103" s="10"/>
      <c r="AH103" s="32"/>
      <c r="AI103" s="10"/>
      <c r="AJ103" s="32"/>
      <c r="AK103" s="10"/>
      <c r="AL103" s="32"/>
      <c r="AM103" s="10"/>
      <c r="AN103" s="32"/>
      <c r="AO103" s="10"/>
      <c r="AP103" s="32"/>
      <c r="AQ103" s="10"/>
      <c r="AR103" s="32"/>
      <c r="AS103" s="10"/>
      <c r="AT103" s="32"/>
      <c r="AU103" s="10"/>
      <c r="AV103" s="32"/>
      <c r="AW103" s="10"/>
      <c r="AX103" s="242"/>
      <c r="AY103" s="10"/>
      <c r="AZ103" s="32"/>
      <c r="BA103" s="10"/>
      <c r="BB103" s="242"/>
      <c r="BC103" s="10"/>
      <c r="BD103" s="242"/>
      <c r="BE103" s="10"/>
      <c r="BF103" s="245"/>
      <c r="BG103" s="10"/>
      <c r="BH103" s="242"/>
      <c r="BI103" s="10"/>
      <c r="BJ103" s="245"/>
      <c r="BK103" s="10"/>
      <c r="BL103" s="245"/>
      <c r="BM103" s="10"/>
      <c r="BN103" s="11"/>
      <c r="BO103" s="10"/>
      <c r="BP103" s="245"/>
      <c r="BQ103" s="10"/>
      <c r="BR103" s="245"/>
      <c r="BS103" s="10"/>
      <c r="BT103" s="245"/>
      <c r="BU103" s="10"/>
      <c r="BV103" s="245"/>
      <c r="BW103" s="10"/>
      <c r="BX103" s="11"/>
      <c r="BY103" s="10"/>
      <c r="BZ103" s="11"/>
      <c r="CB103" s="41"/>
      <c r="CC103" s="41">
        <f t="shared" si="20"/>
        <v>0</v>
      </c>
      <c r="CD103">
        <f t="shared" si="16"/>
        <v>0</v>
      </c>
      <c r="CE103" t="e">
        <f t="shared" si="21"/>
        <v>#DIV/0!</v>
      </c>
      <c r="CF103">
        <f>+K103*2</f>
        <v>0</v>
      </c>
    </row>
    <row r="104" spans="1:84" x14ac:dyDescent="0.25">
      <c r="A104">
        <v>28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E104" s="10"/>
      <c r="AF104" s="32"/>
      <c r="AG104" s="10"/>
      <c r="AH104" s="32"/>
      <c r="AI104" s="10"/>
      <c r="AJ104" s="32"/>
      <c r="AK104" s="10"/>
      <c r="AL104" s="32"/>
      <c r="AM104" s="10"/>
      <c r="AN104" s="32"/>
      <c r="AO104" s="10"/>
      <c r="AP104" s="32"/>
      <c r="AQ104" s="10"/>
      <c r="AR104" s="32"/>
      <c r="AS104" s="10"/>
      <c r="AT104" s="32"/>
      <c r="AU104" s="10"/>
      <c r="AV104" s="32"/>
      <c r="AW104" s="10"/>
      <c r="AX104" s="242"/>
      <c r="AY104" s="10"/>
      <c r="AZ104" s="32"/>
      <c r="BA104" s="10"/>
      <c r="BB104" s="242"/>
      <c r="BC104" s="10"/>
      <c r="BD104" s="242"/>
      <c r="BE104" s="10"/>
      <c r="BF104" s="245"/>
      <c r="BG104" s="10"/>
      <c r="BH104" s="242"/>
      <c r="BI104" s="10"/>
      <c r="BJ104" s="245"/>
      <c r="BK104" s="10"/>
      <c r="BL104" s="245"/>
      <c r="BM104" s="10"/>
      <c r="BN104" s="11"/>
      <c r="BO104" s="10"/>
      <c r="BP104" s="245"/>
      <c r="BQ104" s="10"/>
      <c r="BR104" s="245"/>
      <c r="BS104" s="10"/>
      <c r="BT104" s="245"/>
      <c r="BU104" s="10"/>
      <c r="BV104" s="245"/>
      <c r="BW104" s="10"/>
      <c r="BX104" s="11"/>
      <c r="BY104" s="10"/>
      <c r="BZ104" s="11"/>
      <c r="CB104" s="41"/>
      <c r="CC104" s="41">
        <f t="shared" si="20"/>
        <v>0</v>
      </c>
      <c r="CD104">
        <f t="shared" si="16"/>
        <v>0</v>
      </c>
      <c r="CE104" t="e">
        <f t="shared" si="21"/>
        <v>#DIV/0!</v>
      </c>
      <c r="CF104">
        <f>+K104</f>
        <v>0</v>
      </c>
    </row>
    <row r="105" spans="1:84" x14ac:dyDescent="0.25">
      <c r="A105">
        <v>29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E105" s="10"/>
      <c r="AF105" s="32"/>
      <c r="AG105" s="10"/>
      <c r="AH105" s="32"/>
      <c r="AI105" s="10"/>
      <c r="AJ105" s="32"/>
      <c r="AK105" s="10"/>
      <c r="AL105" s="32"/>
      <c r="AM105" s="10"/>
      <c r="AN105" s="32"/>
      <c r="AO105" s="10"/>
      <c r="AP105" s="32"/>
      <c r="AQ105" s="10"/>
      <c r="AR105" s="32"/>
      <c r="AS105" s="10"/>
      <c r="AT105" s="32"/>
      <c r="AU105" s="10"/>
      <c r="AV105" s="32"/>
      <c r="AW105" s="10"/>
      <c r="AX105" s="242"/>
      <c r="AY105" s="10"/>
      <c r="AZ105" s="32"/>
      <c r="BA105" s="10"/>
      <c r="BB105" s="242"/>
      <c r="BC105" s="10"/>
      <c r="BD105" s="242"/>
      <c r="BE105" s="10"/>
      <c r="BF105" s="245"/>
      <c r="BG105" s="10"/>
      <c r="BH105" s="242"/>
      <c r="BI105" s="10"/>
      <c r="BJ105" s="245"/>
      <c r="BK105" s="10"/>
      <c r="BL105" s="245"/>
      <c r="BM105" s="10"/>
      <c r="BN105" s="11"/>
      <c r="BO105" s="10"/>
      <c r="BP105" s="245"/>
      <c r="BQ105" s="10"/>
      <c r="BR105" s="245"/>
      <c r="BS105" s="10"/>
      <c r="BT105" s="245"/>
      <c r="BU105" s="10"/>
      <c r="BV105" s="245"/>
      <c r="BW105" s="10"/>
      <c r="BX105" s="11"/>
      <c r="BY105" s="10"/>
      <c r="BZ105" s="11"/>
      <c r="CB105" s="41"/>
      <c r="CC105" s="41">
        <f t="shared" si="20"/>
        <v>0</v>
      </c>
      <c r="CD105">
        <f>COUNT(C105:BZ105)/2</f>
        <v>0</v>
      </c>
      <c r="CE105" t="e">
        <f t="shared" si="21"/>
        <v>#DIV/0!</v>
      </c>
      <c r="CF105">
        <f>+K105</f>
        <v>0</v>
      </c>
    </row>
    <row r="106" spans="1:84" x14ac:dyDescent="0.25">
      <c r="A106">
        <v>30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251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E106" s="10"/>
      <c r="AF106" s="32"/>
      <c r="AG106" s="10"/>
      <c r="AH106" s="32"/>
      <c r="AI106" s="10"/>
      <c r="AJ106" s="32"/>
      <c r="AK106" s="10"/>
      <c r="AL106" s="32"/>
      <c r="AM106" s="10"/>
      <c r="AN106" s="32"/>
      <c r="AO106" s="10"/>
      <c r="AP106" s="32"/>
      <c r="AQ106" s="10"/>
      <c r="AR106" s="32"/>
      <c r="AS106" s="10"/>
      <c r="AT106" s="32"/>
      <c r="AU106" s="10"/>
      <c r="AV106" s="32"/>
      <c r="AW106" s="10"/>
      <c r="AX106" s="242"/>
      <c r="AY106" s="10"/>
      <c r="AZ106" s="32"/>
      <c r="BA106" s="10"/>
      <c r="BB106" s="242"/>
      <c r="BC106" s="10"/>
      <c r="BD106" s="242"/>
      <c r="BE106" s="10"/>
      <c r="BF106" s="245"/>
      <c r="BG106" s="10"/>
      <c r="BH106" s="242"/>
      <c r="BI106" s="10"/>
      <c r="BJ106" s="245"/>
      <c r="BK106" s="10"/>
      <c r="BL106" s="245"/>
      <c r="BM106" s="10"/>
      <c r="BN106" s="11"/>
      <c r="BO106" s="10"/>
      <c r="BP106" s="245"/>
      <c r="BQ106" s="10"/>
      <c r="BR106" s="245"/>
      <c r="BS106" s="10"/>
      <c r="BT106" s="245"/>
      <c r="BU106" s="10"/>
      <c r="BV106" s="245"/>
      <c r="BW106" s="10"/>
      <c r="BX106" s="11"/>
      <c r="BY106" s="10"/>
      <c r="BZ106" s="11"/>
      <c r="CB106" s="41"/>
      <c r="CC106" s="41">
        <f t="shared" si="20"/>
        <v>0</v>
      </c>
      <c r="CD106">
        <f>COUNT(C106:BZ106)/2</f>
        <v>0</v>
      </c>
      <c r="CE106" t="e">
        <f t="shared" si="21"/>
        <v>#DIV/0!</v>
      </c>
      <c r="CF106">
        <f>+K106*2</f>
        <v>0</v>
      </c>
    </row>
    <row r="107" spans="1:84" x14ac:dyDescent="0.25">
      <c r="A107">
        <v>31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251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E107" s="10"/>
      <c r="AF107" s="32"/>
      <c r="AG107" s="10"/>
      <c r="AH107" s="32"/>
      <c r="AI107" s="10"/>
      <c r="AJ107" s="32"/>
      <c r="AK107" s="10"/>
      <c r="AL107" s="32"/>
      <c r="AM107" s="10"/>
      <c r="AN107" s="32"/>
      <c r="AO107" s="10"/>
      <c r="AP107" s="32"/>
      <c r="AQ107" s="10"/>
      <c r="AR107" s="32"/>
      <c r="AS107" s="10"/>
      <c r="AT107" s="32"/>
      <c r="AU107" s="10"/>
      <c r="AV107" s="32"/>
      <c r="AW107" s="10"/>
      <c r="AX107" s="242"/>
      <c r="AY107" s="10"/>
      <c r="AZ107" s="32"/>
      <c r="BA107" s="10"/>
      <c r="BB107" s="242"/>
      <c r="BC107" s="10"/>
      <c r="BD107" s="242"/>
      <c r="BE107" s="10"/>
      <c r="BF107" s="245"/>
      <c r="BG107" s="10"/>
      <c r="BH107" s="242"/>
      <c r="BI107" s="10"/>
      <c r="BJ107" s="245"/>
      <c r="BK107" s="10"/>
      <c r="BL107" s="245"/>
      <c r="BM107" s="10"/>
      <c r="BN107" s="11"/>
      <c r="BO107" s="10"/>
      <c r="BP107" s="245"/>
      <c r="BQ107" s="10"/>
      <c r="BR107" s="245"/>
      <c r="BS107" s="10"/>
      <c r="BT107" s="245"/>
      <c r="BU107" s="10"/>
      <c r="BV107" s="245"/>
      <c r="BW107" s="10"/>
      <c r="BX107" s="11"/>
      <c r="BY107" s="10"/>
      <c r="BZ107" s="11"/>
      <c r="CA107" s="28"/>
      <c r="CB107" s="41"/>
      <c r="CC107" s="41">
        <f t="shared" si="20"/>
        <v>0</v>
      </c>
      <c r="CD107">
        <f t="shared" ref="CD107:CD124" si="22">COUNT(C107:BZ107)/2</f>
        <v>0</v>
      </c>
      <c r="CE107" t="e">
        <f t="shared" ref="CE107:CE116" si="23">+CC107/CD107</f>
        <v>#DIV/0!</v>
      </c>
      <c r="CF107">
        <f>+K107*2</f>
        <v>0</v>
      </c>
    </row>
    <row r="108" spans="1:84" x14ac:dyDescent="0.25">
      <c r="A108">
        <v>32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E108" s="10"/>
      <c r="AF108" s="32"/>
      <c r="AG108" s="10"/>
      <c r="AH108" s="32"/>
      <c r="AI108" s="10"/>
      <c r="AJ108" s="32"/>
      <c r="AK108" s="10"/>
      <c r="AL108" s="32"/>
      <c r="AM108" s="10"/>
      <c r="AN108" s="32"/>
      <c r="AO108" s="10"/>
      <c r="AP108" s="32"/>
      <c r="AQ108" s="10"/>
      <c r="AR108" s="32"/>
      <c r="AS108" s="10"/>
      <c r="AT108" s="32"/>
      <c r="AU108" s="10"/>
      <c r="AV108" s="32"/>
      <c r="AW108" s="10"/>
      <c r="AX108" s="242"/>
      <c r="AY108" s="10"/>
      <c r="AZ108" s="32"/>
      <c r="BA108" s="10"/>
      <c r="BB108" s="242"/>
      <c r="BC108" s="10"/>
      <c r="BD108" s="242"/>
      <c r="BE108" s="10"/>
      <c r="BF108" s="245"/>
      <c r="BG108" s="10"/>
      <c r="BH108" s="242"/>
      <c r="BI108" s="10"/>
      <c r="BJ108" s="245"/>
      <c r="BK108" s="10"/>
      <c r="BL108" s="245"/>
      <c r="BM108" s="10"/>
      <c r="BN108" s="11"/>
      <c r="BO108" s="10"/>
      <c r="BP108" s="245"/>
      <c r="BQ108" s="10"/>
      <c r="BR108" s="245"/>
      <c r="BS108" s="10"/>
      <c r="BT108" s="245"/>
      <c r="BU108" s="10"/>
      <c r="BV108" s="245"/>
      <c r="BW108" s="10"/>
      <c r="BX108" s="11"/>
      <c r="BY108" s="10"/>
      <c r="BZ108" s="11"/>
      <c r="CA108" s="28"/>
      <c r="CB108" s="41"/>
      <c r="CC108" s="41">
        <f t="shared" si="20"/>
        <v>0</v>
      </c>
      <c r="CD108">
        <f t="shared" si="22"/>
        <v>0</v>
      </c>
      <c r="CE108" t="e">
        <f t="shared" si="23"/>
        <v>#DIV/0!</v>
      </c>
      <c r="CF108">
        <f>+K108</f>
        <v>0</v>
      </c>
    </row>
    <row r="109" spans="1:84" x14ac:dyDescent="0.25">
      <c r="A109">
        <v>33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251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E109" s="10"/>
      <c r="AF109" s="32"/>
      <c r="AG109" s="10"/>
      <c r="AH109" s="32"/>
      <c r="AI109" s="10"/>
      <c r="AJ109" s="32"/>
      <c r="AK109" s="10"/>
      <c r="AL109" s="32"/>
      <c r="AM109" s="10"/>
      <c r="AN109" s="32"/>
      <c r="AO109" s="10"/>
      <c r="AP109" s="32"/>
      <c r="AQ109" s="10"/>
      <c r="AR109" s="32"/>
      <c r="AS109" s="10"/>
      <c r="AT109" s="32"/>
      <c r="AU109" s="10"/>
      <c r="AV109" s="32"/>
      <c r="AW109" s="10"/>
      <c r="AX109" s="242"/>
      <c r="AY109" s="10"/>
      <c r="AZ109" s="32"/>
      <c r="BA109" s="10"/>
      <c r="BB109" s="242"/>
      <c r="BC109" s="10"/>
      <c r="BD109" s="242"/>
      <c r="BE109" s="10"/>
      <c r="BF109" s="245"/>
      <c r="BG109" s="10"/>
      <c r="BH109" s="242"/>
      <c r="BI109" s="10"/>
      <c r="BJ109" s="245"/>
      <c r="BK109" s="10"/>
      <c r="BL109" s="245"/>
      <c r="BM109" s="10"/>
      <c r="BN109" s="11"/>
      <c r="BO109" s="10"/>
      <c r="BP109" s="245"/>
      <c r="BQ109" s="10"/>
      <c r="BR109" s="245"/>
      <c r="BS109" s="10"/>
      <c r="BT109" s="245"/>
      <c r="BU109" s="10"/>
      <c r="BV109" s="245"/>
      <c r="BW109" s="10"/>
      <c r="BX109" s="11"/>
      <c r="BY109" s="10"/>
      <c r="BZ109" s="11"/>
      <c r="CA109" s="28"/>
      <c r="CB109" s="41"/>
      <c r="CC109" s="41">
        <f t="shared" si="20"/>
        <v>0</v>
      </c>
      <c r="CD109">
        <f t="shared" si="22"/>
        <v>0</v>
      </c>
      <c r="CE109" t="e">
        <f t="shared" si="23"/>
        <v>#DIV/0!</v>
      </c>
      <c r="CF109">
        <f>+K109*2</f>
        <v>0</v>
      </c>
    </row>
    <row r="110" spans="1:84" x14ac:dyDescent="0.25">
      <c r="A110">
        <v>34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E110" s="10"/>
      <c r="AF110" s="32"/>
      <c r="AG110" s="10"/>
      <c r="AH110" s="32"/>
      <c r="AI110" s="10"/>
      <c r="AJ110" s="32"/>
      <c r="AK110" s="10"/>
      <c r="AL110" s="32"/>
      <c r="AM110" s="10"/>
      <c r="AN110" s="32"/>
      <c r="AO110" s="10"/>
      <c r="AP110" s="32"/>
      <c r="AQ110" s="10"/>
      <c r="AR110" s="32"/>
      <c r="AS110" s="10"/>
      <c r="AT110" s="32"/>
      <c r="AU110" s="10"/>
      <c r="AV110" s="32"/>
      <c r="AW110" s="10"/>
      <c r="AX110" s="242"/>
      <c r="AY110" s="10"/>
      <c r="AZ110" s="32"/>
      <c r="BA110" s="10"/>
      <c r="BB110" s="242"/>
      <c r="BC110" s="10"/>
      <c r="BD110" s="242"/>
      <c r="BE110" s="10"/>
      <c r="BF110" s="245"/>
      <c r="BG110" s="10"/>
      <c r="BH110" s="242"/>
      <c r="BI110" s="10"/>
      <c r="BJ110" s="245"/>
      <c r="BK110" s="10"/>
      <c r="BL110" s="245"/>
      <c r="BM110" s="10"/>
      <c r="BN110" s="11"/>
      <c r="BO110" s="10"/>
      <c r="BP110" s="245"/>
      <c r="BQ110" s="10"/>
      <c r="BR110" s="245"/>
      <c r="BS110" s="10"/>
      <c r="BT110" s="245"/>
      <c r="BU110" s="10"/>
      <c r="BV110" s="245"/>
      <c r="BW110" s="10"/>
      <c r="BX110" s="11"/>
      <c r="BY110" s="10"/>
      <c r="BZ110" s="11"/>
      <c r="CA110" s="28"/>
      <c r="CB110" s="41"/>
      <c r="CC110" s="41">
        <f t="shared" si="20"/>
        <v>0</v>
      </c>
      <c r="CD110">
        <f t="shared" si="22"/>
        <v>0</v>
      </c>
      <c r="CE110" t="e">
        <f t="shared" si="23"/>
        <v>#DIV/0!</v>
      </c>
      <c r="CF110">
        <f>+K110</f>
        <v>0</v>
      </c>
    </row>
    <row r="111" spans="1:84" x14ac:dyDescent="0.25">
      <c r="A111">
        <v>35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251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E111" s="10"/>
      <c r="AF111" s="32"/>
      <c r="AG111" s="10"/>
      <c r="AH111" s="32"/>
      <c r="AI111" s="10"/>
      <c r="AJ111" s="32"/>
      <c r="AK111" s="10"/>
      <c r="AL111" s="32"/>
      <c r="AM111" s="10"/>
      <c r="AN111" s="32"/>
      <c r="AO111" s="10"/>
      <c r="AP111" s="32"/>
      <c r="AQ111" s="10"/>
      <c r="AR111" s="32"/>
      <c r="AS111" s="10"/>
      <c r="AT111" s="32"/>
      <c r="AU111" s="10"/>
      <c r="AV111" s="32"/>
      <c r="AW111" s="10"/>
      <c r="AX111" s="242"/>
      <c r="AY111" s="10"/>
      <c r="AZ111" s="32"/>
      <c r="BA111" s="10"/>
      <c r="BB111" s="242"/>
      <c r="BC111" s="10"/>
      <c r="BD111" s="242"/>
      <c r="BE111" s="10"/>
      <c r="BF111" s="245"/>
      <c r="BG111" s="10"/>
      <c r="BH111" s="242"/>
      <c r="BI111" s="10"/>
      <c r="BJ111" s="245"/>
      <c r="BK111" s="10"/>
      <c r="BL111" s="245"/>
      <c r="BM111" s="10"/>
      <c r="BN111" s="11"/>
      <c r="BO111" s="10"/>
      <c r="BP111" s="245"/>
      <c r="BQ111" s="10"/>
      <c r="BR111" s="245"/>
      <c r="BS111" s="10"/>
      <c r="BT111" s="245"/>
      <c r="BU111" s="10"/>
      <c r="BV111" s="245"/>
      <c r="BW111" s="10"/>
      <c r="BX111" s="11"/>
      <c r="BY111" s="10"/>
      <c r="BZ111" s="11"/>
      <c r="CA111" s="28"/>
      <c r="CB111" s="41"/>
      <c r="CC111" s="41">
        <f t="shared" si="20"/>
        <v>0</v>
      </c>
      <c r="CD111">
        <f t="shared" si="22"/>
        <v>0</v>
      </c>
      <c r="CE111" t="e">
        <f t="shared" si="23"/>
        <v>#DIV/0!</v>
      </c>
      <c r="CF111">
        <f t="shared" ref="CF111:CF116" si="24">+K111*2</f>
        <v>0</v>
      </c>
    </row>
    <row r="112" spans="1:84" x14ac:dyDescent="0.25">
      <c r="A112">
        <v>36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251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E112" s="10"/>
      <c r="AF112" s="32"/>
      <c r="AG112" s="10"/>
      <c r="AH112" s="32"/>
      <c r="AI112" s="10"/>
      <c r="AJ112" s="32"/>
      <c r="AK112" s="10"/>
      <c r="AL112" s="32"/>
      <c r="AM112" s="10"/>
      <c r="AN112" s="32"/>
      <c r="AO112" s="10"/>
      <c r="AP112" s="32"/>
      <c r="AQ112" s="10"/>
      <c r="AR112" s="32"/>
      <c r="AS112" s="10"/>
      <c r="AT112" s="32"/>
      <c r="AU112" s="10"/>
      <c r="AV112" s="32"/>
      <c r="AW112" s="10"/>
      <c r="AX112" s="242"/>
      <c r="AY112" s="10"/>
      <c r="AZ112" s="32"/>
      <c r="BA112" s="10"/>
      <c r="BB112" s="242"/>
      <c r="BC112" s="10"/>
      <c r="BD112" s="242"/>
      <c r="BE112" s="10"/>
      <c r="BF112" s="245"/>
      <c r="BG112" s="10"/>
      <c r="BH112" s="242"/>
      <c r="BI112" s="10"/>
      <c r="BJ112" s="245"/>
      <c r="BK112" s="10"/>
      <c r="BL112" s="245"/>
      <c r="BM112" s="10"/>
      <c r="BN112" s="11"/>
      <c r="BO112" s="10"/>
      <c r="BP112" s="245"/>
      <c r="BQ112" s="10"/>
      <c r="BR112" s="245"/>
      <c r="BS112" s="10"/>
      <c r="BT112" s="245"/>
      <c r="BU112" s="10"/>
      <c r="BV112" s="245"/>
      <c r="BW112" s="10"/>
      <c r="BX112" s="11"/>
      <c r="BY112" s="10"/>
      <c r="BZ112" s="11"/>
      <c r="CA112" s="28"/>
      <c r="CB112" s="41"/>
      <c r="CC112" s="41">
        <f t="shared" si="20"/>
        <v>0</v>
      </c>
      <c r="CD112">
        <f t="shared" si="22"/>
        <v>0</v>
      </c>
      <c r="CE112" t="e">
        <f t="shared" si="23"/>
        <v>#DIV/0!</v>
      </c>
      <c r="CF112">
        <f t="shared" si="24"/>
        <v>0</v>
      </c>
    </row>
    <row r="113" spans="1:84" x14ac:dyDescent="0.25">
      <c r="A113">
        <v>37</v>
      </c>
      <c r="B113" s="6"/>
      <c r="C113" s="10"/>
      <c r="D113" s="32"/>
      <c r="E113" s="10"/>
      <c r="F113" s="32"/>
      <c r="G113" s="10"/>
      <c r="H113" s="32"/>
      <c r="I113" s="10"/>
      <c r="J113" s="32"/>
      <c r="K113" s="10"/>
      <c r="L113" s="251"/>
      <c r="M113" s="10"/>
      <c r="N113" s="32"/>
      <c r="O113" s="10"/>
      <c r="P113" s="32"/>
      <c r="Q113" s="10"/>
      <c r="R113" s="32"/>
      <c r="S113" s="10"/>
      <c r="T113" s="32"/>
      <c r="U113" s="10"/>
      <c r="V113" s="32"/>
      <c r="W113" s="10"/>
      <c r="X113" s="32"/>
      <c r="Y113" s="10"/>
      <c r="Z113" s="32"/>
      <c r="AA113" s="10"/>
      <c r="AB113" s="32"/>
      <c r="AC113" s="10"/>
      <c r="AD113" s="32"/>
      <c r="AE113" s="10"/>
      <c r="AF113" s="32"/>
      <c r="AG113" s="10"/>
      <c r="AH113" s="32"/>
      <c r="AI113" s="10"/>
      <c r="AJ113" s="32"/>
      <c r="AK113" s="10"/>
      <c r="AL113" s="32"/>
      <c r="AM113" s="10"/>
      <c r="AN113" s="32"/>
      <c r="AO113" s="10"/>
      <c r="AP113" s="32"/>
      <c r="AQ113" s="10"/>
      <c r="AR113" s="32"/>
      <c r="AS113" s="10"/>
      <c r="AT113" s="32"/>
      <c r="AU113" s="10"/>
      <c r="AV113" s="32"/>
      <c r="AW113" s="10"/>
      <c r="AX113" s="242"/>
      <c r="AY113" s="10"/>
      <c r="AZ113" s="32"/>
      <c r="BA113" s="10"/>
      <c r="BB113" s="242"/>
      <c r="BC113" s="10"/>
      <c r="BD113" s="242"/>
      <c r="BE113" s="10"/>
      <c r="BF113" s="245"/>
      <c r="BG113" s="10"/>
      <c r="BH113" s="242"/>
      <c r="BI113" s="10"/>
      <c r="BJ113" s="245"/>
      <c r="BK113" s="10"/>
      <c r="BL113" s="245"/>
      <c r="BM113" s="10"/>
      <c r="BN113" s="11"/>
      <c r="BO113" s="10"/>
      <c r="BP113" s="245"/>
      <c r="BQ113" s="10"/>
      <c r="BR113" s="245"/>
      <c r="BS113" s="10"/>
      <c r="BT113" s="245"/>
      <c r="BU113" s="10"/>
      <c r="BV113" s="245"/>
      <c r="BW113" s="10"/>
      <c r="BX113" s="11"/>
      <c r="BY113" s="10"/>
      <c r="BZ113" s="11"/>
      <c r="CA113" s="28"/>
      <c r="CB113" s="41"/>
      <c r="CC113" s="41">
        <f t="shared" si="20"/>
        <v>0</v>
      </c>
      <c r="CD113">
        <f t="shared" si="22"/>
        <v>0</v>
      </c>
      <c r="CE113" t="e">
        <f t="shared" si="23"/>
        <v>#DIV/0!</v>
      </c>
      <c r="CF113">
        <f t="shared" si="24"/>
        <v>0</v>
      </c>
    </row>
    <row r="114" spans="1:84" x14ac:dyDescent="0.25">
      <c r="A114">
        <v>38</v>
      </c>
      <c r="B114" s="6"/>
      <c r="C114" s="10"/>
      <c r="D114" s="32"/>
      <c r="E114" s="10"/>
      <c r="F114" s="32"/>
      <c r="G114" s="10"/>
      <c r="H114" s="32"/>
      <c r="I114" s="10"/>
      <c r="J114" s="32"/>
      <c r="K114" s="10"/>
      <c r="L114" s="251"/>
      <c r="M114" s="10"/>
      <c r="N114" s="32"/>
      <c r="O114" s="10"/>
      <c r="P114" s="32"/>
      <c r="Q114" s="10"/>
      <c r="R114" s="32"/>
      <c r="S114" s="10"/>
      <c r="T114" s="32"/>
      <c r="U114" s="10"/>
      <c r="V114" s="32"/>
      <c r="W114" s="10"/>
      <c r="X114" s="32"/>
      <c r="Y114" s="10"/>
      <c r="Z114" s="32"/>
      <c r="AA114" s="10"/>
      <c r="AB114" s="32"/>
      <c r="AC114" s="10"/>
      <c r="AD114" s="32"/>
      <c r="AE114" s="10"/>
      <c r="AF114" s="32"/>
      <c r="AG114" s="10"/>
      <c r="AH114" s="32"/>
      <c r="AI114" s="10"/>
      <c r="AJ114" s="32"/>
      <c r="AK114" s="10"/>
      <c r="AL114" s="32"/>
      <c r="AM114" s="10"/>
      <c r="AN114" s="32"/>
      <c r="AO114" s="10"/>
      <c r="AP114" s="32"/>
      <c r="AQ114" s="10"/>
      <c r="AR114" s="32"/>
      <c r="AS114" s="10"/>
      <c r="AT114" s="32"/>
      <c r="AU114" s="10"/>
      <c r="AV114" s="32"/>
      <c r="AW114" s="10"/>
      <c r="AX114" s="242"/>
      <c r="AY114" s="10"/>
      <c r="AZ114" s="32"/>
      <c r="BA114" s="10"/>
      <c r="BB114" s="242"/>
      <c r="BC114" s="10"/>
      <c r="BD114" s="242"/>
      <c r="BE114" s="10"/>
      <c r="BF114" s="245"/>
      <c r="BG114" s="10"/>
      <c r="BH114" s="242"/>
      <c r="BI114" s="10"/>
      <c r="BJ114" s="245"/>
      <c r="BK114" s="10"/>
      <c r="BL114" s="245"/>
      <c r="BM114" s="10"/>
      <c r="BN114" s="11"/>
      <c r="BO114" s="10"/>
      <c r="BP114" s="245"/>
      <c r="BQ114" s="10"/>
      <c r="BR114" s="245"/>
      <c r="BS114" s="10"/>
      <c r="BT114" s="245"/>
      <c r="BU114" s="10"/>
      <c r="BV114" s="245"/>
      <c r="BW114" s="10"/>
      <c r="BX114" s="11"/>
      <c r="BY114" s="10"/>
      <c r="BZ114" s="11"/>
      <c r="CA114" s="28"/>
      <c r="CB114" s="41"/>
      <c r="CC114" s="41">
        <f t="shared" si="20"/>
        <v>0</v>
      </c>
      <c r="CD114">
        <f t="shared" si="22"/>
        <v>0</v>
      </c>
      <c r="CE114" t="e">
        <f t="shared" si="23"/>
        <v>#DIV/0!</v>
      </c>
      <c r="CF114">
        <f t="shared" si="24"/>
        <v>0</v>
      </c>
    </row>
    <row r="115" spans="1:84" x14ac:dyDescent="0.25">
      <c r="A115">
        <v>39</v>
      </c>
      <c r="B115" s="6"/>
      <c r="C115" s="10"/>
      <c r="D115" s="32"/>
      <c r="E115" s="10"/>
      <c r="F115" s="32"/>
      <c r="G115" s="10"/>
      <c r="H115" s="32"/>
      <c r="I115" s="10"/>
      <c r="J115" s="32"/>
      <c r="K115" s="10"/>
      <c r="L115" s="251"/>
      <c r="M115" s="10"/>
      <c r="N115" s="32"/>
      <c r="O115" s="10"/>
      <c r="P115" s="32"/>
      <c r="Q115" s="10"/>
      <c r="R115" s="32"/>
      <c r="S115" s="10"/>
      <c r="T115" s="3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E115" s="10"/>
      <c r="AF115" s="32"/>
      <c r="AG115" s="10"/>
      <c r="AH115" s="32"/>
      <c r="AI115" s="10"/>
      <c r="AJ115" s="32"/>
      <c r="AK115" s="10"/>
      <c r="AL115" s="32"/>
      <c r="AM115" s="10"/>
      <c r="AN115" s="32"/>
      <c r="AO115" s="10"/>
      <c r="AP115" s="32"/>
      <c r="AQ115" s="10"/>
      <c r="AR115" s="32"/>
      <c r="AS115" s="10"/>
      <c r="AT115" s="32"/>
      <c r="AU115" s="10"/>
      <c r="AV115" s="32"/>
      <c r="AW115" s="10"/>
      <c r="AX115" s="242"/>
      <c r="AY115" s="10"/>
      <c r="AZ115" s="32"/>
      <c r="BA115" s="10"/>
      <c r="BB115" s="242"/>
      <c r="BC115" s="10"/>
      <c r="BD115" s="242"/>
      <c r="BE115" s="10"/>
      <c r="BF115" s="245"/>
      <c r="BG115" s="10"/>
      <c r="BH115" s="242"/>
      <c r="BI115" s="10"/>
      <c r="BJ115" s="245"/>
      <c r="BK115" s="10"/>
      <c r="BL115" s="245"/>
      <c r="BM115" s="10"/>
      <c r="BN115" s="11"/>
      <c r="BO115" s="10"/>
      <c r="BP115" s="245"/>
      <c r="BQ115" s="10"/>
      <c r="BR115" s="245"/>
      <c r="BS115" s="10"/>
      <c r="BT115" s="245"/>
      <c r="BU115" s="10"/>
      <c r="BV115" s="245"/>
      <c r="BW115" s="10"/>
      <c r="BX115" s="11"/>
      <c r="BY115" s="10"/>
      <c r="BZ115" s="11"/>
      <c r="CB115" s="41"/>
      <c r="CC115" s="41">
        <f t="shared" si="20"/>
        <v>0</v>
      </c>
      <c r="CD115">
        <f t="shared" si="22"/>
        <v>0</v>
      </c>
      <c r="CE115" t="e">
        <f t="shared" si="23"/>
        <v>#DIV/0!</v>
      </c>
      <c r="CF115">
        <f t="shared" si="24"/>
        <v>0</v>
      </c>
    </row>
    <row r="116" spans="1:84" x14ac:dyDescent="0.25">
      <c r="A116">
        <v>40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251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10"/>
      <c r="AF116" s="32"/>
      <c r="AG116" s="10"/>
      <c r="AH116" s="32"/>
      <c r="AI116" s="10"/>
      <c r="AJ116" s="32"/>
      <c r="AK116" s="10"/>
      <c r="AL116" s="32"/>
      <c r="AM116" s="10"/>
      <c r="AN116" s="32"/>
      <c r="AO116" s="10"/>
      <c r="AP116" s="32"/>
      <c r="AQ116" s="10"/>
      <c r="AR116" s="32"/>
      <c r="AS116" s="10"/>
      <c r="AT116" s="32"/>
      <c r="AU116" s="10"/>
      <c r="AV116" s="32"/>
      <c r="AW116" s="10"/>
      <c r="AX116" s="242"/>
      <c r="AY116" s="10"/>
      <c r="AZ116" s="32"/>
      <c r="BA116" s="10"/>
      <c r="BB116" s="242"/>
      <c r="BC116" s="10"/>
      <c r="BD116" s="242"/>
      <c r="BE116" s="10"/>
      <c r="BF116" s="245"/>
      <c r="BG116" s="10"/>
      <c r="BH116" s="242"/>
      <c r="BI116" s="10"/>
      <c r="BJ116" s="245"/>
      <c r="BK116" s="10"/>
      <c r="BL116" s="245"/>
      <c r="BM116" s="10"/>
      <c r="BN116" s="11"/>
      <c r="BO116" s="10"/>
      <c r="BP116" s="245"/>
      <c r="BQ116" s="10"/>
      <c r="BR116" s="245"/>
      <c r="BS116" s="10"/>
      <c r="BT116" s="245"/>
      <c r="BU116" s="10"/>
      <c r="BV116" s="245"/>
      <c r="BW116" s="10"/>
      <c r="BX116" s="11"/>
      <c r="BY116" s="10"/>
      <c r="BZ116" s="11"/>
      <c r="CB116" s="41"/>
      <c r="CC116" s="41">
        <f t="shared" si="20"/>
        <v>0</v>
      </c>
      <c r="CD116">
        <f t="shared" si="22"/>
        <v>0</v>
      </c>
      <c r="CE116" t="e">
        <f t="shared" si="23"/>
        <v>#DIV/0!</v>
      </c>
      <c r="CF116">
        <f t="shared" si="24"/>
        <v>0</v>
      </c>
    </row>
    <row r="117" spans="1:84" x14ac:dyDescent="0.25">
      <c r="A117">
        <v>41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10"/>
      <c r="AF117" s="32"/>
      <c r="AG117" s="10"/>
      <c r="AH117" s="32"/>
      <c r="AI117" s="10"/>
      <c r="AJ117" s="32"/>
      <c r="AK117" s="10"/>
      <c r="AL117" s="32"/>
      <c r="AM117" s="10"/>
      <c r="AN117" s="32"/>
      <c r="AO117" s="10"/>
      <c r="AP117" s="32"/>
      <c r="AQ117" s="10"/>
      <c r="AR117" s="32"/>
      <c r="AS117" s="10"/>
      <c r="AT117" s="32"/>
      <c r="AU117" s="10"/>
      <c r="AV117" s="32"/>
      <c r="AW117" s="10"/>
      <c r="AX117" s="242"/>
      <c r="AY117" s="10"/>
      <c r="AZ117" s="32"/>
      <c r="BA117" s="10"/>
      <c r="BB117" s="242"/>
      <c r="BC117" s="10"/>
      <c r="BD117" s="242"/>
      <c r="BE117" s="10"/>
      <c r="BF117" s="245"/>
      <c r="BG117" s="10"/>
      <c r="BH117" s="242"/>
      <c r="BI117" s="10"/>
      <c r="BJ117" s="245"/>
      <c r="BK117" s="10"/>
      <c r="BL117" s="245"/>
      <c r="BM117" s="10"/>
      <c r="BN117" s="11"/>
      <c r="BO117" s="10"/>
      <c r="BP117" s="245"/>
      <c r="BQ117" s="10"/>
      <c r="BR117" s="245"/>
      <c r="BS117" s="10"/>
      <c r="BT117" s="245"/>
      <c r="BU117" s="10"/>
      <c r="BV117" s="245"/>
      <c r="BW117" s="10"/>
      <c r="BX117" s="11"/>
      <c r="BY117" s="10"/>
      <c r="BZ117" s="11"/>
      <c r="CB117" s="41"/>
      <c r="CC117" s="41">
        <f t="shared" si="20"/>
        <v>0</v>
      </c>
      <c r="CD117">
        <f t="shared" si="22"/>
        <v>0</v>
      </c>
    </row>
    <row r="118" spans="1:84" x14ac:dyDescent="0.25">
      <c r="A118">
        <v>42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E118" s="10"/>
      <c r="AF118" s="32"/>
      <c r="AG118" s="10"/>
      <c r="AH118" s="32"/>
      <c r="AI118" s="10"/>
      <c r="AJ118" s="32"/>
      <c r="AK118" s="10"/>
      <c r="AL118" s="32"/>
      <c r="AM118" s="10"/>
      <c r="AN118" s="32"/>
      <c r="AO118" s="10"/>
      <c r="AP118" s="32"/>
      <c r="AQ118" s="10"/>
      <c r="AR118" s="32"/>
      <c r="AS118" s="10"/>
      <c r="AT118" s="32"/>
      <c r="AU118" s="10"/>
      <c r="AV118" s="32"/>
      <c r="AW118" s="10"/>
      <c r="AX118" s="242"/>
      <c r="AY118" s="10"/>
      <c r="AZ118" s="32"/>
      <c r="BA118" s="10"/>
      <c r="BB118" s="242"/>
      <c r="BC118" s="10"/>
      <c r="BD118" s="242"/>
      <c r="BE118" s="10"/>
      <c r="BF118" s="245"/>
      <c r="BG118" s="10"/>
      <c r="BH118" s="242"/>
      <c r="BI118" s="10"/>
      <c r="BJ118" s="245"/>
      <c r="BK118" s="10"/>
      <c r="BL118" s="245"/>
      <c r="BM118" s="10"/>
      <c r="BN118" s="11"/>
      <c r="BO118" s="10"/>
      <c r="BP118" s="245"/>
      <c r="BQ118" s="10"/>
      <c r="BR118" s="245"/>
      <c r="BS118" s="10"/>
      <c r="BT118" s="245"/>
      <c r="BU118" s="10"/>
      <c r="BV118" s="245"/>
      <c r="BW118" s="10"/>
      <c r="BX118" s="11"/>
      <c r="BY118" s="10"/>
      <c r="BZ118" s="11"/>
      <c r="CB118" s="41"/>
      <c r="CC118" s="41">
        <f t="shared" si="20"/>
        <v>0</v>
      </c>
      <c r="CD118">
        <f t="shared" si="22"/>
        <v>0</v>
      </c>
      <c r="CE118" t="e">
        <f>+CC118/CD118</f>
        <v>#DIV/0!</v>
      </c>
      <c r="CF118">
        <f>+K118</f>
        <v>0</v>
      </c>
    </row>
    <row r="119" spans="1:84" x14ac:dyDescent="0.25">
      <c r="A119">
        <v>43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E119" s="10"/>
      <c r="AF119" s="32"/>
      <c r="AG119" s="10"/>
      <c r="AH119" s="32"/>
      <c r="AI119" s="10"/>
      <c r="AJ119" s="32"/>
      <c r="AK119" s="10"/>
      <c r="AL119" s="32"/>
      <c r="AM119" s="10"/>
      <c r="AN119" s="32"/>
      <c r="AO119" s="10"/>
      <c r="AP119" s="32"/>
      <c r="AQ119" s="10"/>
      <c r="AR119" s="32"/>
      <c r="AS119" s="10"/>
      <c r="AT119" s="32"/>
      <c r="AU119" s="10"/>
      <c r="AV119" s="32"/>
      <c r="AW119" s="10"/>
      <c r="AX119" s="242"/>
      <c r="AY119" s="10"/>
      <c r="AZ119" s="32"/>
      <c r="BA119" s="10"/>
      <c r="BB119" s="242"/>
      <c r="BC119" s="10"/>
      <c r="BD119" s="242"/>
      <c r="BE119" s="10"/>
      <c r="BF119" s="245"/>
      <c r="BG119" s="10"/>
      <c r="BH119" s="242"/>
      <c r="BI119" s="10"/>
      <c r="BJ119" s="245"/>
      <c r="BK119" s="10"/>
      <c r="BL119" s="245"/>
      <c r="BM119" s="10"/>
      <c r="BN119" s="11"/>
      <c r="BO119" s="10"/>
      <c r="BP119" s="245"/>
      <c r="BQ119" s="10"/>
      <c r="BR119" s="245"/>
      <c r="BS119" s="10"/>
      <c r="BT119" s="245"/>
      <c r="BU119" s="10"/>
      <c r="BV119" s="245"/>
      <c r="BW119" s="10"/>
      <c r="BX119" s="11"/>
      <c r="BY119" s="10"/>
      <c r="BZ119" s="11"/>
      <c r="CB119" s="41"/>
      <c r="CC119" s="41">
        <f t="shared" si="20"/>
        <v>0</v>
      </c>
      <c r="CD119">
        <f t="shared" si="22"/>
        <v>0</v>
      </c>
      <c r="CF119" s="39"/>
    </row>
    <row r="120" spans="1:84" x14ac:dyDescent="0.25">
      <c r="A120">
        <v>44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E120" s="10"/>
      <c r="AF120" s="32"/>
      <c r="AG120" s="10"/>
      <c r="AH120" s="32"/>
      <c r="AI120" s="10"/>
      <c r="AJ120" s="32"/>
      <c r="AK120" s="10"/>
      <c r="AL120" s="32"/>
      <c r="AM120" s="10"/>
      <c r="AN120" s="32"/>
      <c r="AO120" s="10"/>
      <c r="AP120" s="32"/>
      <c r="AQ120" s="10"/>
      <c r="AR120" s="32"/>
      <c r="AS120" s="10"/>
      <c r="AT120" s="32"/>
      <c r="AU120" s="10"/>
      <c r="AV120" s="32"/>
      <c r="AW120" s="10"/>
      <c r="AX120" s="242"/>
      <c r="AY120" s="10"/>
      <c r="AZ120" s="32"/>
      <c r="BA120" s="10"/>
      <c r="BB120" s="242"/>
      <c r="BC120" s="10"/>
      <c r="BD120" s="242"/>
      <c r="BE120" s="10"/>
      <c r="BF120" s="245"/>
      <c r="BG120" s="10"/>
      <c r="BH120" s="242"/>
      <c r="BI120" s="10"/>
      <c r="BJ120" s="245"/>
      <c r="BK120" s="10"/>
      <c r="BL120" s="245"/>
      <c r="BM120" s="10"/>
      <c r="BN120" s="11"/>
      <c r="BO120" s="10"/>
      <c r="BP120" s="245"/>
      <c r="BQ120" s="10"/>
      <c r="BR120" s="245"/>
      <c r="BS120" s="10"/>
      <c r="BT120" s="245"/>
      <c r="BU120" s="10"/>
      <c r="BV120" s="245"/>
      <c r="BW120" s="10"/>
      <c r="BX120" s="11"/>
      <c r="BY120" s="10"/>
      <c r="BZ120" s="11"/>
      <c r="CB120" s="41"/>
      <c r="CC120" s="41">
        <f t="shared" si="20"/>
        <v>0</v>
      </c>
      <c r="CD120">
        <f t="shared" si="22"/>
        <v>0</v>
      </c>
      <c r="CE120" t="e">
        <f>+CC120/CD120</f>
        <v>#DIV/0!</v>
      </c>
      <c r="CF120">
        <f>+K120</f>
        <v>0</v>
      </c>
    </row>
    <row r="121" spans="1:84" x14ac:dyDescent="0.25">
      <c r="A121">
        <v>45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  <c r="AE121" s="10"/>
      <c r="AF121" s="32"/>
      <c r="AG121" s="10"/>
      <c r="AH121" s="32"/>
      <c r="AI121" s="10"/>
      <c r="AJ121" s="32"/>
      <c r="AK121" s="10"/>
      <c r="AL121" s="32"/>
      <c r="AM121" s="10"/>
      <c r="AN121" s="32"/>
      <c r="AO121" s="10"/>
      <c r="AP121" s="32"/>
      <c r="AQ121" s="10"/>
      <c r="AR121" s="32"/>
      <c r="AS121" s="10"/>
      <c r="AT121" s="32"/>
      <c r="AU121" s="10"/>
      <c r="AV121" s="32"/>
      <c r="AW121" s="10"/>
      <c r="AX121" s="242"/>
      <c r="AY121" s="10"/>
      <c r="AZ121" s="32"/>
      <c r="BA121" s="10"/>
      <c r="BB121" s="242"/>
      <c r="BC121" s="10"/>
      <c r="BD121" s="242"/>
      <c r="BE121" s="10"/>
      <c r="BF121" s="245"/>
      <c r="BG121" s="10"/>
      <c r="BH121" s="242"/>
      <c r="BI121" s="10"/>
      <c r="BJ121" s="245"/>
      <c r="BK121" s="10"/>
      <c r="BL121" s="245"/>
      <c r="BM121" s="10"/>
      <c r="BN121" s="11"/>
      <c r="BO121" s="10"/>
      <c r="BP121" s="245"/>
      <c r="BQ121" s="10"/>
      <c r="BR121" s="245"/>
      <c r="BS121" s="10"/>
      <c r="BT121" s="245"/>
      <c r="BU121" s="10"/>
      <c r="BV121" s="245"/>
      <c r="BW121" s="10"/>
      <c r="BX121" s="11"/>
      <c r="BY121" s="10"/>
      <c r="BZ121" s="11"/>
      <c r="CB121" s="41"/>
      <c r="CC121" s="41">
        <f t="shared" si="20"/>
        <v>0</v>
      </c>
      <c r="CD121">
        <f t="shared" si="22"/>
        <v>0</v>
      </c>
    </row>
    <row r="122" spans="1:84" x14ac:dyDescent="0.25">
      <c r="A122">
        <v>46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  <c r="AE122" s="10"/>
      <c r="AF122" s="32"/>
      <c r="AG122" s="10"/>
      <c r="AH122" s="32"/>
      <c r="AI122" s="10"/>
      <c r="AJ122" s="32"/>
      <c r="AK122" s="10"/>
      <c r="AL122" s="32"/>
      <c r="AM122" s="10"/>
      <c r="AN122" s="32"/>
      <c r="AO122" s="10"/>
      <c r="AP122" s="32"/>
      <c r="AQ122" s="10"/>
      <c r="AR122" s="32"/>
      <c r="AS122" s="10"/>
      <c r="AT122" s="32"/>
      <c r="AU122" s="10"/>
      <c r="AV122" s="32"/>
      <c r="AW122" s="10"/>
      <c r="AX122" s="242"/>
      <c r="AY122" s="10"/>
      <c r="AZ122" s="32"/>
      <c r="BA122" s="10"/>
      <c r="BB122" s="242"/>
      <c r="BC122" s="10"/>
      <c r="BD122" s="242"/>
      <c r="BE122" s="10"/>
      <c r="BF122" s="245"/>
      <c r="BG122" s="10"/>
      <c r="BH122" s="242"/>
      <c r="BI122" s="10"/>
      <c r="BJ122" s="245"/>
      <c r="BK122" s="10"/>
      <c r="BL122" s="245"/>
      <c r="BM122" s="10"/>
      <c r="BN122" s="11"/>
      <c r="BO122" s="10"/>
      <c r="BP122" s="245"/>
      <c r="BQ122" s="10"/>
      <c r="BR122" s="245"/>
      <c r="BS122" s="10"/>
      <c r="BT122" s="245"/>
      <c r="BU122" s="10"/>
      <c r="BV122" s="245"/>
      <c r="BW122" s="10"/>
      <c r="BX122" s="11"/>
      <c r="BY122" s="10"/>
      <c r="BZ122" s="11"/>
      <c r="CB122" s="41"/>
      <c r="CC122" s="41">
        <f t="shared" si="20"/>
        <v>0</v>
      </c>
      <c r="CD122">
        <f t="shared" si="22"/>
        <v>0</v>
      </c>
      <c r="CE122" t="e">
        <f>+CC122/CD122</f>
        <v>#DIV/0!</v>
      </c>
      <c r="CF122">
        <f>+K122</f>
        <v>0</v>
      </c>
    </row>
    <row r="123" spans="1:84" x14ac:dyDescent="0.25">
      <c r="A123">
        <v>47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238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  <c r="AE123" s="10"/>
      <c r="AF123" s="32"/>
      <c r="AG123" s="10"/>
      <c r="AH123" s="32"/>
      <c r="AI123" s="10"/>
      <c r="AJ123" s="32"/>
      <c r="AK123" s="10"/>
      <c r="AL123" s="32"/>
      <c r="AM123" s="10"/>
      <c r="AN123" s="32"/>
      <c r="AO123" s="10"/>
      <c r="AP123" s="32"/>
      <c r="AQ123" s="10"/>
      <c r="AR123" s="32"/>
      <c r="AS123" s="10"/>
      <c r="AT123" s="32"/>
      <c r="AU123" s="10"/>
      <c r="AV123" s="32"/>
      <c r="AW123" s="10"/>
      <c r="AX123" s="242"/>
      <c r="AY123" s="10"/>
      <c r="AZ123" s="32"/>
      <c r="BA123" s="10"/>
      <c r="BB123" s="242"/>
      <c r="BC123" s="10"/>
      <c r="BD123" s="242"/>
      <c r="BE123" s="10"/>
      <c r="BF123" s="245"/>
      <c r="BG123" s="10"/>
      <c r="BH123" s="242"/>
      <c r="BI123" s="10"/>
      <c r="BJ123" s="245"/>
      <c r="BK123" s="10"/>
      <c r="BL123" s="245"/>
      <c r="BM123" s="10"/>
      <c r="BN123" s="11"/>
      <c r="BO123" s="10"/>
      <c r="BP123" s="245"/>
      <c r="BQ123" s="10"/>
      <c r="BR123" s="245"/>
      <c r="BS123" s="10"/>
      <c r="BT123" s="245"/>
      <c r="BU123" s="10"/>
      <c r="BV123" s="245"/>
      <c r="BW123" s="10"/>
      <c r="BX123" s="11"/>
      <c r="BY123" s="10"/>
      <c r="BZ123" s="11"/>
      <c r="CB123" s="41"/>
      <c r="CC123" s="41">
        <f t="shared" si="20"/>
        <v>0</v>
      </c>
      <c r="CD123">
        <f t="shared" si="22"/>
        <v>0</v>
      </c>
      <c r="CE123" t="e">
        <f>+CC123/CD123</f>
        <v>#DIV/0!</v>
      </c>
      <c r="CF123">
        <f>+K123*2</f>
        <v>0</v>
      </c>
    </row>
    <row r="124" spans="1:84" x14ac:dyDescent="0.25">
      <c r="A124">
        <v>48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  <c r="AE124" s="10"/>
      <c r="AF124" s="32"/>
      <c r="AG124" s="10"/>
      <c r="AH124" s="32"/>
      <c r="AI124" s="10"/>
      <c r="AJ124" s="32"/>
      <c r="AK124" s="10"/>
      <c r="AL124" s="32"/>
      <c r="AM124" s="10"/>
      <c r="AN124" s="32"/>
      <c r="AO124" s="10"/>
      <c r="AP124" s="32"/>
      <c r="AQ124" s="10"/>
      <c r="AR124" s="32"/>
      <c r="AS124" s="10"/>
      <c r="AT124" s="32"/>
      <c r="AU124" s="10"/>
      <c r="AV124" s="32"/>
      <c r="AW124" s="10"/>
      <c r="AX124" s="242"/>
      <c r="AY124" s="10"/>
      <c r="AZ124" s="32"/>
      <c r="BA124" s="10"/>
      <c r="BB124" s="242"/>
      <c r="BC124" s="10"/>
      <c r="BD124" s="242"/>
      <c r="BE124" s="10"/>
      <c r="BF124" s="245"/>
      <c r="BG124" s="10"/>
      <c r="BH124" s="242"/>
      <c r="BI124" s="10"/>
      <c r="BJ124" s="245"/>
      <c r="BK124" s="10"/>
      <c r="BL124" s="245"/>
      <c r="BM124" s="10"/>
      <c r="BN124" s="11"/>
      <c r="BO124" s="10"/>
      <c r="BP124" s="245"/>
      <c r="BQ124" s="10"/>
      <c r="BR124" s="245"/>
      <c r="BS124" s="10"/>
      <c r="BT124" s="245"/>
      <c r="BU124" s="10"/>
      <c r="BV124" s="245"/>
      <c r="BW124" s="10"/>
      <c r="BX124" s="11"/>
      <c r="BY124" s="10"/>
      <c r="BZ124" s="11"/>
      <c r="CB124" s="41"/>
      <c r="CC124" s="41">
        <f t="shared" si="20"/>
        <v>0</v>
      </c>
      <c r="CD124">
        <f t="shared" si="22"/>
        <v>0</v>
      </c>
      <c r="CE124" t="e">
        <f>+CC124/CD124</f>
        <v>#DIV/0!</v>
      </c>
      <c r="CF124">
        <f>+K124</f>
        <v>0</v>
      </c>
    </row>
    <row r="125" spans="1:84" x14ac:dyDescent="0.25">
      <c r="A125">
        <v>49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238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  <c r="AE125" s="10"/>
      <c r="AF125" s="32"/>
      <c r="AG125" s="10"/>
      <c r="AH125" s="32"/>
      <c r="AI125" s="10"/>
      <c r="AJ125" s="32"/>
      <c r="AK125" s="10"/>
      <c r="AL125" s="32"/>
      <c r="AM125" s="10"/>
      <c r="AN125" s="32"/>
      <c r="AO125" s="10"/>
      <c r="AP125" s="32"/>
      <c r="AQ125" s="10"/>
      <c r="AR125" s="32"/>
      <c r="AS125" s="10"/>
      <c r="AT125" s="32"/>
      <c r="AU125" s="10"/>
      <c r="AV125" s="32"/>
      <c r="AW125" s="10"/>
      <c r="AX125" s="242"/>
      <c r="AY125" s="10"/>
      <c r="AZ125" s="32"/>
      <c r="BA125" s="10"/>
      <c r="BB125" s="242"/>
      <c r="BC125" s="10"/>
      <c r="BD125" s="242"/>
      <c r="BE125" s="10"/>
      <c r="BF125" s="245"/>
      <c r="BG125" s="10"/>
      <c r="BH125" s="242"/>
      <c r="BI125" s="10"/>
      <c r="BJ125" s="245"/>
      <c r="BK125" s="10"/>
      <c r="BL125" s="245"/>
      <c r="BM125" s="10"/>
      <c r="BN125" s="11"/>
      <c r="BO125" s="10"/>
      <c r="BP125" s="245"/>
      <c r="BQ125" s="10"/>
      <c r="BR125" s="245"/>
      <c r="BS125" s="10"/>
      <c r="BT125" s="245"/>
      <c r="BU125" s="10"/>
      <c r="BV125" s="245"/>
      <c r="BW125" s="10"/>
      <c r="BX125" s="11"/>
      <c r="BY125" s="10"/>
      <c r="BZ125" s="11"/>
      <c r="CB125" s="41"/>
      <c r="CC125" s="41">
        <f t="shared" si="20"/>
        <v>0</v>
      </c>
      <c r="CD125">
        <v>4</v>
      </c>
      <c r="CE125" s="266">
        <v>2.2204499999999999E-16</v>
      </c>
      <c r="CF125">
        <f>+K125*2</f>
        <v>0</v>
      </c>
    </row>
    <row r="126" spans="1:84" x14ac:dyDescent="0.25">
      <c r="A126">
        <v>50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238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  <c r="AE126" s="10"/>
      <c r="AF126" s="32"/>
      <c r="AG126" s="10"/>
      <c r="AH126" s="32"/>
      <c r="AI126" s="10"/>
      <c r="AJ126" s="32"/>
      <c r="AK126" s="10"/>
      <c r="AL126" s="32"/>
      <c r="AM126" s="10"/>
      <c r="AN126" s="32"/>
      <c r="AO126" s="10"/>
      <c r="AP126" s="32"/>
      <c r="AQ126" s="10"/>
      <c r="AR126" s="32"/>
      <c r="AS126" s="10"/>
      <c r="AT126" s="32"/>
      <c r="AU126" s="10"/>
      <c r="AV126" s="32"/>
      <c r="AW126" s="10"/>
      <c r="AX126" s="242"/>
      <c r="AY126" s="10"/>
      <c r="AZ126" s="32"/>
      <c r="BA126" s="10"/>
      <c r="BB126" s="242"/>
      <c r="BC126" s="10"/>
      <c r="BD126" s="242"/>
      <c r="BE126" s="10"/>
      <c r="BF126" s="245"/>
      <c r="BG126" s="10"/>
      <c r="BH126" s="242"/>
      <c r="BI126" s="10"/>
      <c r="BJ126" s="245"/>
      <c r="BK126" s="10"/>
      <c r="BL126" s="245"/>
      <c r="BM126" s="10"/>
      <c r="BN126" s="11"/>
      <c r="BO126" s="10"/>
      <c r="BP126" s="245"/>
      <c r="BQ126" s="10"/>
      <c r="BR126" s="245"/>
      <c r="BS126" s="10"/>
      <c r="BT126" s="245"/>
      <c r="BU126" s="10"/>
      <c r="BV126" s="245"/>
      <c r="BW126" s="10"/>
      <c r="BX126" s="11"/>
      <c r="BY126" s="10"/>
      <c r="BZ126" s="11"/>
      <c r="CB126" s="41"/>
      <c r="CC126" s="41">
        <f t="shared" si="20"/>
        <v>0</v>
      </c>
      <c r="CD126">
        <v>4</v>
      </c>
      <c r="CE126" s="266">
        <v>-2.2204499999999999E-16</v>
      </c>
      <c r="CF126">
        <f>+K126*2</f>
        <v>0</v>
      </c>
    </row>
    <row r="127" spans="1:84" x14ac:dyDescent="0.25">
      <c r="A127">
        <v>51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  <c r="AE127" s="10"/>
      <c r="AF127" s="32"/>
      <c r="AG127" s="10"/>
      <c r="AH127" s="32"/>
      <c r="AI127" s="10"/>
      <c r="AJ127" s="32"/>
      <c r="AK127" s="10"/>
      <c r="AL127" s="32"/>
      <c r="AM127" s="10"/>
      <c r="AN127" s="32"/>
      <c r="AO127" s="10"/>
      <c r="AP127" s="32"/>
      <c r="AQ127" s="10"/>
      <c r="AR127" s="32"/>
      <c r="AS127" s="10"/>
      <c r="AT127" s="32"/>
      <c r="AU127" s="10"/>
      <c r="AV127" s="32"/>
      <c r="AW127" s="10"/>
      <c r="AX127" s="32"/>
      <c r="AY127" s="10"/>
      <c r="AZ127" s="32"/>
      <c r="BA127" s="10"/>
      <c r="BB127" s="32"/>
      <c r="BC127" s="10"/>
      <c r="BD127" s="32"/>
      <c r="BE127" s="10"/>
      <c r="BF127" s="245"/>
      <c r="BG127" s="10"/>
      <c r="BH127" s="32"/>
      <c r="BI127" s="10"/>
      <c r="BJ127" s="245"/>
      <c r="BK127" s="10"/>
      <c r="BL127" s="245"/>
      <c r="BM127" s="10"/>
      <c r="BN127" s="11"/>
      <c r="BO127" s="10"/>
      <c r="BP127" s="245"/>
      <c r="BQ127" s="10"/>
      <c r="BR127" s="245"/>
      <c r="BS127" s="10"/>
      <c r="BT127" s="245"/>
      <c r="BU127" s="10"/>
      <c r="BV127" s="245"/>
      <c r="BW127" s="10"/>
      <c r="BX127" s="11"/>
      <c r="BY127" s="10"/>
      <c r="BZ127" s="11"/>
      <c r="CB127" s="41"/>
      <c r="CC127" s="41">
        <f t="shared" si="20"/>
        <v>0</v>
      </c>
      <c r="CD127">
        <f t="shared" ref="CD127:CD137" si="25">COUNT(C127:BZ127)/2</f>
        <v>0</v>
      </c>
    </row>
    <row r="128" spans="1:84" x14ac:dyDescent="0.25">
      <c r="A128">
        <v>52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238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  <c r="AE128" s="10"/>
      <c r="AF128" s="32"/>
      <c r="AG128" s="10"/>
      <c r="AH128" s="32"/>
      <c r="AI128" s="10"/>
      <c r="AJ128" s="32"/>
      <c r="AK128" s="10"/>
      <c r="AL128" s="32"/>
      <c r="AM128" s="10"/>
      <c r="AN128" s="32"/>
      <c r="AO128" s="10"/>
      <c r="AP128" s="32"/>
      <c r="AQ128" s="10"/>
      <c r="AR128" s="32"/>
      <c r="AS128" s="10"/>
      <c r="AT128" s="32"/>
      <c r="AU128" s="10"/>
      <c r="AV128" s="32"/>
      <c r="AW128" s="10"/>
      <c r="AX128" s="242"/>
      <c r="AY128" s="10"/>
      <c r="AZ128" s="32"/>
      <c r="BA128" s="10"/>
      <c r="BB128" s="242"/>
      <c r="BC128" s="10"/>
      <c r="BD128" s="242"/>
      <c r="BE128" s="10"/>
      <c r="BF128" s="245"/>
      <c r="BG128" s="10"/>
      <c r="BH128" s="242"/>
      <c r="BI128" s="10"/>
      <c r="BJ128" s="245"/>
      <c r="BK128" s="10"/>
      <c r="BL128" s="245"/>
      <c r="BM128" s="10"/>
      <c r="BN128" s="11"/>
      <c r="BO128" s="10"/>
      <c r="BP128" s="245"/>
      <c r="BQ128" s="10"/>
      <c r="BR128" s="245"/>
      <c r="BS128" s="10"/>
      <c r="BT128" s="245"/>
      <c r="BU128" s="10"/>
      <c r="BV128" s="245"/>
      <c r="BW128" s="10"/>
      <c r="BX128" s="11"/>
      <c r="BY128" s="10"/>
      <c r="BZ128" s="11"/>
      <c r="CA128" s="28"/>
      <c r="CB128" s="41"/>
      <c r="CC128" s="41">
        <f t="shared" si="20"/>
        <v>0</v>
      </c>
      <c r="CD128">
        <f t="shared" si="25"/>
        <v>0</v>
      </c>
      <c r="CE128" t="e">
        <f t="shared" ref="CE128:CE135" si="26">+CC128/CD128</f>
        <v>#DIV/0!</v>
      </c>
      <c r="CF128">
        <f>+K128*2</f>
        <v>0</v>
      </c>
    </row>
    <row r="129" spans="1:84" x14ac:dyDescent="0.25">
      <c r="A129">
        <v>53</v>
      </c>
      <c r="B129" s="6"/>
      <c r="C129" s="10"/>
      <c r="D129" s="32"/>
      <c r="E129" s="10"/>
      <c r="F129" s="32"/>
      <c r="G129" s="10"/>
      <c r="H129" s="32"/>
      <c r="I129" s="10"/>
      <c r="J129" s="32"/>
      <c r="K129" s="10"/>
      <c r="L129" s="238"/>
      <c r="M129" s="10"/>
      <c r="N129" s="32"/>
      <c r="O129" s="10"/>
      <c r="P129" s="32"/>
      <c r="Q129" s="10"/>
      <c r="R129" s="32"/>
      <c r="S129" s="10"/>
      <c r="T129" s="32"/>
      <c r="U129" s="10"/>
      <c r="V129" s="32"/>
      <c r="W129" s="10"/>
      <c r="X129" s="32"/>
      <c r="Y129" s="10"/>
      <c r="Z129" s="32"/>
      <c r="AA129" s="10"/>
      <c r="AB129" s="32"/>
      <c r="AC129" s="10"/>
      <c r="AD129" s="32"/>
      <c r="AE129" s="10"/>
      <c r="AF129" s="32"/>
      <c r="AG129" s="10"/>
      <c r="AH129" s="32"/>
      <c r="AI129" s="10"/>
      <c r="AJ129" s="32"/>
      <c r="AK129" s="10"/>
      <c r="AL129" s="32"/>
      <c r="AM129" s="10"/>
      <c r="AN129" s="32"/>
      <c r="AO129" s="10"/>
      <c r="AP129" s="32"/>
      <c r="AQ129" s="10"/>
      <c r="AR129" s="32"/>
      <c r="AS129" s="10"/>
      <c r="AT129" s="32"/>
      <c r="AU129" s="10"/>
      <c r="AV129" s="32"/>
      <c r="AW129" s="10"/>
      <c r="AX129" s="242"/>
      <c r="AY129" s="10"/>
      <c r="AZ129" s="32"/>
      <c r="BA129" s="10"/>
      <c r="BB129" s="242"/>
      <c r="BC129" s="10"/>
      <c r="BD129" s="242"/>
      <c r="BE129" s="10"/>
      <c r="BF129" s="245"/>
      <c r="BG129" s="10"/>
      <c r="BH129" s="242"/>
      <c r="BI129" s="10"/>
      <c r="BJ129" s="245"/>
      <c r="BK129" s="10"/>
      <c r="BL129" s="245"/>
      <c r="BM129" s="10"/>
      <c r="BN129" s="11"/>
      <c r="BO129" s="10"/>
      <c r="BP129" s="245"/>
      <c r="BQ129" s="10"/>
      <c r="BR129" s="245"/>
      <c r="BS129" s="10"/>
      <c r="BT129" s="245"/>
      <c r="BU129" s="10"/>
      <c r="BV129" s="245"/>
      <c r="BW129" s="10"/>
      <c r="BX129" s="11"/>
      <c r="BY129" s="10"/>
      <c r="BZ129" s="11"/>
      <c r="CB129" s="41"/>
      <c r="CC129" s="41">
        <f t="shared" si="20"/>
        <v>0</v>
      </c>
      <c r="CD129">
        <f t="shared" si="25"/>
        <v>0</v>
      </c>
      <c r="CE129" t="e">
        <f t="shared" si="26"/>
        <v>#DIV/0!</v>
      </c>
      <c r="CF129">
        <f>+K129*2</f>
        <v>0</v>
      </c>
    </row>
    <row r="130" spans="1:84" x14ac:dyDescent="0.25">
      <c r="A130">
        <v>54</v>
      </c>
      <c r="B130" s="6"/>
      <c r="C130" s="10"/>
      <c r="D130" s="32"/>
      <c r="E130" s="10"/>
      <c r="F130" s="32"/>
      <c r="G130" s="10"/>
      <c r="H130" s="32"/>
      <c r="I130" s="10"/>
      <c r="J130" s="32"/>
      <c r="K130" s="10"/>
      <c r="L130" s="238"/>
      <c r="M130" s="10"/>
      <c r="N130" s="32"/>
      <c r="O130" s="10"/>
      <c r="P130" s="32"/>
      <c r="Q130" s="10"/>
      <c r="R130" s="32"/>
      <c r="S130" s="10"/>
      <c r="T130" s="32"/>
      <c r="U130" s="10"/>
      <c r="V130" s="32"/>
      <c r="W130" s="10"/>
      <c r="X130" s="32"/>
      <c r="Y130" s="10"/>
      <c r="Z130" s="32"/>
      <c r="AA130" s="10"/>
      <c r="AB130" s="32"/>
      <c r="AC130" s="10"/>
      <c r="AD130" s="32"/>
      <c r="AE130" s="10"/>
      <c r="AF130" s="32"/>
      <c r="AG130" s="10"/>
      <c r="AH130" s="32"/>
      <c r="AI130" s="10"/>
      <c r="AJ130" s="32"/>
      <c r="AK130" s="10"/>
      <c r="AL130" s="32"/>
      <c r="AM130" s="10"/>
      <c r="AN130" s="32"/>
      <c r="AO130" s="10"/>
      <c r="AP130" s="32"/>
      <c r="AQ130" s="10"/>
      <c r="AR130" s="32"/>
      <c r="AS130" s="10"/>
      <c r="AT130" s="32"/>
      <c r="AU130" s="10"/>
      <c r="AV130" s="32"/>
      <c r="AW130" s="10"/>
      <c r="AX130" s="242"/>
      <c r="AY130" s="10"/>
      <c r="AZ130" s="32"/>
      <c r="BA130" s="10"/>
      <c r="BB130" s="242"/>
      <c r="BC130" s="10"/>
      <c r="BD130" s="242"/>
      <c r="BE130" s="10"/>
      <c r="BF130" s="245"/>
      <c r="BG130" s="10"/>
      <c r="BH130" s="242"/>
      <c r="BI130" s="10"/>
      <c r="BJ130" s="245"/>
      <c r="BK130" s="10"/>
      <c r="BL130" s="245"/>
      <c r="BM130" s="10"/>
      <c r="BN130" s="11"/>
      <c r="BO130" s="10"/>
      <c r="BP130" s="245"/>
      <c r="BQ130" s="10"/>
      <c r="BR130" s="245"/>
      <c r="BS130" s="10"/>
      <c r="BT130" s="245"/>
      <c r="BU130" s="10"/>
      <c r="BV130" s="245"/>
      <c r="BW130" s="10"/>
      <c r="BX130" s="11"/>
      <c r="BY130" s="10"/>
      <c r="BZ130" s="11"/>
      <c r="CB130" s="41"/>
      <c r="CC130" s="41">
        <f t="shared" si="20"/>
        <v>0</v>
      </c>
      <c r="CD130">
        <f t="shared" si="25"/>
        <v>0</v>
      </c>
      <c r="CE130" t="e">
        <f t="shared" si="26"/>
        <v>#DIV/0!</v>
      </c>
      <c r="CF130">
        <f>+K130*2</f>
        <v>0</v>
      </c>
    </row>
    <row r="131" spans="1:84" x14ac:dyDescent="0.25">
      <c r="A131">
        <v>55</v>
      </c>
      <c r="B131" s="6"/>
      <c r="C131" s="10"/>
      <c r="D131" s="32"/>
      <c r="E131" s="10"/>
      <c r="F131" s="32"/>
      <c r="G131" s="10"/>
      <c r="H131" s="32"/>
      <c r="I131" s="10"/>
      <c r="J131" s="32"/>
      <c r="K131" s="10"/>
      <c r="L131" s="238"/>
      <c r="M131" s="10"/>
      <c r="N131" s="32"/>
      <c r="O131" s="10"/>
      <c r="P131" s="32"/>
      <c r="Q131" s="10"/>
      <c r="R131" s="32"/>
      <c r="S131" s="10"/>
      <c r="T131" s="32"/>
      <c r="U131" s="10"/>
      <c r="V131" s="32"/>
      <c r="W131" s="10"/>
      <c r="X131" s="32"/>
      <c r="Y131" s="10"/>
      <c r="Z131" s="32"/>
      <c r="AA131" s="10"/>
      <c r="AB131" s="32"/>
      <c r="AC131" s="10"/>
      <c r="AD131" s="32"/>
      <c r="AE131" s="10"/>
      <c r="AF131" s="32"/>
      <c r="AG131" s="10"/>
      <c r="AH131" s="32"/>
      <c r="AI131" s="10"/>
      <c r="AJ131" s="32"/>
      <c r="AK131" s="10"/>
      <c r="AL131" s="32"/>
      <c r="AM131" s="10"/>
      <c r="AN131" s="32"/>
      <c r="AO131" s="10"/>
      <c r="AP131" s="32"/>
      <c r="AQ131" s="10"/>
      <c r="AR131" s="32"/>
      <c r="AS131" s="10"/>
      <c r="AT131" s="32"/>
      <c r="AU131" s="10"/>
      <c r="AV131" s="32"/>
      <c r="AW131" s="10"/>
      <c r="AX131" s="242"/>
      <c r="AY131" s="10"/>
      <c r="AZ131" s="32"/>
      <c r="BA131" s="10"/>
      <c r="BB131" s="242"/>
      <c r="BC131" s="10"/>
      <c r="BD131" s="242"/>
      <c r="BE131" s="10"/>
      <c r="BF131" s="245"/>
      <c r="BG131" s="10"/>
      <c r="BH131" s="242"/>
      <c r="BI131" s="10"/>
      <c r="BJ131" s="245"/>
      <c r="BK131" s="10"/>
      <c r="BL131" s="245"/>
      <c r="BM131" s="10"/>
      <c r="BN131" s="11"/>
      <c r="BO131" s="10"/>
      <c r="BP131" s="245"/>
      <c r="BQ131" s="10"/>
      <c r="BR131" s="245"/>
      <c r="BS131" s="10"/>
      <c r="BT131" s="245"/>
      <c r="BU131" s="10"/>
      <c r="BV131" s="245"/>
      <c r="BW131" s="10"/>
      <c r="BX131" s="11"/>
      <c r="BY131" s="10"/>
      <c r="BZ131" s="11"/>
      <c r="CB131" s="41"/>
      <c r="CC131" s="41">
        <f t="shared" si="20"/>
        <v>0</v>
      </c>
      <c r="CD131">
        <f t="shared" si="25"/>
        <v>0</v>
      </c>
      <c r="CE131" t="e">
        <f t="shared" si="26"/>
        <v>#DIV/0!</v>
      </c>
      <c r="CF131">
        <f>+K131*2</f>
        <v>0</v>
      </c>
    </row>
    <row r="132" spans="1:84" x14ac:dyDescent="0.25">
      <c r="A132">
        <v>56</v>
      </c>
      <c r="B132" s="6"/>
      <c r="C132" s="10"/>
      <c r="D132" s="32"/>
      <c r="E132" s="10"/>
      <c r="F132" s="32"/>
      <c r="G132" s="10"/>
      <c r="H132" s="32"/>
      <c r="I132" s="10"/>
      <c r="J132" s="32"/>
      <c r="K132" s="10"/>
      <c r="L132" s="238"/>
      <c r="M132" s="10"/>
      <c r="N132" s="32"/>
      <c r="O132" s="10"/>
      <c r="P132" s="32"/>
      <c r="Q132" s="10"/>
      <c r="R132" s="32"/>
      <c r="S132" s="10"/>
      <c r="T132" s="32"/>
      <c r="U132" s="10"/>
      <c r="V132" s="32"/>
      <c r="W132" s="10"/>
      <c r="X132" s="32"/>
      <c r="Y132" s="10"/>
      <c r="Z132" s="32"/>
      <c r="AA132" s="10"/>
      <c r="AB132" s="32"/>
      <c r="AC132" s="10"/>
      <c r="AD132" s="32"/>
      <c r="AE132" s="10"/>
      <c r="AF132" s="32"/>
      <c r="AG132" s="10"/>
      <c r="AH132" s="32"/>
      <c r="AI132" s="10"/>
      <c r="AJ132" s="32"/>
      <c r="AK132" s="10"/>
      <c r="AL132" s="32"/>
      <c r="AM132" s="10"/>
      <c r="AN132" s="32"/>
      <c r="AO132" s="10"/>
      <c r="AP132" s="32"/>
      <c r="AQ132" s="10"/>
      <c r="AR132" s="32"/>
      <c r="AS132" s="10"/>
      <c r="AT132" s="32"/>
      <c r="AU132" s="10"/>
      <c r="AV132" s="32"/>
      <c r="AW132" s="10"/>
      <c r="AX132" s="242"/>
      <c r="AY132" s="10"/>
      <c r="AZ132" s="32"/>
      <c r="BA132" s="10"/>
      <c r="BB132" s="242"/>
      <c r="BC132" s="10"/>
      <c r="BD132" s="242"/>
      <c r="BE132" s="10"/>
      <c r="BF132" s="242"/>
      <c r="BG132" s="10"/>
      <c r="BH132" s="242"/>
      <c r="BI132" s="10"/>
      <c r="BJ132" s="245"/>
      <c r="BK132" s="10"/>
      <c r="BL132" s="245"/>
      <c r="BM132" s="10"/>
      <c r="BN132" s="11"/>
      <c r="BO132" s="10"/>
      <c r="BP132" s="245"/>
      <c r="BQ132" s="10"/>
      <c r="BR132" s="245"/>
      <c r="BS132" s="10"/>
      <c r="BT132" s="245"/>
      <c r="BU132" s="10"/>
      <c r="BV132" s="245"/>
      <c r="BW132" s="10"/>
      <c r="BX132" s="11"/>
      <c r="BY132" s="10"/>
      <c r="BZ132" s="11"/>
      <c r="CB132" s="41"/>
      <c r="CC132" s="41">
        <f t="shared" si="20"/>
        <v>0</v>
      </c>
      <c r="CD132">
        <f t="shared" si="25"/>
        <v>0</v>
      </c>
      <c r="CE132" t="e">
        <f t="shared" si="26"/>
        <v>#DIV/0!</v>
      </c>
      <c r="CF132">
        <f>+K132*2</f>
        <v>0</v>
      </c>
    </row>
    <row r="133" spans="1:84" x14ac:dyDescent="0.25">
      <c r="A133">
        <v>57</v>
      </c>
      <c r="B133" s="6"/>
      <c r="C133" s="10"/>
      <c r="D133" s="32"/>
      <c r="E133" s="10"/>
      <c r="F133" s="32"/>
      <c r="G133" s="10"/>
      <c r="H133" s="32"/>
      <c r="I133" s="10"/>
      <c r="J133" s="32"/>
      <c r="K133" s="10"/>
      <c r="L133" s="32"/>
      <c r="M133" s="10"/>
      <c r="N133" s="32"/>
      <c r="O133" s="10"/>
      <c r="P133" s="32"/>
      <c r="Q133" s="10"/>
      <c r="R133" s="32"/>
      <c r="S133" s="10"/>
      <c r="T133" s="32"/>
      <c r="U133" s="10"/>
      <c r="V133" s="32"/>
      <c r="W133" s="10"/>
      <c r="X133" s="32"/>
      <c r="Y133" s="10"/>
      <c r="Z133" s="32"/>
      <c r="AA133" s="10"/>
      <c r="AB133" s="32"/>
      <c r="AC133" s="10"/>
      <c r="AD133" s="32"/>
      <c r="AE133" s="10"/>
      <c r="AF133" s="32"/>
      <c r="AG133" s="10"/>
      <c r="AH133" s="32"/>
      <c r="AI133" s="10"/>
      <c r="AJ133" s="32"/>
      <c r="AK133" s="10"/>
      <c r="AL133" s="32"/>
      <c r="AM133" s="10"/>
      <c r="AN133" s="32"/>
      <c r="AO133" s="10"/>
      <c r="AP133" s="32"/>
      <c r="AQ133" s="10"/>
      <c r="AR133" s="32"/>
      <c r="AS133" s="10"/>
      <c r="AT133" s="32"/>
      <c r="AU133" s="10"/>
      <c r="AV133" s="32"/>
      <c r="AW133" s="10"/>
      <c r="AX133" s="242"/>
      <c r="AY133" s="10"/>
      <c r="AZ133" s="32"/>
      <c r="BA133" s="10"/>
      <c r="BB133" s="242"/>
      <c r="BC133" s="10"/>
      <c r="BD133" s="242"/>
      <c r="BE133" s="10"/>
      <c r="BF133" s="242"/>
      <c r="BG133" s="10"/>
      <c r="BH133" s="242"/>
      <c r="BI133" s="10"/>
      <c r="BJ133" s="245"/>
      <c r="BK133" s="10"/>
      <c r="BL133" s="245"/>
      <c r="BM133" s="10"/>
      <c r="BN133" s="11"/>
      <c r="BO133" s="10"/>
      <c r="BP133" s="245"/>
      <c r="BQ133" s="10"/>
      <c r="BR133" s="245"/>
      <c r="BS133" s="10"/>
      <c r="BT133" s="245"/>
      <c r="BU133" s="10"/>
      <c r="BV133" s="245"/>
      <c r="BW133" s="10"/>
      <c r="BX133" s="11"/>
      <c r="BY133" s="10"/>
      <c r="BZ133" s="11"/>
      <c r="CB133" s="41"/>
      <c r="CC133" s="41">
        <f t="shared" si="20"/>
        <v>0</v>
      </c>
      <c r="CD133">
        <f t="shared" si="25"/>
        <v>0</v>
      </c>
      <c r="CE133" t="e">
        <f t="shared" si="26"/>
        <v>#DIV/0!</v>
      </c>
      <c r="CF133">
        <f>+K133</f>
        <v>0</v>
      </c>
    </row>
    <row r="134" spans="1:84" x14ac:dyDescent="0.25">
      <c r="A134">
        <v>58</v>
      </c>
      <c r="B134" s="6"/>
      <c r="C134" s="10"/>
      <c r="D134" s="32"/>
      <c r="E134" s="10"/>
      <c r="F134" s="32"/>
      <c r="G134" s="10"/>
      <c r="H134" s="32"/>
      <c r="I134" s="10"/>
      <c r="J134" s="32"/>
      <c r="K134" s="10"/>
      <c r="L134" s="32"/>
      <c r="M134" s="10"/>
      <c r="N134" s="32"/>
      <c r="O134" s="10"/>
      <c r="P134" s="32"/>
      <c r="Q134" s="10"/>
      <c r="R134" s="32"/>
      <c r="S134" s="10"/>
      <c r="T134" s="32"/>
      <c r="U134" s="10"/>
      <c r="V134" s="32"/>
      <c r="W134" s="10"/>
      <c r="X134" s="32"/>
      <c r="Y134" s="10"/>
      <c r="Z134" s="32"/>
      <c r="AA134" s="10"/>
      <c r="AB134" s="32"/>
      <c r="AC134" s="10"/>
      <c r="AD134" s="32"/>
      <c r="AE134" s="10"/>
      <c r="AF134" s="32"/>
      <c r="AG134" s="10"/>
      <c r="AH134" s="32"/>
      <c r="AI134" s="10"/>
      <c r="AJ134" s="32"/>
      <c r="AK134" s="10"/>
      <c r="AL134" s="32"/>
      <c r="AM134" s="10"/>
      <c r="AN134" s="32"/>
      <c r="AO134" s="10"/>
      <c r="AP134" s="32"/>
      <c r="AQ134" s="10"/>
      <c r="AR134" s="32"/>
      <c r="AS134" s="10"/>
      <c r="AT134" s="32"/>
      <c r="AU134" s="10"/>
      <c r="AV134" s="32"/>
      <c r="AW134" s="10"/>
      <c r="AX134" s="242"/>
      <c r="AY134" s="10"/>
      <c r="AZ134" s="32"/>
      <c r="BA134" s="10"/>
      <c r="BB134" s="242"/>
      <c r="BC134" s="10"/>
      <c r="BD134" s="242"/>
      <c r="BE134" s="10"/>
      <c r="BF134" s="245"/>
      <c r="BG134" s="10"/>
      <c r="BH134" s="242"/>
      <c r="BI134" s="10"/>
      <c r="BJ134" s="245"/>
      <c r="BK134" s="10"/>
      <c r="BL134" s="245"/>
      <c r="BM134" s="10"/>
      <c r="BN134" s="11"/>
      <c r="BO134" s="10"/>
      <c r="BP134" s="245"/>
      <c r="BQ134" s="10"/>
      <c r="BR134" s="245"/>
      <c r="BS134" s="10"/>
      <c r="BT134" s="245"/>
      <c r="BU134" s="10"/>
      <c r="BV134" s="245"/>
      <c r="BW134" s="10"/>
      <c r="BX134" s="11"/>
      <c r="BY134" s="10"/>
      <c r="BZ134" s="11"/>
      <c r="CB134" s="41"/>
      <c r="CC134" s="41">
        <f t="shared" si="20"/>
        <v>0</v>
      </c>
      <c r="CD134">
        <f t="shared" si="25"/>
        <v>0</v>
      </c>
      <c r="CE134" t="e">
        <f t="shared" si="26"/>
        <v>#DIV/0!</v>
      </c>
      <c r="CF134">
        <f>+K134</f>
        <v>0</v>
      </c>
    </row>
    <row r="135" spans="1:84" x14ac:dyDescent="0.25">
      <c r="A135">
        <v>59</v>
      </c>
      <c r="B135" s="6"/>
      <c r="C135" s="10"/>
      <c r="D135" s="32"/>
      <c r="E135" s="10"/>
      <c r="F135" s="32"/>
      <c r="G135" s="10"/>
      <c r="H135" s="32"/>
      <c r="I135" s="10"/>
      <c r="J135" s="32"/>
      <c r="K135" s="10"/>
      <c r="L135" s="238"/>
      <c r="M135" s="10"/>
      <c r="N135" s="32"/>
      <c r="O135" s="10"/>
      <c r="P135" s="32"/>
      <c r="Q135" s="10"/>
      <c r="R135" s="32"/>
      <c r="S135" s="10"/>
      <c r="T135" s="32"/>
      <c r="U135" s="10"/>
      <c r="V135" s="32"/>
      <c r="W135" s="10"/>
      <c r="X135" s="32"/>
      <c r="Y135" s="10"/>
      <c r="Z135" s="32"/>
      <c r="AA135" s="10"/>
      <c r="AB135" s="32"/>
      <c r="AC135" s="10"/>
      <c r="AD135" s="32"/>
      <c r="AE135" s="10"/>
      <c r="AF135" s="32"/>
      <c r="AG135" s="10"/>
      <c r="AH135" s="32"/>
      <c r="AI135" s="10"/>
      <c r="AJ135" s="32"/>
      <c r="AK135" s="10"/>
      <c r="AL135" s="32"/>
      <c r="AM135" s="10"/>
      <c r="AN135" s="32"/>
      <c r="AO135" s="10"/>
      <c r="AP135" s="32"/>
      <c r="AQ135" s="10"/>
      <c r="AR135" s="32"/>
      <c r="AS135" s="10"/>
      <c r="AT135" s="32"/>
      <c r="AU135" s="10"/>
      <c r="AV135" s="32"/>
      <c r="AW135" s="10"/>
      <c r="AX135" s="242"/>
      <c r="AY135" s="10"/>
      <c r="AZ135" s="32"/>
      <c r="BA135" s="10"/>
      <c r="BB135" s="242"/>
      <c r="BC135" s="10"/>
      <c r="BD135" s="242"/>
      <c r="BE135" s="10"/>
      <c r="BF135" s="245"/>
      <c r="BG135" s="10"/>
      <c r="BH135" s="242"/>
      <c r="BI135" s="10"/>
      <c r="BJ135" s="245"/>
      <c r="BK135" s="10"/>
      <c r="BL135" s="245"/>
      <c r="BM135" s="10"/>
      <c r="BN135" s="11"/>
      <c r="BO135" s="10"/>
      <c r="BP135" s="245"/>
      <c r="BQ135" s="10"/>
      <c r="BR135" s="245"/>
      <c r="BS135" s="10"/>
      <c r="BT135" s="245"/>
      <c r="BU135" s="10"/>
      <c r="BV135" s="245"/>
      <c r="BW135" s="10"/>
      <c r="BX135" s="11"/>
      <c r="BY135" s="10"/>
      <c r="BZ135" s="11"/>
      <c r="CB135" s="41"/>
      <c r="CC135" s="41">
        <f t="shared" si="20"/>
        <v>0</v>
      </c>
      <c r="CD135">
        <f t="shared" si="25"/>
        <v>0</v>
      </c>
      <c r="CE135" t="e">
        <f t="shared" si="26"/>
        <v>#DIV/0!</v>
      </c>
      <c r="CF135">
        <f>+K135*2</f>
        <v>0</v>
      </c>
    </row>
    <row r="136" spans="1:84" x14ac:dyDescent="0.25">
      <c r="A136">
        <v>60</v>
      </c>
      <c r="B136" s="6"/>
      <c r="C136" s="10"/>
      <c r="D136" s="32"/>
      <c r="E136" s="10"/>
      <c r="F136" s="32"/>
      <c r="G136" s="10"/>
      <c r="H136" s="32"/>
      <c r="I136" s="10"/>
      <c r="J136" s="32"/>
      <c r="K136" s="10"/>
      <c r="L136" s="32"/>
      <c r="M136" s="10"/>
      <c r="N136" s="32"/>
      <c r="O136" s="10"/>
      <c r="P136" s="32"/>
      <c r="Q136" s="10"/>
      <c r="R136" s="32"/>
      <c r="S136" s="10"/>
      <c r="T136" s="32"/>
      <c r="U136" s="10"/>
      <c r="V136" s="32"/>
      <c r="W136" s="10"/>
      <c r="X136" s="32"/>
      <c r="Y136" s="10"/>
      <c r="Z136" s="32"/>
      <c r="AA136" s="10"/>
      <c r="AB136" s="32"/>
      <c r="AC136" s="10"/>
      <c r="AD136" s="32"/>
      <c r="AE136" s="10"/>
      <c r="AF136" s="32"/>
      <c r="AG136" s="10"/>
      <c r="AH136" s="32"/>
      <c r="AI136" s="10"/>
      <c r="AJ136" s="32"/>
      <c r="AK136" s="10"/>
      <c r="AL136" s="32"/>
      <c r="AM136" s="10"/>
      <c r="AN136" s="32"/>
      <c r="AO136" s="10"/>
      <c r="AP136" s="32"/>
      <c r="AQ136" s="10"/>
      <c r="AR136" s="32"/>
      <c r="AS136" s="10"/>
      <c r="AT136" s="32"/>
      <c r="AU136" s="10"/>
      <c r="AV136" s="32"/>
      <c r="AW136" s="10"/>
      <c r="AX136" s="242"/>
      <c r="AY136" s="10"/>
      <c r="AZ136" s="32"/>
      <c r="BA136" s="10"/>
      <c r="BB136" s="242"/>
      <c r="BC136" s="10"/>
      <c r="BD136" s="242"/>
      <c r="BE136" s="10"/>
      <c r="BF136" s="245"/>
      <c r="BG136" s="10"/>
      <c r="BH136" s="242"/>
      <c r="BI136" s="10"/>
      <c r="BJ136" s="245"/>
      <c r="BK136" s="10"/>
      <c r="BL136" s="245"/>
      <c r="BM136" s="10"/>
      <c r="BN136" s="11"/>
      <c r="BO136" s="10"/>
      <c r="BP136" s="245"/>
      <c r="BQ136" s="10"/>
      <c r="BR136" s="245"/>
      <c r="BS136" s="10"/>
      <c r="BT136" s="245"/>
      <c r="BU136" s="10"/>
      <c r="BV136" s="245"/>
      <c r="BW136" s="10"/>
      <c r="BX136" s="11"/>
      <c r="BY136" s="10"/>
      <c r="BZ136" s="11"/>
      <c r="CB136" s="41"/>
      <c r="CC136" s="41">
        <f t="shared" si="20"/>
        <v>0</v>
      </c>
      <c r="CD136">
        <f t="shared" si="25"/>
        <v>0</v>
      </c>
    </row>
    <row r="137" spans="1:84" x14ac:dyDescent="0.25">
      <c r="A137">
        <v>61</v>
      </c>
      <c r="B137" s="6"/>
      <c r="C137" s="10"/>
      <c r="D137" s="32"/>
      <c r="E137" s="10"/>
      <c r="F137" s="32"/>
      <c r="G137" s="10"/>
      <c r="H137" s="32"/>
      <c r="I137" s="10"/>
      <c r="J137" s="32"/>
      <c r="K137" s="10"/>
      <c r="L137" s="32"/>
      <c r="M137" s="10"/>
      <c r="N137" s="32"/>
      <c r="O137" s="10"/>
      <c r="P137" s="32"/>
      <c r="Q137" s="10"/>
      <c r="R137" s="32"/>
      <c r="S137" s="10"/>
      <c r="T137" s="32"/>
      <c r="U137" s="10"/>
      <c r="V137" s="32"/>
      <c r="W137" s="10"/>
      <c r="X137" s="32"/>
      <c r="Y137" s="10"/>
      <c r="Z137" s="32"/>
      <c r="AA137" s="10"/>
      <c r="AB137" s="32"/>
      <c r="AC137" s="10"/>
      <c r="AD137" s="32"/>
      <c r="AE137" s="10"/>
      <c r="AF137" s="32"/>
      <c r="AG137" s="10"/>
      <c r="AH137" s="32"/>
      <c r="AI137" s="10"/>
      <c r="AJ137" s="32"/>
      <c r="AK137" s="10"/>
      <c r="AL137" s="32"/>
      <c r="AM137" s="10"/>
      <c r="AN137" s="32"/>
      <c r="AO137" s="10"/>
      <c r="AP137" s="32"/>
      <c r="AQ137" s="10"/>
      <c r="AR137" s="32"/>
      <c r="AS137" s="10"/>
      <c r="AT137" s="32"/>
      <c r="AU137" s="10"/>
      <c r="AV137" s="32"/>
      <c r="AW137" s="10"/>
      <c r="AX137" s="242"/>
      <c r="AY137" s="10"/>
      <c r="AZ137" s="32"/>
      <c r="BA137" s="10"/>
      <c r="BB137" s="242"/>
      <c r="BC137" s="10"/>
      <c r="BD137" s="242"/>
      <c r="BE137" s="10"/>
      <c r="BF137" s="245"/>
      <c r="BG137" s="10"/>
      <c r="BH137" s="242"/>
      <c r="BI137" s="10"/>
      <c r="BJ137" s="245"/>
      <c r="BK137" s="10"/>
      <c r="BL137" s="245"/>
      <c r="BM137" s="10"/>
      <c r="BN137" s="11"/>
      <c r="BO137" s="10"/>
      <c r="BP137" s="245"/>
      <c r="BQ137" s="10"/>
      <c r="BR137" s="245"/>
      <c r="BS137" s="10"/>
      <c r="BT137" s="245"/>
      <c r="BU137" s="10"/>
      <c r="BV137" s="245"/>
      <c r="BW137" s="10"/>
      <c r="BX137" s="11"/>
      <c r="BY137" s="10"/>
      <c r="BZ137" s="11"/>
      <c r="CB137" s="41"/>
      <c r="CC137" s="41">
        <f t="shared" si="20"/>
        <v>0</v>
      </c>
      <c r="CD137">
        <f t="shared" si="25"/>
        <v>0</v>
      </c>
      <c r="CE137" t="e">
        <f>+CC137/CD137</f>
        <v>#DIV/0!</v>
      </c>
      <c r="CF137">
        <f>+K137*2</f>
        <v>0</v>
      </c>
    </row>
    <row r="138" spans="1:84" x14ac:dyDescent="0.25">
      <c r="A138">
        <v>62</v>
      </c>
      <c r="B138" s="6"/>
      <c r="C138" s="10"/>
      <c r="D138" s="32"/>
      <c r="E138" s="10"/>
      <c r="F138" s="32"/>
      <c r="G138" s="10"/>
      <c r="H138" s="32"/>
      <c r="I138" s="10"/>
      <c r="J138" s="32"/>
      <c r="K138" s="10"/>
      <c r="L138" s="32"/>
      <c r="M138" s="10"/>
      <c r="N138" s="32"/>
      <c r="O138" s="10"/>
      <c r="P138" s="32"/>
      <c r="Q138" s="10"/>
      <c r="R138" s="32"/>
      <c r="S138" s="10"/>
      <c r="T138" s="32"/>
      <c r="U138" s="10"/>
      <c r="V138" s="32"/>
      <c r="W138" s="10"/>
      <c r="X138" s="32"/>
      <c r="Y138" s="10"/>
      <c r="Z138" s="32"/>
      <c r="AA138" s="10"/>
      <c r="AB138" s="32"/>
      <c r="AC138" s="10"/>
      <c r="AD138" s="32"/>
      <c r="AE138" s="10"/>
      <c r="AF138" s="32"/>
      <c r="AG138" s="10"/>
      <c r="AH138" s="32"/>
      <c r="AI138" s="10"/>
      <c r="AJ138" s="32"/>
      <c r="AK138" s="10"/>
      <c r="AL138" s="32"/>
      <c r="AM138" s="10"/>
      <c r="AN138" s="32"/>
      <c r="AO138" s="10"/>
      <c r="AP138" s="32"/>
      <c r="AQ138" s="10"/>
      <c r="AR138" s="32"/>
      <c r="AS138" s="10"/>
      <c r="AT138" s="32"/>
      <c r="AU138" s="10"/>
      <c r="AV138" s="32"/>
      <c r="AW138" s="10"/>
      <c r="AX138" s="242"/>
      <c r="AY138" s="10"/>
      <c r="AZ138" s="32"/>
      <c r="BA138" s="10"/>
      <c r="BB138" s="242"/>
      <c r="BC138" s="10"/>
      <c r="BD138" s="242"/>
      <c r="BE138" s="10"/>
      <c r="BF138" s="245"/>
      <c r="BG138" s="10"/>
      <c r="BH138" s="242"/>
      <c r="BI138" s="10"/>
      <c r="BJ138" s="245"/>
      <c r="BK138" s="10"/>
      <c r="BL138" s="245"/>
      <c r="BM138" s="10"/>
      <c r="BN138" s="11"/>
      <c r="BO138" s="10"/>
      <c r="BP138" s="245"/>
      <c r="BQ138" s="10"/>
      <c r="BR138" s="245"/>
      <c r="BS138" s="10"/>
      <c r="BT138" s="245"/>
      <c r="BU138" s="10"/>
      <c r="BV138" s="245"/>
      <c r="BW138" s="10"/>
      <c r="BX138" s="11"/>
      <c r="BY138" s="10"/>
      <c r="BZ138" s="11"/>
      <c r="CB138" s="41"/>
      <c r="CC138" s="41">
        <f t="shared" si="20"/>
        <v>0</v>
      </c>
      <c r="CD138">
        <f>COUNT(C138:BZ138)/2</f>
        <v>0</v>
      </c>
      <c r="CE138" t="e">
        <f>+CC138/CD138</f>
        <v>#DIV/0!</v>
      </c>
      <c r="CF138">
        <f>+K138*2</f>
        <v>0</v>
      </c>
    </row>
    <row r="139" spans="1:84" x14ac:dyDescent="0.25">
      <c r="A139">
        <v>63</v>
      </c>
      <c r="B139" s="6"/>
      <c r="C139" s="10"/>
      <c r="D139" s="32"/>
      <c r="E139" s="10"/>
      <c r="F139" s="32"/>
      <c r="G139" s="10"/>
      <c r="H139" s="32"/>
      <c r="I139" s="10"/>
      <c r="J139" s="32"/>
      <c r="K139" s="10"/>
      <c r="L139" s="32"/>
      <c r="M139" s="10"/>
      <c r="N139" s="32"/>
      <c r="O139" s="10"/>
      <c r="P139" s="32"/>
      <c r="Q139" s="10"/>
      <c r="R139" s="32"/>
      <c r="S139" s="10"/>
      <c r="T139" s="32"/>
      <c r="U139" s="10"/>
      <c r="V139" s="32"/>
      <c r="W139" s="10"/>
      <c r="X139" s="32"/>
      <c r="Y139" s="10"/>
      <c r="Z139" s="32"/>
      <c r="AA139" s="10"/>
      <c r="AB139" s="32"/>
      <c r="AC139" s="10"/>
      <c r="AD139" s="32"/>
      <c r="AE139" s="10"/>
      <c r="AF139" s="32"/>
      <c r="AG139" s="10"/>
      <c r="AH139" s="32"/>
      <c r="AI139" s="10"/>
      <c r="AJ139" s="32"/>
      <c r="AK139" s="10"/>
      <c r="AL139" s="32"/>
      <c r="AM139" s="10"/>
      <c r="AN139" s="32"/>
      <c r="AO139" s="10"/>
      <c r="AP139" s="32"/>
      <c r="AQ139" s="10"/>
      <c r="AR139" s="32"/>
      <c r="AS139" s="10"/>
      <c r="AT139" s="32"/>
      <c r="AU139" s="10"/>
      <c r="AV139" s="32"/>
      <c r="AW139" s="10"/>
      <c r="AX139" s="242"/>
      <c r="AY139" s="10"/>
      <c r="AZ139" s="32"/>
      <c r="BA139" s="10"/>
      <c r="BB139" s="242"/>
      <c r="BC139" s="10"/>
      <c r="BD139" s="242"/>
      <c r="BE139" s="10"/>
      <c r="BF139" s="245"/>
      <c r="BG139" s="10"/>
      <c r="BH139" s="242"/>
      <c r="BI139" s="10"/>
      <c r="BJ139" s="245"/>
      <c r="BK139" s="10"/>
      <c r="BL139" s="245"/>
      <c r="BM139" s="10"/>
      <c r="BN139" s="11"/>
      <c r="BO139" s="10"/>
      <c r="BP139" s="245"/>
      <c r="BQ139" s="10"/>
      <c r="BR139" s="245"/>
      <c r="BS139" s="10"/>
      <c r="BT139" s="245"/>
      <c r="BU139" s="10"/>
      <c r="BV139" s="245"/>
      <c r="BW139" s="10"/>
      <c r="BX139" s="11"/>
      <c r="BY139" s="10"/>
      <c r="BZ139" s="11"/>
      <c r="CB139" s="41"/>
      <c r="CC139" s="41">
        <f t="shared" si="20"/>
        <v>0</v>
      </c>
      <c r="CD139">
        <f>COUNT(C139:BZ139)/2</f>
        <v>0</v>
      </c>
      <c r="CE139" t="e">
        <f>+CC139/CD139</f>
        <v>#DIV/0!</v>
      </c>
      <c r="CF139">
        <f>+K139*2</f>
        <v>0</v>
      </c>
    </row>
    <row r="140" spans="1:84" x14ac:dyDescent="0.25">
      <c r="A140">
        <v>64</v>
      </c>
      <c r="B140" s="6"/>
      <c r="C140" s="10"/>
      <c r="D140" s="32"/>
      <c r="E140" s="10"/>
      <c r="F140" s="32"/>
      <c r="G140" s="10"/>
      <c r="H140" s="32"/>
      <c r="I140" s="10"/>
      <c r="J140" s="32"/>
      <c r="K140" s="10"/>
      <c r="L140" s="32"/>
      <c r="M140" s="10"/>
      <c r="N140" s="32"/>
      <c r="O140" s="10"/>
      <c r="P140" s="32"/>
      <c r="Q140" s="10"/>
      <c r="R140" s="32"/>
      <c r="S140" s="10"/>
      <c r="T140" s="32"/>
      <c r="U140" s="10"/>
      <c r="V140" s="32"/>
      <c r="W140" s="10"/>
      <c r="X140" s="32"/>
      <c r="Y140" s="10"/>
      <c r="Z140" s="32"/>
      <c r="AA140" s="10"/>
      <c r="AB140" s="32"/>
      <c r="AC140" s="10"/>
      <c r="AD140" s="32"/>
      <c r="AE140" s="10"/>
      <c r="AF140" s="32"/>
      <c r="AG140" s="10"/>
      <c r="AH140" s="32"/>
      <c r="AI140" s="10"/>
      <c r="AJ140" s="32"/>
      <c r="AK140" s="10"/>
      <c r="AL140" s="32"/>
      <c r="AM140" s="10"/>
      <c r="AN140" s="32"/>
      <c r="AO140" s="10"/>
      <c r="AP140" s="32"/>
      <c r="AQ140" s="10"/>
      <c r="AR140" s="32"/>
      <c r="AS140" s="10"/>
      <c r="AT140" s="32"/>
      <c r="AU140" s="10"/>
      <c r="AV140" s="32"/>
      <c r="AW140" s="10"/>
      <c r="AX140" s="242"/>
      <c r="AY140" s="10"/>
      <c r="AZ140" s="32"/>
      <c r="BA140" s="10"/>
      <c r="BB140" s="242"/>
      <c r="BC140" s="10"/>
      <c r="BD140" s="242"/>
      <c r="BE140" s="10"/>
      <c r="BF140" s="245"/>
      <c r="BG140" s="10"/>
      <c r="BH140" s="242"/>
      <c r="BI140" s="10"/>
      <c r="BJ140" s="245"/>
      <c r="BK140" s="10"/>
      <c r="BL140" s="245"/>
      <c r="BM140" s="10"/>
      <c r="BN140" s="11"/>
      <c r="BO140" s="10"/>
      <c r="BP140" s="245"/>
      <c r="BQ140" s="10"/>
      <c r="BR140" s="245"/>
      <c r="BS140" s="10"/>
      <c r="BT140" s="245"/>
      <c r="BU140" s="10"/>
      <c r="BV140" s="245"/>
      <c r="BW140" s="10"/>
      <c r="BX140" s="11"/>
      <c r="BY140" s="10"/>
      <c r="BZ140" s="11"/>
      <c r="CB140" s="41"/>
      <c r="CC140" s="41">
        <f t="shared" si="20"/>
        <v>0</v>
      </c>
      <c r="CD140">
        <f t="shared" ref="CD140:CD150" si="27">COUNT(C140:BZ140)/2</f>
        <v>0</v>
      </c>
      <c r="CE140" t="e">
        <f>+CC140/CD140</f>
        <v>#DIV/0!</v>
      </c>
      <c r="CF140">
        <f>+K140*2</f>
        <v>0</v>
      </c>
    </row>
    <row r="141" spans="1:84" x14ac:dyDescent="0.25">
      <c r="A141">
        <v>65</v>
      </c>
      <c r="B141" s="6"/>
      <c r="C141" s="10"/>
      <c r="D141" s="32"/>
      <c r="E141" s="10"/>
      <c r="F141" s="32"/>
      <c r="G141" s="10"/>
      <c r="H141" s="32"/>
      <c r="I141" s="10"/>
      <c r="J141" s="32"/>
      <c r="K141" s="10"/>
      <c r="L141" s="32"/>
      <c r="M141" s="10"/>
      <c r="N141" s="32"/>
      <c r="O141" s="10"/>
      <c r="P141" s="32"/>
      <c r="Q141" s="10"/>
      <c r="R141" s="32"/>
      <c r="S141" s="10"/>
      <c r="T141" s="32"/>
      <c r="U141" s="10"/>
      <c r="V141" s="32"/>
      <c r="W141" s="10"/>
      <c r="X141" s="32"/>
      <c r="Y141" s="10"/>
      <c r="Z141" s="32"/>
      <c r="AA141" s="10"/>
      <c r="AB141" s="32"/>
      <c r="AC141" s="10"/>
      <c r="AD141" s="32"/>
      <c r="AE141" s="10"/>
      <c r="AF141" s="32"/>
      <c r="AG141" s="10"/>
      <c r="AH141" s="32"/>
      <c r="AI141" s="10"/>
      <c r="AJ141" s="32"/>
      <c r="AK141" s="10"/>
      <c r="AL141" s="32"/>
      <c r="AM141" s="10"/>
      <c r="AN141" s="32"/>
      <c r="AO141" s="10"/>
      <c r="AP141" s="32"/>
      <c r="AQ141" s="10"/>
      <c r="AR141" s="32"/>
      <c r="AS141" s="10"/>
      <c r="AT141" s="32"/>
      <c r="AU141" s="10"/>
      <c r="AV141" s="32"/>
      <c r="AW141" s="10"/>
      <c r="AX141" s="242"/>
      <c r="AY141" s="10"/>
      <c r="AZ141" s="32"/>
      <c r="BA141" s="10"/>
      <c r="BB141" s="242"/>
      <c r="BC141" s="10"/>
      <c r="BD141" s="242"/>
      <c r="BE141" s="10"/>
      <c r="BF141" s="245"/>
      <c r="BG141" s="10"/>
      <c r="BH141" s="242"/>
      <c r="BI141" s="10"/>
      <c r="BJ141" s="245"/>
      <c r="BK141" s="10"/>
      <c r="BL141" s="245"/>
      <c r="BM141" s="10"/>
      <c r="BN141" s="11"/>
      <c r="BO141" s="10"/>
      <c r="BP141" s="245"/>
      <c r="BQ141" s="10"/>
      <c r="BR141" s="245"/>
      <c r="BS141" s="10"/>
      <c r="BT141" s="245"/>
      <c r="BU141" s="10"/>
      <c r="BV141" s="245"/>
      <c r="BW141" s="10"/>
      <c r="BX141" s="11"/>
      <c r="BY141" s="10"/>
      <c r="BZ141" s="11"/>
      <c r="CB141" s="41"/>
      <c r="CC141" s="41">
        <f t="shared" si="20"/>
        <v>0</v>
      </c>
      <c r="CD141">
        <f t="shared" si="27"/>
        <v>0</v>
      </c>
      <c r="CE141" t="e">
        <f>+CC141/CD141</f>
        <v>#DIV/0!</v>
      </c>
      <c r="CF141">
        <f>+K141</f>
        <v>0</v>
      </c>
    </row>
    <row r="142" spans="1:84" x14ac:dyDescent="0.25">
      <c r="A142">
        <v>66</v>
      </c>
      <c r="B142" s="6"/>
      <c r="C142" s="10"/>
      <c r="D142" s="32"/>
      <c r="E142" s="10"/>
      <c r="F142" s="32"/>
      <c r="G142" s="10"/>
      <c r="H142" s="32"/>
      <c r="I142" s="10"/>
      <c r="J142" s="32"/>
      <c r="K142" s="94"/>
      <c r="L142" s="32"/>
      <c r="M142" s="10"/>
      <c r="N142" s="32"/>
      <c r="O142" s="10"/>
      <c r="P142" s="32"/>
      <c r="Q142" s="10"/>
      <c r="R142" s="32"/>
      <c r="S142" s="10"/>
      <c r="T142" s="32"/>
      <c r="U142" s="10"/>
      <c r="V142" s="32"/>
      <c r="W142" s="10"/>
      <c r="X142" s="32"/>
      <c r="Y142" s="10"/>
      <c r="Z142" s="32"/>
      <c r="AA142" s="10"/>
      <c r="AB142" s="32"/>
      <c r="AC142" s="10"/>
      <c r="AD142" s="32"/>
      <c r="AE142" s="10"/>
      <c r="AF142" s="32"/>
      <c r="AG142" s="10"/>
      <c r="AH142" s="32"/>
      <c r="AI142" s="10"/>
      <c r="AJ142" s="32"/>
      <c r="AK142" s="10"/>
      <c r="AL142" s="32"/>
      <c r="AM142" s="10"/>
      <c r="AN142" s="32"/>
      <c r="AO142" s="10"/>
      <c r="AP142" s="32"/>
      <c r="AQ142" s="10"/>
      <c r="AR142" s="32"/>
      <c r="AS142" s="10"/>
      <c r="AT142" s="32"/>
      <c r="AU142" s="10"/>
      <c r="AV142" s="32"/>
      <c r="AW142" s="10"/>
      <c r="AX142" s="242"/>
      <c r="AY142" s="10"/>
      <c r="AZ142" s="32"/>
      <c r="BA142" s="10"/>
      <c r="BB142" s="242"/>
      <c r="BC142" s="10"/>
      <c r="BD142" s="242"/>
      <c r="BE142" s="10"/>
      <c r="BF142" s="245"/>
      <c r="BG142" s="10"/>
      <c r="BH142" s="242"/>
      <c r="BI142" s="10"/>
      <c r="BJ142" s="245"/>
      <c r="BK142" s="10"/>
      <c r="BL142" s="245"/>
      <c r="BM142" s="10"/>
      <c r="BN142" s="11"/>
      <c r="BO142" s="10"/>
      <c r="BP142" s="245"/>
      <c r="BQ142" s="10"/>
      <c r="BR142" s="245"/>
      <c r="BS142" s="10"/>
      <c r="BT142" s="245"/>
      <c r="BU142" s="10"/>
      <c r="BV142" s="245"/>
      <c r="BW142" s="10"/>
      <c r="BX142" s="11"/>
      <c r="BY142" s="10"/>
      <c r="BZ142" s="11"/>
      <c r="CB142" s="41"/>
      <c r="CC142" s="41">
        <f t="shared" si="20"/>
        <v>0</v>
      </c>
      <c r="CD142">
        <f t="shared" si="27"/>
        <v>0</v>
      </c>
      <c r="CF142" s="39"/>
    </row>
    <row r="143" spans="1:84" x14ac:dyDescent="0.25">
      <c r="A143">
        <v>67</v>
      </c>
      <c r="B143" s="6"/>
      <c r="C143" s="10"/>
      <c r="D143" s="32"/>
      <c r="E143" s="10"/>
      <c r="F143" s="32"/>
      <c r="G143" s="10"/>
      <c r="H143" s="32"/>
      <c r="I143" s="10"/>
      <c r="J143" s="32"/>
      <c r="K143" s="10"/>
      <c r="L143" s="238"/>
      <c r="M143" s="10"/>
      <c r="N143" s="32"/>
      <c r="O143" s="10"/>
      <c r="P143" s="32"/>
      <c r="Q143" s="10"/>
      <c r="R143" s="32"/>
      <c r="S143" s="10"/>
      <c r="T143" s="32"/>
      <c r="U143" s="10"/>
      <c r="V143" s="32"/>
      <c r="W143" s="10"/>
      <c r="X143" s="32"/>
      <c r="Y143" s="10"/>
      <c r="Z143" s="32"/>
      <c r="AA143" s="10"/>
      <c r="AB143" s="32"/>
      <c r="AC143" s="10"/>
      <c r="AD143" s="32"/>
      <c r="AE143" s="10"/>
      <c r="AF143" s="32"/>
      <c r="AG143" s="10"/>
      <c r="AH143" s="32"/>
      <c r="AI143" s="10"/>
      <c r="AJ143" s="32"/>
      <c r="AK143" s="10"/>
      <c r="AL143" s="32"/>
      <c r="AM143" s="10"/>
      <c r="AN143" s="32"/>
      <c r="AO143" s="10"/>
      <c r="AP143" s="32"/>
      <c r="AQ143" s="10"/>
      <c r="AR143" s="32"/>
      <c r="AS143" s="10"/>
      <c r="AT143" s="32"/>
      <c r="AU143" s="10"/>
      <c r="AV143" s="32"/>
      <c r="AW143" s="10"/>
      <c r="AX143" s="242"/>
      <c r="AY143" s="10"/>
      <c r="AZ143" s="32"/>
      <c r="BA143" s="10"/>
      <c r="BB143" s="242"/>
      <c r="BC143" s="10"/>
      <c r="BD143" s="242"/>
      <c r="BE143" s="10"/>
      <c r="BF143" s="245"/>
      <c r="BG143" s="10"/>
      <c r="BH143" s="242"/>
      <c r="BI143" s="10"/>
      <c r="BJ143" s="245"/>
      <c r="BK143" s="10"/>
      <c r="BL143" s="245"/>
      <c r="BM143" s="10"/>
      <c r="BN143" s="11"/>
      <c r="BO143" s="10"/>
      <c r="BP143" s="245"/>
      <c r="BQ143" s="10"/>
      <c r="BR143" s="245"/>
      <c r="BS143" s="10"/>
      <c r="BT143" s="245"/>
      <c r="BU143" s="10"/>
      <c r="BV143" s="245"/>
      <c r="BW143" s="10"/>
      <c r="BX143" s="11"/>
      <c r="BY143" s="10"/>
      <c r="BZ143" s="11"/>
      <c r="CB143" s="41"/>
      <c r="CC143" s="41">
        <f t="shared" si="20"/>
        <v>0</v>
      </c>
      <c r="CD143">
        <f t="shared" si="27"/>
        <v>0</v>
      </c>
      <c r="CE143" t="e">
        <f>+CC143/CD143</f>
        <v>#DIV/0!</v>
      </c>
      <c r="CF143">
        <f>+K143*2</f>
        <v>0</v>
      </c>
    </row>
    <row r="144" spans="1:84" x14ac:dyDescent="0.25">
      <c r="A144">
        <v>68</v>
      </c>
      <c r="B144" s="6"/>
      <c r="C144" s="10"/>
      <c r="D144" s="32"/>
      <c r="E144" s="10"/>
      <c r="F144" s="32"/>
      <c r="G144" s="10"/>
      <c r="H144" s="32"/>
      <c r="I144" s="10"/>
      <c r="J144" s="32"/>
      <c r="K144" s="10"/>
      <c r="L144" s="32"/>
      <c r="M144" s="10"/>
      <c r="N144" s="32"/>
      <c r="O144" s="10"/>
      <c r="P144" s="32"/>
      <c r="Q144" s="10"/>
      <c r="R144" s="32"/>
      <c r="S144" s="10"/>
      <c r="T144" s="32"/>
      <c r="U144" s="10"/>
      <c r="V144" s="32"/>
      <c r="W144" s="10"/>
      <c r="X144" s="32"/>
      <c r="Y144" s="10"/>
      <c r="Z144" s="32"/>
      <c r="AA144" s="10"/>
      <c r="AB144" s="32"/>
      <c r="AC144" s="10"/>
      <c r="AD144" s="32"/>
      <c r="AE144" s="10"/>
      <c r="AF144" s="32"/>
      <c r="AG144" s="10"/>
      <c r="AH144" s="32"/>
      <c r="AI144" s="10"/>
      <c r="AJ144" s="32"/>
      <c r="AK144" s="10"/>
      <c r="AL144" s="32"/>
      <c r="AM144" s="10"/>
      <c r="AN144" s="32"/>
      <c r="AO144" s="10"/>
      <c r="AP144" s="32"/>
      <c r="AQ144" s="10"/>
      <c r="AR144" s="32"/>
      <c r="AS144" s="10"/>
      <c r="AT144" s="32"/>
      <c r="AU144" s="10"/>
      <c r="AV144" s="32"/>
      <c r="AW144" s="10"/>
      <c r="AX144" s="242"/>
      <c r="AY144" s="10"/>
      <c r="AZ144" s="32"/>
      <c r="BA144" s="10"/>
      <c r="BB144" s="242"/>
      <c r="BC144" s="10"/>
      <c r="BD144" s="242"/>
      <c r="BE144" s="10"/>
      <c r="BF144" s="245"/>
      <c r="BG144" s="10"/>
      <c r="BH144" s="242"/>
      <c r="BI144" s="10"/>
      <c r="BJ144" s="245"/>
      <c r="BK144" s="10"/>
      <c r="BL144" s="245"/>
      <c r="BM144" s="10"/>
      <c r="BN144" s="11"/>
      <c r="BO144" s="10"/>
      <c r="BP144" s="245"/>
      <c r="BQ144" s="10"/>
      <c r="BR144" s="245"/>
      <c r="BS144" s="10"/>
      <c r="BT144" s="245"/>
      <c r="BU144" s="10"/>
      <c r="BV144" s="245"/>
      <c r="BW144" s="10"/>
      <c r="BX144" s="11"/>
      <c r="BY144" s="10"/>
      <c r="BZ144" s="11"/>
      <c r="CB144" s="41"/>
      <c r="CC144" s="41">
        <f t="shared" si="20"/>
        <v>0</v>
      </c>
      <c r="CD144">
        <f t="shared" si="27"/>
        <v>0</v>
      </c>
    </row>
    <row r="145" spans="1:84" x14ac:dyDescent="0.25">
      <c r="A145">
        <v>69</v>
      </c>
      <c r="B145" s="6"/>
      <c r="C145" s="10"/>
      <c r="D145" s="32"/>
      <c r="E145" s="10"/>
      <c r="F145" s="32"/>
      <c r="G145" s="10"/>
      <c r="H145" s="32"/>
      <c r="I145" s="10"/>
      <c r="J145" s="32"/>
      <c r="K145" s="10"/>
      <c r="L145" s="32"/>
      <c r="M145" s="10"/>
      <c r="N145" s="32"/>
      <c r="O145" s="10"/>
      <c r="P145" s="32"/>
      <c r="Q145" s="10"/>
      <c r="R145" s="32"/>
      <c r="S145" s="10"/>
      <c r="T145" s="32"/>
      <c r="U145" s="10"/>
      <c r="V145" s="32"/>
      <c r="W145" s="10"/>
      <c r="X145" s="32"/>
      <c r="Y145" s="10"/>
      <c r="Z145" s="32"/>
      <c r="AA145" s="10"/>
      <c r="AB145" s="32"/>
      <c r="AC145" s="10"/>
      <c r="AD145" s="32"/>
      <c r="AE145" s="10"/>
      <c r="AF145" s="32"/>
      <c r="AG145" s="10"/>
      <c r="AH145" s="32"/>
      <c r="AI145" s="10"/>
      <c r="AJ145" s="32"/>
      <c r="AK145" s="10"/>
      <c r="AL145" s="32"/>
      <c r="AM145" s="10"/>
      <c r="AN145" s="32"/>
      <c r="AO145" s="10"/>
      <c r="AP145" s="32"/>
      <c r="AQ145" s="10"/>
      <c r="AR145" s="32"/>
      <c r="AS145" s="10"/>
      <c r="AT145" s="32"/>
      <c r="AU145" s="10"/>
      <c r="AV145" s="32"/>
      <c r="AW145" s="10"/>
      <c r="AX145" s="242"/>
      <c r="AY145" s="10"/>
      <c r="AZ145" s="32"/>
      <c r="BA145" s="10"/>
      <c r="BB145" s="242"/>
      <c r="BC145" s="10"/>
      <c r="BD145" s="242"/>
      <c r="BE145" s="10"/>
      <c r="BF145" s="245"/>
      <c r="BG145" s="10"/>
      <c r="BH145" s="242"/>
      <c r="BI145" s="10"/>
      <c r="BJ145" s="245"/>
      <c r="BK145" s="10"/>
      <c r="BL145" s="245"/>
      <c r="BM145" s="10"/>
      <c r="BN145" s="11"/>
      <c r="BO145" s="10"/>
      <c r="BP145" s="245"/>
      <c r="BQ145" s="10"/>
      <c r="BR145" s="245"/>
      <c r="BS145" s="10"/>
      <c r="BT145" s="245"/>
      <c r="BU145" s="10"/>
      <c r="BV145" s="245"/>
      <c r="BW145" s="10"/>
      <c r="BX145" s="11"/>
      <c r="BY145" s="10"/>
      <c r="BZ145" s="11"/>
      <c r="CB145" s="41"/>
      <c r="CC145" s="41">
        <f t="shared" si="20"/>
        <v>0</v>
      </c>
      <c r="CD145">
        <f t="shared" si="27"/>
        <v>0</v>
      </c>
      <c r="CE145" t="e">
        <f>+CC145/CD145</f>
        <v>#DIV/0!</v>
      </c>
      <c r="CF145">
        <f>+K145</f>
        <v>0</v>
      </c>
    </row>
    <row r="146" spans="1:84" x14ac:dyDescent="0.25">
      <c r="A146">
        <v>70</v>
      </c>
      <c r="B146" s="6"/>
      <c r="C146" s="10"/>
      <c r="D146" s="32"/>
      <c r="E146" s="10"/>
      <c r="F146" s="32"/>
      <c r="G146" s="10"/>
      <c r="H146" s="32"/>
      <c r="I146" s="10"/>
      <c r="J146" s="32"/>
      <c r="K146" s="10"/>
      <c r="L146" s="238"/>
      <c r="M146" s="10"/>
      <c r="N146" s="32"/>
      <c r="O146" s="10"/>
      <c r="P146" s="32"/>
      <c r="Q146" s="10"/>
      <c r="R146" s="32"/>
      <c r="S146" s="10"/>
      <c r="T146" s="32"/>
      <c r="U146" s="10"/>
      <c r="V146" s="32"/>
      <c r="W146" s="10"/>
      <c r="X146" s="32"/>
      <c r="Y146" s="10"/>
      <c r="Z146" s="32"/>
      <c r="AA146" s="10"/>
      <c r="AB146" s="32"/>
      <c r="AC146" s="10"/>
      <c r="AD146" s="32"/>
      <c r="AE146" s="10"/>
      <c r="AF146" s="32"/>
      <c r="AG146" s="10"/>
      <c r="AH146" s="32"/>
      <c r="AI146" s="10"/>
      <c r="AJ146" s="32"/>
      <c r="AK146" s="10"/>
      <c r="AL146" s="32"/>
      <c r="AM146" s="10"/>
      <c r="AN146" s="32"/>
      <c r="AO146" s="10"/>
      <c r="AP146" s="32"/>
      <c r="AQ146" s="10"/>
      <c r="AR146" s="32"/>
      <c r="AS146" s="10"/>
      <c r="AT146" s="32"/>
      <c r="AU146" s="10"/>
      <c r="AV146" s="32"/>
      <c r="AW146" s="10"/>
      <c r="AX146" s="242"/>
      <c r="AY146" s="10"/>
      <c r="AZ146" s="32"/>
      <c r="BA146" s="10"/>
      <c r="BB146" s="242"/>
      <c r="BC146" s="10"/>
      <c r="BD146" s="242"/>
      <c r="BE146" s="10"/>
      <c r="BF146" s="245"/>
      <c r="BG146" s="10"/>
      <c r="BH146" s="242"/>
      <c r="BI146" s="10"/>
      <c r="BJ146" s="245"/>
      <c r="BK146" s="10"/>
      <c r="BL146" s="245"/>
      <c r="BM146" s="10"/>
      <c r="BN146" s="11"/>
      <c r="BO146" s="10"/>
      <c r="BP146" s="245"/>
      <c r="BQ146" s="10"/>
      <c r="BR146" s="245"/>
      <c r="BS146" s="10"/>
      <c r="BT146" s="245"/>
      <c r="BU146" s="10"/>
      <c r="BV146" s="245"/>
      <c r="BW146" s="10"/>
      <c r="BX146" s="11"/>
      <c r="BY146" s="10"/>
      <c r="BZ146" s="11"/>
      <c r="CB146" s="41"/>
      <c r="CC146" s="41">
        <f t="shared" si="20"/>
        <v>0</v>
      </c>
      <c r="CD146">
        <f t="shared" si="27"/>
        <v>0</v>
      </c>
      <c r="CE146" t="e">
        <f>+CC146/CD146</f>
        <v>#DIV/0!</v>
      </c>
      <c r="CF146">
        <f>+K146*2</f>
        <v>0</v>
      </c>
    </row>
    <row r="147" spans="1:84" x14ac:dyDescent="0.25">
      <c r="A147">
        <v>71</v>
      </c>
      <c r="B147" s="6"/>
      <c r="C147" s="10"/>
      <c r="D147" s="32"/>
      <c r="E147" s="10"/>
      <c r="F147" s="32"/>
      <c r="G147" s="10"/>
      <c r="H147" s="32"/>
      <c r="I147" s="10"/>
      <c r="J147" s="32"/>
      <c r="K147" s="10"/>
      <c r="L147" s="32"/>
      <c r="M147" s="10"/>
      <c r="N147" s="32"/>
      <c r="O147" s="10"/>
      <c r="P147" s="32"/>
      <c r="Q147" s="10"/>
      <c r="R147" s="32"/>
      <c r="S147" s="10"/>
      <c r="T147" s="32"/>
      <c r="U147" s="10"/>
      <c r="V147" s="32"/>
      <c r="W147" s="10"/>
      <c r="X147" s="32"/>
      <c r="Y147" s="10"/>
      <c r="Z147" s="32"/>
      <c r="AA147" s="10"/>
      <c r="AB147" s="32"/>
      <c r="AC147" s="10"/>
      <c r="AD147" s="32"/>
      <c r="AE147" s="10"/>
      <c r="AF147" s="32"/>
      <c r="AG147" s="10"/>
      <c r="AH147" s="32"/>
      <c r="AI147" s="10"/>
      <c r="AJ147" s="32"/>
      <c r="AK147" s="10"/>
      <c r="AL147" s="32"/>
      <c r="AM147" s="10"/>
      <c r="AN147" s="32"/>
      <c r="AO147" s="10"/>
      <c r="AP147" s="32"/>
      <c r="AQ147" s="10"/>
      <c r="AR147" s="32"/>
      <c r="AS147" s="10"/>
      <c r="AT147" s="32"/>
      <c r="AU147" s="10"/>
      <c r="AV147" s="32"/>
      <c r="AW147" s="10"/>
      <c r="AX147" s="242"/>
      <c r="AY147" s="10"/>
      <c r="AZ147" s="32"/>
      <c r="BA147" s="10"/>
      <c r="BB147" s="242"/>
      <c r="BC147" s="10"/>
      <c r="BD147" s="242"/>
      <c r="BE147" s="10"/>
      <c r="BF147" s="245"/>
      <c r="BG147" s="10"/>
      <c r="BH147" s="242"/>
      <c r="BI147" s="10"/>
      <c r="BJ147" s="245"/>
      <c r="BK147" s="10"/>
      <c r="BL147" s="245"/>
      <c r="BM147" s="10"/>
      <c r="BN147" s="11"/>
      <c r="BO147" s="10"/>
      <c r="BP147" s="245"/>
      <c r="BQ147" s="10"/>
      <c r="BR147" s="245"/>
      <c r="BS147" s="10"/>
      <c r="BT147" s="245"/>
      <c r="BU147" s="10"/>
      <c r="BV147" s="245"/>
      <c r="BW147" s="10"/>
      <c r="BX147" s="11"/>
      <c r="BY147" s="10"/>
      <c r="BZ147" s="11"/>
      <c r="CB147" s="41"/>
      <c r="CC147" s="41">
        <f t="shared" si="20"/>
        <v>0</v>
      </c>
      <c r="CD147">
        <f t="shared" si="27"/>
        <v>0</v>
      </c>
    </row>
    <row r="148" spans="1:84" x14ac:dyDescent="0.25">
      <c r="A148">
        <v>72</v>
      </c>
      <c r="B148" s="6"/>
      <c r="C148" s="10"/>
      <c r="D148" s="32"/>
      <c r="E148" s="10"/>
      <c r="F148" s="32"/>
      <c r="G148" s="10"/>
      <c r="H148" s="32"/>
      <c r="I148" s="10"/>
      <c r="J148" s="32"/>
      <c r="K148" s="10"/>
      <c r="L148" s="32"/>
      <c r="M148" s="10"/>
      <c r="N148" s="32"/>
      <c r="O148" s="10"/>
      <c r="P148" s="32"/>
      <c r="Q148" s="10"/>
      <c r="R148" s="32"/>
      <c r="S148" s="10"/>
      <c r="T148" s="32"/>
      <c r="U148" s="10"/>
      <c r="V148" s="32"/>
      <c r="W148" s="10"/>
      <c r="X148" s="32"/>
      <c r="Y148" s="10"/>
      <c r="Z148" s="32"/>
      <c r="AA148" s="10"/>
      <c r="AB148" s="32"/>
      <c r="AC148" s="10"/>
      <c r="AD148" s="32"/>
      <c r="AE148" s="10"/>
      <c r="AF148" s="32"/>
      <c r="AG148" s="10"/>
      <c r="AH148" s="32"/>
      <c r="AI148" s="10"/>
      <c r="AJ148" s="32"/>
      <c r="AK148" s="10"/>
      <c r="AL148" s="32"/>
      <c r="AM148" s="10"/>
      <c r="AN148" s="32"/>
      <c r="AO148" s="10"/>
      <c r="AP148" s="32"/>
      <c r="AQ148" s="10"/>
      <c r="AR148" s="32"/>
      <c r="AS148" s="10"/>
      <c r="AT148" s="32"/>
      <c r="AU148" s="10"/>
      <c r="AV148" s="32"/>
      <c r="AW148" s="10"/>
      <c r="AX148" s="242"/>
      <c r="AY148" s="10"/>
      <c r="AZ148" s="32"/>
      <c r="BA148" s="10"/>
      <c r="BB148" s="242"/>
      <c r="BC148" s="10"/>
      <c r="BD148" s="242"/>
      <c r="BE148" s="10"/>
      <c r="BF148" s="245"/>
      <c r="BG148" s="10"/>
      <c r="BH148" s="242"/>
      <c r="BI148" s="10"/>
      <c r="BJ148" s="245"/>
      <c r="BK148" s="10"/>
      <c r="BL148" s="245"/>
      <c r="BM148" s="10"/>
      <c r="BN148" s="11"/>
      <c r="BO148" s="10"/>
      <c r="BP148" s="245"/>
      <c r="BQ148" s="10"/>
      <c r="BR148" s="245"/>
      <c r="BS148" s="10"/>
      <c r="BT148" s="245"/>
      <c r="BU148" s="10"/>
      <c r="BV148" s="245"/>
      <c r="BW148" s="10"/>
      <c r="BX148" s="11"/>
      <c r="BY148" s="10"/>
      <c r="BZ148" s="11"/>
      <c r="CB148" s="41"/>
      <c r="CC148" s="41">
        <f t="shared" si="20"/>
        <v>0</v>
      </c>
      <c r="CD148">
        <f t="shared" si="27"/>
        <v>0</v>
      </c>
    </row>
    <row r="149" spans="1:84" x14ac:dyDescent="0.25">
      <c r="A149">
        <v>73</v>
      </c>
      <c r="B149" s="6"/>
      <c r="C149" s="10"/>
      <c r="D149" s="32"/>
      <c r="E149" s="10"/>
      <c r="F149" s="32"/>
      <c r="G149" s="10"/>
      <c r="H149" s="32"/>
      <c r="I149" s="10"/>
      <c r="J149" s="32"/>
      <c r="K149" s="10"/>
      <c r="L149" s="32"/>
      <c r="M149" s="10"/>
      <c r="N149" s="32"/>
      <c r="O149" s="10"/>
      <c r="P149" s="32"/>
      <c r="Q149" s="10"/>
      <c r="R149" s="32"/>
      <c r="S149" s="10"/>
      <c r="T149" s="32"/>
      <c r="U149" s="10"/>
      <c r="V149" s="32"/>
      <c r="W149" s="10"/>
      <c r="X149" s="32"/>
      <c r="Y149" s="10"/>
      <c r="Z149" s="32"/>
      <c r="AA149" s="10"/>
      <c r="AB149" s="32"/>
      <c r="AC149" s="10"/>
      <c r="AD149" s="32"/>
      <c r="AE149" s="10"/>
      <c r="AF149" s="32"/>
      <c r="AG149" s="10"/>
      <c r="AH149" s="32"/>
      <c r="AI149" s="10"/>
      <c r="AJ149" s="32"/>
      <c r="AK149" s="10"/>
      <c r="AL149" s="32"/>
      <c r="AM149" s="10"/>
      <c r="AN149" s="32"/>
      <c r="AO149" s="10"/>
      <c r="AP149" s="32"/>
      <c r="AQ149" s="10"/>
      <c r="AR149" s="32"/>
      <c r="AS149" s="10"/>
      <c r="AT149" s="32"/>
      <c r="AU149" s="10"/>
      <c r="AV149" s="32"/>
      <c r="AW149" s="10"/>
      <c r="AX149" s="242"/>
      <c r="AY149" s="10"/>
      <c r="AZ149" s="32"/>
      <c r="BA149" s="10"/>
      <c r="BB149" s="242"/>
      <c r="BC149" s="10"/>
      <c r="BD149" s="242"/>
      <c r="BE149" s="10"/>
      <c r="BF149" s="245"/>
      <c r="BG149" s="10"/>
      <c r="BH149" s="242"/>
      <c r="BI149" s="10"/>
      <c r="BJ149" s="245"/>
      <c r="BK149" s="10"/>
      <c r="BL149" s="245"/>
      <c r="BM149" s="10"/>
      <c r="BN149" s="11"/>
      <c r="BO149" s="10"/>
      <c r="BP149" s="245"/>
      <c r="BQ149" s="10"/>
      <c r="BR149" s="245"/>
      <c r="BS149" s="10"/>
      <c r="BT149" s="245"/>
      <c r="BU149" s="10"/>
      <c r="BV149" s="245"/>
      <c r="BW149" s="10"/>
      <c r="BX149" s="11"/>
      <c r="BY149" s="10"/>
      <c r="BZ149" s="11"/>
      <c r="CB149" s="41"/>
      <c r="CC149" s="41">
        <f t="shared" si="20"/>
        <v>0</v>
      </c>
      <c r="CD149">
        <f t="shared" si="27"/>
        <v>0</v>
      </c>
    </row>
    <row r="150" spans="1:84" x14ac:dyDescent="0.25">
      <c r="A150">
        <v>74</v>
      </c>
      <c r="B150" s="6"/>
      <c r="C150" s="10"/>
      <c r="D150" s="32"/>
      <c r="E150" s="10"/>
      <c r="F150" s="32"/>
      <c r="G150" s="10"/>
      <c r="H150" s="32"/>
      <c r="I150" s="10"/>
      <c r="J150" s="32"/>
      <c r="K150" s="10"/>
      <c r="L150" s="32"/>
      <c r="M150" s="10"/>
      <c r="N150" s="32"/>
      <c r="O150" s="10"/>
      <c r="P150" s="32"/>
      <c r="Q150" s="10"/>
      <c r="R150" s="32"/>
      <c r="S150" s="10"/>
      <c r="T150" s="32"/>
      <c r="U150" s="10"/>
      <c r="V150" s="32"/>
      <c r="W150" s="10"/>
      <c r="X150" s="32"/>
      <c r="Y150" s="10"/>
      <c r="Z150" s="32"/>
      <c r="AA150" s="10"/>
      <c r="AB150" s="32"/>
      <c r="AC150" s="10"/>
      <c r="AD150" s="32"/>
      <c r="AE150" s="10"/>
      <c r="AF150" s="32"/>
      <c r="AG150" s="10"/>
      <c r="AH150" s="32"/>
      <c r="AI150" s="10"/>
      <c r="AJ150" s="32"/>
      <c r="AK150" s="10"/>
      <c r="AL150" s="32"/>
      <c r="AM150" s="10"/>
      <c r="AN150" s="32"/>
      <c r="AO150" s="10"/>
      <c r="AP150" s="32"/>
      <c r="AQ150" s="10"/>
      <c r="AR150" s="32"/>
      <c r="AS150" s="10"/>
      <c r="AT150" s="32"/>
      <c r="AU150" s="10"/>
      <c r="AV150" s="32"/>
      <c r="AW150" s="10"/>
      <c r="AX150" s="242"/>
      <c r="AY150" s="10"/>
      <c r="AZ150" s="32"/>
      <c r="BA150" s="10"/>
      <c r="BB150" s="242"/>
      <c r="BC150" s="10"/>
      <c r="BD150" s="242"/>
      <c r="BE150" s="10"/>
      <c r="BF150" s="245"/>
      <c r="BG150" s="10"/>
      <c r="BH150" s="242"/>
      <c r="BI150" s="10"/>
      <c r="BJ150" s="245"/>
      <c r="BK150" s="10"/>
      <c r="BL150" s="245"/>
      <c r="BM150" s="10"/>
      <c r="BN150" s="11"/>
      <c r="BO150" s="10"/>
      <c r="BP150" s="245"/>
      <c r="BQ150" s="10"/>
      <c r="BR150" s="245"/>
      <c r="BS150" s="10"/>
      <c r="BT150" s="245"/>
      <c r="BU150" s="10"/>
      <c r="BV150" s="245"/>
      <c r="BW150" s="10"/>
      <c r="BX150" s="11"/>
      <c r="BY150" s="10"/>
      <c r="BZ150" s="11"/>
      <c r="CB150" s="41"/>
      <c r="CC150" s="41">
        <f t="shared" si="20"/>
        <v>0</v>
      </c>
      <c r="CD150">
        <f t="shared" si="27"/>
        <v>0</v>
      </c>
    </row>
    <row r="151" spans="1:84" x14ac:dyDescent="0.25">
      <c r="A151">
        <v>75</v>
      </c>
      <c r="B151" s="6"/>
      <c r="C151" s="10"/>
      <c r="D151" s="32"/>
      <c r="E151" s="10"/>
      <c r="F151" s="32"/>
      <c r="G151" s="10"/>
      <c r="H151" s="32"/>
      <c r="I151" s="10"/>
      <c r="J151" s="32"/>
      <c r="K151" s="94"/>
      <c r="L151" s="32"/>
      <c r="M151" s="10"/>
      <c r="N151" s="32"/>
      <c r="O151" s="10"/>
      <c r="P151" s="32"/>
      <c r="Q151" s="10"/>
      <c r="R151" s="32"/>
      <c r="S151" s="10"/>
      <c r="T151" s="32"/>
      <c r="U151" s="10"/>
      <c r="V151" s="32"/>
      <c r="W151" s="10"/>
      <c r="X151" s="32"/>
      <c r="Y151" s="10"/>
      <c r="Z151" s="32"/>
      <c r="AA151" s="10"/>
      <c r="AB151" s="32"/>
      <c r="AC151" s="10"/>
      <c r="AD151" s="32"/>
      <c r="AE151" s="10"/>
      <c r="AF151" s="32"/>
      <c r="AG151" s="10"/>
      <c r="AH151" s="32"/>
      <c r="AI151" s="10"/>
      <c r="AJ151" s="32"/>
      <c r="AK151" s="10"/>
      <c r="AL151" s="32"/>
      <c r="AM151" s="10"/>
      <c r="AN151" s="32"/>
      <c r="AO151" s="10"/>
      <c r="AP151" s="32"/>
      <c r="AQ151" s="10"/>
      <c r="AR151" s="32"/>
      <c r="AS151" s="10"/>
      <c r="AT151" s="32"/>
      <c r="AU151" s="10"/>
      <c r="AV151" s="32"/>
      <c r="AW151" s="10"/>
      <c r="AX151" s="242"/>
      <c r="AY151" s="10"/>
      <c r="AZ151" s="32"/>
      <c r="BA151" s="10"/>
      <c r="BB151" s="242"/>
      <c r="BC151" s="10"/>
      <c r="BD151" s="242"/>
      <c r="BE151" s="7"/>
      <c r="BF151" s="247"/>
      <c r="BG151" s="10"/>
      <c r="BH151" s="242"/>
      <c r="BI151" s="7"/>
      <c r="BJ151" s="247"/>
      <c r="BK151" s="7"/>
      <c r="BL151" s="247"/>
      <c r="BM151" s="7"/>
      <c r="BN151" s="8"/>
      <c r="BO151" s="7"/>
      <c r="BP151" s="247"/>
      <c r="BQ151" s="7"/>
      <c r="BR151" s="247"/>
      <c r="BS151" s="7"/>
      <c r="BT151" s="247"/>
      <c r="BU151" s="7"/>
      <c r="BV151" s="247"/>
      <c r="BW151" s="7"/>
      <c r="BX151" s="8"/>
      <c r="BY151" s="7"/>
      <c r="BZ151" s="8"/>
      <c r="CB151" s="41"/>
      <c r="CC151" s="41">
        <f t="shared" si="20"/>
        <v>0</v>
      </c>
      <c r="CD151">
        <f t="shared" ref="CD151:CD169" si="28">COUNT(C151:BZ151)/2</f>
        <v>0</v>
      </c>
      <c r="CF151" s="39"/>
    </row>
    <row r="152" spans="1:84" x14ac:dyDescent="0.25">
      <c r="A152">
        <v>76</v>
      </c>
      <c r="B152" s="6"/>
      <c r="C152" s="10"/>
      <c r="D152" s="32"/>
      <c r="E152" s="10"/>
      <c r="F152" s="32"/>
      <c r="G152" s="10"/>
      <c r="H152" s="32"/>
      <c r="I152" s="10"/>
      <c r="J152" s="32"/>
      <c r="K152" s="10"/>
      <c r="L152" s="32"/>
      <c r="M152" s="10"/>
      <c r="N152" s="32"/>
      <c r="O152" s="10"/>
      <c r="P152" s="32"/>
      <c r="Q152" s="10"/>
      <c r="R152" s="32"/>
      <c r="S152" s="10"/>
      <c r="T152" s="32"/>
      <c r="U152" s="10"/>
      <c r="V152" s="32"/>
      <c r="W152" s="10"/>
      <c r="X152" s="32"/>
      <c r="Y152" s="10"/>
      <c r="Z152" s="32"/>
      <c r="AA152" s="10"/>
      <c r="AB152" s="32"/>
      <c r="AC152" s="10"/>
      <c r="AD152" s="32"/>
      <c r="AE152" s="10"/>
      <c r="AF152" s="32"/>
      <c r="AG152" s="10"/>
      <c r="AH152" s="32"/>
      <c r="AI152" s="10"/>
      <c r="AJ152" s="32"/>
      <c r="AK152" s="10"/>
      <c r="AL152" s="32"/>
      <c r="AM152" s="10"/>
      <c r="AN152" s="32"/>
      <c r="AO152" s="10"/>
      <c r="AP152" s="32"/>
      <c r="AQ152" s="10"/>
      <c r="AR152" s="32"/>
      <c r="AS152" s="10"/>
      <c r="AT152" s="32"/>
      <c r="AU152" s="10"/>
      <c r="AV152" s="32"/>
      <c r="AW152" s="10"/>
      <c r="AX152" s="242"/>
      <c r="AY152" s="10"/>
      <c r="AZ152" s="32"/>
      <c r="BA152" s="10"/>
      <c r="BB152" s="242"/>
      <c r="BC152" s="10"/>
      <c r="BD152" s="242"/>
      <c r="BE152" s="7"/>
      <c r="BF152" s="247"/>
      <c r="BG152" s="10"/>
      <c r="BH152" s="242"/>
      <c r="BI152" s="7"/>
      <c r="BJ152" s="247"/>
      <c r="BK152" s="7"/>
      <c r="BL152" s="247"/>
      <c r="BM152" s="7"/>
      <c r="BN152" s="8"/>
      <c r="BO152" s="7"/>
      <c r="BP152" s="247"/>
      <c r="BQ152" s="7"/>
      <c r="BR152" s="247"/>
      <c r="BS152" s="7"/>
      <c r="BT152" s="247"/>
      <c r="BU152" s="7"/>
      <c r="BV152" s="247"/>
      <c r="BW152" s="7"/>
      <c r="BX152" s="8"/>
      <c r="BY152" s="7"/>
      <c r="BZ152" s="8"/>
      <c r="CB152" s="41"/>
      <c r="CC152" s="41">
        <f t="shared" si="20"/>
        <v>0</v>
      </c>
      <c r="CD152">
        <f t="shared" si="28"/>
        <v>0</v>
      </c>
    </row>
    <row r="153" spans="1:84" x14ac:dyDescent="0.25">
      <c r="A153">
        <v>77</v>
      </c>
      <c r="B153" s="6"/>
      <c r="C153" s="10"/>
      <c r="D153" s="32"/>
      <c r="E153" s="10"/>
      <c r="F153" s="32"/>
      <c r="G153" s="10"/>
      <c r="H153" s="32"/>
      <c r="I153" s="10"/>
      <c r="J153" s="32"/>
      <c r="K153" s="10"/>
      <c r="L153" s="32"/>
      <c r="M153" s="10"/>
      <c r="N153" s="32"/>
      <c r="O153" s="10"/>
      <c r="P153" s="32"/>
      <c r="Q153" s="10"/>
      <c r="R153" s="32"/>
      <c r="S153" s="10"/>
      <c r="T153" s="32"/>
      <c r="U153" s="10"/>
      <c r="V153" s="32"/>
      <c r="W153" s="10"/>
      <c r="X153" s="32"/>
      <c r="Y153" s="10"/>
      <c r="Z153" s="32"/>
      <c r="AA153" s="10"/>
      <c r="AB153" s="32"/>
      <c r="AC153" s="10"/>
      <c r="AD153" s="32"/>
      <c r="AE153" s="10"/>
      <c r="AF153" s="32"/>
      <c r="AG153" s="10"/>
      <c r="AH153" s="32"/>
      <c r="AI153" s="10"/>
      <c r="AJ153" s="32"/>
      <c r="AK153" s="10"/>
      <c r="AL153" s="32"/>
      <c r="AM153" s="10"/>
      <c r="AN153" s="32"/>
      <c r="AO153" s="10"/>
      <c r="AP153" s="32"/>
      <c r="AQ153" s="10"/>
      <c r="AR153" s="32"/>
      <c r="AS153" s="10"/>
      <c r="AT153" s="32"/>
      <c r="AU153" s="10"/>
      <c r="AV153" s="32"/>
      <c r="AW153" s="10"/>
      <c r="AX153" s="242"/>
      <c r="AY153" s="10"/>
      <c r="AZ153" s="32"/>
      <c r="BA153" s="10"/>
      <c r="BB153" s="242"/>
      <c r="BC153" s="10"/>
      <c r="BD153" s="242"/>
      <c r="BE153" s="7"/>
      <c r="BF153" s="247"/>
      <c r="BG153" s="10"/>
      <c r="BH153" s="242"/>
      <c r="BI153" s="7"/>
      <c r="BJ153" s="247"/>
      <c r="BK153" s="7"/>
      <c r="BL153" s="247"/>
      <c r="BM153" s="7"/>
      <c r="BN153" s="8"/>
      <c r="BO153" s="7"/>
      <c r="BP153" s="247"/>
      <c r="BQ153" s="7"/>
      <c r="BR153" s="247"/>
      <c r="BS153" s="7"/>
      <c r="BT153" s="247"/>
      <c r="BU153" s="7"/>
      <c r="BV153" s="247"/>
      <c r="BW153" s="7"/>
      <c r="BX153" s="8"/>
      <c r="BY153" s="7"/>
      <c r="BZ153" s="8"/>
      <c r="CB153" s="41"/>
      <c r="CC153" s="41">
        <f t="shared" si="20"/>
        <v>0</v>
      </c>
      <c r="CD153">
        <f t="shared" si="28"/>
        <v>0</v>
      </c>
    </row>
    <row r="154" spans="1:84" x14ac:dyDescent="0.25">
      <c r="A154">
        <v>78</v>
      </c>
      <c r="B154" s="6"/>
      <c r="C154" s="10"/>
      <c r="D154" s="32"/>
      <c r="E154" s="10"/>
      <c r="F154" s="32"/>
      <c r="G154" s="10"/>
      <c r="H154" s="32"/>
      <c r="I154" s="10"/>
      <c r="J154" s="32"/>
      <c r="K154" s="10"/>
      <c r="L154" s="32"/>
      <c r="M154" s="10"/>
      <c r="N154" s="32"/>
      <c r="O154" s="10"/>
      <c r="P154" s="32"/>
      <c r="Q154" s="10"/>
      <c r="R154" s="32"/>
      <c r="S154" s="10"/>
      <c r="T154" s="32"/>
      <c r="U154" s="10"/>
      <c r="V154" s="32"/>
      <c r="W154" s="10"/>
      <c r="X154" s="32"/>
      <c r="Y154" s="10"/>
      <c r="Z154" s="32"/>
      <c r="AA154" s="10"/>
      <c r="AB154" s="32"/>
      <c r="AC154" s="10"/>
      <c r="AD154" s="32"/>
      <c r="AE154" s="10"/>
      <c r="AF154" s="32"/>
      <c r="AG154" s="10"/>
      <c r="AH154" s="32"/>
      <c r="AI154" s="10"/>
      <c r="AJ154" s="32"/>
      <c r="AK154" s="10"/>
      <c r="AL154" s="32"/>
      <c r="AM154" s="10"/>
      <c r="AN154" s="32"/>
      <c r="AO154" s="10"/>
      <c r="AP154" s="32"/>
      <c r="AQ154" s="10"/>
      <c r="AR154" s="32"/>
      <c r="AS154" s="10"/>
      <c r="AT154" s="32"/>
      <c r="AU154" s="10"/>
      <c r="AV154" s="32"/>
      <c r="AW154" s="10"/>
      <c r="AX154" s="242"/>
      <c r="AY154" s="10"/>
      <c r="AZ154" s="32"/>
      <c r="BA154" s="10"/>
      <c r="BB154" s="242"/>
      <c r="BC154" s="10"/>
      <c r="BD154" s="242"/>
      <c r="BE154" s="7"/>
      <c r="BF154" s="247"/>
      <c r="BG154" s="10"/>
      <c r="BH154" s="242"/>
      <c r="BI154" s="7"/>
      <c r="BJ154" s="247"/>
      <c r="BK154" s="7"/>
      <c r="BL154" s="247"/>
      <c r="BM154" s="7"/>
      <c r="BN154" s="8"/>
      <c r="BO154" s="7"/>
      <c r="BP154" s="247"/>
      <c r="BQ154" s="7"/>
      <c r="BR154" s="247"/>
      <c r="BS154" s="7"/>
      <c r="BT154" s="247"/>
      <c r="BU154" s="7"/>
      <c r="BV154" s="247"/>
      <c r="BW154" s="7"/>
      <c r="BX154" s="8"/>
      <c r="BY154" s="7"/>
      <c r="BZ154" s="8"/>
      <c r="CB154" s="41"/>
      <c r="CC154" s="41">
        <f t="shared" ref="CC154:CC217" si="29">+AI154+AE154+Y154+W154+U154+S154+Q154+O154+M154+I154+G154+E154+C154+AG154+K154+BY154+CF154+AA154+AC154+AQ154+AU154+AW154+BE154+BW154+BQ154+BO154+BG154+BC154+BA154+AY154+BI154+BK154+BM154+BS154+BU154+AS154</f>
        <v>0</v>
      </c>
      <c r="CD154">
        <f t="shared" si="28"/>
        <v>0</v>
      </c>
    </row>
    <row r="155" spans="1:84" x14ac:dyDescent="0.25">
      <c r="A155">
        <v>79</v>
      </c>
      <c r="B155" s="6"/>
      <c r="C155" s="10"/>
      <c r="D155" s="32"/>
      <c r="E155" s="10"/>
      <c r="F155" s="32"/>
      <c r="G155" s="94"/>
      <c r="H155" s="32"/>
      <c r="I155" s="10"/>
      <c r="J155" s="32"/>
      <c r="K155" s="10"/>
      <c r="L155" s="32"/>
      <c r="M155" s="10"/>
      <c r="N155" s="32"/>
      <c r="O155" s="10"/>
      <c r="P155" s="32"/>
      <c r="Q155" s="10"/>
      <c r="R155" s="32"/>
      <c r="S155" s="10"/>
      <c r="T155" s="32"/>
      <c r="U155" s="10"/>
      <c r="V155" s="32"/>
      <c r="W155" s="10"/>
      <c r="X155" s="32"/>
      <c r="Y155" s="10"/>
      <c r="Z155" s="32"/>
      <c r="AA155" s="10"/>
      <c r="AB155" s="32"/>
      <c r="AC155" s="10"/>
      <c r="AD155" s="32"/>
      <c r="AE155" s="10"/>
      <c r="AF155" s="32"/>
      <c r="AG155" s="10"/>
      <c r="AH155" s="32"/>
      <c r="AI155" s="10"/>
      <c r="AJ155" s="32"/>
      <c r="AK155" s="10"/>
      <c r="AL155" s="32"/>
      <c r="AM155" s="10"/>
      <c r="AN155" s="32"/>
      <c r="AO155" s="10"/>
      <c r="AP155" s="32"/>
      <c r="AQ155" s="10"/>
      <c r="AR155" s="32"/>
      <c r="AS155" s="10"/>
      <c r="AT155" s="32"/>
      <c r="AU155" s="94"/>
      <c r="AV155" s="32"/>
      <c r="AW155" s="10"/>
      <c r="AX155" s="242"/>
      <c r="AY155" s="94"/>
      <c r="AZ155" s="32"/>
      <c r="BA155" s="10"/>
      <c r="BB155" s="242"/>
      <c r="BC155" s="10"/>
      <c r="BD155" s="242"/>
      <c r="BE155" s="10"/>
      <c r="BF155" s="245"/>
      <c r="BG155" s="10"/>
      <c r="BH155" s="242"/>
      <c r="BI155" s="10"/>
      <c r="BJ155" s="245"/>
      <c r="BK155" s="10"/>
      <c r="BL155" s="245"/>
      <c r="BM155" s="94"/>
      <c r="BN155" s="32"/>
      <c r="BO155" s="10"/>
      <c r="BP155" s="245"/>
      <c r="BQ155" s="10"/>
      <c r="BR155" s="245"/>
      <c r="BS155" s="10"/>
      <c r="BT155" s="245"/>
      <c r="BU155" s="10"/>
      <c r="BV155" s="245"/>
      <c r="BW155" s="94"/>
      <c r="BX155" s="32"/>
      <c r="BY155" s="94"/>
      <c r="BZ155" s="32"/>
      <c r="CB155" s="41"/>
      <c r="CC155" s="41">
        <f t="shared" si="29"/>
        <v>0</v>
      </c>
      <c r="CD155">
        <f t="shared" si="28"/>
        <v>0</v>
      </c>
    </row>
    <row r="156" spans="1:84" x14ac:dyDescent="0.25">
      <c r="A156">
        <v>80</v>
      </c>
      <c r="B156" s="6"/>
      <c r="C156" s="10"/>
      <c r="D156" s="32"/>
      <c r="E156" s="10"/>
      <c r="F156" s="32"/>
      <c r="G156" s="10"/>
      <c r="H156" s="32"/>
      <c r="I156" s="10"/>
      <c r="J156" s="32"/>
      <c r="K156" s="10"/>
      <c r="L156" s="32"/>
      <c r="M156" s="10"/>
      <c r="N156" s="32"/>
      <c r="O156" s="10"/>
      <c r="P156" s="32"/>
      <c r="Q156" s="10"/>
      <c r="R156" s="32"/>
      <c r="S156" s="10"/>
      <c r="T156" s="32"/>
      <c r="U156" s="10"/>
      <c r="V156" s="32"/>
      <c r="W156" s="10"/>
      <c r="X156" s="32"/>
      <c r="Y156" s="10"/>
      <c r="Z156" s="32"/>
      <c r="AA156" s="10"/>
      <c r="AB156" s="32"/>
      <c r="AC156" s="10"/>
      <c r="AD156" s="32"/>
      <c r="AE156" s="10"/>
      <c r="AF156" s="32"/>
      <c r="AG156" s="10"/>
      <c r="AH156" s="32"/>
      <c r="AI156" s="10"/>
      <c r="AJ156" s="32"/>
      <c r="AK156" s="10"/>
      <c r="AL156" s="32"/>
      <c r="AM156" s="10"/>
      <c r="AN156" s="32"/>
      <c r="AO156" s="10"/>
      <c r="AP156" s="32"/>
      <c r="AQ156" s="10"/>
      <c r="AR156" s="32"/>
      <c r="AS156" s="10"/>
      <c r="AT156" s="32"/>
      <c r="AU156" s="10"/>
      <c r="AV156" s="32"/>
      <c r="AW156" s="10"/>
      <c r="AX156" s="242"/>
      <c r="AY156" s="10"/>
      <c r="AZ156" s="32"/>
      <c r="BA156" s="10"/>
      <c r="BB156" s="242"/>
      <c r="BC156" s="10"/>
      <c r="BD156" s="242"/>
      <c r="BE156" s="7"/>
      <c r="BF156" s="247"/>
      <c r="BG156" s="10"/>
      <c r="BH156" s="242"/>
      <c r="BI156" s="7"/>
      <c r="BJ156" s="247"/>
      <c r="BK156" s="7"/>
      <c r="BL156" s="247"/>
      <c r="BM156" s="7"/>
      <c r="BN156" s="8"/>
      <c r="BO156" s="7"/>
      <c r="BP156" s="247"/>
      <c r="BQ156" s="7"/>
      <c r="BR156" s="247"/>
      <c r="BS156" s="7"/>
      <c r="BT156" s="247"/>
      <c r="BU156" s="7"/>
      <c r="BV156" s="247"/>
      <c r="BW156" s="7"/>
      <c r="BX156" s="8"/>
      <c r="BY156" s="7"/>
      <c r="BZ156" s="8"/>
      <c r="CA156" s="28"/>
      <c r="CB156" s="41"/>
      <c r="CC156" s="41">
        <f t="shared" si="29"/>
        <v>0</v>
      </c>
      <c r="CD156">
        <f t="shared" si="28"/>
        <v>0</v>
      </c>
    </row>
    <row r="157" spans="1:84" x14ac:dyDescent="0.25">
      <c r="A157">
        <v>81</v>
      </c>
      <c r="B157" s="6"/>
      <c r="C157" s="10"/>
      <c r="D157" s="32"/>
      <c r="E157" s="10"/>
      <c r="F157" s="32"/>
      <c r="G157" s="10"/>
      <c r="H157" s="32"/>
      <c r="I157" s="10"/>
      <c r="J157" s="32"/>
      <c r="K157" s="10"/>
      <c r="L157" s="32"/>
      <c r="M157" s="10"/>
      <c r="N157" s="32"/>
      <c r="O157" s="10"/>
      <c r="P157" s="32"/>
      <c r="Q157" s="10"/>
      <c r="R157" s="32"/>
      <c r="S157" s="10"/>
      <c r="T157" s="32"/>
      <c r="U157" s="10"/>
      <c r="V157" s="32"/>
      <c r="W157" s="10"/>
      <c r="X157" s="32"/>
      <c r="Y157" s="10"/>
      <c r="Z157" s="32"/>
      <c r="AA157" s="10"/>
      <c r="AB157" s="32"/>
      <c r="AC157" s="10"/>
      <c r="AD157" s="32"/>
      <c r="AE157" s="10"/>
      <c r="AF157" s="32"/>
      <c r="AG157" s="10"/>
      <c r="AH157" s="32"/>
      <c r="AI157" s="10"/>
      <c r="AJ157" s="32"/>
      <c r="AK157" s="10"/>
      <c r="AL157" s="32"/>
      <c r="AM157" s="10"/>
      <c r="AN157" s="32"/>
      <c r="AO157" s="10"/>
      <c r="AP157" s="32"/>
      <c r="AQ157" s="10"/>
      <c r="AR157" s="32"/>
      <c r="AS157" s="10"/>
      <c r="AT157" s="32"/>
      <c r="AU157" s="10"/>
      <c r="AV157" s="32"/>
      <c r="AW157" s="10"/>
      <c r="AX157" s="242"/>
      <c r="AY157" s="10"/>
      <c r="AZ157" s="32"/>
      <c r="BA157" s="10"/>
      <c r="BB157" s="242"/>
      <c r="BC157" s="10"/>
      <c r="BD157" s="242"/>
      <c r="BE157" s="7"/>
      <c r="BF157" s="247"/>
      <c r="BG157" s="10"/>
      <c r="BH157" s="242"/>
      <c r="BI157" s="7"/>
      <c r="BJ157" s="247"/>
      <c r="BK157" s="7"/>
      <c r="BL157" s="247"/>
      <c r="BM157" s="7"/>
      <c r="BN157" s="8"/>
      <c r="BO157" s="7"/>
      <c r="BP157" s="247"/>
      <c r="BQ157" s="7"/>
      <c r="BR157" s="247"/>
      <c r="BS157" s="7"/>
      <c r="BT157" s="247"/>
      <c r="BU157" s="7"/>
      <c r="BV157" s="247"/>
      <c r="BW157" s="7"/>
      <c r="BX157" s="8"/>
      <c r="BY157" s="7"/>
      <c r="BZ157" s="8"/>
      <c r="CA157" s="28"/>
      <c r="CB157" s="41"/>
      <c r="CC157" s="41">
        <f t="shared" si="29"/>
        <v>0</v>
      </c>
      <c r="CD157">
        <f t="shared" si="28"/>
        <v>0</v>
      </c>
    </row>
    <row r="158" spans="1:84" x14ac:dyDescent="0.25">
      <c r="A158">
        <v>82</v>
      </c>
      <c r="B158" s="6"/>
      <c r="C158" s="10"/>
      <c r="D158" s="32"/>
      <c r="E158" s="10"/>
      <c r="F158" s="32"/>
      <c r="G158" s="10"/>
      <c r="H158" s="32"/>
      <c r="I158" s="10"/>
      <c r="J158" s="32"/>
      <c r="K158" s="10"/>
      <c r="L158" s="32"/>
      <c r="M158" s="10"/>
      <c r="N158" s="32"/>
      <c r="O158" s="10"/>
      <c r="P158" s="32"/>
      <c r="Q158" s="10"/>
      <c r="R158" s="32"/>
      <c r="S158" s="10"/>
      <c r="T158" s="32"/>
      <c r="U158" s="10"/>
      <c r="V158" s="32"/>
      <c r="W158" s="10"/>
      <c r="X158" s="32"/>
      <c r="Y158" s="10"/>
      <c r="Z158" s="32"/>
      <c r="AA158" s="10"/>
      <c r="AB158" s="32"/>
      <c r="AC158" s="10"/>
      <c r="AD158" s="32"/>
      <c r="AE158" s="10"/>
      <c r="AF158" s="32"/>
      <c r="AG158" s="10"/>
      <c r="AH158" s="32"/>
      <c r="AI158" s="10"/>
      <c r="AJ158" s="32"/>
      <c r="AK158" s="10"/>
      <c r="AL158" s="32"/>
      <c r="AM158" s="10"/>
      <c r="AN158" s="32"/>
      <c r="AO158" s="10"/>
      <c r="AP158" s="32"/>
      <c r="AQ158" s="10"/>
      <c r="AR158" s="32"/>
      <c r="AS158" s="10"/>
      <c r="AT158" s="32"/>
      <c r="AU158" s="10"/>
      <c r="AV158" s="32"/>
      <c r="AW158" s="10"/>
      <c r="AX158" s="242"/>
      <c r="AY158" s="10"/>
      <c r="AZ158" s="32"/>
      <c r="BA158" s="10"/>
      <c r="BB158" s="242"/>
      <c r="BC158" s="10"/>
      <c r="BD158" s="242"/>
      <c r="BE158" s="7"/>
      <c r="BF158" s="247"/>
      <c r="BG158" s="10"/>
      <c r="BH158" s="242"/>
      <c r="BI158" s="7"/>
      <c r="BJ158" s="247"/>
      <c r="BK158" s="7"/>
      <c r="BL158" s="247"/>
      <c r="BM158" s="7"/>
      <c r="BN158" s="8"/>
      <c r="BO158" s="7"/>
      <c r="BP158" s="247"/>
      <c r="BQ158" s="7"/>
      <c r="BR158" s="247"/>
      <c r="BS158" s="7"/>
      <c r="BT158" s="247"/>
      <c r="BU158" s="7"/>
      <c r="BV158" s="247"/>
      <c r="BW158" s="7"/>
      <c r="BX158" s="8"/>
      <c r="BY158" s="7"/>
      <c r="BZ158" s="8"/>
      <c r="CB158" s="41"/>
      <c r="CC158" s="41">
        <f t="shared" si="29"/>
        <v>0</v>
      </c>
      <c r="CD158">
        <f t="shared" si="28"/>
        <v>0</v>
      </c>
    </row>
    <row r="159" spans="1:84" x14ac:dyDescent="0.25">
      <c r="A159">
        <v>83</v>
      </c>
      <c r="B159" s="6"/>
      <c r="C159" s="10"/>
      <c r="D159" s="32"/>
      <c r="E159" s="10"/>
      <c r="F159" s="32"/>
      <c r="G159" s="10"/>
      <c r="H159" s="32"/>
      <c r="I159" s="10"/>
      <c r="J159" s="32"/>
      <c r="K159" s="10"/>
      <c r="L159" s="32"/>
      <c r="M159" s="10"/>
      <c r="N159" s="32"/>
      <c r="O159" s="10"/>
      <c r="P159" s="32"/>
      <c r="Q159" s="10"/>
      <c r="R159" s="32"/>
      <c r="S159" s="10"/>
      <c r="T159" s="32"/>
      <c r="U159" s="10"/>
      <c r="V159" s="32"/>
      <c r="W159" s="10"/>
      <c r="X159" s="32"/>
      <c r="Y159" s="10"/>
      <c r="Z159" s="32"/>
      <c r="AA159" s="10"/>
      <c r="AB159" s="32"/>
      <c r="AC159" s="10"/>
      <c r="AD159" s="32"/>
      <c r="AE159" s="10"/>
      <c r="AF159" s="32"/>
      <c r="AG159" s="10"/>
      <c r="AH159" s="32"/>
      <c r="AI159" s="10"/>
      <c r="AJ159" s="32"/>
      <c r="AK159" s="10"/>
      <c r="AL159" s="32"/>
      <c r="AM159" s="10"/>
      <c r="AN159" s="32"/>
      <c r="AO159" s="10"/>
      <c r="AP159" s="32"/>
      <c r="AQ159" s="10"/>
      <c r="AR159" s="32"/>
      <c r="AS159" s="10"/>
      <c r="AT159" s="32"/>
      <c r="AU159" s="10"/>
      <c r="AV159" s="32"/>
      <c r="AW159" s="10"/>
      <c r="AX159" s="242"/>
      <c r="AY159" s="10"/>
      <c r="AZ159" s="32"/>
      <c r="BA159" s="10"/>
      <c r="BB159" s="242"/>
      <c r="BC159" s="10"/>
      <c r="BD159" s="242"/>
      <c r="BE159" s="7"/>
      <c r="BF159" s="247"/>
      <c r="BG159" s="10"/>
      <c r="BH159" s="242"/>
      <c r="BI159" s="7"/>
      <c r="BJ159" s="247"/>
      <c r="BK159" s="7"/>
      <c r="BL159" s="247"/>
      <c r="BM159" s="7"/>
      <c r="BN159" s="8"/>
      <c r="BO159" s="7"/>
      <c r="BP159" s="247"/>
      <c r="BQ159" s="7"/>
      <c r="BR159" s="247"/>
      <c r="BS159" s="7"/>
      <c r="BT159" s="247"/>
      <c r="BU159" s="7"/>
      <c r="BV159" s="247"/>
      <c r="BW159" s="7"/>
      <c r="BX159" s="8"/>
      <c r="BY159" s="7"/>
      <c r="BZ159" s="8"/>
      <c r="CB159" s="41"/>
      <c r="CC159" s="41">
        <f t="shared" si="29"/>
        <v>0</v>
      </c>
      <c r="CD159">
        <f t="shared" si="28"/>
        <v>0</v>
      </c>
    </row>
    <row r="160" spans="1:84" x14ac:dyDescent="0.25">
      <c r="A160">
        <v>84</v>
      </c>
      <c r="B160" s="6"/>
      <c r="C160" s="10"/>
      <c r="D160" s="32"/>
      <c r="E160" s="10"/>
      <c r="F160" s="32"/>
      <c r="G160" s="10"/>
      <c r="H160" s="32"/>
      <c r="I160" s="10"/>
      <c r="J160" s="32"/>
      <c r="K160" s="94"/>
      <c r="L160" s="32"/>
      <c r="M160" s="10"/>
      <c r="N160" s="32"/>
      <c r="O160" s="10"/>
      <c r="P160" s="32"/>
      <c r="Q160" s="10"/>
      <c r="R160" s="32"/>
      <c r="S160" s="10"/>
      <c r="T160" s="32"/>
      <c r="U160" s="10"/>
      <c r="V160" s="32"/>
      <c r="W160" s="10"/>
      <c r="X160" s="32"/>
      <c r="Y160" s="10"/>
      <c r="Z160" s="32"/>
      <c r="AA160" s="10"/>
      <c r="AB160" s="32"/>
      <c r="AC160" s="10"/>
      <c r="AD160" s="32"/>
      <c r="AE160" s="10"/>
      <c r="AF160" s="32"/>
      <c r="AG160" s="10"/>
      <c r="AH160" s="32"/>
      <c r="AI160" s="10"/>
      <c r="AJ160" s="32"/>
      <c r="AK160" s="10"/>
      <c r="AL160" s="32"/>
      <c r="AM160" s="10"/>
      <c r="AN160" s="32"/>
      <c r="AO160" s="10"/>
      <c r="AP160" s="32"/>
      <c r="AQ160" s="10"/>
      <c r="AR160" s="32"/>
      <c r="AS160" s="10"/>
      <c r="AT160" s="32"/>
      <c r="AU160" s="10"/>
      <c r="AV160" s="32"/>
      <c r="AW160" s="10"/>
      <c r="AX160" s="242"/>
      <c r="AY160" s="10"/>
      <c r="AZ160" s="32"/>
      <c r="BA160" s="10"/>
      <c r="BB160" s="242"/>
      <c r="BC160" s="10"/>
      <c r="BD160" s="242"/>
      <c r="BE160" s="7"/>
      <c r="BF160" s="247"/>
      <c r="BG160" s="10"/>
      <c r="BH160" s="242"/>
      <c r="BI160" s="7"/>
      <c r="BJ160" s="247"/>
      <c r="BK160" s="7"/>
      <c r="BL160" s="247"/>
      <c r="BM160" s="10"/>
      <c r="BN160" s="32"/>
      <c r="BO160" s="7"/>
      <c r="BP160" s="247"/>
      <c r="BQ160" s="7"/>
      <c r="BR160" s="247"/>
      <c r="BS160" s="7"/>
      <c r="BT160" s="247"/>
      <c r="BU160" s="7"/>
      <c r="BV160" s="247"/>
      <c r="BW160" s="10"/>
      <c r="BX160" s="32"/>
      <c r="BY160" s="10"/>
      <c r="BZ160" s="32"/>
      <c r="CB160" s="41"/>
      <c r="CC160" s="41">
        <f t="shared" si="29"/>
        <v>0</v>
      </c>
      <c r="CD160">
        <f t="shared" si="28"/>
        <v>0</v>
      </c>
      <c r="CF160" s="39"/>
    </row>
    <row r="161" spans="1:84" x14ac:dyDescent="0.25">
      <c r="A161">
        <v>85</v>
      </c>
      <c r="B161" s="6"/>
      <c r="C161" s="10"/>
      <c r="D161" s="32"/>
      <c r="E161" s="10"/>
      <c r="F161" s="32"/>
      <c r="G161" s="10"/>
      <c r="H161" s="32"/>
      <c r="I161" s="10"/>
      <c r="J161" s="32"/>
      <c r="K161" s="10"/>
      <c r="L161" s="32"/>
      <c r="M161" s="10"/>
      <c r="N161" s="32"/>
      <c r="O161" s="10"/>
      <c r="P161" s="32"/>
      <c r="Q161" s="10"/>
      <c r="R161" s="32"/>
      <c r="S161" s="10"/>
      <c r="T161" s="32"/>
      <c r="U161" s="10"/>
      <c r="V161" s="32"/>
      <c r="W161" s="10"/>
      <c r="X161" s="32"/>
      <c r="Y161" s="10"/>
      <c r="Z161" s="32"/>
      <c r="AA161" s="10"/>
      <c r="AB161" s="32"/>
      <c r="AC161" s="10"/>
      <c r="AD161" s="32"/>
      <c r="AE161" s="10"/>
      <c r="AF161" s="32"/>
      <c r="AG161" s="10"/>
      <c r="AH161" s="32"/>
      <c r="AI161" s="10"/>
      <c r="AJ161" s="32"/>
      <c r="AK161" s="10"/>
      <c r="AL161" s="32"/>
      <c r="AM161" s="10"/>
      <c r="AN161" s="32"/>
      <c r="AO161" s="10"/>
      <c r="AP161" s="32"/>
      <c r="AQ161" s="10"/>
      <c r="AR161" s="32"/>
      <c r="AS161" s="10"/>
      <c r="AT161" s="32"/>
      <c r="AU161" s="10"/>
      <c r="AV161" s="32"/>
      <c r="AW161" s="10"/>
      <c r="AX161" s="242"/>
      <c r="AY161" s="10"/>
      <c r="AZ161" s="32"/>
      <c r="BA161" s="10"/>
      <c r="BB161" s="242"/>
      <c r="BC161" s="10"/>
      <c r="BD161" s="242"/>
      <c r="BE161" s="7"/>
      <c r="BF161" s="247"/>
      <c r="BG161" s="10"/>
      <c r="BH161" s="242"/>
      <c r="BI161" s="7"/>
      <c r="BJ161" s="247"/>
      <c r="BK161" s="7"/>
      <c r="BL161" s="247"/>
      <c r="BM161" s="7"/>
      <c r="BN161" s="8"/>
      <c r="BO161" s="7"/>
      <c r="BP161" s="247"/>
      <c r="BQ161" s="7"/>
      <c r="BR161" s="247"/>
      <c r="BS161" s="7"/>
      <c r="BT161" s="247"/>
      <c r="BU161" s="7"/>
      <c r="BV161" s="247"/>
      <c r="BW161" s="7"/>
      <c r="BX161" s="8"/>
      <c r="BY161" s="7"/>
      <c r="BZ161" s="8"/>
      <c r="CB161" s="41"/>
      <c r="CC161" s="41">
        <f t="shared" si="29"/>
        <v>0</v>
      </c>
      <c r="CD161">
        <f t="shared" si="28"/>
        <v>0</v>
      </c>
    </row>
    <row r="162" spans="1:84" x14ac:dyDescent="0.25">
      <c r="A162">
        <v>86</v>
      </c>
      <c r="B162" s="6"/>
      <c r="C162" s="10"/>
      <c r="D162" s="32"/>
      <c r="E162" s="10"/>
      <c r="F162" s="32"/>
      <c r="G162" s="10"/>
      <c r="H162" s="32"/>
      <c r="I162" s="10"/>
      <c r="J162" s="32"/>
      <c r="K162" s="10"/>
      <c r="L162" s="32"/>
      <c r="M162" s="10"/>
      <c r="N162" s="32"/>
      <c r="O162" s="10"/>
      <c r="P162" s="32"/>
      <c r="Q162" s="10"/>
      <c r="R162" s="32"/>
      <c r="S162" s="10"/>
      <c r="T162" s="32"/>
      <c r="U162" s="10"/>
      <c r="V162" s="32"/>
      <c r="W162" s="10"/>
      <c r="X162" s="32"/>
      <c r="Y162" s="10"/>
      <c r="Z162" s="32"/>
      <c r="AA162" s="10"/>
      <c r="AB162" s="32"/>
      <c r="AC162" s="10"/>
      <c r="AD162" s="32"/>
      <c r="AE162" s="10"/>
      <c r="AF162" s="32"/>
      <c r="AG162" s="10"/>
      <c r="AH162" s="32"/>
      <c r="AI162" s="10"/>
      <c r="AJ162" s="32"/>
      <c r="AK162" s="10"/>
      <c r="AL162" s="32"/>
      <c r="AM162" s="10"/>
      <c r="AN162" s="32"/>
      <c r="AO162" s="10"/>
      <c r="AP162" s="32"/>
      <c r="AQ162" s="10"/>
      <c r="AR162" s="32"/>
      <c r="AS162" s="10"/>
      <c r="AT162" s="32"/>
      <c r="AU162" s="10"/>
      <c r="AV162" s="32"/>
      <c r="AW162" s="10"/>
      <c r="AX162" s="242"/>
      <c r="AY162" s="10"/>
      <c r="AZ162" s="32"/>
      <c r="BA162" s="10"/>
      <c r="BB162" s="242"/>
      <c r="BC162" s="10"/>
      <c r="BD162" s="242"/>
      <c r="BE162" s="7"/>
      <c r="BF162" s="247"/>
      <c r="BG162" s="10"/>
      <c r="BH162" s="242"/>
      <c r="BI162" s="7"/>
      <c r="BJ162" s="247"/>
      <c r="BK162" s="7"/>
      <c r="BL162" s="247"/>
      <c r="BM162" s="7"/>
      <c r="BN162" s="8"/>
      <c r="BO162" s="7"/>
      <c r="BP162" s="247"/>
      <c r="BQ162" s="7"/>
      <c r="BR162" s="247"/>
      <c r="BS162" s="7"/>
      <c r="BT162" s="247"/>
      <c r="BU162" s="7"/>
      <c r="BV162" s="247"/>
      <c r="BW162" s="7"/>
      <c r="BX162" s="8"/>
      <c r="BY162" s="7"/>
      <c r="BZ162" s="8"/>
      <c r="CB162" s="41"/>
      <c r="CC162" s="41">
        <f t="shared" si="29"/>
        <v>0</v>
      </c>
      <c r="CD162">
        <f t="shared" si="28"/>
        <v>0</v>
      </c>
    </row>
    <row r="163" spans="1:84" x14ac:dyDescent="0.25">
      <c r="A163">
        <v>87</v>
      </c>
      <c r="B163" s="6"/>
      <c r="C163" s="10"/>
      <c r="D163" s="32"/>
      <c r="E163" s="10"/>
      <c r="F163" s="32"/>
      <c r="G163" s="10"/>
      <c r="H163" s="32"/>
      <c r="I163" s="10"/>
      <c r="J163" s="32"/>
      <c r="K163" s="10"/>
      <c r="L163" s="32"/>
      <c r="M163" s="10"/>
      <c r="N163" s="32"/>
      <c r="O163" s="10"/>
      <c r="P163" s="32"/>
      <c r="Q163" s="10"/>
      <c r="R163" s="32"/>
      <c r="S163" s="10"/>
      <c r="T163" s="32"/>
      <c r="U163" s="10"/>
      <c r="V163" s="32"/>
      <c r="W163" s="10"/>
      <c r="X163" s="32"/>
      <c r="Y163" s="10"/>
      <c r="Z163" s="32"/>
      <c r="AA163" s="10"/>
      <c r="AB163" s="32"/>
      <c r="AC163" s="10"/>
      <c r="AD163" s="32"/>
      <c r="AE163" s="10"/>
      <c r="AF163" s="32"/>
      <c r="AG163" s="10"/>
      <c r="AH163" s="32"/>
      <c r="AI163" s="10"/>
      <c r="AJ163" s="32"/>
      <c r="AK163" s="10"/>
      <c r="AL163" s="32"/>
      <c r="AM163" s="10"/>
      <c r="AN163" s="32"/>
      <c r="AO163" s="10"/>
      <c r="AP163" s="32"/>
      <c r="AQ163" s="10"/>
      <c r="AR163" s="32"/>
      <c r="AS163" s="10"/>
      <c r="AT163" s="32"/>
      <c r="AU163" s="10"/>
      <c r="AV163" s="32"/>
      <c r="AW163" s="10"/>
      <c r="AX163" s="242"/>
      <c r="AY163" s="10"/>
      <c r="AZ163" s="32"/>
      <c r="BA163" s="10"/>
      <c r="BB163" s="242"/>
      <c r="BC163" s="10"/>
      <c r="BD163" s="242"/>
      <c r="BE163" s="7"/>
      <c r="BF163" s="247"/>
      <c r="BG163" s="10"/>
      <c r="BH163" s="242"/>
      <c r="BI163" s="7"/>
      <c r="BJ163" s="247"/>
      <c r="BK163" s="7"/>
      <c r="BL163" s="247"/>
      <c r="BM163" s="7"/>
      <c r="BN163" s="8"/>
      <c r="BO163" s="7"/>
      <c r="BP163" s="247"/>
      <c r="BQ163" s="7"/>
      <c r="BR163" s="247"/>
      <c r="BS163" s="7"/>
      <c r="BT163" s="247"/>
      <c r="BU163" s="7"/>
      <c r="BV163" s="247"/>
      <c r="BW163" s="7"/>
      <c r="BX163" s="8"/>
      <c r="BY163" s="7"/>
      <c r="BZ163" s="8"/>
      <c r="CB163" s="41"/>
      <c r="CC163" s="41">
        <f t="shared" si="29"/>
        <v>0</v>
      </c>
      <c r="CD163">
        <f t="shared" si="28"/>
        <v>0</v>
      </c>
    </row>
    <row r="164" spans="1:84" x14ac:dyDescent="0.25">
      <c r="A164">
        <v>88</v>
      </c>
      <c r="B164" s="6"/>
      <c r="C164" s="10"/>
      <c r="D164" s="32"/>
      <c r="E164" s="10"/>
      <c r="F164" s="32"/>
      <c r="G164" s="10"/>
      <c r="H164" s="32"/>
      <c r="I164" s="10"/>
      <c r="J164" s="32"/>
      <c r="K164" s="10"/>
      <c r="L164" s="32"/>
      <c r="M164" s="10"/>
      <c r="N164" s="32"/>
      <c r="O164" s="10"/>
      <c r="P164" s="32"/>
      <c r="Q164" s="10"/>
      <c r="R164" s="32"/>
      <c r="S164" s="10"/>
      <c r="T164" s="32"/>
      <c r="U164" s="10"/>
      <c r="V164" s="32"/>
      <c r="W164" s="10"/>
      <c r="X164" s="32"/>
      <c r="Y164" s="10"/>
      <c r="Z164" s="32"/>
      <c r="AA164" s="10"/>
      <c r="AB164" s="32"/>
      <c r="AC164" s="10"/>
      <c r="AD164" s="32"/>
      <c r="AE164" s="10"/>
      <c r="AF164" s="32"/>
      <c r="AG164" s="10"/>
      <c r="AH164" s="32"/>
      <c r="AI164" s="10"/>
      <c r="AJ164" s="32"/>
      <c r="AK164" s="10"/>
      <c r="AL164" s="32"/>
      <c r="AM164" s="10"/>
      <c r="AN164" s="32"/>
      <c r="AO164" s="10"/>
      <c r="AP164" s="32"/>
      <c r="AQ164" s="10"/>
      <c r="AR164" s="32"/>
      <c r="AS164" s="10"/>
      <c r="AT164" s="32"/>
      <c r="AU164" s="10"/>
      <c r="AV164" s="32"/>
      <c r="AW164" s="10"/>
      <c r="AX164" s="242"/>
      <c r="AY164" s="10"/>
      <c r="AZ164" s="32"/>
      <c r="BA164" s="10"/>
      <c r="BB164" s="242"/>
      <c r="BC164" s="10"/>
      <c r="BD164" s="242"/>
      <c r="BE164" s="7"/>
      <c r="BF164" s="247"/>
      <c r="BG164" s="10"/>
      <c r="BH164" s="242"/>
      <c r="BI164" s="7"/>
      <c r="BJ164" s="247"/>
      <c r="BK164" s="7"/>
      <c r="BL164" s="247"/>
      <c r="BM164" s="7"/>
      <c r="BN164" s="8"/>
      <c r="BO164" s="7"/>
      <c r="BP164" s="247"/>
      <c r="BQ164" s="7"/>
      <c r="BR164" s="247"/>
      <c r="BS164" s="7"/>
      <c r="BT164" s="247"/>
      <c r="BU164" s="7"/>
      <c r="BV164" s="247"/>
      <c r="BW164" s="7"/>
      <c r="BX164" s="8"/>
      <c r="BY164" s="7"/>
      <c r="BZ164" s="8"/>
      <c r="CB164" s="41"/>
      <c r="CC164" s="41">
        <f t="shared" si="29"/>
        <v>0</v>
      </c>
      <c r="CD164">
        <f t="shared" si="28"/>
        <v>0</v>
      </c>
    </row>
    <row r="165" spans="1:84" x14ac:dyDescent="0.25">
      <c r="A165">
        <v>89</v>
      </c>
      <c r="B165" s="6"/>
      <c r="C165" s="10"/>
      <c r="D165" s="32"/>
      <c r="E165" s="10"/>
      <c r="F165" s="32"/>
      <c r="G165" s="10"/>
      <c r="H165" s="32"/>
      <c r="I165" s="10"/>
      <c r="J165" s="32"/>
      <c r="K165" s="10"/>
      <c r="L165" s="32"/>
      <c r="M165" s="10"/>
      <c r="N165" s="32"/>
      <c r="O165" s="10"/>
      <c r="P165" s="32"/>
      <c r="Q165" s="10"/>
      <c r="R165" s="32"/>
      <c r="S165" s="10"/>
      <c r="T165" s="32"/>
      <c r="U165" s="10"/>
      <c r="V165" s="32"/>
      <c r="W165" s="10"/>
      <c r="X165" s="32"/>
      <c r="Y165" s="10"/>
      <c r="Z165" s="32"/>
      <c r="AA165" s="10"/>
      <c r="AB165" s="32"/>
      <c r="AC165" s="10"/>
      <c r="AD165" s="32"/>
      <c r="AE165" s="10"/>
      <c r="AF165" s="32"/>
      <c r="AG165" s="10"/>
      <c r="AH165" s="32"/>
      <c r="AI165" s="10"/>
      <c r="AJ165" s="32"/>
      <c r="AK165" s="10"/>
      <c r="AL165" s="32"/>
      <c r="AM165" s="10"/>
      <c r="AN165" s="32"/>
      <c r="AO165" s="10"/>
      <c r="AP165" s="32"/>
      <c r="AQ165" s="10"/>
      <c r="AR165" s="32"/>
      <c r="AS165" s="10"/>
      <c r="AT165" s="32"/>
      <c r="AU165" s="10"/>
      <c r="AV165" s="32"/>
      <c r="AW165" s="10"/>
      <c r="AX165" s="242"/>
      <c r="AY165" s="10"/>
      <c r="AZ165" s="32"/>
      <c r="BA165" s="10"/>
      <c r="BB165" s="242"/>
      <c r="BC165" s="10"/>
      <c r="BD165" s="242"/>
      <c r="BE165" s="7"/>
      <c r="BF165" s="247"/>
      <c r="BG165" s="10"/>
      <c r="BH165" s="242"/>
      <c r="BI165" s="7"/>
      <c r="BJ165" s="247"/>
      <c r="BK165" s="7"/>
      <c r="BL165" s="247"/>
      <c r="BM165" s="234"/>
      <c r="BN165" s="8"/>
      <c r="BO165" s="7"/>
      <c r="BP165" s="247"/>
      <c r="BQ165" s="7"/>
      <c r="BR165" s="247"/>
      <c r="BS165" s="7"/>
      <c r="BT165" s="247"/>
      <c r="BU165" s="7"/>
      <c r="BV165" s="247"/>
      <c r="BW165" s="234"/>
      <c r="BX165" s="8"/>
      <c r="BY165" s="234"/>
      <c r="BZ165" s="8"/>
      <c r="CB165" s="41"/>
      <c r="CC165" s="41">
        <f t="shared" si="29"/>
        <v>0</v>
      </c>
      <c r="CD165">
        <f t="shared" si="28"/>
        <v>0</v>
      </c>
    </row>
    <row r="166" spans="1:84" x14ac:dyDescent="0.25">
      <c r="A166">
        <v>90</v>
      </c>
      <c r="B166" s="6"/>
      <c r="C166" s="10"/>
      <c r="D166" s="32"/>
      <c r="E166" s="10"/>
      <c r="F166" s="32"/>
      <c r="G166" s="10"/>
      <c r="H166" s="32"/>
      <c r="I166" s="10"/>
      <c r="J166" s="32"/>
      <c r="K166" s="10"/>
      <c r="L166" s="32"/>
      <c r="M166" s="10"/>
      <c r="N166" s="32"/>
      <c r="O166" s="10"/>
      <c r="P166" s="32"/>
      <c r="Q166" s="10"/>
      <c r="R166" s="32"/>
      <c r="S166" s="10"/>
      <c r="T166" s="32"/>
      <c r="U166" s="10"/>
      <c r="V166" s="32"/>
      <c r="W166" s="10"/>
      <c r="X166" s="32"/>
      <c r="Y166" s="10"/>
      <c r="Z166" s="32"/>
      <c r="AA166" s="10"/>
      <c r="AB166" s="32"/>
      <c r="AC166" s="10"/>
      <c r="AD166" s="32"/>
      <c r="AE166" s="10"/>
      <c r="AF166" s="32"/>
      <c r="AG166" s="10"/>
      <c r="AH166" s="32"/>
      <c r="AI166" s="10"/>
      <c r="AJ166" s="32"/>
      <c r="AK166" s="10"/>
      <c r="AL166" s="32"/>
      <c r="AM166" s="10"/>
      <c r="AN166" s="32"/>
      <c r="AO166" s="10"/>
      <c r="AP166" s="32"/>
      <c r="AQ166" s="10"/>
      <c r="AR166" s="32"/>
      <c r="AS166" s="10"/>
      <c r="AT166" s="32"/>
      <c r="AU166" s="10"/>
      <c r="AV166" s="32"/>
      <c r="AW166" s="10"/>
      <c r="AX166" s="242"/>
      <c r="AY166" s="10"/>
      <c r="AZ166" s="32"/>
      <c r="BA166" s="10"/>
      <c r="BB166" s="242"/>
      <c r="BC166" s="10"/>
      <c r="BD166" s="242"/>
      <c r="BE166" s="7"/>
      <c r="BF166" s="247"/>
      <c r="BG166" s="10"/>
      <c r="BH166" s="242"/>
      <c r="BI166" s="7"/>
      <c r="BJ166" s="247"/>
      <c r="BK166" s="7"/>
      <c r="BL166" s="247"/>
      <c r="BM166" s="7"/>
      <c r="BN166" s="8"/>
      <c r="BO166" s="7"/>
      <c r="BP166" s="247"/>
      <c r="BQ166" s="7"/>
      <c r="BR166" s="247"/>
      <c r="BS166" s="7"/>
      <c r="BT166" s="247"/>
      <c r="BU166" s="7"/>
      <c r="BV166" s="247"/>
      <c r="BW166" s="7"/>
      <c r="BX166" s="8"/>
      <c r="BY166" s="7"/>
      <c r="BZ166" s="8"/>
      <c r="CB166" s="41"/>
      <c r="CC166" s="41">
        <f t="shared" si="29"/>
        <v>0</v>
      </c>
      <c r="CD166">
        <f t="shared" si="28"/>
        <v>0</v>
      </c>
    </row>
    <row r="167" spans="1:84" x14ac:dyDescent="0.25">
      <c r="A167">
        <v>91</v>
      </c>
      <c r="B167" s="6"/>
      <c r="C167" s="10"/>
      <c r="D167" s="32"/>
      <c r="E167" s="10"/>
      <c r="F167" s="32"/>
      <c r="G167" s="10"/>
      <c r="H167" s="32"/>
      <c r="I167" s="10"/>
      <c r="J167" s="32"/>
      <c r="K167" s="10"/>
      <c r="L167" s="32"/>
      <c r="M167" s="10"/>
      <c r="N167" s="32"/>
      <c r="O167" s="10"/>
      <c r="P167" s="32"/>
      <c r="Q167" s="10"/>
      <c r="R167" s="32"/>
      <c r="S167" s="10"/>
      <c r="T167" s="32"/>
      <c r="U167" s="10"/>
      <c r="V167" s="32"/>
      <c r="W167" s="10"/>
      <c r="X167" s="32"/>
      <c r="Y167" s="10"/>
      <c r="Z167" s="32"/>
      <c r="AA167" s="10"/>
      <c r="AB167" s="32"/>
      <c r="AC167" s="10"/>
      <c r="AD167" s="32"/>
      <c r="AE167" s="10"/>
      <c r="AF167" s="32"/>
      <c r="AG167" s="10"/>
      <c r="AH167" s="32"/>
      <c r="AI167" s="10"/>
      <c r="AJ167" s="32"/>
      <c r="AK167" s="10"/>
      <c r="AL167" s="32"/>
      <c r="AM167" s="10"/>
      <c r="AN167" s="32"/>
      <c r="AO167" s="10"/>
      <c r="AP167" s="32"/>
      <c r="AQ167" s="10"/>
      <c r="AR167" s="32"/>
      <c r="AS167" s="10"/>
      <c r="AT167" s="32"/>
      <c r="AU167" s="10"/>
      <c r="AV167" s="32"/>
      <c r="AW167" s="10"/>
      <c r="AX167" s="242"/>
      <c r="AY167" s="10"/>
      <c r="AZ167" s="32"/>
      <c r="BA167" s="10"/>
      <c r="BB167" s="242"/>
      <c r="BC167" s="10"/>
      <c r="BD167" s="242"/>
      <c r="BE167" s="7"/>
      <c r="BF167" s="247"/>
      <c r="BG167" s="10"/>
      <c r="BH167" s="242"/>
      <c r="BI167" s="7"/>
      <c r="BJ167" s="247"/>
      <c r="BK167" s="7"/>
      <c r="BL167" s="247"/>
      <c r="BM167" s="7"/>
      <c r="BN167" s="8"/>
      <c r="BO167" s="7"/>
      <c r="BP167" s="247"/>
      <c r="BQ167" s="7"/>
      <c r="BR167" s="247"/>
      <c r="BS167" s="7"/>
      <c r="BT167" s="247"/>
      <c r="BU167" s="7"/>
      <c r="BV167" s="247"/>
      <c r="BW167" s="7"/>
      <c r="BX167" s="8"/>
      <c r="BY167" s="7"/>
      <c r="BZ167" s="8"/>
      <c r="CB167" s="41"/>
      <c r="CC167" s="41">
        <f t="shared" si="29"/>
        <v>0</v>
      </c>
      <c r="CD167">
        <f t="shared" si="28"/>
        <v>0</v>
      </c>
    </row>
    <row r="168" spans="1:84" x14ac:dyDescent="0.25">
      <c r="A168">
        <v>92</v>
      </c>
      <c r="B168" s="6"/>
      <c r="C168" s="10"/>
      <c r="D168" s="32"/>
      <c r="E168" s="10"/>
      <c r="F168" s="32"/>
      <c r="G168" s="10"/>
      <c r="H168" s="32"/>
      <c r="I168" s="10"/>
      <c r="J168" s="32"/>
      <c r="K168" s="10"/>
      <c r="L168" s="32"/>
      <c r="M168" s="10"/>
      <c r="N168" s="32"/>
      <c r="O168" s="10"/>
      <c r="P168" s="32"/>
      <c r="Q168" s="10"/>
      <c r="R168" s="32"/>
      <c r="S168" s="10"/>
      <c r="T168" s="32"/>
      <c r="U168" s="10"/>
      <c r="V168" s="32"/>
      <c r="W168" s="10"/>
      <c r="X168" s="32"/>
      <c r="Y168" s="10"/>
      <c r="Z168" s="32"/>
      <c r="AA168" s="10"/>
      <c r="AB168" s="32"/>
      <c r="AC168" s="10"/>
      <c r="AD168" s="32"/>
      <c r="AE168" s="10"/>
      <c r="AF168" s="32"/>
      <c r="AG168" s="10"/>
      <c r="AH168" s="32"/>
      <c r="AI168" s="10"/>
      <c r="AJ168" s="32"/>
      <c r="AK168" s="10"/>
      <c r="AL168" s="32"/>
      <c r="AM168" s="10"/>
      <c r="AN168" s="32"/>
      <c r="AO168" s="10"/>
      <c r="AP168" s="32"/>
      <c r="AQ168" s="10"/>
      <c r="AR168" s="32"/>
      <c r="AS168" s="10"/>
      <c r="AT168" s="32"/>
      <c r="AU168" s="10"/>
      <c r="AV168" s="32"/>
      <c r="AW168" s="10"/>
      <c r="AX168" s="242"/>
      <c r="AY168" s="10"/>
      <c r="AZ168" s="32"/>
      <c r="BA168" s="10"/>
      <c r="BB168" s="242"/>
      <c r="BC168" s="10"/>
      <c r="BD168" s="242"/>
      <c r="BE168" s="7"/>
      <c r="BF168" s="247"/>
      <c r="BG168" s="10"/>
      <c r="BH168" s="242"/>
      <c r="BI168" s="7"/>
      <c r="BJ168" s="247"/>
      <c r="BK168" s="7"/>
      <c r="BL168" s="247"/>
      <c r="BM168" s="7"/>
      <c r="BN168" s="8"/>
      <c r="BO168" s="7"/>
      <c r="BP168" s="247"/>
      <c r="BQ168" s="7"/>
      <c r="BR168" s="247"/>
      <c r="BS168" s="7"/>
      <c r="BT168" s="247"/>
      <c r="BU168" s="7"/>
      <c r="BV168" s="247"/>
      <c r="BW168" s="7"/>
      <c r="BX168" s="8"/>
      <c r="BY168" s="7"/>
      <c r="BZ168" s="8"/>
      <c r="CB168" s="41"/>
      <c r="CC168" s="41">
        <f t="shared" si="29"/>
        <v>0</v>
      </c>
      <c r="CD168">
        <f t="shared" si="28"/>
        <v>0</v>
      </c>
    </row>
    <row r="169" spans="1:84" x14ac:dyDescent="0.25">
      <c r="A169">
        <v>93</v>
      </c>
      <c r="B169" s="6"/>
      <c r="C169" s="10"/>
      <c r="D169" s="32"/>
      <c r="E169" s="10"/>
      <c r="F169" s="32"/>
      <c r="G169" s="10"/>
      <c r="H169" s="32"/>
      <c r="I169" s="10"/>
      <c r="J169" s="32"/>
      <c r="K169" s="10"/>
      <c r="L169" s="32"/>
      <c r="M169" s="10"/>
      <c r="N169" s="32"/>
      <c r="O169" s="10"/>
      <c r="P169" s="32"/>
      <c r="Q169" s="10"/>
      <c r="R169" s="32"/>
      <c r="S169" s="10"/>
      <c r="T169" s="32"/>
      <c r="U169" s="10"/>
      <c r="V169" s="32"/>
      <c r="W169" s="10"/>
      <c r="X169" s="32"/>
      <c r="Y169" s="10"/>
      <c r="Z169" s="32"/>
      <c r="AA169" s="10"/>
      <c r="AB169" s="32"/>
      <c r="AC169" s="10"/>
      <c r="AD169" s="32"/>
      <c r="AE169" s="10"/>
      <c r="AF169" s="32"/>
      <c r="AG169" s="10"/>
      <c r="AH169" s="32"/>
      <c r="AI169" s="10"/>
      <c r="AJ169" s="32"/>
      <c r="AK169" s="10"/>
      <c r="AL169" s="32"/>
      <c r="AM169" s="10"/>
      <c r="AN169" s="32"/>
      <c r="AO169" s="10"/>
      <c r="AP169" s="32"/>
      <c r="AQ169" s="10"/>
      <c r="AR169" s="32"/>
      <c r="AS169" s="10"/>
      <c r="AT169" s="32"/>
      <c r="AU169" s="10"/>
      <c r="AV169" s="32"/>
      <c r="AW169" s="10"/>
      <c r="AX169" s="242"/>
      <c r="AY169" s="10"/>
      <c r="AZ169" s="32"/>
      <c r="BA169" s="10"/>
      <c r="BB169" s="242"/>
      <c r="BC169" s="10"/>
      <c r="BD169" s="242"/>
      <c r="BE169" s="7"/>
      <c r="BF169" s="247"/>
      <c r="BG169" s="10"/>
      <c r="BH169" s="242"/>
      <c r="BI169" s="7"/>
      <c r="BJ169" s="247"/>
      <c r="BK169" s="7"/>
      <c r="BL169" s="247"/>
      <c r="BM169" s="7"/>
      <c r="BN169" s="8"/>
      <c r="BO169" s="7"/>
      <c r="BP169" s="247"/>
      <c r="BQ169" s="7"/>
      <c r="BR169" s="247"/>
      <c r="BS169" s="7"/>
      <c r="BT169" s="247"/>
      <c r="BU169" s="7"/>
      <c r="BV169" s="247"/>
      <c r="BW169" s="7"/>
      <c r="BX169" s="8"/>
      <c r="BY169" s="7"/>
      <c r="BZ169" s="8"/>
      <c r="CB169" s="41"/>
      <c r="CC169" s="41">
        <f t="shared" si="29"/>
        <v>0</v>
      </c>
      <c r="CD169">
        <f t="shared" si="28"/>
        <v>0</v>
      </c>
    </row>
    <row r="170" spans="1:84" x14ac:dyDescent="0.25">
      <c r="A170">
        <v>94</v>
      </c>
      <c r="B170" s="6"/>
      <c r="C170" s="10"/>
      <c r="D170" s="32"/>
      <c r="E170" s="10"/>
      <c r="F170" s="32"/>
      <c r="G170" s="10"/>
      <c r="H170" s="32"/>
      <c r="I170" s="10"/>
      <c r="J170" s="32"/>
      <c r="K170" s="94"/>
      <c r="L170" s="32"/>
      <c r="M170" s="10"/>
      <c r="N170" s="32"/>
      <c r="O170" s="10"/>
      <c r="P170" s="32"/>
      <c r="Q170" s="10"/>
      <c r="R170" s="32"/>
      <c r="S170" s="10"/>
      <c r="T170" s="32"/>
      <c r="U170" s="10"/>
      <c r="V170" s="32"/>
      <c r="W170" s="10"/>
      <c r="X170" s="32"/>
      <c r="Y170" s="10"/>
      <c r="Z170" s="32"/>
      <c r="AA170" s="10"/>
      <c r="AB170" s="32"/>
      <c r="AC170" s="10"/>
      <c r="AD170" s="32"/>
      <c r="AE170" s="10"/>
      <c r="AF170" s="32"/>
      <c r="AG170" s="10"/>
      <c r="AH170" s="32"/>
      <c r="AI170" s="10"/>
      <c r="AJ170" s="32"/>
      <c r="AK170" s="10"/>
      <c r="AL170" s="32"/>
      <c r="AM170" s="10"/>
      <c r="AN170" s="32"/>
      <c r="AO170" s="10"/>
      <c r="AP170" s="32"/>
      <c r="AQ170" s="10"/>
      <c r="AR170" s="32"/>
      <c r="AS170" s="10"/>
      <c r="AT170" s="32"/>
      <c r="AU170" s="10"/>
      <c r="AV170" s="32"/>
      <c r="AW170" s="10"/>
      <c r="AX170" s="242"/>
      <c r="AY170" s="10"/>
      <c r="AZ170" s="32"/>
      <c r="BA170" s="10"/>
      <c r="BB170" s="242"/>
      <c r="BC170" s="10"/>
      <c r="BD170" s="242"/>
      <c r="BE170" s="7"/>
      <c r="BF170" s="247"/>
      <c r="BG170" s="10"/>
      <c r="BH170" s="242"/>
      <c r="BI170" s="7"/>
      <c r="BJ170" s="247"/>
      <c r="BK170" s="7"/>
      <c r="BL170" s="247"/>
      <c r="BM170" s="7"/>
      <c r="BN170" s="8"/>
      <c r="BO170" s="7"/>
      <c r="BP170" s="247"/>
      <c r="BQ170" s="7"/>
      <c r="BR170" s="247"/>
      <c r="BS170" s="7"/>
      <c r="BT170" s="247"/>
      <c r="BU170" s="7"/>
      <c r="BV170" s="247"/>
      <c r="BW170" s="7"/>
      <c r="BX170" s="8"/>
      <c r="BY170" s="7"/>
      <c r="BZ170" s="8"/>
      <c r="CA170" s="28"/>
      <c r="CB170" s="41"/>
      <c r="CC170" s="41">
        <f t="shared" si="29"/>
        <v>0</v>
      </c>
      <c r="CD170">
        <f t="shared" ref="CD170:CD181" si="30">COUNT(C170:BZ170)/2</f>
        <v>0</v>
      </c>
      <c r="CF170" s="39"/>
    </row>
    <row r="171" spans="1:84" x14ac:dyDescent="0.25">
      <c r="A171">
        <v>95</v>
      </c>
      <c r="B171" s="6"/>
      <c r="C171" s="10"/>
      <c r="D171" s="32"/>
      <c r="E171" s="10"/>
      <c r="F171" s="32"/>
      <c r="G171" s="10"/>
      <c r="H171" s="32"/>
      <c r="I171" s="10"/>
      <c r="J171" s="32"/>
      <c r="K171" s="94"/>
      <c r="L171" s="32"/>
      <c r="M171" s="10"/>
      <c r="N171" s="32"/>
      <c r="O171" s="10"/>
      <c r="P171" s="32"/>
      <c r="Q171" s="10"/>
      <c r="R171" s="32"/>
      <c r="S171" s="10"/>
      <c r="T171" s="32"/>
      <c r="U171" s="10"/>
      <c r="V171" s="32"/>
      <c r="W171" s="10"/>
      <c r="X171" s="32"/>
      <c r="Y171" s="10"/>
      <c r="Z171" s="32"/>
      <c r="AA171" s="10"/>
      <c r="AB171" s="32"/>
      <c r="AC171" s="10"/>
      <c r="AD171" s="32"/>
      <c r="AE171" s="10"/>
      <c r="AF171" s="32"/>
      <c r="AG171" s="10"/>
      <c r="AH171" s="32"/>
      <c r="AI171" s="10"/>
      <c r="AJ171" s="32"/>
      <c r="AK171" s="10"/>
      <c r="AL171" s="32"/>
      <c r="AM171" s="10"/>
      <c r="AN171" s="32"/>
      <c r="AO171" s="10"/>
      <c r="AP171" s="32"/>
      <c r="AQ171" s="10"/>
      <c r="AR171" s="32"/>
      <c r="AS171" s="10"/>
      <c r="AT171" s="32"/>
      <c r="AU171" s="10"/>
      <c r="AV171" s="32"/>
      <c r="AW171" s="10"/>
      <c r="AX171" s="242"/>
      <c r="AY171" s="10"/>
      <c r="AZ171" s="32"/>
      <c r="BA171" s="10"/>
      <c r="BB171" s="242"/>
      <c r="BC171" s="10"/>
      <c r="BD171" s="242"/>
      <c r="BE171" s="7"/>
      <c r="BF171" s="247"/>
      <c r="BG171" s="10"/>
      <c r="BH171" s="242"/>
      <c r="BI171" s="7"/>
      <c r="BJ171" s="247"/>
      <c r="BK171" s="7"/>
      <c r="BL171" s="247"/>
      <c r="BM171" s="7"/>
      <c r="BN171" s="8"/>
      <c r="BO171" s="7"/>
      <c r="BP171" s="247"/>
      <c r="BQ171" s="7"/>
      <c r="BR171" s="247"/>
      <c r="BS171" s="7"/>
      <c r="BT171" s="247"/>
      <c r="BU171" s="7"/>
      <c r="BV171" s="247"/>
      <c r="BW171" s="7"/>
      <c r="BX171" s="8"/>
      <c r="BY171" s="7"/>
      <c r="BZ171" s="8"/>
      <c r="CB171" s="41"/>
      <c r="CC171" s="41">
        <f t="shared" si="29"/>
        <v>0</v>
      </c>
      <c r="CD171">
        <f t="shared" si="30"/>
        <v>0</v>
      </c>
      <c r="CF171" s="39"/>
    </row>
    <row r="172" spans="1:84" x14ac:dyDescent="0.25">
      <c r="A172">
        <v>96</v>
      </c>
      <c r="B172" s="6"/>
      <c r="C172" s="10"/>
      <c r="D172" s="32"/>
      <c r="E172" s="10"/>
      <c r="F172" s="32"/>
      <c r="G172" s="10"/>
      <c r="H172" s="32"/>
      <c r="I172" s="10"/>
      <c r="J172" s="32"/>
      <c r="K172" s="94"/>
      <c r="L172" s="32"/>
      <c r="M172" s="10"/>
      <c r="N172" s="32"/>
      <c r="O172" s="10"/>
      <c r="P172" s="32"/>
      <c r="Q172" s="10"/>
      <c r="R172" s="32"/>
      <c r="S172" s="10"/>
      <c r="T172" s="32"/>
      <c r="U172" s="10"/>
      <c r="V172" s="32"/>
      <c r="W172" s="10"/>
      <c r="X172" s="32"/>
      <c r="Y172" s="10"/>
      <c r="Z172" s="32"/>
      <c r="AA172" s="10"/>
      <c r="AB172" s="32"/>
      <c r="AC172" s="10"/>
      <c r="AD172" s="32"/>
      <c r="AE172" s="10"/>
      <c r="AF172" s="32"/>
      <c r="AG172" s="10"/>
      <c r="AH172" s="32"/>
      <c r="AI172" s="10"/>
      <c r="AJ172" s="32"/>
      <c r="AK172" s="10"/>
      <c r="AL172" s="32"/>
      <c r="AM172" s="10"/>
      <c r="AN172" s="32"/>
      <c r="AO172" s="10"/>
      <c r="AP172" s="32"/>
      <c r="AQ172" s="10"/>
      <c r="AR172" s="32"/>
      <c r="AS172" s="10"/>
      <c r="AT172" s="32"/>
      <c r="AU172" s="10"/>
      <c r="AV172" s="32"/>
      <c r="AW172" s="10"/>
      <c r="AX172" s="242"/>
      <c r="AY172" s="10"/>
      <c r="AZ172" s="32"/>
      <c r="BA172" s="10"/>
      <c r="BB172" s="242"/>
      <c r="BC172" s="10"/>
      <c r="BD172" s="242"/>
      <c r="BE172" s="7"/>
      <c r="BF172" s="247"/>
      <c r="BG172" s="10"/>
      <c r="BH172" s="242"/>
      <c r="BI172" s="7"/>
      <c r="BJ172" s="247"/>
      <c r="BK172" s="7"/>
      <c r="BL172" s="247"/>
      <c r="BM172" s="7"/>
      <c r="BN172" s="8"/>
      <c r="BO172" s="7"/>
      <c r="BP172" s="247"/>
      <c r="BQ172" s="7"/>
      <c r="BR172" s="247"/>
      <c r="BS172" s="7"/>
      <c r="BT172" s="247"/>
      <c r="BU172" s="7"/>
      <c r="BV172" s="247"/>
      <c r="BW172" s="7"/>
      <c r="BX172" s="8"/>
      <c r="BY172" s="7"/>
      <c r="BZ172" s="8"/>
      <c r="CB172" s="41"/>
      <c r="CC172" s="41">
        <f t="shared" si="29"/>
        <v>0</v>
      </c>
      <c r="CD172">
        <f t="shared" si="30"/>
        <v>0</v>
      </c>
      <c r="CF172" s="39"/>
    </row>
    <row r="173" spans="1:84" x14ac:dyDescent="0.25">
      <c r="A173">
        <v>97</v>
      </c>
      <c r="B173" s="6"/>
      <c r="C173" s="10"/>
      <c r="D173" s="32"/>
      <c r="E173" s="10"/>
      <c r="F173" s="32"/>
      <c r="G173" s="10"/>
      <c r="H173" s="32"/>
      <c r="I173" s="10"/>
      <c r="J173" s="32"/>
      <c r="K173" s="10"/>
      <c r="L173" s="32"/>
      <c r="M173" s="10"/>
      <c r="N173" s="32"/>
      <c r="O173" s="10"/>
      <c r="P173" s="32"/>
      <c r="Q173" s="10"/>
      <c r="R173" s="32"/>
      <c r="S173" s="10"/>
      <c r="T173" s="32"/>
      <c r="U173" s="10"/>
      <c r="V173" s="32"/>
      <c r="W173" s="10"/>
      <c r="X173" s="32"/>
      <c r="Y173" s="10"/>
      <c r="Z173" s="32"/>
      <c r="AA173" s="10"/>
      <c r="AB173" s="32"/>
      <c r="AC173" s="10"/>
      <c r="AD173" s="32"/>
      <c r="AE173" s="10"/>
      <c r="AF173" s="32"/>
      <c r="AG173" s="10"/>
      <c r="AH173" s="32"/>
      <c r="AI173" s="10"/>
      <c r="AJ173" s="32"/>
      <c r="AK173" s="10"/>
      <c r="AL173" s="32"/>
      <c r="AM173" s="10"/>
      <c r="AN173" s="32"/>
      <c r="AO173" s="10"/>
      <c r="AP173" s="32"/>
      <c r="AQ173" s="10"/>
      <c r="AR173" s="32"/>
      <c r="AS173" s="10"/>
      <c r="AT173" s="32"/>
      <c r="AU173" s="10"/>
      <c r="AV173" s="32"/>
      <c r="AW173" s="10"/>
      <c r="AX173" s="242"/>
      <c r="AY173" s="10"/>
      <c r="AZ173" s="32"/>
      <c r="BA173" s="10"/>
      <c r="BB173" s="242"/>
      <c r="BC173" s="10"/>
      <c r="BD173" s="242"/>
      <c r="BE173" s="7"/>
      <c r="BF173" s="247"/>
      <c r="BG173" s="10"/>
      <c r="BH173" s="242"/>
      <c r="BI173" s="7"/>
      <c r="BJ173" s="247"/>
      <c r="BK173" s="7"/>
      <c r="BL173" s="247"/>
      <c r="BM173" s="7"/>
      <c r="BN173" s="8"/>
      <c r="BO173" s="7"/>
      <c r="BP173" s="247"/>
      <c r="BQ173" s="7"/>
      <c r="BR173" s="247"/>
      <c r="BS173" s="7"/>
      <c r="BT173" s="247"/>
      <c r="BU173" s="7"/>
      <c r="BV173" s="247"/>
      <c r="BW173" s="7"/>
      <c r="BX173" s="8"/>
      <c r="BY173" s="7"/>
      <c r="BZ173" s="8"/>
      <c r="CB173" s="41"/>
      <c r="CC173" s="41">
        <f t="shared" si="29"/>
        <v>0</v>
      </c>
      <c r="CD173">
        <f t="shared" si="30"/>
        <v>0</v>
      </c>
      <c r="CF173" s="39"/>
    </row>
    <row r="174" spans="1:84" x14ac:dyDescent="0.25">
      <c r="A174">
        <v>98</v>
      </c>
      <c r="B174" s="6"/>
      <c r="C174" s="10"/>
      <c r="D174" s="32"/>
      <c r="E174" s="10"/>
      <c r="F174" s="32"/>
      <c r="G174" s="10"/>
      <c r="H174" s="32"/>
      <c r="I174" s="10"/>
      <c r="J174" s="32"/>
      <c r="K174" s="10"/>
      <c r="L174" s="32"/>
      <c r="M174" s="10"/>
      <c r="N174" s="32"/>
      <c r="O174" s="10"/>
      <c r="P174" s="32"/>
      <c r="Q174" s="10"/>
      <c r="R174" s="32"/>
      <c r="S174" s="10"/>
      <c r="T174" s="32"/>
      <c r="U174" s="10"/>
      <c r="V174" s="32"/>
      <c r="W174" s="10"/>
      <c r="X174" s="32"/>
      <c r="Y174" s="10"/>
      <c r="Z174" s="32"/>
      <c r="AA174" s="10"/>
      <c r="AB174" s="32"/>
      <c r="AC174" s="10"/>
      <c r="AD174" s="32"/>
      <c r="AE174" s="10"/>
      <c r="AF174" s="32"/>
      <c r="AG174" s="10"/>
      <c r="AH174" s="32"/>
      <c r="AI174" s="10"/>
      <c r="AJ174" s="32"/>
      <c r="AK174" s="10"/>
      <c r="AL174" s="32"/>
      <c r="AM174" s="10"/>
      <c r="AN174" s="32"/>
      <c r="AO174" s="10"/>
      <c r="AP174" s="32"/>
      <c r="AQ174" s="10"/>
      <c r="AR174" s="32"/>
      <c r="AS174" s="10"/>
      <c r="AT174" s="32"/>
      <c r="AU174" s="10"/>
      <c r="AV174" s="32"/>
      <c r="AW174" s="10"/>
      <c r="AX174" s="242"/>
      <c r="AY174" s="10"/>
      <c r="AZ174" s="32"/>
      <c r="BA174" s="10"/>
      <c r="BB174" s="242"/>
      <c r="BC174" s="10"/>
      <c r="BD174" s="242"/>
      <c r="BE174" s="7"/>
      <c r="BF174" s="247"/>
      <c r="BG174" s="10"/>
      <c r="BH174" s="242"/>
      <c r="BI174" s="7"/>
      <c r="BJ174" s="247"/>
      <c r="BK174" s="7"/>
      <c r="BL174" s="247"/>
      <c r="BM174" s="7"/>
      <c r="BN174" s="8"/>
      <c r="BO174" s="7"/>
      <c r="BP174" s="247"/>
      <c r="BQ174" s="7"/>
      <c r="BR174" s="247"/>
      <c r="BS174" s="7"/>
      <c r="BT174" s="247"/>
      <c r="BU174" s="7"/>
      <c r="BV174" s="247"/>
      <c r="BW174" s="7"/>
      <c r="BX174" s="8"/>
      <c r="BY174" s="7"/>
      <c r="BZ174" s="8"/>
      <c r="CB174" s="41"/>
      <c r="CC174" s="41">
        <f t="shared" si="29"/>
        <v>0</v>
      </c>
      <c r="CD174">
        <f t="shared" si="30"/>
        <v>0</v>
      </c>
      <c r="CF174" s="39"/>
    </row>
    <row r="175" spans="1:84" x14ac:dyDescent="0.25">
      <c r="A175">
        <v>99</v>
      </c>
      <c r="B175" s="6"/>
      <c r="C175" s="10"/>
      <c r="D175" s="32"/>
      <c r="E175" s="10"/>
      <c r="F175" s="32"/>
      <c r="G175" s="10"/>
      <c r="H175" s="32"/>
      <c r="I175" s="10"/>
      <c r="J175" s="32"/>
      <c r="K175" s="10"/>
      <c r="L175" s="32"/>
      <c r="M175" s="10"/>
      <c r="N175" s="32"/>
      <c r="O175" s="10"/>
      <c r="P175" s="32"/>
      <c r="Q175" s="10"/>
      <c r="R175" s="32"/>
      <c r="S175" s="10"/>
      <c r="T175" s="32"/>
      <c r="U175" s="10"/>
      <c r="V175" s="32"/>
      <c r="W175" s="10"/>
      <c r="X175" s="32"/>
      <c r="Y175" s="10"/>
      <c r="Z175" s="32"/>
      <c r="AA175" s="10"/>
      <c r="AB175" s="32"/>
      <c r="AC175" s="10"/>
      <c r="AD175" s="32"/>
      <c r="AE175" s="10"/>
      <c r="AF175" s="32"/>
      <c r="AG175" s="10"/>
      <c r="AH175" s="32"/>
      <c r="AI175" s="10"/>
      <c r="AJ175" s="32"/>
      <c r="AK175" s="10"/>
      <c r="AL175" s="32"/>
      <c r="AM175" s="10"/>
      <c r="AN175" s="32"/>
      <c r="AO175" s="10"/>
      <c r="AP175" s="32"/>
      <c r="AQ175" s="10"/>
      <c r="AR175" s="32"/>
      <c r="AS175" s="10"/>
      <c r="AT175" s="32"/>
      <c r="AU175" s="10"/>
      <c r="AV175" s="32"/>
      <c r="AW175" s="10"/>
      <c r="AX175" s="242"/>
      <c r="AY175" s="10"/>
      <c r="AZ175" s="32"/>
      <c r="BA175" s="10"/>
      <c r="BB175" s="242"/>
      <c r="BC175" s="10"/>
      <c r="BD175" s="242"/>
      <c r="BE175" s="7"/>
      <c r="BF175" s="247"/>
      <c r="BG175" s="10"/>
      <c r="BH175" s="242"/>
      <c r="BI175" s="7"/>
      <c r="BJ175" s="247"/>
      <c r="BK175" s="7"/>
      <c r="BL175" s="247"/>
      <c r="BM175" s="7"/>
      <c r="BN175" s="8"/>
      <c r="BO175" s="7"/>
      <c r="BP175" s="247"/>
      <c r="BQ175" s="7"/>
      <c r="BR175" s="247"/>
      <c r="BS175" s="7"/>
      <c r="BT175" s="247"/>
      <c r="BU175" s="7"/>
      <c r="BV175" s="247"/>
      <c r="BW175" s="7"/>
      <c r="BX175" s="8"/>
      <c r="BY175" s="7"/>
      <c r="BZ175" s="8"/>
      <c r="CB175" s="41"/>
      <c r="CC175" s="41">
        <f t="shared" si="29"/>
        <v>0</v>
      </c>
      <c r="CD175">
        <f t="shared" si="30"/>
        <v>0</v>
      </c>
      <c r="CF175" s="39"/>
    </row>
    <row r="176" spans="1:84" x14ac:dyDescent="0.25">
      <c r="A176">
        <v>100</v>
      </c>
      <c r="B176" s="6"/>
      <c r="C176" s="10"/>
      <c r="D176" s="32"/>
      <c r="E176" s="10"/>
      <c r="F176" s="32"/>
      <c r="G176" s="10"/>
      <c r="H176" s="32"/>
      <c r="I176" s="10"/>
      <c r="J176" s="32"/>
      <c r="K176" s="10"/>
      <c r="L176" s="32"/>
      <c r="M176" s="10"/>
      <c r="N176" s="32"/>
      <c r="O176" s="10"/>
      <c r="P176" s="32"/>
      <c r="Q176" s="10"/>
      <c r="R176" s="32"/>
      <c r="S176" s="10"/>
      <c r="T176" s="32"/>
      <c r="U176" s="7"/>
      <c r="V176" s="8"/>
      <c r="W176" s="10"/>
      <c r="X176" s="32"/>
      <c r="Y176" s="10"/>
      <c r="Z176" s="32"/>
      <c r="AA176" s="10"/>
      <c r="AB176" s="32"/>
      <c r="AC176" s="10"/>
      <c r="AD176" s="32"/>
      <c r="AE176" s="10"/>
      <c r="AF176" s="32"/>
      <c r="AG176" s="10"/>
      <c r="AH176" s="32"/>
      <c r="AI176" s="10"/>
      <c r="AJ176" s="32"/>
      <c r="AK176" s="10"/>
      <c r="AL176" s="32"/>
      <c r="AM176" s="10"/>
      <c r="AN176" s="32"/>
      <c r="AO176" s="10"/>
      <c r="AP176" s="32"/>
      <c r="AQ176" s="10"/>
      <c r="AR176" s="32"/>
      <c r="AS176" s="10"/>
      <c r="AT176" s="32"/>
      <c r="AU176" s="10"/>
      <c r="AV176" s="32"/>
      <c r="AW176" s="10"/>
      <c r="AX176" s="242"/>
      <c r="AY176" s="10"/>
      <c r="AZ176" s="32"/>
      <c r="BA176" s="10"/>
      <c r="BB176" s="242"/>
      <c r="BC176" s="10"/>
      <c r="BD176" s="242"/>
      <c r="BE176" s="7"/>
      <c r="BF176" s="247"/>
      <c r="BG176" s="10"/>
      <c r="BH176" s="242"/>
      <c r="BI176" s="7"/>
      <c r="BJ176" s="247"/>
      <c r="BK176" s="7"/>
      <c r="BL176" s="247"/>
      <c r="BM176" s="7"/>
      <c r="BN176" s="8"/>
      <c r="BO176" s="7"/>
      <c r="BP176" s="247"/>
      <c r="BQ176" s="7"/>
      <c r="BR176" s="247"/>
      <c r="BS176" s="7"/>
      <c r="BT176" s="247"/>
      <c r="BU176" s="7"/>
      <c r="BV176" s="247"/>
      <c r="BW176" s="7"/>
      <c r="BX176" s="8"/>
      <c r="BY176" s="7"/>
      <c r="BZ176" s="8"/>
      <c r="CB176" s="41"/>
      <c r="CC176" s="41">
        <f t="shared" si="29"/>
        <v>0</v>
      </c>
      <c r="CD176">
        <f t="shared" si="30"/>
        <v>0</v>
      </c>
    </row>
    <row r="177" spans="1:84" x14ac:dyDescent="0.25">
      <c r="A177">
        <v>101</v>
      </c>
      <c r="B177" s="6"/>
      <c r="C177" s="10"/>
      <c r="D177" s="32"/>
      <c r="E177" s="10"/>
      <c r="F177" s="32"/>
      <c r="G177" s="10"/>
      <c r="H177" s="32"/>
      <c r="I177" s="10"/>
      <c r="J177" s="32"/>
      <c r="K177" s="10"/>
      <c r="L177" s="32"/>
      <c r="M177" s="10"/>
      <c r="N177" s="32"/>
      <c r="O177" s="10"/>
      <c r="P177" s="32"/>
      <c r="Q177" s="10"/>
      <c r="R177" s="32"/>
      <c r="S177" s="10"/>
      <c r="T177" s="32"/>
      <c r="U177" s="10"/>
      <c r="V177" s="32"/>
      <c r="W177" s="10"/>
      <c r="X177" s="32"/>
      <c r="Y177" s="10"/>
      <c r="Z177" s="32"/>
      <c r="AA177" s="10"/>
      <c r="AB177" s="32"/>
      <c r="AC177" s="10"/>
      <c r="AD177" s="32"/>
      <c r="AE177" s="10"/>
      <c r="AF177" s="32"/>
      <c r="AG177" s="10"/>
      <c r="AH177" s="32"/>
      <c r="AI177" s="10"/>
      <c r="AJ177" s="32"/>
      <c r="AK177" s="10"/>
      <c r="AL177" s="32"/>
      <c r="AM177" s="10"/>
      <c r="AN177" s="32"/>
      <c r="AO177" s="10"/>
      <c r="AP177" s="32"/>
      <c r="AQ177" s="10"/>
      <c r="AR177" s="32"/>
      <c r="AS177" s="10"/>
      <c r="AT177" s="32"/>
      <c r="AU177" s="10"/>
      <c r="AV177" s="32"/>
      <c r="AW177" s="10"/>
      <c r="AX177" s="242"/>
      <c r="AY177" s="10"/>
      <c r="AZ177" s="32"/>
      <c r="BA177" s="10"/>
      <c r="BB177" s="242"/>
      <c r="BC177" s="10"/>
      <c r="BD177" s="242"/>
      <c r="BE177" s="7"/>
      <c r="BF177" s="247"/>
      <c r="BG177" s="10"/>
      <c r="BH177" s="242"/>
      <c r="BI177" s="7"/>
      <c r="BJ177" s="247"/>
      <c r="BK177" s="7"/>
      <c r="BL177" s="247"/>
      <c r="BM177" s="7"/>
      <c r="BN177" s="8"/>
      <c r="BO177" s="7"/>
      <c r="BP177" s="247"/>
      <c r="BQ177" s="7"/>
      <c r="BR177" s="247"/>
      <c r="BS177" s="7"/>
      <c r="BT177" s="247"/>
      <c r="BU177" s="7"/>
      <c r="BV177" s="247"/>
      <c r="BW177" s="7"/>
      <c r="BX177" s="8"/>
      <c r="BY177" s="7"/>
      <c r="BZ177" s="8"/>
      <c r="CB177" s="41"/>
      <c r="CC177" s="41">
        <f t="shared" si="29"/>
        <v>0</v>
      </c>
      <c r="CD177">
        <f t="shared" si="30"/>
        <v>0</v>
      </c>
    </row>
    <row r="178" spans="1:84" x14ac:dyDescent="0.25">
      <c r="A178">
        <v>102</v>
      </c>
      <c r="B178" s="6"/>
      <c r="C178" s="10"/>
      <c r="D178" s="32"/>
      <c r="E178" s="10"/>
      <c r="F178" s="32"/>
      <c r="G178" s="10"/>
      <c r="H178" s="32"/>
      <c r="I178" s="10"/>
      <c r="J178" s="32"/>
      <c r="K178" s="10"/>
      <c r="L178" s="32"/>
      <c r="M178" s="10"/>
      <c r="N178" s="32"/>
      <c r="O178" s="10"/>
      <c r="P178" s="32"/>
      <c r="Q178" s="10"/>
      <c r="R178" s="32"/>
      <c r="S178" s="10"/>
      <c r="T178" s="32"/>
      <c r="U178" s="10"/>
      <c r="V178" s="32"/>
      <c r="W178" s="10"/>
      <c r="X178" s="32"/>
      <c r="Y178" s="10"/>
      <c r="Z178" s="32"/>
      <c r="AA178" s="10"/>
      <c r="AB178" s="32"/>
      <c r="AC178" s="10"/>
      <c r="AD178" s="32"/>
      <c r="AE178" s="10"/>
      <c r="AF178" s="32"/>
      <c r="AG178" s="10"/>
      <c r="AH178" s="32"/>
      <c r="AI178" s="10"/>
      <c r="AJ178" s="32"/>
      <c r="AK178" s="10"/>
      <c r="AL178" s="32"/>
      <c r="AM178" s="10"/>
      <c r="AN178" s="32"/>
      <c r="AO178" s="10"/>
      <c r="AP178" s="32"/>
      <c r="AQ178" s="10"/>
      <c r="AR178" s="32"/>
      <c r="AS178" s="10"/>
      <c r="AT178" s="32"/>
      <c r="AU178" s="10"/>
      <c r="AV178" s="32"/>
      <c r="AW178" s="10"/>
      <c r="AX178" s="242"/>
      <c r="AY178" s="10"/>
      <c r="AZ178" s="32"/>
      <c r="BA178" s="10"/>
      <c r="BB178" s="242"/>
      <c r="BC178" s="10"/>
      <c r="BD178" s="242"/>
      <c r="BE178" s="7"/>
      <c r="BF178" s="247"/>
      <c r="BG178" s="10"/>
      <c r="BH178" s="242"/>
      <c r="BI178" s="7"/>
      <c r="BJ178" s="247"/>
      <c r="BK178" s="7"/>
      <c r="BL178" s="247"/>
      <c r="BM178" s="7"/>
      <c r="BN178" s="8"/>
      <c r="BO178" s="7"/>
      <c r="BP178" s="247"/>
      <c r="BQ178" s="7"/>
      <c r="BR178" s="247"/>
      <c r="BS178" s="7"/>
      <c r="BT178" s="247"/>
      <c r="BU178" s="7"/>
      <c r="BV178" s="247"/>
      <c r="BW178" s="7"/>
      <c r="BX178" s="8"/>
      <c r="BY178" s="7"/>
      <c r="BZ178" s="8"/>
      <c r="CB178" s="41"/>
      <c r="CC178" s="41">
        <f t="shared" si="29"/>
        <v>0</v>
      </c>
      <c r="CD178">
        <f t="shared" si="30"/>
        <v>0</v>
      </c>
    </row>
    <row r="179" spans="1:84" x14ac:dyDescent="0.25">
      <c r="A179">
        <v>103</v>
      </c>
      <c r="B179" s="6"/>
      <c r="C179" s="10"/>
      <c r="D179" s="32"/>
      <c r="E179" s="10"/>
      <c r="F179" s="32"/>
      <c r="G179" s="10"/>
      <c r="H179" s="32"/>
      <c r="I179" s="10"/>
      <c r="J179" s="32"/>
      <c r="K179" s="10"/>
      <c r="L179" s="32"/>
      <c r="M179" s="10"/>
      <c r="N179" s="32"/>
      <c r="O179" s="10"/>
      <c r="P179" s="32"/>
      <c r="Q179" s="10"/>
      <c r="R179" s="32"/>
      <c r="S179" s="10"/>
      <c r="T179" s="32"/>
      <c r="U179" s="10"/>
      <c r="V179" s="32"/>
      <c r="W179" s="10"/>
      <c r="X179" s="32"/>
      <c r="Y179" s="10"/>
      <c r="Z179" s="32"/>
      <c r="AA179" s="10"/>
      <c r="AB179" s="32"/>
      <c r="AC179" s="10"/>
      <c r="AD179" s="32"/>
      <c r="AE179" s="10"/>
      <c r="AF179" s="32"/>
      <c r="AG179" s="10"/>
      <c r="AH179" s="32"/>
      <c r="AI179" s="10"/>
      <c r="AJ179" s="32"/>
      <c r="AK179" s="10"/>
      <c r="AL179" s="32"/>
      <c r="AM179" s="10"/>
      <c r="AN179" s="32"/>
      <c r="AO179" s="10"/>
      <c r="AP179" s="32"/>
      <c r="AQ179" s="10"/>
      <c r="AR179" s="32"/>
      <c r="AS179" s="10"/>
      <c r="AT179" s="32"/>
      <c r="AU179" s="10"/>
      <c r="AV179" s="32"/>
      <c r="AW179" s="10"/>
      <c r="AX179" s="242"/>
      <c r="AY179" s="10"/>
      <c r="AZ179" s="32"/>
      <c r="BA179" s="10"/>
      <c r="BB179" s="242"/>
      <c r="BC179" s="10"/>
      <c r="BD179" s="242"/>
      <c r="BE179" s="7"/>
      <c r="BF179" s="247"/>
      <c r="BG179" s="10"/>
      <c r="BH179" s="242"/>
      <c r="BI179" s="7"/>
      <c r="BJ179" s="247"/>
      <c r="BK179" s="7"/>
      <c r="BL179" s="247"/>
      <c r="BM179" s="7"/>
      <c r="BN179" s="8"/>
      <c r="BO179" s="7"/>
      <c r="BP179" s="247"/>
      <c r="BQ179" s="7"/>
      <c r="BR179" s="247"/>
      <c r="BS179" s="7"/>
      <c r="BT179" s="247"/>
      <c r="BU179" s="7"/>
      <c r="BV179" s="247"/>
      <c r="BW179" s="7"/>
      <c r="BX179" s="8"/>
      <c r="BY179" s="7"/>
      <c r="BZ179" s="8"/>
      <c r="CB179" s="41"/>
      <c r="CC179" s="41">
        <f t="shared" si="29"/>
        <v>0</v>
      </c>
      <c r="CD179">
        <f t="shared" si="30"/>
        <v>0</v>
      </c>
    </row>
    <row r="180" spans="1:84" x14ac:dyDescent="0.25">
      <c r="A180">
        <v>104</v>
      </c>
      <c r="B180" s="6"/>
      <c r="C180" s="10"/>
      <c r="D180" s="32"/>
      <c r="E180" s="10"/>
      <c r="F180" s="32"/>
      <c r="G180" s="10"/>
      <c r="H180" s="32"/>
      <c r="I180" s="10"/>
      <c r="J180" s="32"/>
      <c r="K180" s="10"/>
      <c r="L180" s="32"/>
      <c r="M180" s="10"/>
      <c r="N180" s="32"/>
      <c r="O180" s="10"/>
      <c r="P180" s="32"/>
      <c r="Q180" s="10"/>
      <c r="R180" s="32"/>
      <c r="S180" s="10"/>
      <c r="T180" s="32"/>
      <c r="U180" s="10"/>
      <c r="V180" s="32"/>
      <c r="W180" s="10"/>
      <c r="X180" s="32"/>
      <c r="Y180" s="10"/>
      <c r="Z180" s="32"/>
      <c r="AA180" s="10"/>
      <c r="AB180" s="32"/>
      <c r="AC180" s="10"/>
      <c r="AD180" s="32"/>
      <c r="AE180" s="10"/>
      <c r="AF180" s="32"/>
      <c r="AG180" s="10"/>
      <c r="AH180" s="32"/>
      <c r="AI180" s="10"/>
      <c r="AJ180" s="32"/>
      <c r="AK180" s="10"/>
      <c r="AL180" s="32"/>
      <c r="AM180" s="10"/>
      <c r="AN180" s="32"/>
      <c r="AO180" s="10"/>
      <c r="AP180" s="32"/>
      <c r="AQ180" s="10"/>
      <c r="AR180" s="32"/>
      <c r="AS180" s="10"/>
      <c r="AT180" s="32"/>
      <c r="AU180" s="10"/>
      <c r="AV180" s="32"/>
      <c r="AW180" s="10"/>
      <c r="AX180" s="242"/>
      <c r="AY180" s="10"/>
      <c r="AZ180" s="32"/>
      <c r="BA180" s="10"/>
      <c r="BB180" s="242"/>
      <c r="BC180" s="10"/>
      <c r="BD180" s="242"/>
      <c r="BE180" s="7"/>
      <c r="BF180" s="247"/>
      <c r="BG180" s="10"/>
      <c r="BH180" s="242"/>
      <c r="BI180" s="7"/>
      <c r="BJ180" s="247"/>
      <c r="BK180" s="7"/>
      <c r="BL180" s="247"/>
      <c r="BM180" s="7"/>
      <c r="BN180" s="8"/>
      <c r="BO180" s="7"/>
      <c r="BP180" s="247"/>
      <c r="BQ180" s="7"/>
      <c r="BR180" s="247"/>
      <c r="BS180" s="7"/>
      <c r="BT180" s="247"/>
      <c r="BU180" s="7"/>
      <c r="BV180" s="247"/>
      <c r="BW180" s="7"/>
      <c r="BX180" s="8"/>
      <c r="BY180" s="7"/>
      <c r="BZ180" s="8"/>
      <c r="CB180" s="41"/>
      <c r="CC180" s="41">
        <f t="shared" si="29"/>
        <v>0</v>
      </c>
      <c r="CD180">
        <f t="shared" si="30"/>
        <v>0</v>
      </c>
    </row>
    <row r="181" spans="1:84" x14ac:dyDescent="0.25">
      <c r="A181">
        <v>105</v>
      </c>
      <c r="B181" s="6"/>
      <c r="C181" s="10"/>
      <c r="D181" s="32"/>
      <c r="E181" s="10"/>
      <c r="F181" s="32"/>
      <c r="G181" s="10"/>
      <c r="H181" s="32"/>
      <c r="I181" s="10"/>
      <c r="J181" s="32"/>
      <c r="K181" s="94"/>
      <c r="L181" s="32"/>
      <c r="M181" s="10"/>
      <c r="N181" s="32"/>
      <c r="O181" s="10"/>
      <c r="P181" s="32"/>
      <c r="Q181" s="10"/>
      <c r="R181" s="32"/>
      <c r="S181" s="10"/>
      <c r="T181" s="32"/>
      <c r="U181" s="10"/>
      <c r="V181" s="32"/>
      <c r="W181" s="10"/>
      <c r="X181" s="32"/>
      <c r="Y181" s="10"/>
      <c r="Z181" s="32"/>
      <c r="AA181" s="10"/>
      <c r="AB181" s="32"/>
      <c r="AC181" s="10"/>
      <c r="AD181" s="32"/>
      <c r="AE181" s="10"/>
      <c r="AF181" s="32"/>
      <c r="AG181" s="10"/>
      <c r="AH181" s="32"/>
      <c r="AI181" s="10"/>
      <c r="AJ181" s="32"/>
      <c r="AK181" s="10"/>
      <c r="AL181" s="32"/>
      <c r="AM181" s="10"/>
      <c r="AN181" s="32"/>
      <c r="AO181" s="10"/>
      <c r="AP181" s="32"/>
      <c r="AQ181" s="10"/>
      <c r="AR181" s="32"/>
      <c r="AS181" s="10"/>
      <c r="AT181" s="32"/>
      <c r="AU181" s="10"/>
      <c r="AV181" s="32"/>
      <c r="AW181" s="10"/>
      <c r="AX181" s="242"/>
      <c r="AY181" s="10"/>
      <c r="AZ181" s="32"/>
      <c r="BA181" s="10"/>
      <c r="BB181" s="242"/>
      <c r="BC181" s="10"/>
      <c r="BD181" s="242"/>
      <c r="BE181" s="7"/>
      <c r="BF181" s="247"/>
      <c r="BG181" s="10"/>
      <c r="BH181" s="242"/>
      <c r="BI181" s="7"/>
      <c r="BJ181" s="247"/>
      <c r="BK181" s="7"/>
      <c r="BL181" s="247"/>
      <c r="BM181" s="7"/>
      <c r="BN181" s="8"/>
      <c r="BO181" s="7"/>
      <c r="BP181" s="247"/>
      <c r="BQ181" s="7"/>
      <c r="BR181" s="247"/>
      <c r="BS181" s="7"/>
      <c r="BT181" s="247"/>
      <c r="BU181" s="7"/>
      <c r="BV181" s="247"/>
      <c r="BW181" s="7"/>
      <c r="BX181" s="8"/>
      <c r="BY181" s="7"/>
      <c r="BZ181" s="8"/>
      <c r="CB181" s="41"/>
      <c r="CC181" s="41">
        <f t="shared" si="29"/>
        <v>0</v>
      </c>
      <c r="CD181">
        <f t="shared" si="30"/>
        <v>0</v>
      </c>
      <c r="CF181" s="39"/>
    </row>
    <row r="182" spans="1:84" x14ac:dyDescent="0.25">
      <c r="A182">
        <v>106</v>
      </c>
      <c r="B182" s="6"/>
      <c r="C182" s="10"/>
      <c r="D182" s="32"/>
      <c r="E182" s="10"/>
      <c r="F182" s="32"/>
      <c r="G182" s="10"/>
      <c r="H182" s="32"/>
      <c r="I182" s="10"/>
      <c r="J182" s="32"/>
      <c r="K182" s="10"/>
      <c r="L182" s="32"/>
      <c r="M182" s="10"/>
      <c r="N182" s="32"/>
      <c r="O182" s="10"/>
      <c r="P182" s="32"/>
      <c r="Q182" s="10"/>
      <c r="R182" s="32"/>
      <c r="S182" s="10"/>
      <c r="T182" s="32"/>
      <c r="U182" s="10"/>
      <c r="V182" s="32"/>
      <c r="W182" s="10"/>
      <c r="X182" s="32"/>
      <c r="Y182" s="10"/>
      <c r="Z182" s="32"/>
      <c r="AA182" s="10"/>
      <c r="AB182" s="32"/>
      <c r="AC182" s="10"/>
      <c r="AD182" s="32"/>
      <c r="AE182" s="10"/>
      <c r="AF182" s="32"/>
      <c r="AG182" s="10"/>
      <c r="AH182" s="32"/>
      <c r="AI182" s="10"/>
      <c r="AJ182" s="32"/>
      <c r="AK182" s="10"/>
      <c r="AL182" s="32"/>
      <c r="AM182" s="10"/>
      <c r="AN182" s="32"/>
      <c r="AO182" s="10"/>
      <c r="AP182" s="32"/>
      <c r="AQ182" s="235"/>
      <c r="AR182" s="32"/>
      <c r="AS182" s="10"/>
      <c r="AT182" s="32"/>
      <c r="AU182" s="10"/>
      <c r="AV182" s="32"/>
      <c r="AW182" s="10"/>
      <c r="AX182" s="242"/>
      <c r="AY182" s="10"/>
      <c r="AZ182" s="32"/>
      <c r="BA182" s="10"/>
      <c r="BB182" s="242"/>
      <c r="BC182" s="10"/>
      <c r="BD182" s="242"/>
      <c r="BE182" s="7"/>
      <c r="BF182" s="247"/>
      <c r="BG182" s="10"/>
      <c r="BH182" s="242"/>
      <c r="BI182" s="7"/>
      <c r="BJ182" s="247"/>
      <c r="BK182" s="7"/>
      <c r="BL182" s="247"/>
      <c r="BM182" s="7"/>
      <c r="BN182" s="8"/>
      <c r="BO182" s="7"/>
      <c r="BP182" s="247"/>
      <c r="BQ182" s="7"/>
      <c r="BR182" s="247"/>
      <c r="BS182" s="7"/>
      <c r="BT182" s="247"/>
      <c r="BU182" s="7"/>
      <c r="BV182" s="247"/>
      <c r="BW182" s="7"/>
      <c r="BX182" s="8"/>
      <c r="BY182" s="7"/>
      <c r="BZ182" s="8"/>
      <c r="CB182" s="41"/>
      <c r="CC182" s="41">
        <f t="shared" si="29"/>
        <v>0</v>
      </c>
      <c r="CD182">
        <f t="shared" ref="CD182:CD191" si="31">COUNT(C182:BZ182)/2</f>
        <v>0</v>
      </c>
    </row>
    <row r="183" spans="1:84" x14ac:dyDescent="0.25">
      <c r="A183">
        <v>107</v>
      </c>
      <c r="B183" s="6"/>
      <c r="C183" s="10"/>
      <c r="D183" s="32"/>
      <c r="E183" s="10"/>
      <c r="F183" s="32"/>
      <c r="G183" s="10"/>
      <c r="H183" s="32"/>
      <c r="I183" s="10"/>
      <c r="J183" s="32"/>
      <c r="K183" s="10"/>
      <c r="L183" s="32"/>
      <c r="M183" s="10"/>
      <c r="N183" s="32"/>
      <c r="O183" s="10"/>
      <c r="P183" s="32"/>
      <c r="Q183" s="10"/>
      <c r="R183" s="32"/>
      <c r="S183" s="10"/>
      <c r="T183" s="32"/>
      <c r="U183" s="10"/>
      <c r="V183" s="32"/>
      <c r="W183" s="10"/>
      <c r="X183" s="32"/>
      <c r="Y183" s="10"/>
      <c r="Z183" s="32"/>
      <c r="AA183" s="10"/>
      <c r="AB183" s="32"/>
      <c r="AC183" s="10"/>
      <c r="AD183" s="32"/>
      <c r="AE183" s="10"/>
      <c r="AF183" s="32"/>
      <c r="AG183" s="10"/>
      <c r="AH183" s="32"/>
      <c r="AI183" s="10"/>
      <c r="AJ183" s="32"/>
      <c r="AK183" s="10"/>
      <c r="AL183" s="32"/>
      <c r="AM183" s="10"/>
      <c r="AN183" s="32"/>
      <c r="AO183" s="10"/>
      <c r="AP183" s="32"/>
      <c r="AQ183" s="10"/>
      <c r="AR183" s="32"/>
      <c r="AS183" s="10"/>
      <c r="AT183" s="32"/>
      <c r="AU183" s="10"/>
      <c r="AV183" s="32"/>
      <c r="AW183" s="10"/>
      <c r="AX183" s="242"/>
      <c r="AY183" s="10"/>
      <c r="AZ183" s="32"/>
      <c r="BA183" s="10"/>
      <c r="BB183" s="242"/>
      <c r="BC183" s="10"/>
      <c r="BD183" s="242"/>
      <c r="BE183" s="7"/>
      <c r="BF183" s="247"/>
      <c r="BG183" s="10"/>
      <c r="BH183" s="242"/>
      <c r="BI183" s="7"/>
      <c r="BJ183" s="247"/>
      <c r="BK183" s="7"/>
      <c r="BL183" s="247"/>
      <c r="BM183" s="7"/>
      <c r="BN183" s="8"/>
      <c r="BO183" s="7"/>
      <c r="BP183" s="247"/>
      <c r="BQ183" s="7"/>
      <c r="BR183" s="247"/>
      <c r="BS183" s="7"/>
      <c r="BT183" s="247"/>
      <c r="BU183" s="7"/>
      <c r="BV183" s="247"/>
      <c r="BW183" s="7"/>
      <c r="BX183" s="8"/>
      <c r="BY183" s="7"/>
      <c r="BZ183" s="8"/>
      <c r="CB183" s="41"/>
      <c r="CC183" s="41">
        <f t="shared" si="29"/>
        <v>0</v>
      </c>
      <c r="CD183">
        <f t="shared" si="31"/>
        <v>0</v>
      </c>
    </row>
    <row r="184" spans="1:84" x14ac:dyDescent="0.25">
      <c r="A184">
        <v>108</v>
      </c>
      <c r="B184" s="6"/>
      <c r="C184" s="10"/>
      <c r="D184" s="32"/>
      <c r="E184" s="10"/>
      <c r="F184" s="32"/>
      <c r="G184" s="10"/>
      <c r="H184" s="32"/>
      <c r="I184" s="10"/>
      <c r="J184" s="32"/>
      <c r="K184" s="10"/>
      <c r="L184" s="32"/>
      <c r="M184" s="10"/>
      <c r="N184" s="32"/>
      <c r="O184" s="10"/>
      <c r="P184" s="32"/>
      <c r="Q184" s="10"/>
      <c r="R184" s="32"/>
      <c r="S184" s="10"/>
      <c r="T184" s="32"/>
      <c r="U184" s="10"/>
      <c r="V184" s="32"/>
      <c r="W184" s="10"/>
      <c r="X184" s="32"/>
      <c r="Y184" s="10"/>
      <c r="Z184" s="32"/>
      <c r="AA184" s="10"/>
      <c r="AB184" s="32"/>
      <c r="AC184" s="10"/>
      <c r="AD184" s="32"/>
      <c r="AE184" s="10"/>
      <c r="AF184" s="32"/>
      <c r="AG184" s="10"/>
      <c r="AH184" s="32"/>
      <c r="AI184" s="10"/>
      <c r="AJ184" s="32"/>
      <c r="AK184" s="10"/>
      <c r="AL184" s="32"/>
      <c r="AM184" s="10"/>
      <c r="AN184" s="32"/>
      <c r="AO184" s="10"/>
      <c r="AP184" s="32"/>
      <c r="AQ184" s="10"/>
      <c r="AR184" s="32"/>
      <c r="AS184" s="10"/>
      <c r="AT184" s="32"/>
      <c r="AU184" s="10"/>
      <c r="AV184" s="32"/>
      <c r="AW184" s="10"/>
      <c r="AX184" s="242"/>
      <c r="AY184" s="10"/>
      <c r="AZ184" s="32"/>
      <c r="BA184" s="10"/>
      <c r="BB184" s="242"/>
      <c r="BC184" s="10"/>
      <c r="BD184" s="242"/>
      <c r="BE184" s="7"/>
      <c r="BF184" s="247"/>
      <c r="BG184" s="10"/>
      <c r="BH184" s="242"/>
      <c r="BI184" s="7"/>
      <c r="BJ184" s="247"/>
      <c r="BK184" s="7"/>
      <c r="BL184" s="247"/>
      <c r="BM184" s="7"/>
      <c r="BN184" s="8"/>
      <c r="BO184" s="7"/>
      <c r="BP184" s="247"/>
      <c r="BQ184" s="7"/>
      <c r="BR184" s="247"/>
      <c r="BS184" s="7"/>
      <c r="BT184" s="247"/>
      <c r="BU184" s="7"/>
      <c r="BV184" s="247"/>
      <c r="BW184" s="7"/>
      <c r="BX184" s="8"/>
      <c r="BY184" s="7"/>
      <c r="BZ184" s="8"/>
      <c r="CB184" s="41"/>
      <c r="CC184" s="41">
        <f t="shared" si="29"/>
        <v>0</v>
      </c>
      <c r="CD184">
        <f t="shared" si="31"/>
        <v>0</v>
      </c>
    </row>
    <row r="185" spans="1:84" x14ac:dyDescent="0.25">
      <c r="A185">
        <v>109</v>
      </c>
      <c r="B185" s="6"/>
      <c r="C185" s="10"/>
      <c r="D185" s="32"/>
      <c r="E185" s="10"/>
      <c r="F185" s="32"/>
      <c r="G185" s="10"/>
      <c r="H185" s="32"/>
      <c r="I185" s="10"/>
      <c r="J185" s="32"/>
      <c r="K185" s="94"/>
      <c r="L185" s="32"/>
      <c r="M185" s="10"/>
      <c r="N185" s="32"/>
      <c r="O185" s="10"/>
      <c r="P185" s="32"/>
      <c r="Q185" s="10"/>
      <c r="R185" s="32"/>
      <c r="S185" s="10"/>
      <c r="T185" s="32"/>
      <c r="U185" s="10"/>
      <c r="V185" s="32"/>
      <c r="W185" s="10"/>
      <c r="X185" s="32"/>
      <c r="Y185" s="10"/>
      <c r="Z185" s="32"/>
      <c r="AA185" s="10"/>
      <c r="AB185" s="32"/>
      <c r="AC185" s="10"/>
      <c r="AD185" s="32"/>
      <c r="AE185" s="10"/>
      <c r="AF185" s="32"/>
      <c r="AG185" s="10"/>
      <c r="AH185" s="32"/>
      <c r="AI185" s="10"/>
      <c r="AJ185" s="32"/>
      <c r="AK185" s="10"/>
      <c r="AL185" s="32"/>
      <c r="AM185" s="10"/>
      <c r="AN185" s="32"/>
      <c r="AO185" s="10"/>
      <c r="AP185" s="32"/>
      <c r="AQ185" s="10"/>
      <c r="AR185" s="32"/>
      <c r="AS185" s="10"/>
      <c r="AT185" s="32"/>
      <c r="AU185" s="10"/>
      <c r="AV185" s="32"/>
      <c r="AW185" s="10"/>
      <c r="AX185" s="242"/>
      <c r="AY185" s="10"/>
      <c r="AZ185" s="32"/>
      <c r="BA185" s="10"/>
      <c r="BB185" s="242"/>
      <c r="BC185" s="10"/>
      <c r="BD185" s="242"/>
      <c r="BE185" s="7"/>
      <c r="BF185" s="247"/>
      <c r="BG185" s="10"/>
      <c r="BH185" s="242"/>
      <c r="BI185" s="7"/>
      <c r="BJ185" s="247"/>
      <c r="BK185" s="7"/>
      <c r="BL185" s="247"/>
      <c r="BM185" s="7"/>
      <c r="BN185" s="8"/>
      <c r="BO185" s="7"/>
      <c r="BP185" s="247"/>
      <c r="BQ185" s="7"/>
      <c r="BR185" s="247"/>
      <c r="BS185" s="7"/>
      <c r="BT185" s="247"/>
      <c r="BU185" s="7"/>
      <c r="BV185" s="247"/>
      <c r="BW185" s="7"/>
      <c r="BX185" s="8"/>
      <c r="BY185" s="7"/>
      <c r="BZ185" s="8"/>
      <c r="CB185" s="41"/>
      <c r="CC185" s="41">
        <f t="shared" si="29"/>
        <v>0</v>
      </c>
      <c r="CD185">
        <f t="shared" si="31"/>
        <v>0</v>
      </c>
      <c r="CF185" s="39"/>
    </row>
    <row r="186" spans="1:84" x14ac:dyDescent="0.25">
      <c r="A186">
        <v>110</v>
      </c>
      <c r="B186" s="6"/>
      <c r="C186" s="10"/>
      <c r="D186" s="32"/>
      <c r="E186" s="10"/>
      <c r="F186" s="32"/>
      <c r="G186" s="10"/>
      <c r="H186" s="32"/>
      <c r="I186" s="10"/>
      <c r="J186" s="32"/>
      <c r="K186" s="10"/>
      <c r="L186" s="32"/>
      <c r="M186" s="10"/>
      <c r="N186" s="32"/>
      <c r="O186" s="10"/>
      <c r="P186" s="32"/>
      <c r="Q186" s="10"/>
      <c r="R186" s="32"/>
      <c r="S186" s="10"/>
      <c r="T186" s="32"/>
      <c r="U186" s="10"/>
      <c r="V186" s="32"/>
      <c r="W186" s="10"/>
      <c r="X186" s="32"/>
      <c r="Y186" s="10"/>
      <c r="Z186" s="32"/>
      <c r="AA186" s="10"/>
      <c r="AB186" s="32"/>
      <c r="AC186" s="10"/>
      <c r="AD186" s="32"/>
      <c r="AE186" s="10"/>
      <c r="AF186" s="32"/>
      <c r="AG186" s="10"/>
      <c r="AH186" s="32"/>
      <c r="AI186" s="10"/>
      <c r="AJ186" s="32"/>
      <c r="AK186" s="10"/>
      <c r="AL186" s="32"/>
      <c r="AM186" s="10"/>
      <c r="AN186" s="32"/>
      <c r="AO186" s="10"/>
      <c r="AP186" s="32"/>
      <c r="AQ186" s="10"/>
      <c r="AR186" s="32"/>
      <c r="AS186" s="10"/>
      <c r="AT186" s="32"/>
      <c r="AU186" s="10"/>
      <c r="AV186" s="32"/>
      <c r="AW186" s="10"/>
      <c r="AX186" s="242"/>
      <c r="AY186" s="10"/>
      <c r="AZ186" s="32"/>
      <c r="BA186" s="10"/>
      <c r="BB186" s="242"/>
      <c r="BC186" s="10"/>
      <c r="BD186" s="242"/>
      <c r="BE186" s="7"/>
      <c r="BF186" s="247"/>
      <c r="BG186" s="10"/>
      <c r="BH186" s="242"/>
      <c r="BI186" s="7"/>
      <c r="BJ186" s="247"/>
      <c r="BK186" s="7"/>
      <c r="BL186" s="247"/>
      <c r="BM186" s="7"/>
      <c r="BN186" s="8"/>
      <c r="BO186" s="7"/>
      <c r="BP186" s="247"/>
      <c r="BQ186" s="7"/>
      <c r="BR186" s="247"/>
      <c r="BS186" s="7"/>
      <c r="BT186" s="247"/>
      <c r="BU186" s="7"/>
      <c r="BV186" s="247"/>
      <c r="BW186" s="7"/>
      <c r="BX186" s="8"/>
      <c r="BY186" s="7"/>
      <c r="BZ186" s="8"/>
      <c r="CB186" s="41"/>
      <c r="CC186" s="41">
        <f t="shared" si="29"/>
        <v>0</v>
      </c>
      <c r="CD186">
        <f t="shared" si="31"/>
        <v>0</v>
      </c>
    </row>
    <row r="187" spans="1:84" x14ac:dyDescent="0.25">
      <c r="A187">
        <v>111</v>
      </c>
      <c r="B187" s="6"/>
      <c r="C187" s="10"/>
      <c r="D187" s="32"/>
      <c r="E187" s="10"/>
      <c r="F187" s="32"/>
      <c r="G187" s="10"/>
      <c r="H187" s="32"/>
      <c r="I187" s="10"/>
      <c r="J187" s="32"/>
      <c r="K187" s="10"/>
      <c r="L187" s="32"/>
      <c r="M187" s="10"/>
      <c r="N187" s="32"/>
      <c r="O187" s="10"/>
      <c r="P187" s="32"/>
      <c r="Q187" s="10"/>
      <c r="R187" s="32"/>
      <c r="S187" s="10"/>
      <c r="T187" s="32"/>
      <c r="U187" s="10"/>
      <c r="V187" s="32"/>
      <c r="W187" s="10"/>
      <c r="X187" s="32"/>
      <c r="Y187" s="10"/>
      <c r="Z187" s="32"/>
      <c r="AA187" s="10"/>
      <c r="AB187" s="32"/>
      <c r="AC187" s="10"/>
      <c r="AD187" s="32"/>
      <c r="AE187" s="10"/>
      <c r="AF187" s="32"/>
      <c r="AG187" s="10"/>
      <c r="AH187" s="32"/>
      <c r="AI187" s="10"/>
      <c r="AJ187" s="32"/>
      <c r="AK187" s="10"/>
      <c r="AL187" s="32"/>
      <c r="AM187" s="10"/>
      <c r="AN187" s="32"/>
      <c r="AO187" s="10"/>
      <c r="AP187" s="32"/>
      <c r="AQ187" s="10"/>
      <c r="AR187" s="32"/>
      <c r="AS187" s="10"/>
      <c r="AT187" s="32"/>
      <c r="AU187" s="10"/>
      <c r="AV187" s="32"/>
      <c r="AW187" s="10"/>
      <c r="AX187" s="242"/>
      <c r="AY187" s="10"/>
      <c r="AZ187" s="32"/>
      <c r="BA187" s="10"/>
      <c r="BB187" s="242"/>
      <c r="BC187" s="10"/>
      <c r="BD187" s="242"/>
      <c r="BE187" s="7"/>
      <c r="BF187" s="247"/>
      <c r="BG187" s="10"/>
      <c r="BH187" s="242"/>
      <c r="BI187" s="7"/>
      <c r="BJ187" s="247"/>
      <c r="BK187" s="7"/>
      <c r="BL187" s="247"/>
      <c r="BM187" s="7"/>
      <c r="BN187" s="8"/>
      <c r="BO187" s="7"/>
      <c r="BP187" s="247"/>
      <c r="BQ187" s="7"/>
      <c r="BR187" s="247"/>
      <c r="BS187" s="7"/>
      <c r="BT187" s="247"/>
      <c r="BU187" s="7"/>
      <c r="BV187" s="247"/>
      <c r="BW187" s="7"/>
      <c r="BX187" s="8"/>
      <c r="BY187" s="7"/>
      <c r="BZ187" s="8"/>
      <c r="CB187" s="41"/>
      <c r="CC187" s="41">
        <f t="shared" si="29"/>
        <v>0</v>
      </c>
      <c r="CD187">
        <f t="shared" si="31"/>
        <v>0</v>
      </c>
    </row>
    <row r="188" spans="1:84" x14ac:dyDescent="0.25">
      <c r="A188">
        <v>112</v>
      </c>
      <c r="B188" s="6"/>
      <c r="C188" s="10"/>
      <c r="D188" s="32"/>
      <c r="E188" s="10"/>
      <c r="F188" s="32"/>
      <c r="G188" s="10"/>
      <c r="H188" s="32"/>
      <c r="I188" s="10"/>
      <c r="J188" s="32"/>
      <c r="K188" s="10"/>
      <c r="L188" s="32"/>
      <c r="M188" s="10"/>
      <c r="N188" s="32"/>
      <c r="O188" s="10"/>
      <c r="P188" s="32"/>
      <c r="Q188" s="10"/>
      <c r="R188" s="32"/>
      <c r="S188" s="10"/>
      <c r="T188" s="32"/>
      <c r="U188" s="10"/>
      <c r="V188" s="32"/>
      <c r="W188" s="10"/>
      <c r="X188" s="32"/>
      <c r="Y188" s="10"/>
      <c r="Z188" s="32"/>
      <c r="AA188" s="10"/>
      <c r="AB188" s="32"/>
      <c r="AC188" s="10"/>
      <c r="AD188" s="32"/>
      <c r="AE188" s="10"/>
      <c r="AF188" s="32"/>
      <c r="AG188" s="10"/>
      <c r="AH188" s="32"/>
      <c r="AI188" s="10"/>
      <c r="AJ188" s="32"/>
      <c r="AK188" s="10"/>
      <c r="AL188" s="32"/>
      <c r="AM188" s="10"/>
      <c r="AN188" s="32"/>
      <c r="AO188" s="10"/>
      <c r="AP188" s="32"/>
      <c r="AQ188" s="10"/>
      <c r="AR188" s="32"/>
      <c r="AS188" s="10"/>
      <c r="AT188" s="32"/>
      <c r="AU188" s="10"/>
      <c r="AV188" s="32"/>
      <c r="AW188" s="10"/>
      <c r="AX188" s="242"/>
      <c r="AY188" s="10"/>
      <c r="AZ188" s="32"/>
      <c r="BA188" s="10"/>
      <c r="BB188" s="242"/>
      <c r="BC188" s="10"/>
      <c r="BD188" s="242"/>
      <c r="BE188" s="7"/>
      <c r="BF188" s="247"/>
      <c r="BG188" s="10"/>
      <c r="BH188" s="242"/>
      <c r="BI188" s="7"/>
      <c r="BJ188" s="247"/>
      <c r="BK188" s="7"/>
      <c r="BL188" s="247"/>
      <c r="BM188" s="7"/>
      <c r="BN188" s="8"/>
      <c r="BO188" s="7"/>
      <c r="BP188" s="247"/>
      <c r="BQ188" s="7"/>
      <c r="BR188" s="247"/>
      <c r="BS188" s="7"/>
      <c r="BT188" s="247"/>
      <c r="BU188" s="7"/>
      <c r="BV188" s="247"/>
      <c r="BW188" s="7"/>
      <c r="BX188" s="8"/>
      <c r="BY188" s="7"/>
      <c r="BZ188" s="8"/>
      <c r="CB188" s="41"/>
      <c r="CC188" s="41">
        <f t="shared" si="29"/>
        <v>0</v>
      </c>
      <c r="CD188">
        <f t="shared" si="31"/>
        <v>0</v>
      </c>
    </row>
    <row r="189" spans="1:84" x14ac:dyDescent="0.25">
      <c r="A189">
        <v>113</v>
      </c>
      <c r="B189" s="6"/>
      <c r="C189" s="10"/>
      <c r="D189" s="32"/>
      <c r="E189" s="10"/>
      <c r="F189" s="32"/>
      <c r="G189" s="10"/>
      <c r="H189" s="32"/>
      <c r="I189" s="10"/>
      <c r="J189" s="32"/>
      <c r="K189" s="10"/>
      <c r="L189" s="32"/>
      <c r="M189" s="10"/>
      <c r="N189" s="32"/>
      <c r="O189" s="10"/>
      <c r="P189" s="32"/>
      <c r="Q189" s="10"/>
      <c r="R189" s="32"/>
      <c r="S189" s="10"/>
      <c r="T189" s="32"/>
      <c r="U189" s="10"/>
      <c r="V189" s="32"/>
      <c r="W189" s="10"/>
      <c r="X189" s="32"/>
      <c r="Y189" s="10"/>
      <c r="Z189" s="32"/>
      <c r="AA189" s="10"/>
      <c r="AB189" s="32"/>
      <c r="AC189" s="10"/>
      <c r="AD189" s="32"/>
      <c r="AE189" s="10"/>
      <c r="AF189" s="32"/>
      <c r="AG189" s="10"/>
      <c r="AH189" s="32"/>
      <c r="AI189" s="10"/>
      <c r="AJ189" s="32"/>
      <c r="AK189" s="10"/>
      <c r="AL189" s="32"/>
      <c r="AM189" s="10"/>
      <c r="AN189" s="32"/>
      <c r="AO189" s="10"/>
      <c r="AP189" s="32"/>
      <c r="AQ189" s="10"/>
      <c r="AR189" s="32"/>
      <c r="AS189" s="10"/>
      <c r="AT189" s="32"/>
      <c r="AU189" s="10"/>
      <c r="AV189" s="32"/>
      <c r="AW189" s="10"/>
      <c r="AX189" s="242"/>
      <c r="AY189" s="10"/>
      <c r="AZ189" s="32"/>
      <c r="BA189" s="10"/>
      <c r="BB189" s="242"/>
      <c r="BC189" s="10"/>
      <c r="BD189" s="242"/>
      <c r="BE189" s="7"/>
      <c r="BF189" s="247"/>
      <c r="BG189" s="10"/>
      <c r="BH189" s="242"/>
      <c r="BI189" s="7"/>
      <c r="BJ189" s="247"/>
      <c r="BK189" s="7"/>
      <c r="BL189" s="247"/>
      <c r="BM189" s="7"/>
      <c r="BN189" s="8"/>
      <c r="BO189" s="7"/>
      <c r="BP189" s="247"/>
      <c r="BQ189" s="7"/>
      <c r="BR189" s="247"/>
      <c r="BS189" s="7"/>
      <c r="BT189" s="247"/>
      <c r="BU189" s="7"/>
      <c r="BV189" s="247"/>
      <c r="BW189" s="7"/>
      <c r="BX189" s="8"/>
      <c r="BY189" s="7"/>
      <c r="BZ189" s="8"/>
      <c r="CB189" s="41"/>
      <c r="CC189" s="41">
        <f t="shared" si="29"/>
        <v>0</v>
      </c>
      <c r="CD189">
        <f t="shared" si="31"/>
        <v>0</v>
      </c>
    </row>
    <row r="190" spans="1:84" x14ac:dyDescent="0.25">
      <c r="A190">
        <v>114</v>
      </c>
      <c r="B190" s="6"/>
      <c r="C190" s="10"/>
      <c r="D190" s="32"/>
      <c r="E190" s="10"/>
      <c r="F190" s="32"/>
      <c r="G190" s="10"/>
      <c r="H190" s="32"/>
      <c r="I190" s="10"/>
      <c r="J190" s="32"/>
      <c r="K190" s="10"/>
      <c r="L190" s="32"/>
      <c r="M190" s="10"/>
      <c r="N190" s="32"/>
      <c r="O190" s="10"/>
      <c r="P190" s="32"/>
      <c r="Q190" s="10"/>
      <c r="R190" s="32"/>
      <c r="S190" s="10"/>
      <c r="T190" s="32"/>
      <c r="U190" s="10"/>
      <c r="V190" s="32"/>
      <c r="W190" s="10"/>
      <c r="X190" s="32"/>
      <c r="Y190" s="10"/>
      <c r="Z190" s="32"/>
      <c r="AA190" s="10"/>
      <c r="AB190" s="32"/>
      <c r="AC190" s="10"/>
      <c r="AD190" s="32"/>
      <c r="AE190" s="10"/>
      <c r="AF190" s="32"/>
      <c r="AG190" s="10"/>
      <c r="AH190" s="32"/>
      <c r="AI190" s="10"/>
      <c r="AJ190" s="32"/>
      <c r="AK190" s="10"/>
      <c r="AL190" s="32"/>
      <c r="AM190" s="10"/>
      <c r="AN190" s="32"/>
      <c r="AO190" s="10"/>
      <c r="AP190" s="32"/>
      <c r="AQ190" s="10"/>
      <c r="AR190" s="32"/>
      <c r="AS190" s="10"/>
      <c r="AT190" s="32"/>
      <c r="AU190" s="10"/>
      <c r="AV190" s="32"/>
      <c r="AW190" s="10"/>
      <c r="AX190" s="242"/>
      <c r="AY190" s="10"/>
      <c r="AZ190" s="32"/>
      <c r="BA190" s="10"/>
      <c r="BB190" s="242"/>
      <c r="BC190" s="10"/>
      <c r="BD190" s="242"/>
      <c r="BE190" s="7"/>
      <c r="BF190" s="247"/>
      <c r="BG190" s="10"/>
      <c r="BH190" s="242"/>
      <c r="BI190" s="7"/>
      <c r="BJ190" s="247"/>
      <c r="BK190" s="7"/>
      <c r="BL190" s="247"/>
      <c r="BM190" s="7"/>
      <c r="BN190" s="8"/>
      <c r="BO190" s="7"/>
      <c r="BP190" s="247"/>
      <c r="BQ190" s="7"/>
      <c r="BR190" s="247"/>
      <c r="BS190" s="7"/>
      <c r="BT190" s="247"/>
      <c r="BU190" s="7"/>
      <c r="BV190" s="247"/>
      <c r="BW190" s="7"/>
      <c r="BX190" s="8"/>
      <c r="BY190" s="7"/>
      <c r="BZ190" s="8"/>
      <c r="CB190" s="41"/>
      <c r="CC190" s="41">
        <f t="shared" si="29"/>
        <v>0</v>
      </c>
      <c r="CD190">
        <f t="shared" si="31"/>
        <v>0</v>
      </c>
    </row>
    <row r="191" spans="1:84" x14ac:dyDescent="0.25">
      <c r="A191">
        <v>115</v>
      </c>
      <c r="B191" s="6"/>
      <c r="C191" s="10"/>
      <c r="D191" s="32"/>
      <c r="E191" s="10"/>
      <c r="F191" s="32"/>
      <c r="G191" s="10"/>
      <c r="H191" s="32"/>
      <c r="I191" s="10"/>
      <c r="J191" s="32"/>
      <c r="K191" s="10"/>
      <c r="L191" s="32"/>
      <c r="M191" s="10"/>
      <c r="N191" s="32"/>
      <c r="O191" s="10"/>
      <c r="P191" s="32"/>
      <c r="Q191" s="10"/>
      <c r="R191" s="32"/>
      <c r="S191" s="10"/>
      <c r="T191" s="32"/>
      <c r="U191" s="10"/>
      <c r="V191" s="32"/>
      <c r="W191" s="10"/>
      <c r="X191" s="32"/>
      <c r="Y191" s="10"/>
      <c r="Z191" s="32"/>
      <c r="AA191" s="10"/>
      <c r="AB191" s="32"/>
      <c r="AC191" s="10"/>
      <c r="AD191" s="32"/>
      <c r="AE191" s="10"/>
      <c r="AF191" s="32"/>
      <c r="AG191" s="10"/>
      <c r="AH191" s="32"/>
      <c r="AI191" s="10"/>
      <c r="AJ191" s="32"/>
      <c r="AK191" s="10"/>
      <c r="AL191" s="32"/>
      <c r="AM191" s="10"/>
      <c r="AN191" s="32"/>
      <c r="AO191" s="10"/>
      <c r="AP191" s="32"/>
      <c r="AQ191" s="10"/>
      <c r="AR191" s="32"/>
      <c r="AS191" s="10"/>
      <c r="AT191" s="32"/>
      <c r="AU191" s="10"/>
      <c r="AV191" s="32"/>
      <c r="AW191" s="10"/>
      <c r="AX191" s="242"/>
      <c r="AY191" s="10"/>
      <c r="AZ191" s="32"/>
      <c r="BA191" s="10"/>
      <c r="BB191" s="242"/>
      <c r="BC191" s="10"/>
      <c r="BD191" s="242"/>
      <c r="BE191" s="7"/>
      <c r="BF191" s="247"/>
      <c r="BG191" s="10"/>
      <c r="BH191" s="242"/>
      <c r="BI191" s="7"/>
      <c r="BJ191" s="247"/>
      <c r="BK191" s="7"/>
      <c r="BL191" s="247"/>
      <c r="BM191" s="7"/>
      <c r="BN191" s="8"/>
      <c r="BO191" s="7"/>
      <c r="BP191" s="247"/>
      <c r="BQ191" s="7"/>
      <c r="BR191" s="247"/>
      <c r="BS191" s="7"/>
      <c r="BT191" s="247"/>
      <c r="BU191" s="7"/>
      <c r="BV191" s="247"/>
      <c r="BW191" s="7"/>
      <c r="BX191" s="8"/>
      <c r="BY191" s="7"/>
      <c r="BZ191" s="8"/>
      <c r="CB191" s="41"/>
      <c r="CC191" s="41">
        <f t="shared" si="29"/>
        <v>0</v>
      </c>
      <c r="CD191">
        <f t="shared" si="31"/>
        <v>0</v>
      </c>
    </row>
    <row r="192" spans="1:84" x14ac:dyDescent="0.25">
      <c r="A192">
        <v>116</v>
      </c>
      <c r="B192" s="6"/>
      <c r="C192" s="10"/>
      <c r="D192" s="32"/>
      <c r="E192" s="10"/>
      <c r="F192" s="32"/>
      <c r="G192" s="10"/>
      <c r="H192" s="32"/>
      <c r="I192" s="10"/>
      <c r="J192" s="32"/>
      <c r="K192" s="10"/>
      <c r="L192" s="32"/>
      <c r="M192" s="10"/>
      <c r="N192" s="32"/>
      <c r="O192" s="10"/>
      <c r="P192" s="32"/>
      <c r="Q192" s="10"/>
      <c r="R192" s="32"/>
      <c r="S192" s="10"/>
      <c r="T192" s="32"/>
      <c r="U192" s="10"/>
      <c r="V192" s="32"/>
      <c r="W192" s="10"/>
      <c r="X192" s="32"/>
      <c r="Y192" s="10"/>
      <c r="Z192" s="32"/>
      <c r="AA192" s="10"/>
      <c r="AB192" s="32"/>
      <c r="AC192" s="10"/>
      <c r="AD192" s="32"/>
      <c r="AE192" s="10"/>
      <c r="AF192" s="32"/>
      <c r="AG192" s="10"/>
      <c r="AH192" s="32"/>
      <c r="AI192" s="10"/>
      <c r="AJ192" s="32"/>
      <c r="AK192" s="10"/>
      <c r="AL192" s="32"/>
      <c r="AM192" s="10"/>
      <c r="AN192" s="32"/>
      <c r="AO192" s="10"/>
      <c r="AP192" s="32"/>
      <c r="AQ192" s="10"/>
      <c r="AR192" s="32"/>
      <c r="AS192" s="10"/>
      <c r="AT192" s="32"/>
      <c r="AU192" s="10"/>
      <c r="AV192" s="32"/>
      <c r="AW192" s="10"/>
      <c r="AX192" s="242"/>
      <c r="AY192" s="10"/>
      <c r="AZ192" s="32"/>
      <c r="BA192" s="10"/>
      <c r="BB192" s="242"/>
      <c r="BC192" s="10"/>
      <c r="BD192" s="242"/>
      <c r="BE192" s="7"/>
      <c r="BF192" s="247"/>
      <c r="BG192" s="10"/>
      <c r="BH192" s="242"/>
      <c r="BI192" s="7"/>
      <c r="BJ192" s="247"/>
      <c r="BK192" s="7"/>
      <c r="BL192" s="247"/>
      <c r="BM192" s="7"/>
      <c r="BN192" s="8"/>
      <c r="BO192" s="7"/>
      <c r="BP192" s="247"/>
      <c r="BQ192" s="7"/>
      <c r="BR192" s="247"/>
      <c r="BS192" s="7"/>
      <c r="BT192" s="247"/>
      <c r="BU192" s="7"/>
      <c r="BV192" s="247"/>
      <c r="BW192" s="7"/>
      <c r="BX192" s="8"/>
      <c r="BY192" s="7"/>
      <c r="BZ192" s="8"/>
      <c r="CB192" s="41"/>
      <c r="CC192" s="41">
        <f t="shared" si="29"/>
        <v>0</v>
      </c>
      <c r="CD192">
        <f t="shared" ref="CD192:CD234" si="32">COUNT(C192:BZ192)/2</f>
        <v>0</v>
      </c>
    </row>
    <row r="193" spans="1:84" x14ac:dyDescent="0.25">
      <c r="A193">
        <v>117</v>
      </c>
      <c r="B193" s="6"/>
      <c r="C193" s="10"/>
      <c r="D193" s="32"/>
      <c r="E193" s="10"/>
      <c r="F193" s="32"/>
      <c r="G193" s="10"/>
      <c r="H193" s="32"/>
      <c r="I193" s="10"/>
      <c r="J193" s="32"/>
      <c r="K193" s="10"/>
      <c r="L193" s="32"/>
      <c r="M193" s="10"/>
      <c r="N193" s="32"/>
      <c r="O193" s="10"/>
      <c r="P193" s="32"/>
      <c r="Q193" s="10"/>
      <c r="R193" s="32"/>
      <c r="S193" s="10"/>
      <c r="T193" s="32"/>
      <c r="U193" s="10"/>
      <c r="V193" s="32"/>
      <c r="W193" s="10"/>
      <c r="X193" s="32"/>
      <c r="Y193" s="10"/>
      <c r="Z193" s="32"/>
      <c r="AA193" s="10"/>
      <c r="AB193" s="32"/>
      <c r="AC193" s="10"/>
      <c r="AD193" s="32"/>
      <c r="AE193" s="10"/>
      <c r="AF193" s="32"/>
      <c r="AG193" s="10"/>
      <c r="AH193" s="32"/>
      <c r="AI193" s="10"/>
      <c r="AJ193" s="32"/>
      <c r="AK193" s="10"/>
      <c r="AL193" s="32"/>
      <c r="AM193" s="10"/>
      <c r="AN193" s="32"/>
      <c r="AO193" s="10"/>
      <c r="AP193" s="32"/>
      <c r="AQ193" s="10"/>
      <c r="AR193" s="32"/>
      <c r="AS193" s="10"/>
      <c r="AT193" s="32"/>
      <c r="AU193" s="10"/>
      <c r="AV193" s="32"/>
      <c r="AW193" s="10"/>
      <c r="AX193" s="242"/>
      <c r="AY193" s="10"/>
      <c r="AZ193" s="32"/>
      <c r="BA193" s="10"/>
      <c r="BB193" s="242"/>
      <c r="BC193" s="10"/>
      <c r="BD193" s="242"/>
      <c r="BE193" s="10"/>
      <c r="BF193" s="245"/>
      <c r="BG193" s="10"/>
      <c r="BH193" s="242"/>
      <c r="BI193" s="10"/>
      <c r="BJ193" s="245"/>
      <c r="BK193" s="10"/>
      <c r="BL193" s="245"/>
      <c r="BM193" s="10"/>
      <c r="BN193" s="32"/>
      <c r="BO193" s="10"/>
      <c r="BP193" s="245"/>
      <c r="BQ193" s="10"/>
      <c r="BR193" s="245"/>
      <c r="BS193" s="10"/>
      <c r="BT193" s="245"/>
      <c r="BU193" s="10"/>
      <c r="BV193" s="245"/>
      <c r="BW193" s="10"/>
      <c r="BX193" s="32"/>
      <c r="BY193" s="10"/>
      <c r="BZ193" s="32"/>
      <c r="CB193" s="41"/>
      <c r="CC193" s="41">
        <f t="shared" si="29"/>
        <v>0</v>
      </c>
      <c r="CD193">
        <f t="shared" si="32"/>
        <v>0</v>
      </c>
    </row>
    <row r="194" spans="1:84" x14ac:dyDescent="0.25">
      <c r="A194">
        <v>118</v>
      </c>
      <c r="B194" s="6"/>
      <c r="C194" s="10"/>
      <c r="D194" s="32"/>
      <c r="E194" s="10"/>
      <c r="F194" s="32"/>
      <c r="G194" s="10"/>
      <c r="H194" s="32"/>
      <c r="I194" s="10"/>
      <c r="J194" s="32"/>
      <c r="K194" s="10"/>
      <c r="L194" s="32"/>
      <c r="M194" s="10"/>
      <c r="N194" s="32"/>
      <c r="O194" s="10"/>
      <c r="P194" s="32"/>
      <c r="Q194" s="10"/>
      <c r="R194" s="32"/>
      <c r="S194" s="10"/>
      <c r="T194" s="32"/>
      <c r="U194" s="10"/>
      <c r="V194" s="32"/>
      <c r="W194" s="10"/>
      <c r="X194" s="32"/>
      <c r="Y194" s="10"/>
      <c r="Z194" s="32"/>
      <c r="AA194" s="10"/>
      <c r="AB194" s="32"/>
      <c r="AC194" s="10"/>
      <c r="AD194" s="32"/>
      <c r="AE194" s="10"/>
      <c r="AF194" s="32"/>
      <c r="AG194" s="10"/>
      <c r="AH194" s="32"/>
      <c r="AI194" s="10"/>
      <c r="AJ194" s="32"/>
      <c r="AK194" s="10"/>
      <c r="AL194" s="32"/>
      <c r="AM194" s="10"/>
      <c r="AN194" s="32"/>
      <c r="AO194" s="10"/>
      <c r="AP194" s="32"/>
      <c r="AQ194" s="10"/>
      <c r="AR194" s="32"/>
      <c r="AS194" s="10"/>
      <c r="AT194" s="32"/>
      <c r="AU194" s="10"/>
      <c r="AV194" s="32"/>
      <c r="AW194" s="10"/>
      <c r="AX194" s="242"/>
      <c r="AY194" s="10"/>
      <c r="AZ194" s="32"/>
      <c r="BA194" s="10"/>
      <c r="BB194" s="242"/>
      <c r="BC194" s="10"/>
      <c r="BD194" s="242"/>
      <c r="BE194" s="7"/>
      <c r="BF194" s="247"/>
      <c r="BG194" s="10"/>
      <c r="BH194" s="242"/>
      <c r="BI194" s="7"/>
      <c r="BJ194" s="247"/>
      <c r="BK194" s="7"/>
      <c r="BL194" s="247"/>
      <c r="BM194" s="7"/>
      <c r="BN194" s="8"/>
      <c r="BO194" s="7"/>
      <c r="BP194" s="247"/>
      <c r="BQ194" s="7"/>
      <c r="BR194" s="247"/>
      <c r="BS194" s="7"/>
      <c r="BT194" s="247"/>
      <c r="BU194" s="7"/>
      <c r="BV194" s="247"/>
      <c r="BW194" s="7"/>
      <c r="BX194" s="8"/>
      <c r="BY194" s="7"/>
      <c r="BZ194" s="8"/>
      <c r="CB194" s="41"/>
      <c r="CC194" s="41">
        <f t="shared" si="29"/>
        <v>0</v>
      </c>
      <c r="CD194">
        <f t="shared" si="32"/>
        <v>0</v>
      </c>
    </row>
    <row r="195" spans="1:84" x14ac:dyDescent="0.25">
      <c r="A195">
        <v>119</v>
      </c>
      <c r="B195" s="6"/>
      <c r="C195" s="10"/>
      <c r="D195" s="32"/>
      <c r="E195" s="10"/>
      <c r="F195" s="32"/>
      <c r="G195" s="10"/>
      <c r="H195" s="32"/>
      <c r="I195" s="10"/>
      <c r="J195" s="32"/>
      <c r="K195" s="10"/>
      <c r="L195" s="32"/>
      <c r="M195" s="10"/>
      <c r="N195" s="32"/>
      <c r="O195" s="10"/>
      <c r="P195" s="32"/>
      <c r="Q195" s="10"/>
      <c r="R195" s="32"/>
      <c r="S195" s="10"/>
      <c r="T195" s="32"/>
      <c r="U195" s="10"/>
      <c r="V195" s="32"/>
      <c r="W195" s="10"/>
      <c r="X195" s="32"/>
      <c r="Y195" s="10"/>
      <c r="Z195" s="32"/>
      <c r="AA195" s="10"/>
      <c r="AB195" s="32"/>
      <c r="AC195" s="10"/>
      <c r="AD195" s="32"/>
      <c r="AE195" s="10"/>
      <c r="AF195" s="32"/>
      <c r="AG195" s="10"/>
      <c r="AH195" s="32"/>
      <c r="AI195" s="10"/>
      <c r="AJ195" s="32"/>
      <c r="AK195" s="10"/>
      <c r="AL195" s="32"/>
      <c r="AM195" s="10"/>
      <c r="AN195" s="32"/>
      <c r="AO195" s="10"/>
      <c r="AP195" s="32"/>
      <c r="AQ195" s="10"/>
      <c r="AR195" s="32"/>
      <c r="AS195" s="10"/>
      <c r="AT195" s="32"/>
      <c r="AU195" s="10"/>
      <c r="AV195" s="32"/>
      <c r="AW195" s="10"/>
      <c r="AX195" s="242"/>
      <c r="AY195" s="10"/>
      <c r="AZ195" s="32"/>
      <c r="BA195" s="10"/>
      <c r="BB195" s="242"/>
      <c r="BC195" s="10"/>
      <c r="BD195" s="242"/>
      <c r="BE195" s="7"/>
      <c r="BF195" s="247"/>
      <c r="BG195" s="10"/>
      <c r="BH195" s="242"/>
      <c r="BI195" s="7"/>
      <c r="BJ195" s="247"/>
      <c r="BK195" s="7"/>
      <c r="BL195" s="247"/>
      <c r="BM195" s="7"/>
      <c r="BN195" s="8"/>
      <c r="BO195" s="7"/>
      <c r="BP195" s="247"/>
      <c r="BQ195" s="7"/>
      <c r="BR195" s="247"/>
      <c r="BS195" s="7"/>
      <c r="BT195" s="247"/>
      <c r="BU195" s="7"/>
      <c r="BV195" s="247"/>
      <c r="BW195" s="7"/>
      <c r="BX195" s="8"/>
      <c r="BY195" s="7"/>
      <c r="BZ195" s="8"/>
      <c r="CB195" s="41"/>
      <c r="CC195" s="41">
        <f t="shared" si="29"/>
        <v>0</v>
      </c>
      <c r="CD195">
        <f t="shared" si="32"/>
        <v>0</v>
      </c>
    </row>
    <row r="196" spans="1:84" x14ac:dyDescent="0.25">
      <c r="A196">
        <v>120</v>
      </c>
      <c r="B196" s="6"/>
      <c r="C196" s="10"/>
      <c r="D196" s="32"/>
      <c r="E196" s="10"/>
      <c r="F196" s="32"/>
      <c r="G196" s="10"/>
      <c r="H196" s="32"/>
      <c r="I196" s="10"/>
      <c r="J196" s="32"/>
      <c r="K196" s="10"/>
      <c r="L196" s="32"/>
      <c r="M196" s="10"/>
      <c r="N196" s="32"/>
      <c r="O196" s="10"/>
      <c r="P196" s="32"/>
      <c r="Q196" s="10"/>
      <c r="R196" s="32"/>
      <c r="S196" s="10"/>
      <c r="T196" s="32"/>
      <c r="U196" s="94"/>
      <c r="V196" s="32"/>
      <c r="W196" s="10"/>
      <c r="X196" s="32"/>
      <c r="Y196" s="10"/>
      <c r="Z196" s="32"/>
      <c r="AA196" s="10"/>
      <c r="AB196" s="32"/>
      <c r="AC196" s="10"/>
      <c r="AD196" s="32"/>
      <c r="AE196" s="10"/>
      <c r="AF196" s="32"/>
      <c r="AG196" s="10"/>
      <c r="AH196" s="32"/>
      <c r="AI196" s="10"/>
      <c r="AJ196" s="32"/>
      <c r="AK196" s="10"/>
      <c r="AL196" s="32"/>
      <c r="AM196" s="10"/>
      <c r="AN196" s="32"/>
      <c r="AO196" s="10"/>
      <c r="AP196" s="32"/>
      <c r="AQ196" s="10"/>
      <c r="AR196" s="32"/>
      <c r="AS196" s="10"/>
      <c r="AT196" s="32"/>
      <c r="AU196" s="94"/>
      <c r="AV196" s="32"/>
      <c r="AW196" s="10"/>
      <c r="AX196" s="242"/>
      <c r="AY196" s="94"/>
      <c r="AZ196" s="32"/>
      <c r="BA196" s="10"/>
      <c r="BB196" s="242"/>
      <c r="BC196" s="10"/>
      <c r="BD196" s="242"/>
      <c r="BE196" s="7"/>
      <c r="BF196" s="247"/>
      <c r="BG196" s="10"/>
      <c r="BH196" s="242"/>
      <c r="BI196" s="7"/>
      <c r="BJ196" s="247"/>
      <c r="BK196" s="7"/>
      <c r="BL196" s="247"/>
      <c r="BM196" s="7"/>
      <c r="BN196" s="8"/>
      <c r="BO196" s="7"/>
      <c r="BP196" s="247"/>
      <c r="BQ196" s="7"/>
      <c r="BR196" s="247"/>
      <c r="BS196" s="7"/>
      <c r="BT196" s="247"/>
      <c r="BU196" s="7"/>
      <c r="BV196" s="247"/>
      <c r="BW196" s="7"/>
      <c r="BX196" s="8"/>
      <c r="BY196" s="7"/>
      <c r="BZ196" s="8"/>
      <c r="CB196" s="41"/>
      <c r="CC196" s="41">
        <f t="shared" si="29"/>
        <v>0</v>
      </c>
      <c r="CD196">
        <f t="shared" si="32"/>
        <v>0</v>
      </c>
    </row>
    <row r="197" spans="1:84" x14ac:dyDescent="0.25">
      <c r="A197">
        <v>121</v>
      </c>
      <c r="B197" s="6"/>
      <c r="C197" s="10"/>
      <c r="D197" s="32"/>
      <c r="E197" s="10"/>
      <c r="F197" s="32"/>
      <c r="G197" s="10"/>
      <c r="H197" s="32"/>
      <c r="I197" s="10"/>
      <c r="J197" s="32"/>
      <c r="K197" s="10"/>
      <c r="L197" s="32"/>
      <c r="M197" s="10"/>
      <c r="N197" s="32"/>
      <c r="O197" s="10"/>
      <c r="P197" s="32"/>
      <c r="Q197" s="10"/>
      <c r="R197" s="32"/>
      <c r="S197" s="10"/>
      <c r="T197" s="32"/>
      <c r="U197" s="94"/>
      <c r="V197" s="32"/>
      <c r="W197" s="10"/>
      <c r="X197" s="32"/>
      <c r="Y197" s="10"/>
      <c r="Z197" s="32"/>
      <c r="AA197" s="10"/>
      <c r="AB197" s="32"/>
      <c r="AC197" s="10"/>
      <c r="AD197" s="32"/>
      <c r="AE197" s="10"/>
      <c r="AF197" s="32"/>
      <c r="AG197" s="10"/>
      <c r="AH197" s="32"/>
      <c r="AI197" s="10"/>
      <c r="AJ197" s="32"/>
      <c r="AK197" s="10"/>
      <c r="AL197" s="32"/>
      <c r="AM197" s="10"/>
      <c r="AN197" s="32"/>
      <c r="AO197" s="10"/>
      <c r="AP197" s="32"/>
      <c r="AQ197" s="10"/>
      <c r="AR197" s="32"/>
      <c r="AS197" s="10"/>
      <c r="AT197" s="32"/>
      <c r="AU197" s="94"/>
      <c r="AV197" s="32"/>
      <c r="AW197" s="10"/>
      <c r="AX197" s="242"/>
      <c r="AY197" s="94"/>
      <c r="AZ197" s="32"/>
      <c r="BA197" s="10"/>
      <c r="BB197" s="242"/>
      <c r="BC197" s="10"/>
      <c r="BD197" s="242"/>
      <c r="BE197" s="7"/>
      <c r="BF197" s="247"/>
      <c r="BG197" s="10"/>
      <c r="BH197" s="242"/>
      <c r="BI197" s="7"/>
      <c r="BJ197" s="247"/>
      <c r="BK197" s="7"/>
      <c r="BL197" s="247"/>
      <c r="BM197" s="7"/>
      <c r="BN197" s="8"/>
      <c r="BO197" s="7"/>
      <c r="BP197" s="247"/>
      <c r="BQ197" s="7"/>
      <c r="BR197" s="247"/>
      <c r="BS197" s="7"/>
      <c r="BT197" s="247"/>
      <c r="BU197" s="7"/>
      <c r="BV197" s="247"/>
      <c r="BW197" s="7"/>
      <c r="BX197" s="8"/>
      <c r="BY197" s="7"/>
      <c r="BZ197" s="8"/>
      <c r="CB197" s="41"/>
      <c r="CC197" s="41">
        <f t="shared" si="29"/>
        <v>0</v>
      </c>
      <c r="CD197">
        <f t="shared" si="32"/>
        <v>0</v>
      </c>
    </row>
    <row r="198" spans="1:84" x14ac:dyDescent="0.25">
      <c r="A198">
        <v>122</v>
      </c>
      <c r="B198" s="6"/>
      <c r="C198" s="10"/>
      <c r="D198" s="32"/>
      <c r="E198" s="10"/>
      <c r="F198" s="32"/>
      <c r="G198" s="10"/>
      <c r="H198" s="32"/>
      <c r="I198" s="10"/>
      <c r="J198" s="32"/>
      <c r="K198" s="10"/>
      <c r="L198" s="32"/>
      <c r="M198" s="10"/>
      <c r="N198" s="32"/>
      <c r="O198" s="10"/>
      <c r="P198" s="32"/>
      <c r="Q198" s="10"/>
      <c r="R198" s="32"/>
      <c r="S198" s="10"/>
      <c r="T198" s="32"/>
      <c r="U198" s="10"/>
      <c r="V198" s="32"/>
      <c r="W198" s="10"/>
      <c r="X198" s="32"/>
      <c r="Y198" s="10"/>
      <c r="Z198" s="32"/>
      <c r="AA198" s="10"/>
      <c r="AB198" s="32"/>
      <c r="AC198" s="10"/>
      <c r="AD198" s="32"/>
      <c r="AE198" s="10"/>
      <c r="AF198" s="32"/>
      <c r="AG198" s="10"/>
      <c r="AH198" s="32"/>
      <c r="AI198" s="10"/>
      <c r="AJ198" s="32"/>
      <c r="AK198" s="10"/>
      <c r="AL198" s="32"/>
      <c r="AM198" s="10"/>
      <c r="AN198" s="32"/>
      <c r="AO198" s="10"/>
      <c r="AP198" s="32"/>
      <c r="AQ198" s="10"/>
      <c r="AR198" s="32"/>
      <c r="AS198" s="10"/>
      <c r="AT198" s="32"/>
      <c r="AU198" s="10"/>
      <c r="AV198" s="32"/>
      <c r="AW198" s="10"/>
      <c r="AX198" s="242"/>
      <c r="AY198" s="10"/>
      <c r="AZ198" s="32"/>
      <c r="BA198" s="10"/>
      <c r="BB198" s="242"/>
      <c r="BC198" s="10"/>
      <c r="BD198" s="242"/>
      <c r="BE198" s="7"/>
      <c r="BF198" s="247"/>
      <c r="BG198" s="10"/>
      <c r="BH198" s="242"/>
      <c r="BI198" s="7"/>
      <c r="BJ198" s="247"/>
      <c r="BK198" s="7"/>
      <c r="BL198" s="247"/>
      <c r="BM198" s="7"/>
      <c r="BN198" s="8"/>
      <c r="BO198" s="7"/>
      <c r="BP198" s="247"/>
      <c r="BQ198" s="7"/>
      <c r="BR198" s="247"/>
      <c r="BS198" s="7"/>
      <c r="BT198" s="247"/>
      <c r="BU198" s="7"/>
      <c r="BV198" s="247"/>
      <c r="BW198" s="7"/>
      <c r="BX198" s="8"/>
      <c r="BY198" s="7"/>
      <c r="BZ198" s="8"/>
      <c r="CB198" s="41"/>
      <c r="CC198" s="41">
        <f t="shared" si="29"/>
        <v>0</v>
      </c>
      <c r="CD198">
        <f t="shared" si="32"/>
        <v>0</v>
      </c>
    </row>
    <row r="199" spans="1:84" x14ac:dyDescent="0.25">
      <c r="A199">
        <v>123</v>
      </c>
      <c r="B199" s="6"/>
      <c r="C199" s="10"/>
      <c r="D199" s="32"/>
      <c r="E199" s="10"/>
      <c r="F199" s="32"/>
      <c r="G199" s="10"/>
      <c r="H199" s="32"/>
      <c r="I199" s="10"/>
      <c r="J199" s="32"/>
      <c r="K199" s="94"/>
      <c r="L199" s="32"/>
      <c r="M199" s="10"/>
      <c r="N199" s="32"/>
      <c r="O199" s="94"/>
      <c r="P199" s="32"/>
      <c r="Q199" s="10"/>
      <c r="R199" s="32"/>
      <c r="S199" s="10"/>
      <c r="T199" s="32"/>
      <c r="U199" s="10"/>
      <c r="V199" s="32"/>
      <c r="W199" s="10"/>
      <c r="X199" s="32"/>
      <c r="Y199" s="10"/>
      <c r="Z199" s="32"/>
      <c r="AA199" s="10"/>
      <c r="AB199" s="32"/>
      <c r="AC199" s="10"/>
      <c r="AD199" s="32"/>
      <c r="AE199" s="10"/>
      <c r="AF199" s="32"/>
      <c r="AG199" s="10"/>
      <c r="AH199" s="32"/>
      <c r="AI199" s="10"/>
      <c r="AJ199" s="32"/>
      <c r="AK199" s="10"/>
      <c r="AL199" s="32"/>
      <c r="AM199" s="10"/>
      <c r="AN199" s="32"/>
      <c r="AO199" s="10"/>
      <c r="AP199" s="32"/>
      <c r="AQ199" s="10"/>
      <c r="AR199" s="32"/>
      <c r="AS199" s="10"/>
      <c r="AT199" s="32"/>
      <c r="AU199" s="10"/>
      <c r="AV199" s="32"/>
      <c r="AW199" s="10"/>
      <c r="AX199" s="242"/>
      <c r="AY199" s="10"/>
      <c r="AZ199" s="32"/>
      <c r="BA199" s="10"/>
      <c r="BB199" s="242"/>
      <c r="BC199" s="10"/>
      <c r="BD199" s="242"/>
      <c r="BE199" s="7"/>
      <c r="BF199" s="247"/>
      <c r="BG199" s="10"/>
      <c r="BH199" s="242"/>
      <c r="BI199" s="7"/>
      <c r="BJ199" s="247"/>
      <c r="BK199" s="7"/>
      <c r="BL199" s="247"/>
      <c r="BM199" s="7"/>
      <c r="BN199" s="8"/>
      <c r="BO199" s="7"/>
      <c r="BP199" s="247"/>
      <c r="BQ199" s="7"/>
      <c r="BR199" s="247"/>
      <c r="BS199" s="7"/>
      <c r="BT199" s="247"/>
      <c r="BU199" s="7"/>
      <c r="BV199" s="247"/>
      <c r="BW199" s="7"/>
      <c r="BX199" s="8"/>
      <c r="BY199" s="7"/>
      <c r="BZ199" s="8"/>
      <c r="CB199" s="41"/>
      <c r="CC199" s="41">
        <f t="shared" si="29"/>
        <v>0</v>
      </c>
      <c r="CD199">
        <f t="shared" si="32"/>
        <v>0</v>
      </c>
    </row>
    <row r="200" spans="1:84" x14ac:dyDescent="0.25">
      <c r="A200">
        <v>124</v>
      </c>
      <c r="B200" s="6"/>
      <c r="C200" s="10"/>
      <c r="D200" s="32"/>
      <c r="E200" s="10"/>
      <c r="F200" s="32"/>
      <c r="G200" s="10"/>
      <c r="H200" s="32"/>
      <c r="I200" s="10"/>
      <c r="J200" s="32"/>
      <c r="K200" s="94"/>
      <c r="L200" s="32"/>
      <c r="M200" s="10"/>
      <c r="N200" s="32"/>
      <c r="O200" s="10"/>
      <c r="P200" s="32"/>
      <c r="Q200" s="10"/>
      <c r="R200" s="32"/>
      <c r="S200" s="10"/>
      <c r="T200" s="32"/>
      <c r="U200" s="10"/>
      <c r="V200" s="32"/>
      <c r="W200" s="10"/>
      <c r="X200" s="32"/>
      <c r="Y200" s="10"/>
      <c r="Z200" s="32"/>
      <c r="AA200" s="10"/>
      <c r="AB200" s="32"/>
      <c r="AC200" s="10"/>
      <c r="AD200" s="32"/>
      <c r="AE200" s="10"/>
      <c r="AF200" s="32"/>
      <c r="AG200" s="10"/>
      <c r="AH200" s="32"/>
      <c r="AI200" s="10"/>
      <c r="AJ200" s="32"/>
      <c r="AK200" s="10"/>
      <c r="AL200" s="32"/>
      <c r="AM200" s="10"/>
      <c r="AN200" s="32"/>
      <c r="AO200" s="10"/>
      <c r="AP200" s="32"/>
      <c r="AQ200" s="10"/>
      <c r="AR200" s="32"/>
      <c r="AS200" s="10"/>
      <c r="AT200" s="32"/>
      <c r="AU200" s="10"/>
      <c r="AV200" s="32"/>
      <c r="AW200" s="10"/>
      <c r="AX200" s="242"/>
      <c r="AY200" s="10"/>
      <c r="AZ200" s="32"/>
      <c r="BA200" s="10"/>
      <c r="BB200" s="242"/>
      <c r="BC200" s="10"/>
      <c r="BD200" s="242"/>
      <c r="BE200" s="7"/>
      <c r="BF200" s="247"/>
      <c r="BG200" s="10"/>
      <c r="BH200" s="242"/>
      <c r="BI200" s="7"/>
      <c r="BJ200" s="247"/>
      <c r="BK200" s="7"/>
      <c r="BL200" s="247"/>
      <c r="BM200" s="7"/>
      <c r="BN200" s="8"/>
      <c r="BO200" s="7"/>
      <c r="BP200" s="247"/>
      <c r="BQ200" s="7"/>
      <c r="BR200" s="247"/>
      <c r="BS200" s="7"/>
      <c r="BT200" s="247"/>
      <c r="BU200" s="7"/>
      <c r="BV200" s="247"/>
      <c r="BW200" s="7"/>
      <c r="BX200" s="8"/>
      <c r="BY200" s="7"/>
      <c r="BZ200" s="8"/>
      <c r="CB200" s="41"/>
      <c r="CC200" s="41">
        <f t="shared" si="29"/>
        <v>0</v>
      </c>
      <c r="CD200">
        <f t="shared" si="32"/>
        <v>0</v>
      </c>
      <c r="CF200" s="39"/>
    </row>
    <row r="201" spans="1:84" x14ac:dyDescent="0.25">
      <c r="A201">
        <v>125</v>
      </c>
      <c r="B201" s="6"/>
      <c r="C201" s="10"/>
      <c r="D201" s="32"/>
      <c r="E201" s="10"/>
      <c r="F201" s="32"/>
      <c r="G201" s="10"/>
      <c r="H201" s="32"/>
      <c r="I201" s="10"/>
      <c r="J201" s="32"/>
      <c r="K201" s="10"/>
      <c r="L201" s="32"/>
      <c r="M201" s="10"/>
      <c r="N201" s="32"/>
      <c r="O201" s="10"/>
      <c r="P201" s="32"/>
      <c r="Q201" s="10"/>
      <c r="R201" s="32"/>
      <c r="S201" s="10"/>
      <c r="T201" s="32"/>
      <c r="U201" s="10"/>
      <c r="V201" s="32"/>
      <c r="W201" s="10"/>
      <c r="X201" s="32"/>
      <c r="Y201" s="10"/>
      <c r="Z201" s="32"/>
      <c r="AA201" s="10"/>
      <c r="AB201" s="32"/>
      <c r="AC201" s="10"/>
      <c r="AD201" s="32"/>
      <c r="AE201" s="10"/>
      <c r="AF201" s="32"/>
      <c r="AG201" s="10"/>
      <c r="AH201" s="32"/>
      <c r="AI201" s="10"/>
      <c r="AJ201" s="32"/>
      <c r="AK201" s="10"/>
      <c r="AL201" s="32"/>
      <c r="AM201" s="10"/>
      <c r="AN201" s="32"/>
      <c r="AO201" s="10"/>
      <c r="AP201" s="32"/>
      <c r="AQ201" s="10"/>
      <c r="AR201" s="32"/>
      <c r="AS201" s="10"/>
      <c r="AT201" s="32"/>
      <c r="AU201" s="10"/>
      <c r="AV201" s="32"/>
      <c r="AW201" s="10"/>
      <c r="AX201" s="242"/>
      <c r="AY201" s="10"/>
      <c r="AZ201" s="32"/>
      <c r="BA201" s="10"/>
      <c r="BB201" s="242"/>
      <c r="BC201" s="10"/>
      <c r="BD201" s="242"/>
      <c r="BE201" s="7"/>
      <c r="BF201" s="247"/>
      <c r="BG201" s="10"/>
      <c r="BH201" s="242"/>
      <c r="BI201" s="7"/>
      <c r="BJ201" s="247"/>
      <c r="BK201" s="7"/>
      <c r="BL201" s="247"/>
      <c r="BM201" s="7"/>
      <c r="BN201" s="8"/>
      <c r="BO201" s="7"/>
      <c r="BP201" s="247"/>
      <c r="BQ201" s="7"/>
      <c r="BR201" s="247"/>
      <c r="BS201" s="7"/>
      <c r="BT201" s="247"/>
      <c r="BU201" s="7"/>
      <c r="BV201" s="247"/>
      <c r="BW201" s="7"/>
      <c r="BX201" s="8"/>
      <c r="BY201" s="7"/>
      <c r="BZ201" s="8"/>
      <c r="CB201" s="76"/>
      <c r="CC201" s="41">
        <f t="shared" si="29"/>
        <v>0</v>
      </c>
      <c r="CD201">
        <f t="shared" si="32"/>
        <v>0</v>
      </c>
      <c r="CF201" s="39"/>
    </row>
    <row r="202" spans="1:84" x14ac:dyDescent="0.25">
      <c r="A202">
        <v>126</v>
      </c>
      <c r="B202" s="6"/>
      <c r="C202" s="10"/>
      <c r="D202" s="32"/>
      <c r="E202" s="10"/>
      <c r="F202" s="32"/>
      <c r="G202" s="10"/>
      <c r="H202" s="32"/>
      <c r="I202" s="10"/>
      <c r="J202" s="32"/>
      <c r="K202" s="94"/>
      <c r="L202" s="32"/>
      <c r="M202" s="10"/>
      <c r="N202" s="32"/>
      <c r="O202" s="10"/>
      <c r="P202" s="32"/>
      <c r="Q202" s="10"/>
      <c r="R202" s="32"/>
      <c r="S202" s="10"/>
      <c r="T202" s="32"/>
      <c r="U202" s="10"/>
      <c r="V202" s="32"/>
      <c r="W202" s="10"/>
      <c r="X202" s="32"/>
      <c r="Y202" s="10"/>
      <c r="Z202" s="32"/>
      <c r="AA202" s="10"/>
      <c r="AB202" s="32"/>
      <c r="AC202" s="10"/>
      <c r="AD202" s="32"/>
      <c r="AE202" s="10"/>
      <c r="AF202" s="32"/>
      <c r="AG202" s="10"/>
      <c r="AH202" s="32"/>
      <c r="AI202" s="10"/>
      <c r="AJ202" s="32"/>
      <c r="AK202" s="10"/>
      <c r="AL202" s="32"/>
      <c r="AM202" s="10"/>
      <c r="AN202" s="32"/>
      <c r="AO202" s="10"/>
      <c r="AP202" s="32"/>
      <c r="AQ202" s="10"/>
      <c r="AR202" s="32"/>
      <c r="AS202" s="10"/>
      <c r="AT202" s="32"/>
      <c r="AU202" s="10"/>
      <c r="AV202" s="32"/>
      <c r="AW202" s="10"/>
      <c r="AX202" s="242"/>
      <c r="AY202" s="10"/>
      <c r="AZ202" s="32"/>
      <c r="BA202" s="10"/>
      <c r="BB202" s="242"/>
      <c r="BC202" s="10"/>
      <c r="BD202" s="242"/>
      <c r="BE202" s="7"/>
      <c r="BF202" s="247"/>
      <c r="BG202" s="10"/>
      <c r="BH202" s="242"/>
      <c r="BI202" s="7"/>
      <c r="BJ202" s="247"/>
      <c r="BK202" s="7"/>
      <c r="BL202" s="247"/>
      <c r="BM202" s="7"/>
      <c r="BN202" s="8"/>
      <c r="BO202" s="7"/>
      <c r="BP202" s="247"/>
      <c r="BQ202" s="7"/>
      <c r="BR202" s="247"/>
      <c r="BS202" s="7"/>
      <c r="BT202" s="247"/>
      <c r="BU202" s="7"/>
      <c r="BV202" s="247"/>
      <c r="BW202" s="7"/>
      <c r="BX202" s="8"/>
      <c r="BY202" s="7"/>
      <c r="BZ202" s="8"/>
      <c r="CB202" s="41"/>
      <c r="CC202" s="41">
        <f t="shared" si="29"/>
        <v>0</v>
      </c>
      <c r="CD202">
        <f t="shared" si="32"/>
        <v>0</v>
      </c>
      <c r="CF202" s="39"/>
    </row>
    <row r="203" spans="1:84" x14ac:dyDescent="0.25">
      <c r="A203">
        <v>127</v>
      </c>
      <c r="B203" s="6"/>
      <c r="C203" s="10"/>
      <c r="D203" s="32"/>
      <c r="E203" s="10"/>
      <c r="F203" s="32"/>
      <c r="G203" s="10"/>
      <c r="H203" s="32"/>
      <c r="I203" s="10"/>
      <c r="J203" s="32"/>
      <c r="K203" s="10"/>
      <c r="L203" s="32"/>
      <c r="M203" s="10"/>
      <c r="N203" s="32"/>
      <c r="O203" s="10"/>
      <c r="P203" s="32"/>
      <c r="Q203" s="10"/>
      <c r="R203" s="32"/>
      <c r="S203" s="10"/>
      <c r="T203" s="32"/>
      <c r="U203" s="10"/>
      <c r="V203" s="32"/>
      <c r="W203" s="10"/>
      <c r="X203" s="32"/>
      <c r="Y203" s="10"/>
      <c r="Z203" s="32"/>
      <c r="AA203" s="10"/>
      <c r="AB203" s="32"/>
      <c r="AC203" s="10"/>
      <c r="AD203" s="32"/>
      <c r="AE203" s="10"/>
      <c r="AF203" s="32"/>
      <c r="AG203" s="10"/>
      <c r="AH203" s="32"/>
      <c r="AI203" s="10"/>
      <c r="AJ203" s="32"/>
      <c r="AK203" s="10"/>
      <c r="AL203" s="32"/>
      <c r="AM203" s="10"/>
      <c r="AN203" s="32"/>
      <c r="AO203" s="10"/>
      <c r="AP203" s="32"/>
      <c r="AQ203" s="10"/>
      <c r="AR203" s="32"/>
      <c r="AS203" s="10"/>
      <c r="AT203" s="32"/>
      <c r="AU203" s="10"/>
      <c r="AV203" s="32"/>
      <c r="AW203" s="10"/>
      <c r="AX203" s="242"/>
      <c r="AY203" s="10"/>
      <c r="AZ203" s="32"/>
      <c r="BA203" s="10"/>
      <c r="BB203" s="242"/>
      <c r="BC203" s="10"/>
      <c r="BD203" s="242"/>
      <c r="BE203" s="7"/>
      <c r="BF203" s="247"/>
      <c r="BG203" s="10"/>
      <c r="BH203" s="242"/>
      <c r="BI203" s="7"/>
      <c r="BJ203" s="247"/>
      <c r="BK203" s="7"/>
      <c r="BL203" s="247"/>
      <c r="BM203" s="7"/>
      <c r="BN203" s="8"/>
      <c r="BO203" s="7"/>
      <c r="BP203" s="247"/>
      <c r="BQ203" s="7"/>
      <c r="BR203" s="247"/>
      <c r="BS203" s="7"/>
      <c r="BT203" s="247"/>
      <c r="BU203" s="7"/>
      <c r="BV203" s="247"/>
      <c r="BW203" s="7"/>
      <c r="BX203" s="8"/>
      <c r="BY203" s="7"/>
      <c r="BZ203" s="8"/>
      <c r="CB203" s="41"/>
      <c r="CC203" s="41">
        <f t="shared" si="29"/>
        <v>0</v>
      </c>
      <c r="CD203">
        <f t="shared" si="32"/>
        <v>0</v>
      </c>
      <c r="CF203" s="39"/>
    </row>
    <row r="204" spans="1:84" x14ac:dyDescent="0.25">
      <c r="A204">
        <v>128</v>
      </c>
      <c r="B204" s="6"/>
      <c r="C204" s="10"/>
      <c r="D204" s="32"/>
      <c r="E204" s="10"/>
      <c r="F204" s="32"/>
      <c r="G204" s="10"/>
      <c r="H204" s="32"/>
      <c r="I204" s="10"/>
      <c r="J204" s="32"/>
      <c r="K204" s="94"/>
      <c r="L204" s="32"/>
      <c r="M204" s="10"/>
      <c r="N204" s="32"/>
      <c r="O204" s="10"/>
      <c r="P204" s="32"/>
      <c r="Q204" s="10"/>
      <c r="R204" s="32"/>
      <c r="S204" s="10"/>
      <c r="T204" s="32"/>
      <c r="U204" s="10"/>
      <c r="V204" s="32"/>
      <c r="W204" s="10"/>
      <c r="X204" s="32"/>
      <c r="Y204" s="10"/>
      <c r="Z204" s="32"/>
      <c r="AA204" s="10"/>
      <c r="AB204" s="32"/>
      <c r="AC204" s="10"/>
      <c r="AD204" s="32"/>
      <c r="AE204" s="10"/>
      <c r="AF204" s="32"/>
      <c r="AG204" s="10"/>
      <c r="AH204" s="32"/>
      <c r="AI204" s="10"/>
      <c r="AJ204" s="32"/>
      <c r="AK204" s="10"/>
      <c r="AL204" s="32"/>
      <c r="AM204" s="10"/>
      <c r="AN204" s="32"/>
      <c r="AO204" s="10"/>
      <c r="AP204" s="32"/>
      <c r="AQ204" s="10"/>
      <c r="AR204" s="32"/>
      <c r="AS204" s="10"/>
      <c r="AT204" s="32"/>
      <c r="AU204" s="10"/>
      <c r="AV204" s="32"/>
      <c r="AW204" s="10"/>
      <c r="AX204" s="242"/>
      <c r="AY204" s="10"/>
      <c r="AZ204" s="32"/>
      <c r="BA204" s="10"/>
      <c r="BB204" s="242"/>
      <c r="BC204" s="10"/>
      <c r="BD204" s="242"/>
      <c r="BE204" s="7"/>
      <c r="BF204" s="247"/>
      <c r="BG204" s="10"/>
      <c r="BH204" s="242"/>
      <c r="BI204" s="7"/>
      <c r="BJ204" s="247"/>
      <c r="BK204" s="7"/>
      <c r="BL204" s="247"/>
      <c r="BM204" s="7"/>
      <c r="BN204" s="8"/>
      <c r="BO204" s="7"/>
      <c r="BP204" s="247"/>
      <c r="BQ204" s="7"/>
      <c r="BR204" s="247"/>
      <c r="BS204" s="7"/>
      <c r="BT204" s="247"/>
      <c r="BU204" s="7"/>
      <c r="BV204" s="247"/>
      <c r="BW204" s="7"/>
      <c r="BX204" s="8"/>
      <c r="BY204" s="7"/>
      <c r="BZ204" s="8"/>
      <c r="CB204" s="41"/>
      <c r="CC204" s="41">
        <f t="shared" si="29"/>
        <v>0</v>
      </c>
      <c r="CD204">
        <f t="shared" si="32"/>
        <v>0</v>
      </c>
      <c r="CF204" s="39"/>
    </row>
    <row r="205" spans="1:84" x14ac:dyDescent="0.25">
      <c r="A205">
        <v>129</v>
      </c>
      <c r="B205" s="6"/>
      <c r="C205" s="10"/>
      <c r="D205" s="32"/>
      <c r="E205" s="10"/>
      <c r="F205" s="32"/>
      <c r="G205" s="10"/>
      <c r="H205" s="32"/>
      <c r="I205" s="10"/>
      <c r="J205" s="32"/>
      <c r="K205" s="94"/>
      <c r="L205" s="32"/>
      <c r="M205" s="10"/>
      <c r="N205" s="32"/>
      <c r="O205" s="10"/>
      <c r="P205" s="32"/>
      <c r="Q205" s="10"/>
      <c r="R205" s="32"/>
      <c r="S205" s="10"/>
      <c r="T205" s="32"/>
      <c r="U205" s="10"/>
      <c r="V205" s="32"/>
      <c r="W205" s="10"/>
      <c r="X205" s="32"/>
      <c r="Y205" s="10"/>
      <c r="Z205" s="32"/>
      <c r="AA205" s="10"/>
      <c r="AB205" s="32"/>
      <c r="AC205" s="10"/>
      <c r="AD205" s="32"/>
      <c r="AE205" s="10"/>
      <c r="AF205" s="32"/>
      <c r="AG205" s="10"/>
      <c r="AH205" s="32"/>
      <c r="AI205" s="10"/>
      <c r="AJ205" s="32"/>
      <c r="AK205" s="10"/>
      <c r="AL205" s="32"/>
      <c r="AM205" s="10"/>
      <c r="AN205" s="32"/>
      <c r="AO205" s="10"/>
      <c r="AP205" s="32"/>
      <c r="AQ205" s="10"/>
      <c r="AR205" s="32"/>
      <c r="AS205" s="10"/>
      <c r="AT205" s="32"/>
      <c r="AU205" s="10"/>
      <c r="AV205" s="32"/>
      <c r="AW205" s="10"/>
      <c r="AX205" s="242"/>
      <c r="AY205" s="10"/>
      <c r="AZ205" s="32"/>
      <c r="BA205" s="10"/>
      <c r="BB205" s="242"/>
      <c r="BC205" s="10"/>
      <c r="BD205" s="242"/>
      <c r="BE205" s="7"/>
      <c r="BF205" s="247"/>
      <c r="BG205" s="10"/>
      <c r="BH205" s="242"/>
      <c r="BI205" s="7"/>
      <c r="BJ205" s="247"/>
      <c r="BK205" s="7"/>
      <c r="BL205" s="247"/>
      <c r="BM205" s="7"/>
      <c r="BN205" s="8"/>
      <c r="BO205" s="7"/>
      <c r="BP205" s="247"/>
      <c r="BQ205" s="7"/>
      <c r="BR205" s="247"/>
      <c r="BS205" s="7"/>
      <c r="BT205" s="247"/>
      <c r="BU205" s="7"/>
      <c r="BV205" s="247"/>
      <c r="BW205" s="7"/>
      <c r="BX205" s="8"/>
      <c r="BY205" s="7"/>
      <c r="BZ205" s="8"/>
      <c r="CB205" s="41"/>
      <c r="CC205" s="41">
        <f t="shared" si="29"/>
        <v>0</v>
      </c>
      <c r="CD205">
        <f t="shared" si="32"/>
        <v>0</v>
      </c>
      <c r="CF205" s="39"/>
    </row>
    <row r="206" spans="1:84" x14ac:dyDescent="0.25">
      <c r="A206">
        <v>130</v>
      </c>
      <c r="B206" s="6"/>
      <c r="C206" s="10"/>
      <c r="D206" s="32"/>
      <c r="E206" s="10"/>
      <c r="F206" s="32"/>
      <c r="G206" s="10"/>
      <c r="H206" s="32"/>
      <c r="I206" s="10"/>
      <c r="J206" s="32"/>
      <c r="K206" s="10"/>
      <c r="L206" s="32"/>
      <c r="M206" s="10"/>
      <c r="N206" s="32"/>
      <c r="O206" s="10"/>
      <c r="P206" s="32"/>
      <c r="Q206" s="10"/>
      <c r="R206" s="32"/>
      <c r="S206" s="10"/>
      <c r="T206" s="32"/>
      <c r="U206" s="10"/>
      <c r="V206" s="32"/>
      <c r="W206" s="10"/>
      <c r="X206" s="32"/>
      <c r="Y206" s="10"/>
      <c r="Z206" s="32"/>
      <c r="AA206" s="10"/>
      <c r="AB206" s="32"/>
      <c r="AC206" s="10"/>
      <c r="AD206" s="32"/>
      <c r="AE206" s="10"/>
      <c r="AF206" s="32"/>
      <c r="AG206" s="10"/>
      <c r="AH206" s="32"/>
      <c r="AI206" s="10"/>
      <c r="AJ206" s="32"/>
      <c r="AK206" s="10"/>
      <c r="AL206" s="32"/>
      <c r="AM206" s="10"/>
      <c r="AN206" s="32"/>
      <c r="AO206" s="10"/>
      <c r="AP206" s="32"/>
      <c r="AQ206" s="10"/>
      <c r="AR206" s="32"/>
      <c r="AS206" s="10"/>
      <c r="AT206" s="32"/>
      <c r="AU206" s="10"/>
      <c r="AV206" s="32"/>
      <c r="AW206" s="10"/>
      <c r="AX206" s="242"/>
      <c r="AY206" s="10"/>
      <c r="AZ206" s="32"/>
      <c r="BA206" s="10"/>
      <c r="BB206" s="242"/>
      <c r="BC206" s="10"/>
      <c r="BD206" s="242"/>
      <c r="BE206" s="7"/>
      <c r="BF206" s="247"/>
      <c r="BG206" s="10"/>
      <c r="BH206" s="242"/>
      <c r="BI206" s="7"/>
      <c r="BJ206" s="247"/>
      <c r="BK206" s="7"/>
      <c r="BL206" s="247"/>
      <c r="BM206" s="7"/>
      <c r="BN206" s="8"/>
      <c r="BO206" s="7"/>
      <c r="BP206" s="247"/>
      <c r="BQ206" s="7"/>
      <c r="BR206" s="247"/>
      <c r="BS206" s="7"/>
      <c r="BT206" s="247"/>
      <c r="BU206" s="7"/>
      <c r="BV206" s="247"/>
      <c r="BW206" s="7"/>
      <c r="BX206" s="8"/>
      <c r="BY206" s="7"/>
      <c r="BZ206" s="8"/>
      <c r="CB206" s="41"/>
      <c r="CC206" s="41">
        <f t="shared" si="29"/>
        <v>0</v>
      </c>
      <c r="CD206">
        <f t="shared" si="32"/>
        <v>0</v>
      </c>
      <c r="CF206" s="39"/>
    </row>
    <row r="207" spans="1:84" x14ac:dyDescent="0.25">
      <c r="A207">
        <v>131</v>
      </c>
      <c r="B207" s="6"/>
      <c r="C207" s="10"/>
      <c r="D207" s="32"/>
      <c r="E207" s="10"/>
      <c r="F207" s="32"/>
      <c r="G207" s="10"/>
      <c r="H207" s="32"/>
      <c r="I207" s="10"/>
      <c r="J207" s="32"/>
      <c r="K207" s="10"/>
      <c r="L207" s="32"/>
      <c r="M207" s="10"/>
      <c r="N207" s="32"/>
      <c r="O207" s="10"/>
      <c r="P207" s="32"/>
      <c r="Q207" s="10"/>
      <c r="R207" s="32"/>
      <c r="S207" s="10"/>
      <c r="T207" s="32"/>
      <c r="U207" s="10"/>
      <c r="V207" s="32"/>
      <c r="W207" s="10"/>
      <c r="X207" s="32"/>
      <c r="Y207" s="10"/>
      <c r="Z207" s="32"/>
      <c r="AA207" s="10"/>
      <c r="AB207" s="32"/>
      <c r="AC207" s="10"/>
      <c r="AD207" s="32"/>
      <c r="AE207" s="10"/>
      <c r="AF207" s="32"/>
      <c r="AG207" s="10"/>
      <c r="AH207" s="32"/>
      <c r="AI207" s="10"/>
      <c r="AJ207" s="32"/>
      <c r="AK207" s="10"/>
      <c r="AL207" s="32"/>
      <c r="AM207" s="10"/>
      <c r="AN207" s="32"/>
      <c r="AO207" s="10"/>
      <c r="AP207" s="32"/>
      <c r="AQ207" s="10"/>
      <c r="AR207" s="32"/>
      <c r="AS207" s="10"/>
      <c r="AT207" s="32"/>
      <c r="AU207" s="10"/>
      <c r="AV207" s="32"/>
      <c r="AW207" s="10"/>
      <c r="AX207" s="242"/>
      <c r="AY207" s="10"/>
      <c r="AZ207" s="32"/>
      <c r="BA207" s="10"/>
      <c r="BB207" s="242"/>
      <c r="BC207" s="10"/>
      <c r="BD207" s="242"/>
      <c r="BE207" s="7"/>
      <c r="BF207" s="247"/>
      <c r="BG207" s="10"/>
      <c r="BH207" s="242"/>
      <c r="BI207" s="7"/>
      <c r="BJ207" s="247"/>
      <c r="BK207" s="7"/>
      <c r="BL207" s="247"/>
      <c r="BM207" s="7"/>
      <c r="BN207" s="8"/>
      <c r="BO207" s="7"/>
      <c r="BP207" s="247"/>
      <c r="BQ207" s="7"/>
      <c r="BR207" s="247"/>
      <c r="BS207" s="7"/>
      <c r="BT207" s="247"/>
      <c r="BU207" s="7"/>
      <c r="BV207" s="247"/>
      <c r="BW207" s="7"/>
      <c r="BX207" s="8"/>
      <c r="BY207" s="7"/>
      <c r="BZ207" s="8"/>
      <c r="CB207" s="41"/>
      <c r="CC207" s="41">
        <f t="shared" si="29"/>
        <v>0</v>
      </c>
      <c r="CD207">
        <f t="shared" si="32"/>
        <v>0</v>
      </c>
      <c r="CF207" s="39"/>
    </row>
    <row r="208" spans="1:84" x14ac:dyDescent="0.25">
      <c r="A208">
        <v>132</v>
      </c>
      <c r="B208" s="6"/>
      <c r="C208" s="10"/>
      <c r="D208" s="32"/>
      <c r="E208" s="10"/>
      <c r="F208" s="32"/>
      <c r="G208" s="10"/>
      <c r="H208" s="32"/>
      <c r="I208" s="10"/>
      <c r="J208" s="32"/>
      <c r="K208" s="10"/>
      <c r="L208" s="32"/>
      <c r="M208" s="10"/>
      <c r="N208" s="32"/>
      <c r="O208" s="10"/>
      <c r="P208" s="32"/>
      <c r="Q208" s="10"/>
      <c r="R208" s="32"/>
      <c r="S208" s="10"/>
      <c r="T208" s="32"/>
      <c r="U208" s="10"/>
      <c r="V208" s="32"/>
      <c r="W208" s="10"/>
      <c r="X208" s="32"/>
      <c r="Y208" s="10"/>
      <c r="Z208" s="32"/>
      <c r="AA208" s="10"/>
      <c r="AB208" s="32"/>
      <c r="AC208" s="10"/>
      <c r="AD208" s="32"/>
      <c r="AE208" s="10"/>
      <c r="AF208" s="32"/>
      <c r="AG208" s="10"/>
      <c r="AH208" s="32"/>
      <c r="AI208" s="10"/>
      <c r="AJ208" s="32"/>
      <c r="AK208" s="10"/>
      <c r="AL208" s="32"/>
      <c r="AM208" s="10"/>
      <c r="AN208" s="32"/>
      <c r="AO208" s="10"/>
      <c r="AP208" s="32"/>
      <c r="AQ208" s="10"/>
      <c r="AR208" s="32"/>
      <c r="AS208" s="10"/>
      <c r="AT208" s="32"/>
      <c r="AU208" s="10"/>
      <c r="AV208" s="32"/>
      <c r="AW208" s="10"/>
      <c r="AX208" s="242"/>
      <c r="AY208" s="10"/>
      <c r="AZ208" s="32"/>
      <c r="BA208" s="10"/>
      <c r="BB208" s="242"/>
      <c r="BC208" s="10"/>
      <c r="BD208" s="242"/>
      <c r="BE208" s="10"/>
      <c r="BF208" s="245"/>
      <c r="BG208" s="10"/>
      <c r="BH208" s="242"/>
      <c r="BI208" s="10"/>
      <c r="BJ208" s="245"/>
      <c r="BK208" s="10"/>
      <c r="BL208" s="245"/>
      <c r="BM208" s="10"/>
      <c r="BN208" s="32"/>
      <c r="BO208" s="10"/>
      <c r="BP208" s="245"/>
      <c r="BQ208" s="10"/>
      <c r="BR208" s="245"/>
      <c r="BS208" s="10"/>
      <c r="BT208" s="245"/>
      <c r="BU208" s="10"/>
      <c r="BV208" s="245"/>
      <c r="BW208" s="10"/>
      <c r="BX208" s="32"/>
      <c r="BY208" s="10"/>
      <c r="BZ208" s="32"/>
      <c r="CB208" s="41"/>
      <c r="CC208" s="41">
        <f t="shared" si="29"/>
        <v>0</v>
      </c>
      <c r="CD208">
        <f t="shared" si="32"/>
        <v>0</v>
      </c>
    </row>
    <row r="209" spans="1:84" x14ac:dyDescent="0.25">
      <c r="A209">
        <v>133</v>
      </c>
      <c r="B209" s="6"/>
      <c r="C209" s="10"/>
      <c r="D209" s="32"/>
      <c r="E209" s="10"/>
      <c r="F209" s="32"/>
      <c r="G209" s="10"/>
      <c r="H209" s="32"/>
      <c r="I209" s="10"/>
      <c r="J209" s="32"/>
      <c r="K209" s="10"/>
      <c r="L209" s="32"/>
      <c r="M209" s="10"/>
      <c r="N209" s="32"/>
      <c r="O209" s="10"/>
      <c r="P209" s="32"/>
      <c r="Q209" s="10"/>
      <c r="R209" s="32"/>
      <c r="S209" s="10"/>
      <c r="T209" s="32"/>
      <c r="U209" s="10"/>
      <c r="V209" s="32"/>
      <c r="W209" s="10"/>
      <c r="X209" s="32"/>
      <c r="Y209" s="10"/>
      <c r="Z209" s="32"/>
      <c r="AA209" s="10"/>
      <c r="AB209" s="32"/>
      <c r="AC209" s="10"/>
      <c r="AD209" s="32"/>
      <c r="AE209" s="10"/>
      <c r="AF209" s="32"/>
      <c r="AG209" s="10"/>
      <c r="AH209" s="32"/>
      <c r="AI209" s="10"/>
      <c r="AJ209" s="32"/>
      <c r="AK209" s="10"/>
      <c r="AL209" s="32"/>
      <c r="AM209" s="10"/>
      <c r="AN209" s="32"/>
      <c r="AO209" s="10"/>
      <c r="AP209" s="32"/>
      <c r="AQ209" s="10"/>
      <c r="AR209" s="32"/>
      <c r="AS209" s="10"/>
      <c r="AT209" s="32"/>
      <c r="AU209" s="10"/>
      <c r="AV209" s="32"/>
      <c r="AW209" s="10"/>
      <c r="AX209" s="242"/>
      <c r="AY209" s="10"/>
      <c r="AZ209" s="32"/>
      <c r="BA209" s="10"/>
      <c r="BB209" s="242"/>
      <c r="BC209" s="10"/>
      <c r="BD209" s="242"/>
      <c r="BE209" s="10"/>
      <c r="BF209" s="245"/>
      <c r="BG209" s="10"/>
      <c r="BH209" s="242"/>
      <c r="BI209" s="10"/>
      <c r="BJ209" s="245"/>
      <c r="BK209" s="10"/>
      <c r="BL209" s="245"/>
      <c r="BM209" s="10"/>
      <c r="BN209" s="32"/>
      <c r="BO209" s="10"/>
      <c r="BP209" s="245"/>
      <c r="BQ209" s="10"/>
      <c r="BR209" s="245"/>
      <c r="BS209" s="10"/>
      <c r="BT209" s="245"/>
      <c r="BU209" s="10"/>
      <c r="BV209" s="245"/>
      <c r="BW209" s="10"/>
      <c r="BX209" s="32"/>
      <c r="BY209" s="10"/>
      <c r="BZ209" s="32"/>
      <c r="CB209" s="41"/>
      <c r="CC209" s="41">
        <f t="shared" si="29"/>
        <v>0</v>
      </c>
      <c r="CD209">
        <f t="shared" si="32"/>
        <v>0</v>
      </c>
    </row>
    <row r="210" spans="1:84" x14ac:dyDescent="0.25">
      <c r="A210">
        <v>134</v>
      </c>
      <c r="B210" s="6"/>
      <c r="C210" s="10"/>
      <c r="D210" s="32"/>
      <c r="E210" s="10"/>
      <c r="F210" s="32"/>
      <c r="G210" s="10"/>
      <c r="H210" s="32"/>
      <c r="I210" s="10"/>
      <c r="J210" s="32"/>
      <c r="K210" s="10"/>
      <c r="L210" s="32"/>
      <c r="M210" s="10"/>
      <c r="N210" s="32"/>
      <c r="O210" s="10"/>
      <c r="P210" s="32"/>
      <c r="Q210" s="10"/>
      <c r="R210" s="32"/>
      <c r="S210" s="10"/>
      <c r="T210" s="32"/>
      <c r="U210" s="10"/>
      <c r="V210" s="32"/>
      <c r="W210" s="10"/>
      <c r="X210" s="32"/>
      <c r="Y210" s="10"/>
      <c r="Z210" s="32"/>
      <c r="AA210" s="10"/>
      <c r="AB210" s="32"/>
      <c r="AC210" s="10"/>
      <c r="AD210" s="32"/>
      <c r="AE210" s="10"/>
      <c r="AF210" s="32"/>
      <c r="AG210" s="10"/>
      <c r="AH210" s="32"/>
      <c r="AI210" s="10"/>
      <c r="AJ210" s="32"/>
      <c r="AK210" s="10"/>
      <c r="AL210" s="32"/>
      <c r="AM210" s="10"/>
      <c r="AN210" s="32"/>
      <c r="AO210" s="10"/>
      <c r="AP210" s="32"/>
      <c r="AQ210" s="10"/>
      <c r="AR210" s="32"/>
      <c r="AS210" s="10"/>
      <c r="AT210" s="32"/>
      <c r="AU210" s="10"/>
      <c r="AV210" s="32"/>
      <c r="AW210" s="10"/>
      <c r="AX210" s="242"/>
      <c r="AY210" s="10"/>
      <c r="AZ210" s="32"/>
      <c r="BA210" s="10"/>
      <c r="BB210" s="242"/>
      <c r="BC210" s="10"/>
      <c r="BD210" s="242"/>
      <c r="BE210" s="7"/>
      <c r="BF210" s="247"/>
      <c r="BG210" s="10"/>
      <c r="BH210" s="242"/>
      <c r="BI210" s="7"/>
      <c r="BJ210" s="247"/>
      <c r="BK210" s="7"/>
      <c r="BL210" s="247"/>
      <c r="BM210" s="7"/>
      <c r="BN210" s="8"/>
      <c r="BO210" s="7"/>
      <c r="BP210" s="247"/>
      <c r="BQ210" s="7"/>
      <c r="BR210" s="247"/>
      <c r="BS210" s="7"/>
      <c r="BT210" s="247"/>
      <c r="BU210" s="7"/>
      <c r="BV210" s="247"/>
      <c r="BW210" s="7"/>
      <c r="BX210" s="8"/>
      <c r="BY210" s="7"/>
      <c r="BZ210" s="8"/>
      <c r="CB210" s="41"/>
      <c r="CC210" s="41">
        <f t="shared" si="29"/>
        <v>0</v>
      </c>
      <c r="CD210">
        <f t="shared" si="32"/>
        <v>0</v>
      </c>
    </row>
    <row r="211" spans="1:84" x14ac:dyDescent="0.25">
      <c r="A211">
        <v>135</v>
      </c>
      <c r="B211" s="6"/>
      <c r="C211" s="10"/>
      <c r="D211" s="32"/>
      <c r="E211" s="10"/>
      <c r="F211" s="32"/>
      <c r="G211" s="10"/>
      <c r="H211" s="32"/>
      <c r="I211" s="10"/>
      <c r="J211" s="32"/>
      <c r="K211" s="94"/>
      <c r="L211" s="32"/>
      <c r="M211" s="10"/>
      <c r="N211" s="32"/>
      <c r="O211" s="10"/>
      <c r="P211" s="32"/>
      <c r="Q211" s="10"/>
      <c r="R211" s="32"/>
      <c r="S211" s="10"/>
      <c r="T211" s="32"/>
      <c r="U211" s="10"/>
      <c r="V211" s="32"/>
      <c r="W211" s="10"/>
      <c r="X211" s="32"/>
      <c r="Y211" s="10"/>
      <c r="Z211" s="32"/>
      <c r="AA211" s="10"/>
      <c r="AB211" s="32"/>
      <c r="AC211" s="10"/>
      <c r="AD211" s="32"/>
      <c r="AE211" s="10"/>
      <c r="AF211" s="32"/>
      <c r="AG211" s="10"/>
      <c r="AH211" s="32"/>
      <c r="AI211" s="10"/>
      <c r="AJ211" s="32"/>
      <c r="AK211" s="10"/>
      <c r="AL211" s="32"/>
      <c r="AM211" s="10"/>
      <c r="AN211" s="32"/>
      <c r="AO211" s="10"/>
      <c r="AP211" s="32"/>
      <c r="AQ211" s="10"/>
      <c r="AR211" s="32"/>
      <c r="AS211" s="10"/>
      <c r="AT211" s="32"/>
      <c r="AU211" s="10"/>
      <c r="AV211" s="32"/>
      <c r="AW211" s="10"/>
      <c r="AX211" s="242"/>
      <c r="AY211" s="10"/>
      <c r="AZ211" s="32"/>
      <c r="BA211" s="10"/>
      <c r="BB211" s="242"/>
      <c r="BC211" s="10"/>
      <c r="BD211" s="242"/>
      <c r="BE211" s="7"/>
      <c r="BF211" s="247"/>
      <c r="BG211" s="10"/>
      <c r="BH211" s="242"/>
      <c r="BI211" s="7"/>
      <c r="BJ211" s="247"/>
      <c r="BK211" s="7"/>
      <c r="BL211" s="247"/>
      <c r="BM211" s="7"/>
      <c r="BN211" s="8"/>
      <c r="BO211" s="7"/>
      <c r="BP211" s="247"/>
      <c r="BQ211" s="7"/>
      <c r="BR211" s="247"/>
      <c r="BS211" s="7"/>
      <c r="BT211" s="247"/>
      <c r="BU211" s="7"/>
      <c r="BV211" s="247"/>
      <c r="BW211" s="7"/>
      <c r="BX211" s="8"/>
      <c r="BY211" s="7"/>
      <c r="BZ211" s="8"/>
      <c r="CB211" s="41"/>
      <c r="CC211" s="41">
        <f t="shared" si="29"/>
        <v>0</v>
      </c>
      <c r="CD211">
        <f t="shared" si="32"/>
        <v>0</v>
      </c>
      <c r="CF211" s="39"/>
    </row>
    <row r="212" spans="1:84" x14ac:dyDescent="0.25">
      <c r="A212">
        <v>136</v>
      </c>
      <c r="B212" s="6"/>
      <c r="C212" s="10"/>
      <c r="D212" s="32"/>
      <c r="E212" s="10"/>
      <c r="F212" s="32"/>
      <c r="G212" s="10"/>
      <c r="H212" s="32"/>
      <c r="I212" s="10"/>
      <c r="J212" s="32"/>
      <c r="K212" s="10"/>
      <c r="L212" s="32"/>
      <c r="M212" s="10"/>
      <c r="N212" s="32"/>
      <c r="O212" s="10"/>
      <c r="P212" s="32"/>
      <c r="Q212" s="10"/>
      <c r="R212" s="32"/>
      <c r="S212" s="10"/>
      <c r="T212" s="32"/>
      <c r="U212" s="10"/>
      <c r="V212" s="32"/>
      <c r="W212" s="10"/>
      <c r="X212" s="32"/>
      <c r="Y212" s="10"/>
      <c r="Z212" s="32"/>
      <c r="AA212" s="10"/>
      <c r="AB212" s="32"/>
      <c r="AC212" s="10"/>
      <c r="AD212" s="32"/>
      <c r="AE212" s="10"/>
      <c r="AF212" s="32"/>
      <c r="AG212" s="10"/>
      <c r="AH212" s="32"/>
      <c r="AI212" s="10"/>
      <c r="AJ212" s="32"/>
      <c r="AK212" s="10"/>
      <c r="AL212" s="32"/>
      <c r="AM212" s="10"/>
      <c r="AN212" s="32"/>
      <c r="AO212" s="10"/>
      <c r="AP212" s="32"/>
      <c r="AQ212" s="10"/>
      <c r="AR212" s="32"/>
      <c r="AS212" s="10"/>
      <c r="AT212" s="32"/>
      <c r="AU212" s="10"/>
      <c r="AV212" s="32"/>
      <c r="AW212" s="10"/>
      <c r="AX212" s="242"/>
      <c r="AY212" s="10"/>
      <c r="AZ212" s="32"/>
      <c r="BA212" s="10"/>
      <c r="BB212" s="242"/>
      <c r="BC212" s="10"/>
      <c r="BD212" s="242"/>
      <c r="BE212" s="7"/>
      <c r="BF212" s="247"/>
      <c r="BG212" s="10"/>
      <c r="BH212" s="242"/>
      <c r="BI212" s="7"/>
      <c r="BJ212" s="247"/>
      <c r="BK212" s="7"/>
      <c r="BL212" s="247"/>
      <c r="BM212" s="7"/>
      <c r="BN212" s="8"/>
      <c r="BO212" s="7"/>
      <c r="BP212" s="247"/>
      <c r="BQ212" s="7"/>
      <c r="BR212" s="247"/>
      <c r="BS212" s="7"/>
      <c r="BT212" s="247"/>
      <c r="BU212" s="7"/>
      <c r="BV212" s="247"/>
      <c r="BW212" s="7"/>
      <c r="BX212" s="8"/>
      <c r="BY212" s="7"/>
      <c r="BZ212" s="8"/>
      <c r="CB212" s="41"/>
      <c r="CC212" s="41">
        <f t="shared" si="29"/>
        <v>0</v>
      </c>
      <c r="CD212">
        <f t="shared" si="32"/>
        <v>0</v>
      </c>
    </row>
    <row r="213" spans="1:84" x14ac:dyDescent="0.25">
      <c r="A213">
        <v>137</v>
      </c>
      <c r="B213" s="6"/>
      <c r="C213" s="10"/>
      <c r="D213" s="32"/>
      <c r="E213" s="10"/>
      <c r="F213" s="32"/>
      <c r="G213" s="10"/>
      <c r="H213" s="32"/>
      <c r="I213" s="10"/>
      <c r="J213" s="32"/>
      <c r="K213" s="10"/>
      <c r="L213" s="32"/>
      <c r="M213" s="10"/>
      <c r="N213" s="32"/>
      <c r="O213" s="10"/>
      <c r="P213" s="32"/>
      <c r="Q213" s="10"/>
      <c r="R213" s="32"/>
      <c r="S213" s="10"/>
      <c r="T213" s="32"/>
      <c r="U213" s="10"/>
      <c r="V213" s="32"/>
      <c r="W213" s="10"/>
      <c r="X213" s="32"/>
      <c r="Y213" s="10"/>
      <c r="Z213" s="32"/>
      <c r="AA213" s="10"/>
      <c r="AB213" s="32"/>
      <c r="AC213" s="10"/>
      <c r="AD213" s="32"/>
      <c r="AE213" s="10"/>
      <c r="AF213" s="32"/>
      <c r="AG213" s="10"/>
      <c r="AH213" s="32"/>
      <c r="AI213" s="10"/>
      <c r="AJ213" s="32"/>
      <c r="AK213" s="10"/>
      <c r="AL213" s="32"/>
      <c r="AM213" s="10"/>
      <c r="AN213" s="32"/>
      <c r="AO213" s="10"/>
      <c r="AP213" s="32"/>
      <c r="AQ213" s="10"/>
      <c r="AR213" s="32"/>
      <c r="AS213" s="10"/>
      <c r="AT213" s="32"/>
      <c r="AU213" s="10"/>
      <c r="AV213" s="32"/>
      <c r="AW213" s="10"/>
      <c r="AX213" s="242"/>
      <c r="AY213" s="10"/>
      <c r="AZ213" s="32"/>
      <c r="BA213" s="10"/>
      <c r="BB213" s="242"/>
      <c r="BC213" s="10"/>
      <c r="BD213" s="242"/>
      <c r="BE213" s="7"/>
      <c r="BF213" s="247"/>
      <c r="BG213" s="10"/>
      <c r="BH213" s="242"/>
      <c r="BI213" s="7"/>
      <c r="BJ213" s="247"/>
      <c r="BK213" s="7"/>
      <c r="BL213" s="247"/>
      <c r="BM213" s="7"/>
      <c r="BN213" s="8"/>
      <c r="BO213" s="7"/>
      <c r="BP213" s="247"/>
      <c r="BQ213" s="7"/>
      <c r="BR213" s="247"/>
      <c r="BS213" s="7"/>
      <c r="BT213" s="247"/>
      <c r="BU213" s="7"/>
      <c r="BV213" s="247"/>
      <c r="BW213" s="7"/>
      <c r="BX213" s="8"/>
      <c r="BY213" s="7"/>
      <c r="BZ213" s="8"/>
      <c r="CB213" s="41"/>
      <c r="CC213" s="41">
        <f t="shared" si="29"/>
        <v>0</v>
      </c>
      <c r="CD213">
        <f t="shared" si="32"/>
        <v>0</v>
      </c>
    </row>
    <row r="214" spans="1:84" x14ac:dyDescent="0.25">
      <c r="A214">
        <v>138</v>
      </c>
      <c r="B214" s="6"/>
      <c r="C214" s="10"/>
      <c r="D214" s="32"/>
      <c r="E214" s="10"/>
      <c r="F214" s="32"/>
      <c r="G214" s="10"/>
      <c r="H214" s="32"/>
      <c r="I214" s="10"/>
      <c r="J214" s="32"/>
      <c r="K214" s="94"/>
      <c r="L214" s="32"/>
      <c r="M214" s="10"/>
      <c r="N214" s="32"/>
      <c r="O214" s="10"/>
      <c r="P214" s="32"/>
      <c r="Q214" s="10"/>
      <c r="R214" s="32"/>
      <c r="S214" s="10"/>
      <c r="T214" s="32"/>
      <c r="U214" s="10"/>
      <c r="V214" s="32"/>
      <c r="W214" s="10"/>
      <c r="X214" s="32"/>
      <c r="Y214" s="10"/>
      <c r="Z214" s="32"/>
      <c r="AA214" s="10"/>
      <c r="AB214" s="32"/>
      <c r="AC214" s="10"/>
      <c r="AD214" s="32"/>
      <c r="AE214" s="10"/>
      <c r="AF214" s="32"/>
      <c r="AG214" s="10"/>
      <c r="AH214" s="32"/>
      <c r="AI214" s="10"/>
      <c r="AJ214" s="32"/>
      <c r="AK214" s="10"/>
      <c r="AL214" s="32"/>
      <c r="AM214" s="10"/>
      <c r="AN214" s="32"/>
      <c r="AO214" s="10"/>
      <c r="AP214" s="32"/>
      <c r="AQ214" s="10"/>
      <c r="AR214" s="32"/>
      <c r="AS214" s="10"/>
      <c r="AT214" s="32"/>
      <c r="AU214" s="10"/>
      <c r="AV214" s="32"/>
      <c r="AW214" s="10"/>
      <c r="AX214" s="242"/>
      <c r="AY214" s="10"/>
      <c r="AZ214" s="32"/>
      <c r="BA214" s="10"/>
      <c r="BB214" s="242"/>
      <c r="BC214" s="10"/>
      <c r="BD214" s="242"/>
      <c r="BE214" s="7"/>
      <c r="BF214" s="247"/>
      <c r="BG214" s="10"/>
      <c r="BH214" s="242"/>
      <c r="BI214" s="7"/>
      <c r="BJ214" s="247"/>
      <c r="BK214" s="7"/>
      <c r="BL214" s="247"/>
      <c r="BM214" s="7"/>
      <c r="BN214" s="8"/>
      <c r="BO214" s="7"/>
      <c r="BP214" s="247"/>
      <c r="BQ214" s="7"/>
      <c r="BR214" s="247"/>
      <c r="BS214" s="7"/>
      <c r="BT214" s="247"/>
      <c r="BU214" s="7"/>
      <c r="BV214" s="247"/>
      <c r="BW214" s="7"/>
      <c r="BX214" s="8"/>
      <c r="BY214" s="7"/>
      <c r="BZ214" s="8"/>
      <c r="CB214" s="41"/>
      <c r="CC214" s="41">
        <f t="shared" si="29"/>
        <v>0</v>
      </c>
      <c r="CD214">
        <f t="shared" si="32"/>
        <v>0</v>
      </c>
      <c r="CF214" s="39"/>
    </row>
    <row r="215" spans="1:84" x14ac:dyDescent="0.25">
      <c r="A215">
        <v>139</v>
      </c>
      <c r="B215" s="6"/>
      <c r="C215" s="10"/>
      <c r="D215" s="32"/>
      <c r="E215" s="10"/>
      <c r="F215" s="32"/>
      <c r="G215" s="10"/>
      <c r="H215" s="32"/>
      <c r="I215" s="10"/>
      <c r="J215" s="32"/>
      <c r="K215" s="10"/>
      <c r="L215" s="32"/>
      <c r="M215" s="10"/>
      <c r="N215" s="32"/>
      <c r="O215" s="10"/>
      <c r="P215" s="32"/>
      <c r="Q215" s="10"/>
      <c r="R215" s="32"/>
      <c r="S215" s="10"/>
      <c r="T215" s="32"/>
      <c r="U215" s="10"/>
      <c r="V215" s="32"/>
      <c r="W215" s="10"/>
      <c r="X215" s="32"/>
      <c r="Y215" s="10"/>
      <c r="Z215" s="32"/>
      <c r="AA215" s="10"/>
      <c r="AB215" s="32"/>
      <c r="AC215" s="10"/>
      <c r="AD215" s="32"/>
      <c r="AE215" s="10"/>
      <c r="AF215" s="32"/>
      <c r="AG215" s="10"/>
      <c r="AH215" s="32"/>
      <c r="AI215" s="10"/>
      <c r="AJ215" s="32"/>
      <c r="AK215" s="10"/>
      <c r="AL215" s="32"/>
      <c r="AM215" s="10"/>
      <c r="AN215" s="32"/>
      <c r="AO215" s="10"/>
      <c r="AP215" s="32"/>
      <c r="AQ215" s="10"/>
      <c r="AR215" s="32"/>
      <c r="AS215" s="10"/>
      <c r="AT215" s="32"/>
      <c r="AU215" s="10"/>
      <c r="AV215" s="32"/>
      <c r="AW215" s="10"/>
      <c r="AX215" s="242"/>
      <c r="AY215" s="10"/>
      <c r="AZ215" s="32"/>
      <c r="BA215" s="10"/>
      <c r="BB215" s="242"/>
      <c r="BC215" s="10"/>
      <c r="BD215" s="242"/>
      <c r="BE215" s="7"/>
      <c r="BF215" s="247"/>
      <c r="BG215" s="10"/>
      <c r="BH215" s="242"/>
      <c r="BI215" s="7"/>
      <c r="BJ215" s="247"/>
      <c r="BK215" s="7"/>
      <c r="BL215" s="247"/>
      <c r="BM215" s="7"/>
      <c r="BN215" s="8"/>
      <c r="BO215" s="7"/>
      <c r="BP215" s="247"/>
      <c r="BQ215" s="7"/>
      <c r="BR215" s="247"/>
      <c r="BS215" s="7"/>
      <c r="BT215" s="247"/>
      <c r="BU215" s="7"/>
      <c r="BV215" s="247"/>
      <c r="BW215" s="7"/>
      <c r="BX215" s="8"/>
      <c r="BY215" s="7"/>
      <c r="BZ215" s="8"/>
      <c r="CB215" s="41"/>
      <c r="CC215" s="41">
        <f t="shared" si="29"/>
        <v>0</v>
      </c>
      <c r="CD215">
        <f t="shared" si="32"/>
        <v>0</v>
      </c>
    </row>
    <row r="216" spans="1:84" x14ac:dyDescent="0.25">
      <c r="A216">
        <v>140</v>
      </c>
      <c r="B216" s="6"/>
      <c r="C216" s="10"/>
      <c r="D216" s="32"/>
      <c r="E216" s="10"/>
      <c r="F216" s="32"/>
      <c r="G216" s="10"/>
      <c r="H216" s="32"/>
      <c r="I216" s="10"/>
      <c r="J216" s="32"/>
      <c r="K216" s="10"/>
      <c r="L216" s="32"/>
      <c r="M216" s="10"/>
      <c r="N216" s="32"/>
      <c r="O216" s="10"/>
      <c r="P216" s="32"/>
      <c r="Q216" s="10"/>
      <c r="R216" s="32"/>
      <c r="S216" s="10"/>
      <c r="T216" s="32"/>
      <c r="U216" s="10"/>
      <c r="V216" s="32"/>
      <c r="W216" s="10"/>
      <c r="X216" s="32"/>
      <c r="Y216" s="10"/>
      <c r="Z216" s="32"/>
      <c r="AA216" s="10"/>
      <c r="AB216" s="32"/>
      <c r="AC216" s="10"/>
      <c r="AD216" s="32"/>
      <c r="AE216" s="10"/>
      <c r="AF216" s="32"/>
      <c r="AG216" s="10"/>
      <c r="AH216" s="32"/>
      <c r="AI216" s="10"/>
      <c r="AJ216" s="32"/>
      <c r="AK216" s="10"/>
      <c r="AL216" s="32"/>
      <c r="AM216" s="10"/>
      <c r="AN216" s="32"/>
      <c r="AO216" s="10"/>
      <c r="AP216" s="32"/>
      <c r="AQ216" s="10"/>
      <c r="AR216" s="32"/>
      <c r="AS216" s="10"/>
      <c r="AT216" s="32"/>
      <c r="AU216" s="10"/>
      <c r="AV216" s="32"/>
      <c r="AW216" s="10"/>
      <c r="AX216" s="242"/>
      <c r="AY216" s="10"/>
      <c r="AZ216" s="32"/>
      <c r="BA216" s="10"/>
      <c r="BB216" s="242"/>
      <c r="BC216" s="10"/>
      <c r="BD216" s="242"/>
      <c r="BE216" s="7"/>
      <c r="BF216" s="247"/>
      <c r="BG216" s="10"/>
      <c r="BH216" s="242"/>
      <c r="BI216" s="7"/>
      <c r="BJ216" s="247"/>
      <c r="BK216" s="7"/>
      <c r="BL216" s="247"/>
      <c r="BM216" s="7"/>
      <c r="BN216" s="8"/>
      <c r="BO216" s="7"/>
      <c r="BP216" s="247"/>
      <c r="BQ216" s="7"/>
      <c r="BR216" s="247"/>
      <c r="BS216" s="7"/>
      <c r="BT216" s="247"/>
      <c r="BU216" s="7"/>
      <c r="BV216" s="247"/>
      <c r="BW216" s="7"/>
      <c r="BX216" s="8"/>
      <c r="BY216" s="7"/>
      <c r="BZ216" s="8"/>
      <c r="CB216" s="41"/>
      <c r="CC216" s="41">
        <f t="shared" si="29"/>
        <v>0</v>
      </c>
      <c r="CD216">
        <f t="shared" si="32"/>
        <v>0</v>
      </c>
    </row>
    <row r="217" spans="1:84" x14ac:dyDescent="0.25">
      <c r="A217">
        <v>141</v>
      </c>
      <c r="B217" s="6"/>
      <c r="C217" s="10"/>
      <c r="D217" s="32"/>
      <c r="E217" s="10"/>
      <c r="F217" s="32"/>
      <c r="G217" s="10"/>
      <c r="H217" s="32"/>
      <c r="I217" s="10"/>
      <c r="J217" s="32"/>
      <c r="K217" s="10"/>
      <c r="L217" s="32"/>
      <c r="M217" s="10"/>
      <c r="N217" s="32"/>
      <c r="O217" s="10"/>
      <c r="P217" s="32"/>
      <c r="Q217" s="10"/>
      <c r="R217" s="32"/>
      <c r="S217" s="10"/>
      <c r="T217" s="32"/>
      <c r="U217" s="10"/>
      <c r="V217" s="32"/>
      <c r="W217" s="10"/>
      <c r="X217" s="32"/>
      <c r="Y217" s="10"/>
      <c r="Z217" s="32"/>
      <c r="AA217" s="10"/>
      <c r="AB217" s="32"/>
      <c r="AC217" s="10"/>
      <c r="AD217" s="32"/>
      <c r="AE217" s="10"/>
      <c r="AF217" s="32"/>
      <c r="AG217" s="10"/>
      <c r="AH217" s="32"/>
      <c r="AI217" s="10"/>
      <c r="AJ217" s="32"/>
      <c r="AK217" s="10"/>
      <c r="AL217" s="32"/>
      <c r="AM217" s="10"/>
      <c r="AN217" s="32"/>
      <c r="AO217" s="10"/>
      <c r="AP217" s="32"/>
      <c r="AQ217" s="10"/>
      <c r="AR217" s="32"/>
      <c r="AS217" s="10"/>
      <c r="AT217" s="32"/>
      <c r="AU217" s="10"/>
      <c r="AV217" s="32"/>
      <c r="AW217" s="10"/>
      <c r="AX217" s="242"/>
      <c r="AY217" s="10"/>
      <c r="AZ217" s="32"/>
      <c r="BA217" s="10"/>
      <c r="BB217" s="242"/>
      <c r="BC217" s="10"/>
      <c r="BD217" s="242"/>
      <c r="BE217" s="7"/>
      <c r="BF217" s="247"/>
      <c r="BG217" s="10"/>
      <c r="BH217" s="242"/>
      <c r="BI217" s="7"/>
      <c r="BJ217" s="247"/>
      <c r="BK217" s="7"/>
      <c r="BL217" s="247"/>
      <c r="BM217" s="7"/>
      <c r="BN217" s="8"/>
      <c r="BO217" s="7"/>
      <c r="BP217" s="247"/>
      <c r="BQ217" s="7"/>
      <c r="BR217" s="247"/>
      <c r="BS217" s="7"/>
      <c r="BT217" s="247"/>
      <c r="BU217" s="7"/>
      <c r="BV217" s="247"/>
      <c r="BW217" s="7"/>
      <c r="BX217" s="8"/>
      <c r="BY217" s="7"/>
      <c r="BZ217" s="8"/>
      <c r="CA217" s="28"/>
      <c r="CB217" s="41"/>
      <c r="CC217" s="41">
        <f t="shared" si="29"/>
        <v>0</v>
      </c>
      <c r="CD217">
        <f t="shared" si="32"/>
        <v>0</v>
      </c>
    </row>
    <row r="218" spans="1:84" x14ac:dyDescent="0.25">
      <c r="A218">
        <v>142</v>
      </c>
      <c r="B218" s="6"/>
      <c r="C218" s="10"/>
      <c r="D218" s="32"/>
      <c r="E218" s="10"/>
      <c r="F218" s="32"/>
      <c r="G218" s="10"/>
      <c r="H218" s="32"/>
      <c r="I218" s="10"/>
      <c r="J218" s="32"/>
      <c r="K218" s="10"/>
      <c r="L218" s="32"/>
      <c r="M218" s="10"/>
      <c r="N218" s="32"/>
      <c r="O218" s="10"/>
      <c r="P218" s="32"/>
      <c r="Q218" s="10"/>
      <c r="R218" s="32"/>
      <c r="S218" s="10"/>
      <c r="T218" s="32"/>
      <c r="U218" s="10"/>
      <c r="V218" s="32"/>
      <c r="W218" s="10"/>
      <c r="X218" s="32"/>
      <c r="Y218" s="10"/>
      <c r="Z218" s="32"/>
      <c r="AA218" s="10"/>
      <c r="AB218" s="32"/>
      <c r="AC218" s="10"/>
      <c r="AD218" s="32"/>
      <c r="AE218" s="10"/>
      <c r="AF218" s="32"/>
      <c r="AG218" s="10"/>
      <c r="AH218" s="32"/>
      <c r="AI218" s="10"/>
      <c r="AJ218" s="32"/>
      <c r="AK218" s="10"/>
      <c r="AL218" s="32"/>
      <c r="AM218" s="10"/>
      <c r="AN218" s="32"/>
      <c r="AO218" s="10"/>
      <c r="AP218" s="32"/>
      <c r="AQ218" s="10"/>
      <c r="AR218" s="32"/>
      <c r="AS218" s="10"/>
      <c r="AT218" s="32"/>
      <c r="AU218" s="10"/>
      <c r="AV218" s="32"/>
      <c r="AW218" s="10"/>
      <c r="AX218" s="242"/>
      <c r="AY218" s="10"/>
      <c r="AZ218" s="32"/>
      <c r="BA218" s="10"/>
      <c r="BB218" s="242"/>
      <c r="BC218" s="10"/>
      <c r="BD218" s="242"/>
      <c r="BE218" s="7"/>
      <c r="BF218" s="247"/>
      <c r="BG218" s="10"/>
      <c r="BH218" s="242"/>
      <c r="BI218" s="7"/>
      <c r="BJ218" s="247"/>
      <c r="BK218" s="7"/>
      <c r="BL218" s="247"/>
      <c r="BM218" s="7"/>
      <c r="BN218" s="8"/>
      <c r="BO218" s="7"/>
      <c r="BP218" s="247"/>
      <c r="BQ218" s="7"/>
      <c r="BR218" s="247"/>
      <c r="BS218" s="7"/>
      <c r="BT218" s="247"/>
      <c r="BU218" s="7"/>
      <c r="BV218" s="247"/>
      <c r="BW218" s="7"/>
      <c r="BX218" s="8"/>
      <c r="BY218" s="7"/>
      <c r="BZ218" s="8"/>
      <c r="CA218" s="28"/>
      <c r="CB218" s="41"/>
      <c r="CC218" s="41">
        <f t="shared" ref="CC218:CC281" si="33">+AI218+AE218+Y218+W218+U218+S218+Q218+O218+M218+I218+G218+E218+C218+AG218+K218+BY218+CF218+AA218+AC218+AQ218+AU218+AW218+BE218+BW218+BQ218+BO218+BG218+BC218+BA218+AY218+BI218+BK218+BM218+BS218+BU218+AS218</f>
        <v>0</v>
      </c>
      <c r="CD218">
        <f t="shared" si="32"/>
        <v>0</v>
      </c>
    </row>
    <row r="219" spans="1:84" x14ac:dyDescent="0.25">
      <c r="A219">
        <v>143</v>
      </c>
      <c r="B219" s="6"/>
      <c r="C219" s="10"/>
      <c r="D219" s="32"/>
      <c r="E219" s="10"/>
      <c r="F219" s="32"/>
      <c r="G219" s="10"/>
      <c r="H219" s="32"/>
      <c r="I219" s="10"/>
      <c r="J219" s="32"/>
      <c r="K219" s="10"/>
      <c r="L219" s="32"/>
      <c r="M219" s="10"/>
      <c r="N219" s="32"/>
      <c r="O219" s="10"/>
      <c r="P219" s="32"/>
      <c r="Q219" s="10"/>
      <c r="R219" s="32"/>
      <c r="S219" s="10"/>
      <c r="T219" s="32"/>
      <c r="U219" s="10"/>
      <c r="V219" s="32"/>
      <c r="W219" s="10"/>
      <c r="X219" s="32"/>
      <c r="Y219" s="10"/>
      <c r="Z219" s="32"/>
      <c r="AA219" s="10"/>
      <c r="AB219" s="32"/>
      <c r="AC219" s="10"/>
      <c r="AD219" s="32"/>
      <c r="AE219" s="10"/>
      <c r="AF219" s="32"/>
      <c r="AG219" s="10"/>
      <c r="AH219" s="32"/>
      <c r="AI219" s="10"/>
      <c r="AJ219" s="32"/>
      <c r="AK219" s="10"/>
      <c r="AL219" s="32"/>
      <c r="AM219" s="10"/>
      <c r="AN219" s="32"/>
      <c r="AO219" s="10"/>
      <c r="AP219" s="32"/>
      <c r="AQ219" s="10"/>
      <c r="AR219" s="32"/>
      <c r="AS219" s="10"/>
      <c r="AT219" s="32"/>
      <c r="AU219" s="10"/>
      <c r="AV219" s="32"/>
      <c r="AW219" s="10"/>
      <c r="AX219" s="242"/>
      <c r="AY219" s="10"/>
      <c r="AZ219" s="32"/>
      <c r="BA219" s="10"/>
      <c r="BB219" s="242"/>
      <c r="BC219" s="10"/>
      <c r="BD219" s="242"/>
      <c r="BE219" s="7"/>
      <c r="BF219" s="247"/>
      <c r="BG219" s="10"/>
      <c r="BH219" s="242"/>
      <c r="BI219" s="7"/>
      <c r="BJ219" s="247"/>
      <c r="BK219" s="7"/>
      <c r="BL219" s="247"/>
      <c r="BM219" s="7"/>
      <c r="BN219" s="8"/>
      <c r="BO219" s="7"/>
      <c r="BP219" s="247"/>
      <c r="BQ219" s="7"/>
      <c r="BR219" s="247"/>
      <c r="BS219" s="7"/>
      <c r="BT219" s="247"/>
      <c r="BU219" s="7"/>
      <c r="BV219" s="247"/>
      <c r="BW219" s="7"/>
      <c r="BX219" s="8"/>
      <c r="BY219" s="7"/>
      <c r="BZ219" s="8"/>
      <c r="CA219" s="28"/>
      <c r="CB219" s="41"/>
      <c r="CC219" s="41">
        <f t="shared" si="33"/>
        <v>0</v>
      </c>
      <c r="CD219">
        <f t="shared" si="32"/>
        <v>0</v>
      </c>
    </row>
    <row r="220" spans="1:84" x14ac:dyDescent="0.25">
      <c r="A220">
        <v>144</v>
      </c>
      <c r="B220" s="6"/>
      <c r="C220" s="10"/>
      <c r="D220" s="32"/>
      <c r="E220" s="10"/>
      <c r="F220" s="32"/>
      <c r="G220" s="10"/>
      <c r="H220" s="32"/>
      <c r="I220" s="10"/>
      <c r="J220" s="32"/>
      <c r="K220" s="94"/>
      <c r="L220" s="32"/>
      <c r="M220" s="10"/>
      <c r="N220" s="32"/>
      <c r="O220" s="10"/>
      <c r="P220" s="32"/>
      <c r="Q220" s="10"/>
      <c r="R220" s="32"/>
      <c r="S220" s="10"/>
      <c r="T220" s="32"/>
      <c r="U220" s="10"/>
      <c r="V220" s="32"/>
      <c r="W220" s="10"/>
      <c r="X220" s="32"/>
      <c r="Y220" s="10"/>
      <c r="Z220" s="32"/>
      <c r="AA220" s="10"/>
      <c r="AB220" s="32"/>
      <c r="AC220" s="10"/>
      <c r="AD220" s="32"/>
      <c r="AE220" s="10"/>
      <c r="AF220" s="32"/>
      <c r="AG220" s="10"/>
      <c r="AH220" s="32"/>
      <c r="AI220" s="10"/>
      <c r="AJ220" s="32"/>
      <c r="AK220" s="10"/>
      <c r="AL220" s="32"/>
      <c r="AM220" s="10"/>
      <c r="AN220" s="32"/>
      <c r="AO220" s="10"/>
      <c r="AP220" s="32"/>
      <c r="AQ220" s="10"/>
      <c r="AR220" s="32"/>
      <c r="AS220" s="10"/>
      <c r="AT220" s="32"/>
      <c r="AU220" s="10"/>
      <c r="AV220" s="32"/>
      <c r="AW220" s="10"/>
      <c r="AX220" s="242"/>
      <c r="AY220" s="10"/>
      <c r="AZ220" s="32"/>
      <c r="BA220" s="10"/>
      <c r="BB220" s="242"/>
      <c r="BC220" s="10"/>
      <c r="BD220" s="242"/>
      <c r="BE220" s="7"/>
      <c r="BF220" s="247"/>
      <c r="BG220" s="10"/>
      <c r="BH220" s="242"/>
      <c r="BI220" s="7"/>
      <c r="BJ220" s="247"/>
      <c r="BK220" s="7"/>
      <c r="BL220" s="247"/>
      <c r="BM220" s="7"/>
      <c r="BN220" s="8"/>
      <c r="BO220" s="7"/>
      <c r="BP220" s="247"/>
      <c r="BQ220" s="7"/>
      <c r="BR220" s="247"/>
      <c r="BS220" s="7"/>
      <c r="BT220" s="247"/>
      <c r="BU220" s="7"/>
      <c r="BV220" s="247"/>
      <c r="BW220" s="7"/>
      <c r="BX220" s="8"/>
      <c r="BY220" s="7"/>
      <c r="BZ220" s="8"/>
      <c r="CB220" s="41"/>
      <c r="CC220" s="41">
        <f t="shared" si="33"/>
        <v>0</v>
      </c>
      <c r="CD220">
        <f t="shared" si="32"/>
        <v>0</v>
      </c>
      <c r="CF220" s="39"/>
    </row>
    <row r="221" spans="1:84" x14ac:dyDescent="0.25">
      <c r="A221">
        <v>145</v>
      </c>
      <c r="B221" s="6"/>
      <c r="C221" s="10"/>
      <c r="D221" s="32"/>
      <c r="E221" s="10"/>
      <c r="F221" s="32"/>
      <c r="G221" s="10"/>
      <c r="H221" s="32"/>
      <c r="I221" s="10"/>
      <c r="J221" s="32"/>
      <c r="K221" s="10"/>
      <c r="L221" s="32"/>
      <c r="M221" s="10"/>
      <c r="N221" s="32"/>
      <c r="O221" s="10"/>
      <c r="P221" s="32"/>
      <c r="Q221" s="10"/>
      <c r="R221" s="32"/>
      <c r="S221" s="10"/>
      <c r="T221" s="32"/>
      <c r="U221" s="10"/>
      <c r="V221" s="32"/>
      <c r="W221" s="10"/>
      <c r="X221" s="32"/>
      <c r="Y221" s="10"/>
      <c r="Z221" s="32"/>
      <c r="AA221" s="10"/>
      <c r="AB221" s="32"/>
      <c r="AC221" s="10"/>
      <c r="AD221" s="32"/>
      <c r="AE221" s="10"/>
      <c r="AF221" s="32"/>
      <c r="AG221" s="10"/>
      <c r="AH221" s="32"/>
      <c r="AI221" s="10"/>
      <c r="AJ221" s="32"/>
      <c r="AK221" s="10"/>
      <c r="AL221" s="32"/>
      <c r="AM221" s="10"/>
      <c r="AN221" s="32"/>
      <c r="AO221" s="10"/>
      <c r="AP221" s="32"/>
      <c r="AQ221" s="10"/>
      <c r="AR221" s="32"/>
      <c r="AS221" s="10"/>
      <c r="AT221" s="32"/>
      <c r="AU221" s="10"/>
      <c r="AV221" s="32"/>
      <c r="AW221" s="10"/>
      <c r="AX221" s="242"/>
      <c r="AY221" s="10"/>
      <c r="AZ221" s="32"/>
      <c r="BA221" s="10"/>
      <c r="BB221" s="242"/>
      <c r="BC221" s="10"/>
      <c r="BD221" s="242"/>
      <c r="BE221" s="7"/>
      <c r="BF221" s="247"/>
      <c r="BG221" s="10"/>
      <c r="BH221" s="242"/>
      <c r="BI221" s="7"/>
      <c r="BJ221" s="247"/>
      <c r="BK221" s="7"/>
      <c r="BL221" s="247"/>
      <c r="BM221" s="7"/>
      <c r="BN221" s="8"/>
      <c r="BO221" s="7"/>
      <c r="BP221" s="247"/>
      <c r="BQ221" s="7"/>
      <c r="BR221" s="247"/>
      <c r="BS221" s="7"/>
      <c r="BT221" s="247"/>
      <c r="BU221" s="7"/>
      <c r="BV221" s="247"/>
      <c r="BW221" s="7"/>
      <c r="BX221" s="8"/>
      <c r="BY221" s="7"/>
      <c r="BZ221" s="8"/>
      <c r="CB221" s="41"/>
      <c r="CC221" s="41">
        <f t="shared" si="33"/>
        <v>0</v>
      </c>
      <c r="CD221">
        <f t="shared" si="32"/>
        <v>0</v>
      </c>
    </row>
    <row r="222" spans="1:84" x14ac:dyDescent="0.25">
      <c r="A222">
        <v>146</v>
      </c>
      <c r="B222" s="6"/>
      <c r="C222" s="10"/>
      <c r="D222" s="32"/>
      <c r="E222" s="10"/>
      <c r="F222" s="32"/>
      <c r="G222" s="10"/>
      <c r="H222" s="32"/>
      <c r="I222" s="10"/>
      <c r="J222" s="32"/>
      <c r="K222" s="10"/>
      <c r="L222" s="32"/>
      <c r="M222" s="10"/>
      <c r="N222" s="32"/>
      <c r="O222" s="10"/>
      <c r="P222" s="32"/>
      <c r="Q222" s="10"/>
      <c r="R222" s="32"/>
      <c r="S222" s="10"/>
      <c r="T222" s="32"/>
      <c r="U222" s="10"/>
      <c r="V222" s="32"/>
      <c r="W222" s="10"/>
      <c r="X222" s="32"/>
      <c r="Y222" s="10"/>
      <c r="Z222" s="32"/>
      <c r="AA222" s="10"/>
      <c r="AB222" s="32"/>
      <c r="AC222" s="10"/>
      <c r="AD222" s="32"/>
      <c r="AE222" s="10"/>
      <c r="AF222" s="32"/>
      <c r="AG222" s="10"/>
      <c r="AH222" s="32"/>
      <c r="AI222" s="10"/>
      <c r="AJ222" s="32"/>
      <c r="AK222" s="10"/>
      <c r="AL222" s="32"/>
      <c r="AM222" s="10"/>
      <c r="AN222" s="32"/>
      <c r="AO222" s="10"/>
      <c r="AP222" s="32"/>
      <c r="AQ222" s="10"/>
      <c r="AR222" s="32"/>
      <c r="AS222" s="10"/>
      <c r="AT222" s="32"/>
      <c r="AU222" s="10"/>
      <c r="AV222" s="32"/>
      <c r="AW222" s="10"/>
      <c r="AX222" s="242"/>
      <c r="AY222" s="10"/>
      <c r="AZ222" s="32"/>
      <c r="BA222" s="10"/>
      <c r="BB222" s="242"/>
      <c r="BC222" s="10"/>
      <c r="BD222" s="242"/>
      <c r="BE222" s="7"/>
      <c r="BF222" s="247"/>
      <c r="BG222" s="10"/>
      <c r="BH222" s="242"/>
      <c r="BI222" s="7"/>
      <c r="BJ222" s="247"/>
      <c r="BK222" s="7"/>
      <c r="BL222" s="247"/>
      <c r="BM222" s="7"/>
      <c r="BN222" s="8"/>
      <c r="BO222" s="7"/>
      <c r="BP222" s="247"/>
      <c r="BQ222" s="7"/>
      <c r="BR222" s="247"/>
      <c r="BS222" s="7"/>
      <c r="BT222" s="247"/>
      <c r="BU222" s="7"/>
      <c r="BV222" s="247"/>
      <c r="BW222" s="7"/>
      <c r="BX222" s="8"/>
      <c r="BY222" s="7"/>
      <c r="BZ222" s="8"/>
      <c r="CB222" s="41"/>
      <c r="CC222" s="41">
        <f t="shared" si="33"/>
        <v>0</v>
      </c>
      <c r="CD222">
        <f t="shared" si="32"/>
        <v>0</v>
      </c>
    </row>
    <row r="223" spans="1:84" x14ac:dyDescent="0.25">
      <c r="A223">
        <v>147</v>
      </c>
      <c r="B223" s="6"/>
      <c r="C223" s="10"/>
      <c r="D223" s="32"/>
      <c r="E223" s="10"/>
      <c r="F223" s="32"/>
      <c r="G223" s="10"/>
      <c r="H223" s="32"/>
      <c r="I223" s="10"/>
      <c r="J223" s="32"/>
      <c r="K223" s="10"/>
      <c r="L223" s="32"/>
      <c r="M223" s="10"/>
      <c r="N223" s="32"/>
      <c r="O223" s="10"/>
      <c r="P223" s="32"/>
      <c r="Q223" s="10"/>
      <c r="R223" s="32"/>
      <c r="S223" s="10"/>
      <c r="T223" s="32"/>
      <c r="U223" s="10"/>
      <c r="V223" s="32"/>
      <c r="W223" s="10"/>
      <c r="X223" s="32"/>
      <c r="Y223" s="10"/>
      <c r="Z223" s="32"/>
      <c r="AA223" s="10"/>
      <c r="AB223" s="32"/>
      <c r="AC223" s="10"/>
      <c r="AD223" s="32"/>
      <c r="AE223" s="10"/>
      <c r="AF223" s="32"/>
      <c r="AG223" s="10"/>
      <c r="AH223" s="32"/>
      <c r="AI223" s="10"/>
      <c r="AJ223" s="32"/>
      <c r="AK223" s="10"/>
      <c r="AL223" s="32"/>
      <c r="AM223" s="10"/>
      <c r="AN223" s="32"/>
      <c r="AO223" s="10"/>
      <c r="AP223" s="32"/>
      <c r="AQ223" s="10"/>
      <c r="AR223" s="32"/>
      <c r="AS223" s="10"/>
      <c r="AT223" s="32"/>
      <c r="AU223" s="10"/>
      <c r="AV223" s="32"/>
      <c r="AW223" s="10"/>
      <c r="AX223" s="242"/>
      <c r="AY223" s="10"/>
      <c r="AZ223" s="32"/>
      <c r="BA223" s="10"/>
      <c r="BB223" s="242"/>
      <c r="BC223" s="10"/>
      <c r="BD223" s="242"/>
      <c r="BE223" s="7"/>
      <c r="BF223" s="247"/>
      <c r="BG223" s="10"/>
      <c r="BH223" s="242"/>
      <c r="BI223" s="7"/>
      <c r="BJ223" s="247"/>
      <c r="BK223" s="7"/>
      <c r="BL223" s="247"/>
      <c r="BM223" s="7"/>
      <c r="BN223" s="8"/>
      <c r="BO223" s="7"/>
      <c r="BP223" s="247"/>
      <c r="BQ223" s="7"/>
      <c r="BR223" s="247"/>
      <c r="BS223" s="7"/>
      <c r="BT223" s="247"/>
      <c r="BU223" s="7"/>
      <c r="BV223" s="247"/>
      <c r="BW223" s="7"/>
      <c r="BX223" s="8"/>
      <c r="BY223" s="7"/>
      <c r="BZ223" s="8"/>
      <c r="CB223" s="41"/>
      <c r="CC223" s="41">
        <f t="shared" si="33"/>
        <v>0</v>
      </c>
      <c r="CD223">
        <f t="shared" si="32"/>
        <v>0</v>
      </c>
    </row>
    <row r="224" spans="1:84" x14ac:dyDescent="0.25">
      <c r="A224">
        <v>148</v>
      </c>
      <c r="B224" s="6"/>
      <c r="C224" s="10"/>
      <c r="D224" s="32"/>
      <c r="E224" s="10"/>
      <c r="F224" s="32"/>
      <c r="G224" s="10"/>
      <c r="H224" s="32"/>
      <c r="I224" s="10"/>
      <c r="J224" s="32"/>
      <c r="K224" s="10"/>
      <c r="L224" s="32"/>
      <c r="M224" s="10"/>
      <c r="N224" s="32"/>
      <c r="O224" s="10"/>
      <c r="P224" s="32"/>
      <c r="Q224" s="10"/>
      <c r="R224" s="32"/>
      <c r="S224" s="10"/>
      <c r="T224" s="32"/>
      <c r="U224" s="10"/>
      <c r="V224" s="32"/>
      <c r="W224" s="10"/>
      <c r="X224" s="32"/>
      <c r="Y224" s="10"/>
      <c r="Z224" s="32"/>
      <c r="AA224" s="10"/>
      <c r="AB224" s="32"/>
      <c r="AC224" s="10"/>
      <c r="AD224" s="32"/>
      <c r="AE224" s="10"/>
      <c r="AF224" s="32"/>
      <c r="AG224" s="10"/>
      <c r="AH224" s="32"/>
      <c r="AI224" s="10"/>
      <c r="AJ224" s="32"/>
      <c r="AK224" s="10"/>
      <c r="AL224" s="32"/>
      <c r="AM224" s="10"/>
      <c r="AN224" s="32"/>
      <c r="AO224" s="10"/>
      <c r="AP224" s="32"/>
      <c r="AQ224" s="10"/>
      <c r="AR224" s="32"/>
      <c r="AS224" s="10"/>
      <c r="AT224" s="32"/>
      <c r="AU224" s="10"/>
      <c r="AV224" s="32"/>
      <c r="AW224" s="10"/>
      <c r="AX224" s="242"/>
      <c r="AY224" s="10"/>
      <c r="AZ224" s="32"/>
      <c r="BA224" s="10"/>
      <c r="BB224" s="242"/>
      <c r="BC224" s="10"/>
      <c r="BD224" s="242"/>
      <c r="BE224" s="7"/>
      <c r="BF224" s="247"/>
      <c r="BG224" s="10"/>
      <c r="BH224" s="242"/>
      <c r="BI224" s="7"/>
      <c r="BJ224" s="247"/>
      <c r="BK224" s="7"/>
      <c r="BL224" s="247"/>
      <c r="BM224" s="7"/>
      <c r="BN224" s="8"/>
      <c r="BO224" s="7"/>
      <c r="BP224" s="247"/>
      <c r="BQ224" s="7"/>
      <c r="BR224" s="247"/>
      <c r="BS224" s="7"/>
      <c r="BT224" s="247"/>
      <c r="BU224" s="7"/>
      <c r="BV224" s="247"/>
      <c r="BW224" s="7"/>
      <c r="BX224" s="8"/>
      <c r="BY224" s="7"/>
      <c r="BZ224" s="8"/>
      <c r="CB224" s="41"/>
      <c r="CC224" s="41">
        <f t="shared" si="33"/>
        <v>0</v>
      </c>
      <c r="CD224">
        <f t="shared" si="32"/>
        <v>0</v>
      </c>
    </row>
    <row r="225" spans="1:84" x14ac:dyDescent="0.25">
      <c r="A225">
        <v>149</v>
      </c>
      <c r="B225" s="6"/>
      <c r="C225" s="10"/>
      <c r="D225" s="32"/>
      <c r="E225" s="10"/>
      <c r="F225" s="32"/>
      <c r="G225" s="10"/>
      <c r="H225" s="32"/>
      <c r="I225" s="10"/>
      <c r="J225" s="32"/>
      <c r="K225" s="10"/>
      <c r="L225" s="32"/>
      <c r="M225" s="10"/>
      <c r="N225" s="32"/>
      <c r="O225" s="10"/>
      <c r="P225" s="32"/>
      <c r="Q225" s="10"/>
      <c r="R225" s="32"/>
      <c r="S225" s="10"/>
      <c r="T225" s="32"/>
      <c r="U225" s="10"/>
      <c r="V225" s="32"/>
      <c r="W225" s="10"/>
      <c r="X225" s="32"/>
      <c r="Y225" s="10"/>
      <c r="Z225" s="32"/>
      <c r="AA225" s="10"/>
      <c r="AB225" s="32"/>
      <c r="AC225" s="10"/>
      <c r="AD225" s="32"/>
      <c r="AE225" s="10"/>
      <c r="AF225" s="32"/>
      <c r="AG225" s="10"/>
      <c r="AH225" s="32"/>
      <c r="AI225" s="10"/>
      <c r="AJ225" s="32"/>
      <c r="AK225" s="10"/>
      <c r="AL225" s="32"/>
      <c r="AM225" s="10"/>
      <c r="AN225" s="32"/>
      <c r="AO225" s="10"/>
      <c r="AP225" s="32"/>
      <c r="AQ225" s="10"/>
      <c r="AR225" s="32"/>
      <c r="AS225" s="10"/>
      <c r="AT225" s="32"/>
      <c r="AU225" s="10"/>
      <c r="AV225" s="32"/>
      <c r="AW225" s="10"/>
      <c r="AX225" s="242"/>
      <c r="AY225" s="10"/>
      <c r="AZ225" s="32"/>
      <c r="BA225" s="10"/>
      <c r="BB225" s="242"/>
      <c r="BC225" s="10"/>
      <c r="BD225" s="242"/>
      <c r="BE225" s="7"/>
      <c r="BF225" s="247"/>
      <c r="BG225" s="10"/>
      <c r="BH225" s="242"/>
      <c r="BI225" s="7"/>
      <c r="BJ225" s="247"/>
      <c r="BK225" s="7"/>
      <c r="BL225" s="247"/>
      <c r="BM225" s="7"/>
      <c r="BN225" s="8"/>
      <c r="BO225" s="7"/>
      <c r="BP225" s="247"/>
      <c r="BQ225" s="7"/>
      <c r="BR225" s="247"/>
      <c r="BS225" s="7"/>
      <c r="BT225" s="247"/>
      <c r="BU225" s="7"/>
      <c r="BV225" s="247"/>
      <c r="BW225" s="7"/>
      <c r="BX225" s="8"/>
      <c r="BY225" s="7"/>
      <c r="BZ225" s="8"/>
      <c r="CB225" s="41"/>
      <c r="CC225" s="41">
        <f t="shared" si="33"/>
        <v>0</v>
      </c>
      <c r="CD225">
        <f t="shared" si="32"/>
        <v>0</v>
      </c>
    </row>
    <row r="226" spans="1:84" x14ac:dyDescent="0.25">
      <c r="A226">
        <v>150</v>
      </c>
      <c r="B226" s="6"/>
      <c r="C226" s="10"/>
      <c r="D226" s="32"/>
      <c r="E226" s="10"/>
      <c r="F226" s="32"/>
      <c r="G226" s="10"/>
      <c r="H226" s="32"/>
      <c r="I226" s="10"/>
      <c r="J226" s="32"/>
      <c r="K226" s="10"/>
      <c r="L226" s="32"/>
      <c r="M226" s="10"/>
      <c r="N226" s="32"/>
      <c r="O226" s="10"/>
      <c r="P226" s="32"/>
      <c r="Q226" s="10"/>
      <c r="R226" s="32"/>
      <c r="S226" s="10"/>
      <c r="T226" s="32"/>
      <c r="U226" s="10"/>
      <c r="V226" s="32"/>
      <c r="W226" s="10"/>
      <c r="X226" s="32"/>
      <c r="Y226" s="10"/>
      <c r="Z226" s="32"/>
      <c r="AA226" s="10"/>
      <c r="AB226" s="32"/>
      <c r="AC226" s="10"/>
      <c r="AD226" s="32"/>
      <c r="AE226" s="10"/>
      <c r="AF226" s="32"/>
      <c r="AG226" s="10"/>
      <c r="AH226" s="32"/>
      <c r="AI226" s="10"/>
      <c r="AJ226" s="32"/>
      <c r="AK226" s="10"/>
      <c r="AL226" s="32"/>
      <c r="AM226" s="10"/>
      <c r="AN226" s="32"/>
      <c r="AO226" s="10"/>
      <c r="AP226" s="32"/>
      <c r="AQ226" s="10"/>
      <c r="AR226" s="32"/>
      <c r="AS226" s="10"/>
      <c r="AT226" s="32"/>
      <c r="AU226" s="10"/>
      <c r="AV226" s="32"/>
      <c r="AW226" s="10"/>
      <c r="AX226" s="242"/>
      <c r="AY226" s="10"/>
      <c r="AZ226" s="32"/>
      <c r="BA226" s="10"/>
      <c r="BB226" s="242"/>
      <c r="BC226" s="10"/>
      <c r="BD226" s="242"/>
      <c r="BE226" s="7"/>
      <c r="BF226" s="247"/>
      <c r="BG226" s="10"/>
      <c r="BH226" s="242"/>
      <c r="BI226" s="7"/>
      <c r="BJ226" s="247"/>
      <c r="BK226" s="7"/>
      <c r="BL226" s="247"/>
      <c r="BM226" s="7"/>
      <c r="BN226" s="8"/>
      <c r="BO226" s="7"/>
      <c r="BP226" s="247"/>
      <c r="BQ226" s="7"/>
      <c r="BR226" s="247"/>
      <c r="BS226" s="7"/>
      <c r="BT226" s="247"/>
      <c r="BU226" s="7"/>
      <c r="BV226" s="247"/>
      <c r="BW226" s="7"/>
      <c r="BX226" s="8"/>
      <c r="BY226" s="7"/>
      <c r="BZ226" s="8"/>
      <c r="CB226" s="41"/>
      <c r="CC226" s="41">
        <f t="shared" si="33"/>
        <v>0</v>
      </c>
      <c r="CD226">
        <f t="shared" si="32"/>
        <v>0</v>
      </c>
    </row>
    <row r="227" spans="1:84" x14ac:dyDescent="0.25">
      <c r="A227">
        <v>151</v>
      </c>
      <c r="B227" s="6"/>
      <c r="C227" s="10"/>
      <c r="D227" s="32"/>
      <c r="E227" s="10"/>
      <c r="F227" s="32"/>
      <c r="G227" s="10"/>
      <c r="H227" s="32"/>
      <c r="I227" s="10"/>
      <c r="J227" s="32"/>
      <c r="K227" s="10"/>
      <c r="L227" s="32"/>
      <c r="M227" s="10"/>
      <c r="N227" s="32"/>
      <c r="O227" s="10"/>
      <c r="P227" s="32"/>
      <c r="Q227" s="10"/>
      <c r="R227" s="32"/>
      <c r="S227" s="10"/>
      <c r="T227" s="32"/>
      <c r="U227" s="10"/>
      <c r="V227" s="32"/>
      <c r="W227" s="10"/>
      <c r="X227" s="32"/>
      <c r="Y227" s="10"/>
      <c r="Z227" s="32"/>
      <c r="AA227" s="10"/>
      <c r="AB227" s="32"/>
      <c r="AC227" s="10"/>
      <c r="AD227" s="32"/>
      <c r="AE227" s="10"/>
      <c r="AF227" s="32"/>
      <c r="AG227" s="10"/>
      <c r="AH227" s="32"/>
      <c r="AI227" s="10"/>
      <c r="AJ227" s="32"/>
      <c r="AK227" s="10"/>
      <c r="AL227" s="32"/>
      <c r="AM227" s="10"/>
      <c r="AN227" s="32"/>
      <c r="AO227" s="10"/>
      <c r="AP227" s="32"/>
      <c r="AQ227" s="10"/>
      <c r="AR227" s="32"/>
      <c r="AS227" s="10"/>
      <c r="AT227" s="32"/>
      <c r="AU227" s="10"/>
      <c r="AV227" s="32"/>
      <c r="AW227" s="10"/>
      <c r="AX227" s="242"/>
      <c r="AY227" s="10"/>
      <c r="AZ227" s="32"/>
      <c r="BA227" s="10"/>
      <c r="BB227" s="242"/>
      <c r="BC227" s="10"/>
      <c r="BD227" s="242"/>
      <c r="BE227" s="7"/>
      <c r="BF227" s="247"/>
      <c r="BG227" s="10"/>
      <c r="BH227" s="242"/>
      <c r="BI227" s="7"/>
      <c r="BJ227" s="247"/>
      <c r="BK227" s="7"/>
      <c r="BL227" s="247"/>
      <c r="BM227" s="7"/>
      <c r="BN227" s="8"/>
      <c r="BO227" s="7"/>
      <c r="BP227" s="247"/>
      <c r="BQ227" s="7"/>
      <c r="BR227" s="247"/>
      <c r="BS227" s="7"/>
      <c r="BT227" s="247"/>
      <c r="BU227" s="7"/>
      <c r="BV227" s="247"/>
      <c r="BW227" s="7"/>
      <c r="BX227" s="8"/>
      <c r="BY227" s="7"/>
      <c r="BZ227" s="8"/>
      <c r="CB227" s="41"/>
      <c r="CC227" s="41">
        <f t="shared" si="33"/>
        <v>0</v>
      </c>
      <c r="CD227">
        <f t="shared" si="32"/>
        <v>0</v>
      </c>
    </row>
    <row r="228" spans="1:84" x14ac:dyDescent="0.25">
      <c r="A228">
        <v>152</v>
      </c>
      <c r="B228" s="6"/>
      <c r="C228" s="10"/>
      <c r="D228" s="32"/>
      <c r="E228" s="10"/>
      <c r="F228" s="32"/>
      <c r="G228" s="10"/>
      <c r="H228" s="32"/>
      <c r="I228" s="10"/>
      <c r="J228" s="32"/>
      <c r="K228" s="10"/>
      <c r="L228" s="32"/>
      <c r="M228" s="10"/>
      <c r="N228" s="32"/>
      <c r="O228" s="10"/>
      <c r="P228" s="32"/>
      <c r="Q228" s="10"/>
      <c r="R228" s="32"/>
      <c r="S228" s="10"/>
      <c r="T228" s="32"/>
      <c r="U228" s="10"/>
      <c r="V228" s="32"/>
      <c r="W228" s="10"/>
      <c r="X228" s="32"/>
      <c r="Y228" s="10"/>
      <c r="Z228" s="32"/>
      <c r="AA228" s="10"/>
      <c r="AB228" s="32"/>
      <c r="AC228" s="10"/>
      <c r="AD228" s="32"/>
      <c r="AE228" s="10"/>
      <c r="AF228" s="32"/>
      <c r="AG228" s="10"/>
      <c r="AH228" s="32"/>
      <c r="AI228" s="10"/>
      <c r="AJ228" s="32"/>
      <c r="AK228" s="10"/>
      <c r="AL228" s="32"/>
      <c r="AM228" s="10"/>
      <c r="AN228" s="32"/>
      <c r="AO228" s="10"/>
      <c r="AP228" s="32"/>
      <c r="AQ228" s="10"/>
      <c r="AR228" s="32"/>
      <c r="AS228" s="10"/>
      <c r="AT228" s="32"/>
      <c r="AU228" s="10"/>
      <c r="AV228" s="32"/>
      <c r="AW228" s="10"/>
      <c r="AX228" s="242"/>
      <c r="AY228" s="10"/>
      <c r="AZ228" s="32"/>
      <c r="BA228" s="10"/>
      <c r="BB228" s="242"/>
      <c r="BC228" s="10"/>
      <c r="BD228" s="242"/>
      <c r="BE228" s="7"/>
      <c r="BF228" s="247"/>
      <c r="BG228" s="10"/>
      <c r="BH228" s="242"/>
      <c r="BI228" s="7"/>
      <c r="BJ228" s="247"/>
      <c r="BK228" s="7"/>
      <c r="BL228" s="247"/>
      <c r="BM228" s="7"/>
      <c r="BN228" s="8"/>
      <c r="BO228" s="7"/>
      <c r="BP228" s="247"/>
      <c r="BQ228" s="7"/>
      <c r="BR228" s="247"/>
      <c r="BS228" s="7"/>
      <c r="BT228" s="247"/>
      <c r="BU228" s="7"/>
      <c r="BV228" s="247"/>
      <c r="BW228" s="7"/>
      <c r="BX228" s="8"/>
      <c r="BY228" s="7"/>
      <c r="BZ228" s="8"/>
      <c r="CB228" s="41"/>
      <c r="CC228" s="41">
        <f t="shared" si="33"/>
        <v>0</v>
      </c>
      <c r="CD228">
        <f t="shared" si="32"/>
        <v>0</v>
      </c>
    </row>
    <row r="229" spans="1:84" x14ac:dyDescent="0.25">
      <c r="A229">
        <v>153</v>
      </c>
      <c r="B229" s="6"/>
      <c r="C229" s="10"/>
      <c r="D229" s="32"/>
      <c r="E229" s="10"/>
      <c r="F229" s="32"/>
      <c r="G229" s="10"/>
      <c r="H229" s="32"/>
      <c r="I229" s="10"/>
      <c r="J229" s="32"/>
      <c r="K229" s="94"/>
      <c r="L229" s="32"/>
      <c r="M229" s="10"/>
      <c r="N229" s="32"/>
      <c r="O229" s="10"/>
      <c r="P229" s="32"/>
      <c r="Q229" s="10"/>
      <c r="R229" s="32"/>
      <c r="S229" s="10"/>
      <c r="T229" s="32"/>
      <c r="U229" s="10"/>
      <c r="V229" s="32"/>
      <c r="W229" s="10"/>
      <c r="X229" s="32"/>
      <c r="Y229" s="10"/>
      <c r="Z229" s="32"/>
      <c r="AA229" s="10"/>
      <c r="AB229" s="32"/>
      <c r="AC229" s="10"/>
      <c r="AD229" s="32"/>
      <c r="AE229" s="10"/>
      <c r="AF229" s="32"/>
      <c r="AG229" s="10"/>
      <c r="AH229" s="32"/>
      <c r="AI229" s="10"/>
      <c r="AJ229" s="32"/>
      <c r="AK229" s="10"/>
      <c r="AL229" s="32"/>
      <c r="AM229" s="10"/>
      <c r="AN229" s="32"/>
      <c r="AO229" s="10"/>
      <c r="AP229" s="32"/>
      <c r="AQ229" s="10"/>
      <c r="AR229" s="32"/>
      <c r="AS229" s="10"/>
      <c r="AT229" s="32"/>
      <c r="AU229" s="10"/>
      <c r="AV229" s="32"/>
      <c r="AW229" s="10"/>
      <c r="AX229" s="242"/>
      <c r="AY229" s="10"/>
      <c r="AZ229" s="32"/>
      <c r="BA229" s="10"/>
      <c r="BB229" s="242"/>
      <c r="BC229" s="10"/>
      <c r="BD229" s="242"/>
      <c r="BE229" s="7"/>
      <c r="BF229" s="247"/>
      <c r="BG229" s="10"/>
      <c r="BH229" s="242"/>
      <c r="BI229" s="7"/>
      <c r="BJ229" s="247"/>
      <c r="BK229" s="7"/>
      <c r="BL229" s="247"/>
      <c r="BM229" s="7"/>
      <c r="BN229" s="8"/>
      <c r="BO229" s="7"/>
      <c r="BP229" s="247"/>
      <c r="BQ229" s="7"/>
      <c r="BR229" s="247"/>
      <c r="BS229" s="7"/>
      <c r="BT229" s="247"/>
      <c r="BU229" s="7"/>
      <c r="BV229" s="247"/>
      <c r="BW229" s="7"/>
      <c r="BX229" s="8"/>
      <c r="BY229" s="7"/>
      <c r="BZ229" s="8"/>
      <c r="CA229" s="28"/>
      <c r="CB229" s="41"/>
      <c r="CC229" s="41">
        <f t="shared" si="33"/>
        <v>0</v>
      </c>
      <c r="CD229">
        <f t="shared" si="32"/>
        <v>0</v>
      </c>
      <c r="CF229" s="39"/>
    </row>
    <row r="230" spans="1:84" x14ac:dyDescent="0.25">
      <c r="A230">
        <v>154</v>
      </c>
      <c r="B230" s="6"/>
      <c r="C230" s="10"/>
      <c r="D230" s="32"/>
      <c r="E230" s="10"/>
      <c r="F230" s="32"/>
      <c r="G230" s="10"/>
      <c r="H230" s="32"/>
      <c r="I230" s="10"/>
      <c r="J230" s="32"/>
      <c r="K230" s="94"/>
      <c r="L230" s="32"/>
      <c r="M230" s="10"/>
      <c r="N230" s="32"/>
      <c r="O230" s="10"/>
      <c r="P230" s="32"/>
      <c r="Q230" s="10"/>
      <c r="R230" s="32"/>
      <c r="S230" s="10"/>
      <c r="T230" s="32"/>
      <c r="U230" s="10"/>
      <c r="V230" s="32"/>
      <c r="W230" s="10"/>
      <c r="X230" s="32"/>
      <c r="Y230" s="10"/>
      <c r="Z230" s="32"/>
      <c r="AA230" s="10"/>
      <c r="AB230" s="32"/>
      <c r="AC230" s="10"/>
      <c r="AD230" s="32"/>
      <c r="AE230" s="10"/>
      <c r="AF230" s="32"/>
      <c r="AG230" s="10"/>
      <c r="AH230" s="32"/>
      <c r="AI230" s="10"/>
      <c r="AJ230" s="32"/>
      <c r="AK230" s="10"/>
      <c r="AL230" s="32"/>
      <c r="AM230" s="10"/>
      <c r="AN230" s="32"/>
      <c r="AO230" s="10"/>
      <c r="AP230" s="32"/>
      <c r="AQ230" s="10"/>
      <c r="AR230" s="32"/>
      <c r="AS230" s="10"/>
      <c r="AT230" s="32"/>
      <c r="AU230" s="10"/>
      <c r="AV230" s="32"/>
      <c r="AW230" s="10"/>
      <c r="AX230" s="242"/>
      <c r="AY230" s="10"/>
      <c r="AZ230" s="32"/>
      <c r="BA230" s="10"/>
      <c r="BB230" s="242"/>
      <c r="BC230" s="10"/>
      <c r="BD230" s="242"/>
      <c r="BE230" s="7"/>
      <c r="BF230" s="247"/>
      <c r="BG230" s="10"/>
      <c r="BH230" s="242"/>
      <c r="BI230" s="7"/>
      <c r="BJ230" s="247"/>
      <c r="BK230" s="7"/>
      <c r="BL230" s="247"/>
      <c r="BM230" s="7"/>
      <c r="BN230" s="8"/>
      <c r="BO230" s="7"/>
      <c r="BP230" s="247"/>
      <c r="BQ230" s="7"/>
      <c r="BR230" s="247"/>
      <c r="BS230" s="7"/>
      <c r="BT230" s="247"/>
      <c r="BU230" s="7"/>
      <c r="BV230" s="247"/>
      <c r="BW230" s="7"/>
      <c r="BX230" s="8"/>
      <c r="BY230" s="7"/>
      <c r="BZ230" s="8"/>
      <c r="CA230" s="28"/>
      <c r="CB230" s="41"/>
      <c r="CC230" s="41">
        <f t="shared" si="33"/>
        <v>0</v>
      </c>
      <c r="CD230">
        <f>COUNT(C230:BZ230)/2</f>
        <v>0</v>
      </c>
      <c r="CF230" s="39"/>
    </row>
    <row r="231" spans="1:84" x14ac:dyDescent="0.25">
      <c r="A231">
        <v>155</v>
      </c>
      <c r="B231" s="6"/>
      <c r="C231" s="10"/>
      <c r="D231" s="32"/>
      <c r="E231" s="10"/>
      <c r="F231" s="32"/>
      <c r="G231" s="10"/>
      <c r="H231" s="32"/>
      <c r="I231" s="10"/>
      <c r="J231" s="32"/>
      <c r="K231" s="94"/>
      <c r="L231" s="32"/>
      <c r="M231" s="10"/>
      <c r="N231" s="32"/>
      <c r="O231" s="10"/>
      <c r="P231" s="32"/>
      <c r="Q231" s="10"/>
      <c r="R231" s="32"/>
      <c r="S231" s="10"/>
      <c r="T231" s="32"/>
      <c r="U231" s="10"/>
      <c r="V231" s="32"/>
      <c r="W231" s="10"/>
      <c r="X231" s="32"/>
      <c r="Y231" s="10"/>
      <c r="Z231" s="32"/>
      <c r="AA231" s="10"/>
      <c r="AB231" s="32"/>
      <c r="AC231" s="10"/>
      <c r="AD231" s="32"/>
      <c r="AE231" s="10"/>
      <c r="AF231" s="32"/>
      <c r="AG231" s="10"/>
      <c r="AH231" s="32"/>
      <c r="AI231" s="10"/>
      <c r="AJ231" s="32"/>
      <c r="AK231" s="10"/>
      <c r="AL231" s="32"/>
      <c r="AM231" s="10"/>
      <c r="AN231" s="32"/>
      <c r="AO231" s="10"/>
      <c r="AP231" s="32"/>
      <c r="AQ231" s="10"/>
      <c r="AR231" s="32"/>
      <c r="AS231" s="10"/>
      <c r="AT231" s="32"/>
      <c r="AU231" s="10"/>
      <c r="AV231" s="32"/>
      <c r="AW231" s="10"/>
      <c r="AX231" s="242"/>
      <c r="AY231" s="10"/>
      <c r="AZ231" s="32"/>
      <c r="BA231" s="10"/>
      <c r="BB231" s="242"/>
      <c r="BC231" s="10"/>
      <c r="BD231" s="242"/>
      <c r="BE231" s="7"/>
      <c r="BF231" s="247"/>
      <c r="BG231" s="10"/>
      <c r="BH231" s="242"/>
      <c r="BI231" s="7"/>
      <c r="BJ231" s="247"/>
      <c r="BK231" s="7"/>
      <c r="BL231" s="247"/>
      <c r="BM231" s="7"/>
      <c r="BN231" s="8"/>
      <c r="BO231" s="7"/>
      <c r="BP231" s="247"/>
      <c r="BQ231" s="7"/>
      <c r="BR231" s="247"/>
      <c r="BS231" s="7"/>
      <c r="BT231" s="247"/>
      <c r="BU231" s="7"/>
      <c r="BV231" s="247"/>
      <c r="BW231" s="7"/>
      <c r="BX231" s="8"/>
      <c r="BY231" s="7"/>
      <c r="BZ231" s="8"/>
      <c r="CA231" s="28"/>
      <c r="CB231" s="41"/>
      <c r="CC231" s="41">
        <f t="shared" si="33"/>
        <v>0</v>
      </c>
      <c r="CD231">
        <f>COUNT(C231:BZ231)/2</f>
        <v>0</v>
      </c>
      <c r="CF231" s="39"/>
    </row>
    <row r="232" spans="1:84" x14ac:dyDescent="0.25">
      <c r="A232">
        <v>156</v>
      </c>
      <c r="B232" s="6"/>
      <c r="C232" s="10"/>
      <c r="D232" s="32"/>
      <c r="E232" s="10"/>
      <c r="F232" s="32"/>
      <c r="G232" s="10"/>
      <c r="H232" s="32"/>
      <c r="I232" s="10"/>
      <c r="J232" s="32"/>
      <c r="K232" s="94"/>
      <c r="L232" s="32"/>
      <c r="M232" s="10"/>
      <c r="N232" s="32"/>
      <c r="O232" s="10"/>
      <c r="P232" s="32"/>
      <c r="Q232" s="10"/>
      <c r="R232" s="32"/>
      <c r="S232" s="10"/>
      <c r="T232" s="32"/>
      <c r="U232" s="10"/>
      <c r="V232" s="32"/>
      <c r="W232" s="10"/>
      <c r="X232" s="32"/>
      <c r="Y232" s="10"/>
      <c r="Z232" s="32"/>
      <c r="AA232" s="10"/>
      <c r="AB232" s="32"/>
      <c r="AC232" s="10"/>
      <c r="AD232" s="32"/>
      <c r="AE232" s="10"/>
      <c r="AF232" s="32"/>
      <c r="AG232" s="10"/>
      <c r="AH232" s="32"/>
      <c r="AI232" s="10"/>
      <c r="AJ232" s="32"/>
      <c r="AK232" s="10"/>
      <c r="AL232" s="32"/>
      <c r="AM232" s="10"/>
      <c r="AN232" s="32"/>
      <c r="AO232" s="10"/>
      <c r="AP232" s="32"/>
      <c r="AQ232" s="10"/>
      <c r="AR232" s="32"/>
      <c r="AS232" s="10"/>
      <c r="AT232" s="32"/>
      <c r="AU232" s="10"/>
      <c r="AV232" s="32"/>
      <c r="AW232" s="10"/>
      <c r="AX232" s="242"/>
      <c r="AY232" s="10"/>
      <c r="AZ232" s="32"/>
      <c r="BA232" s="10"/>
      <c r="BB232" s="242"/>
      <c r="BC232" s="10"/>
      <c r="BD232" s="242"/>
      <c r="BE232" s="7"/>
      <c r="BF232" s="247"/>
      <c r="BG232" s="10"/>
      <c r="BH232" s="242"/>
      <c r="BI232" s="7"/>
      <c r="BJ232" s="247"/>
      <c r="BK232" s="7"/>
      <c r="BL232" s="247"/>
      <c r="BM232" s="7"/>
      <c r="BN232" s="8"/>
      <c r="BO232" s="7"/>
      <c r="BP232" s="247"/>
      <c r="BQ232" s="7"/>
      <c r="BR232" s="247"/>
      <c r="BS232" s="7"/>
      <c r="BT232" s="247"/>
      <c r="BU232" s="7"/>
      <c r="BV232" s="247"/>
      <c r="BW232" s="7"/>
      <c r="BX232" s="8"/>
      <c r="BY232" s="7"/>
      <c r="BZ232" s="8"/>
      <c r="CA232" s="28"/>
      <c r="CB232" s="41"/>
      <c r="CC232" s="41">
        <f t="shared" si="33"/>
        <v>0</v>
      </c>
      <c r="CD232">
        <f>COUNT(C232:BZ232)/2</f>
        <v>0</v>
      </c>
      <c r="CF232" s="39"/>
    </row>
    <row r="233" spans="1:84" x14ac:dyDescent="0.25">
      <c r="A233">
        <v>157</v>
      </c>
      <c r="B233" s="6"/>
      <c r="C233" s="10"/>
      <c r="D233" s="32"/>
      <c r="E233" s="10"/>
      <c r="F233" s="32"/>
      <c r="G233" s="10"/>
      <c r="H233" s="32"/>
      <c r="I233" s="10"/>
      <c r="J233" s="32"/>
      <c r="K233" s="94"/>
      <c r="L233" s="32"/>
      <c r="M233" s="10"/>
      <c r="N233" s="32"/>
      <c r="O233" s="10"/>
      <c r="P233" s="32"/>
      <c r="Q233" s="10"/>
      <c r="R233" s="32"/>
      <c r="S233" s="10"/>
      <c r="T233" s="32"/>
      <c r="U233" s="10"/>
      <c r="V233" s="32"/>
      <c r="W233" s="10"/>
      <c r="X233" s="32"/>
      <c r="Y233" s="10"/>
      <c r="Z233" s="32"/>
      <c r="AA233" s="10"/>
      <c r="AB233" s="32"/>
      <c r="AC233" s="10"/>
      <c r="AD233" s="32"/>
      <c r="AE233" s="10"/>
      <c r="AF233" s="32"/>
      <c r="AG233" s="10"/>
      <c r="AH233" s="32"/>
      <c r="AI233" s="10"/>
      <c r="AJ233" s="32"/>
      <c r="AK233" s="10"/>
      <c r="AL233" s="32"/>
      <c r="AM233" s="10"/>
      <c r="AN233" s="32"/>
      <c r="AO233" s="10"/>
      <c r="AP233" s="32"/>
      <c r="AQ233" s="10"/>
      <c r="AR233" s="32"/>
      <c r="AS233" s="10"/>
      <c r="AT233" s="32"/>
      <c r="AU233" s="10"/>
      <c r="AV233" s="32"/>
      <c r="AW233" s="10"/>
      <c r="AX233" s="242"/>
      <c r="AY233" s="10"/>
      <c r="AZ233" s="32"/>
      <c r="BA233" s="10"/>
      <c r="BB233" s="242"/>
      <c r="BC233" s="10"/>
      <c r="BD233" s="242"/>
      <c r="BE233" s="7"/>
      <c r="BF233" s="247"/>
      <c r="BG233" s="10"/>
      <c r="BH233" s="242"/>
      <c r="BI233" s="7"/>
      <c r="BJ233" s="247"/>
      <c r="BK233" s="7"/>
      <c r="BL233" s="247"/>
      <c r="BM233" s="7"/>
      <c r="BN233" s="8"/>
      <c r="BO233" s="7"/>
      <c r="BP233" s="247"/>
      <c r="BQ233" s="7"/>
      <c r="BR233" s="247"/>
      <c r="BS233" s="7"/>
      <c r="BT233" s="247"/>
      <c r="BU233" s="7"/>
      <c r="BV233" s="247"/>
      <c r="BW233" s="7"/>
      <c r="BX233" s="8"/>
      <c r="BY233" s="7"/>
      <c r="BZ233" s="8"/>
      <c r="CA233" s="28"/>
      <c r="CB233" s="41"/>
      <c r="CC233" s="41">
        <f t="shared" si="33"/>
        <v>0</v>
      </c>
      <c r="CD233">
        <f>COUNT(C233:BZ233)/2</f>
        <v>0</v>
      </c>
      <c r="CF233" s="39"/>
    </row>
    <row r="234" spans="1:84" x14ac:dyDescent="0.25">
      <c r="A234">
        <v>158</v>
      </c>
      <c r="B234" s="6"/>
      <c r="C234" s="10"/>
      <c r="D234" s="32"/>
      <c r="E234" s="10"/>
      <c r="F234" s="32"/>
      <c r="G234" s="10"/>
      <c r="H234" s="32"/>
      <c r="I234" s="10"/>
      <c r="J234" s="32"/>
      <c r="K234" s="10"/>
      <c r="L234" s="32"/>
      <c r="M234" s="10"/>
      <c r="N234" s="32"/>
      <c r="O234" s="10"/>
      <c r="P234" s="32"/>
      <c r="Q234" s="10"/>
      <c r="R234" s="32"/>
      <c r="S234" s="10"/>
      <c r="T234" s="32"/>
      <c r="U234" s="10"/>
      <c r="V234" s="32"/>
      <c r="W234" s="10"/>
      <c r="X234" s="32"/>
      <c r="Y234" s="10"/>
      <c r="Z234" s="32"/>
      <c r="AA234" s="10"/>
      <c r="AB234" s="32"/>
      <c r="AC234" s="10"/>
      <c r="AD234" s="32"/>
      <c r="AE234" s="10"/>
      <c r="AF234" s="32"/>
      <c r="AG234" s="10"/>
      <c r="AH234" s="32"/>
      <c r="AI234" s="10"/>
      <c r="AJ234" s="32"/>
      <c r="AK234" s="10"/>
      <c r="AL234" s="32"/>
      <c r="AM234" s="10"/>
      <c r="AN234" s="32"/>
      <c r="AO234" s="10"/>
      <c r="AP234" s="32"/>
      <c r="AQ234" s="10"/>
      <c r="AR234" s="32"/>
      <c r="AS234" s="10"/>
      <c r="AT234" s="32"/>
      <c r="AU234" s="10"/>
      <c r="AV234" s="32"/>
      <c r="AW234" s="10"/>
      <c r="AX234" s="242"/>
      <c r="AY234" s="10"/>
      <c r="AZ234" s="32"/>
      <c r="BA234" s="10"/>
      <c r="BB234" s="242"/>
      <c r="BC234" s="10"/>
      <c r="BD234" s="242"/>
      <c r="BE234" s="7"/>
      <c r="BF234" s="247"/>
      <c r="BG234" s="10"/>
      <c r="BH234" s="242"/>
      <c r="BI234" s="7"/>
      <c r="BJ234" s="247"/>
      <c r="BK234" s="7"/>
      <c r="BL234" s="247"/>
      <c r="BM234" s="7"/>
      <c r="BN234" s="8"/>
      <c r="BO234" s="7"/>
      <c r="BP234" s="247"/>
      <c r="BQ234" s="7"/>
      <c r="BR234" s="247"/>
      <c r="BS234" s="7"/>
      <c r="BT234" s="247"/>
      <c r="BU234" s="7"/>
      <c r="BV234" s="247"/>
      <c r="BW234" s="7"/>
      <c r="BX234" s="8"/>
      <c r="BY234" s="7"/>
      <c r="BZ234" s="8"/>
      <c r="CB234" s="41"/>
      <c r="CC234" s="41">
        <f t="shared" si="33"/>
        <v>0</v>
      </c>
      <c r="CD234">
        <f t="shared" si="32"/>
        <v>0</v>
      </c>
    </row>
    <row r="235" spans="1:84" x14ac:dyDescent="0.25">
      <c r="A235">
        <v>159</v>
      </c>
      <c r="B235" s="6"/>
      <c r="C235" s="10"/>
      <c r="D235" s="32"/>
      <c r="E235" s="10"/>
      <c r="F235" s="32"/>
      <c r="G235" s="10"/>
      <c r="H235" s="32"/>
      <c r="I235" s="10"/>
      <c r="J235" s="32"/>
      <c r="K235" s="10"/>
      <c r="L235" s="32"/>
      <c r="M235" s="10"/>
      <c r="N235" s="32"/>
      <c r="O235" s="10"/>
      <c r="P235" s="32"/>
      <c r="Q235" s="10"/>
      <c r="R235" s="32"/>
      <c r="S235" s="10"/>
      <c r="T235" s="32"/>
      <c r="U235" s="10"/>
      <c r="V235" s="32"/>
      <c r="W235" s="10"/>
      <c r="X235" s="32"/>
      <c r="Y235" s="10"/>
      <c r="Z235" s="32"/>
      <c r="AA235" s="10"/>
      <c r="AB235" s="32"/>
      <c r="AC235" s="10"/>
      <c r="AD235" s="32"/>
      <c r="AE235" s="10"/>
      <c r="AF235" s="32"/>
      <c r="AG235" s="10"/>
      <c r="AH235" s="32"/>
      <c r="AI235" s="10"/>
      <c r="AJ235" s="32"/>
      <c r="AK235" s="10"/>
      <c r="AL235" s="32"/>
      <c r="AM235" s="10"/>
      <c r="AN235" s="32"/>
      <c r="AO235" s="10"/>
      <c r="AP235" s="32"/>
      <c r="AQ235" s="10"/>
      <c r="AR235" s="32"/>
      <c r="AS235" s="10"/>
      <c r="AT235" s="32"/>
      <c r="AU235" s="10"/>
      <c r="AV235" s="32"/>
      <c r="AW235" s="10"/>
      <c r="AX235" s="242"/>
      <c r="AY235" s="10"/>
      <c r="AZ235" s="32"/>
      <c r="BA235" s="10"/>
      <c r="BB235" s="242"/>
      <c r="BC235" s="10"/>
      <c r="BD235" s="242"/>
      <c r="BE235" s="7"/>
      <c r="BF235" s="247"/>
      <c r="BG235" s="10"/>
      <c r="BH235" s="242"/>
      <c r="BI235" s="7"/>
      <c r="BJ235" s="247"/>
      <c r="BK235" s="7"/>
      <c r="BL235" s="247"/>
      <c r="BM235" s="7"/>
      <c r="BN235" s="8"/>
      <c r="BO235" s="7"/>
      <c r="BP235" s="247"/>
      <c r="BQ235" s="7"/>
      <c r="BR235" s="247"/>
      <c r="BS235" s="7"/>
      <c r="BT235" s="247"/>
      <c r="BU235" s="7"/>
      <c r="BV235" s="247"/>
      <c r="BW235" s="7"/>
      <c r="BX235" s="8"/>
      <c r="BY235" s="7"/>
      <c r="BZ235" s="8"/>
      <c r="CB235" s="41"/>
      <c r="CC235" s="41">
        <f t="shared" si="33"/>
        <v>0</v>
      </c>
      <c r="CD235">
        <f t="shared" ref="CD235:CD298" si="34">COUNT(C235:BZ235)/2</f>
        <v>0</v>
      </c>
    </row>
    <row r="236" spans="1:84" x14ac:dyDescent="0.25">
      <c r="A236">
        <v>160</v>
      </c>
      <c r="B236" s="6"/>
      <c r="C236" s="10"/>
      <c r="D236" s="32"/>
      <c r="E236" s="10"/>
      <c r="F236" s="32"/>
      <c r="G236" s="10"/>
      <c r="H236" s="32"/>
      <c r="I236" s="10"/>
      <c r="J236" s="32"/>
      <c r="K236" s="10"/>
      <c r="L236" s="32"/>
      <c r="M236" s="10"/>
      <c r="N236" s="32"/>
      <c r="O236" s="10"/>
      <c r="P236" s="32"/>
      <c r="Q236" s="10"/>
      <c r="R236" s="32"/>
      <c r="S236" s="10"/>
      <c r="T236" s="32"/>
      <c r="U236" s="10"/>
      <c r="V236" s="32"/>
      <c r="W236" s="10"/>
      <c r="X236" s="32"/>
      <c r="Y236" s="10"/>
      <c r="Z236" s="32"/>
      <c r="AA236" s="10"/>
      <c r="AB236" s="32"/>
      <c r="AC236" s="10"/>
      <c r="AD236" s="32"/>
      <c r="AE236" s="10"/>
      <c r="AF236" s="32"/>
      <c r="AG236" s="10"/>
      <c r="AH236" s="32"/>
      <c r="AI236" s="10"/>
      <c r="AJ236" s="32"/>
      <c r="AK236" s="10"/>
      <c r="AL236" s="32"/>
      <c r="AM236" s="10"/>
      <c r="AN236" s="32"/>
      <c r="AO236" s="10"/>
      <c r="AP236" s="32"/>
      <c r="AQ236" s="10"/>
      <c r="AR236" s="32"/>
      <c r="AS236" s="10"/>
      <c r="AT236" s="32"/>
      <c r="AU236" s="10"/>
      <c r="AV236" s="32"/>
      <c r="AW236" s="10"/>
      <c r="AX236" s="242"/>
      <c r="AY236" s="10"/>
      <c r="AZ236" s="32"/>
      <c r="BA236" s="10"/>
      <c r="BB236" s="242"/>
      <c r="BC236" s="10"/>
      <c r="BD236" s="242"/>
      <c r="BE236" s="7"/>
      <c r="BF236" s="247"/>
      <c r="BG236" s="10"/>
      <c r="BH236" s="242"/>
      <c r="BI236" s="7"/>
      <c r="BJ236" s="247"/>
      <c r="BK236" s="7"/>
      <c r="BL236" s="247"/>
      <c r="BM236" s="7"/>
      <c r="BN236" s="8"/>
      <c r="BO236" s="7"/>
      <c r="BP236" s="247"/>
      <c r="BQ236" s="7"/>
      <c r="BR236" s="247"/>
      <c r="BS236" s="7"/>
      <c r="BT236" s="247"/>
      <c r="BU236" s="7"/>
      <c r="BV236" s="247"/>
      <c r="BW236" s="7"/>
      <c r="BX236" s="8"/>
      <c r="BY236" s="7"/>
      <c r="BZ236" s="8"/>
      <c r="CB236" s="41"/>
      <c r="CC236" s="41">
        <f t="shared" si="33"/>
        <v>0</v>
      </c>
      <c r="CD236">
        <f t="shared" si="34"/>
        <v>0</v>
      </c>
    </row>
    <row r="237" spans="1:84" x14ac:dyDescent="0.25">
      <c r="A237">
        <v>161</v>
      </c>
      <c r="B237" s="6"/>
      <c r="C237" s="10"/>
      <c r="D237" s="32"/>
      <c r="E237" s="10"/>
      <c r="F237" s="32"/>
      <c r="G237" s="10"/>
      <c r="H237" s="32"/>
      <c r="I237" s="10"/>
      <c r="J237" s="32"/>
      <c r="K237" s="10"/>
      <c r="L237" s="32"/>
      <c r="M237" s="10"/>
      <c r="N237" s="32"/>
      <c r="O237" s="10"/>
      <c r="P237" s="32"/>
      <c r="Q237" s="10"/>
      <c r="R237" s="32"/>
      <c r="S237" s="10"/>
      <c r="T237" s="32"/>
      <c r="U237" s="10"/>
      <c r="V237" s="32"/>
      <c r="W237" s="10"/>
      <c r="X237" s="32"/>
      <c r="Y237" s="10"/>
      <c r="Z237" s="32"/>
      <c r="AA237" s="10"/>
      <c r="AB237" s="32"/>
      <c r="AC237" s="10"/>
      <c r="AD237" s="32"/>
      <c r="AE237" s="10"/>
      <c r="AF237" s="32"/>
      <c r="AG237" s="10"/>
      <c r="AH237" s="32"/>
      <c r="AI237" s="10"/>
      <c r="AJ237" s="32"/>
      <c r="AK237" s="10"/>
      <c r="AL237" s="32"/>
      <c r="AM237" s="10"/>
      <c r="AN237" s="32"/>
      <c r="AO237" s="10"/>
      <c r="AP237" s="32"/>
      <c r="AQ237" s="10"/>
      <c r="AR237" s="32"/>
      <c r="AS237" s="10"/>
      <c r="AT237" s="32"/>
      <c r="AU237" s="10"/>
      <c r="AV237" s="32"/>
      <c r="AW237" s="10"/>
      <c r="AX237" s="242"/>
      <c r="AY237" s="10"/>
      <c r="AZ237" s="32"/>
      <c r="BA237" s="10"/>
      <c r="BB237" s="242"/>
      <c r="BC237" s="10"/>
      <c r="BD237" s="242"/>
      <c r="BE237" s="7"/>
      <c r="BF237" s="247"/>
      <c r="BG237" s="10"/>
      <c r="BH237" s="242"/>
      <c r="BI237" s="7"/>
      <c r="BJ237" s="247"/>
      <c r="BK237" s="7"/>
      <c r="BL237" s="247"/>
      <c r="BM237" s="7"/>
      <c r="BN237" s="8"/>
      <c r="BO237" s="7"/>
      <c r="BP237" s="247"/>
      <c r="BQ237" s="7"/>
      <c r="BR237" s="247"/>
      <c r="BS237" s="7"/>
      <c r="BT237" s="247"/>
      <c r="BU237" s="7"/>
      <c r="BV237" s="247"/>
      <c r="BW237" s="7"/>
      <c r="BX237" s="8"/>
      <c r="BY237" s="7"/>
      <c r="BZ237" s="8"/>
      <c r="CB237" s="41"/>
      <c r="CC237" s="41">
        <f t="shared" si="33"/>
        <v>0</v>
      </c>
      <c r="CD237">
        <f t="shared" si="34"/>
        <v>0</v>
      </c>
    </row>
    <row r="238" spans="1:84" x14ac:dyDescent="0.25">
      <c r="A238">
        <v>162</v>
      </c>
      <c r="B238" s="6"/>
      <c r="C238" s="10"/>
      <c r="D238" s="32"/>
      <c r="E238" s="10"/>
      <c r="F238" s="32"/>
      <c r="G238" s="10"/>
      <c r="H238" s="32"/>
      <c r="I238" s="10"/>
      <c r="J238" s="32"/>
      <c r="K238" s="94"/>
      <c r="L238" s="32"/>
      <c r="M238" s="10"/>
      <c r="N238" s="32"/>
      <c r="O238" s="10"/>
      <c r="P238" s="32"/>
      <c r="Q238" s="10"/>
      <c r="R238" s="32"/>
      <c r="S238" s="10"/>
      <c r="T238" s="32"/>
      <c r="U238" s="10"/>
      <c r="V238" s="32"/>
      <c r="W238" s="10"/>
      <c r="X238" s="32"/>
      <c r="Y238" s="10"/>
      <c r="Z238" s="32"/>
      <c r="AA238" s="10"/>
      <c r="AB238" s="32"/>
      <c r="AC238" s="10"/>
      <c r="AD238" s="32"/>
      <c r="AE238" s="10"/>
      <c r="AF238" s="32"/>
      <c r="AG238" s="10"/>
      <c r="AH238" s="32"/>
      <c r="AI238" s="10"/>
      <c r="AJ238" s="32"/>
      <c r="AK238" s="10"/>
      <c r="AL238" s="32"/>
      <c r="AM238" s="10"/>
      <c r="AN238" s="32"/>
      <c r="AO238" s="10"/>
      <c r="AP238" s="32"/>
      <c r="AQ238" s="10"/>
      <c r="AR238" s="32"/>
      <c r="AS238" s="10"/>
      <c r="AT238" s="32"/>
      <c r="AU238" s="10"/>
      <c r="AV238" s="32"/>
      <c r="AW238" s="10"/>
      <c r="AX238" s="242"/>
      <c r="AY238" s="10"/>
      <c r="AZ238" s="32"/>
      <c r="BA238" s="10"/>
      <c r="BB238" s="242"/>
      <c r="BC238" s="10"/>
      <c r="BD238" s="242"/>
      <c r="BE238" s="7"/>
      <c r="BF238" s="247"/>
      <c r="BG238" s="10"/>
      <c r="BH238" s="242"/>
      <c r="BI238" s="7"/>
      <c r="BJ238" s="247"/>
      <c r="BK238" s="7"/>
      <c r="BL238" s="247"/>
      <c r="BM238" s="7"/>
      <c r="BN238" s="8"/>
      <c r="BO238" s="7"/>
      <c r="BP238" s="247"/>
      <c r="BQ238" s="7"/>
      <c r="BR238" s="247"/>
      <c r="BS238" s="7"/>
      <c r="BT238" s="247"/>
      <c r="BU238" s="7"/>
      <c r="BV238" s="247"/>
      <c r="BW238" s="7"/>
      <c r="BX238" s="8"/>
      <c r="BY238" s="7"/>
      <c r="BZ238" s="8"/>
      <c r="CB238" s="41"/>
      <c r="CC238" s="41">
        <f t="shared" si="33"/>
        <v>0</v>
      </c>
      <c r="CD238">
        <f t="shared" si="34"/>
        <v>0</v>
      </c>
      <c r="CF238" s="39"/>
    </row>
    <row r="239" spans="1:84" x14ac:dyDescent="0.25">
      <c r="A239">
        <v>163</v>
      </c>
      <c r="B239" s="6"/>
      <c r="C239" s="10"/>
      <c r="D239" s="32"/>
      <c r="E239" s="10"/>
      <c r="F239" s="32"/>
      <c r="G239" s="10"/>
      <c r="H239" s="32"/>
      <c r="I239" s="10"/>
      <c r="J239" s="32"/>
      <c r="K239" s="10"/>
      <c r="L239" s="32"/>
      <c r="M239" s="10"/>
      <c r="N239" s="32"/>
      <c r="O239" s="10"/>
      <c r="P239" s="32"/>
      <c r="Q239" s="10"/>
      <c r="R239" s="32"/>
      <c r="S239" s="10"/>
      <c r="T239" s="32"/>
      <c r="U239" s="10"/>
      <c r="V239" s="32"/>
      <c r="W239" s="10"/>
      <c r="X239" s="32"/>
      <c r="Y239" s="10"/>
      <c r="Z239" s="32"/>
      <c r="AA239" s="10"/>
      <c r="AB239" s="32"/>
      <c r="AC239" s="10"/>
      <c r="AD239" s="32"/>
      <c r="AE239" s="10"/>
      <c r="AF239" s="32"/>
      <c r="AG239" s="10"/>
      <c r="AH239" s="32"/>
      <c r="AI239" s="10"/>
      <c r="AJ239" s="32"/>
      <c r="AK239" s="10"/>
      <c r="AL239" s="32"/>
      <c r="AM239" s="10"/>
      <c r="AN239" s="32"/>
      <c r="AO239" s="10"/>
      <c r="AP239" s="32"/>
      <c r="AQ239" s="10"/>
      <c r="AR239" s="32"/>
      <c r="AS239" s="10"/>
      <c r="AT239" s="32"/>
      <c r="AU239" s="10"/>
      <c r="AV239" s="32"/>
      <c r="AW239" s="10"/>
      <c r="AX239" s="242"/>
      <c r="AY239" s="10"/>
      <c r="AZ239" s="32"/>
      <c r="BA239" s="10"/>
      <c r="BB239" s="242"/>
      <c r="BC239" s="10"/>
      <c r="BD239" s="242"/>
      <c r="BE239" s="7"/>
      <c r="BF239" s="247"/>
      <c r="BG239" s="10"/>
      <c r="BH239" s="242"/>
      <c r="BI239" s="7"/>
      <c r="BJ239" s="247"/>
      <c r="BK239" s="7"/>
      <c r="BL239" s="247"/>
      <c r="BM239" s="7"/>
      <c r="BN239" s="8"/>
      <c r="BO239" s="7"/>
      <c r="BP239" s="247"/>
      <c r="BQ239" s="7"/>
      <c r="BR239" s="247"/>
      <c r="BS239" s="7"/>
      <c r="BT239" s="247"/>
      <c r="BU239" s="7"/>
      <c r="BV239" s="247"/>
      <c r="BW239" s="7"/>
      <c r="BX239" s="8"/>
      <c r="BY239" s="7"/>
      <c r="BZ239" s="8"/>
      <c r="CB239" s="41"/>
      <c r="CC239" s="41">
        <f t="shared" si="33"/>
        <v>0</v>
      </c>
      <c r="CD239">
        <f t="shared" si="34"/>
        <v>0</v>
      </c>
    </row>
    <row r="240" spans="1:84" x14ac:dyDescent="0.25">
      <c r="A240">
        <v>164</v>
      </c>
      <c r="B240" s="6"/>
      <c r="C240" s="10"/>
      <c r="D240" s="32"/>
      <c r="E240" s="10"/>
      <c r="F240" s="32"/>
      <c r="G240" s="10"/>
      <c r="H240" s="32"/>
      <c r="I240" s="10"/>
      <c r="J240" s="32"/>
      <c r="K240" s="10"/>
      <c r="L240" s="32"/>
      <c r="M240" s="10"/>
      <c r="N240" s="32"/>
      <c r="O240" s="10"/>
      <c r="P240" s="32"/>
      <c r="Q240" s="10"/>
      <c r="R240" s="32"/>
      <c r="S240" s="10"/>
      <c r="T240" s="32"/>
      <c r="U240" s="10"/>
      <c r="V240" s="32"/>
      <c r="W240" s="10"/>
      <c r="X240" s="32"/>
      <c r="Y240" s="10"/>
      <c r="Z240" s="32"/>
      <c r="AA240" s="10"/>
      <c r="AB240" s="32"/>
      <c r="AC240" s="10"/>
      <c r="AD240" s="32"/>
      <c r="AE240" s="10"/>
      <c r="AF240" s="32"/>
      <c r="AG240" s="10"/>
      <c r="AH240" s="32"/>
      <c r="AI240" s="10"/>
      <c r="AJ240" s="32"/>
      <c r="AK240" s="10"/>
      <c r="AL240" s="32"/>
      <c r="AM240" s="10"/>
      <c r="AN240" s="32"/>
      <c r="AO240" s="10"/>
      <c r="AP240" s="32"/>
      <c r="AQ240" s="10"/>
      <c r="AR240" s="32"/>
      <c r="AS240" s="10"/>
      <c r="AT240" s="32"/>
      <c r="AU240" s="10"/>
      <c r="AV240" s="32"/>
      <c r="AW240" s="10"/>
      <c r="AX240" s="242"/>
      <c r="AY240" s="10"/>
      <c r="AZ240" s="32"/>
      <c r="BA240" s="10"/>
      <c r="BB240" s="242"/>
      <c r="BC240" s="10"/>
      <c r="BD240" s="242"/>
      <c r="BE240" s="7"/>
      <c r="BF240" s="247"/>
      <c r="BG240" s="10"/>
      <c r="BH240" s="242"/>
      <c r="BI240" s="7"/>
      <c r="BJ240" s="247"/>
      <c r="BK240" s="7"/>
      <c r="BL240" s="247"/>
      <c r="BM240" s="7"/>
      <c r="BN240" s="8"/>
      <c r="BO240" s="7"/>
      <c r="BP240" s="247"/>
      <c r="BQ240" s="7"/>
      <c r="BR240" s="247"/>
      <c r="BS240" s="7"/>
      <c r="BT240" s="247"/>
      <c r="BU240" s="7"/>
      <c r="BV240" s="247"/>
      <c r="BW240" s="7"/>
      <c r="BX240" s="8"/>
      <c r="BY240" s="7"/>
      <c r="BZ240" s="8"/>
      <c r="CB240" s="41"/>
      <c r="CC240" s="41">
        <f t="shared" si="33"/>
        <v>0</v>
      </c>
      <c r="CD240">
        <f t="shared" si="34"/>
        <v>0</v>
      </c>
    </row>
    <row r="241" spans="1:84" x14ac:dyDescent="0.25">
      <c r="A241">
        <v>165</v>
      </c>
      <c r="B241" s="6"/>
      <c r="C241" s="10"/>
      <c r="D241" s="32"/>
      <c r="E241" s="10"/>
      <c r="F241" s="32"/>
      <c r="G241" s="10"/>
      <c r="H241" s="32"/>
      <c r="I241" s="10"/>
      <c r="J241" s="32"/>
      <c r="K241" s="10"/>
      <c r="L241" s="32"/>
      <c r="M241" s="10"/>
      <c r="N241" s="32"/>
      <c r="O241" s="10"/>
      <c r="P241" s="32"/>
      <c r="Q241" s="10"/>
      <c r="R241" s="32"/>
      <c r="S241" s="10"/>
      <c r="T241" s="32"/>
      <c r="U241" s="10"/>
      <c r="V241" s="32"/>
      <c r="W241" s="10"/>
      <c r="X241" s="32"/>
      <c r="Y241" s="10"/>
      <c r="Z241" s="32"/>
      <c r="AA241" s="10"/>
      <c r="AB241" s="32"/>
      <c r="AC241" s="10"/>
      <c r="AD241" s="32"/>
      <c r="AE241" s="10"/>
      <c r="AF241" s="32"/>
      <c r="AG241" s="10"/>
      <c r="AH241" s="32"/>
      <c r="AI241" s="10"/>
      <c r="AJ241" s="32"/>
      <c r="AK241" s="10"/>
      <c r="AL241" s="32"/>
      <c r="AM241" s="10"/>
      <c r="AN241" s="32"/>
      <c r="AO241" s="10"/>
      <c r="AP241" s="32"/>
      <c r="AQ241" s="10"/>
      <c r="AR241" s="32"/>
      <c r="AS241" s="10"/>
      <c r="AT241" s="32"/>
      <c r="AU241" s="10"/>
      <c r="AV241" s="32"/>
      <c r="AW241" s="10"/>
      <c r="AX241" s="242"/>
      <c r="AY241" s="10"/>
      <c r="AZ241" s="32"/>
      <c r="BA241" s="10"/>
      <c r="BB241" s="242"/>
      <c r="BC241" s="10"/>
      <c r="BD241" s="242"/>
      <c r="BE241" s="7"/>
      <c r="BF241" s="247"/>
      <c r="BG241" s="10"/>
      <c r="BH241" s="242"/>
      <c r="BI241" s="7"/>
      <c r="BJ241" s="247"/>
      <c r="BK241" s="7"/>
      <c r="BL241" s="247"/>
      <c r="BM241" s="7"/>
      <c r="BN241" s="8"/>
      <c r="BO241" s="7"/>
      <c r="BP241" s="247"/>
      <c r="BQ241" s="7"/>
      <c r="BR241" s="247"/>
      <c r="BS241" s="7"/>
      <c r="BT241" s="247"/>
      <c r="BU241" s="7"/>
      <c r="BV241" s="247"/>
      <c r="BW241" s="7"/>
      <c r="BX241" s="8"/>
      <c r="BY241" s="7"/>
      <c r="BZ241" s="8"/>
      <c r="CB241" s="41"/>
      <c r="CC241" s="41">
        <f t="shared" si="33"/>
        <v>0</v>
      </c>
      <c r="CD241">
        <f t="shared" si="34"/>
        <v>0</v>
      </c>
    </row>
    <row r="242" spans="1:84" x14ac:dyDescent="0.25">
      <c r="A242">
        <v>166</v>
      </c>
      <c r="B242" s="6"/>
      <c r="C242" s="10"/>
      <c r="D242" s="32"/>
      <c r="E242" s="10"/>
      <c r="F242" s="32"/>
      <c r="G242" s="10"/>
      <c r="H242" s="32"/>
      <c r="I242" s="10"/>
      <c r="J242" s="32"/>
      <c r="K242" s="10"/>
      <c r="L242" s="32"/>
      <c r="M242" s="10"/>
      <c r="N242" s="32"/>
      <c r="O242" s="10"/>
      <c r="P242" s="32"/>
      <c r="Q242" s="10"/>
      <c r="R242" s="32"/>
      <c r="S242" s="10"/>
      <c r="T242" s="32"/>
      <c r="U242" s="10"/>
      <c r="V242" s="32"/>
      <c r="W242" s="10"/>
      <c r="X242" s="32"/>
      <c r="Y242" s="10"/>
      <c r="Z242" s="32"/>
      <c r="AA242" s="10"/>
      <c r="AB242" s="32"/>
      <c r="AC242" s="10"/>
      <c r="AD242" s="32"/>
      <c r="AE242" s="10"/>
      <c r="AF242" s="32"/>
      <c r="AG242" s="10"/>
      <c r="AH242" s="32"/>
      <c r="AI242" s="10"/>
      <c r="AJ242" s="32"/>
      <c r="AK242" s="10"/>
      <c r="AL242" s="32"/>
      <c r="AM242" s="10"/>
      <c r="AN242" s="32"/>
      <c r="AO242" s="10"/>
      <c r="AP242" s="32"/>
      <c r="AQ242" s="10"/>
      <c r="AR242" s="32"/>
      <c r="AS242" s="10"/>
      <c r="AT242" s="32"/>
      <c r="AU242" s="10"/>
      <c r="AV242" s="32"/>
      <c r="AW242" s="10"/>
      <c r="AX242" s="242"/>
      <c r="AY242" s="10"/>
      <c r="AZ242" s="32"/>
      <c r="BA242" s="10"/>
      <c r="BB242" s="242"/>
      <c r="BC242" s="10"/>
      <c r="BD242" s="242"/>
      <c r="BE242" s="7"/>
      <c r="BF242" s="247"/>
      <c r="BG242" s="10"/>
      <c r="BH242" s="242"/>
      <c r="BI242" s="7"/>
      <c r="BJ242" s="247"/>
      <c r="BK242" s="7"/>
      <c r="BL242" s="247"/>
      <c r="BM242" s="7"/>
      <c r="BN242" s="8"/>
      <c r="BO242" s="7"/>
      <c r="BP242" s="247"/>
      <c r="BQ242" s="7"/>
      <c r="BR242" s="247"/>
      <c r="BS242" s="7"/>
      <c r="BT242" s="247"/>
      <c r="BU242" s="7"/>
      <c r="BV242" s="247"/>
      <c r="BW242" s="7"/>
      <c r="BX242" s="8"/>
      <c r="BY242" s="7"/>
      <c r="BZ242" s="8"/>
      <c r="CB242" s="41"/>
      <c r="CC242" s="41">
        <f t="shared" si="33"/>
        <v>0</v>
      </c>
      <c r="CD242">
        <f t="shared" si="34"/>
        <v>0</v>
      </c>
    </row>
    <row r="243" spans="1:84" x14ac:dyDescent="0.25">
      <c r="A243">
        <v>167</v>
      </c>
      <c r="B243" s="6"/>
      <c r="C243" s="10"/>
      <c r="D243" s="32"/>
      <c r="E243" s="10"/>
      <c r="F243" s="32"/>
      <c r="G243" s="10"/>
      <c r="H243" s="32"/>
      <c r="I243" s="10"/>
      <c r="J243" s="32"/>
      <c r="K243" s="10"/>
      <c r="L243" s="32"/>
      <c r="M243" s="10"/>
      <c r="N243" s="32"/>
      <c r="O243" s="10"/>
      <c r="P243" s="32"/>
      <c r="Q243" s="10"/>
      <c r="R243" s="32"/>
      <c r="S243" s="10"/>
      <c r="T243" s="32"/>
      <c r="U243" s="10"/>
      <c r="V243" s="32"/>
      <c r="W243" s="10"/>
      <c r="X243" s="32"/>
      <c r="Y243" s="10"/>
      <c r="Z243" s="32"/>
      <c r="AA243" s="10"/>
      <c r="AB243" s="32"/>
      <c r="AC243" s="10"/>
      <c r="AD243" s="32"/>
      <c r="AE243" s="10"/>
      <c r="AF243" s="32"/>
      <c r="AG243" s="10"/>
      <c r="AH243" s="32"/>
      <c r="AI243" s="10"/>
      <c r="AJ243" s="32"/>
      <c r="AK243" s="10"/>
      <c r="AL243" s="32"/>
      <c r="AM243" s="10"/>
      <c r="AN243" s="32"/>
      <c r="AO243" s="10"/>
      <c r="AP243" s="32"/>
      <c r="AQ243" s="10"/>
      <c r="AR243" s="32"/>
      <c r="AS243" s="10"/>
      <c r="AT243" s="32"/>
      <c r="AU243" s="10"/>
      <c r="AV243" s="32"/>
      <c r="AW243" s="10"/>
      <c r="AX243" s="242"/>
      <c r="AY243" s="10"/>
      <c r="AZ243" s="32"/>
      <c r="BA243" s="10"/>
      <c r="BB243" s="242"/>
      <c r="BC243" s="10"/>
      <c r="BD243" s="242"/>
      <c r="BE243" s="7"/>
      <c r="BF243" s="247"/>
      <c r="BG243" s="10"/>
      <c r="BH243" s="242"/>
      <c r="BI243" s="7"/>
      <c r="BJ243" s="247"/>
      <c r="BK243" s="7"/>
      <c r="BL243" s="247"/>
      <c r="BM243" s="7"/>
      <c r="BN243" s="8"/>
      <c r="BO243" s="7"/>
      <c r="BP243" s="247"/>
      <c r="BQ243" s="7"/>
      <c r="BR243" s="247"/>
      <c r="BS243" s="7"/>
      <c r="BT243" s="247"/>
      <c r="BU243" s="7"/>
      <c r="BV243" s="247"/>
      <c r="BW243" s="7"/>
      <c r="BX243" s="8"/>
      <c r="BY243" s="7"/>
      <c r="BZ243" s="8"/>
      <c r="CB243" s="41"/>
      <c r="CC243" s="41">
        <f t="shared" si="33"/>
        <v>0</v>
      </c>
      <c r="CD243">
        <f t="shared" si="34"/>
        <v>0</v>
      </c>
    </row>
    <row r="244" spans="1:84" x14ac:dyDescent="0.25">
      <c r="A244">
        <v>168</v>
      </c>
      <c r="B244" s="6"/>
      <c r="C244" s="10"/>
      <c r="D244" s="32"/>
      <c r="E244" s="10"/>
      <c r="F244" s="32"/>
      <c r="G244" s="10"/>
      <c r="H244" s="32"/>
      <c r="I244" s="10"/>
      <c r="J244" s="32"/>
      <c r="K244" s="10"/>
      <c r="L244" s="32"/>
      <c r="M244" s="10"/>
      <c r="N244" s="32"/>
      <c r="O244" s="10"/>
      <c r="P244" s="32"/>
      <c r="Q244" s="10"/>
      <c r="R244" s="32"/>
      <c r="S244" s="10"/>
      <c r="T244" s="32"/>
      <c r="U244" s="10"/>
      <c r="V244" s="32"/>
      <c r="W244" s="10"/>
      <c r="X244" s="32"/>
      <c r="Y244" s="10"/>
      <c r="Z244" s="32"/>
      <c r="AA244" s="10"/>
      <c r="AB244" s="32"/>
      <c r="AC244" s="10"/>
      <c r="AD244" s="32"/>
      <c r="AE244" s="10"/>
      <c r="AF244" s="32"/>
      <c r="AG244" s="10"/>
      <c r="AH244" s="32"/>
      <c r="AI244" s="10"/>
      <c r="AJ244" s="32"/>
      <c r="AK244" s="10"/>
      <c r="AL244" s="32"/>
      <c r="AM244" s="10"/>
      <c r="AN244" s="32"/>
      <c r="AO244" s="10"/>
      <c r="AP244" s="32"/>
      <c r="AQ244" s="10"/>
      <c r="AR244" s="32"/>
      <c r="AS244" s="10"/>
      <c r="AT244" s="32"/>
      <c r="AU244" s="10"/>
      <c r="AV244" s="32"/>
      <c r="AW244" s="10"/>
      <c r="AX244" s="242"/>
      <c r="AY244" s="10"/>
      <c r="AZ244" s="32"/>
      <c r="BA244" s="10"/>
      <c r="BB244" s="242"/>
      <c r="BC244" s="10"/>
      <c r="BD244" s="242"/>
      <c r="BE244" s="7"/>
      <c r="BF244" s="247"/>
      <c r="BG244" s="10"/>
      <c r="BH244" s="242"/>
      <c r="BI244" s="7"/>
      <c r="BJ244" s="247"/>
      <c r="BK244" s="7"/>
      <c r="BL244" s="247"/>
      <c r="BM244" s="7"/>
      <c r="BN244" s="8"/>
      <c r="BO244" s="7"/>
      <c r="BP244" s="247"/>
      <c r="BQ244" s="7"/>
      <c r="BR244" s="247"/>
      <c r="BS244" s="7"/>
      <c r="BT244" s="247"/>
      <c r="BU244" s="7"/>
      <c r="BV244" s="247"/>
      <c r="BW244" s="7"/>
      <c r="BX244" s="8"/>
      <c r="BY244" s="7"/>
      <c r="BZ244" s="8"/>
      <c r="CB244" s="41"/>
      <c r="CC244" s="41">
        <f t="shared" si="33"/>
        <v>0</v>
      </c>
      <c r="CD244">
        <f t="shared" si="34"/>
        <v>0</v>
      </c>
    </row>
    <row r="245" spans="1:84" x14ac:dyDescent="0.25">
      <c r="A245">
        <v>169</v>
      </c>
      <c r="B245" s="6"/>
      <c r="C245" s="10"/>
      <c r="D245" s="32"/>
      <c r="E245" s="10"/>
      <c r="F245" s="32"/>
      <c r="G245" s="10"/>
      <c r="H245" s="32"/>
      <c r="I245" s="10"/>
      <c r="J245" s="32"/>
      <c r="K245" s="94"/>
      <c r="L245" s="32"/>
      <c r="M245" s="10"/>
      <c r="N245" s="32"/>
      <c r="O245" s="10"/>
      <c r="P245" s="32"/>
      <c r="Q245" s="10"/>
      <c r="R245" s="32"/>
      <c r="S245" s="10"/>
      <c r="T245" s="32"/>
      <c r="U245" s="10"/>
      <c r="V245" s="32"/>
      <c r="W245" s="10"/>
      <c r="X245" s="32"/>
      <c r="Y245" s="10"/>
      <c r="Z245" s="32"/>
      <c r="AA245" s="10"/>
      <c r="AB245" s="32"/>
      <c r="AC245" s="10"/>
      <c r="AD245" s="32"/>
      <c r="AE245" s="10"/>
      <c r="AF245" s="32"/>
      <c r="AG245" s="10"/>
      <c r="AH245" s="32"/>
      <c r="AI245" s="10"/>
      <c r="AJ245" s="32"/>
      <c r="AK245" s="10"/>
      <c r="AL245" s="32"/>
      <c r="AM245" s="10"/>
      <c r="AN245" s="32"/>
      <c r="AO245" s="10"/>
      <c r="AP245" s="32"/>
      <c r="AQ245" s="10"/>
      <c r="AR245" s="32"/>
      <c r="AS245" s="10"/>
      <c r="AT245" s="32"/>
      <c r="AU245" s="10"/>
      <c r="AV245" s="32"/>
      <c r="AW245" s="10"/>
      <c r="AX245" s="242"/>
      <c r="AY245" s="10"/>
      <c r="AZ245" s="32"/>
      <c r="BA245" s="10"/>
      <c r="BB245" s="242"/>
      <c r="BC245" s="10"/>
      <c r="BD245" s="242"/>
      <c r="BE245" s="7"/>
      <c r="BF245" s="247"/>
      <c r="BG245" s="10"/>
      <c r="BH245" s="242"/>
      <c r="BI245" s="7"/>
      <c r="BJ245" s="247"/>
      <c r="BK245" s="7"/>
      <c r="BL245" s="247"/>
      <c r="BM245" s="7"/>
      <c r="BN245" s="8"/>
      <c r="BO245" s="7"/>
      <c r="BP245" s="247"/>
      <c r="BQ245" s="7"/>
      <c r="BR245" s="247"/>
      <c r="BS245" s="7"/>
      <c r="BT245" s="247"/>
      <c r="BU245" s="7"/>
      <c r="BV245" s="247"/>
      <c r="BW245" s="7"/>
      <c r="BX245" s="8"/>
      <c r="BY245" s="7"/>
      <c r="BZ245" s="8"/>
      <c r="CB245" s="41"/>
      <c r="CC245" s="41">
        <f t="shared" si="33"/>
        <v>0</v>
      </c>
      <c r="CD245">
        <f t="shared" si="34"/>
        <v>0</v>
      </c>
      <c r="CF245" s="39"/>
    </row>
    <row r="246" spans="1:84" x14ac:dyDescent="0.25">
      <c r="A246">
        <v>170</v>
      </c>
      <c r="B246" s="6"/>
      <c r="C246" s="10"/>
      <c r="D246" s="32"/>
      <c r="E246" s="10"/>
      <c r="F246" s="32"/>
      <c r="G246" s="10"/>
      <c r="H246" s="32"/>
      <c r="I246" s="10"/>
      <c r="J246" s="32"/>
      <c r="K246" s="10"/>
      <c r="L246" s="32"/>
      <c r="M246" s="10"/>
      <c r="N246" s="32"/>
      <c r="O246" s="10"/>
      <c r="P246" s="32"/>
      <c r="Q246" s="10"/>
      <c r="R246" s="32"/>
      <c r="S246" s="10"/>
      <c r="T246" s="32"/>
      <c r="U246" s="10"/>
      <c r="V246" s="32"/>
      <c r="W246" s="10"/>
      <c r="X246" s="32"/>
      <c r="Y246" s="10"/>
      <c r="Z246" s="32"/>
      <c r="AA246" s="10"/>
      <c r="AB246" s="32"/>
      <c r="AC246" s="10"/>
      <c r="AD246" s="32"/>
      <c r="AE246" s="10"/>
      <c r="AF246" s="32"/>
      <c r="AG246" s="10"/>
      <c r="AH246" s="32"/>
      <c r="AI246" s="10"/>
      <c r="AJ246" s="32"/>
      <c r="AK246" s="10"/>
      <c r="AL246" s="32"/>
      <c r="AM246" s="10"/>
      <c r="AN246" s="32"/>
      <c r="AO246" s="10"/>
      <c r="AP246" s="32"/>
      <c r="AQ246" s="10"/>
      <c r="AR246" s="32"/>
      <c r="AS246" s="10"/>
      <c r="AT246" s="32"/>
      <c r="AU246" s="10"/>
      <c r="AV246" s="32"/>
      <c r="AW246" s="10"/>
      <c r="AX246" s="242"/>
      <c r="AY246" s="10"/>
      <c r="AZ246" s="32"/>
      <c r="BA246" s="10"/>
      <c r="BB246" s="242"/>
      <c r="BC246" s="10"/>
      <c r="BD246" s="242"/>
      <c r="BE246" s="7"/>
      <c r="BF246" s="247"/>
      <c r="BG246" s="10"/>
      <c r="BH246" s="242"/>
      <c r="BI246" s="7"/>
      <c r="BJ246" s="247"/>
      <c r="BK246" s="7"/>
      <c r="BL246" s="247"/>
      <c r="BM246" s="7"/>
      <c r="BN246" s="8"/>
      <c r="BO246" s="7"/>
      <c r="BP246" s="247"/>
      <c r="BQ246" s="7"/>
      <c r="BR246" s="247"/>
      <c r="BS246" s="7"/>
      <c r="BT246" s="247"/>
      <c r="BU246" s="7"/>
      <c r="BV246" s="247"/>
      <c r="BW246" s="7"/>
      <c r="BX246" s="8"/>
      <c r="BY246" s="7"/>
      <c r="BZ246" s="8"/>
      <c r="CB246" s="41"/>
      <c r="CC246" s="41">
        <f t="shared" si="33"/>
        <v>0</v>
      </c>
      <c r="CD246">
        <f t="shared" si="34"/>
        <v>0</v>
      </c>
    </row>
    <row r="247" spans="1:84" x14ac:dyDescent="0.25">
      <c r="A247">
        <v>171</v>
      </c>
      <c r="B247" s="6"/>
      <c r="C247" s="10"/>
      <c r="D247" s="32"/>
      <c r="E247" s="10"/>
      <c r="F247" s="32"/>
      <c r="G247" s="10"/>
      <c r="H247" s="32"/>
      <c r="I247" s="10"/>
      <c r="J247" s="32"/>
      <c r="K247" s="94"/>
      <c r="L247" s="32"/>
      <c r="M247" s="10"/>
      <c r="N247" s="32"/>
      <c r="O247" s="10"/>
      <c r="P247" s="32"/>
      <c r="Q247" s="10"/>
      <c r="R247" s="32"/>
      <c r="S247" s="10"/>
      <c r="T247" s="32"/>
      <c r="U247" s="10"/>
      <c r="V247" s="32"/>
      <c r="W247" s="10"/>
      <c r="X247" s="32"/>
      <c r="Y247" s="10"/>
      <c r="Z247" s="32"/>
      <c r="AA247" s="10"/>
      <c r="AB247" s="32"/>
      <c r="AC247" s="10"/>
      <c r="AD247" s="32"/>
      <c r="AE247" s="10"/>
      <c r="AF247" s="32"/>
      <c r="AG247" s="10"/>
      <c r="AH247" s="32"/>
      <c r="AI247" s="10"/>
      <c r="AJ247" s="32"/>
      <c r="AK247" s="10"/>
      <c r="AL247" s="32"/>
      <c r="AM247" s="10"/>
      <c r="AN247" s="32"/>
      <c r="AO247" s="10"/>
      <c r="AP247" s="32"/>
      <c r="AQ247" s="10"/>
      <c r="AR247" s="32"/>
      <c r="AS247" s="10"/>
      <c r="AT247" s="32"/>
      <c r="AU247" s="10"/>
      <c r="AV247" s="32"/>
      <c r="AW247" s="10"/>
      <c r="AX247" s="242"/>
      <c r="AY247" s="10"/>
      <c r="AZ247" s="32"/>
      <c r="BA247" s="10"/>
      <c r="BB247" s="242"/>
      <c r="BC247" s="10"/>
      <c r="BD247" s="242"/>
      <c r="BE247" s="7"/>
      <c r="BF247" s="247"/>
      <c r="BG247" s="10"/>
      <c r="BH247" s="242"/>
      <c r="BI247" s="7"/>
      <c r="BJ247" s="247"/>
      <c r="BK247" s="7"/>
      <c r="BL247" s="247"/>
      <c r="BM247" s="7"/>
      <c r="BN247" s="8"/>
      <c r="BO247" s="7"/>
      <c r="BP247" s="247"/>
      <c r="BQ247" s="7"/>
      <c r="BR247" s="247"/>
      <c r="BS247" s="7"/>
      <c r="BT247" s="247"/>
      <c r="BU247" s="7"/>
      <c r="BV247" s="247"/>
      <c r="BW247" s="7"/>
      <c r="BX247" s="8"/>
      <c r="BY247" s="7"/>
      <c r="BZ247" s="8"/>
      <c r="CB247" s="41"/>
      <c r="CC247" s="41">
        <f t="shared" si="33"/>
        <v>0</v>
      </c>
      <c r="CD247">
        <f t="shared" si="34"/>
        <v>0</v>
      </c>
      <c r="CF247" s="39"/>
    </row>
    <row r="248" spans="1:84" x14ac:dyDescent="0.25">
      <c r="A248">
        <v>172</v>
      </c>
      <c r="B248" s="6"/>
      <c r="C248" s="10"/>
      <c r="D248" s="32"/>
      <c r="E248" s="10"/>
      <c r="F248" s="32"/>
      <c r="G248" s="10"/>
      <c r="H248" s="32"/>
      <c r="I248" s="10"/>
      <c r="J248" s="32"/>
      <c r="K248" s="10"/>
      <c r="L248" s="32"/>
      <c r="M248" s="10"/>
      <c r="N248" s="32"/>
      <c r="O248" s="10"/>
      <c r="P248" s="32"/>
      <c r="Q248" s="10"/>
      <c r="R248" s="32"/>
      <c r="S248" s="10"/>
      <c r="T248" s="32"/>
      <c r="U248" s="10"/>
      <c r="V248" s="32"/>
      <c r="W248" s="10"/>
      <c r="X248" s="32"/>
      <c r="Y248" s="10"/>
      <c r="Z248" s="32"/>
      <c r="AA248" s="10"/>
      <c r="AB248" s="32"/>
      <c r="AC248" s="10"/>
      <c r="AD248" s="32"/>
      <c r="AE248" s="10"/>
      <c r="AF248" s="32"/>
      <c r="AG248" s="10"/>
      <c r="AH248" s="32"/>
      <c r="AI248" s="10"/>
      <c r="AJ248" s="32"/>
      <c r="AK248" s="10"/>
      <c r="AL248" s="32"/>
      <c r="AM248" s="10"/>
      <c r="AN248" s="32"/>
      <c r="AO248" s="10"/>
      <c r="AP248" s="32"/>
      <c r="AQ248" s="10"/>
      <c r="AR248" s="32"/>
      <c r="AS248" s="10"/>
      <c r="AT248" s="32"/>
      <c r="AU248" s="10"/>
      <c r="AV248" s="32"/>
      <c r="AW248" s="10"/>
      <c r="AX248" s="242"/>
      <c r="AY248" s="10"/>
      <c r="AZ248" s="32"/>
      <c r="BA248" s="10"/>
      <c r="BB248" s="242"/>
      <c r="BC248" s="10"/>
      <c r="BD248" s="242"/>
      <c r="BE248" s="7"/>
      <c r="BF248" s="247"/>
      <c r="BG248" s="10"/>
      <c r="BH248" s="242"/>
      <c r="BI248" s="7"/>
      <c r="BJ248" s="247"/>
      <c r="BK248" s="7"/>
      <c r="BL248" s="247"/>
      <c r="BM248" s="7"/>
      <c r="BN248" s="8"/>
      <c r="BO248" s="7"/>
      <c r="BP248" s="247"/>
      <c r="BQ248" s="7"/>
      <c r="BR248" s="247"/>
      <c r="BS248" s="7"/>
      <c r="BT248" s="247"/>
      <c r="BU248" s="7"/>
      <c r="BV248" s="247"/>
      <c r="BW248" s="7"/>
      <c r="BX248" s="8"/>
      <c r="BY248" s="7"/>
      <c r="BZ248" s="8"/>
      <c r="CB248" s="41"/>
      <c r="CC248" s="41">
        <f t="shared" si="33"/>
        <v>0</v>
      </c>
      <c r="CD248">
        <f t="shared" si="34"/>
        <v>0</v>
      </c>
    </row>
    <row r="249" spans="1:84" x14ac:dyDescent="0.25">
      <c r="A249">
        <v>173</v>
      </c>
      <c r="B249" s="6"/>
      <c r="C249" s="10"/>
      <c r="D249" s="32"/>
      <c r="E249" s="10"/>
      <c r="F249" s="32"/>
      <c r="G249" s="10"/>
      <c r="H249" s="32"/>
      <c r="I249" s="10"/>
      <c r="J249" s="32"/>
      <c r="K249" s="10"/>
      <c r="L249" s="32"/>
      <c r="M249" s="10"/>
      <c r="N249" s="32"/>
      <c r="O249" s="10"/>
      <c r="P249" s="32"/>
      <c r="Q249" s="10"/>
      <c r="R249" s="32"/>
      <c r="S249" s="10"/>
      <c r="T249" s="32"/>
      <c r="U249" s="10"/>
      <c r="V249" s="32"/>
      <c r="W249" s="10"/>
      <c r="X249" s="32"/>
      <c r="Y249" s="10"/>
      <c r="Z249" s="32"/>
      <c r="AA249" s="10"/>
      <c r="AB249" s="32"/>
      <c r="AC249" s="10"/>
      <c r="AD249" s="32"/>
      <c r="AE249" s="10"/>
      <c r="AF249" s="32"/>
      <c r="AG249" s="10"/>
      <c r="AH249" s="32"/>
      <c r="AI249" s="10"/>
      <c r="AJ249" s="32"/>
      <c r="AK249" s="10"/>
      <c r="AL249" s="32"/>
      <c r="AM249" s="10"/>
      <c r="AN249" s="32"/>
      <c r="AO249" s="10"/>
      <c r="AP249" s="32"/>
      <c r="AQ249" s="10"/>
      <c r="AR249" s="32"/>
      <c r="AS249" s="10"/>
      <c r="AT249" s="32"/>
      <c r="AU249" s="10"/>
      <c r="AV249" s="32"/>
      <c r="AW249" s="10"/>
      <c r="AX249" s="242"/>
      <c r="AY249" s="10"/>
      <c r="AZ249" s="32"/>
      <c r="BA249" s="10"/>
      <c r="BB249" s="242"/>
      <c r="BC249" s="10"/>
      <c r="BD249" s="242"/>
      <c r="BE249" s="7"/>
      <c r="BF249" s="247"/>
      <c r="BG249" s="10"/>
      <c r="BH249" s="242"/>
      <c r="BI249" s="7"/>
      <c r="BJ249" s="247"/>
      <c r="BK249" s="7"/>
      <c r="BL249" s="247"/>
      <c r="BM249" s="7"/>
      <c r="BN249" s="8"/>
      <c r="BO249" s="7"/>
      <c r="BP249" s="247"/>
      <c r="BQ249" s="7"/>
      <c r="BR249" s="247"/>
      <c r="BS249" s="7"/>
      <c r="BT249" s="247"/>
      <c r="BU249" s="7"/>
      <c r="BV249" s="247"/>
      <c r="BW249" s="7"/>
      <c r="BX249" s="8"/>
      <c r="BY249" s="7"/>
      <c r="BZ249" s="8"/>
      <c r="CB249" s="41"/>
      <c r="CC249" s="41">
        <f t="shared" si="33"/>
        <v>0</v>
      </c>
      <c r="CD249">
        <f t="shared" si="34"/>
        <v>0</v>
      </c>
    </row>
    <row r="250" spans="1:84" x14ac:dyDescent="0.25">
      <c r="A250">
        <v>174</v>
      </c>
      <c r="B250" s="6"/>
      <c r="C250" s="10"/>
      <c r="D250" s="32"/>
      <c r="E250" s="10"/>
      <c r="F250" s="32"/>
      <c r="G250" s="10"/>
      <c r="H250" s="32"/>
      <c r="I250" s="10"/>
      <c r="J250" s="32"/>
      <c r="K250" s="10"/>
      <c r="L250" s="32"/>
      <c r="M250" s="10"/>
      <c r="N250" s="32"/>
      <c r="O250" s="10"/>
      <c r="P250" s="32"/>
      <c r="Q250" s="10"/>
      <c r="R250" s="32"/>
      <c r="S250" s="10"/>
      <c r="T250" s="32"/>
      <c r="U250" s="10"/>
      <c r="V250" s="32"/>
      <c r="W250" s="10"/>
      <c r="X250" s="32"/>
      <c r="Y250" s="10"/>
      <c r="Z250" s="32"/>
      <c r="AA250" s="10"/>
      <c r="AB250" s="32"/>
      <c r="AC250" s="10"/>
      <c r="AD250" s="32"/>
      <c r="AE250" s="10"/>
      <c r="AF250" s="32"/>
      <c r="AG250" s="10"/>
      <c r="AH250" s="32"/>
      <c r="AI250" s="10"/>
      <c r="AJ250" s="32"/>
      <c r="AK250" s="10"/>
      <c r="AL250" s="32"/>
      <c r="AM250" s="10"/>
      <c r="AN250" s="32"/>
      <c r="AO250" s="10"/>
      <c r="AP250" s="32"/>
      <c r="AQ250" s="10"/>
      <c r="AR250" s="32"/>
      <c r="AS250" s="10"/>
      <c r="AT250" s="32"/>
      <c r="AU250" s="10"/>
      <c r="AV250" s="32"/>
      <c r="AW250" s="10"/>
      <c r="AX250" s="242"/>
      <c r="AY250" s="10"/>
      <c r="AZ250" s="32"/>
      <c r="BA250" s="10"/>
      <c r="BB250" s="242"/>
      <c r="BC250" s="10"/>
      <c r="BD250" s="242"/>
      <c r="BE250" s="7"/>
      <c r="BF250" s="247"/>
      <c r="BG250" s="10"/>
      <c r="BH250" s="242"/>
      <c r="BI250" s="7"/>
      <c r="BJ250" s="247"/>
      <c r="BK250" s="7"/>
      <c r="BL250" s="247"/>
      <c r="BM250" s="7"/>
      <c r="BN250" s="8"/>
      <c r="BO250" s="7"/>
      <c r="BP250" s="247"/>
      <c r="BQ250" s="7"/>
      <c r="BR250" s="247"/>
      <c r="BS250" s="7"/>
      <c r="BT250" s="247"/>
      <c r="BU250" s="7"/>
      <c r="BV250" s="247"/>
      <c r="BW250" s="7"/>
      <c r="BX250" s="8"/>
      <c r="BY250" s="7"/>
      <c r="BZ250" s="8"/>
      <c r="CB250" s="41"/>
      <c r="CC250" s="41">
        <f t="shared" si="33"/>
        <v>0</v>
      </c>
      <c r="CD250">
        <f t="shared" si="34"/>
        <v>0</v>
      </c>
    </row>
    <row r="251" spans="1:84" x14ac:dyDescent="0.25">
      <c r="A251">
        <v>175</v>
      </c>
      <c r="B251" s="6"/>
      <c r="C251" s="10"/>
      <c r="D251" s="32"/>
      <c r="E251" s="10"/>
      <c r="F251" s="32"/>
      <c r="G251" s="10"/>
      <c r="H251" s="32"/>
      <c r="I251" s="10"/>
      <c r="J251" s="32"/>
      <c r="K251" s="10"/>
      <c r="L251" s="32"/>
      <c r="M251" s="10"/>
      <c r="N251" s="32"/>
      <c r="O251" s="10"/>
      <c r="P251" s="32"/>
      <c r="Q251" s="10"/>
      <c r="R251" s="32"/>
      <c r="S251" s="10"/>
      <c r="T251" s="32"/>
      <c r="U251" s="10"/>
      <c r="V251" s="32"/>
      <c r="W251" s="10"/>
      <c r="X251" s="32"/>
      <c r="Y251" s="10"/>
      <c r="Z251" s="32"/>
      <c r="AA251" s="10"/>
      <c r="AB251" s="32"/>
      <c r="AC251" s="10"/>
      <c r="AD251" s="32"/>
      <c r="AE251" s="10"/>
      <c r="AF251" s="32"/>
      <c r="AG251" s="10"/>
      <c r="AH251" s="32"/>
      <c r="AI251" s="10"/>
      <c r="AJ251" s="32"/>
      <c r="AK251" s="10"/>
      <c r="AL251" s="32"/>
      <c r="AM251" s="10"/>
      <c r="AN251" s="32"/>
      <c r="AO251" s="10"/>
      <c r="AP251" s="32"/>
      <c r="AQ251" s="10"/>
      <c r="AR251" s="32"/>
      <c r="AS251" s="10"/>
      <c r="AT251" s="32"/>
      <c r="AU251" s="10"/>
      <c r="AV251" s="32"/>
      <c r="AW251" s="10"/>
      <c r="AX251" s="242"/>
      <c r="AY251" s="10"/>
      <c r="AZ251" s="32"/>
      <c r="BA251" s="10"/>
      <c r="BB251" s="242"/>
      <c r="BC251" s="10"/>
      <c r="BD251" s="242"/>
      <c r="BE251" s="7"/>
      <c r="BF251" s="247"/>
      <c r="BG251" s="10"/>
      <c r="BH251" s="242"/>
      <c r="BI251" s="7"/>
      <c r="BJ251" s="247"/>
      <c r="BK251" s="7"/>
      <c r="BL251" s="247"/>
      <c r="BM251" s="7"/>
      <c r="BN251" s="8"/>
      <c r="BO251" s="7"/>
      <c r="BP251" s="247"/>
      <c r="BQ251" s="7"/>
      <c r="BR251" s="247"/>
      <c r="BS251" s="7"/>
      <c r="BT251" s="247"/>
      <c r="BU251" s="7"/>
      <c r="BV251" s="247"/>
      <c r="BW251" s="7"/>
      <c r="BX251" s="8"/>
      <c r="BY251" s="7"/>
      <c r="BZ251" s="8"/>
      <c r="CB251" s="41"/>
      <c r="CC251" s="41">
        <f t="shared" si="33"/>
        <v>0</v>
      </c>
      <c r="CD251">
        <f t="shared" si="34"/>
        <v>0</v>
      </c>
    </row>
    <row r="252" spans="1:84" x14ac:dyDescent="0.25">
      <c r="A252">
        <v>176</v>
      </c>
      <c r="B252" s="6"/>
      <c r="C252" s="10"/>
      <c r="D252" s="32"/>
      <c r="E252" s="10"/>
      <c r="F252" s="32"/>
      <c r="G252" s="10"/>
      <c r="H252" s="32"/>
      <c r="I252" s="10"/>
      <c r="J252" s="32"/>
      <c r="K252" s="10"/>
      <c r="L252" s="32"/>
      <c r="M252" s="10"/>
      <c r="N252" s="32"/>
      <c r="O252" s="10"/>
      <c r="P252" s="32"/>
      <c r="Q252" s="10"/>
      <c r="R252" s="32"/>
      <c r="S252" s="10"/>
      <c r="T252" s="32"/>
      <c r="U252" s="10"/>
      <c r="V252" s="32"/>
      <c r="W252" s="10"/>
      <c r="X252" s="32"/>
      <c r="Y252" s="10"/>
      <c r="Z252" s="32"/>
      <c r="AA252" s="10"/>
      <c r="AB252" s="32"/>
      <c r="AC252" s="10"/>
      <c r="AD252" s="32"/>
      <c r="AE252" s="10"/>
      <c r="AF252" s="32"/>
      <c r="AG252" s="10"/>
      <c r="AH252" s="32"/>
      <c r="AI252" s="10"/>
      <c r="AJ252" s="32"/>
      <c r="AK252" s="10"/>
      <c r="AL252" s="32"/>
      <c r="AM252" s="10"/>
      <c r="AN252" s="32"/>
      <c r="AO252" s="10"/>
      <c r="AP252" s="32"/>
      <c r="AQ252" s="10"/>
      <c r="AR252" s="32"/>
      <c r="AS252" s="10"/>
      <c r="AT252" s="32"/>
      <c r="AU252" s="10"/>
      <c r="AV252" s="32"/>
      <c r="AW252" s="10"/>
      <c r="AX252" s="242"/>
      <c r="AY252" s="10"/>
      <c r="AZ252" s="32"/>
      <c r="BA252" s="10"/>
      <c r="BB252" s="242"/>
      <c r="BC252" s="10"/>
      <c r="BD252" s="242"/>
      <c r="BE252" s="7"/>
      <c r="BF252" s="247"/>
      <c r="BG252" s="10"/>
      <c r="BH252" s="242"/>
      <c r="BI252" s="7"/>
      <c r="BJ252" s="247"/>
      <c r="BK252" s="7"/>
      <c r="BL252" s="247"/>
      <c r="BM252" s="7"/>
      <c r="BN252" s="8"/>
      <c r="BO252" s="7"/>
      <c r="BP252" s="247"/>
      <c r="BQ252" s="7"/>
      <c r="BR252" s="247"/>
      <c r="BS252" s="7"/>
      <c r="BT252" s="247"/>
      <c r="BU252" s="7"/>
      <c r="BV252" s="247"/>
      <c r="BW252" s="7"/>
      <c r="BX252" s="8"/>
      <c r="BY252" s="7"/>
      <c r="BZ252" s="8"/>
      <c r="CB252" s="41"/>
      <c r="CC252" s="41">
        <f t="shared" si="33"/>
        <v>0</v>
      </c>
      <c r="CD252">
        <f t="shared" si="34"/>
        <v>0</v>
      </c>
    </row>
    <row r="253" spans="1:84" x14ac:dyDescent="0.25">
      <c r="A253">
        <v>177</v>
      </c>
      <c r="B253" s="6"/>
      <c r="C253" s="10"/>
      <c r="D253" s="32"/>
      <c r="E253" s="10"/>
      <c r="F253" s="32"/>
      <c r="G253" s="10"/>
      <c r="H253" s="32"/>
      <c r="I253" s="10"/>
      <c r="J253" s="32"/>
      <c r="K253" s="10"/>
      <c r="L253" s="32"/>
      <c r="M253" s="10"/>
      <c r="N253" s="32"/>
      <c r="O253" s="10"/>
      <c r="P253" s="32"/>
      <c r="Q253" s="10"/>
      <c r="R253" s="32"/>
      <c r="S253" s="10"/>
      <c r="T253" s="32"/>
      <c r="U253" s="10"/>
      <c r="V253" s="32"/>
      <c r="W253" s="10"/>
      <c r="X253" s="32"/>
      <c r="Y253" s="10"/>
      <c r="Z253" s="32"/>
      <c r="AA253" s="10"/>
      <c r="AB253" s="32"/>
      <c r="AC253" s="10"/>
      <c r="AD253" s="32"/>
      <c r="AE253" s="10"/>
      <c r="AF253" s="32"/>
      <c r="AG253" s="10"/>
      <c r="AH253" s="32"/>
      <c r="AI253" s="10"/>
      <c r="AJ253" s="32"/>
      <c r="AK253" s="10"/>
      <c r="AL253" s="32"/>
      <c r="AM253" s="10"/>
      <c r="AN253" s="32"/>
      <c r="AO253" s="10"/>
      <c r="AP253" s="32"/>
      <c r="AQ253" s="10"/>
      <c r="AR253" s="32"/>
      <c r="AS253" s="10"/>
      <c r="AT253" s="32"/>
      <c r="AU253" s="10"/>
      <c r="AV253" s="32"/>
      <c r="AW253" s="10"/>
      <c r="AX253" s="242"/>
      <c r="AY253" s="10"/>
      <c r="AZ253" s="32"/>
      <c r="BA253" s="10"/>
      <c r="BB253" s="242"/>
      <c r="BC253" s="10"/>
      <c r="BD253" s="242"/>
      <c r="BE253" s="7"/>
      <c r="BF253" s="247"/>
      <c r="BG253" s="10"/>
      <c r="BH253" s="242"/>
      <c r="BI253" s="7"/>
      <c r="BJ253" s="247"/>
      <c r="BK253" s="7"/>
      <c r="BL253" s="247"/>
      <c r="BM253" s="7"/>
      <c r="BN253" s="8"/>
      <c r="BO253" s="7"/>
      <c r="BP253" s="247"/>
      <c r="BQ253" s="7"/>
      <c r="BR253" s="247"/>
      <c r="BS253" s="7"/>
      <c r="BT253" s="247"/>
      <c r="BU253" s="7"/>
      <c r="BV253" s="247"/>
      <c r="BW253" s="7"/>
      <c r="BX253" s="8"/>
      <c r="BY253" s="7"/>
      <c r="BZ253" s="8"/>
      <c r="CB253" s="41"/>
      <c r="CC253" s="41">
        <f t="shared" si="33"/>
        <v>0</v>
      </c>
      <c r="CD253">
        <f t="shared" si="34"/>
        <v>0</v>
      </c>
    </row>
    <row r="254" spans="1:84" x14ac:dyDescent="0.25">
      <c r="A254">
        <v>178</v>
      </c>
      <c r="B254" s="6"/>
      <c r="C254" s="10"/>
      <c r="D254" s="32"/>
      <c r="E254" s="10"/>
      <c r="F254" s="32"/>
      <c r="G254" s="10"/>
      <c r="H254" s="32"/>
      <c r="I254" s="10"/>
      <c r="J254" s="32"/>
      <c r="K254" s="94"/>
      <c r="L254" s="32"/>
      <c r="M254" s="10"/>
      <c r="N254" s="32"/>
      <c r="O254" s="10"/>
      <c r="P254" s="32"/>
      <c r="Q254" s="10"/>
      <c r="R254" s="32"/>
      <c r="S254" s="10"/>
      <c r="T254" s="32"/>
      <c r="U254" s="10"/>
      <c r="V254" s="32"/>
      <c r="W254" s="10"/>
      <c r="X254" s="32"/>
      <c r="Y254" s="10"/>
      <c r="Z254" s="32"/>
      <c r="AA254" s="10"/>
      <c r="AB254" s="32"/>
      <c r="AC254" s="10"/>
      <c r="AD254" s="32"/>
      <c r="AE254" s="10"/>
      <c r="AF254" s="32"/>
      <c r="AG254" s="10"/>
      <c r="AH254" s="32"/>
      <c r="AI254" s="10"/>
      <c r="AJ254" s="32"/>
      <c r="AK254" s="10"/>
      <c r="AL254" s="32"/>
      <c r="AM254" s="10"/>
      <c r="AN254" s="32"/>
      <c r="AO254" s="10"/>
      <c r="AP254" s="32"/>
      <c r="AQ254" s="10"/>
      <c r="AR254" s="32"/>
      <c r="AS254" s="10"/>
      <c r="AT254" s="32"/>
      <c r="AU254" s="10"/>
      <c r="AV254" s="32"/>
      <c r="AW254" s="10"/>
      <c r="AX254" s="242"/>
      <c r="AY254" s="10"/>
      <c r="AZ254" s="32"/>
      <c r="BA254" s="10"/>
      <c r="BB254" s="242"/>
      <c r="BC254" s="10"/>
      <c r="BD254" s="242"/>
      <c r="BE254" s="7"/>
      <c r="BF254" s="247"/>
      <c r="BG254" s="10"/>
      <c r="BH254" s="242"/>
      <c r="BI254" s="7"/>
      <c r="BJ254" s="247"/>
      <c r="BK254" s="7"/>
      <c r="BL254" s="247"/>
      <c r="BM254" s="7"/>
      <c r="BN254" s="8"/>
      <c r="BO254" s="7"/>
      <c r="BP254" s="247"/>
      <c r="BQ254" s="7"/>
      <c r="BR254" s="247"/>
      <c r="BS254" s="7"/>
      <c r="BT254" s="247"/>
      <c r="BU254" s="7"/>
      <c r="BV254" s="247"/>
      <c r="BW254" s="7"/>
      <c r="BX254" s="8"/>
      <c r="BY254" s="7"/>
      <c r="BZ254" s="8"/>
      <c r="CB254" s="41"/>
      <c r="CC254" s="41">
        <f t="shared" si="33"/>
        <v>0</v>
      </c>
      <c r="CD254">
        <f t="shared" si="34"/>
        <v>0</v>
      </c>
      <c r="CF254" s="39"/>
    </row>
    <row r="255" spans="1:84" x14ac:dyDescent="0.25">
      <c r="A255">
        <v>179</v>
      </c>
      <c r="B255" s="6"/>
      <c r="C255" s="10"/>
      <c r="D255" s="32"/>
      <c r="E255" s="10"/>
      <c r="F255" s="32"/>
      <c r="G255" s="10"/>
      <c r="H255" s="32"/>
      <c r="I255" s="10"/>
      <c r="J255" s="32"/>
      <c r="K255" s="94"/>
      <c r="L255" s="32"/>
      <c r="M255" s="10"/>
      <c r="N255" s="32"/>
      <c r="O255" s="10"/>
      <c r="P255" s="32"/>
      <c r="Q255" s="10"/>
      <c r="R255" s="32"/>
      <c r="S255" s="10"/>
      <c r="T255" s="32"/>
      <c r="U255" s="10"/>
      <c r="V255" s="32"/>
      <c r="W255" s="10"/>
      <c r="X255" s="32"/>
      <c r="Y255" s="10"/>
      <c r="Z255" s="32"/>
      <c r="AA255" s="10"/>
      <c r="AB255" s="32"/>
      <c r="AC255" s="10"/>
      <c r="AD255" s="32"/>
      <c r="AE255" s="10"/>
      <c r="AF255" s="32"/>
      <c r="AG255" s="10"/>
      <c r="AH255" s="32"/>
      <c r="AI255" s="10"/>
      <c r="AJ255" s="32"/>
      <c r="AK255" s="10"/>
      <c r="AL255" s="32"/>
      <c r="AM255" s="10"/>
      <c r="AN255" s="32"/>
      <c r="AO255" s="10"/>
      <c r="AP255" s="32"/>
      <c r="AQ255" s="10"/>
      <c r="AR255" s="32"/>
      <c r="AS255" s="10"/>
      <c r="AT255" s="32"/>
      <c r="AU255" s="10"/>
      <c r="AV255" s="32"/>
      <c r="AW255" s="10"/>
      <c r="AX255" s="242"/>
      <c r="AY255" s="10"/>
      <c r="AZ255" s="32"/>
      <c r="BA255" s="10"/>
      <c r="BB255" s="242"/>
      <c r="BC255" s="10"/>
      <c r="BD255" s="242"/>
      <c r="BE255" s="7"/>
      <c r="BF255" s="247"/>
      <c r="BG255" s="10"/>
      <c r="BH255" s="242"/>
      <c r="BI255" s="7"/>
      <c r="BJ255" s="247"/>
      <c r="BK255" s="7"/>
      <c r="BL255" s="247"/>
      <c r="BM255" s="7"/>
      <c r="BN255" s="8"/>
      <c r="BO255" s="7"/>
      <c r="BP255" s="247"/>
      <c r="BQ255" s="7"/>
      <c r="BR255" s="247"/>
      <c r="BS255" s="7"/>
      <c r="BT255" s="247"/>
      <c r="BU255" s="7"/>
      <c r="BV255" s="247"/>
      <c r="BW255" s="7"/>
      <c r="BX255" s="8"/>
      <c r="BY255" s="7"/>
      <c r="BZ255" s="8"/>
      <c r="CB255" s="41"/>
      <c r="CC255" s="41">
        <f t="shared" si="33"/>
        <v>0</v>
      </c>
      <c r="CD255">
        <f t="shared" si="34"/>
        <v>0</v>
      </c>
      <c r="CF255" s="39"/>
    </row>
    <row r="256" spans="1:84" x14ac:dyDescent="0.25">
      <c r="A256">
        <v>180</v>
      </c>
      <c r="B256" s="6"/>
      <c r="C256" s="10"/>
      <c r="D256" s="32"/>
      <c r="E256" s="10"/>
      <c r="F256" s="32"/>
      <c r="G256" s="10"/>
      <c r="H256" s="32"/>
      <c r="I256" s="10"/>
      <c r="J256" s="32"/>
      <c r="K256" s="94"/>
      <c r="L256" s="32"/>
      <c r="M256" s="10"/>
      <c r="N256" s="32"/>
      <c r="O256" s="10"/>
      <c r="P256" s="32"/>
      <c r="Q256" s="10"/>
      <c r="R256" s="32"/>
      <c r="S256" s="10"/>
      <c r="T256" s="32"/>
      <c r="U256" s="10"/>
      <c r="V256" s="32"/>
      <c r="W256" s="10"/>
      <c r="X256" s="32"/>
      <c r="Y256" s="10"/>
      <c r="Z256" s="32"/>
      <c r="AA256" s="10"/>
      <c r="AB256" s="32"/>
      <c r="AC256" s="10"/>
      <c r="AD256" s="32"/>
      <c r="AE256" s="10"/>
      <c r="AF256" s="32"/>
      <c r="AG256" s="10"/>
      <c r="AH256" s="32"/>
      <c r="AI256" s="10"/>
      <c r="AJ256" s="32"/>
      <c r="AK256" s="10"/>
      <c r="AL256" s="32"/>
      <c r="AM256" s="10"/>
      <c r="AN256" s="32"/>
      <c r="AO256" s="10"/>
      <c r="AP256" s="32"/>
      <c r="AQ256" s="10"/>
      <c r="AR256" s="32"/>
      <c r="AS256" s="10"/>
      <c r="AT256" s="32"/>
      <c r="AU256" s="10"/>
      <c r="AV256" s="32"/>
      <c r="AW256" s="10"/>
      <c r="AX256" s="242"/>
      <c r="AY256" s="10"/>
      <c r="AZ256" s="32"/>
      <c r="BA256" s="10"/>
      <c r="BB256" s="242"/>
      <c r="BC256" s="10"/>
      <c r="BD256" s="242"/>
      <c r="BE256" s="7"/>
      <c r="BF256" s="247"/>
      <c r="BG256" s="10"/>
      <c r="BH256" s="242"/>
      <c r="BI256" s="7"/>
      <c r="BJ256" s="247"/>
      <c r="BK256" s="7"/>
      <c r="BL256" s="247"/>
      <c r="BM256" s="7"/>
      <c r="BN256" s="8"/>
      <c r="BO256" s="7"/>
      <c r="BP256" s="247"/>
      <c r="BQ256" s="7"/>
      <c r="BR256" s="247"/>
      <c r="BS256" s="7"/>
      <c r="BT256" s="247"/>
      <c r="BU256" s="7"/>
      <c r="BV256" s="247"/>
      <c r="BW256" s="7"/>
      <c r="BX256" s="8"/>
      <c r="BY256" s="7"/>
      <c r="BZ256" s="8"/>
      <c r="CB256" s="41"/>
      <c r="CC256" s="41">
        <f t="shared" si="33"/>
        <v>0</v>
      </c>
      <c r="CD256">
        <f t="shared" si="34"/>
        <v>0</v>
      </c>
      <c r="CF256" s="39"/>
    </row>
    <row r="257" spans="1:84" x14ac:dyDescent="0.25">
      <c r="A257">
        <v>181</v>
      </c>
      <c r="B257" s="6"/>
      <c r="C257" s="10"/>
      <c r="D257" s="32"/>
      <c r="E257" s="10"/>
      <c r="F257" s="32"/>
      <c r="G257" s="10"/>
      <c r="H257" s="32"/>
      <c r="I257" s="10"/>
      <c r="J257" s="32"/>
      <c r="K257" s="94"/>
      <c r="L257" s="32"/>
      <c r="M257" s="10"/>
      <c r="N257" s="32"/>
      <c r="O257" s="10"/>
      <c r="P257" s="32"/>
      <c r="Q257" s="10"/>
      <c r="R257" s="32"/>
      <c r="S257" s="10"/>
      <c r="T257" s="32"/>
      <c r="U257" s="10"/>
      <c r="V257" s="32"/>
      <c r="W257" s="10"/>
      <c r="X257" s="32"/>
      <c r="Y257" s="10"/>
      <c r="Z257" s="32"/>
      <c r="AA257" s="10"/>
      <c r="AB257" s="32"/>
      <c r="AC257" s="10"/>
      <c r="AD257" s="32"/>
      <c r="AE257" s="10"/>
      <c r="AF257" s="32"/>
      <c r="AG257" s="10"/>
      <c r="AH257" s="32"/>
      <c r="AI257" s="10"/>
      <c r="AJ257" s="32"/>
      <c r="AK257" s="10"/>
      <c r="AL257" s="32"/>
      <c r="AM257" s="10"/>
      <c r="AN257" s="32"/>
      <c r="AO257" s="10"/>
      <c r="AP257" s="32"/>
      <c r="AQ257" s="10"/>
      <c r="AR257" s="32"/>
      <c r="AS257" s="10"/>
      <c r="AT257" s="32"/>
      <c r="AU257" s="10"/>
      <c r="AV257" s="32"/>
      <c r="AW257" s="10"/>
      <c r="AX257" s="242"/>
      <c r="AY257" s="10"/>
      <c r="AZ257" s="32"/>
      <c r="BA257" s="10"/>
      <c r="BB257" s="242"/>
      <c r="BC257" s="10"/>
      <c r="BD257" s="242"/>
      <c r="BE257" s="7"/>
      <c r="BF257" s="247"/>
      <c r="BG257" s="10"/>
      <c r="BH257" s="242"/>
      <c r="BI257" s="7"/>
      <c r="BJ257" s="247"/>
      <c r="BK257" s="7"/>
      <c r="BL257" s="247"/>
      <c r="BM257" s="7"/>
      <c r="BN257" s="8"/>
      <c r="BO257" s="7"/>
      <c r="BP257" s="247"/>
      <c r="BQ257" s="7"/>
      <c r="BR257" s="247"/>
      <c r="BS257" s="7"/>
      <c r="BT257" s="247"/>
      <c r="BU257" s="7"/>
      <c r="BV257" s="247"/>
      <c r="BW257" s="7"/>
      <c r="BX257" s="8"/>
      <c r="BY257" s="7"/>
      <c r="BZ257" s="8"/>
      <c r="CB257" s="41"/>
      <c r="CC257" s="41">
        <f t="shared" si="33"/>
        <v>0</v>
      </c>
      <c r="CD257">
        <f t="shared" si="34"/>
        <v>0</v>
      </c>
      <c r="CF257" s="39"/>
    </row>
    <row r="258" spans="1:84" x14ac:dyDescent="0.25">
      <c r="A258">
        <v>182</v>
      </c>
      <c r="B258" s="6"/>
      <c r="C258" s="10"/>
      <c r="D258" s="32"/>
      <c r="E258" s="10"/>
      <c r="F258" s="32"/>
      <c r="G258" s="10"/>
      <c r="H258" s="32"/>
      <c r="I258" s="10"/>
      <c r="J258" s="32"/>
      <c r="K258" s="94"/>
      <c r="L258" s="32"/>
      <c r="M258" s="10"/>
      <c r="N258" s="32"/>
      <c r="O258" s="10"/>
      <c r="P258" s="32"/>
      <c r="Q258" s="10"/>
      <c r="R258" s="32"/>
      <c r="S258" s="10"/>
      <c r="T258" s="32"/>
      <c r="U258" s="10"/>
      <c r="V258" s="32"/>
      <c r="W258" s="10"/>
      <c r="X258" s="32"/>
      <c r="Y258" s="10"/>
      <c r="Z258" s="32"/>
      <c r="AA258" s="10"/>
      <c r="AB258" s="32"/>
      <c r="AC258" s="10"/>
      <c r="AD258" s="32"/>
      <c r="AE258" s="10"/>
      <c r="AF258" s="32"/>
      <c r="AG258" s="10"/>
      <c r="AH258" s="32"/>
      <c r="AI258" s="10"/>
      <c r="AJ258" s="32"/>
      <c r="AK258" s="10"/>
      <c r="AL258" s="32"/>
      <c r="AM258" s="10"/>
      <c r="AN258" s="32"/>
      <c r="AO258" s="10"/>
      <c r="AP258" s="32"/>
      <c r="AQ258" s="10"/>
      <c r="AR258" s="32"/>
      <c r="AS258" s="10"/>
      <c r="AT258" s="32"/>
      <c r="AU258" s="10"/>
      <c r="AV258" s="32"/>
      <c r="AW258" s="10"/>
      <c r="AX258" s="242"/>
      <c r="AY258" s="10"/>
      <c r="AZ258" s="32"/>
      <c r="BA258" s="10"/>
      <c r="BB258" s="242"/>
      <c r="BC258" s="10"/>
      <c r="BD258" s="242"/>
      <c r="BE258" s="7"/>
      <c r="BF258" s="247"/>
      <c r="BG258" s="10"/>
      <c r="BH258" s="242"/>
      <c r="BI258" s="7"/>
      <c r="BJ258" s="247"/>
      <c r="BK258" s="7"/>
      <c r="BL258" s="247"/>
      <c r="BM258" s="7"/>
      <c r="BN258" s="8"/>
      <c r="BO258" s="7"/>
      <c r="BP258" s="247"/>
      <c r="BQ258" s="7"/>
      <c r="BR258" s="247"/>
      <c r="BS258" s="7"/>
      <c r="BT258" s="247"/>
      <c r="BU258" s="7"/>
      <c r="BV258" s="247"/>
      <c r="BW258" s="7"/>
      <c r="BX258" s="8"/>
      <c r="BY258" s="7"/>
      <c r="BZ258" s="8"/>
      <c r="CB258" s="41"/>
      <c r="CC258" s="41">
        <f t="shared" si="33"/>
        <v>0</v>
      </c>
      <c r="CD258">
        <f t="shared" si="34"/>
        <v>0</v>
      </c>
      <c r="CF258" s="39"/>
    </row>
    <row r="259" spans="1:84" x14ac:dyDescent="0.25">
      <c r="A259">
        <v>183</v>
      </c>
      <c r="B259" s="6"/>
      <c r="C259" s="10"/>
      <c r="D259" s="32"/>
      <c r="E259" s="10"/>
      <c r="F259" s="32"/>
      <c r="G259" s="10"/>
      <c r="H259" s="32"/>
      <c r="I259" s="10"/>
      <c r="J259" s="32"/>
      <c r="K259" s="94"/>
      <c r="L259" s="32"/>
      <c r="M259" s="10"/>
      <c r="N259" s="32"/>
      <c r="O259" s="10"/>
      <c r="P259" s="32"/>
      <c r="Q259" s="10"/>
      <c r="R259" s="32"/>
      <c r="S259" s="10"/>
      <c r="T259" s="32"/>
      <c r="U259" s="10"/>
      <c r="V259" s="32"/>
      <c r="W259" s="10"/>
      <c r="X259" s="32"/>
      <c r="Y259" s="10"/>
      <c r="Z259" s="32"/>
      <c r="AA259" s="10"/>
      <c r="AB259" s="32"/>
      <c r="AC259" s="10"/>
      <c r="AD259" s="32"/>
      <c r="AE259" s="10"/>
      <c r="AF259" s="32"/>
      <c r="AG259" s="10"/>
      <c r="AH259" s="32"/>
      <c r="AI259" s="10"/>
      <c r="AJ259" s="32"/>
      <c r="AK259" s="10"/>
      <c r="AL259" s="32"/>
      <c r="AM259" s="10"/>
      <c r="AN259" s="32"/>
      <c r="AO259" s="10"/>
      <c r="AP259" s="32"/>
      <c r="AQ259" s="10"/>
      <c r="AR259" s="32"/>
      <c r="AS259" s="10"/>
      <c r="AT259" s="32"/>
      <c r="AU259" s="10"/>
      <c r="AV259" s="32"/>
      <c r="AW259" s="10"/>
      <c r="AX259" s="242"/>
      <c r="AY259" s="10"/>
      <c r="AZ259" s="32"/>
      <c r="BA259" s="10"/>
      <c r="BB259" s="242"/>
      <c r="BC259" s="10"/>
      <c r="BD259" s="242"/>
      <c r="BE259" s="7"/>
      <c r="BF259" s="247"/>
      <c r="BG259" s="10"/>
      <c r="BH259" s="242"/>
      <c r="BI259" s="7"/>
      <c r="BJ259" s="247"/>
      <c r="BK259" s="7"/>
      <c r="BL259" s="247"/>
      <c r="BM259" s="7"/>
      <c r="BN259" s="8"/>
      <c r="BO259" s="7"/>
      <c r="BP259" s="247"/>
      <c r="BQ259" s="7"/>
      <c r="BR259" s="247"/>
      <c r="BS259" s="7"/>
      <c r="BT259" s="247"/>
      <c r="BU259" s="7"/>
      <c r="BV259" s="247"/>
      <c r="BW259" s="7"/>
      <c r="BX259" s="8"/>
      <c r="BY259" s="7"/>
      <c r="BZ259" s="8"/>
      <c r="CB259" s="41"/>
      <c r="CC259" s="41">
        <f t="shared" si="33"/>
        <v>0</v>
      </c>
      <c r="CD259">
        <f t="shared" si="34"/>
        <v>0</v>
      </c>
      <c r="CF259" s="39"/>
    </row>
    <row r="260" spans="1:84" x14ac:dyDescent="0.25">
      <c r="A260">
        <v>184</v>
      </c>
      <c r="B260" s="6"/>
      <c r="C260" s="10"/>
      <c r="D260" s="32"/>
      <c r="E260" s="10"/>
      <c r="F260" s="32"/>
      <c r="G260" s="10"/>
      <c r="H260" s="32"/>
      <c r="I260" s="10"/>
      <c r="J260" s="32"/>
      <c r="K260" s="10"/>
      <c r="L260" s="32"/>
      <c r="M260" s="10"/>
      <c r="N260" s="32"/>
      <c r="O260" s="10"/>
      <c r="P260" s="32"/>
      <c r="Q260" s="10"/>
      <c r="R260" s="32"/>
      <c r="S260" s="10"/>
      <c r="T260" s="32"/>
      <c r="U260" s="10"/>
      <c r="V260" s="32"/>
      <c r="W260" s="10"/>
      <c r="X260" s="32"/>
      <c r="Y260" s="10"/>
      <c r="Z260" s="32"/>
      <c r="AA260" s="10"/>
      <c r="AB260" s="32"/>
      <c r="AC260" s="10"/>
      <c r="AD260" s="32"/>
      <c r="AE260" s="10"/>
      <c r="AF260" s="32"/>
      <c r="AG260" s="10"/>
      <c r="AH260" s="32"/>
      <c r="AI260" s="10"/>
      <c r="AJ260" s="32"/>
      <c r="AK260" s="10"/>
      <c r="AL260" s="32"/>
      <c r="AM260" s="10"/>
      <c r="AN260" s="32"/>
      <c r="AO260" s="10"/>
      <c r="AP260" s="32"/>
      <c r="AQ260" s="10"/>
      <c r="AR260" s="32"/>
      <c r="AS260" s="10"/>
      <c r="AT260" s="32"/>
      <c r="AU260" s="10"/>
      <c r="AV260" s="32"/>
      <c r="AW260" s="10"/>
      <c r="AX260" s="242"/>
      <c r="AY260" s="10"/>
      <c r="AZ260" s="32"/>
      <c r="BA260" s="10"/>
      <c r="BB260" s="242"/>
      <c r="BC260" s="10"/>
      <c r="BD260" s="242"/>
      <c r="BE260" s="7"/>
      <c r="BF260" s="247"/>
      <c r="BG260" s="10"/>
      <c r="BH260" s="242"/>
      <c r="BI260" s="7"/>
      <c r="BJ260" s="247"/>
      <c r="BK260" s="7"/>
      <c r="BL260" s="247"/>
      <c r="BM260" s="7"/>
      <c r="BN260" s="8"/>
      <c r="BO260" s="7"/>
      <c r="BP260" s="247"/>
      <c r="BQ260" s="7"/>
      <c r="BR260" s="247"/>
      <c r="BS260" s="7"/>
      <c r="BT260" s="247"/>
      <c r="BU260" s="7"/>
      <c r="BV260" s="247"/>
      <c r="BW260" s="7"/>
      <c r="BX260" s="8"/>
      <c r="BY260" s="7"/>
      <c r="BZ260" s="8"/>
      <c r="CB260" s="41"/>
      <c r="CC260" s="41">
        <f t="shared" si="33"/>
        <v>0</v>
      </c>
      <c r="CD260">
        <f t="shared" si="34"/>
        <v>0</v>
      </c>
    </row>
    <row r="261" spans="1:84" x14ac:dyDescent="0.25">
      <c r="A261">
        <v>185</v>
      </c>
      <c r="B261" s="6"/>
      <c r="C261" s="10"/>
      <c r="D261" s="32"/>
      <c r="E261" s="10"/>
      <c r="F261" s="32"/>
      <c r="G261" s="10"/>
      <c r="H261" s="32"/>
      <c r="I261" s="10"/>
      <c r="J261" s="32"/>
      <c r="K261" s="94"/>
      <c r="L261" s="32"/>
      <c r="M261" s="10"/>
      <c r="N261" s="32"/>
      <c r="O261" s="10"/>
      <c r="P261" s="32"/>
      <c r="Q261" s="10"/>
      <c r="R261" s="32"/>
      <c r="S261" s="10"/>
      <c r="T261" s="32"/>
      <c r="U261" s="10"/>
      <c r="V261" s="32"/>
      <c r="W261" s="10"/>
      <c r="X261" s="32"/>
      <c r="Y261" s="10"/>
      <c r="Z261" s="32"/>
      <c r="AA261" s="10"/>
      <c r="AB261" s="32"/>
      <c r="AC261" s="10"/>
      <c r="AD261" s="32"/>
      <c r="AE261" s="10"/>
      <c r="AF261" s="32"/>
      <c r="AG261" s="10"/>
      <c r="AH261" s="32"/>
      <c r="AI261" s="10"/>
      <c r="AJ261" s="32"/>
      <c r="AK261" s="10"/>
      <c r="AL261" s="32"/>
      <c r="AM261" s="10"/>
      <c r="AN261" s="32"/>
      <c r="AO261" s="10"/>
      <c r="AP261" s="32"/>
      <c r="AQ261" s="10"/>
      <c r="AR261" s="32"/>
      <c r="AS261" s="10"/>
      <c r="AT261" s="32"/>
      <c r="AU261" s="10"/>
      <c r="AV261" s="32"/>
      <c r="AW261" s="10"/>
      <c r="AX261" s="242"/>
      <c r="AY261" s="10"/>
      <c r="AZ261" s="32"/>
      <c r="BA261" s="10"/>
      <c r="BB261" s="242"/>
      <c r="BC261" s="10"/>
      <c r="BD261" s="242"/>
      <c r="BE261" s="7"/>
      <c r="BF261" s="247"/>
      <c r="BG261" s="10"/>
      <c r="BH261" s="242"/>
      <c r="BI261" s="7"/>
      <c r="BJ261" s="247"/>
      <c r="BK261" s="7"/>
      <c r="BL261" s="247"/>
      <c r="BM261" s="7"/>
      <c r="BN261" s="8"/>
      <c r="BO261" s="7"/>
      <c r="BP261" s="247"/>
      <c r="BQ261" s="7"/>
      <c r="BR261" s="247"/>
      <c r="BS261" s="7"/>
      <c r="BT261" s="247"/>
      <c r="BU261" s="7"/>
      <c r="BV261" s="247"/>
      <c r="BW261" s="7"/>
      <c r="BX261" s="8"/>
      <c r="BY261" s="7"/>
      <c r="BZ261" s="8"/>
      <c r="CB261" s="41"/>
      <c r="CC261" s="41">
        <f t="shared" si="33"/>
        <v>0</v>
      </c>
      <c r="CD261">
        <f t="shared" si="34"/>
        <v>0</v>
      </c>
      <c r="CF261" s="39"/>
    </row>
    <row r="262" spans="1:84" x14ac:dyDescent="0.25">
      <c r="A262">
        <v>186</v>
      </c>
      <c r="B262" s="6"/>
      <c r="C262" s="10"/>
      <c r="D262" s="32"/>
      <c r="E262" s="10"/>
      <c r="F262" s="32"/>
      <c r="G262" s="10"/>
      <c r="H262" s="32"/>
      <c r="I262" s="10"/>
      <c r="J262" s="32"/>
      <c r="K262" s="94"/>
      <c r="L262" s="32"/>
      <c r="M262" s="10"/>
      <c r="N262" s="32"/>
      <c r="O262" s="10"/>
      <c r="P262" s="32"/>
      <c r="Q262" s="10"/>
      <c r="R262" s="32"/>
      <c r="S262" s="10"/>
      <c r="T262" s="32"/>
      <c r="U262" s="10"/>
      <c r="V262" s="32"/>
      <c r="W262" s="10"/>
      <c r="X262" s="32"/>
      <c r="Y262" s="10"/>
      <c r="Z262" s="32"/>
      <c r="AA262" s="10"/>
      <c r="AB262" s="32"/>
      <c r="AC262" s="10"/>
      <c r="AD262" s="32"/>
      <c r="AE262" s="10"/>
      <c r="AF262" s="32"/>
      <c r="AG262" s="10"/>
      <c r="AH262" s="32"/>
      <c r="AI262" s="10"/>
      <c r="AJ262" s="32"/>
      <c r="AK262" s="10"/>
      <c r="AL262" s="32"/>
      <c r="AM262" s="10"/>
      <c r="AN262" s="32"/>
      <c r="AO262" s="10"/>
      <c r="AP262" s="32"/>
      <c r="AQ262" s="10"/>
      <c r="AR262" s="32"/>
      <c r="AS262" s="10"/>
      <c r="AT262" s="32"/>
      <c r="AU262" s="10"/>
      <c r="AV262" s="32"/>
      <c r="AW262" s="10"/>
      <c r="AX262" s="242"/>
      <c r="AY262" s="10"/>
      <c r="AZ262" s="32"/>
      <c r="BA262" s="10"/>
      <c r="BB262" s="242"/>
      <c r="BC262" s="10"/>
      <c r="BD262" s="242"/>
      <c r="BE262" s="7"/>
      <c r="BF262" s="247"/>
      <c r="BG262" s="10"/>
      <c r="BH262" s="242"/>
      <c r="BI262" s="7"/>
      <c r="BJ262" s="247"/>
      <c r="BK262" s="7"/>
      <c r="BL262" s="247"/>
      <c r="BM262" s="7"/>
      <c r="BN262" s="8"/>
      <c r="BO262" s="7"/>
      <c r="BP262" s="247"/>
      <c r="BQ262" s="7"/>
      <c r="BR262" s="247"/>
      <c r="BS262" s="7"/>
      <c r="BT262" s="247"/>
      <c r="BU262" s="7"/>
      <c r="BV262" s="247"/>
      <c r="BW262" s="7"/>
      <c r="BX262" s="8"/>
      <c r="BY262" s="7"/>
      <c r="BZ262" s="8"/>
      <c r="CB262" s="41"/>
      <c r="CC262" s="41">
        <f t="shared" si="33"/>
        <v>0</v>
      </c>
      <c r="CD262">
        <f t="shared" si="34"/>
        <v>0</v>
      </c>
      <c r="CF262" s="39"/>
    </row>
    <row r="263" spans="1:84" x14ac:dyDescent="0.25">
      <c r="A263">
        <v>187</v>
      </c>
      <c r="B263" s="6"/>
      <c r="C263" s="10"/>
      <c r="D263" s="32"/>
      <c r="E263" s="10"/>
      <c r="F263" s="32"/>
      <c r="G263" s="10"/>
      <c r="H263" s="32"/>
      <c r="I263" s="10"/>
      <c r="J263" s="32"/>
      <c r="K263" s="10"/>
      <c r="L263" s="32"/>
      <c r="M263" s="10"/>
      <c r="N263" s="32"/>
      <c r="O263" s="10"/>
      <c r="P263" s="32"/>
      <c r="Q263" s="10"/>
      <c r="R263" s="32"/>
      <c r="S263" s="10"/>
      <c r="T263" s="32"/>
      <c r="U263" s="10"/>
      <c r="V263" s="32"/>
      <c r="W263" s="10"/>
      <c r="X263" s="32"/>
      <c r="Y263" s="10"/>
      <c r="Z263" s="32"/>
      <c r="AA263" s="10"/>
      <c r="AB263" s="32"/>
      <c r="AC263" s="10"/>
      <c r="AD263" s="32"/>
      <c r="AE263" s="10"/>
      <c r="AF263" s="32"/>
      <c r="AG263" s="10"/>
      <c r="AH263" s="32"/>
      <c r="AI263" s="10"/>
      <c r="AJ263" s="32"/>
      <c r="AK263" s="10"/>
      <c r="AL263" s="32"/>
      <c r="AM263" s="10"/>
      <c r="AN263" s="32"/>
      <c r="AO263" s="10"/>
      <c r="AP263" s="32"/>
      <c r="AQ263" s="10"/>
      <c r="AR263" s="32"/>
      <c r="AS263" s="10"/>
      <c r="AT263" s="32"/>
      <c r="AU263" s="10"/>
      <c r="AV263" s="32"/>
      <c r="AW263" s="10"/>
      <c r="AX263" s="242"/>
      <c r="AY263" s="10"/>
      <c r="AZ263" s="32"/>
      <c r="BA263" s="10"/>
      <c r="BB263" s="242"/>
      <c r="BC263" s="10"/>
      <c r="BD263" s="242"/>
      <c r="BE263" s="7"/>
      <c r="BF263" s="247"/>
      <c r="BG263" s="10"/>
      <c r="BH263" s="242"/>
      <c r="BI263" s="7"/>
      <c r="BJ263" s="247"/>
      <c r="BK263" s="7"/>
      <c r="BL263" s="247"/>
      <c r="BM263" s="7"/>
      <c r="BN263" s="8"/>
      <c r="BO263" s="7"/>
      <c r="BP263" s="247"/>
      <c r="BQ263" s="7"/>
      <c r="BR263" s="247"/>
      <c r="BS263" s="7"/>
      <c r="BT263" s="247"/>
      <c r="BU263" s="7"/>
      <c r="BV263" s="247"/>
      <c r="BW263" s="7"/>
      <c r="BX263" s="8"/>
      <c r="BY263" s="7"/>
      <c r="BZ263" s="8"/>
      <c r="CB263" s="41"/>
      <c r="CC263" s="41">
        <f t="shared" si="33"/>
        <v>0</v>
      </c>
      <c r="CD263">
        <f t="shared" si="34"/>
        <v>0</v>
      </c>
    </row>
    <row r="264" spans="1:84" x14ac:dyDescent="0.25">
      <c r="A264">
        <v>188</v>
      </c>
      <c r="B264" s="6"/>
      <c r="C264" s="10"/>
      <c r="D264" s="32"/>
      <c r="E264" s="10"/>
      <c r="F264" s="32"/>
      <c r="G264" s="10"/>
      <c r="H264" s="32"/>
      <c r="I264" s="10"/>
      <c r="J264" s="32"/>
      <c r="K264" s="10"/>
      <c r="L264" s="32"/>
      <c r="M264" s="10"/>
      <c r="N264" s="32"/>
      <c r="O264" s="10"/>
      <c r="P264" s="32"/>
      <c r="Q264" s="10"/>
      <c r="R264" s="32"/>
      <c r="S264" s="10"/>
      <c r="T264" s="32"/>
      <c r="U264" s="10"/>
      <c r="V264" s="32"/>
      <c r="W264" s="10"/>
      <c r="X264" s="32"/>
      <c r="Y264" s="10"/>
      <c r="Z264" s="32"/>
      <c r="AA264" s="10"/>
      <c r="AB264" s="32"/>
      <c r="AC264" s="10"/>
      <c r="AD264" s="32"/>
      <c r="AE264" s="10"/>
      <c r="AF264" s="32"/>
      <c r="AG264" s="10"/>
      <c r="AH264" s="32"/>
      <c r="AI264" s="10"/>
      <c r="AJ264" s="32"/>
      <c r="AK264" s="10"/>
      <c r="AL264" s="32"/>
      <c r="AM264" s="10"/>
      <c r="AN264" s="32"/>
      <c r="AO264" s="10"/>
      <c r="AP264" s="32"/>
      <c r="AQ264" s="10"/>
      <c r="AR264" s="32"/>
      <c r="AS264" s="10"/>
      <c r="AT264" s="32"/>
      <c r="AU264" s="10"/>
      <c r="AV264" s="32"/>
      <c r="AW264" s="10"/>
      <c r="AX264" s="242"/>
      <c r="AY264" s="10"/>
      <c r="AZ264" s="32"/>
      <c r="BA264" s="10"/>
      <c r="BB264" s="242"/>
      <c r="BC264" s="10"/>
      <c r="BD264" s="242"/>
      <c r="BE264" s="7"/>
      <c r="BF264" s="247"/>
      <c r="BG264" s="10"/>
      <c r="BH264" s="242"/>
      <c r="BI264" s="7"/>
      <c r="BJ264" s="247"/>
      <c r="BK264" s="7"/>
      <c r="BL264" s="247"/>
      <c r="BM264" s="7"/>
      <c r="BN264" s="8"/>
      <c r="BO264" s="7"/>
      <c r="BP264" s="247"/>
      <c r="BQ264" s="7"/>
      <c r="BR264" s="247"/>
      <c r="BS264" s="7"/>
      <c r="BT264" s="247"/>
      <c r="BU264" s="7"/>
      <c r="BV264" s="247"/>
      <c r="BW264" s="7"/>
      <c r="BX264" s="8"/>
      <c r="BY264" s="7"/>
      <c r="BZ264" s="8"/>
      <c r="CB264" s="41"/>
      <c r="CC264" s="41">
        <f t="shared" si="33"/>
        <v>0</v>
      </c>
      <c r="CD264">
        <f t="shared" si="34"/>
        <v>0</v>
      </c>
    </row>
    <row r="265" spans="1:84" x14ac:dyDescent="0.25">
      <c r="A265">
        <v>189</v>
      </c>
      <c r="B265" s="6"/>
      <c r="C265" s="10"/>
      <c r="D265" s="32"/>
      <c r="E265" s="10"/>
      <c r="F265" s="32"/>
      <c r="G265" s="10"/>
      <c r="H265" s="32"/>
      <c r="I265" s="10"/>
      <c r="J265" s="32"/>
      <c r="K265" s="94"/>
      <c r="L265" s="32"/>
      <c r="M265" s="10"/>
      <c r="N265" s="32"/>
      <c r="O265" s="10"/>
      <c r="P265" s="32"/>
      <c r="Q265" s="10"/>
      <c r="R265" s="32"/>
      <c r="S265" s="10"/>
      <c r="T265" s="32"/>
      <c r="U265" s="10"/>
      <c r="V265" s="32"/>
      <c r="W265" s="10"/>
      <c r="X265" s="32"/>
      <c r="Y265" s="10"/>
      <c r="Z265" s="32"/>
      <c r="AA265" s="10"/>
      <c r="AB265" s="32"/>
      <c r="AC265" s="10"/>
      <c r="AD265" s="32"/>
      <c r="AE265" s="10"/>
      <c r="AF265" s="32"/>
      <c r="AG265" s="10"/>
      <c r="AH265" s="32"/>
      <c r="AI265" s="10"/>
      <c r="AJ265" s="32"/>
      <c r="AK265" s="10"/>
      <c r="AL265" s="32"/>
      <c r="AM265" s="10"/>
      <c r="AN265" s="32"/>
      <c r="AO265" s="10"/>
      <c r="AP265" s="32"/>
      <c r="AQ265" s="10"/>
      <c r="AR265" s="32"/>
      <c r="AS265" s="10"/>
      <c r="AT265" s="32"/>
      <c r="AU265" s="10"/>
      <c r="AV265" s="32"/>
      <c r="AW265" s="10"/>
      <c r="AX265" s="242"/>
      <c r="AY265" s="10"/>
      <c r="AZ265" s="32"/>
      <c r="BA265" s="10"/>
      <c r="BB265" s="242"/>
      <c r="BC265" s="10"/>
      <c r="BD265" s="242"/>
      <c r="BE265" s="7"/>
      <c r="BF265" s="247"/>
      <c r="BG265" s="10"/>
      <c r="BH265" s="242"/>
      <c r="BI265" s="7"/>
      <c r="BJ265" s="247"/>
      <c r="BK265" s="7"/>
      <c r="BL265" s="247"/>
      <c r="BM265" s="7"/>
      <c r="BN265" s="8"/>
      <c r="BO265" s="7"/>
      <c r="BP265" s="247"/>
      <c r="BQ265" s="7"/>
      <c r="BR265" s="247"/>
      <c r="BS265" s="7"/>
      <c r="BT265" s="247"/>
      <c r="BU265" s="7"/>
      <c r="BV265" s="247"/>
      <c r="BW265" s="7"/>
      <c r="BX265" s="8"/>
      <c r="BY265" s="7"/>
      <c r="BZ265" s="8"/>
      <c r="CB265" s="41"/>
      <c r="CC265" s="41">
        <f t="shared" si="33"/>
        <v>0</v>
      </c>
      <c r="CD265">
        <f t="shared" si="34"/>
        <v>0</v>
      </c>
      <c r="CF265" s="39"/>
    </row>
    <row r="266" spans="1:84" x14ac:dyDescent="0.25">
      <c r="A266">
        <v>190</v>
      </c>
      <c r="B266" s="6"/>
      <c r="C266" s="10"/>
      <c r="D266" s="32"/>
      <c r="E266" s="10"/>
      <c r="F266" s="32"/>
      <c r="G266" s="10"/>
      <c r="H266" s="32"/>
      <c r="I266" s="10"/>
      <c r="J266" s="32"/>
      <c r="K266" s="10"/>
      <c r="L266" s="32"/>
      <c r="M266" s="10"/>
      <c r="N266" s="32"/>
      <c r="O266" s="10"/>
      <c r="P266" s="32"/>
      <c r="Q266" s="10"/>
      <c r="R266" s="32"/>
      <c r="S266" s="10"/>
      <c r="T266" s="32"/>
      <c r="U266" s="10"/>
      <c r="V266" s="32"/>
      <c r="W266" s="10"/>
      <c r="X266" s="32"/>
      <c r="Y266" s="10"/>
      <c r="Z266" s="32"/>
      <c r="AA266" s="10"/>
      <c r="AB266" s="32"/>
      <c r="AC266" s="10"/>
      <c r="AD266" s="32"/>
      <c r="AE266" s="10"/>
      <c r="AF266" s="32"/>
      <c r="AG266" s="10"/>
      <c r="AH266" s="32"/>
      <c r="AI266" s="10"/>
      <c r="AJ266" s="32"/>
      <c r="AK266" s="10"/>
      <c r="AL266" s="32"/>
      <c r="AM266" s="10"/>
      <c r="AN266" s="32"/>
      <c r="AO266" s="10"/>
      <c r="AP266" s="32"/>
      <c r="AQ266" s="10"/>
      <c r="AR266" s="32"/>
      <c r="AS266" s="10"/>
      <c r="AT266" s="32"/>
      <c r="AU266" s="10"/>
      <c r="AV266" s="32"/>
      <c r="AW266" s="10"/>
      <c r="AX266" s="242"/>
      <c r="AY266" s="10"/>
      <c r="AZ266" s="32"/>
      <c r="BA266" s="10"/>
      <c r="BB266" s="242"/>
      <c r="BC266" s="10"/>
      <c r="BD266" s="242"/>
      <c r="BE266" s="7"/>
      <c r="BF266" s="247"/>
      <c r="BG266" s="10"/>
      <c r="BH266" s="242"/>
      <c r="BI266" s="7"/>
      <c r="BJ266" s="247"/>
      <c r="BK266" s="7"/>
      <c r="BL266" s="247"/>
      <c r="BM266" s="7"/>
      <c r="BN266" s="8"/>
      <c r="BO266" s="7"/>
      <c r="BP266" s="247"/>
      <c r="BQ266" s="7"/>
      <c r="BR266" s="247"/>
      <c r="BS266" s="7"/>
      <c r="BT266" s="247"/>
      <c r="BU266" s="7"/>
      <c r="BV266" s="247"/>
      <c r="BW266" s="7"/>
      <c r="BX266" s="8"/>
      <c r="BY266" s="7"/>
      <c r="BZ266" s="8"/>
      <c r="CB266" s="41"/>
      <c r="CC266" s="41">
        <f t="shared" si="33"/>
        <v>0</v>
      </c>
      <c r="CD266">
        <f t="shared" si="34"/>
        <v>0</v>
      </c>
    </row>
    <row r="267" spans="1:84" x14ac:dyDescent="0.25">
      <c r="A267">
        <v>191</v>
      </c>
      <c r="B267" s="6"/>
      <c r="C267" s="10"/>
      <c r="D267" s="32"/>
      <c r="E267" s="10"/>
      <c r="F267" s="32"/>
      <c r="G267" s="10"/>
      <c r="H267" s="32"/>
      <c r="I267" s="10"/>
      <c r="J267" s="32"/>
      <c r="K267" s="10"/>
      <c r="L267" s="32"/>
      <c r="M267" s="10"/>
      <c r="N267" s="32"/>
      <c r="O267" s="10"/>
      <c r="P267" s="32"/>
      <c r="Q267" s="10"/>
      <c r="R267" s="32"/>
      <c r="S267" s="10"/>
      <c r="T267" s="32"/>
      <c r="U267" s="10"/>
      <c r="V267" s="32"/>
      <c r="W267" s="10"/>
      <c r="X267" s="32"/>
      <c r="Y267" s="10"/>
      <c r="Z267" s="32"/>
      <c r="AA267" s="10"/>
      <c r="AB267" s="32"/>
      <c r="AC267" s="10"/>
      <c r="AD267" s="32"/>
      <c r="AE267" s="10"/>
      <c r="AF267" s="32"/>
      <c r="AG267" s="10"/>
      <c r="AH267" s="32"/>
      <c r="AI267" s="10"/>
      <c r="AJ267" s="32"/>
      <c r="AK267" s="10"/>
      <c r="AL267" s="32"/>
      <c r="AM267" s="10"/>
      <c r="AN267" s="32"/>
      <c r="AO267" s="10"/>
      <c r="AP267" s="32"/>
      <c r="AQ267" s="10"/>
      <c r="AR267" s="32"/>
      <c r="AS267" s="10"/>
      <c r="AT267" s="32"/>
      <c r="AU267" s="10"/>
      <c r="AV267" s="32"/>
      <c r="AW267" s="10"/>
      <c r="AX267" s="242"/>
      <c r="AY267" s="10"/>
      <c r="AZ267" s="32"/>
      <c r="BA267" s="10"/>
      <c r="BB267" s="242"/>
      <c r="BC267" s="10"/>
      <c r="BD267" s="242"/>
      <c r="BE267" s="7"/>
      <c r="BF267" s="247"/>
      <c r="BG267" s="10"/>
      <c r="BH267" s="242"/>
      <c r="BI267" s="7"/>
      <c r="BJ267" s="247"/>
      <c r="BK267" s="7"/>
      <c r="BL267" s="247"/>
      <c r="BM267" s="7"/>
      <c r="BN267" s="8"/>
      <c r="BO267" s="7"/>
      <c r="BP267" s="247"/>
      <c r="BQ267" s="7"/>
      <c r="BR267" s="247"/>
      <c r="BS267" s="7"/>
      <c r="BT267" s="247"/>
      <c r="BU267" s="7"/>
      <c r="BV267" s="247"/>
      <c r="BW267" s="7"/>
      <c r="BX267" s="8"/>
      <c r="BY267" s="7"/>
      <c r="BZ267" s="8"/>
      <c r="CB267" s="41"/>
      <c r="CC267" s="41">
        <f t="shared" si="33"/>
        <v>0</v>
      </c>
      <c r="CD267">
        <f t="shared" si="34"/>
        <v>0</v>
      </c>
    </row>
    <row r="268" spans="1:84" x14ac:dyDescent="0.25">
      <c r="A268">
        <v>192</v>
      </c>
      <c r="B268" s="6"/>
      <c r="C268" s="10"/>
      <c r="D268" s="32"/>
      <c r="E268" s="10"/>
      <c r="F268" s="32"/>
      <c r="G268" s="10"/>
      <c r="H268" s="32"/>
      <c r="I268" s="10"/>
      <c r="J268" s="32"/>
      <c r="K268" s="94"/>
      <c r="L268" s="32"/>
      <c r="M268" s="10"/>
      <c r="N268" s="32"/>
      <c r="O268" s="10"/>
      <c r="P268" s="32"/>
      <c r="Q268" s="10"/>
      <c r="R268" s="32"/>
      <c r="S268" s="10"/>
      <c r="T268" s="32"/>
      <c r="U268" s="10"/>
      <c r="V268" s="32"/>
      <c r="W268" s="10"/>
      <c r="X268" s="32"/>
      <c r="Y268" s="10"/>
      <c r="Z268" s="32"/>
      <c r="AA268" s="10"/>
      <c r="AB268" s="32"/>
      <c r="AC268" s="10"/>
      <c r="AD268" s="32"/>
      <c r="AE268" s="10"/>
      <c r="AF268" s="32"/>
      <c r="AG268" s="10"/>
      <c r="AH268" s="32"/>
      <c r="AI268" s="10"/>
      <c r="AJ268" s="32"/>
      <c r="AK268" s="10"/>
      <c r="AL268" s="32"/>
      <c r="AM268" s="10"/>
      <c r="AN268" s="32"/>
      <c r="AO268" s="10"/>
      <c r="AP268" s="32"/>
      <c r="AQ268" s="10"/>
      <c r="AR268" s="32"/>
      <c r="AS268" s="10"/>
      <c r="AT268" s="32"/>
      <c r="AU268" s="10"/>
      <c r="AV268" s="32"/>
      <c r="AW268" s="10"/>
      <c r="AX268" s="242"/>
      <c r="AY268" s="10"/>
      <c r="AZ268" s="32"/>
      <c r="BA268" s="10"/>
      <c r="BB268" s="242"/>
      <c r="BC268" s="10"/>
      <c r="BD268" s="242"/>
      <c r="BE268" s="7"/>
      <c r="BF268" s="247"/>
      <c r="BG268" s="10"/>
      <c r="BH268" s="242"/>
      <c r="BI268" s="7"/>
      <c r="BJ268" s="247"/>
      <c r="BK268" s="7"/>
      <c r="BL268" s="247"/>
      <c r="BM268" s="7"/>
      <c r="BN268" s="8"/>
      <c r="BO268" s="7"/>
      <c r="BP268" s="247"/>
      <c r="BQ268" s="7"/>
      <c r="BR268" s="247"/>
      <c r="BS268" s="7"/>
      <c r="BT268" s="247"/>
      <c r="BU268" s="7"/>
      <c r="BV268" s="247"/>
      <c r="BW268" s="7"/>
      <c r="BX268" s="8"/>
      <c r="BY268" s="7"/>
      <c r="BZ268" s="8"/>
      <c r="CB268" s="41"/>
      <c r="CC268" s="41">
        <f t="shared" si="33"/>
        <v>0</v>
      </c>
      <c r="CD268">
        <f t="shared" si="34"/>
        <v>0</v>
      </c>
      <c r="CF268" s="39"/>
    </row>
    <row r="269" spans="1:84" x14ac:dyDescent="0.25">
      <c r="A269">
        <v>193</v>
      </c>
      <c r="B269" s="6"/>
      <c r="C269" s="10"/>
      <c r="D269" s="32"/>
      <c r="E269" s="10"/>
      <c r="F269" s="32"/>
      <c r="G269" s="10"/>
      <c r="H269" s="32"/>
      <c r="I269" s="10"/>
      <c r="J269" s="32"/>
      <c r="K269" s="10"/>
      <c r="L269" s="32"/>
      <c r="M269" s="10"/>
      <c r="N269" s="32"/>
      <c r="O269" s="10"/>
      <c r="P269" s="32"/>
      <c r="Q269" s="10"/>
      <c r="R269" s="32"/>
      <c r="S269" s="10"/>
      <c r="T269" s="32"/>
      <c r="U269" s="10"/>
      <c r="V269" s="32"/>
      <c r="W269" s="10"/>
      <c r="X269" s="32"/>
      <c r="Y269" s="10"/>
      <c r="Z269" s="32"/>
      <c r="AA269" s="10"/>
      <c r="AB269" s="32"/>
      <c r="AC269" s="10"/>
      <c r="AD269" s="32"/>
      <c r="AE269" s="10"/>
      <c r="AF269" s="32"/>
      <c r="AG269" s="10"/>
      <c r="AH269" s="32"/>
      <c r="AI269" s="10"/>
      <c r="AJ269" s="32"/>
      <c r="AK269" s="10"/>
      <c r="AL269" s="32"/>
      <c r="AM269" s="10"/>
      <c r="AN269" s="32"/>
      <c r="AO269" s="10"/>
      <c r="AP269" s="32"/>
      <c r="AQ269" s="10"/>
      <c r="AR269" s="32"/>
      <c r="AS269" s="10"/>
      <c r="AT269" s="32"/>
      <c r="AU269" s="10"/>
      <c r="AV269" s="32"/>
      <c r="AW269" s="10"/>
      <c r="AX269" s="242"/>
      <c r="AY269" s="10"/>
      <c r="AZ269" s="32"/>
      <c r="BA269" s="10"/>
      <c r="BB269" s="242"/>
      <c r="BC269" s="10"/>
      <c r="BD269" s="242"/>
      <c r="BE269" s="7"/>
      <c r="BF269" s="247"/>
      <c r="BG269" s="10"/>
      <c r="BH269" s="242"/>
      <c r="BI269" s="7"/>
      <c r="BJ269" s="247"/>
      <c r="BK269" s="7"/>
      <c r="BL269" s="247"/>
      <c r="BM269" s="7"/>
      <c r="BN269" s="8"/>
      <c r="BO269" s="7"/>
      <c r="BP269" s="247"/>
      <c r="BQ269" s="7"/>
      <c r="BR269" s="247"/>
      <c r="BS269" s="7"/>
      <c r="BT269" s="247"/>
      <c r="BU269" s="7"/>
      <c r="BV269" s="247"/>
      <c r="BW269" s="7"/>
      <c r="BX269" s="8"/>
      <c r="BY269" s="7"/>
      <c r="BZ269" s="8"/>
      <c r="CB269" s="41"/>
      <c r="CC269" s="41">
        <f t="shared" si="33"/>
        <v>0</v>
      </c>
      <c r="CD269">
        <f t="shared" si="34"/>
        <v>0</v>
      </c>
    </row>
    <row r="270" spans="1:84" x14ac:dyDescent="0.25">
      <c r="A270">
        <v>194</v>
      </c>
      <c r="B270" s="6"/>
      <c r="C270" s="10"/>
      <c r="D270" s="32"/>
      <c r="E270" s="10"/>
      <c r="F270" s="32"/>
      <c r="G270" s="10"/>
      <c r="H270" s="32"/>
      <c r="I270" s="10"/>
      <c r="J270" s="32"/>
      <c r="K270" s="10"/>
      <c r="L270" s="32"/>
      <c r="M270" s="10"/>
      <c r="N270" s="32"/>
      <c r="O270" s="10"/>
      <c r="P270" s="32"/>
      <c r="Q270" s="10"/>
      <c r="R270" s="32"/>
      <c r="S270" s="10"/>
      <c r="T270" s="32"/>
      <c r="U270" s="10"/>
      <c r="V270" s="32"/>
      <c r="W270" s="10"/>
      <c r="X270" s="32"/>
      <c r="Y270" s="10"/>
      <c r="Z270" s="32"/>
      <c r="AA270" s="10"/>
      <c r="AB270" s="32"/>
      <c r="AC270" s="10"/>
      <c r="AD270" s="32"/>
      <c r="AE270" s="10"/>
      <c r="AF270" s="32"/>
      <c r="AG270" s="10"/>
      <c r="AH270" s="32"/>
      <c r="AI270" s="10"/>
      <c r="AJ270" s="32"/>
      <c r="AK270" s="10"/>
      <c r="AL270" s="32"/>
      <c r="AM270" s="10"/>
      <c r="AN270" s="32"/>
      <c r="AO270" s="10"/>
      <c r="AP270" s="32"/>
      <c r="AQ270" s="10"/>
      <c r="AR270" s="32"/>
      <c r="AS270" s="10"/>
      <c r="AT270" s="32"/>
      <c r="AU270" s="10"/>
      <c r="AV270" s="32"/>
      <c r="AW270" s="10"/>
      <c r="AX270" s="242"/>
      <c r="AY270" s="10"/>
      <c r="AZ270" s="32"/>
      <c r="BA270" s="10"/>
      <c r="BB270" s="242"/>
      <c r="BC270" s="10"/>
      <c r="BD270" s="242"/>
      <c r="BE270" s="7"/>
      <c r="BF270" s="247"/>
      <c r="BG270" s="10"/>
      <c r="BH270" s="242"/>
      <c r="BI270" s="7"/>
      <c r="BJ270" s="247"/>
      <c r="BK270" s="7"/>
      <c r="BL270" s="247"/>
      <c r="BM270" s="7"/>
      <c r="BN270" s="8"/>
      <c r="BO270" s="7"/>
      <c r="BP270" s="247"/>
      <c r="BQ270" s="7"/>
      <c r="BR270" s="247"/>
      <c r="BS270" s="7"/>
      <c r="BT270" s="247"/>
      <c r="BU270" s="7"/>
      <c r="BV270" s="247"/>
      <c r="BW270" s="7"/>
      <c r="BX270" s="8"/>
      <c r="BY270" s="7"/>
      <c r="BZ270" s="8"/>
      <c r="CB270" s="41"/>
      <c r="CC270" s="41">
        <f t="shared" si="33"/>
        <v>0</v>
      </c>
      <c r="CD270">
        <f t="shared" si="34"/>
        <v>0</v>
      </c>
    </row>
    <row r="271" spans="1:84" x14ac:dyDescent="0.25">
      <c r="A271">
        <v>195</v>
      </c>
      <c r="B271" s="6"/>
      <c r="C271" s="10"/>
      <c r="D271" s="32"/>
      <c r="E271" s="10"/>
      <c r="F271" s="32"/>
      <c r="G271" s="10"/>
      <c r="H271" s="32"/>
      <c r="I271" s="10"/>
      <c r="J271" s="32"/>
      <c r="K271" s="10"/>
      <c r="L271" s="32"/>
      <c r="M271" s="10"/>
      <c r="N271" s="32"/>
      <c r="O271" s="10"/>
      <c r="P271" s="32"/>
      <c r="Q271" s="10"/>
      <c r="R271" s="32"/>
      <c r="S271" s="10"/>
      <c r="T271" s="32"/>
      <c r="U271" s="10"/>
      <c r="V271" s="32"/>
      <c r="W271" s="10"/>
      <c r="X271" s="32"/>
      <c r="Y271" s="10"/>
      <c r="Z271" s="32"/>
      <c r="AA271" s="10"/>
      <c r="AB271" s="32"/>
      <c r="AC271" s="10"/>
      <c r="AD271" s="32"/>
      <c r="AE271" s="10"/>
      <c r="AF271" s="32"/>
      <c r="AG271" s="10"/>
      <c r="AH271" s="32"/>
      <c r="AI271" s="10"/>
      <c r="AJ271" s="32"/>
      <c r="AK271" s="10"/>
      <c r="AL271" s="32"/>
      <c r="AM271" s="10"/>
      <c r="AN271" s="32"/>
      <c r="AO271" s="10"/>
      <c r="AP271" s="32"/>
      <c r="AQ271" s="10"/>
      <c r="AR271" s="32"/>
      <c r="AS271" s="10"/>
      <c r="AT271" s="32"/>
      <c r="AU271" s="10"/>
      <c r="AV271" s="32"/>
      <c r="AW271" s="10"/>
      <c r="AX271" s="242"/>
      <c r="AY271" s="10"/>
      <c r="AZ271" s="32"/>
      <c r="BA271" s="10"/>
      <c r="BB271" s="242"/>
      <c r="BC271" s="10"/>
      <c r="BD271" s="242"/>
      <c r="BE271" s="7"/>
      <c r="BF271" s="247"/>
      <c r="BG271" s="10"/>
      <c r="BH271" s="242"/>
      <c r="BI271" s="7"/>
      <c r="BJ271" s="247"/>
      <c r="BK271" s="7"/>
      <c r="BL271" s="247"/>
      <c r="BM271" s="7"/>
      <c r="BN271" s="8"/>
      <c r="BO271" s="7"/>
      <c r="BP271" s="247"/>
      <c r="BQ271" s="7"/>
      <c r="BR271" s="247"/>
      <c r="BS271" s="7"/>
      <c r="BT271" s="247"/>
      <c r="BU271" s="7"/>
      <c r="BV271" s="247"/>
      <c r="BW271" s="7"/>
      <c r="BX271" s="8"/>
      <c r="BY271" s="7"/>
      <c r="BZ271" s="8"/>
      <c r="CB271" s="41"/>
      <c r="CC271" s="41">
        <f t="shared" si="33"/>
        <v>0</v>
      </c>
      <c r="CD271">
        <f t="shared" si="34"/>
        <v>0</v>
      </c>
    </row>
    <row r="272" spans="1:84" x14ac:dyDescent="0.25">
      <c r="A272">
        <v>196</v>
      </c>
      <c r="B272" s="6"/>
      <c r="C272" s="10"/>
      <c r="D272" s="32"/>
      <c r="E272" s="10"/>
      <c r="F272" s="32"/>
      <c r="G272" s="10"/>
      <c r="H272" s="32"/>
      <c r="I272" s="10"/>
      <c r="J272" s="32"/>
      <c r="K272" s="10"/>
      <c r="L272" s="32"/>
      <c r="M272" s="10"/>
      <c r="N272" s="32"/>
      <c r="O272" s="10"/>
      <c r="P272" s="32"/>
      <c r="Q272" s="10"/>
      <c r="R272" s="32"/>
      <c r="S272" s="10"/>
      <c r="T272" s="32"/>
      <c r="U272" s="10"/>
      <c r="V272" s="32"/>
      <c r="W272" s="10"/>
      <c r="X272" s="32"/>
      <c r="Y272" s="10"/>
      <c r="Z272" s="32"/>
      <c r="AA272" s="10"/>
      <c r="AB272" s="32"/>
      <c r="AC272" s="10"/>
      <c r="AD272" s="32"/>
      <c r="AE272" s="10"/>
      <c r="AF272" s="32"/>
      <c r="AG272" s="10"/>
      <c r="AH272" s="32"/>
      <c r="AI272" s="10"/>
      <c r="AJ272" s="32"/>
      <c r="AK272" s="10"/>
      <c r="AL272" s="32"/>
      <c r="AM272" s="10"/>
      <c r="AN272" s="32"/>
      <c r="AO272" s="10"/>
      <c r="AP272" s="32"/>
      <c r="AQ272" s="10"/>
      <c r="AR272" s="32"/>
      <c r="AS272" s="10"/>
      <c r="AT272" s="32"/>
      <c r="AU272" s="10"/>
      <c r="AV272" s="32"/>
      <c r="AW272" s="10"/>
      <c r="AX272" s="242"/>
      <c r="AY272" s="10"/>
      <c r="AZ272" s="32"/>
      <c r="BA272" s="10"/>
      <c r="BB272" s="242"/>
      <c r="BC272" s="10"/>
      <c r="BD272" s="242"/>
      <c r="BE272" s="7"/>
      <c r="BF272" s="247"/>
      <c r="BG272" s="10"/>
      <c r="BH272" s="242"/>
      <c r="BI272" s="7"/>
      <c r="BJ272" s="247"/>
      <c r="BK272" s="7"/>
      <c r="BL272" s="247"/>
      <c r="BM272" s="7"/>
      <c r="BN272" s="8"/>
      <c r="BO272" s="7"/>
      <c r="BP272" s="247"/>
      <c r="BQ272" s="7"/>
      <c r="BR272" s="247"/>
      <c r="BS272" s="7"/>
      <c r="BT272" s="247"/>
      <c r="BU272" s="7"/>
      <c r="BV272" s="247"/>
      <c r="BW272" s="7"/>
      <c r="BX272" s="8"/>
      <c r="BY272" s="7"/>
      <c r="BZ272" s="8"/>
      <c r="CB272" s="41"/>
      <c r="CC272" s="41">
        <f t="shared" si="33"/>
        <v>0</v>
      </c>
      <c r="CD272">
        <f t="shared" si="34"/>
        <v>0</v>
      </c>
    </row>
    <row r="273" spans="1:84" x14ac:dyDescent="0.25">
      <c r="A273">
        <v>197</v>
      </c>
      <c r="B273" s="6"/>
      <c r="C273" s="10"/>
      <c r="D273" s="32"/>
      <c r="E273" s="10"/>
      <c r="F273" s="32"/>
      <c r="G273" s="10"/>
      <c r="H273" s="32"/>
      <c r="I273" s="10"/>
      <c r="J273" s="32"/>
      <c r="K273" s="94"/>
      <c r="L273" s="32"/>
      <c r="M273" s="10"/>
      <c r="N273" s="32"/>
      <c r="O273" s="10"/>
      <c r="P273" s="32"/>
      <c r="Q273" s="10"/>
      <c r="R273" s="32"/>
      <c r="S273" s="10"/>
      <c r="T273" s="32"/>
      <c r="U273" s="10"/>
      <c r="V273" s="32"/>
      <c r="W273" s="10"/>
      <c r="X273" s="32"/>
      <c r="Y273" s="10"/>
      <c r="Z273" s="32"/>
      <c r="AA273" s="10"/>
      <c r="AB273" s="32"/>
      <c r="AC273" s="10"/>
      <c r="AD273" s="32"/>
      <c r="AE273" s="10"/>
      <c r="AF273" s="32"/>
      <c r="AG273" s="10"/>
      <c r="AH273" s="32"/>
      <c r="AI273" s="10"/>
      <c r="AJ273" s="32"/>
      <c r="AK273" s="10"/>
      <c r="AL273" s="32"/>
      <c r="AM273" s="10"/>
      <c r="AN273" s="32"/>
      <c r="AO273" s="10"/>
      <c r="AP273" s="32"/>
      <c r="AQ273" s="10"/>
      <c r="AR273" s="32"/>
      <c r="AS273" s="10"/>
      <c r="AT273" s="32"/>
      <c r="AU273" s="10"/>
      <c r="AV273" s="32"/>
      <c r="AW273" s="10"/>
      <c r="AX273" s="242"/>
      <c r="AY273" s="10"/>
      <c r="AZ273" s="32"/>
      <c r="BA273" s="10"/>
      <c r="BB273" s="242"/>
      <c r="BC273" s="10"/>
      <c r="BD273" s="242"/>
      <c r="BE273" s="7"/>
      <c r="BF273" s="247"/>
      <c r="BG273" s="10"/>
      <c r="BH273" s="242"/>
      <c r="BI273" s="7"/>
      <c r="BJ273" s="247"/>
      <c r="BK273" s="7"/>
      <c r="BL273" s="247"/>
      <c r="BM273" s="7"/>
      <c r="BN273" s="8"/>
      <c r="BO273" s="7"/>
      <c r="BP273" s="247"/>
      <c r="BQ273" s="7"/>
      <c r="BR273" s="247"/>
      <c r="BS273" s="7"/>
      <c r="BT273" s="247"/>
      <c r="BU273" s="7"/>
      <c r="BV273" s="247"/>
      <c r="BW273" s="7"/>
      <c r="BX273" s="8"/>
      <c r="BY273" s="7"/>
      <c r="BZ273" s="8"/>
      <c r="CB273" s="41"/>
      <c r="CC273" s="41">
        <f t="shared" si="33"/>
        <v>0</v>
      </c>
      <c r="CD273">
        <f t="shared" si="34"/>
        <v>0</v>
      </c>
      <c r="CF273" s="39"/>
    </row>
    <row r="274" spans="1:84" x14ac:dyDescent="0.25">
      <c r="A274">
        <v>198</v>
      </c>
      <c r="B274" s="6"/>
      <c r="C274" s="10"/>
      <c r="D274" s="32"/>
      <c r="E274" s="10"/>
      <c r="F274" s="32"/>
      <c r="G274" s="10"/>
      <c r="H274" s="32"/>
      <c r="I274" s="10"/>
      <c r="J274" s="32"/>
      <c r="K274" s="10"/>
      <c r="L274" s="32"/>
      <c r="M274" s="10"/>
      <c r="N274" s="32"/>
      <c r="O274" s="10"/>
      <c r="P274" s="32"/>
      <c r="Q274" s="10"/>
      <c r="R274" s="32"/>
      <c r="S274" s="10"/>
      <c r="T274" s="32"/>
      <c r="U274" s="10"/>
      <c r="V274" s="32"/>
      <c r="W274" s="10"/>
      <c r="X274" s="32"/>
      <c r="Y274" s="10"/>
      <c r="Z274" s="32"/>
      <c r="AA274" s="10"/>
      <c r="AB274" s="32"/>
      <c r="AC274" s="10"/>
      <c r="AD274" s="32"/>
      <c r="AE274" s="10"/>
      <c r="AF274" s="32"/>
      <c r="AG274" s="10"/>
      <c r="AH274" s="32"/>
      <c r="AI274" s="10"/>
      <c r="AJ274" s="32"/>
      <c r="AK274" s="10"/>
      <c r="AL274" s="32"/>
      <c r="AM274" s="10"/>
      <c r="AN274" s="32"/>
      <c r="AO274" s="10"/>
      <c r="AP274" s="32"/>
      <c r="AQ274" s="10"/>
      <c r="AR274" s="32"/>
      <c r="AS274" s="10"/>
      <c r="AT274" s="32"/>
      <c r="AU274" s="10"/>
      <c r="AV274" s="32"/>
      <c r="AW274" s="10"/>
      <c r="AX274" s="242"/>
      <c r="AY274" s="10"/>
      <c r="AZ274" s="32"/>
      <c r="BA274" s="10"/>
      <c r="BB274" s="242"/>
      <c r="BC274" s="10"/>
      <c r="BD274" s="242"/>
      <c r="BE274" s="7"/>
      <c r="BF274" s="247"/>
      <c r="BG274" s="10"/>
      <c r="BH274" s="242"/>
      <c r="BI274" s="7"/>
      <c r="BJ274" s="247"/>
      <c r="BK274" s="7"/>
      <c r="BL274" s="247"/>
      <c r="BM274" s="7"/>
      <c r="BN274" s="8"/>
      <c r="BO274" s="7"/>
      <c r="BP274" s="247"/>
      <c r="BQ274" s="7"/>
      <c r="BR274" s="247"/>
      <c r="BS274" s="7"/>
      <c r="BT274" s="247"/>
      <c r="BU274" s="7"/>
      <c r="BV274" s="247"/>
      <c r="BW274" s="7"/>
      <c r="BX274" s="8"/>
      <c r="BY274" s="7"/>
      <c r="BZ274" s="8"/>
      <c r="CB274" s="41"/>
      <c r="CC274" s="41">
        <f t="shared" si="33"/>
        <v>0</v>
      </c>
      <c r="CD274">
        <f t="shared" si="34"/>
        <v>0</v>
      </c>
    </row>
    <row r="275" spans="1:84" x14ac:dyDescent="0.25">
      <c r="A275">
        <v>199</v>
      </c>
      <c r="B275" s="6"/>
      <c r="C275" s="10"/>
      <c r="D275" s="32"/>
      <c r="E275" s="10"/>
      <c r="F275" s="32"/>
      <c r="G275" s="10"/>
      <c r="H275" s="32"/>
      <c r="I275" s="10"/>
      <c r="J275" s="32"/>
      <c r="K275" s="94"/>
      <c r="L275" s="32"/>
      <c r="M275" s="10"/>
      <c r="N275" s="32"/>
      <c r="O275" s="10"/>
      <c r="P275" s="32"/>
      <c r="Q275" s="10"/>
      <c r="R275" s="32"/>
      <c r="S275" s="10"/>
      <c r="T275" s="32"/>
      <c r="U275" s="10"/>
      <c r="V275" s="32"/>
      <c r="W275" s="10"/>
      <c r="X275" s="32"/>
      <c r="Y275" s="10"/>
      <c r="Z275" s="32"/>
      <c r="AA275" s="10"/>
      <c r="AB275" s="32"/>
      <c r="AC275" s="10"/>
      <c r="AD275" s="32"/>
      <c r="AE275" s="10"/>
      <c r="AF275" s="32"/>
      <c r="AG275" s="10"/>
      <c r="AH275" s="32"/>
      <c r="AI275" s="10"/>
      <c r="AJ275" s="32"/>
      <c r="AK275" s="10"/>
      <c r="AL275" s="32"/>
      <c r="AM275" s="10"/>
      <c r="AN275" s="32"/>
      <c r="AO275" s="10"/>
      <c r="AP275" s="32"/>
      <c r="AQ275" s="10"/>
      <c r="AR275" s="32"/>
      <c r="AS275" s="10"/>
      <c r="AT275" s="32"/>
      <c r="AU275" s="10"/>
      <c r="AV275" s="32"/>
      <c r="AW275" s="10"/>
      <c r="AX275" s="242"/>
      <c r="AY275" s="10"/>
      <c r="AZ275" s="32"/>
      <c r="BA275" s="10"/>
      <c r="BB275" s="242"/>
      <c r="BC275" s="10"/>
      <c r="BD275" s="242"/>
      <c r="BE275" s="7"/>
      <c r="BF275" s="247"/>
      <c r="BG275" s="10"/>
      <c r="BH275" s="242"/>
      <c r="BI275" s="7"/>
      <c r="BJ275" s="247"/>
      <c r="BK275" s="7"/>
      <c r="BL275" s="247"/>
      <c r="BM275" s="7"/>
      <c r="BN275" s="8"/>
      <c r="BO275" s="7"/>
      <c r="BP275" s="247"/>
      <c r="BQ275" s="7"/>
      <c r="BR275" s="247"/>
      <c r="BS275" s="7"/>
      <c r="BT275" s="247"/>
      <c r="BU275" s="7"/>
      <c r="BV275" s="247"/>
      <c r="BW275" s="7"/>
      <c r="BX275" s="8"/>
      <c r="BY275" s="7"/>
      <c r="BZ275" s="8"/>
      <c r="CB275" s="41"/>
      <c r="CC275" s="41">
        <f t="shared" si="33"/>
        <v>0</v>
      </c>
      <c r="CD275">
        <f t="shared" si="34"/>
        <v>0</v>
      </c>
      <c r="CF275" s="39"/>
    </row>
    <row r="276" spans="1:84" x14ac:dyDescent="0.25">
      <c r="A276">
        <v>200</v>
      </c>
      <c r="B276" s="6"/>
      <c r="C276" s="10"/>
      <c r="D276" s="32"/>
      <c r="E276" s="10"/>
      <c r="F276" s="32"/>
      <c r="G276" s="10"/>
      <c r="H276" s="32"/>
      <c r="I276" s="10"/>
      <c r="J276" s="32"/>
      <c r="K276" s="10"/>
      <c r="L276" s="32"/>
      <c r="M276" s="10"/>
      <c r="N276" s="32"/>
      <c r="O276" s="10"/>
      <c r="P276" s="32"/>
      <c r="Q276" s="10"/>
      <c r="R276" s="32"/>
      <c r="S276" s="10"/>
      <c r="T276" s="32"/>
      <c r="U276" s="10"/>
      <c r="V276" s="32"/>
      <c r="W276" s="10"/>
      <c r="X276" s="32"/>
      <c r="Y276" s="10"/>
      <c r="Z276" s="32"/>
      <c r="AA276" s="10"/>
      <c r="AB276" s="32"/>
      <c r="AC276" s="10"/>
      <c r="AD276" s="32"/>
      <c r="AE276" s="10"/>
      <c r="AF276" s="32"/>
      <c r="AG276" s="10"/>
      <c r="AH276" s="32"/>
      <c r="AI276" s="10"/>
      <c r="AJ276" s="32"/>
      <c r="AK276" s="10"/>
      <c r="AL276" s="32"/>
      <c r="AM276" s="10"/>
      <c r="AN276" s="32"/>
      <c r="AO276" s="10"/>
      <c r="AP276" s="32"/>
      <c r="AQ276" s="10"/>
      <c r="AR276" s="32"/>
      <c r="AS276" s="10"/>
      <c r="AT276" s="32"/>
      <c r="AU276" s="10"/>
      <c r="AV276" s="32"/>
      <c r="AW276" s="10"/>
      <c r="AX276" s="242"/>
      <c r="AY276" s="10"/>
      <c r="AZ276" s="32"/>
      <c r="BA276" s="10"/>
      <c r="BB276" s="242"/>
      <c r="BC276" s="10"/>
      <c r="BD276" s="242"/>
      <c r="BE276" s="7"/>
      <c r="BF276" s="247"/>
      <c r="BG276" s="10"/>
      <c r="BH276" s="242"/>
      <c r="BI276" s="7"/>
      <c r="BJ276" s="247"/>
      <c r="BK276" s="7"/>
      <c r="BL276" s="247"/>
      <c r="BM276" s="7"/>
      <c r="BN276" s="8"/>
      <c r="BO276" s="7"/>
      <c r="BP276" s="247"/>
      <c r="BQ276" s="7"/>
      <c r="BR276" s="247"/>
      <c r="BS276" s="7"/>
      <c r="BT276" s="247"/>
      <c r="BU276" s="7"/>
      <c r="BV276" s="247"/>
      <c r="BW276" s="7"/>
      <c r="BX276" s="8"/>
      <c r="BY276" s="7"/>
      <c r="BZ276" s="8"/>
      <c r="CB276" s="41"/>
      <c r="CC276" s="41">
        <f t="shared" si="33"/>
        <v>0</v>
      </c>
      <c r="CD276">
        <f t="shared" si="34"/>
        <v>0</v>
      </c>
    </row>
    <row r="277" spans="1:84" x14ac:dyDescent="0.25">
      <c r="A277">
        <v>201</v>
      </c>
      <c r="B277" s="6"/>
      <c r="C277" s="10"/>
      <c r="D277" s="32"/>
      <c r="E277" s="10"/>
      <c r="F277" s="32"/>
      <c r="G277" s="10"/>
      <c r="H277" s="32"/>
      <c r="I277" s="10"/>
      <c r="J277" s="32"/>
      <c r="K277" s="10"/>
      <c r="L277" s="32"/>
      <c r="M277" s="10"/>
      <c r="N277" s="32"/>
      <c r="O277" s="10"/>
      <c r="P277" s="32"/>
      <c r="Q277" s="10"/>
      <c r="R277" s="32"/>
      <c r="S277" s="10"/>
      <c r="T277" s="32"/>
      <c r="U277" s="10"/>
      <c r="V277" s="32"/>
      <c r="W277" s="10"/>
      <c r="X277" s="32"/>
      <c r="Y277" s="10"/>
      <c r="Z277" s="32"/>
      <c r="AA277" s="10"/>
      <c r="AB277" s="32"/>
      <c r="AC277" s="10"/>
      <c r="AD277" s="32"/>
      <c r="AE277" s="10"/>
      <c r="AF277" s="32"/>
      <c r="AG277" s="10"/>
      <c r="AH277" s="32"/>
      <c r="AI277" s="10"/>
      <c r="AJ277" s="32"/>
      <c r="AK277" s="10"/>
      <c r="AL277" s="32"/>
      <c r="AM277" s="10"/>
      <c r="AN277" s="32"/>
      <c r="AO277" s="10"/>
      <c r="AP277" s="32"/>
      <c r="AQ277" s="10"/>
      <c r="AR277" s="32"/>
      <c r="AS277" s="10"/>
      <c r="AT277" s="32"/>
      <c r="AU277" s="10"/>
      <c r="AV277" s="32"/>
      <c r="AW277" s="10"/>
      <c r="AX277" s="242"/>
      <c r="AY277" s="10"/>
      <c r="AZ277" s="32"/>
      <c r="BA277" s="10"/>
      <c r="BB277" s="242"/>
      <c r="BC277" s="10"/>
      <c r="BD277" s="242"/>
      <c r="BE277" s="7"/>
      <c r="BF277" s="247"/>
      <c r="BG277" s="10"/>
      <c r="BH277" s="242"/>
      <c r="BI277" s="7"/>
      <c r="BJ277" s="247"/>
      <c r="BK277" s="7"/>
      <c r="BL277" s="247"/>
      <c r="BM277" s="7"/>
      <c r="BN277" s="8"/>
      <c r="BO277" s="7"/>
      <c r="BP277" s="247"/>
      <c r="BQ277" s="7"/>
      <c r="BR277" s="247"/>
      <c r="BS277" s="7"/>
      <c r="BT277" s="247"/>
      <c r="BU277" s="7"/>
      <c r="BV277" s="247"/>
      <c r="BW277" s="7"/>
      <c r="BX277" s="8"/>
      <c r="BY277" s="7"/>
      <c r="BZ277" s="8"/>
      <c r="CB277" s="41"/>
      <c r="CC277" s="41">
        <f t="shared" si="33"/>
        <v>0</v>
      </c>
      <c r="CD277">
        <f t="shared" si="34"/>
        <v>0</v>
      </c>
    </row>
    <row r="278" spans="1:84" x14ac:dyDescent="0.25">
      <c r="A278">
        <v>202</v>
      </c>
      <c r="B278" s="6"/>
      <c r="C278" s="10"/>
      <c r="D278" s="32"/>
      <c r="E278" s="10"/>
      <c r="F278" s="32"/>
      <c r="G278" s="10"/>
      <c r="H278" s="32"/>
      <c r="I278" s="10"/>
      <c r="J278" s="32"/>
      <c r="K278" s="10"/>
      <c r="L278" s="32"/>
      <c r="M278" s="10"/>
      <c r="N278" s="32"/>
      <c r="O278" s="10"/>
      <c r="P278" s="32"/>
      <c r="Q278" s="10"/>
      <c r="R278" s="32"/>
      <c r="S278" s="10"/>
      <c r="T278" s="32"/>
      <c r="U278" s="10"/>
      <c r="V278" s="32"/>
      <c r="W278" s="10"/>
      <c r="X278" s="32"/>
      <c r="Y278" s="10"/>
      <c r="Z278" s="32"/>
      <c r="AA278" s="10"/>
      <c r="AB278" s="32"/>
      <c r="AC278" s="10"/>
      <c r="AD278" s="32"/>
      <c r="AE278" s="10"/>
      <c r="AF278" s="32"/>
      <c r="AG278" s="10"/>
      <c r="AH278" s="32"/>
      <c r="AI278" s="10"/>
      <c r="AJ278" s="32"/>
      <c r="AK278" s="10"/>
      <c r="AL278" s="32"/>
      <c r="AM278" s="10"/>
      <c r="AN278" s="32"/>
      <c r="AO278" s="10"/>
      <c r="AP278" s="32"/>
      <c r="AQ278" s="10"/>
      <c r="AR278" s="32"/>
      <c r="AS278" s="10"/>
      <c r="AT278" s="32"/>
      <c r="AU278" s="10"/>
      <c r="AV278" s="32"/>
      <c r="AW278" s="10"/>
      <c r="AX278" s="242"/>
      <c r="AY278" s="10"/>
      <c r="AZ278" s="32"/>
      <c r="BA278" s="10"/>
      <c r="BB278" s="242"/>
      <c r="BC278" s="10"/>
      <c r="BD278" s="242"/>
      <c r="BE278" s="7"/>
      <c r="BF278" s="247"/>
      <c r="BG278" s="10"/>
      <c r="BH278" s="242"/>
      <c r="BI278" s="7"/>
      <c r="BJ278" s="247"/>
      <c r="BK278" s="7"/>
      <c r="BL278" s="247"/>
      <c r="BM278" s="7"/>
      <c r="BN278" s="8"/>
      <c r="BO278" s="7"/>
      <c r="BP278" s="247"/>
      <c r="BQ278" s="7"/>
      <c r="BR278" s="247"/>
      <c r="BS278" s="7"/>
      <c r="BT278" s="247"/>
      <c r="BU278" s="7"/>
      <c r="BV278" s="247"/>
      <c r="BW278" s="7"/>
      <c r="BX278" s="8"/>
      <c r="BY278" s="7"/>
      <c r="BZ278" s="8"/>
      <c r="CB278" s="41"/>
      <c r="CC278" s="41">
        <f t="shared" si="33"/>
        <v>0</v>
      </c>
      <c r="CD278">
        <f t="shared" si="34"/>
        <v>0</v>
      </c>
    </row>
    <row r="279" spans="1:84" x14ac:dyDescent="0.25">
      <c r="A279">
        <v>203</v>
      </c>
      <c r="B279" s="6"/>
      <c r="C279" s="10"/>
      <c r="D279" s="32"/>
      <c r="E279" s="10"/>
      <c r="F279" s="32"/>
      <c r="G279" s="10"/>
      <c r="H279" s="32"/>
      <c r="I279" s="10"/>
      <c r="J279" s="32"/>
      <c r="K279" s="10"/>
      <c r="L279" s="32"/>
      <c r="M279" s="10"/>
      <c r="N279" s="32"/>
      <c r="O279" s="10"/>
      <c r="P279" s="32"/>
      <c r="Q279" s="10"/>
      <c r="R279" s="32"/>
      <c r="S279" s="10"/>
      <c r="T279" s="32"/>
      <c r="U279" s="10"/>
      <c r="V279" s="32"/>
      <c r="W279" s="10"/>
      <c r="X279" s="32"/>
      <c r="Y279" s="10"/>
      <c r="Z279" s="32"/>
      <c r="AA279" s="10"/>
      <c r="AB279" s="32"/>
      <c r="AC279" s="10"/>
      <c r="AD279" s="32"/>
      <c r="AE279" s="10"/>
      <c r="AF279" s="32"/>
      <c r="AG279" s="10"/>
      <c r="AH279" s="32"/>
      <c r="AI279" s="10"/>
      <c r="AJ279" s="32"/>
      <c r="AK279" s="10"/>
      <c r="AL279" s="32"/>
      <c r="AM279" s="10"/>
      <c r="AN279" s="32"/>
      <c r="AO279" s="10"/>
      <c r="AP279" s="32"/>
      <c r="AQ279" s="10"/>
      <c r="AR279" s="32"/>
      <c r="AS279" s="10"/>
      <c r="AT279" s="32"/>
      <c r="AU279" s="10"/>
      <c r="AV279" s="32"/>
      <c r="AW279" s="10"/>
      <c r="AX279" s="242"/>
      <c r="AY279" s="10"/>
      <c r="AZ279" s="32"/>
      <c r="BA279" s="10"/>
      <c r="BB279" s="242"/>
      <c r="BC279" s="10"/>
      <c r="BD279" s="242"/>
      <c r="BE279" s="7"/>
      <c r="BF279" s="247"/>
      <c r="BG279" s="10"/>
      <c r="BH279" s="242"/>
      <c r="BI279" s="7"/>
      <c r="BJ279" s="247"/>
      <c r="BK279" s="7"/>
      <c r="BL279" s="247"/>
      <c r="BM279" s="7"/>
      <c r="BN279" s="8"/>
      <c r="BO279" s="7"/>
      <c r="BP279" s="247"/>
      <c r="BQ279" s="7"/>
      <c r="BR279" s="247"/>
      <c r="BS279" s="7"/>
      <c r="BT279" s="247"/>
      <c r="BU279" s="7"/>
      <c r="BV279" s="247"/>
      <c r="BW279" s="7"/>
      <c r="BX279" s="8"/>
      <c r="BY279" s="7"/>
      <c r="BZ279" s="8"/>
      <c r="CB279" s="41"/>
      <c r="CC279" s="41">
        <f t="shared" si="33"/>
        <v>0</v>
      </c>
      <c r="CD279">
        <f t="shared" si="34"/>
        <v>0</v>
      </c>
      <c r="CF279" s="39"/>
    </row>
    <row r="280" spans="1:84" x14ac:dyDescent="0.25">
      <c r="A280">
        <v>204</v>
      </c>
      <c r="B280" s="6"/>
      <c r="C280" s="10"/>
      <c r="D280" s="32"/>
      <c r="E280" s="10"/>
      <c r="F280" s="32"/>
      <c r="G280" s="10"/>
      <c r="H280" s="32"/>
      <c r="I280" s="10"/>
      <c r="J280" s="32"/>
      <c r="K280" s="94"/>
      <c r="L280" s="32"/>
      <c r="M280" s="10"/>
      <c r="N280" s="32"/>
      <c r="O280" s="10"/>
      <c r="P280" s="32"/>
      <c r="Q280" s="10"/>
      <c r="R280" s="32"/>
      <c r="S280" s="10"/>
      <c r="T280" s="32"/>
      <c r="U280" s="10"/>
      <c r="V280" s="32"/>
      <c r="W280" s="10"/>
      <c r="X280" s="32"/>
      <c r="Y280" s="10"/>
      <c r="Z280" s="32"/>
      <c r="AA280" s="10"/>
      <c r="AB280" s="32"/>
      <c r="AC280" s="10"/>
      <c r="AD280" s="32"/>
      <c r="AE280" s="10"/>
      <c r="AF280" s="32"/>
      <c r="AG280" s="10"/>
      <c r="AH280" s="32"/>
      <c r="AI280" s="10"/>
      <c r="AJ280" s="32"/>
      <c r="AK280" s="10"/>
      <c r="AL280" s="32"/>
      <c r="AM280" s="10"/>
      <c r="AN280" s="32"/>
      <c r="AO280" s="10"/>
      <c r="AP280" s="32"/>
      <c r="AQ280" s="10"/>
      <c r="AR280" s="32"/>
      <c r="AS280" s="10"/>
      <c r="AT280" s="32"/>
      <c r="AU280" s="10"/>
      <c r="AV280" s="32"/>
      <c r="AW280" s="10"/>
      <c r="AX280" s="242"/>
      <c r="AY280" s="10"/>
      <c r="AZ280" s="32"/>
      <c r="BA280" s="10"/>
      <c r="BB280" s="242"/>
      <c r="BC280" s="10"/>
      <c r="BD280" s="242"/>
      <c r="BE280" s="7"/>
      <c r="BF280" s="247"/>
      <c r="BG280" s="10"/>
      <c r="BH280" s="242"/>
      <c r="BI280" s="7"/>
      <c r="BJ280" s="247"/>
      <c r="BK280" s="7"/>
      <c r="BL280" s="247"/>
      <c r="BM280" s="7"/>
      <c r="BN280" s="8"/>
      <c r="BO280" s="7"/>
      <c r="BP280" s="247"/>
      <c r="BQ280" s="7"/>
      <c r="BR280" s="247"/>
      <c r="BS280" s="7"/>
      <c r="BT280" s="247"/>
      <c r="BU280" s="7"/>
      <c r="BV280" s="247"/>
      <c r="BW280" s="7"/>
      <c r="BX280" s="8"/>
      <c r="BY280" s="7"/>
      <c r="BZ280" s="8"/>
      <c r="CB280" s="41"/>
      <c r="CC280" s="41">
        <f t="shared" si="33"/>
        <v>0</v>
      </c>
      <c r="CD280">
        <f t="shared" si="34"/>
        <v>0</v>
      </c>
      <c r="CF280" s="39"/>
    </row>
    <row r="281" spans="1:84" x14ac:dyDescent="0.25">
      <c r="A281">
        <v>205</v>
      </c>
      <c r="B281" s="6"/>
      <c r="C281" s="10"/>
      <c r="D281" s="32"/>
      <c r="E281" s="10"/>
      <c r="F281" s="32"/>
      <c r="G281" s="10"/>
      <c r="H281" s="32"/>
      <c r="I281" s="10"/>
      <c r="J281" s="32"/>
      <c r="K281" s="10"/>
      <c r="L281" s="32"/>
      <c r="M281" s="10"/>
      <c r="N281" s="32"/>
      <c r="O281" s="10"/>
      <c r="P281" s="32"/>
      <c r="Q281" s="10"/>
      <c r="R281" s="32"/>
      <c r="S281" s="10"/>
      <c r="T281" s="32"/>
      <c r="U281" s="10"/>
      <c r="V281" s="32"/>
      <c r="W281" s="10"/>
      <c r="X281" s="32"/>
      <c r="Y281" s="10"/>
      <c r="Z281" s="32"/>
      <c r="AA281" s="10"/>
      <c r="AB281" s="32"/>
      <c r="AC281" s="10"/>
      <c r="AD281" s="32"/>
      <c r="AE281" s="10"/>
      <c r="AF281" s="32"/>
      <c r="AG281" s="10"/>
      <c r="AH281" s="32"/>
      <c r="AI281" s="10"/>
      <c r="AJ281" s="32"/>
      <c r="AK281" s="10"/>
      <c r="AL281" s="32"/>
      <c r="AM281" s="10"/>
      <c r="AN281" s="32"/>
      <c r="AO281" s="10"/>
      <c r="AP281" s="32"/>
      <c r="AQ281" s="10"/>
      <c r="AR281" s="32"/>
      <c r="AS281" s="10"/>
      <c r="AT281" s="32"/>
      <c r="AU281" s="10"/>
      <c r="AV281" s="32"/>
      <c r="AW281" s="10"/>
      <c r="AX281" s="242"/>
      <c r="AY281" s="10"/>
      <c r="AZ281" s="32"/>
      <c r="BA281" s="10"/>
      <c r="BB281" s="242"/>
      <c r="BC281" s="10"/>
      <c r="BD281" s="242"/>
      <c r="BE281" s="7"/>
      <c r="BF281" s="247"/>
      <c r="BG281" s="10"/>
      <c r="BH281" s="242"/>
      <c r="BI281" s="7"/>
      <c r="BJ281" s="247"/>
      <c r="BK281" s="7"/>
      <c r="BL281" s="247"/>
      <c r="BM281" s="7"/>
      <c r="BN281" s="8"/>
      <c r="BO281" s="7"/>
      <c r="BP281" s="247"/>
      <c r="BQ281" s="7"/>
      <c r="BR281" s="247"/>
      <c r="BS281" s="7"/>
      <c r="BT281" s="247"/>
      <c r="BU281" s="7"/>
      <c r="BV281" s="247"/>
      <c r="BW281" s="7"/>
      <c r="BX281" s="8"/>
      <c r="BY281" s="7"/>
      <c r="BZ281" s="8"/>
      <c r="CB281" s="41"/>
      <c r="CC281" s="41">
        <f t="shared" si="33"/>
        <v>0</v>
      </c>
      <c r="CD281">
        <f t="shared" si="34"/>
        <v>0</v>
      </c>
    </row>
    <row r="282" spans="1:84" x14ac:dyDescent="0.25">
      <c r="A282">
        <v>206</v>
      </c>
      <c r="B282" s="6"/>
      <c r="C282" s="10"/>
      <c r="D282" s="32"/>
      <c r="E282" s="10"/>
      <c r="F282" s="32"/>
      <c r="G282" s="10"/>
      <c r="H282" s="32"/>
      <c r="I282" s="10"/>
      <c r="J282" s="32"/>
      <c r="K282" s="94"/>
      <c r="L282" s="32"/>
      <c r="M282" s="10"/>
      <c r="N282" s="32"/>
      <c r="O282" s="10"/>
      <c r="P282" s="32"/>
      <c r="Q282" s="10"/>
      <c r="R282" s="32"/>
      <c r="S282" s="10"/>
      <c r="T282" s="32"/>
      <c r="U282" s="10"/>
      <c r="V282" s="32"/>
      <c r="W282" s="10"/>
      <c r="X282" s="32"/>
      <c r="Y282" s="10"/>
      <c r="Z282" s="32"/>
      <c r="AA282" s="10"/>
      <c r="AB282" s="32"/>
      <c r="AC282" s="10"/>
      <c r="AD282" s="32"/>
      <c r="AE282" s="10"/>
      <c r="AF282" s="32"/>
      <c r="AG282" s="10"/>
      <c r="AH282" s="32"/>
      <c r="AI282" s="10"/>
      <c r="AJ282" s="32"/>
      <c r="AK282" s="10"/>
      <c r="AL282" s="32"/>
      <c r="AM282" s="10"/>
      <c r="AN282" s="32"/>
      <c r="AO282" s="10"/>
      <c r="AP282" s="32"/>
      <c r="AQ282" s="10"/>
      <c r="AR282" s="32"/>
      <c r="AS282" s="10"/>
      <c r="AT282" s="32"/>
      <c r="AU282" s="10"/>
      <c r="AV282" s="32"/>
      <c r="AW282" s="10"/>
      <c r="AX282" s="242"/>
      <c r="AY282" s="10"/>
      <c r="AZ282" s="32"/>
      <c r="BA282" s="10"/>
      <c r="BB282" s="242"/>
      <c r="BC282" s="10"/>
      <c r="BD282" s="242"/>
      <c r="BE282" s="7"/>
      <c r="BF282" s="247"/>
      <c r="BG282" s="10"/>
      <c r="BH282" s="242"/>
      <c r="BI282" s="7"/>
      <c r="BJ282" s="247"/>
      <c r="BK282" s="7"/>
      <c r="BL282" s="247"/>
      <c r="BM282" s="7"/>
      <c r="BN282" s="8"/>
      <c r="BO282" s="7"/>
      <c r="BP282" s="247"/>
      <c r="BQ282" s="7"/>
      <c r="BR282" s="247"/>
      <c r="BS282" s="7"/>
      <c r="BT282" s="247"/>
      <c r="BU282" s="7"/>
      <c r="BV282" s="247"/>
      <c r="BW282" s="7"/>
      <c r="BX282" s="8"/>
      <c r="BY282" s="7"/>
      <c r="BZ282" s="8"/>
      <c r="CB282" s="41"/>
      <c r="CC282" s="41">
        <f t="shared" ref="CC282:CC345" si="35">+AI282+AE282+Y282+W282+U282+S282+Q282+O282+M282+I282+G282+E282+C282+AG282+K282+BY282+CF282+AA282+AC282+AQ282+AU282+AW282+BE282+BW282+BQ282+BO282+BG282+BC282+BA282+AY282+BI282+BK282+BM282+BS282+BU282+AS282</f>
        <v>0</v>
      </c>
      <c r="CD282">
        <f t="shared" si="34"/>
        <v>0</v>
      </c>
      <c r="CF282" s="39"/>
    </row>
    <row r="283" spans="1:84" x14ac:dyDescent="0.25">
      <c r="A283">
        <v>207</v>
      </c>
      <c r="B283" s="6"/>
      <c r="C283" s="10"/>
      <c r="D283" s="32"/>
      <c r="E283" s="10"/>
      <c r="F283" s="32"/>
      <c r="G283" s="10"/>
      <c r="H283" s="32"/>
      <c r="I283" s="10"/>
      <c r="J283" s="32"/>
      <c r="K283" s="10"/>
      <c r="L283" s="32"/>
      <c r="M283" s="10"/>
      <c r="N283" s="32"/>
      <c r="O283" s="10"/>
      <c r="P283" s="32"/>
      <c r="Q283" s="10"/>
      <c r="R283" s="32"/>
      <c r="S283" s="10"/>
      <c r="T283" s="32"/>
      <c r="U283" s="10"/>
      <c r="V283" s="32"/>
      <c r="W283" s="10"/>
      <c r="X283" s="32"/>
      <c r="Y283" s="10"/>
      <c r="Z283" s="32"/>
      <c r="AA283" s="10"/>
      <c r="AB283" s="32"/>
      <c r="AC283" s="10"/>
      <c r="AD283" s="32"/>
      <c r="AE283" s="10"/>
      <c r="AF283" s="32"/>
      <c r="AG283" s="10"/>
      <c r="AH283" s="32"/>
      <c r="AI283" s="10"/>
      <c r="AJ283" s="32"/>
      <c r="AK283" s="10"/>
      <c r="AL283" s="32"/>
      <c r="AM283" s="10"/>
      <c r="AN283" s="32"/>
      <c r="AO283" s="10"/>
      <c r="AP283" s="32"/>
      <c r="AQ283" s="10"/>
      <c r="AR283" s="32"/>
      <c r="AS283" s="10"/>
      <c r="AT283" s="32"/>
      <c r="AU283" s="10"/>
      <c r="AV283" s="32"/>
      <c r="AW283" s="10"/>
      <c r="AX283" s="242"/>
      <c r="AY283" s="10"/>
      <c r="AZ283" s="32"/>
      <c r="BA283" s="10"/>
      <c r="BB283" s="242"/>
      <c r="BC283" s="10"/>
      <c r="BD283" s="242"/>
      <c r="BE283" s="7"/>
      <c r="BF283" s="247"/>
      <c r="BG283" s="10"/>
      <c r="BH283" s="242"/>
      <c r="BI283" s="7"/>
      <c r="BJ283" s="247"/>
      <c r="BK283" s="7"/>
      <c r="BL283" s="247"/>
      <c r="BM283" s="7"/>
      <c r="BN283" s="8"/>
      <c r="BO283" s="7"/>
      <c r="BP283" s="247"/>
      <c r="BQ283" s="7"/>
      <c r="BR283" s="247"/>
      <c r="BS283" s="7"/>
      <c r="BT283" s="247"/>
      <c r="BU283" s="7"/>
      <c r="BV283" s="247"/>
      <c r="BW283" s="7"/>
      <c r="BX283" s="8"/>
      <c r="BY283" s="7"/>
      <c r="BZ283" s="8"/>
      <c r="CB283" s="41"/>
      <c r="CC283" s="41">
        <f t="shared" si="35"/>
        <v>0</v>
      </c>
      <c r="CD283">
        <f t="shared" si="34"/>
        <v>0</v>
      </c>
    </row>
    <row r="284" spans="1:84" x14ac:dyDescent="0.25">
      <c r="A284">
        <v>208</v>
      </c>
      <c r="B284" s="6"/>
      <c r="C284" s="10"/>
      <c r="D284" s="32"/>
      <c r="E284" s="10"/>
      <c r="F284" s="32"/>
      <c r="G284" s="10"/>
      <c r="H284" s="32"/>
      <c r="I284" s="10"/>
      <c r="J284" s="32"/>
      <c r="K284" s="10"/>
      <c r="L284" s="32"/>
      <c r="M284" s="10"/>
      <c r="N284" s="32"/>
      <c r="O284" s="10"/>
      <c r="P284" s="32"/>
      <c r="Q284" s="10"/>
      <c r="R284" s="32"/>
      <c r="S284" s="10"/>
      <c r="T284" s="32"/>
      <c r="U284" s="10"/>
      <c r="V284" s="32"/>
      <c r="W284" s="10"/>
      <c r="X284" s="32"/>
      <c r="Y284" s="10"/>
      <c r="Z284" s="32"/>
      <c r="AA284" s="10"/>
      <c r="AB284" s="32"/>
      <c r="AC284" s="10"/>
      <c r="AD284" s="32"/>
      <c r="AE284" s="10"/>
      <c r="AF284" s="32"/>
      <c r="AG284" s="10"/>
      <c r="AH284" s="32"/>
      <c r="AI284" s="10"/>
      <c r="AJ284" s="32"/>
      <c r="AK284" s="10"/>
      <c r="AL284" s="32"/>
      <c r="AM284" s="10"/>
      <c r="AN284" s="32"/>
      <c r="AO284" s="10"/>
      <c r="AP284" s="32"/>
      <c r="AQ284" s="10"/>
      <c r="AR284" s="32"/>
      <c r="AS284" s="10"/>
      <c r="AT284" s="32"/>
      <c r="AU284" s="10"/>
      <c r="AV284" s="32"/>
      <c r="AW284" s="10"/>
      <c r="AX284" s="242"/>
      <c r="AY284" s="10"/>
      <c r="AZ284" s="32"/>
      <c r="BA284" s="10"/>
      <c r="BB284" s="242"/>
      <c r="BC284" s="10"/>
      <c r="BD284" s="242"/>
      <c r="BE284" s="7"/>
      <c r="BF284" s="247"/>
      <c r="BG284" s="10"/>
      <c r="BH284" s="242"/>
      <c r="BI284" s="7"/>
      <c r="BJ284" s="247"/>
      <c r="BK284" s="7"/>
      <c r="BL284" s="247"/>
      <c r="BM284" s="7"/>
      <c r="BN284" s="8"/>
      <c r="BO284" s="7"/>
      <c r="BP284" s="247"/>
      <c r="BQ284" s="7"/>
      <c r="BR284" s="247"/>
      <c r="BS284" s="7"/>
      <c r="BT284" s="247"/>
      <c r="BU284" s="7"/>
      <c r="BV284" s="247"/>
      <c r="BW284" s="7"/>
      <c r="BX284" s="8"/>
      <c r="BY284" s="7"/>
      <c r="BZ284" s="8"/>
      <c r="CB284" s="41"/>
      <c r="CC284" s="41">
        <f t="shared" si="35"/>
        <v>0</v>
      </c>
      <c r="CD284">
        <f t="shared" si="34"/>
        <v>0</v>
      </c>
    </row>
    <row r="285" spans="1:84" x14ac:dyDescent="0.25">
      <c r="A285">
        <v>209</v>
      </c>
      <c r="B285" s="6"/>
      <c r="C285" s="10"/>
      <c r="D285" s="32"/>
      <c r="E285" s="10"/>
      <c r="F285" s="32"/>
      <c r="G285" s="10"/>
      <c r="H285" s="32"/>
      <c r="I285" s="10"/>
      <c r="J285" s="32"/>
      <c r="K285" s="10"/>
      <c r="L285" s="32"/>
      <c r="M285" s="10"/>
      <c r="N285" s="32"/>
      <c r="O285" s="10"/>
      <c r="P285" s="32"/>
      <c r="Q285" s="10"/>
      <c r="R285" s="32"/>
      <c r="S285" s="10"/>
      <c r="T285" s="32"/>
      <c r="U285" s="10"/>
      <c r="V285" s="32"/>
      <c r="W285" s="10"/>
      <c r="X285" s="32"/>
      <c r="Y285" s="10"/>
      <c r="Z285" s="32"/>
      <c r="AA285" s="10"/>
      <c r="AB285" s="32"/>
      <c r="AC285" s="10"/>
      <c r="AD285" s="32"/>
      <c r="AE285" s="10"/>
      <c r="AF285" s="32"/>
      <c r="AG285" s="10"/>
      <c r="AH285" s="32"/>
      <c r="AI285" s="10"/>
      <c r="AJ285" s="32"/>
      <c r="AK285" s="10"/>
      <c r="AL285" s="32"/>
      <c r="AM285" s="10"/>
      <c r="AN285" s="32"/>
      <c r="AO285" s="10"/>
      <c r="AP285" s="32"/>
      <c r="AQ285" s="10"/>
      <c r="AR285" s="32"/>
      <c r="AS285" s="10"/>
      <c r="AT285" s="32"/>
      <c r="AU285" s="10"/>
      <c r="AV285" s="32"/>
      <c r="AW285" s="10"/>
      <c r="AX285" s="242"/>
      <c r="AY285" s="10"/>
      <c r="AZ285" s="32"/>
      <c r="BA285" s="10"/>
      <c r="BB285" s="242"/>
      <c r="BC285" s="10"/>
      <c r="BD285" s="242"/>
      <c r="BE285" s="7"/>
      <c r="BF285" s="247"/>
      <c r="BG285" s="10"/>
      <c r="BH285" s="242"/>
      <c r="BI285" s="7"/>
      <c r="BJ285" s="247"/>
      <c r="BK285" s="7"/>
      <c r="BL285" s="247"/>
      <c r="BM285" s="7"/>
      <c r="BN285" s="8"/>
      <c r="BO285" s="7"/>
      <c r="BP285" s="247"/>
      <c r="BQ285" s="7"/>
      <c r="BR285" s="247"/>
      <c r="BS285" s="7"/>
      <c r="BT285" s="247"/>
      <c r="BU285" s="7"/>
      <c r="BV285" s="247"/>
      <c r="BW285" s="7"/>
      <c r="BX285" s="8"/>
      <c r="BY285" s="7"/>
      <c r="BZ285" s="8"/>
      <c r="CB285" s="41"/>
      <c r="CC285" s="41">
        <f t="shared" si="35"/>
        <v>0</v>
      </c>
      <c r="CD285">
        <f t="shared" si="34"/>
        <v>0</v>
      </c>
    </row>
    <row r="286" spans="1:84" x14ac:dyDescent="0.25">
      <c r="A286">
        <v>210</v>
      </c>
      <c r="B286" s="6"/>
      <c r="C286" s="10"/>
      <c r="D286" s="32"/>
      <c r="E286" s="10"/>
      <c r="F286" s="32"/>
      <c r="G286" s="10"/>
      <c r="H286" s="32"/>
      <c r="I286" s="10"/>
      <c r="J286" s="32"/>
      <c r="K286" s="10"/>
      <c r="L286" s="32"/>
      <c r="M286" s="10"/>
      <c r="N286" s="32"/>
      <c r="O286" s="10"/>
      <c r="P286" s="32"/>
      <c r="Q286" s="10"/>
      <c r="R286" s="32"/>
      <c r="S286" s="10"/>
      <c r="T286" s="32"/>
      <c r="U286" s="10"/>
      <c r="V286" s="32"/>
      <c r="W286" s="10"/>
      <c r="X286" s="32"/>
      <c r="Y286" s="10"/>
      <c r="Z286" s="32"/>
      <c r="AA286" s="10"/>
      <c r="AB286" s="32"/>
      <c r="AC286" s="10"/>
      <c r="AD286" s="32"/>
      <c r="AE286" s="10"/>
      <c r="AF286" s="32"/>
      <c r="AG286" s="10"/>
      <c r="AH286" s="32"/>
      <c r="AI286" s="10"/>
      <c r="AJ286" s="32"/>
      <c r="AK286" s="10"/>
      <c r="AL286" s="32"/>
      <c r="AM286" s="10"/>
      <c r="AN286" s="32"/>
      <c r="AO286" s="10"/>
      <c r="AP286" s="32"/>
      <c r="AQ286" s="10"/>
      <c r="AR286" s="32"/>
      <c r="AS286" s="10"/>
      <c r="AT286" s="32"/>
      <c r="AU286" s="10"/>
      <c r="AV286" s="32"/>
      <c r="AW286" s="10"/>
      <c r="AX286" s="242"/>
      <c r="AY286" s="10"/>
      <c r="AZ286" s="32"/>
      <c r="BA286" s="10"/>
      <c r="BB286" s="242"/>
      <c r="BC286" s="10"/>
      <c r="BD286" s="242"/>
      <c r="BE286" s="7"/>
      <c r="BF286" s="247"/>
      <c r="BG286" s="10"/>
      <c r="BH286" s="242"/>
      <c r="BI286" s="7"/>
      <c r="BJ286" s="247"/>
      <c r="BK286" s="7"/>
      <c r="BL286" s="247"/>
      <c r="BM286" s="7"/>
      <c r="BN286" s="8"/>
      <c r="BO286" s="7"/>
      <c r="BP286" s="247"/>
      <c r="BQ286" s="7"/>
      <c r="BR286" s="247"/>
      <c r="BS286" s="7"/>
      <c r="BT286" s="247"/>
      <c r="BU286" s="7"/>
      <c r="BV286" s="247"/>
      <c r="BW286" s="7"/>
      <c r="BX286" s="8"/>
      <c r="BY286" s="7"/>
      <c r="BZ286" s="8"/>
      <c r="CB286" s="41"/>
      <c r="CC286" s="41">
        <f t="shared" si="35"/>
        <v>0</v>
      </c>
      <c r="CD286">
        <f t="shared" si="34"/>
        <v>0</v>
      </c>
    </row>
    <row r="287" spans="1:84" x14ac:dyDescent="0.25">
      <c r="A287">
        <v>211</v>
      </c>
      <c r="B287" s="6"/>
      <c r="C287" s="10"/>
      <c r="D287" s="32"/>
      <c r="E287" s="10"/>
      <c r="F287" s="32"/>
      <c r="G287" s="10"/>
      <c r="H287" s="32"/>
      <c r="I287" s="10"/>
      <c r="J287" s="32"/>
      <c r="K287" s="10"/>
      <c r="L287" s="32"/>
      <c r="M287" s="10"/>
      <c r="N287" s="32"/>
      <c r="O287" s="10"/>
      <c r="P287" s="32"/>
      <c r="Q287" s="10"/>
      <c r="R287" s="32"/>
      <c r="S287" s="10"/>
      <c r="T287" s="32"/>
      <c r="U287" s="10"/>
      <c r="V287" s="32"/>
      <c r="W287" s="10"/>
      <c r="X287" s="32"/>
      <c r="Y287" s="10"/>
      <c r="Z287" s="32"/>
      <c r="AA287" s="10"/>
      <c r="AB287" s="32"/>
      <c r="AC287" s="10"/>
      <c r="AD287" s="32"/>
      <c r="AE287" s="10"/>
      <c r="AF287" s="32"/>
      <c r="AG287" s="10"/>
      <c r="AH287" s="32"/>
      <c r="AI287" s="10"/>
      <c r="AJ287" s="32"/>
      <c r="AK287" s="10"/>
      <c r="AL287" s="32"/>
      <c r="AM287" s="10"/>
      <c r="AN287" s="32"/>
      <c r="AO287" s="10"/>
      <c r="AP287" s="32"/>
      <c r="AQ287" s="10"/>
      <c r="AR287" s="32"/>
      <c r="AS287" s="10"/>
      <c r="AT287" s="32"/>
      <c r="AU287" s="10"/>
      <c r="AV287" s="32"/>
      <c r="AW287" s="10"/>
      <c r="AX287" s="242"/>
      <c r="AY287" s="10"/>
      <c r="AZ287" s="32"/>
      <c r="BA287" s="10"/>
      <c r="BB287" s="242"/>
      <c r="BC287" s="10"/>
      <c r="BD287" s="242"/>
      <c r="BE287" s="7"/>
      <c r="BF287" s="247"/>
      <c r="BG287" s="10"/>
      <c r="BH287" s="242"/>
      <c r="BI287" s="7"/>
      <c r="BJ287" s="247"/>
      <c r="BK287" s="7"/>
      <c r="BL287" s="247"/>
      <c r="BM287" s="7"/>
      <c r="BN287" s="8"/>
      <c r="BO287" s="7"/>
      <c r="BP287" s="247"/>
      <c r="BQ287" s="7"/>
      <c r="BR287" s="247"/>
      <c r="BS287" s="7"/>
      <c r="BT287" s="247"/>
      <c r="BU287" s="7"/>
      <c r="BV287" s="247"/>
      <c r="BW287" s="7"/>
      <c r="BX287" s="8"/>
      <c r="BY287" s="7"/>
      <c r="BZ287" s="8"/>
      <c r="CB287" s="41"/>
      <c r="CC287" s="41">
        <f t="shared" si="35"/>
        <v>0</v>
      </c>
      <c r="CD287">
        <f t="shared" si="34"/>
        <v>0</v>
      </c>
    </row>
    <row r="288" spans="1:84" x14ac:dyDescent="0.25">
      <c r="A288">
        <v>212</v>
      </c>
      <c r="B288" s="6"/>
      <c r="C288" s="10"/>
      <c r="D288" s="32"/>
      <c r="E288" s="10"/>
      <c r="F288" s="32"/>
      <c r="G288" s="10"/>
      <c r="H288" s="32"/>
      <c r="I288" s="10"/>
      <c r="J288" s="32"/>
      <c r="K288" s="94"/>
      <c r="L288" s="32"/>
      <c r="M288" s="10"/>
      <c r="N288" s="32"/>
      <c r="O288" s="10"/>
      <c r="P288" s="32"/>
      <c r="Q288" s="10"/>
      <c r="R288" s="32"/>
      <c r="S288" s="10"/>
      <c r="T288" s="32"/>
      <c r="U288" s="10"/>
      <c r="V288" s="32"/>
      <c r="W288" s="10"/>
      <c r="X288" s="32"/>
      <c r="Y288" s="10"/>
      <c r="Z288" s="32"/>
      <c r="AA288" s="10"/>
      <c r="AB288" s="32"/>
      <c r="AC288" s="10"/>
      <c r="AD288" s="32"/>
      <c r="AE288" s="10"/>
      <c r="AF288" s="32"/>
      <c r="AG288" s="10"/>
      <c r="AH288" s="32"/>
      <c r="AI288" s="10"/>
      <c r="AJ288" s="32"/>
      <c r="AK288" s="10"/>
      <c r="AL288" s="32"/>
      <c r="AM288" s="10"/>
      <c r="AN288" s="32"/>
      <c r="AO288" s="10"/>
      <c r="AP288" s="32"/>
      <c r="AQ288" s="10"/>
      <c r="AR288" s="32"/>
      <c r="AS288" s="10"/>
      <c r="AT288" s="32"/>
      <c r="AU288" s="10"/>
      <c r="AV288" s="32"/>
      <c r="AW288" s="10"/>
      <c r="AX288" s="242"/>
      <c r="AY288" s="10"/>
      <c r="AZ288" s="32"/>
      <c r="BA288" s="10"/>
      <c r="BB288" s="242"/>
      <c r="BC288" s="10"/>
      <c r="BD288" s="242"/>
      <c r="BE288" s="7"/>
      <c r="BF288" s="247"/>
      <c r="BG288" s="10"/>
      <c r="BH288" s="242"/>
      <c r="BI288" s="7"/>
      <c r="BJ288" s="247"/>
      <c r="BK288" s="7"/>
      <c r="BL288" s="247"/>
      <c r="BM288" s="7"/>
      <c r="BN288" s="8"/>
      <c r="BO288" s="7"/>
      <c r="BP288" s="247"/>
      <c r="BQ288" s="7"/>
      <c r="BR288" s="247"/>
      <c r="BS288" s="7"/>
      <c r="BT288" s="247"/>
      <c r="BU288" s="7"/>
      <c r="BV288" s="247"/>
      <c r="BW288" s="7"/>
      <c r="BX288" s="8"/>
      <c r="BY288" s="7"/>
      <c r="BZ288" s="8"/>
      <c r="CB288" s="41"/>
      <c r="CC288" s="41">
        <f t="shared" si="35"/>
        <v>0</v>
      </c>
      <c r="CD288">
        <f t="shared" si="34"/>
        <v>0</v>
      </c>
      <c r="CF288" s="39"/>
    </row>
    <row r="289" spans="1:84" x14ac:dyDescent="0.25">
      <c r="A289">
        <v>213</v>
      </c>
      <c r="B289" s="6"/>
      <c r="C289" s="10"/>
      <c r="D289" s="32"/>
      <c r="E289" s="10"/>
      <c r="F289" s="32"/>
      <c r="G289" s="10"/>
      <c r="H289" s="32"/>
      <c r="I289" s="10"/>
      <c r="J289" s="32"/>
      <c r="K289" s="94"/>
      <c r="L289" s="32"/>
      <c r="M289" s="10"/>
      <c r="N289" s="32"/>
      <c r="O289" s="10"/>
      <c r="P289" s="32"/>
      <c r="Q289" s="10"/>
      <c r="R289" s="32"/>
      <c r="S289" s="10"/>
      <c r="T289" s="32"/>
      <c r="U289" s="10"/>
      <c r="V289" s="32"/>
      <c r="W289" s="10"/>
      <c r="X289" s="32"/>
      <c r="Y289" s="10"/>
      <c r="Z289" s="32"/>
      <c r="AA289" s="10"/>
      <c r="AB289" s="32"/>
      <c r="AC289" s="10"/>
      <c r="AD289" s="32"/>
      <c r="AE289" s="10"/>
      <c r="AF289" s="32"/>
      <c r="AG289" s="10"/>
      <c r="AH289" s="32"/>
      <c r="AI289" s="10"/>
      <c r="AJ289" s="32"/>
      <c r="AK289" s="10"/>
      <c r="AL289" s="32"/>
      <c r="AM289" s="10"/>
      <c r="AN289" s="32"/>
      <c r="AO289" s="10"/>
      <c r="AP289" s="32"/>
      <c r="AQ289" s="10"/>
      <c r="AR289" s="32"/>
      <c r="AS289" s="10"/>
      <c r="AT289" s="32"/>
      <c r="AU289" s="10"/>
      <c r="AV289" s="32"/>
      <c r="AW289" s="10"/>
      <c r="AX289" s="242"/>
      <c r="AY289" s="10"/>
      <c r="AZ289" s="32"/>
      <c r="BA289" s="10"/>
      <c r="BB289" s="242"/>
      <c r="BC289" s="10"/>
      <c r="BD289" s="242"/>
      <c r="BE289" s="7"/>
      <c r="BF289" s="247"/>
      <c r="BG289" s="10"/>
      <c r="BH289" s="242"/>
      <c r="BI289" s="7"/>
      <c r="BJ289" s="247"/>
      <c r="BK289" s="7"/>
      <c r="BL289" s="247"/>
      <c r="BM289" s="7"/>
      <c r="BN289" s="8"/>
      <c r="BO289" s="7"/>
      <c r="BP289" s="247"/>
      <c r="BQ289" s="7"/>
      <c r="BR289" s="247"/>
      <c r="BS289" s="7"/>
      <c r="BT289" s="247"/>
      <c r="BU289" s="7"/>
      <c r="BV289" s="247"/>
      <c r="BW289" s="7"/>
      <c r="BX289" s="8"/>
      <c r="BY289" s="7"/>
      <c r="BZ289" s="8"/>
      <c r="CB289" s="41"/>
      <c r="CC289" s="41">
        <f t="shared" si="35"/>
        <v>0</v>
      </c>
      <c r="CD289">
        <f t="shared" si="34"/>
        <v>0</v>
      </c>
      <c r="CF289" s="39"/>
    </row>
    <row r="290" spans="1:84" x14ac:dyDescent="0.25">
      <c r="A290">
        <v>214</v>
      </c>
      <c r="B290" s="6"/>
      <c r="C290" s="10"/>
      <c r="D290" s="32"/>
      <c r="E290" s="10"/>
      <c r="F290" s="32"/>
      <c r="G290" s="10"/>
      <c r="H290" s="32"/>
      <c r="I290" s="10"/>
      <c r="J290" s="32"/>
      <c r="K290" s="10"/>
      <c r="L290" s="32"/>
      <c r="M290" s="10"/>
      <c r="N290" s="32"/>
      <c r="O290" s="10"/>
      <c r="P290" s="32"/>
      <c r="Q290" s="10"/>
      <c r="R290" s="32"/>
      <c r="S290" s="10"/>
      <c r="T290" s="32"/>
      <c r="U290" s="10"/>
      <c r="V290" s="32"/>
      <c r="W290" s="10"/>
      <c r="X290" s="32"/>
      <c r="Y290" s="10"/>
      <c r="Z290" s="32"/>
      <c r="AA290" s="10"/>
      <c r="AB290" s="32"/>
      <c r="AC290" s="10"/>
      <c r="AD290" s="32"/>
      <c r="AE290" s="10"/>
      <c r="AF290" s="32"/>
      <c r="AG290" s="10"/>
      <c r="AH290" s="32"/>
      <c r="AI290" s="10"/>
      <c r="AJ290" s="32"/>
      <c r="AK290" s="10"/>
      <c r="AL290" s="32"/>
      <c r="AM290" s="10"/>
      <c r="AN290" s="32"/>
      <c r="AO290" s="10"/>
      <c r="AP290" s="32"/>
      <c r="AQ290" s="10"/>
      <c r="AR290" s="32"/>
      <c r="AS290" s="10"/>
      <c r="AT290" s="32"/>
      <c r="AU290" s="10"/>
      <c r="AV290" s="32"/>
      <c r="AW290" s="10"/>
      <c r="AX290" s="242"/>
      <c r="AY290" s="10"/>
      <c r="AZ290" s="32"/>
      <c r="BA290" s="10"/>
      <c r="BB290" s="242"/>
      <c r="BC290" s="10"/>
      <c r="BD290" s="242"/>
      <c r="BE290" s="7"/>
      <c r="BF290" s="247"/>
      <c r="BG290" s="10"/>
      <c r="BH290" s="242"/>
      <c r="BI290" s="7"/>
      <c r="BJ290" s="247"/>
      <c r="BK290" s="7"/>
      <c r="BL290" s="247"/>
      <c r="BM290" s="7"/>
      <c r="BN290" s="8"/>
      <c r="BO290" s="7"/>
      <c r="BP290" s="247"/>
      <c r="BQ290" s="7"/>
      <c r="BR290" s="247"/>
      <c r="BS290" s="7"/>
      <c r="BT290" s="247"/>
      <c r="BU290" s="7"/>
      <c r="BV290" s="247"/>
      <c r="BW290" s="7"/>
      <c r="BX290" s="8"/>
      <c r="BY290" s="7"/>
      <c r="BZ290" s="8"/>
      <c r="CB290" s="41"/>
      <c r="CC290" s="41">
        <f t="shared" si="35"/>
        <v>0</v>
      </c>
      <c r="CD290">
        <f t="shared" si="34"/>
        <v>0</v>
      </c>
    </row>
    <row r="291" spans="1:84" x14ac:dyDescent="0.25">
      <c r="A291">
        <v>215</v>
      </c>
      <c r="B291" s="6"/>
      <c r="C291" s="10"/>
      <c r="D291" s="32"/>
      <c r="E291" s="10"/>
      <c r="F291" s="32"/>
      <c r="G291" s="10"/>
      <c r="H291" s="32"/>
      <c r="I291" s="10"/>
      <c r="J291" s="32"/>
      <c r="K291" s="10"/>
      <c r="L291" s="32"/>
      <c r="M291" s="10"/>
      <c r="N291" s="32"/>
      <c r="O291" s="10"/>
      <c r="P291" s="32"/>
      <c r="Q291" s="10"/>
      <c r="R291" s="32"/>
      <c r="S291" s="10"/>
      <c r="T291" s="32"/>
      <c r="U291" s="10"/>
      <c r="V291" s="32"/>
      <c r="W291" s="10"/>
      <c r="X291" s="32"/>
      <c r="Y291" s="10"/>
      <c r="Z291" s="32"/>
      <c r="AA291" s="10"/>
      <c r="AB291" s="32"/>
      <c r="AC291" s="10"/>
      <c r="AD291" s="32"/>
      <c r="AE291" s="10"/>
      <c r="AF291" s="32"/>
      <c r="AG291" s="10"/>
      <c r="AH291" s="32"/>
      <c r="AI291" s="10"/>
      <c r="AJ291" s="32"/>
      <c r="AK291" s="10"/>
      <c r="AL291" s="32"/>
      <c r="AM291" s="10"/>
      <c r="AN291" s="32"/>
      <c r="AO291" s="10"/>
      <c r="AP291" s="32"/>
      <c r="AQ291" s="10"/>
      <c r="AR291" s="32"/>
      <c r="AS291" s="10"/>
      <c r="AT291" s="32"/>
      <c r="AU291" s="10"/>
      <c r="AV291" s="32"/>
      <c r="AW291" s="10"/>
      <c r="AX291" s="242"/>
      <c r="AY291" s="10"/>
      <c r="AZ291" s="32"/>
      <c r="BA291" s="10"/>
      <c r="BB291" s="242"/>
      <c r="BC291" s="10"/>
      <c r="BD291" s="242"/>
      <c r="BE291" s="7"/>
      <c r="BF291" s="247"/>
      <c r="BG291" s="10"/>
      <c r="BH291" s="242"/>
      <c r="BI291" s="7"/>
      <c r="BJ291" s="247"/>
      <c r="BK291" s="7"/>
      <c r="BL291" s="247"/>
      <c r="BM291" s="7"/>
      <c r="BN291" s="8"/>
      <c r="BO291" s="7"/>
      <c r="BP291" s="247"/>
      <c r="BQ291" s="7"/>
      <c r="BR291" s="247"/>
      <c r="BS291" s="7"/>
      <c r="BT291" s="247"/>
      <c r="BU291" s="7"/>
      <c r="BV291" s="247"/>
      <c r="BW291" s="7"/>
      <c r="BX291" s="8"/>
      <c r="BY291" s="7"/>
      <c r="BZ291" s="8"/>
      <c r="CB291" s="41"/>
      <c r="CC291" s="41">
        <f t="shared" si="35"/>
        <v>0</v>
      </c>
      <c r="CD291">
        <f t="shared" si="34"/>
        <v>0</v>
      </c>
    </row>
    <row r="292" spans="1:84" x14ac:dyDescent="0.25">
      <c r="A292">
        <v>216</v>
      </c>
      <c r="B292" s="6"/>
      <c r="C292" s="10"/>
      <c r="D292" s="32"/>
      <c r="E292" s="10"/>
      <c r="F292" s="32"/>
      <c r="G292" s="10"/>
      <c r="H292" s="32"/>
      <c r="I292" s="10"/>
      <c r="J292" s="32"/>
      <c r="K292" s="10"/>
      <c r="L292" s="32"/>
      <c r="M292" s="10"/>
      <c r="N292" s="32"/>
      <c r="O292" s="10"/>
      <c r="P292" s="32"/>
      <c r="Q292" s="10"/>
      <c r="R292" s="32"/>
      <c r="S292" s="10"/>
      <c r="T292" s="32"/>
      <c r="U292" s="10"/>
      <c r="V292" s="32"/>
      <c r="W292" s="10"/>
      <c r="X292" s="32"/>
      <c r="Y292" s="10"/>
      <c r="Z292" s="32"/>
      <c r="AA292" s="10"/>
      <c r="AB292" s="32"/>
      <c r="AC292" s="10"/>
      <c r="AD292" s="32"/>
      <c r="AE292" s="10"/>
      <c r="AF292" s="32"/>
      <c r="AG292" s="10"/>
      <c r="AH292" s="32"/>
      <c r="AI292" s="10"/>
      <c r="AJ292" s="32"/>
      <c r="AK292" s="10"/>
      <c r="AL292" s="32"/>
      <c r="AM292" s="10"/>
      <c r="AN292" s="32"/>
      <c r="AO292" s="10"/>
      <c r="AP292" s="32"/>
      <c r="AQ292" s="10"/>
      <c r="AR292" s="32"/>
      <c r="AS292" s="10"/>
      <c r="AT292" s="32"/>
      <c r="AU292" s="10"/>
      <c r="AV292" s="32"/>
      <c r="AW292" s="10"/>
      <c r="AX292" s="242"/>
      <c r="AY292" s="10"/>
      <c r="AZ292" s="32"/>
      <c r="BA292" s="10"/>
      <c r="BB292" s="242"/>
      <c r="BC292" s="10"/>
      <c r="BD292" s="242"/>
      <c r="BE292" s="7"/>
      <c r="BF292" s="247"/>
      <c r="BG292" s="10"/>
      <c r="BH292" s="242"/>
      <c r="BI292" s="7"/>
      <c r="BJ292" s="247"/>
      <c r="BK292" s="7"/>
      <c r="BL292" s="247"/>
      <c r="BM292" s="7"/>
      <c r="BN292" s="8"/>
      <c r="BO292" s="7"/>
      <c r="BP292" s="247"/>
      <c r="BQ292" s="7"/>
      <c r="BR292" s="247"/>
      <c r="BS292" s="7"/>
      <c r="BT292" s="247"/>
      <c r="BU292" s="7"/>
      <c r="BV292" s="247"/>
      <c r="BW292" s="7"/>
      <c r="BX292" s="8"/>
      <c r="BY292" s="7"/>
      <c r="BZ292" s="8"/>
      <c r="CB292" s="41"/>
      <c r="CC292" s="41">
        <f t="shared" si="35"/>
        <v>0</v>
      </c>
      <c r="CD292">
        <f t="shared" si="34"/>
        <v>0</v>
      </c>
    </row>
    <row r="293" spans="1:84" x14ac:dyDescent="0.25">
      <c r="A293">
        <v>217</v>
      </c>
      <c r="B293" s="6"/>
      <c r="C293" s="10"/>
      <c r="D293" s="32"/>
      <c r="E293" s="10"/>
      <c r="F293" s="32"/>
      <c r="G293" s="10"/>
      <c r="H293" s="32"/>
      <c r="I293" s="10"/>
      <c r="J293" s="32"/>
      <c r="K293" s="10"/>
      <c r="L293" s="32"/>
      <c r="M293" s="10"/>
      <c r="N293" s="32"/>
      <c r="O293" s="10"/>
      <c r="P293" s="32"/>
      <c r="Q293" s="10"/>
      <c r="R293" s="32"/>
      <c r="S293" s="10"/>
      <c r="T293" s="32"/>
      <c r="U293" s="10"/>
      <c r="V293" s="32"/>
      <c r="W293" s="10"/>
      <c r="X293" s="32"/>
      <c r="Y293" s="10"/>
      <c r="Z293" s="32"/>
      <c r="AA293" s="10"/>
      <c r="AB293" s="32"/>
      <c r="AC293" s="10"/>
      <c r="AD293" s="32"/>
      <c r="AE293" s="10"/>
      <c r="AF293" s="32"/>
      <c r="AG293" s="10"/>
      <c r="AH293" s="32"/>
      <c r="AI293" s="10"/>
      <c r="AJ293" s="32"/>
      <c r="AK293" s="10"/>
      <c r="AL293" s="32"/>
      <c r="AM293" s="10"/>
      <c r="AN293" s="32"/>
      <c r="AO293" s="10"/>
      <c r="AP293" s="32"/>
      <c r="AQ293" s="10"/>
      <c r="AR293" s="32"/>
      <c r="AS293" s="10"/>
      <c r="AT293" s="32"/>
      <c r="AU293" s="10"/>
      <c r="AV293" s="32"/>
      <c r="AW293" s="10"/>
      <c r="AX293" s="242"/>
      <c r="AY293" s="10"/>
      <c r="AZ293" s="32"/>
      <c r="BA293" s="10"/>
      <c r="BB293" s="242"/>
      <c r="BC293" s="10"/>
      <c r="BD293" s="242"/>
      <c r="BE293" s="7"/>
      <c r="BF293" s="247"/>
      <c r="BG293" s="10"/>
      <c r="BH293" s="242"/>
      <c r="BI293" s="7"/>
      <c r="BJ293" s="247"/>
      <c r="BK293" s="7"/>
      <c r="BL293" s="247"/>
      <c r="BM293" s="7"/>
      <c r="BN293" s="8"/>
      <c r="BO293" s="7"/>
      <c r="BP293" s="247"/>
      <c r="BQ293" s="7"/>
      <c r="BR293" s="247"/>
      <c r="BS293" s="7"/>
      <c r="BT293" s="247"/>
      <c r="BU293" s="7"/>
      <c r="BV293" s="247"/>
      <c r="BW293" s="7"/>
      <c r="BX293" s="8"/>
      <c r="BY293" s="7"/>
      <c r="BZ293" s="8"/>
      <c r="CB293" s="41"/>
      <c r="CC293" s="41">
        <f t="shared" si="35"/>
        <v>0</v>
      </c>
      <c r="CD293">
        <f t="shared" si="34"/>
        <v>0</v>
      </c>
    </row>
    <row r="294" spans="1:84" x14ac:dyDescent="0.25">
      <c r="A294">
        <v>218</v>
      </c>
      <c r="B294" s="6"/>
      <c r="C294" s="10"/>
      <c r="D294" s="32"/>
      <c r="E294" s="10"/>
      <c r="F294" s="32"/>
      <c r="G294" s="10"/>
      <c r="H294" s="32"/>
      <c r="I294" s="10"/>
      <c r="J294" s="32"/>
      <c r="K294" s="94"/>
      <c r="L294" s="32"/>
      <c r="M294" s="10"/>
      <c r="N294" s="32"/>
      <c r="O294" s="10"/>
      <c r="P294" s="32"/>
      <c r="Q294" s="10"/>
      <c r="R294" s="32"/>
      <c r="S294" s="10"/>
      <c r="T294" s="32"/>
      <c r="U294" s="10"/>
      <c r="V294" s="32"/>
      <c r="W294" s="10"/>
      <c r="X294" s="32"/>
      <c r="Y294" s="10"/>
      <c r="Z294" s="32"/>
      <c r="AA294" s="10"/>
      <c r="AB294" s="32"/>
      <c r="AC294" s="10"/>
      <c r="AD294" s="32"/>
      <c r="AE294" s="10"/>
      <c r="AF294" s="32"/>
      <c r="AG294" s="10"/>
      <c r="AH294" s="32"/>
      <c r="AI294" s="10"/>
      <c r="AJ294" s="32"/>
      <c r="AK294" s="10"/>
      <c r="AL294" s="32"/>
      <c r="AM294" s="10"/>
      <c r="AN294" s="32"/>
      <c r="AO294" s="10"/>
      <c r="AP294" s="32"/>
      <c r="AQ294" s="10"/>
      <c r="AR294" s="32"/>
      <c r="AS294" s="10"/>
      <c r="AT294" s="32"/>
      <c r="AU294" s="10"/>
      <c r="AV294" s="32"/>
      <c r="AW294" s="10"/>
      <c r="AX294" s="242"/>
      <c r="AY294" s="10"/>
      <c r="AZ294" s="32"/>
      <c r="BA294" s="10"/>
      <c r="BB294" s="242"/>
      <c r="BC294" s="10"/>
      <c r="BD294" s="242"/>
      <c r="BE294" s="7"/>
      <c r="BF294" s="247"/>
      <c r="BG294" s="10"/>
      <c r="BH294" s="242"/>
      <c r="BI294" s="7"/>
      <c r="BJ294" s="247"/>
      <c r="BK294" s="7"/>
      <c r="BL294" s="247"/>
      <c r="BM294" s="7"/>
      <c r="BN294" s="8"/>
      <c r="BO294" s="7"/>
      <c r="BP294" s="247"/>
      <c r="BQ294" s="7"/>
      <c r="BR294" s="247"/>
      <c r="BS294" s="7"/>
      <c r="BT294" s="247"/>
      <c r="BU294" s="7"/>
      <c r="BV294" s="247"/>
      <c r="BW294" s="7"/>
      <c r="BX294" s="8"/>
      <c r="BY294" s="7"/>
      <c r="BZ294" s="8"/>
      <c r="CB294" s="41"/>
      <c r="CC294" s="41">
        <f t="shared" si="35"/>
        <v>0</v>
      </c>
      <c r="CD294">
        <f t="shared" si="34"/>
        <v>0</v>
      </c>
      <c r="CF294" s="39"/>
    </row>
    <row r="295" spans="1:84" x14ac:dyDescent="0.25">
      <c r="A295">
        <v>219</v>
      </c>
      <c r="B295" s="6"/>
      <c r="C295" s="10"/>
      <c r="D295" s="32"/>
      <c r="E295" s="10"/>
      <c r="F295" s="32"/>
      <c r="G295" s="10"/>
      <c r="H295" s="32"/>
      <c r="I295" s="10"/>
      <c r="J295" s="32"/>
      <c r="K295" s="94"/>
      <c r="L295" s="32"/>
      <c r="M295" s="10"/>
      <c r="N295" s="32"/>
      <c r="O295" s="10"/>
      <c r="P295" s="32"/>
      <c r="Q295" s="10"/>
      <c r="R295" s="32"/>
      <c r="S295" s="10"/>
      <c r="T295" s="32"/>
      <c r="U295" s="10"/>
      <c r="V295" s="32"/>
      <c r="W295" s="10"/>
      <c r="X295" s="32"/>
      <c r="Y295" s="10"/>
      <c r="Z295" s="32"/>
      <c r="AA295" s="10"/>
      <c r="AB295" s="32"/>
      <c r="AC295" s="10"/>
      <c r="AD295" s="32"/>
      <c r="AE295" s="10"/>
      <c r="AF295" s="32"/>
      <c r="AG295" s="10"/>
      <c r="AH295" s="32"/>
      <c r="AI295" s="10"/>
      <c r="AJ295" s="32"/>
      <c r="AK295" s="10"/>
      <c r="AL295" s="32"/>
      <c r="AM295" s="10"/>
      <c r="AN295" s="32"/>
      <c r="AO295" s="10"/>
      <c r="AP295" s="32"/>
      <c r="AQ295" s="10"/>
      <c r="AR295" s="32"/>
      <c r="AS295" s="10"/>
      <c r="AT295" s="32"/>
      <c r="AU295" s="10"/>
      <c r="AV295" s="32"/>
      <c r="AW295" s="10"/>
      <c r="AX295" s="242"/>
      <c r="AY295" s="10"/>
      <c r="AZ295" s="32"/>
      <c r="BA295" s="10"/>
      <c r="BB295" s="242"/>
      <c r="BC295" s="10"/>
      <c r="BD295" s="242"/>
      <c r="BE295" s="7"/>
      <c r="BF295" s="247"/>
      <c r="BG295" s="10"/>
      <c r="BH295" s="242"/>
      <c r="BI295" s="7"/>
      <c r="BJ295" s="247"/>
      <c r="BK295" s="7"/>
      <c r="BL295" s="247"/>
      <c r="BM295" s="7"/>
      <c r="BN295" s="8"/>
      <c r="BO295" s="7"/>
      <c r="BP295" s="247"/>
      <c r="BQ295" s="7"/>
      <c r="BR295" s="247"/>
      <c r="BS295" s="7"/>
      <c r="BT295" s="247"/>
      <c r="BU295" s="7"/>
      <c r="BV295" s="247"/>
      <c r="BW295" s="7"/>
      <c r="BX295" s="8"/>
      <c r="BY295" s="7"/>
      <c r="BZ295" s="8"/>
      <c r="CB295" s="41"/>
      <c r="CC295" s="41">
        <f t="shared" si="35"/>
        <v>0</v>
      </c>
      <c r="CD295">
        <f t="shared" si="34"/>
        <v>0</v>
      </c>
      <c r="CF295" s="39"/>
    </row>
    <row r="296" spans="1:84" x14ac:dyDescent="0.25">
      <c r="A296">
        <v>220</v>
      </c>
      <c r="B296" s="6"/>
      <c r="C296" s="10"/>
      <c r="D296" s="32"/>
      <c r="E296" s="10"/>
      <c r="F296" s="32"/>
      <c r="G296" s="10"/>
      <c r="H296" s="32"/>
      <c r="I296" s="10"/>
      <c r="J296" s="32"/>
      <c r="K296" s="94"/>
      <c r="L296" s="32"/>
      <c r="M296" s="10"/>
      <c r="N296" s="32"/>
      <c r="O296" s="10"/>
      <c r="P296" s="32"/>
      <c r="Q296" s="10"/>
      <c r="R296" s="32"/>
      <c r="S296" s="10"/>
      <c r="T296" s="32"/>
      <c r="U296" s="10"/>
      <c r="V296" s="32"/>
      <c r="W296" s="10"/>
      <c r="X296" s="32"/>
      <c r="Y296" s="10"/>
      <c r="Z296" s="32"/>
      <c r="AA296" s="10"/>
      <c r="AB296" s="32"/>
      <c r="AC296" s="10"/>
      <c r="AD296" s="32"/>
      <c r="AE296" s="10"/>
      <c r="AF296" s="32"/>
      <c r="AG296" s="10"/>
      <c r="AH296" s="32"/>
      <c r="AI296" s="10"/>
      <c r="AJ296" s="32"/>
      <c r="AK296" s="10"/>
      <c r="AL296" s="32"/>
      <c r="AM296" s="10"/>
      <c r="AN296" s="32"/>
      <c r="AO296" s="10"/>
      <c r="AP296" s="32"/>
      <c r="AQ296" s="10"/>
      <c r="AR296" s="32"/>
      <c r="AS296" s="10"/>
      <c r="AT296" s="32"/>
      <c r="AU296" s="10"/>
      <c r="AV296" s="32"/>
      <c r="AW296" s="10"/>
      <c r="AX296" s="242"/>
      <c r="AY296" s="10"/>
      <c r="AZ296" s="32"/>
      <c r="BA296" s="10"/>
      <c r="BB296" s="242"/>
      <c r="BC296" s="10"/>
      <c r="BD296" s="242"/>
      <c r="BE296" s="7"/>
      <c r="BF296" s="247"/>
      <c r="BG296" s="10"/>
      <c r="BH296" s="242"/>
      <c r="BI296" s="7"/>
      <c r="BJ296" s="247"/>
      <c r="BK296" s="7"/>
      <c r="BL296" s="247"/>
      <c r="BM296" s="7"/>
      <c r="BN296" s="8"/>
      <c r="BO296" s="7"/>
      <c r="BP296" s="247"/>
      <c r="BQ296" s="7"/>
      <c r="BR296" s="247"/>
      <c r="BS296" s="7"/>
      <c r="BT296" s="247"/>
      <c r="BU296" s="7"/>
      <c r="BV296" s="247"/>
      <c r="BW296" s="7"/>
      <c r="BX296" s="8"/>
      <c r="BY296" s="7"/>
      <c r="BZ296" s="8"/>
      <c r="CB296" s="41"/>
      <c r="CC296" s="41">
        <f t="shared" si="35"/>
        <v>0</v>
      </c>
      <c r="CD296">
        <f t="shared" si="34"/>
        <v>0</v>
      </c>
      <c r="CF296" s="39"/>
    </row>
    <row r="297" spans="1:84" x14ac:dyDescent="0.25">
      <c r="A297">
        <v>221</v>
      </c>
      <c r="B297" s="6"/>
      <c r="C297" s="10"/>
      <c r="D297" s="32"/>
      <c r="E297" s="10"/>
      <c r="F297" s="32"/>
      <c r="G297" s="10"/>
      <c r="H297" s="32"/>
      <c r="I297" s="10"/>
      <c r="J297" s="32"/>
      <c r="K297" s="10"/>
      <c r="L297" s="32"/>
      <c r="M297" s="10"/>
      <c r="N297" s="32"/>
      <c r="O297" s="10"/>
      <c r="P297" s="32"/>
      <c r="Q297" s="10"/>
      <c r="R297" s="32"/>
      <c r="S297" s="10"/>
      <c r="T297" s="32"/>
      <c r="U297" s="10"/>
      <c r="V297" s="32"/>
      <c r="W297" s="10"/>
      <c r="X297" s="32"/>
      <c r="Y297" s="10"/>
      <c r="Z297" s="32"/>
      <c r="AA297" s="10"/>
      <c r="AB297" s="32"/>
      <c r="AC297" s="10"/>
      <c r="AD297" s="32"/>
      <c r="AE297" s="10"/>
      <c r="AF297" s="32"/>
      <c r="AG297" s="10"/>
      <c r="AH297" s="32"/>
      <c r="AI297" s="10"/>
      <c r="AJ297" s="32"/>
      <c r="AK297" s="10"/>
      <c r="AL297" s="32"/>
      <c r="AM297" s="10"/>
      <c r="AN297" s="32"/>
      <c r="AO297" s="10"/>
      <c r="AP297" s="32"/>
      <c r="AQ297" s="10"/>
      <c r="AR297" s="32"/>
      <c r="AS297" s="10"/>
      <c r="AT297" s="32"/>
      <c r="AU297" s="10"/>
      <c r="AV297" s="32"/>
      <c r="AW297" s="10"/>
      <c r="AX297" s="242"/>
      <c r="AY297" s="10"/>
      <c r="AZ297" s="32"/>
      <c r="BA297" s="10"/>
      <c r="BB297" s="242"/>
      <c r="BC297" s="10"/>
      <c r="BD297" s="242"/>
      <c r="BE297" s="7"/>
      <c r="BF297" s="247"/>
      <c r="BG297" s="10"/>
      <c r="BH297" s="242"/>
      <c r="BI297" s="7"/>
      <c r="BJ297" s="247"/>
      <c r="BK297" s="7"/>
      <c r="BL297" s="247"/>
      <c r="BM297" s="7"/>
      <c r="BN297" s="8"/>
      <c r="BO297" s="7"/>
      <c r="BP297" s="247"/>
      <c r="BQ297" s="7"/>
      <c r="BR297" s="247"/>
      <c r="BS297" s="7"/>
      <c r="BT297" s="247"/>
      <c r="BU297" s="7"/>
      <c r="BV297" s="247"/>
      <c r="BW297" s="7"/>
      <c r="BX297" s="8"/>
      <c r="BY297" s="7"/>
      <c r="BZ297" s="8"/>
      <c r="CB297" s="41"/>
      <c r="CC297" s="41">
        <f t="shared" si="35"/>
        <v>0</v>
      </c>
      <c r="CD297">
        <f t="shared" si="34"/>
        <v>0</v>
      </c>
    </row>
    <row r="298" spans="1:84" x14ac:dyDescent="0.25">
      <c r="A298">
        <v>222</v>
      </c>
      <c r="B298" s="6"/>
      <c r="C298" s="10"/>
      <c r="D298" s="32"/>
      <c r="E298" s="10"/>
      <c r="F298" s="32"/>
      <c r="G298" s="10"/>
      <c r="H298" s="32"/>
      <c r="I298" s="10"/>
      <c r="J298" s="32"/>
      <c r="K298" s="10"/>
      <c r="L298" s="32"/>
      <c r="M298" s="10"/>
      <c r="N298" s="32"/>
      <c r="O298" s="10"/>
      <c r="P298" s="32"/>
      <c r="Q298" s="10"/>
      <c r="R298" s="32"/>
      <c r="S298" s="10"/>
      <c r="T298" s="32"/>
      <c r="U298" s="10"/>
      <c r="V298" s="32"/>
      <c r="W298" s="10"/>
      <c r="X298" s="32"/>
      <c r="Y298" s="10"/>
      <c r="Z298" s="32"/>
      <c r="AA298" s="10"/>
      <c r="AB298" s="32"/>
      <c r="AC298" s="10"/>
      <c r="AD298" s="32"/>
      <c r="AE298" s="10"/>
      <c r="AF298" s="32"/>
      <c r="AG298" s="10"/>
      <c r="AH298" s="32"/>
      <c r="AI298" s="10"/>
      <c r="AJ298" s="32"/>
      <c r="AK298" s="10"/>
      <c r="AL298" s="32"/>
      <c r="AM298" s="10"/>
      <c r="AN298" s="32"/>
      <c r="AO298" s="10"/>
      <c r="AP298" s="32"/>
      <c r="AQ298" s="10"/>
      <c r="AR298" s="32"/>
      <c r="AS298" s="10"/>
      <c r="AT298" s="32"/>
      <c r="AU298" s="10"/>
      <c r="AV298" s="32"/>
      <c r="AW298" s="10"/>
      <c r="AX298" s="242"/>
      <c r="AY298" s="10"/>
      <c r="AZ298" s="32"/>
      <c r="BA298" s="10"/>
      <c r="BB298" s="242"/>
      <c r="BC298" s="10"/>
      <c r="BD298" s="242"/>
      <c r="BE298" s="7"/>
      <c r="BF298" s="247"/>
      <c r="BG298" s="10"/>
      <c r="BH298" s="242"/>
      <c r="BI298" s="7"/>
      <c r="BJ298" s="247"/>
      <c r="BK298" s="7"/>
      <c r="BL298" s="247"/>
      <c r="BM298" s="7"/>
      <c r="BN298" s="8"/>
      <c r="BO298" s="7"/>
      <c r="BP298" s="247"/>
      <c r="BQ298" s="7"/>
      <c r="BR298" s="247"/>
      <c r="BS298" s="7"/>
      <c r="BT298" s="247"/>
      <c r="BU298" s="7"/>
      <c r="BV298" s="247"/>
      <c r="BW298" s="7"/>
      <c r="BX298" s="8"/>
      <c r="BY298" s="7"/>
      <c r="BZ298" s="8"/>
      <c r="CB298" s="41"/>
      <c r="CC298" s="41">
        <f t="shared" si="35"/>
        <v>0</v>
      </c>
      <c r="CD298">
        <f t="shared" si="34"/>
        <v>0</v>
      </c>
    </row>
    <row r="299" spans="1:84" x14ac:dyDescent="0.25">
      <c r="A299">
        <v>223</v>
      </c>
      <c r="B299" s="6"/>
      <c r="C299" s="10"/>
      <c r="D299" s="32"/>
      <c r="E299" s="10"/>
      <c r="F299" s="32"/>
      <c r="G299" s="10"/>
      <c r="H299" s="32"/>
      <c r="I299" s="10"/>
      <c r="J299" s="32"/>
      <c r="K299" s="94"/>
      <c r="L299" s="32"/>
      <c r="M299" s="10"/>
      <c r="N299" s="32"/>
      <c r="O299" s="10"/>
      <c r="P299" s="32"/>
      <c r="Q299" s="10"/>
      <c r="R299" s="32"/>
      <c r="S299" s="10"/>
      <c r="T299" s="32"/>
      <c r="U299" s="10"/>
      <c r="V299" s="32"/>
      <c r="W299" s="10"/>
      <c r="X299" s="32"/>
      <c r="Y299" s="10"/>
      <c r="Z299" s="32"/>
      <c r="AA299" s="10"/>
      <c r="AB299" s="32"/>
      <c r="AC299" s="10"/>
      <c r="AD299" s="32"/>
      <c r="AE299" s="10"/>
      <c r="AF299" s="32"/>
      <c r="AG299" s="10"/>
      <c r="AH299" s="32"/>
      <c r="AI299" s="10"/>
      <c r="AJ299" s="32"/>
      <c r="AK299" s="10"/>
      <c r="AL299" s="32"/>
      <c r="AM299" s="10"/>
      <c r="AN299" s="32"/>
      <c r="AO299" s="10"/>
      <c r="AP299" s="32"/>
      <c r="AQ299" s="10"/>
      <c r="AR299" s="32"/>
      <c r="AS299" s="10"/>
      <c r="AT299" s="32"/>
      <c r="AU299" s="10"/>
      <c r="AV299" s="32"/>
      <c r="AW299" s="10"/>
      <c r="AX299" s="242"/>
      <c r="AY299" s="10"/>
      <c r="AZ299" s="32"/>
      <c r="BA299" s="10"/>
      <c r="BB299" s="242"/>
      <c r="BC299" s="10"/>
      <c r="BD299" s="242"/>
      <c r="BE299" s="7"/>
      <c r="BF299" s="247"/>
      <c r="BG299" s="10"/>
      <c r="BH299" s="242"/>
      <c r="BI299" s="7"/>
      <c r="BJ299" s="247"/>
      <c r="BK299" s="7"/>
      <c r="BL299" s="247"/>
      <c r="BM299" s="7"/>
      <c r="BN299" s="8"/>
      <c r="BO299" s="7"/>
      <c r="BP299" s="247"/>
      <c r="BQ299" s="7"/>
      <c r="BR299" s="247"/>
      <c r="BS299" s="7"/>
      <c r="BT299" s="247"/>
      <c r="BU299" s="7"/>
      <c r="BV299" s="247"/>
      <c r="BW299" s="7"/>
      <c r="BX299" s="8"/>
      <c r="BY299" s="7"/>
      <c r="BZ299" s="8"/>
      <c r="CB299" s="41"/>
      <c r="CC299" s="41">
        <f t="shared" si="35"/>
        <v>0</v>
      </c>
      <c r="CD299">
        <f t="shared" ref="CD299:CD362" si="36">COUNT(C299:BZ299)/2</f>
        <v>0</v>
      </c>
      <c r="CF299" s="39"/>
    </row>
    <row r="300" spans="1:84" x14ac:dyDescent="0.25">
      <c r="A300">
        <v>224</v>
      </c>
      <c r="B300" s="6"/>
      <c r="C300" s="10"/>
      <c r="D300" s="32"/>
      <c r="E300" s="10"/>
      <c r="F300" s="32"/>
      <c r="G300" s="10"/>
      <c r="H300" s="32"/>
      <c r="I300" s="10"/>
      <c r="J300" s="32"/>
      <c r="K300" s="94"/>
      <c r="L300" s="32"/>
      <c r="M300" s="10"/>
      <c r="N300" s="32"/>
      <c r="O300" s="10"/>
      <c r="P300" s="32"/>
      <c r="Q300" s="10"/>
      <c r="R300" s="32"/>
      <c r="S300" s="10"/>
      <c r="T300" s="32"/>
      <c r="U300" s="10"/>
      <c r="V300" s="32"/>
      <c r="W300" s="10"/>
      <c r="X300" s="32"/>
      <c r="Y300" s="10"/>
      <c r="Z300" s="32"/>
      <c r="AA300" s="10"/>
      <c r="AB300" s="32"/>
      <c r="AC300" s="10"/>
      <c r="AD300" s="32"/>
      <c r="AE300" s="10"/>
      <c r="AF300" s="32"/>
      <c r="AG300" s="10"/>
      <c r="AH300" s="32"/>
      <c r="AI300" s="10"/>
      <c r="AJ300" s="32"/>
      <c r="AK300" s="10"/>
      <c r="AL300" s="32"/>
      <c r="AM300" s="10"/>
      <c r="AN300" s="32"/>
      <c r="AO300" s="10"/>
      <c r="AP300" s="32"/>
      <c r="AQ300" s="10"/>
      <c r="AR300" s="32"/>
      <c r="AS300" s="10"/>
      <c r="AT300" s="32"/>
      <c r="AU300" s="10"/>
      <c r="AV300" s="32"/>
      <c r="AW300" s="10"/>
      <c r="AX300" s="242"/>
      <c r="AY300" s="10"/>
      <c r="AZ300" s="32"/>
      <c r="BA300" s="10"/>
      <c r="BB300" s="242"/>
      <c r="BC300" s="10"/>
      <c r="BD300" s="242"/>
      <c r="BE300" s="7"/>
      <c r="BF300" s="247"/>
      <c r="BG300" s="10"/>
      <c r="BH300" s="242"/>
      <c r="BI300" s="7"/>
      <c r="BJ300" s="247"/>
      <c r="BK300" s="7"/>
      <c r="BL300" s="247"/>
      <c r="BM300" s="7"/>
      <c r="BN300" s="8"/>
      <c r="BO300" s="7"/>
      <c r="BP300" s="247"/>
      <c r="BQ300" s="7"/>
      <c r="BR300" s="247"/>
      <c r="BS300" s="7"/>
      <c r="BT300" s="247"/>
      <c r="BU300" s="7"/>
      <c r="BV300" s="247"/>
      <c r="BW300" s="7"/>
      <c r="BX300" s="8"/>
      <c r="BY300" s="7"/>
      <c r="BZ300" s="8"/>
      <c r="CB300" s="41"/>
      <c r="CC300" s="41">
        <f t="shared" si="35"/>
        <v>0</v>
      </c>
      <c r="CD300">
        <f t="shared" si="36"/>
        <v>0</v>
      </c>
      <c r="CF300" s="39"/>
    </row>
    <row r="301" spans="1:84" x14ac:dyDescent="0.25">
      <c r="A301">
        <v>225</v>
      </c>
      <c r="B301" s="6"/>
      <c r="C301" s="10"/>
      <c r="D301" s="32"/>
      <c r="E301" s="10"/>
      <c r="F301" s="32"/>
      <c r="G301" s="10"/>
      <c r="H301" s="32"/>
      <c r="I301" s="10"/>
      <c r="J301" s="32"/>
      <c r="K301" s="10"/>
      <c r="L301" s="32"/>
      <c r="M301" s="10"/>
      <c r="N301" s="32"/>
      <c r="O301" s="10"/>
      <c r="P301" s="32"/>
      <c r="Q301" s="10"/>
      <c r="R301" s="32"/>
      <c r="S301" s="10"/>
      <c r="T301" s="32"/>
      <c r="U301" s="10"/>
      <c r="V301" s="32"/>
      <c r="W301" s="10"/>
      <c r="X301" s="32"/>
      <c r="Y301" s="10"/>
      <c r="Z301" s="32"/>
      <c r="AA301" s="10"/>
      <c r="AB301" s="32"/>
      <c r="AC301" s="10"/>
      <c r="AD301" s="32"/>
      <c r="AE301" s="10"/>
      <c r="AF301" s="32"/>
      <c r="AG301" s="10"/>
      <c r="AH301" s="32"/>
      <c r="AI301" s="10"/>
      <c r="AJ301" s="32"/>
      <c r="AK301" s="10"/>
      <c r="AL301" s="32"/>
      <c r="AM301" s="10"/>
      <c r="AN301" s="32"/>
      <c r="AO301" s="10"/>
      <c r="AP301" s="32"/>
      <c r="AQ301" s="10"/>
      <c r="AR301" s="32"/>
      <c r="AS301" s="10"/>
      <c r="AT301" s="32"/>
      <c r="AU301" s="10"/>
      <c r="AV301" s="32"/>
      <c r="AW301" s="10"/>
      <c r="AX301" s="242"/>
      <c r="AY301" s="10"/>
      <c r="AZ301" s="32"/>
      <c r="BA301" s="10"/>
      <c r="BB301" s="242"/>
      <c r="BC301" s="10"/>
      <c r="BD301" s="242"/>
      <c r="BE301" s="7"/>
      <c r="BF301" s="247"/>
      <c r="BG301" s="10"/>
      <c r="BH301" s="242"/>
      <c r="BI301" s="7"/>
      <c r="BJ301" s="247"/>
      <c r="BK301" s="7"/>
      <c r="BL301" s="247"/>
      <c r="BM301" s="7"/>
      <c r="BN301" s="8"/>
      <c r="BO301" s="7"/>
      <c r="BP301" s="247"/>
      <c r="BQ301" s="7"/>
      <c r="BR301" s="247"/>
      <c r="BS301" s="7"/>
      <c r="BT301" s="247"/>
      <c r="BU301" s="7"/>
      <c r="BV301" s="247"/>
      <c r="BW301" s="7"/>
      <c r="BX301" s="8"/>
      <c r="BY301" s="7"/>
      <c r="BZ301" s="8"/>
      <c r="CB301" s="41"/>
      <c r="CC301" s="41">
        <f t="shared" si="35"/>
        <v>0</v>
      </c>
      <c r="CD301">
        <f t="shared" si="36"/>
        <v>0</v>
      </c>
    </row>
    <row r="302" spans="1:84" x14ac:dyDescent="0.25">
      <c r="A302">
        <v>226</v>
      </c>
      <c r="B302" s="6"/>
      <c r="C302" s="10"/>
      <c r="D302" s="32"/>
      <c r="E302" s="10"/>
      <c r="F302" s="32"/>
      <c r="G302" s="10"/>
      <c r="H302" s="32"/>
      <c r="I302" s="10"/>
      <c r="J302" s="32"/>
      <c r="K302" s="94"/>
      <c r="L302" s="32"/>
      <c r="M302" s="10"/>
      <c r="N302" s="32"/>
      <c r="O302" s="10"/>
      <c r="P302" s="32"/>
      <c r="Q302" s="10"/>
      <c r="R302" s="32"/>
      <c r="S302" s="10"/>
      <c r="T302" s="32"/>
      <c r="U302" s="10"/>
      <c r="V302" s="32"/>
      <c r="W302" s="10"/>
      <c r="X302" s="32"/>
      <c r="Y302" s="10"/>
      <c r="Z302" s="32"/>
      <c r="AA302" s="10"/>
      <c r="AB302" s="32"/>
      <c r="AC302" s="10"/>
      <c r="AD302" s="32"/>
      <c r="AE302" s="10"/>
      <c r="AF302" s="32"/>
      <c r="AG302" s="10"/>
      <c r="AH302" s="32"/>
      <c r="AI302" s="10"/>
      <c r="AJ302" s="32"/>
      <c r="AK302" s="10"/>
      <c r="AL302" s="32"/>
      <c r="AM302" s="10"/>
      <c r="AN302" s="32"/>
      <c r="AO302" s="10"/>
      <c r="AP302" s="32"/>
      <c r="AQ302" s="10"/>
      <c r="AR302" s="32"/>
      <c r="AS302" s="10"/>
      <c r="AT302" s="32"/>
      <c r="AU302" s="10"/>
      <c r="AV302" s="32"/>
      <c r="AW302" s="10"/>
      <c r="AX302" s="242"/>
      <c r="AY302" s="10"/>
      <c r="AZ302" s="32"/>
      <c r="BA302" s="10"/>
      <c r="BB302" s="242"/>
      <c r="BC302" s="10"/>
      <c r="BD302" s="242"/>
      <c r="BE302" s="7"/>
      <c r="BF302" s="247"/>
      <c r="BG302" s="10"/>
      <c r="BH302" s="242"/>
      <c r="BI302" s="7"/>
      <c r="BJ302" s="247"/>
      <c r="BK302" s="7"/>
      <c r="BL302" s="247"/>
      <c r="BM302" s="7"/>
      <c r="BN302" s="8"/>
      <c r="BO302" s="7"/>
      <c r="BP302" s="247"/>
      <c r="BQ302" s="7"/>
      <c r="BR302" s="247"/>
      <c r="BS302" s="7"/>
      <c r="BT302" s="247"/>
      <c r="BU302" s="7"/>
      <c r="BV302" s="247"/>
      <c r="BW302" s="7"/>
      <c r="BX302" s="8"/>
      <c r="BY302" s="7"/>
      <c r="BZ302" s="8"/>
      <c r="CB302" s="41"/>
      <c r="CC302" s="41">
        <f t="shared" si="35"/>
        <v>0</v>
      </c>
      <c r="CD302">
        <f t="shared" si="36"/>
        <v>0</v>
      </c>
      <c r="CF302" s="39"/>
    </row>
    <row r="303" spans="1:84" x14ac:dyDescent="0.25">
      <c r="A303">
        <v>227</v>
      </c>
      <c r="B303" s="6"/>
      <c r="C303" s="10"/>
      <c r="D303" s="32"/>
      <c r="E303" s="10"/>
      <c r="F303" s="32"/>
      <c r="G303" s="10"/>
      <c r="H303" s="32"/>
      <c r="I303" s="10"/>
      <c r="J303" s="32"/>
      <c r="K303" s="10"/>
      <c r="L303" s="32"/>
      <c r="M303" s="10"/>
      <c r="N303" s="32"/>
      <c r="O303" s="10"/>
      <c r="P303" s="32"/>
      <c r="Q303" s="10"/>
      <c r="R303" s="32"/>
      <c r="S303" s="10"/>
      <c r="T303" s="32"/>
      <c r="U303" s="10"/>
      <c r="V303" s="32"/>
      <c r="W303" s="10"/>
      <c r="X303" s="32"/>
      <c r="Y303" s="10"/>
      <c r="Z303" s="32"/>
      <c r="AA303" s="10"/>
      <c r="AB303" s="32"/>
      <c r="AC303" s="10"/>
      <c r="AD303" s="32"/>
      <c r="AE303" s="10"/>
      <c r="AF303" s="32"/>
      <c r="AG303" s="10"/>
      <c r="AH303" s="32"/>
      <c r="AI303" s="10"/>
      <c r="AJ303" s="32"/>
      <c r="AK303" s="10"/>
      <c r="AL303" s="32"/>
      <c r="AM303" s="10"/>
      <c r="AN303" s="32"/>
      <c r="AO303" s="10"/>
      <c r="AP303" s="32"/>
      <c r="AQ303" s="10"/>
      <c r="AR303" s="32"/>
      <c r="AS303" s="10"/>
      <c r="AT303" s="32"/>
      <c r="AU303" s="10"/>
      <c r="AV303" s="32"/>
      <c r="AW303" s="10"/>
      <c r="AX303" s="242"/>
      <c r="AY303" s="10"/>
      <c r="AZ303" s="32"/>
      <c r="BA303" s="10"/>
      <c r="BB303" s="242"/>
      <c r="BC303" s="10"/>
      <c r="BD303" s="242"/>
      <c r="BE303" s="7"/>
      <c r="BF303" s="247"/>
      <c r="BG303" s="10"/>
      <c r="BH303" s="242"/>
      <c r="BI303" s="7"/>
      <c r="BJ303" s="247"/>
      <c r="BK303" s="7"/>
      <c r="BL303" s="247"/>
      <c r="BM303" s="7"/>
      <c r="BN303" s="8"/>
      <c r="BO303" s="7"/>
      <c r="BP303" s="247"/>
      <c r="BQ303" s="7"/>
      <c r="BR303" s="247"/>
      <c r="BS303" s="7"/>
      <c r="BT303" s="247"/>
      <c r="BU303" s="7"/>
      <c r="BV303" s="247"/>
      <c r="BW303" s="7"/>
      <c r="BX303" s="8"/>
      <c r="BY303" s="7"/>
      <c r="BZ303" s="8"/>
      <c r="CB303" s="41"/>
      <c r="CC303" s="41">
        <f t="shared" si="35"/>
        <v>0</v>
      </c>
      <c r="CD303">
        <f t="shared" si="36"/>
        <v>0</v>
      </c>
    </row>
    <row r="304" spans="1:84" x14ac:dyDescent="0.25">
      <c r="A304">
        <v>228</v>
      </c>
      <c r="B304" s="6"/>
      <c r="C304" s="10"/>
      <c r="D304" s="32"/>
      <c r="E304" s="10"/>
      <c r="F304" s="32"/>
      <c r="G304" s="10"/>
      <c r="H304" s="32"/>
      <c r="I304" s="10"/>
      <c r="J304" s="32"/>
      <c r="K304" s="94"/>
      <c r="L304" s="32"/>
      <c r="M304" s="10"/>
      <c r="N304" s="32"/>
      <c r="O304" s="10"/>
      <c r="P304" s="32"/>
      <c r="Q304" s="10"/>
      <c r="R304" s="32"/>
      <c r="S304" s="10"/>
      <c r="T304" s="32"/>
      <c r="U304" s="10"/>
      <c r="V304" s="32"/>
      <c r="W304" s="10"/>
      <c r="X304" s="32"/>
      <c r="Y304" s="10"/>
      <c r="Z304" s="32"/>
      <c r="AA304" s="10"/>
      <c r="AB304" s="32"/>
      <c r="AC304" s="10"/>
      <c r="AD304" s="32"/>
      <c r="AE304" s="10"/>
      <c r="AF304" s="32"/>
      <c r="AG304" s="10"/>
      <c r="AH304" s="32"/>
      <c r="AI304" s="10"/>
      <c r="AJ304" s="32"/>
      <c r="AK304" s="10"/>
      <c r="AL304" s="32"/>
      <c r="AM304" s="10"/>
      <c r="AN304" s="32"/>
      <c r="AO304" s="10"/>
      <c r="AP304" s="32"/>
      <c r="AQ304" s="10"/>
      <c r="AR304" s="32"/>
      <c r="AS304" s="10"/>
      <c r="AT304" s="32"/>
      <c r="AU304" s="10"/>
      <c r="AV304" s="32"/>
      <c r="AW304" s="10"/>
      <c r="AX304" s="242"/>
      <c r="AY304" s="10"/>
      <c r="AZ304" s="32"/>
      <c r="BA304" s="10"/>
      <c r="BB304" s="242"/>
      <c r="BC304" s="10"/>
      <c r="BD304" s="242"/>
      <c r="BE304" s="7"/>
      <c r="BF304" s="247"/>
      <c r="BG304" s="10"/>
      <c r="BH304" s="242"/>
      <c r="BI304" s="7"/>
      <c r="BJ304" s="247"/>
      <c r="BK304" s="7"/>
      <c r="BL304" s="247"/>
      <c r="BM304" s="7"/>
      <c r="BN304" s="8"/>
      <c r="BO304" s="7"/>
      <c r="BP304" s="247"/>
      <c r="BQ304" s="7"/>
      <c r="BR304" s="247"/>
      <c r="BS304" s="7"/>
      <c r="BT304" s="247"/>
      <c r="BU304" s="7"/>
      <c r="BV304" s="247"/>
      <c r="BW304" s="7"/>
      <c r="BX304" s="8"/>
      <c r="BY304" s="7"/>
      <c r="BZ304" s="8"/>
      <c r="CB304" s="41"/>
      <c r="CC304" s="41">
        <f t="shared" si="35"/>
        <v>0</v>
      </c>
      <c r="CD304">
        <f t="shared" si="36"/>
        <v>0</v>
      </c>
      <c r="CF304" s="39"/>
    </row>
    <row r="305" spans="1:84" x14ac:dyDescent="0.25">
      <c r="A305">
        <v>229</v>
      </c>
      <c r="B305" s="6"/>
      <c r="C305" s="10"/>
      <c r="D305" s="32"/>
      <c r="E305" s="10"/>
      <c r="F305" s="32"/>
      <c r="G305" s="10"/>
      <c r="H305" s="32"/>
      <c r="I305" s="10"/>
      <c r="J305" s="32"/>
      <c r="K305" s="94"/>
      <c r="L305" s="32"/>
      <c r="M305" s="10"/>
      <c r="N305" s="32"/>
      <c r="O305" s="10"/>
      <c r="P305" s="32"/>
      <c r="Q305" s="10"/>
      <c r="R305" s="32"/>
      <c r="S305" s="10"/>
      <c r="T305" s="32"/>
      <c r="U305" s="10"/>
      <c r="V305" s="32"/>
      <c r="W305" s="10"/>
      <c r="X305" s="32"/>
      <c r="Y305" s="10"/>
      <c r="Z305" s="32"/>
      <c r="AA305" s="10"/>
      <c r="AB305" s="32"/>
      <c r="AC305" s="10"/>
      <c r="AD305" s="32"/>
      <c r="AE305" s="10"/>
      <c r="AF305" s="32"/>
      <c r="AG305" s="10"/>
      <c r="AH305" s="32"/>
      <c r="AI305" s="10"/>
      <c r="AJ305" s="32"/>
      <c r="AK305" s="10"/>
      <c r="AL305" s="32"/>
      <c r="AM305" s="10"/>
      <c r="AN305" s="32"/>
      <c r="AO305" s="10"/>
      <c r="AP305" s="32"/>
      <c r="AQ305" s="10"/>
      <c r="AR305" s="32"/>
      <c r="AS305" s="10"/>
      <c r="AT305" s="32"/>
      <c r="AU305" s="10"/>
      <c r="AV305" s="32"/>
      <c r="AW305" s="10"/>
      <c r="AX305" s="242"/>
      <c r="AY305" s="10"/>
      <c r="AZ305" s="32"/>
      <c r="BA305" s="10"/>
      <c r="BB305" s="242"/>
      <c r="BC305" s="10"/>
      <c r="BD305" s="242"/>
      <c r="BE305" s="7"/>
      <c r="BF305" s="247"/>
      <c r="BG305" s="10"/>
      <c r="BH305" s="242"/>
      <c r="BI305" s="7"/>
      <c r="BJ305" s="247"/>
      <c r="BK305" s="7"/>
      <c r="BL305" s="247"/>
      <c r="BM305" s="7"/>
      <c r="BN305" s="8"/>
      <c r="BO305" s="7"/>
      <c r="BP305" s="247"/>
      <c r="BQ305" s="7"/>
      <c r="BR305" s="247"/>
      <c r="BS305" s="7"/>
      <c r="BT305" s="247"/>
      <c r="BU305" s="7"/>
      <c r="BV305" s="247"/>
      <c r="BW305" s="7"/>
      <c r="BX305" s="8"/>
      <c r="BY305" s="7"/>
      <c r="BZ305" s="8"/>
      <c r="CB305" s="41"/>
      <c r="CC305" s="41">
        <f t="shared" si="35"/>
        <v>0</v>
      </c>
      <c r="CD305">
        <f t="shared" si="36"/>
        <v>0</v>
      </c>
      <c r="CF305" s="39"/>
    </row>
    <row r="306" spans="1:84" x14ac:dyDescent="0.25">
      <c r="A306">
        <v>230</v>
      </c>
      <c r="B306" s="6"/>
      <c r="C306" s="10"/>
      <c r="D306" s="32"/>
      <c r="E306" s="10"/>
      <c r="F306" s="32"/>
      <c r="G306" s="10"/>
      <c r="H306" s="32"/>
      <c r="I306" s="10"/>
      <c r="J306" s="32"/>
      <c r="K306" s="94"/>
      <c r="L306" s="32"/>
      <c r="M306" s="10"/>
      <c r="N306" s="32"/>
      <c r="O306" s="10"/>
      <c r="P306" s="32"/>
      <c r="Q306" s="10"/>
      <c r="R306" s="32"/>
      <c r="S306" s="10"/>
      <c r="T306" s="32"/>
      <c r="U306" s="10"/>
      <c r="V306" s="32"/>
      <c r="W306" s="10"/>
      <c r="X306" s="32"/>
      <c r="Y306" s="10"/>
      <c r="Z306" s="32"/>
      <c r="AA306" s="10"/>
      <c r="AB306" s="32"/>
      <c r="AC306" s="10"/>
      <c r="AD306" s="32"/>
      <c r="AE306" s="10"/>
      <c r="AF306" s="32"/>
      <c r="AG306" s="10"/>
      <c r="AH306" s="32"/>
      <c r="AI306" s="10"/>
      <c r="AJ306" s="32"/>
      <c r="AK306" s="10"/>
      <c r="AL306" s="32"/>
      <c r="AM306" s="10"/>
      <c r="AN306" s="32"/>
      <c r="AO306" s="10"/>
      <c r="AP306" s="32"/>
      <c r="AQ306" s="10"/>
      <c r="AR306" s="32"/>
      <c r="AS306" s="10"/>
      <c r="AT306" s="32"/>
      <c r="AU306" s="10"/>
      <c r="AV306" s="32"/>
      <c r="AW306" s="10"/>
      <c r="AX306" s="242"/>
      <c r="AY306" s="10"/>
      <c r="AZ306" s="32"/>
      <c r="BA306" s="10"/>
      <c r="BB306" s="242"/>
      <c r="BC306" s="10"/>
      <c r="BD306" s="242"/>
      <c r="BE306" s="7"/>
      <c r="BF306" s="247"/>
      <c r="BG306" s="10"/>
      <c r="BH306" s="242"/>
      <c r="BI306" s="7"/>
      <c r="BJ306" s="247"/>
      <c r="BK306" s="7"/>
      <c r="BL306" s="247"/>
      <c r="BM306" s="7"/>
      <c r="BN306" s="8"/>
      <c r="BO306" s="7"/>
      <c r="BP306" s="247"/>
      <c r="BQ306" s="7"/>
      <c r="BR306" s="247"/>
      <c r="BS306" s="7"/>
      <c r="BT306" s="247"/>
      <c r="BU306" s="7"/>
      <c r="BV306" s="247"/>
      <c r="BW306" s="7"/>
      <c r="BX306" s="8"/>
      <c r="BY306" s="7"/>
      <c r="BZ306" s="8"/>
      <c r="CB306" s="41"/>
      <c r="CC306" s="41">
        <f t="shared" si="35"/>
        <v>0</v>
      </c>
      <c r="CD306">
        <f t="shared" si="36"/>
        <v>0</v>
      </c>
      <c r="CF306" s="39"/>
    </row>
    <row r="307" spans="1:84" x14ac:dyDescent="0.25">
      <c r="A307">
        <v>231</v>
      </c>
      <c r="B307" s="6"/>
      <c r="C307" s="10"/>
      <c r="D307" s="32"/>
      <c r="E307" s="10"/>
      <c r="F307" s="32"/>
      <c r="G307" s="10"/>
      <c r="H307" s="32"/>
      <c r="I307" s="10"/>
      <c r="J307" s="32"/>
      <c r="K307" s="10"/>
      <c r="L307" s="32"/>
      <c r="M307" s="10"/>
      <c r="N307" s="32"/>
      <c r="O307" s="10"/>
      <c r="P307" s="32"/>
      <c r="Q307" s="10"/>
      <c r="R307" s="32"/>
      <c r="S307" s="10"/>
      <c r="T307" s="32"/>
      <c r="U307" s="10"/>
      <c r="V307" s="32"/>
      <c r="W307" s="10"/>
      <c r="X307" s="32"/>
      <c r="Y307" s="10"/>
      <c r="Z307" s="32"/>
      <c r="AA307" s="10"/>
      <c r="AB307" s="32"/>
      <c r="AC307" s="10"/>
      <c r="AD307" s="32"/>
      <c r="AE307" s="10"/>
      <c r="AF307" s="32"/>
      <c r="AG307" s="10"/>
      <c r="AH307" s="32"/>
      <c r="AI307" s="10"/>
      <c r="AJ307" s="32"/>
      <c r="AK307" s="10"/>
      <c r="AL307" s="32"/>
      <c r="AM307" s="10"/>
      <c r="AN307" s="32"/>
      <c r="AO307" s="10"/>
      <c r="AP307" s="32"/>
      <c r="AQ307" s="10"/>
      <c r="AR307" s="32"/>
      <c r="AS307" s="10"/>
      <c r="AT307" s="32"/>
      <c r="AU307" s="10"/>
      <c r="AV307" s="32"/>
      <c r="AW307" s="10"/>
      <c r="AX307" s="242"/>
      <c r="AY307" s="10"/>
      <c r="AZ307" s="32"/>
      <c r="BA307" s="10"/>
      <c r="BB307" s="242"/>
      <c r="BC307" s="10"/>
      <c r="BD307" s="242"/>
      <c r="BE307" s="7"/>
      <c r="BF307" s="247"/>
      <c r="BG307" s="10"/>
      <c r="BH307" s="242"/>
      <c r="BI307" s="7"/>
      <c r="BJ307" s="247"/>
      <c r="BK307" s="7"/>
      <c r="BL307" s="247"/>
      <c r="BM307" s="7"/>
      <c r="BN307" s="8"/>
      <c r="BO307" s="7"/>
      <c r="BP307" s="247"/>
      <c r="BQ307" s="7"/>
      <c r="BR307" s="247"/>
      <c r="BS307" s="7"/>
      <c r="BT307" s="247"/>
      <c r="BU307" s="7"/>
      <c r="BV307" s="247"/>
      <c r="BW307" s="7"/>
      <c r="BX307" s="8"/>
      <c r="BY307" s="7"/>
      <c r="BZ307" s="8"/>
      <c r="CB307" s="41"/>
      <c r="CC307" s="41">
        <f t="shared" si="35"/>
        <v>0</v>
      </c>
      <c r="CD307">
        <f t="shared" si="36"/>
        <v>0</v>
      </c>
    </row>
    <row r="308" spans="1:84" x14ac:dyDescent="0.25">
      <c r="A308">
        <v>232</v>
      </c>
      <c r="B308" s="6"/>
      <c r="C308" s="10"/>
      <c r="D308" s="32"/>
      <c r="E308" s="10"/>
      <c r="F308" s="32"/>
      <c r="G308" s="10"/>
      <c r="H308" s="32"/>
      <c r="I308" s="10"/>
      <c r="J308" s="32"/>
      <c r="K308" s="10"/>
      <c r="L308" s="32"/>
      <c r="M308" s="10"/>
      <c r="N308" s="32"/>
      <c r="O308" s="10"/>
      <c r="P308" s="32"/>
      <c r="Q308" s="10"/>
      <c r="R308" s="32"/>
      <c r="S308" s="10"/>
      <c r="T308" s="32"/>
      <c r="U308" s="10"/>
      <c r="V308" s="32"/>
      <c r="W308" s="10"/>
      <c r="X308" s="32"/>
      <c r="Y308" s="10"/>
      <c r="Z308" s="32"/>
      <c r="AA308" s="10"/>
      <c r="AB308" s="32"/>
      <c r="AC308" s="10"/>
      <c r="AD308" s="32"/>
      <c r="AE308" s="10"/>
      <c r="AF308" s="32"/>
      <c r="AG308" s="10"/>
      <c r="AH308" s="32"/>
      <c r="AI308" s="10"/>
      <c r="AJ308" s="32"/>
      <c r="AK308" s="10"/>
      <c r="AL308" s="32"/>
      <c r="AM308" s="10"/>
      <c r="AN308" s="32"/>
      <c r="AO308" s="10"/>
      <c r="AP308" s="32"/>
      <c r="AQ308" s="10"/>
      <c r="AR308" s="32"/>
      <c r="AS308" s="10"/>
      <c r="AT308" s="32"/>
      <c r="AU308" s="10"/>
      <c r="AV308" s="32"/>
      <c r="AW308" s="10"/>
      <c r="AX308" s="242"/>
      <c r="AY308" s="10"/>
      <c r="AZ308" s="32"/>
      <c r="BA308" s="10"/>
      <c r="BB308" s="242"/>
      <c r="BC308" s="10"/>
      <c r="BD308" s="242"/>
      <c r="BE308" s="7"/>
      <c r="BF308" s="247"/>
      <c r="BG308" s="10"/>
      <c r="BH308" s="242"/>
      <c r="BI308" s="7"/>
      <c r="BJ308" s="247"/>
      <c r="BK308" s="7"/>
      <c r="BL308" s="247"/>
      <c r="BM308" s="7"/>
      <c r="BN308" s="8"/>
      <c r="BO308" s="7"/>
      <c r="BP308" s="247"/>
      <c r="BQ308" s="7"/>
      <c r="BR308" s="247"/>
      <c r="BS308" s="7"/>
      <c r="BT308" s="247"/>
      <c r="BU308" s="7"/>
      <c r="BV308" s="247"/>
      <c r="BW308" s="7"/>
      <c r="BX308" s="8"/>
      <c r="BY308" s="7"/>
      <c r="BZ308" s="8"/>
      <c r="CB308" s="41"/>
      <c r="CC308" s="41">
        <f t="shared" si="35"/>
        <v>0</v>
      </c>
      <c r="CD308">
        <f t="shared" si="36"/>
        <v>0</v>
      </c>
    </row>
    <row r="309" spans="1:84" x14ac:dyDescent="0.25">
      <c r="A309">
        <v>233</v>
      </c>
      <c r="B309" s="6"/>
      <c r="C309" s="10"/>
      <c r="D309" s="32"/>
      <c r="E309" s="10"/>
      <c r="F309" s="32"/>
      <c r="G309" s="10"/>
      <c r="H309" s="32"/>
      <c r="I309" s="10"/>
      <c r="J309" s="32"/>
      <c r="K309" s="10"/>
      <c r="L309" s="32"/>
      <c r="M309" s="10"/>
      <c r="N309" s="32"/>
      <c r="O309" s="10"/>
      <c r="P309" s="32"/>
      <c r="Q309" s="10"/>
      <c r="R309" s="32"/>
      <c r="S309" s="10"/>
      <c r="T309" s="32"/>
      <c r="U309" s="10"/>
      <c r="V309" s="32"/>
      <c r="W309" s="10"/>
      <c r="X309" s="32"/>
      <c r="Y309" s="10"/>
      <c r="Z309" s="32"/>
      <c r="AA309" s="10"/>
      <c r="AB309" s="32"/>
      <c r="AC309" s="10"/>
      <c r="AD309" s="32"/>
      <c r="AE309" s="10"/>
      <c r="AF309" s="32"/>
      <c r="AG309" s="10"/>
      <c r="AH309" s="32"/>
      <c r="AI309" s="10"/>
      <c r="AJ309" s="32"/>
      <c r="AK309" s="10"/>
      <c r="AL309" s="32"/>
      <c r="AM309" s="10"/>
      <c r="AN309" s="32"/>
      <c r="AO309" s="10"/>
      <c r="AP309" s="32"/>
      <c r="AQ309" s="10"/>
      <c r="AR309" s="32"/>
      <c r="AS309" s="10"/>
      <c r="AT309" s="32"/>
      <c r="AU309" s="10"/>
      <c r="AV309" s="32"/>
      <c r="AW309" s="10"/>
      <c r="AX309" s="242"/>
      <c r="AY309" s="10"/>
      <c r="AZ309" s="32"/>
      <c r="BA309" s="10"/>
      <c r="BB309" s="242"/>
      <c r="BC309" s="10"/>
      <c r="BD309" s="242"/>
      <c r="BE309" s="7"/>
      <c r="BF309" s="247"/>
      <c r="BG309" s="10"/>
      <c r="BH309" s="242"/>
      <c r="BI309" s="7"/>
      <c r="BJ309" s="247"/>
      <c r="BK309" s="7"/>
      <c r="BL309" s="247"/>
      <c r="BM309" s="7"/>
      <c r="BN309" s="8"/>
      <c r="BO309" s="7"/>
      <c r="BP309" s="247"/>
      <c r="BQ309" s="7"/>
      <c r="BR309" s="247"/>
      <c r="BS309" s="7"/>
      <c r="BT309" s="247"/>
      <c r="BU309" s="7"/>
      <c r="BV309" s="247"/>
      <c r="BW309" s="7"/>
      <c r="BX309" s="8"/>
      <c r="BY309" s="7"/>
      <c r="BZ309" s="8"/>
      <c r="CB309" s="41"/>
      <c r="CC309" s="41">
        <f t="shared" si="35"/>
        <v>0</v>
      </c>
      <c r="CD309">
        <f t="shared" si="36"/>
        <v>0</v>
      </c>
    </row>
    <row r="310" spans="1:84" x14ac:dyDescent="0.25">
      <c r="A310">
        <v>234</v>
      </c>
      <c r="B310" s="6"/>
      <c r="C310" s="10"/>
      <c r="D310" s="32"/>
      <c r="E310" s="10"/>
      <c r="F310" s="32"/>
      <c r="G310" s="10"/>
      <c r="H310" s="32"/>
      <c r="I310" s="10"/>
      <c r="J310" s="32"/>
      <c r="K310" s="94"/>
      <c r="L310" s="32"/>
      <c r="M310" s="10"/>
      <c r="N310" s="32"/>
      <c r="O310" s="10"/>
      <c r="P310" s="32"/>
      <c r="Q310" s="10"/>
      <c r="R310" s="32"/>
      <c r="S310" s="10"/>
      <c r="T310" s="32"/>
      <c r="U310" s="10"/>
      <c r="V310" s="32"/>
      <c r="W310" s="10"/>
      <c r="X310" s="32"/>
      <c r="Y310" s="10"/>
      <c r="Z310" s="32"/>
      <c r="AA310" s="10"/>
      <c r="AB310" s="32"/>
      <c r="AC310" s="10"/>
      <c r="AD310" s="32"/>
      <c r="AE310" s="10"/>
      <c r="AF310" s="32"/>
      <c r="AG310" s="10"/>
      <c r="AH310" s="32"/>
      <c r="AI310" s="10"/>
      <c r="AJ310" s="32"/>
      <c r="AK310" s="10"/>
      <c r="AL310" s="32"/>
      <c r="AM310" s="10"/>
      <c r="AN310" s="32"/>
      <c r="AO310" s="10"/>
      <c r="AP310" s="32"/>
      <c r="AQ310" s="10"/>
      <c r="AR310" s="32"/>
      <c r="AS310" s="10"/>
      <c r="AT310" s="32"/>
      <c r="AU310" s="10"/>
      <c r="AV310" s="32"/>
      <c r="AW310" s="10"/>
      <c r="AX310" s="242"/>
      <c r="AY310" s="10"/>
      <c r="AZ310" s="32"/>
      <c r="BA310" s="10"/>
      <c r="BB310" s="242"/>
      <c r="BC310" s="10"/>
      <c r="BD310" s="242"/>
      <c r="BE310" s="7"/>
      <c r="BF310" s="247"/>
      <c r="BG310" s="10"/>
      <c r="BH310" s="242"/>
      <c r="BI310" s="7"/>
      <c r="BJ310" s="247"/>
      <c r="BK310" s="7"/>
      <c r="BL310" s="247"/>
      <c r="BM310" s="7"/>
      <c r="BN310" s="8"/>
      <c r="BO310" s="7"/>
      <c r="BP310" s="247"/>
      <c r="BQ310" s="7"/>
      <c r="BR310" s="247"/>
      <c r="BS310" s="7"/>
      <c r="BT310" s="247"/>
      <c r="BU310" s="7"/>
      <c r="BV310" s="247"/>
      <c r="BW310" s="7"/>
      <c r="BX310" s="8"/>
      <c r="BY310" s="7"/>
      <c r="BZ310" s="8"/>
      <c r="CB310" s="41"/>
      <c r="CC310" s="41">
        <f t="shared" si="35"/>
        <v>0</v>
      </c>
      <c r="CD310">
        <f t="shared" si="36"/>
        <v>0</v>
      </c>
      <c r="CF310" s="39"/>
    </row>
    <row r="311" spans="1:84" x14ac:dyDescent="0.25">
      <c r="A311">
        <v>235</v>
      </c>
      <c r="B311" s="6"/>
      <c r="C311" s="10"/>
      <c r="D311" s="32"/>
      <c r="E311" s="10"/>
      <c r="F311" s="32"/>
      <c r="G311" s="10"/>
      <c r="H311" s="32"/>
      <c r="I311" s="10"/>
      <c r="J311" s="32"/>
      <c r="K311" s="10"/>
      <c r="L311" s="32"/>
      <c r="M311" s="10"/>
      <c r="N311" s="32"/>
      <c r="O311" s="10"/>
      <c r="P311" s="32"/>
      <c r="Q311" s="10"/>
      <c r="R311" s="32"/>
      <c r="S311" s="10"/>
      <c r="T311" s="32"/>
      <c r="U311" s="10"/>
      <c r="V311" s="32"/>
      <c r="W311" s="10"/>
      <c r="X311" s="32"/>
      <c r="Y311" s="10"/>
      <c r="Z311" s="32"/>
      <c r="AA311" s="10"/>
      <c r="AB311" s="32"/>
      <c r="AC311" s="10"/>
      <c r="AD311" s="32"/>
      <c r="AE311" s="10"/>
      <c r="AF311" s="32"/>
      <c r="AG311" s="10"/>
      <c r="AH311" s="32"/>
      <c r="AI311" s="10"/>
      <c r="AJ311" s="32"/>
      <c r="AK311" s="10"/>
      <c r="AL311" s="32"/>
      <c r="AM311" s="10"/>
      <c r="AN311" s="32"/>
      <c r="AO311" s="10"/>
      <c r="AP311" s="32"/>
      <c r="AQ311" s="10"/>
      <c r="AR311" s="32"/>
      <c r="AS311" s="10"/>
      <c r="AT311" s="32"/>
      <c r="AU311" s="10"/>
      <c r="AV311" s="32"/>
      <c r="AW311" s="10"/>
      <c r="AX311" s="242"/>
      <c r="AY311" s="10"/>
      <c r="AZ311" s="32"/>
      <c r="BA311" s="10"/>
      <c r="BB311" s="242"/>
      <c r="BC311" s="10"/>
      <c r="BD311" s="242"/>
      <c r="BE311" s="7"/>
      <c r="BF311" s="247"/>
      <c r="BG311" s="10"/>
      <c r="BH311" s="242"/>
      <c r="BI311" s="7"/>
      <c r="BJ311" s="247"/>
      <c r="BK311" s="7"/>
      <c r="BL311" s="247"/>
      <c r="BM311" s="7"/>
      <c r="BN311" s="8"/>
      <c r="BO311" s="7"/>
      <c r="BP311" s="247"/>
      <c r="BQ311" s="7"/>
      <c r="BR311" s="247"/>
      <c r="BS311" s="7"/>
      <c r="BT311" s="247"/>
      <c r="BU311" s="7"/>
      <c r="BV311" s="247"/>
      <c r="BW311" s="7"/>
      <c r="BX311" s="8"/>
      <c r="BY311" s="7"/>
      <c r="BZ311" s="8"/>
      <c r="CB311" s="41"/>
      <c r="CC311" s="41">
        <f t="shared" si="35"/>
        <v>0</v>
      </c>
      <c r="CD311">
        <f t="shared" si="36"/>
        <v>0</v>
      </c>
    </row>
    <row r="312" spans="1:84" x14ac:dyDescent="0.25">
      <c r="A312">
        <v>236</v>
      </c>
      <c r="B312" s="6"/>
      <c r="C312" s="10"/>
      <c r="D312" s="32"/>
      <c r="E312" s="10"/>
      <c r="F312" s="32"/>
      <c r="G312" s="10"/>
      <c r="H312" s="32"/>
      <c r="I312" s="10"/>
      <c r="J312" s="32"/>
      <c r="K312" s="10"/>
      <c r="L312" s="32"/>
      <c r="M312" s="10"/>
      <c r="N312" s="32"/>
      <c r="O312" s="10"/>
      <c r="P312" s="32"/>
      <c r="Q312" s="10"/>
      <c r="R312" s="32"/>
      <c r="S312" s="10"/>
      <c r="T312" s="32"/>
      <c r="U312" s="10"/>
      <c r="V312" s="32"/>
      <c r="W312" s="10"/>
      <c r="X312" s="32"/>
      <c r="Y312" s="10"/>
      <c r="Z312" s="32"/>
      <c r="AA312" s="10"/>
      <c r="AB312" s="32"/>
      <c r="AC312" s="10"/>
      <c r="AD312" s="32"/>
      <c r="AE312" s="10"/>
      <c r="AF312" s="32"/>
      <c r="AG312" s="10"/>
      <c r="AH312" s="32"/>
      <c r="AI312" s="10"/>
      <c r="AJ312" s="32"/>
      <c r="AK312" s="10"/>
      <c r="AL312" s="32"/>
      <c r="AM312" s="10"/>
      <c r="AN312" s="32"/>
      <c r="AO312" s="10"/>
      <c r="AP312" s="32"/>
      <c r="AQ312" s="10"/>
      <c r="AR312" s="32"/>
      <c r="AS312" s="10"/>
      <c r="AT312" s="32"/>
      <c r="AU312" s="10"/>
      <c r="AV312" s="32"/>
      <c r="AW312" s="10"/>
      <c r="AX312" s="242"/>
      <c r="AY312" s="10"/>
      <c r="AZ312" s="32"/>
      <c r="BA312" s="10"/>
      <c r="BB312" s="242"/>
      <c r="BC312" s="10"/>
      <c r="BD312" s="242"/>
      <c r="BE312" s="7"/>
      <c r="BF312" s="247"/>
      <c r="BG312" s="10"/>
      <c r="BH312" s="242"/>
      <c r="BI312" s="7"/>
      <c r="BJ312" s="247"/>
      <c r="BK312" s="7"/>
      <c r="BL312" s="247"/>
      <c r="BM312" s="7"/>
      <c r="BN312" s="8"/>
      <c r="BO312" s="7"/>
      <c r="BP312" s="247"/>
      <c r="BQ312" s="7"/>
      <c r="BR312" s="247"/>
      <c r="BS312" s="7"/>
      <c r="BT312" s="247"/>
      <c r="BU312" s="7"/>
      <c r="BV312" s="247"/>
      <c r="BW312" s="7"/>
      <c r="BX312" s="8"/>
      <c r="BY312" s="7"/>
      <c r="BZ312" s="8"/>
      <c r="CB312" s="41"/>
      <c r="CC312" s="41">
        <f t="shared" si="35"/>
        <v>0</v>
      </c>
      <c r="CD312">
        <f t="shared" si="36"/>
        <v>0</v>
      </c>
    </row>
    <row r="313" spans="1:84" x14ac:dyDescent="0.25">
      <c r="A313">
        <v>237</v>
      </c>
      <c r="B313" s="6"/>
      <c r="C313" s="10"/>
      <c r="D313" s="32"/>
      <c r="E313" s="10"/>
      <c r="F313" s="32"/>
      <c r="G313" s="10"/>
      <c r="H313" s="32"/>
      <c r="I313" s="10"/>
      <c r="J313" s="32"/>
      <c r="K313" s="10"/>
      <c r="L313" s="32"/>
      <c r="M313" s="10"/>
      <c r="N313" s="32"/>
      <c r="O313" s="10"/>
      <c r="P313" s="32"/>
      <c r="Q313" s="10"/>
      <c r="R313" s="32"/>
      <c r="S313" s="10"/>
      <c r="T313" s="32"/>
      <c r="U313" s="10"/>
      <c r="V313" s="32"/>
      <c r="W313" s="10"/>
      <c r="X313" s="32"/>
      <c r="Y313" s="10"/>
      <c r="Z313" s="32"/>
      <c r="AA313" s="10"/>
      <c r="AB313" s="32"/>
      <c r="AC313" s="10"/>
      <c r="AD313" s="32"/>
      <c r="AE313" s="10"/>
      <c r="AF313" s="32"/>
      <c r="AG313" s="10"/>
      <c r="AH313" s="32"/>
      <c r="AI313" s="10"/>
      <c r="AJ313" s="32"/>
      <c r="AK313" s="10"/>
      <c r="AL313" s="32"/>
      <c r="AM313" s="10"/>
      <c r="AN313" s="32"/>
      <c r="AO313" s="10"/>
      <c r="AP313" s="32"/>
      <c r="AQ313" s="10"/>
      <c r="AR313" s="32"/>
      <c r="AS313" s="10"/>
      <c r="AT313" s="32"/>
      <c r="AU313" s="10"/>
      <c r="AV313" s="32"/>
      <c r="AW313" s="10"/>
      <c r="AX313" s="242"/>
      <c r="AY313" s="10"/>
      <c r="AZ313" s="32"/>
      <c r="BA313" s="10"/>
      <c r="BB313" s="242"/>
      <c r="BC313" s="10"/>
      <c r="BD313" s="242"/>
      <c r="BE313" s="7"/>
      <c r="BF313" s="247"/>
      <c r="BG313" s="10"/>
      <c r="BH313" s="242"/>
      <c r="BI313" s="7"/>
      <c r="BJ313" s="247"/>
      <c r="BK313" s="7"/>
      <c r="BL313" s="247"/>
      <c r="BM313" s="7"/>
      <c r="BN313" s="8"/>
      <c r="BO313" s="7"/>
      <c r="BP313" s="247"/>
      <c r="BQ313" s="7"/>
      <c r="BR313" s="247"/>
      <c r="BS313" s="7"/>
      <c r="BT313" s="247"/>
      <c r="BU313" s="7"/>
      <c r="BV313" s="247"/>
      <c r="BW313" s="7"/>
      <c r="BX313" s="8"/>
      <c r="BY313" s="7"/>
      <c r="BZ313" s="8"/>
      <c r="CB313" s="41"/>
      <c r="CC313" s="41">
        <f t="shared" si="35"/>
        <v>0</v>
      </c>
      <c r="CD313">
        <f t="shared" si="36"/>
        <v>0</v>
      </c>
    </row>
    <row r="314" spans="1:84" x14ac:dyDescent="0.25">
      <c r="A314">
        <v>238</v>
      </c>
      <c r="B314" s="6"/>
      <c r="C314" s="10"/>
      <c r="D314" s="32"/>
      <c r="E314" s="10"/>
      <c r="F314" s="32"/>
      <c r="G314" s="10"/>
      <c r="H314" s="32"/>
      <c r="I314" s="10"/>
      <c r="J314" s="32"/>
      <c r="K314" s="10"/>
      <c r="L314" s="32"/>
      <c r="M314" s="10"/>
      <c r="N314" s="32"/>
      <c r="O314" s="10"/>
      <c r="P314" s="32"/>
      <c r="Q314" s="10"/>
      <c r="R314" s="32"/>
      <c r="S314" s="10"/>
      <c r="T314" s="32"/>
      <c r="U314" s="10"/>
      <c r="V314" s="32"/>
      <c r="W314" s="10"/>
      <c r="X314" s="32"/>
      <c r="Y314" s="10"/>
      <c r="Z314" s="32"/>
      <c r="AA314" s="10"/>
      <c r="AB314" s="32"/>
      <c r="AC314" s="10"/>
      <c r="AD314" s="32"/>
      <c r="AE314" s="10"/>
      <c r="AF314" s="32"/>
      <c r="AG314" s="10"/>
      <c r="AH314" s="32"/>
      <c r="AI314" s="10"/>
      <c r="AJ314" s="32"/>
      <c r="AK314" s="10"/>
      <c r="AL314" s="32"/>
      <c r="AM314" s="10"/>
      <c r="AN314" s="32"/>
      <c r="AO314" s="10"/>
      <c r="AP314" s="32"/>
      <c r="AQ314" s="10"/>
      <c r="AR314" s="32"/>
      <c r="AS314" s="10"/>
      <c r="AT314" s="32"/>
      <c r="AU314" s="10"/>
      <c r="AV314" s="32"/>
      <c r="AW314" s="10"/>
      <c r="AX314" s="242"/>
      <c r="AY314" s="10"/>
      <c r="AZ314" s="32"/>
      <c r="BA314" s="10"/>
      <c r="BB314" s="242"/>
      <c r="BC314" s="10"/>
      <c r="BD314" s="242"/>
      <c r="BE314" s="7"/>
      <c r="BF314" s="247"/>
      <c r="BG314" s="10"/>
      <c r="BH314" s="242"/>
      <c r="BI314" s="7"/>
      <c r="BJ314" s="247"/>
      <c r="BK314" s="7"/>
      <c r="BL314" s="247"/>
      <c r="BM314" s="7"/>
      <c r="BN314" s="8"/>
      <c r="BO314" s="7"/>
      <c r="BP314" s="247"/>
      <c r="BQ314" s="7"/>
      <c r="BR314" s="247"/>
      <c r="BS314" s="7"/>
      <c r="BT314" s="247"/>
      <c r="BU314" s="7"/>
      <c r="BV314" s="247"/>
      <c r="BW314" s="7"/>
      <c r="BX314" s="8"/>
      <c r="BY314" s="7"/>
      <c r="BZ314" s="8"/>
      <c r="CB314" s="41"/>
      <c r="CC314" s="41">
        <f t="shared" si="35"/>
        <v>0</v>
      </c>
      <c r="CD314">
        <f t="shared" si="36"/>
        <v>0</v>
      </c>
    </row>
    <row r="315" spans="1:84" x14ac:dyDescent="0.25">
      <c r="A315">
        <v>239</v>
      </c>
      <c r="B315" s="6"/>
      <c r="C315" s="10"/>
      <c r="D315" s="32"/>
      <c r="E315" s="10"/>
      <c r="F315" s="32"/>
      <c r="G315" s="10"/>
      <c r="H315" s="32"/>
      <c r="I315" s="10"/>
      <c r="J315" s="32"/>
      <c r="K315" s="10"/>
      <c r="L315" s="32"/>
      <c r="M315" s="10"/>
      <c r="N315" s="32"/>
      <c r="O315" s="10"/>
      <c r="P315" s="32"/>
      <c r="Q315" s="10"/>
      <c r="R315" s="32"/>
      <c r="S315" s="10"/>
      <c r="T315" s="32"/>
      <c r="U315" s="10"/>
      <c r="V315" s="32"/>
      <c r="W315" s="10"/>
      <c r="X315" s="32"/>
      <c r="Y315" s="10"/>
      <c r="Z315" s="32"/>
      <c r="AA315" s="10"/>
      <c r="AB315" s="32"/>
      <c r="AC315" s="10"/>
      <c r="AD315" s="32"/>
      <c r="AE315" s="10"/>
      <c r="AF315" s="32"/>
      <c r="AG315" s="10"/>
      <c r="AH315" s="32"/>
      <c r="AI315" s="10"/>
      <c r="AJ315" s="32"/>
      <c r="AK315" s="10"/>
      <c r="AL315" s="32"/>
      <c r="AM315" s="10"/>
      <c r="AN315" s="32"/>
      <c r="AO315" s="10"/>
      <c r="AP315" s="32"/>
      <c r="AQ315" s="10"/>
      <c r="AR315" s="32"/>
      <c r="AS315" s="10"/>
      <c r="AT315" s="32"/>
      <c r="AU315" s="10"/>
      <c r="AV315" s="32"/>
      <c r="AW315" s="10"/>
      <c r="AX315" s="242"/>
      <c r="AY315" s="10"/>
      <c r="AZ315" s="32"/>
      <c r="BA315" s="10"/>
      <c r="BB315" s="242"/>
      <c r="BC315" s="10"/>
      <c r="BD315" s="242"/>
      <c r="BE315" s="7"/>
      <c r="BF315" s="247"/>
      <c r="BG315" s="10"/>
      <c r="BH315" s="242"/>
      <c r="BI315" s="7"/>
      <c r="BJ315" s="247"/>
      <c r="BK315" s="7"/>
      <c r="BL315" s="247"/>
      <c r="BM315" s="7"/>
      <c r="BN315" s="8"/>
      <c r="BO315" s="7"/>
      <c r="BP315" s="247"/>
      <c r="BQ315" s="7"/>
      <c r="BR315" s="247"/>
      <c r="BS315" s="7"/>
      <c r="BT315" s="247"/>
      <c r="BU315" s="7"/>
      <c r="BV315" s="247"/>
      <c r="BW315" s="7"/>
      <c r="BX315" s="8"/>
      <c r="BY315" s="7"/>
      <c r="BZ315" s="8"/>
      <c r="CB315" s="41"/>
      <c r="CC315" s="41">
        <f t="shared" si="35"/>
        <v>0</v>
      </c>
      <c r="CD315">
        <f t="shared" si="36"/>
        <v>0</v>
      </c>
    </row>
    <row r="316" spans="1:84" x14ac:dyDescent="0.25">
      <c r="A316">
        <v>240</v>
      </c>
      <c r="B316" s="6"/>
      <c r="C316" s="10"/>
      <c r="D316" s="32"/>
      <c r="E316" s="10"/>
      <c r="F316" s="32"/>
      <c r="G316" s="10"/>
      <c r="H316" s="32"/>
      <c r="I316" s="10"/>
      <c r="J316" s="32"/>
      <c r="K316" s="10"/>
      <c r="L316" s="32"/>
      <c r="M316" s="10"/>
      <c r="N316" s="32"/>
      <c r="O316" s="10"/>
      <c r="P316" s="32"/>
      <c r="Q316" s="10"/>
      <c r="R316" s="32"/>
      <c r="S316" s="10"/>
      <c r="T316" s="32"/>
      <c r="U316" s="10"/>
      <c r="V316" s="32"/>
      <c r="W316" s="10"/>
      <c r="X316" s="32"/>
      <c r="Y316" s="10"/>
      <c r="Z316" s="32"/>
      <c r="AA316" s="10"/>
      <c r="AB316" s="32"/>
      <c r="AC316" s="10"/>
      <c r="AD316" s="32"/>
      <c r="AE316" s="10"/>
      <c r="AF316" s="32"/>
      <c r="AG316" s="10"/>
      <c r="AH316" s="32"/>
      <c r="AI316" s="10"/>
      <c r="AJ316" s="32"/>
      <c r="AK316" s="10"/>
      <c r="AL316" s="32"/>
      <c r="AM316" s="10"/>
      <c r="AN316" s="32"/>
      <c r="AO316" s="10"/>
      <c r="AP316" s="32"/>
      <c r="AQ316" s="10"/>
      <c r="AR316" s="32"/>
      <c r="AS316" s="10"/>
      <c r="AT316" s="32"/>
      <c r="AU316" s="10"/>
      <c r="AV316" s="32"/>
      <c r="AW316" s="10"/>
      <c r="AX316" s="242"/>
      <c r="AY316" s="10"/>
      <c r="AZ316" s="32"/>
      <c r="BA316" s="10"/>
      <c r="BB316" s="242"/>
      <c r="BC316" s="10"/>
      <c r="BD316" s="242"/>
      <c r="BE316" s="7"/>
      <c r="BF316" s="247"/>
      <c r="BG316" s="10"/>
      <c r="BH316" s="242"/>
      <c r="BI316" s="7"/>
      <c r="BJ316" s="247"/>
      <c r="BK316" s="7"/>
      <c r="BL316" s="247"/>
      <c r="BM316" s="7"/>
      <c r="BN316" s="8"/>
      <c r="BO316" s="7"/>
      <c r="BP316" s="247"/>
      <c r="BQ316" s="7"/>
      <c r="BR316" s="247"/>
      <c r="BS316" s="7"/>
      <c r="BT316" s="247"/>
      <c r="BU316" s="7"/>
      <c r="BV316" s="247"/>
      <c r="BW316" s="7"/>
      <c r="BX316" s="8"/>
      <c r="BY316" s="7"/>
      <c r="BZ316" s="8"/>
      <c r="CB316" s="41"/>
      <c r="CC316" s="41">
        <f t="shared" si="35"/>
        <v>0</v>
      </c>
      <c r="CD316">
        <f t="shared" si="36"/>
        <v>0</v>
      </c>
    </row>
    <row r="317" spans="1:84" x14ac:dyDescent="0.25">
      <c r="A317">
        <v>241</v>
      </c>
      <c r="B317" s="6"/>
      <c r="C317" s="10"/>
      <c r="D317" s="32"/>
      <c r="E317" s="10"/>
      <c r="F317" s="32"/>
      <c r="G317" s="10"/>
      <c r="H317" s="32"/>
      <c r="I317" s="10"/>
      <c r="J317" s="32"/>
      <c r="K317" s="10"/>
      <c r="L317" s="32"/>
      <c r="M317" s="10"/>
      <c r="N317" s="32"/>
      <c r="O317" s="10"/>
      <c r="P317" s="32"/>
      <c r="Q317" s="10"/>
      <c r="R317" s="32"/>
      <c r="S317" s="10"/>
      <c r="T317" s="32"/>
      <c r="U317" s="10"/>
      <c r="V317" s="32"/>
      <c r="W317" s="10"/>
      <c r="X317" s="32"/>
      <c r="Y317" s="10"/>
      <c r="Z317" s="32"/>
      <c r="AA317" s="10"/>
      <c r="AB317" s="32"/>
      <c r="AC317" s="10"/>
      <c r="AD317" s="32"/>
      <c r="AE317" s="10"/>
      <c r="AF317" s="32"/>
      <c r="AG317" s="10"/>
      <c r="AH317" s="32"/>
      <c r="AI317" s="10"/>
      <c r="AJ317" s="32"/>
      <c r="AK317" s="10"/>
      <c r="AL317" s="32"/>
      <c r="AM317" s="10"/>
      <c r="AN317" s="32"/>
      <c r="AO317" s="10"/>
      <c r="AP317" s="32"/>
      <c r="AQ317" s="10"/>
      <c r="AR317" s="32"/>
      <c r="AS317" s="10"/>
      <c r="AT317" s="32"/>
      <c r="AU317" s="10"/>
      <c r="AV317" s="32"/>
      <c r="AW317" s="10"/>
      <c r="AX317" s="242"/>
      <c r="AY317" s="10"/>
      <c r="AZ317" s="32"/>
      <c r="BA317" s="10"/>
      <c r="BB317" s="242"/>
      <c r="BC317" s="10"/>
      <c r="BD317" s="242"/>
      <c r="BE317" s="7"/>
      <c r="BF317" s="247"/>
      <c r="BG317" s="10"/>
      <c r="BH317" s="242"/>
      <c r="BI317" s="7"/>
      <c r="BJ317" s="247"/>
      <c r="BK317" s="7"/>
      <c r="BL317" s="247"/>
      <c r="BM317" s="7"/>
      <c r="BN317" s="8"/>
      <c r="BO317" s="7"/>
      <c r="BP317" s="247"/>
      <c r="BQ317" s="7"/>
      <c r="BR317" s="247"/>
      <c r="BS317" s="7"/>
      <c r="BT317" s="247"/>
      <c r="BU317" s="7"/>
      <c r="BV317" s="247"/>
      <c r="BW317" s="7"/>
      <c r="BX317" s="8"/>
      <c r="BY317" s="7"/>
      <c r="BZ317" s="8"/>
      <c r="CB317" s="41"/>
      <c r="CC317" s="41">
        <f t="shared" si="35"/>
        <v>0</v>
      </c>
      <c r="CD317">
        <f t="shared" si="36"/>
        <v>0</v>
      </c>
    </row>
    <row r="318" spans="1:84" x14ac:dyDescent="0.25">
      <c r="A318">
        <v>242</v>
      </c>
      <c r="B318" s="6"/>
      <c r="C318" s="10"/>
      <c r="D318" s="32"/>
      <c r="E318" s="10"/>
      <c r="F318" s="32"/>
      <c r="G318" s="10"/>
      <c r="H318" s="32"/>
      <c r="I318" s="10"/>
      <c r="J318" s="32"/>
      <c r="K318" s="10"/>
      <c r="L318" s="32"/>
      <c r="M318" s="10"/>
      <c r="N318" s="32"/>
      <c r="O318" s="10"/>
      <c r="P318" s="32"/>
      <c r="Q318" s="10"/>
      <c r="R318" s="32"/>
      <c r="S318" s="10"/>
      <c r="T318" s="32"/>
      <c r="U318" s="10"/>
      <c r="V318" s="32"/>
      <c r="W318" s="10"/>
      <c r="X318" s="32"/>
      <c r="Y318" s="10"/>
      <c r="Z318" s="32"/>
      <c r="AA318" s="10"/>
      <c r="AB318" s="32"/>
      <c r="AC318" s="10"/>
      <c r="AD318" s="32"/>
      <c r="AE318" s="10"/>
      <c r="AF318" s="32"/>
      <c r="AG318" s="10"/>
      <c r="AH318" s="32"/>
      <c r="AI318" s="10"/>
      <c r="AJ318" s="32"/>
      <c r="AK318" s="10"/>
      <c r="AL318" s="32"/>
      <c r="AM318" s="10"/>
      <c r="AN318" s="32"/>
      <c r="AO318" s="10"/>
      <c r="AP318" s="32"/>
      <c r="AQ318" s="10"/>
      <c r="AR318" s="32"/>
      <c r="AS318" s="10"/>
      <c r="AT318" s="32"/>
      <c r="AU318" s="10"/>
      <c r="AV318" s="32"/>
      <c r="AW318" s="10"/>
      <c r="AX318" s="242"/>
      <c r="AY318" s="10"/>
      <c r="AZ318" s="32"/>
      <c r="BA318" s="10"/>
      <c r="BB318" s="242"/>
      <c r="BC318" s="10"/>
      <c r="BD318" s="242"/>
      <c r="BE318" s="7"/>
      <c r="BF318" s="247"/>
      <c r="BG318" s="10"/>
      <c r="BH318" s="242"/>
      <c r="BI318" s="7"/>
      <c r="BJ318" s="247"/>
      <c r="BK318" s="7"/>
      <c r="BL318" s="247"/>
      <c r="BM318" s="7"/>
      <c r="BN318" s="8"/>
      <c r="BO318" s="7"/>
      <c r="BP318" s="247"/>
      <c r="BQ318" s="7"/>
      <c r="BR318" s="247"/>
      <c r="BS318" s="7"/>
      <c r="BT318" s="247"/>
      <c r="BU318" s="7"/>
      <c r="BV318" s="247"/>
      <c r="BW318" s="7"/>
      <c r="BX318" s="8"/>
      <c r="BY318" s="7"/>
      <c r="BZ318" s="8"/>
      <c r="CB318" s="41"/>
      <c r="CC318" s="41">
        <f t="shared" si="35"/>
        <v>0</v>
      </c>
      <c r="CD318">
        <f t="shared" si="36"/>
        <v>0</v>
      </c>
    </row>
    <row r="319" spans="1:84" x14ac:dyDescent="0.25">
      <c r="A319">
        <v>243</v>
      </c>
      <c r="B319" s="6"/>
      <c r="C319" s="10"/>
      <c r="D319" s="32"/>
      <c r="E319" s="10"/>
      <c r="F319" s="32"/>
      <c r="G319" s="10"/>
      <c r="H319" s="32"/>
      <c r="I319" s="10"/>
      <c r="J319" s="32"/>
      <c r="K319" s="10"/>
      <c r="L319" s="32"/>
      <c r="M319" s="10"/>
      <c r="N319" s="32"/>
      <c r="O319" s="10"/>
      <c r="P319" s="32"/>
      <c r="Q319" s="10"/>
      <c r="R319" s="32"/>
      <c r="S319" s="10"/>
      <c r="T319" s="32"/>
      <c r="U319" s="10"/>
      <c r="V319" s="32"/>
      <c r="W319" s="10"/>
      <c r="X319" s="32"/>
      <c r="Y319" s="10"/>
      <c r="Z319" s="32"/>
      <c r="AA319" s="10"/>
      <c r="AB319" s="32"/>
      <c r="AC319" s="10"/>
      <c r="AD319" s="32"/>
      <c r="AE319" s="10"/>
      <c r="AF319" s="32"/>
      <c r="AG319" s="10"/>
      <c r="AH319" s="32"/>
      <c r="AI319" s="10"/>
      <c r="AJ319" s="32"/>
      <c r="AK319" s="10"/>
      <c r="AL319" s="32"/>
      <c r="AM319" s="10"/>
      <c r="AN319" s="32"/>
      <c r="AO319" s="10"/>
      <c r="AP319" s="32"/>
      <c r="AQ319" s="10"/>
      <c r="AR319" s="32"/>
      <c r="AS319" s="10"/>
      <c r="AT319" s="32"/>
      <c r="AU319" s="10"/>
      <c r="AV319" s="32"/>
      <c r="AW319" s="10"/>
      <c r="AX319" s="242"/>
      <c r="AY319" s="10"/>
      <c r="AZ319" s="32"/>
      <c r="BA319" s="10"/>
      <c r="BB319" s="242"/>
      <c r="BC319" s="10"/>
      <c r="BD319" s="242"/>
      <c r="BE319" s="7"/>
      <c r="BF319" s="247"/>
      <c r="BG319" s="10"/>
      <c r="BH319" s="242"/>
      <c r="BI319" s="7"/>
      <c r="BJ319" s="247"/>
      <c r="BK319" s="7"/>
      <c r="BL319" s="247"/>
      <c r="BM319" s="7"/>
      <c r="BN319" s="8"/>
      <c r="BO319" s="7"/>
      <c r="BP319" s="247"/>
      <c r="BQ319" s="7"/>
      <c r="BR319" s="247"/>
      <c r="BS319" s="7"/>
      <c r="BT319" s="247"/>
      <c r="BU319" s="7"/>
      <c r="BV319" s="247"/>
      <c r="BW319" s="7"/>
      <c r="BX319" s="8"/>
      <c r="BY319" s="7"/>
      <c r="BZ319" s="8"/>
      <c r="CB319" s="41"/>
      <c r="CC319" s="41">
        <f t="shared" si="35"/>
        <v>0</v>
      </c>
      <c r="CD319">
        <f t="shared" si="36"/>
        <v>0</v>
      </c>
    </row>
    <row r="320" spans="1:84" x14ac:dyDescent="0.25">
      <c r="A320">
        <v>244</v>
      </c>
      <c r="B320" s="6"/>
      <c r="C320" s="10"/>
      <c r="D320" s="32"/>
      <c r="E320" s="10"/>
      <c r="F320" s="32"/>
      <c r="G320" s="10"/>
      <c r="H320" s="32"/>
      <c r="I320" s="10"/>
      <c r="J320" s="32"/>
      <c r="K320" s="94"/>
      <c r="L320" s="32"/>
      <c r="M320" s="10"/>
      <c r="N320" s="32"/>
      <c r="O320" s="10"/>
      <c r="P320" s="32"/>
      <c r="Q320" s="10"/>
      <c r="R320" s="32"/>
      <c r="S320" s="10"/>
      <c r="T320" s="32"/>
      <c r="U320" s="10"/>
      <c r="V320" s="32"/>
      <c r="W320" s="10"/>
      <c r="X320" s="32"/>
      <c r="Y320" s="10"/>
      <c r="Z320" s="32"/>
      <c r="AA320" s="10"/>
      <c r="AB320" s="32"/>
      <c r="AC320" s="10"/>
      <c r="AD320" s="32"/>
      <c r="AE320" s="10"/>
      <c r="AF320" s="32"/>
      <c r="AG320" s="10"/>
      <c r="AH320" s="32"/>
      <c r="AI320" s="10"/>
      <c r="AJ320" s="32"/>
      <c r="AK320" s="10"/>
      <c r="AL320" s="32"/>
      <c r="AM320" s="10"/>
      <c r="AN320" s="32"/>
      <c r="AO320" s="10"/>
      <c r="AP320" s="32"/>
      <c r="AQ320" s="10"/>
      <c r="AR320" s="32"/>
      <c r="AS320" s="10"/>
      <c r="AT320" s="32"/>
      <c r="AU320" s="10"/>
      <c r="AV320" s="32"/>
      <c r="AW320" s="10"/>
      <c r="AX320" s="242"/>
      <c r="AY320" s="10"/>
      <c r="AZ320" s="32"/>
      <c r="BA320" s="10"/>
      <c r="BB320" s="242"/>
      <c r="BC320" s="10"/>
      <c r="BD320" s="242"/>
      <c r="BE320" s="7"/>
      <c r="BF320" s="247"/>
      <c r="BG320" s="10"/>
      <c r="BH320" s="242"/>
      <c r="BI320" s="7"/>
      <c r="BJ320" s="247"/>
      <c r="BK320" s="7"/>
      <c r="BL320" s="247"/>
      <c r="BM320" s="7"/>
      <c r="BN320" s="8"/>
      <c r="BO320" s="7"/>
      <c r="BP320" s="247"/>
      <c r="BQ320" s="7"/>
      <c r="BR320" s="247"/>
      <c r="BS320" s="7"/>
      <c r="BT320" s="247"/>
      <c r="BU320" s="7"/>
      <c r="BV320" s="247"/>
      <c r="BW320" s="7"/>
      <c r="BX320" s="8"/>
      <c r="BY320" s="7"/>
      <c r="BZ320" s="8"/>
      <c r="CB320" s="41"/>
      <c r="CC320" s="41">
        <f t="shared" si="35"/>
        <v>0</v>
      </c>
      <c r="CD320">
        <f t="shared" si="36"/>
        <v>0</v>
      </c>
      <c r="CF320" s="39"/>
    </row>
    <row r="321" spans="1:84" x14ac:dyDescent="0.25">
      <c r="A321">
        <v>245</v>
      </c>
      <c r="B321" s="6"/>
      <c r="C321" s="10"/>
      <c r="D321" s="32"/>
      <c r="E321" s="10"/>
      <c r="F321" s="32"/>
      <c r="G321" s="10"/>
      <c r="H321" s="32"/>
      <c r="I321" s="10"/>
      <c r="J321" s="32"/>
      <c r="K321" s="94"/>
      <c r="L321" s="32"/>
      <c r="M321" s="10"/>
      <c r="N321" s="32"/>
      <c r="O321" s="10"/>
      <c r="P321" s="32"/>
      <c r="Q321" s="10"/>
      <c r="R321" s="32"/>
      <c r="S321" s="10"/>
      <c r="T321" s="32"/>
      <c r="U321" s="10"/>
      <c r="V321" s="32"/>
      <c r="W321" s="10"/>
      <c r="X321" s="32"/>
      <c r="Y321" s="10"/>
      <c r="Z321" s="32"/>
      <c r="AA321" s="10"/>
      <c r="AB321" s="32"/>
      <c r="AC321" s="10"/>
      <c r="AD321" s="32"/>
      <c r="AE321" s="10"/>
      <c r="AF321" s="32"/>
      <c r="AG321" s="10"/>
      <c r="AH321" s="32"/>
      <c r="AI321" s="10"/>
      <c r="AJ321" s="32"/>
      <c r="AK321" s="10"/>
      <c r="AL321" s="32"/>
      <c r="AM321" s="10"/>
      <c r="AN321" s="32"/>
      <c r="AO321" s="10"/>
      <c r="AP321" s="32"/>
      <c r="AQ321" s="10"/>
      <c r="AR321" s="32"/>
      <c r="AS321" s="10"/>
      <c r="AT321" s="32"/>
      <c r="AU321" s="10"/>
      <c r="AV321" s="32"/>
      <c r="AW321" s="10"/>
      <c r="AX321" s="242"/>
      <c r="AY321" s="10"/>
      <c r="AZ321" s="32"/>
      <c r="BA321" s="10"/>
      <c r="BB321" s="242"/>
      <c r="BC321" s="10"/>
      <c r="BD321" s="242"/>
      <c r="BE321" s="7"/>
      <c r="BF321" s="247"/>
      <c r="BG321" s="10"/>
      <c r="BH321" s="242"/>
      <c r="BI321" s="7"/>
      <c r="BJ321" s="247"/>
      <c r="BK321" s="7"/>
      <c r="BL321" s="247"/>
      <c r="BM321" s="7"/>
      <c r="BN321" s="8"/>
      <c r="BO321" s="7"/>
      <c r="BP321" s="247"/>
      <c r="BQ321" s="7"/>
      <c r="BR321" s="247"/>
      <c r="BS321" s="7"/>
      <c r="BT321" s="247"/>
      <c r="BU321" s="7"/>
      <c r="BV321" s="247"/>
      <c r="BW321" s="7"/>
      <c r="BX321" s="8"/>
      <c r="BY321" s="7"/>
      <c r="BZ321" s="8"/>
      <c r="CB321" s="41"/>
      <c r="CC321" s="41">
        <f t="shared" si="35"/>
        <v>0</v>
      </c>
      <c r="CD321">
        <f t="shared" si="36"/>
        <v>0</v>
      </c>
      <c r="CF321" s="39"/>
    </row>
    <row r="322" spans="1:84" x14ac:dyDescent="0.25">
      <c r="A322">
        <v>246</v>
      </c>
      <c r="B322" s="6"/>
      <c r="C322" s="10"/>
      <c r="D322" s="32"/>
      <c r="E322" s="10"/>
      <c r="F322" s="32"/>
      <c r="G322" s="10"/>
      <c r="H322" s="32"/>
      <c r="I322" s="10"/>
      <c r="J322" s="32"/>
      <c r="K322" s="94"/>
      <c r="L322" s="32"/>
      <c r="M322" s="10"/>
      <c r="N322" s="32"/>
      <c r="O322" s="10"/>
      <c r="P322" s="32"/>
      <c r="Q322" s="10"/>
      <c r="R322" s="32"/>
      <c r="S322" s="10"/>
      <c r="T322" s="32"/>
      <c r="U322" s="10"/>
      <c r="V322" s="32"/>
      <c r="W322" s="10"/>
      <c r="X322" s="32"/>
      <c r="Y322" s="10"/>
      <c r="Z322" s="32"/>
      <c r="AA322" s="10"/>
      <c r="AB322" s="32"/>
      <c r="AC322" s="10"/>
      <c r="AD322" s="32"/>
      <c r="AE322" s="10"/>
      <c r="AF322" s="32"/>
      <c r="AG322" s="10"/>
      <c r="AH322" s="32"/>
      <c r="AI322" s="10"/>
      <c r="AJ322" s="32"/>
      <c r="AK322" s="10"/>
      <c r="AL322" s="32"/>
      <c r="AM322" s="10"/>
      <c r="AN322" s="32"/>
      <c r="AO322" s="10"/>
      <c r="AP322" s="32"/>
      <c r="AQ322" s="10"/>
      <c r="AR322" s="32"/>
      <c r="AS322" s="10"/>
      <c r="AT322" s="32"/>
      <c r="AU322" s="10"/>
      <c r="AV322" s="32"/>
      <c r="AW322" s="10"/>
      <c r="AX322" s="242"/>
      <c r="AY322" s="10"/>
      <c r="AZ322" s="32"/>
      <c r="BA322" s="10"/>
      <c r="BB322" s="242"/>
      <c r="BC322" s="10"/>
      <c r="BD322" s="242"/>
      <c r="BE322" s="7"/>
      <c r="BF322" s="247"/>
      <c r="BG322" s="10"/>
      <c r="BH322" s="242"/>
      <c r="BI322" s="7"/>
      <c r="BJ322" s="247"/>
      <c r="BK322" s="7"/>
      <c r="BL322" s="247"/>
      <c r="BM322" s="7"/>
      <c r="BN322" s="8"/>
      <c r="BO322" s="7"/>
      <c r="BP322" s="247"/>
      <c r="BQ322" s="7"/>
      <c r="BR322" s="247"/>
      <c r="BS322" s="7"/>
      <c r="BT322" s="247"/>
      <c r="BU322" s="7"/>
      <c r="BV322" s="247"/>
      <c r="BW322" s="7"/>
      <c r="BX322" s="8"/>
      <c r="BY322" s="7"/>
      <c r="BZ322" s="8"/>
      <c r="CB322" s="41"/>
      <c r="CC322" s="41">
        <f t="shared" si="35"/>
        <v>0</v>
      </c>
      <c r="CD322">
        <f t="shared" si="36"/>
        <v>0</v>
      </c>
      <c r="CF322" s="39"/>
    </row>
    <row r="323" spans="1:84" x14ac:dyDescent="0.25">
      <c r="A323">
        <v>247</v>
      </c>
      <c r="B323" s="162"/>
      <c r="C323" s="10"/>
      <c r="D323" s="32"/>
      <c r="E323" s="10"/>
      <c r="F323" s="32"/>
      <c r="G323" s="10"/>
      <c r="H323" s="32"/>
      <c r="I323" s="10"/>
      <c r="J323" s="32"/>
      <c r="K323" s="94"/>
      <c r="L323" s="32"/>
      <c r="M323" s="10"/>
      <c r="N323" s="32"/>
      <c r="O323" s="10"/>
      <c r="P323" s="32"/>
      <c r="Q323" s="10"/>
      <c r="R323" s="32"/>
      <c r="S323" s="10"/>
      <c r="T323" s="32"/>
      <c r="U323" s="10"/>
      <c r="V323" s="32"/>
      <c r="W323" s="10"/>
      <c r="X323" s="32"/>
      <c r="Y323" s="10"/>
      <c r="Z323" s="32"/>
      <c r="AA323" s="10"/>
      <c r="AB323" s="32"/>
      <c r="AC323" s="10"/>
      <c r="AD323" s="32"/>
      <c r="AE323" s="10"/>
      <c r="AF323" s="32"/>
      <c r="AG323" s="10"/>
      <c r="AH323" s="32"/>
      <c r="AI323" s="10"/>
      <c r="AJ323" s="32"/>
      <c r="AK323" s="10"/>
      <c r="AL323" s="32"/>
      <c r="AM323" s="10"/>
      <c r="AN323" s="32"/>
      <c r="AO323" s="10"/>
      <c r="AP323" s="32"/>
      <c r="AQ323" s="10"/>
      <c r="AR323" s="32"/>
      <c r="AS323" s="10"/>
      <c r="AT323" s="32"/>
      <c r="AU323" s="10"/>
      <c r="AV323" s="32"/>
      <c r="AW323" s="10"/>
      <c r="AX323" s="242"/>
      <c r="AY323" s="10"/>
      <c r="AZ323" s="32"/>
      <c r="BA323" s="10"/>
      <c r="BB323" s="242"/>
      <c r="BC323" s="10"/>
      <c r="BD323" s="242"/>
      <c r="BE323" s="7"/>
      <c r="BF323" s="247"/>
      <c r="BG323" s="10"/>
      <c r="BH323" s="242"/>
      <c r="BI323" s="7"/>
      <c r="BJ323" s="247"/>
      <c r="BK323" s="7"/>
      <c r="BL323" s="247"/>
      <c r="BM323" s="7"/>
      <c r="BN323" s="8"/>
      <c r="BO323" s="7"/>
      <c r="BP323" s="247"/>
      <c r="BQ323" s="7"/>
      <c r="BR323" s="247"/>
      <c r="BS323" s="7"/>
      <c r="BT323" s="247"/>
      <c r="BU323" s="7"/>
      <c r="BV323" s="247"/>
      <c r="BW323" s="7"/>
      <c r="BX323" s="8"/>
      <c r="BY323" s="7"/>
      <c r="BZ323" s="8"/>
      <c r="CB323" s="41"/>
      <c r="CC323" s="41">
        <f t="shared" si="35"/>
        <v>0</v>
      </c>
      <c r="CD323">
        <f t="shared" si="36"/>
        <v>0</v>
      </c>
      <c r="CF323" s="39"/>
    </row>
    <row r="324" spans="1:84" x14ac:dyDescent="0.25">
      <c r="A324">
        <v>248</v>
      </c>
      <c r="B324" s="6"/>
      <c r="C324" s="10"/>
      <c r="D324" s="32"/>
      <c r="E324" s="10"/>
      <c r="F324" s="32"/>
      <c r="G324" s="10"/>
      <c r="H324" s="32"/>
      <c r="I324" s="10"/>
      <c r="J324" s="32"/>
      <c r="K324" s="94"/>
      <c r="L324" s="32"/>
      <c r="M324" s="10"/>
      <c r="N324" s="32"/>
      <c r="O324" s="10"/>
      <c r="P324" s="32"/>
      <c r="Q324" s="10"/>
      <c r="R324" s="32"/>
      <c r="S324" s="10"/>
      <c r="T324" s="32"/>
      <c r="U324" s="10"/>
      <c r="V324" s="32"/>
      <c r="W324" s="10"/>
      <c r="X324" s="32"/>
      <c r="Y324" s="10"/>
      <c r="Z324" s="32"/>
      <c r="AA324" s="10"/>
      <c r="AB324" s="32"/>
      <c r="AC324" s="10"/>
      <c r="AD324" s="32"/>
      <c r="AE324" s="10"/>
      <c r="AF324" s="32"/>
      <c r="AG324" s="10"/>
      <c r="AH324" s="32"/>
      <c r="AI324" s="10"/>
      <c r="AJ324" s="32"/>
      <c r="AK324" s="10"/>
      <c r="AL324" s="32"/>
      <c r="AM324" s="10"/>
      <c r="AN324" s="32"/>
      <c r="AO324" s="10"/>
      <c r="AP324" s="32"/>
      <c r="AQ324" s="10"/>
      <c r="AR324" s="32"/>
      <c r="AS324" s="10"/>
      <c r="AT324" s="32"/>
      <c r="AU324" s="10"/>
      <c r="AV324" s="32"/>
      <c r="AW324" s="10"/>
      <c r="AX324" s="242"/>
      <c r="AY324" s="10"/>
      <c r="AZ324" s="32"/>
      <c r="BA324" s="10"/>
      <c r="BB324" s="242"/>
      <c r="BC324" s="10"/>
      <c r="BD324" s="242"/>
      <c r="BE324" s="7"/>
      <c r="BF324" s="247"/>
      <c r="BG324" s="10"/>
      <c r="BH324" s="242"/>
      <c r="BI324" s="7"/>
      <c r="BJ324" s="247"/>
      <c r="BK324" s="7"/>
      <c r="BL324" s="247"/>
      <c r="BM324" s="7"/>
      <c r="BN324" s="8"/>
      <c r="BO324" s="7"/>
      <c r="BP324" s="247"/>
      <c r="BQ324" s="7"/>
      <c r="BR324" s="247"/>
      <c r="BS324" s="7"/>
      <c r="BT324" s="247"/>
      <c r="BU324" s="7"/>
      <c r="BV324" s="247"/>
      <c r="BW324" s="7"/>
      <c r="BX324" s="8"/>
      <c r="BY324" s="7"/>
      <c r="BZ324" s="8"/>
      <c r="CB324" s="41"/>
      <c r="CC324" s="41">
        <f t="shared" si="35"/>
        <v>0</v>
      </c>
      <c r="CD324">
        <f t="shared" si="36"/>
        <v>0</v>
      </c>
      <c r="CF324" s="39"/>
    </row>
    <row r="325" spans="1:84" x14ac:dyDescent="0.25">
      <c r="A325">
        <v>249</v>
      </c>
      <c r="B325" s="6"/>
      <c r="C325" s="10"/>
      <c r="D325" s="32"/>
      <c r="E325" s="10"/>
      <c r="F325" s="32"/>
      <c r="G325" s="10"/>
      <c r="H325" s="32"/>
      <c r="I325" s="10"/>
      <c r="J325" s="32"/>
      <c r="K325" s="10"/>
      <c r="L325" s="32"/>
      <c r="M325" s="10"/>
      <c r="N325" s="32"/>
      <c r="O325" s="10"/>
      <c r="P325" s="32"/>
      <c r="Q325" s="10"/>
      <c r="R325" s="32"/>
      <c r="S325" s="10"/>
      <c r="T325" s="32"/>
      <c r="U325" s="10"/>
      <c r="V325" s="32"/>
      <c r="W325" s="10"/>
      <c r="X325" s="32"/>
      <c r="Y325" s="10"/>
      <c r="Z325" s="32"/>
      <c r="AA325" s="10"/>
      <c r="AB325" s="32"/>
      <c r="AC325" s="10"/>
      <c r="AD325" s="32"/>
      <c r="AE325" s="10"/>
      <c r="AF325" s="32"/>
      <c r="AG325" s="10"/>
      <c r="AH325" s="32"/>
      <c r="AI325" s="10"/>
      <c r="AJ325" s="32"/>
      <c r="AK325" s="10"/>
      <c r="AL325" s="32"/>
      <c r="AM325" s="10"/>
      <c r="AN325" s="32"/>
      <c r="AO325" s="10"/>
      <c r="AP325" s="32"/>
      <c r="AQ325" s="10"/>
      <c r="AR325" s="32"/>
      <c r="AS325" s="10"/>
      <c r="AT325" s="32"/>
      <c r="AU325" s="10"/>
      <c r="AV325" s="32"/>
      <c r="AW325" s="10"/>
      <c r="AX325" s="242"/>
      <c r="AY325" s="10"/>
      <c r="AZ325" s="32"/>
      <c r="BA325" s="10"/>
      <c r="BB325" s="242"/>
      <c r="BC325" s="10"/>
      <c r="BD325" s="242"/>
      <c r="BE325" s="7"/>
      <c r="BF325" s="247"/>
      <c r="BG325" s="10"/>
      <c r="BH325" s="242"/>
      <c r="BI325" s="7"/>
      <c r="BJ325" s="247"/>
      <c r="BK325" s="7"/>
      <c r="BL325" s="247"/>
      <c r="BM325" s="7"/>
      <c r="BN325" s="8"/>
      <c r="BO325" s="7"/>
      <c r="BP325" s="247"/>
      <c r="BQ325" s="7"/>
      <c r="BR325" s="247"/>
      <c r="BS325" s="7"/>
      <c r="BT325" s="247"/>
      <c r="BU325" s="7"/>
      <c r="BV325" s="247"/>
      <c r="BW325" s="7"/>
      <c r="BX325" s="8"/>
      <c r="BY325" s="7"/>
      <c r="BZ325" s="8"/>
      <c r="CB325" s="41"/>
      <c r="CC325" s="41">
        <f t="shared" si="35"/>
        <v>0</v>
      </c>
      <c r="CD325">
        <f t="shared" si="36"/>
        <v>0</v>
      </c>
    </row>
    <row r="326" spans="1:84" x14ac:dyDescent="0.25">
      <c r="A326">
        <v>250</v>
      </c>
      <c r="B326" s="6"/>
      <c r="C326" s="10"/>
      <c r="D326" s="32"/>
      <c r="E326" s="10"/>
      <c r="F326" s="32"/>
      <c r="G326" s="10"/>
      <c r="H326" s="32"/>
      <c r="I326" s="10"/>
      <c r="J326" s="32"/>
      <c r="K326" s="10"/>
      <c r="L326" s="32"/>
      <c r="M326" s="10"/>
      <c r="N326" s="32"/>
      <c r="O326" s="10"/>
      <c r="P326" s="32"/>
      <c r="Q326" s="10"/>
      <c r="R326" s="32"/>
      <c r="S326" s="10"/>
      <c r="T326" s="32"/>
      <c r="U326" s="10"/>
      <c r="V326" s="32"/>
      <c r="W326" s="10"/>
      <c r="X326" s="32"/>
      <c r="Y326" s="10"/>
      <c r="Z326" s="32"/>
      <c r="AA326" s="10"/>
      <c r="AB326" s="32"/>
      <c r="AC326" s="10"/>
      <c r="AD326" s="32"/>
      <c r="AE326" s="10"/>
      <c r="AF326" s="32"/>
      <c r="AG326" s="10"/>
      <c r="AH326" s="32"/>
      <c r="AI326" s="10"/>
      <c r="AJ326" s="32"/>
      <c r="AK326" s="10"/>
      <c r="AL326" s="32"/>
      <c r="AM326" s="10"/>
      <c r="AN326" s="32"/>
      <c r="AO326" s="10"/>
      <c r="AP326" s="32"/>
      <c r="AQ326" s="10"/>
      <c r="AR326" s="32"/>
      <c r="AS326" s="10"/>
      <c r="AT326" s="32"/>
      <c r="AU326" s="10"/>
      <c r="AV326" s="32"/>
      <c r="AW326" s="10"/>
      <c r="AX326" s="242"/>
      <c r="AY326" s="10"/>
      <c r="AZ326" s="32"/>
      <c r="BA326" s="10"/>
      <c r="BB326" s="242"/>
      <c r="BC326" s="10"/>
      <c r="BD326" s="242"/>
      <c r="BE326" s="7"/>
      <c r="BF326" s="247"/>
      <c r="BG326" s="10"/>
      <c r="BH326" s="242"/>
      <c r="BI326" s="7"/>
      <c r="BJ326" s="247"/>
      <c r="BK326" s="7"/>
      <c r="BL326" s="247"/>
      <c r="BM326" s="7"/>
      <c r="BN326" s="8"/>
      <c r="BO326" s="7"/>
      <c r="BP326" s="247"/>
      <c r="BQ326" s="7"/>
      <c r="BR326" s="247"/>
      <c r="BS326" s="7"/>
      <c r="BT326" s="247"/>
      <c r="BU326" s="7"/>
      <c r="BV326" s="247"/>
      <c r="BW326" s="7"/>
      <c r="BX326" s="8"/>
      <c r="BY326" s="7"/>
      <c r="BZ326" s="8"/>
      <c r="CB326" s="41"/>
      <c r="CC326" s="41">
        <f t="shared" si="35"/>
        <v>0</v>
      </c>
      <c r="CD326">
        <f t="shared" si="36"/>
        <v>0</v>
      </c>
    </row>
    <row r="327" spans="1:84" x14ac:dyDescent="0.25">
      <c r="A327">
        <v>251</v>
      </c>
      <c r="B327" s="6"/>
      <c r="C327" s="10"/>
      <c r="D327" s="32"/>
      <c r="E327" s="10"/>
      <c r="F327" s="32"/>
      <c r="G327" s="10"/>
      <c r="H327" s="32"/>
      <c r="I327" s="10"/>
      <c r="J327" s="32"/>
      <c r="K327" s="10"/>
      <c r="L327" s="32"/>
      <c r="M327" s="10"/>
      <c r="N327" s="32"/>
      <c r="O327" s="10"/>
      <c r="P327" s="32"/>
      <c r="Q327" s="10"/>
      <c r="R327" s="32"/>
      <c r="S327" s="10"/>
      <c r="T327" s="32"/>
      <c r="U327" s="10"/>
      <c r="V327" s="32"/>
      <c r="W327" s="10"/>
      <c r="X327" s="32"/>
      <c r="Y327" s="10"/>
      <c r="Z327" s="32"/>
      <c r="AA327" s="10"/>
      <c r="AB327" s="32"/>
      <c r="AC327" s="10"/>
      <c r="AD327" s="32"/>
      <c r="AE327" s="10"/>
      <c r="AF327" s="32"/>
      <c r="AG327" s="10"/>
      <c r="AH327" s="32"/>
      <c r="AI327" s="10"/>
      <c r="AJ327" s="32"/>
      <c r="AK327" s="10"/>
      <c r="AL327" s="32"/>
      <c r="AM327" s="10"/>
      <c r="AN327" s="32"/>
      <c r="AO327" s="10"/>
      <c r="AP327" s="32"/>
      <c r="AQ327" s="10"/>
      <c r="AR327" s="32"/>
      <c r="AS327" s="10"/>
      <c r="AT327" s="32"/>
      <c r="AU327" s="10"/>
      <c r="AV327" s="32"/>
      <c r="AW327" s="10"/>
      <c r="AX327" s="242"/>
      <c r="AY327" s="10"/>
      <c r="AZ327" s="32"/>
      <c r="BA327" s="10"/>
      <c r="BB327" s="242"/>
      <c r="BC327" s="10"/>
      <c r="BD327" s="242"/>
      <c r="BE327" s="7"/>
      <c r="BF327" s="247"/>
      <c r="BG327" s="10"/>
      <c r="BH327" s="242"/>
      <c r="BI327" s="7"/>
      <c r="BJ327" s="247"/>
      <c r="BK327" s="7"/>
      <c r="BL327" s="247"/>
      <c r="BM327" s="7"/>
      <c r="BN327" s="8"/>
      <c r="BO327" s="7"/>
      <c r="BP327" s="247"/>
      <c r="BQ327" s="7"/>
      <c r="BR327" s="247"/>
      <c r="BS327" s="7"/>
      <c r="BT327" s="247"/>
      <c r="BU327" s="7"/>
      <c r="BV327" s="247"/>
      <c r="BW327" s="7"/>
      <c r="BX327" s="8"/>
      <c r="BY327" s="7"/>
      <c r="BZ327" s="8"/>
      <c r="CB327" s="41"/>
      <c r="CC327" s="41">
        <f t="shared" si="35"/>
        <v>0</v>
      </c>
      <c r="CD327">
        <f t="shared" si="36"/>
        <v>0</v>
      </c>
    </row>
    <row r="328" spans="1:84" x14ac:dyDescent="0.25">
      <c r="A328">
        <v>252</v>
      </c>
      <c r="B328" s="6"/>
      <c r="C328" s="10"/>
      <c r="D328" s="32"/>
      <c r="E328" s="10"/>
      <c r="F328" s="32"/>
      <c r="G328" s="10"/>
      <c r="H328" s="32"/>
      <c r="I328" s="10"/>
      <c r="J328" s="32"/>
      <c r="K328" s="10"/>
      <c r="L328" s="32"/>
      <c r="M328" s="10"/>
      <c r="N328" s="32"/>
      <c r="O328" s="10"/>
      <c r="P328" s="32"/>
      <c r="Q328" s="10"/>
      <c r="R328" s="32"/>
      <c r="S328" s="10"/>
      <c r="T328" s="32"/>
      <c r="U328" s="10"/>
      <c r="V328" s="32"/>
      <c r="W328" s="10"/>
      <c r="X328" s="32"/>
      <c r="Y328" s="10"/>
      <c r="Z328" s="32"/>
      <c r="AA328" s="10"/>
      <c r="AB328" s="32"/>
      <c r="AC328" s="10"/>
      <c r="AD328" s="32"/>
      <c r="AE328" s="10"/>
      <c r="AF328" s="32"/>
      <c r="AG328" s="10"/>
      <c r="AH328" s="32"/>
      <c r="AI328" s="10"/>
      <c r="AJ328" s="32"/>
      <c r="AK328" s="10"/>
      <c r="AL328" s="32"/>
      <c r="AM328" s="10"/>
      <c r="AN328" s="32"/>
      <c r="AO328" s="10"/>
      <c r="AP328" s="32"/>
      <c r="AQ328" s="10"/>
      <c r="AR328" s="32"/>
      <c r="AS328" s="10"/>
      <c r="AT328" s="32"/>
      <c r="AU328" s="10"/>
      <c r="AV328" s="32"/>
      <c r="AW328" s="10"/>
      <c r="AX328" s="242"/>
      <c r="AY328" s="10"/>
      <c r="AZ328" s="32"/>
      <c r="BA328" s="10"/>
      <c r="BB328" s="242"/>
      <c r="BC328" s="10"/>
      <c r="BD328" s="242"/>
      <c r="BE328" s="7"/>
      <c r="BF328" s="247"/>
      <c r="BG328" s="10"/>
      <c r="BH328" s="242"/>
      <c r="BI328" s="7"/>
      <c r="BJ328" s="247"/>
      <c r="BK328" s="7"/>
      <c r="BL328" s="247"/>
      <c r="BM328" s="7"/>
      <c r="BN328" s="8"/>
      <c r="BO328" s="7"/>
      <c r="BP328" s="247"/>
      <c r="BQ328" s="7"/>
      <c r="BR328" s="247"/>
      <c r="BS328" s="7"/>
      <c r="BT328" s="247"/>
      <c r="BU328" s="7"/>
      <c r="BV328" s="247"/>
      <c r="BW328" s="7"/>
      <c r="BX328" s="8"/>
      <c r="BY328" s="7"/>
      <c r="BZ328" s="8"/>
      <c r="CB328" s="41"/>
      <c r="CC328" s="41">
        <f t="shared" si="35"/>
        <v>0</v>
      </c>
      <c r="CD328">
        <f t="shared" si="36"/>
        <v>0</v>
      </c>
    </row>
    <row r="329" spans="1:84" x14ac:dyDescent="0.25">
      <c r="A329">
        <v>253</v>
      </c>
      <c r="B329" s="6"/>
      <c r="C329" s="10"/>
      <c r="D329" s="32"/>
      <c r="E329" s="10"/>
      <c r="F329" s="32"/>
      <c r="G329" s="10"/>
      <c r="H329" s="32"/>
      <c r="I329" s="10"/>
      <c r="J329" s="32"/>
      <c r="K329" s="10"/>
      <c r="L329" s="32"/>
      <c r="M329" s="10"/>
      <c r="N329" s="32"/>
      <c r="O329" s="10"/>
      <c r="P329" s="32"/>
      <c r="Q329" s="10"/>
      <c r="R329" s="32"/>
      <c r="S329" s="10"/>
      <c r="T329" s="32"/>
      <c r="U329" s="10"/>
      <c r="V329" s="32"/>
      <c r="W329" s="10"/>
      <c r="X329" s="32"/>
      <c r="Y329" s="10"/>
      <c r="Z329" s="32"/>
      <c r="AA329" s="10"/>
      <c r="AB329" s="32"/>
      <c r="AC329" s="10"/>
      <c r="AD329" s="32"/>
      <c r="AE329" s="10"/>
      <c r="AF329" s="32"/>
      <c r="AG329" s="10"/>
      <c r="AH329" s="32"/>
      <c r="AI329" s="10"/>
      <c r="AJ329" s="32"/>
      <c r="AK329" s="10"/>
      <c r="AL329" s="32"/>
      <c r="AM329" s="10"/>
      <c r="AN329" s="32"/>
      <c r="AO329" s="10"/>
      <c r="AP329" s="32"/>
      <c r="AQ329" s="10"/>
      <c r="AR329" s="32"/>
      <c r="AS329" s="10"/>
      <c r="AT329" s="32"/>
      <c r="AU329" s="10"/>
      <c r="AV329" s="32"/>
      <c r="AW329" s="10"/>
      <c r="AX329" s="242"/>
      <c r="AY329" s="10"/>
      <c r="AZ329" s="32"/>
      <c r="BA329" s="10"/>
      <c r="BB329" s="242"/>
      <c r="BC329" s="10"/>
      <c r="BD329" s="242"/>
      <c r="BE329" s="7"/>
      <c r="BF329" s="247"/>
      <c r="BG329" s="10"/>
      <c r="BH329" s="242"/>
      <c r="BI329" s="7"/>
      <c r="BJ329" s="247"/>
      <c r="BK329" s="7"/>
      <c r="BL329" s="247"/>
      <c r="BM329" s="7"/>
      <c r="BN329" s="8"/>
      <c r="BO329" s="7"/>
      <c r="BP329" s="247"/>
      <c r="BQ329" s="7"/>
      <c r="BR329" s="247"/>
      <c r="BS329" s="7"/>
      <c r="BT329" s="247"/>
      <c r="BU329" s="7"/>
      <c r="BV329" s="247"/>
      <c r="BW329" s="7"/>
      <c r="BX329" s="8"/>
      <c r="BY329" s="7"/>
      <c r="BZ329" s="8"/>
      <c r="CB329" s="41"/>
      <c r="CC329" s="41">
        <f t="shared" si="35"/>
        <v>0</v>
      </c>
      <c r="CD329">
        <f t="shared" si="36"/>
        <v>0</v>
      </c>
    </row>
    <row r="330" spans="1:84" x14ac:dyDescent="0.25">
      <c r="A330">
        <v>254</v>
      </c>
      <c r="B330" s="6"/>
      <c r="C330" s="10"/>
      <c r="D330" s="32"/>
      <c r="E330" s="10"/>
      <c r="F330" s="32"/>
      <c r="G330" s="10"/>
      <c r="H330" s="32"/>
      <c r="I330" s="10"/>
      <c r="J330" s="32"/>
      <c r="K330" s="10"/>
      <c r="L330" s="32"/>
      <c r="M330" s="10"/>
      <c r="N330" s="32"/>
      <c r="O330" s="10"/>
      <c r="P330" s="32"/>
      <c r="Q330" s="10"/>
      <c r="R330" s="32"/>
      <c r="S330" s="10"/>
      <c r="T330" s="32"/>
      <c r="U330" s="10"/>
      <c r="V330" s="32"/>
      <c r="W330" s="10"/>
      <c r="X330" s="32"/>
      <c r="Y330" s="10"/>
      <c r="Z330" s="32"/>
      <c r="AA330" s="10"/>
      <c r="AB330" s="32"/>
      <c r="AC330" s="10"/>
      <c r="AD330" s="32"/>
      <c r="AE330" s="10"/>
      <c r="AF330" s="32"/>
      <c r="AG330" s="10"/>
      <c r="AH330" s="32"/>
      <c r="AI330" s="10"/>
      <c r="AJ330" s="32"/>
      <c r="AK330" s="10"/>
      <c r="AL330" s="32"/>
      <c r="AM330" s="10"/>
      <c r="AN330" s="32"/>
      <c r="AO330" s="10"/>
      <c r="AP330" s="32"/>
      <c r="AQ330" s="10"/>
      <c r="AR330" s="32"/>
      <c r="AS330" s="10"/>
      <c r="AT330" s="32"/>
      <c r="AU330" s="10"/>
      <c r="AV330" s="32"/>
      <c r="AW330" s="10"/>
      <c r="AX330" s="242"/>
      <c r="AY330" s="10"/>
      <c r="AZ330" s="32"/>
      <c r="BA330" s="10"/>
      <c r="BB330" s="242"/>
      <c r="BC330" s="10"/>
      <c r="BD330" s="242"/>
      <c r="BE330" s="7"/>
      <c r="BF330" s="247"/>
      <c r="BG330" s="10"/>
      <c r="BH330" s="242"/>
      <c r="BI330" s="7"/>
      <c r="BJ330" s="247"/>
      <c r="BK330" s="7"/>
      <c r="BL330" s="247"/>
      <c r="BM330" s="7"/>
      <c r="BN330" s="8"/>
      <c r="BO330" s="7"/>
      <c r="BP330" s="247"/>
      <c r="BQ330" s="7"/>
      <c r="BR330" s="247"/>
      <c r="BS330" s="7"/>
      <c r="BT330" s="247"/>
      <c r="BU330" s="7"/>
      <c r="BV330" s="247"/>
      <c r="BW330" s="7"/>
      <c r="BX330" s="8"/>
      <c r="BY330" s="7"/>
      <c r="BZ330" s="8"/>
      <c r="CB330" s="41"/>
      <c r="CC330" s="41">
        <f t="shared" si="35"/>
        <v>0</v>
      </c>
      <c r="CD330">
        <f t="shared" si="36"/>
        <v>0</v>
      </c>
    </row>
    <row r="331" spans="1:84" x14ac:dyDescent="0.25">
      <c r="A331">
        <v>255</v>
      </c>
      <c r="B331" s="6"/>
      <c r="C331" s="10"/>
      <c r="D331" s="32"/>
      <c r="E331" s="10"/>
      <c r="F331" s="32"/>
      <c r="G331" s="10"/>
      <c r="H331" s="32"/>
      <c r="I331" s="10"/>
      <c r="J331" s="32"/>
      <c r="K331" s="94"/>
      <c r="L331" s="32"/>
      <c r="M331" s="10"/>
      <c r="N331" s="32"/>
      <c r="O331" s="10"/>
      <c r="P331" s="32"/>
      <c r="Q331" s="10"/>
      <c r="R331" s="32"/>
      <c r="S331" s="10"/>
      <c r="T331" s="32"/>
      <c r="U331" s="10"/>
      <c r="V331" s="32"/>
      <c r="W331" s="10"/>
      <c r="X331" s="32"/>
      <c r="Y331" s="10"/>
      <c r="Z331" s="32"/>
      <c r="AA331" s="10"/>
      <c r="AB331" s="32"/>
      <c r="AC331" s="10"/>
      <c r="AD331" s="32"/>
      <c r="AE331" s="10"/>
      <c r="AF331" s="32"/>
      <c r="AG331" s="10"/>
      <c r="AH331" s="32"/>
      <c r="AI331" s="10"/>
      <c r="AJ331" s="32"/>
      <c r="AK331" s="10"/>
      <c r="AL331" s="32"/>
      <c r="AM331" s="10"/>
      <c r="AN331" s="32"/>
      <c r="AO331" s="10"/>
      <c r="AP331" s="32"/>
      <c r="AQ331" s="10"/>
      <c r="AR331" s="32"/>
      <c r="AS331" s="10"/>
      <c r="AT331" s="32"/>
      <c r="AU331" s="10"/>
      <c r="AV331" s="32"/>
      <c r="AW331" s="10"/>
      <c r="AX331" s="242"/>
      <c r="AY331" s="10"/>
      <c r="AZ331" s="32"/>
      <c r="BA331" s="10"/>
      <c r="BB331" s="242"/>
      <c r="BC331" s="10"/>
      <c r="BD331" s="242"/>
      <c r="BE331" s="7"/>
      <c r="BF331" s="247"/>
      <c r="BG331" s="10"/>
      <c r="BH331" s="242"/>
      <c r="BI331" s="7"/>
      <c r="BJ331" s="247"/>
      <c r="BK331" s="7"/>
      <c r="BL331" s="247"/>
      <c r="BM331" s="7"/>
      <c r="BN331" s="8"/>
      <c r="BO331" s="7"/>
      <c r="BP331" s="247"/>
      <c r="BQ331" s="7"/>
      <c r="BR331" s="247"/>
      <c r="BS331" s="7"/>
      <c r="BT331" s="247"/>
      <c r="BU331" s="7"/>
      <c r="BV331" s="247"/>
      <c r="BW331" s="7"/>
      <c r="BX331" s="8"/>
      <c r="BY331" s="7"/>
      <c r="BZ331" s="8"/>
      <c r="CB331" s="41"/>
      <c r="CC331" s="41">
        <f t="shared" si="35"/>
        <v>0</v>
      </c>
      <c r="CD331">
        <f t="shared" si="36"/>
        <v>0</v>
      </c>
      <c r="CF331" s="39"/>
    </row>
    <row r="332" spans="1:84" x14ac:dyDescent="0.25">
      <c r="A332">
        <v>256</v>
      </c>
      <c r="B332" s="6"/>
      <c r="C332" s="10"/>
      <c r="D332" s="32"/>
      <c r="E332" s="10"/>
      <c r="F332" s="32"/>
      <c r="G332" s="10"/>
      <c r="H332" s="32"/>
      <c r="I332" s="10"/>
      <c r="J332" s="32"/>
      <c r="K332" s="10"/>
      <c r="L332" s="32"/>
      <c r="M332" s="10"/>
      <c r="N332" s="32"/>
      <c r="O332" s="10"/>
      <c r="P332" s="32"/>
      <c r="Q332" s="10"/>
      <c r="R332" s="32"/>
      <c r="S332" s="10"/>
      <c r="T332" s="32"/>
      <c r="U332" s="10"/>
      <c r="V332" s="32"/>
      <c r="W332" s="10"/>
      <c r="X332" s="32"/>
      <c r="Y332" s="10"/>
      <c r="Z332" s="32"/>
      <c r="AA332" s="10"/>
      <c r="AB332" s="32"/>
      <c r="AC332" s="10"/>
      <c r="AD332" s="32"/>
      <c r="AE332" s="10"/>
      <c r="AF332" s="32"/>
      <c r="AG332" s="10"/>
      <c r="AH332" s="32"/>
      <c r="AI332" s="10"/>
      <c r="AJ332" s="32"/>
      <c r="AK332" s="10"/>
      <c r="AL332" s="32"/>
      <c r="AM332" s="10"/>
      <c r="AN332" s="32"/>
      <c r="AO332" s="10"/>
      <c r="AP332" s="32"/>
      <c r="AQ332" s="10"/>
      <c r="AR332" s="32"/>
      <c r="AS332" s="10"/>
      <c r="AT332" s="32"/>
      <c r="AU332" s="10"/>
      <c r="AV332" s="32"/>
      <c r="AW332" s="10"/>
      <c r="AX332" s="242"/>
      <c r="AY332" s="10"/>
      <c r="AZ332" s="32"/>
      <c r="BA332" s="10"/>
      <c r="BB332" s="242"/>
      <c r="BC332" s="10"/>
      <c r="BD332" s="242"/>
      <c r="BE332" s="7"/>
      <c r="BF332" s="247"/>
      <c r="BG332" s="10"/>
      <c r="BH332" s="242"/>
      <c r="BI332" s="7"/>
      <c r="BJ332" s="247"/>
      <c r="BK332" s="7"/>
      <c r="BL332" s="247"/>
      <c r="BM332" s="7"/>
      <c r="BN332" s="8"/>
      <c r="BO332" s="7"/>
      <c r="BP332" s="247"/>
      <c r="BQ332" s="7"/>
      <c r="BR332" s="247"/>
      <c r="BS332" s="7"/>
      <c r="BT332" s="247"/>
      <c r="BU332" s="7"/>
      <c r="BV332" s="247"/>
      <c r="BW332" s="7"/>
      <c r="BX332" s="8"/>
      <c r="BY332" s="7"/>
      <c r="BZ332" s="8"/>
      <c r="CB332" s="41"/>
      <c r="CC332" s="41">
        <f t="shared" si="35"/>
        <v>0</v>
      </c>
      <c r="CD332">
        <f t="shared" si="36"/>
        <v>0</v>
      </c>
    </row>
    <row r="333" spans="1:84" x14ac:dyDescent="0.25">
      <c r="A333">
        <v>257</v>
      </c>
      <c r="B333" s="6"/>
      <c r="C333" s="10"/>
      <c r="D333" s="32"/>
      <c r="E333" s="10"/>
      <c r="F333" s="32"/>
      <c r="G333" s="10"/>
      <c r="H333" s="32"/>
      <c r="I333" s="10"/>
      <c r="J333" s="32"/>
      <c r="K333" s="10"/>
      <c r="L333" s="32"/>
      <c r="M333" s="10"/>
      <c r="N333" s="32"/>
      <c r="O333" s="10"/>
      <c r="P333" s="32"/>
      <c r="Q333" s="10"/>
      <c r="R333" s="32"/>
      <c r="S333" s="10"/>
      <c r="T333" s="32"/>
      <c r="U333" s="10"/>
      <c r="V333" s="32"/>
      <c r="W333" s="10"/>
      <c r="X333" s="32"/>
      <c r="Y333" s="10"/>
      <c r="Z333" s="32"/>
      <c r="AA333" s="10"/>
      <c r="AB333" s="32"/>
      <c r="AC333" s="10"/>
      <c r="AD333" s="32"/>
      <c r="AE333" s="10"/>
      <c r="AF333" s="32"/>
      <c r="AG333" s="10"/>
      <c r="AH333" s="32"/>
      <c r="AI333" s="10"/>
      <c r="AJ333" s="32"/>
      <c r="AK333" s="10"/>
      <c r="AL333" s="32"/>
      <c r="AM333" s="10"/>
      <c r="AN333" s="32"/>
      <c r="AO333" s="10"/>
      <c r="AP333" s="32"/>
      <c r="AQ333" s="10"/>
      <c r="AR333" s="32"/>
      <c r="AS333" s="10"/>
      <c r="AT333" s="32"/>
      <c r="AU333" s="10"/>
      <c r="AV333" s="32"/>
      <c r="AW333" s="10"/>
      <c r="AX333" s="242"/>
      <c r="AY333" s="10"/>
      <c r="AZ333" s="32"/>
      <c r="BA333" s="10"/>
      <c r="BB333" s="242"/>
      <c r="BC333" s="10"/>
      <c r="BD333" s="242"/>
      <c r="BE333" s="7"/>
      <c r="BF333" s="247"/>
      <c r="BG333" s="10"/>
      <c r="BH333" s="242"/>
      <c r="BI333" s="7"/>
      <c r="BJ333" s="247"/>
      <c r="BK333" s="7"/>
      <c r="BL333" s="247"/>
      <c r="BM333" s="7"/>
      <c r="BN333" s="8"/>
      <c r="BO333" s="7"/>
      <c r="BP333" s="247"/>
      <c r="BQ333" s="7"/>
      <c r="BR333" s="247"/>
      <c r="BS333" s="7"/>
      <c r="BT333" s="247"/>
      <c r="BU333" s="7"/>
      <c r="BV333" s="247"/>
      <c r="BW333" s="7"/>
      <c r="BX333" s="8"/>
      <c r="BY333" s="7"/>
      <c r="BZ333" s="8"/>
      <c r="CB333" s="41"/>
      <c r="CC333" s="41">
        <f t="shared" si="35"/>
        <v>0</v>
      </c>
      <c r="CD333">
        <f t="shared" si="36"/>
        <v>0</v>
      </c>
    </row>
    <row r="334" spans="1:84" x14ac:dyDescent="0.25">
      <c r="A334">
        <v>258</v>
      </c>
      <c r="B334" s="6"/>
      <c r="C334" s="10"/>
      <c r="D334" s="32"/>
      <c r="E334" s="10"/>
      <c r="F334" s="32"/>
      <c r="G334" s="10"/>
      <c r="H334" s="32"/>
      <c r="I334" s="10"/>
      <c r="J334" s="32"/>
      <c r="K334" s="10"/>
      <c r="L334" s="32"/>
      <c r="M334" s="10"/>
      <c r="N334" s="32"/>
      <c r="O334" s="10"/>
      <c r="P334" s="32"/>
      <c r="Q334" s="10"/>
      <c r="R334" s="32"/>
      <c r="S334" s="10"/>
      <c r="T334" s="32"/>
      <c r="U334" s="10"/>
      <c r="V334" s="32"/>
      <c r="W334" s="10"/>
      <c r="X334" s="32"/>
      <c r="Y334" s="10"/>
      <c r="Z334" s="32"/>
      <c r="AA334" s="10"/>
      <c r="AB334" s="32"/>
      <c r="AC334" s="10"/>
      <c r="AD334" s="32"/>
      <c r="AE334" s="10"/>
      <c r="AF334" s="32"/>
      <c r="AG334" s="10"/>
      <c r="AH334" s="32"/>
      <c r="AI334" s="10"/>
      <c r="AJ334" s="32"/>
      <c r="AK334" s="10"/>
      <c r="AL334" s="32"/>
      <c r="AM334" s="10"/>
      <c r="AN334" s="32"/>
      <c r="AO334" s="10"/>
      <c r="AP334" s="32"/>
      <c r="AQ334" s="10"/>
      <c r="AR334" s="32"/>
      <c r="AS334" s="10"/>
      <c r="AT334" s="32"/>
      <c r="AU334" s="10"/>
      <c r="AV334" s="32"/>
      <c r="AW334" s="10"/>
      <c r="AX334" s="242"/>
      <c r="AY334" s="10"/>
      <c r="AZ334" s="32"/>
      <c r="BA334" s="10"/>
      <c r="BB334" s="242"/>
      <c r="BC334" s="10"/>
      <c r="BD334" s="242"/>
      <c r="BE334" s="7"/>
      <c r="BF334" s="247"/>
      <c r="BG334" s="10"/>
      <c r="BH334" s="242"/>
      <c r="BI334" s="7"/>
      <c r="BJ334" s="247"/>
      <c r="BK334" s="7"/>
      <c r="BL334" s="247"/>
      <c r="BM334" s="7"/>
      <c r="BN334" s="8"/>
      <c r="BO334" s="7"/>
      <c r="BP334" s="247"/>
      <c r="BQ334" s="7"/>
      <c r="BR334" s="247"/>
      <c r="BS334" s="7"/>
      <c r="BT334" s="247"/>
      <c r="BU334" s="7"/>
      <c r="BV334" s="247"/>
      <c r="BW334" s="7"/>
      <c r="BX334" s="8"/>
      <c r="BY334" s="7"/>
      <c r="BZ334" s="8"/>
      <c r="CB334" s="41"/>
      <c r="CC334" s="41">
        <f t="shared" si="35"/>
        <v>0</v>
      </c>
      <c r="CD334">
        <f t="shared" si="36"/>
        <v>0</v>
      </c>
    </row>
    <row r="335" spans="1:84" x14ac:dyDescent="0.25">
      <c r="A335">
        <v>259</v>
      </c>
      <c r="B335" s="6"/>
      <c r="C335" s="10"/>
      <c r="D335" s="32"/>
      <c r="E335" s="10"/>
      <c r="F335" s="32"/>
      <c r="G335" s="10"/>
      <c r="H335" s="32"/>
      <c r="I335" s="10"/>
      <c r="J335" s="32"/>
      <c r="K335" s="94"/>
      <c r="L335" s="32"/>
      <c r="M335" s="10"/>
      <c r="N335" s="32"/>
      <c r="O335" s="10"/>
      <c r="P335" s="32"/>
      <c r="Q335" s="10"/>
      <c r="R335" s="32"/>
      <c r="S335" s="10"/>
      <c r="T335" s="32"/>
      <c r="U335" s="10"/>
      <c r="V335" s="32"/>
      <c r="W335" s="10"/>
      <c r="X335" s="32"/>
      <c r="Y335" s="10"/>
      <c r="Z335" s="32"/>
      <c r="AA335" s="10"/>
      <c r="AB335" s="32"/>
      <c r="AC335" s="10"/>
      <c r="AD335" s="32"/>
      <c r="AE335" s="10"/>
      <c r="AF335" s="32"/>
      <c r="AG335" s="10"/>
      <c r="AH335" s="32"/>
      <c r="AI335" s="10"/>
      <c r="AJ335" s="32"/>
      <c r="AK335" s="10"/>
      <c r="AL335" s="32"/>
      <c r="AM335" s="10"/>
      <c r="AN335" s="32"/>
      <c r="AO335" s="10"/>
      <c r="AP335" s="32"/>
      <c r="AQ335" s="10"/>
      <c r="AR335" s="32"/>
      <c r="AS335" s="10"/>
      <c r="AT335" s="32"/>
      <c r="AU335" s="10"/>
      <c r="AV335" s="32"/>
      <c r="AW335" s="10"/>
      <c r="AX335" s="242"/>
      <c r="AY335" s="10"/>
      <c r="AZ335" s="32"/>
      <c r="BA335" s="10"/>
      <c r="BB335" s="242"/>
      <c r="BC335" s="10"/>
      <c r="BD335" s="242"/>
      <c r="BE335" s="7"/>
      <c r="BF335" s="247"/>
      <c r="BG335" s="10"/>
      <c r="BH335" s="242"/>
      <c r="BI335" s="7"/>
      <c r="BJ335" s="247"/>
      <c r="BK335" s="7"/>
      <c r="BL335" s="247"/>
      <c r="BM335" s="7"/>
      <c r="BN335" s="8"/>
      <c r="BO335" s="7"/>
      <c r="BP335" s="247"/>
      <c r="BQ335" s="7"/>
      <c r="BR335" s="247"/>
      <c r="BS335" s="7"/>
      <c r="BT335" s="247"/>
      <c r="BU335" s="7"/>
      <c r="BV335" s="247"/>
      <c r="BW335" s="7"/>
      <c r="BX335" s="8"/>
      <c r="BY335" s="7"/>
      <c r="BZ335" s="8"/>
      <c r="CB335" s="41"/>
      <c r="CC335" s="41">
        <f t="shared" si="35"/>
        <v>0</v>
      </c>
      <c r="CD335">
        <f t="shared" si="36"/>
        <v>0</v>
      </c>
      <c r="CF335" s="39"/>
    </row>
    <row r="336" spans="1:84" x14ac:dyDescent="0.25">
      <c r="A336">
        <v>260</v>
      </c>
      <c r="B336" s="6"/>
      <c r="C336" s="10"/>
      <c r="D336" s="32"/>
      <c r="E336" s="10"/>
      <c r="F336" s="32"/>
      <c r="G336" s="10"/>
      <c r="H336" s="32"/>
      <c r="I336" s="10"/>
      <c r="J336" s="32"/>
      <c r="K336" s="10"/>
      <c r="L336" s="32"/>
      <c r="M336" s="10"/>
      <c r="N336" s="32"/>
      <c r="O336" s="10"/>
      <c r="P336" s="32"/>
      <c r="Q336" s="10"/>
      <c r="R336" s="32"/>
      <c r="S336" s="10"/>
      <c r="T336" s="32"/>
      <c r="U336" s="10"/>
      <c r="V336" s="32"/>
      <c r="W336" s="10"/>
      <c r="X336" s="32"/>
      <c r="Y336" s="10"/>
      <c r="Z336" s="32"/>
      <c r="AA336" s="10"/>
      <c r="AB336" s="32"/>
      <c r="AC336" s="10"/>
      <c r="AD336" s="32"/>
      <c r="AE336" s="10"/>
      <c r="AF336" s="32"/>
      <c r="AG336" s="10"/>
      <c r="AH336" s="32"/>
      <c r="AI336" s="10"/>
      <c r="AJ336" s="32"/>
      <c r="AK336" s="10"/>
      <c r="AL336" s="32"/>
      <c r="AM336" s="10"/>
      <c r="AN336" s="32"/>
      <c r="AO336" s="10"/>
      <c r="AP336" s="32"/>
      <c r="AQ336" s="10"/>
      <c r="AR336" s="32"/>
      <c r="AS336" s="10"/>
      <c r="AT336" s="32"/>
      <c r="AU336" s="10"/>
      <c r="AV336" s="32"/>
      <c r="AW336" s="10"/>
      <c r="AX336" s="242"/>
      <c r="AY336" s="10"/>
      <c r="AZ336" s="32"/>
      <c r="BA336" s="10"/>
      <c r="BB336" s="242"/>
      <c r="BC336" s="10"/>
      <c r="BD336" s="242"/>
      <c r="BE336" s="7"/>
      <c r="BF336" s="247"/>
      <c r="BG336" s="10"/>
      <c r="BH336" s="242"/>
      <c r="BI336" s="7"/>
      <c r="BJ336" s="247"/>
      <c r="BK336" s="7"/>
      <c r="BL336" s="247"/>
      <c r="BM336" s="7"/>
      <c r="BN336" s="8"/>
      <c r="BO336" s="7"/>
      <c r="BP336" s="247"/>
      <c r="BQ336" s="7"/>
      <c r="BR336" s="247"/>
      <c r="BS336" s="7"/>
      <c r="BT336" s="247"/>
      <c r="BU336" s="7"/>
      <c r="BV336" s="247"/>
      <c r="BW336" s="7"/>
      <c r="BX336" s="8"/>
      <c r="BY336" s="7"/>
      <c r="BZ336" s="8"/>
      <c r="CB336" s="41"/>
      <c r="CC336" s="41">
        <f t="shared" si="35"/>
        <v>0</v>
      </c>
      <c r="CD336">
        <f t="shared" si="36"/>
        <v>0</v>
      </c>
    </row>
    <row r="337" spans="1:84" x14ac:dyDescent="0.25">
      <c r="A337">
        <v>261</v>
      </c>
      <c r="B337" s="6"/>
      <c r="C337" s="10"/>
      <c r="D337" s="32"/>
      <c r="E337" s="10"/>
      <c r="F337" s="32"/>
      <c r="G337" s="10"/>
      <c r="H337" s="32"/>
      <c r="I337" s="10"/>
      <c r="J337" s="32"/>
      <c r="K337" s="10"/>
      <c r="L337" s="32"/>
      <c r="M337" s="10"/>
      <c r="N337" s="32"/>
      <c r="O337" s="10"/>
      <c r="P337" s="32"/>
      <c r="Q337" s="10"/>
      <c r="R337" s="32"/>
      <c r="S337" s="10"/>
      <c r="T337" s="32"/>
      <c r="U337" s="10"/>
      <c r="V337" s="32"/>
      <c r="W337" s="10"/>
      <c r="X337" s="32"/>
      <c r="Y337" s="10"/>
      <c r="Z337" s="32"/>
      <c r="AA337" s="10"/>
      <c r="AB337" s="32"/>
      <c r="AC337" s="10"/>
      <c r="AD337" s="32"/>
      <c r="AE337" s="10"/>
      <c r="AF337" s="32"/>
      <c r="AG337" s="10"/>
      <c r="AH337" s="32"/>
      <c r="AI337" s="10"/>
      <c r="AJ337" s="32"/>
      <c r="AK337" s="10"/>
      <c r="AL337" s="32"/>
      <c r="AM337" s="10"/>
      <c r="AN337" s="32"/>
      <c r="AO337" s="10"/>
      <c r="AP337" s="32"/>
      <c r="AQ337" s="10"/>
      <c r="AR337" s="32"/>
      <c r="AS337" s="10"/>
      <c r="AT337" s="32"/>
      <c r="AU337" s="10"/>
      <c r="AV337" s="32"/>
      <c r="AW337" s="10"/>
      <c r="AX337" s="242"/>
      <c r="AY337" s="10"/>
      <c r="AZ337" s="32"/>
      <c r="BA337" s="10"/>
      <c r="BB337" s="242"/>
      <c r="BC337" s="10"/>
      <c r="BD337" s="242"/>
      <c r="BE337" s="7"/>
      <c r="BF337" s="247"/>
      <c r="BG337" s="10"/>
      <c r="BH337" s="242"/>
      <c r="BI337" s="7"/>
      <c r="BJ337" s="247"/>
      <c r="BK337" s="7"/>
      <c r="BL337" s="247"/>
      <c r="BM337" s="7"/>
      <c r="BN337" s="8"/>
      <c r="BO337" s="7"/>
      <c r="BP337" s="247"/>
      <c r="BQ337" s="7"/>
      <c r="BR337" s="247"/>
      <c r="BS337" s="7"/>
      <c r="BT337" s="247"/>
      <c r="BU337" s="7"/>
      <c r="BV337" s="247"/>
      <c r="BW337" s="7"/>
      <c r="BX337" s="8"/>
      <c r="BY337" s="7"/>
      <c r="BZ337" s="8"/>
      <c r="CB337" s="41"/>
      <c r="CC337" s="41">
        <f t="shared" si="35"/>
        <v>0</v>
      </c>
      <c r="CD337">
        <f t="shared" si="36"/>
        <v>0</v>
      </c>
    </row>
    <row r="338" spans="1:84" x14ac:dyDescent="0.25">
      <c r="A338">
        <v>262</v>
      </c>
      <c r="B338" s="6"/>
      <c r="C338" s="10"/>
      <c r="D338" s="32"/>
      <c r="E338" s="10"/>
      <c r="F338" s="32"/>
      <c r="G338" s="10"/>
      <c r="H338" s="32"/>
      <c r="I338" s="10"/>
      <c r="J338" s="32"/>
      <c r="K338" s="10"/>
      <c r="L338" s="32"/>
      <c r="M338" s="10"/>
      <c r="N338" s="32"/>
      <c r="O338" s="10"/>
      <c r="P338" s="32"/>
      <c r="Q338" s="10"/>
      <c r="R338" s="32"/>
      <c r="S338" s="10"/>
      <c r="T338" s="32"/>
      <c r="U338" s="10"/>
      <c r="V338" s="32"/>
      <c r="W338" s="10"/>
      <c r="X338" s="32"/>
      <c r="Y338" s="10"/>
      <c r="Z338" s="32"/>
      <c r="AA338" s="10"/>
      <c r="AB338" s="32"/>
      <c r="AC338" s="7"/>
      <c r="AD338" s="8"/>
      <c r="AE338" s="10"/>
      <c r="AF338" s="32"/>
      <c r="AG338" s="10"/>
      <c r="AH338" s="32"/>
      <c r="AI338" s="10"/>
      <c r="AJ338" s="32"/>
      <c r="AK338" s="10"/>
      <c r="AL338" s="32"/>
      <c r="AM338" s="10"/>
      <c r="AN338" s="32"/>
      <c r="AO338" s="7"/>
      <c r="AP338" s="8"/>
      <c r="AQ338" s="7"/>
      <c r="AR338" s="8"/>
      <c r="AS338" s="10"/>
      <c r="AT338" s="32"/>
      <c r="AU338" s="10"/>
      <c r="AV338" s="32"/>
      <c r="AW338" s="7"/>
      <c r="AX338" s="244"/>
      <c r="AY338" s="10"/>
      <c r="AZ338" s="32"/>
      <c r="BA338" s="7"/>
      <c r="BB338" s="244"/>
      <c r="BC338" s="7"/>
      <c r="BD338" s="244"/>
      <c r="BE338" s="248"/>
      <c r="BF338" s="247"/>
      <c r="BG338" s="7"/>
      <c r="BH338" s="244"/>
      <c r="BI338" s="248"/>
      <c r="BJ338" s="247"/>
      <c r="BK338" s="248"/>
      <c r="BL338" s="247"/>
      <c r="BM338" s="7"/>
      <c r="BN338" s="8"/>
      <c r="BO338" s="248"/>
      <c r="BP338" s="247"/>
      <c r="BQ338" s="248"/>
      <c r="BR338" s="247"/>
      <c r="BS338" s="248"/>
      <c r="BT338" s="247"/>
      <c r="BU338" s="248"/>
      <c r="BV338" s="247"/>
      <c r="BW338" s="7"/>
      <c r="BX338" s="8"/>
      <c r="BY338" s="7"/>
      <c r="BZ338" s="8"/>
      <c r="CB338" s="41"/>
      <c r="CC338" s="41">
        <f t="shared" si="35"/>
        <v>0</v>
      </c>
      <c r="CD338">
        <f t="shared" si="36"/>
        <v>0</v>
      </c>
    </row>
    <row r="339" spans="1:84" x14ac:dyDescent="0.25">
      <c r="A339">
        <v>263</v>
      </c>
      <c r="B339" s="6"/>
      <c r="C339" s="10"/>
      <c r="D339" s="32"/>
      <c r="E339" s="10"/>
      <c r="F339" s="32"/>
      <c r="G339" s="10"/>
      <c r="H339" s="32"/>
      <c r="I339" s="10"/>
      <c r="J339" s="32"/>
      <c r="K339" s="10"/>
      <c r="L339" s="32"/>
      <c r="M339" s="10"/>
      <c r="N339" s="32"/>
      <c r="O339" s="10"/>
      <c r="P339" s="32"/>
      <c r="Q339" s="10"/>
      <c r="R339" s="32"/>
      <c r="S339" s="10"/>
      <c r="T339" s="32"/>
      <c r="U339" s="10"/>
      <c r="V339" s="32"/>
      <c r="W339" s="10"/>
      <c r="X339" s="32"/>
      <c r="Y339" s="10"/>
      <c r="Z339" s="32"/>
      <c r="AA339" s="10"/>
      <c r="AB339" s="32"/>
      <c r="AC339" s="10"/>
      <c r="AD339" s="32"/>
      <c r="AE339" s="10"/>
      <c r="AF339" s="32"/>
      <c r="AG339" s="10"/>
      <c r="AH339" s="32"/>
      <c r="AI339" s="10"/>
      <c r="AJ339" s="32"/>
      <c r="AK339" s="10"/>
      <c r="AL339" s="32"/>
      <c r="AM339" s="10"/>
      <c r="AN339" s="32"/>
      <c r="AO339" s="10"/>
      <c r="AP339" s="32"/>
      <c r="AQ339" s="10"/>
      <c r="AR339" s="32"/>
      <c r="AS339" s="10"/>
      <c r="AT339" s="32"/>
      <c r="AU339" s="10"/>
      <c r="AV339" s="32"/>
      <c r="AW339" s="10"/>
      <c r="AX339" s="242"/>
      <c r="AY339" s="10"/>
      <c r="AZ339" s="32"/>
      <c r="BA339" s="10"/>
      <c r="BB339" s="242"/>
      <c r="BC339" s="10"/>
      <c r="BD339" s="242"/>
      <c r="BE339" s="7"/>
      <c r="BF339" s="247"/>
      <c r="BG339" s="10"/>
      <c r="BH339" s="242"/>
      <c r="BI339" s="7"/>
      <c r="BJ339" s="247"/>
      <c r="BK339" s="7"/>
      <c r="BL339" s="247"/>
      <c r="BM339" s="7"/>
      <c r="BN339" s="8"/>
      <c r="BO339" s="7"/>
      <c r="BP339" s="247"/>
      <c r="BQ339" s="7"/>
      <c r="BR339" s="247"/>
      <c r="BS339" s="7"/>
      <c r="BT339" s="247"/>
      <c r="BU339" s="7"/>
      <c r="BV339" s="247"/>
      <c r="BW339" s="7"/>
      <c r="BX339" s="8"/>
      <c r="BY339" s="7"/>
      <c r="BZ339" s="8"/>
      <c r="CB339" s="41"/>
      <c r="CC339" s="41">
        <f t="shared" si="35"/>
        <v>0</v>
      </c>
      <c r="CD339">
        <f t="shared" si="36"/>
        <v>0</v>
      </c>
    </row>
    <row r="340" spans="1:84" x14ac:dyDescent="0.25">
      <c r="A340">
        <v>264</v>
      </c>
      <c r="B340" s="6"/>
      <c r="C340" s="10"/>
      <c r="D340" s="32"/>
      <c r="E340" s="10"/>
      <c r="F340" s="32"/>
      <c r="G340" s="10"/>
      <c r="H340" s="32"/>
      <c r="I340" s="10"/>
      <c r="J340" s="32"/>
      <c r="K340" s="10"/>
      <c r="L340" s="32"/>
      <c r="M340" s="10"/>
      <c r="N340" s="32"/>
      <c r="O340" s="10"/>
      <c r="P340" s="32"/>
      <c r="Q340" s="10"/>
      <c r="R340" s="32"/>
      <c r="S340" s="10"/>
      <c r="T340" s="32"/>
      <c r="U340" s="94"/>
      <c r="V340" s="32"/>
      <c r="W340" s="10"/>
      <c r="X340" s="32"/>
      <c r="Y340" s="10"/>
      <c r="Z340" s="32"/>
      <c r="AA340" s="10"/>
      <c r="AB340" s="32"/>
      <c r="AC340" s="10"/>
      <c r="AD340" s="32"/>
      <c r="AE340" s="10"/>
      <c r="AF340" s="32"/>
      <c r="AG340" s="10"/>
      <c r="AH340" s="32"/>
      <c r="AI340" s="10"/>
      <c r="AJ340" s="32"/>
      <c r="AK340" s="10"/>
      <c r="AL340" s="32"/>
      <c r="AM340" s="10"/>
      <c r="AN340" s="32"/>
      <c r="AO340" s="10"/>
      <c r="AP340" s="32"/>
      <c r="AQ340" s="10"/>
      <c r="AR340" s="32"/>
      <c r="AS340" s="10"/>
      <c r="AT340" s="32"/>
      <c r="AU340" s="10"/>
      <c r="AV340" s="32"/>
      <c r="AW340" s="10"/>
      <c r="AX340" s="242"/>
      <c r="AY340" s="10"/>
      <c r="AZ340" s="32"/>
      <c r="BA340" s="10"/>
      <c r="BB340" s="242"/>
      <c r="BC340" s="10"/>
      <c r="BD340" s="242"/>
      <c r="BE340" s="7"/>
      <c r="BF340" s="247"/>
      <c r="BG340" s="10"/>
      <c r="BH340" s="242"/>
      <c r="BI340" s="7"/>
      <c r="BJ340" s="247"/>
      <c r="BK340" s="7"/>
      <c r="BL340" s="247"/>
      <c r="BM340" s="234"/>
      <c r="BN340" s="8"/>
      <c r="BO340" s="7"/>
      <c r="BP340" s="247"/>
      <c r="BQ340" s="7"/>
      <c r="BR340" s="247"/>
      <c r="BS340" s="7"/>
      <c r="BT340" s="247"/>
      <c r="BU340" s="7"/>
      <c r="BV340" s="247"/>
      <c r="BW340" s="234"/>
      <c r="BX340" s="8"/>
      <c r="BY340" s="234"/>
      <c r="BZ340" s="8"/>
      <c r="CB340" s="41"/>
      <c r="CC340" s="41">
        <f t="shared" si="35"/>
        <v>0</v>
      </c>
      <c r="CD340">
        <f t="shared" si="36"/>
        <v>0</v>
      </c>
    </row>
    <row r="341" spans="1:84" x14ac:dyDescent="0.25">
      <c r="A341">
        <v>265</v>
      </c>
      <c r="B341" s="6"/>
      <c r="C341" s="10"/>
      <c r="D341" s="32"/>
      <c r="E341" s="10"/>
      <c r="F341" s="32"/>
      <c r="G341" s="10"/>
      <c r="H341" s="32"/>
      <c r="I341" s="10"/>
      <c r="J341" s="32"/>
      <c r="K341" s="10"/>
      <c r="L341" s="32"/>
      <c r="M341" s="10"/>
      <c r="N341" s="32"/>
      <c r="O341" s="10"/>
      <c r="P341" s="32"/>
      <c r="Q341" s="10"/>
      <c r="R341" s="32"/>
      <c r="S341" s="10"/>
      <c r="T341" s="32"/>
      <c r="U341" s="10"/>
      <c r="V341" s="32"/>
      <c r="W341" s="10"/>
      <c r="X341" s="32"/>
      <c r="Y341" s="10"/>
      <c r="Z341" s="32"/>
      <c r="AA341" s="10"/>
      <c r="AB341" s="32"/>
      <c r="AC341" s="10"/>
      <c r="AD341" s="32"/>
      <c r="AE341" s="10"/>
      <c r="AF341" s="32"/>
      <c r="AG341" s="10"/>
      <c r="AH341" s="32"/>
      <c r="AI341" s="10"/>
      <c r="AJ341" s="32"/>
      <c r="AK341" s="10"/>
      <c r="AL341" s="32"/>
      <c r="AM341" s="10"/>
      <c r="AN341" s="32"/>
      <c r="AO341" s="10"/>
      <c r="AP341" s="32"/>
      <c r="AQ341" s="10"/>
      <c r="AR341" s="32"/>
      <c r="AS341" s="10"/>
      <c r="AT341" s="32"/>
      <c r="AU341" s="94"/>
      <c r="AV341" s="32"/>
      <c r="AW341" s="10"/>
      <c r="AX341" s="242"/>
      <c r="AY341" s="94"/>
      <c r="AZ341" s="32"/>
      <c r="BA341" s="10"/>
      <c r="BB341" s="242"/>
      <c r="BC341" s="10"/>
      <c r="BD341" s="242"/>
      <c r="BE341" s="7"/>
      <c r="BF341" s="247"/>
      <c r="BG341" s="10"/>
      <c r="BH341" s="242"/>
      <c r="BI341" s="7"/>
      <c r="BJ341" s="247"/>
      <c r="BK341" s="7"/>
      <c r="BL341" s="247"/>
      <c r="BM341" s="234"/>
      <c r="BN341" s="8"/>
      <c r="BO341" s="7"/>
      <c r="BP341" s="247"/>
      <c r="BQ341" s="7"/>
      <c r="BR341" s="247"/>
      <c r="BS341" s="7"/>
      <c r="BT341" s="247"/>
      <c r="BU341" s="7"/>
      <c r="BV341" s="247"/>
      <c r="BW341" s="234"/>
      <c r="BX341" s="8"/>
      <c r="BY341" s="234"/>
      <c r="BZ341" s="8"/>
      <c r="CB341" s="41"/>
      <c r="CC341" s="41">
        <f t="shared" si="35"/>
        <v>0</v>
      </c>
      <c r="CD341">
        <f t="shared" si="36"/>
        <v>0</v>
      </c>
    </row>
    <row r="342" spans="1:84" x14ac:dyDescent="0.25">
      <c r="A342">
        <v>266</v>
      </c>
      <c r="B342" s="6"/>
      <c r="C342" s="10"/>
      <c r="D342" s="32"/>
      <c r="E342" s="10"/>
      <c r="F342" s="32"/>
      <c r="G342" s="10"/>
      <c r="H342" s="32"/>
      <c r="I342" s="10"/>
      <c r="J342" s="32"/>
      <c r="K342" s="10"/>
      <c r="L342" s="32"/>
      <c r="M342" s="10"/>
      <c r="N342" s="32"/>
      <c r="O342" s="10"/>
      <c r="P342" s="32"/>
      <c r="Q342" s="10"/>
      <c r="R342" s="32"/>
      <c r="S342" s="10"/>
      <c r="T342" s="32"/>
      <c r="U342" s="10"/>
      <c r="V342" s="32"/>
      <c r="W342" s="10"/>
      <c r="X342" s="32"/>
      <c r="Y342" s="10"/>
      <c r="Z342" s="32"/>
      <c r="AA342" s="10"/>
      <c r="AB342" s="32"/>
      <c r="AC342" s="10"/>
      <c r="AD342" s="32"/>
      <c r="AE342" s="10"/>
      <c r="AF342" s="32"/>
      <c r="AG342" s="10"/>
      <c r="AH342" s="32"/>
      <c r="AI342" s="10"/>
      <c r="AJ342" s="32"/>
      <c r="AK342" s="10"/>
      <c r="AL342" s="32"/>
      <c r="AM342" s="10"/>
      <c r="AN342" s="32"/>
      <c r="AO342" s="10"/>
      <c r="AP342" s="32"/>
      <c r="AQ342" s="10"/>
      <c r="AR342" s="32"/>
      <c r="AS342" s="10"/>
      <c r="AT342" s="32"/>
      <c r="AU342" s="10"/>
      <c r="AV342" s="32"/>
      <c r="AW342" s="10"/>
      <c r="AX342" s="242"/>
      <c r="AY342" s="10"/>
      <c r="AZ342" s="32"/>
      <c r="BA342" s="10"/>
      <c r="BB342" s="242"/>
      <c r="BC342" s="10"/>
      <c r="BD342" s="242"/>
      <c r="BE342" s="7"/>
      <c r="BF342" s="247"/>
      <c r="BG342" s="10"/>
      <c r="BH342" s="242"/>
      <c r="BI342" s="7"/>
      <c r="BJ342" s="247"/>
      <c r="BK342" s="7"/>
      <c r="BL342" s="247"/>
      <c r="BM342" s="234"/>
      <c r="BN342" s="8"/>
      <c r="BO342" s="7"/>
      <c r="BP342" s="247"/>
      <c r="BQ342" s="7"/>
      <c r="BR342" s="247"/>
      <c r="BS342" s="7"/>
      <c r="BT342" s="247"/>
      <c r="BU342" s="7"/>
      <c r="BV342" s="247"/>
      <c r="BW342" s="234"/>
      <c r="BX342" s="8"/>
      <c r="BY342" s="234"/>
      <c r="BZ342" s="8"/>
      <c r="CB342" s="41"/>
      <c r="CC342" s="41">
        <f t="shared" si="35"/>
        <v>0</v>
      </c>
      <c r="CD342">
        <f t="shared" si="36"/>
        <v>0</v>
      </c>
    </row>
    <row r="343" spans="1:84" x14ac:dyDescent="0.25">
      <c r="A343">
        <v>267</v>
      </c>
      <c r="B343" s="6"/>
      <c r="C343" s="10"/>
      <c r="D343" s="32"/>
      <c r="E343" s="10"/>
      <c r="F343" s="32"/>
      <c r="G343" s="10"/>
      <c r="H343" s="32"/>
      <c r="I343" s="10"/>
      <c r="J343" s="32"/>
      <c r="K343" s="10"/>
      <c r="L343" s="32"/>
      <c r="M343" s="10"/>
      <c r="N343" s="32"/>
      <c r="O343" s="10"/>
      <c r="P343" s="32"/>
      <c r="Q343" s="10"/>
      <c r="R343" s="32"/>
      <c r="S343" s="10"/>
      <c r="T343" s="32"/>
      <c r="U343" s="10"/>
      <c r="V343" s="32"/>
      <c r="W343" s="10"/>
      <c r="X343" s="32"/>
      <c r="Y343" s="10"/>
      <c r="Z343" s="32"/>
      <c r="AA343" s="10"/>
      <c r="AB343" s="32"/>
      <c r="AC343" s="10"/>
      <c r="AD343" s="32"/>
      <c r="AE343" s="10"/>
      <c r="AF343" s="32"/>
      <c r="AG343" s="10"/>
      <c r="AH343" s="32"/>
      <c r="AI343" s="10"/>
      <c r="AJ343" s="32"/>
      <c r="AK343" s="10"/>
      <c r="AL343" s="32"/>
      <c r="AM343" s="10"/>
      <c r="AN343" s="32"/>
      <c r="AO343" s="10"/>
      <c r="AP343" s="32"/>
      <c r="AQ343" s="10"/>
      <c r="AR343" s="32"/>
      <c r="AS343" s="10"/>
      <c r="AT343" s="32"/>
      <c r="AU343" s="10"/>
      <c r="AV343" s="32"/>
      <c r="AW343" s="10"/>
      <c r="AX343" s="242"/>
      <c r="AY343" s="10"/>
      <c r="AZ343" s="32"/>
      <c r="BA343" s="10"/>
      <c r="BB343" s="242"/>
      <c r="BC343" s="10"/>
      <c r="BD343" s="242"/>
      <c r="BE343" s="7"/>
      <c r="BF343" s="247"/>
      <c r="BG343" s="10"/>
      <c r="BH343" s="242"/>
      <c r="BI343" s="7"/>
      <c r="BJ343" s="247"/>
      <c r="BK343" s="7"/>
      <c r="BL343" s="247"/>
      <c r="BM343" s="7"/>
      <c r="BN343" s="8"/>
      <c r="BO343" s="7"/>
      <c r="BP343" s="247"/>
      <c r="BQ343" s="7"/>
      <c r="BR343" s="247"/>
      <c r="BS343" s="7"/>
      <c r="BT343" s="247"/>
      <c r="BU343" s="7"/>
      <c r="BV343" s="247"/>
      <c r="BW343" s="7"/>
      <c r="BX343" s="8"/>
      <c r="BY343" s="7"/>
      <c r="BZ343" s="8"/>
      <c r="CB343" s="41"/>
      <c r="CC343" s="41">
        <f t="shared" si="35"/>
        <v>0</v>
      </c>
      <c r="CD343">
        <f t="shared" si="36"/>
        <v>0</v>
      </c>
    </row>
    <row r="344" spans="1:84" x14ac:dyDescent="0.25">
      <c r="A344">
        <v>268</v>
      </c>
      <c r="B344" s="6"/>
      <c r="C344" s="10"/>
      <c r="D344" s="32"/>
      <c r="E344" s="10"/>
      <c r="F344" s="32"/>
      <c r="G344" s="10"/>
      <c r="H344" s="32"/>
      <c r="I344" s="10"/>
      <c r="J344" s="32"/>
      <c r="K344" s="10"/>
      <c r="L344" s="32"/>
      <c r="M344" s="10"/>
      <c r="N344" s="32"/>
      <c r="O344" s="10"/>
      <c r="P344" s="32"/>
      <c r="Q344" s="10"/>
      <c r="R344" s="32"/>
      <c r="S344" s="10"/>
      <c r="T344" s="32"/>
      <c r="U344" s="10"/>
      <c r="V344" s="32"/>
      <c r="W344" s="10"/>
      <c r="X344" s="32"/>
      <c r="Y344" s="10"/>
      <c r="Z344" s="32"/>
      <c r="AA344" s="10"/>
      <c r="AB344" s="32"/>
      <c r="AC344" s="10"/>
      <c r="AD344" s="32"/>
      <c r="AE344" s="10"/>
      <c r="AF344" s="32"/>
      <c r="AG344" s="10"/>
      <c r="AH344" s="32"/>
      <c r="AI344" s="10"/>
      <c r="AJ344" s="32"/>
      <c r="AK344" s="10"/>
      <c r="AL344" s="32"/>
      <c r="AM344" s="10"/>
      <c r="AN344" s="32"/>
      <c r="AO344" s="10"/>
      <c r="AP344" s="32"/>
      <c r="AQ344" s="10"/>
      <c r="AR344" s="32"/>
      <c r="AS344" s="10"/>
      <c r="AT344" s="32"/>
      <c r="AU344" s="10"/>
      <c r="AV344" s="32"/>
      <c r="AW344" s="10"/>
      <c r="AX344" s="242"/>
      <c r="AY344" s="10"/>
      <c r="AZ344" s="32"/>
      <c r="BA344" s="10"/>
      <c r="BB344" s="242"/>
      <c r="BC344" s="10"/>
      <c r="BD344" s="242"/>
      <c r="BE344" s="7"/>
      <c r="BF344" s="247"/>
      <c r="BG344" s="10"/>
      <c r="BH344" s="242"/>
      <c r="BI344" s="7"/>
      <c r="BJ344" s="247"/>
      <c r="BK344" s="7"/>
      <c r="BL344" s="247"/>
      <c r="BM344" s="7"/>
      <c r="BN344" s="8"/>
      <c r="BO344" s="7"/>
      <c r="BP344" s="247"/>
      <c r="BQ344" s="7"/>
      <c r="BR344" s="247"/>
      <c r="BS344" s="7"/>
      <c r="BT344" s="247"/>
      <c r="BU344" s="7"/>
      <c r="BV344" s="247"/>
      <c r="BW344" s="7"/>
      <c r="BX344" s="8"/>
      <c r="BY344" s="7"/>
      <c r="BZ344" s="8"/>
      <c r="CB344" s="41"/>
      <c r="CC344" s="41">
        <f t="shared" si="35"/>
        <v>0</v>
      </c>
      <c r="CD344">
        <f t="shared" si="36"/>
        <v>0</v>
      </c>
    </row>
    <row r="345" spans="1:84" x14ac:dyDescent="0.25">
      <c r="A345">
        <v>269</v>
      </c>
      <c r="B345" s="6"/>
      <c r="C345" s="10"/>
      <c r="D345" s="32"/>
      <c r="E345" s="10"/>
      <c r="F345" s="32"/>
      <c r="G345" s="10"/>
      <c r="H345" s="32"/>
      <c r="I345" s="10"/>
      <c r="J345" s="32"/>
      <c r="K345" s="10"/>
      <c r="L345" s="32"/>
      <c r="M345" s="10"/>
      <c r="N345" s="32"/>
      <c r="O345" s="10"/>
      <c r="P345" s="32"/>
      <c r="Q345" s="10"/>
      <c r="R345" s="32"/>
      <c r="S345" s="10"/>
      <c r="T345" s="32"/>
      <c r="U345" s="10"/>
      <c r="V345" s="32"/>
      <c r="W345" s="10"/>
      <c r="X345" s="32"/>
      <c r="Y345" s="10"/>
      <c r="Z345" s="32"/>
      <c r="AA345" s="10"/>
      <c r="AB345" s="32"/>
      <c r="AC345" s="10"/>
      <c r="AD345" s="32"/>
      <c r="AE345" s="10"/>
      <c r="AF345" s="32"/>
      <c r="AG345" s="10"/>
      <c r="AH345" s="32"/>
      <c r="AI345" s="10"/>
      <c r="AJ345" s="32"/>
      <c r="AK345" s="10"/>
      <c r="AL345" s="32"/>
      <c r="AM345" s="10"/>
      <c r="AN345" s="32"/>
      <c r="AO345" s="10"/>
      <c r="AP345" s="32"/>
      <c r="AQ345" s="10"/>
      <c r="AR345" s="32"/>
      <c r="AS345" s="10"/>
      <c r="AT345" s="32"/>
      <c r="AU345" s="10"/>
      <c r="AV345" s="32"/>
      <c r="AW345" s="10"/>
      <c r="AX345" s="242"/>
      <c r="AY345" s="10"/>
      <c r="AZ345" s="32"/>
      <c r="BA345" s="10"/>
      <c r="BB345" s="242"/>
      <c r="BC345" s="10"/>
      <c r="BD345" s="242"/>
      <c r="BE345" s="7"/>
      <c r="BF345" s="247"/>
      <c r="BG345" s="10"/>
      <c r="BH345" s="242"/>
      <c r="BI345" s="7"/>
      <c r="BJ345" s="247"/>
      <c r="BK345" s="7"/>
      <c r="BL345" s="247"/>
      <c r="BM345" s="7"/>
      <c r="BN345" s="8"/>
      <c r="BO345" s="7"/>
      <c r="BP345" s="247"/>
      <c r="BQ345" s="7"/>
      <c r="BR345" s="247"/>
      <c r="BS345" s="7"/>
      <c r="BT345" s="247"/>
      <c r="BU345" s="7"/>
      <c r="BV345" s="247"/>
      <c r="BW345" s="7"/>
      <c r="BX345" s="8"/>
      <c r="BY345" s="7"/>
      <c r="BZ345" s="8"/>
      <c r="CB345" s="41"/>
      <c r="CC345" s="41">
        <f t="shared" si="35"/>
        <v>0</v>
      </c>
      <c r="CD345">
        <f t="shared" si="36"/>
        <v>0</v>
      </c>
    </row>
    <row r="346" spans="1:84" x14ac:dyDescent="0.25">
      <c r="A346">
        <v>270</v>
      </c>
      <c r="B346" s="6"/>
      <c r="C346" s="10"/>
      <c r="D346" s="32"/>
      <c r="E346" s="10"/>
      <c r="F346" s="32"/>
      <c r="G346" s="10"/>
      <c r="H346" s="32"/>
      <c r="I346" s="10"/>
      <c r="J346" s="32"/>
      <c r="K346" s="10"/>
      <c r="L346" s="32"/>
      <c r="M346" s="10"/>
      <c r="N346" s="32"/>
      <c r="O346" s="10"/>
      <c r="P346" s="32"/>
      <c r="Q346" s="10"/>
      <c r="R346" s="32"/>
      <c r="S346" s="10"/>
      <c r="T346" s="32"/>
      <c r="U346" s="94"/>
      <c r="V346" s="32"/>
      <c r="W346" s="10"/>
      <c r="X346" s="32"/>
      <c r="Y346" s="10"/>
      <c r="Z346" s="32"/>
      <c r="AA346" s="10"/>
      <c r="AB346" s="32"/>
      <c r="AC346" s="10"/>
      <c r="AD346" s="32"/>
      <c r="AE346" s="10"/>
      <c r="AF346" s="32"/>
      <c r="AG346" s="10"/>
      <c r="AH346" s="32"/>
      <c r="AI346" s="10"/>
      <c r="AJ346" s="32"/>
      <c r="AK346" s="10"/>
      <c r="AL346" s="32"/>
      <c r="AM346" s="10"/>
      <c r="AN346" s="32"/>
      <c r="AO346" s="10"/>
      <c r="AP346" s="32"/>
      <c r="AQ346" s="10"/>
      <c r="AR346" s="32"/>
      <c r="AS346" s="10"/>
      <c r="AT346" s="32"/>
      <c r="AU346" s="10"/>
      <c r="AV346" s="32"/>
      <c r="AW346" s="10"/>
      <c r="AX346" s="242"/>
      <c r="AY346" s="10"/>
      <c r="AZ346" s="32"/>
      <c r="BA346" s="10"/>
      <c r="BB346" s="242"/>
      <c r="BC346" s="10"/>
      <c r="BD346" s="242"/>
      <c r="BE346" s="7"/>
      <c r="BF346" s="247"/>
      <c r="BG346" s="10"/>
      <c r="BH346" s="242"/>
      <c r="BI346" s="7"/>
      <c r="BJ346" s="247"/>
      <c r="BK346" s="7"/>
      <c r="BL346" s="247"/>
      <c r="BM346" s="7"/>
      <c r="BN346" s="8"/>
      <c r="BO346" s="7"/>
      <c r="BP346" s="247"/>
      <c r="BQ346" s="7"/>
      <c r="BR346" s="247"/>
      <c r="BS346" s="7"/>
      <c r="BT346" s="247"/>
      <c r="BU346" s="7"/>
      <c r="BV346" s="247"/>
      <c r="BW346" s="7"/>
      <c r="BX346" s="8"/>
      <c r="BY346" s="7"/>
      <c r="BZ346" s="8"/>
      <c r="CB346" s="41"/>
      <c r="CC346" s="41">
        <f t="shared" ref="CC346:CC409" si="37">+AI346+AE346+Y346+W346+U346+S346+Q346+O346+M346+I346+G346+E346+C346+AG346+K346+BY346+CF346+AA346+AC346+AQ346+AU346+AW346+BE346+BW346+BQ346+BO346+BG346+BC346+BA346+AY346+BI346+BK346+BM346+BS346+BU346+AS346</f>
        <v>0</v>
      </c>
      <c r="CD346">
        <f t="shared" si="36"/>
        <v>0</v>
      </c>
      <c r="CF346" s="39"/>
    </row>
    <row r="347" spans="1:84" x14ac:dyDescent="0.25">
      <c r="A347">
        <v>271</v>
      </c>
      <c r="B347" s="6"/>
      <c r="C347" s="10"/>
      <c r="D347" s="32"/>
      <c r="E347" s="10"/>
      <c r="F347" s="32"/>
      <c r="G347" s="10"/>
      <c r="H347" s="32"/>
      <c r="I347" s="10"/>
      <c r="J347" s="32"/>
      <c r="K347" s="10"/>
      <c r="L347" s="32"/>
      <c r="M347" s="10"/>
      <c r="N347" s="32"/>
      <c r="O347" s="10"/>
      <c r="P347" s="32"/>
      <c r="Q347" s="10"/>
      <c r="R347" s="32"/>
      <c r="S347" s="10"/>
      <c r="T347" s="32"/>
      <c r="U347" s="10"/>
      <c r="V347" s="32"/>
      <c r="W347" s="10"/>
      <c r="X347" s="32"/>
      <c r="Y347" s="10"/>
      <c r="Z347" s="32"/>
      <c r="AA347" s="10"/>
      <c r="AB347" s="32"/>
      <c r="AC347" s="10"/>
      <c r="AD347" s="32"/>
      <c r="AE347" s="10"/>
      <c r="AF347" s="32"/>
      <c r="AG347" s="10"/>
      <c r="AH347" s="32"/>
      <c r="AI347" s="10"/>
      <c r="AJ347" s="32"/>
      <c r="AK347" s="10"/>
      <c r="AL347" s="32"/>
      <c r="AM347" s="10"/>
      <c r="AN347" s="32"/>
      <c r="AO347" s="10"/>
      <c r="AP347" s="32"/>
      <c r="AQ347" s="10"/>
      <c r="AR347" s="32"/>
      <c r="AS347" s="10"/>
      <c r="AT347" s="32"/>
      <c r="AU347" s="10"/>
      <c r="AV347" s="32"/>
      <c r="AW347" s="10"/>
      <c r="AX347" s="242"/>
      <c r="AY347" s="10"/>
      <c r="AZ347" s="32"/>
      <c r="BA347" s="10"/>
      <c r="BB347" s="242"/>
      <c r="BC347" s="10"/>
      <c r="BD347" s="242"/>
      <c r="BE347" s="7"/>
      <c r="BF347" s="247"/>
      <c r="BG347" s="10"/>
      <c r="BH347" s="242"/>
      <c r="BI347" s="7"/>
      <c r="BJ347" s="247"/>
      <c r="BK347" s="7"/>
      <c r="BL347" s="247"/>
      <c r="BM347" s="7"/>
      <c r="BN347" s="8"/>
      <c r="BO347" s="7"/>
      <c r="BP347" s="247"/>
      <c r="BQ347" s="7"/>
      <c r="BR347" s="247"/>
      <c r="BS347" s="7"/>
      <c r="BT347" s="247"/>
      <c r="BU347" s="7"/>
      <c r="BV347" s="247"/>
      <c r="BW347" s="7"/>
      <c r="BX347" s="8"/>
      <c r="BY347" s="7"/>
      <c r="BZ347" s="8"/>
      <c r="CB347" s="41"/>
      <c r="CC347" s="41">
        <f t="shared" si="37"/>
        <v>0</v>
      </c>
      <c r="CD347">
        <f t="shared" si="36"/>
        <v>0</v>
      </c>
    </row>
    <row r="348" spans="1:84" x14ac:dyDescent="0.25">
      <c r="A348">
        <v>272</v>
      </c>
      <c r="B348" s="6"/>
      <c r="C348" s="10"/>
      <c r="D348" s="32"/>
      <c r="E348" s="10"/>
      <c r="F348" s="32"/>
      <c r="G348" s="10"/>
      <c r="H348" s="32"/>
      <c r="I348" s="10"/>
      <c r="J348" s="32"/>
      <c r="K348" s="94"/>
      <c r="L348" s="32"/>
      <c r="M348" s="10"/>
      <c r="N348" s="32"/>
      <c r="O348" s="10"/>
      <c r="P348" s="32"/>
      <c r="Q348" s="10"/>
      <c r="R348" s="32"/>
      <c r="S348" s="10"/>
      <c r="T348" s="32"/>
      <c r="U348" s="10"/>
      <c r="V348" s="32"/>
      <c r="W348" s="10"/>
      <c r="X348" s="32"/>
      <c r="Y348" s="10"/>
      <c r="Z348" s="32"/>
      <c r="AA348" s="10"/>
      <c r="AB348" s="32"/>
      <c r="AC348" s="10"/>
      <c r="AD348" s="32"/>
      <c r="AE348" s="10"/>
      <c r="AF348" s="32"/>
      <c r="AG348" s="10"/>
      <c r="AH348" s="32"/>
      <c r="AI348" s="10"/>
      <c r="AJ348" s="32"/>
      <c r="AK348" s="10"/>
      <c r="AL348" s="32"/>
      <c r="AM348" s="10"/>
      <c r="AN348" s="32"/>
      <c r="AO348" s="10"/>
      <c r="AP348" s="32"/>
      <c r="AQ348" s="10"/>
      <c r="AR348" s="32"/>
      <c r="AS348" s="10"/>
      <c r="AT348" s="32"/>
      <c r="AU348" s="10"/>
      <c r="AV348" s="32"/>
      <c r="AW348" s="10"/>
      <c r="AX348" s="242"/>
      <c r="AY348" s="10"/>
      <c r="AZ348" s="32"/>
      <c r="BA348" s="10"/>
      <c r="BB348" s="242"/>
      <c r="BC348" s="10"/>
      <c r="BD348" s="242"/>
      <c r="BE348" s="7"/>
      <c r="BF348" s="247"/>
      <c r="BG348" s="10"/>
      <c r="BH348" s="242"/>
      <c r="BI348" s="7"/>
      <c r="BJ348" s="247"/>
      <c r="BK348" s="7"/>
      <c r="BL348" s="247"/>
      <c r="BM348" s="7"/>
      <c r="BN348" s="8"/>
      <c r="BO348" s="7"/>
      <c r="BP348" s="247"/>
      <c r="BQ348" s="7"/>
      <c r="BR348" s="247"/>
      <c r="BS348" s="7"/>
      <c r="BT348" s="247"/>
      <c r="BU348" s="7"/>
      <c r="BV348" s="247"/>
      <c r="BW348" s="7"/>
      <c r="BX348" s="8"/>
      <c r="BY348" s="7"/>
      <c r="BZ348" s="8"/>
      <c r="CB348" s="41"/>
      <c r="CC348" s="41">
        <f t="shared" si="37"/>
        <v>0</v>
      </c>
      <c r="CD348">
        <f t="shared" si="36"/>
        <v>0</v>
      </c>
      <c r="CF348" s="39"/>
    </row>
    <row r="349" spans="1:84" x14ac:dyDescent="0.25">
      <c r="A349">
        <v>273</v>
      </c>
      <c r="B349" s="6"/>
      <c r="C349" s="10"/>
      <c r="D349" s="32"/>
      <c r="E349" s="10"/>
      <c r="F349" s="32"/>
      <c r="G349" s="10"/>
      <c r="H349" s="32"/>
      <c r="I349" s="10"/>
      <c r="J349" s="32"/>
      <c r="K349" s="10"/>
      <c r="L349" s="32"/>
      <c r="M349" s="10"/>
      <c r="N349" s="32"/>
      <c r="O349" s="10"/>
      <c r="P349" s="32"/>
      <c r="Q349" s="10"/>
      <c r="R349" s="32"/>
      <c r="S349" s="10"/>
      <c r="T349" s="32"/>
      <c r="U349" s="10"/>
      <c r="V349" s="32"/>
      <c r="W349" s="10"/>
      <c r="X349" s="32"/>
      <c r="Y349" s="10"/>
      <c r="Z349" s="32"/>
      <c r="AA349" s="10"/>
      <c r="AB349" s="32"/>
      <c r="AC349" s="10"/>
      <c r="AD349" s="32"/>
      <c r="AE349" s="10"/>
      <c r="AF349" s="32"/>
      <c r="AG349" s="10"/>
      <c r="AH349" s="32"/>
      <c r="AI349" s="10"/>
      <c r="AJ349" s="32"/>
      <c r="AK349" s="10"/>
      <c r="AL349" s="32"/>
      <c r="AM349" s="10"/>
      <c r="AN349" s="32"/>
      <c r="AO349" s="10"/>
      <c r="AP349" s="32"/>
      <c r="AQ349" s="10"/>
      <c r="AR349" s="32"/>
      <c r="AS349" s="10"/>
      <c r="AT349" s="32"/>
      <c r="AU349" s="10"/>
      <c r="AV349" s="32"/>
      <c r="AW349" s="10"/>
      <c r="AX349" s="242"/>
      <c r="AY349" s="10"/>
      <c r="AZ349" s="32"/>
      <c r="BA349" s="10"/>
      <c r="BB349" s="242"/>
      <c r="BC349" s="10"/>
      <c r="BD349" s="242"/>
      <c r="BE349" s="7"/>
      <c r="BF349" s="247"/>
      <c r="BG349" s="10"/>
      <c r="BH349" s="242"/>
      <c r="BI349" s="7"/>
      <c r="BJ349" s="247"/>
      <c r="BK349" s="7"/>
      <c r="BL349" s="247"/>
      <c r="BM349" s="7"/>
      <c r="BN349" s="8"/>
      <c r="BO349" s="7"/>
      <c r="BP349" s="247"/>
      <c r="BQ349" s="7"/>
      <c r="BR349" s="247"/>
      <c r="BS349" s="7"/>
      <c r="BT349" s="247"/>
      <c r="BU349" s="7"/>
      <c r="BV349" s="247"/>
      <c r="BW349" s="7"/>
      <c r="BX349" s="8"/>
      <c r="BY349" s="7"/>
      <c r="BZ349" s="8"/>
      <c r="CB349" s="41"/>
      <c r="CC349" s="41">
        <f t="shared" si="37"/>
        <v>0</v>
      </c>
      <c r="CD349">
        <f t="shared" si="36"/>
        <v>0</v>
      </c>
    </row>
    <row r="350" spans="1:84" x14ac:dyDescent="0.25">
      <c r="A350">
        <v>274</v>
      </c>
      <c r="B350" s="6"/>
      <c r="C350" s="10"/>
      <c r="D350" s="32"/>
      <c r="E350" s="10"/>
      <c r="F350" s="32"/>
      <c r="G350" s="10"/>
      <c r="H350" s="32"/>
      <c r="I350" s="10"/>
      <c r="J350" s="32"/>
      <c r="K350" s="10"/>
      <c r="L350" s="32"/>
      <c r="M350" s="10"/>
      <c r="N350" s="32"/>
      <c r="O350" s="10"/>
      <c r="P350" s="32"/>
      <c r="Q350" s="10"/>
      <c r="R350" s="32"/>
      <c r="S350" s="10"/>
      <c r="T350" s="32"/>
      <c r="U350" s="10"/>
      <c r="V350" s="32"/>
      <c r="W350" s="10"/>
      <c r="X350" s="32"/>
      <c r="Y350" s="10"/>
      <c r="Z350" s="32"/>
      <c r="AA350" s="10"/>
      <c r="AB350" s="32"/>
      <c r="AC350" s="10"/>
      <c r="AD350" s="32"/>
      <c r="AE350" s="10"/>
      <c r="AF350" s="32"/>
      <c r="AG350" s="10"/>
      <c r="AH350" s="32"/>
      <c r="AI350" s="10"/>
      <c r="AJ350" s="32"/>
      <c r="AK350" s="10"/>
      <c r="AL350" s="32"/>
      <c r="AM350" s="10"/>
      <c r="AN350" s="32"/>
      <c r="AO350" s="10"/>
      <c r="AP350" s="32"/>
      <c r="AQ350" s="10"/>
      <c r="AR350" s="32"/>
      <c r="AS350" s="10"/>
      <c r="AT350" s="32"/>
      <c r="AU350" s="10"/>
      <c r="AV350" s="32"/>
      <c r="AW350" s="10"/>
      <c r="AX350" s="242"/>
      <c r="AY350" s="10"/>
      <c r="AZ350" s="32"/>
      <c r="BA350" s="10"/>
      <c r="BB350" s="242"/>
      <c r="BC350" s="10"/>
      <c r="BD350" s="242"/>
      <c r="BE350" s="7"/>
      <c r="BF350" s="247"/>
      <c r="BG350" s="10"/>
      <c r="BH350" s="242"/>
      <c r="BI350" s="7"/>
      <c r="BJ350" s="247"/>
      <c r="BK350" s="7"/>
      <c r="BL350" s="247"/>
      <c r="BM350" s="7"/>
      <c r="BN350" s="8"/>
      <c r="BO350" s="7"/>
      <c r="BP350" s="247"/>
      <c r="BQ350" s="7"/>
      <c r="BR350" s="247"/>
      <c r="BS350" s="7"/>
      <c r="BT350" s="247"/>
      <c r="BU350" s="7"/>
      <c r="BV350" s="247"/>
      <c r="BW350" s="7"/>
      <c r="BX350" s="8"/>
      <c r="BY350" s="7"/>
      <c r="BZ350" s="8"/>
      <c r="CB350" s="41"/>
      <c r="CC350" s="41">
        <f t="shared" si="37"/>
        <v>0</v>
      </c>
      <c r="CD350">
        <f t="shared" si="36"/>
        <v>0</v>
      </c>
    </row>
    <row r="351" spans="1:84" x14ac:dyDescent="0.25">
      <c r="A351">
        <v>275</v>
      </c>
      <c r="B351" s="6"/>
      <c r="C351" s="10"/>
      <c r="D351" s="32"/>
      <c r="E351" s="10"/>
      <c r="F351" s="32"/>
      <c r="G351" s="10"/>
      <c r="H351" s="32"/>
      <c r="I351" s="10"/>
      <c r="J351" s="32"/>
      <c r="K351" s="10"/>
      <c r="L351" s="32"/>
      <c r="M351" s="10"/>
      <c r="N351" s="32"/>
      <c r="O351" s="10"/>
      <c r="P351" s="32"/>
      <c r="Q351" s="10"/>
      <c r="R351" s="32"/>
      <c r="S351" s="10"/>
      <c r="T351" s="32"/>
      <c r="U351" s="10"/>
      <c r="V351" s="32"/>
      <c r="W351" s="10"/>
      <c r="X351" s="32"/>
      <c r="Y351" s="10"/>
      <c r="Z351" s="32"/>
      <c r="AA351" s="10"/>
      <c r="AB351" s="32"/>
      <c r="AC351" s="10"/>
      <c r="AD351" s="32"/>
      <c r="AE351" s="10"/>
      <c r="AF351" s="32"/>
      <c r="AG351" s="10"/>
      <c r="AH351" s="32"/>
      <c r="AI351" s="10"/>
      <c r="AJ351" s="32"/>
      <c r="AK351" s="10"/>
      <c r="AL351" s="32"/>
      <c r="AM351" s="10"/>
      <c r="AN351" s="32"/>
      <c r="AO351" s="10"/>
      <c r="AP351" s="32"/>
      <c r="AQ351" s="10"/>
      <c r="AR351" s="32"/>
      <c r="AS351" s="10"/>
      <c r="AT351" s="32"/>
      <c r="AU351" s="10"/>
      <c r="AV351" s="32"/>
      <c r="AW351" s="10"/>
      <c r="AX351" s="242"/>
      <c r="AY351" s="10"/>
      <c r="AZ351" s="32"/>
      <c r="BA351" s="10"/>
      <c r="BB351" s="242"/>
      <c r="BC351" s="10"/>
      <c r="BD351" s="242"/>
      <c r="BE351" s="7"/>
      <c r="BF351" s="247"/>
      <c r="BG351" s="10"/>
      <c r="BH351" s="242"/>
      <c r="BI351" s="7"/>
      <c r="BJ351" s="247"/>
      <c r="BK351" s="7"/>
      <c r="BL351" s="247"/>
      <c r="BM351" s="7"/>
      <c r="BN351" s="8"/>
      <c r="BO351" s="7"/>
      <c r="BP351" s="247"/>
      <c r="BQ351" s="7"/>
      <c r="BR351" s="247"/>
      <c r="BS351" s="7"/>
      <c r="BT351" s="247"/>
      <c r="BU351" s="7"/>
      <c r="BV351" s="247"/>
      <c r="BW351" s="7"/>
      <c r="BX351" s="8"/>
      <c r="BY351" s="7"/>
      <c r="BZ351" s="8"/>
      <c r="CB351" s="41"/>
      <c r="CC351" s="41">
        <f t="shared" si="37"/>
        <v>0</v>
      </c>
      <c r="CD351">
        <f t="shared" si="36"/>
        <v>0</v>
      </c>
    </row>
    <row r="352" spans="1:84" x14ac:dyDescent="0.25">
      <c r="A352">
        <v>276</v>
      </c>
      <c r="B352" s="6"/>
      <c r="C352" s="10"/>
      <c r="D352" s="32"/>
      <c r="E352" s="10"/>
      <c r="F352" s="32"/>
      <c r="G352" s="10"/>
      <c r="H352" s="32"/>
      <c r="I352" s="10"/>
      <c r="J352" s="32"/>
      <c r="K352" s="10"/>
      <c r="L352" s="32"/>
      <c r="M352" s="10"/>
      <c r="N352" s="32"/>
      <c r="O352" s="10"/>
      <c r="P352" s="32"/>
      <c r="Q352" s="10"/>
      <c r="R352" s="32"/>
      <c r="S352" s="10"/>
      <c r="T352" s="32"/>
      <c r="U352" s="10"/>
      <c r="V352" s="32"/>
      <c r="W352" s="10"/>
      <c r="X352" s="32"/>
      <c r="Y352" s="10"/>
      <c r="Z352" s="32"/>
      <c r="AA352" s="10"/>
      <c r="AB352" s="32"/>
      <c r="AC352" s="10"/>
      <c r="AD352" s="32"/>
      <c r="AE352" s="10"/>
      <c r="AF352" s="32"/>
      <c r="AG352" s="10"/>
      <c r="AH352" s="32"/>
      <c r="AI352" s="10"/>
      <c r="AJ352" s="32"/>
      <c r="AK352" s="10"/>
      <c r="AL352" s="32"/>
      <c r="AM352" s="10"/>
      <c r="AN352" s="32"/>
      <c r="AO352" s="10"/>
      <c r="AP352" s="32"/>
      <c r="AQ352" s="10"/>
      <c r="AR352" s="32"/>
      <c r="AS352" s="10"/>
      <c r="AT352" s="32"/>
      <c r="AU352" s="10"/>
      <c r="AV352" s="32"/>
      <c r="AW352" s="10"/>
      <c r="AX352" s="242"/>
      <c r="AY352" s="10"/>
      <c r="AZ352" s="32"/>
      <c r="BA352" s="10"/>
      <c r="BB352" s="242"/>
      <c r="BC352" s="10"/>
      <c r="BD352" s="242"/>
      <c r="BE352" s="7"/>
      <c r="BF352" s="247"/>
      <c r="BG352" s="10"/>
      <c r="BH352" s="242"/>
      <c r="BI352" s="7"/>
      <c r="BJ352" s="247"/>
      <c r="BK352" s="7"/>
      <c r="BL352" s="247"/>
      <c r="BM352" s="7"/>
      <c r="BN352" s="8"/>
      <c r="BO352" s="7"/>
      <c r="BP352" s="247"/>
      <c r="BQ352" s="7"/>
      <c r="BR352" s="247"/>
      <c r="BS352" s="7"/>
      <c r="BT352" s="247"/>
      <c r="BU352" s="7"/>
      <c r="BV352" s="247"/>
      <c r="BW352" s="7"/>
      <c r="BX352" s="8"/>
      <c r="BY352" s="7"/>
      <c r="BZ352" s="8"/>
      <c r="CB352" s="41"/>
      <c r="CC352" s="41">
        <f t="shared" si="37"/>
        <v>0</v>
      </c>
      <c r="CD352">
        <f t="shared" si="36"/>
        <v>0</v>
      </c>
    </row>
    <row r="353" spans="1:84" x14ac:dyDescent="0.25">
      <c r="A353">
        <v>277</v>
      </c>
      <c r="B353" s="6"/>
      <c r="C353" s="10"/>
      <c r="D353" s="32"/>
      <c r="E353" s="10"/>
      <c r="F353" s="32"/>
      <c r="G353" s="10"/>
      <c r="H353" s="32"/>
      <c r="I353" s="10"/>
      <c r="J353" s="32"/>
      <c r="K353" s="10"/>
      <c r="L353" s="32"/>
      <c r="M353" s="10"/>
      <c r="N353" s="32"/>
      <c r="O353" s="10"/>
      <c r="P353" s="32"/>
      <c r="Q353" s="10"/>
      <c r="R353" s="32"/>
      <c r="S353" s="10"/>
      <c r="T353" s="32"/>
      <c r="U353" s="10"/>
      <c r="V353" s="32"/>
      <c r="W353" s="10"/>
      <c r="X353" s="32"/>
      <c r="Y353" s="10"/>
      <c r="Z353" s="32"/>
      <c r="AA353" s="10"/>
      <c r="AB353" s="32"/>
      <c r="AC353" s="10"/>
      <c r="AD353" s="32"/>
      <c r="AE353" s="10"/>
      <c r="AF353" s="32"/>
      <c r="AG353" s="10"/>
      <c r="AH353" s="32"/>
      <c r="AI353" s="10"/>
      <c r="AJ353" s="32"/>
      <c r="AK353" s="10"/>
      <c r="AL353" s="32"/>
      <c r="AM353" s="10"/>
      <c r="AN353" s="32"/>
      <c r="AO353" s="10"/>
      <c r="AP353" s="32"/>
      <c r="AQ353" s="10"/>
      <c r="AR353" s="32"/>
      <c r="AS353" s="10"/>
      <c r="AT353" s="32"/>
      <c r="AU353" s="10"/>
      <c r="AV353" s="32"/>
      <c r="AW353" s="10"/>
      <c r="AX353" s="242"/>
      <c r="AY353" s="10"/>
      <c r="AZ353" s="32"/>
      <c r="BA353" s="10"/>
      <c r="BB353" s="242"/>
      <c r="BC353" s="10"/>
      <c r="BD353" s="242"/>
      <c r="BE353" s="7"/>
      <c r="BF353" s="247"/>
      <c r="BG353" s="10"/>
      <c r="BH353" s="242"/>
      <c r="BI353" s="7"/>
      <c r="BJ353" s="247"/>
      <c r="BK353" s="7"/>
      <c r="BL353" s="247"/>
      <c r="BM353" s="7"/>
      <c r="BN353" s="8"/>
      <c r="BO353" s="7"/>
      <c r="BP353" s="247"/>
      <c r="BQ353" s="7"/>
      <c r="BR353" s="247"/>
      <c r="BS353" s="7"/>
      <c r="BT353" s="247"/>
      <c r="BU353" s="7"/>
      <c r="BV353" s="247"/>
      <c r="BW353" s="7"/>
      <c r="BX353" s="8"/>
      <c r="BY353" s="7"/>
      <c r="BZ353" s="8"/>
      <c r="CA353" s="28"/>
      <c r="CB353" s="41"/>
      <c r="CC353" s="41">
        <f t="shared" si="37"/>
        <v>0</v>
      </c>
      <c r="CD353">
        <f t="shared" si="36"/>
        <v>0</v>
      </c>
    </row>
    <row r="354" spans="1:84" x14ac:dyDescent="0.25">
      <c r="A354">
        <v>278</v>
      </c>
      <c r="B354" s="6"/>
      <c r="C354" s="10"/>
      <c r="D354" s="32"/>
      <c r="E354" s="10"/>
      <c r="F354" s="32"/>
      <c r="G354" s="10"/>
      <c r="H354" s="32"/>
      <c r="I354" s="10"/>
      <c r="J354" s="32"/>
      <c r="K354" s="10"/>
      <c r="L354" s="32"/>
      <c r="M354" s="10"/>
      <c r="N354" s="32"/>
      <c r="O354" s="10"/>
      <c r="P354" s="32"/>
      <c r="Q354" s="10"/>
      <c r="R354" s="32"/>
      <c r="S354" s="10"/>
      <c r="T354" s="32"/>
      <c r="U354" s="10"/>
      <c r="V354" s="32"/>
      <c r="W354" s="10"/>
      <c r="X354" s="32"/>
      <c r="Y354" s="10"/>
      <c r="Z354" s="32"/>
      <c r="AA354" s="10"/>
      <c r="AB354" s="32"/>
      <c r="AC354" s="10"/>
      <c r="AD354" s="32"/>
      <c r="AE354" s="10"/>
      <c r="AF354" s="32"/>
      <c r="AG354" s="10"/>
      <c r="AH354" s="32"/>
      <c r="AI354" s="10"/>
      <c r="AJ354" s="32"/>
      <c r="AK354" s="10"/>
      <c r="AL354" s="32"/>
      <c r="AM354" s="10"/>
      <c r="AN354" s="32"/>
      <c r="AO354" s="10"/>
      <c r="AP354" s="32"/>
      <c r="AQ354" s="10"/>
      <c r="AR354" s="32"/>
      <c r="AS354" s="10"/>
      <c r="AT354" s="32"/>
      <c r="AU354" s="10"/>
      <c r="AV354" s="32"/>
      <c r="AW354" s="10"/>
      <c r="AX354" s="242"/>
      <c r="AY354" s="10"/>
      <c r="AZ354" s="32"/>
      <c r="BA354" s="10"/>
      <c r="BB354" s="242"/>
      <c r="BC354" s="10"/>
      <c r="BD354" s="242"/>
      <c r="BE354" s="7"/>
      <c r="BF354" s="247"/>
      <c r="BG354" s="10"/>
      <c r="BH354" s="242"/>
      <c r="BI354" s="7"/>
      <c r="BJ354" s="247"/>
      <c r="BK354" s="7"/>
      <c r="BL354" s="247"/>
      <c r="BM354" s="7"/>
      <c r="BN354" s="8"/>
      <c r="BO354" s="7"/>
      <c r="BP354" s="247"/>
      <c r="BQ354" s="7"/>
      <c r="BR354" s="247"/>
      <c r="BS354" s="7"/>
      <c r="BT354" s="247"/>
      <c r="BU354" s="7"/>
      <c r="BV354" s="247"/>
      <c r="BW354" s="7"/>
      <c r="BX354" s="8"/>
      <c r="BY354" s="7"/>
      <c r="BZ354" s="8"/>
      <c r="CA354" s="28"/>
      <c r="CB354" s="41"/>
      <c r="CC354" s="41">
        <f t="shared" si="37"/>
        <v>0</v>
      </c>
      <c r="CD354">
        <f t="shared" si="36"/>
        <v>0</v>
      </c>
    </row>
    <row r="355" spans="1:84" x14ac:dyDescent="0.25">
      <c r="A355">
        <v>279</v>
      </c>
      <c r="B355" s="6"/>
      <c r="C355" s="10"/>
      <c r="D355" s="32"/>
      <c r="E355" s="10"/>
      <c r="F355" s="32"/>
      <c r="G355" s="10"/>
      <c r="H355" s="32"/>
      <c r="I355" s="10"/>
      <c r="J355" s="32"/>
      <c r="K355" s="10"/>
      <c r="L355" s="32"/>
      <c r="M355" s="10"/>
      <c r="N355" s="32"/>
      <c r="O355" s="10"/>
      <c r="P355" s="32"/>
      <c r="Q355" s="10"/>
      <c r="R355" s="32"/>
      <c r="S355" s="10"/>
      <c r="T355" s="32"/>
      <c r="U355" s="10"/>
      <c r="V355" s="32"/>
      <c r="W355" s="10"/>
      <c r="X355" s="32"/>
      <c r="Y355" s="10"/>
      <c r="Z355" s="32"/>
      <c r="AA355" s="10"/>
      <c r="AB355" s="32"/>
      <c r="AC355" s="10"/>
      <c r="AD355" s="32"/>
      <c r="AE355" s="10"/>
      <c r="AF355" s="32"/>
      <c r="AG355" s="10"/>
      <c r="AH355" s="32"/>
      <c r="AI355" s="10"/>
      <c r="AJ355" s="32"/>
      <c r="AK355" s="10"/>
      <c r="AL355" s="32"/>
      <c r="AM355" s="10"/>
      <c r="AN355" s="32"/>
      <c r="AO355" s="10"/>
      <c r="AP355" s="32"/>
      <c r="AQ355" s="10"/>
      <c r="AR355" s="32"/>
      <c r="AS355" s="10"/>
      <c r="AT355" s="32"/>
      <c r="AU355" s="10"/>
      <c r="AV355" s="32"/>
      <c r="AW355" s="10"/>
      <c r="AX355" s="242"/>
      <c r="AY355" s="10"/>
      <c r="AZ355" s="32"/>
      <c r="BA355" s="10"/>
      <c r="BB355" s="242"/>
      <c r="BC355" s="10"/>
      <c r="BD355" s="242"/>
      <c r="BE355" s="7"/>
      <c r="BF355" s="247"/>
      <c r="BG355" s="10"/>
      <c r="BH355" s="242"/>
      <c r="BI355" s="7"/>
      <c r="BJ355" s="247"/>
      <c r="BK355" s="7"/>
      <c r="BL355" s="247"/>
      <c r="BM355" s="7"/>
      <c r="BN355" s="8"/>
      <c r="BO355" s="7"/>
      <c r="BP355" s="247"/>
      <c r="BQ355" s="7"/>
      <c r="BR355" s="247"/>
      <c r="BS355" s="7"/>
      <c r="BT355" s="247"/>
      <c r="BU355" s="7"/>
      <c r="BV355" s="247"/>
      <c r="BW355" s="7"/>
      <c r="BX355" s="8"/>
      <c r="BY355" s="7"/>
      <c r="BZ355" s="8"/>
      <c r="CA355" s="28"/>
      <c r="CB355" s="41"/>
      <c r="CC355" s="41">
        <f t="shared" si="37"/>
        <v>0</v>
      </c>
      <c r="CD355">
        <f t="shared" si="36"/>
        <v>0</v>
      </c>
    </row>
    <row r="356" spans="1:84" x14ac:dyDescent="0.25">
      <c r="A356">
        <v>280</v>
      </c>
      <c r="B356" s="6"/>
      <c r="C356" s="10"/>
      <c r="D356" s="32"/>
      <c r="E356" s="10"/>
      <c r="F356" s="32"/>
      <c r="G356" s="10"/>
      <c r="H356" s="32"/>
      <c r="I356" s="10"/>
      <c r="J356" s="32"/>
      <c r="K356" s="10"/>
      <c r="L356" s="32"/>
      <c r="M356" s="10"/>
      <c r="N356" s="32"/>
      <c r="O356" s="10"/>
      <c r="P356" s="32"/>
      <c r="Q356" s="10"/>
      <c r="R356" s="32"/>
      <c r="S356" s="10"/>
      <c r="T356" s="32"/>
      <c r="U356" s="10"/>
      <c r="V356" s="32"/>
      <c r="W356" s="10"/>
      <c r="X356" s="32"/>
      <c r="Y356" s="10"/>
      <c r="Z356" s="32"/>
      <c r="AA356" s="10"/>
      <c r="AB356" s="32"/>
      <c r="AC356" s="10"/>
      <c r="AD356" s="32"/>
      <c r="AE356" s="10"/>
      <c r="AF356" s="32"/>
      <c r="AG356" s="10"/>
      <c r="AH356" s="32"/>
      <c r="AI356" s="10"/>
      <c r="AJ356" s="32"/>
      <c r="AK356" s="10"/>
      <c r="AL356" s="32"/>
      <c r="AM356" s="10"/>
      <c r="AN356" s="32"/>
      <c r="AO356" s="10"/>
      <c r="AP356" s="32"/>
      <c r="AQ356" s="10"/>
      <c r="AR356" s="32"/>
      <c r="AS356" s="10"/>
      <c r="AT356" s="32"/>
      <c r="AU356" s="10"/>
      <c r="AV356" s="32"/>
      <c r="AW356" s="10"/>
      <c r="AX356" s="242"/>
      <c r="AY356" s="10"/>
      <c r="AZ356" s="32"/>
      <c r="BA356" s="10"/>
      <c r="BB356" s="242"/>
      <c r="BC356" s="10"/>
      <c r="BD356" s="242"/>
      <c r="BE356" s="7"/>
      <c r="BF356" s="247"/>
      <c r="BG356" s="10"/>
      <c r="BH356" s="242"/>
      <c r="BI356" s="7"/>
      <c r="BJ356" s="247"/>
      <c r="BK356" s="7"/>
      <c r="BL356" s="247"/>
      <c r="BM356" s="7"/>
      <c r="BN356" s="8"/>
      <c r="BO356" s="7"/>
      <c r="BP356" s="247"/>
      <c r="BQ356" s="7"/>
      <c r="BR356" s="247"/>
      <c r="BS356" s="7"/>
      <c r="BT356" s="247"/>
      <c r="BU356" s="7"/>
      <c r="BV356" s="247"/>
      <c r="BW356" s="7"/>
      <c r="BX356" s="8"/>
      <c r="BY356" s="7"/>
      <c r="BZ356" s="8"/>
      <c r="CA356" s="28"/>
      <c r="CB356" s="41"/>
      <c r="CC356" s="41">
        <f t="shared" si="37"/>
        <v>0</v>
      </c>
      <c r="CD356">
        <f t="shared" si="36"/>
        <v>0</v>
      </c>
    </row>
    <row r="357" spans="1:84" x14ac:dyDescent="0.25">
      <c r="A357">
        <v>281</v>
      </c>
      <c r="B357" s="6"/>
      <c r="C357" s="10"/>
      <c r="D357" s="32"/>
      <c r="E357" s="10"/>
      <c r="F357" s="32"/>
      <c r="G357" s="10"/>
      <c r="H357" s="32"/>
      <c r="I357" s="10"/>
      <c r="J357" s="32"/>
      <c r="K357" s="10"/>
      <c r="L357" s="32"/>
      <c r="M357" s="10"/>
      <c r="N357" s="32"/>
      <c r="O357" s="10"/>
      <c r="P357" s="32"/>
      <c r="Q357" s="10"/>
      <c r="R357" s="32"/>
      <c r="S357" s="10"/>
      <c r="T357" s="32"/>
      <c r="U357" s="10"/>
      <c r="V357" s="32"/>
      <c r="W357" s="10"/>
      <c r="X357" s="32"/>
      <c r="Y357" s="10"/>
      <c r="Z357" s="32"/>
      <c r="AA357" s="10"/>
      <c r="AB357" s="32"/>
      <c r="AC357" s="10"/>
      <c r="AD357" s="32"/>
      <c r="AE357" s="10"/>
      <c r="AF357" s="32"/>
      <c r="AG357" s="10"/>
      <c r="AH357" s="32"/>
      <c r="AI357" s="10"/>
      <c r="AJ357" s="32"/>
      <c r="AK357" s="10"/>
      <c r="AL357" s="32"/>
      <c r="AM357" s="10"/>
      <c r="AN357" s="32"/>
      <c r="AO357" s="10"/>
      <c r="AP357" s="32"/>
      <c r="AQ357" s="10"/>
      <c r="AR357" s="32"/>
      <c r="AS357" s="10"/>
      <c r="AT357" s="32"/>
      <c r="AU357" s="10"/>
      <c r="AV357" s="32"/>
      <c r="AW357" s="10"/>
      <c r="AX357" s="242"/>
      <c r="AY357" s="10"/>
      <c r="AZ357" s="32"/>
      <c r="BA357" s="10"/>
      <c r="BB357" s="242"/>
      <c r="BC357" s="10"/>
      <c r="BD357" s="242"/>
      <c r="BE357" s="7"/>
      <c r="BF357" s="247"/>
      <c r="BG357" s="10"/>
      <c r="BH357" s="242"/>
      <c r="BI357" s="7"/>
      <c r="BJ357" s="247"/>
      <c r="BK357" s="7"/>
      <c r="BL357" s="247"/>
      <c r="BM357" s="7"/>
      <c r="BN357" s="8"/>
      <c r="BO357" s="7"/>
      <c r="BP357" s="247"/>
      <c r="BQ357" s="7"/>
      <c r="BR357" s="247"/>
      <c r="BS357" s="7"/>
      <c r="BT357" s="247"/>
      <c r="BU357" s="7"/>
      <c r="BV357" s="247"/>
      <c r="BW357" s="7"/>
      <c r="BX357" s="8"/>
      <c r="BY357" s="7"/>
      <c r="BZ357" s="8"/>
      <c r="CA357" s="28"/>
      <c r="CB357" s="41"/>
      <c r="CC357" s="41">
        <f t="shared" si="37"/>
        <v>0</v>
      </c>
      <c r="CD357">
        <f t="shared" si="36"/>
        <v>0</v>
      </c>
    </row>
    <row r="358" spans="1:84" x14ac:dyDescent="0.25">
      <c r="A358">
        <v>282</v>
      </c>
      <c r="B358" s="6"/>
      <c r="C358" s="10"/>
      <c r="D358" s="32"/>
      <c r="E358" s="10"/>
      <c r="F358" s="32"/>
      <c r="G358" s="10"/>
      <c r="H358" s="32"/>
      <c r="I358" s="10"/>
      <c r="J358" s="32"/>
      <c r="K358" s="10"/>
      <c r="L358" s="32"/>
      <c r="M358" s="10"/>
      <c r="N358" s="32"/>
      <c r="O358" s="10"/>
      <c r="P358" s="32"/>
      <c r="Q358" s="10"/>
      <c r="R358" s="32"/>
      <c r="S358" s="10"/>
      <c r="T358" s="32"/>
      <c r="U358" s="10"/>
      <c r="V358" s="32"/>
      <c r="W358" s="10"/>
      <c r="X358" s="32"/>
      <c r="Y358" s="10"/>
      <c r="Z358" s="32"/>
      <c r="AA358" s="10"/>
      <c r="AB358" s="32"/>
      <c r="AC358" s="10"/>
      <c r="AD358" s="32"/>
      <c r="AE358" s="10"/>
      <c r="AF358" s="32"/>
      <c r="AG358" s="10"/>
      <c r="AH358" s="32"/>
      <c r="AI358" s="10"/>
      <c r="AJ358" s="32"/>
      <c r="AK358" s="10"/>
      <c r="AL358" s="32"/>
      <c r="AM358" s="10"/>
      <c r="AN358" s="32"/>
      <c r="AO358" s="10"/>
      <c r="AP358" s="32"/>
      <c r="AQ358" s="10"/>
      <c r="AR358" s="32"/>
      <c r="AS358" s="10"/>
      <c r="AT358" s="32"/>
      <c r="AU358" s="10"/>
      <c r="AV358" s="32"/>
      <c r="AW358" s="10"/>
      <c r="AX358" s="242"/>
      <c r="AY358" s="10"/>
      <c r="AZ358" s="32"/>
      <c r="BA358" s="10"/>
      <c r="BB358" s="242"/>
      <c r="BC358" s="10"/>
      <c r="BD358" s="242"/>
      <c r="BE358" s="7"/>
      <c r="BF358" s="247"/>
      <c r="BG358" s="10"/>
      <c r="BH358" s="242"/>
      <c r="BI358" s="7"/>
      <c r="BJ358" s="247"/>
      <c r="BK358" s="7"/>
      <c r="BL358" s="247"/>
      <c r="BM358" s="7"/>
      <c r="BN358" s="8"/>
      <c r="BO358" s="7"/>
      <c r="BP358" s="247"/>
      <c r="BQ358" s="7"/>
      <c r="BR358" s="247"/>
      <c r="BS358" s="7"/>
      <c r="BT358" s="247"/>
      <c r="BU358" s="7"/>
      <c r="BV358" s="247"/>
      <c r="BW358" s="7"/>
      <c r="BX358" s="8"/>
      <c r="BY358" s="7"/>
      <c r="BZ358" s="8"/>
      <c r="CA358" s="28"/>
      <c r="CB358" s="41"/>
      <c r="CC358" s="41">
        <f t="shared" si="37"/>
        <v>0</v>
      </c>
      <c r="CD358">
        <f t="shared" si="36"/>
        <v>0</v>
      </c>
    </row>
    <row r="359" spans="1:84" x14ac:dyDescent="0.25">
      <c r="A359">
        <v>283</v>
      </c>
      <c r="B359" s="6"/>
      <c r="C359" s="10"/>
      <c r="D359" s="32"/>
      <c r="E359" s="10"/>
      <c r="F359" s="32"/>
      <c r="G359" s="10"/>
      <c r="H359" s="32"/>
      <c r="I359" s="10"/>
      <c r="J359" s="32"/>
      <c r="K359" s="10"/>
      <c r="L359" s="32"/>
      <c r="M359" s="10"/>
      <c r="N359" s="32"/>
      <c r="O359" s="10"/>
      <c r="P359" s="32"/>
      <c r="Q359" s="10"/>
      <c r="R359" s="32"/>
      <c r="S359" s="10"/>
      <c r="T359" s="32"/>
      <c r="U359" s="10"/>
      <c r="V359" s="32"/>
      <c r="W359" s="10"/>
      <c r="X359" s="32"/>
      <c r="Y359" s="10"/>
      <c r="Z359" s="32"/>
      <c r="AA359" s="10"/>
      <c r="AB359" s="32"/>
      <c r="AC359" s="10"/>
      <c r="AD359" s="32"/>
      <c r="AE359" s="10"/>
      <c r="AF359" s="32"/>
      <c r="AG359" s="10"/>
      <c r="AH359" s="32"/>
      <c r="AI359" s="10"/>
      <c r="AJ359" s="32"/>
      <c r="AK359" s="10"/>
      <c r="AL359" s="32"/>
      <c r="AM359" s="10"/>
      <c r="AN359" s="32"/>
      <c r="AO359" s="10"/>
      <c r="AP359" s="32"/>
      <c r="AQ359" s="10"/>
      <c r="AR359" s="32"/>
      <c r="AS359" s="10"/>
      <c r="AT359" s="32"/>
      <c r="AU359" s="10"/>
      <c r="AV359" s="32"/>
      <c r="AW359" s="10"/>
      <c r="AX359" s="242"/>
      <c r="AY359" s="10"/>
      <c r="AZ359" s="32"/>
      <c r="BA359" s="10"/>
      <c r="BB359" s="242"/>
      <c r="BC359" s="10"/>
      <c r="BD359" s="242"/>
      <c r="BE359" s="7"/>
      <c r="BF359" s="247"/>
      <c r="BG359" s="10"/>
      <c r="BH359" s="242"/>
      <c r="BI359" s="7"/>
      <c r="BJ359" s="247"/>
      <c r="BK359" s="7"/>
      <c r="BL359" s="247"/>
      <c r="BM359" s="7"/>
      <c r="BN359" s="8"/>
      <c r="BO359" s="7"/>
      <c r="BP359" s="247"/>
      <c r="BQ359" s="7"/>
      <c r="BR359" s="247"/>
      <c r="BS359" s="7"/>
      <c r="BT359" s="247"/>
      <c r="BU359" s="7"/>
      <c r="BV359" s="247"/>
      <c r="BW359" s="7"/>
      <c r="BX359" s="8"/>
      <c r="BY359" s="7"/>
      <c r="BZ359" s="8"/>
      <c r="CA359" s="28"/>
      <c r="CB359" s="41"/>
      <c r="CC359" s="41">
        <f t="shared" si="37"/>
        <v>0</v>
      </c>
      <c r="CD359">
        <f t="shared" si="36"/>
        <v>0</v>
      </c>
    </row>
    <row r="360" spans="1:84" x14ac:dyDescent="0.25">
      <c r="A360">
        <v>284</v>
      </c>
      <c r="B360" s="6"/>
      <c r="C360" s="10"/>
      <c r="D360" s="32"/>
      <c r="E360" s="10"/>
      <c r="F360" s="32"/>
      <c r="G360" s="10"/>
      <c r="H360" s="32"/>
      <c r="I360" s="10"/>
      <c r="J360" s="32"/>
      <c r="K360" s="10"/>
      <c r="L360" s="32"/>
      <c r="M360" s="10"/>
      <c r="N360" s="32"/>
      <c r="O360" s="10"/>
      <c r="P360" s="32"/>
      <c r="Q360" s="10"/>
      <c r="R360" s="32"/>
      <c r="S360" s="10"/>
      <c r="T360" s="32"/>
      <c r="U360" s="10"/>
      <c r="V360" s="32"/>
      <c r="W360" s="10"/>
      <c r="X360" s="32"/>
      <c r="Y360" s="10"/>
      <c r="Z360" s="32"/>
      <c r="AA360" s="10"/>
      <c r="AB360" s="32"/>
      <c r="AC360" s="10"/>
      <c r="AD360" s="32"/>
      <c r="AE360" s="10"/>
      <c r="AF360" s="32"/>
      <c r="AG360" s="10"/>
      <c r="AH360" s="32"/>
      <c r="AI360" s="10"/>
      <c r="AJ360" s="32"/>
      <c r="AK360" s="10"/>
      <c r="AL360" s="32"/>
      <c r="AM360" s="10"/>
      <c r="AN360" s="32"/>
      <c r="AO360" s="10"/>
      <c r="AP360" s="32"/>
      <c r="AQ360" s="10"/>
      <c r="AR360" s="32"/>
      <c r="AS360" s="10"/>
      <c r="AT360" s="32"/>
      <c r="AU360" s="10"/>
      <c r="AV360" s="32"/>
      <c r="AW360" s="10"/>
      <c r="AX360" s="242"/>
      <c r="AY360" s="10"/>
      <c r="AZ360" s="32"/>
      <c r="BA360" s="10"/>
      <c r="BB360" s="242"/>
      <c r="BC360" s="10"/>
      <c r="BD360" s="242"/>
      <c r="BE360" s="7"/>
      <c r="BF360" s="247"/>
      <c r="BG360" s="10"/>
      <c r="BH360" s="242"/>
      <c r="BI360" s="7"/>
      <c r="BJ360" s="247"/>
      <c r="BK360" s="7"/>
      <c r="BL360" s="247"/>
      <c r="BM360" s="7"/>
      <c r="BN360" s="8"/>
      <c r="BO360" s="7"/>
      <c r="BP360" s="247"/>
      <c r="BQ360" s="7"/>
      <c r="BR360" s="247"/>
      <c r="BS360" s="7"/>
      <c r="BT360" s="247"/>
      <c r="BU360" s="7"/>
      <c r="BV360" s="247"/>
      <c r="BW360" s="7"/>
      <c r="BX360" s="8"/>
      <c r="BY360" s="7"/>
      <c r="BZ360" s="8"/>
      <c r="CA360" s="28"/>
      <c r="CB360" s="41"/>
      <c r="CC360" s="41">
        <f t="shared" si="37"/>
        <v>0</v>
      </c>
      <c r="CD360">
        <f t="shared" si="36"/>
        <v>0</v>
      </c>
    </row>
    <row r="361" spans="1:84" x14ac:dyDescent="0.25">
      <c r="A361">
        <v>285</v>
      </c>
      <c r="B361" s="6"/>
      <c r="C361" s="10"/>
      <c r="D361" s="32"/>
      <c r="E361" s="10"/>
      <c r="F361" s="32"/>
      <c r="G361" s="10"/>
      <c r="H361" s="32"/>
      <c r="I361" s="10"/>
      <c r="J361" s="32"/>
      <c r="K361" s="10"/>
      <c r="L361" s="32"/>
      <c r="M361" s="10"/>
      <c r="N361" s="32"/>
      <c r="O361" s="10"/>
      <c r="P361" s="32"/>
      <c r="Q361" s="10"/>
      <c r="R361" s="32"/>
      <c r="S361" s="10"/>
      <c r="T361" s="32"/>
      <c r="U361" s="10"/>
      <c r="V361" s="32"/>
      <c r="W361" s="10"/>
      <c r="X361" s="32"/>
      <c r="Y361" s="10"/>
      <c r="Z361" s="32"/>
      <c r="AA361" s="10"/>
      <c r="AB361" s="32"/>
      <c r="AC361" s="10"/>
      <c r="AD361" s="32"/>
      <c r="AE361" s="10"/>
      <c r="AF361" s="32"/>
      <c r="AG361" s="10"/>
      <c r="AH361" s="32"/>
      <c r="AI361" s="10"/>
      <c r="AJ361" s="32"/>
      <c r="AK361" s="10"/>
      <c r="AL361" s="32"/>
      <c r="AM361" s="10"/>
      <c r="AN361" s="32"/>
      <c r="AO361" s="10"/>
      <c r="AP361" s="32"/>
      <c r="AQ361" s="10"/>
      <c r="AR361" s="32"/>
      <c r="AS361" s="10"/>
      <c r="AT361" s="32"/>
      <c r="AU361" s="10"/>
      <c r="AV361" s="32"/>
      <c r="AW361" s="10"/>
      <c r="AX361" s="242"/>
      <c r="AY361" s="10"/>
      <c r="AZ361" s="32"/>
      <c r="BA361" s="10"/>
      <c r="BB361" s="242"/>
      <c r="BC361" s="10"/>
      <c r="BD361" s="242"/>
      <c r="BE361" s="7"/>
      <c r="BF361" s="247"/>
      <c r="BG361" s="10"/>
      <c r="BH361" s="242"/>
      <c r="BI361" s="7"/>
      <c r="BJ361" s="247"/>
      <c r="BK361" s="7"/>
      <c r="BL361" s="247"/>
      <c r="BM361" s="7"/>
      <c r="BN361" s="8"/>
      <c r="BO361" s="7"/>
      <c r="BP361" s="247"/>
      <c r="BQ361" s="7"/>
      <c r="BR361" s="247"/>
      <c r="BS361" s="7"/>
      <c r="BT361" s="247"/>
      <c r="BU361" s="7"/>
      <c r="BV361" s="247"/>
      <c r="BW361" s="7"/>
      <c r="BX361" s="8"/>
      <c r="BY361" s="7"/>
      <c r="BZ361" s="8"/>
      <c r="CA361" s="28"/>
      <c r="CB361" s="41"/>
      <c r="CC361" s="41">
        <f t="shared" si="37"/>
        <v>0</v>
      </c>
      <c r="CD361">
        <f t="shared" si="36"/>
        <v>0</v>
      </c>
    </row>
    <row r="362" spans="1:84" x14ac:dyDescent="0.25">
      <c r="A362">
        <v>286</v>
      </c>
      <c r="B362" s="6"/>
      <c r="C362" s="10"/>
      <c r="D362" s="32"/>
      <c r="E362" s="10"/>
      <c r="F362" s="32"/>
      <c r="G362" s="10"/>
      <c r="H362" s="32"/>
      <c r="I362" s="10"/>
      <c r="J362" s="32"/>
      <c r="K362" s="10"/>
      <c r="L362" s="32"/>
      <c r="M362" s="10"/>
      <c r="N362" s="32"/>
      <c r="O362" s="10"/>
      <c r="P362" s="32"/>
      <c r="Q362" s="7"/>
      <c r="R362" s="32"/>
      <c r="S362" s="10"/>
      <c r="T362" s="32"/>
      <c r="U362" s="10"/>
      <c r="V362" s="32"/>
      <c r="W362" s="10"/>
      <c r="X362" s="32"/>
      <c r="Y362" s="10"/>
      <c r="Z362" s="32"/>
      <c r="AA362" s="10"/>
      <c r="AB362" s="32"/>
      <c r="AC362" s="10"/>
      <c r="AD362" s="32"/>
      <c r="AE362" s="10"/>
      <c r="AF362" s="32"/>
      <c r="AG362" s="10"/>
      <c r="AH362" s="32"/>
      <c r="AI362" s="10"/>
      <c r="AJ362" s="32"/>
      <c r="AK362" s="10"/>
      <c r="AL362" s="32"/>
      <c r="AM362" s="10"/>
      <c r="AN362" s="32"/>
      <c r="AO362" s="10"/>
      <c r="AP362" s="32"/>
      <c r="AQ362" s="10"/>
      <c r="AR362" s="32"/>
      <c r="AS362" s="10"/>
      <c r="AT362" s="32"/>
      <c r="AU362" s="10"/>
      <c r="AV362" s="32"/>
      <c r="AW362" s="10"/>
      <c r="AX362" s="242"/>
      <c r="AY362" s="10"/>
      <c r="AZ362" s="32"/>
      <c r="BA362" s="10"/>
      <c r="BB362" s="242"/>
      <c r="BC362" s="10"/>
      <c r="BD362" s="242"/>
      <c r="BE362" s="7"/>
      <c r="BF362" s="247"/>
      <c r="BG362" s="10"/>
      <c r="BH362" s="242"/>
      <c r="BI362" s="7"/>
      <c r="BJ362" s="247"/>
      <c r="BK362" s="7"/>
      <c r="BL362" s="247"/>
      <c r="BM362" s="7"/>
      <c r="BN362" s="8"/>
      <c r="BO362" s="7"/>
      <c r="BP362" s="247"/>
      <c r="BQ362" s="7"/>
      <c r="BR362" s="247"/>
      <c r="BS362" s="7"/>
      <c r="BT362" s="247"/>
      <c r="BU362" s="7"/>
      <c r="BV362" s="247"/>
      <c r="BW362" s="7"/>
      <c r="BX362" s="8"/>
      <c r="BY362" s="7"/>
      <c r="BZ362" s="8"/>
      <c r="CA362" s="28"/>
      <c r="CB362" s="41"/>
      <c r="CC362" s="41">
        <f t="shared" si="37"/>
        <v>0</v>
      </c>
      <c r="CD362">
        <f t="shared" si="36"/>
        <v>0</v>
      </c>
    </row>
    <row r="363" spans="1:84" x14ac:dyDescent="0.25">
      <c r="A363">
        <v>287</v>
      </c>
      <c r="B363" s="6"/>
      <c r="C363" s="10"/>
      <c r="D363" s="32"/>
      <c r="E363" s="10"/>
      <c r="F363" s="32"/>
      <c r="G363" s="10"/>
      <c r="H363" s="32"/>
      <c r="I363" s="10"/>
      <c r="J363" s="32"/>
      <c r="K363" s="10"/>
      <c r="L363" s="32"/>
      <c r="M363" s="10"/>
      <c r="N363" s="32"/>
      <c r="O363" s="10"/>
      <c r="P363" s="32"/>
      <c r="Q363" s="7"/>
      <c r="R363" s="32"/>
      <c r="S363" s="10"/>
      <c r="T363" s="32"/>
      <c r="U363" s="10"/>
      <c r="V363" s="32"/>
      <c r="W363" s="10"/>
      <c r="X363" s="32"/>
      <c r="Y363" s="10"/>
      <c r="Z363" s="32"/>
      <c r="AA363" s="10"/>
      <c r="AB363" s="32"/>
      <c r="AC363" s="10"/>
      <c r="AD363" s="32"/>
      <c r="AE363" s="10"/>
      <c r="AF363" s="32"/>
      <c r="AG363" s="10"/>
      <c r="AH363" s="32"/>
      <c r="AI363" s="10"/>
      <c r="AJ363" s="32"/>
      <c r="AK363" s="10"/>
      <c r="AL363" s="32"/>
      <c r="AM363" s="10"/>
      <c r="AN363" s="32"/>
      <c r="AO363" s="10"/>
      <c r="AP363" s="32"/>
      <c r="AQ363" s="10"/>
      <c r="AR363" s="32"/>
      <c r="AS363" s="10"/>
      <c r="AT363" s="32"/>
      <c r="AU363" s="10"/>
      <c r="AV363" s="32"/>
      <c r="AW363" s="10"/>
      <c r="AX363" s="242"/>
      <c r="AY363" s="10"/>
      <c r="AZ363" s="32"/>
      <c r="BA363" s="10"/>
      <c r="BB363" s="242"/>
      <c r="BC363" s="10"/>
      <c r="BD363" s="242"/>
      <c r="BE363" s="7"/>
      <c r="BF363" s="247"/>
      <c r="BG363" s="10"/>
      <c r="BH363" s="242"/>
      <c r="BI363" s="7"/>
      <c r="BJ363" s="247"/>
      <c r="BK363" s="7"/>
      <c r="BL363" s="247"/>
      <c r="BM363" s="7"/>
      <c r="BN363" s="8"/>
      <c r="BO363" s="7"/>
      <c r="BP363" s="247"/>
      <c r="BQ363" s="7"/>
      <c r="BR363" s="247"/>
      <c r="BS363" s="7"/>
      <c r="BT363" s="247"/>
      <c r="BU363" s="7"/>
      <c r="BV363" s="247"/>
      <c r="BW363" s="7"/>
      <c r="BX363" s="8"/>
      <c r="BY363" s="7"/>
      <c r="BZ363" s="8"/>
      <c r="CA363" s="28"/>
      <c r="CB363" s="41"/>
      <c r="CC363" s="41">
        <f t="shared" si="37"/>
        <v>0</v>
      </c>
      <c r="CD363">
        <f t="shared" ref="CD363:CD426" si="38">COUNT(C363:BZ363)/2</f>
        <v>0</v>
      </c>
    </row>
    <row r="364" spans="1:84" x14ac:dyDescent="0.25">
      <c r="A364">
        <v>288</v>
      </c>
      <c r="B364" s="6"/>
      <c r="C364" s="10"/>
      <c r="D364" s="32"/>
      <c r="E364" s="10"/>
      <c r="F364" s="32"/>
      <c r="G364" s="10"/>
      <c r="H364" s="32"/>
      <c r="I364" s="10"/>
      <c r="J364" s="32"/>
      <c r="K364" s="10"/>
      <c r="L364" s="32"/>
      <c r="M364" s="10"/>
      <c r="N364" s="32"/>
      <c r="O364" s="10"/>
      <c r="P364" s="32"/>
      <c r="Q364" s="7"/>
      <c r="R364" s="32"/>
      <c r="S364" s="10"/>
      <c r="T364" s="32"/>
      <c r="U364" s="10"/>
      <c r="V364" s="32"/>
      <c r="W364" s="10"/>
      <c r="X364" s="32"/>
      <c r="Y364" s="10"/>
      <c r="Z364" s="32"/>
      <c r="AA364" s="10"/>
      <c r="AB364" s="32"/>
      <c r="AC364" s="10"/>
      <c r="AD364" s="32"/>
      <c r="AE364" s="10"/>
      <c r="AF364" s="32"/>
      <c r="AG364" s="10"/>
      <c r="AH364" s="32"/>
      <c r="AI364" s="10"/>
      <c r="AJ364" s="32"/>
      <c r="AK364" s="10"/>
      <c r="AL364" s="32"/>
      <c r="AM364" s="10"/>
      <c r="AN364" s="32"/>
      <c r="AO364" s="10"/>
      <c r="AP364" s="32"/>
      <c r="AQ364" s="10"/>
      <c r="AR364" s="32"/>
      <c r="AS364" s="10"/>
      <c r="AT364" s="32"/>
      <c r="AU364" s="10"/>
      <c r="AV364" s="32"/>
      <c r="AW364" s="10"/>
      <c r="AX364" s="242"/>
      <c r="AY364" s="10"/>
      <c r="AZ364" s="32"/>
      <c r="BA364" s="10"/>
      <c r="BB364" s="242"/>
      <c r="BC364" s="10"/>
      <c r="BD364" s="242"/>
      <c r="BE364" s="7"/>
      <c r="BF364" s="247"/>
      <c r="BG364" s="10"/>
      <c r="BH364" s="242"/>
      <c r="BI364" s="7"/>
      <c r="BJ364" s="247"/>
      <c r="BK364" s="7"/>
      <c r="BL364" s="247"/>
      <c r="BM364" s="7"/>
      <c r="BN364" s="8"/>
      <c r="BO364" s="7"/>
      <c r="BP364" s="247"/>
      <c r="BQ364" s="7"/>
      <c r="BR364" s="247"/>
      <c r="BS364" s="7"/>
      <c r="BT364" s="247"/>
      <c r="BU364" s="7"/>
      <c r="BV364" s="247"/>
      <c r="BW364" s="7"/>
      <c r="BX364" s="8"/>
      <c r="BY364" s="7"/>
      <c r="BZ364" s="8"/>
      <c r="CA364" s="28"/>
      <c r="CB364" s="41"/>
      <c r="CC364" s="41">
        <f t="shared" si="37"/>
        <v>0</v>
      </c>
      <c r="CD364">
        <f t="shared" si="38"/>
        <v>0</v>
      </c>
    </row>
    <row r="365" spans="1:84" x14ac:dyDescent="0.25">
      <c r="A365">
        <v>289</v>
      </c>
      <c r="B365" s="6"/>
      <c r="C365" s="10"/>
      <c r="D365" s="32"/>
      <c r="E365" s="10"/>
      <c r="F365" s="32"/>
      <c r="G365" s="10"/>
      <c r="H365" s="32"/>
      <c r="I365" s="10"/>
      <c r="J365" s="32"/>
      <c r="K365" s="10"/>
      <c r="L365" s="32"/>
      <c r="M365" s="10"/>
      <c r="N365" s="32"/>
      <c r="O365" s="10"/>
      <c r="P365" s="32"/>
      <c r="Q365" s="10"/>
      <c r="R365" s="32"/>
      <c r="S365" s="10"/>
      <c r="T365" s="32"/>
      <c r="U365" s="10"/>
      <c r="V365" s="32"/>
      <c r="W365" s="10"/>
      <c r="X365" s="32"/>
      <c r="Y365" s="10"/>
      <c r="Z365" s="32"/>
      <c r="AA365" s="10"/>
      <c r="AB365" s="32"/>
      <c r="AC365" s="10"/>
      <c r="AD365" s="32"/>
      <c r="AE365" s="10"/>
      <c r="AF365" s="32"/>
      <c r="AG365" s="10"/>
      <c r="AH365" s="32"/>
      <c r="AI365" s="10"/>
      <c r="AJ365" s="32"/>
      <c r="AK365" s="10"/>
      <c r="AL365" s="32"/>
      <c r="AM365" s="10"/>
      <c r="AN365" s="32"/>
      <c r="AO365" s="10"/>
      <c r="AP365" s="32"/>
      <c r="AQ365" s="10"/>
      <c r="AR365" s="32"/>
      <c r="AS365" s="10"/>
      <c r="AT365" s="32"/>
      <c r="AU365" s="10"/>
      <c r="AV365" s="32"/>
      <c r="AW365" s="10"/>
      <c r="AX365" s="242"/>
      <c r="AY365" s="10"/>
      <c r="AZ365" s="32"/>
      <c r="BA365" s="10"/>
      <c r="BB365" s="242"/>
      <c r="BC365" s="10"/>
      <c r="BD365" s="242"/>
      <c r="BE365" s="7"/>
      <c r="BF365" s="247"/>
      <c r="BG365" s="10"/>
      <c r="BH365" s="242"/>
      <c r="BI365" s="7"/>
      <c r="BJ365" s="247"/>
      <c r="BK365" s="7"/>
      <c r="BL365" s="247"/>
      <c r="BM365" s="7"/>
      <c r="BN365" s="8"/>
      <c r="BO365" s="7"/>
      <c r="BP365" s="247"/>
      <c r="BQ365" s="7"/>
      <c r="BR365" s="247"/>
      <c r="BS365" s="7"/>
      <c r="BT365" s="247"/>
      <c r="BU365" s="7"/>
      <c r="BV365" s="247"/>
      <c r="BW365" s="7"/>
      <c r="BX365" s="8"/>
      <c r="BY365" s="7"/>
      <c r="BZ365" s="8"/>
      <c r="CA365" s="28"/>
      <c r="CB365" s="41"/>
      <c r="CC365" s="41">
        <f t="shared" si="37"/>
        <v>0</v>
      </c>
      <c r="CD365">
        <f t="shared" si="38"/>
        <v>0</v>
      </c>
    </row>
    <row r="366" spans="1:84" x14ac:dyDescent="0.25">
      <c r="A366">
        <v>290</v>
      </c>
      <c r="B366" s="6"/>
      <c r="C366" s="10"/>
      <c r="D366" s="32"/>
      <c r="E366" s="10"/>
      <c r="F366" s="32"/>
      <c r="G366" s="10"/>
      <c r="H366" s="32"/>
      <c r="I366" s="10"/>
      <c r="J366" s="32"/>
      <c r="K366" s="10"/>
      <c r="L366" s="32"/>
      <c r="M366" s="10"/>
      <c r="N366" s="32"/>
      <c r="O366" s="10"/>
      <c r="P366" s="32"/>
      <c r="Q366" s="10"/>
      <c r="R366" s="32"/>
      <c r="S366" s="10"/>
      <c r="T366" s="32"/>
      <c r="U366" s="10"/>
      <c r="V366" s="32"/>
      <c r="W366" s="10"/>
      <c r="X366" s="32"/>
      <c r="Y366" s="10"/>
      <c r="Z366" s="32"/>
      <c r="AA366" s="10"/>
      <c r="AB366" s="32"/>
      <c r="AC366" s="10"/>
      <c r="AD366" s="32"/>
      <c r="AE366" s="10"/>
      <c r="AF366" s="32"/>
      <c r="AG366" s="10"/>
      <c r="AH366" s="32"/>
      <c r="AI366" s="10"/>
      <c r="AJ366" s="32"/>
      <c r="AK366" s="10"/>
      <c r="AL366" s="32"/>
      <c r="AM366" s="10"/>
      <c r="AN366" s="32"/>
      <c r="AO366" s="10"/>
      <c r="AP366" s="32"/>
      <c r="AQ366" s="10"/>
      <c r="AR366" s="32"/>
      <c r="AS366" s="10"/>
      <c r="AT366" s="32"/>
      <c r="AU366" s="10"/>
      <c r="AV366" s="32"/>
      <c r="AW366" s="10"/>
      <c r="AX366" s="242"/>
      <c r="AY366" s="10"/>
      <c r="AZ366" s="32"/>
      <c r="BA366" s="10"/>
      <c r="BB366" s="242"/>
      <c r="BC366" s="10"/>
      <c r="BD366" s="242"/>
      <c r="BE366" s="7"/>
      <c r="BF366" s="247"/>
      <c r="BG366" s="10"/>
      <c r="BH366" s="242"/>
      <c r="BI366" s="7"/>
      <c r="BJ366" s="247"/>
      <c r="BK366" s="7"/>
      <c r="BL366" s="247"/>
      <c r="BM366" s="7"/>
      <c r="BN366" s="8"/>
      <c r="BO366" s="7"/>
      <c r="BP366" s="247"/>
      <c r="BQ366" s="7"/>
      <c r="BR366" s="247"/>
      <c r="BS366" s="7"/>
      <c r="BT366" s="247"/>
      <c r="BU366" s="7"/>
      <c r="BV366" s="247"/>
      <c r="BW366" s="7"/>
      <c r="BX366" s="8"/>
      <c r="BY366" s="7"/>
      <c r="BZ366" s="8"/>
      <c r="CA366" s="28"/>
      <c r="CB366" s="41"/>
      <c r="CC366" s="41">
        <f t="shared" si="37"/>
        <v>0</v>
      </c>
      <c r="CD366">
        <f t="shared" si="38"/>
        <v>0</v>
      </c>
    </row>
    <row r="367" spans="1:84" x14ac:dyDescent="0.25">
      <c r="A367">
        <v>291</v>
      </c>
      <c r="B367" s="6"/>
      <c r="C367" s="10"/>
      <c r="D367" s="32"/>
      <c r="E367" s="10"/>
      <c r="F367" s="32"/>
      <c r="G367" s="10"/>
      <c r="H367" s="32"/>
      <c r="I367" s="10"/>
      <c r="J367" s="32"/>
      <c r="K367" s="94"/>
      <c r="L367" s="32"/>
      <c r="M367" s="10"/>
      <c r="N367" s="32"/>
      <c r="O367" s="10"/>
      <c r="P367" s="32"/>
      <c r="Q367" s="10"/>
      <c r="R367" s="32"/>
      <c r="S367" s="10"/>
      <c r="T367" s="32"/>
      <c r="U367" s="10"/>
      <c r="V367" s="32"/>
      <c r="W367" s="10"/>
      <c r="X367" s="32"/>
      <c r="Y367" s="10"/>
      <c r="Z367" s="32"/>
      <c r="AA367" s="10"/>
      <c r="AB367" s="32"/>
      <c r="AC367" s="10"/>
      <c r="AD367" s="32"/>
      <c r="AE367" s="10"/>
      <c r="AF367" s="32"/>
      <c r="AG367" s="10"/>
      <c r="AH367" s="32"/>
      <c r="AI367" s="10"/>
      <c r="AJ367" s="32"/>
      <c r="AK367" s="10"/>
      <c r="AL367" s="32"/>
      <c r="AM367" s="10"/>
      <c r="AN367" s="32"/>
      <c r="AO367" s="10"/>
      <c r="AP367" s="32"/>
      <c r="AQ367" s="10"/>
      <c r="AR367" s="32"/>
      <c r="AS367" s="10"/>
      <c r="AT367" s="32"/>
      <c r="AU367" s="10"/>
      <c r="AV367" s="32"/>
      <c r="AW367" s="10"/>
      <c r="AX367" s="242"/>
      <c r="AY367" s="10"/>
      <c r="AZ367" s="32"/>
      <c r="BA367" s="10"/>
      <c r="BB367" s="242"/>
      <c r="BC367" s="10"/>
      <c r="BD367" s="242"/>
      <c r="BE367" s="7"/>
      <c r="BF367" s="247"/>
      <c r="BG367" s="10"/>
      <c r="BH367" s="242"/>
      <c r="BI367" s="7"/>
      <c r="BJ367" s="247"/>
      <c r="BK367" s="7"/>
      <c r="BL367" s="247"/>
      <c r="BM367" s="7"/>
      <c r="BN367" s="8"/>
      <c r="BO367" s="7"/>
      <c r="BP367" s="247"/>
      <c r="BQ367" s="7"/>
      <c r="BR367" s="247"/>
      <c r="BS367" s="7"/>
      <c r="BT367" s="247"/>
      <c r="BU367" s="7"/>
      <c r="BV367" s="247"/>
      <c r="BW367" s="7"/>
      <c r="BX367" s="8"/>
      <c r="BY367" s="7"/>
      <c r="BZ367" s="8"/>
      <c r="CB367" s="41"/>
      <c r="CC367" s="41">
        <f t="shared" si="37"/>
        <v>0</v>
      </c>
      <c r="CD367">
        <f t="shared" si="38"/>
        <v>0</v>
      </c>
      <c r="CF367" s="39"/>
    </row>
    <row r="368" spans="1:84" x14ac:dyDescent="0.25">
      <c r="A368">
        <v>292</v>
      </c>
      <c r="B368" s="6"/>
      <c r="C368" s="10"/>
      <c r="D368" s="32"/>
      <c r="E368" s="10"/>
      <c r="F368" s="32"/>
      <c r="G368" s="10"/>
      <c r="H368" s="32"/>
      <c r="I368" s="10"/>
      <c r="J368" s="32"/>
      <c r="K368" s="10"/>
      <c r="L368" s="32"/>
      <c r="M368" s="10"/>
      <c r="N368" s="32"/>
      <c r="O368" s="10"/>
      <c r="P368" s="32"/>
      <c r="Q368" s="10"/>
      <c r="R368" s="32"/>
      <c r="S368" s="10"/>
      <c r="T368" s="32"/>
      <c r="U368" s="10"/>
      <c r="V368" s="32"/>
      <c r="W368" s="10"/>
      <c r="X368" s="32"/>
      <c r="Y368" s="10"/>
      <c r="Z368" s="32"/>
      <c r="AA368" s="10"/>
      <c r="AB368" s="32"/>
      <c r="AC368" s="10"/>
      <c r="AD368" s="32"/>
      <c r="AE368" s="10"/>
      <c r="AF368" s="32"/>
      <c r="AG368" s="10"/>
      <c r="AH368" s="32"/>
      <c r="AI368" s="10"/>
      <c r="AJ368" s="32"/>
      <c r="AK368" s="10"/>
      <c r="AL368" s="32"/>
      <c r="AM368" s="10"/>
      <c r="AN368" s="32"/>
      <c r="AO368" s="10"/>
      <c r="AP368" s="32"/>
      <c r="AQ368" s="10"/>
      <c r="AR368" s="32"/>
      <c r="AS368" s="10"/>
      <c r="AT368" s="32"/>
      <c r="AU368" s="10"/>
      <c r="AV368" s="32"/>
      <c r="AW368" s="10"/>
      <c r="AX368" s="242"/>
      <c r="AY368" s="10"/>
      <c r="AZ368" s="32"/>
      <c r="BA368" s="10"/>
      <c r="BB368" s="242"/>
      <c r="BC368" s="10"/>
      <c r="BD368" s="242"/>
      <c r="BE368" s="7"/>
      <c r="BF368" s="247"/>
      <c r="BG368" s="10"/>
      <c r="BH368" s="242"/>
      <c r="BI368" s="7"/>
      <c r="BJ368" s="247"/>
      <c r="BK368" s="7"/>
      <c r="BL368" s="247"/>
      <c r="BM368" s="7"/>
      <c r="BN368" s="8"/>
      <c r="BO368" s="7"/>
      <c r="BP368" s="247"/>
      <c r="BQ368" s="7"/>
      <c r="BR368" s="247"/>
      <c r="BS368" s="7"/>
      <c r="BT368" s="247"/>
      <c r="BU368" s="7"/>
      <c r="BV368" s="247"/>
      <c r="BW368" s="7"/>
      <c r="BX368" s="8"/>
      <c r="BY368" s="7"/>
      <c r="BZ368" s="8"/>
      <c r="CB368" s="41"/>
      <c r="CC368" s="41">
        <f t="shared" si="37"/>
        <v>0</v>
      </c>
      <c r="CD368">
        <f t="shared" si="38"/>
        <v>0</v>
      </c>
    </row>
    <row r="369" spans="1:85" x14ac:dyDescent="0.25">
      <c r="A369">
        <v>293</v>
      </c>
      <c r="B369" s="6"/>
      <c r="C369" s="10"/>
      <c r="D369" s="32"/>
      <c r="E369" s="10"/>
      <c r="F369" s="32"/>
      <c r="G369" s="10"/>
      <c r="H369" s="32"/>
      <c r="I369" s="10"/>
      <c r="J369" s="32"/>
      <c r="K369" s="10"/>
      <c r="L369" s="32"/>
      <c r="M369" s="10"/>
      <c r="N369" s="32"/>
      <c r="O369" s="10"/>
      <c r="P369" s="32"/>
      <c r="Q369" s="10"/>
      <c r="R369" s="32"/>
      <c r="S369" s="10"/>
      <c r="T369" s="32"/>
      <c r="U369" s="10"/>
      <c r="V369" s="32"/>
      <c r="W369" s="10"/>
      <c r="X369" s="32"/>
      <c r="Y369" s="10"/>
      <c r="Z369" s="32"/>
      <c r="AA369" s="10"/>
      <c r="AB369" s="32"/>
      <c r="AC369" s="10"/>
      <c r="AD369" s="32"/>
      <c r="AE369" s="10"/>
      <c r="AF369" s="32"/>
      <c r="AG369" s="10"/>
      <c r="AH369" s="32"/>
      <c r="AI369" s="10"/>
      <c r="AJ369" s="32"/>
      <c r="AK369" s="10"/>
      <c r="AL369" s="32"/>
      <c r="AM369" s="10"/>
      <c r="AN369" s="32"/>
      <c r="AO369" s="10"/>
      <c r="AP369" s="32"/>
      <c r="AQ369" s="10"/>
      <c r="AR369" s="32"/>
      <c r="AS369" s="10"/>
      <c r="AT369" s="32"/>
      <c r="AU369" s="10"/>
      <c r="AV369" s="32"/>
      <c r="AW369" s="10"/>
      <c r="AX369" s="242"/>
      <c r="AY369" s="10"/>
      <c r="AZ369" s="32"/>
      <c r="BA369" s="10"/>
      <c r="BB369" s="242"/>
      <c r="BC369" s="10"/>
      <c r="BD369" s="242"/>
      <c r="BE369" s="7"/>
      <c r="BF369" s="247"/>
      <c r="BG369" s="10"/>
      <c r="BH369" s="242"/>
      <c r="BI369" s="7"/>
      <c r="BJ369" s="247"/>
      <c r="BK369" s="7"/>
      <c r="BL369" s="247"/>
      <c r="BM369" s="7"/>
      <c r="BN369" s="8"/>
      <c r="BO369" s="7"/>
      <c r="BP369" s="247"/>
      <c r="BQ369" s="7"/>
      <c r="BR369" s="247"/>
      <c r="BS369" s="7"/>
      <c r="BT369" s="247"/>
      <c r="BU369" s="7"/>
      <c r="BV369" s="247"/>
      <c r="BW369" s="7"/>
      <c r="BX369" s="8"/>
      <c r="BY369" s="7"/>
      <c r="BZ369" s="8"/>
      <c r="CB369" s="41"/>
      <c r="CC369" s="41">
        <f t="shared" si="37"/>
        <v>0</v>
      </c>
      <c r="CD369">
        <f t="shared" si="38"/>
        <v>0</v>
      </c>
    </row>
    <row r="370" spans="1:85" x14ac:dyDescent="0.25">
      <c r="A370">
        <v>294</v>
      </c>
      <c r="B370" s="6"/>
      <c r="C370" s="10"/>
      <c r="D370" s="32"/>
      <c r="E370" s="10"/>
      <c r="F370" s="32"/>
      <c r="G370" s="10"/>
      <c r="H370" s="32"/>
      <c r="I370" s="10"/>
      <c r="J370" s="32"/>
      <c r="K370" s="10"/>
      <c r="L370" s="32"/>
      <c r="M370" s="10"/>
      <c r="N370" s="32"/>
      <c r="O370" s="10"/>
      <c r="P370" s="32"/>
      <c r="Q370" s="10"/>
      <c r="R370" s="32"/>
      <c r="S370" s="10"/>
      <c r="T370" s="32"/>
      <c r="U370" s="10"/>
      <c r="V370" s="32"/>
      <c r="W370" s="10"/>
      <c r="X370" s="32"/>
      <c r="Y370" s="10"/>
      <c r="Z370" s="32"/>
      <c r="AA370" s="10"/>
      <c r="AB370" s="32"/>
      <c r="AC370" s="10"/>
      <c r="AD370" s="32"/>
      <c r="AE370" s="10"/>
      <c r="AF370" s="32"/>
      <c r="AG370" s="10"/>
      <c r="AH370" s="32"/>
      <c r="AI370" s="10"/>
      <c r="AJ370" s="32"/>
      <c r="AK370" s="10"/>
      <c r="AL370" s="32"/>
      <c r="AM370" s="10"/>
      <c r="AN370" s="32"/>
      <c r="AO370" s="10"/>
      <c r="AP370" s="32"/>
      <c r="AQ370" s="10"/>
      <c r="AR370" s="32"/>
      <c r="AS370" s="10"/>
      <c r="AT370" s="32"/>
      <c r="AU370" s="10"/>
      <c r="AV370" s="32"/>
      <c r="AW370" s="10"/>
      <c r="AX370" s="242"/>
      <c r="AY370" s="10"/>
      <c r="AZ370" s="32"/>
      <c r="BA370" s="10"/>
      <c r="BB370" s="242"/>
      <c r="BC370" s="10"/>
      <c r="BD370" s="242"/>
      <c r="BE370" s="7"/>
      <c r="BF370" s="247"/>
      <c r="BG370" s="10"/>
      <c r="BH370" s="242"/>
      <c r="BI370" s="7"/>
      <c r="BJ370" s="247"/>
      <c r="BK370" s="7"/>
      <c r="BL370" s="247"/>
      <c r="BM370" s="7"/>
      <c r="BN370" s="8"/>
      <c r="BO370" s="7"/>
      <c r="BP370" s="247"/>
      <c r="BQ370" s="7"/>
      <c r="BR370" s="247"/>
      <c r="BS370" s="7"/>
      <c r="BT370" s="247"/>
      <c r="BU370" s="7"/>
      <c r="BV370" s="247"/>
      <c r="BW370" s="7"/>
      <c r="BX370" s="8"/>
      <c r="BY370" s="7"/>
      <c r="BZ370" s="8"/>
      <c r="CB370" s="41"/>
      <c r="CC370" s="41">
        <f t="shared" si="37"/>
        <v>0</v>
      </c>
      <c r="CD370">
        <f t="shared" si="38"/>
        <v>0</v>
      </c>
    </row>
    <row r="371" spans="1:85" x14ac:dyDescent="0.25">
      <c r="A371">
        <v>295</v>
      </c>
      <c r="B371" s="6"/>
      <c r="C371" s="10"/>
      <c r="D371" s="32"/>
      <c r="E371" s="10"/>
      <c r="F371" s="32"/>
      <c r="G371" s="10"/>
      <c r="H371" s="32"/>
      <c r="I371" s="10"/>
      <c r="J371" s="32"/>
      <c r="K371" s="10"/>
      <c r="L371" s="32"/>
      <c r="M371" s="10"/>
      <c r="N371" s="32"/>
      <c r="O371" s="10"/>
      <c r="P371" s="32"/>
      <c r="Q371" s="10"/>
      <c r="R371" s="32"/>
      <c r="S371" s="10"/>
      <c r="T371" s="32"/>
      <c r="U371" s="10"/>
      <c r="V371" s="32"/>
      <c r="W371" s="10"/>
      <c r="X371" s="32"/>
      <c r="Y371" s="10"/>
      <c r="Z371" s="32"/>
      <c r="AA371" s="10"/>
      <c r="AB371" s="32"/>
      <c r="AC371" s="10"/>
      <c r="AD371" s="32"/>
      <c r="AE371" s="10"/>
      <c r="AF371" s="32"/>
      <c r="AG371" s="10"/>
      <c r="AH371" s="32"/>
      <c r="AI371" s="10"/>
      <c r="AJ371" s="32"/>
      <c r="AK371" s="10"/>
      <c r="AL371" s="32"/>
      <c r="AM371" s="10"/>
      <c r="AN371" s="32"/>
      <c r="AO371" s="10"/>
      <c r="AP371" s="32"/>
      <c r="AQ371" s="10"/>
      <c r="AR371" s="32"/>
      <c r="AS371" s="10"/>
      <c r="AT371" s="32"/>
      <c r="AU371" s="10"/>
      <c r="AV371" s="32"/>
      <c r="AW371" s="10"/>
      <c r="AX371" s="242"/>
      <c r="AY371" s="10"/>
      <c r="AZ371" s="32"/>
      <c r="BA371" s="10"/>
      <c r="BB371" s="242"/>
      <c r="BC371" s="10"/>
      <c r="BD371" s="242"/>
      <c r="BE371" s="7"/>
      <c r="BF371" s="247"/>
      <c r="BG371" s="10"/>
      <c r="BH371" s="242"/>
      <c r="BI371" s="7"/>
      <c r="BJ371" s="247"/>
      <c r="BK371" s="7"/>
      <c r="BL371" s="247"/>
      <c r="BM371" s="7"/>
      <c r="BN371" s="8"/>
      <c r="BO371" s="7"/>
      <c r="BP371" s="247"/>
      <c r="BQ371" s="7"/>
      <c r="BR371" s="247"/>
      <c r="BS371" s="7"/>
      <c r="BT371" s="247"/>
      <c r="BU371" s="7"/>
      <c r="BV371" s="247"/>
      <c r="BW371" s="7"/>
      <c r="BX371" s="8"/>
      <c r="BY371" s="7"/>
      <c r="BZ371" s="8"/>
      <c r="CB371" s="41"/>
      <c r="CC371" s="41">
        <f t="shared" si="37"/>
        <v>0</v>
      </c>
      <c r="CD371">
        <f t="shared" si="38"/>
        <v>0</v>
      </c>
    </row>
    <row r="372" spans="1:85" ht="13" x14ac:dyDescent="0.3">
      <c r="A372">
        <v>296</v>
      </c>
      <c r="B372" s="253"/>
      <c r="C372" s="10"/>
      <c r="D372" s="32"/>
      <c r="E372" s="10"/>
      <c r="F372" s="32"/>
      <c r="G372" s="10"/>
      <c r="H372" s="32"/>
      <c r="I372" s="10"/>
      <c r="J372" s="32"/>
      <c r="K372" s="10"/>
      <c r="L372" s="32"/>
      <c r="M372" s="10"/>
      <c r="N372" s="32"/>
      <c r="O372" s="10"/>
      <c r="P372" s="32"/>
      <c r="Q372" s="10"/>
      <c r="R372" s="32"/>
      <c r="S372" s="10"/>
      <c r="T372" s="32"/>
      <c r="U372" s="10"/>
      <c r="V372" s="32"/>
      <c r="W372" s="10"/>
      <c r="X372" s="32"/>
      <c r="Y372" s="10"/>
      <c r="Z372" s="32"/>
      <c r="AA372" s="10"/>
      <c r="AB372" s="32"/>
      <c r="AC372" s="10"/>
      <c r="AD372" s="32"/>
      <c r="AE372" s="10"/>
      <c r="AF372" s="32"/>
      <c r="AG372" s="10"/>
      <c r="AH372" s="32"/>
      <c r="AI372" s="10"/>
      <c r="AJ372" s="32"/>
      <c r="AK372" s="10"/>
      <c r="AL372" s="32"/>
      <c r="AM372" s="10"/>
      <c r="AN372" s="32"/>
      <c r="AO372" s="10"/>
      <c r="AP372" s="32"/>
      <c r="AQ372" s="10"/>
      <c r="AR372" s="32"/>
      <c r="AS372" s="10"/>
      <c r="AT372" s="32"/>
      <c r="AU372" s="10"/>
      <c r="AV372" s="32"/>
      <c r="AW372" s="10"/>
      <c r="AX372" s="242"/>
      <c r="AY372" s="10"/>
      <c r="AZ372" s="32"/>
      <c r="BA372" s="10"/>
      <c r="BB372" s="242"/>
      <c r="BC372" s="10"/>
      <c r="BD372" s="242"/>
      <c r="BE372" s="7"/>
      <c r="BF372" s="247"/>
      <c r="BG372" s="10"/>
      <c r="BH372" s="242"/>
      <c r="BI372" s="7"/>
      <c r="BJ372" s="247"/>
      <c r="BK372" s="7"/>
      <c r="BL372" s="247"/>
      <c r="BM372" s="7"/>
      <c r="BN372" s="8"/>
      <c r="BO372" s="7"/>
      <c r="BP372" s="247"/>
      <c r="BQ372" s="7"/>
      <c r="BR372" s="247"/>
      <c r="BS372" s="7"/>
      <c r="BT372" s="247"/>
      <c r="BU372" s="7"/>
      <c r="BV372" s="247"/>
      <c r="BW372" s="7"/>
      <c r="BX372" s="8"/>
      <c r="BY372" s="7"/>
      <c r="BZ372" s="8"/>
      <c r="CB372" s="41"/>
      <c r="CC372" s="41">
        <f t="shared" si="37"/>
        <v>0</v>
      </c>
      <c r="CD372">
        <f t="shared" si="38"/>
        <v>0</v>
      </c>
      <c r="CF372" s="237"/>
      <c r="CG372" s="238"/>
    </row>
    <row r="373" spans="1:85" ht="13" x14ac:dyDescent="0.3">
      <c r="A373">
        <v>297</v>
      </c>
      <c r="B373" s="253"/>
      <c r="C373" s="10"/>
      <c r="D373" s="32"/>
      <c r="E373" s="10"/>
      <c r="F373" s="32"/>
      <c r="G373" s="10"/>
      <c r="H373" s="32"/>
      <c r="I373" s="10"/>
      <c r="J373" s="32"/>
      <c r="K373" s="10"/>
      <c r="L373" s="32"/>
      <c r="M373" s="10"/>
      <c r="N373" s="32"/>
      <c r="O373" s="10"/>
      <c r="P373" s="32"/>
      <c r="Q373" s="10"/>
      <c r="R373" s="32"/>
      <c r="S373" s="10"/>
      <c r="T373" s="32"/>
      <c r="U373" s="10"/>
      <c r="V373" s="32"/>
      <c r="W373" s="10"/>
      <c r="X373" s="32"/>
      <c r="Y373" s="10"/>
      <c r="Z373" s="32"/>
      <c r="AA373" s="10"/>
      <c r="AB373" s="32"/>
      <c r="AC373" s="10"/>
      <c r="AD373" s="32"/>
      <c r="AE373" s="10"/>
      <c r="AF373" s="32"/>
      <c r="AG373" s="10"/>
      <c r="AH373" s="32"/>
      <c r="AI373" s="10"/>
      <c r="AJ373" s="32"/>
      <c r="AK373" s="10"/>
      <c r="AL373" s="32"/>
      <c r="AM373" s="10"/>
      <c r="AN373" s="32"/>
      <c r="AO373" s="10"/>
      <c r="AP373" s="32"/>
      <c r="AQ373" s="10"/>
      <c r="AR373" s="32"/>
      <c r="AS373" s="10"/>
      <c r="AT373" s="32"/>
      <c r="AU373" s="10"/>
      <c r="AV373" s="32"/>
      <c r="AW373" s="10"/>
      <c r="AX373" s="242"/>
      <c r="AY373" s="10"/>
      <c r="AZ373" s="32"/>
      <c r="BA373" s="10"/>
      <c r="BB373" s="242"/>
      <c r="BC373" s="10"/>
      <c r="BD373" s="242"/>
      <c r="BE373" s="7"/>
      <c r="BF373" s="247"/>
      <c r="BG373" s="10"/>
      <c r="BH373" s="242"/>
      <c r="BI373" s="7"/>
      <c r="BJ373" s="247"/>
      <c r="BK373" s="7"/>
      <c r="BL373" s="247"/>
      <c r="BM373" s="7"/>
      <c r="BN373" s="8"/>
      <c r="BO373" s="7"/>
      <c r="BP373" s="247"/>
      <c r="BQ373" s="7"/>
      <c r="BR373" s="247"/>
      <c r="BS373" s="7"/>
      <c r="BT373" s="247"/>
      <c r="BU373" s="7"/>
      <c r="BV373" s="247"/>
      <c r="BW373" s="7"/>
      <c r="BX373" s="8"/>
      <c r="BY373" s="7"/>
      <c r="BZ373" s="8"/>
      <c r="CB373" s="41"/>
      <c r="CC373" s="41">
        <f t="shared" si="37"/>
        <v>0</v>
      </c>
      <c r="CD373">
        <f t="shared" si="38"/>
        <v>0</v>
      </c>
      <c r="CF373" s="237"/>
      <c r="CG373" s="238"/>
    </row>
    <row r="374" spans="1:85" ht="13" x14ac:dyDescent="0.3">
      <c r="A374">
        <v>298</v>
      </c>
      <c r="B374" s="253"/>
      <c r="C374" s="10"/>
      <c r="D374" s="32"/>
      <c r="E374" s="10"/>
      <c r="F374" s="32"/>
      <c r="G374" s="10"/>
      <c r="H374" s="32"/>
      <c r="I374" s="10"/>
      <c r="J374" s="32"/>
      <c r="K374" s="10"/>
      <c r="L374" s="32"/>
      <c r="M374" s="10"/>
      <c r="N374" s="32"/>
      <c r="O374" s="10"/>
      <c r="P374" s="32"/>
      <c r="Q374" s="10"/>
      <c r="R374" s="32"/>
      <c r="S374" s="10"/>
      <c r="T374" s="32"/>
      <c r="U374" s="10"/>
      <c r="V374" s="32"/>
      <c r="W374" s="10"/>
      <c r="X374" s="32"/>
      <c r="Y374" s="10"/>
      <c r="Z374" s="32"/>
      <c r="AA374" s="10"/>
      <c r="AB374" s="32"/>
      <c r="AC374" s="10"/>
      <c r="AD374" s="32"/>
      <c r="AE374" s="10"/>
      <c r="AF374" s="32"/>
      <c r="AG374" s="10"/>
      <c r="AH374" s="32"/>
      <c r="AI374" s="10"/>
      <c r="AJ374" s="32"/>
      <c r="AK374" s="10"/>
      <c r="AL374" s="32"/>
      <c r="AM374" s="10"/>
      <c r="AN374" s="32"/>
      <c r="AO374" s="10"/>
      <c r="AP374" s="32"/>
      <c r="AQ374" s="10"/>
      <c r="AR374" s="32"/>
      <c r="AS374" s="10"/>
      <c r="AT374" s="32"/>
      <c r="AU374" s="94"/>
      <c r="AV374" s="32"/>
      <c r="AW374" s="10"/>
      <c r="AX374" s="242"/>
      <c r="AY374" s="94"/>
      <c r="AZ374" s="32"/>
      <c r="BA374" s="10"/>
      <c r="BB374" s="242"/>
      <c r="BC374" s="10"/>
      <c r="BD374" s="242"/>
      <c r="BE374" s="7"/>
      <c r="BF374" s="247"/>
      <c r="BG374" s="10"/>
      <c r="BH374" s="242"/>
      <c r="BI374" s="7"/>
      <c r="BJ374" s="247"/>
      <c r="BK374" s="7"/>
      <c r="BL374" s="247"/>
      <c r="BM374" s="7"/>
      <c r="BN374" s="8"/>
      <c r="BO374" s="7"/>
      <c r="BP374" s="247"/>
      <c r="BQ374" s="7"/>
      <c r="BR374" s="247"/>
      <c r="BS374" s="7"/>
      <c r="BT374" s="247"/>
      <c r="BU374" s="7"/>
      <c r="BV374" s="247"/>
      <c r="BW374" s="7"/>
      <c r="BX374" s="8"/>
      <c r="BY374" s="7"/>
      <c r="BZ374" s="8"/>
      <c r="CB374" s="41"/>
      <c r="CC374" s="41">
        <f t="shared" si="37"/>
        <v>0</v>
      </c>
      <c r="CD374">
        <f t="shared" si="38"/>
        <v>0</v>
      </c>
      <c r="CF374" s="237"/>
      <c r="CG374" s="238"/>
    </row>
    <row r="375" spans="1:85" x14ac:dyDescent="0.25">
      <c r="A375">
        <v>299</v>
      </c>
      <c r="B375" s="6"/>
      <c r="C375" s="10"/>
      <c r="D375" s="32"/>
      <c r="E375" s="10"/>
      <c r="F375" s="32"/>
      <c r="G375" s="10"/>
      <c r="H375" s="32"/>
      <c r="I375" s="10"/>
      <c r="J375" s="32"/>
      <c r="K375" s="94"/>
      <c r="L375" s="32"/>
      <c r="M375" s="10"/>
      <c r="N375" s="32"/>
      <c r="O375" s="10"/>
      <c r="P375" s="32"/>
      <c r="Q375" s="10"/>
      <c r="R375" s="32"/>
      <c r="S375" s="10"/>
      <c r="T375" s="32"/>
      <c r="U375" s="10"/>
      <c r="V375" s="32"/>
      <c r="W375" s="10"/>
      <c r="X375" s="32"/>
      <c r="Y375" s="10"/>
      <c r="Z375" s="32"/>
      <c r="AA375" s="10"/>
      <c r="AB375" s="32"/>
      <c r="AC375" s="10"/>
      <c r="AD375" s="32"/>
      <c r="AE375" s="10"/>
      <c r="AF375" s="32"/>
      <c r="AG375" s="10"/>
      <c r="AH375" s="32"/>
      <c r="AI375" s="10"/>
      <c r="AJ375" s="32"/>
      <c r="AK375" s="10"/>
      <c r="AL375" s="32"/>
      <c r="AM375" s="10"/>
      <c r="AN375" s="32"/>
      <c r="AO375" s="10"/>
      <c r="AP375" s="32"/>
      <c r="AQ375" s="10"/>
      <c r="AR375" s="32"/>
      <c r="AS375" s="10"/>
      <c r="AT375" s="32"/>
      <c r="AU375" s="10"/>
      <c r="AV375" s="32"/>
      <c r="AW375" s="10"/>
      <c r="AX375" s="242"/>
      <c r="AY375" s="10"/>
      <c r="AZ375" s="32"/>
      <c r="BA375" s="10"/>
      <c r="BB375" s="242"/>
      <c r="BC375" s="10"/>
      <c r="BD375" s="242"/>
      <c r="BE375" s="7"/>
      <c r="BF375" s="247"/>
      <c r="BG375" s="10"/>
      <c r="BH375" s="242"/>
      <c r="BI375" s="7"/>
      <c r="BJ375" s="247"/>
      <c r="BK375" s="7"/>
      <c r="BL375" s="247"/>
      <c r="BM375" s="7"/>
      <c r="BN375" s="8"/>
      <c r="BO375" s="7"/>
      <c r="BP375" s="247"/>
      <c r="BQ375" s="7"/>
      <c r="BR375" s="247"/>
      <c r="BS375" s="7"/>
      <c r="BT375" s="247"/>
      <c r="BU375" s="7"/>
      <c r="BV375" s="247"/>
      <c r="BW375" s="7"/>
      <c r="BX375" s="8"/>
      <c r="BY375" s="7"/>
      <c r="BZ375" s="8"/>
      <c r="CB375" s="41"/>
      <c r="CC375" s="41">
        <f t="shared" si="37"/>
        <v>0</v>
      </c>
      <c r="CD375">
        <f t="shared" si="38"/>
        <v>0</v>
      </c>
      <c r="CF375" s="39"/>
    </row>
    <row r="376" spans="1:85" x14ac:dyDescent="0.25">
      <c r="A376">
        <v>300</v>
      </c>
      <c r="B376" s="6"/>
      <c r="C376" s="10"/>
      <c r="D376" s="32"/>
      <c r="E376" s="10"/>
      <c r="F376" s="32"/>
      <c r="G376" s="10"/>
      <c r="H376" s="32"/>
      <c r="I376" s="10"/>
      <c r="J376" s="32"/>
      <c r="K376" s="94"/>
      <c r="L376" s="32"/>
      <c r="M376" s="10"/>
      <c r="N376" s="32"/>
      <c r="O376" s="10"/>
      <c r="P376" s="32"/>
      <c r="Q376" s="10"/>
      <c r="R376" s="32"/>
      <c r="S376" s="10"/>
      <c r="T376" s="32"/>
      <c r="U376" s="10"/>
      <c r="V376" s="32"/>
      <c r="W376" s="10"/>
      <c r="X376" s="32"/>
      <c r="Y376" s="10"/>
      <c r="Z376" s="32"/>
      <c r="AA376" s="10"/>
      <c r="AB376" s="32"/>
      <c r="AC376" s="10"/>
      <c r="AD376" s="32"/>
      <c r="AE376" s="10"/>
      <c r="AF376" s="32"/>
      <c r="AG376" s="10"/>
      <c r="AH376" s="32"/>
      <c r="AI376" s="10"/>
      <c r="AJ376" s="32"/>
      <c r="AK376" s="10"/>
      <c r="AL376" s="32"/>
      <c r="AM376" s="10"/>
      <c r="AN376" s="32"/>
      <c r="AO376" s="10"/>
      <c r="AP376" s="32"/>
      <c r="AQ376" s="10"/>
      <c r="AR376" s="32"/>
      <c r="AS376" s="10"/>
      <c r="AT376" s="32"/>
      <c r="AU376" s="10"/>
      <c r="AV376" s="32"/>
      <c r="AW376" s="10"/>
      <c r="AX376" s="242"/>
      <c r="AY376" s="10"/>
      <c r="AZ376" s="32"/>
      <c r="BA376" s="10"/>
      <c r="BB376" s="242"/>
      <c r="BC376" s="10"/>
      <c r="BD376" s="242"/>
      <c r="BE376" s="7"/>
      <c r="BF376" s="247"/>
      <c r="BG376" s="10"/>
      <c r="BH376" s="242"/>
      <c r="BI376" s="7"/>
      <c r="BJ376" s="247"/>
      <c r="BK376" s="7"/>
      <c r="BL376" s="247"/>
      <c r="BM376" s="7"/>
      <c r="BN376" s="8"/>
      <c r="BO376" s="7"/>
      <c r="BP376" s="247"/>
      <c r="BQ376" s="7"/>
      <c r="BR376" s="247"/>
      <c r="BS376" s="7"/>
      <c r="BT376" s="247"/>
      <c r="BU376" s="7"/>
      <c r="BV376" s="247"/>
      <c r="BW376" s="7"/>
      <c r="BX376" s="8"/>
      <c r="BY376" s="7"/>
      <c r="BZ376" s="8"/>
      <c r="CB376" s="41"/>
      <c r="CC376" s="41">
        <f t="shared" si="37"/>
        <v>0</v>
      </c>
      <c r="CD376">
        <f t="shared" si="38"/>
        <v>0</v>
      </c>
      <c r="CF376" s="39"/>
    </row>
    <row r="377" spans="1:85" x14ac:dyDescent="0.25">
      <c r="A377">
        <v>301</v>
      </c>
      <c r="B377" s="6"/>
      <c r="C377" s="10"/>
      <c r="D377" s="32"/>
      <c r="E377" s="10"/>
      <c r="F377" s="32"/>
      <c r="G377" s="10"/>
      <c r="H377" s="32"/>
      <c r="I377" s="10"/>
      <c r="J377" s="32"/>
      <c r="K377" s="10"/>
      <c r="L377" s="32"/>
      <c r="M377" s="10"/>
      <c r="N377" s="32"/>
      <c r="O377" s="10"/>
      <c r="P377" s="32"/>
      <c r="Q377" s="10"/>
      <c r="R377" s="32"/>
      <c r="S377" s="10"/>
      <c r="T377" s="32"/>
      <c r="U377" s="10"/>
      <c r="V377" s="32"/>
      <c r="W377" s="10"/>
      <c r="X377" s="32"/>
      <c r="Y377" s="10"/>
      <c r="Z377" s="32"/>
      <c r="AA377" s="10"/>
      <c r="AB377" s="32"/>
      <c r="AC377" s="10"/>
      <c r="AD377" s="32"/>
      <c r="AE377" s="10"/>
      <c r="AF377" s="32"/>
      <c r="AG377" s="10"/>
      <c r="AH377" s="32"/>
      <c r="AI377" s="10"/>
      <c r="AJ377" s="32"/>
      <c r="AK377" s="10"/>
      <c r="AL377" s="32"/>
      <c r="AM377" s="10"/>
      <c r="AN377" s="32"/>
      <c r="AO377" s="10"/>
      <c r="AP377" s="32"/>
      <c r="AQ377" s="10"/>
      <c r="AR377" s="32"/>
      <c r="AS377" s="10"/>
      <c r="AT377" s="32"/>
      <c r="AU377" s="10"/>
      <c r="AV377" s="32"/>
      <c r="AW377" s="10"/>
      <c r="AX377" s="242"/>
      <c r="AY377" s="10"/>
      <c r="AZ377" s="32"/>
      <c r="BA377" s="10"/>
      <c r="BB377" s="242"/>
      <c r="BC377" s="10"/>
      <c r="BD377" s="242"/>
      <c r="BE377" s="7"/>
      <c r="BF377" s="247"/>
      <c r="BG377" s="10"/>
      <c r="BH377" s="242"/>
      <c r="BI377" s="7"/>
      <c r="BJ377" s="247"/>
      <c r="BK377" s="7"/>
      <c r="BL377" s="247"/>
      <c r="BM377" s="7"/>
      <c r="BN377" s="8"/>
      <c r="BO377" s="7"/>
      <c r="BP377" s="247"/>
      <c r="BQ377" s="7"/>
      <c r="BR377" s="247"/>
      <c r="BS377" s="7"/>
      <c r="BT377" s="247"/>
      <c r="BU377" s="7"/>
      <c r="BV377" s="247"/>
      <c r="BW377" s="7"/>
      <c r="BX377" s="8"/>
      <c r="BY377" s="7"/>
      <c r="BZ377" s="8"/>
      <c r="CB377" s="41"/>
      <c r="CC377" s="41">
        <f t="shared" si="37"/>
        <v>0</v>
      </c>
      <c r="CD377">
        <f t="shared" si="38"/>
        <v>0</v>
      </c>
    </row>
    <row r="378" spans="1:85" x14ac:dyDescent="0.25">
      <c r="A378">
        <v>302</v>
      </c>
      <c r="B378" s="6"/>
      <c r="C378" s="10"/>
      <c r="D378" s="32"/>
      <c r="E378" s="10"/>
      <c r="F378" s="32"/>
      <c r="G378" s="10"/>
      <c r="H378" s="32"/>
      <c r="I378" s="10"/>
      <c r="J378" s="32"/>
      <c r="K378" s="10"/>
      <c r="L378" s="32"/>
      <c r="M378" s="10"/>
      <c r="N378" s="32"/>
      <c r="O378" s="10"/>
      <c r="P378" s="32"/>
      <c r="Q378" s="10"/>
      <c r="R378" s="32"/>
      <c r="S378" s="10"/>
      <c r="T378" s="32"/>
      <c r="U378" s="10"/>
      <c r="V378" s="32"/>
      <c r="W378" s="10"/>
      <c r="X378" s="32"/>
      <c r="Y378" s="10"/>
      <c r="Z378" s="32"/>
      <c r="AA378" s="10"/>
      <c r="AB378" s="32"/>
      <c r="AC378" s="10"/>
      <c r="AD378" s="32"/>
      <c r="AE378" s="10"/>
      <c r="AF378" s="32"/>
      <c r="AG378" s="10"/>
      <c r="AH378" s="32"/>
      <c r="AI378" s="10"/>
      <c r="AJ378" s="32"/>
      <c r="AK378" s="10"/>
      <c r="AL378" s="32"/>
      <c r="AM378" s="10"/>
      <c r="AN378" s="32"/>
      <c r="AO378" s="10"/>
      <c r="AP378" s="32"/>
      <c r="AQ378" s="10"/>
      <c r="AR378" s="32"/>
      <c r="AS378" s="10"/>
      <c r="AT378" s="32"/>
      <c r="AU378" s="10"/>
      <c r="AV378" s="32"/>
      <c r="AW378" s="10"/>
      <c r="AX378" s="242"/>
      <c r="AY378" s="10"/>
      <c r="AZ378" s="32"/>
      <c r="BA378" s="10"/>
      <c r="BB378" s="242"/>
      <c r="BC378" s="10"/>
      <c r="BD378" s="242"/>
      <c r="BE378" s="7"/>
      <c r="BF378" s="247"/>
      <c r="BG378" s="10"/>
      <c r="BH378" s="242"/>
      <c r="BI378" s="7"/>
      <c r="BJ378" s="247"/>
      <c r="BK378" s="7"/>
      <c r="BL378" s="247"/>
      <c r="BM378" s="7"/>
      <c r="BN378" s="8"/>
      <c r="BO378" s="7"/>
      <c r="BP378" s="247"/>
      <c r="BQ378" s="7"/>
      <c r="BR378" s="247"/>
      <c r="BS378" s="7"/>
      <c r="BT378" s="247"/>
      <c r="BU378" s="7"/>
      <c r="BV378" s="247"/>
      <c r="BW378" s="7"/>
      <c r="BX378" s="8"/>
      <c r="BY378" s="7"/>
      <c r="BZ378" s="8"/>
      <c r="CB378" s="41"/>
      <c r="CC378" s="41">
        <f t="shared" si="37"/>
        <v>0</v>
      </c>
      <c r="CD378">
        <f t="shared" si="38"/>
        <v>0</v>
      </c>
    </row>
    <row r="379" spans="1:85" x14ac:dyDescent="0.25">
      <c r="A379">
        <v>303</v>
      </c>
      <c r="B379" s="6"/>
      <c r="C379" s="10"/>
      <c r="D379" s="32"/>
      <c r="E379" s="10"/>
      <c r="F379" s="32"/>
      <c r="G379" s="10"/>
      <c r="H379" s="32"/>
      <c r="I379" s="10"/>
      <c r="J379" s="32"/>
      <c r="K379" s="10"/>
      <c r="L379" s="32"/>
      <c r="M379" s="10"/>
      <c r="N379" s="32"/>
      <c r="O379" s="10"/>
      <c r="P379" s="32"/>
      <c r="Q379" s="10"/>
      <c r="R379" s="32"/>
      <c r="S379" s="10"/>
      <c r="T379" s="32"/>
      <c r="U379" s="10"/>
      <c r="V379" s="32"/>
      <c r="W379" s="10"/>
      <c r="X379" s="32"/>
      <c r="Y379" s="10"/>
      <c r="Z379" s="32"/>
      <c r="AA379" s="10"/>
      <c r="AB379" s="32"/>
      <c r="AC379" s="10"/>
      <c r="AD379" s="32"/>
      <c r="AE379" s="10"/>
      <c r="AF379" s="32"/>
      <c r="AG379" s="10"/>
      <c r="AH379" s="32"/>
      <c r="AI379" s="10"/>
      <c r="AJ379" s="32"/>
      <c r="AK379" s="10"/>
      <c r="AL379" s="32"/>
      <c r="AM379" s="10"/>
      <c r="AN379" s="32"/>
      <c r="AO379" s="10"/>
      <c r="AP379" s="32"/>
      <c r="AQ379" s="10"/>
      <c r="AR379" s="32"/>
      <c r="AS379" s="10"/>
      <c r="AT379" s="32"/>
      <c r="AU379" s="10"/>
      <c r="AV379" s="32"/>
      <c r="AW379" s="10"/>
      <c r="AX379" s="242"/>
      <c r="AY379" s="10"/>
      <c r="AZ379" s="32"/>
      <c r="BA379" s="10"/>
      <c r="BB379" s="242"/>
      <c r="BC379" s="10"/>
      <c r="BD379" s="242"/>
      <c r="BE379" s="7"/>
      <c r="BF379" s="247"/>
      <c r="BG379" s="10"/>
      <c r="BH379" s="242"/>
      <c r="BI379" s="7"/>
      <c r="BJ379" s="247"/>
      <c r="BK379" s="7"/>
      <c r="BL379" s="247"/>
      <c r="BM379" s="7"/>
      <c r="BN379" s="8"/>
      <c r="BO379" s="7"/>
      <c r="BP379" s="247"/>
      <c r="BQ379" s="7"/>
      <c r="BR379" s="247"/>
      <c r="BS379" s="7"/>
      <c r="BT379" s="247"/>
      <c r="BU379" s="7"/>
      <c r="BV379" s="247"/>
      <c r="BW379" s="7"/>
      <c r="BX379" s="8"/>
      <c r="BY379" s="7"/>
      <c r="BZ379" s="8"/>
      <c r="CB379" s="41"/>
      <c r="CC379" s="41">
        <f t="shared" si="37"/>
        <v>0</v>
      </c>
      <c r="CD379">
        <f t="shared" si="38"/>
        <v>0</v>
      </c>
    </row>
    <row r="380" spans="1:85" x14ac:dyDescent="0.25">
      <c r="A380">
        <v>304</v>
      </c>
      <c r="B380" s="6"/>
      <c r="C380" s="10"/>
      <c r="D380" s="32"/>
      <c r="E380" s="10"/>
      <c r="F380" s="32"/>
      <c r="G380" s="10"/>
      <c r="H380" s="32"/>
      <c r="I380" s="10"/>
      <c r="J380" s="32"/>
      <c r="K380" s="10"/>
      <c r="L380" s="32"/>
      <c r="M380" s="10"/>
      <c r="N380" s="32"/>
      <c r="O380" s="10"/>
      <c r="P380" s="32"/>
      <c r="Q380" s="10"/>
      <c r="R380" s="32"/>
      <c r="S380" s="10"/>
      <c r="T380" s="32"/>
      <c r="U380" s="10"/>
      <c r="V380" s="32"/>
      <c r="W380" s="10"/>
      <c r="X380" s="32"/>
      <c r="Y380" s="10"/>
      <c r="Z380" s="32"/>
      <c r="AA380" s="10"/>
      <c r="AB380" s="32"/>
      <c r="AC380" s="10"/>
      <c r="AD380" s="32"/>
      <c r="AE380" s="10"/>
      <c r="AF380" s="32"/>
      <c r="AG380" s="10"/>
      <c r="AH380" s="32"/>
      <c r="AI380" s="10"/>
      <c r="AJ380" s="32"/>
      <c r="AK380" s="10"/>
      <c r="AL380" s="32"/>
      <c r="AM380" s="10"/>
      <c r="AN380" s="32"/>
      <c r="AO380" s="10"/>
      <c r="AP380" s="32"/>
      <c r="AQ380" s="10"/>
      <c r="AR380" s="32"/>
      <c r="AS380" s="10"/>
      <c r="AT380" s="32"/>
      <c r="AU380" s="10"/>
      <c r="AV380" s="32"/>
      <c r="AW380" s="10"/>
      <c r="AX380" s="242"/>
      <c r="AY380" s="10"/>
      <c r="AZ380" s="32"/>
      <c r="BA380" s="10"/>
      <c r="BB380" s="242"/>
      <c r="BC380" s="10"/>
      <c r="BD380" s="242"/>
      <c r="BE380" s="7"/>
      <c r="BF380" s="247"/>
      <c r="BG380" s="10"/>
      <c r="BH380" s="242"/>
      <c r="BI380" s="7"/>
      <c r="BJ380" s="247"/>
      <c r="BK380" s="7"/>
      <c r="BL380" s="247"/>
      <c r="BM380" s="7"/>
      <c r="BN380" s="8"/>
      <c r="BO380" s="7"/>
      <c r="BP380" s="247"/>
      <c r="BQ380" s="7"/>
      <c r="BR380" s="247"/>
      <c r="BS380" s="7"/>
      <c r="BT380" s="247"/>
      <c r="BU380" s="7"/>
      <c r="BV380" s="247"/>
      <c r="BW380" s="7"/>
      <c r="BX380" s="8"/>
      <c r="BY380" s="7"/>
      <c r="BZ380" s="8"/>
      <c r="CB380" s="41"/>
      <c r="CC380" s="41">
        <f t="shared" si="37"/>
        <v>0</v>
      </c>
      <c r="CD380">
        <f t="shared" si="38"/>
        <v>0</v>
      </c>
    </row>
    <row r="381" spans="1:85" x14ac:dyDescent="0.25">
      <c r="A381">
        <v>305</v>
      </c>
      <c r="B381" s="6"/>
      <c r="C381" s="10"/>
      <c r="D381" s="32"/>
      <c r="E381" s="10"/>
      <c r="F381" s="32"/>
      <c r="G381" s="10"/>
      <c r="H381" s="32"/>
      <c r="I381" s="10"/>
      <c r="J381" s="32"/>
      <c r="K381" s="10"/>
      <c r="L381" s="32"/>
      <c r="M381" s="10"/>
      <c r="N381" s="32"/>
      <c r="O381" s="10"/>
      <c r="P381" s="32"/>
      <c r="Q381" s="10"/>
      <c r="R381" s="32"/>
      <c r="S381" s="10"/>
      <c r="T381" s="32"/>
      <c r="U381" s="10"/>
      <c r="V381" s="32"/>
      <c r="W381" s="10"/>
      <c r="X381" s="32"/>
      <c r="Y381" s="10"/>
      <c r="Z381" s="32"/>
      <c r="AA381" s="10"/>
      <c r="AB381" s="32"/>
      <c r="AC381" s="10"/>
      <c r="AD381" s="32"/>
      <c r="AE381" s="10"/>
      <c r="AF381" s="32"/>
      <c r="AG381" s="10"/>
      <c r="AH381" s="32"/>
      <c r="AI381" s="10"/>
      <c r="AJ381" s="32"/>
      <c r="AK381" s="10"/>
      <c r="AL381" s="32"/>
      <c r="AM381" s="10"/>
      <c r="AN381" s="32"/>
      <c r="AO381" s="10"/>
      <c r="AP381" s="32"/>
      <c r="AQ381" s="10"/>
      <c r="AR381" s="32"/>
      <c r="AS381" s="10"/>
      <c r="AT381" s="32"/>
      <c r="AU381" s="10"/>
      <c r="AV381" s="32"/>
      <c r="AW381" s="10"/>
      <c r="AX381" s="242"/>
      <c r="AY381" s="10"/>
      <c r="AZ381" s="32"/>
      <c r="BA381" s="10"/>
      <c r="BB381" s="242"/>
      <c r="BC381" s="10"/>
      <c r="BD381" s="242"/>
      <c r="BE381" s="7"/>
      <c r="BF381" s="247"/>
      <c r="BG381" s="10"/>
      <c r="BH381" s="242"/>
      <c r="BI381" s="7"/>
      <c r="BJ381" s="247"/>
      <c r="BK381" s="7"/>
      <c r="BL381" s="247"/>
      <c r="BM381" s="7"/>
      <c r="BN381" s="8"/>
      <c r="BO381" s="7"/>
      <c r="BP381" s="247"/>
      <c r="BQ381" s="7"/>
      <c r="BR381" s="247"/>
      <c r="BS381" s="7"/>
      <c r="BT381" s="247"/>
      <c r="BU381" s="7"/>
      <c r="BV381" s="247"/>
      <c r="BW381" s="7"/>
      <c r="BX381" s="8"/>
      <c r="BY381" s="7"/>
      <c r="BZ381" s="8"/>
      <c r="CB381" s="41"/>
      <c r="CC381" s="41">
        <f t="shared" si="37"/>
        <v>0</v>
      </c>
      <c r="CD381">
        <f t="shared" si="38"/>
        <v>0</v>
      </c>
    </row>
    <row r="382" spans="1:85" x14ac:dyDescent="0.25">
      <c r="A382">
        <v>306</v>
      </c>
      <c r="B382" s="6"/>
      <c r="C382" s="10"/>
      <c r="D382" s="32"/>
      <c r="E382" s="10"/>
      <c r="F382" s="32"/>
      <c r="G382" s="10"/>
      <c r="H382" s="32"/>
      <c r="I382" s="10"/>
      <c r="J382" s="32"/>
      <c r="K382" s="94"/>
      <c r="L382" s="32"/>
      <c r="M382" s="10"/>
      <c r="N382" s="32"/>
      <c r="O382" s="10"/>
      <c r="P382" s="32"/>
      <c r="Q382" s="10"/>
      <c r="R382" s="32"/>
      <c r="S382" s="10"/>
      <c r="T382" s="32"/>
      <c r="U382" s="10"/>
      <c r="V382" s="32"/>
      <c r="W382" s="10"/>
      <c r="X382" s="32"/>
      <c r="Y382" s="10"/>
      <c r="Z382" s="32"/>
      <c r="AA382" s="10"/>
      <c r="AB382" s="32"/>
      <c r="AC382" s="10"/>
      <c r="AD382" s="32"/>
      <c r="AE382" s="10"/>
      <c r="AF382" s="32"/>
      <c r="AG382" s="10"/>
      <c r="AH382" s="32"/>
      <c r="AI382" s="10"/>
      <c r="AJ382" s="32"/>
      <c r="AK382" s="10"/>
      <c r="AL382" s="32"/>
      <c r="AM382" s="10"/>
      <c r="AN382" s="32"/>
      <c r="AO382" s="10"/>
      <c r="AP382" s="32"/>
      <c r="AQ382" s="10"/>
      <c r="AR382" s="32"/>
      <c r="AS382" s="10"/>
      <c r="AT382" s="32"/>
      <c r="AU382" s="10"/>
      <c r="AV382" s="32"/>
      <c r="AW382" s="10"/>
      <c r="AX382" s="242"/>
      <c r="AY382" s="10"/>
      <c r="AZ382" s="32"/>
      <c r="BA382" s="10"/>
      <c r="BB382" s="242"/>
      <c r="BC382" s="10"/>
      <c r="BD382" s="242"/>
      <c r="BE382" s="7"/>
      <c r="BF382" s="247"/>
      <c r="BG382" s="10"/>
      <c r="BH382" s="242"/>
      <c r="BI382" s="7"/>
      <c r="BJ382" s="247"/>
      <c r="BK382" s="7"/>
      <c r="BL382" s="247"/>
      <c r="BM382" s="7"/>
      <c r="BN382" s="8"/>
      <c r="BO382" s="7"/>
      <c r="BP382" s="247"/>
      <c r="BQ382" s="7"/>
      <c r="BR382" s="247"/>
      <c r="BS382" s="7"/>
      <c r="BT382" s="247"/>
      <c r="BU382" s="7"/>
      <c r="BV382" s="247"/>
      <c r="BW382" s="7"/>
      <c r="BX382" s="8"/>
      <c r="BY382" s="7"/>
      <c r="BZ382" s="8"/>
      <c r="CB382" s="41"/>
      <c r="CC382" s="41">
        <f t="shared" si="37"/>
        <v>0</v>
      </c>
      <c r="CD382">
        <f t="shared" si="38"/>
        <v>0</v>
      </c>
      <c r="CF382" s="39"/>
    </row>
    <row r="383" spans="1:85" x14ac:dyDescent="0.25">
      <c r="A383">
        <v>307</v>
      </c>
      <c r="B383" s="6"/>
      <c r="C383" s="10"/>
      <c r="D383" s="32"/>
      <c r="E383" s="10"/>
      <c r="F383" s="32"/>
      <c r="G383" s="10"/>
      <c r="H383" s="32"/>
      <c r="I383" s="10"/>
      <c r="J383" s="32"/>
      <c r="K383" s="10"/>
      <c r="L383" s="32"/>
      <c r="M383" s="10"/>
      <c r="N383" s="32"/>
      <c r="O383" s="10"/>
      <c r="P383" s="32"/>
      <c r="Q383" s="10"/>
      <c r="R383" s="32"/>
      <c r="S383" s="10"/>
      <c r="T383" s="32"/>
      <c r="U383" s="10"/>
      <c r="V383" s="32"/>
      <c r="W383" s="10"/>
      <c r="X383" s="32"/>
      <c r="Y383" s="10"/>
      <c r="Z383" s="32"/>
      <c r="AA383" s="10"/>
      <c r="AB383" s="32"/>
      <c r="AC383" s="10"/>
      <c r="AD383" s="32"/>
      <c r="AE383" s="10"/>
      <c r="AF383" s="32"/>
      <c r="AG383" s="10"/>
      <c r="AH383" s="32"/>
      <c r="AI383" s="10"/>
      <c r="AJ383" s="32"/>
      <c r="AK383" s="10"/>
      <c r="AL383" s="32"/>
      <c r="AM383" s="10"/>
      <c r="AN383" s="32"/>
      <c r="AO383" s="10"/>
      <c r="AP383" s="32"/>
      <c r="AQ383" s="10"/>
      <c r="AR383" s="32"/>
      <c r="AS383" s="10"/>
      <c r="AT383" s="32"/>
      <c r="AU383" s="10"/>
      <c r="AV383" s="32"/>
      <c r="AW383" s="10"/>
      <c r="AX383" s="242"/>
      <c r="AY383" s="10"/>
      <c r="AZ383" s="32"/>
      <c r="BA383" s="10"/>
      <c r="BB383" s="242"/>
      <c r="BC383" s="10"/>
      <c r="BD383" s="242"/>
      <c r="BE383" s="7"/>
      <c r="BF383" s="247"/>
      <c r="BG383" s="10"/>
      <c r="BH383" s="242"/>
      <c r="BI383" s="7"/>
      <c r="BJ383" s="247"/>
      <c r="BK383" s="7"/>
      <c r="BL383" s="247"/>
      <c r="BM383" s="7"/>
      <c r="BN383" s="8"/>
      <c r="BO383" s="7"/>
      <c r="BP383" s="247"/>
      <c r="BQ383" s="7"/>
      <c r="BR383" s="247"/>
      <c r="BS383" s="7"/>
      <c r="BT383" s="247"/>
      <c r="BU383" s="7"/>
      <c r="BV383" s="247"/>
      <c r="BW383" s="7"/>
      <c r="BX383" s="8"/>
      <c r="BY383" s="7"/>
      <c r="BZ383" s="8"/>
      <c r="CB383" s="41"/>
      <c r="CC383" s="41">
        <f t="shared" si="37"/>
        <v>0</v>
      </c>
      <c r="CD383">
        <f t="shared" si="38"/>
        <v>0</v>
      </c>
    </row>
    <row r="384" spans="1:85" x14ac:dyDescent="0.25">
      <c r="A384">
        <v>308</v>
      </c>
      <c r="B384" s="6"/>
      <c r="C384" s="10"/>
      <c r="D384" s="32"/>
      <c r="E384" s="10"/>
      <c r="F384" s="32"/>
      <c r="G384" s="10"/>
      <c r="H384" s="32"/>
      <c r="I384" s="10"/>
      <c r="J384" s="32"/>
      <c r="K384" s="10"/>
      <c r="L384" s="32"/>
      <c r="M384" s="10"/>
      <c r="N384" s="32"/>
      <c r="O384" s="10"/>
      <c r="P384" s="32"/>
      <c r="Q384" s="10"/>
      <c r="R384" s="32"/>
      <c r="S384" s="10"/>
      <c r="T384" s="32"/>
      <c r="U384" s="10"/>
      <c r="V384" s="32"/>
      <c r="W384" s="10"/>
      <c r="X384" s="32"/>
      <c r="Y384" s="10"/>
      <c r="Z384" s="32"/>
      <c r="AA384" s="10"/>
      <c r="AB384" s="32"/>
      <c r="AC384" s="10"/>
      <c r="AD384" s="32"/>
      <c r="AE384" s="10"/>
      <c r="AF384" s="32"/>
      <c r="AG384" s="10"/>
      <c r="AH384" s="32"/>
      <c r="AI384" s="10"/>
      <c r="AJ384" s="32"/>
      <c r="AK384" s="10"/>
      <c r="AL384" s="32"/>
      <c r="AM384" s="10"/>
      <c r="AN384" s="32"/>
      <c r="AO384" s="10"/>
      <c r="AP384" s="32"/>
      <c r="AQ384" s="10"/>
      <c r="AR384" s="32"/>
      <c r="AS384" s="10"/>
      <c r="AT384" s="32"/>
      <c r="AU384" s="10"/>
      <c r="AV384" s="32"/>
      <c r="AW384" s="10"/>
      <c r="AX384" s="242"/>
      <c r="AY384" s="10"/>
      <c r="AZ384" s="32"/>
      <c r="BA384" s="10"/>
      <c r="BB384" s="242"/>
      <c r="BC384" s="10"/>
      <c r="BD384" s="242"/>
      <c r="BE384" s="7"/>
      <c r="BF384" s="247"/>
      <c r="BG384" s="10"/>
      <c r="BH384" s="242"/>
      <c r="BI384" s="7"/>
      <c r="BJ384" s="247"/>
      <c r="BK384" s="7"/>
      <c r="BL384" s="247"/>
      <c r="BM384" s="7"/>
      <c r="BN384" s="8"/>
      <c r="BO384" s="7"/>
      <c r="BP384" s="247"/>
      <c r="BQ384" s="7"/>
      <c r="BR384" s="247"/>
      <c r="BS384" s="7"/>
      <c r="BT384" s="247"/>
      <c r="BU384" s="7"/>
      <c r="BV384" s="247"/>
      <c r="BW384" s="7"/>
      <c r="BX384" s="8"/>
      <c r="BY384" s="7"/>
      <c r="BZ384" s="8"/>
      <c r="CB384" s="41"/>
      <c r="CC384" s="41">
        <f t="shared" si="37"/>
        <v>0</v>
      </c>
      <c r="CD384">
        <f t="shared" si="38"/>
        <v>0</v>
      </c>
    </row>
    <row r="385" spans="1:82" x14ac:dyDescent="0.25">
      <c r="A385">
        <v>309</v>
      </c>
      <c r="B385" s="6"/>
      <c r="C385" s="10"/>
      <c r="D385" s="32"/>
      <c r="E385" s="10"/>
      <c r="F385" s="32"/>
      <c r="G385" s="10"/>
      <c r="H385" s="32"/>
      <c r="I385" s="10"/>
      <c r="J385" s="32"/>
      <c r="K385" s="10"/>
      <c r="L385" s="32"/>
      <c r="M385" s="10"/>
      <c r="N385" s="32"/>
      <c r="O385" s="10"/>
      <c r="P385" s="32"/>
      <c r="Q385" s="10"/>
      <c r="R385" s="32"/>
      <c r="S385" s="10"/>
      <c r="T385" s="32"/>
      <c r="U385" s="10"/>
      <c r="V385" s="32"/>
      <c r="W385" s="10"/>
      <c r="X385" s="32"/>
      <c r="Y385" s="10"/>
      <c r="Z385" s="32"/>
      <c r="AA385" s="10"/>
      <c r="AB385" s="32"/>
      <c r="AC385" s="10"/>
      <c r="AD385" s="32"/>
      <c r="AE385" s="10"/>
      <c r="AF385" s="32"/>
      <c r="AG385" s="10"/>
      <c r="AH385" s="32"/>
      <c r="AI385" s="10"/>
      <c r="AJ385" s="32"/>
      <c r="AK385" s="10"/>
      <c r="AL385" s="32"/>
      <c r="AM385" s="10"/>
      <c r="AN385" s="32"/>
      <c r="AO385" s="10"/>
      <c r="AP385" s="32"/>
      <c r="AQ385" s="10"/>
      <c r="AR385" s="32"/>
      <c r="AS385" s="10"/>
      <c r="AT385" s="32"/>
      <c r="AU385" s="10"/>
      <c r="AV385" s="32"/>
      <c r="AW385" s="10"/>
      <c r="AX385" s="242"/>
      <c r="AY385" s="10"/>
      <c r="AZ385" s="32"/>
      <c r="BA385" s="10"/>
      <c r="BB385" s="242"/>
      <c r="BC385" s="10"/>
      <c r="BD385" s="242"/>
      <c r="BE385" s="7"/>
      <c r="BF385" s="247"/>
      <c r="BG385" s="10"/>
      <c r="BH385" s="242"/>
      <c r="BI385" s="7"/>
      <c r="BJ385" s="247"/>
      <c r="BK385" s="7"/>
      <c r="BL385" s="247"/>
      <c r="BM385" s="7"/>
      <c r="BN385" s="8"/>
      <c r="BO385" s="7"/>
      <c r="BP385" s="247"/>
      <c r="BQ385" s="7"/>
      <c r="BR385" s="247"/>
      <c r="BS385" s="7"/>
      <c r="BT385" s="247"/>
      <c r="BU385" s="7"/>
      <c r="BV385" s="247"/>
      <c r="BW385" s="7"/>
      <c r="BX385" s="8"/>
      <c r="BY385" s="7"/>
      <c r="BZ385" s="8"/>
      <c r="CB385" s="41"/>
      <c r="CC385" s="41">
        <f t="shared" si="37"/>
        <v>0</v>
      </c>
      <c r="CD385">
        <f t="shared" si="38"/>
        <v>0</v>
      </c>
    </row>
    <row r="386" spans="1:82" x14ac:dyDescent="0.25">
      <c r="A386">
        <v>310</v>
      </c>
      <c r="B386" s="6"/>
      <c r="C386" s="10"/>
      <c r="D386" s="32"/>
      <c r="E386" s="10"/>
      <c r="F386" s="32"/>
      <c r="G386" s="10"/>
      <c r="H386" s="32"/>
      <c r="I386" s="10"/>
      <c r="J386" s="32"/>
      <c r="K386" s="10"/>
      <c r="L386" s="32"/>
      <c r="M386" s="10"/>
      <c r="N386" s="32"/>
      <c r="O386" s="10"/>
      <c r="P386" s="32"/>
      <c r="Q386" s="10"/>
      <c r="R386" s="32"/>
      <c r="S386" s="10"/>
      <c r="T386" s="32"/>
      <c r="U386" s="10"/>
      <c r="V386" s="32"/>
      <c r="W386" s="10"/>
      <c r="X386" s="32"/>
      <c r="Y386" s="10"/>
      <c r="Z386" s="32"/>
      <c r="AA386" s="10"/>
      <c r="AB386" s="32"/>
      <c r="AC386" s="10"/>
      <c r="AD386" s="32"/>
      <c r="AE386" s="10"/>
      <c r="AF386" s="32"/>
      <c r="AG386" s="10"/>
      <c r="AH386" s="32"/>
      <c r="AI386" s="10"/>
      <c r="AJ386" s="32"/>
      <c r="AK386" s="10"/>
      <c r="AL386" s="32"/>
      <c r="AM386" s="10"/>
      <c r="AN386" s="32"/>
      <c r="AO386" s="10"/>
      <c r="AP386" s="32"/>
      <c r="AQ386" s="10"/>
      <c r="AR386" s="32"/>
      <c r="AS386" s="10"/>
      <c r="AT386" s="32"/>
      <c r="AU386" s="10"/>
      <c r="AV386" s="32"/>
      <c r="AW386" s="10"/>
      <c r="AX386" s="242"/>
      <c r="AY386" s="10"/>
      <c r="AZ386" s="32"/>
      <c r="BA386" s="10"/>
      <c r="BB386" s="242"/>
      <c r="BC386" s="10"/>
      <c r="BD386" s="242"/>
      <c r="BE386" s="7"/>
      <c r="BF386" s="247"/>
      <c r="BG386" s="10"/>
      <c r="BH386" s="242"/>
      <c r="BI386" s="7"/>
      <c r="BJ386" s="247"/>
      <c r="BK386" s="7"/>
      <c r="BL386" s="247"/>
      <c r="BM386" s="7"/>
      <c r="BN386" s="8"/>
      <c r="BO386" s="7"/>
      <c r="BP386" s="247"/>
      <c r="BQ386" s="7"/>
      <c r="BR386" s="247"/>
      <c r="BS386" s="7"/>
      <c r="BT386" s="247"/>
      <c r="BU386" s="7"/>
      <c r="BV386" s="247"/>
      <c r="BW386" s="7"/>
      <c r="BX386" s="8"/>
      <c r="BY386" s="7"/>
      <c r="BZ386" s="8"/>
      <c r="CB386" s="41"/>
      <c r="CC386" s="41">
        <f t="shared" si="37"/>
        <v>0</v>
      </c>
      <c r="CD386">
        <f t="shared" si="38"/>
        <v>0</v>
      </c>
    </row>
    <row r="387" spans="1:82" x14ac:dyDescent="0.25">
      <c r="A387">
        <v>311</v>
      </c>
      <c r="B387" s="6"/>
      <c r="C387" s="10"/>
      <c r="D387" s="32"/>
      <c r="E387" s="10"/>
      <c r="F387" s="32"/>
      <c r="G387" s="10"/>
      <c r="H387" s="32"/>
      <c r="I387" s="10"/>
      <c r="J387" s="32"/>
      <c r="K387" s="10"/>
      <c r="L387" s="32"/>
      <c r="M387" s="10"/>
      <c r="N387" s="32"/>
      <c r="O387" s="10"/>
      <c r="P387" s="32"/>
      <c r="Q387" s="10"/>
      <c r="R387" s="32"/>
      <c r="S387" s="10"/>
      <c r="T387" s="32"/>
      <c r="U387" s="10"/>
      <c r="V387" s="32"/>
      <c r="W387" s="10"/>
      <c r="X387" s="32"/>
      <c r="Y387" s="10"/>
      <c r="Z387" s="32"/>
      <c r="AA387" s="10"/>
      <c r="AB387" s="32"/>
      <c r="AC387" s="10"/>
      <c r="AD387" s="32"/>
      <c r="AE387" s="10"/>
      <c r="AF387" s="32"/>
      <c r="AG387" s="10"/>
      <c r="AH387" s="32"/>
      <c r="AI387" s="10"/>
      <c r="AJ387" s="32"/>
      <c r="AK387" s="10"/>
      <c r="AL387" s="32"/>
      <c r="AM387" s="10"/>
      <c r="AN387" s="32"/>
      <c r="AO387" s="10"/>
      <c r="AP387" s="32"/>
      <c r="AQ387" s="10"/>
      <c r="AR387" s="32"/>
      <c r="AS387" s="10"/>
      <c r="AT387" s="32"/>
      <c r="AU387" s="10"/>
      <c r="AV387" s="32"/>
      <c r="AW387" s="10"/>
      <c r="AX387" s="242"/>
      <c r="AY387" s="10"/>
      <c r="AZ387" s="32"/>
      <c r="BA387" s="10"/>
      <c r="BB387" s="242"/>
      <c r="BC387" s="10"/>
      <c r="BD387" s="242"/>
      <c r="BE387" s="7"/>
      <c r="BF387" s="247"/>
      <c r="BG387" s="10"/>
      <c r="BH387" s="242"/>
      <c r="BI387" s="7"/>
      <c r="BJ387" s="247"/>
      <c r="BK387" s="7"/>
      <c r="BL387" s="247"/>
      <c r="BM387" s="7"/>
      <c r="BN387" s="8"/>
      <c r="BO387" s="7"/>
      <c r="BP387" s="247"/>
      <c r="BQ387" s="7"/>
      <c r="BR387" s="247"/>
      <c r="BS387" s="7"/>
      <c r="BT387" s="247"/>
      <c r="BU387" s="7"/>
      <c r="BV387" s="247"/>
      <c r="BW387" s="7"/>
      <c r="BX387" s="8"/>
      <c r="BY387" s="7"/>
      <c r="BZ387" s="8"/>
      <c r="CB387" s="41"/>
      <c r="CC387" s="41">
        <f t="shared" si="37"/>
        <v>0</v>
      </c>
      <c r="CD387">
        <f t="shared" si="38"/>
        <v>0</v>
      </c>
    </row>
    <row r="388" spans="1:82" x14ac:dyDescent="0.25">
      <c r="A388">
        <v>312</v>
      </c>
      <c r="B388" s="6"/>
      <c r="C388" s="10"/>
      <c r="D388" s="32"/>
      <c r="E388" s="10"/>
      <c r="F388" s="32"/>
      <c r="G388" s="10"/>
      <c r="H388" s="32"/>
      <c r="I388" s="10"/>
      <c r="J388" s="32"/>
      <c r="K388" s="10"/>
      <c r="L388" s="32"/>
      <c r="M388" s="10"/>
      <c r="N388" s="32"/>
      <c r="O388" s="10"/>
      <c r="P388" s="32"/>
      <c r="Q388" s="10"/>
      <c r="R388" s="32"/>
      <c r="S388" s="10"/>
      <c r="T388" s="32"/>
      <c r="U388" s="10"/>
      <c r="V388" s="32"/>
      <c r="W388" s="10"/>
      <c r="X388" s="32"/>
      <c r="Y388" s="10"/>
      <c r="Z388" s="32"/>
      <c r="AA388" s="10"/>
      <c r="AB388" s="32"/>
      <c r="AC388" s="10"/>
      <c r="AD388" s="32"/>
      <c r="AE388" s="10"/>
      <c r="AF388" s="32"/>
      <c r="AG388" s="10"/>
      <c r="AH388" s="32"/>
      <c r="AI388" s="10"/>
      <c r="AJ388" s="32"/>
      <c r="AK388" s="10"/>
      <c r="AL388" s="32"/>
      <c r="AM388" s="10"/>
      <c r="AN388" s="32"/>
      <c r="AO388" s="10"/>
      <c r="AP388" s="32"/>
      <c r="AQ388" s="10"/>
      <c r="AR388" s="32"/>
      <c r="AS388" s="10"/>
      <c r="AT388" s="32"/>
      <c r="AU388" s="10"/>
      <c r="AV388" s="32"/>
      <c r="AW388" s="10"/>
      <c r="AX388" s="242"/>
      <c r="AY388" s="10"/>
      <c r="AZ388" s="32"/>
      <c r="BA388" s="10"/>
      <c r="BB388" s="242"/>
      <c r="BC388" s="10"/>
      <c r="BD388" s="242"/>
      <c r="BE388" s="7"/>
      <c r="BF388" s="247"/>
      <c r="BG388" s="10"/>
      <c r="BH388" s="242"/>
      <c r="BI388" s="7"/>
      <c r="BJ388" s="247"/>
      <c r="BK388" s="7"/>
      <c r="BL388" s="247"/>
      <c r="BM388" s="7"/>
      <c r="BN388" s="8"/>
      <c r="BO388" s="7"/>
      <c r="BP388" s="247"/>
      <c r="BQ388" s="7"/>
      <c r="BR388" s="247"/>
      <c r="BS388" s="7"/>
      <c r="BT388" s="247"/>
      <c r="BU388" s="7"/>
      <c r="BV388" s="247"/>
      <c r="BW388" s="7"/>
      <c r="BX388" s="8"/>
      <c r="BY388" s="7"/>
      <c r="BZ388" s="8"/>
      <c r="CB388" s="41"/>
      <c r="CC388" s="41">
        <f t="shared" si="37"/>
        <v>0</v>
      </c>
      <c r="CD388">
        <f t="shared" si="38"/>
        <v>0</v>
      </c>
    </row>
    <row r="389" spans="1:82" x14ac:dyDescent="0.25">
      <c r="A389">
        <v>313</v>
      </c>
      <c r="B389" s="6"/>
      <c r="C389" s="10"/>
      <c r="D389" s="32"/>
      <c r="E389" s="10"/>
      <c r="F389" s="32"/>
      <c r="G389" s="10"/>
      <c r="H389" s="32"/>
      <c r="I389" s="10"/>
      <c r="J389" s="32"/>
      <c r="K389" s="10"/>
      <c r="L389" s="32"/>
      <c r="M389" s="10"/>
      <c r="N389" s="32"/>
      <c r="O389" s="10"/>
      <c r="P389" s="32"/>
      <c r="Q389" s="10"/>
      <c r="R389" s="32"/>
      <c r="S389" s="10"/>
      <c r="T389" s="32"/>
      <c r="U389" s="10"/>
      <c r="V389" s="32"/>
      <c r="W389" s="10"/>
      <c r="X389" s="32"/>
      <c r="Y389" s="10"/>
      <c r="Z389" s="32"/>
      <c r="AA389" s="10"/>
      <c r="AB389" s="32"/>
      <c r="AC389" s="10"/>
      <c r="AD389" s="32"/>
      <c r="AE389" s="10"/>
      <c r="AF389" s="32"/>
      <c r="AG389" s="10"/>
      <c r="AH389" s="32"/>
      <c r="AI389" s="10"/>
      <c r="AJ389" s="32"/>
      <c r="AK389" s="10"/>
      <c r="AL389" s="32"/>
      <c r="AM389" s="10"/>
      <c r="AN389" s="32"/>
      <c r="AO389" s="10"/>
      <c r="AP389" s="32"/>
      <c r="AQ389" s="10"/>
      <c r="AR389" s="32"/>
      <c r="AS389" s="10"/>
      <c r="AT389" s="32"/>
      <c r="AU389" s="10"/>
      <c r="AV389" s="32"/>
      <c r="AW389" s="10"/>
      <c r="AX389" s="242"/>
      <c r="AY389" s="10"/>
      <c r="AZ389" s="32"/>
      <c r="BA389" s="10"/>
      <c r="BB389" s="242"/>
      <c r="BC389" s="10"/>
      <c r="BD389" s="242"/>
      <c r="BE389" s="7"/>
      <c r="BF389" s="247"/>
      <c r="BG389" s="10"/>
      <c r="BH389" s="242"/>
      <c r="BI389" s="7"/>
      <c r="BJ389" s="247"/>
      <c r="BK389" s="7"/>
      <c r="BL389" s="247"/>
      <c r="BM389" s="7"/>
      <c r="BN389" s="8"/>
      <c r="BO389" s="7"/>
      <c r="BP389" s="247"/>
      <c r="BQ389" s="7"/>
      <c r="BR389" s="247"/>
      <c r="BS389" s="7"/>
      <c r="BT389" s="247"/>
      <c r="BU389" s="7"/>
      <c r="BV389" s="247"/>
      <c r="BW389" s="7"/>
      <c r="BX389" s="8"/>
      <c r="BY389" s="7"/>
      <c r="BZ389" s="8"/>
      <c r="CB389" s="41"/>
      <c r="CC389" s="41">
        <f t="shared" si="37"/>
        <v>0</v>
      </c>
      <c r="CD389">
        <f t="shared" si="38"/>
        <v>0</v>
      </c>
    </row>
    <row r="390" spans="1:82" x14ac:dyDescent="0.25">
      <c r="A390">
        <v>314</v>
      </c>
      <c r="B390" s="6"/>
      <c r="C390" s="10"/>
      <c r="D390" s="32"/>
      <c r="E390" s="10"/>
      <c r="F390" s="32"/>
      <c r="G390" s="10"/>
      <c r="H390" s="32"/>
      <c r="I390" s="10"/>
      <c r="J390" s="32"/>
      <c r="K390" s="10"/>
      <c r="L390" s="32"/>
      <c r="M390" s="10"/>
      <c r="N390" s="32"/>
      <c r="O390" s="10"/>
      <c r="P390" s="32"/>
      <c r="Q390" s="10"/>
      <c r="R390" s="32"/>
      <c r="S390" s="10"/>
      <c r="T390" s="32"/>
      <c r="U390" s="10"/>
      <c r="V390" s="32"/>
      <c r="W390" s="10"/>
      <c r="X390" s="32"/>
      <c r="Y390" s="10"/>
      <c r="Z390" s="32"/>
      <c r="AA390" s="10"/>
      <c r="AB390" s="32"/>
      <c r="AC390" s="10"/>
      <c r="AD390" s="32"/>
      <c r="AE390" s="10"/>
      <c r="AF390" s="32"/>
      <c r="AG390" s="10"/>
      <c r="AH390" s="32"/>
      <c r="AI390" s="10"/>
      <c r="AJ390" s="32"/>
      <c r="AK390" s="10"/>
      <c r="AL390" s="32"/>
      <c r="AM390" s="10"/>
      <c r="AN390" s="32"/>
      <c r="AO390" s="10"/>
      <c r="AP390" s="32"/>
      <c r="AQ390" s="10"/>
      <c r="AR390" s="32"/>
      <c r="AS390" s="10"/>
      <c r="AT390" s="32"/>
      <c r="AU390" s="10"/>
      <c r="AV390" s="32"/>
      <c r="AW390" s="10"/>
      <c r="AX390" s="242"/>
      <c r="AY390" s="10"/>
      <c r="AZ390" s="32"/>
      <c r="BA390" s="10"/>
      <c r="BB390" s="242"/>
      <c r="BC390" s="10"/>
      <c r="BD390" s="242"/>
      <c r="BE390" s="7"/>
      <c r="BF390" s="247"/>
      <c r="BG390" s="10"/>
      <c r="BH390" s="242"/>
      <c r="BI390" s="7"/>
      <c r="BJ390" s="247"/>
      <c r="BK390" s="7"/>
      <c r="BL390" s="247"/>
      <c r="BM390" s="7"/>
      <c r="BN390" s="8"/>
      <c r="BO390" s="7"/>
      <c r="BP390" s="247"/>
      <c r="BQ390" s="7"/>
      <c r="BR390" s="247"/>
      <c r="BS390" s="7"/>
      <c r="BT390" s="247"/>
      <c r="BU390" s="7"/>
      <c r="BV390" s="247"/>
      <c r="BW390" s="7"/>
      <c r="BX390" s="8"/>
      <c r="BY390" s="7"/>
      <c r="BZ390" s="8"/>
      <c r="CB390" s="41"/>
      <c r="CC390" s="41">
        <f t="shared" si="37"/>
        <v>0</v>
      </c>
      <c r="CD390">
        <f t="shared" si="38"/>
        <v>0</v>
      </c>
    </row>
    <row r="391" spans="1:82" x14ac:dyDescent="0.25">
      <c r="A391">
        <v>315</v>
      </c>
      <c r="B391" s="6"/>
      <c r="C391" s="10"/>
      <c r="D391" s="32"/>
      <c r="E391" s="10"/>
      <c r="F391" s="32"/>
      <c r="G391" s="10"/>
      <c r="H391" s="32"/>
      <c r="I391" s="10"/>
      <c r="J391" s="32"/>
      <c r="K391" s="10"/>
      <c r="L391" s="32"/>
      <c r="M391" s="10"/>
      <c r="N391" s="32"/>
      <c r="O391" s="10"/>
      <c r="P391" s="32"/>
      <c r="Q391" s="10"/>
      <c r="R391" s="32"/>
      <c r="S391" s="10"/>
      <c r="T391" s="32"/>
      <c r="U391" s="10"/>
      <c r="V391" s="32"/>
      <c r="W391" s="10"/>
      <c r="X391" s="32"/>
      <c r="Y391" s="10"/>
      <c r="Z391" s="32"/>
      <c r="AA391" s="10"/>
      <c r="AB391" s="32"/>
      <c r="AC391" s="10"/>
      <c r="AD391" s="32"/>
      <c r="AE391" s="10"/>
      <c r="AF391" s="32"/>
      <c r="AG391" s="10"/>
      <c r="AH391" s="32"/>
      <c r="AI391" s="10"/>
      <c r="AJ391" s="32"/>
      <c r="AK391" s="10"/>
      <c r="AL391" s="32"/>
      <c r="AM391" s="10"/>
      <c r="AN391" s="32"/>
      <c r="AO391" s="10"/>
      <c r="AP391" s="32"/>
      <c r="AQ391" s="10"/>
      <c r="AR391" s="32"/>
      <c r="AS391" s="10"/>
      <c r="AT391" s="32"/>
      <c r="AU391" s="10"/>
      <c r="AV391" s="32"/>
      <c r="AW391" s="10"/>
      <c r="AX391" s="242"/>
      <c r="AY391" s="10"/>
      <c r="AZ391" s="32"/>
      <c r="BA391" s="10"/>
      <c r="BB391" s="242"/>
      <c r="BC391" s="10"/>
      <c r="BD391" s="242"/>
      <c r="BE391" s="7"/>
      <c r="BF391" s="247"/>
      <c r="BG391" s="10"/>
      <c r="BH391" s="242"/>
      <c r="BI391" s="7"/>
      <c r="BJ391" s="247"/>
      <c r="BK391" s="7"/>
      <c r="BL391" s="247"/>
      <c r="BM391" s="7"/>
      <c r="BN391" s="8"/>
      <c r="BO391" s="7"/>
      <c r="BP391" s="247"/>
      <c r="BQ391" s="7"/>
      <c r="BR391" s="247"/>
      <c r="BS391" s="7"/>
      <c r="BT391" s="247"/>
      <c r="BU391" s="7"/>
      <c r="BV391" s="247"/>
      <c r="BW391" s="7"/>
      <c r="BX391" s="8"/>
      <c r="BY391" s="7"/>
      <c r="BZ391" s="8"/>
      <c r="CB391" s="41"/>
      <c r="CC391" s="41">
        <f t="shared" si="37"/>
        <v>0</v>
      </c>
      <c r="CD391">
        <f t="shared" si="38"/>
        <v>0</v>
      </c>
    </row>
    <row r="392" spans="1:82" x14ac:dyDescent="0.25">
      <c r="A392">
        <v>316</v>
      </c>
      <c r="B392" s="6"/>
      <c r="C392" s="10"/>
      <c r="D392" s="32"/>
      <c r="E392" s="10"/>
      <c r="F392" s="32"/>
      <c r="G392" s="10"/>
      <c r="H392" s="32"/>
      <c r="I392" s="10"/>
      <c r="J392" s="32"/>
      <c r="K392" s="10"/>
      <c r="L392" s="32"/>
      <c r="M392" s="10"/>
      <c r="N392" s="32"/>
      <c r="O392" s="10"/>
      <c r="P392" s="32"/>
      <c r="Q392" s="10"/>
      <c r="R392" s="32"/>
      <c r="S392" s="10"/>
      <c r="T392" s="32"/>
      <c r="U392" s="10"/>
      <c r="V392" s="32"/>
      <c r="W392" s="10"/>
      <c r="X392" s="32"/>
      <c r="Y392" s="10"/>
      <c r="Z392" s="32"/>
      <c r="AA392" s="10"/>
      <c r="AB392" s="32"/>
      <c r="AC392" s="10"/>
      <c r="AD392" s="32"/>
      <c r="AE392" s="10"/>
      <c r="AF392" s="32"/>
      <c r="AG392" s="10"/>
      <c r="AH392" s="32"/>
      <c r="AI392" s="10"/>
      <c r="AJ392" s="32"/>
      <c r="AK392" s="10"/>
      <c r="AL392" s="32"/>
      <c r="AM392" s="10"/>
      <c r="AN392" s="32"/>
      <c r="AO392" s="10"/>
      <c r="AP392" s="32"/>
      <c r="AQ392" s="10"/>
      <c r="AR392" s="32"/>
      <c r="AS392" s="10"/>
      <c r="AT392" s="32"/>
      <c r="AU392" s="10"/>
      <c r="AV392" s="32"/>
      <c r="AW392" s="10"/>
      <c r="AX392" s="242"/>
      <c r="AY392" s="10"/>
      <c r="AZ392" s="32"/>
      <c r="BA392" s="10"/>
      <c r="BB392" s="242"/>
      <c r="BC392" s="10"/>
      <c r="BD392" s="242"/>
      <c r="BE392" s="7"/>
      <c r="BF392" s="247"/>
      <c r="BG392" s="10"/>
      <c r="BH392" s="242"/>
      <c r="BI392" s="7"/>
      <c r="BJ392" s="247"/>
      <c r="BK392" s="7"/>
      <c r="BL392" s="247"/>
      <c r="BM392" s="7"/>
      <c r="BN392" s="8"/>
      <c r="BO392" s="7"/>
      <c r="BP392" s="247"/>
      <c r="BQ392" s="7"/>
      <c r="BR392" s="247"/>
      <c r="BS392" s="7"/>
      <c r="BT392" s="247"/>
      <c r="BU392" s="7"/>
      <c r="BV392" s="247"/>
      <c r="BW392" s="7"/>
      <c r="BX392" s="8"/>
      <c r="BY392" s="7"/>
      <c r="BZ392" s="8"/>
      <c r="CB392" s="41"/>
      <c r="CC392" s="41">
        <f t="shared" si="37"/>
        <v>0</v>
      </c>
      <c r="CD392">
        <f t="shared" si="38"/>
        <v>0</v>
      </c>
    </row>
    <row r="393" spans="1:82" x14ac:dyDescent="0.25">
      <c r="A393">
        <v>317</v>
      </c>
      <c r="B393" s="6"/>
      <c r="C393" s="10"/>
      <c r="D393" s="32"/>
      <c r="E393" s="10"/>
      <c r="F393" s="32"/>
      <c r="G393" s="10"/>
      <c r="H393" s="32"/>
      <c r="I393" s="10"/>
      <c r="J393" s="32"/>
      <c r="K393" s="10"/>
      <c r="L393" s="32"/>
      <c r="M393" s="10"/>
      <c r="N393" s="32"/>
      <c r="O393" s="10"/>
      <c r="P393" s="32"/>
      <c r="Q393" s="10"/>
      <c r="R393" s="32"/>
      <c r="S393" s="10"/>
      <c r="T393" s="32"/>
      <c r="U393" s="10"/>
      <c r="V393" s="32"/>
      <c r="W393" s="10"/>
      <c r="X393" s="32"/>
      <c r="Y393" s="10"/>
      <c r="Z393" s="32"/>
      <c r="AA393" s="10"/>
      <c r="AB393" s="32"/>
      <c r="AC393" s="10"/>
      <c r="AD393" s="32"/>
      <c r="AE393" s="10"/>
      <c r="AF393" s="32"/>
      <c r="AG393" s="10"/>
      <c r="AH393" s="32"/>
      <c r="AI393" s="10"/>
      <c r="AJ393" s="32"/>
      <c r="AK393" s="10"/>
      <c r="AL393" s="32"/>
      <c r="AM393" s="10"/>
      <c r="AN393" s="32"/>
      <c r="AO393" s="10"/>
      <c r="AP393" s="32"/>
      <c r="AQ393" s="10"/>
      <c r="AR393" s="32"/>
      <c r="AS393" s="10"/>
      <c r="AT393" s="32"/>
      <c r="AU393" s="10"/>
      <c r="AV393" s="32"/>
      <c r="AW393" s="10"/>
      <c r="AX393" s="242"/>
      <c r="AY393" s="10"/>
      <c r="AZ393" s="32"/>
      <c r="BA393" s="10"/>
      <c r="BB393" s="242"/>
      <c r="BC393" s="10"/>
      <c r="BD393" s="242"/>
      <c r="BE393" s="7"/>
      <c r="BF393" s="247"/>
      <c r="BG393" s="10"/>
      <c r="BH393" s="242"/>
      <c r="BI393" s="7"/>
      <c r="BJ393" s="247"/>
      <c r="BK393" s="7"/>
      <c r="BL393" s="247"/>
      <c r="BM393" s="7"/>
      <c r="BN393" s="8"/>
      <c r="BO393" s="7"/>
      <c r="BP393" s="247"/>
      <c r="BQ393" s="7"/>
      <c r="BR393" s="247"/>
      <c r="BS393" s="7"/>
      <c r="BT393" s="247"/>
      <c r="BU393" s="7"/>
      <c r="BV393" s="247"/>
      <c r="BW393" s="7"/>
      <c r="BX393" s="8"/>
      <c r="BY393" s="7"/>
      <c r="BZ393" s="8"/>
      <c r="CB393" s="41"/>
      <c r="CC393" s="41">
        <f t="shared" si="37"/>
        <v>0</v>
      </c>
      <c r="CD393">
        <f t="shared" si="38"/>
        <v>0</v>
      </c>
    </row>
    <row r="394" spans="1:82" x14ac:dyDescent="0.25">
      <c r="A394">
        <v>318</v>
      </c>
      <c r="B394" s="6"/>
      <c r="C394" s="10"/>
      <c r="D394" s="32"/>
      <c r="E394" s="10"/>
      <c r="F394" s="32"/>
      <c r="G394" s="10"/>
      <c r="H394" s="32"/>
      <c r="I394" s="10"/>
      <c r="J394" s="32"/>
      <c r="K394" s="10"/>
      <c r="L394" s="32"/>
      <c r="M394" s="10"/>
      <c r="N394" s="32"/>
      <c r="O394" s="10"/>
      <c r="P394" s="32"/>
      <c r="Q394" s="10"/>
      <c r="R394" s="32"/>
      <c r="S394" s="10"/>
      <c r="T394" s="32"/>
      <c r="U394" s="10"/>
      <c r="V394" s="32"/>
      <c r="W394" s="10"/>
      <c r="X394" s="32"/>
      <c r="Y394" s="10"/>
      <c r="Z394" s="32"/>
      <c r="AA394" s="10"/>
      <c r="AB394" s="32"/>
      <c r="AC394" s="10"/>
      <c r="AD394" s="32"/>
      <c r="AE394" s="10"/>
      <c r="AF394" s="32"/>
      <c r="AG394" s="10"/>
      <c r="AH394" s="32"/>
      <c r="AI394" s="10"/>
      <c r="AJ394" s="32"/>
      <c r="AK394" s="10"/>
      <c r="AL394" s="32"/>
      <c r="AM394" s="10"/>
      <c r="AN394" s="32"/>
      <c r="AO394" s="10"/>
      <c r="AP394" s="32"/>
      <c r="AQ394" s="10"/>
      <c r="AR394" s="32"/>
      <c r="AS394" s="10"/>
      <c r="AT394" s="32"/>
      <c r="AU394" s="10"/>
      <c r="AV394" s="32"/>
      <c r="AW394" s="10"/>
      <c r="AX394" s="242"/>
      <c r="AY394" s="10"/>
      <c r="AZ394" s="32"/>
      <c r="BA394" s="10"/>
      <c r="BB394" s="242"/>
      <c r="BC394" s="10"/>
      <c r="BD394" s="242"/>
      <c r="BE394" s="7"/>
      <c r="BF394" s="247"/>
      <c r="BG394" s="10"/>
      <c r="BH394" s="242"/>
      <c r="BI394" s="7"/>
      <c r="BJ394" s="247"/>
      <c r="BK394" s="7"/>
      <c r="BL394" s="247"/>
      <c r="BM394" s="7"/>
      <c r="BN394" s="8"/>
      <c r="BO394" s="7"/>
      <c r="BP394" s="247"/>
      <c r="BQ394" s="7"/>
      <c r="BR394" s="247"/>
      <c r="BS394" s="7"/>
      <c r="BT394" s="247"/>
      <c r="BU394" s="7"/>
      <c r="BV394" s="247"/>
      <c r="BW394" s="7"/>
      <c r="BX394" s="8"/>
      <c r="BY394" s="7"/>
      <c r="BZ394" s="8"/>
      <c r="CB394" s="41"/>
      <c r="CC394" s="41">
        <f t="shared" si="37"/>
        <v>0</v>
      </c>
      <c r="CD394">
        <f t="shared" si="38"/>
        <v>0</v>
      </c>
    </row>
    <row r="395" spans="1:82" x14ac:dyDescent="0.25">
      <c r="A395">
        <v>319</v>
      </c>
      <c r="B395" s="6"/>
      <c r="C395" s="10"/>
      <c r="D395" s="32"/>
      <c r="E395" s="10"/>
      <c r="F395" s="32"/>
      <c r="G395" s="10"/>
      <c r="H395" s="32"/>
      <c r="I395" s="10"/>
      <c r="J395" s="32"/>
      <c r="K395" s="10"/>
      <c r="L395" s="32"/>
      <c r="M395" s="10"/>
      <c r="N395" s="32"/>
      <c r="O395" s="10"/>
      <c r="P395" s="32"/>
      <c r="Q395" s="10"/>
      <c r="R395" s="32"/>
      <c r="S395" s="10"/>
      <c r="T395" s="32"/>
      <c r="U395" s="10"/>
      <c r="V395" s="32"/>
      <c r="W395" s="10"/>
      <c r="X395" s="32"/>
      <c r="Y395" s="10"/>
      <c r="Z395" s="32"/>
      <c r="AA395" s="10"/>
      <c r="AB395" s="32"/>
      <c r="AC395" s="10"/>
      <c r="AD395" s="32"/>
      <c r="AE395" s="10"/>
      <c r="AF395" s="32"/>
      <c r="AG395" s="10"/>
      <c r="AH395" s="32"/>
      <c r="AI395" s="10"/>
      <c r="AJ395" s="32"/>
      <c r="AK395" s="10"/>
      <c r="AL395" s="32"/>
      <c r="AM395" s="10"/>
      <c r="AN395" s="32"/>
      <c r="AO395" s="10"/>
      <c r="AP395" s="32"/>
      <c r="AQ395" s="10"/>
      <c r="AR395" s="32"/>
      <c r="AS395" s="10"/>
      <c r="AT395" s="32"/>
      <c r="AU395" s="10"/>
      <c r="AV395" s="32"/>
      <c r="AW395" s="10"/>
      <c r="AX395" s="242"/>
      <c r="AY395" s="10"/>
      <c r="AZ395" s="32"/>
      <c r="BA395" s="10"/>
      <c r="BB395" s="242"/>
      <c r="BC395" s="10"/>
      <c r="BD395" s="242"/>
      <c r="BE395" s="7"/>
      <c r="BF395" s="247"/>
      <c r="BG395" s="10"/>
      <c r="BH395" s="242"/>
      <c r="BI395" s="7"/>
      <c r="BJ395" s="247"/>
      <c r="BK395" s="7"/>
      <c r="BL395" s="247"/>
      <c r="BM395" s="7"/>
      <c r="BN395" s="8"/>
      <c r="BO395" s="7"/>
      <c r="BP395" s="247"/>
      <c r="BQ395" s="7"/>
      <c r="BR395" s="247"/>
      <c r="BS395" s="7"/>
      <c r="BT395" s="247"/>
      <c r="BU395" s="7"/>
      <c r="BV395" s="247"/>
      <c r="BW395" s="7"/>
      <c r="BX395" s="8"/>
      <c r="BY395" s="7"/>
      <c r="BZ395" s="8"/>
      <c r="CB395" s="41"/>
      <c r="CC395" s="41">
        <f t="shared" si="37"/>
        <v>0</v>
      </c>
      <c r="CD395">
        <f t="shared" si="38"/>
        <v>0</v>
      </c>
    </row>
    <row r="396" spans="1:82" x14ac:dyDescent="0.25">
      <c r="A396">
        <v>320</v>
      </c>
      <c r="B396" s="6"/>
      <c r="C396" s="10"/>
      <c r="D396" s="32"/>
      <c r="E396" s="10"/>
      <c r="F396" s="32"/>
      <c r="G396" s="10"/>
      <c r="H396" s="32"/>
      <c r="I396" s="10"/>
      <c r="J396" s="32"/>
      <c r="K396" s="10"/>
      <c r="L396" s="32"/>
      <c r="M396" s="10"/>
      <c r="N396" s="32"/>
      <c r="O396" s="10"/>
      <c r="P396" s="32"/>
      <c r="Q396" s="10"/>
      <c r="R396" s="32"/>
      <c r="S396" s="10"/>
      <c r="T396" s="32"/>
      <c r="U396" s="10"/>
      <c r="V396" s="32"/>
      <c r="W396" s="10"/>
      <c r="X396" s="32"/>
      <c r="Y396" s="10"/>
      <c r="Z396" s="32"/>
      <c r="AA396" s="10"/>
      <c r="AB396" s="32"/>
      <c r="AC396" s="10"/>
      <c r="AD396" s="32"/>
      <c r="AE396" s="10"/>
      <c r="AF396" s="32"/>
      <c r="AG396" s="10"/>
      <c r="AH396" s="32"/>
      <c r="AI396" s="10"/>
      <c r="AJ396" s="32"/>
      <c r="AK396" s="10"/>
      <c r="AL396" s="32"/>
      <c r="AM396" s="10"/>
      <c r="AN396" s="32"/>
      <c r="AO396" s="10"/>
      <c r="AP396" s="32"/>
      <c r="AQ396" s="10"/>
      <c r="AR396" s="32"/>
      <c r="AS396" s="10"/>
      <c r="AT396" s="32"/>
      <c r="AU396" s="10"/>
      <c r="AV396" s="32"/>
      <c r="AW396" s="10"/>
      <c r="AX396" s="242"/>
      <c r="AY396" s="10"/>
      <c r="AZ396" s="32"/>
      <c r="BA396" s="10"/>
      <c r="BB396" s="242"/>
      <c r="BC396" s="10"/>
      <c r="BD396" s="242"/>
      <c r="BE396" s="7"/>
      <c r="BF396" s="247"/>
      <c r="BG396" s="10"/>
      <c r="BH396" s="242"/>
      <c r="BI396" s="7"/>
      <c r="BJ396" s="247"/>
      <c r="BK396" s="7"/>
      <c r="BL396" s="247"/>
      <c r="BM396" s="7"/>
      <c r="BN396" s="8"/>
      <c r="BO396" s="7"/>
      <c r="BP396" s="247"/>
      <c r="BQ396" s="7"/>
      <c r="BR396" s="247"/>
      <c r="BS396" s="7"/>
      <c r="BT396" s="247"/>
      <c r="BU396" s="7"/>
      <c r="BV396" s="247"/>
      <c r="BW396" s="7"/>
      <c r="BX396" s="8"/>
      <c r="BY396" s="7"/>
      <c r="BZ396" s="8"/>
      <c r="CB396" s="41"/>
      <c r="CC396" s="41">
        <f t="shared" si="37"/>
        <v>0</v>
      </c>
      <c r="CD396">
        <f t="shared" si="38"/>
        <v>0</v>
      </c>
    </row>
    <row r="397" spans="1:82" x14ac:dyDescent="0.25">
      <c r="A397">
        <v>321</v>
      </c>
      <c r="B397" s="6"/>
      <c r="C397" s="10"/>
      <c r="D397" s="32"/>
      <c r="E397" s="10"/>
      <c r="F397" s="32"/>
      <c r="G397" s="10"/>
      <c r="H397" s="32"/>
      <c r="I397" s="10"/>
      <c r="J397" s="32"/>
      <c r="K397" s="10"/>
      <c r="L397" s="32"/>
      <c r="M397" s="10"/>
      <c r="N397" s="32"/>
      <c r="O397" s="10"/>
      <c r="P397" s="32"/>
      <c r="Q397" s="10"/>
      <c r="R397" s="32"/>
      <c r="S397" s="10"/>
      <c r="T397" s="32"/>
      <c r="U397" s="10"/>
      <c r="V397" s="32"/>
      <c r="W397" s="10"/>
      <c r="X397" s="32"/>
      <c r="Y397" s="10"/>
      <c r="Z397" s="32"/>
      <c r="AA397" s="10"/>
      <c r="AB397" s="32"/>
      <c r="AC397" s="10"/>
      <c r="AD397" s="32"/>
      <c r="AE397" s="10"/>
      <c r="AF397" s="32"/>
      <c r="AG397" s="10"/>
      <c r="AH397" s="32"/>
      <c r="AI397" s="10"/>
      <c r="AJ397" s="32"/>
      <c r="AK397" s="10"/>
      <c r="AL397" s="32"/>
      <c r="AM397" s="10"/>
      <c r="AN397" s="32"/>
      <c r="AO397" s="10"/>
      <c r="AP397" s="32"/>
      <c r="AQ397" s="10"/>
      <c r="AR397" s="32"/>
      <c r="AS397" s="10"/>
      <c r="AT397" s="32"/>
      <c r="AU397" s="10"/>
      <c r="AV397" s="32"/>
      <c r="AW397" s="10"/>
      <c r="AX397" s="242"/>
      <c r="AY397" s="10"/>
      <c r="AZ397" s="32"/>
      <c r="BA397" s="10"/>
      <c r="BB397" s="242"/>
      <c r="BC397" s="10"/>
      <c r="BD397" s="242"/>
      <c r="BE397" s="7"/>
      <c r="BF397" s="247"/>
      <c r="BG397" s="10"/>
      <c r="BH397" s="242"/>
      <c r="BI397" s="7"/>
      <c r="BJ397" s="247"/>
      <c r="BK397" s="7"/>
      <c r="BL397" s="247"/>
      <c r="BM397" s="7"/>
      <c r="BN397" s="8"/>
      <c r="BO397" s="7"/>
      <c r="BP397" s="247"/>
      <c r="BQ397" s="7"/>
      <c r="BR397" s="247"/>
      <c r="BS397" s="7"/>
      <c r="BT397" s="247"/>
      <c r="BU397" s="7"/>
      <c r="BV397" s="247"/>
      <c r="BW397" s="7"/>
      <c r="BX397" s="8"/>
      <c r="BY397" s="7"/>
      <c r="BZ397" s="8"/>
      <c r="CB397" s="41"/>
      <c r="CC397" s="41">
        <f t="shared" si="37"/>
        <v>0</v>
      </c>
      <c r="CD397">
        <f t="shared" si="38"/>
        <v>0</v>
      </c>
    </row>
    <row r="398" spans="1:82" x14ac:dyDescent="0.25">
      <c r="A398">
        <v>322</v>
      </c>
      <c r="B398" s="6"/>
      <c r="C398" s="10"/>
      <c r="D398" s="32"/>
      <c r="E398" s="10"/>
      <c r="F398" s="32"/>
      <c r="G398" s="10"/>
      <c r="H398" s="32"/>
      <c r="I398" s="10"/>
      <c r="J398" s="32"/>
      <c r="K398" s="10"/>
      <c r="L398" s="32"/>
      <c r="M398" s="10"/>
      <c r="N398" s="32"/>
      <c r="O398" s="10"/>
      <c r="P398" s="32"/>
      <c r="Q398" s="10"/>
      <c r="R398" s="32"/>
      <c r="S398" s="10"/>
      <c r="T398" s="32"/>
      <c r="U398" s="10"/>
      <c r="V398" s="32"/>
      <c r="W398" s="10"/>
      <c r="X398" s="32"/>
      <c r="Y398" s="10"/>
      <c r="Z398" s="32"/>
      <c r="AA398" s="10"/>
      <c r="AB398" s="32"/>
      <c r="AC398" s="10"/>
      <c r="AD398" s="32"/>
      <c r="AE398" s="10"/>
      <c r="AF398" s="32"/>
      <c r="AG398" s="10"/>
      <c r="AH398" s="32"/>
      <c r="AI398" s="10"/>
      <c r="AJ398" s="32"/>
      <c r="AK398" s="10"/>
      <c r="AL398" s="32"/>
      <c r="AM398" s="10"/>
      <c r="AN398" s="32"/>
      <c r="AO398" s="10"/>
      <c r="AP398" s="32"/>
      <c r="AQ398" s="10"/>
      <c r="AR398" s="32"/>
      <c r="AS398" s="10"/>
      <c r="AT398" s="32"/>
      <c r="AU398" s="10"/>
      <c r="AV398" s="32"/>
      <c r="AW398" s="10"/>
      <c r="AX398" s="242"/>
      <c r="AY398" s="10"/>
      <c r="AZ398" s="32"/>
      <c r="BA398" s="10"/>
      <c r="BB398" s="242"/>
      <c r="BC398" s="10"/>
      <c r="BD398" s="242"/>
      <c r="BE398" s="7"/>
      <c r="BF398" s="247"/>
      <c r="BG398" s="10"/>
      <c r="BH398" s="242"/>
      <c r="BI398" s="7"/>
      <c r="BJ398" s="247"/>
      <c r="BK398" s="7"/>
      <c r="BL398" s="247"/>
      <c r="BM398" s="7"/>
      <c r="BN398" s="8"/>
      <c r="BO398" s="7"/>
      <c r="BP398" s="247"/>
      <c r="BQ398" s="7"/>
      <c r="BR398" s="247"/>
      <c r="BS398" s="7"/>
      <c r="BT398" s="247"/>
      <c r="BU398" s="7"/>
      <c r="BV398" s="247"/>
      <c r="BW398" s="7"/>
      <c r="BX398" s="8"/>
      <c r="BY398" s="7"/>
      <c r="BZ398" s="8"/>
      <c r="CB398" s="41"/>
      <c r="CC398" s="41">
        <f t="shared" si="37"/>
        <v>0</v>
      </c>
      <c r="CD398">
        <f t="shared" si="38"/>
        <v>0</v>
      </c>
    </row>
    <row r="399" spans="1:82" x14ac:dyDescent="0.25">
      <c r="A399">
        <v>323</v>
      </c>
      <c r="B399" s="6"/>
      <c r="C399" s="10"/>
      <c r="D399" s="32"/>
      <c r="E399" s="10"/>
      <c r="F399" s="32"/>
      <c r="G399" s="10"/>
      <c r="H399" s="32"/>
      <c r="I399" s="10"/>
      <c r="J399" s="32"/>
      <c r="K399" s="10"/>
      <c r="L399" s="32"/>
      <c r="M399" s="10"/>
      <c r="N399" s="32"/>
      <c r="O399" s="10"/>
      <c r="P399" s="32"/>
      <c r="Q399" s="10"/>
      <c r="R399" s="32"/>
      <c r="S399" s="10"/>
      <c r="T399" s="32"/>
      <c r="U399" s="10"/>
      <c r="V399" s="32"/>
      <c r="W399" s="10"/>
      <c r="X399" s="32"/>
      <c r="Y399" s="10"/>
      <c r="Z399" s="32"/>
      <c r="AA399" s="10"/>
      <c r="AB399" s="32"/>
      <c r="AC399" s="10"/>
      <c r="AD399" s="32"/>
      <c r="AE399" s="10"/>
      <c r="AF399" s="32"/>
      <c r="AG399" s="10"/>
      <c r="AH399" s="32"/>
      <c r="AI399" s="10"/>
      <c r="AJ399" s="32"/>
      <c r="AK399" s="10"/>
      <c r="AL399" s="32"/>
      <c r="AM399" s="10"/>
      <c r="AN399" s="32"/>
      <c r="AO399" s="10"/>
      <c r="AP399" s="32"/>
      <c r="AQ399" s="10"/>
      <c r="AR399" s="32"/>
      <c r="AS399" s="10"/>
      <c r="AT399" s="32"/>
      <c r="AU399" s="10"/>
      <c r="AV399" s="32"/>
      <c r="AW399" s="10"/>
      <c r="AX399" s="242"/>
      <c r="AY399" s="10"/>
      <c r="AZ399" s="32"/>
      <c r="BA399" s="10"/>
      <c r="BB399" s="242"/>
      <c r="BC399" s="10"/>
      <c r="BD399" s="242"/>
      <c r="BE399" s="7"/>
      <c r="BF399" s="247"/>
      <c r="BG399" s="10"/>
      <c r="BH399" s="242"/>
      <c r="BI399" s="7"/>
      <c r="BJ399" s="247"/>
      <c r="BK399" s="7"/>
      <c r="BL399" s="247"/>
      <c r="BM399" s="7"/>
      <c r="BN399" s="8"/>
      <c r="BO399" s="7"/>
      <c r="BP399" s="247"/>
      <c r="BQ399" s="7"/>
      <c r="BR399" s="247"/>
      <c r="BS399" s="7"/>
      <c r="BT399" s="247"/>
      <c r="BU399" s="7"/>
      <c r="BV399" s="247"/>
      <c r="BW399" s="7"/>
      <c r="BX399" s="8"/>
      <c r="BY399" s="7"/>
      <c r="BZ399" s="8"/>
      <c r="CB399" s="41"/>
      <c r="CC399" s="41">
        <f t="shared" si="37"/>
        <v>0</v>
      </c>
      <c r="CD399">
        <f t="shared" si="38"/>
        <v>0</v>
      </c>
    </row>
    <row r="400" spans="1:82" x14ac:dyDescent="0.25">
      <c r="A400">
        <v>324</v>
      </c>
      <c r="B400" s="6"/>
      <c r="C400" s="10"/>
      <c r="D400" s="32"/>
      <c r="E400" s="10"/>
      <c r="F400" s="32"/>
      <c r="G400" s="10"/>
      <c r="H400" s="32"/>
      <c r="I400" s="10"/>
      <c r="J400" s="32"/>
      <c r="K400" s="10"/>
      <c r="L400" s="32"/>
      <c r="M400" s="10"/>
      <c r="N400" s="32"/>
      <c r="O400" s="10"/>
      <c r="P400" s="32"/>
      <c r="Q400" s="10"/>
      <c r="R400" s="32"/>
      <c r="S400" s="10"/>
      <c r="T400" s="32"/>
      <c r="U400" s="10"/>
      <c r="V400" s="32"/>
      <c r="W400" s="10"/>
      <c r="X400" s="32"/>
      <c r="Y400" s="10"/>
      <c r="Z400" s="32"/>
      <c r="AA400" s="10"/>
      <c r="AB400" s="32"/>
      <c r="AC400" s="10"/>
      <c r="AD400" s="32"/>
      <c r="AE400" s="10"/>
      <c r="AF400" s="32"/>
      <c r="AG400" s="10"/>
      <c r="AH400" s="32"/>
      <c r="AI400" s="10"/>
      <c r="AJ400" s="32"/>
      <c r="AK400" s="10"/>
      <c r="AL400" s="32"/>
      <c r="AM400" s="10"/>
      <c r="AN400" s="32"/>
      <c r="AO400" s="10"/>
      <c r="AP400" s="32"/>
      <c r="AQ400" s="10"/>
      <c r="AR400" s="32"/>
      <c r="AS400" s="10"/>
      <c r="AT400" s="32"/>
      <c r="AU400" s="10"/>
      <c r="AV400" s="32"/>
      <c r="AW400" s="10"/>
      <c r="AX400" s="242"/>
      <c r="AY400" s="10"/>
      <c r="AZ400" s="32"/>
      <c r="BA400" s="10"/>
      <c r="BB400" s="242"/>
      <c r="BC400" s="10"/>
      <c r="BD400" s="242"/>
      <c r="BE400" s="7"/>
      <c r="BF400" s="247"/>
      <c r="BG400" s="10"/>
      <c r="BH400" s="242"/>
      <c r="BI400" s="7"/>
      <c r="BJ400" s="247"/>
      <c r="BK400" s="7"/>
      <c r="BL400" s="247"/>
      <c r="BM400" s="7"/>
      <c r="BN400" s="8"/>
      <c r="BO400" s="7"/>
      <c r="BP400" s="247"/>
      <c r="BQ400" s="7"/>
      <c r="BR400" s="247"/>
      <c r="BS400" s="7"/>
      <c r="BT400" s="247"/>
      <c r="BU400" s="7"/>
      <c r="BV400" s="247"/>
      <c r="BW400" s="7"/>
      <c r="BX400" s="8"/>
      <c r="BY400" s="7"/>
      <c r="BZ400" s="8"/>
      <c r="CB400" s="41"/>
      <c r="CC400" s="41">
        <f t="shared" si="37"/>
        <v>0</v>
      </c>
      <c r="CD400">
        <f t="shared" si="38"/>
        <v>0</v>
      </c>
    </row>
    <row r="401" spans="1:84" x14ac:dyDescent="0.25">
      <c r="A401">
        <v>325</v>
      </c>
      <c r="B401" s="6"/>
      <c r="C401" s="10"/>
      <c r="D401" s="32"/>
      <c r="E401" s="10"/>
      <c r="F401" s="32"/>
      <c r="G401" s="10"/>
      <c r="H401" s="32"/>
      <c r="I401" s="10"/>
      <c r="J401" s="32"/>
      <c r="K401" s="10"/>
      <c r="L401" s="32"/>
      <c r="M401" s="10"/>
      <c r="N401" s="32"/>
      <c r="O401" s="10"/>
      <c r="P401" s="32"/>
      <c r="Q401" s="10"/>
      <c r="R401" s="32"/>
      <c r="S401" s="10"/>
      <c r="T401" s="32"/>
      <c r="U401" s="10"/>
      <c r="V401" s="32"/>
      <c r="W401" s="10"/>
      <c r="X401" s="32"/>
      <c r="Y401" s="10"/>
      <c r="Z401" s="32"/>
      <c r="AA401" s="10"/>
      <c r="AB401" s="32"/>
      <c r="AC401" s="10"/>
      <c r="AD401" s="32"/>
      <c r="AE401" s="10"/>
      <c r="AF401" s="32"/>
      <c r="AG401" s="10"/>
      <c r="AH401" s="32"/>
      <c r="AI401" s="10"/>
      <c r="AJ401" s="32"/>
      <c r="AK401" s="10"/>
      <c r="AL401" s="32"/>
      <c r="AM401" s="10"/>
      <c r="AN401" s="32"/>
      <c r="AO401" s="10"/>
      <c r="AP401" s="32"/>
      <c r="AQ401" s="10"/>
      <c r="AR401" s="32"/>
      <c r="AS401" s="10"/>
      <c r="AT401" s="32"/>
      <c r="AU401" s="10"/>
      <c r="AV401" s="32"/>
      <c r="AW401" s="10"/>
      <c r="AX401" s="242"/>
      <c r="AY401" s="10"/>
      <c r="AZ401" s="32"/>
      <c r="BA401" s="10"/>
      <c r="BB401" s="242"/>
      <c r="BC401" s="10"/>
      <c r="BD401" s="242"/>
      <c r="BE401" s="7"/>
      <c r="BF401" s="247"/>
      <c r="BG401" s="10"/>
      <c r="BH401" s="242"/>
      <c r="BI401" s="7"/>
      <c r="BJ401" s="247"/>
      <c r="BK401" s="7"/>
      <c r="BL401" s="247"/>
      <c r="BM401" s="7"/>
      <c r="BN401" s="8"/>
      <c r="BO401" s="7"/>
      <c r="BP401" s="247"/>
      <c r="BQ401" s="7"/>
      <c r="BR401" s="247"/>
      <c r="BS401" s="7"/>
      <c r="BT401" s="247"/>
      <c r="BU401" s="7"/>
      <c r="BV401" s="247"/>
      <c r="BW401" s="7"/>
      <c r="BX401" s="8"/>
      <c r="BY401" s="7"/>
      <c r="BZ401" s="8"/>
      <c r="CB401" s="41"/>
      <c r="CC401" s="41">
        <f t="shared" si="37"/>
        <v>0</v>
      </c>
      <c r="CD401">
        <f t="shared" si="38"/>
        <v>0</v>
      </c>
    </row>
    <row r="402" spans="1:84" x14ac:dyDescent="0.25">
      <c r="A402">
        <v>326</v>
      </c>
      <c r="B402" s="6"/>
      <c r="C402" s="10"/>
      <c r="D402" s="32"/>
      <c r="E402" s="10"/>
      <c r="F402" s="32"/>
      <c r="G402" s="10"/>
      <c r="H402" s="32"/>
      <c r="I402" s="10"/>
      <c r="J402" s="32"/>
      <c r="K402" s="94"/>
      <c r="L402" s="32"/>
      <c r="M402" s="10"/>
      <c r="N402" s="32"/>
      <c r="O402" s="10"/>
      <c r="P402" s="32"/>
      <c r="Q402" s="10"/>
      <c r="R402" s="32"/>
      <c r="S402" s="10"/>
      <c r="T402" s="32"/>
      <c r="U402" s="10"/>
      <c r="V402" s="32"/>
      <c r="W402" s="10"/>
      <c r="X402" s="32"/>
      <c r="Y402" s="10"/>
      <c r="Z402" s="32"/>
      <c r="AA402" s="10"/>
      <c r="AB402" s="32"/>
      <c r="AC402" s="10"/>
      <c r="AD402" s="32"/>
      <c r="AE402" s="10"/>
      <c r="AF402" s="32"/>
      <c r="AG402" s="10"/>
      <c r="AH402" s="32"/>
      <c r="AI402" s="10"/>
      <c r="AJ402" s="32"/>
      <c r="AK402" s="10"/>
      <c r="AL402" s="32"/>
      <c r="AM402" s="10"/>
      <c r="AN402" s="32"/>
      <c r="AO402" s="10"/>
      <c r="AP402" s="32"/>
      <c r="AQ402" s="10"/>
      <c r="AR402" s="32"/>
      <c r="AS402" s="10"/>
      <c r="AT402" s="32"/>
      <c r="AU402" s="10"/>
      <c r="AV402" s="32"/>
      <c r="AW402" s="10"/>
      <c r="AX402" s="242"/>
      <c r="AY402" s="10"/>
      <c r="AZ402" s="32"/>
      <c r="BA402" s="10"/>
      <c r="BB402" s="242"/>
      <c r="BC402" s="10"/>
      <c r="BD402" s="242"/>
      <c r="BE402" s="10"/>
      <c r="BF402" s="245"/>
      <c r="BG402" s="10"/>
      <c r="BH402" s="242"/>
      <c r="BI402" s="10"/>
      <c r="BJ402" s="245"/>
      <c r="BK402" s="10"/>
      <c r="BL402" s="245"/>
      <c r="BM402" s="10"/>
      <c r="BN402" s="32"/>
      <c r="BO402" s="10"/>
      <c r="BP402" s="245"/>
      <c r="BQ402" s="10"/>
      <c r="BR402" s="245"/>
      <c r="BS402" s="10"/>
      <c r="BT402" s="245"/>
      <c r="BU402" s="10"/>
      <c r="BV402" s="245"/>
      <c r="BW402" s="10"/>
      <c r="BX402" s="32"/>
      <c r="BY402" s="10"/>
      <c r="BZ402" s="32"/>
      <c r="CB402" s="41"/>
      <c r="CC402" s="41">
        <f t="shared" si="37"/>
        <v>0</v>
      </c>
      <c r="CD402">
        <f t="shared" si="38"/>
        <v>0</v>
      </c>
      <c r="CF402" s="39"/>
    </row>
    <row r="403" spans="1:84" x14ac:dyDescent="0.25">
      <c r="A403">
        <v>327</v>
      </c>
      <c r="B403" s="6"/>
      <c r="C403" s="10"/>
      <c r="D403" s="32"/>
      <c r="E403" s="10"/>
      <c r="F403" s="32"/>
      <c r="G403" s="10"/>
      <c r="H403" s="32"/>
      <c r="I403" s="10"/>
      <c r="J403" s="32"/>
      <c r="K403" s="10"/>
      <c r="L403" s="32"/>
      <c r="M403" s="10"/>
      <c r="N403" s="32"/>
      <c r="O403" s="10"/>
      <c r="P403" s="32"/>
      <c r="Q403" s="10"/>
      <c r="R403" s="32"/>
      <c r="S403" s="10"/>
      <c r="T403" s="32"/>
      <c r="U403" s="10"/>
      <c r="V403" s="32"/>
      <c r="W403" s="10"/>
      <c r="X403" s="32"/>
      <c r="Y403" s="10"/>
      <c r="Z403" s="32"/>
      <c r="AA403" s="10"/>
      <c r="AB403" s="32"/>
      <c r="AC403" s="10"/>
      <c r="AD403" s="32"/>
      <c r="AE403" s="10"/>
      <c r="AF403" s="32"/>
      <c r="AG403" s="10"/>
      <c r="AH403" s="32"/>
      <c r="AI403" s="10"/>
      <c r="AJ403" s="32"/>
      <c r="AK403" s="10"/>
      <c r="AL403" s="32"/>
      <c r="AM403" s="10"/>
      <c r="AN403" s="32"/>
      <c r="AO403" s="10"/>
      <c r="AP403" s="32"/>
      <c r="AQ403" s="10"/>
      <c r="AR403" s="32"/>
      <c r="AS403" s="10"/>
      <c r="AT403" s="32"/>
      <c r="AU403" s="10"/>
      <c r="AV403" s="32"/>
      <c r="AW403" s="10"/>
      <c r="AX403" s="242"/>
      <c r="AY403" s="10"/>
      <c r="AZ403" s="32"/>
      <c r="BA403" s="10"/>
      <c r="BB403" s="242"/>
      <c r="BC403" s="10"/>
      <c r="BD403" s="242"/>
      <c r="BE403" s="10"/>
      <c r="BF403" s="245"/>
      <c r="BG403" s="10"/>
      <c r="BH403" s="242"/>
      <c r="BI403" s="10"/>
      <c r="BJ403" s="245"/>
      <c r="BK403" s="10"/>
      <c r="BL403" s="245"/>
      <c r="BM403" s="10"/>
      <c r="BN403" s="32"/>
      <c r="BO403" s="10"/>
      <c r="BP403" s="245"/>
      <c r="BQ403" s="10"/>
      <c r="BR403" s="245"/>
      <c r="BS403" s="10"/>
      <c r="BT403" s="245"/>
      <c r="BU403" s="10"/>
      <c r="BV403" s="245"/>
      <c r="BW403" s="10"/>
      <c r="BX403" s="32"/>
      <c r="BY403" s="10"/>
      <c r="BZ403" s="32"/>
      <c r="CB403" s="41"/>
      <c r="CC403" s="41">
        <f t="shared" si="37"/>
        <v>0</v>
      </c>
      <c r="CD403">
        <f t="shared" si="38"/>
        <v>0</v>
      </c>
    </row>
    <row r="404" spans="1:84" x14ac:dyDescent="0.25">
      <c r="A404">
        <v>328</v>
      </c>
      <c r="B404" s="6"/>
      <c r="C404" s="10"/>
      <c r="D404" s="32"/>
      <c r="E404" s="10"/>
      <c r="F404" s="32"/>
      <c r="G404" s="10"/>
      <c r="H404" s="32"/>
      <c r="I404" s="10"/>
      <c r="J404" s="32"/>
      <c r="K404" s="10"/>
      <c r="L404" s="32"/>
      <c r="M404" s="10"/>
      <c r="N404" s="32"/>
      <c r="O404" s="10"/>
      <c r="P404" s="32"/>
      <c r="Q404" s="10"/>
      <c r="R404" s="32"/>
      <c r="S404" s="10"/>
      <c r="T404" s="32"/>
      <c r="U404" s="10"/>
      <c r="V404" s="32"/>
      <c r="W404" s="10"/>
      <c r="X404" s="32"/>
      <c r="Y404" s="10"/>
      <c r="Z404" s="32"/>
      <c r="AA404" s="10"/>
      <c r="AB404" s="32"/>
      <c r="AC404" s="10"/>
      <c r="AD404" s="32"/>
      <c r="AE404" s="10"/>
      <c r="AF404" s="32"/>
      <c r="AG404" s="10"/>
      <c r="AH404" s="32"/>
      <c r="AI404" s="10"/>
      <c r="AJ404" s="32"/>
      <c r="AK404" s="10"/>
      <c r="AL404" s="32"/>
      <c r="AM404" s="10"/>
      <c r="AN404" s="32"/>
      <c r="AO404" s="10"/>
      <c r="AP404" s="32"/>
      <c r="AQ404" s="10"/>
      <c r="AR404" s="32"/>
      <c r="AS404" s="10"/>
      <c r="AT404" s="32"/>
      <c r="AU404" s="10"/>
      <c r="AV404" s="32"/>
      <c r="AW404" s="10"/>
      <c r="AX404" s="242"/>
      <c r="AY404" s="10"/>
      <c r="AZ404" s="32"/>
      <c r="BA404" s="10"/>
      <c r="BB404" s="242"/>
      <c r="BC404" s="10"/>
      <c r="BD404" s="242"/>
      <c r="BE404" s="7"/>
      <c r="BF404" s="247"/>
      <c r="BG404" s="10"/>
      <c r="BH404" s="242"/>
      <c r="BI404" s="7"/>
      <c r="BJ404" s="247"/>
      <c r="BK404" s="7"/>
      <c r="BL404" s="247"/>
      <c r="BM404" s="7"/>
      <c r="BN404" s="8"/>
      <c r="BO404" s="7"/>
      <c r="BP404" s="247"/>
      <c r="BQ404" s="7"/>
      <c r="BR404" s="247"/>
      <c r="BS404" s="7"/>
      <c r="BT404" s="247"/>
      <c r="BU404" s="7"/>
      <c r="BV404" s="247"/>
      <c r="BW404" s="7"/>
      <c r="BX404" s="8"/>
      <c r="BY404" s="7"/>
      <c r="BZ404" s="8"/>
      <c r="CB404" s="41"/>
      <c r="CC404" s="41">
        <f t="shared" si="37"/>
        <v>0</v>
      </c>
      <c r="CD404">
        <f t="shared" si="38"/>
        <v>0</v>
      </c>
    </row>
    <row r="405" spans="1:84" x14ac:dyDescent="0.25">
      <c r="A405">
        <v>329</v>
      </c>
      <c r="B405" s="6"/>
      <c r="C405" s="10"/>
      <c r="D405" s="32"/>
      <c r="E405" s="10"/>
      <c r="F405" s="32"/>
      <c r="G405" s="10"/>
      <c r="H405" s="32"/>
      <c r="I405" s="10"/>
      <c r="J405" s="32"/>
      <c r="K405" s="10"/>
      <c r="L405" s="32"/>
      <c r="M405" s="10"/>
      <c r="N405" s="32"/>
      <c r="O405" s="10"/>
      <c r="P405" s="32"/>
      <c r="Q405" s="10"/>
      <c r="R405" s="32"/>
      <c r="S405" s="10"/>
      <c r="T405" s="32"/>
      <c r="U405" s="10"/>
      <c r="V405" s="32"/>
      <c r="W405" s="10"/>
      <c r="X405" s="32"/>
      <c r="Y405" s="10"/>
      <c r="Z405" s="32"/>
      <c r="AA405" s="10"/>
      <c r="AB405" s="32"/>
      <c r="AC405" s="10"/>
      <c r="AD405" s="32"/>
      <c r="AE405" s="10"/>
      <c r="AF405" s="32"/>
      <c r="AG405" s="10"/>
      <c r="AH405" s="32"/>
      <c r="AI405" s="10"/>
      <c r="AJ405" s="32"/>
      <c r="AK405" s="10"/>
      <c r="AL405" s="32"/>
      <c r="AM405" s="10"/>
      <c r="AN405" s="32"/>
      <c r="AO405" s="10"/>
      <c r="AP405" s="32"/>
      <c r="AQ405" s="10"/>
      <c r="AR405" s="32"/>
      <c r="AS405" s="10"/>
      <c r="AT405" s="32"/>
      <c r="AU405" s="10"/>
      <c r="AV405" s="32"/>
      <c r="AW405" s="10"/>
      <c r="AX405" s="242"/>
      <c r="AY405" s="10"/>
      <c r="AZ405" s="32"/>
      <c r="BA405" s="10"/>
      <c r="BB405" s="242"/>
      <c r="BC405" s="10"/>
      <c r="BD405" s="242"/>
      <c r="BE405" s="7"/>
      <c r="BF405" s="247"/>
      <c r="BG405" s="10"/>
      <c r="BH405" s="242"/>
      <c r="BI405" s="7"/>
      <c r="BJ405" s="247"/>
      <c r="BK405" s="7"/>
      <c r="BL405" s="247"/>
      <c r="BM405" s="7"/>
      <c r="BN405" s="8"/>
      <c r="BO405" s="7"/>
      <c r="BP405" s="247"/>
      <c r="BQ405" s="7"/>
      <c r="BR405" s="247"/>
      <c r="BS405" s="7"/>
      <c r="BT405" s="247"/>
      <c r="BU405" s="7"/>
      <c r="BV405" s="247"/>
      <c r="BW405" s="7"/>
      <c r="BX405" s="8"/>
      <c r="BY405" s="7"/>
      <c r="BZ405" s="8"/>
      <c r="CB405" s="41"/>
      <c r="CC405" s="41">
        <f t="shared" si="37"/>
        <v>0</v>
      </c>
      <c r="CD405">
        <f t="shared" si="38"/>
        <v>0</v>
      </c>
    </row>
    <row r="406" spans="1:84" x14ac:dyDescent="0.25">
      <c r="A406">
        <v>330</v>
      </c>
      <c r="B406" s="6"/>
      <c r="C406" s="10"/>
      <c r="D406" s="32"/>
      <c r="E406" s="10"/>
      <c r="F406" s="32"/>
      <c r="G406" s="10"/>
      <c r="H406" s="32"/>
      <c r="I406" s="10"/>
      <c r="J406" s="32"/>
      <c r="K406" s="10"/>
      <c r="L406" s="32"/>
      <c r="M406" s="10"/>
      <c r="N406" s="32"/>
      <c r="O406" s="10"/>
      <c r="P406" s="32"/>
      <c r="Q406" s="10"/>
      <c r="R406" s="32"/>
      <c r="S406" s="10"/>
      <c r="T406" s="32"/>
      <c r="U406" s="10"/>
      <c r="V406" s="32"/>
      <c r="W406" s="10"/>
      <c r="X406" s="32"/>
      <c r="Y406" s="10"/>
      <c r="Z406" s="32"/>
      <c r="AA406" s="10"/>
      <c r="AB406" s="32"/>
      <c r="AC406" s="10"/>
      <c r="AD406" s="32"/>
      <c r="AE406" s="10"/>
      <c r="AF406" s="32"/>
      <c r="AG406" s="10"/>
      <c r="AH406" s="32"/>
      <c r="AI406" s="10"/>
      <c r="AJ406" s="32"/>
      <c r="AK406" s="10"/>
      <c r="AL406" s="32"/>
      <c r="AM406" s="10"/>
      <c r="AN406" s="32"/>
      <c r="AO406" s="10"/>
      <c r="AP406" s="32"/>
      <c r="AQ406" s="10"/>
      <c r="AR406" s="32"/>
      <c r="AS406" s="10"/>
      <c r="AT406" s="32"/>
      <c r="AU406" s="10"/>
      <c r="AV406" s="32"/>
      <c r="AW406" s="10"/>
      <c r="AX406" s="242"/>
      <c r="AY406" s="10"/>
      <c r="AZ406" s="32"/>
      <c r="BA406" s="10"/>
      <c r="BB406" s="242"/>
      <c r="BC406" s="10"/>
      <c r="BD406" s="242"/>
      <c r="BE406" s="7"/>
      <c r="BF406" s="247"/>
      <c r="BG406" s="10"/>
      <c r="BH406" s="242"/>
      <c r="BI406" s="7"/>
      <c r="BJ406" s="247"/>
      <c r="BK406" s="7"/>
      <c r="BL406" s="247"/>
      <c r="BM406" s="7"/>
      <c r="BN406" s="8"/>
      <c r="BO406" s="7"/>
      <c r="BP406" s="247"/>
      <c r="BQ406" s="7"/>
      <c r="BR406" s="247"/>
      <c r="BS406" s="7"/>
      <c r="BT406" s="247"/>
      <c r="BU406" s="7"/>
      <c r="BV406" s="247"/>
      <c r="BW406" s="7"/>
      <c r="BX406" s="8"/>
      <c r="BY406" s="7"/>
      <c r="BZ406" s="8"/>
      <c r="CB406" s="41"/>
      <c r="CC406" s="41">
        <f t="shared" si="37"/>
        <v>0</v>
      </c>
      <c r="CD406">
        <f t="shared" si="38"/>
        <v>0</v>
      </c>
    </row>
    <row r="407" spans="1:84" x14ac:dyDescent="0.25">
      <c r="A407">
        <v>331</v>
      </c>
      <c r="B407" s="6"/>
      <c r="C407" s="10"/>
      <c r="D407" s="32"/>
      <c r="E407" s="10"/>
      <c r="F407" s="32"/>
      <c r="G407" s="10"/>
      <c r="H407" s="32"/>
      <c r="I407" s="10"/>
      <c r="J407" s="32"/>
      <c r="K407" s="10"/>
      <c r="L407" s="32"/>
      <c r="M407" s="10"/>
      <c r="N407" s="32"/>
      <c r="O407" s="10"/>
      <c r="P407" s="32"/>
      <c r="Q407" s="10"/>
      <c r="R407" s="32"/>
      <c r="S407" s="10"/>
      <c r="T407" s="32"/>
      <c r="U407" s="94"/>
      <c r="V407" s="32"/>
      <c r="W407" s="10"/>
      <c r="X407" s="32"/>
      <c r="Y407" s="10"/>
      <c r="Z407" s="32"/>
      <c r="AA407" s="10"/>
      <c r="AB407" s="32"/>
      <c r="AC407" s="10"/>
      <c r="AD407" s="32"/>
      <c r="AE407" s="10"/>
      <c r="AF407" s="32"/>
      <c r="AG407" s="10"/>
      <c r="AH407" s="32"/>
      <c r="AI407" s="10"/>
      <c r="AJ407" s="32"/>
      <c r="AK407" s="10"/>
      <c r="AL407" s="32"/>
      <c r="AM407" s="10"/>
      <c r="AN407" s="32"/>
      <c r="AO407" s="10"/>
      <c r="AP407" s="32"/>
      <c r="AQ407" s="10"/>
      <c r="AR407" s="32"/>
      <c r="AS407" s="10"/>
      <c r="AT407" s="32"/>
      <c r="AU407" s="10"/>
      <c r="AV407" s="32"/>
      <c r="AW407" s="10"/>
      <c r="AX407" s="242"/>
      <c r="AY407" s="10"/>
      <c r="AZ407" s="32"/>
      <c r="BA407" s="10"/>
      <c r="BB407" s="242"/>
      <c r="BC407" s="10"/>
      <c r="BD407" s="242"/>
      <c r="BE407" s="7"/>
      <c r="BF407" s="247"/>
      <c r="BG407" s="10"/>
      <c r="BH407" s="242"/>
      <c r="BI407" s="7"/>
      <c r="BJ407" s="247"/>
      <c r="BK407" s="7"/>
      <c r="BL407" s="247"/>
      <c r="BM407" s="7"/>
      <c r="BN407" s="8"/>
      <c r="BO407" s="7"/>
      <c r="BP407" s="247"/>
      <c r="BQ407" s="7"/>
      <c r="BR407" s="247"/>
      <c r="BS407" s="7"/>
      <c r="BT407" s="247"/>
      <c r="BU407" s="7"/>
      <c r="BV407" s="247"/>
      <c r="BW407" s="7"/>
      <c r="BX407" s="8"/>
      <c r="BY407" s="7"/>
      <c r="BZ407" s="8"/>
      <c r="CB407" s="41"/>
      <c r="CC407" s="41">
        <f t="shared" si="37"/>
        <v>0</v>
      </c>
      <c r="CD407">
        <f t="shared" si="38"/>
        <v>0</v>
      </c>
    </row>
    <row r="408" spans="1:84" x14ac:dyDescent="0.25">
      <c r="A408">
        <v>332</v>
      </c>
      <c r="B408" s="6"/>
      <c r="C408" s="10"/>
      <c r="D408" s="32"/>
      <c r="E408" s="10"/>
      <c r="F408" s="32"/>
      <c r="G408" s="10"/>
      <c r="H408" s="32"/>
      <c r="I408" s="10"/>
      <c r="J408" s="32"/>
      <c r="K408" s="10"/>
      <c r="L408" s="32"/>
      <c r="M408" s="10"/>
      <c r="N408" s="32"/>
      <c r="O408" s="10"/>
      <c r="P408" s="32"/>
      <c r="Q408" s="10"/>
      <c r="R408" s="32"/>
      <c r="S408" s="10"/>
      <c r="T408" s="32"/>
      <c r="U408" s="10"/>
      <c r="V408" s="32"/>
      <c r="W408" s="10"/>
      <c r="X408" s="32"/>
      <c r="Y408" s="10"/>
      <c r="Z408" s="32"/>
      <c r="AA408" s="10"/>
      <c r="AB408" s="32"/>
      <c r="AC408" s="10"/>
      <c r="AD408" s="32"/>
      <c r="AE408" s="10"/>
      <c r="AF408" s="32"/>
      <c r="AG408" s="10"/>
      <c r="AH408" s="32"/>
      <c r="AI408" s="10"/>
      <c r="AJ408" s="32"/>
      <c r="AK408" s="10"/>
      <c r="AL408" s="32"/>
      <c r="AM408" s="10"/>
      <c r="AN408" s="32"/>
      <c r="AO408" s="10"/>
      <c r="AP408" s="32"/>
      <c r="AQ408" s="10"/>
      <c r="AR408" s="32"/>
      <c r="AS408" s="10"/>
      <c r="AT408" s="32"/>
      <c r="AU408" s="10"/>
      <c r="AV408" s="32"/>
      <c r="AW408" s="10"/>
      <c r="AX408" s="242"/>
      <c r="AY408" s="10"/>
      <c r="AZ408" s="32"/>
      <c r="BA408" s="10"/>
      <c r="BB408" s="242"/>
      <c r="BC408" s="10"/>
      <c r="BD408" s="242"/>
      <c r="BE408" s="7"/>
      <c r="BF408" s="247"/>
      <c r="BG408" s="10"/>
      <c r="BH408" s="242"/>
      <c r="BI408" s="7"/>
      <c r="BJ408" s="247"/>
      <c r="BK408" s="7"/>
      <c r="BL408" s="247"/>
      <c r="BM408" s="7"/>
      <c r="BN408" s="8"/>
      <c r="BO408" s="7"/>
      <c r="BP408" s="247"/>
      <c r="BQ408" s="7"/>
      <c r="BR408" s="247"/>
      <c r="BS408" s="7"/>
      <c r="BT408" s="247"/>
      <c r="BU408" s="7"/>
      <c r="BV408" s="247"/>
      <c r="BW408" s="7"/>
      <c r="BX408" s="8"/>
      <c r="BY408" s="7"/>
      <c r="BZ408" s="8"/>
      <c r="CB408" s="41"/>
      <c r="CC408" s="41">
        <f t="shared" si="37"/>
        <v>0</v>
      </c>
      <c r="CD408">
        <f t="shared" si="38"/>
        <v>0</v>
      </c>
    </row>
    <row r="409" spans="1:84" x14ac:dyDescent="0.25">
      <c r="A409">
        <v>333</v>
      </c>
      <c r="B409" s="6"/>
      <c r="C409" s="10"/>
      <c r="D409" s="32"/>
      <c r="E409" s="10"/>
      <c r="F409" s="32"/>
      <c r="G409" s="10"/>
      <c r="H409" s="32"/>
      <c r="I409" s="10"/>
      <c r="J409" s="32"/>
      <c r="K409" s="10"/>
      <c r="L409" s="32"/>
      <c r="M409" s="10"/>
      <c r="N409" s="32"/>
      <c r="O409" s="10"/>
      <c r="P409" s="32"/>
      <c r="Q409" s="10"/>
      <c r="R409" s="32"/>
      <c r="S409" s="10"/>
      <c r="T409" s="32"/>
      <c r="U409" s="10"/>
      <c r="V409" s="32"/>
      <c r="W409" s="10"/>
      <c r="X409" s="32"/>
      <c r="Y409" s="10"/>
      <c r="Z409" s="32"/>
      <c r="AA409" s="10"/>
      <c r="AB409" s="32"/>
      <c r="AC409" s="10"/>
      <c r="AD409" s="32"/>
      <c r="AE409" s="10"/>
      <c r="AF409" s="32"/>
      <c r="AG409" s="10"/>
      <c r="AH409" s="32"/>
      <c r="AI409" s="10"/>
      <c r="AJ409" s="32"/>
      <c r="AK409" s="10"/>
      <c r="AL409" s="32"/>
      <c r="AM409" s="10"/>
      <c r="AN409" s="32"/>
      <c r="AO409" s="10"/>
      <c r="AP409" s="32"/>
      <c r="AQ409" s="10"/>
      <c r="AR409" s="32"/>
      <c r="AS409" s="10"/>
      <c r="AT409" s="32"/>
      <c r="AU409" s="10"/>
      <c r="AV409" s="32"/>
      <c r="AW409" s="10"/>
      <c r="AX409" s="242"/>
      <c r="AY409" s="10"/>
      <c r="AZ409" s="32"/>
      <c r="BA409" s="10"/>
      <c r="BB409" s="242"/>
      <c r="BC409" s="10"/>
      <c r="BD409" s="242"/>
      <c r="BE409" s="7"/>
      <c r="BF409" s="247"/>
      <c r="BG409" s="10"/>
      <c r="BH409" s="242"/>
      <c r="BI409" s="7"/>
      <c r="BJ409" s="247"/>
      <c r="BK409" s="7"/>
      <c r="BL409" s="247"/>
      <c r="BM409" s="7"/>
      <c r="BN409" s="8"/>
      <c r="BO409" s="7"/>
      <c r="BP409" s="247"/>
      <c r="BQ409" s="7"/>
      <c r="BR409" s="247"/>
      <c r="BS409" s="7"/>
      <c r="BT409" s="247"/>
      <c r="BU409" s="7"/>
      <c r="BV409" s="247"/>
      <c r="BW409" s="7"/>
      <c r="BX409" s="8"/>
      <c r="BY409" s="7"/>
      <c r="BZ409" s="8"/>
      <c r="CB409" s="41"/>
      <c r="CC409" s="41">
        <f t="shared" si="37"/>
        <v>0</v>
      </c>
      <c r="CD409">
        <f t="shared" si="38"/>
        <v>0</v>
      </c>
    </row>
    <row r="410" spans="1:84" x14ac:dyDescent="0.25">
      <c r="A410">
        <v>334</v>
      </c>
      <c r="B410" s="6"/>
      <c r="C410" s="10"/>
      <c r="D410" s="32"/>
      <c r="E410" s="10"/>
      <c r="F410" s="32"/>
      <c r="G410" s="10"/>
      <c r="H410" s="32"/>
      <c r="I410" s="10"/>
      <c r="J410" s="32"/>
      <c r="K410" s="10"/>
      <c r="L410" s="32"/>
      <c r="M410" s="10"/>
      <c r="N410" s="32"/>
      <c r="O410" s="10"/>
      <c r="P410" s="32"/>
      <c r="Q410" s="10"/>
      <c r="R410" s="32"/>
      <c r="S410" s="10"/>
      <c r="T410" s="32"/>
      <c r="U410" s="10"/>
      <c r="V410" s="32"/>
      <c r="W410" s="10"/>
      <c r="X410" s="32"/>
      <c r="Y410" s="10"/>
      <c r="Z410" s="32"/>
      <c r="AA410" s="10"/>
      <c r="AB410" s="32"/>
      <c r="AC410" s="10"/>
      <c r="AD410" s="32"/>
      <c r="AE410" s="10"/>
      <c r="AF410" s="32"/>
      <c r="AG410" s="10"/>
      <c r="AH410" s="32"/>
      <c r="AI410" s="10"/>
      <c r="AJ410" s="32"/>
      <c r="AK410" s="10"/>
      <c r="AL410" s="32"/>
      <c r="AM410" s="10"/>
      <c r="AN410" s="32"/>
      <c r="AO410" s="10"/>
      <c r="AP410" s="32"/>
      <c r="AQ410" s="10"/>
      <c r="AR410" s="32"/>
      <c r="AS410" s="10"/>
      <c r="AT410" s="32"/>
      <c r="AU410" s="10"/>
      <c r="AV410" s="32"/>
      <c r="AW410" s="10"/>
      <c r="AX410" s="242"/>
      <c r="AY410" s="10"/>
      <c r="AZ410" s="32"/>
      <c r="BA410" s="10"/>
      <c r="BB410" s="242"/>
      <c r="BC410" s="10"/>
      <c r="BD410" s="242"/>
      <c r="BE410" s="7"/>
      <c r="BF410" s="247"/>
      <c r="BG410" s="10"/>
      <c r="BH410" s="242"/>
      <c r="BI410" s="7"/>
      <c r="BJ410" s="247"/>
      <c r="BK410" s="7"/>
      <c r="BL410" s="247"/>
      <c r="BM410" s="7"/>
      <c r="BN410" s="8"/>
      <c r="BO410" s="7"/>
      <c r="BP410" s="247"/>
      <c r="BQ410" s="7"/>
      <c r="BR410" s="247"/>
      <c r="BS410" s="7"/>
      <c r="BT410" s="247"/>
      <c r="BU410" s="7"/>
      <c r="BV410" s="247"/>
      <c r="BW410" s="7"/>
      <c r="BX410" s="8"/>
      <c r="BY410" s="7"/>
      <c r="BZ410" s="8"/>
      <c r="CB410" s="41"/>
      <c r="CC410" s="41">
        <f t="shared" ref="CC410:CC473" si="39">+AI410+AE410+Y410+W410+U410+S410+Q410+O410+M410+I410+G410+E410+C410+AG410+K410+BY410+CF410+AA410+AC410+AQ410+AU410+AW410+BE410+BW410+BQ410+BO410+BG410+BC410+BA410+AY410+BI410+BK410+BM410+BS410+BU410+AS410</f>
        <v>0</v>
      </c>
      <c r="CD410">
        <f t="shared" si="38"/>
        <v>0</v>
      </c>
    </row>
    <row r="411" spans="1:84" x14ac:dyDescent="0.25">
      <c r="A411">
        <v>335</v>
      </c>
      <c r="B411" s="6"/>
      <c r="C411" s="10"/>
      <c r="D411" s="32"/>
      <c r="E411" s="10"/>
      <c r="F411" s="32"/>
      <c r="G411" s="10"/>
      <c r="H411" s="32"/>
      <c r="I411" s="10"/>
      <c r="J411" s="32"/>
      <c r="K411" s="94"/>
      <c r="L411" s="32"/>
      <c r="M411" s="10"/>
      <c r="N411" s="32"/>
      <c r="O411" s="10"/>
      <c r="P411" s="32"/>
      <c r="Q411" s="10"/>
      <c r="R411" s="32"/>
      <c r="S411" s="10"/>
      <c r="T411" s="32"/>
      <c r="U411" s="10"/>
      <c r="V411" s="32"/>
      <c r="W411" s="10"/>
      <c r="X411" s="32"/>
      <c r="Y411" s="10"/>
      <c r="Z411" s="32"/>
      <c r="AA411" s="10"/>
      <c r="AB411" s="32"/>
      <c r="AC411" s="10"/>
      <c r="AD411" s="32"/>
      <c r="AE411" s="10"/>
      <c r="AF411" s="32"/>
      <c r="AG411" s="10"/>
      <c r="AH411" s="32"/>
      <c r="AI411" s="10"/>
      <c r="AJ411" s="32"/>
      <c r="AK411" s="10"/>
      <c r="AL411" s="32"/>
      <c r="AM411" s="10"/>
      <c r="AN411" s="32"/>
      <c r="AO411" s="10"/>
      <c r="AP411" s="32"/>
      <c r="AQ411" s="10"/>
      <c r="AR411" s="32"/>
      <c r="AS411" s="10"/>
      <c r="AT411" s="32"/>
      <c r="AU411" s="10"/>
      <c r="AV411" s="32"/>
      <c r="AW411" s="10"/>
      <c r="AX411" s="242"/>
      <c r="AY411" s="10"/>
      <c r="AZ411" s="32"/>
      <c r="BA411" s="10"/>
      <c r="BB411" s="242"/>
      <c r="BC411" s="10"/>
      <c r="BD411" s="242"/>
      <c r="BE411" s="7"/>
      <c r="BF411" s="247"/>
      <c r="BG411" s="10"/>
      <c r="BH411" s="242"/>
      <c r="BI411" s="7"/>
      <c r="BJ411" s="247"/>
      <c r="BK411" s="7"/>
      <c r="BL411" s="247"/>
      <c r="BM411" s="7"/>
      <c r="BN411" s="8"/>
      <c r="BO411" s="7"/>
      <c r="BP411" s="247"/>
      <c r="BQ411" s="7"/>
      <c r="BR411" s="247"/>
      <c r="BS411" s="7"/>
      <c r="BT411" s="247"/>
      <c r="BU411" s="7"/>
      <c r="BV411" s="247"/>
      <c r="BW411" s="7"/>
      <c r="BX411" s="8"/>
      <c r="BY411" s="7"/>
      <c r="BZ411" s="8"/>
      <c r="CB411" s="41"/>
      <c r="CC411" s="41">
        <f t="shared" si="39"/>
        <v>0</v>
      </c>
      <c r="CD411">
        <f t="shared" si="38"/>
        <v>0</v>
      </c>
      <c r="CF411" s="39"/>
    </row>
    <row r="412" spans="1:84" x14ac:dyDescent="0.25">
      <c r="A412">
        <v>336</v>
      </c>
      <c r="B412" s="6"/>
      <c r="C412" s="10"/>
      <c r="D412" s="32"/>
      <c r="E412" s="10"/>
      <c r="F412" s="32"/>
      <c r="G412" s="10"/>
      <c r="H412" s="32"/>
      <c r="I412" s="10"/>
      <c r="J412" s="32"/>
      <c r="K412" s="10"/>
      <c r="L412" s="32"/>
      <c r="M412" s="10"/>
      <c r="N412" s="32"/>
      <c r="O412" s="10"/>
      <c r="P412" s="32"/>
      <c r="Q412" s="10"/>
      <c r="R412" s="32"/>
      <c r="S412" s="10"/>
      <c r="T412" s="32"/>
      <c r="U412" s="10"/>
      <c r="V412" s="32"/>
      <c r="W412" s="10"/>
      <c r="X412" s="32"/>
      <c r="Y412" s="10"/>
      <c r="Z412" s="32"/>
      <c r="AA412" s="10"/>
      <c r="AB412" s="32"/>
      <c r="AC412" s="10"/>
      <c r="AD412" s="32"/>
      <c r="AE412" s="10"/>
      <c r="AF412" s="32"/>
      <c r="AG412" s="10"/>
      <c r="AH412" s="32"/>
      <c r="AI412" s="10"/>
      <c r="AJ412" s="32"/>
      <c r="AK412" s="10"/>
      <c r="AL412" s="32"/>
      <c r="AM412" s="10"/>
      <c r="AN412" s="32"/>
      <c r="AO412" s="10"/>
      <c r="AP412" s="32"/>
      <c r="AQ412" s="10"/>
      <c r="AR412" s="32"/>
      <c r="AS412" s="10"/>
      <c r="AT412" s="32"/>
      <c r="AU412" s="10"/>
      <c r="AV412" s="32"/>
      <c r="AW412" s="10"/>
      <c r="AX412" s="242"/>
      <c r="AY412" s="10"/>
      <c r="AZ412" s="32"/>
      <c r="BA412" s="10"/>
      <c r="BB412" s="242"/>
      <c r="BC412" s="10"/>
      <c r="BD412" s="242"/>
      <c r="BE412" s="7"/>
      <c r="BF412" s="247"/>
      <c r="BG412" s="10"/>
      <c r="BH412" s="242"/>
      <c r="BI412" s="7"/>
      <c r="BJ412" s="247"/>
      <c r="BK412" s="7"/>
      <c r="BL412" s="247"/>
      <c r="BM412" s="7"/>
      <c r="BN412" s="8"/>
      <c r="BO412" s="7"/>
      <c r="BP412" s="247"/>
      <c r="BQ412" s="7"/>
      <c r="BR412" s="247"/>
      <c r="BS412" s="7"/>
      <c r="BT412" s="247"/>
      <c r="BU412" s="7"/>
      <c r="BV412" s="247"/>
      <c r="BW412" s="7"/>
      <c r="BX412" s="8"/>
      <c r="BY412" s="7"/>
      <c r="BZ412" s="8"/>
      <c r="CB412" s="41"/>
      <c r="CC412" s="41">
        <f t="shared" si="39"/>
        <v>0</v>
      </c>
      <c r="CD412">
        <f t="shared" si="38"/>
        <v>0</v>
      </c>
    </row>
    <row r="413" spans="1:84" x14ac:dyDescent="0.25">
      <c r="A413">
        <v>337</v>
      </c>
      <c r="B413" s="6"/>
      <c r="C413" s="10"/>
      <c r="D413" s="32"/>
      <c r="E413" s="10"/>
      <c r="F413" s="32"/>
      <c r="G413" s="10"/>
      <c r="H413" s="32"/>
      <c r="I413" s="10"/>
      <c r="J413" s="32"/>
      <c r="K413" s="94"/>
      <c r="L413" s="32"/>
      <c r="M413" s="10"/>
      <c r="N413" s="32"/>
      <c r="O413" s="10"/>
      <c r="P413" s="32"/>
      <c r="Q413" s="10"/>
      <c r="R413" s="32"/>
      <c r="S413" s="10"/>
      <c r="T413" s="32"/>
      <c r="U413" s="10"/>
      <c r="V413" s="32"/>
      <c r="W413" s="10"/>
      <c r="X413" s="32"/>
      <c r="Y413" s="10"/>
      <c r="Z413" s="32"/>
      <c r="AA413" s="10"/>
      <c r="AB413" s="32"/>
      <c r="AC413" s="10"/>
      <c r="AD413" s="32"/>
      <c r="AE413" s="10"/>
      <c r="AF413" s="32"/>
      <c r="AG413" s="10"/>
      <c r="AH413" s="32"/>
      <c r="AI413" s="10"/>
      <c r="AJ413" s="32"/>
      <c r="AK413" s="10"/>
      <c r="AL413" s="32"/>
      <c r="AM413" s="10"/>
      <c r="AN413" s="32"/>
      <c r="AO413" s="10"/>
      <c r="AP413" s="32"/>
      <c r="AQ413" s="10"/>
      <c r="AR413" s="32"/>
      <c r="AS413" s="10"/>
      <c r="AT413" s="32"/>
      <c r="AU413" s="10"/>
      <c r="AV413" s="32"/>
      <c r="AW413" s="10"/>
      <c r="AX413" s="242"/>
      <c r="AY413" s="10"/>
      <c r="AZ413" s="32"/>
      <c r="BA413" s="10"/>
      <c r="BB413" s="242"/>
      <c r="BC413" s="10"/>
      <c r="BD413" s="242"/>
      <c r="BE413" s="7"/>
      <c r="BF413" s="247"/>
      <c r="BG413" s="10"/>
      <c r="BH413" s="242"/>
      <c r="BI413" s="7"/>
      <c r="BJ413" s="247"/>
      <c r="BK413" s="7"/>
      <c r="BL413" s="247"/>
      <c r="BM413" s="7"/>
      <c r="BN413" s="8"/>
      <c r="BO413" s="7"/>
      <c r="BP413" s="247"/>
      <c r="BQ413" s="7"/>
      <c r="BR413" s="247"/>
      <c r="BS413" s="7"/>
      <c r="BT413" s="247"/>
      <c r="BU413" s="7"/>
      <c r="BV413" s="247"/>
      <c r="BW413" s="7"/>
      <c r="BX413" s="8"/>
      <c r="BY413" s="7"/>
      <c r="BZ413" s="8"/>
      <c r="CB413" s="41"/>
      <c r="CC413" s="41">
        <f t="shared" si="39"/>
        <v>0</v>
      </c>
      <c r="CD413">
        <f t="shared" si="38"/>
        <v>0</v>
      </c>
      <c r="CF413" s="39"/>
    </row>
    <row r="414" spans="1:84" x14ac:dyDescent="0.25">
      <c r="A414">
        <v>338</v>
      </c>
      <c r="B414" s="6"/>
      <c r="C414" s="10"/>
      <c r="D414" s="32"/>
      <c r="E414" s="10"/>
      <c r="F414" s="32"/>
      <c r="G414" s="10"/>
      <c r="H414" s="32"/>
      <c r="I414" s="10"/>
      <c r="J414" s="32"/>
      <c r="K414" s="10"/>
      <c r="L414" s="32"/>
      <c r="M414" s="10"/>
      <c r="N414" s="32"/>
      <c r="O414" s="10"/>
      <c r="P414" s="32"/>
      <c r="Q414" s="10"/>
      <c r="R414" s="32"/>
      <c r="S414" s="10"/>
      <c r="T414" s="32"/>
      <c r="U414" s="10"/>
      <c r="V414" s="32"/>
      <c r="W414" s="10"/>
      <c r="X414" s="32"/>
      <c r="Y414" s="10"/>
      <c r="Z414" s="32"/>
      <c r="AA414" s="10"/>
      <c r="AB414" s="32"/>
      <c r="AC414" s="10"/>
      <c r="AD414" s="32"/>
      <c r="AE414" s="10"/>
      <c r="AF414" s="32"/>
      <c r="AG414" s="10"/>
      <c r="AH414" s="32"/>
      <c r="AI414" s="10"/>
      <c r="AJ414" s="32"/>
      <c r="AK414" s="10"/>
      <c r="AL414" s="32"/>
      <c r="AM414" s="10"/>
      <c r="AN414" s="32"/>
      <c r="AO414" s="10"/>
      <c r="AP414" s="32"/>
      <c r="AQ414" s="10"/>
      <c r="AR414" s="32"/>
      <c r="AS414" s="10"/>
      <c r="AT414" s="32"/>
      <c r="AU414" s="10"/>
      <c r="AV414" s="32"/>
      <c r="AW414" s="10"/>
      <c r="AX414" s="242"/>
      <c r="AY414" s="10"/>
      <c r="AZ414" s="32"/>
      <c r="BA414" s="10"/>
      <c r="BB414" s="242"/>
      <c r="BC414" s="10"/>
      <c r="BD414" s="242"/>
      <c r="BE414" s="7"/>
      <c r="BF414" s="247"/>
      <c r="BG414" s="10"/>
      <c r="BH414" s="242"/>
      <c r="BI414" s="7"/>
      <c r="BJ414" s="247"/>
      <c r="BK414" s="7"/>
      <c r="BL414" s="247"/>
      <c r="BM414" s="7"/>
      <c r="BN414" s="8"/>
      <c r="BO414" s="7"/>
      <c r="BP414" s="247"/>
      <c r="BQ414" s="7"/>
      <c r="BR414" s="247"/>
      <c r="BS414" s="7"/>
      <c r="BT414" s="247"/>
      <c r="BU414" s="7"/>
      <c r="BV414" s="247"/>
      <c r="BW414" s="7"/>
      <c r="BX414" s="8"/>
      <c r="BY414" s="7"/>
      <c r="BZ414" s="8"/>
      <c r="CB414" s="41"/>
      <c r="CC414" s="41">
        <f t="shared" si="39"/>
        <v>0</v>
      </c>
      <c r="CD414">
        <f t="shared" si="38"/>
        <v>0</v>
      </c>
    </row>
    <row r="415" spans="1:84" x14ac:dyDescent="0.25">
      <c r="A415">
        <v>339</v>
      </c>
      <c r="B415" s="6"/>
      <c r="C415" s="10"/>
      <c r="D415" s="32"/>
      <c r="E415" s="10"/>
      <c r="F415" s="32"/>
      <c r="G415" s="10"/>
      <c r="H415" s="32"/>
      <c r="I415" s="10"/>
      <c r="J415" s="32"/>
      <c r="K415" s="10"/>
      <c r="L415" s="32"/>
      <c r="M415" s="10"/>
      <c r="N415" s="32"/>
      <c r="O415" s="10"/>
      <c r="P415" s="32"/>
      <c r="Q415" s="10"/>
      <c r="R415" s="32"/>
      <c r="S415" s="10"/>
      <c r="T415" s="32"/>
      <c r="U415" s="10"/>
      <c r="V415" s="32"/>
      <c r="W415" s="10"/>
      <c r="X415" s="32"/>
      <c r="Y415" s="10"/>
      <c r="Z415" s="32"/>
      <c r="AA415" s="10"/>
      <c r="AB415" s="32"/>
      <c r="AC415" s="10"/>
      <c r="AD415" s="32"/>
      <c r="AE415" s="10"/>
      <c r="AF415" s="32"/>
      <c r="AG415" s="10"/>
      <c r="AH415" s="32"/>
      <c r="AI415" s="10"/>
      <c r="AJ415" s="32"/>
      <c r="AK415" s="10"/>
      <c r="AL415" s="32"/>
      <c r="AM415" s="10"/>
      <c r="AN415" s="32"/>
      <c r="AO415" s="10"/>
      <c r="AP415" s="32"/>
      <c r="AQ415" s="10"/>
      <c r="AR415" s="32"/>
      <c r="AS415" s="10"/>
      <c r="AT415" s="32"/>
      <c r="AU415" s="10"/>
      <c r="AV415" s="32"/>
      <c r="AW415" s="10"/>
      <c r="AX415" s="242"/>
      <c r="AY415" s="10"/>
      <c r="AZ415" s="32"/>
      <c r="BA415" s="10"/>
      <c r="BB415" s="242"/>
      <c r="BC415" s="10"/>
      <c r="BD415" s="242"/>
      <c r="BE415" s="7"/>
      <c r="BF415" s="247"/>
      <c r="BG415" s="10"/>
      <c r="BH415" s="242"/>
      <c r="BI415" s="7"/>
      <c r="BJ415" s="247"/>
      <c r="BK415" s="7"/>
      <c r="BL415" s="247"/>
      <c r="BM415" s="7"/>
      <c r="BN415" s="8"/>
      <c r="BO415" s="7"/>
      <c r="BP415" s="247"/>
      <c r="BQ415" s="7"/>
      <c r="BR415" s="247"/>
      <c r="BS415" s="7"/>
      <c r="BT415" s="247"/>
      <c r="BU415" s="7"/>
      <c r="BV415" s="247"/>
      <c r="BW415" s="7"/>
      <c r="BX415" s="8"/>
      <c r="BY415" s="7"/>
      <c r="BZ415" s="8"/>
      <c r="CB415" s="41"/>
      <c r="CC415" s="41">
        <f t="shared" si="39"/>
        <v>0</v>
      </c>
      <c r="CD415">
        <f t="shared" si="38"/>
        <v>0</v>
      </c>
    </row>
    <row r="416" spans="1:84" x14ac:dyDescent="0.25">
      <c r="A416">
        <v>340</v>
      </c>
      <c r="B416" s="6"/>
      <c r="C416" s="10"/>
      <c r="D416" s="32"/>
      <c r="E416" s="10"/>
      <c r="F416" s="32"/>
      <c r="G416" s="10"/>
      <c r="H416" s="32"/>
      <c r="I416" s="10"/>
      <c r="J416" s="32"/>
      <c r="K416" s="10"/>
      <c r="L416" s="32"/>
      <c r="M416" s="10"/>
      <c r="N416" s="32"/>
      <c r="O416" s="10"/>
      <c r="P416" s="32"/>
      <c r="Q416" s="10"/>
      <c r="R416" s="32"/>
      <c r="S416" s="10"/>
      <c r="T416" s="32"/>
      <c r="U416" s="10"/>
      <c r="V416" s="32"/>
      <c r="W416" s="10"/>
      <c r="X416" s="32"/>
      <c r="Y416" s="10"/>
      <c r="Z416" s="32"/>
      <c r="AA416" s="10"/>
      <c r="AB416" s="32"/>
      <c r="AC416" s="10"/>
      <c r="AD416" s="32"/>
      <c r="AE416" s="10"/>
      <c r="AF416" s="32"/>
      <c r="AG416" s="10"/>
      <c r="AH416" s="32"/>
      <c r="AI416" s="10"/>
      <c r="AJ416" s="32"/>
      <c r="AK416" s="10"/>
      <c r="AL416" s="32"/>
      <c r="AM416" s="10"/>
      <c r="AN416" s="32"/>
      <c r="AO416" s="10"/>
      <c r="AP416" s="32"/>
      <c r="AQ416" s="10"/>
      <c r="AR416" s="32"/>
      <c r="AS416" s="10"/>
      <c r="AT416" s="32"/>
      <c r="AU416" s="10"/>
      <c r="AV416" s="32"/>
      <c r="AW416" s="10"/>
      <c r="AX416" s="242"/>
      <c r="AY416" s="10"/>
      <c r="AZ416" s="32"/>
      <c r="BA416" s="10"/>
      <c r="BB416" s="242"/>
      <c r="BC416" s="10"/>
      <c r="BD416" s="242"/>
      <c r="BE416" s="7"/>
      <c r="BF416" s="247"/>
      <c r="BG416" s="10"/>
      <c r="BH416" s="242"/>
      <c r="BI416" s="7"/>
      <c r="BJ416" s="247"/>
      <c r="BK416" s="7"/>
      <c r="BL416" s="247"/>
      <c r="BM416" s="7"/>
      <c r="BN416" s="8"/>
      <c r="BO416" s="7"/>
      <c r="BP416" s="247"/>
      <c r="BQ416" s="7"/>
      <c r="BR416" s="247"/>
      <c r="BS416" s="7"/>
      <c r="BT416" s="247"/>
      <c r="BU416" s="7"/>
      <c r="BV416" s="247"/>
      <c r="BW416" s="7"/>
      <c r="BX416" s="8"/>
      <c r="BY416" s="7"/>
      <c r="BZ416" s="8"/>
      <c r="CB416" s="41"/>
      <c r="CC416" s="41">
        <f t="shared" si="39"/>
        <v>0</v>
      </c>
      <c r="CD416">
        <f t="shared" si="38"/>
        <v>0</v>
      </c>
    </row>
    <row r="417" spans="1:84" x14ac:dyDescent="0.25">
      <c r="A417">
        <v>341</v>
      </c>
      <c r="B417" s="6"/>
      <c r="C417" s="10"/>
      <c r="D417" s="32"/>
      <c r="E417" s="10"/>
      <c r="F417" s="32"/>
      <c r="G417" s="10"/>
      <c r="H417" s="32"/>
      <c r="I417" s="10"/>
      <c r="J417" s="32"/>
      <c r="K417" s="10"/>
      <c r="L417" s="32"/>
      <c r="M417" s="10"/>
      <c r="N417" s="32"/>
      <c r="O417" s="10"/>
      <c r="P417" s="32"/>
      <c r="Q417" s="10"/>
      <c r="R417" s="32"/>
      <c r="S417" s="10"/>
      <c r="T417" s="32"/>
      <c r="U417" s="10"/>
      <c r="V417" s="32"/>
      <c r="W417" s="10"/>
      <c r="X417" s="32"/>
      <c r="Y417" s="10"/>
      <c r="Z417" s="32"/>
      <c r="AA417" s="10"/>
      <c r="AB417" s="32"/>
      <c r="AC417" s="10"/>
      <c r="AD417" s="32"/>
      <c r="AE417" s="10"/>
      <c r="AF417" s="32"/>
      <c r="AG417" s="10"/>
      <c r="AH417" s="32"/>
      <c r="AI417" s="10"/>
      <c r="AJ417" s="32"/>
      <c r="AK417" s="10"/>
      <c r="AL417" s="32"/>
      <c r="AM417" s="10"/>
      <c r="AN417" s="32"/>
      <c r="AO417" s="10"/>
      <c r="AP417" s="32"/>
      <c r="AQ417" s="10"/>
      <c r="AR417" s="32"/>
      <c r="AS417" s="10"/>
      <c r="AT417" s="32"/>
      <c r="AU417" s="10"/>
      <c r="AV417" s="32"/>
      <c r="AW417" s="10"/>
      <c r="AX417" s="242"/>
      <c r="AY417" s="10"/>
      <c r="AZ417" s="32"/>
      <c r="BA417" s="10"/>
      <c r="BB417" s="242"/>
      <c r="BC417" s="10"/>
      <c r="BD417" s="242"/>
      <c r="BE417" s="7"/>
      <c r="BF417" s="247"/>
      <c r="BG417" s="10"/>
      <c r="BH417" s="242"/>
      <c r="BI417" s="7"/>
      <c r="BJ417" s="247"/>
      <c r="BK417" s="7"/>
      <c r="BL417" s="247"/>
      <c r="BM417" s="7"/>
      <c r="BN417" s="8"/>
      <c r="BO417" s="7"/>
      <c r="BP417" s="247"/>
      <c r="BQ417" s="7"/>
      <c r="BR417" s="247"/>
      <c r="BS417" s="7"/>
      <c r="BT417" s="247"/>
      <c r="BU417" s="7"/>
      <c r="BV417" s="247"/>
      <c r="BW417" s="7"/>
      <c r="BX417" s="8"/>
      <c r="BY417" s="7"/>
      <c r="BZ417" s="8"/>
      <c r="CB417" s="41"/>
      <c r="CC417" s="41">
        <f t="shared" si="39"/>
        <v>0</v>
      </c>
      <c r="CD417">
        <f t="shared" si="38"/>
        <v>0</v>
      </c>
    </row>
    <row r="418" spans="1:84" x14ac:dyDescent="0.25">
      <c r="A418">
        <v>342</v>
      </c>
      <c r="B418" s="6"/>
      <c r="C418" s="10"/>
      <c r="D418" s="32"/>
      <c r="E418" s="10"/>
      <c r="F418" s="32"/>
      <c r="G418" s="10"/>
      <c r="H418" s="32"/>
      <c r="I418" s="10"/>
      <c r="J418" s="32"/>
      <c r="K418" s="94"/>
      <c r="L418" s="32"/>
      <c r="M418" s="10"/>
      <c r="N418" s="32"/>
      <c r="O418" s="10"/>
      <c r="P418" s="32"/>
      <c r="Q418" s="10"/>
      <c r="R418" s="32"/>
      <c r="S418" s="10"/>
      <c r="T418" s="32"/>
      <c r="U418" s="10"/>
      <c r="V418" s="32"/>
      <c r="W418" s="10"/>
      <c r="X418" s="32"/>
      <c r="Y418" s="10"/>
      <c r="Z418" s="32"/>
      <c r="AA418" s="10"/>
      <c r="AB418" s="32"/>
      <c r="AC418" s="10"/>
      <c r="AD418" s="32"/>
      <c r="AE418" s="10"/>
      <c r="AF418" s="32"/>
      <c r="AG418" s="10"/>
      <c r="AH418" s="32"/>
      <c r="AI418" s="10"/>
      <c r="AJ418" s="32"/>
      <c r="AK418" s="10"/>
      <c r="AL418" s="32"/>
      <c r="AM418" s="10"/>
      <c r="AN418" s="32"/>
      <c r="AO418" s="10"/>
      <c r="AP418" s="32"/>
      <c r="AQ418" s="10"/>
      <c r="AR418" s="32"/>
      <c r="AS418" s="10"/>
      <c r="AT418" s="32"/>
      <c r="AU418" s="10"/>
      <c r="AV418" s="32"/>
      <c r="AW418" s="10"/>
      <c r="AX418" s="242"/>
      <c r="AY418" s="10"/>
      <c r="AZ418" s="32"/>
      <c r="BA418" s="10"/>
      <c r="BB418" s="242"/>
      <c r="BC418" s="10"/>
      <c r="BD418" s="242"/>
      <c r="BE418" s="7"/>
      <c r="BF418" s="247"/>
      <c r="BG418" s="10"/>
      <c r="BH418" s="242"/>
      <c r="BI418" s="7"/>
      <c r="BJ418" s="247"/>
      <c r="BK418" s="7"/>
      <c r="BL418" s="247"/>
      <c r="BM418" s="7"/>
      <c r="BN418" s="8"/>
      <c r="BO418" s="7"/>
      <c r="BP418" s="247"/>
      <c r="BQ418" s="7"/>
      <c r="BR418" s="247"/>
      <c r="BS418" s="7"/>
      <c r="BT418" s="247"/>
      <c r="BU418" s="7"/>
      <c r="BV418" s="247"/>
      <c r="BW418" s="7"/>
      <c r="BX418" s="8"/>
      <c r="BY418" s="7"/>
      <c r="BZ418" s="8"/>
      <c r="CB418" s="41"/>
      <c r="CC418" s="41">
        <f t="shared" si="39"/>
        <v>0</v>
      </c>
      <c r="CD418">
        <f t="shared" si="38"/>
        <v>0</v>
      </c>
      <c r="CF418" s="39"/>
    </row>
    <row r="419" spans="1:84" x14ac:dyDescent="0.25">
      <c r="A419">
        <v>343</v>
      </c>
      <c r="B419" s="6"/>
      <c r="C419" s="10"/>
      <c r="D419" s="32"/>
      <c r="E419" s="10"/>
      <c r="F419" s="32"/>
      <c r="G419" s="10"/>
      <c r="H419" s="32"/>
      <c r="I419" s="10"/>
      <c r="J419" s="32"/>
      <c r="K419" s="94"/>
      <c r="L419" s="32"/>
      <c r="M419" s="10"/>
      <c r="N419" s="32"/>
      <c r="O419" s="10"/>
      <c r="P419" s="32"/>
      <c r="Q419" s="10"/>
      <c r="R419" s="32"/>
      <c r="S419" s="10"/>
      <c r="T419" s="32"/>
      <c r="U419" s="10"/>
      <c r="V419" s="32"/>
      <c r="W419" s="10"/>
      <c r="X419" s="32"/>
      <c r="Y419" s="10"/>
      <c r="Z419" s="32"/>
      <c r="AA419" s="10"/>
      <c r="AB419" s="32"/>
      <c r="AC419" s="10"/>
      <c r="AD419" s="32"/>
      <c r="AE419" s="10"/>
      <c r="AF419" s="32"/>
      <c r="AG419" s="10"/>
      <c r="AH419" s="32"/>
      <c r="AI419" s="10"/>
      <c r="AJ419" s="32"/>
      <c r="AK419" s="10"/>
      <c r="AL419" s="32"/>
      <c r="AM419" s="10"/>
      <c r="AN419" s="32"/>
      <c r="AO419" s="10"/>
      <c r="AP419" s="32"/>
      <c r="AQ419" s="10"/>
      <c r="AR419" s="32"/>
      <c r="AS419" s="10"/>
      <c r="AT419" s="32"/>
      <c r="AU419" s="10"/>
      <c r="AV419" s="32"/>
      <c r="AW419" s="10"/>
      <c r="AX419" s="242"/>
      <c r="AY419" s="10"/>
      <c r="AZ419" s="32"/>
      <c r="BA419" s="10"/>
      <c r="BB419" s="242"/>
      <c r="BC419" s="10"/>
      <c r="BD419" s="242"/>
      <c r="BE419" s="7"/>
      <c r="BF419" s="247"/>
      <c r="BG419" s="10"/>
      <c r="BH419" s="242"/>
      <c r="BI419" s="7"/>
      <c r="BJ419" s="247"/>
      <c r="BK419" s="7"/>
      <c r="BL419" s="247"/>
      <c r="BM419" s="7"/>
      <c r="BN419" s="8"/>
      <c r="BO419" s="7"/>
      <c r="BP419" s="247"/>
      <c r="BQ419" s="7"/>
      <c r="BR419" s="247"/>
      <c r="BS419" s="7"/>
      <c r="BT419" s="247"/>
      <c r="BU419" s="7"/>
      <c r="BV419" s="247"/>
      <c r="BW419" s="7"/>
      <c r="BX419" s="8"/>
      <c r="BY419" s="7"/>
      <c r="BZ419" s="8"/>
      <c r="CB419" s="41"/>
      <c r="CC419" s="41">
        <f t="shared" si="39"/>
        <v>0</v>
      </c>
      <c r="CD419">
        <f t="shared" si="38"/>
        <v>0</v>
      </c>
      <c r="CF419" s="39"/>
    </row>
    <row r="420" spans="1:84" x14ac:dyDescent="0.25">
      <c r="A420">
        <v>344</v>
      </c>
      <c r="B420" s="6"/>
      <c r="C420" s="10"/>
      <c r="D420" s="32"/>
      <c r="E420" s="10"/>
      <c r="F420" s="32"/>
      <c r="G420" s="10"/>
      <c r="H420" s="32"/>
      <c r="I420" s="10"/>
      <c r="J420" s="32"/>
      <c r="K420" s="94"/>
      <c r="L420" s="32"/>
      <c r="M420" s="10"/>
      <c r="N420" s="32"/>
      <c r="O420" s="10"/>
      <c r="P420" s="32"/>
      <c r="Q420" s="10"/>
      <c r="R420" s="32"/>
      <c r="S420" s="10"/>
      <c r="T420" s="32"/>
      <c r="U420" s="10"/>
      <c r="V420" s="32"/>
      <c r="W420" s="10"/>
      <c r="X420" s="32"/>
      <c r="Y420" s="10"/>
      <c r="Z420" s="32"/>
      <c r="AA420" s="10"/>
      <c r="AB420" s="32"/>
      <c r="AC420" s="10"/>
      <c r="AD420" s="32"/>
      <c r="AE420" s="10"/>
      <c r="AF420" s="32"/>
      <c r="AG420" s="10"/>
      <c r="AH420" s="32"/>
      <c r="AI420" s="10"/>
      <c r="AJ420" s="32"/>
      <c r="AK420" s="10"/>
      <c r="AL420" s="32"/>
      <c r="AM420" s="10"/>
      <c r="AN420" s="32"/>
      <c r="AO420" s="10"/>
      <c r="AP420" s="32"/>
      <c r="AQ420" s="10"/>
      <c r="AR420" s="32"/>
      <c r="AS420" s="10"/>
      <c r="AT420" s="32"/>
      <c r="AU420" s="10"/>
      <c r="AV420" s="32"/>
      <c r="AW420" s="10"/>
      <c r="AX420" s="242"/>
      <c r="AY420" s="10"/>
      <c r="AZ420" s="32"/>
      <c r="BA420" s="10"/>
      <c r="BB420" s="242"/>
      <c r="BC420" s="10"/>
      <c r="BD420" s="242"/>
      <c r="BE420" s="7"/>
      <c r="BF420" s="247"/>
      <c r="BG420" s="10"/>
      <c r="BH420" s="242"/>
      <c r="BI420" s="7"/>
      <c r="BJ420" s="247"/>
      <c r="BK420" s="7"/>
      <c r="BL420" s="247"/>
      <c r="BM420" s="7"/>
      <c r="BN420" s="8"/>
      <c r="BO420" s="7"/>
      <c r="BP420" s="247"/>
      <c r="BQ420" s="7"/>
      <c r="BR420" s="247"/>
      <c r="BS420" s="7"/>
      <c r="BT420" s="247"/>
      <c r="BU420" s="7"/>
      <c r="BV420" s="247"/>
      <c r="BW420" s="7"/>
      <c r="BX420" s="8"/>
      <c r="BY420" s="7"/>
      <c r="BZ420" s="8"/>
      <c r="CB420" s="41"/>
      <c r="CC420" s="41">
        <f t="shared" si="39"/>
        <v>0</v>
      </c>
      <c r="CD420">
        <f t="shared" si="38"/>
        <v>0</v>
      </c>
      <c r="CF420" s="39"/>
    </row>
    <row r="421" spans="1:84" x14ac:dyDescent="0.25">
      <c r="A421">
        <v>345</v>
      </c>
      <c r="B421" s="6"/>
      <c r="C421" s="10"/>
      <c r="D421" s="32"/>
      <c r="E421" s="10"/>
      <c r="F421" s="32"/>
      <c r="G421" s="10"/>
      <c r="H421" s="32"/>
      <c r="I421" s="10"/>
      <c r="J421" s="32"/>
      <c r="K421" s="10"/>
      <c r="L421" s="32"/>
      <c r="M421" s="10"/>
      <c r="N421" s="32"/>
      <c r="O421" s="10"/>
      <c r="P421" s="32"/>
      <c r="Q421" s="10"/>
      <c r="R421" s="32"/>
      <c r="S421" s="10"/>
      <c r="T421" s="32"/>
      <c r="U421" s="10"/>
      <c r="V421" s="32"/>
      <c r="W421" s="10"/>
      <c r="X421" s="32"/>
      <c r="Y421" s="10"/>
      <c r="Z421" s="32"/>
      <c r="AA421" s="10"/>
      <c r="AB421" s="32"/>
      <c r="AC421" s="10"/>
      <c r="AD421" s="32"/>
      <c r="AE421" s="10"/>
      <c r="AF421" s="32"/>
      <c r="AG421" s="10"/>
      <c r="AH421" s="32"/>
      <c r="AI421" s="10"/>
      <c r="AJ421" s="32"/>
      <c r="AK421" s="10"/>
      <c r="AL421" s="32"/>
      <c r="AM421" s="10"/>
      <c r="AN421" s="32"/>
      <c r="AO421" s="10"/>
      <c r="AP421" s="32"/>
      <c r="AQ421" s="10"/>
      <c r="AR421" s="32"/>
      <c r="AS421" s="10"/>
      <c r="AT421" s="32"/>
      <c r="AU421" s="10"/>
      <c r="AV421" s="32"/>
      <c r="AW421" s="10"/>
      <c r="AX421" s="242"/>
      <c r="AY421" s="10"/>
      <c r="AZ421" s="32"/>
      <c r="BA421" s="10"/>
      <c r="BB421" s="242"/>
      <c r="BC421" s="10"/>
      <c r="BD421" s="242"/>
      <c r="BE421" s="7"/>
      <c r="BF421" s="247"/>
      <c r="BG421" s="10"/>
      <c r="BH421" s="242"/>
      <c r="BI421" s="7"/>
      <c r="BJ421" s="247"/>
      <c r="BK421" s="7"/>
      <c r="BL421" s="247"/>
      <c r="BM421" s="7"/>
      <c r="BN421" s="8"/>
      <c r="BO421" s="7"/>
      <c r="BP421" s="247"/>
      <c r="BQ421" s="7"/>
      <c r="BR421" s="247"/>
      <c r="BS421" s="7"/>
      <c r="BT421" s="247"/>
      <c r="BU421" s="7"/>
      <c r="BV421" s="247"/>
      <c r="BW421" s="7"/>
      <c r="BX421" s="8"/>
      <c r="BY421" s="7"/>
      <c r="BZ421" s="8"/>
      <c r="CB421" s="41"/>
      <c r="CC421" s="41">
        <f t="shared" si="39"/>
        <v>0</v>
      </c>
      <c r="CD421">
        <f t="shared" si="38"/>
        <v>0</v>
      </c>
    </row>
    <row r="422" spans="1:84" x14ac:dyDescent="0.25">
      <c r="A422">
        <v>346</v>
      </c>
      <c r="B422" s="6"/>
      <c r="C422" s="10"/>
      <c r="D422" s="32"/>
      <c r="E422" s="10"/>
      <c r="F422" s="32"/>
      <c r="G422" s="10"/>
      <c r="H422" s="32"/>
      <c r="I422" s="10"/>
      <c r="J422" s="32"/>
      <c r="K422" s="94"/>
      <c r="L422" s="32"/>
      <c r="M422" s="10"/>
      <c r="N422" s="32"/>
      <c r="O422" s="10"/>
      <c r="P422" s="32"/>
      <c r="Q422" s="10"/>
      <c r="R422" s="32"/>
      <c r="S422" s="10"/>
      <c r="T422" s="32"/>
      <c r="U422" s="10"/>
      <c r="V422" s="32"/>
      <c r="W422" s="10"/>
      <c r="X422" s="32"/>
      <c r="Y422" s="10"/>
      <c r="Z422" s="32"/>
      <c r="AA422" s="10"/>
      <c r="AB422" s="32"/>
      <c r="AC422" s="10"/>
      <c r="AD422" s="32"/>
      <c r="AE422" s="10"/>
      <c r="AF422" s="32"/>
      <c r="AG422" s="10"/>
      <c r="AH422" s="32"/>
      <c r="AI422" s="10"/>
      <c r="AJ422" s="32"/>
      <c r="AK422" s="10"/>
      <c r="AL422" s="32"/>
      <c r="AM422" s="10"/>
      <c r="AN422" s="32"/>
      <c r="AO422" s="10"/>
      <c r="AP422" s="32"/>
      <c r="AQ422" s="10"/>
      <c r="AR422" s="32"/>
      <c r="AS422" s="10"/>
      <c r="AT422" s="32"/>
      <c r="AU422" s="10"/>
      <c r="AV422" s="32"/>
      <c r="AW422" s="10"/>
      <c r="AX422" s="242"/>
      <c r="AY422" s="10"/>
      <c r="AZ422" s="32"/>
      <c r="BA422" s="10"/>
      <c r="BB422" s="242"/>
      <c r="BC422" s="10"/>
      <c r="BD422" s="242"/>
      <c r="BE422" s="7"/>
      <c r="BF422" s="247"/>
      <c r="BG422" s="10"/>
      <c r="BH422" s="242"/>
      <c r="BI422" s="7"/>
      <c r="BJ422" s="247"/>
      <c r="BK422" s="7"/>
      <c r="BL422" s="247"/>
      <c r="BM422" s="7"/>
      <c r="BN422" s="8"/>
      <c r="BO422" s="7"/>
      <c r="BP422" s="247"/>
      <c r="BQ422" s="7"/>
      <c r="BR422" s="247"/>
      <c r="BS422" s="7"/>
      <c r="BT422" s="247"/>
      <c r="BU422" s="7"/>
      <c r="BV422" s="247"/>
      <c r="BW422" s="7"/>
      <c r="BX422" s="8"/>
      <c r="BY422" s="7"/>
      <c r="BZ422" s="8"/>
      <c r="CB422" s="41"/>
      <c r="CC422" s="41">
        <f t="shared" si="39"/>
        <v>0</v>
      </c>
      <c r="CD422">
        <f t="shared" si="38"/>
        <v>0</v>
      </c>
      <c r="CF422" s="39"/>
    </row>
    <row r="423" spans="1:84" x14ac:dyDescent="0.25">
      <c r="A423">
        <v>347</v>
      </c>
      <c r="B423" s="6"/>
      <c r="C423" s="10"/>
      <c r="D423" s="32"/>
      <c r="E423" s="10"/>
      <c r="F423" s="32"/>
      <c r="G423" s="10"/>
      <c r="H423" s="32"/>
      <c r="I423" s="10"/>
      <c r="J423" s="32"/>
      <c r="K423" s="94"/>
      <c r="L423" s="32"/>
      <c r="M423" s="10"/>
      <c r="N423" s="32"/>
      <c r="O423" s="10"/>
      <c r="P423" s="32"/>
      <c r="Q423" s="10"/>
      <c r="R423" s="32"/>
      <c r="S423" s="10"/>
      <c r="T423" s="32"/>
      <c r="U423" s="94"/>
      <c r="V423" s="32"/>
      <c r="W423" s="10"/>
      <c r="X423" s="32"/>
      <c r="Y423" s="10"/>
      <c r="Z423" s="32"/>
      <c r="AA423" s="10"/>
      <c r="AB423" s="32"/>
      <c r="AC423" s="10"/>
      <c r="AD423" s="32"/>
      <c r="AE423" s="10"/>
      <c r="AF423" s="32"/>
      <c r="AG423" s="10"/>
      <c r="AH423" s="32"/>
      <c r="AI423" s="10"/>
      <c r="AJ423" s="32"/>
      <c r="AK423" s="10"/>
      <c r="AL423" s="32"/>
      <c r="AM423" s="10"/>
      <c r="AN423" s="32"/>
      <c r="AO423" s="10"/>
      <c r="AP423" s="32"/>
      <c r="AQ423" s="10"/>
      <c r="AR423" s="32"/>
      <c r="AS423" s="10"/>
      <c r="AT423" s="32"/>
      <c r="AU423" s="10"/>
      <c r="AV423" s="32"/>
      <c r="AW423" s="10"/>
      <c r="AX423" s="242"/>
      <c r="AY423" s="10"/>
      <c r="AZ423" s="32"/>
      <c r="BA423" s="10"/>
      <c r="BB423" s="242"/>
      <c r="BC423" s="10"/>
      <c r="BD423" s="242"/>
      <c r="BE423" s="7"/>
      <c r="BF423" s="247"/>
      <c r="BG423" s="10"/>
      <c r="BH423" s="242"/>
      <c r="BI423" s="7"/>
      <c r="BJ423" s="247"/>
      <c r="BK423" s="7"/>
      <c r="BL423" s="247"/>
      <c r="BM423" s="7"/>
      <c r="BN423" s="8"/>
      <c r="BO423" s="7"/>
      <c r="BP423" s="247"/>
      <c r="BQ423" s="7"/>
      <c r="BR423" s="247"/>
      <c r="BS423" s="7"/>
      <c r="BT423" s="247"/>
      <c r="BU423" s="7"/>
      <c r="BV423" s="247"/>
      <c r="BW423" s="7"/>
      <c r="BX423" s="8"/>
      <c r="BY423" s="7"/>
      <c r="BZ423" s="8"/>
      <c r="CB423" s="41"/>
      <c r="CC423" s="41">
        <f t="shared" si="39"/>
        <v>0</v>
      </c>
      <c r="CD423">
        <f t="shared" si="38"/>
        <v>0</v>
      </c>
      <c r="CF423" s="39"/>
    </row>
    <row r="424" spans="1:84" x14ac:dyDescent="0.25">
      <c r="A424">
        <v>348</v>
      </c>
      <c r="B424" s="6"/>
      <c r="C424" s="10"/>
      <c r="D424" s="32"/>
      <c r="E424" s="10"/>
      <c r="F424" s="32"/>
      <c r="G424" s="10"/>
      <c r="H424" s="32"/>
      <c r="I424" s="10"/>
      <c r="J424" s="32"/>
      <c r="K424" s="94"/>
      <c r="L424" s="32"/>
      <c r="M424" s="10"/>
      <c r="N424" s="32"/>
      <c r="O424" s="10"/>
      <c r="P424" s="32"/>
      <c r="Q424" s="10"/>
      <c r="R424" s="32"/>
      <c r="S424" s="10"/>
      <c r="T424" s="32"/>
      <c r="U424" s="10"/>
      <c r="V424" s="32"/>
      <c r="W424" s="10"/>
      <c r="X424" s="32"/>
      <c r="Y424" s="10"/>
      <c r="Z424" s="32"/>
      <c r="AA424" s="10"/>
      <c r="AB424" s="32"/>
      <c r="AC424" s="10"/>
      <c r="AD424" s="32"/>
      <c r="AE424" s="10"/>
      <c r="AF424" s="32"/>
      <c r="AG424" s="10"/>
      <c r="AH424" s="32"/>
      <c r="AI424" s="10"/>
      <c r="AJ424" s="32"/>
      <c r="AK424" s="10"/>
      <c r="AL424" s="32"/>
      <c r="AM424" s="10"/>
      <c r="AN424" s="32"/>
      <c r="AO424" s="10"/>
      <c r="AP424" s="32"/>
      <c r="AQ424" s="10"/>
      <c r="AR424" s="32"/>
      <c r="AS424" s="10"/>
      <c r="AT424" s="32"/>
      <c r="AU424" s="10"/>
      <c r="AV424" s="32"/>
      <c r="AW424" s="10"/>
      <c r="AX424" s="242"/>
      <c r="AY424" s="10"/>
      <c r="AZ424" s="32"/>
      <c r="BA424" s="10"/>
      <c r="BB424" s="242"/>
      <c r="BC424" s="10"/>
      <c r="BD424" s="242"/>
      <c r="BE424" s="7"/>
      <c r="BF424" s="247"/>
      <c r="BG424" s="10"/>
      <c r="BH424" s="242"/>
      <c r="BI424" s="7"/>
      <c r="BJ424" s="247"/>
      <c r="BK424" s="7"/>
      <c r="BL424" s="247"/>
      <c r="BM424" s="7"/>
      <c r="BN424" s="8"/>
      <c r="BO424" s="7"/>
      <c r="BP424" s="247"/>
      <c r="BQ424" s="7"/>
      <c r="BR424" s="247"/>
      <c r="BS424" s="7"/>
      <c r="BT424" s="247"/>
      <c r="BU424" s="7"/>
      <c r="BV424" s="247"/>
      <c r="BW424" s="7"/>
      <c r="BX424" s="8"/>
      <c r="BY424" s="7"/>
      <c r="BZ424" s="8"/>
      <c r="CB424" s="41"/>
      <c r="CC424" s="41">
        <f t="shared" si="39"/>
        <v>0</v>
      </c>
      <c r="CD424">
        <f t="shared" si="38"/>
        <v>0</v>
      </c>
      <c r="CF424" s="39"/>
    </row>
    <row r="425" spans="1:84" x14ac:dyDescent="0.25">
      <c r="A425">
        <v>349</v>
      </c>
      <c r="B425" s="6"/>
      <c r="C425" s="10"/>
      <c r="D425" s="32"/>
      <c r="E425" s="10"/>
      <c r="F425" s="32"/>
      <c r="G425" s="10"/>
      <c r="H425" s="32"/>
      <c r="I425" s="10"/>
      <c r="J425" s="32"/>
      <c r="K425" s="10"/>
      <c r="L425" s="32"/>
      <c r="M425" s="10"/>
      <c r="N425" s="32"/>
      <c r="O425" s="10"/>
      <c r="P425" s="32"/>
      <c r="Q425" s="10"/>
      <c r="R425" s="32"/>
      <c r="S425" s="10"/>
      <c r="T425" s="32"/>
      <c r="U425" s="10"/>
      <c r="V425" s="32"/>
      <c r="W425" s="10"/>
      <c r="X425" s="32"/>
      <c r="Y425" s="10"/>
      <c r="Z425" s="32"/>
      <c r="AA425" s="10"/>
      <c r="AB425" s="32"/>
      <c r="AC425" s="10"/>
      <c r="AD425" s="32"/>
      <c r="AE425" s="10"/>
      <c r="AF425" s="32"/>
      <c r="AG425" s="10"/>
      <c r="AH425" s="32"/>
      <c r="AI425" s="10"/>
      <c r="AJ425" s="32"/>
      <c r="AK425" s="10"/>
      <c r="AL425" s="32"/>
      <c r="AM425" s="10"/>
      <c r="AN425" s="32"/>
      <c r="AO425" s="10"/>
      <c r="AP425" s="32"/>
      <c r="AQ425" s="10"/>
      <c r="AR425" s="32"/>
      <c r="AS425" s="10"/>
      <c r="AT425" s="32"/>
      <c r="AU425" s="10"/>
      <c r="AV425" s="32"/>
      <c r="AW425" s="10"/>
      <c r="AX425" s="242"/>
      <c r="AY425" s="10"/>
      <c r="AZ425" s="32"/>
      <c r="BA425" s="10"/>
      <c r="BB425" s="242"/>
      <c r="BC425" s="10"/>
      <c r="BD425" s="242"/>
      <c r="BE425" s="7"/>
      <c r="BF425" s="247"/>
      <c r="BG425" s="10"/>
      <c r="BH425" s="242"/>
      <c r="BI425" s="7"/>
      <c r="BJ425" s="247"/>
      <c r="BK425" s="7"/>
      <c r="BL425" s="247"/>
      <c r="BM425" s="7"/>
      <c r="BN425" s="8"/>
      <c r="BO425" s="7"/>
      <c r="BP425" s="247"/>
      <c r="BQ425" s="7"/>
      <c r="BR425" s="247"/>
      <c r="BS425" s="7"/>
      <c r="BT425" s="247"/>
      <c r="BU425" s="7"/>
      <c r="BV425" s="247"/>
      <c r="BW425" s="7"/>
      <c r="BX425" s="8"/>
      <c r="BY425" s="7"/>
      <c r="BZ425" s="8"/>
      <c r="CB425" s="41"/>
      <c r="CC425" s="41">
        <f t="shared" si="39"/>
        <v>0</v>
      </c>
      <c r="CD425">
        <f t="shared" si="38"/>
        <v>0</v>
      </c>
    </row>
    <row r="426" spans="1:84" x14ac:dyDescent="0.25">
      <c r="A426">
        <v>350</v>
      </c>
      <c r="B426" s="6"/>
      <c r="C426" s="10"/>
      <c r="D426" s="32"/>
      <c r="E426" s="10"/>
      <c r="F426" s="32"/>
      <c r="G426" s="10"/>
      <c r="H426" s="32"/>
      <c r="I426" s="10"/>
      <c r="J426" s="32"/>
      <c r="K426" s="10"/>
      <c r="L426" s="32"/>
      <c r="M426" s="10"/>
      <c r="N426" s="32"/>
      <c r="O426" s="10"/>
      <c r="P426" s="32"/>
      <c r="Q426" s="10"/>
      <c r="R426" s="32"/>
      <c r="S426" s="10"/>
      <c r="T426" s="32"/>
      <c r="U426" s="10"/>
      <c r="V426" s="32"/>
      <c r="W426" s="10"/>
      <c r="X426" s="32"/>
      <c r="Y426" s="10"/>
      <c r="Z426" s="32"/>
      <c r="AA426" s="10"/>
      <c r="AB426" s="32"/>
      <c r="AC426" s="10"/>
      <c r="AD426" s="32"/>
      <c r="AE426" s="10"/>
      <c r="AF426" s="32"/>
      <c r="AG426" s="10"/>
      <c r="AH426" s="32"/>
      <c r="AI426" s="10"/>
      <c r="AJ426" s="32"/>
      <c r="AK426" s="10"/>
      <c r="AL426" s="32"/>
      <c r="AM426" s="10"/>
      <c r="AN426" s="32"/>
      <c r="AO426" s="10"/>
      <c r="AP426" s="32"/>
      <c r="AQ426" s="10"/>
      <c r="AR426" s="32"/>
      <c r="AS426" s="10"/>
      <c r="AT426" s="32"/>
      <c r="AU426" s="10"/>
      <c r="AV426" s="32"/>
      <c r="AW426" s="10"/>
      <c r="AX426" s="242"/>
      <c r="AY426" s="10"/>
      <c r="AZ426" s="32"/>
      <c r="BA426" s="10"/>
      <c r="BB426" s="242"/>
      <c r="BC426" s="10"/>
      <c r="BD426" s="242"/>
      <c r="BE426" s="7"/>
      <c r="BF426" s="247"/>
      <c r="BG426" s="10"/>
      <c r="BH426" s="242"/>
      <c r="BI426" s="7"/>
      <c r="BJ426" s="247"/>
      <c r="BK426" s="7"/>
      <c r="BL426" s="247"/>
      <c r="BM426" s="7"/>
      <c r="BN426" s="8"/>
      <c r="BO426" s="7"/>
      <c r="BP426" s="247"/>
      <c r="BQ426" s="7"/>
      <c r="BR426" s="247"/>
      <c r="BS426" s="7"/>
      <c r="BT426" s="247"/>
      <c r="BU426" s="7"/>
      <c r="BV426" s="247"/>
      <c r="BW426" s="7"/>
      <c r="BX426" s="8"/>
      <c r="BY426" s="7"/>
      <c r="BZ426" s="8"/>
      <c r="CB426" s="41"/>
      <c r="CC426" s="41">
        <f t="shared" si="39"/>
        <v>0</v>
      </c>
      <c r="CD426">
        <f t="shared" si="38"/>
        <v>0</v>
      </c>
    </row>
    <row r="427" spans="1:84" x14ac:dyDescent="0.25">
      <c r="A427">
        <v>351</v>
      </c>
      <c r="B427" s="6"/>
      <c r="C427" s="10"/>
      <c r="D427" s="32"/>
      <c r="E427" s="10"/>
      <c r="F427" s="32"/>
      <c r="G427" s="10"/>
      <c r="H427" s="32"/>
      <c r="I427" s="10"/>
      <c r="J427" s="32"/>
      <c r="K427" s="10"/>
      <c r="L427" s="32"/>
      <c r="M427" s="10"/>
      <c r="N427" s="32"/>
      <c r="O427" s="10"/>
      <c r="P427" s="32"/>
      <c r="Q427" s="10"/>
      <c r="R427" s="32"/>
      <c r="S427" s="10"/>
      <c r="T427" s="32"/>
      <c r="U427" s="10"/>
      <c r="V427" s="32"/>
      <c r="W427" s="10"/>
      <c r="X427" s="32"/>
      <c r="Y427" s="10"/>
      <c r="Z427" s="32"/>
      <c r="AA427" s="10"/>
      <c r="AB427" s="32"/>
      <c r="AC427" s="10"/>
      <c r="AD427" s="32"/>
      <c r="AE427" s="10"/>
      <c r="AF427" s="32"/>
      <c r="AG427" s="10"/>
      <c r="AH427" s="32"/>
      <c r="AI427" s="10"/>
      <c r="AJ427" s="32"/>
      <c r="AK427" s="10"/>
      <c r="AL427" s="32"/>
      <c r="AM427" s="10"/>
      <c r="AN427" s="32"/>
      <c r="AO427" s="10"/>
      <c r="AP427" s="32"/>
      <c r="AQ427" s="10"/>
      <c r="AR427" s="32"/>
      <c r="AS427" s="10"/>
      <c r="AT427" s="32"/>
      <c r="AU427" s="10"/>
      <c r="AV427" s="32"/>
      <c r="AW427" s="10"/>
      <c r="AX427" s="242"/>
      <c r="AY427" s="10"/>
      <c r="AZ427" s="32"/>
      <c r="BA427" s="10"/>
      <c r="BB427" s="242"/>
      <c r="BC427" s="10"/>
      <c r="BD427" s="242"/>
      <c r="BE427" s="7"/>
      <c r="BF427" s="247"/>
      <c r="BG427" s="10"/>
      <c r="BH427" s="242"/>
      <c r="BI427" s="7"/>
      <c r="BJ427" s="247"/>
      <c r="BK427" s="7"/>
      <c r="BL427" s="247"/>
      <c r="BM427" s="7"/>
      <c r="BN427" s="8"/>
      <c r="BO427" s="7"/>
      <c r="BP427" s="247"/>
      <c r="BQ427" s="7"/>
      <c r="BR427" s="247"/>
      <c r="BS427" s="7"/>
      <c r="BT427" s="247"/>
      <c r="BU427" s="7"/>
      <c r="BV427" s="247"/>
      <c r="BW427" s="7"/>
      <c r="BX427" s="8"/>
      <c r="BY427" s="7"/>
      <c r="BZ427" s="8"/>
      <c r="CB427" s="41"/>
      <c r="CC427" s="41">
        <f t="shared" si="39"/>
        <v>0</v>
      </c>
      <c r="CD427">
        <f t="shared" ref="CD427:CD441" si="40">COUNT(C427:BZ427)/2</f>
        <v>0</v>
      </c>
    </row>
    <row r="428" spans="1:84" x14ac:dyDescent="0.25">
      <c r="A428">
        <v>352</v>
      </c>
      <c r="B428" s="6"/>
      <c r="C428" s="10"/>
      <c r="D428" s="32"/>
      <c r="E428" s="10"/>
      <c r="F428" s="32"/>
      <c r="G428" s="10"/>
      <c r="H428" s="32"/>
      <c r="I428" s="10"/>
      <c r="J428" s="32"/>
      <c r="K428" s="10"/>
      <c r="L428" s="32"/>
      <c r="M428" s="10"/>
      <c r="N428" s="32"/>
      <c r="O428" s="10"/>
      <c r="P428" s="32"/>
      <c r="Q428" s="10"/>
      <c r="R428" s="32"/>
      <c r="S428" s="10"/>
      <c r="T428" s="32"/>
      <c r="U428" s="10"/>
      <c r="V428" s="32"/>
      <c r="W428" s="10"/>
      <c r="X428" s="32"/>
      <c r="Y428" s="10"/>
      <c r="Z428" s="32"/>
      <c r="AA428" s="10"/>
      <c r="AB428" s="32"/>
      <c r="AC428" s="10"/>
      <c r="AD428" s="32"/>
      <c r="AE428" s="10"/>
      <c r="AF428" s="32"/>
      <c r="AG428" s="10"/>
      <c r="AH428" s="32"/>
      <c r="AI428" s="10"/>
      <c r="AJ428" s="32"/>
      <c r="AK428" s="10"/>
      <c r="AL428" s="32"/>
      <c r="AM428" s="10"/>
      <c r="AN428" s="32"/>
      <c r="AO428" s="10"/>
      <c r="AP428" s="32"/>
      <c r="AQ428" s="10"/>
      <c r="AR428" s="32"/>
      <c r="AS428" s="10"/>
      <c r="AT428" s="32"/>
      <c r="AU428" s="10"/>
      <c r="AV428" s="32"/>
      <c r="AW428" s="10"/>
      <c r="AX428" s="242"/>
      <c r="AY428" s="10"/>
      <c r="AZ428" s="32"/>
      <c r="BA428" s="10"/>
      <c r="BB428" s="242"/>
      <c r="BC428" s="10"/>
      <c r="BD428" s="242"/>
      <c r="BE428" s="7"/>
      <c r="BF428" s="247"/>
      <c r="BG428" s="10"/>
      <c r="BH428" s="242"/>
      <c r="BI428" s="7"/>
      <c r="BJ428" s="247"/>
      <c r="BK428" s="7"/>
      <c r="BL428" s="247"/>
      <c r="BM428" s="7"/>
      <c r="BN428" s="8"/>
      <c r="BO428" s="7"/>
      <c r="BP428" s="247"/>
      <c r="BQ428" s="7"/>
      <c r="BR428" s="247"/>
      <c r="BS428" s="7"/>
      <c r="BT428" s="247"/>
      <c r="BU428" s="7"/>
      <c r="BV428" s="247"/>
      <c r="BW428" s="7"/>
      <c r="BX428" s="8"/>
      <c r="BY428" s="7"/>
      <c r="BZ428" s="8"/>
      <c r="CB428" s="41"/>
      <c r="CC428" s="41">
        <f t="shared" si="39"/>
        <v>0</v>
      </c>
      <c r="CD428">
        <f t="shared" si="40"/>
        <v>0</v>
      </c>
    </row>
    <row r="429" spans="1:84" x14ac:dyDescent="0.25">
      <c r="A429">
        <v>353</v>
      </c>
      <c r="B429" s="6"/>
      <c r="C429" s="10"/>
      <c r="D429" s="32"/>
      <c r="E429" s="10"/>
      <c r="F429" s="32"/>
      <c r="G429" s="10"/>
      <c r="H429" s="32"/>
      <c r="I429" s="10"/>
      <c r="J429" s="32"/>
      <c r="K429" s="10"/>
      <c r="L429" s="32"/>
      <c r="M429" s="10"/>
      <c r="N429" s="32"/>
      <c r="O429" s="10"/>
      <c r="P429" s="32"/>
      <c r="Q429" s="10"/>
      <c r="R429" s="32"/>
      <c r="S429" s="10"/>
      <c r="T429" s="32"/>
      <c r="U429" s="10"/>
      <c r="V429" s="32"/>
      <c r="W429" s="10"/>
      <c r="X429" s="32"/>
      <c r="Y429" s="10"/>
      <c r="Z429" s="32"/>
      <c r="AA429" s="10"/>
      <c r="AB429" s="32"/>
      <c r="AC429" s="10"/>
      <c r="AD429" s="32"/>
      <c r="AE429" s="10"/>
      <c r="AF429" s="32"/>
      <c r="AG429" s="10"/>
      <c r="AH429" s="32"/>
      <c r="AI429" s="10"/>
      <c r="AJ429" s="32"/>
      <c r="AK429" s="10"/>
      <c r="AL429" s="32"/>
      <c r="AM429" s="10"/>
      <c r="AN429" s="32"/>
      <c r="AO429" s="10"/>
      <c r="AP429" s="32"/>
      <c r="AQ429" s="10"/>
      <c r="AR429" s="32"/>
      <c r="AS429" s="10"/>
      <c r="AT429" s="32"/>
      <c r="AU429" s="10"/>
      <c r="AV429" s="32"/>
      <c r="AW429" s="10"/>
      <c r="AX429" s="242"/>
      <c r="AY429" s="10"/>
      <c r="AZ429" s="32"/>
      <c r="BA429" s="10"/>
      <c r="BB429" s="242"/>
      <c r="BC429" s="10"/>
      <c r="BD429" s="242"/>
      <c r="BE429" s="7"/>
      <c r="BF429" s="247"/>
      <c r="BG429" s="10"/>
      <c r="BH429" s="242"/>
      <c r="BI429" s="7"/>
      <c r="BJ429" s="247"/>
      <c r="BK429" s="7"/>
      <c r="BL429" s="247"/>
      <c r="BM429" s="7"/>
      <c r="BN429" s="8"/>
      <c r="BO429" s="7"/>
      <c r="BP429" s="247"/>
      <c r="BQ429" s="7"/>
      <c r="BR429" s="247"/>
      <c r="BS429" s="7"/>
      <c r="BT429" s="247"/>
      <c r="BU429" s="7"/>
      <c r="BV429" s="247"/>
      <c r="BW429" s="7"/>
      <c r="BX429" s="8"/>
      <c r="BY429" s="7"/>
      <c r="BZ429" s="8"/>
      <c r="CB429" s="41"/>
      <c r="CC429" s="41">
        <f t="shared" si="39"/>
        <v>0</v>
      </c>
      <c r="CD429">
        <f t="shared" si="40"/>
        <v>0</v>
      </c>
    </row>
    <row r="430" spans="1:84" x14ac:dyDescent="0.25">
      <c r="A430">
        <v>354</v>
      </c>
      <c r="B430" s="6"/>
      <c r="C430" s="10"/>
      <c r="D430" s="32"/>
      <c r="E430" s="10"/>
      <c r="F430" s="32"/>
      <c r="G430" s="10"/>
      <c r="H430" s="32"/>
      <c r="I430" s="10"/>
      <c r="J430" s="32"/>
      <c r="K430" s="94"/>
      <c r="L430" s="32"/>
      <c r="M430" s="10"/>
      <c r="N430" s="32"/>
      <c r="O430" s="10"/>
      <c r="P430" s="32"/>
      <c r="Q430" s="10"/>
      <c r="R430" s="32"/>
      <c r="S430" s="10"/>
      <c r="T430" s="32"/>
      <c r="U430" s="10"/>
      <c r="V430" s="32"/>
      <c r="W430" s="10"/>
      <c r="X430" s="32"/>
      <c r="Y430" s="10"/>
      <c r="Z430" s="32"/>
      <c r="AA430" s="10"/>
      <c r="AB430" s="32"/>
      <c r="AC430" s="10"/>
      <c r="AD430" s="32"/>
      <c r="AE430" s="10"/>
      <c r="AF430" s="32"/>
      <c r="AG430" s="10"/>
      <c r="AH430" s="32"/>
      <c r="AI430" s="10"/>
      <c r="AJ430" s="32"/>
      <c r="AK430" s="10"/>
      <c r="AL430" s="32"/>
      <c r="AM430" s="10"/>
      <c r="AN430" s="32"/>
      <c r="AO430" s="10"/>
      <c r="AP430" s="32"/>
      <c r="AQ430" s="10"/>
      <c r="AR430" s="32"/>
      <c r="AS430" s="10"/>
      <c r="AT430" s="32"/>
      <c r="AU430" s="10"/>
      <c r="AV430" s="32"/>
      <c r="AW430" s="10"/>
      <c r="AX430" s="242"/>
      <c r="AY430" s="10"/>
      <c r="AZ430" s="32"/>
      <c r="BA430" s="10"/>
      <c r="BB430" s="242"/>
      <c r="BC430" s="10"/>
      <c r="BD430" s="242"/>
      <c r="BE430" s="7"/>
      <c r="BF430" s="247"/>
      <c r="BG430" s="10"/>
      <c r="BH430" s="242"/>
      <c r="BI430" s="7"/>
      <c r="BJ430" s="247"/>
      <c r="BK430" s="7"/>
      <c r="BL430" s="247"/>
      <c r="BM430" s="7"/>
      <c r="BN430" s="8"/>
      <c r="BO430" s="7"/>
      <c r="BP430" s="247"/>
      <c r="BQ430" s="7"/>
      <c r="BR430" s="247"/>
      <c r="BS430" s="7"/>
      <c r="BT430" s="247"/>
      <c r="BU430" s="7"/>
      <c r="BV430" s="247"/>
      <c r="BW430" s="7"/>
      <c r="BX430" s="8"/>
      <c r="BY430" s="7"/>
      <c r="BZ430" s="8"/>
      <c r="CB430" s="41"/>
      <c r="CC430" s="41">
        <f t="shared" si="39"/>
        <v>0</v>
      </c>
      <c r="CD430">
        <f t="shared" si="40"/>
        <v>0</v>
      </c>
      <c r="CF430" s="39"/>
    </row>
    <row r="431" spans="1:84" x14ac:dyDescent="0.25">
      <c r="A431">
        <v>355</v>
      </c>
      <c r="B431" s="6"/>
      <c r="C431" s="10"/>
      <c r="D431" s="32"/>
      <c r="E431" s="10"/>
      <c r="F431" s="32"/>
      <c r="G431" s="10"/>
      <c r="H431" s="32"/>
      <c r="I431" s="10"/>
      <c r="J431" s="32"/>
      <c r="K431" s="10"/>
      <c r="L431" s="32"/>
      <c r="M431" s="10"/>
      <c r="N431" s="32"/>
      <c r="O431" s="10"/>
      <c r="P431" s="32"/>
      <c r="Q431" s="10"/>
      <c r="R431" s="32"/>
      <c r="S431" s="10"/>
      <c r="T431" s="32"/>
      <c r="U431" s="10"/>
      <c r="V431" s="32"/>
      <c r="W431" s="10"/>
      <c r="X431" s="32"/>
      <c r="Y431" s="10"/>
      <c r="Z431" s="32"/>
      <c r="AA431" s="10"/>
      <c r="AB431" s="32"/>
      <c r="AC431" s="10"/>
      <c r="AD431" s="32"/>
      <c r="AE431" s="10"/>
      <c r="AF431" s="32"/>
      <c r="AG431" s="10"/>
      <c r="AH431" s="32"/>
      <c r="AI431" s="10"/>
      <c r="AJ431" s="32"/>
      <c r="AK431" s="10"/>
      <c r="AL431" s="32"/>
      <c r="AM431" s="10"/>
      <c r="AN431" s="32"/>
      <c r="AO431" s="10"/>
      <c r="AP431" s="32"/>
      <c r="AQ431" s="10"/>
      <c r="AR431" s="32"/>
      <c r="AS431" s="10"/>
      <c r="AT431" s="32"/>
      <c r="AU431" s="10"/>
      <c r="AV431" s="32"/>
      <c r="AW431" s="10"/>
      <c r="AX431" s="242"/>
      <c r="AY431" s="10"/>
      <c r="AZ431" s="32"/>
      <c r="BA431" s="10"/>
      <c r="BB431" s="242"/>
      <c r="BC431" s="10"/>
      <c r="BD431" s="242"/>
      <c r="BE431" s="7"/>
      <c r="BF431" s="247"/>
      <c r="BG431" s="10"/>
      <c r="BH431" s="242"/>
      <c r="BI431" s="7"/>
      <c r="BJ431" s="247"/>
      <c r="BK431" s="7"/>
      <c r="BL431" s="247"/>
      <c r="BM431" s="7"/>
      <c r="BN431" s="8"/>
      <c r="BO431" s="7"/>
      <c r="BP431" s="247"/>
      <c r="BQ431" s="7"/>
      <c r="BR431" s="247"/>
      <c r="BS431" s="7"/>
      <c r="BT431" s="247"/>
      <c r="BU431" s="7"/>
      <c r="BV431" s="247"/>
      <c r="BW431" s="7"/>
      <c r="BX431" s="8"/>
      <c r="BY431" s="7"/>
      <c r="BZ431" s="8"/>
      <c r="CB431" s="41"/>
      <c r="CC431" s="41">
        <f t="shared" si="39"/>
        <v>0</v>
      </c>
      <c r="CD431">
        <f t="shared" si="40"/>
        <v>0</v>
      </c>
    </row>
    <row r="432" spans="1:84" x14ac:dyDescent="0.25">
      <c r="A432">
        <v>356</v>
      </c>
      <c r="B432" s="6"/>
      <c r="C432" s="10"/>
      <c r="D432" s="32"/>
      <c r="E432" s="10"/>
      <c r="F432" s="32"/>
      <c r="G432" s="10"/>
      <c r="H432" s="32"/>
      <c r="I432" s="10"/>
      <c r="J432" s="32"/>
      <c r="K432" s="10"/>
      <c r="L432" s="32"/>
      <c r="M432" s="10"/>
      <c r="N432" s="32"/>
      <c r="O432" s="10"/>
      <c r="P432" s="32"/>
      <c r="Q432" s="10"/>
      <c r="R432" s="32"/>
      <c r="S432" s="10"/>
      <c r="T432" s="32"/>
      <c r="U432" s="10"/>
      <c r="V432" s="32"/>
      <c r="W432" s="10"/>
      <c r="X432" s="32"/>
      <c r="Y432" s="10"/>
      <c r="Z432" s="32"/>
      <c r="AA432" s="10"/>
      <c r="AB432" s="32"/>
      <c r="AC432" s="10"/>
      <c r="AD432" s="32"/>
      <c r="AE432" s="10"/>
      <c r="AF432" s="32"/>
      <c r="AG432" s="10"/>
      <c r="AH432" s="32"/>
      <c r="AI432" s="10"/>
      <c r="AJ432" s="32"/>
      <c r="AK432" s="10"/>
      <c r="AL432" s="32"/>
      <c r="AM432" s="10"/>
      <c r="AN432" s="32"/>
      <c r="AO432" s="10"/>
      <c r="AP432" s="32"/>
      <c r="AQ432" s="10"/>
      <c r="AR432" s="32"/>
      <c r="AS432" s="10"/>
      <c r="AT432" s="32"/>
      <c r="AU432" s="10"/>
      <c r="AV432" s="32"/>
      <c r="AW432" s="10"/>
      <c r="AX432" s="242"/>
      <c r="AY432" s="10"/>
      <c r="AZ432" s="32"/>
      <c r="BA432" s="10"/>
      <c r="BB432" s="242"/>
      <c r="BC432" s="10"/>
      <c r="BD432" s="242"/>
      <c r="BE432" s="7"/>
      <c r="BF432" s="247"/>
      <c r="BG432" s="10"/>
      <c r="BH432" s="242"/>
      <c r="BI432" s="7"/>
      <c r="BJ432" s="247"/>
      <c r="BK432" s="7"/>
      <c r="BL432" s="247"/>
      <c r="BM432" s="7"/>
      <c r="BN432" s="8"/>
      <c r="BO432" s="7"/>
      <c r="BP432" s="247"/>
      <c r="BQ432" s="7"/>
      <c r="BR432" s="247"/>
      <c r="BS432" s="7"/>
      <c r="BT432" s="247"/>
      <c r="BU432" s="7"/>
      <c r="BV432" s="247"/>
      <c r="BW432" s="7"/>
      <c r="BX432" s="8"/>
      <c r="BY432" s="7"/>
      <c r="BZ432" s="8"/>
      <c r="CB432" s="41"/>
      <c r="CC432" s="41">
        <f t="shared" si="39"/>
        <v>0</v>
      </c>
      <c r="CD432">
        <f t="shared" si="40"/>
        <v>0</v>
      </c>
    </row>
    <row r="433" spans="1:84" x14ac:dyDescent="0.25">
      <c r="A433">
        <v>357</v>
      </c>
      <c r="B433" s="6"/>
      <c r="C433" s="10"/>
      <c r="D433" s="32"/>
      <c r="E433" s="10"/>
      <c r="F433" s="32"/>
      <c r="G433" s="10"/>
      <c r="H433" s="32"/>
      <c r="I433" s="10"/>
      <c r="J433" s="32"/>
      <c r="K433" s="94"/>
      <c r="L433" s="32"/>
      <c r="M433" s="10"/>
      <c r="N433" s="32"/>
      <c r="O433" s="10"/>
      <c r="P433" s="32"/>
      <c r="Q433" s="10"/>
      <c r="R433" s="32"/>
      <c r="S433" s="10"/>
      <c r="T433" s="32"/>
      <c r="U433" s="10"/>
      <c r="V433" s="32"/>
      <c r="W433" s="10"/>
      <c r="X433" s="32"/>
      <c r="Y433" s="10"/>
      <c r="Z433" s="32"/>
      <c r="AA433" s="10"/>
      <c r="AB433" s="32"/>
      <c r="AC433" s="10"/>
      <c r="AD433" s="32"/>
      <c r="AE433" s="10"/>
      <c r="AF433" s="32"/>
      <c r="AG433" s="94"/>
      <c r="AH433" s="32"/>
      <c r="AI433" s="10"/>
      <c r="AJ433" s="32"/>
      <c r="AK433" s="10"/>
      <c r="AL433" s="32"/>
      <c r="AM433" s="10"/>
      <c r="AN433" s="32"/>
      <c r="AO433" s="10"/>
      <c r="AP433" s="32"/>
      <c r="AQ433" s="10"/>
      <c r="AR433" s="32"/>
      <c r="AS433" s="10"/>
      <c r="AT433" s="32"/>
      <c r="AU433" s="10"/>
      <c r="AV433" s="32"/>
      <c r="AW433" s="10"/>
      <c r="AX433" s="242"/>
      <c r="AY433" s="10"/>
      <c r="AZ433" s="32"/>
      <c r="BA433" s="10"/>
      <c r="BB433" s="242"/>
      <c r="BC433" s="10"/>
      <c r="BD433" s="242"/>
      <c r="BE433" s="10"/>
      <c r="BF433" s="245"/>
      <c r="BG433" s="10"/>
      <c r="BH433" s="242"/>
      <c r="BI433" s="10"/>
      <c r="BJ433" s="245"/>
      <c r="BK433" s="10"/>
      <c r="BL433" s="245"/>
      <c r="BM433" s="94"/>
      <c r="BN433" s="32"/>
      <c r="BO433" s="10"/>
      <c r="BP433" s="245"/>
      <c r="BQ433" s="10"/>
      <c r="BR433" s="245"/>
      <c r="BS433" s="10"/>
      <c r="BT433" s="245"/>
      <c r="BU433" s="10"/>
      <c r="BV433" s="245"/>
      <c r="BW433" s="94"/>
      <c r="BX433" s="32"/>
      <c r="BY433" s="94"/>
      <c r="BZ433" s="32"/>
      <c r="CB433" s="41"/>
      <c r="CC433" s="41">
        <f t="shared" si="39"/>
        <v>0</v>
      </c>
      <c r="CD433">
        <f t="shared" si="40"/>
        <v>0</v>
      </c>
      <c r="CF433" s="39"/>
    </row>
    <row r="434" spans="1:84" x14ac:dyDescent="0.25">
      <c r="A434">
        <v>358</v>
      </c>
      <c r="B434" s="6"/>
      <c r="C434" s="10"/>
      <c r="D434" s="32"/>
      <c r="E434" s="10"/>
      <c r="F434" s="32"/>
      <c r="G434" s="10"/>
      <c r="H434" s="32"/>
      <c r="I434" s="10"/>
      <c r="J434" s="32"/>
      <c r="K434" s="94"/>
      <c r="L434" s="32"/>
      <c r="M434" s="10"/>
      <c r="N434" s="32"/>
      <c r="O434" s="10"/>
      <c r="P434" s="32"/>
      <c r="Q434" s="10"/>
      <c r="R434" s="32"/>
      <c r="S434" s="10"/>
      <c r="T434" s="32"/>
      <c r="U434" s="10"/>
      <c r="V434" s="32"/>
      <c r="W434" s="10"/>
      <c r="X434" s="32"/>
      <c r="Y434" s="10"/>
      <c r="Z434" s="32"/>
      <c r="AA434" s="10"/>
      <c r="AB434" s="32"/>
      <c r="AC434" s="10"/>
      <c r="AD434" s="32"/>
      <c r="AE434" s="10"/>
      <c r="AF434" s="32"/>
      <c r="AG434" s="10"/>
      <c r="AH434" s="32"/>
      <c r="AI434" s="10"/>
      <c r="AJ434" s="32"/>
      <c r="AK434" s="10"/>
      <c r="AL434" s="32"/>
      <c r="AM434" s="10"/>
      <c r="AN434" s="32"/>
      <c r="AO434" s="10"/>
      <c r="AP434" s="32"/>
      <c r="AQ434" s="10"/>
      <c r="AR434" s="32"/>
      <c r="AS434" s="10"/>
      <c r="AT434" s="32"/>
      <c r="AU434" s="10"/>
      <c r="AV434" s="32"/>
      <c r="AW434" s="10"/>
      <c r="AX434" s="242"/>
      <c r="AY434" s="10"/>
      <c r="AZ434" s="32"/>
      <c r="BA434" s="10"/>
      <c r="BB434" s="242"/>
      <c r="BC434" s="10"/>
      <c r="BD434" s="242"/>
      <c r="BE434" s="7"/>
      <c r="BF434" s="247"/>
      <c r="BG434" s="10"/>
      <c r="BH434" s="242"/>
      <c r="BI434" s="7"/>
      <c r="BJ434" s="247"/>
      <c r="BK434" s="7"/>
      <c r="BL434" s="247"/>
      <c r="BM434" s="7"/>
      <c r="BN434" s="8"/>
      <c r="BO434" s="7"/>
      <c r="BP434" s="247"/>
      <c r="BQ434" s="7"/>
      <c r="BR434" s="247"/>
      <c r="BS434" s="7"/>
      <c r="BT434" s="247"/>
      <c r="BU434" s="7"/>
      <c r="BV434" s="247"/>
      <c r="BW434" s="7"/>
      <c r="BX434" s="8"/>
      <c r="BY434" s="7"/>
      <c r="BZ434" s="8"/>
      <c r="CB434" s="41"/>
      <c r="CC434" s="41">
        <f t="shared" si="39"/>
        <v>0</v>
      </c>
      <c r="CD434">
        <f t="shared" si="40"/>
        <v>0</v>
      </c>
      <c r="CF434" s="39"/>
    </row>
    <row r="435" spans="1:84" x14ac:dyDescent="0.25">
      <c r="A435">
        <v>359</v>
      </c>
      <c r="B435" s="6"/>
      <c r="C435" s="10"/>
      <c r="D435" s="32"/>
      <c r="E435" s="10"/>
      <c r="F435" s="32"/>
      <c r="G435" s="10"/>
      <c r="H435" s="32"/>
      <c r="I435" s="10"/>
      <c r="J435" s="32"/>
      <c r="K435" s="10"/>
      <c r="L435" s="32"/>
      <c r="M435" s="10"/>
      <c r="N435" s="32"/>
      <c r="O435" s="10"/>
      <c r="P435" s="32"/>
      <c r="Q435" s="10"/>
      <c r="R435" s="32"/>
      <c r="S435" s="10"/>
      <c r="T435" s="32"/>
      <c r="U435" s="10"/>
      <c r="V435" s="32"/>
      <c r="W435" s="10"/>
      <c r="X435" s="32"/>
      <c r="Y435" s="10"/>
      <c r="Z435" s="32"/>
      <c r="AA435" s="10"/>
      <c r="AB435" s="32"/>
      <c r="AC435" s="10"/>
      <c r="AD435" s="32"/>
      <c r="AE435" s="10"/>
      <c r="AF435" s="32"/>
      <c r="AG435" s="10"/>
      <c r="AH435" s="32"/>
      <c r="AI435" s="10"/>
      <c r="AJ435" s="32"/>
      <c r="AK435" s="10"/>
      <c r="AL435" s="32"/>
      <c r="AM435" s="10"/>
      <c r="AN435" s="32"/>
      <c r="AO435" s="10"/>
      <c r="AP435" s="32"/>
      <c r="AQ435" s="10"/>
      <c r="AR435" s="32"/>
      <c r="AS435" s="10"/>
      <c r="AT435" s="32"/>
      <c r="AU435" s="10"/>
      <c r="AV435" s="32"/>
      <c r="AW435" s="10"/>
      <c r="AX435" s="242"/>
      <c r="AY435" s="10"/>
      <c r="AZ435" s="32"/>
      <c r="BA435" s="10"/>
      <c r="BB435" s="242"/>
      <c r="BC435" s="10"/>
      <c r="BD435" s="242"/>
      <c r="BE435" s="7"/>
      <c r="BF435" s="247"/>
      <c r="BG435" s="10"/>
      <c r="BH435" s="242"/>
      <c r="BI435" s="7"/>
      <c r="BJ435" s="247"/>
      <c r="BK435" s="7"/>
      <c r="BL435" s="247"/>
      <c r="BM435" s="7"/>
      <c r="BN435" s="8"/>
      <c r="BO435" s="7"/>
      <c r="BP435" s="247"/>
      <c r="BQ435" s="7"/>
      <c r="BR435" s="247"/>
      <c r="BS435" s="7"/>
      <c r="BT435" s="247"/>
      <c r="BU435" s="7"/>
      <c r="BV435" s="247"/>
      <c r="BW435" s="7"/>
      <c r="BX435" s="8"/>
      <c r="BY435" s="7"/>
      <c r="BZ435" s="8"/>
      <c r="CB435" s="41"/>
      <c r="CC435" s="41">
        <f t="shared" si="39"/>
        <v>0</v>
      </c>
      <c r="CD435">
        <f t="shared" si="40"/>
        <v>0</v>
      </c>
    </row>
    <row r="436" spans="1:84" x14ac:dyDescent="0.25">
      <c r="A436">
        <v>360</v>
      </c>
      <c r="B436" s="6"/>
      <c r="C436" s="10"/>
      <c r="D436" s="32"/>
      <c r="E436" s="10"/>
      <c r="F436" s="32"/>
      <c r="G436" s="10"/>
      <c r="H436" s="32"/>
      <c r="I436" s="10"/>
      <c r="J436" s="32"/>
      <c r="K436" s="94"/>
      <c r="L436" s="32"/>
      <c r="M436" s="10"/>
      <c r="N436" s="32"/>
      <c r="O436" s="10"/>
      <c r="P436" s="32"/>
      <c r="Q436" s="10"/>
      <c r="R436" s="32"/>
      <c r="S436" s="10"/>
      <c r="T436" s="32"/>
      <c r="U436" s="10"/>
      <c r="V436" s="32"/>
      <c r="W436" s="10"/>
      <c r="X436" s="32"/>
      <c r="Y436" s="10"/>
      <c r="Z436" s="32"/>
      <c r="AA436" s="10"/>
      <c r="AB436" s="32"/>
      <c r="AC436" s="10"/>
      <c r="AD436" s="32"/>
      <c r="AE436" s="10"/>
      <c r="AF436" s="32"/>
      <c r="AG436" s="10"/>
      <c r="AH436" s="32"/>
      <c r="AI436" s="10"/>
      <c r="AJ436" s="32"/>
      <c r="AK436" s="10"/>
      <c r="AL436" s="32"/>
      <c r="AM436" s="10"/>
      <c r="AN436" s="32"/>
      <c r="AO436" s="10"/>
      <c r="AP436" s="32"/>
      <c r="AQ436" s="10"/>
      <c r="AR436" s="32"/>
      <c r="AS436" s="10"/>
      <c r="AT436" s="32"/>
      <c r="AU436" s="10"/>
      <c r="AV436" s="32"/>
      <c r="AW436" s="10"/>
      <c r="AX436" s="242"/>
      <c r="AY436" s="10"/>
      <c r="AZ436" s="32"/>
      <c r="BA436" s="10"/>
      <c r="BB436" s="242"/>
      <c r="BC436" s="10"/>
      <c r="BD436" s="242"/>
      <c r="BE436" s="7"/>
      <c r="BF436" s="247"/>
      <c r="BG436" s="10"/>
      <c r="BH436" s="242"/>
      <c r="BI436" s="7"/>
      <c r="BJ436" s="247"/>
      <c r="BK436" s="7"/>
      <c r="BL436" s="247"/>
      <c r="BM436" s="7"/>
      <c r="BN436" s="8"/>
      <c r="BO436" s="7"/>
      <c r="BP436" s="247"/>
      <c r="BQ436" s="7"/>
      <c r="BR436" s="247"/>
      <c r="BS436" s="7"/>
      <c r="BT436" s="247"/>
      <c r="BU436" s="7"/>
      <c r="BV436" s="247"/>
      <c r="BW436" s="7"/>
      <c r="BX436" s="8"/>
      <c r="BY436" s="7"/>
      <c r="BZ436" s="8"/>
      <c r="CB436" s="41"/>
      <c r="CC436" s="41">
        <f t="shared" si="39"/>
        <v>0</v>
      </c>
      <c r="CD436">
        <f t="shared" si="40"/>
        <v>0</v>
      </c>
      <c r="CF436" s="39"/>
    </row>
    <row r="437" spans="1:84" x14ac:dyDescent="0.25">
      <c r="A437">
        <v>361</v>
      </c>
      <c r="B437" s="6"/>
      <c r="C437" s="10"/>
      <c r="D437" s="32"/>
      <c r="E437" s="10"/>
      <c r="F437" s="32"/>
      <c r="G437" s="10"/>
      <c r="H437" s="32"/>
      <c r="I437" s="10"/>
      <c r="J437" s="32"/>
      <c r="K437" s="10"/>
      <c r="L437" s="32"/>
      <c r="M437" s="10"/>
      <c r="N437" s="32"/>
      <c r="O437" s="10"/>
      <c r="P437" s="32"/>
      <c r="Q437" s="10"/>
      <c r="R437" s="32"/>
      <c r="S437" s="10"/>
      <c r="T437" s="32"/>
      <c r="U437" s="10"/>
      <c r="V437" s="32"/>
      <c r="W437" s="10"/>
      <c r="X437" s="32"/>
      <c r="Y437" s="10"/>
      <c r="Z437" s="32"/>
      <c r="AA437" s="10"/>
      <c r="AB437" s="32"/>
      <c r="AC437" s="10"/>
      <c r="AD437" s="32"/>
      <c r="AE437" s="10"/>
      <c r="AF437" s="32"/>
      <c r="AG437" s="10"/>
      <c r="AH437" s="32"/>
      <c r="AI437" s="10"/>
      <c r="AJ437" s="32"/>
      <c r="AK437" s="10"/>
      <c r="AL437" s="32"/>
      <c r="AM437" s="10"/>
      <c r="AN437" s="32"/>
      <c r="AO437" s="10"/>
      <c r="AP437" s="32"/>
      <c r="AQ437" s="10"/>
      <c r="AR437" s="32"/>
      <c r="AS437" s="10"/>
      <c r="AT437" s="32"/>
      <c r="AU437" s="10"/>
      <c r="AV437" s="32"/>
      <c r="AW437" s="10"/>
      <c r="AX437" s="242"/>
      <c r="AY437" s="10"/>
      <c r="AZ437" s="32"/>
      <c r="BA437" s="10"/>
      <c r="BB437" s="242"/>
      <c r="BC437" s="10"/>
      <c r="BD437" s="242"/>
      <c r="BE437" s="7"/>
      <c r="BF437" s="247"/>
      <c r="BG437" s="10"/>
      <c r="BH437" s="242"/>
      <c r="BI437" s="7"/>
      <c r="BJ437" s="247"/>
      <c r="BK437" s="7"/>
      <c r="BL437" s="247"/>
      <c r="BM437" s="7"/>
      <c r="BN437" s="8"/>
      <c r="BO437" s="7"/>
      <c r="BP437" s="247"/>
      <c r="BQ437" s="7"/>
      <c r="BR437" s="247"/>
      <c r="BS437" s="7"/>
      <c r="BT437" s="247"/>
      <c r="BU437" s="7"/>
      <c r="BV437" s="247"/>
      <c r="BW437" s="7"/>
      <c r="BX437" s="8"/>
      <c r="BY437" s="7"/>
      <c r="BZ437" s="8"/>
      <c r="CB437" s="41"/>
      <c r="CC437" s="41">
        <f t="shared" si="39"/>
        <v>0</v>
      </c>
      <c r="CD437">
        <f t="shared" si="40"/>
        <v>0</v>
      </c>
    </row>
    <row r="438" spans="1:84" x14ac:dyDescent="0.25">
      <c r="A438">
        <v>362</v>
      </c>
      <c r="B438" s="6"/>
      <c r="C438" s="10"/>
      <c r="D438" s="32"/>
      <c r="E438" s="10"/>
      <c r="F438" s="32"/>
      <c r="G438" s="10"/>
      <c r="H438" s="32"/>
      <c r="I438" s="10"/>
      <c r="J438" s="32"/>
      <c r="K438" s="10"/>
      <c r="L438" s="32"/>
      <c r="M438" s="10"/>
      <c r="N438" s="32"/>
      <c r="O438" s="10"/>
      <c r="P438" s="32"/>
      <c r="Q438" s="10"/>
      <c r="R438" s="32"/>
      <c r="S438" s="10"/>
      <c r="T438" s="32"/>
      <c r="U438" s="10"/>
      <c r="V438" s="32"/>
      <c r="W438" s="10"/>
      <c r="X438" s="32"/>
      <c r="Y438" s="10"/>
      <c r="Z438" s="32"/>
      <c r="AA438" s="10"/>
      <c r="AB438" s="32"/>
      <c r="AC438" s="10"/>
      <c r="AD438" s="32"/>
      <c r="AE438" s="10"/>
      <c r="AF438" s="32"/>
      <c r="AG438" s="10"/>
      <c r="AH438" s="32"/>
      <c r="AI438" s="10"/>
      <c r="AJ438" s="32"/>
      <c r="AK438" s="10"/>
      <c r="AL438" s="32"/>
      <c r="AM438" s="10"/>
      <c r="AN438" s="32"/>
      <c r="AO438" s="10"/>
      <c r="AP438" s="32"/>
      <c r="AQ438" s="10"/>
      <c r="AR438" s="32"/>
      <c r="AS438" s="10"/>
      <c r="AT438" s="32"/>
      <c r="AU438" s="10"/>
      <c r="AV438" s="32"/>
      <c r="AW438" s="10"/>
      <c r="AX438" s="242"/>
      <c r="AY438" s="10"/>
      <c r="AZ438" s="32"/>
      <c r="BA438" s="10"/>
      <c r="BB438" s="242"/>
      <c r="BC438" s="10"/>
      <c r="BD438" s="242"/>
      <c r="BE438" s="7"/>
      <c r="BF438" s="247"/>
      <c r="BG438" s="10"/>
      <c r="BH438" s="242"/>
      <c r="BI438" s="7"/>
      <c r="BJ438" s="247"/>
      <c r="BK438" s="7"/>
      <c r="BL438" s="247"/>
      <c r="BM438" s="7"/>
      <c r="BN438" s="8"/>
      <c r="BO438" s="7"/>
      <c r="BP438" s="247"/>
      <c r="BQ438" s="7"/>
      <c r="BR438" s="247"/>
      <c r="BS438" s="7"/>
      <c r="BT438" s="247"/>
      <c r="BU438" s="7"/>
      <c r="BV438" s="247"/>
      <c r="BW438" s="7"/>
      <c r="BX438" s="8"/>
      <c r="BY438" s="7"/>
      <c r="BZ438" s="8"/>
      <c r="CB438" s="41"/>
      <c r="CC438" s="41">
        <f t="shared" si="39"/>
        <v>0</v>
      </c>
      <c r="CD438">
        <f t="shared" si="40"/>
        <v>0</v>
      </c>
    </row>
    <row r="439" spans="1:84" x14ac:dyDescent="0.25">
      <c r="A439">
        <v>363</v>
      </c>
      <c r="B439" s="6"/>
      <c r="C439" s="10"/>
      <c r="D439" s="32"/>
      <c r="E439" s="10"/>
      <c r="F439" s="32"/>
      <c r="G439" s="10"/>
      <c r="H439" s="32"/>
      <c r="I439" s="10"/>
      <c r="J439" s="32"/>
      <c r="K439" s="10"/>
      <c r="L439" s="32"/>
      <c r="M439" s="10"/>
      <c r="N439" s="32"/>
      <c r="O439" s="10"/>
      <c r="P439" s="32"/>
      <c r="Q439" s="10"/>
      <c r="R439" s="32"/>
      <c r="S439" s="10"/>
      <c r="T439" s="32"/>
      <c r="U439" s="10"/>
      <c r="V439" s="32"/>
      <c r="W439" s="10"/>
      <c r="X439" s="32"/>
      <c r="Y439" s="10"/>
      <c r="Z439" s="32"/>
      <c r="AA439" s="10"/>
      <c r="AB439" s="32"/>
      <c r="AC439" s="10"/>
      <c r="AD439" s="32"/>
      <c r="AE439" s="10"/>
      <c r="AF439" s="32"/>
      <c r="AG439" s="10"/>
      <c r="AH439" s="32"/>
      <c r="AI439" s="10"/>
      <c r="AJ439" s="32"/>
      <c r="AK439" s="10"/>
      <c r="AL439" s="32"/>
      <c r="AM439" s="10"/>
      <c r="AN439" s="32"/>
      <c r="AO439" s="10"/>
      <c r="AP439" s="32"/>
      <c r="AQ439" s="10"/>
      <c r="AR439" s="32"/>
      <c r="AS439" s="10"/>
      <c r="AT439" s="32"/>
      <c r="AU439" s="10"/>
      <c r="AV439" s="32"/>
      <c r="AW439" s="10"/>
      <c r="AX439" s="242"/>
      <c r="AY439" s="10"/>
      <c r="AZ439" s="32"/>
      <c r="BA439" s="10"/>
      <c r="BB439" s="242"/>
      <c r="BC439" s="10"/>
      <c r="BD439" s="242"/>
      <c r="BE439" s="7"/>
      <c r="BF439" s="247"/>
      <c r="BG439" s="10"/>
      <c r="BH439" s="242"/>
      <c r="BI439" s="7"/>
      <c r="BJ439" s="247"/>
      <c r="BK439" s="7"/>
      <c r="BL439" s="247"/>
      <c r="BM439" s="7"/>
      <c r="BN439" s="8"/>
      <c r="BO439" s="7"/>
      <c r="BP439" s="247"/>
      <c r="BQ439" s="7"/>
      <c r="BR439" s="247"/>
      <c r="BS439" s="7"/>
      <c r="BT439" s="247"/>
      <c r="BU439" s="7"/>
      <c r="BV439" s="247"/>
      <c r="BW439" s="7"/>
      <c r="BX439" s="8"/>
      <c r="BY439" s="7"/>
      <c r="BZ439" s="8"/>
      <c r="CB439" s="41"/>
      <c r="CC439" s="41">
        <f t="shared" si="39"/>
        <v>0</v>
      </c>
      <c r="CD439">
        <f t="shared" si="40"/>
        <v>0</v>
      </c>
    </row>
    <row r="440" spans="1:84" x14ac:dyDescent="0.25">
      <c r="A440">
        <v>364</v>
      </c>
      <c r="B440" s="6"/>
      <c r="C440" s="10"/>
      <c r="D440" s="32"/>
      <c r="E440" s="10"/>
      <c r="F440" s="32"/>
      <c r="G440" s="10"/>
      <c r="H440" s="32"/>
      <c r="I440" s="10"/>
      <c r="J440" s="32"/>
      <c r="K440" s="10"/>
      <c r="L440" s="32"/>
      <c r="M440" s="10"/>
      <c r="N440" s="32"/>
      <c r="O440" s="10"/>
      <c r="P440" s="32"/>
      <c r="Q440" s="10"/>
      <c r="R440" s="32"/>
      <c r="S440" s="10"/>
      <c r="T440" s="32"/>
      <c r="U440" s="10"/>
      <c r="V440" s="32"/>
      <c r="W440" s="10"/>
      <c r="X440" s="32"/>
      <c r="Y440" s="10"/>
      <c r="Z440" s="32"/>
      <c r="AA440" s="10"/>
      <c r="AB440" s="32"/>
      <c r="AC440" s="10"/>
      <c r="AD440" s="32"/>
      <c r="AE440" s="10"/>
      <c r="AF440" s="32"/>
      <c r="AG440" s="10"/>
      <c r="AH440" s="32"/>
      <c r="AI440" s="10"/>
      <c r="AJ440" s="32"/>
      <c r="AK440" s="10"/>
      <c r="AL440" s="32"/>
      <c r="AM440" s="10"/>
      <c r="AN440" s="32"/>
      <c r="AO440" s="10"/>
      <c r="AP440" s="32"/>
      <c r="AQ440" s="10"/>
      <c r="AR440" s="32"/>
      <c r="AS440" s="10"/>
      <c r="AT440" s="32"/>
      <c r="AU440" s="10"/>
      <c r="AV440" s="32"/>
      <c r="AW440" s="10"/>
      <c r="AX440" s="242"/>
      <c r="AY440" s="10"/>
      <c r="AZ440" s="32"/>
      <c r="BA440" s="10"/>
      <c r="BB440" s="242"/>
      <c r="BC440" s="10"/>
      <c r="BD440" s="242"/>
      <c r="BE440" s="7"/>
      <c r="BF440" s="247"/>
      <c r="BG440" s="10"/>
      <c r="BH440" s="242"/>
      <c r="BI440" s="7"/>
      <c r="BJ440" s="247"/>
      <c r="BK440" s="7"/>
      <c r="BL440" s="247"/>
      <c r="BM440" s="7"/>
      <c r="BN440" s="8"/>
      <c r="BO440" s="7"/>
      <c r="BP440" s="247"/>
      <c r="BQ440" s="7"/>
      <c r="BR440" s="247"/>
      <c r="BS440" s="7"/>
      <c r="BT440" s="247"/>
      <c r="BU440" s="7"/>
      <c r="BV440" s="247"/>
      <c r="BW440" s="7"/>
      <c r="BX440" s="8"/>
      <c r="BY440" s="7"/>
      <c r="BZ440" s="8"/>
      <c r="CB440" s="41"/>
      <c r="CC440" s="41">
        <f t="shared" si="39"/>
        <v>0</v>
      </c>
      <c r="CD440">
        <f t="shared" si="40"/>
        <v>0</v>
      </c>
    </row>
    <row r="441" spans="1:84" x14ac:dyDescent="0.25">
      <c r="A441">
        <v>365</v>
      </c>
      <c r="B441" s="6"/>
      <c r="C441" s="10"/>
      <c r="D441" s="32"/>
      <c r="E441" s="10"/>
      <c r="F441" s="32"/>
      <c r="G441" s="10"/>
      <c r="H441" s="32"/>
      <c r="I441" s="10"/>
      <c r="J441" s="32"/>
      <c r="K441" s="10"/>
      <c r="L441" s="32"/>
      <c r="M441" s="10"/>
      <c r="N441" s="32"/>
      <c r="O441" s="10"/>
      <c r="P441" s="32"/>
      <c r="Q441" s="10"/>
      <c r="R441" s="32"/>
      <c r="S441" s="10"/>
      <c r="T441" s="32"/>
      <c r="U441" s="10"/>
      <c r="V441" s="32"/>
      <c r="W441" s="10"/>
      <c r="X441" s="32"/>
      <c r="Y441" s="10"/>
      <c r="Z441" s="32"/>
      <c r="AA441" s="10"/>
      <c r="AB441" s="32"/>
      <c r="AC441" s="10"/>
      <c r="AD441" s="32"/>
      <c r="AE441" s="10"/>
      <c r="AF441" s="32"/>
      <c r="AG441" s="10"/>
      <c r="AH441" s="32"/>
      <c r="AI441" s="10"/>
      <c r="AJ441" s="32"/>
      <c r="AK441" s="10"/>
      <c r="AL441" s="32"/>
      <c r="AM441" s="10"/>
      <c r="AN441" s="32"/>
      <c r="AO441" s="10"/>
      <c r="AP441" s="32"/>
      <c r="AQ441" s="10"/>
      <c r="AR441" s="32"/>
      <c r="AS441" s="10"/>
      <c r="AT441" s="32"/>
      <c r="AU441" s="10"/>
      <c r="AV441" s="32"/>
      <c r="AW441" s="10"/>
      <c r="AX441" s="242"/>
      <c r="AY441" s="10"/>
      <c r="AZ441" s="32"/>
      <c r="BA441" s="10"/>
      <c r="BB441" s="242"/>
      <c r="BC441" s="10"/>
      <c r="BD441" s="242"/>
      <c r="BE441" s="7"/>
      <c r="BF441" s="247"/>
      <c r="BG441" s="10"/>
      <c r="BH441" s="242"/>
      <c r="BI441" s="7"/>
      <c r="BJ441" s="247"/>
      <c r="BK441" s="7"/>
      <c r="BL441" s="247"/>
      <c r="BM441" s="7"/>
      <c r="BN441" s="8"/>
      <c r="BO441" s="7"/>
      <c r="BP441" s="247"/>
      <c r="BQ441" s="7"/>
      <c r="BR441" s="247"/>
      <c r="BS441" s="7"/>
      <c r="BT441" s="247"/>
      <c r="BU441" s="7"/>
      <c r="BV441" s="247"/>
      <c r="BW441" s="7"/>
      <c r="BX441" s="8"/>
      <c r="BY441" s="7"/>
      <c r="BZ441" s="8"/>
      <c r="CB441" s="41"/>
      <c r="CC441" s="41">
        <f t="shared" si="39"/>
        <v>0</v>
      </c>
      <c r="CD441">
        <f t="shared" si="40"/>
        <v>0</v>
      </c>
    </row>
    <row r="442" spans="1:84" x14ac:dyDescent="0.25">
      <c r="A442">
        <v>366</v>
      </c>
      <c r="B442" s="6"/>
      <c r="C442" s="10"/>
      <c r="D442" s="32"/>
      <c r="E442" s="10"/>
      <c r="F442" s="32"/>
      <c r="G442" s="10"/>
      <c r="H442" s="32"/>
      <c r="I442" s="10"/>
      <c r="J442" s="32"/>
      <c r="K442" s="94"/>
      <c r="L442" s="32"/>
      <c r="M442" s="10"/>
      <c r="N442" s="32"/>
      <c r="O442" s="10"/>
      <c r="P442" s="32"/>
      <c r="Q442" s="10"/>
      <c r="R442" s="32"/>
      <c r="S442" s="10"/>
      <c r="T442" s="32"/>
      <c r="U442" s="10"/>
      <c r="V442" s="32"/>
      <c r="W442" s="10"/>
      <c r="X442" s="32"/>
      <c r="Y442" s="10"/>
      <c r="Z442" s="32"/>
      <c r="AA442" s="10"/>
      <c r="AB442" s="32"/>
      <c r="AC442" s="10"/>
      <c r="AD442" s="32"/>
      <c r="AE442" s="10"/>
      <c r="AF442" s="32"/>
      <c r="AG442" s="10"/>
      <c r="AH442" s="32"/>
      <c r="AI442" s="10"/>
      <c r="AJ442" s="32"/>
      <c r="AK442" s="10"/>
      <c r="AL442" s="32"/>
      <c r="AM442" s="10"/>
      <c r="AN442" s="32"/>
      <c r="AO442" s="10"/>
      <c r="AP442" s="32"/>
      <c r="AQ442" s="10"/>
      <c r="AR442" s="32"/>
      <c r="AS442" s="10"/>
      <c r="AT442" s="32"/>
      <c r="AU442" s="10"/>
      <c r="AV442" s="32"/>
      <c r="AW442" s="10"/>
      <c r="AX442" s="242"/>
      <c r="AY442" s="10"/>
      <c r="AZ442" s="32"/>
      <c r="BA442" s="10"/>
      <c r="BB442" s="242"/>
      <c r="BC442" s="10"/>
      <c r="BD442" s="242"/>
      <c r="BE442" s="7"/>
      <c r="BF442" s="247"/>
      <c r="BG442" s="10"/>
      <c r="BH442" s="242"/>
      <c r="BI442" s="7"/>
      <c r="BJ442" s="247"/>
      <c r="BK442" s="7"/>
      <c r="BL442" s="247"/>
      <c r="BM442" s="7"/>
      <c r="BN442" s="8"/>
      <c r="BO442" s="7"/>
      <c r="BP442" s="247"/>
      <c r="BQ442" s="7"/>
      <c r="BR442" s="247"/>
      <c r="BS442" s="7"/>
      <c r="BT442" s="247"/>
      <c r="BU442" s="7"/>
      <c r="BV442" s="247"/>
      <c r="BW442" s="7"/>
      <c r="BX442" s="8"/>
      <c r="BY442" s="7"/>
      <c r="BZ442" s="8"/>
      <c r="CB442" s="41"/>
      <c r="CC442" s="41">
        <f t="shared" si="39"/>
        <v>0</v>
      </c>
      <c r="CD442">
        <f t="shared" ref="CD442:CD453" si="41">COUNT(C442:BZ442)/2</f>
        <v>0</v>
      </c>
      <c r="CF442" s="39"/>
    </row>
    <row r="443" spans="1:84" x14ac:dyDescent="0.25">
      <c r="A443">
        <v>367</v>
      </c>
      <c r="B443" s="6"/>
      <c r="C443" s="10"/>
      <c r="D443" s="32"/>
      <c r="E443" s="10"/>
      <c r="F443" s="32"/>
      <c r="G443" s="10"/>
      <c r="H443" s="32"/>
      <c r="I443" s="10"/>
      <c r="J443" s="32"/>
      <c r="K443" s="94"/>
      <c r="L443" s="32"/>
      <c r="M443" s="10"/>
      <c r="N443" s="32"/>
      <c r="O443" s="10"/>
      <c r="P443" s="32"/>
      <c r="Q443" s="10"/>
      <c r="R443" s="32"/>
      <c r="S443" s="10"/>
      <c r="T443" s="32"/>
      <c r="U443" s="10"/>
      <c r="V443" s="32"/>
      <c r="W443" s="10"/>
      <c r="X443" s="32"/>
      <c r="Y443" s="10"/>
      <c r="Z443" s="32"/>
      <c r="AA443" s="10"/>
      <c r="AB443" s="32"/>
      <c r="AC443" s="10"/>
      <c r="AD443" s="32"/>
      <c r="AE443" s="10"/>
      <c r="AF443" s="32"/>
      <c r="AG443" s="10"/>
      <c r="AH443" s="32"/>
      <c r="AI443" s="10"/>
      <c r="AJ443" s="32"/>
      <c r="AK443" s="10"/>
      <c r="AL443" s="32"/>
      <c r="AM443" s="10"/>
      <c r="AN443" s="32"/>
      <c r="AO443" s="10"/>
      <c r="AP443" s="32"/>
      <c r="AQ443" s="10"/>
      <c r="AR443" s="32"/>
      <c r="AS443" s="10"/>
      <c r="AT443" s="32"/>
      <c r="AU443" s="10"/>
      <c r="AV443" s="32"/>
      <c r="AW443" s="10"/>
      <c r="AX443" s="242"/>
      <c r="AY443" s="10"/>
      <c r="AZ443" s="32"/>
      <c r="BA443" s="10"/>
      <c r="BB443" s="242"/>
      <c r="BC443" s="10"/>
      <c r="BD443" s="242"/>
      <c r="BE443" s="7"/>
      <c r="BF443" s="247"/>
      <c r="BG443" s="10"/>
      <c r="BH443" s="242"/>
      <c r="BI443" s="7"/>
      <c r="BJ443" s="247"/>
      <c r="BK443" s="7"/>
      <c r="BL443" s="247"/>
      <c r="BM443" s="7"/>
      <c r="BN443" s="8"/>
      <c r="BO443" s="7"/>
      <c r="BP443" s="247"/>
      <c r="BQ443" s="7"/>
      <c r="BR443" s="247"/>
      <c r="BS443" s="7"/>
      <c r="BT443" s="247"/>
      <c r="BU443" s="7"/>
      <c r="BV443" s="247"/>
      <c r="BW443" s="7"/>
      <c r="BX443" s="8"/>
      <c r="BY443" s="7"/>
      <c r="BZ443" s="8"/>
      <c r="CB443" s="41"/>
      <c r="CC443" s="41">
        <f t="shared" si="39"/>
        <v>0</v>
      </c>
      <c r="CD443">
        <f t="shared" si="41"/>
        <v>0</v>
      </c>
      <c r="CF443" s="39"/>
    </row>
    <row r="444" spans="1:84" x14ac:dyDescent="0.25">
      <c r="A444">
        <v>368</v>
      </c>
      <c r="B444" s="6"/>
      <c r="C444" s="10"/>
      <c r="D444" s="32"/>
      <c r="E444" s="10"/>
      <c r="F444" s="32"/>
      <c r="G444" s="10"/>
      <c r="H444" s="32"/>
      <c r="I444" s="10"/>
      <c r="J444" s="32"/>
      <c r="K444" s="10"/>
      <c r="L444" s="32"/>
      <c r="M444" s="10"/>
      <c r="N444" s="32"/>
      <c r="O444" s="10"/>
      <c r="P444" s="32"/>
      <c r="Q444" s="10"/>
      <c r="R444" s="32"/>
      <c r="S444" s="10"/>
      <c r="T444" s="32"/>
      <c r="U444" s="10"/>
      <c r="V444" s="32"/>
      <c r="W444" s="10"/>
      <c r="X444" s="32"/>
      <c r="Y444" s="10"/>
      <c r="Z444" s="32"/>
      <c r="AA444" s="10"/>
      <c r="AB444" s="32"/>
      <c r="AC444" s="10"/>
      <c r="AD444" s="32"/>
      <c r="AE444" s="10"/>
      <c r="AF444" s="32"/>
      <c r="AG444" s="10"/>
      <c r="AH444" s="32"/>
      <c r="AI444" s="10"/>
      <c r="AJ444" s="32"/>
      <c r="AK444" s="10"/>
      <c r="AL444" s="32"/>
      <c r="AM444" s="10"/>
      <c r="AN444" s="32"/>
      <c r="AO444" s="10"/>
      <c r="AP444" s="32"/>
      <c r="AQ444" s="10"/>
      <c r="AR444" s="32"/>
      <c r="AS444" s="10"/>
      <c r="AT444" s="32"/>
      <c r="AU444" s="10"/>
      <c r="AV444" s="32"/>
      <c r="AW444" s="10"/>
      <c r="AX444" s="242"/>
      <c r="AY444" s="10"/>
      <c r="AZ444" s="32"/>
      <c r="BA444" s="10"/>
      <c r="BB444" s="242"/>
      <c r="BC444" s="10"/>
      <c r="BD444" s="242"/>
      <c r="BE444" s="7"/>
      <c r="BF444" s="247"/>
      <c r="BG444" s="10"/>
      <c r="BH444" s="242"/>
      <c r="BI444" s="7"/>
      <c r="BJ444" s="247"/>
      <c r="BK444" s="7"/>
      <c r="BL444" s="247"/>
      <c r="BM444" s="7"/>
      <c r="BN444" s="8"/>
      <c r="BO444" s="7"/>
      <c r="BP444" s="247"/>
      <c r="BQ444" s="7"/>
      <c r="BR444" s="247"/>
      <c r="BS444" s="7"/>
      <c r="BT444" s="247"/>
      <c r="BU444" s="7"/>
      <c r="BV444" s="247"/>
      <c r="BW444" s="7"/>
      <c r="BX444" s="8"/>
      <c r="BY444" s="7"/>
      <c r="BZ444" s="8"/>
      <c r="CB444" s="41"/>
      <c r="CC444" s="41">
        <f t="shared" si="39"/>
        <v>0</v>
      </c>
      <c r="CD444">
        <f t="shared" si="41"/>
        <v>0</v>
      </c>
    </row>
    <row r="445" spans="1:84" x14ac:dyDescent="0.25">
      <c r="A445">
        <v>369</v>
      </c>
      <c r="B445" s="6"/>
      <c r="C445" s="10"/>
      <c r="D445" s="32"/>
      <c r="E445" s="10"/>
      <c r="F445" s="32"/>
      <c r="G445" s="10"/>
      <c r="H445" s="32"/>
      <c r="I445" s="10"/>
      <c r="J445" s="32"/>
      <c r="K445" s="10"/>
      <c r="L445" s="32"/>
      <c r="M445" s="10"/>
      <c r="N445" s="32"/>
      <c r="O445" s="10"/>
      <c r="P445" s="32"/>
      <c r="Q445" s="10"/>
      <c r="R445" s="32"/>
      <c r="S445" s="10"/>
      <c r="T445" s="32"/>
      <c r="U445" s="10"/>
      <c r="V445" s="32"/>
      <c r="W445" s="10"/>
      <c r="X445" s="32"/>
      <c r="Y445" s="10"/>
      <c r="Z445" s="32"/>
      <c r="AA445" s="10"/>
      <c r="AB445" s="32"/>
      <c r="AC445" s="10"/>
      <c r="AD445" s="32"/>
      <c r="AE445" s="10"/>
      <c r="AF445" s="32"/>
      <c r="AG445" s="10"/>
      <c r="AH445" s="32"/>
      <c r="AI445" s="10"/>
      <c r="AJ445" s="32"/>
      <c r="AK445" s="10"/>
      <c r="AL445" s="32"/>
      <c r="AM445" s="10"/>
      <c r="AN445" s="32"/>
      <c r="AO445" s="10"/>
      <c r="AP445" s="32"/>
      <c r="AQ445" s="10"/>
      <c r="AR445" s="32"/>
      <c r="AS445" s="10"/>
      <c r="AT445" s="32"/>
      <c r="AU445" s="10"/>
      <c r="AV445" s="32"/>
      <c r="AW445" s="10"/>
      <c r="AX445" s="242"/>
      <c r="AY445" s="10"/>
      <c r="AZ445" s="32"/>
      <c r="BA445" s="10"/>
      <c r="BB445" s="242"/>
      <c r="BC445" s="10"/>
      <c r="BD445" s="242"/>
      <c r="BE445" s="7"/>
      <c r="BF445" s="247"/>
      <c r="BG445" s="10"/>
      <c r="BH445" s="242"/>
      <c r="BI445" s="7"/>
      <c r="BJ445" s="247"/>
      <c r="BK445" s="7"/>
      <c r="BL445" s="247"/>
      <c r="BM445" s="7"/>
      <c r="BN445" s="8"/>
      <c r="BO445" s="7"/>
      <c r="BP445" s="247"/>
      <c r="BQ445" s="7"/>
      <c r="BR445" s="247"/>
      <c r="BS445" s="7"/>
      <c r="BT445" s="247"/>
      <c r="BU445" s="7"/>
      <c r="BV445" s="247"/>
      <c r="BW445" s="7"/>
      <c r="BX445" s="8"/>
      <c r="BY445" s="7"/>
      <c r="BZ445" s="8"/>
      <c r="CB445" s="41"/>
      <c r="CC445" s="41">
        <f t="shared" si="39"/>
        <v>0</v>
      </c>
      <c r="CD445">
        <f t="shared" si="41"/>
        <v>0</v>
      </c>
    </row>
    <row r="446" spans="1:84" x14ac:dyDescent="0.25">
      <c r="A446">
        <v>370</v>
      </c>
      <c r="B446" s="6"/>
      <c r="C446" s="10"/>
      <c r="D446" s="32"/>
      <c r="E446" s="10"/>
      <c r="F446" s="32"/>
      <c r="G446" s="10"/>
      <c r="H446" s="32"/>
      <c r="I446" s="10"/>
      <c r="J446" s="32"/>
      <c r="K446" s="10"/>
      <c r="L446" s="32"/>
      <c r="M446" s="10"/>
      <c r="N446" s="32"/>
      <c r="O446" s="10"/>
      <c r="P446" s="32"/>
      <c r="Q446" s="10"/>
      <c r="R446" s="32"/>
      <c r="S446" s="10"/>
      <c r="T446" s="32"/>
      <c r="U446" s="10"/>
      <c r="V446" s="32"/>
      <c r="W446" s="10"/>
      <c r="X446" s="32"/>
      <c r="Y446" s="10"/>
      <c r="Z446" s="32"/>
      <c r="AA446" s="10"/>
      <c r="AB446" s="32"/>
      <c r="AC446" s="10"/>
      <c r="AD446" s="32"/>
      <c r="AE446" s="10"/>
      <c r="AF446" s="32"/>
      <c r="AG446" s="10"/>
      <c r="AH446" s="32"/>
      <c r="AI446" s="10"/>
      <c r="AJ446" s="32"/>
      <c r="AK446" s="10"/>
      <c r="AL446" s="32"/>
      <c r="AM446" s="10"/>
      <c r="AN446" s="32"/>
      <c r="AO446" s="10"/>
      <c r="AP446" s="32"/>
      <c r="AQ446" s="10"/>
      <c r="AR446" s="32"/>
      <c r="AS446" s="10"/>
      <c r="AT446" s="32"/>
      <c r="AU446" s="10"/>
      <c r="AV446" s="32"/>
      <c r="AW446" s="10"/>
      <c r="AX446" s="242"/>
      <c r="AY446" s="10"/>
      <c r="AZ446" s="32"/>
      <c r="BA446" s="10"/>
      <c r="BB446" s="242"/>
      <c r="BC446" s="10"/>
      <c r="BD446" s="242"/>
      <c r="BE446" s="7"/>
      <c r="BF446" s="247"/>
      <c r="BG446" s="10"/>
      <c r="BH446" s="242"/>
      <c r="BI446" s="7"/>
      <c r="BJ446" s="247"/>
      <c r="BK446" s="7"/>
      <c r="BL446" s="247"/>
      <c r="BM446" s="7"/>
      <c r="BN446" s="8"/>
      <c r="BO446" s="7"/>
      <c r="BP446" s="247"/>
      <c r="BQ446" s="7"/>
      <c r="BR446" s="247"/>
      <c r="BS446" s="7"/>
      <c r="BT446" s="247"/>
      <c r="BU446" s="7"/>
      <c r="BV446" s="247"/>
      <c r="BW446" s="7"/>
      <c r="BX446" s="8"/>
      <c r="BY446" s="7"/>
      <c r="BZ446" s="8"/>
      <c r="CB446" s="41"/>
      <c r="CC446" s="41">
        <f t="shared" si="39"/>
        <v>0</v>
      </c>
      <c r="CD446">
        <f t="shared" si="41"/>
        <v>0</v>
      </c>
    </row>
    <row r="447" spans="1:84" x14ac:dyDescent="0.25">
      <c r="A447">
        <v>371</v>
      </c>
      <c r="B447" s="6"/>
      <c r="C447" s="10"/>
      <c r="D447" s="32"/>
      <c r="E447" s="10"/>
      <c r="F447" s="32"/>
      <c r="G447" s="10"/>
      <c r="H447" s="32"/>
      <c r="I447" s="10"/>
      <c r="J447" s="32"/>
      <c r="K447" s="10"/>
      <c r="L447" s="32"/>
      <c r="M447" s="10"/>
      <c r="N447" s="32"/>
      <c r="O447" s="10"/>
      <c r="P447" s="32"/>
      <c r="Q447" s="10"/>
      <c r="R447" s="32"/>
      <c r="S447" s="10"/>
      <c r="T447" s="32"/>
      <c r="U447" s="10"/>
      <c r="V447" s="32"/>
      <c r="W447" s="10"/>
      <c r="X447" s="32"/>
      <c r="Y447" s="10"/>
      <c r="Z447" s="32"/>
      <c r="AA447" s="10"/>
      <c r="AB447" s="32"/>
      <c r="AC447" s="10"/>
      <c r="AD447" s="32"/>
      <c r="AE447" s="10"/>
      <c r="AF447" s="32"/>
      <c r="AG447" s="10"/>
      <c r="AH447" s="32"/>
      <c r="AI447" s="10"/>
      <c r="AJ447" s="32"/>
      <c r="AK447" s="10"/>
      <c r="AL447" s="32"/>
      <c r="AM447" s="10"/>
      <c r="AN447" s="32"/>
      <c r="AO447" s="10"/>
      <c r="AP447" s="32"/>
      <c r="AQ447" s="10"/>
      <c r="AR447" s="32"/>
      <c r="AS447" s="10"/>
      <c r="AT447" s="32"/>
      <c r="AU447" s="10"/>
      <c r="AV447" s="32"/>
      <c r="AW447" s="10"/>
      <c r="AX447" s="242"/>
      <c r="AY447" s="10"/>
      <c r="AZ447" s="32"/>
      <c r="BA447" s="10"/>
      <c r="BB447" s="242"/>
      <c r="BC447" s="10"/>
      <c r="BD447" s="242"/>
      <c r="BE447" s="7"/>
      <c r="BF447" s="247"/>
      <c r="BG447" s="10"/>
      <c r="BH447" s="242"/>
      <c r="BI447" s="7"/>
      <c r="BJ447" s="247"/>
      <c r="BK447" s="7"/>
      <c r="BL447" s="247"/>
      <c r="BM447" s="7"/>
      <c r="BN447" s="8"/>
      <c r="BO447" s="7"/>
      <c r="BP447" s="247"/>
      <c r="BQ447" s="7"/>
      <c r="BR447" s="247"/>
      <c r="BS447" s="7"/>
      <c r="BT447" s="247"/>
      <c r="BU447" s="7"/>
      <c r="BV447" s="247"/>
      <c r="BW447" s="7"/>
      <c r="BX447" s="8"/>
      <c r="BY447" s="7"/>
      <c r="BZ447" s="8"/>
      <c r="CB447" s="41"/>
      <c r="CC447" s="41">
        <f t="shared" si="39"/>
        <v>0</v>
      </c>
      <c r="CD447">
        <f t="shared" si="41"/>
        <v>0</v>
      </c>
    </row>
    <row r="448" spans="1:84" x14ac:dyDescent="0.25">
      <c r="A448">
        <v>372</v>
      </c>
      <c r="B448" s="6"/>
      <c r="C448" s="10"/>
      <c r="D448" s="32"/>
      <c r="E448" s="10"/>
      <c r="F448" s="32"/>
      <c r="G448" s="10"/>
      <c r="H448" s="32"/>
      <c r="I448" s="10"/>
      <c r="J448" s="32"/>
      <c r="K448" s="10"/>
      <c r="L448" s="32"/>
      <c r="M448" s="10"/>
      <c r="N448" s="32"/>
      <c r="O448" s="10"/>
      <c r="P448" s="32"/>
      <c r="Q448" s="10"/>
      <c r="R448" s="32"/>
      <c r="S448" s="10"/>
      <c r="T448" s="32"/>
      <c r="U448" s="10"/>
      <c r="V448" s="32"/>
      <c r="W448" s="10"/>
      <c r="X448" s="32"/>
      <c r="Y448" s="10"/>
      <c r="Z448" s="32"/>
      <c r="AA448" s="10"/>
      <c r="AB448" s="32"/>
      <c r="AC448" s="10"/>
      <c r="AD448" s="32"/>
      <c r="AE448" s="10"/>
      <c r="AF448" s="32"/>
      <c r="AG448" s="10"/>
      <c r="AH448" s="32"/>
      <c r="AI448" s="10"/>
      <c r="AJ448" s="32"/>
      <c r="AK448" s="10"/>
      <c r="AL448" s="32"/>
      <c r="AM448" s="10"/>
      <c r="AN448" s="32"/>
      <c r="AO448" s="10"/>
      <c r="AP448" s="32"/>
      <c r="AQ448" s="10"/>
      <c r="AR448" s="32"/>
      <c r="AS448" s="10"/>
      <c r="AT448" s="32"/>
      <c r="AU448" s="10"/>
      <c r="AV448" s="32"/>
      <c r="AW448" s="10"/>
      <c r="AX448" s="242"/>
      <c r="AY448" s="10"/>
      <c r="AZ448" s="32"/>
      <c r="BA448" s="10"/>
      <c r="BB448" s="242"/>
      <c r="BC448" s="10"/>
      <c r="BD448" s="242"/>
      <c r="BE448" s="7"/>
      <c r="BF448" s="247"/>
      <c r="BG448" s="10"/>
      <c r="BH448" s="242"/>
      <c r="BI448" s="7"/>
      <c r="BJ448" s="247"/>
      <c r="BK448" s="7"/>
      <c r="BL448" s="247"/>
      <c r="BM448" s="7"/>
      <c r="BN448" s="8"/>
      <c r="BO448" s="7"/>
      <c r="BP448" s="247"/>
      <c r="BQ448" s="7"/>
      <c r="BR448" s="247"/>
      <c r="BS448" s="7"/>
      <c r="BT448" s="247"/>
      <c r="BU448" s="7"/>
      <c r="BV448" s="247"/>
      <c r="BW448" s="7"/>
      <c r="BX448" s="8"/>
      <c r="BY448" s="7"/>
      <c r="BZ448" s="8"/>
      <c r="CB448" s="41"/>
      <c r="CC448" s="41">
        <f t="shared" si="39"/>
        <v>0</v>
      </c>
      <c r="CD448">
        <f t="shared" si="41"/>
        <v>0</v>
      </c>
    </row>
    <row r="449" spans="1:84" x14ac:dyDescent="0.25">
      <c r="A449">
        <v>373</v>
      </c>
      <c r="B449" s="6"/>
      <c r="C449" s="10"/>
      <c r="D449" s="32"/>
      <c r="E449" s="10"/>
      <c r="F449" s="32"/>
      <c r="G449" s="10"/>
      <c r="H449" s="32"/>
      <c r="I449" s="10"/>
      <c r="J449" s="32"/>
      <c r="K449" s="10"/>
      <c r="L449" s="32"/>
      <c r="M449" s="10"/>
      <c r="N449" s="32"/>
      <c r="O449" s="10"/>
      <c r="P449" s="32"/>
      <c r="Q449" s="10"/>
      <c r="R449" s="32"/>
      <c r="S449" s="10"/>
      <c r="T449" s="32"/>
      <c r="U449" s="10"/>
      <c r="V449" s="32"/>
      <c r="W449" s="10"/>
      <c r="X449" s="32"/>
      <c r="Y449" s="10"/>
      <c r="Z449" s="32"/>
      <c r="AA449" s="10"/>
      <c r="AB449" s="32"/>
      <c r="AC449" s="10"/>
      <c r="AD449" s="32"/>
      <c r="AE449" s="10"/>
      <c r="AF449" s="32"/>
      <c r="AG449" s="10"/>
      <c r="AH449" s="32"/>
      <c r="AI449" s="10"/>
      <c r="AJ449" s="32"/>
      <c r="AK449" s="10"/>
      <c r="AL449" s="32"/>
      <c r="AM449" s="10"/>
      <c r="AN449" s="32"/>
      <c r="AO449" s="10"/>
      <c r="AP449" s="32"/>
      <c r="AQ449" s="10"/>
      <c r="AR449" s="32"/>
      <c r="AS449" s="10"/>
      <c r="AT449" s="32"/>
      <c r="AU449" s="10"/>
      <c r="AV449" s="32"/>
      <c r="AW449" s="10"/>
      <c r="AX449" s="242"/>
      <c r="AY449" s="10"/>
      <c r="AZ449" s="32"/>
      <c r="BA449" s="10"/>
      <c r="BB449" s="242"/>
      <c r="BC449" s="10"/>
      <c r="BD449" s="242"/>
      <c r="BE449" s="7"/>
      <c r="BF449" s="247"/>
      <c r="BG449" s="10"/>
      <c r="BH449" s="242"/>
      <c r="BI449" s="7"/>
      <c r="BJ449" s="247"/>
      <c r="BK449" s="7"/>
      <c r="BL449" s="247"/>
      <c r="BM449" s="7"/>
      <c r="BN449" s="8"/>
      <c r="BO449" s="7"/>
      <c r="BP449" s="247"/>
      <c r="BQ449" s="7"/>
      <c r="BR449" s="247"/>
      <c r="BS449" s="7"/>
      <c r="BT449" s="247"/>
      <c r="BU449" s="7"/>
      <c r="BV449" s="247"/>
      <c r="BW449" s="7"/>
      <c r="BX449" s="8"/>
      <c r="BY449" s="7"/>
      <c r="BZ449" s="8"/>
      <c r="CB449" s="41"/>
      <c r="CC449" s="41">
        <f t="shared" si="39"/>
        <v>0</v>
      </c>
      <c r="CD449">
        <f t="shared" si="41"/>
        <v>0</v>
      </c>
    </row>
    <row r="450" spans="1:84" x14ac:dyDescent="0.25">
      <c r="A450">
        <v>374</v>
      </c>
      <c r="B450" s="6"/>
      <c r="C450" s="10"/>
      <c r="D450" s="32"/>
      <c r="E450" s="10"/>
      <c r="F450" s="32"/>
      <c r="G450" s="10"/>
      <c r="H450" s="32"/>
      <c r="I450" s="10"/>
      <c r="J450" s="32"/>
      <c r="K450" s="10"/>
      <c r="L450" s="32"/>
      <c r="M450" s="10"/>
      <c r="N450" s="32"/>
      <c r="O450" s="10"/>
      <c r="P450" s="32"/>
      <c r="Q450" s="10"/>
      <c r="R450" s="32"/>
      <c r="S450" s="10"/>
      <c r="T450" s="32"/>
      <c r="U450" s="10"/>
      <c r="V450" s="32"/>
      <c r="W450" s="10"/>
      <c r="X450" s="32"/>
      <c r="Y450" s="10"/>
      <c r="Z450" s="32"/>
      <c r="AA450" s="10"/>
      <c r="AB450" s="32"/>
      <c r="AC450" s="10"/>
      <c r="AD450" s="32"/>
      <c r="AE450" s="10"/>
      <c r="AF450" s="32"/>
      <c r="AG450" s="10"/>
      <c r="AH450" s="32"/>
      <c r="AI450" s="10"/>
      <c r="AJ450" s="32"/>
      <c r="AK450" s="10"/>
      <c r="AL450" s="32"/>
      <c r="AM450" s="10"/>
      <c r="AN450" s="32"/>
      <c r="AO450" s="10"/>
      <c r="AP450" s="32"/>
      <c r="AQ450" s="10"/>
      <c r="AR450" s="32"/>
      <c r="AS450" s="10"/>
      <c r="AT450" s="32"/>
      <c r="AU450" s="10"/>
      <c r="AV450" s="32"/>
      <c r="AW450" s="10"/>
      <c r="AX450" s="242"/>
      <c r="AY450" s="10"/>
      <c r="AZ450" s="32"/>
      <c r="BA450" s="10"/>
      <c r="BB450" s="242"/>
      <c r="BC450" s="10"/>
      <c r="BD450" s="242"/>
      <c r="BE450" s="7"/>
      <c r="BF450" s="247"/>
      <c r="BG450" s="10"/>
      <c r="BH450" s="242"/>
      <c r="BI450" s="7"/>
      <c r="BJ450" s="247"/>
      <c r="BK450" s="7"/>
      <c r="BL450" s="247"/>
      <c r="BM450" s="7"/>
      <c r="BN450" s="8"/>
      <c r="BO450" s="7"/>
      <c r="BP450" s="247"/>
      <c r="BQ450" s="7"/>
      <c r="BR450" s="247"/>
      <c r="BS450" s="7"/>
      <c r="BT450" s="247"/>
      <c r="BU450" s="7"/>
      <c r="BV450" s="247"/>
      <c r="BW450" s="7"/>
      <c r="BX450" s="8"/>
      <c r="BY450" s="7"/>
      <c r="BZ450" s="8"/>
      <c r="CB450" s="41"/>
      <c r="CC450" s="41">
        <f t="shared" si="39"/>
        <v>0</v>
      </c>
      <c r="CD450">
        <f t="shared" si="41"/>
        <v>0</v>
      </c>
    </row>
    <row r="451" spans="1:84" x14ac:dyDescent="0.25">
      <c r="A451">
        <v>375</v>
      </c>
      <c r="B451" s="6"/>
      <c r="C451" s="10"/>
      <c r="D451" s="32"/>
      <c r="E451" s="10"/>
      <c r="F451" s="32"/>
      <c r="G451" s="10"/>
      <c r="H451" s="32"/>
      <c r="I451" s="10"/>
      <c r="J451" s="32"/>
      <c r="K451" s="10"/>
      <c r="L451" s="32"/>
      <c r="M451" s="10"/>
      <c r="N451" s="32"/>
      <c r="O451" s="10"/>
      <c r="P451" s="32"/>
      <c r="Q451" s="10"/>
      <c r="R451" s="32"/>
      <c r="S451" s="10"/>
      <c r="T451" s="32"/>
      <c r="U451" s="10"/>
      <c r="V451" s="32"/>
      <c r="W451" s="10"/>
      <c r="X451" s="32"/>
      <c r="Y451" s="10"/>
      <c r="Z451" s="32"/>
      <c r="AA451" s="10"/>
      <c r="AB451" s="32"/>
      <c r="AC451" s="10"/>
      <c r="AD451" s="32"/>
      <c r="AE451" s="10"/>
      <c r="AF451" s="32"/>
      <c r="AG451" s="10"/>
      <c r="AH451" s="32"/>
      <c r="AI451" s="10"/>
      <c r="AJ451" s="32"/>
      <c r="AK451" s="10"/>
      <c r="AL451" s="32"/>
      <c r="AM451" s="10"/>
      <c r="AN451" s="32"/>
      <c r="AO451" s="10"/>
      <c r="AP451" s="32"/>
      <c r="AQ451" s="10"/>
      <c r="AR451" s="32"/>
      <c r="AS451" s="10"/>
      <c r="AT451" s="32"/>
      <c r="AU451" s="10"/>
      <c r="AV451" s="32"/>
      <c r="AW451" s="10"/>
      <c r="AX451" s="242"/>
      <c r="AY451" s="10"/>
      <c r="AZ451" s="32"/>
      <c r="BA451" s="10"/>
      <c r="BB451" s="242"/>
      <c r="BC451" s="10"/>
      <c r="BD451" s="242"/>
      <c r="BE451" s="7"/>
      <c r="BF451" s="247"/>
      <c r="BG451" s="10"/>
      <c r="BH451" s="242"/>
      <c r="BI451" s="7"/>
      <c r="BJ451" s="247"/>
      <c r="BK451" s="7"/>
      <c r="BL451" s="247"/>
      <c r="BM451" s="7"/>
      <c r="BN451" s="8"/>
      <c r="BO451" s="7"/>
      <c r="BP451" s="247"/>
      <c r="BQ451" s="7"/>
      <c r="BR451" s="247"/>
      <c r="BS451" s="7"/>
      <c r="BT451" s="247"/>
      <c r="BU451" s="7"/>
      <c r="BV451" s="247"/>
      <c r="BW451" s="7"/>
      <c r="BX451" s="8"/>
      <c r="BY451" s="7"/>
      <c r="BZ451" s="8"/>
      <c r="CB451" s="41"/>
      <c r="CC451" s="41">
        <f t="shared" si="39"/>
        <v>0</v>
      </c>
      <c r="CD451">
        <f t="shared" si="41"/>
        <v>0</v>
      </c>
    </row>
    <row r="452" spans="1:84" x14ac:dyDescent="0.25">
      <c r="A452">
        <v>376</v>
      </c>
      <c r="B452" s="6"/>
      <c r="C452" s="10"/>
      <c r="D452" s="32"/>
      <c r="E452" s="10"/>
      <c r="F452" s="32"/>
      <c r="G452" s="10"/>
      <c r="H452" s="32"/>
      <c r="I452" s="10"/>
      <c r="J452" s="32"/>
      <c r="K452" s="10"/>
      <c r="L452" s="32"/>
      <c r="M452" s="10"/>
      <c r="N452" s="32"/>
      <c r="O452" s="10"/>
      <c r="P452" s="32"/>
      <c r="Q452" s="10"/>
      <c r="R452" s="32"/>
      <c r="S452" s="10"/>
      <c r="T452" s="32"/>
      <c r="U452" s="10"/>
      <c r="V452" s="32"/>
      <c r="W452" s="10"/>
      <c r="X452" s="32"/>
      <c r="Y452" s="10"/>
      <c r="Z452" s="32"/>
      <c r="AA452" s="10"/>
      <c r="AB452" s="32"/>
      <c r="AC452" s="10"/>
      <c r="AD452" s="32"/>
      <c r="AE452" s="10"/>
      <c r="AF452" s="32"/>
      <c r="AG452" s="10"/>
      <c r="AH452" s="32"/>
      <c r="AI452" s="10"/>
      <c r="AJ452" s="32"/>
      <c r="AK452" s="10"/>
      <c r="AL452" s="32"/>
      <c r="AM452" s="10"/>
      <c r="AN452" s="32"/>
      <c r="AO452" s="10"/>
      <c r="AP452" s="32"/>
      <c r="AQ452" s="10"/>
      <c r="AR452" s="32"/>
      <c r="AS452" s="10"/>
      <c r="AT452" s="32"/>
      <c r="AU452" s="10"/>
      <c r="AV452" s="32"/>
      <c r="AW452" s="10"/>
      <c r="AX452" s="242"/>
      <c r="AY452" s="10"/>
      <c r="AZ452" s="32"/>
      <c r="BA452" s="10"/>
      <c r="BB452" s="242"/>
      <c r="BC452" s="10"/>
      <c r="BD452" s="242"/>
      <c r="BE452" s="7"/>
      <c r="BF452" s="247"/>
      <c r="BG452" s="10"/>
      <c r="BH452" s="242"/>
      <c r="BI452" s="7"/>
      <c r="BJ452" s="247"/>
      <c r="BK452" s="7"/>
      <c r="BL452" s="247"/>
      <c r="BM452" s="7"/>
      <c r="BN452" s="8"/>
      <c r="BO452" s="7"/>
      <c r="BP452" s="247"/>
      <c r="BQ452" s="7"/>
      <c r="BR452" s="247"/>
      <c r="BS452" s="7"/>
      <c r="BT452" s="247"/>
      <c r="BU452" s="7"/>
      <c r="BV452" s="247"/>
      <c r="BW452" s="7"/>
      <c r="BX452" s="8"/>
      <c r="BY452" s="7"/>
      <c r="BZ452" s="8"/>
      <c r="CB452" s="41"/>
      <c r="CC452" s="41">
        <f t="shared" si="39"/>
        <v>0</v>
      </c>
      <c r="CD452">
        <f t="shared" si="41"/>
        <v>0</v>
      </c>
    </row>
    <row r="453" spans="1:84" x14ac:dyDescent="0.25">
      <c r="A453">
        <v>377</v>
      </c>
      <c r="B453" s="6"/>
      <c r="C453" s="10"/>
      <c r="D453" s="32"/>
      <c r="E453" s="10"/>
      <c r="F453" s="32"/>
      <c r="G453" s="10"/>
      <c r="H453" s="32"/>
      <c r="I453" s="10"/>
      <c r="J453" s="32"/>
      <c r="K453" s="10"/>
      <c r="L453" s="32"/>
      <c r="M453" s="10"/>
      <c r="N453" s="32"/>
      <c r="O453" s="10"/>
      <c r="P453" s="32"/>
      <c r="Q453" s="10"/>
      <c r="R453" s="32"/>
      <c r="S453" s="10"/>
      <c r="T453" s="32"/>
      <c r="U453" s="10"/>
      <c r="V453" s="32"/>
      <c r="W453" s="10"/>
      <c r="X453" s="32"/>
      <c r="Y453" s="10"/>
      <c r="Z453" s="32"/>
      <c r="AA453" s="10"/>
      <c r="AB453" s="32"/>
      <c r="AC453" s="10"/>
      <c r="AD453" s="32"/>
      <c r="AE453" s="10"/>
      <c r="AF453" s="32"/>
      <c r="AG453" s="10"/>
      <c r="AH453" s="32"/>
      <c r="AI453" s="10"/>
      <c r="AJ453" s="32"/>
      <c r="AK453" s="10"/>
      <c r="AL453" s="32"/>
      <c r="AM453" s="10"/>
      <c r="AN453" s="32"/>
      <c r="AO453" s="10"/>
      <c r="AP453" s="32"/>
      <c r="AQ453" s="10"/>
      <c r="AR453" s="32"/>
      <c r="AS453" s="10"/>
      <c r="AT453" s="32"/>
      <c r="AU453" s="10"/>
      <c r="AV453" s="32"/>
      <c r="AW453" s="10"/>
      <c r="AX453" s="242"/>
      <c r="AY453" s="10"/>
      <c r="AZ453" s="32"/>
      <c r="BA453" s="10"/>
      <c r="BB453" s="242"/>
      <c r="BC453" s="10"/>
      <c r="BD453" s="242"/>
      <c r="BE453" s="7"/>
      <c r="BF453" s="247"/>
      <c r="BG453" s="10"/>
      <c r="BH453" s="242"/>
      <c r="BI453" s="7"/>
      <c r="BJ453" s="247"/>
      <c r="BK453" s="7"/>
      <c r="BL453" s="247"/>
      <c r="BM453" s="7"/>
      <c r="BN453" s="8"/>
      <c r="BO453" s="7"/>
      <c r="BP453" s="247"/>
      <c r="BQ453" s="7"/>
      <c r="BR453" s="247"/>
      <c r="BS453" s="7"/>
      <c r="BT453" s="247"/>
      <c r="BU453" s="7"/>
      <c r="BV453" s="247"/>
      <c r="BW453" s="7"/>
      <c r="BX453" s="8"/>
      <c r="BY453" s="7"/>
      <c r="BZ453" s="8"/>
      <c r="CB453" s="41"/>
      <c r="CC453" s="41">
        <f t="shared" si="39"/>
        <v>0</v>
      </c>
      <c r="CD453">
        <f t="shared" si="41"/>
        <v>0</v>
      </c>
    </row>
    <row r="454" spans="1:84" x14ac:dyDescent="0.25">
      <c r="A454">
        <v>378</v>
      </c>
      <c r="B454" s="6"/>
      <c r="C454" s="10"/>
      <c r="D454" s="32"/>
      <c r="E454" s="10"/>
      <c r="F454" s="32"/>
      <c r="G454" s="10"/>
      <c r="H454" s="32"/>
      <c r="I454" s="10"/>
      <c r="J454" s="32"/>
      <c r="K454" s="10"/>
      <c r="L454" s="32"/>
      <c r="M454" s="10"/>
      <c r="N454" s="32"/>
      <c r="O454" s="10"/>
      <c r="P454" s="32"/>
      <c r="Q454" s="10"/>
      <c r="R454" s="32"/>
      <c r="S454" s="10"/>
      <c r="T454" s="32"/>
      <c r="U454" s="10"/>
      <c r="V454" s="32"/>
      <c r="W454" s="10"/>
      <c r="X454" s="32"/>
      <c r="Y454" s="10"/>
      <c r="Z454" s="32"/>
      <c r="AA454" s="10"/>
      <c r="AB454" s="32"/>
      <c r="AC454" s="10"/>
      <c r="AD454" s="32"/>
      <c r="AE454" s="10"/>
      <c r="AF454" s="32"/>
      <c r="AG454" s="10"/>
      <c r="AH454" s="32"/>
      <c r="AI454" s="10"/>
      <c r="AJ454" s="32"/>
      <c r="AK454" s="10"/>
      <c r="AL454" s="32"/>
      <c r="AM454" s="10"/>
      <c r="AN454" s="32"/>
      <c r="AO454" s="10"/>
      <c r="AP454" s="32"/>
      <c r="AQ454" s="10"/>
      <c r="AR454" s="32"/>
      <c r="AS454" s="10"/>
      <c r="AT454" s="32"/>
      <c r="AU454" s="10"/>
      <c r="AV454" s="32"/>
      <c r="AW454" s="10"/>
      <c r="AX454" s="242"/>
      <c r="AY454" s="10"/>
      <c r="AZ454" s="32"/>
      <c r="BA454" s="10"/>
      <c r="BB454" s="242"/>
      <c r="BC454" s="10"/>
      <c r="BD454" s="242"/>
      <c r="BE454" s="7"/>
      <c r="BF454" s="247"/>
      <c r="BG454" s="10"/>
      <c r="BH454" s="242"/>
      <c r="BI454" s="7"/>
      <c r="BJ454" s="247"/>
      <c r="BK454" s="7"/>
      <c r="BL454" s="247"/>
      <c r="BM454" s="7"/>
      <c r="BN454" s="8"/>
      <c r="BO454" s="7"/>
      <c r="BP454" s="247"/>
      <c r="BQ454" s="7"/>
      <c r="BR454" s="247"/>
      <c r="BS454" s="7"/>
      <c r="BT454" s="247"/>
      <c r="BU454" s="7"/>
      <c r="BV454" s="247"/>
      <c r="BW454" s="7"/>
      <c r="BX454" s="8"/>
      <c r="BY454" s="7"/>
      <c r="BZ454" s="8"/>
      <c r="CB454" s="41"/>
      <c r="CC454" s="41">
        <f t="shared" si="39"/>
        <v>0</v>
      </c>
      <c r="CD454">
        <f t="shared" ref="CD454:CD485" si="42">COUNT(C454:BZ454)/2</f>
        <v>0</v>
      </c>
    </row>
    <row r="455" spans="1:84" x14ac:dyDescent="0.25">
      <c r="A455">
        <v>379</v>
      </c>
      <c r="B455" s="6"/>
      <c r="C455" s="10"/>
      <c r="D455" s="32"/>
      <c r="E455" s="10"/>
      <c r="F455" s="32"/>
      <c r="G455" s="10"/>
      <c r="H455" s="32"/>
      <c r="I455" s="10"/>
      <c r="J455" s="32"/>
      <c r="K455" s="10"/>
      <c r="L455" s="32"/>
      <c r="M455" s="10"/>
      <c r="N455" s="32"/>
      <c r="O455" s="10"/>
      <c r="P455" s="32"/>
      <c r="Q455" s="10"/>
      <c r="R455" s="32"/>
      <c r="S455" s="10"/>
      <c r="T455" s="32"/>
      <c r="U455" s="10"/>
      <c r="V455" s="32"/>
      <c r="W455" s="10"/>
      <c r="X455" s="32"/>
      <c r="Y455" s="10"/>
      <c r="Z455" s="32"/>
      <c r="AA455" s="10"/>
      <c r="AB455" s="32"/>
      <c r="AC455" s="10"/>
      <c r="AD455" s="32"/>
      <c r="AE455" s="10"/>
      <c r="AF455" s="32"/>
      <c r="AG455" s="10"/>
      <c r="AH455" s="32"/>
      <c r="AI455" s="10"/>
      <c r="AJ455" s="32"/>
      <c r="AK455" s="10"/>
      <c r="AL455" s="32"/>
      <c r="AM455" s="10"/>
      <c r="AN455" s="32"/>
      <c r="AO455" s="10"/>
      <c r="AP455" s="32"/>
      <c r="AQ455" s="10"/>
      <c r="AR455" s="32"/>
      <c r="AS455" s="10"/>
      <c r="AT455" s="32"/>
      <c r="AU455" s="10"/>
      <c r="AV455" s="32"/>
      <c r="AW455" s="10"/>
      <c r="AX455" s="242"/>
      <c r="AY455" s="10"/>
      <c r="AZ455" s="32"/>
      <c r="BA455" s="10"/>
      <c r="BB455" s="242"/>
      <c r="BC455" s="10"/>
      <c r="BD455" s="242"/>
      <c r="BE455" s="7"/>
      <c r="BF455" s="247"/>
      <c r="BG455" s="10"/>
      <c r="BH455" s="242"/>
      <c r="BI455" s="7"/>
      <c r="BJ455" s="247"/>
      <c r="BK455" s="7"/>
      <c r="BL455" s="247"/>
      <c r="BM455" s="7"/>
      <c r="BN455" s="8"/>
      <c r="BO455" s="7"/>
      <c r="BP455" s="247"/>
      <c r="BQ455" s="7"/>
      <c r="BR455" s="247"/>
      <c r="BS455" s="7"/>
      <c r="BT455" s="247"/>
      <c r="BU455" s="7"/>
      <c r="BV455" s="247"/>
      <c r="BW455" s="7"/>
      <c r="BX455" s="8"/>
      <c r="BY455" s="7"/>
      <c r="BZ455" s="8"/>
      <c r="CB455" s="41"/>
      <c r="CC455" s="41">
        <f t="shared" si="39"/>
        <v>0</v>
      </c>
      <c r="CD455">
        <f t="shared" si="42"/>
        <v>0</v>
      </c>
    </row>
    <row r="456" spans="1:84" x14ac:dyDescent="0.25">
      <c r="A456">
        <v>380</v>
      </c>
      <c r="B456" s="6"/>
      <c r="C456" s="10"/>
      <c r="D456" s="32"/>
      <c r="E456" s="10"/>
      <c r="F456" s="32"/>
      <c r="G456" s="10"/>
      <c r="H456" s="32"/>
      <c r="I456" s="10"/>
      <c r="J456" s="32"/>
      <c r="K456" s="10"/>
      <c r="L456" s="32"/>
      <c r="M456" s="10"/>
      <c r="N456" s="32"/>
      <c r="O456" s="10"/>
      <c r="P456" s="32"/>
      <c r="Q456" s="10"/>
      <c r="R456" s="32"/>
      <c r="S456" s="10"/>
      <c r="T456" s="32"/>
      <c r="U456" s="10"/>
      <c r="V456" s="32"/>
      <c r="W456" s="10"/>
      <c r="X456" s="32"/>
      <c r="Y456" s="10"/>
      <c r="Z456" s="32"/>
      <c r="AA456" s="10"/>
      <c r="AB456" s="32"/>
      <c r="AC456" s="10"/>
      <c r="AD456" s="32"/>
      <c r="AE456" s="10"/>
      <c r="AF456" s="32"/>
      <c r="AG456" s="10"/>
      <c r="AH456" s="32"/>
      <c r="AI456" s="10"/>
      <c r="AJ456" s="32"/>
      <c r="AK456" s="10"/>
      <c r="AL456" s="32"/>
      <c r="AM456" s="10"/>
      <c r="AN456" s="32"/>
      <c r="AO456" s="10"/>
      <c r="AP456" s="32"/>
      <c r="AQ456" s="10"/>
      <c r="AR456" s="32"/>
      <c r="AS456" s="10"/>
      <c r="AT456" s="32"/>
      <c r="AU456" s="10"/>
      <c r="AV456" s="32"/>
      <c r="AW456" s="10"/>
      <c r="AX456" s="242"/>
      <c r="AY456" s="10"/>
      <c r="AZ456" s="32"/>
      <c r="BA456" s="10"/>
      <c r="BB456" s="242"/>
      <c r="BC456" s="10"/>
      <c r="BD456" s="242"/>
      <c r="BE456" s="7"/>
      <c r="BF456" s="247"/>
      <c r="BG456" s="10"/>
      <c r="BH456" s="242"/>
      <c r="BI456" s="7"/>
      <c r="BJ456" s="247"/>
      <c r="BK456" s="7"/>
      <c r="BL456" s="247"/>
      <c r="BM456" s="7"/>
      <c r="BN456" s="8"/>
      <c r="BO456" s="7"/>
      <c r="BP456" s="247"/>
      <c r="BQ456" s="7"/>
      <c r="BR456" s="247"/>
      <c r="BS456" s="7"/>
      <c r="BT456" s="247"/>
      <c r="BU456" s="7"/>
      <c r="BV456" s="247"/>
      <c r="BW456" s="7"/>
      <c r="BX456" s="8"/>
      <c r="BY456" s="7"/>
      <c r="BZ456" s="8"/>
      <c r="CB456" s="41"/>
      <c r="CC456" s="41">
        <f t="shared" si="39"/>
        <v>0</v>
      </c>
      <c r="CD456">
        <f t="shared" si="42"/>
        <v>0</v>
      </c>
    </row>
    <row r="457" spans="1:84" x14ac:dyDescent="0.25">
      <c r="A457">
        <v>381</v>
      </c>
      <c r="B457" s="6"/>
      <c r="C457" s="10"/>
      <c r="D457" s="32"/>
      <c r="E457" s="10"/>
      <c r="F457" s="32"/>
      <c r="G457" s="10"/>
      <c r="H457" s="32"/>
      <c r="I457" s="10"/>
      <c r="J457" s="32"/>
      <c r="K457" s="94"/>
      <c r="L457" s="32"/>
      <c r="M457" s="10"/>
      <c r="N457" s="32"/>
      <c r="O457" s="10"/>
      <c r="P457" s="32"/>
      <c r="Q457" s="10"/>
      <c r="R457" s="32"/>
      <c r="S457" s="10"/>
      <c r="T457" s="32"/>
      <c r="U457" s="10"/>
      <c r="V457" s="32"/>
      <c r="W457" s="10"/>
      <c r="X457" s="32"/>
      <c r="Y457" s="10"/>
      <c r="Z457" s="32"/>
      <c r="AA457" s="10"/>
      <c r="AB457" s="32"/>
      <c r="AC457" s="10"/>
      <c r="AD457" s="32"/>
      <c r="AE457" s="10"/>
      <c r="AF457" s="32"/>
      <c r="AG457" s="10"/>
      <c r="AH457" s="32"/>
      <c r="AI457" s="10"/>
      <c r="AJ457" s="32"/>
      <c r="AK457" s="10"/>
      <c r="AL457" s="32"/>
      <c r="AM457" s="10"/>
      <c r="AN457" s="32"/>
      <c r="AO457" s="10"/>
      <c r="AP457" s="32"/>
      <c r="AQ457" s="10"/>
      <c r="AR457" s="32"/>
      <c r="AS457" s="10"/>
      <c r="AT457" s="32"/>
      <c r="AU457" s="10"/>
      <c r="AV457" s="32"/>
      <c r="AW457" s="10"/>
      <c r="AX457" s="242"/>
      <c r="AY457" s="10"/>
      <c r="AZ457" s="32"/>
      <c r="BA457" s="10"/>
      <c r="BB457" s="242"/>
      <c r="BC457" s="10"/>
      <c r="BD457" s="242"/>
      <c r="BE457" s="7"/>
      <c r="BF457" s="247"/>
      <c r="BG457" s="10"/>
      <c r="BH457" s="242"/>
      <c r="BI457" s="7"/>
      <c r="BJ457" s="247"/>
      <c r="BK457" s="7"/>
      <c r="BL457" s="247"/>
      <c r="BM457" s="7"/>
      <c r="BN457" s="8"/>
      <c r="BO457" s="7"/>
      <c r="BP457" s="247"/>
      <c r="BQ457" s="7"/>
      <c r="BR457" s="247"/>
      <c r="BS457" s="7"/>
      <c r="BT457" s="247"/>
      <c r="BU457" s="7"/>
      <c r="BV457" s="247"/>
      <c r="BW457" s="7"/>
      <c r="BX457" s="8"/>
      <c r="BY457" s="7"/>
      <c r="BZ457" s="8"/>
      <c r="CB457" s="41"/>
      <c r="CC457" s="41">
        <f t="shared" si="39"/>
        <v>0</v>
      </c>
      <c r="CD457">
        <f t="shared" si="42"/>
        <v>0</v>
      </c>
      <c r="CF457" s="39"/>
    </row>
    <row r="458" spans="1:84" x14ac:dyDescent="0.25">
      <c r="A458">
        <v>382</v>
      </c>
      <c r="B458" s="6"/>
      <c r="C458" s="10"/>
      <c r="D458" s="32"/>
      <c r="E458" s="10"/>
      <c r="F458" s="32"/>
      <c r="G458" s="10"/>
      <c r="H458" s="32"/>
      <c r="I458" s="10"/>
      <c r="J458" s="32"/>
      <c r="K458" s="94"/>
      <c r="L458" s="32"/>
      <c r="M458" s="10"/>
      <c r="N458" s="32"/>
      <c r="O458" s="10"/>
      <c r="P458" s="32"/>
      <c r="Q458" s="10"/>
      <c r="R458" s="32"/>
      <c r="S458" s="10"/>
      <c r="T458" s="32"/>
      <c r="U458" s="10"/>
      <c r="V458" s="32"/>
      <c r="W458" s="10"/>
      <c r="X458" s="32"/>
      <c r="Y458" s="10"/>
      <c r="Z458" s="32"/>
      <c r="AA458" s="10"/>
      <c r="AB458" s="32"/>
      <c r="AC458" s="10"/>
      <c r="AD458" s="32"/>
      <c r="AE458" s="10"/>
      <c r="AF458" s="32"/>
      <c r="AG458" s="10"/>
      <c r="AH458" s="32"/>
      <c r="AI458" s="10"/>
      <c r="AJ458" s="32"/>
      <c r="AK458" s="10"/>
      <c r="AL458" s="32"/>
      <c r="AM458" s="10"/>
      <c r="AN458" s="32"/>
      <c r="AO458" s="10"/>
      <c r="AP458" s="32"/>
      <c r="AQ458" s="10"/>
      <c r="AR458" s="32"/>
      <c r="AS458" s="10"/>
      <c r="AT458" s="32"/>
      <c r="AU458" s="10"/>
      <c r="AV458" s="32"/>
      <c r="AW458" s="10"/>
      <c r="AX458" s="242"/>
      <c r="AY458" s="10"/>
      <c r="AZ458" s="32"/>
      <c r="BA458" s="10"/>
      <c r="BB458" s="242"/>
      <c r="BC458" s="10"/>
      <c r="BD458" s="242"/>
      <c r="BE458" s="7"/>
      <c r="BF458" s="247"/>
      <c r="BG458" s="10"/>
      <c r="BH458" s="242"/>
      <c r="BI458" s="7"/>
      <c r="BJ458" s="247"/>
      <c r="BK458" s="7"/>
      <c r="BL458" s="247"/>
      <c r="BM458" s="7"/>
      <c r="BN458" s="8"/>
      <c r="BO458" s="7"/>
      <c r="BP458" s="247"/>
      <c r="BQ458" s="7"/>
      <c r="BR458" s="247"/>
      <c r="BS458" s="7"/>
      <c r="BT458" s="247"/>
      <c r="BU458" s="7"/>
      <c r="BV458" s="247"/>
      <c r="BW458" s="7"/>
      <c r="BX458" s="8"/>
      <c r="BY458" s="7"/>
      <c r="BZ458" s="8"/>
      <c r="CB458" s="41"/>
      <c r="CC458" s="41">
        <f t="shared" si="39"/>
        <v>0</v>
      </c>
      <c r="CD458">
        <f t="shared" si="42"/>
        <v>0</v>
      </c>
      <c r="CF458" s="39"/>
    </row>
    <row r="459" spans="1:84" x14ac:dyDescent="0.25">
      <c r="A459">
        <v>383</v>
      </c>
      <c r="B459" s="6"/>
      <c r="C459" s="10"/>
      <c r="D459" s="32"/>
      <c r="E459" s="10"/>
      <c r="F459" s="32"/>
      <c r="G459" s="10"/>
      <c r="H459" s="32"/>
      <c r="I459" s="10"/>
      <c r="J459" s="32"/>
      <c r="K459" s="10"/>
      <c r="L459" s="32"/>
      <c r="M459" s="10"/>
      <c r="N459" s="32"/>
      <c r="O459" s="10"/>
      <c r="P459" s="32"/>
      <c r="Q459" s="10"/>
      <c r="R459" s="32"/>
      <c r="S459" s="10"/>
      <c r="T459" s="32"/>
      <c r="U459" s="10"/>
      <c r="V459" s="32"/>
      <c r="W459" s="10"/>
      <c r="X459" s="32"/>
      <c r="Y459" s="10"/>
      <c r="Z459" s="32"/>
      <c r="AA459" s="10"/>
      <c r="AB459" s="32"/>
      <c r="AC459" s="10"/>
      <c r="AD459" s="32"/>
      <c r="AE459" s="10"/>
      <c r="AF459" s="32"/>
      <c r="AG459" s="10"/>
      <c r="AH459" s="32"/>
      <c r="AI459" s="10"/>
      <c r="AJ459" s="32"/>
      <c r="AK459" s="10"/>
      <c r="AL459" s="32"/>
      <c r="AM459" s="10"/>
      <c r="AN459" s="32"/>
      <c r="AO459" s="10"/>
      <c r="AP459" s="32"/>
      <c r="AQ459" s="10"/>
      <c r="AR459" s="32"/>
      <c r="AS459" s="10"/>
      <c r="AT459" s="32"/>
      <c r="AU459" s="10"/>
      <c r="AV459" s="32"/>
      <c r="AW459" s="10"/>
      <c r="AX459" s="242"/>
      <c r="AY459" s="10"/>
      <c r="AZ459" s="32"/>
      <c r="BA459" s="10"/>
      <c r="BB459" s="242"/>
      <c r="BC459" s="10"/>
      <c r="BD459" s="242"/>
      <c r="BE459" s="7"/>
      <c r="BF459" s="247"/>
      <c r="BG459" s="10"/>
      <c r="BH459" s="242"/>
      <c r="BI459" s="7"/>
      <c r="BJ459" s="247"/>
      <c r="BK459" s="7"/>
      <c r="BL459" s="247"/>
      <c r="BM459" s="7"/>
      <c r="BN459" s="8"/>
      <c r="BO459" s="7"/>
      <c r="BP459" s="247"/>
      <c r="BQ459" s="7"/>
      <c r="BR459" s="247"/>
      <c r="BS459" s="7"/>
      <c r="BT459" s="247"/>
      <c r="BU459" s="7"/>
      <c r="BV459" s="247"/>
      <c r="BW459" s="7"/>
      <c r="BX459" s="8"/>
      <c r="BY459" s="7"/>
      <c r="BZ459" s="8"/>
      <c r="CB459" s="41"/>
      <c r="CC459" s="41">
        <f t="shared" si="39"/>
        <v>0</v>
      </c>
      <c r="CD459">
        <f t="shared" si="42"/>
        <v>0</v>
      </c>
    </row>
    <row r="460" spans="1:84" x14ac:dyDescent="0.25">
      <c r="A460">
        <v>384</v>
      </c>
      <c r="B460" s="6"/>
      <c r="C460" s="10"/>
      <c r="D460" s="32"/>
      <c r="E460" s="10"/>
      <c r="F460" s="32"/>
      <c r="G460" s="10"/>
      <c r="H460" s="32"/>
      <c r="I460" s="10"/>
      <c r="J460" s="32"/>
      <c r="K460" s="10"/>
      <c r="L460" s="32"/>
      <c r="M460" s="10"/>
      <c r="N460" s="32"/>
      <c r="O460" s="10"/>
      <c r="P460" s="32"/>
      <c r="Q460" s="10"/>
      <c r="R460" s="32"/>
      <c r="S460" s="10"/>
      <c r="T460" s="32"/>
      <c r="U460" s="10"/>
      <c r="V460" s="32"/>
      <c r="W460" s="10"/>
      <c r="X460" s="32"/>
      <c r="Y460" s="10"/>
      <c r="Z460" s="32"/>
      <c r="AA460" s="10"/>
      <c r="AB460" s="32"/>
      <c r="AC460" s="10"/>
      <c r="AD460" s="32"/>
      <c r="AE460" s="10"/>
      <c r="AF460" s="32"/>
      <c r="AG460" s="10"/>
      <c r="AH460" s="32"/>
      <c r="AI460" s="10"/>
      <c r="AJ460" s="32"/>
      <c r="AK460" s="10"/>
      <c r="AL460" s="32"/>
      <c r="AM460" s="10"/>
      <c r="AN460" s="32"/>
      <c r="AO460" s="10"/>
      <c r="AP460" s="32"/>
      <c r="AQ460" s="10"/>
      <c r="AR460" s="32"/>
      <c r="AS460" s="10"/>
      <c r="AT460" s="32"/>
      <c r="AU460" s="10"/>
      <c r="AV460" s="32"/>
      <c r="AW460" s="10"/>
      <c r="AX460" s="242"/>
      <c r="AY460" s="10"/>
      <c r="AZ460" s="32"/>
      <c r="BA460" s="10"/>
      <c r="BB460" s="242"/>
      <c r="BC460" s="10"/>
      <c r="BD460" s="242"/>
      <c r="BE460" s="7"/>
      <c r="BF460" s="247"/>
      <c r="BG460" s="10"/>
      <c r="BH460" s="242"/>
      <c r="BI460" s="7"/>
      <c r="BJ460" s="247"/>
      <c r="BK460" s="7"/>
      <c r="BL460" s="247"/>
      <c r="BM460" s="7"/>
      <c r="BN460" s="8"/>
      <c r="BO460" s="7"/>
      <c r="BP460" s="247"/>
      <c r="BQ460" s="7"/>
      <c r="BR460" s="247"/>
      <c r="BS460" s="7"/>
      <c r="BT460" s="247"/>
      <c r="BU460" s="7"/>
      <c r="BV460" s="247"/>
      <c r="BW460" s="7"/>
      <c r="BX460" s="8"/>
      <c r="BY460" s="7"/>
      <c r="BZ460" s="8"/>
      <c r="CB460" s="41"/>
      <c r="CC460" s="41">
        <f t="shared" si="39"/>
        <v>0</v>
      </c>
      <c r="CD460">
        <f t="shared" si="42"/>
        <v>0</v>
      </c>
    </row>
    <row r="461" spans="1:84" x14ac:dyDescent="0.25">
      <c r="A461">
        <v>385</v>
      </c>
      <c r="B461" s="6"/>
      <c r="C461" s="10"/>
      <c r="D461" s="32"/>
      <c r="E461" s="10"/>
      <c r="F461" s="32"/>
      <c r="G461" s="10"/>
      <c r="H461" s="32"/>
      <c r="I461" s="10"/>
      <c r="J461" s="32"/>
      <c r="K461" s="10"/>
      <c r="L461" s="32"/>
      <c r="M461" s="10"/>
      <c r="N461" s="32"/>
      <c r="O461" s="10"/>
      <c r="P461" s="32"/>
      <c r="Q461" s="10"/>
      <c r="R461" s="32"/>
      <c r="S461" s="10"/>
      <c r="T461" s="32"/>
      <c r="U461" s="10"/>
      <c r="V461" s="32"/>
      <c r="W461" s="10"/>
      <c r="X461" s="32"/>
      <c r="Y461" s="10"/>
      <c r="Z461" s="32"/>
      <c r="AA461" s="10"/>
      <c r="AB461" s="32"/>
      <c r="AC461" s="10"/>
      <c r="AD461" s="32"/>
      <c r="AE461" s="10"/>
      <c r="AF461" s="32"/>
      <c r="AG461" s="10"/>
      <c r="AH461" s="32"/>
      <c r="AI461" s="10"/>
      <c r="AJ461" s="32"/>
      <c r="AK461" s="10"/>
      <c r="AL461" s="32"/>
      <c r="AM461" s="10"/>
      <c r="AN461" s="32"/>
      <c r="AO461" s="10"/>
      <c r="AP461" s="32"/>
      <c r="AQ461" s="10"/>
      <c r="AR461" s="32"/>
      <c r="AS461" s="10"/>
      <c r="AT461" s="32"/>
      <c r="AU461" s="10"/>
      <c r="AV461" s="32"/>
      <c r="AW461" s="10"/>
      <c r="AX461" s="242"/>
      <c r="AY461" s="10"/>
      <c r="AZ461" s="32"/>
      <c r="BA461" s="10"/>
      <c r="BB461" s="242"/>
      <c r="BC461" s="10"/>
      <c r="BD461" s="242"/>
      <c r="BE461" s="7"/>
      <c r="BF461" s="247"/>
      <c r="BG461" s="10"/>
      <c r="BH461" s="242"/>
      <c r="BI461" s="7"/>
      <c r="BJ461" s="247"/>
      <c r="BK461" s="7"/>
      <c r="BL461" s="247"/>
      <c r="BM461" s="7"/>
      <c r="BN461" s="8"/>
      <c r="BO461" s="7"/>
      <c r="BP461" s="247"/>
      <c r="BQ461" s="7"/>
      <c r="BR461" s="247"/>
      <c r="BS461" s="7"/>
      <c r="BT461" s="247"/>
      <c r="BU461" s="7"/>
      <c r="BV461" s="247"/>
      <c r="BW461" s="7"/>
      <c r="BX461" s="8"/>
      <c r="BY461" s="7"/>
      <c r="BZ461" s="8"/>
      <c r="CB461" s="41"/>
      <c r="CC461" s="41">
        <f t="shared" si="39"/>
        <v>0</v>
      </c>
      <c r="CD461">
        <f t="shared" si="42"/>
        <v>0</v>
      </c>
    </row>
    <row r="462" spans="1:84" x14ac:dyDescent="0.25">
      <c r="A462">
        <v>386</v>
      </c>
      <c r="B462" s="6"/>
      <c r="C462" s="10"/>
      <c r="D462" s="32"/>
      <c r="E462" s="10"/>
      <c r="F462" s="32"/>
      <c r="G462" s="10"/>
      <c r="H462" s="32"/>
      <c r="I462" s="10"/>
      <c r="J462" s="32"/>
      <c r="K462" s="10"/>
      <c r="L462" s="32"/>
      <c r="M462" s="10"/>
      <c r="N462" s="32"/>
      <c r="O462" s="10"/>
      <c r="P462" s="32"/>
      <c r="Q462" s="10"/>
      <c r="R462" s="32"/>
      <c r="S462" s="10"/>
      <c r="T462" s="32"/>
      <c r="U462" s="10"/>
      <c r="V462" s="32"/>
      <c r="W462" s="10"/>
      <c r="X462" s="32"/>
      <c r="Y462" s="10"/>
      <c r="Z462" s="32"/>
      <c r="AA462" s="10"/>
      <c r="AB462" s="32"/>
      <c r="AC462" s="10"/>
      <c r="AD462" s="32"/>
      <c r="AE462" s="10"/>
      <c r="AF462" s="32"/>
      <c r="AG462" s="10"/>
      <c r="AH462" s="32"/>
      <c r="AI462" s="10"/>
      <c r="AJ462" s="32"/>
      <c r="AK462" s="10"/>
      <c r="AL462" s="32"/>
      <c r="AM462" s="10"/>
      <c r="AN462" s="32"/>
      <c r="AO462" s="10"/>
      <c r="AP462" s="32"/>
      <c r="AQ462" s="10"/>
      <c r="AR462" s="32"/>
      <c r="AS462" s="10"/>
      <c r="AT462" s="32"/>
      <c r="AU462" s="10"/>
      <c r="AV462" s="32"/>
      <c r="AW462" s="10"/>
      <c r="AX462" s="242"/>
      <c r="AY462" s="10"/>
      <c r="AZ462" s="32"/>
      <c r="BA462" s="10"/>
      <c r="BB462" s="242"/>
      <c r="BC462" s="10"/>
      <c r="BD462" s="242"/>
      <c r="BE462" s="7"/>
      <c r="BF462" s="247"/>
      <c r="BG462" s="10"/>
      <c r="BH462" s="242"/>
      <c r="BI462" s="7"/>
      <c r="BJ462" s="247"/>
      <c r="BK462" s="7"/>
      <c r="BL462" s="247"/>
      <c r="BM462" s="7"/>
      <c r="BN462" s="8"/>
      <c r="BO462" s="7"/>
      <c r="BP462" s="247"/>
      <c r="BQ462" s="7"/>
      <c r="BR462" s="247"/>
      <c r="BS462" s="7"/>
      <c r="BT462" s="247"/>
      <c r="BU462" s="7"/>
      <c r="BV462" s="247"/>
      <c r="BW462" s="7"/>
      <c r="BX462" s="8"/>
      <c r="BY462" s="7"/>
      <c r="BZ462" s="8"/>
      <c r="CB462" s="41"/>
      <c r="CC462" s="41">
        <f t="shared" si="39"/>
        <v>0</v>
      </c>
      <c r="CD462">
        <f t="shared" si="42"/>
        <v>0</v>
      </c>
    </row>
    <row r="463" spans="1:84" x14ac:dyDescent="0.25">
      <c r="A463">
        <v>387</v>
      </c>
      <c r="B463" s="6"/>
      <c r="C463" s="10"/>
      <c r="D463" s="32"/>
      <c r="E463" s="10"/>
      <c r="F463" s="32"/>
      <c r="G463" s="10"/>
      <c r="H463" s="32"/>
      <c r="I463" s="10"/>
      <c r="J463" s="32"/>
      <c r="K463" s="10"/>
      <c r="L463" s="32"/>
      <c r="M463" s="10"/>
      <c r="N463" s="32"/>
      <c r="O463" s="10"/>
      <c r="P463" s="32"/>
      <c r="Q463" s="10"/>
      <c r="R463" s="32"/>
      <c r="S463" s="10"/>
      <c r="T463" s="32"/>
      <c r="U463" s="10"/>
      <c r="V463" s="32"/>
      <c r="W463" s="10"/>
      <c r="X463" s="32"/>
      <c r="Y463" s="10"/>
      <c r="Z463" s="32"/>
      <c r="AA463" s="10"/>
      <c r="AB463" s="32"/>
      <c r="AC463" s="10"/>
      <c r="AD463" s="32"/>
      <c r="AE463" s="10"/>
      <c r="AF463" s="32"/>
      <c r="AG463" s="10"/>
      <c r="AH463" s="32"/>
      <c r="AI463" s="10"/>
      <c r="AJ463" s="32"/>
      <c r="AK463" s="10"/>
      <c r="AL463" s="32"/>
      <c r="AM463" s="10"/>
      <c r="AN463" s="32"/>
      <c r="AO463" s="10"/>
      <c r="AP463" s="32"/>
      <c r="AQ463" s="10"/>
      <c r="AR463" s="32"/>
      <c r="AS463" s="10"/>
      <c r="AT463" s="32"/>
      <c r="AU463" s="10"/>
      <c r="AV463" s="32"/>
      <c r="AW463" s="10"/>
      <c r="AX463" s="242"/>
      <c r="AY463" s="10"/>
      <c r="AZ463" s="32"/>
      <c r="BA463" s="10"/>
      <c r="BB463" s="242"/>
      <c r="BC463" s="10"/>
      <c r="BD463" s="242"/>
      <c r="BE463" s="7"/>
      <c r="BF463" s="247"/>
      <c r="BG463" s="10"/>
      <c r="BH463" s="242"/>
      <c r="BI463" s="7"/>
      <c r="BJ463" s="247"/>
      <c r="BK463" s="7"/>
      <c r="BL463" s="247"/>
      <c r="BM463" s="7"/>
      <c r="BN463" s="8"/>
      <c r="BO463" s="7"/>
      <c r="BP463" s="247"/>
      <c r="BQ463" s="7"/>
      <c r="BR463" s="247"/>
      <c r="BS463" s="7"/>
      <c r="BT463" s="247"/>
      <c r="BU463" s="7"/>
      <c r="BV463" s="247"/>
      <c r="BW463" s="7"/>
      <c r="BX463" s="8"/>
      <c r="BY463" s="7"/>
      <c r="BZ463" s="8"/>
      <c r="CB463" s="41"/>
      <c r="CC463" s="41">
        <f t="shared" si="39"/>
        <v>0</v>
      </c>
      <c r="CD463">
        <f t="shared" si="42"/>
        <v>0</v>
      </c>
    </row>
    <row r="464" spans="1:84" x14ac:dyDescent="0.25">
      <c r="A464">
        <v>388</v>
      </c>
      <c r="B464" s="6"/>
      <c r="C464" s="10"/>
      <c r="D464" s="32"/>
      <c r="E464" s="10"/>
      <c r="F464" s="32"/>
      <c r="G464" s="10"/>
      <c r="H464" s="32"/>
      <c r="I464" s="10"/>
      <c r="J464" s="32"/>
      <c r="K464" s="10"/>
      <c r="L464" s="32"/>
      <c r="M464" s="10"/>
      <c r="N464" s="32"/>
      <c r="O464" s="10"/>
      <c r="P464" s="32"/>
      <c r="Q464" s="10"/>
      <c r="R464" s="32"/>
      <c r="S464" s="10"/>
      <c r="T464" s="32"/>
      <c r="U464" s="10"/>
      <c r="V464" s="32"/>
      <c r="W464" s="10"/>
      <c r="X464" s="32"/>
      <c r="Y464" s="10"/>
      <c r="Z464" s="32"/>
      <c r="AA464" s="10"/>
      <c r="AB464" s="32"/>
      <c r="AC464" s="10"/>
      <c r="AD464" s="32"/>
      <c r="AE464" s="10"/>
      <c r="AF464" s="32"/>
      <c r="AG464" s="10"/>
      <c r="AH464" s="32"/>
      <c r="AI464" s="10"/>
      <c r="AJ464" s="32"/>
      <c r="AK464" s="10"/>
      <c r="AL464" s="32"/>
      <c r="AM464" s="10"/>
      <c r="AN464" s="32"/>
      <c r="AO464" s="10"/>
      <c r="AP464" s="32"/>
      <c r="AQ464" s="10"/>
      <c r="AR464" s="32"/>
      <c r="AS464" s="10"/>
      <c r="AT464" s="32"/>
      <c r="AU464" s="10"/>
      <c r="AV464" s="32"/>
      <c r="AW464" s="10"/>
      <c r="AX464" s="242"/>
      <c r="AY464" s="10"/>
      <c r="AZ464" s="32"/>
      <c r="BA464" s="10"/>
      <c r="BB464" s="242"/>
      <c r="BC464" s="10"/>
      <c r="BD464" s="242"/>
      <c r="BE464" s="7"/>
      <c r="BF464" s="247"/>
      <c r="BG464" s="10"/>
      <c r="BH464" s="242"/>
      <c r="BI464" s="7"/>
      <c r="BJ464" s="247"/>
      <c r="BK464" s="7"/>
      <c r="BL464" s="247"/>
      <c r="BM464" s="7"/>
      <c r="BN464" s="8"/>
      <c r="BO464" s="7"/>
      <c r="BP464" s="247"/>
      <c r="BQ464" s="7"/>
      <c r="BR464" s="247"/>
      <c r="BS464" s="7"/>
      <c r="BT464" s="247"/>
      <c r="BU464" s="7"/>
      <c r="BV464" s="247"/>
      <c r="BW464" s="7"/>
      <c r="BX464" s="8"/>
      <c r="BY464" s="7"/>
      <c r="BZ464" s="8"/>
      <c r="CB464" s="41"/>
      <c r="CC464" s="41">
        <f t="shared" si="39"/>
        <v>0</v>
      </c>
      <c r="CD464">
        <f t="shared" si="42"/>
        <v>0</v>
      </c>
    </row>
    <row r="465" spans="1:84" x14ac:dyDescent="0.25">
      <c r="A465">
        <v>389</v>
      </c>
      <c r="B465" s="6"/>
      <c r="C465" s="10"/>
      <c r="D465" s="32"/>
      <c r="E465" s="10"/>
      <c r="F465" s="32"/>
      <c r="G465" s="10"/>
      <c r="H465" s="32"/>
      <c r="I465" s="10"/>
      <c r="J465" s="32"/>
      <c r="K465" s="10"/>
      <c r="L465" s="32"/>
      <c r="M465" s="10"/>
      <c r="N465" s="32"/>
      <c r="O465" s="10"/>
      <c r="P465" s="32"/>
      <c r="Q465" s="10"/>
      <c r="R465" s="32"/>
      <c r="S465" s="10"/>
      <c r="T465" s="32"/>
      <c r="U465" s="10"/>
      <c r="V465" s="32"/>
      <c r="W465" s="10"/>
      <c r="X465" s="32"/>
      <c r="Y465" s="10"/>
      <c r="Z465" s="32"/>
      <c r="AA465" s="10"/>
      <c r="AB465" s="32"/>
      <c r="AC465" s="10"/>
      <c r="AD465" s="32"/>
      <c r="AE465" s="10"/>
      <c r="AF465" s="32"/>
      <c r="AG465" s="10"/>
      <c r="AH465" s="32"/>
      <c r="AI465" s="10"/>
      <c r="AJ465" s="32"/>
      <c r="AK465" s="10"/>
      <c r="AL465" s="32"/>
      <c r="AM465" s="10"/>
      <c r="AN465" s="32"/>
      <c r="AO465" s="10"/>
      <c r="AP465" s="32"/>
      <c r="AQ465" s="10"/>
      <c r="AR465" s="32"/>
      <c r="AS465" s="10"/>
      <c r="AT465" s="32"/>
      <c r="AU465" s="10"/>
      <c r="AV465" s="32"/>
      <c r="AW465" s="10"/>
      <c r="AX465" s="242"/>
      <c r="AY465" s="10"/>
      <c r="AZ465" s="32"/>
      <c r="BA465" s="10"/>
      <c r="BB465" s="242"/>
      <c r="BC465" s="10"/>
      <c r="BD465" s="242"/>
      <c r="BE465" s="7"/>
      <c r="BF465" s="247"/>
      <c r="BG465" s="10"/>
      <c r="BH465" s="242"/>
      <c r="BI465" s="7"/>
      <c r="BJ465" s="247"/>
      <c r="BK465" s="7"/>
      <c r="BL465" s="247"/>
      <c r="BM465" s="7"/>
      <c r="BN465" s="8"/>
      <c r="BO465" s="7"/>
      <c r="BP465" s="247"/>
      <c r="BQ465" s="7"/>
      <c r="BR465" s="247"/>
      <c r="BS465" s="7"/>
      <c r="BT465" s="247"/>
      <c r="BU465" s="7"/>
      <c r="BV465" s="247"/>
      <c r="BW465" s="7"/>
      <c r="BX465" s="8"/>
      <c r="BY465" s="7"/>
      <c r="BZ465" s="8"/>
      <c r="CB465" s="41"/>
      <c r="CC465" s="41">
        <f t="shared" si="39"/>
        <v>0</v>
      </c>
      <c r="CD465">
        <f t="shared" si="42"/>
        <v>0</v>
      </c>
    </row>
    <row r="466" spans="1:84" x14ac:dyDescent="0.25">
      <c r="A466">
        <v>390</v>
      </c>
      <c r="B466" s="6"/>
      <c r="C466" s="10"/>
      <c r="D466" s="32"/>
      <c r="E466" s="10"/>
      <c r="F466" s="32"/>
      <c r="G466" s="10"/>
      <c r="H466" s="32"/>
      <c r="I466" s="10"/>
      <c r="J466" s="32"/>
      <c r="K466" s="10"/>
      <c r="L466" s="32"/>
      <c r="M466" s="10"/>
      <c r="N466" s="32"/>
      <c r="O466" s="10"/>
      <c r="P466" s="32"/>
      <c r="Q466" s="10"/>
      <c r="R466" s="32"/>
      <c r="S466" s="10"/>
      <c r="T466" s="32"/>
      <c r="U466" s="10"/>
      <c r="V466" s="32"/>
      <c r="W466" s="10"/>
      <c r="X466" s="32"/>
      <c r="Y466" s="10"/>
      <c r="Z466" s="32"/>
      <c r="AA466" s="10"/>
      <c r="AB466" s="32"/>
      <c r="AC466" s="10"/>
      <c r="AD466" s="32"/>
      <c r="AE466" s="10"/>
      <c r="AF466" s="32"/>
      <c r="AG466" s="10"/>
      <c r="AH466" s="32"/>
      <c r="AI466" s="10"/>
      <c r="AJ466" s="32"/>
      <c r="AK466" s="10"/>
      <c r="AL466" s="32"/>
      <c r="AM466" s="10"/>
      <c r="AN466" s="32"/>
      <c r="AO466" s="10"/>
      <c r="AP466" s="32"/>
      <c r="AQ466" s="10"/>
      <c r="AR466" s="32"/>
      <c r="AS466" s="10"/>
      <c r="AT466" s="32"/>
      <c r="AU466" s="10"/>
      <c r="AV466" s="32"/>
      <c r="AW466" s="10"/>
      <c r="AX466" s="242"/>
      <c r="AY466" s="10"/>
      <c r="AZ466" s="32"/>
      <c r="BA466" s="10"/>
      <c r="BB466" s="242"/>
      <c r="BC466" s="10"/>
      <c r="BD466" s="242"/>
      <c r="BE466" s="7"/>
      <c r="BF466" s="247"/>
      <c r="BG466" s="10"/>
      <c r="BH466" s="242"/>
      <c r="BI466" s="7"/>
      <c r="BJ466" s="247"/>
      <c r="BK466" s="7"/>
      <c r="BL466" s="247"/>
      <c r="BM466" s="7"/>
      <c r="BN466" s="8"/>
      <c r="BO466" s="7"/>
      <c r="BP466" s="247"/>
      <c r="BQ466" s="7"/>
      <c r="BR466" s="247"/>
      <c r="BS466" s="7"/>
      <c r="BT466" s="247"/>
      <c r="BU466" s="7"/>
      <c r="BV466" s="247"/>
      <c r="BW466" s="7"/>
      <c r="BX466" s="8"/>
      <c r="BY466" s="7"/>
      <c r="BZ466" s="8"/>
      <c r="CB466" s="41"/>
      <c r="CC466" s="41">
        <f t="shared" si="39"/>
        <v>0</v>
      </c>
      <c r="CD466">
        <f t="shared" si="42"/>
        <v>0</v>
      </c>
    </row>
    <row r="467" spans="1:84" x14ac:dyDescent="0.25">
      <c r="A467">
        <v>391</v>
      </c>
      <c r="B467" s="6"/>
      <c r="C467" s="10"/>
      <c r="D467" s="32"/>
      <c r="E467" s="10"/>
      <c r="F467" s="32"/>
      <c r="G467" s="10"/>
      <c r="H467" s="32"/>
      <c r="I467" s="10"/>
      <c r="J467" s="32"/>
      <c r="K467" s="10"/>
      <c r="L467" s="32"/>
      <c r="M467" s="10"/>
      <c r="N467" s="32"/>
      <c r="O467" s="10"/>
      <c r="P467" s="32"/>
      <c r="Q467" s="10"/>
      <c r="R467" s="32"/>
      <c r="S467" s="10"/>
      <c r="T467" s="32"/>
      <c r="U467" s="10"/>
      <c r="V467" s="32"/>
      <c r="W467" s="10"/>
      <c r="X467" s="32"/>
      <c r="Y467" s="10"/>
      <c r="Z467" s="32"/>
      <c r="AA467" s="10"/>
      <c r="AB467" s="32"/>
      <c r="AC467" s="10"/>
      <c r="AD467" s="32"/>
      <c r="AE467" s="10"/>
      <c r="AF467" s="32"/>
      <c r="AG467" s="10"/>
      <c r="AH467" s="32"/>
      <c r="AI467" s="10"/>
      <c r="AJ467" s="32"/>
      <c r="AK467" s="10"/>
      <c r="AL467" s="32"/>
      <c r="AM467" s="10"/>
      <c r="AN467" s="32"/>
      <c r="AO467" s="10"/>
      <c r="AP467" s="32"/>
      <c r="AQ467" s="10"/>
      <c r="AR467" s="32"/>
      <c r="AS467" s="10"/>
      <c r="AT467" s="32"/>
      <c r="AU467" s="10"/>
      <c r="AV467" s="32"/>
      <c r="AW467" s="10"/>
      <c r="AX467" s="242"/>
      <c r="AY467" s="10"/>
      <c r="AZ467" s="32"/>
      <c r="BA467" s="10"/>
      <c r="BB467" s="242"/>
      <c r="BC467" s="10"/>
      <c r="BD467" s="242"/>
      <c r="BE467" s="7"/>
      <c r="BF467" s="247"/>
      <c r="BG467" s="10"/>
      <c r="BH467" s="242"/>
      <c r="BI467" s="7"/>
      <c r="BJ467" s="247"/>
      <c r="BK467" s="7"/>
      <c r="BL467" s="247"/>
      <c r="BM467" s="7"/>
      <c r="BN467" s="8"/>
      <c r="BO467" s="7"/>
      <c r="BP467" s="247"/>
      <c r="BQ467" s="7"/>
      <c r="BR467" s="247"/>
      <c r="BS467" s="7"/>
      <c r="BT467" s="247"/>
      <c r="BU467" s="7"/>
      <c r="BV467" s="247"/>
      <c r="BW467" s="7"/>
      <c r="BX467" s="8"/>
      <c r="BY467" s="7"/>
      <c r="BZ467" s="8"/>
      <c r="CB467" s="41"/>
      <c r="CC467" s="41">
        <f t="shared" si="39"/>
        <v>0</v>
      </c>
      <c r="CD467">
        <f t="shared" si="42"/>
        <v>0</v>
      </c>
    </row>
    <row r="468" spans="1:84" x14ac:dyDescent="0.25">
      <c r="A468">
        <v>392</v>
      </c>
      <c r="B468" s="6"/>
      <c r="C468" s="10"/>
      <c r="D468" s="32"/>
      <c r="E468" s="10"/>
      <c r="F468" s="32"/>
      <c r="G468" s="10"/>
      <c r="H468" s="32"/>
      <c r="I468" s="10"/>
      <c r="J468" s="32"/>
      <c r="K468" s="10"/>
      <c r="L468" s="32"/>
      <c r="M468" s="10"/>
      <c r="N468" s="32"/>
      <c r="O468" s="10"/>
      <c r="P468" s="32"/>
      <c r="Q468" s="10"/>
      <c r="R468" s="32"/>
      <c r="S468" s="10"/>
      <c r="T468" s="32"/>
      <c r="U468" s="10"/>
      <c r="V468" s="32"/>
      <c r="W468" s="10"/>
      <c r="X468" s="32"/>
      <c r="Y468" s="10"/>
      <c r="Z468" s="32"/>
      <c r="AA468" s="10"/>
      <c r="AB468" s="32"/>
      <c r="AC468" s="10"/>
      <c r="AD468" s="32"/>
      <c r="AE468" s="10"/>
      <c r="AF468" s="32"/>
      <c r="AG468" s="10"/>
      <c r="AH468" s="32"/>
      <c r="AI468" s="10"/>
      <c r="AJ468" s="32"/>
      <c r="AK468" s="10"/>
      <c r="AL468" s="32"/>
      <c r="AM468" s="10"/>
      <c r="AN468" s="32"/>
      <c r="AO468" s="10"/>
      <c r="AP468" s="32"/>
      <c r="AQ468" s="10"/>
      <c r="AR468" s="32"/>
      <c r="AS468" s="10"/>
      <c r="AT468" s="32"/>
      <c r="AU468" s="10"/>
      <c r="AV468" s="32"/>
      <c r="AW468" s="10"/>
      <c r="AX468" s="242"/>
      <c r="AY468" s="10"/>
      <c r="AZ468" s="32"/>
      <c r="BA468" s="10"/>
      <c r="BB468" s="242"/>
      <c r="BC468" s="10"/>
      <c r="BD468" s="242"/>
      <c r="BE468" s="7"/>
      <c r="BF468" s="247"/>
      <c r="BG468" s="10"/>
      <c r="BH468" s="242"/>
      <c r="BI468" s="7"/>
      <c r="BJ468" s="247"/>
      <c r="BK468" s="7"/>
      <c r="BL468" s="247"/>
      <c r="BM468" s="7"/>
      <c r="BN468" s="8"/>
      <c r="BO468" s="7"/>
      <c r="BP468" s="247"/>
      <c r="BQ468" s="7"/>
      <c r="BR468" s="247"/>
      <c r="BS468" s="7"/>
      <c r="BT468" s="247"/>
      <c r="BU468" s="7"/>
      <c r="BV468" s="247"/>
      <c r="BW468" s="7"/>
      <c r="BX468" s="8"/>
      <c r="BY468" s="7"/>
      <c r="BZ468" s="8"/>
      <c r="CB468" s="41"/>
      <c r="CC468" s="41">
        <f t="shared" si="39"/>
        <v>0</v>
      </c>
      <c r="CD468">
        <f t="shared" si="42"/>
        <v>0</v>
      </c>
    </row>
    <row r="469" spans="1:84" x14ac:dyDescent="0.25">
      <c r="A469">
        <v>393</v>
      </c>
      <c r="B469" s="6"/>
      <c r="C469" s="10"/>
      <c r="D469" s="32"/>
      <c r="E469" s="10"/>
      <c r="F469" s="32"/>
      <c r="G469" s="10"/>
      <c r="H469" s="32"/>
      <c r="I469" s="10"/>
      <c r="J469" s="32"/>
      <c r="K469" s="10"/>
      <c r="L469" s="32"/>
      <c r="M469" s="10"/>
      <c r="N469" s="32"/>
      <c r="O469" s="10"/>
      <c r="P469" s="32"/>
      <c r="Q469" s="10"/>
      <c r="R469" s="32"/>
      <c r="S469" s="10"/>
      <c r="T469" s="32"/>
      <c r="U469" s="10"/>
      <c r="V469" s="32"/>
      <c r="W469" s="10"/>
      <c r="X469" s="32"/>
      <c r="Y469" s="10"/>
      <c r="Z469" s="32"/>
      <c r="AA469" s="10"/>
      <c r="AB469" s="32"/>
      <c r="AC469" s="10"/>
      <c r="AD469" s="32"/>
      <c r="AE469" s="10"/>
      <c r="AF469" s="32"/>
      <c r="AG469" s="10"/>
      <c r="AH469" s="32"/>
      <c r="AI469" s="10"/>
      <c r="AJ469" s="32"/>
      <c r="AK469" s="10"/>
      <c r="AL469" s="32"/>
      <c r="AM469" s="10"/>
      <c r="AN469" s="32"/>
      <c r="AO469" s="10"/>
      <c r="AP469" s="32"/>
      <c r="AQ469" s="10"/>
      <c r="AR469" s="32"/>
      <c r="AS469" s="10"/>
      <c r="AT469" s="32"/>
      <c r="AU469" s="10"/>
      <c r="AV469" s="32"/>
      <c r="AW469" s="10"/>
      <c r="AX469" s="242"/>
      <c r="AY469" s="10"/>
      <c r="AZ469" s="32"/>
      <c r="BA469" s="10"/>
      <c r="BB469" s="242"/>
      <c r="BC469" s="10"/>
      <c r="BD469" s="242"/>
      <c r="BE469" s="7"/>
      <c r="BF469" s="247"/>
      <c r="BG469" s="10"/>
      <c r="BH469" s="242"/>
      <c r="BI469" s="7"/>
      <c r="BJ469" s="247"/>
      <c r="BK469" s="7"/>
      <c r="BL469" s="247"/>
      <c r="BM469" s="7"/>
      <c r="BN469" s="8"/>
      <c r="BO469" s="7"/>
      <c r="BP469" s="247"/>
      <c r="BQ469" s="7"/>
      <c r="BR469" s="247"/>
      <c r="BS469" s="7"/>
      <c r="BT469" s="247"/>
      <c r="BU469" s="7"/>
      <c r="BV469" s="247"/>
      <c r="BW469" s="7"/>
      <c r="BX469" s="8"/>
      <c r="BY469" s="7"/>
      <c r="BZ469" s="8"/>
      <c r="CB469" s="41"/>
      <c r="CC469" s="41">
        <f t="shared" si="39"/>
        <v>0</v>
      </c>
      <c r="CD469">
        <f t="shared" si="42"/>
        <v>0</v>
      </c>
    </row>
    <row r="470" spans="1:84" x14ac:dyDescent="0.25">
      <c r="A470">
        <v>394</v>
      </c>
      <c r="B470" s="6"/>
      <c r="C470" s="10"/>
      <c r="D470" s="32"/>
      <c r="E470" s="10"/>
      <c r="F470" s="32"/>
      <c r="G470" s="10"/>
      <c r="H470" s="32"/>
      <c r="I470" s="10"/>
      <c r="J470" s="32"/>
      <c r="K470" s="10"/>
      <c r="L470" s="32"/>
      <c r="M470" s="10"/>
      <c r="N470" s="32"/>
      <c r="O470" s="10"/>
      <c r="P470" s="32"/>
      <c r="Q470" s="10"/>
      <c r="R470" s="32"/>
      <c r="S470" s="10"/>
      <c r="T470" s="32"/>
      <c r="U470" s="10"/>
      <c r="V470" s="32"/>
      <c r="W470" s="10"/>
      <c r="X470" s="32"/>
      <c r="Y470" s="10"/>
      <c r="Z470" s="32"/>
      <c r="AA470" s="10"/>
      <c r="AB470" s="32"/>
      <c r="AC470" s="10"/>
      <c r="AD470" s="32"/>
      <c r="AE470" s="10"/>
      <c r="AF470" s="32"/>
      <c r="AG470" s="10"/>
      <c r="AH470" s="32"/>
      <c r="AI470" s="10"/>
      <c r="AJ470" s="32"/>
      <c r="AK470" s="10"/>
      <c r="AL470" s="32"/>
      <c r="AM470" s="10"/>
      <c r="AN470" s="32"/>
      <c r="AO470" s="10"/>
      <c r="AP470" s="32"/>
      <c r="AQ470" s="10"/>
      <c r="AR470" s="32"/>
      <c r="AS470" s="10"/>
      <c r="AT470" s="32"/>
      <c r="AU470" s="10"/>
      <c r="AV470" s="32"/>
      <c r="AW470" s="10"/>
      <c r="AX470" s="242"/>
      <c r="AY470" s="10"/>
      <c r="AZ470" s="32"/>
      <c r="BA470" s="10"/>
      <c r="BB470" s="242"/>
      <c r="BC470" s="10"/>
      <c r="BD470" s="242"/>
      <c r="BE470" s="7"/>
      <c r="BF470" s="247"/>
      <c r="BG470" s="10"/>
      <c r="BH470" s="242"/>
      <c r="BI470" s="7"/>
      <c r="BJ470" s="247"/>
      <c r="BK470" s="7"/>
      <c r="BL470" s="247"/>
      <c r="BM470" s="7"/>
      <c r="BN470" s="8"/>
      <c r="BO470" s="7"/>
      <c r="BP470" s="247"/>
      <c r="BQ470" s="7"/>
      <c r="BR470" s="247"/>
      <c r="BS470" s="7"/>
      <c r="BT470" s="247"/>
      <c r="BU470" s="7"/>
      <c r="BV470" s="247"/>
      <c r="BW470" s="7"/>
      <c r="BX470" s="8"/>
      <c r="BY470" s="7"/>
      <c r="BZ470" s="8"/>
      <c r="CB470" s="41"/>
      <c r="CC470" s="41">
        <f t="shared" si="39"/>
        <v>0</v>
      </c>
      <c r="CD470">
        <f t="shared" si="42"/>
        <v>0</v>
      </c>
    </row>
    <row r="471" spans="1:84" x14ac:dyDescent="0.25">
      <c r="A471">
        <v>395</v>
      </c>
      <c r="B471" s="6"/>
      <c r="C471" s="10"/>
      <c r="D471" s="32"/>
      <c r="E471" s="10"/>
      <c r="F471" s="32"/>
      <c r="G471" s="10"/>
      <c r="H471" s="32"/>
      <c r="I471" s="10"/>
      <c r="J471" s="32"/>
      <c r="K471" s="10"/>
      <c r="L471" s="32"/>
      <c r="M471" s="10"/>
      <c r="N471" s="32"/>
      <c r="O471" s="10"/>
      <c r="P471" s="32"/>
      <c r="Q471" s="10"/>
      <c r="R471" s="32"/>
      <c r="S471" s="10"/>
      <c r="T471" s="32"/>
      <c r="U471" s="10"/>
      <c r="V471" s="32"/>
      <c r="W471" s="10"/>
      <c r="X471" s="32"/>
      <c r="Y471" s="10"/>
      <c r="Z471" s="32"/>
      <c r="AA471" s="10"/>
      <c r="AB471" s="32"/>
      <c r="AC471" s="10"/>
      <c r="AD471" s="32"/>
      <c r="AE471" s="10"/>
      <c r="AF471" s="32"/>
      <c r="AG471" s="10"/>
      <c r="AH471" s="32"/>
      <c r="AI471" s="10"/>
      <c r="AJ471" s="32"/>
      <c r="AK471" s="10"/>
      <c r="AL471" s="32"/>
      <c r="AM471" s="10"/>
      <c r="AN471" s="32"/>
      <c r="AO471" s="10"/>
      <c r="AP471" s="32"/>
      <c r="AQ471" s="10"/>
      <c r="AR471" s="32"/>
      <c r="AS471" s="10"/>
      <c r="AT471" s="32"/>
      <c r="AU471" s="10"/>
      <c r="AV471" s="32"/>
      <c r="AW471" s="10"/>
      <c r="AX471" s="242"/>
      <c r="AY471" s="10"/>
      <c r="AZ471" s="32"/>
      <c r="BA471" s="10"/>
      <c r="BB471" s="242"/>
      <c r="BC471" s="10"/>
      <c r="BD471" s="242"/>
      <c r="BE471" s="7"/>
      <c r="BF471" s="247"/>
      <c r="BG471" s="10"/>
      <c r="BH471" s="242"/>
      <c r="BI471" s="7"/>
      <c r="BJ471" s="247"/>
      <c r="BK471" s="7"/>
      <c r="BL471" s="247"/>
      <c r="BM471" s="7"/>
      <c r="BN471" s="8"/>
      <c r="BO471" s="7"/>
      <c r="BP471" s="247"/>
      <c r="BQ471" s="7"/>
      <c r="BR471" s="247"/>
      <c r="BS471" s="7"/>
      <c r="BT471" s="247"/>
      <c r="BU471" s="7"/>
      <c r="BV471" s="247"/>
      <c r="BW471" s="7"/>
      <c r="BX471" s="8"/>
      <c r="BY471" s="7"/>
      <c r="BZ471" s="8"/>
      <c r="CB471" s="41"/>
      <c r="CC471" s="41">
        <f t="shared" si="39"/>
        <v>0</v>
      </c>
      <c r="CD471">
        <f t="shared" si="42"/>
        <v>0</v>
      </c>
    </row>
    <row r="472" spans="1:84" x14ac:dyDescent="0.25">
      <c r="A472">
        <v>396</v>
      </c>
      <c r="B472" s="6"/>
      <c r="C472" s="10"/>
      <c r="D472" s="32"/>
      <c r="E472" s="10"/>
      <c r="F472" s="32"/>
      <c r="G472" s="10"/>
      <c r="H472" s="32"/>
      <c r="I472" s="10"/>
      <c r="J472" s="32"/>
      <c r="K472" s="94"/>
      <c r="L472" s="32"/>
      <c r="M472" s="10"/>
      <c r="N472" s="32"/>
      <c r="O472" s="10"/>
      <c r="P472" s="32"/>
      <c r="Q472" s="10"/>
      <c r="R472" s="32"/>
      <c r="S472" s="10"/>
      <c r="T472" s="32"/>
      <c r="U472" s="10"/>
      <c r="V472" s="32"/>
      <c r="W472" s="10"/>
      <c r="X472" s="32"/>
      <c r="Y472" s="10"/>
      <c r="Z472" s="32"/>
      <c r="AA472" s="10"/>
      <c r="AB472" s="32"/>
      <c r="AC472" s="10"/>
      <c r="AD472" s="32"/>
      <c r="AE472" s="10"/>
      <c r="AF472" s="32"/>
      <c r="AG472" s="10"/>
      <c r="AH472" s="32"/>
      <c r="AI472" s="10"/>
      <c r="AJ472" s="32"/>
      <c r="AK472" s="10"/>
      <c r="AL472" s="32"/>
      <c r="AM472" s="10"/>
      <c r="AN472" s="32"/>
      <c r="AO472" s="10"/>
      <c r="AP472" s="32"/>
      <c r="AQ472" s="10"/>
      <c r="AR472" s="32"/>
      <c r="AS472" s="10"/>
      <c r="AT472" s="32"/>
      <c r="AU472" s="10"/>
      <c r="AV472" s="32"/>
      <c r="AW472" s="10"/>
      <c r="AX472" s="242"/>
      <c r="AY472" s="10"/>
      <c r="AZ472" s="32"/>
      <c r="BA472" s="10"/>
      <c r="BB472" s="242"/>
      <c r="BC472" s="10"/>
      <c r="BD472" s="242"/>
      <c r="BE472" s="7"/>
      <c r="BF472" s="247"/>
      <c r="BG472" s="10"/>
      <c r="BH472" s="242"/>
      <c r="BI472" s="7"/>
      <c r="BJ472" s="247"/>
      <c r="BK472" s="7"/>
      <c r="BL472" s="247"/>
      <c r="BM472" s="7"/>
      <c r="BN472" s="8"/>
      <c r="BO472" s="7"/>
      <c r="BP472" s="247"/>
      <c r="BQ472" s="7"/>
      <c r="BR472" s="247"/>
      <c r="BS472" s="7"/>
      <c r="BT472" s="247"/>
      <c r="BU472" s="7"/>
      <c r="BV472" s="247"/>
      <c r="BW472" s="7"/>
      <c r="BX472" s="8"/>
      <c r="BY472" s="7"/>
      <c r="BZ472" s="8"/>
      <c r="CB472" s="41"/>
      <c r="CC472" s="41">
        <f t="shared" si="39"/>
        <v>0</v>
      </c>
      <c r="CD472">
        <f t="shared" si="42"/>
        <v>0</v>
      </c>
      <c r="CF472" s="39"/>
    </row>
    <row r="473" spans="1:84" x14ac:dyDescent="0.25">
      <c r="A473">
        <v>397</v>
      </c>
      <c r="B473" s="6"/>
      <c r="C473" s="10"/>
      <c r="D473" s="32"/>
      <c r="E473" s="10"/>
      <c r="F473" s="32"/>
      <c r="G473" s="10"/>
      <c r="H473" s="32"/>
      <c r="I473" s="10"/>
      <c r="J473" s="32"/>
      <c r="K473" s="10"/>
      <c r="L473" s="32"/>
      <c r="M473" s="10"/>
      <c r="N473" s="32"/>
      <c r="O473" s="10"/>
      <c r="P473" s="32"/>
      <c r="Q473" s="10"/>
      <c r="R473" s="32"/>
      <c r="S473" s="10"/>
      <c r="T473" s="32"/>
      <c r="U473" s="10"/>
      <c r="V473" s="32"/>
      <c r="W473" s="10"/>
      <c r="X473" s="32"/>
      <c r="Y473" s="10"/>
      <c r="Z473" s="32"/>
      <c r="AA473" s="10"/>
      <c r="AB473" s="32"/>
      <c r="AC473" s="10"/>
      <c r="AD473" s="32"/>
      <c r="AE473" s="10"/>
      <c r="AF473" s="32"/>
      <c r="AG473" s="10"/>
      <c r="AH473" s="32"/>
      <c r="AI473" s="10"/>
      <c r="AJ473" s="32"/>
      <c r="AK473" s="10"/>
      <c r="AL473" s="32"/>
      <c r="AM473" s="10"/>
      <c r="AN473" s="32"/>
      <c r="AO473" s="10"/>
      <c r="AP473" s="32"/>
      <c r="AQ473" s="10"/>
      <c r="AR473" s="32"/>
      <c r="AS473" s="10"/>
      <c r="AT473" s="32"/>
      <c r="AU473" s="10"/>
      <c r="AV473" s="32"/>
      <c r="AW473" s="10"/>
      <c r="AX473" s="242"/>
      <c r="AY473" s="10"/>
      <c r="AZ473" s="32"/>
      <c r="BA473" s="10"/>
      <c r="BB473" s="242"/>
      <c r="BC473" s="10"/>
      <c r="BD473" s="242"/>
      <c r="BE473" s="7"/>
      <c r="BF473" s="247"/>
      <c r="BG473" s="10"/>
      <c r="BH473" s="242"/>
      <c r="BI473" s="7"/>
      <c r="BJ473" s="247"/>
      <c r="BK473" s="7"/>
      <c r="BL473" s="247"/>
      <c r="BM473" s="7"/>
      <c r="BN473" s="8"/>
      <c r="BO473" s="7"/>
      <c r="BP473" s="247"/>
      <c r="BQ473" s="7"/>
      <c r="BR473" s="247"/>
      <c r="BS473" s="7"/>
      <c r="BT473" s="247"/>
      <c r="BU473" s="7"/>
      <c r="BV473" s="247"/>
      <c r="BW473" s="7"/>
      <c r="BX473" s="8"/>
      <c r="BY473" s="7"/>
      <c r="BZ473" s="8"/>
      <c r="CB473" s="41"/>
      <c r="CC473" s="41">
        <f t="shared" si="39"/>
        <v>0</v>
      </c>
      <c r="CD473">
        <f t="shared" si="42"/>
        <v>0</v>
      </c>
    </row>
    <row r="474" spans="1:84" x14ac:dyDescent="0.25">
      <c r="A474">
        <v>398</v>
      </c>
      <c r="B474" s="6"/>
      <c r="C474" s="10"/>
      <c r="D474" s="32"/>
      <c r="E474" s="10"/>
      <c r="F474" s="32"/>
      <c r="G474" s="10"/>
      <c r="H474" s="32"/>
      <c r="I474" s="10"/>
      <c r="J474" s="32"/>
      <c r="K474" s="10"/>
      <c r="L474" s="32"/>
      <c r="M474" s="10"/>
      <c r="N474" s="32"/>
      <c r="O474" s="10"/>
      <c r="P474" s="32"/>
      <c r="Q474" s="10"/>
      <c r="R474" s="32"/>
      <c r="S474" s="10"/>
      <c r="T474" s="32"/>
      <c r="U474" s="10"/>
      <c r="V474" s="32"/>
      <c r="W474" s="10"/>
      <c r="X474" s="32"/>
      <c r="Y474" s="10"/>
      <c r="Z474" s="32"/>
      <c r="AA474" s="10"/>
      <c r="AB474" s="32"/>
      <c r="AC474" s="10"/>
      <c r="AD474" s="32"/>
      <c r="AE474" s="10"/>
      <c r="AF474" s="32"/>
      <c r="AG474" s="10"/>
      <c r="AH474" s="32"/>
      <c r="AI474" s="10"/>
      <c r="AJ474" s="32"/>
      <c r="AK474" s="10"/>
      <c r="AL474" s="32"/>
      <c r="AM474" s="10"/>
      <c r="AN474" s="32"/>
      <c r="AO474" s="10"/>
      <c r="AP474" s="32"/>
      <c r="AQ474" s="10"/>
      <c r="AR474" s="32"/>
      <c r="AS474" s="10"/>
      <c r="AT474" s="32"/>
      <c r="AU474" s="10"/>
      <c r="AV474" s="32"/>
      <c r="AW474" s="10"/>
      <c r="AX474" s="242"/>
      <c r="AY474" s="10"/>
      <c r="AZ474" s="32"/>
      <c r="BA474" s="10"/>
      <c r="BB474" s="242"/>
      <c r="BC474" s="10"/>
      <c r="BD474" s="242"/>
      <c r="BE474" s="7"/>
      <c r="BF474" s="247"/>
      <c r="BG474" s="10"/>
      <c r="BH474" s="242"/>
      <c r="BI474" s="7"/>
      <c r="BJ474" s="247"/>
      <c r="BK474" s="7"/>
      <c r="BL474" s="247"/>
      <c r="BM474" s="7"/>
      <c r="BN474" s="8"/>
      <c r="BO474" s="7"/>
      <c r="BP474" s="247"/>
      <c r="BQ474" s="7"/>
      <c r="BR474" s="247"/>
      <c r="BS474" s="7"/>
      <c r="BT474" s="247"/>
      <c r="BU474" s="7"/>
      <c r="BV474" s="247"/>
      <c r="BW474" s="7"/>
      <c r="BX474" s="8"/>
      <c r="BY474" s="7"/>
      <c r="BZ474" s="8"/>
      <c r="CB474" s="41"/>
      <c r="CC474" s="41">
        <f t="shared" ref="CC474:CC537" si="43">+AI474+AE474+Y474+W474+U474+S474+Q474+O474+M474+I474+G474+E474+C474+AG474+K474+BY474+CF474+AA474+AC474+AQ474+AU474+AW474+BE474+BW474+BQ474+BO474+BG474+BC474+BA474+AY474+BI474+BK474+BM474+BS474+BU474+AS474</f>
        <v>0</v>
      </c>
      <c r="CD474">
        <f t="shared" si="42"/>
        <v>0</v>
      </c>
    </row>
    <row r="475" spans="1:84" x14ac:dyDescent="0.25">
      <c r="A475">
        <v>399</v>
      </c>
      <c r="B475" s="6"/>
      <c r="C475" s="10"/>
      <c r="D475" s="32"/>
      <c r="E475" s="10"/>
      <c r="F475" s="32"/>
      <c r="G475" s="10"/>
      <c r="H475" s="32"/>
      <c r="I475" s="10"/>
      <c r="J475" s="32"/>
      <c r="K475" s="10"/>
      <c r="L475" s="32"/>
      <c r="M475" s="10"/>
      <c r="N475" s="32"/>
      <c r="O475" s="10"/>
      <c r="P475" s="32"/>
      <c r="Q475" s="10"/>
      <c r="R475" s="32"/>
      <c r="S475" s="10"/>
      <c r="T475" s="32"/>
      <c r="U475" s="10"/>
      <c r="V475" s="32"/>
      <c r="W475" s="10"/>
      <c r="X475" s="32"/>
      <c r="Y475" s="10"/>
      <c r="Z475" s="32"/>
      <c r="AA475" s="10"/>
      <c r="AB475" s="32"/>
      <c r="AC475" s="10"/>
      <c r="AD475" s="32"/>
      <c r="AE475" s="10"/>
      <c r="AF475" s="32"/>
      <c r="AG475" s="10"/>
      <c r="AH475" s="32"/>
      <c r="AI475" s="10"/>
      <c r="AJ475" s="32"/>
      <c r="AK475" s="10"/>
      <c r="AL475" s="32"/>
      <c r="AM475" s="10"/>
      <c r="AN475" s="32"/>
      <c r="AO475" s="10"/>
      <c r="AP475" s="32"/>
      <c r="AQ475" s="10"/>
      <c r="AR475" s="32"/>
      <c r="AS475" s="10"/>
      <c r="AT475" s="32"/>
      <c r="AU475" s="10"/>
      <c r="AV475" s="32"/>
      <c r="AW475" s="10"/>
      <c r="AX475" s="242"/>
      <c r="AY475" s="10"/>
      <c r="AZ475" s="32"/>
      <c r="BA475" s="10"/>
      <c r="BB475" s="242"/>
      <c r="BC475" s="10"/>
      <c r="BD475" s="242"/>
      <c r="BE475" s="7"/>
      <c r="BF475" s="247"/>
      <c r="BG475" s="10"/>
      <c r="BH475" s="242"/>
      <c r="BI475" s="7"/>
      <c r="BJ475" s="247"/>
      <c r="BK475" s="7"/>
      <c r="BL475" s="247"/>
      <c r="BM475" s="7"/>
      <c r="BN475" s="8"/>
      <c r="BO475" s="7"/>
      <c r="BP475" s="247"/>
      <c r="BQ475" s="7"/>
      <c r="BR475" s="247"/>
      <c r="BS475" s="7"/>
      <c r="BT475" s="247"/>
      <c r="BU475" s="7"/>
      <c r="BV475" s="247"/>
      <c r="BW475" s="7"/>
      <c r="BX475" s="8"/>
      <c r="BY475" s="7"/>
      <c r="BZ475" s="8"/>
      <c r="CB475" s="41"/>
      <c r="CC475" s="41">
        <f t="shared" si="43"/>
        <v>0</v>
      </c>
      <c r="CD475">
        <f t="shared" si="42"/>
        <v>0</v>
      </c>
    </row>
    <row r="476" spans="1:84" x14ac:dyDescent="0.25">
      <c r="A476">
        <v>400</v>
      </c>
      <c r="B476" s="6"/>
      <c r="C476" s="10"/>
      <c r="D476" s="32"/>
      <c r="E476" s="10"/>
      <c r="F476" s="32"/>
      <c r="G476" s="10"/>
      <c r="H476" s="32"/>
      <c r="I476" s="10"/>
      <c r="J476" s="32"/>
      <c r="K476" s="10"/>
      <c r="L476" s="32"/>
      <c r="M476" s="10"/>
      <c r="N476" s="32"/>
      <c r="O476" s="10"/>
      <c r="P476" s="32"/>
      <c r="Q476" s="10"/>
      <c r="R476" s="32"/>
      <c r="S476" s="10"/>
      <c r="T476" s="32"/>
      <c r="U476" s="10"/>
      <c r="V476" s="32"/>
      <c r="W476" s="10"/>
      <c r="X476" s="32"/>
      <c r="Y476" s="10"/>
      <c r="Z476" s="32"/>
      <c r="AA476" s="10"/>
      <c r="AB476" s="32"/>
      <c r="AC476" s="10"/>
      <c r="AD476" s="32"/>
      <c r="AE476" s="10"/>
      <c r="AF476" s="32"/>
      <c r="AG476" s="10"/>
      <c r="AH476" s="32"/>
      <c r="AI476" s="10"/>
      <c r="AJ476" s="32"/>
      <c r="AK476" s="10"/>
      <c r="AL476" s="32"/>
      <c r="AM476" s="10"/>
      <c r="AN476" s="32"/>
      <c r="AO476" s="10"/>
      <c r="AP476" s="32"/>
      <c r="AQ476" s="10"/>
      <c r="AR476" s="32"/>
      <c r="AS476" s="10"/>
      <c r="AT476" s="32"/>
      <c r="AU476" s="10"/>
      <c r="AV476" s="32"/>
      <c r="AW476" s="10"/>
      <c r="AX476" s="242"/>
      <c r="AY476" s="10"/>
      <c r="AZ476" s="32"/>
      <c r="BA476" s="10"/>
      <c r="BB476" s="242"/>
      <c r="BC476" s="10"/>
      <c r="BD476" s="242"/>
      <c r="BE476" s="7"/>
      <c r="BF476" s="247"/>
      <c r="BG476" s="10"/>
      <c r="BH476" s="242"/>
      <c r="BI476" s="7"/>
      <c r="BJ476" s="247"/>
      <c r="BK476" s="7"/>
      <c r="BL476" s="247"/>
      <c r="BM476" s="7"/>
      <c r="BN476" s="8"/>
      <c r="BO476" s="7"/>
      <c r="BP476" s="247"/>
      <c r="BQ476" s="7"/>
      <c r="BR476" s="247"/>
      <c r="BS476" s="7"/>
      <c r="BT476" s="247"/>
      <c r="BU476" s="7"/>
      <c r="BV476" s="247"/>
      <c r="BW476" s="7"/>
      <c r="BX476" s="8"/>
      <c r="BY476" s="7"/>
      <c r="BZ476" s="8"/>
      <c r="CB476" s="41"/>
      <c r="CC476" s="41">
        <f t="shared" si="43"/>
        <v>0</v>
      </c>
      <c r="CD476">
        <f t="shared" si="42"/>
        <v>0</v>
      </c>
    </row>
    <row r="477" spans="1:84" x14ac:dyDescent="0.25">
      <c r="A477">
        <v>401</v>
      </c>
      <c r="B477" s="6"/>
      <c r="C477" s="10"/>
      <c r="D477" s="32"/>
      <c r="E477" s="10"/>
      <c r="F477" s="32"/>
      <c r="G477" s="10"/>
      <c r="H477" s="32"/>
      <c r="I477" s="10"/>
      <c r="J477" s="32"/>
      <c r="K477" s="10"/>
      <c r="L477" s="32"/>
      <c r="M477" s="10"/>
      <c r="N477" s="32"/>
      <c r="O477" s="10"/>
      <c r="P477" s="32"/>
      <c r="Q477" s="10"/>
      <c r="R477" s="32"/>
      <c r="S477" s="10"/>
      <c r="T477" s="32"/>
      <c r="U477" s="10"/>
      <c r="V477" s="32"/>
      <c r="W477" s="10"/>
      <c r="X477" s="32"/>
      <c r="Y477" s="10"/>
      <c r="Z477" s="32"/>
      <c r="AA477" s="10"/>
      <c r="AB477" s="32"/>
      <c r="AC477" s="10"/>
      <c r="AD477" s="32"/>
      <c r="AE477" s="10"/>
      <c r="AF477" s="32"/>
      <c r="AG477" s="10"/>
      <c r="AH477" s="32"/>
      <c r="AI477" s="10"/>
      <c r="AJ477" s="32"/>
      <c r="AK477" s="10"/>
      <c r="AL477" s="32"/>
      <c r="AM477" s="10"/>
      <c r="AN477" s="32"/>
      <c r="AO477" s="10"/>
      <c r="AP477" s="32"/>
      <c r="AQ477" s="10"/>
      <c r="AR477" s="32"/>
      <c r="AS477" s="10"/>
      <c r="AT477" s="32"/>
      <c r="AU477" s="10"/>
      <c r="AV477" s="32"/>
      <c r="AW477" s="10"/>
      <c r="AX477" s="242"/>
      <c r="AY477" s="10"/>
      <c r="AZ477" s="32"/>
      <c r="BA477" s="10"/>
      <c r="BB477" s="242"/>
      <c r="BC477" s="10"/>
      <c r="BD477" s="242"/>
      <c r="BE477" s="7"/>
      <c r="BF477" s="247"/>
      <c r="BG477" s="10"/>
      <c r="BH477" s="242"/>
      <c r="BI477" s="7"/>
      <c r="BJ477" s="247"/>
      <c r="BK477" s="7"/>
      <c r="BL477" s="247"/>
      <c r="BM477" s="7"/>
      <c r="BN477" s="8"/>
      <c r="BO477" s="7"/>
      <c r="BP477" s="247"/>
      <c r="BQ477" s="7"/>
      <c r="BR477" s="247"/>
      <c r="BS477" s="7"/>
      <c r="BT477" s="247"/>
      <c r="BU477" s="7"/>
      <c r="BV477" s="247"/>
      <c r="BW477" s="7"/>
      <c r="BX477" s="8"/>
      <c r="BY477" s="7"/>
      <c r="BZ477" s="8"/>
      <c r="CB477" s="41"/>
      <c r="CC477" s="41">
        <f t="shared" si="43"/>
        <v>0</v>
      </c>
      <c r="CD477">
        <f t="shared" si="42"/>
        <v>0</v>
      </c>
    </row>
    <row r="478" spans="1:84" x14ac:dyDescent="0.25">
      <c r="A478">
        <v>402</v>
      </c>
      <c r="B478" s="6"/>
      <c r="C478" s="10"/>
      <c r="D478" s="32"/>
      <c r="E478" s="10"/>
      <c r="F478" s="32"/>
      <c r="G478" s="10"/>
      <c r="H478" s="32"/>
      <c r="I478" s="10"/>
      <c r="J478" s="32"/>
      <c r="K478" s="10"/>
      <c r="L478" s="32"/>
      <c r="M478" s="10"/>
      <c r="N478" s="32"/>
      <c r="O478" s="10"/>
      <c r="P478" s="32"/>
      <c r="Q478" s="10"/>
      <c r="R478" s="32"/>
      <c r="S478" s="10"/>
      <c r="T478" s="32"/>
      <c r="U478" s="10"/>
      <c r="V478" s="32"/>
      <c r="W478" s="10"/>
      <c r="X478" s="32"/>
      <c r="Y478" s="10"/>
      <c r="Z478" s="32"/>
      <c r="AA478" s="10"/>
      <c r="AB478" s="32"/>
      <c r="AC478" s="10"/>
      <c r="AD478" s="32"/>
      <c r="AE478" s="10"/>
      <c r="AF478" s="32"/>
      <c r="AG478" s="10"/>
      <c r="AH478" s="32"/>
      <c r="AI478" s="10"/>
      <c r="AJ478" s="32"/>
      <c r="AK478" s="10"/>
      <c r="AL478" s="32"/>
      <c r="AM478" s="10"/>
      <c r="AN478" s="32"/>
      <c r="AO478" s="10"/>
      <c r="AP478" s="32"/>
      <c r="AQ478" s="10"/>
      <c r="AR478" s="32"/>
      <c r="AS478" s="10"/>
      <c r="AT478" s="32"/>
      <c r="AU478" s="10"/>
      <c r="AV478" s="32"/>
      <c r="AW478" s="10"/>
      <c r="AX478" s="242"/>
      <c r="AY478" s="10"/>
      <c r="AZ478" s="32"/>
      <c r="BA478" s="10"/>
      <c r="BB478" s="242"/>
      <c r="BC478" s="10"/>
      <c r="BD478" s="242"/>
      <c r="BE478" s="7"/>
      <c r="BF478" s="247"/>
      <c r="BG478" s="10"/>
      <c r="BH478" s="242"/>
      <c r="BI478" s="7"/>
      <c r="BJ478" s="247"/>
      <c r="BK478" s="7"/>
      <c r="BL478" s="247"/>
      <c r="BM478" s="7"/>
      <c r="BN478" s="8"/>
      <c r="BO478" s="7"/>
      <c r="BP478" s="247"/>
      <c r="BQ478" s="7"/>
      <c r="BR478" s="247"/>
      <c r="BS478" s="7"/>
      <c r="BT478" s="247"/>
      <c r="BU478" s="7"/>
      <c r="BV478" s="247"/>
      <c r="BW478" s="7"/>
      <c r="BX478" s="8"/>
      <c r="BY478" s="7"/>
      <c r="BZ478" s="8"/>
      <c r="CB478" s="41"/>
      <c r="CC478" s="41">
        <f t="shared" si="43"/>
        <v>0</v>
      </c>
      <c r="CD478">
        <f t="shared" si="42"/>
        <v>0</v>
      </c>
    </row>
    <row r="479" spans="1:84" x14ac:dyDescent="0.25">
      <c r="A479">
        <v>403</v>
      </c>
      <c r="B479" s="6"/>
      <c r="C479" s="10"/>
      <c r="D479" s="32"/>
      <c r="E479" s="10"/>
      <c r="F479" s="32"/>
      <c r="G479" s="10"/>
      <c r="H479" s="32"/>
      <c r="I479" s="10"/>
      <c r="J479" s="32"/>
      <c r="K479" s="10"/>
      <c r="L479" s="32"/>
      <c r="M479" s="10"/>
      <c r="N479" s="32"/>
      <c r="O479" s="10"/>
      <c r="P479" s="32"/>
      <c r="Q479" s="10"/>
      <c r="R479" s="32"/>
      <c r="S479" s="10"/>
      <c r="T479" s="32"/>
      <c r="U479" s="10"/>
      <c r="V479" s="32"/>
      <c r="W479" s="10"/>
      <c r="X479" s="32"/>
      <c r="Y479" s="10"/>
      <c r="Z479" s="32"/>
      <c r="AA479" s="10"/>
      <c r="AB479" s="32"/>
      <c r="AC479" s="10"/>
      <c r="AD479" s="32"/>
      <c r="AE479" s="10"/>
      <c r="AF479" s="32"/>
      <c r="AG479" s="10"/>
      <c r="AH479" s="32"/>
      <c r="AI479" s="10"/>
      <c r="AJ479" s="32"/>
      <c r="AK479" s="10"/>
      <c r="AL479" s="32"/>
      <c r="AM479" s="10"/>
      <c r="AN479" s="32"/>
      <c r="AO479" s="10"/>
      <c r="AP479" s="32"/>
      <c r="AQ479" s="10"/>
      <c r="AR479" s="32"/>
      <c r="AS479" s="10"/>
      <c r="AT479" s="32"/>
      <c r="AU479" s="10"/>
      <c r="AV479" s="32"/>
      <c r="AW479" s="10"/>
      <c r="AX479" s="242"/>
      <c r="AY479" s="10"/>
      <c r="AZ479" s="32"/>
      <c r="BA479" s="10"/>
      <c r="BB479" s="242"/>
      <c r="BC479" s="10"/>
      <c r="BD479" s="242"/>
      <c r="BE479" s="7"/>
      <c r="BF479" s="247"/>
      <c r="BG479" s="10"/>
      <c r="BH479" s="242"/>
      <c r="BI479" s="7"/>
      <c r="BJ479" s="247"/>
      <c r="BK479" s="7"/>
      <c r="BL479" s="247"/>
      <c r="BM479" s="7"/>
      <c r="BN479" s="8"/>
      <c r="BO479" s="7"/>
      <c r="BP479" s="247"/>
      <c r="BQ479" s="7"/>
      <c r="BR479" s="247"/>
      <c r="BS479" s="7"/>
      <c r="BT479" s="247"/>
      <c r="BU479" s="7"/>
      <c r="BV479" s="247"/>
      <c r="BW479" s="7"/>
      <c r="BX479" s="8"/>
      <c r="BY479" s="7"/>
      <c r="BZ479" s="8"/>
      <c r="CB479" s="41"/>
      <c r="CC479" s="41">
        <f t="shared" si="43"/>
        <v>0</v>
      </c>
      <c r="CD479">
        <f t="shared" si="42"/>
        <v>0</v>
      </c>
    </row>
    <row r="480" spans="1:84" x14ac:dyDescent="0.25">
      <c r="A480">
        <v>404</v>
      </c>
      <c r="B480" s="6"/>
      <c r="C480" s="10"/>
      <c r="D480" s="32"/>
      <c r="E480" s="10"/>
      <c r="F480" s="32"/>
      <c r="G480" s="10"/>
      <c r="H480" s="32"/>
      <c r="I480" s="10"/>
      <c r="J480" s="32"/>
      <c r="K480" s="10"/>
      <c r="L480" s="32"/>
      <c r="M480" s="10"/>
      <c r="N480" s="32"/>
      <c r="O480" s="10"/>
      <c r="P480" s="32"/>
      <c r="Q480" s="10"/>
      <c r="R480" s="32"/>
      <c r="S480" s="10"/>
      <c r="T480" s="32"/>
      <c r="U480" s="10"/>
      <c r="V480" s="32"/>
      <c r="W480" s="10"/>
      <c r="X480" s="32"/>
      <c r="Y480" s="10"/>
      <c r="Z480" s="32"/>
      <c r="AA480" s="10"/>
      <c r="AB480" s="32"/>
      <c r="AC480" s="10"/>
      <c r="AD480" s="32"/>
      <c r="AE480" s="10"/>
      <c r="AF480" s="32"/>
      <c r="AG480" s="10"/>
      <c r="AH480" s="32"/>
      <c r="AI480" s="10"/>
      <c r="AJ480" s="32"/>
      <c r="AK480" s="10"/>
      <c r="AL480" s="32"/>
      <c r="AM480" s="10"/>
      <c r="AN480" s="32"/>
      <c r="AO480" s="10"/>
      <c r="AP480" s="32"/>
      <c r="AQ480" s="10"/>
      <c r="AR480" s="32"/>
      <c r="AS480" s="10"/>
      <c r="AT480" s="32"/>
      <c r="AU480" s="10"/>
      <c r="AV480" s="32"/>
      <c r="AW480" s="10"/>
      <c r="AX480" s="242"/>
      <c r="AY480" s="10"/>
      <c r="AZ480" s="32"/>
      <c r="BA480" s="10"/>
      <c r="BB480" s="242"/>
      <c r="BC480" s="10"/>
      <c r="BD480" s="242"/>
      <c r="BE480" s="7"/>
      <c r="BF480" s="247"/>
      <c r="BG480" s="10"/>
      <c r="BH480" s="242"/>
      <c r="BI480" s="7"/>
      <c r="BJ480" s="247"/>
      <c r="BK480" s="7"/>
      <c r="BL480" s="247"/>
      <c r="BM480" s="7"/>
      <c r="BN480" s="8"/>
      <c r="BO480" s="7"/>
      <c r="BP480" s="247"/>
      <c r="BQ480" s="7"/>
      <c r="BR480" s="247"/>
      <c r="BS480" s="7"/>
      <c r="BT480" s="247"/>
      <c r="BU480" s="7"/>
      <c r="BV480" s="247"/>
      <c r="BW480" s="7"/>
      <c r="BX480" s="8"/>
      <c r="BY480" s="7"/>
      <c r="BZ480" s="8"/>
      <c r="CB480" s="41"/>
      <c r="CC480" s="41">
        <f t="shared" si="43"/>
        <v>0</v>
      </c>
      <c r="CD480">
        <f t="shared" si="42"/>
        <v>0</v>
      </c>
    </row>
    <row r="481" spans="1:84" x14ac:dyDescent="0.25">
      <c r="A481">
        <v>405</v>
      </c>
      <c r="B481" s="6"/>
      <c r="C481" s="10"/>
      <c r="D481" s="32"/>
      <c r="E481" s="10"/>
      <c r="F481" s="32"/>
      <c r="G481" s="10"/>
      <c r="H481" s="32"/>
      <c r="I481" s="10"/>
      <c r="J481" s="32"/>
      <c r="K481" s="10"/>
      <c r="L481" s="32"/>
      <c r="M481" s="10"/>
      <c r="N481" s="32"/>
      <c r="O481" s="10"/>
      <c r="P481" s="32"/>
      <c r="Q481" s="10"/>
      <c r="R481" s="32"/>
      <c r="S481" s="10"/>
      <c r="T481" s="32"/>
      <c r="U481" s="10"/>
      <c r="V481" s="32"/>
      <c r="W481" s="10"/>
      <c r="X481" s="32"/>
      <c r="Y481" s="10"/>
      <c r="Z481" s="32"/>
      <c r="AA481" s="10"/>
      <c r="AB481" s="32"/>
      <c r="AC481" s="10"/>
      <c r="AD481" s="32"/>
      <c r="AE481" s="10"/>
      <c r="AF481" s="32"/>
      <c r="AG481" s="10"/>
      <c r="AH481" s="32"/>
      <c r="AI481" s="10"/>
      <c r="AJ481" s="32"/>
      <c r="AK481" s="10"/>
      <c r="AL481" s="32"/>
      <c r="AM481" s="10"/>
      <c r="AN481" s="32"/>
      <c r="AO481" s="10"/>
      <c r="AP481" s="32"/>
      <c r="AQ481" s="10"/>
      <c r="AR481" s="32"/>
      <c r="AS481" s="10"/>
      <c r="AT481" s="32"/>
      <c r="AU481" s="10"/>
      <c r="AV481" s="32"/>
      <c r="AW481" s="10"/>
      <c r="AX481" s="242"/>
      <c r="AY481" s="10"/>
      <c r="AZ481" s="32"/>
      <c r="BA481" s="10"/>
      <c r="BB481" s="242"/>
      <c r="BC481" s="10"/>
      <c r="BD481" s="242"/>
      <c r="BE481" s="7"/>
      <c r="BF481" s="247"/>
      <c r="BG481" s="10"/>
      <c r="BH481" s="242"/>
      <c r="BI481" s="7"/>
      <c r="BJ481" s="247"/>
      <c r="BK481" s="7"/>
      <c r="BL481" s="247"/>
      <c r="BM481" s="7"/>
      <c r="BN481" s="8"/>
      <c r="BO481" s="7"/>
      <c r="BP481" s="247"/>
      <c r="BQ481" s="7"/>
      <c r="BR481" s="247"/>
      <c r="BS481" s="7"/>
      <c r="BT481" s="247"/>
      <c r="BU481" s="7"/>
      <c r="BV481" s="247"/>
      <c r="BW481" s="7"/>
      <c r="BX481" s="8"/>
      <c r="BY481" s="7"/>
      <c r="BZ481" s="8"/>
      <c r="CB481" s="41"/>
      <c r="CC481" s="41">
        <f t="shared" si="43"/>
        <v>0</v>
      </c>
      <c r="CD481">
        <f t="shared" si="42"/>
        <v>0</v>
      </c>
    </row>
    <row r="482" spans="1:84" x14ac:dyDescent="0.25">
      <c r="A482">
        <v>406</v>
      </c>
      <c r="B482" s="6"/>
      <c r="C482" s="10"/>
      <c r="D482" s="32"/>
      <c r="E482" s="10"/>
      <c r="F482" s="32"/>
      <c r="G482" s="10"/>
      <c r="H482" s="32"/>
      <c r="I482" s="10"/>
      <c r="J482" s="32"/>
      <c r="K482" s="10"/>
      <c r="L482" s="32"/>
      <c r="M482" s="10"/>
      <c r="N482" s="32"/>
      <c r="O482" s="10"/>
      <c r="P482" s="32"/>
      <c r="Q482" s="10"/>
      <c r="R482" s="32"/>
      <c r="S482" s="10"/>
      <c r="T482" s="32"/>
      <c r="U482" s="10"/>
      <c r="V482" s="32"/>
      <c r="W482" s="10"/>
      <c r="X482" s="32"/>
      <c r="Y482" s="10"/>
      <c r="Z482" s="32"/>
      <c r="AA482" s="10"/>
      <c r="AB482" s="32"/>
      <c r="AC482" s="10"/>
      <c r="AD482" s="32"/>
      <c r="AE482" s="10"/>
      <c r="AF482" s="32"/>
      <c r="AG482" s="10"/>
      <c r="AH482" s="32"/>
      <c r="AI482" s="10"/>
      <c r="AJ482" s="32"/>
      <c r="AK482" s="10"/>
      <c r="AL482" s="32"/>
      <c r="AM482" s="10"/>
      <c r="AN482" s="32"/>
      <c r="AO482" s="10"/>
      <c r="AP482" s="32"/>
      <c r="AQ482" s="10"/>
      <c r="AR482" s="32"/>
      <c r="AS482" s="10"/>
      <c r="AT482" s="32"/>
      <c r="AU482" s="10"/>
      <c r="AV482" s="32"/>
      <c r="AW482" s="10"/>
      <c r="AX482" s="242"/>
      <c r="AY482" s="10"/>
      <c r="AZ482" s="32"/>
      <c r="BA482" s="10"/>
      <c r="BB482" s="242"/>
      <c r="BC482" s="10"/>
      <c r="BD482" s="242"/>
      <c r="BE482" s="7"/>
      <c r="BF482" s="247"/>
      <c r="BG482" s="10"/>
      <c r="BH482" s="242"/>
      <c r="BI482" s="7"/>
      <c r="BJ482" s="247"/>
      <c r="BK482" s="7"/>
      <c r="BL482" s="247"/>
      <c r="BM482" s="7"/>
      <c r="BN482" s="8"/>
      <c r="BO482" s="7"/>
      <c r="BP482" s="247"/>
      <c r="BQ482" s="7"/>
      <c r="BR482" s="247"/>
      <c r="BS482" s="7"/>
      <c r="BT482" s="247"/>
      <c r="BU482" s="7"/>
      <c r="BV482" s="247"/>
      <c r="BW482" s="7"/>
      <c r="BX482" s="8"/>
      <c r="BY482" s="7"/>
      <c r="BZ482" s="8"/>
      <c r="CB482" s="41"/>
      <c r="CC482" s="41">
        <f t="shared" si="43"/>
        <v>0</v>
      </c>
      <c r="CD482">
        <f t="shared" si="42"/>
        <v>0</v>
      </c>
    </row>
    <row r="483" spans="1:84" x14ac:dyDescent="0.25">
      <c r="A483">
        <v>407</v>
      </c>
      <c r="B483" s="6"/>
      <c r="C483" s="10"/>
      <c r="D483" s="32"/>
      <c r="E483" s="10"/>
      <c r="F483" s="32"/>
      <c r="G483" s="10"/>
      <c r="H483" s="32"/>
      <c r="I483" s="10"/>
      <c r="J483" s="32"/>
      <c r="K483" s="10"/>
      <c r="L483" s="32"/>
      <c r="M483" s="10"/>
      <c r="N483" s="32"/>
      <c r="O483" s="10"/>
      <c r="P483" s="32"/>
      <c r="Q483" s="10"/>
      <c r="R483" s="32"/>
      <c r="S483" s="10"/>
      <c r="T483" s="32"/>
      <c r="U483" s="10"/>
      <c r="V483" s="32"/>
      <c r="W483" s="10"/>
      <c r="X483" s="32"/>
      <c r="Y483" s="10"/>
      <c r="Z483" s="32"/>
      <c r="AA483" s="10"/>
      <c r="AB483" s="32"/>
      <c r="AC483" s="10"/>
      <c r="AD483" s="32"/>
      <c r="AE483" s="10"/>
      <c r="AF483" s="32"/>
      <c r="AG483" s="10"/>
      <c r="AH483" s="32"/>
      <c r="AI483" s="10"/>
      <c r="AJ483" s="32"/>
      <c r="AK483" s="10"/>
      <c r="AL483" s="32"/>
      <c r="AM483" s="10"/>
      <c r="AN483" s="32"/>
      <c r="AO483" s="10"/>
      <c r="AP483" s="32"/>
      <c r="AQ483" s="10"/>
      <c r="AR483" s="32"/>
      <c r="AS483" s="10"/>
      <c r="AT483" s="32"/>
      <c r="AU483" s="10"/>
      <c r="AV483" s="32"/>
      <c r="AW483" s="10"/>
      <c r="AX483" s="242"/>
      <c r="AY483" s="10"/>
      <c r="AZ483" s="32"/>
      <c r="BA483" s="10"/>
      <c r="BB483" s="242"/>
      <c r="BC483" s="10"/>
      <c r="BD483" s="242"/>
      <c r="BE483" s="7"/>
      <c r="BF483" s="247"/>
      <c r="BG483" s="10"/>
      <c r="BH483" s="242"/>
      <c r="BI483" s="7"/>
      <c r="BJ483" s="247"/>
      <c r="BK483" s="7"/>
      <c r="BL483" s="247"/>
      <c r="BM483" s="7"/>
      <c r="BN483" s="8"/>
      <c r="BO483" s="7"/>
      <c r="BP483" s="247"/>
      <c r="BQ483" s="7"/>
      <c r="BR483" s="247"/>
      <c r="BS483" s="7"/>
      <c r="BT483" s="247"/>
      <c r="BU483" s="7"/>
      <c r="BV483" s="247"/>
      <c r="BW483" s="7"/>
      <c r="BX483" s="8"/>
      <c r="BY483" s="7"/>
      <c r="BZ483" s="8"/>
      <c r="CB483" s="41"/>
      <c r="CC483" s="41">
        <f t="shared" si="43"/>
        <v>0</v>
      </c>
      <c r="CD483">
        <f t="shared" si="42"/>
        <v>0</v>
      </c>
    </row>
    <row r="484" spans="1:84" x14ac:dyDescent="0.25">
      <c r="A484">
        <v>408</v>
      </c>
      <c r="B484" s="6"/>
      <c r="C484" s="10"/>
      <c r="D484" s="32"/>
      <c r="E484" s="10"/>
      <c r="F484" s="32"/>
      <c r="G484" s="10"/>
      <c r="H484" s="32"/>
      <c r="I484" s="10"/>
      <c r="J484" s="32"/>
      <c r="K484" s="94"/>
      <c r="L484" s="32"/>
      <c r="M484" s="10"/>
      <c r="N484" s="32"/>
      <c r="O484" s="10"/>
      <c r="P484" s="32"/>
      <c r="Q484" s="10"/>
      <c r="R484" s="32"/>
      <c r="S484" s="10"/>
      <c r="T484" s="32"/>
      <c r="U484" s="10"/>
      <c r="V484" s="32"/>
      <c r="W484" s="10"/>
      <c r="X484" s="32"/>
      <c r="Y484" s="10"/>
      <c r="Z484" s="32"/>
      <c r="AA484" s="10"/>
      <c r="AB484" s="32"/>
      <c r="AC484" s="10"/>
      <c r="AD484" s="32"/>
      <c r="AE484" s="10"/>
      <c r="AF484" s="32"/>
      <c r="AG484" s="10"/>
      <c r="AH484" s="32"/>
      <c r="AI484" s="10"/>
      <c r="AJ484" s="32"/>
      <c r="AK484" s="10"/>
      <c r="AL484" s="32"/>
      <c r="AM484" s="10"/>
      <c r="AN484" s="32"/>
      <c r="AO484" s="10"/>
      <c r="AP484" s="32"/>
      <c r="AQ484" s="10"/>
      <c r="AR484" s="32"/>
      <c r="AS484" s="10"/>
      <c r="AT484" s="32"/>
      <c r="AU484" s="10"/>
      <c r="AV484" s="32"/>
      <c r="AW484" s="10"/>
      <c r="AX484" s="242"/>
      <c r="AY484" s="10"/>
      <c r="AZ484" s="32"/>
      <c r="BA484" s="10"/>
      <c r="BB484" s="242"/>
      <c r="BC484" s="10"/>
      <c r="BD484" s="242"/>
      <c r="BE484" s="7"/>
      <c r="BF484" s="247"/>
      <c r="BG484" s="10"/>
      <c r="BH484" s="242"/>
      <c r="BI484" s="7"/>
      <c r="BJ484" s="247"/>
      <c r="BK484" s="7"/>
      <c r="BL484" s="247"/>
      <c r="BM484" s="7"/>
      <c r="BN484" s="8"/>
      <c r="BO484" s="7"/>
      <c r="BP484" s="247"/>
      <c r="BQ484" s="7"/>
      <c r="BR484" s="247"/>
      <c r="BS484" s="7"/>
      <c r="BT484" s="247"/>
      <c r="BU484" s="7"/>
      <c r="BV484" s="247"/>
      <c r="BW484" s="7"/>
      <c r="BX484" s="8"/>
      <c r="BY484" s="7"/>
      <c r="BZ484" s="8"/>
      <c r="CB484" s="41"/>
      <c r="CC484" s="41">
        <f t="shared" si="43"/>
        <v>0</v>
      </c>
      <c r="CD484">
        <f t="shared" si="42"/>
        <v>0</v>
      </c>
      <c r="CF484" s="39"/>
    </row>
    <row r="485" spans="1:84" x14ac:dyDescent="0.25">
      <c r="A485">
        <v>409</v>
      </c>
      <c r="B485" s="6"/>
      <c r="C485" s="10"/>
      <c r="D485" s="32"/>
      <c r="E485" s="10"/>
      <c r="F485" s="32"/>
      <c r="G485" s="10"/>
      <c r="H485" s="32"/>
      <c r="I485" s="10"/>
      <c r="J485" s="32"/>
      <c r="K485" s="10"/>
      <c r="L485" s="32"/>
      <c r="M485" s="10"/>
      <c r="N485" s="32"/>
      <c r="O485" s="10"/>
      <c r="P485" s="32"/>
      <c r="Q485" s="10"/>
      <c r="R485" s="32"/>
      <c r="S485" s="10"/>
      <c r="T485" s="32"/>
      <c r="U485" s="10"/>
      <c r="V485" s="32"/>
      <c r="W485" s="10"/>
      <c r="X485" s="32"/>
      <c r="Y485" s="10"/>
      <c r="Z485" s="32"/>
      <c r="AA485" s="10"/>
      <c r="AB485" s="32"/>
      <c r="AC485" s="10"/>
      <c r="AD485" s="32"/>
      <c r="AE485" s="10"/>
      <c r="AF485" s="32"/>
      <c r="AG485" s="10"/>
      <c r="AH485" s="32"/>
      <c r="AI485" s="10"/>
      <c r="AJ485" s="32"/>
      <c r="AK485" s="10"/>
      <c r="AL485" s="32"/>
      <c r="AM485" s="10"/>
      <c r="AN485" s="32"/>
      <c r="AO485" s="10"/>
      <c r="AP485" s="32"/>
      <c r="AQ485" s="10"/>
      <c r="AR485" s="32"/>
      <c r="AS485" s="10"/>
      <c r="AT485" s="32"/>
      <c r="AU485" s="10"/>
      <c r="AV485" s="32"/>
      <c r="AW485" s="10"/>
      <c r="AX485" s="242"/>
      <c r="AY485" s="10"/>
      <c r="AZ485" s="32"/>
      <c r="BA485" s="10"/>
      <c r="BB485" s="242"/>
      <c r="BC485" s="10"/>
      <c r="BD485" s="242"/>
      <c r="BE485" s="7"/>
      <c r="BF485" s="247"/>
      <c r="BG485" s="10"/>
      <c r="BH485" s="242"/>
      <c r="BI485" s="7"/>
      <c r="BJ485" s="247"/>
      <c r="BK485" s="7"/>
      <c r="BL485" s="247"/>
      <c r="BM485" s="7"/>
      <c r="BN485" s="8"/>
      <c r="BO485" s="7"/>
      <c r="BP485" s="247"/>
      <c r="BQ485" s="7"/>
      <c r="BR485" s="247"/>
      <c r="BS485" s="7"/>
      <c r="BT485" s="247"/>
      <c r="BU485" s="7"/>
      <c r="BV485" s="247"/>
      <c r="BW485" s="7"/>
      <c r="BX485" s="8"/>
      <c r="BY485" s="7"/>
      <c r="BZ485" s="8"/>
      <c r="CB485" s="41"/>
      <c r="CC485" s="41">
        <f t="shared" si="43"/>
        <v>0</v>
      </c>
      <c r="CD485">
        <f t="shared" si="42"/>
        <v>0</v>
      </c>
    </row>
    <row r="486" spans="1:84" x14ac:dyDescent="0.25">
      <c r="A486">
        <v>410</v>
      </c>
      <c r="B486" s="6"/>
      <c r="C486" s="10"/>
      <c r="D486" s="32"/>
      <c r="E486" s="10"/>
      <c r="F486" s="32"/>
      <c r="G486" s="10"/>
      <c r="H486" s="32"/>
      <c r="I486" s="10"/>
      <c r="J486" s="32"/>
      <c r="K486" s="10"/>
      <c r="L486" s="32"/>
      <c r="M486" s="10"/>
      <c r="N486" s="32"/>
      <c r="O486" s="10"/>
      <c r="P486" s="32"/>
      <c r="Q486" s="10"/>
      <c r="R486" s="32"/>
      <c r="S486" s="10"/>
      <c r="T486" s="32"/>
      <c r="U486" s="10"/>
      <c r="V486" s="32"/>
      <c r="W486" s="10"/>
      <c r="X486" s="32"/>
      <c r="Y486" s="10"/>
      <c r="Z486" s="32"/>
      <c r="AA486" s="10"/>
      <c r="AB486" s="32"/>
      <c r="AC486" s="10"/>
      <c r="AD486" s="32"/>
      <c r="AE486" s="10"/>
      <c r="AF486" s="32"/>
      <c r="AG486" s="10"/>
      <c r="AH486" s="32"/>
      <c r="AI486" s="10"/>
      <c r="AJ486" s="32"/>
      <c r="AK486" s="10"/>
      <c r="AL486" s="32"/>
      <c r="AM486" s="10"/>
      <c r="AN486" s="32"/>
      <c r="AO486" s="10"/>
      <c r="AP486" s="32"/>
      <c r="AQ486" s="10"/>
      <c r="AR486" s="32"/>
      <c r="AS486" s="10"/>
      <c r="AT486" s="32"/>
      <c r="AU486" s="10"/>
      <c r="AV486" s="32"/>
      <c r="AW486" s="10"/>
      <c r="AX486" s="242"/>
      <c r="AY486" s="10"/>
      <c r="AZ486" s="32"/>
      <c r="BA486" s="10"/>
      <c r="BB486" s="242"/>
      <c r="BC486" s="10"/>
      <c r="BD486" s="242"/>
      <c r="BE486" s="7"/>
      <c r="BF486" s="247"/>
      <c r="BG486" s="10"/>
      <c r="BH486" s="242"/>
      <c r="BI486" s="7"/>
      <c r="BJ486" s="247"/>
      <c r="BK486" s="7"/>
      <c r="BL486" s="247"/>
      <c r="BM486" s="7"/>
      <c r="BN486" s="8"/>
      <c r="BO486" s="7"/>
      <c r="BP486" s="247"/>
      <c r="BQ486" s="7"/>
      <c r="BR486" s="247"/>
      <c r="BS486" s="7"/>
      <c r="BT486" s="247"/>
      <c r="BU486" s="7"/>
      <c r="BV486" s="247"/>
      <c r="BW486" s="7"/>
      <c r="BX486" s="8"/>
      <c r="BY486" s="7"/>
      <c r="BZ486" s="8"/>
      <c r="CB486" s="41"/>
      <c r="CC486" s="41">
        <f t="shared" si="43"/>
        <v>0</v>
      </c>
      <c r="CD486">
        <f t="shared" ref="CD486:CD496" si="44">COUNT(C486:BZ486)/2</f>
        <v>0</v>
      </c>
    </row>
    <row r="487" spans="1:84" x14ac:dyDescent="0.25">
      <c r="A487">
        <v>411</v>
      </c>
      <c r="B487" s="6"/>
      <c r="C487" s="10"/>
      <c r="D487" s="32"/>
      <c r="E487" s="10"/>
      <c r="F487" s="32"/>
      <c r="G487" s="10"/>
      <c r="H487" s="32"/>
      <c r="I487" s="10"/>
      <c r="J487" s="32"/>
      <c r="K487" s="10"/>
      <c r="L487" s="32"/>
      <c r="M487" s="10"/>
      <c r="N487" s="32"/>
      <c r="O487" s="10"/>
      <c r="P487" s="32"/>
      <c r="Q487" s="10"/>
      <c r="R487" s="32"/>
      <c r="S487" s="10"/>
      <c r="T487" s="32"/>
      <c r="U487" s="10"/>
      <c r="V487" s="32"/>
      <c r="W487" s="10"/>
      <c r="X487" s="32"/>
      <c r="Y487" s="10"/>
      <c r="Z487" s="32"/>
      <c r="AA487" s="10"/>
      <c r="AB487" s="32"/>
      <c r="AC487" s="10"/>
      <c r="AD487" s="32"/>
      <c r="AE487" s="10"/>
      <c r="AF487" s="32"/>
      <c r="AG487" s="10"/>
      <c r="AH487" s="32"/>
      <c r="AI487" s="10"/>
      <c r="AJ487" s="32"/>
      <c r="AK487" s="10"/>
      <c r="AL487" s="32"/>
      <c r="AM487" s="10"/>
      <c r="AN487" s="32"/>
      <c r="AO487" s="10"/>
      <c r="AP487" s="32"/>
      <c r="AQ487" s="10"/>
      <c r="AR487" s="32"/>
      <c r="AS487" s="10"/>
      <c r="AT487" s="32"/>
      <c r="AU487" s="10"/>
      <c r="AV487" s="32"/>
      <c r="AW487" s="10"/>
      <c r="AX487" s="242"/>
      <c r="AY487" s="10"/>
      <c r="AZ487" s="32"/>
      <c r="BA487" s="10"/>
      <c r="BB487" s="242"/>
      <c r="BC487" s="10"/>
      <c r="BD487" s="242"/>
      <c r="BE487" s="7"/>
      <c r="BF487" s="247"/>
      <c r="BG487" s="10"/>
      <c r="BH487" s="242"/>
      <c r="BI487" s="7"/>
      <c r="BJ487" s="247"/>
      <c r="BK487" s="7"/>
      <c r="BL487" s="247"/>
      <c r="BM487" s="7"/>
      <c r="BN487" s="8"/>
      <c r="BO487" s="7"/>
      <c r="BP487" s="247"/>
      <c r="BQ487" s="7"/>
      <c r="BR487" s="247"/>
      <c r="BS487" s="7"/>
      <c r="BT487" s="247"/>
      <c r="BU487" s="7"/>
      <c r="BV487" s="247"/>
      <c r="BW487" s="7"/>
      <c r="BX487" s="8"/>
      <c r="BY487" s="7"/>
      <c r="BZ487" s="8"/>
      <c r="CB487" s="41"/>
      <c r="CC487" s="41">
        <f t="shared" si="43"/>
        <v>0</v>
      </c>
      <c r="CD487">
        <f t="shared" si="44"/>
        <v>0</v>
      </c>
    </row>
    <row r="488" spans="1:84" x14ac:dyDescent="0.25">
      <c r="A488">
        <v>412</v>
      </c>
      <c r="B488" s="6"/>
      <c r="C488" s="10"/>
      <c r="D488" s="32"/>
      <c r="E488" s="10"/>
      <c r="F488" s="32"/>
      <c r="G488" s="10"/>
      <c r="H488" s="32"/>
      <c r="I488" s="10"/>
      <c r="J488" s="32"/>
      <c r="K488" s="10"/>
      <c r="L488" s="32"/>
      <c r="M488" s="10"/>
      <c r="N488" s="32"/>
      <c r="O488" s="10"/>
      <c r="P488" s="32"/>
      <c r="Q488" s="10"/>
      <c r="R488" s="32"/>
      <c r="S488" s="10"/>
      <c r="T488" s="32"/>
      <c r="U488" s="10"/>
      <c r="V488" s="32"/>
      <c r="W488" s="10"/>
      <c r="X488" s="32"/>
      <c r="Y488" s="10"/>
      <c r="Z488" s="32"/>
      <c r="AA488" s="10"/>
      <c r="AB488" s="32"/>
      <c r="AC488" s="10"/>
      <c r="AD488" s="32"/>
      <c r="AE488" s="10"/>
      <c r="AF488" s="32"/>
      <c r="AG488" s="10"/>
      <c r="AH488" s="32"/>
      <c r="AI488" s="10"/>
      <c r="AJ488" s="32"/>
      <c r="AK488" s="10"/>
      <c r="AL488" s="32"/>
      <c r="AM488" s="10"/>
      <c r="AN488" s="32"/>
      <c r="AO488" s="10"/>
      <c r="AP488" s="32"/>
      <c r="AQ488" s="10"/>
      <c r="AR488" s="32"/>
      <c r="AS488" s="10"/>
      <c r="AT488" s="32"/>
      <c r="AU488" s="10"/>
      <c r="AV488" s="32"/>
      <c r="AW488" s="10"/>
      <c r="AX488" s="242"/>
      <c r="AY488" s="10"/>
      <c r="AZ488" s="32"/>
      <c r="BA488" s="10"/>
      <c r="BB488" s="242"/>
      <c r="BC488" s="10"/>
      <c r="BD488" s="242"/>
      <c r="BE488" s="7"/>
      <c r="BF488" s="247"/>
      <c r="BG488" s="10"/>
      <c r="BH488" s="242"/>
      <c r="BI488" s="7"/>
      <c r="BJ488" s="247"/>
      <c r="BK488" s="7"/>
      <c r="BL488" s="247"/>
      <c r="BM488" s="7"/>
      <c r="BN488" s="8"/>
      <c r="BO488" s="7"/>
      <c r="BP488" s="247"/>
      <c r="BQ488" s="7"/>
      <c r="BR488" s="247"/>
      <c r="BS488" s="7"/>
      <c r="BT488" s="247"/>
      <c r="BU488" s="7"/>
      <c r="BV488" s="247"/>
      <c r="BW488" s="7"/>
      <c r="BX488" s="8"/>
      <c r="BY488" s="7"/>
      <c r="BZ488" s="8"/>
      <c r="CB488" s="41"/>
      <c r="CC488" s="41">
        <f t="shared" si="43"/>
        <v>0</v>
      </c>
      <c r="CD488">
        <f t="shared" si="44"/>
        <v>0</v>
      </c>
    </row>
    <row r="489" spans="1:84" x14ac:dyDescent="0.25">
      <c r="A489">
        <v>413</v>
      </c>
      <c r="B489" s="6"/>
      <c r="C489" s="10"/>
      <c r="D489" s="32"/>
      <c r="E489" s="10"/>
      <c r="F489" s="32"/>
      <c r="G489" s="10"/>
      <c r="H489" s="32"/>
      <c r="I489" s="10"/>
      <c r="J489" s="32"/>
      <c r="K489" s="10"/>
      <c r="L489" s="32"/>
      <c r="M489" s="10"/>
      <c r="N489" s="32"/>
      <c r="O489" s="10"/>
      <c r="P489" s="32"/>
      <c r="Q489" s="10"/>
      <c r="R489" s="32"/>
      <c r="S489" s="10"/>
      <c r="T489" s="32"/>
      <c r="U489" s="10"/>
      <c r="V489" s="32"/>
      <c r="W489" s="10"/>
      <c r="X489" s="32"/>
      <c r="Y489" s="10"/>
      <c r="Z489" s="32"/>
      <c r="AA489" s="10"/>
      <c r="AB489" s="32"/>
      <c r="AC489" s="10"/>
      <c r="AD489" s="32"/>
      <c r="AE489" s="10"/>
      <c r="AF489" s="32"/>
      <c r="AG489" s="10"/>
      <c r="AH489" s="32"/>
      <c r="AI489" s="10"/>
      <c r="AJ489" s="32"/>
      <c r="AK489" s="10"/>
      <c r="AL489" s="32"/>
      <c r="AM489" s="10"/>
      <c r="AN489" s="32"/>
      <c r="AO489" s="10"/>
      <c r="AP489" s="32"/>
      <c r="AQ489" s="10"/>
      <c r="AR489" s="32"/>
      <c r="AS489" s="10"/>
      <c r="AT489" s="32"/>
      <c r="AU489" s="10"/>
      <c r="AV489" s="32"/>
      <c r="AW489" s="10"/>
      <c r="AX489" s="242"/>
      <c r="AY489" s="10"/>
      <c r="AZ489" s="32"/>
      <c r="BA489" s="10"/>
      <c r="BB489" s="242"/>
      <c r="BC489" s="10"/>
      <c r="BD489" s="242"/>
      <c r="BE489" s="7"/>
      <c r="BF489" s="247"/>
      <c r="BG489" s="10"/>
      <c r="BH489" s="242"/>
      <c r="BI489" s="7"/>
      <c r="BJ489" s="247"/>
      <c r="BK489" s="7"/>
      <c r="BL489" s="247"/>
      <c r="BM489" s="7"/>
      <c r="BN489" s="8"/>
      <c r="BO489" s="7"/>
      <c r="BP489" s="247"/>
      <c r="BQ489" s="7"/>
      <c r="BR489" s="247"/>
      <c r="BS489" s="7"/>
      <c r="BT489" s="247"/>
      <c r="BU489" s="7"/>
      <c r="BV489" s="247"/>
      <c r="BW489" s="7"/>
      <c r="BX489" s="8"/>
      <c r="BY489" s="7"/>
      <c r="BZ489" s="8"/>
      <c r="CB489" s="41"/>
      <c r="CC489" s="41">
        <f t="shared" si="43"/>
        <v>0</v>
      </c>
      <c r="CD489">
        <f t="shared" si="44"/>
        <v>0</v>
      </c>
    </row>
    <row r="490" spans="1:84" x14ac:dyDescent="0.25">
      <c r="A490">
        <v>414</v>
      </c>
      <c r="B490" s="6"/>
      <c r="C490" s="10"/>
      <c r="D490" s="32"/>
      <c r="E490" s="10"/>
      <c r="F490" s="32"/>
      <c r="G490" s="10"/>
      <c r="H490" s="32"/>
      <c r="I490" s="10"/>
      <c r="J490" s="32"/>
      <c r="K490" s="10"/>
      <c r="L490" s="32"/>
      <c r="M490" s="10"/>
      <c r="N490" s="32"/>
      <c r="O490" s="10"/>
      <c r="P490" s="32"/>
      <c r="Q490" s="10"/>
      <c r="R490" s="32"/>
      <c r="S490" s="10"/>
      <c r="T490" s="32"/>
      <c r="U490" s="10"/>
      <c r="V490" s="32"/>
      <c r="W490" s="10"/>
      <c r="X490" s="32"/>
      <c r="Y490" s="10"/>
      <c r="Z490" s="32"/>
      <c r="AA490" s="10"/>
      <c r="AB490" s="32"/>
      <c r="AC490" s="10"/>
      <c r="AD490" s="32"/>
      <c r="AE490" s="10"/>
      <c r="AF490" s="32"/>
      <c r="AG490" s="10"/>
      <c r="AH490" s="32"/>
      <c r="AI490" s="10"/>
      <c r="AJ490" s="32"/>
      <c r="AK490" s="10"/>
      <c r="AL490" s="32"/>
      <c r="AM490" s="10"/>
      <c r="AN490" s="32"/>
      <c r="AO490" s="10"/>
      <c r="AP490" s="32"/>
      <c r="AQ490" s="10"/>
      <c r="AR490" s="32"/>
      <c r="AS490" s="10"/>
      <c r="AT490" s="32"/>
      <c r="AU490" s="10"/>
      <c r="AV490" s="32"/>
      <c r="AW490" s="10"/>
      <c r="AX490" s="242"/>
      <c r="AY490" s="10"/>
      <c r="AZ490" s="32"/>
      <c r="BA490" s="10"/>
      <c r="BB490" s="242"/>
      <c r="BC490" s="10"/>
      <c r="BD490" s="242"/>
      <c r="BE490" s="7"/>
      <c r="BF490" s="247"/>
      <c r="BG490" s="10"/>
      <c r="BH490" s="242"/>
      <c r="BI490" s="7"/>
      <c r="BJ490" s="247"/>
      <c r="BK490" s="7"/>
      <c r="BL490" s="247"/>
      <c r="BM490" s="7"/>
      <c r="BN490" s="8"/>
      <c r="BO490" s="7"/>
      <c r="BP490" s="247"/>
      <c r="BQ490" s="7"/>
      <c r="BR490" s="247"/>
      <c r="BS490" s="7"/>
      <c r="BT490" s="247"/>
      <c r="BU490" s="7"/>
      <c r="BV490" s="247"/>
      <c r="BW490" s="7"/>
      <c r="BX490" s="8"/>
      <c r="BY490" s="7"/>
      <c r="BZ490" s="8"/>
      <c r="CB490" s="41"/>
      <c r="CC490" s="41">
        <f t="shared" si="43"/>
        <v>0</v>
      </c>
      <c r="CD490">
        <f t="shared" si="44"/>
        <v>0</v>
      </c>
    </row>
    <row r="491" spans="1:84" x14ac:dyDescent="0.25">
      <c r="A491">
        <v>415</v>
      </c>
      <c r="B491" s="6"/>
      <c r="C491" s="10"/>
      <c r="D491" s="32"/>
      <c r="E491" s="10"/>
      <c r="F491" s="32"/>
      <c r="G491" s="10"/>
      <c r="H491" s="32"/>
      <c r="I491" s="10"/>
      <c r="J491" s="32"/>
      <c r="K491" s="10"/>
      <c r="L491" s="32"/>
      <c r="M491" s="10"/>
      <c r="N491" s="32"/>
      <c r="O491" s="10"/>
      <c r="P491" s="32"/>
      <c r="Q491" s="10"/>
      <c r="R491" s="32"/>
      <c r="S491" s="10"/>
      <c r="T491" s="32"/>
      <c r="U491" s="10"/>
      <c r="V491" s="32"/>
      <c r="W491" s="10"/>
      <c r="X491" s="32"/>
      <c r="Y491" s="10"/>
      <c r="Z491" s="32"/>
      <c r="AA491" s="10"/>
      <c r="AB491" s="32"/>
      <c r="AC491" s="10"/>
      <c r="AD491" s="32"/>
      <c r="AE491" s="10"/>
      <c r="AF491" s="32"/>
      <c r="AG491" s="10"/>
      <c r="AH491" s="32"/>
      <c r="AI491" s="10"/>
      <c r="AJ491" s="32"/>
      <c r="AK491" s="10"/>
      <c r="AL491" s="32"/>
      <c r="AM491" s="10"/>
      <c r="AN491" s="32"/>
      <c r="AO491" s="10"/>
      <c r="AP491" s="32"/>
      <c r="AQ491" s="10"/>
      <c r="AR491" s="32"/>
      <c r="AS491" s="10"/>
      <c r="AT491" s="32"/>
      <c r="AU491" s="10"/>
      <c r="AV491" s="32"/>
      <c r="AW491" s="10"/>
      <c r="AX491" s="242"/>
      <c r="AY491" s="10"/>
      <c r="AZ491" s="32"/>
      <c r="BA491" s="10"/>
      <c r="BB491" s="242"/>
      <c r="BC491" s="10"/>
      <c r="BD491" s="242"/>
      <c r="BE491" s="7"/>
      <c r="BF491" s="247"/>
      <c r="BG491" s="10"/>
      <c r="BH491" s="242"/>
      <c r="BI491" s="7"/>
      <c r="BJ491" s="247"/>
      <c r="BK491" s="7"/>
      <c r="BL491" s="247"/>
      <c r="BM491" s="7"/>
      <c r="BN491" s="8"/>
      <c r="BO491" s="7"/>
      <c r="BP491" s="247"/>
      <c r="BQ491" s="7"/>
      <c r="BR491" s="247"/>
      <c r="BS491" s="7"/>
      <c r="BT491" s="247"/>
      <c r="BU491" s="7"/>
      <c r="BV491" s="247"/>
      <c r="BW491" s="7"/>
      <c r="BX491" s="8"/>
      <c r="BY491" s="7"/>
      <c r="BZ491" s="8"/>
      <c r="CB491" s="41"/>
      <c r="CC491" s="41">
        <f t="shared" si="43"/>
        <v>0</v>
      </c>
      <c r="CD491">
        <f t="shared" si="44"/>
        <v>0</v>
      </c>
    </row>
    <row r="492" spans="1:84" x14ac:dyDescent="0.25">
      <c r="A492">
        <v>416</v>
      </c>
      <c r="B492" s="6"/>
      <c r="C492" s="10"/>
      <c r="D492" s="32"/>
      <c r="E492" s="10"/>
      <c r="F492" s="32"/>
      <c r="G492" s="10"/>
      <c r="H492" s="32"/>
      <c r="I492" s="10"/>
      <c r="J492" s="32"/>
      <c r="K492" s="10"/>
      <c r="L492" s="32"/>
      <c r="M492" s="10"/>
      <c r="N492" s="32"/>
      <c r="O492" s="10"/>
      <c r="P492" s="32"/>
      <c r="Q492" s="10"/>
      <c r="R492" s="32"/>
      <c r="S492" s="10"/>
      <c r="T492" s="32"/>
      <c r="U492" s="10"/>
      <c r="V492" s="32"/>
      <c r="W492" s="10"/>
      <c r="X492" s="32"/>
      <c r="Y492" s="10"/>
      <c r="Z492" s="32"/>
      <c r="AA492" s="10"/>
      <c r="AB492" s="32"/>
      <c r="AC492" s="10"/>
      <c r="AD492" s="32"/>
      <c r="AE492" s="10"/>
      <c r="AF492" s="32"/>
      <c r="AG492" s="10"/>
      <c r="AH492" s="32"/>
      <c r="AI492" s="10"/>
      <c r="AJ492" s="32"/>
      <c r="AK492" s="10"/>
      <c r="AL492" s="32"/>
      <c r="AM492" s="10"/>
      <c r="AN492" s="32"/>
      <c r="AO492" s="10"/>
      <c r="AP492" s="32"/>
      <c r="AQ492" s="10"/>
      <c r="AR492" s="32"/>
      <c r="AS492" s="10"/>
      <c r="AT492" s="32"/>
      <c r="AU492" s="10"/>
      <c r="AV492" s="32"/>
      <c r="AW492" s="10"/>
      <c r="AX492" s="242"/>
      <c r="AY492" s="10"/>
      <c r="AZ492" s="32"/>
      <c r="BA492" s="10"/>
      <c r="BB492" s="242"/>
      <c r="BC492" s="10"/>
      <c r="BD492" s="242"/>
      <c r="BE492" s="7"/>
      <c r="BF492" s="247"/>
      <c r="BG492" s="10"/>
      <c r="BH492" s="242"/>
      <c r="BI492" s="7"/>
      <c r="BJ492" s="247"/>
      <c r="BK492" s="7"/>
      <c r="BL492" s="247"/>
      <c r="BM492" s="7"/>
      <c r="BN492" s="8"/>
      <c r="BO492" s="7"/>
      <c r="BP492" s="247"/>
      <c r="BQ492" s="7"/>
      <c r="BR492" s="247"/>
      <c r="BS492" s="7"/>
      <c r="BT492" s="247"/>
      <c r="BU492" s="7"/>
      <c r="BV492" s="247"/>
      <c r="BW492" s="7"/>
      <c r="BX492" s="8"/>
      <c r="BY492" s="7"/>
      <c r="BZ492" s="8"/>
      <c r="CB492" s="41"/>
      <c r="CC492" s="41">
        <f t="shared" si="43"/>
        <v>0</v>
      </c>
      <c r="CD492">
        <f t="shared" si="44"/>
        <v>0</v>
      </c>
    </row>
    <row r="493" spans="1:84" x14ac:dyDescent="0.25">
      <c r="A493">
        <v>417</v>
      </c>
      <c r="B493" s="6"/>
      <c r="C493" s="10"/>
      <c r="D493" s="32"/>
      <c r="E493" s="10"/>
      <c r="F493" s="32"/>
      <c r="G493" s="10"/>
      <c r="H493" s="32"/>
      <c r="I493" s="10"/>
      <c r="J493" s="32"/>
      <c r="K493" s="10"/>
      <c r="L493" s="32"/>
      <c r="M493" s="10"/>
      <c r="N493" s="32"/>
      <c r="O493" s="10"/>
      <c r="P493" s="32"/>
      <c r="Q493" s="10"/>
      <c r="R493" s="32"/>
      <c r="S493" s="10"/>
      <c r="T493" s="32"/>
      <c r="U493" s="10"/>
      <c r="V493" s="32"/>
      <c r="W493" s="10"/>
      <c r="X493" s="32"/>
      <c r="Y493" s="10"/>
      <c r="Z493" s="32"/>
      <c r="AA493" s="10"/>
      <c r="AB493" s="32"/>
      <c r="AC493" s="10"/>
      <c r="AD493" s="32"/>
      <c r="AE493" s="10"/>
      <c r="AF493" s="32"/>
      <c r="AG493" s="10"/>
      <c r="AH493" s="32"/>
      <c r="AI493" s="10"/>
      <c r="AJ493" s="32"/>
      <c r="AK493" s="10"/>
      <c r="AL493" s="32"/>
      <c r="AM493" s="10"/>
      <c r="AN493" s="32"/>
      <c r="AO493" s="10"/>
      <c r="AP493" s="32"/>
      <c r="AQ493" s="10"/>
      <c r="AR493" s="32"/>
      <c r="AS493" s="10"/>
      <c r="AT493" s="32"/>
      <c r="AU493" s="10"/>
      <c r="AV493" s="32"/>
      <c r="AW493" s="10"/>
      <c r="AX493" s="242"/>
      <c r="AY493" s="10"/>
      <c r="AZ493" s="32"/>
      <c r="BA493" s="10"/>
      <c r="BB493" s="242"/>
      <c r="BC493" s="10"/>
      <c r="BD493" s="242"/>
      <c r="BE493" s="7"/>
      <c r="BF493" s="247"/>
      <c r="BG493" s="10"/>
      <c r="BH493" s="242"/>
      <c r="BI493" s="7"/>
      <c r="BJ493" s="247"/>
      <c r="BK493" s="7"/>
      <c r="BL493" s="247"/>
      <c r="BM493" s="7"/>
      <c r="BN493" s="8"/>
      <c r="BO493" s="7"/>
      <c r="BP493" s="247"/>
      <c r="BQ493" s="7"/>
      <c r="BR493" s="247"/>
      <c r="BS493" s="7"/>
      <c r="BT493" s="247"/>
      <c r="BU493" s="7"/>
      <c r="BV493" s="247"/>
      <c r="BW493" s="7"/>
      <c r="BX493" s="8"/>
      <c r="BY493" s="7"/>
      <c r="BZ493" s="8"/>
      <c r="CB493" s="41"/>
      <c r="CC493" s="41">
        <f t="shared" si="43"/>
        <v>0</v>
      </c>
      <c r="CD493">
        <f t="shared" si="44"/>
        <v>0</v>
      </c>
    </row>
    <row r="494" spans="1:84" x14ac:dyDescent="0.25">
      <c r="A494">
        <v>418</v>
      </c>
      <c r="B494" s="6"/>
      <c r="C494" s="10"/>
      <c r="D494" s="32"/>
      <c r="E494" s="10"/>
      <c r="F494" s="32"/>
      <c r="G494" s="10"/>
      <c r="H494" s="32"/>
      <c r="I494" s="10"/>
      <c r="J494" s="32"/>
      <c r="K494" s="10"/>
      <c r="L494" s="32"/>
      <c r="M494" s="10"/>
      <c r="N494" s="32"/>
      <c r="O494" s="10"/>
      <c r="P494" s="32"/>
      <c r="Q494" s="10"/>
      <c r="R494" s="32"/>
      <c r="S494" s="10"/>
      <c r="T494" s="32"/>
      <c r="U494" s="10"/>
      <c r="V494" s="32"/>
      <c r="W494" s="10"/>
      <c r="X494" s="32"/>
      <c r="Y494" s="10"/>
      <c r="Z494" s="32"/>
      <c r="AA494" s="10"/>
      <c r="AB494" s="32"/>
      <c r="AC494" s="10"/>
      <c r="AD494" s="32"/>
      <c r="AE494" s="10"/>
      <c r="AF494" s="32"/>
      <c r="AG494" s="10"/>
      <c r="AH494" s="32"/>
      <c r="AI494" s="10"/>
      <c r="AJ494" s="32"/>
      <c r="AK494" s="10"/>
      <c r="AL494" s="32"/>
      <c r="AM494" s="10"/>
      <c r="AN494" s="32"/>
      <c r="AO494" s="10"/>
      <c r="AP494" s="32"/>
      <c r="AQ494" s="10"/>
      <c r="AR494" s="32"/>
      <c r="AS494" s="10"/>
      <c r="AT494" s="32"/>
      <c r="AU494" s="10"/>
      <c r="AV494" s="32"/>
      <c r="AW494" s="10"/>
      <c r="AX494" s="242"/>
      <c r="AY494" s="10"/>
      <c r="AZ494" s="32"/>
      <c r="BA494" s="10"/>
      <c r="BB494" s="242"/>
      <c r="BC494" s="10"/>
      <c r="BD494" s="242"/>
      <c r="BE494" s="7"/>
      <c r="BF494" s="247"/>
      <c r="BG494" s="10"/>
      <c r="BH494" s="242"/>
      <c r="BI494" s="7"/>
      <c r="BJ494" s="247"/>
      <c r="BK494" s="7"/>
      <c r="BL494" s="247"/>
      <c r="BM494" s="7"/>
      <c r="BN494" s="8"/>
      <c r="BO494" s="7"/>
      <c r="BP494" s="247"/>
      <c r="BQ494" s="7"/>
      <c r="BR494" s="247"/>
      <c r="BS494" s="7"/>
      <c r="BT494" s="247"/>
      <c r="BU494" s="7"/>
      <c r="BV494" s="247"/>
      <c r="BW494" s="7"/>
      <c r="BX494" s="8"/>
      <c r="BY494" s="7"/>
      <c r="BZ494" s="8"/>
      <c r="CB494" s="41"/>
      <c r="CC494" s="41">
        <f t="shared" si="43"/>
        <v>0</v>
      </c>
      <c r="CD494">
        <f t="shared" si="44"/>
        <v>0</v>
      </c>
    </row>
    <row r="495" spans="1:84" x14ac:dyDescent="0.25">
      <c r="A495">
        <v>419</v>
      </c>
      <c r="B495" s="6"/>
      <c r="C495" s="10"/>
      <c r="D495" s="32"/>
      <c r="E495" s="10"/>
      <c r="F495" s="32"/>
      <c r="G495" s="10"/>
      <c r="H495" s="32"/>
      <c r="I495" s="10"/>
      <c r="J495" s="32"/>
      <c r="K495" s="10"/>
      <c r="L495" s="32"/>
      <c r="M495" s="10"/>
      <c r="N495" s="32"/>
      <c r="O495" s="10"/>
      <c r="P495" s="32"/>
      <c r="Q495" s="10"/>
      <c r="R495" s="32"/>
      <c r="S495" s="10"/>
      <c r="T495" s="32"/>
      <c r="U495" s="10"/>
      <c r="V495" s="32"/>
      <c r="W495" s="10"/>
      <c r="X495" s="32"/>
      <c r="Y495" s="10"/>
      <c r="Z495" s="32"/>
      <c r="AA495" s="10"/>
      <c r="AB495" s="32"/>
      <c r="AC495" s="10"/>
      <c r="AD495" s="32"/>
      <c r="AE495" s="10"/>
      <c r="AF495" s="32"/>
      <c r="AG495" s="10"/>
      <c r="AH495" s="32"/>
      <c r="AI495" s="10"/>
      <c r="AJ495" s="32"/>
      <c r="AK495" s="10"/>
      <c r="AL495" s="32"/>
      <c r="AM495" s="10"/>
      <c r="AN495" s="32"/>
      <c r="AO495" s="10"/>
      <c r="AP495" s="32"/>
      <c r="AQ495" s="10"/>
      <c r="AR495" s="32"/>
      <c r="AS495" s="10"/>
      <c r="AT495" s="32"/>
      <c r="AU495" s="10"/>
      <c r="AV495" s="32"/>
      <c r="AW495" s="10"/>
      <c r="AX495" s="242"/>
      <c r="AY495" s="10"/>
      <c r="AZ495" s="32"/>
      <c r="BA495" s="10"/>
      <c r="BB495" s="242"/>
      <c r="BC495" s="10"/>
      <c r="BD495" s="242"/>
      <c r="BE495" s="7"/>
      <c r="BF495" s="247"/>
      <c r="BG495" s="10"/>
      <c r="BH495" s="242"/>
      <c r="BI495" s="7"/>
      <c r="BJ495" s="247"/>
      <c r="BK495" s="7"/>
      <c r="BL495" s="247"/>
      <c r="BM495" s="7"/>
      <c r="BN495" s="8"/>
      <c r="BO495" s="7"/>
      <c r="BP495" s="247"/>
      <c r="BQ495" s="7"/>
      <c r="BR495" s="247"/>
      <c r="BS495" s="7"/>
      <c r="BT495" s="247"/>
      <c r="BU495" s="7"/>
      <c r="BV495" s="247"/>
      <c r="BW495" s="7"/>
      <c r="BX495" s="8"/>
      <c r="BY495" s="7"/>
      <c r="BZ495" s="8"/>
      <c r="CB495" s="41"/>
      <c r="CC495" s="41">
        <f t="shared" si="43"/>
        <v>0</v>
      </c>
      <c r="CD495">
        <f t="shared" si="44"/>
        <v>0</v>
      </c>
    </row>
    <row r="496" spans="1:84" x14ac:dyDescent="0.25">
      <c r="A496">
        <v>420</v>
      </c>
      <c r="B496" s="6"/>
      <c r="C496" s="10"/>
      <c r="D496" s="32"/>
      <c r="E496" s="10"/>
      <c r="F496" s="32"/>
      <c r="G496" s="10"/>
      <c r="H496" s="32"/>
      <c r="I496" s="10"/>
      <c r="J496" s="32"/>
      <c r="K496" s="10"/>
      <c r="L496" s="32"/>
      <c r="M496" s="10"/>
      <c r="N496" s="32"/>
      <c r="O496" s="10"/>
      <c r="P496" s="32"/>
      <c r="Q496" s="10"/>
      <c r="R496" s="32"/>
      <c r="S496" s="10"/>
      <c r="T496" s="32"/>
      <c r="U496" s="10"/>
      <c r="V496" s="32"/>
      <c r="W496" s="10"/>
      <c r="X496" s="32"/>
      <c r="Y496" s="10"/>
      <c r="Z496" s="32"/>
      <c r="AA496" s="10"/>
      <c r="AB496" s="32"/>
      <c r="AC496" s="10"/>
      <c r="AD496" s="32"/>
      <c r="AE496" s="10"/>
      <c r="AF496" s="32"/>
      <c r="AG496" s="10"/>
      <c r="AH496" s="32"/>
      <c r="AI496" s="10"/>
      <c r="AJ496" s="32"/>
      <c r="AK496" s="10"/>
      <c r="AL496" s="32"/>
      <c r="AM496" s="10"/>
      <c r="AN496" s="32"/>
      <c r="AO496" s="10"/>
      <c r="AP496" s="32"/>
      <c r="AQ496" s="10"/>
      <c r="AR496" s="32"/>
      <c r="AS496" s="10"/>
      <c r="AT496" s="32"/>
      <c r="AU496" s="10"/>
      <c r="AV496" s="32"/>
      <c r="AW496" s="10"/>
      <c r="AX496" s="242"/>
      <c r="AY496" s="10"/>
      <c r="AZ496" s="32"/>
      <c r="BA496" s="10"/>
      <c r="BB496" s="242"/>
      <c r="BC496" s="10"/>
      <c r="BD496" s="242"/>
      <c r="BE496" s="7"/>
      <c r="BF496" s="247"/>
      <c r="BG496" s="10"/>
      <c r="BH496" s="242"/>
      <c r="BI496" s="7"/>
      <c r="BJ496" s="247"/>
      <c r="BK496" s="7"/>
      <c r="BL496" s="247"/>
      <c r="BM496" s="7"/>
      <c r="BN496" s="8"/>
      <c r="BO496" s="7"/>
      <c r="BP496" s="247"/>
      <c r="BQ496" s="7"/>
      <c r="BR496" s="247"/>
      <c r="BS496" s="7"/>
      <c r="BT496" s="247"/>
      <c r="BU496" s="7"/>
      <c r="BV496" s="247"/>
      <c r="BW496" s="7"/>
      <c r="BX496" s="8"/>
      <c r="BY496" s="7"/>
      <c r="BZ496" s="8"/>
      <c r="CB496" s="41"/>
      <c r="CC496" s="41">
        <f t="shared" si="43"/>
        <v>0</v>
      </c>
      <c r="CD496">
        <f t="shared" si="44"/>
        <v>0</v>
      </c>
    </row>
    <row r="497" spans="1:84" x14ac:dyDescent="0.25">
      <c r="A497">
        <v>421</v>
      </c>
      <c r="B497" s="6"/>
      <c r="C497" s="10"/>
      <c r="D497" s="32"/>
      <c r="E497" s="10"/>
      <c r="F497" s="32"/>
      <c r="G497" s="10"/>
      <c r="H497" s="32"/>
      <c r="I497" s="10"/>
      <c r="J497" s="32"/>
      <c r="K497" s="10"/>
      <c r="L497" s="32"/>
      <c r="M497" s="10"/>
      <c r="N497" s="32"/>
      <c r="O497" s="10"/>
      <c r="P497" s="32"/>
      <c r="Q497" s="10"/>
      <c r="R497" s="32"/>
      <c r="S497" s="10"/>
      <c r="T497" s="32"/>
      <c r="U497" s="10"/>
      <c r="V497" s="32"/>
      <c r="W497" s="10"/>
      <c r="X497" s="32"/>
      <c r="Y497" s="10"/>
      <c r="Z497" s="32"/>
      <c r="AA497" s="10"/>
      <c r="AB497" s="32"/>
      <c r="AC497" s="10"/>
      <c r="AD497" s="32"/>
      <c r="AE497" s="10"/>
      <c r="AF497" s="32"/>
      <c r="AG497" s="10"/>
      <c r="AH497" s="32"/>
      <c r="AI497" s="10"/>
      <c r="AJ497" s="32"/>
      <c r="AK497" s="10"/>
      <c r="AL497" s="32"/>
      <c r="AM497" s="10"/>
      <c r="AN497" s="32"/>
      <c r="AO497" s="10"/>
      <c r="AP497" s="32"/>
      <c r="AQ497" s="10"/>
      <c r="AR497" s="32"/>
      <c r="AS497" s="10"/>
      <c r="AT497" s="32"/>
      <c r="AU497" s="10"/>
      <c r="AV497" s="32"/>
      <c r="AW497" s="10"/>
      <c r="AX497" s="242"/>
      <c r="AY497" s="10"/>
      <c r="AZ497" s="32"/>
      <c r="BA497" s="10"/>
      <c r="BB497" s="242"/>
      <c r="BC497" s="10"/>
      <c r="BD497" s="242"/>
      <c r="BE497" s="7"/>
      <c r="BF497" s="247"/>
      <c r="BG497" s="10"/>
      <c r="BH497" s="242"/>
      <c r="BI497" s="7"/>
      <c r="BJ497" s="247"/>
      <c r="BK497" s="7"/>
      <c r="BL497" s="247"/>
      <c r="BM497" s="7"/>
      <c r="BN497" s="8"/>
      <c r="BO497" s="7"/>
      <c r="BP497" s="247"/>
      <c r="BQ497" s="7"/>
      <c r="BR497" s="247"/>
      <c r="BS497" s="7"/>
      <c r="BT497" s="247"/>
      <c r="BU497" s="7"/>
      <c r="BV497" s="247"/>
      <c r="BW497" s="7"/>
      <c r="BX497" s="8"/>
      <c r="BY497" s="7"/>
      <c r="BZ497" s="8"/>
      <c r="CB497" s="41"/>
      <c r="CC497" s="41">
        <f t="shared" si="43"/>
        <v>0</v>
      </c>
      <c r="CD497">
        <f t="shared" ref="CD497:CD518" si="45">COUNT(C497:BZ497)/2</f>
        <v>0</v>
      </c>
    </row>
    <row r="498" spans="1:84" x14ac:dyDescent="0.25">
      <c r="A498">
        <v>422</v>
      </c>
      <c r="B498" s="6"/>
      <c r="C498" s="10"/>
      <c r="D498" s="32"/>
      <c r="E498" s="10"/>
      <c r="F498" s="32"/>
      <c r="G498" s="10"/>
      <c r="H498" s="32"/>
      <c r="I498" s="10"/>
      <c r="J498" s="32"/>
      <c r="K498" s="10"/>
      <c r="L498" s="32"/>
      <c r="M498" s="10"/>
      <c r="N498" s="32"/>
      <c r="O498" s="10"/>
      <c r="P498" s="32"/>
      <c r="Q498" s="10"/>
      <c r="R498" s="32"/>
      <c r="S498" s="10"/>
      <c r="T498" s="32"/>
      <c r="U498" s="10"/>
      <c r="V498" s="32"/>
      <c r="W498" s="10"/>
      <c r="X498" s="32"/>
      <c r="Y498" s="10"/>
      <c r="Z498" s="32"/>
      <c r="AA498" s="10"/>
      <c r="AB498" s="32"/>
      <c r="AC498" s="10"/>
      <c r="AD498" s="32"/>
      <c r="AE498" s="10"/>
      <c r="AF498" s="32"/>
      <c r="AG498" s="10"/>
      <c r="AH498" s="32"/>
      <c r="AI498" s="10"/>
      <c r="AJ498" s="32"/>
      <c r="AK498" s="10"/>
      <c r="AL498" s="32"/>
      <c r="AM498" s="10"/>
      <c r="AN498" s="32"/>
      <c r="AO498" s="10"/>
      <c r="AP498" s="32"/>
      <c r="AQ498" s="10"/>
      <c r="AR498" s="32"/>
      <c r="AS498" s="10"/>
      <c r="AT498" s="32"/>
      <c r="AU498" s="10"/>
      <c r="AV498" s="32"/>
      <c r="AW498" s="10"/>
      <c r="AX498" s="242"/>
      <c r="AY498" s="10"/>
      <c r="AZ498" s="32"/>
      <c r="BA498" s="10"/>
      <c r="BB498" s="242"/>
      <c r="BC498" s="10"/>
      <c r="BD498" s="242"/>
      <c r="BE498" s="7"/>
      <c r="BF498" s="247"/>
      <c r="BG498" s="10"/>
      <c r="BH498" s="242"/>
      <c r="BI498" s="7"/>
      <c r="BJ498" s="247"/>
      <c r="BK498" s="7"/>
      <c r="BL498" s="247"/>
      <c r="BM498" s="7"/>
      <c r="BN498" s="8"/>
      <c r="BO498" s="7"/>
      <c r="BP498" s="247"/>
      <c r="BQ498" s="7"/>
      <c r="BR498" s="247"/>
      <c r="BS498" s="7"/>
      <c r="BT498" s="247"/>
      <c r="BU498" s="7"/>
      <c r="BV498" s="247"/>
      <c r="BW498" s="7"/>
      <c r="BX498" s="8"/>
      <c r="BY498" s="7"/>
      <c r="BZ498" s="8"/>
      <c r="CB498" s="41"/>
      <c r="CC498" s="41">
        <f t="shared" si="43"/>
        <v>0</v>
      </c>
      <c r="CD498">
        <f t="shared" si="45"/>
        <v>0</v>
      </c>
    </row>
    <row r="499" spans="1:84" x14ac:dyDescent="0.25">
      <c r="A499">
        <v>423</v>
      </c>
      <c r="B499" s="6"/>
      <c r="C499" s="10"/>
      <c r="D499" s="32"/>
      <c r="E499" s="10"/>
      <c r="F499" s="32"/>
      <c r="G499" s="10"/>
      <c r="H499" s="32"/>
      <c r="I499" s="10"/>
      <c r="J499" s="32"/>
      <c r="K499" s="10"/>
      <c r="L499" s="32"/>
      <c r="M499" s="10"/>
      <c r="N499" s="32"/>
      <c r="O499" s="10"/>
      <c r="P499" s="32"/>
      <c r="Q499" s="10"/>
      <c r="R499" s="32"/>
      <c r="S499" s="10"/>
      <c r="T499" s="32"/>
      <c r="U499" s="10"/>
      <c r="V499" s="32"/>
      <c r="W499" s="10"/>
      <c r="X499" s="32"/>
      <c r="Y499" s="10"/>
      <c r="Z499" s="32"/>
      <c r="AA499" s="10"/>
      <c r="AB499" s="32"/>
      <c r="AC499" s="10"/>
      <c r="AD499" s="32"/>
      <c r="AE499" s="10"/>
      <c r="AF499" s="32"/>
      <c r="AG499" s="10"/>
      <c r="AH499" s="32"/>
      <c r="AI499" s="10"/>
      <c r="AJ499" s="32"/>
      <c r="AK499" s="10"/>
      <c r="AL499" s="32"/>
      <c r="AM499" s="10"/>
      <c r="AN499" s="32"/>
      <c r="AO499" s="10"/>
      <c r="AP499" s="32"/>
      <c r="AQ499" s="10"/>
      <c r="AR499" s="32"/>
      <c r="AS499" s="10"/>
      <c r="AT499" s="32"/>
      <c r="AU499" s="10"/>
      <c r="AV499" s="32"/>
      <c r="AW499" s="10"/>
      <c r="AX499" s="242"/>
      <c r="AY499" s="10"/>
      <c r="AZ499" s="32"/>
      <c r="BA499" s="10"/>
      <c r="BB499" s="242"/>
      <c r="BC499" s="10"/>
      <c r="BD499" s="242"/>
      <c r="BE499" s="7"/>
      <c r="BF499" s="247"/>
      <c r="BG499" s="10"/>
      <c r="BH499" s="242"/>
      <c r="BI499" s="7"/>
      <c r="BJ499" s="247"/>
      <c r="BK499" s="7"/>
      <c r="BL499" s="247"/>
      <c r="BM499" s="7"/>
      <c r="BN499" s="8"/>
      <c r="BO499" s="7"/>
      <c r="BP499" s="247"/>
      <c r="BQ499" s="7"/>
      <c r="BR499" s="247"/>
      <c r="BS499" s="7"/>
      <c r="BT499" s="247"/>
      <c r="BU499" s="7"/>
      <c r="BV499" s="247"/>
      <c r="BW499" s="7"/>
      <c r="BX499" s="8"/>
      <c r="BY499" s="7"/>
      <c r="BZ499" s="8"/>
      <c r="CB499" s="41"/>
      <c r="CC499" s="41">
        <f t="shared" si="43"/>
        <v>0</v>
      </c>
      <c r="CD499">
        <f t="shared" si="45"/>
        <v>0</v>
      </c>
    </row>
    <row r="500" spans="1:84" x14ac:dyDescent="0.25">
      <c r="A500">
        <v>424</v>
      </c>
      <c r="B500" s="6"/>
      <c r="C500" s="10"/>
      <c r="D500" s="32"/>
      <c r="E500" s="10"/>
      <c r="F500" s="32"/>
      <c r="G500" s="10"/>
      <c r="H500" s="32"/>
      <c r="I500" s="10"/>
      <c r="J500" s="32"/>
      <c r="K500" s="10"/>
      <c r="L500" s="32"/>
      <c r="M500" s="10"/>
      <c r="N500" s="32"/>
      <c r="O500" s="10"/>
      <c r="P500" s="32"/>
      <c r="Q500" s="10"/>
      <c r="R500" s="32"/>
      <c r="S500" s="10"/>
      <c r="T500" s="32"/>
      <c r="U500" s="10"/>
      <c r="V500" s="32"/>
      <c r="W500" s="10"/>
      <c r="X500" s="32"/>
      <c r="Y500" s="10"/>
      <c r="Z500" s="32"/>
      <c r="AA500" s="10"/>
      <c r="AB500" s="32"/>
      <c r="AC500" s="10"/>
      <c r="AD500" s="32"/>
      <c r="AE500" s="10"/>
      <c r="AF500" s="32"/>
      <c r="AG500" s="10"/>
      <c r="AH500" s="32"/>
      <c r="AI500" s="10"/>
      <c r="AJ500" s="32"/>
      <c r="AK500" s="10"/>
      <c r="AL500" s="32"/>
      <c r="AM500" s="10"/>
      <c r="AN500" s="32"/>
      <c r="AO500" s="10"/>
      <c r="AP500" s="32"/>
      <c r="AQ500" s="10"/>
      <c r="AR500" s="32"/>
      <c r="AS500" s="10"/>
      <c r="AT500" s="32"/>
      <c r="AU500" s="10"/>
      <c r="AV500" s="32"/>
      <c r="AW500" s="10"/>
      <c r="AX500" s="242"/>
      <c r="AY500" s="10"/>
      <c r="AZ500" s="32"/>
      <c r="BA500" s="10"/>
      <c r="BB500" s="242"/>
      <c r="BC500" s="10"/>
      <c r="BD500" s="242"/>
      <c r="BE500" s="7"/>
      <c r="BF500" s="247"/>
      <c r="BG500" s="10"/>
      <c r="BH500" s="242"/>
      <c r="BI500" s="7"/>
      <c r="BJ500" s="247"/>
      <c r="BK500" s="7"/>
      <c r="BL500" s="247"/>
      <c r="BM500" s="7"/>
      <c r="BN500" s="8"/>
      <c r="BO500" s="7"/>
      <c r="BP500" s="247"/>
      <c r="BQ500" s="7"/>
      <c r="BR500" s="247"/>
      <c r="BS500" s="7"/>
      <c r="BT500" s="247"/>
      <c r="BU500" s="7"/>
      <c r="BV500" s="247"/>
      <c r="BW500" s="7"/>
      <c r="BX500" s="8"/>
      <c r="BY500" s="7"/>
      <c r="BZ500" s="8"/>
      <c r="CB500" s="41"/>
      <c r="CC500" s="41">
        <f t="shared" si="43"/>
        <v>0</v>
      </c>
      <c r="CD500">
        <f t="shared" si="45"/>
        <v>0</v>
      </c>
    </row>
    <row r="501" spans="1:84" x14ac:dyDescent="0.25">
      <c r="A501">
        <v>425</v>
      </c>
      <c r="B501" s="6"/>
      <c r="C501" s="10"/>
      <c r="D501" s="32"/>
      <c r="E501" s="10"/>
      <c r="F501" s="32"/>
      <c r="G501" s="10"/>
      <c r="H501" s="32"/>
      <c r="I501" s="10"/>
      <c r="J501" s="32"/>
      <c r="K501" s="10"/>
      <c r="L501" s="32"/>
      <c r="M501" s="10"/>
      <c r="N501" s="32"/>
      <c r="O501" s="10"/>
      <c r="P501" s="32"/>
      <c r="Q501" s="10"/>
      <c r="R501" s="32"/>
      <c r="S501" s="10"/>
      <c r="T501" s="32"/>
      <c r="U501" s="10"/>
      <c r="V501" s="32"/>
      <c r="W501" s="10"/>
      <c r="X501" s="32"/>
      <c r="Y501" s="10"/>
      <c r="Z501" s="32"/>
      <c r="AA501" s="10"/>
      <c r="AB501" s="32"/>
      <c r="AC501" s="10"/>
      <c r="AD501" s="32"/>
      <c r="AE501" s="10"/>
      <c r="AF501" s="32"/>
      <c r="AG501" s="10"/>
      <c r="AH501" s="32"/>
      <c r="AI501" s="10"/>
      <c r="AJ501" s="32"/>
      <c r="AK501" s="10"/>
      <c r="AL501" s="32"/>
      <c r="AM501" s="10"/>
      <c r="AN501" s="32"/>
      <c r="AO501" s="10"/>
      <c r="AP501" s="32"/>
      <c r="AQ501" s="10"/>
      <c r="AR501" s="32"/>
      <c r="AS501" s="10"/>
      <c r="AT501" s="32"/>
      <c r="AU501" s="10"/>
      <c r="AV501" s="32"/>
      <c r="AW501" s="10"/>
      <c r="AX501" s="242"/>
      <c r="AY501" s="10"/>
      <c r="AZ501" s="32"/>
      <c r="BA501" s="10"/>
      <c r="BB501" s="242"/>
      <c r="BC501" s="10"/>
      <c r="BD501" s="242"/>
      <c r="BE501" s="7"/>
      <c r="BF501" s="247"/>
      <c r="BG501" s="10"/>
      <c r="BH501" s="242"/>
      <c r="BI501" s="7"/>
      <c r="BJ501" s="247"/>
      <c r="BK501" s="7"/>
      <c r="BL501" s="247"/>
      <c r="BM501" s="7"/>
      <c r="BN501" s="8"/>
      <c r="BO501" s="7"/>
      <c r="BP501" s="247"/>
      <c r="BQ501" s="7"/>
      <c r="BR501" s="247"/>
      <c r="BS501" s="7"/>
      <c r="BT501" s="247"/>
      <c r="BU501" s="7"/>
      <c r="BV501" s="247"/>
      <c r="BW501" s="7"/>
      <c r="BX501" s="8"/>
      <c r="BY501" s="7"/>
      <c r="BZ501" s="8"/>
      <c r="CB501" s="41"/>
      <c r="CC501" s="41">
        <f t="shared" si="43"/>
        <v>0</v>
      </c>
      <c r="CD501">
        <f t="shared" si="45"/>
        <v>0</v>
      </c>
    </row>
    <row r="502" spans="1:84" x14ac:dyDescent="0.25">
      <c r="A502">
        <v>426</v>
      </c>
      <c r="B502" s="6"/>
      <c r="C502" s="10"/>
      <c r="D502" s="32"/>
      <c r="E502" s="10"/>
      <c r="F502" s="32"/>
      <c r="G502" s="10"/>
      <c r="H502" s="32"/>
      <c r="I502" s="10"/>
      <c r="J502" s="32"/>
      <c r="K502" s="10"/>
      <c r="L502" s="32"/>
      <c r="M502" s="10"/>
      <c r="N502" s="32"/>
      <c r="O502" s="10"/>
      <c r="P502" s="32"/>
      <c r="Q502" s="10"/>
      <c r="R502" s="32"/>
      <c r="S502" s="10"/>
      <c r="T502" s="32"/>
      <c r="U502" s="10"/>
      <c r="V502" s="32"/>
      <c r="W502" s="10"/>
      <c r="X502" s="32"/>
      <c r="Y502" s="10"/>
      <c r="Z502" s="32"/>
      <c r="AA502" s="10"/>
      <c r="AB502" s="32"/>
      <c r="AC502" s="10"/>
      <c r="AD502" s="32"/>
      <c r="AE502" s="10"/>
      <c r="AF502" s="32"/>
      <c r="AG502" s="10"/>
      <c r="AH502" s="32"/>
      <c r="AI502" s="10"/>
      <c r="AJ502" s="32"/>
      <c r="AK502" s="10"/>
      <c r="AL502" s="32"/>
      <c r="AM502" s="10"/>
      <c r="AN502" s="32"/>
      <c r="AO502" s="10"/>
      <c r="AP502" s="32"/>
      <c r="AQ502" s="10"/>
      <c r="AR502" s="32"/>
      <c r="AS502" s="10"/>
      <c r="AT502" s="32"/>
      <c r="AU502" s="10"/>
      <c r="AV502" s="32"/>
      <c r="AW502" s="10"/>
      <c r="AX502" s="242"/>
      <c r="AY502" s="10"/>
      <c r="AZ502" s="32"/>
      <c r="BA502" s="10"/>
      <c r="BB502" s="242"/>
      <c r="BC502" s="10"/>
      <c r="BD502" s="242"/>
      <c r="BE502" s="7"/>
      <c r="BF502" s="247"/>
      <c r="BG502" s="10"/>
      <c r="BH502" s="242"/>
      <c r="BI502" s="7"/>
      <c r="BJ502" s="247"/>
      <c r="BK502" s="7"/>
      <c r="BL502" s="247"/>
      <c r="BM502" s="7"/>
      <c r="BN502" s="8"/>
      <c r="BO502" s="7"/>
      <c r="BP502" s="247"/>
      <c r="BQ502" s="7"/>
      <c r="BR502" s="247"/>
      <c r="BS502" s="7"/>
      <c r="BT502" s="247"/>
      <c r="BU502" s="7"/>
      <c r="BV502" s="247"/>
      <c r="BW502" s="7"/>
      <c r="BX502" s="8"/>
      <c r="BY502" s="7"/>
      <c r="BZ502" s="8"/>
      <c r="CB502" s="41"/>
      <c r="CC502" s="41">
        <f t="shared" si="43"/>
        <v>0</v>
      </c>
      <c r="CD502">
        <f t="shared" si="45"/>
        <v>0</v>
      </c>
    </row>
    <row r="503" spans="1:84" x14ac:dyDescent="0.25">
      <c r="A503">
        <v>427</v>
      </c>
      <c r="B503" s="6"/>
      <c r="C503" s="10"/>
      <c r="D503" s="32"/>
      <c r="E503" s="10"/>
      <c r="F503" s="32"/>
      <c r="G503" s="10"/>
      <c r="H503" s="32"/>
      <c r="I503" s="10"/>
      <c r="J503" s="32"/>
      <c r="K503" s="10"/>
      <c r="L503" s="32"/>
      <c r="M503" s="10"/>
      <c r="N503" s="32"/>
      <c r="O503" s="10"/>
      <c r="P503" s="32"/>
      <c r="Q503" s="10"/>
      <c r="R503" s="32"/>
      <c r="S503" s="10"/>
      <c r="T503" s="32"/>
      <c r="U503" s="10"/>
      <c r="V503" s="32"/>
      <c r="W503" s="10"/>
      <c r="X503" s="32"/>
      <c r="Y503" s="10"/>
      <c r="Z503" s="32"/>
      <c r="AA503" s="10"/>
      <c r="AB503" s="32"/>
      <c r="AC503" s="10"/>
      <c r="AD503" s="32"/>
      <c r="AE503" s="10"/>
      <c r="AF503" s="32"/>
      <c r="AG503" s="10"/>
      <c r="AH503" s="32"/>
      <c r="AI503" s="10"/>
      <c r="AJ503" s="32"/>
      <c r="AK503" s="10"/>
      <c r="AL503" s="32"/>
      <c r="AM503" s="10"/>
      <c r="AN503" s="32"/>
      <c r="AO503" s="10"/>
      <c r="AP503" s="32"/>
      <c r="AQ503" s="10"/>
      <c r="AR503" s="32"/>
      <c r="AS503" s="10"/>
      <c r="AT503" s="32"/>
      <c r="AU503" s="10"/>
      <c r="AV503" s="32"/>
      <c r="AW503" s="10"/>
      <c r="AX503" s="242"/>
      <c r="AY503" s="10"/>
      <c r="AZ503" s="32"/>
      <c r="BA503" s="10"/>
      <c r="BB503" s="242"/>
      <c r="BC503" s="10"/>
      <c r="BD503" s="242"/>
      <c r="BE503" s="7"/>
      <c r="BF503" s="247"/>
      <c r="BG503" s="10"/>
      <c r="BH503" s="242"/>
      <c r="BI503" s="7"/>
      <c r="BJ503" s="247"/>
      <c r="BK503" s="7"/>
      <c r="BL503" s="247"/>
      <c r="BM503" s="7"/>
      <c r="BN503" s="8"/>
      <c r="BO503" s="7"/>
      <c r="BP503" s="247"/>
      <c r="BQ503" s="7"/>
      <c r="BR503" s="247"/>
      <c r="BS503" s="7"/>
      <c r="BT503" s="247"/>
      <c r="BU503" s="7"/>
      <c r="BV503" s="247"/>
      <c r="BW503" s="7"/>
      <c r="BX503" s="8"/>
      <c r="BY503" s="7"/>
      <c r="BZ503" s="8"/>
      <c r="CB503" s="41"/>
      <c r="CC503" s="41">
        <f t="shared" si="43"/>
        <v>0</v>
      </c>
      <c r="CD503">
        <f t="shared" si="45"/>
        <v>0</v>
      </c>
    </row>
    <row r="504" spans="1:84" x14ac:dyDescent="0.25">
      <c r="A504">
        <v>428</v>
      </c>
      <c r="B504" s="6"/>
      <c r="C504" s="10"/>
      <c r="D504" s="32"/>
      <c r="E504" s="10"/>
      <c r="F504" s="32"/>
      <c r="G504" s="10"/>
      <c r="H504" s="32"/>
      <c r="I504" s="10"/>
      <c r="J504" s="32"/>
      <c r="K504" s="10"/>
      <c r="L504" s="32"/>
      <c r="M504" s="10"/>
      <c r="N504" s="32"/>
      <c r="O504" s="10"/>
      <c r="P504" s="32"/>
      <c r="Q504" s="10"/>
      <c r="R504" s="32"/>
      <c r="S504" s="10"/>
      <c r="T504" s="32"/>
      <c r="U504" s="10"/>
      <c r="V504" s="32"/>
      <c r="W504" s="10"/>
      <c r="X504" s="32"/>
      <c r="Y504" s="10"/>
      <c r="Z504" s="32"/>
      <c r="AA504" s="10"/>
      <c r="AB504" s="32"/>
      <c r="AC504" s="10"/>
      <c r="AD504" s="32"/>
      <c r="AE504" s="10"/>
      <c r="AF504" s="32"/>
      <c r="AG504" s="10"/>
      <c r="AH504" s="32"/>
      <c r="AI504" s="10"/>
      <c r="AJ504" s="32"/>
      <c r="AK504" s="10"/>
      <c r="AL504" s="32"/>
      <c r="AM504" s="10"/>
      <c r="AN504" s="32"/>
      <c r="AO504" s="10"/>
      <c r="AP504" s="32"/>
      <c r="AQ504" s="10"/>
      <c r="AR504" s="32"/>
      <c r="AS504" s="10"/>
      <c r="AT504" s="32"/>
      <c r="AU504" s="10"/>
      <c r="AV504" s="32"/>
      <c r="AW504" s="10"/>
      <c r="AX504" s="242"/>
      <c r="AY504" s="10"/>
      <c r="AZ504" s="32"/>
      <c r="BA504" s="10"/>
      <c r="BB504" s="242"/>
      <c r="BC504" s="10"/>
      <c r="BD504" s="242"/>
      <c r="BE504" s="7"/>
      <c r="BF504" s="247"/>
      <c r="BG504" s="10"/>
      <c r="BH504" s="242"/>
      <c r="BI504" s="7"/>
      <c r="BJ504" s="247"/>
      <c r="BK504" s="7"/>
      <c r="BL504" s="247"/>
      <c r="BM504" s="7"/>
      <c r="BN504" s="8"/>
      <c r="BO504" s="7"/>
      <c r="BP504" s="247"/>
      <c r="BQ504" s="7"/>
      <c r="BR504" s="247"/>
      <c r="BS504" s="7"/>
      <c r="BT504" s="247"/>
      <c r="BU504" s="7"/>
      <c r="BV504" s="247"/>
      <c r="BW504" s="7"/>
      <c r="BX504" s="8"/>
      <c r="BY504" s="7"/>
      <c r="BZ504" s="8"/>
      <c r="CB504" s="41"/>
      <c r="CC504" s="41">
        <f t="shared" si="43"/>
        <v>0</v>
      </c>
      <c r="CD504">
        <f t="shared" si="45"/>
        <v>0</v>
      </c>
    </row>
    <row r="505" spans="1:84" x14ac:dyDescent="0.25">
      <c r="A505">
        <v>429</v>
      </c>
      <c r="B505" s="6"/>
      <c r="C505" s="10"/>
      <c r="D505" s="32"/>
      <c r="E505" s="10"/>
      <c r="F505" s="32"/>
      <c r="G505" s="10"/>
      <c r="H505" s="32"/>
      <c r="I505" s="10"/>
      <c r="J505" s="32"/>
      <c r="K505" s="10"/>
      <c r="L505" s="32"/>
      <c r="M505" s="10"/>
      <c r="N505" s="32"/>
      <c r="O505" s="10"/>
      <c r="P505" s="32"/>
      <c r="Q505" s="10"/>
      <c r="R505" s="32"/>
      <c r="S505" s="10"/>
      <c r="T505" s="32"/>
      <c r="U505" s="10"/>
      <c r="V505" s="32"/>
      <c r="W505" s="10"/>
      <c r="X505" s="32"/>
      <c r="Y505" s="10"/>
      <c r="Z505" s="32"/>
      <c r="AA505" s="10"/>
      <c r="AB505" s="32"/>
      <c r="AC505" s="10"/>
      <c r="AD505" s="32"/>
      <c r="AE505" s="10"/>
      <c r="AF505" s="32"/>
      <c r="AG505" s="10"/>
      <c r="AH505" s="32"/>
      <c r="AI505" s="10"/>
      <c r="AJ505" s="32"/>
      <c r="AK505" s="10"/>
      <c r="AL505" s="32"/>
      <c r="AM505" s="10"/>
      <c r="AN505" s="32"/>
      <c r="AO505" s="10"/>
      <c r="AP505" s="32"/>
      <c r="AQ505" s="10"/>
      <c r="AR505" s="32"/>
      <c r="AS505" s="10"/>
      <c r="AT505" s="32"/>
      <c r="AU505" s="10"/>
      <c r="AV505" s="32"/>
      <c r="AW505" s="10"/>
      <c r="AX505" s="242"/>
      <c r="AY505" s="10"/>
      <c r="AZ505" s="32"/>
      <c r="BA505" s="10"/>
      <c r="BB505" s="242"/>
      <c r="BC505" s="10"/>
      <c r="BD505" s="242"/>
      <c r="BE505" s="7"/>
      <c r="BF505" s="247"/>
      <c r="BG505" s="10"/>
      <c r="BH505" s="242"/>
      <c r="BI505" s="7"/>
      <c r="BJ505" s="247"/>
      <c r="BK505" s="7"/>
      <c r="BL505" s="247"/>
      <c r="BM505" s="7"/>
      <c r="BN505" s="8"/>
      <c r="BO505" s="7"/>
      <c r="BP505" s="247"/>
      <c r="BQ505" s="7"/>
      <c r="BR505" s="247"/>
      <c r="BS505" s="7"/>
      <c r="BT505" s="247"/>
      <c r="BU505" s="7"/>
      <c r="BV505" s="247"/>
      <c r="BW505" s="7"/>
      <c r="BX505" s="8"/>
      <c r="BY505" s="7"/>
      <c r="BZ505" s="8"/>
      <c r="CB505" s="41"/>
      <c r="CC505" s="41">
        <f t="shared" si="43"/>
        <v>0</v>
      </c>
      <c r="CD505">
        <f t="shared" si="45"/>
        <v>0</v>
      </c>
    </row>
    <row r="506" spans="1:84" x14ac:dyDescent="0.25">
      <c r="A506">
        <v>430</v>
      </c>
      <c r="B506" s="6"/>
      <c r="C506" s="10"/>
      <c r="D506" s="32"/>
      <c r="E506" s="10"/>
      <c r="F506" s="32"/>
      <c r="G506" s="10"/>
      <c r="H506" s="32"/>
      <c r="I506" s="10"/>
      <c r="J506" s="32"/>
      <c r="K506" s="10"/>
      <c r="L506" s="32"/>
      <c r="M506" s="10"/>
      <c r="N506" s="32"/>
      <c r="O506" s="10"/>
      <c r="P506" s="32"/>
      <c r="Q506" s="10"/>
      <c r="R506" s="32"/>
      <c r="S506" s="10"/>
      <c r="T506" s="32"/>
      <c r="U506" s="10"/>
      <c r="V506" s="32"/>
      <c r="W506" s="10"/>
      <c r="X506" s="32"/>
      <c r="Y506" s="10"/>
      <c r="Z506" s="32"/>
      <c r="AA506" s="10"/>
      <c r="AB506" s="32"/>
      <c r="AC506" s="10"/>
      <c r="AD506" s="32"/>
      <c r="AE506" s="10"/>
      <c r="AF506" s="32"/>
      <c r="AG506" s="10"/>
      <c r="AH506" s="32"/>
      <c r="AI506" s="10"/>
      <c r="AJ506" s="32"/>
      <c r="AK506" s="10"/>
      <c r="AL506" s="32"/>
      <c r="AM506" s="10"/>
      <c r="AN506" s="32"/>
      <c r="AO506" s="10"/>
      <c r="AP506" s="32"/>
      <c r="AQ506" s="10"/>
      <c r="AR506" s="32"/>
      <c r="AS506" s="10"/>
      <c r="AT506" s="32"/>
      <c r="AU506" s="10"/>
      <c r="AV506" s="32"/>
      <c r="AW506" s="10"/>
      <c r="AX506" s="242"/>
      <c r="AY506" s="10"/>
      <c r="AZ506" s="32"/>
      <c r="BA506" s="10"/>
      <c r="BB506" s="242"/>
      <c r="BC506" s="10"/>
      <c r="BD506" s="242"/>
      <c r="BE506" s="7"/>
      <c r="BF506" s="247"/>
      <c r="BG506" s="10"/>
      <c r="BH506" s="242"/>
      <c r="BI506" s="7"/>
      <c r="BJ506" s="247"/>
      <c r="BK506" s="7"/>
      <c r="BL506" s="247"/>
      <c r="BM506" s="7"/>
      <c r="BN506" s="8"/>
      <c r="BO506" s="7"/>
      <c r="BP506" s="247"/>
      <c r="BQ506" s="7"/>
      <c r="BR506" s="247"/>
      <c r="BS506" s="7"/>
      <c r="BT506" s="247"/>
      <c r="BU506" s="7"/>
      <c r="BV506" s="247"/>
      <c r="BW506" s="7"/>
      <c r="BX506" s="8"/>
      <c r="BY506" s="7"/>
      <c r="BZ506" s="8"/>
      <c r="CB506" s="41"/>
      <c r="CC506" s="41">
        <f t="shared" si="43"/>
        <v>0</v>
      </c>
      <c r="CD506">
        <f t="shared" si="45"/>
        <v>0</v>
      </c>
    </row>
    <row r="507" spans="1:84" x14ac:dyDescent="0.25">
      <c r="A507">
        <v>431</v>
      </c>
      <c r="B507" s="6"/>
      <c r="C507" s="10"/>
      <c r="D507" s="32"/>
      <c r="E507" s="10"/>
      <c r="F507" s="32"/>
      <c r="G507" s="10"/>
      <c r="H507" s="32"/>
      <c r="I507" s="10"/>
      <c r="J507" s="32"/>
      <c r="K507" s="10"/>
      <c r="L507" s="32"/>
      <c r="M507" s="10"/>
      <c r="N507" s="32"/>
      <c r="O507" s="10"/>
      <c r="P507" s="32"/>
      <c r="Q507" s="10"/>
      <c r="R507" s="32"/>
      <c r="S507" s="10"/>
      <c r="T507" s="32"/>
      <c r="U507" s="10"/>
      <c r="V507" s="32"/>
      <c r="W507" s="10"/>
      <c r="X507" s="32"/>
      <c r="Y507" s="10"/>
      <c r="Z507" s="32"/>
      <c r="AA507" s="10"/>
      <c r="AB507" s="32"/>
      <c r="AC507" s="10"/>
      <c r="AD507" s="32"/>
      <c r="AE507" s="10"/>
      <c r="AF507" s="32"/>
      <c r="AG507" s="10"/>
      <c r="AH507" s="32"/>
      <c r="AI507" s="10"/>
      <c r="AJ507" s="32"/>
      <c r="AK507" s="10"/>
      <c r="AL507" s="32"/>
      <c r="AM507" s="10"/>
      <c r="AN507" s="32"/>
      <c r="AO507" s="10"/>
      <c r="AP507" s="32"/>
      <c r="AQ507" s="10"/>
      <c r="AR507" s="32"/>
      <c r="AS507" s="10"/>
      <c r="AT507" s="32"/>
      <c r="AU507" s="10"/>
      <c r="AV507" s="32"/>
      <c r="AW507" s="10"/>
      <c r="AX507" s="242"/>
      <c r="AY507" s="10"/>
      <c r="AZ507" s="32"/>
      <c r="BA507" s="10"/>
      <c r="BB507" s="242"/>
      <c r="BC507" s="10"/>
      <c r="BD507" s="242"/>
      <c r="BE507" s="7"/>
      <c r="BF507" s="247"/>
      <c r="BG507" s="10"/>
      <c r="BH507" s="242"/>
      <c r="BI507" s="7"/>
      <c r="BJ507" s="247"/>
      <c r="BK507" s="7"/>
      <c r="BL507" s="247"/>
      <c r="BM507" s="7"/>
      <c r="BN507" s="8"/>
      <c r="BO507" s="7"/>
      <c r="BP507" s="247"/>
      <c r="BQ507" s="7"/>
      <c r="BR507" s="247"/>
      <c r="BS507" s="7"/>
      <c r="BT507" s="247"/>
      <c r="BU507" s="7"/>
      <c r="BV507" s="247"/>
      <c r="BW507" s="7"/>
      <c r="BX507" s="8"/>
      <c r="BY507" s="7"/>
      <c r="BZ507" s="8"/>
      <c r="CB507" s="41"/>
      <c r="CC507" s="41">
        <f t="shared" si="43"/>
        <v>0</v>
      </c>
      <c r="CD507">
        <f t="shared" si="45"/>
        <v>0</v>
      </c>
    </row>
    <row r="508" spans="1:84" x14ac:dyDescent="0.25">
      <c r="A508">
        <v>432</v>
      </c>
      <c r="B508" s="6"/>
      <c r="C508" s="10"/>
      <c r="D508" s="32"/>
      <c r="E508" s="10"/>
      <c r="F508" s="32"/>
      <c r="G508" s="10"/>
      <c r="H508" s="32"/>
      <c r="I508" s="10"/>
      <c r="J508" s="32"/>
      <c r="K508" s="10"/>
      <c r="L508" s="32"/>
      <c r="M508" s="10"/>
      <c r="N508" s="32"/>
      <c r="O508" s="10"/>
      <c r="P508" s="32"/>
      <c r="Q508" s="10"/>
      <c r="R508" s="32"/>
      <c r="S508" s="10"/>
      <c r="T508" s="32"/>
      <c r="U508" s="10"/>
      <c r="V508" s="32"/>
      <c r="W508" s="10"/>
      <c r="X508" s="32"/>
      <c r="Y508" s="10"/>
      <c r="Z508" s="32"/>
      <c r="AA508" s="10"/>
      <c r="AB508" s="32"/>
      <c r="AC508" s="10"/>
      <c r="AD508" s="32"/>
      <c r="AE508" s="10"/>
      <c r="AF508" s="32"/>
      <c r="AG508" s="10"/>
      <c r="AH508" s="32"/>
      <c r="AI508" s="10"/>
      <c r="AJ508" s="32"/>
      <c r="AK508" s="10"/>
      <c r="AL508" s="32"/>
      <c r="AM508" s="10"/>
      <c r="AN508" s="32"/>
      <c r="AO508" s="10"/>
      <c r="AP508" s="32"/>
      <c r="AQ508" s="10"/>
      <c r="AR508" s="32"/>
      <c r="AS508" s="10"/>
      <c r="AT508" s="32"/>
      <c r="AU508" s="10"/>
      <c r="AV508" s="32"/>
      <c r="AW508" s="10"/>
      <c r="AX508" s="242"/>
      <c r="AY508" s="10"/>
      <c r="AZ508" s="32"/>
      <c r="BA508" s="10"/>
      <c r="BB508" s="242"/>
      <c r="BC508" s="10"/>
      <c r="BD508" s="242"/>
      <c r="BE508" s="7"/>
      <c r="BF508" s="247"/>
      <c r="BG508" s="10"/>
      <c r="BH508" s="242"/>
      <c r="BI508" s="7"/>
      <c r="BJ508" s="247"/>
      <c r="BK508" s="7"/>
      <c r="BL508" s="247"/>
      <c r="BM508" s="7"/>
      <c r="BN508" s="8"/>
      <c r="BO508" s="7"/>
      <c r="BP508" s="247"/>
      <c r="BQ508" s="7"/>
      <c r="BR508" s="247"/>
      <c r="BS508" s="7"/>
      <c r="BT508" s="247"/>
      <c r="BU508" s="7"/>
      <c r="BV508" s="247"/>
      <c r="BW508" s="7"/>
      <c r="BX508" s="8"/>
      <c r="BY508" s="7"/>
      <c r="BZ508" s="8"/>
      <c r="CB508" s="41"/>
      <c r="CC508" s="41">
        <f t="shared" si="43"/>
        <v>0</v>
      </c>
      <c r="CD508">
        <f t="shared" si="45"/>
        <v>0</v>
      </c>
    </row>
    <row r="509" spans="1:84" x14ac:dyDescent="0.25">
      <c r="A509">
        <v>433</v>
      </c>
      <c r="B509" s="6"/>
      <c r="C509" s="10"/>
      <c r="D509" s="32"/>
      <c r="E509" s="10"/>
      <c r="F509" s="32"/>
      <c r="G509" s="10"/>
      <c r="H509" s="32"/>
      <c r="I509" s="10"/>
      <c r="J509" s="32"/>
      <c r="K509" s="94"/>
      <c r="L509" s="32"/>
      <c r="M509" s="10"/>
      <c r="N509" s="32"/>
      <c r="O509" s="10"/>
      <c r="P509" s="32"/>
      <c r="Q509" s="10"/>
      <c r="R509" s="32"/>
      <c r="S509" s="10"/>
      <c r="T509" s="32"/>
      <c r="U509" s="10"/>
      <c r="V509" s="32"/>
      <c r="W509" s="10"/>
      <c r="X509" s="32"/>
      <c r="Y509" s="10"/>
      <c r="Z509" s="32"/>
      <c r="AA509" s="10"/>
      <c r="AB509" s="32"/>
      <c r="AC509" s="10"/>
      <c r="AD509" s="32"/>
      <c r="AE509" s="10"/>
      <c r="AF509" s="32"/>
      <c r="AG509" s="10"/>
      <c r="AH509" s="32"/>
      <c r="AI509" s="10"/>
      <c r="AJ509" s="32"/>
      <c r="AK509" s="10"/>
      <c r="AL509" s="32"/>
      <c r="AM509" s="10"/>
      <c r="AN509" s="32"/>
      <c r="AO509" s="10"/>
      <c r="AP509" s="32"/>
      <c r="AQ509" s="10"/>
      <c r="AR509" s="32"/>
      <c r="AS509" s="10"/>
      <c r="AT509" s="32"/>
      <c r="AU509" s="10"/>
      <c r="AV509" s="32"/>
      <c r="AW509" s="10"/>
      <c r="AX509" s="242"/>
      <c r="AY509" s="10"/>
      <c r="AZ509" s="32"/>
      <c r="BA509" s="10"/>
      <c r="BB509" s="242"/>
      <c r="BC509" s="10"/>
      <c r="BD509" s="242"/>
      <c r="BE509" s="7"/>
      <c r="BF509" s="247"/>
      <c r="BG509" s="10"/>
      <c r="BH509" s="242"/>
      <c r="BI509" s="7"/>
      <c r="BJ509" s="247"/>
      <c r="BK509" s="7"/>
      <c r="BL509" s="247"/>
      <c r="BM509" s="7"/>
      <c r="BN509" s="8"/>
      <c r="BO509" s="7"/>
      <c r="BP509" s="247"/>
      <c r="BQ509" s="7"/>
      <c r="BR509" s="247"/>
      <c r="BS509" s="7"/>
      <c r="BT509" s="247"/>
      <c r="BU509" s="7"/>
      <c r="BV509" s="247"/>
      <c r="BW509" s="7"/>
      <c r="BX509" s="8"/>
      <c r="BY509" s="7"/>
      <c r="BZ509" s="8"/>
      <c r="CB509" s="41"/>
      <c r="CC509" s="41">
        <f t="shared" si="43"/>
        <v>0</v>
      </c>
      <c r="CD509">
        <f t="shared" si="45"/>
        <v>0</v>
      </c>
      <c r="CF509" s="39"/>
    </row>
    <row r="510" spans="1:84" x14ac:dyDescent="0.25">
      <c r="A510">
        <v>434</v>
      </c>
      <c r="B510" s="6"/>
      <c r="C510" s="10"/>
      <c r="D510" s="32"/>
      <c r="E510" s="10"/>
      <c r="F510" s="32"/>
      <c r="G510" s="10"/>
      <c r="H510" s="32"/>
      <c r="I510" s="10"/>
      <c r="J510" s="32"/>
      <c r="K510" s="10"/>
      <c r="L510" s="32"/>
      <c r="M510" s="10"/>
      <c r="N510" s="32"/>
      <c r="O510" s="10"/>
      <c r="P510" s="32"/>
      <c r="Q510" s="10"/>
      <c r="R510" s="32"/>
      <c r="S510" s="10"/>
      <c r="T510" s="32"/>
      <c r="U510" s="10"/>
      <c r="V510" s="32"/>
      <c r="W510" s="10"/>
      <c r="X510" s="32"/>
      <c r="Y510" s="10"/>
      <c r="Z510" s="32"/>
      <c r="AA510" s="10"/>
      <c r="AB510" s="32"/>
      <c r="AC510" s="10"/>
      <c r="AD510" s="32"/>
      <c r="AE510" s="10"/>
      <c r="AF510" s="32"/>
      <c r="AG510" s="10"/>
      <c r="AH510" s="32"/>
      <c r="AI510" s="10"/>
      <c r="AJ510" s="32"/>
      <c r="AK510" s="10"/>
      <c r="AL510" s="32"/>
      <c r="AM510" s="10"/>
      <c r="AN510" s="32"/>
      <c r="AO510" s="10"/>
      <c r="AP510" s="32"/>
      <c r="AQ510" s="10"/>
      <c r="AR510" s="32"/>
      <c r="AS510" s="10"/>
      <c r="AT510" s="32"/>
      <c r="AU510" s="10"/>
      <c r="AV510" s="32"/>
      <c r="AW510" s="10"/>
      <c r="AX510" s="242"/>
      <c r="AY510" s="10"/>
      <c r="AZ510" s="32"/>
      <c r="BA510" s="10"/>
      <c r="BB510" s="242"/>
      <c r="BC510" s="10"/>
      <c r="BD510" s="242"/>
      <c r="BE510" s="7"/>
      <c r="BF510" s="247"/>
      <c r="BG510" s="10"/>
      <c r="BH510" s="242"/>
      <c r="BI510" s="7"/>
      <c r="BJ510" s="247"/>
      <c r="BK510" s="7"/>
      <c r="BL510" s="247"/>
      <c r="BM510" s="7"/>
      <c r="BN510" s="8"/>
      <c r="BO510" s="7"/>
      <c r="BP510" s="247"/>
      <c r="BQ510" s="7"/>
      <c r="BR510" s="247"/>
      <c r="BS510" s="7"/>
      <c r="BT510" s="247"/>
      <c r="BU510" s="7"/>
      <c r="BV510" s="247"/>
      <c r="BW510" s="7"/>
      <c r="BX510" s="8"/>
      <c r="BY510" s="7"/>
      <c r="BZ510" s="8"/>
      <c r="CB510" s="41"/>
      <c r="CC510" s="41">
        <f t="shared" si="43"/>
        <v>0</v>
      </c>
      <c r="CD510">
        <f t="shared" si="45"/>
        <v>0</v>
      </c>
    </row>
    <row r="511" spans="1:84" x14ac:dyDescent="0.25">
      <c r="A511">
        <v>435</v>
      </c>
      <c r="B511" s="6"/>
      <c r="C511" s="10"/>
      <c r="D511" s="32"/>
      <c r="E511" s="10"/>
      <c r="F511" s="32"/>
      <c r="G511" s="10"/>
      <c r="H511" s="32"/>
      <c r="I511" s="10"/>
      <c r="J511" s="32"/>
      <c r="K511" s="10"/>
      <c r="L511" s="32"/>
      <c r="M511" s="10"/>
      <c r="N511" s="32"/>
      <c r="O511" s="10"/>
      <c r="P511" s="32"/>
      <c r="Q511" s="10"/>
      <c r="R511" s="32"/>
      <c r="S511" s="10"/>
      <c r="T511" s="32"/>
      <c r="U511" s="10"/>
      <c r="V511" s="32"/>
      <c r="W511" s="10"/>
      <c r="X511" s="32"/>
      <c r="Y511" s="10"/>
      <c r="Z511" s="32"/>
      <c r="AA511" s="10"/>
      <c r="AB511" s="32"/>
      <c r="AC511" s="10"/>
      <c r="AD511" s="32"/>
      <c r="AE511" s="10"/>
      <c r="AF511" s="32"/>
      <c r="AG511" s="10"/>
      <c r="AH511" s="32"/>
      <c r="AI511" s="10"/>
      <c r="AJ511" s="32"/>
      <c r="AK511" s="10"/>
      <c r="AL511" s="32"/>
      <c r="AM511" s="10"/>
      <c r="AN511" s="32"/>
      <c r="AO511" s="10"/>
      <c r="AP511" s="32"/>
      <c r="AQ511" s="10"/>
      <c r="AR511" s="32"/>
      <c r="AS511" s="10"/>
      <c r="AT511" s="32"/>
      <c r="AU511" s="10"/>
      <c r="AV511" s="32"/>
      <c r="AW511" s="10"/>
      <c r="AX511" s="242"/>
      <c r="AY511" s="10"/>
      <c r="AZ511" s="32"/>
      <c r="BA511" s="10"/>
      <c r="BB511" s="242"/>
      <c r="BC511" s="10"/>
      <c r="BD511" s="242"/>
      <c r="BE511" s="7"/>
      <c r="BF511" s="247"/>
      <c r="BG511" s="10"/>
      <c r="BH511" s="242"/>
      <c r="BI511" s="7"/>
      <c r="BJ511" s="247"/>
      <c r="BK511" s="7"/>
      <c r="BL511" s="247"/>
      <c r="BM511" s="7"/>
      <c r="BN511" s="8"/>
      <c r="BO511" s="7"/>
      <c r="BP511" s="247"/>
      <c r="BQ511" s="7"/>
      <c r="BR511" s="247"/>
      <c r="BS511" s="7"/>
      <c r="BT511" s="247"/>
      <c r="BU511" s="7"/>
      <c r="BV511" s="247"/>
      <c r="BW511" s="7"/>
      <c r="BX511" s="8"/>
      <c r="BY511" s="7"/>
      <c r="BZ511" s="8"/>
      <c r="CB511" s="41"/>
      <c r="CC511" s="41">
        <f t="shared" si="43"/>
        <v>0</v>
      </c>
      <c r="CD511">
        <f t="shared" si="45"/>
        <v>0</v>
      </c>
    </row>
    <row r="512" spans="1:84" x14ac:dyDescent="0.25">
      <c r="A512">
        <v>436</v>
      </c>
      <c r="B512" s="6"/>
      <c r="C512" s="10"/>
      <c r="D512" s="32"/>
      <c r="E512" s="10"/>
      <c r="F512" s="32"/>
      <c r="G512" s="10"/>
      <c r="H512" s="32"/>
      <c r="I512" s="10"/>
      <c r="J512" s="32"/>
      <c r="K512" s="10"/>
      <c r="L512" s="32"/>
      <c r="M512" s="10"/>
      <c r="N512" s="32"/>
      <c r="O512" s="10"/>
      <c r="P512" s="32"/>
      <c r="Q512" s="10"/>
      <c r="R512" s="32"/>
      <c r="S512" s="10"/>
      <c r="T512" s="32"/>
      <c r="U512" s="10"/>
      <c r="V512" s="32"/>
      <c r="W512" s="10"/>
      <c r="X512" s="32"/>
      <c r="Y512" s="10"/>
      <c r="Z512" s="32"/>
      <c r="AA512" s="10"/>
      <c r="AB512" s="32"/>
      <c r="AC512" s="10"/>
      <c r="AD512" s="32"/>
      <c r="AE512" s="10"/>
      <c r="AF512" s="32"/>
      <c r="AG512" s="10"/>
      <c r="AH512" s="32"/>
      <c r="AI512" s="10"/>
      <c r="AJ512" s="32"/>
      <c r="AK512" s="10"/>
      <c r="AL512" s="32"/>
      <c r="AM512" s="10"/>
      <c r="AN512" s="32"/>
      <c r="AO512" s="10"/>
      <c r="AP512" s="32"/>
      <c r="AQ512" s="10"/>
      <c r="AR512" s="32"/>
      <c r="AS512" s="10"/>
      <c r="AT512" s="32"/>
      <c r="AU512" s="10"/>
      <c r="AV512" s="32"/>
      <c r="AW512" s="10"/>
      <c r="AX512" s="242"/>
      <c r="AY512" s="10"/>
      <c r="AZ512" s="32"/>
      <c r="BA512" s="10"/>
      <c r="BB512" s="242"/>
      <c r="BC512" s="10"/>
      <c r="BD512" s="242"/>
      <c r="BE512" s="7"/>
      <c r="BF512" s="247"/>
      <c r="BG512" s="10"/>
      <c r="BH512" s="242"/>
      <c r="BI512" s="7"/>
      <c r="BJ512" s="247"/>
      <c r="BK512" s="7"/>
      <c r="BL512" s="247"/>
      <c r="BM512" s="7"/>
      <c r="BN512" s="8"/>
      <c r="BO512" s="7"/>
      <c r="BP512" s="247"/>
      <c r="BQ512" s="7"/>
      <c r="BR512" s="247"/>
      <c r="BS512" s="7"/>
      <c r="BT512" s="247"/>
      <c r="BU512" s="7"/>
      <c r="BV512" s="247"/>
      <c r="BW512" s="7"/>
      <c r="BX512" s="8"/>
      <c r="BY512" s="7"/>
      <c r="BZ512" s="8"/>
      <c r="CB512" s="41"/>
      <c r="CC512" s="41">
        <f t="shared" si="43"/>
        <v>0</v>
      </c>
      <c r="CD512">
        <f t="shared" si="45"/>
        <v>0</v>
      </c>
    </row>
    <row r="513" spans="1:82" x14ac:dyDescent="0.25">
      <c r="A513">
        <v>437</v>
      </c>
      <c r="B513" s="6"/>
      <c r="C513" s="10"/>
      <c r="D513" s="32"/>
      <c r="E513" s="10"/>
      <c r="F513" s="32"/>
      <c r="G513" s="10"/>
      <c r="H513" s="32"/>
      <c r="I513" s="10"/>
      <c r="J513" s="32"/>
      <c r="K513" s="10"/>
      <c r="L513" s="32"/>
      <c r="M513" s="10"/>
      <c r="N513" s="32"/>
      <c r="O513" s="10"/>
      <c r="P513" s="32"/>
      <c r="Q513" s="10"/>
      <c r="R513" s="32"/>
      <c r="S513" s="10"/>
      <c r="T513" s="32"/>
      <c r="U513" s="10"/>
      <c r="V513" s="32"/>
      <c r="W513" s="10"/>
      <c r="X513" s="32"/>
      <c r="Y513" s="10"/>
      <c r="Z513" s="32"/>
      <c r="AA513" s="10"/>
      <c r="AB513" s="32"/>
      <c r="AC513" s="10"/>
      <c r="AD513" s="32"/>
      <c r="AE513" s="10"/>
      <c r="AF513" s="32"/>
      <c r="AG513" s="10"/>
      <c r="AH513" s="32"/>
      <c r="AI513" s="10"/>
      <c r="AJ513" s="32"/>
      <c r="AK513" s="10"/>
      <c r="AL513" s="32"/>
      <c r="AM513" s="10"/>
      <c r="AN513" s="32"/>
      <c r="AO513" s="10"/>
      <c r="AP513" s="32"/>
      <c r="AQ513" s="10"/>
      <c r="AR513" s="32"/>
      <c r="AS513" s="10"/>
      <c r="AT513" s="32"/>
      <c r="AU513" s="10"/>
      <c r="AV513" s="32"/>
      <c r="AW513" s="10"/>
      <c r="AX513" s="242"/>
      <c r="AY513" s="10"/>
      <c r="AZ513" s="32"/>
      <c r="BA513" s="10"/>
      <c r="BB513" s="242"/>
      <c r="BC513" s="10"/>
      <c r="BD513" s="242"/>
      <c r="BE513" s="7"/>
      <c r="BF513" s="247"/>
      <c r="BG513" s="10"/>
      <c r="BH513" s="242"/>
      <c r="BI513" s="7"/>
      <c r="BJ513" s="247"/>
      <c r="BK513" s="7"/>
      <c r="BL513" s="247"/>
      <c r="BM513" s="7"/>
      <c r="BN513" s="8"/>
      <c r="BO513" s="7"/>
      <c r="BP513" s="247"/>
      <c r="BQ513" s="7"/>
      <c r="BR513" s="247"/>
      <c r="BS513" s="7"/>
      <c r="BT513" s="247"/>
      <c r="BU513" s="7"/>
      <c r="BV513" s="247"/>
      <c r="BW513" s="7"/>
      <c r="BX513" s="8"/>
      <c r="BY513" s="7"/>
      <c r="BZ513" s="8"/>
      <c r="CB513" s="41"/>
      <c r="CC513" s="41">
        <f t="shared" si="43"/>
        <v>0</v>
      </c>
      <c r="CD513">
        <f t="shared" si="45"/>
        <v>0</v>
      </c>
    </row>
    <row r="514" spans="1:82" x14ac:dyDescent="0.25">
      <c r="A514">
        <v>438</v>
      </c>
      <c r="B514" s="6"/>
      <c r="C514" s="10"/>
      <c r="D514" s="32"/>
      <c r="E514" s="10"/>
      <c r="F514" s="32"/>
      <c r="G514" s="10"/>
      <c r="H514" s="32"/>
      <c r="I514" s="10"/>
      <c r="J514" s="32"/>
      <c r="K514" s="10"/>
      <c r="L514" s="32"/>
      <c r="M514" s="10"/>
      <c r="N514" s="32"/>
      <c r="O514" s="10"/>
      <c r="P514" s="32"/>
      <c r="Q514" s="10"/>
      <c r="R514" s="32"/>
      <c r="S514" s="10"/>
      <c r="T514" s="32"/>
      <c r="U514" s="10"/>
      <c r="V514" s="32"/>
      <c r="W514" s="10"/>
      <c r="X514" s="32"/>
      <c r="Y514" s="10"/>
      <c r="Z514" s="32"/>
      <c r="AA514" s="10"/>
      <c r="AB514" s="32"/>
      <c r="AC514" s="10"/>
      <c r="AD514" s="32"/>
      <c r="AE514" s="10"/>
      <c r="AF514" s="32"/>
      <c r="AG514" s="10"/>
      <c r="AH514" s="32"/>
      <c r="AI514" s="10"/>
      <c r="AJ514" s="32"/>
      <c r="AK514" s="10"/>
      <c r="AL514" s="32"/>
      <c r="AM514" s="10"/>
      <c r="AN514" s="32"/>
      <c r="AO514" s="10"/>
      <c r="AP514" s="32"/>
      <c r="AQ514" s="10"/>
      <c r="AR514" s="32"/>
      <c r="AS514" s="10"/>
      <c r="AT514" s="32"/>
      <c r="AU514" s="10"/>
      <c r="AV514" s="32"/>
      <c r="AW514" s="10"/>
      <c r="AX514" s="242"/>
      <c r="AY514" s="10"/>
      <c r="AZ514" s="32"/>
      <c r="BA514" s="10"/>
      <c r="BB514" s="242"/>
      <c r="BC514" s="10"/>
      <c r="BD514" s="242"/>
      <c r="BE514" s="7"/>
      <c r="BF514" s="247"/>
      <c r="BG514" s="10"/>
      <c r="BH514" s="242"/>
      <c r="BI514" s="7"/>
      <c r="BJ514" s="247"/>
      <c r="BK514" s="7"/>
      <c r="BL514" s="247"/>
      <c r="BM514" s="7"/>
      <c r="BN514" s="8"/>
      <c r="BO514" s="7"/>
      <c r="BP514" s="247"/>
      <c r="BQ514" s="7"/>
      <c r="BR514" s="247"/>
      <c r="BS514" s="7"/>
      <c r="BT514" s="247"/>
      <c r="BU514" s="7"/>
      <c r="BV514" s="247"/>
      <c r="BW514" s="7"/>
      <c r="BX514" s="8"/>
      <c r="BY514" s="7"/>
      <c r="BZ514" s="8"/>
      <c r="CB514" s="41"/>
      <c r="CC514" s="41">
        <f t="shared" si="43"/>
        <v>0</v>
      </c>
      <c r="CD514">
        <f t="shared" si="45"/>
        <v>0</v>
      </c>
    </row>
    <row r="515" spans="1:82" x14ac:dyDescent="0.25">
      <c r="A515">
        <v>439</v>
      </c>
      <c r="B515" s="6"/>
      <c r="C515" s="10"/>
      <c r="D515" s="32"/>
      <c r="E515" s="10"/>
      <c r="F515" s="32"/>
      <c r="G515" s="10"/>
      <c r="H515" s="32"/>
      <c r="I515" s="10"/>
      <c r="J515" s="32"/>
      <c r="K515" s="10"/>
      <c r="L515" s="32"/>
      <c r="M515" s="10"/>
      <c r="N515" s="32"/>
      <c r="O515" s="10"/>
      <c r="P515" s="32"/>
      <c r="Q515" s="10"/>
      <c r="R515" s="32"/>
      <c r="S515" s="10"/>
      <c r="T515" s="32"/>
      <c r="U515" s="10"/>
      <c r="V515" s="32"/>
      <c r="W515" s="10"/>
      <c r="X515" s="32"/>
      <c r="Y515" s="10"/>
      <c r="Z515" s="32"/>
      <c r="AA515" s="10"/>
      <c r="AB515" s="32"/>
      <c r="AC515" s="10"/>
      <c r="AD515" s="32"/>
      <c r="AE515" s="10"/>
      <c r="AF515" s="32"/>
      <c r="AG515" s="10"/>
      <c r="AH515" s="32"/>
      <c r="AI515" s="10"/>
      <c r="AJ515" s="32"/>
      <c r="AK515" s="10"/>
      <c r="AL515" s="32"/>
      <c r="AM515" s="10"/>
      <c r="AN515" s="32"/>
      <c r="AO515" s="10"/>
      <c r="AP515" s="32"/>
      <c r="AQ515" s="10"/>
      <c r="AR515" s="32"/>
      <c r="AS515" s="10"/>
      <c r="AT515" s="32"/>
      <c r="AU515" s="10"/>
      <c r="AV515" s="32"/>
      <c r="AW515" s="10"/>
      <c r="AX515" s="242"/>
      <c r="AY515" s="10"/>
      <c r="AZ515" s="32"/>
      <c r="BA515" s="10"/>
      <c r="BB515" s="242"/>
      <c r="BC515" s="10"/>
      <c r="BD515" s="242"/>
      <c r="BE515" s="7"/>
      <c r="BF515" s="247"/>
      <c r="BG515" s="10"/>
      <c r="BH515" s="242"/>
      <c r="BI515" s="7"/>
      <c r="BJ515" s="247"/>
      <c r="BK515" s="7"/>
      <c r="BL515" s="247"/>
      <c r="BM515" s="7"/>
      <c r="BN515" s="8"/>
      <c r="BO515" s="7"/>
      <c r="BP515" s="247"/>
      <c r="BQ515" s="7"/>
      <c r="BR515" s="247"/>
      <c r="BS515" s="7"/>
      <c r="BT515" s="247"/>
      <c r="BU515" s="7"/>
      <c r="BV515" s="247"/>
      <c r="BW515" s="7"/>
      <c r="BX515" s="8"/>
      <c r="BY515" s="7"/>
      <c r="BZ515" s="8"/>
      <c r="CB515" s="41"/>
      <c r="CC515" s="41">
        <f t="shared" si="43"/>
        <v>0</v>
      </c>
      <c r="CD515">
        <f t="shared" si="45"/>
        <v>0</v>
      </c>
    </row>
    <row r="516" spans="1:82" x14ac:dyDescent="0.25">
      <c r="A516">
        <v>440</v>
      </c>
      <c r="B516" s="6"/>
      <c r="C516" s="10"/>
      <c r="D516" s="32"/>
      <c r="E516" s="10"/>
      <c r="F516" s="32"/>
      <c r="G516" s="10"/>
      <c r="H516" s="32"/>
      <c r="I516" s="10"/>
      <c r="J516" s="32"/>
      <c r="K516" s="10"/>
      <c r="L516" s="32"/>
      <c r="M516" s="10"/>
      <c r="N516" s="32"/>
      <c r="O516" s="10"/>
      <c r="P516" s="32"/>
      <c r="Q516" s="10"/>
      <c r="R516" s="32"/>
      <c r="S516" s="10"/>
      <c r="T516" s="32"/>
      <c r="U516" s="10"/>
      <c r="V516" s="32"/>
      <c r="W516" s="10"/>
      <c r="X516" s="32"/>
      <c r="Y516" s="10"/>
      <c r="Z516" s="32"/>
      <c r="AA516" s="10"/>
      <c r="AB516" s="32"/>
      <c r="AC516" s="10"/>
      <c r="AD516" s="32"/>
      <c r="AE516" s="10"/>
      <c r="AF516" s="32"/>
      <c r="AG516" s="10"/>
      <c r="AH516" s="32"/>
      <c r="AI516" s="10"/>
      <c r="AJ516" s="32"/>
      <c r="AK516" s="10"/>
      <c r="AL516" s="32"/>
      <c r="AM516" s="10"/>
      <c r="AN516" s="32"/>
      <c r="AO516" s="10"/>
      <c r="AP516" s="32"/>
      <c r="AQ516" s="10"/>
      <c r="AR516" s="32"/>
      <c r="AS516" s="10"/>
      <c r="AT516" s="32"/>
      <c r="AU516" s="10"/>
      <c r="AV516" s="32"/>
      <c r="AW516" s="10"/>
      <c r="AX516" s="242"/>
      <c r="AY516" s="10"/>
      <c r="AZ516" s="32"/>
      <c r="BA516" s="10"/>
      <c r="BB516" s="242"/>
      <c r="BC516" s="10"/>
      <c r="BD516" s="242"/>
      <c r="BE516" s="7"/>
      <c r="BF516" s="247"/>
      <c r="BG516" s="10"/>
      <c r="BH516" s="242"/>
      <c r="BI516" s="7"/>
      <c r="BJ516" s="247"/>
      <c r="BK516" s="7"/>
      <c r="BL516" s="247"/>
      <c r="BM516" s="7"/>
      <c r="BN516" s="8"/>
      <c r="BO516" s="7"/>
      <c r="BP516" s="247"/>
      <c r="BQ516" s="7"/>
      <c r="BR516" s="247"/>
      <c r="BS516" s="7"/>
      <c r="BT516" s="247"/>
      <c r="BU516" s="7"/>
      <c r="BV516" s="247"/>
      <c r="BW516" s="7"/>
      <c r="BX516" s="8"/>
      <c r="BY516" s="7"/>
      <c r="BZ516" s="8"/>
      <c r="CB516" s="41"/>
      <c r="CC516" s="41">
        <f t="shared" si="43"/>
        <v>0</v>
      </c>
      <c r="CD516">
        <f t="shared" si="45"/>
        <v>0</v>
      </c>
    </row>
    <row r="517" spans="1:82" x14ac:dyDescent="0.25">
      <c r="A517">
        <v>441</v>
      </c>
      <c r="B517" s="6"/>
      <c r="C517" s="10"/>
      <c r="D517" s="32"/>
      <c r="E517" s="10"/>
      <c r="F517" s="32"/>
      <c r="G517" s="10"/>
      <c r="H517" s="32"/>
      <c r="I517" s="10"/>
      <c r="J517" s="32"/>
      <c r="K517" s="10"/>
      <c r="L517" s="32"/>
      <c r="M517" s="10"/>
      <c r="N517" s="32"/>
      <c r="O517" s="10"/>
      <c r="P517" s="32"/>
      <c r="Q517" s="10"/>
      <c r="R517" s="32"/>
      <c r="S517" s="10"/>
      <c r="T517" s="32"/>
      <c r="U517" s="10"/>
      <c r="V517" s="32"/>
      <c r="W517" s="10"/>
      <c r="X517" s="32"/>
      <c r="Y517" s="10"/>
      <c r="Z517" s="32"/>
      <c r="AA517" s="10"/>
      <c r="AB517" s="32"/>
      <c r="AC517" s="10"/>
      <c r="AD517" s="32"/>
      <c r="AE517" s="10"/>
      <c r="AF517" s="32"/>
      <c r="AG517" s="10"/>
      <c r="AH517" s="32"/>
      <c r="AI517" s="10"/>
      <c r="AJ517" s="32"/>
      <c r="AK517" s="10"/>
      <c r="AL517" s="32"/>
      <c r="AM517" s="10"/>
      <c r="AN517" s="32"/>
      <c r="AO517" s="10"/>
      <c r="AP517" s="32"/>
      <c r="AQ517" s="10"/>
      <c r="AR517" s="32"/>
      <c r="AS517" s="10"/>
      <c r="AT517" s="32"/>
      <c r="AU517" s="10"/>
      <c r="AV517" s="32"/>
      <c r="AW517" s="10"/>
      <c r="AX517" s="242"/>
      <c r="AY517" s="10"/>
      <c r="AZ517" s="32"/>
      <c r="BA517" s="10"/>
      <c r="BB517" s="242"/>
      <c r="BC517" s="10"/>
      <c r="BD517" s="242"/>
      <c r="BE517" s="7"/>
      <c r="BF517" s="247"/>
      <c r="BG517" s="10"/>
      <c r="BH517" s="242"/>
      <c r="BI517" s="7"/>
      <c r="BJ517" s="247"/>
      <c r="BK517" s="7"/>
      <c r="BL517" s="247"/>
      <c r="BM517" s="7"/>
      <c r="BN517" s="8"/>
      <c r="BO517" s="7"/>
      <c r="BP517" s="247"/>
      <c r="BQ517" s="7"/>
      <c r="BR517" s="247"/>
      <c r="BS517" s="7"/>
      <c r="BT517" s="247"/>
      <c r="BU517" s="7"/>
      <c r="BV517" s="247"/>
      <c r="BW517" s="7"/>
      <c r="BX517" s="8"/>
      <c r="BY517" s="7"/>
      <c r="BZ517" s="8"/>
      <c r="CB517" s="41"/>
      <c r="CC517" s="41">
        <f t="shared" si="43"/>
        <v>0</v>
      </c>
      <c r="CD517">
        <f t="shared" si="45"/>
        <v>0</v>
      </c>
    </row>
    <row r="518" spans="1:82" x14ac:dyDescent="0.25">
      <c r="A518">
        <v>442</v>
      </c>
      <c r="B518" s="6"/>
      <c r="C518" s="10"/>
      <c r="D518" s="32"/>
      <c r="E518" s="10"/>
      <c r="F518" s="32"/>
      <c r="G518" s="10"/>
      <c r="H518" s="32"/>
      <c r="I518" s="10"/>
      <c r="J518" s="32"/>
      <c r="K518" s="10"/>
      <c r="L518" s="32"/>
      <c r="M518" s="10"/>
      <c r="N518" s="32"/>
      <c r="O518" s="10"/>
      <c r="P518" s="32"/>
      <c r="Q518" s="10"/>
      <c r="R518" s="32"/>
      <c r="S518" s="10"/>
      <c r="T518" s="32"/>
      <c r="U518" s="10"/>
      <c r="V518" s="32"/>
      <c r="W518" s="10"/>
      <c r="X518" s="32"/>
      <c r="Y518" s="10"/>
      <c r="Z518" s="32"/>
      <c r="AA518" s="10"/>
      <c r="AB518" s="32"/>
      <c r="AC518" s="10"/>
      <c r="AD518" s="32"/>
      <c r="AE518" s="10"/>
      <c r="AF518" s="32"/>
      <c r="AG518" s="10"/>
      <c r="AH518" s="32"/>
      <c r="AI518" s="10"/>
      <c r="AJ518" s="32"/>
      <c r="AK518" s="10"/>
      <c r="AL518" s="32"/>
      <c r="AM518" s="10"/>
      <c r="AN518" s="32"/>
      <c r="AO518" s="10"/>
      <c r="AP518" s="32"/>
      <c r="AQ518" s="10"/>
      <c r="AR518" s="32"/>
      <c r="AS518" s="10"/>
      <c r="AT518" s="32"/>
      <c r="AU518" s="10"/>
      <c r="AV518" s="32"/>
      <c r="AW518" s="10"/>
      <c r="AX518" s="242"/>
      <c r="AY518" s="10"/>
      <c r="AZ518" s="32"/>
      <c r="BA518" s="10"/>
      <c r="BB518" s="242"/>
      <c r="BC518" s="10"/>
      <c r="BD518" s="242"/>
      <c r="BE518" s="7"/>
      <c r="BF518" s="247"/>
      <c r="BG518" s="10"/>
      <c r="BH518" s="242"/>
      <c r="BI518" s="7"/>
      <c r="BJ518" s="247"/>
      <c r="BK518" s="7"/>
      <c r="BL518" s="247"/>
      <c r="BM518" s="7"/>
      <c r="BN518" s="8"/>
      <c r="BO518" s="7"/>
      <c r="BP518" s="247"/>
      <c r="BQ518" s="7"/>
      <c r="BR518" s="247"/>
      <c r="BS518" s="7"/>
      <c r="BT518" s="247"/>
      <c r="BU518" s="7"/>
      <c r="BV518" s="247"/>
      <c r="BW518" s="7"/>
      <c r="BX518" s="8"/>
      <c r="BY518" s="7"/>
      <c r="BZ518" s="8"/>
      <c r="CB518" s="41"/>
      <c r="CC518" s="41">
        <f t="shared" si="43"/>
        <v>0</v>
      </c>
      <c r="CD518">
        <f t="shared" si="45"/>
        <v>0</v>
      </c>
    </row>
    <row r="519" spans="1:82" x14ac:dyDescent="0.25">
      <c r="A519">
        <v>443</v>
      </c>
      <c r="B519" s="6"/>
      <c r="C519" s="10"/>
      <c r="D519" s="32"/>
      <c r="E519" s="10"/>
      <c r="F519" s="32"/>
      <c r="G519" s="10"/>
      <c r="H519" s="32"/>
      <c r="I519" s="10"/>
      <c r="J519" s="32"/>
      <c r="K519" s="10"/>
      <c r="L519" s="32"/>
      <c r="M519" s="10"/>
      <c r="N519" s="32"/>
      <c r="O519" s="10"/>
      <c r="P519" s="32"/>
      <c r="Q519" s="10"/>
      <c r="R519" s="32"/>
      <c r="S519" s="10"/>
      <c r="T519" s="32"/>
      <c r="U519" s="10"/>
      <c r="V519" s="32"/>
      <c r="W519" s="10"/>
      <c r="X519" s="32"/>
      <c r="Y519" s="10"/>
      <c r="Z519" s="32"/>
      <c r="AA519" s="10"/>
      <c r="AB519" s="32"/>
      <c r="AC519" s="10"/>
      <c r="AD519" s="32"/>
      <c r="AE519" s="10"/>
      <c r="AF519" s="32"/>
      <c r="AG519" s="10"/>
      <c r="AH519" s="32"/>
      <c r="AI519" s="10"/>
      <c r="AJ519" s="32"/>
      <c r="AK519" s="10"/>
      <c r="AL519" s="32"/>
      <c r="AM519" s="10"/>
      <c r="AN519" s="32"/>
      <c r="AO519" s="10"/>
      <c r="AP519" s="32"/>
      <c r="AQ519" s="10"/>
      <c r="AR519" s="32"/>
      <c r="AS519" s="10"/>
      <c r="AT519" s="32"/>
      <c r="AU519" s="10"/>
      <c r="AV519" s="32"/>
      <c r="AW519" s="10"/>
      <c r="AX519" s="242"/>
      <c r="AY519" s="10"/>
      <c r="AZ519" s="32"/>
      <c r="BA519" s="10"/>
      <c r="BB519" s="242"/>
      <c r="BC519" s="10"/>
      <c r="BD519" s="242"/>
      <c r="BE519" s="7"/>
      <c r="BF519" s="247"/>
      <c r="BG519" s="10"/>
      <c r="BH519" s="242"/>
      <c r="BI519" s="7"/>
      <c r="BJ519" s="247"/>
      <c r="BK519" s="7"/>
      <c r="BL519" s="247"/>
      <c r="BM519" s="7"/>
      <c r="BN519" s="8"/>
      <c r="BO519" s="7"/>
      <c r="BP519" s="247"/>
      <c r="BQ519" s="7"/>
      <c r="BR519" s="247"/>
      <c r="BS519" s="7"/>
      <c r="BT519" s="247"/>
      <c r="BU519" s="7"/>
      <c r="BV519" s="247"/>
      <c r="BW519" s="7"/>
      <c r="BX519" s="8"/>
      <c r="BY519" s="7"/>
      <c r="BZ519" s="8"/>
      <c r="CB519" s="41"/>
      <c r="CC519" s="41">
        <f t="shared" si="43"/>
        <v>0</v>
      </c>
      <c r="CD519">
        <f t="shared" ref="CD519:CD577" si="46">COUNT(C519:BZ519)/2</f>
        <v>0</v>
      </c>
    </row>
    <row r="520" spans="1:82" x14ac:dyDescent="0.25">
      <c r="A520">
        <v>444</v>
      </c>
      <c r="B520" s="6"/>
      <c r="C520" s="10"/>
      <c r="D520" s="32"/>
      <c r="E520" s="10"/>
      <c r="F520" s="32"/>
      <c r="G520" s="10"/>
      <c r="H520" s="32"/>
      <c r="I520" s="10"/>
      <c r="J520" s="32"/>
      <c r="K520" s="10"/>
      <c r="L520" s="32"/>
      <c r="M520" s="10"/>
      <c r="N520" s="32"/>
      <c r="O520" s="10"/>
      <c r="P520" s="32"/>
      <c r="Q520" s="10"/>
      <c r="R520" s="32"/>
      <c r="S520" s="10"/>
      <c r="T520" s="32"/>
      <c r="U520" s="10"/>
      <c r="V520" s="32"/>
      <c r="W520" s="10"/>
      <c r="X520" s="32"/>
      <c r="Y520" s="10"/>
      <c r="Z520" s="32"/>
      <c r="AA520" s="10"/>
      <c r="AB520" s="32"/>
      <c r="AC520" s="10"/>
      <c r="AD520" s="32"/>
      <c r="AE520" s="10"/>
      <c r="AF520" s="32"/>
      <c r="AG520" s="10"/>
      <c r="AH520" s="32"/>
      <c r="AI520" s="10"/>
      <c r="AJ520" s="32"/>
      <c r="AK520" s="10"/>
      <c r="AL520" s="32"/>
      <c r="AM520" s="10"/>
      <c r="AN520" s="32"/>
      <c r="AO520" s="10"/>
      <c r="AP520" s="32"/>
      <c r="AQ520" s="10"/>
      <c r="AR520" s="32"/>
      <c r="AS520" s="10"/>
      <c r="AT520" s="32"/>
      <c r="AU520" s="10"/>
      <c r="AV520" s="32"/>
      <c r="AW520" s="10"/>
      <c r="AX520" s="242"/>
      <c r="AY520" s="10"/>
      <c r="AZ520" s="32"/>
      <c r="BA520" s="10"/>
      <c r="BB520" s="242"/>
      <c r="BC520" s="10"/>
      <c r="BD520" s="242"/>
      <c r="BE520" s="7"/>
      <c r="BF520" s="247"/>
      <c r="BG520" s="10"/>
      <c r="BH520" s="242"/>
      <c r="BI520" s="7"/>
      <c r="BJ520" s="247"/>
      <c r="BK520" s="7"/>
      <c r="BL520" s="247"/>
      <c r="BM520" s="7"/>
      <c r="BN520" s="8"/>
      <c r="BO520" s="7"/>
      <c r="BP520" s="247"/>
      <c r="BQ520" s="7"/>
      <c r="BR520" s="247"/>
      <c r="BS520" s="7"/>
      <c r="BT520" s="247"/>
      <c r="BU520" s="7"/>
      <c r="BV520" s="247"/>
      <c r="BW520" s="7"/>
      <c r="BX520" s="8"/>
      <c r="BY520" s="7"/>
      <c r="BZ520" s="8"/>
      <c r="CB520" s="41"/>
      <c r="CC520" s="41">
        <f t="shared" si="43"/>
        <v>0</v>
      </c>
      <c r="CD520">
        <f t="shared" si="46"/>
        <v>0</v>
      </c>
    </row>
    <row r="521" spans="1:82" x14ac:dyDescent="0.25">
      <c r="A521">
        <v>445</v>
      </c>
      <c r="B521" s="6"/>
      <c r="C521" s="10"/>
      <c r="D521" s="32"/>
      <c r="E521" s="10"/>
      <c r="F521" s="32"/>
      <c r="G521" s="10"/>
      <c r="H521" s="32"/>
      <c r="I521" s="10"/>
      <c r="J521" s="32"/>
      <c r="K521" s="10"/>
      <c r="L521" s="32"/>
      <c r="M521" s="10"/>
      <c r="N521" s="32"/>
      <c r="O521" s="10"/>
      <c r="P521" s="32"/>
      <c r="Q521" s="10"/>
      <c r="R521" s="32"/>
      <c r="S521" s="10"/>
      <c r="T521" s="32"/>
      <c r="U521" s="10"/>
      <c r="V521" s="32"/>
      <c r="W521" s="10"/>
      <c r="X521" s="32"/>
      <c r="Y521" s="10"/>
      <c r="Z521" s="32"/>
      <c r="AA521" s="10"/>
      <c r="AB521" s="32"/>
      <c r="AC521" s="10"/>
      <c r="AD521" s="32"/>
      <c r="AE521" s="10"/>
      <c r="AF521" s="32"/>
      <c r="AG521" s="10"/>
      <c r="AH521" s="32"/>
      <c r="AI521" s="10"/>
      <c r="AJ521" s="32"/>
      <c r="AK521" s="10"/>
      <c r="AL521" s="32"/>
      <c r="AM521" s="10"/>
      <c r="AN521" s="32"/>
      <c r="AO521" s="10"/>
      <c r="AP521" s="32"/>
      <c r="AQ521" s="10"/>
      <c r="AR521" s="32"/>
      <c r="AS521" s="10"/>
      <c r="AT521" s="32"/>
      <c r="AU521" s="10"/>
      <c r="AV521" s="32"/>
      <c r="AW521" s="10"/>
      <c r="AX521" s="242"/>
      <c r="AY521" s="10"/>
      <c r="AZ521" s="32"/>
      <c r="BA521" s="10"/>
      <c r="BB521" s="242"/>
      <c r="BC521" s="10"/>
      <c r="BD521" s="242"/>
      <c r="BE521" s="7"/>
      <c r="BF521" s="247"/>
      <c r="BG521" s="10"/>
      <c r="BH521" s="242"/>
      <c r="BI521" s="7"/>
      <c r="BJ521" s="247"/>
      <c r="BK521" s="7"/>
      <c r="BL521" s="247"/>
      <c r="BM521" s="7"/>
      <c r="BN521" s="8"/>
      <c r="BO521" s="7"/>
      <c r="BP521" s="247"/>
      <c r="BQ521" s="7"/>
      <c r="BR521" s="247"/>
      <c r="BS521" s="7"/>
      <c r="BT521" s="247"/>
      <c r="BU521" s="7"/>
      <c r="BV521" s="247"/>
      <c r="BW521" s="7"/>
      <c r="BX521" s="8"/>
      <c r="BY521" s="7"/>
      <c r="BZ521" s="8"/>
      <c r="CB521" s="41"/>
      <c r="CC521" s="41">
        <f t="shared" si="43"/>
        <v>0</v>
      </c>
      <c r="CD521">
        <f t="shared" si="46"/>
        <v>0</v>
      </c>
    </row>
    <row r="522" spans="1:82" x14ac:dyDescent="0.25">
      <c r="A522">
        <v>446</v>
      </c>
      <c r="B522" s="6"/>
      <c r="C522" s="10"/>
      <c r="D522" s="32"/>
      <c r="E522" s="10"/>
      <c r="F522" s="32"/>
      <c r="G522" s="10"/>
      <c r="H522" s="32"/>
      <c r="I522" s="10"/>
      <c r="J522" s="32"/>
      <c r="K522" s="10"/>
      <c r="L522" s="32"/>
      <c r="M522" s="10"/>
      <c r="N522" s="32"/>
      <c r="O522" s="10"/>
      <c r="P522" s="32"/>
      <c r="Q522" s="10"/>
      <c r="R522" s="32"/>
      <c r="S522" s="10"/>
      <c r="T522" s="32"/>
      <c r="U522" s="10"/>
      <c r="V522" s="32"/>
      <c r="W522" s="10"/>
      <c r="X522" s="32"/>
      <c r="Y522" s="10"/>
      <c r="Z522" s="32"/>
      <c r="AA522" s="10"/>
      <c r="AB522" s="32"/>
      <c r="AC522" s="10"/>
      <c r="AD522" s="32"/>
      <c r="AE522" s="10"/>
      <c r="AF522" s="32"/>
      <c r="AG522" s="10"/>
      <c r="AH522" s="32"/>
      <c r="AI522" s="10"/>
      <c r="AJ522" s="32"/>
      <c r="AK522" s="10"/>
      <c r="AL522" s="32"/>
      <c r="AM522" s="10"/>
      <c r="AN522" s="32"/>
      <c r="AO522" s="10"/>
      <c r="AP522" s="32"/>
      <c r="AQ522" s="10"/>
      <c r="AR522" s="32"/>
      <c r="AS522" s="10"/>
      <c r="AT522" s="32"/>
      <c r="AU522" s="10"/>
      <c r="AV522" s="32"/>
      <c r="AW522" s="10"/>
      <c r="AX522" s="242"/>
      <c r="AY522" s="10"/>
      <c r="AZ522" s="32"/>
      <c r="BA522" s="10"/>
      <c r="BB522" s="242"/>
      <c r="BC522" s="10"/>
      <c r="BD522" s="242"/>
      <c r="BE522" s="7"/>
      <c r="BF522" s="247"/>
      <c r="BG522" s="10"/>
      <c r="BH522" s="242"/>
      <c r="BI522" s="7"/>
      <c r="BJ522" s="247"/>
      <c r="BK522" s="7"/>
      <c r="BL522" s="247"/>
      <c r="BM522" s="7"/>
      <c r="BN522" s="8"/>
      <c r="BO522" s="7"/>
      <c r="BP522" s="247"/>
      <c r="BQ522" s="7"/>
      <c r="BR522" s="247"/>
      <c r="BS522" s="7"/>
      <c r="BT522" s="247"/>
      <c r="BU522" s="7"/>
      <c r="BV522" s="247"/>
      <c r="BW522" s="7"/>
      <c r="BX522" s="8"/>
      <c r="BY522" s="7"/>
      <c r="BZ522" s="8"/>
      <c r="CB522" s="41"/>
      <c r="CC522" s="41">
        <f t="shared" si="43"/>
        <v>0</v>
      </c>
      <c r="CD522">
        <f t="shared" si="46"/>
        <v>0</v>
      </c>
    </row>
    <row r="523" spans="1:82" x14ac:dyDescent="0.25">
      <c r="A523">
        <v>447</v>
      </c>
      <c r="B523" s="6"/>
      <c r="C523" s="10"/>
      <c r="D523" s="32"/>
      <c r="E523" s="10"/>
      <c r="F523" s="32"/>
      <c r="G523" s="10"/>
      <c r="H523" s="32"/>
      <c r="I523" s="10"/>
      <c r="J523" s="32"/>
      <c r="K523" s="10"/>
      <c r="L523" s="32"/>
      <c r="M523" s="10"/>
      <c r="N523" s="32"/>
      <c r="O523" s="10"/>
      <c r="P523" s="32"/>
      <c r="Q523" s="10"/>
      <c r="R523" s="32"/>
      <c r="S523" s="10"/>
      <c r="T523" s="32"/>
      <c r="U523" s="10"/>
      <c r="V523" s="32"/>
      <c r="W523" s="10"/>
      <c r="X523" s="32"/>
      <c r="Y523" s="10"/>
      <c r="Z523" s="32"/>
      <c r="AA523" s="10"/>
      <c r="AB523" s="32"/>
      <c r="AC523" s="10"/>
      <c r="AD523" s="32"/>
      <c r="AE523" s="10"/>
      <c r="AF523" s="32"/>
      <c r="AG523" s="10"/>
      <c r="AH523" s="32"/>
      <c r="AI523" s="10"/>
      <c r="AJ523" s="32"/>
      <c r="AK523" s="10"/>
      <c r="AL523" s="32"/>
      <c r="AM523" s="10"/>
      <c r="AN523" s="32"/>
      <c r="AO523" s="10"/>
      <c r="AP523" s="32"/>
      <c r="AQ523" s="10"/>
      <c r="AR523" s="32"/>
      <c r="AS523" s="10"/>
      <c r="AT523" s="32"/>
      <c r="AU523" s="10"/>
      <c r="AV523" s="32"/>
      <c r="AW523" s="10"/>
      <c r="AX523" s="242"/>
      <c r="AY523" s="10"/>
      <c r="AZ523" s="32"/>
      <c r="BA523" s="10"/>
      <c r="BB523" s="242"/>
      <c r="BC523" s="10"/>
      <c r="BD523" s="242"/>
      <c r="BE523" s="7"/>
      <c r="BF523" s="247"/>
      <c r="BG523" s="10"/>
      <c r="BH523" s="242"/>
      <c r="BI523" s="7"/>
      <c r="BJ523" s="247"/>
      <c r="BK523" s="7"/>
      <c r="BL523" s="247"/>
      <c r="BM523" s="7"/>
      <c r="BN523" s="8"/>
      <c r="BO523" s="7"/>
      <c r="BP523" s="247"/>
      <c r="BQ523" s="7"/>
      <c r="BR523" s="247"/>
      <c r="BS523" s="7"/>
      <c r="BT523" s="247"/>
      <c r="BU523" s="7"/>
      <c r="BV523" s="247"/>
      <c r="BW523" s="7"/>
      <c r="BX523" s="8"/>
      <c r="BY523" s="7"/>
      <c r="BZ523" s="8"/>
      <c r="CB523" s="41"/>
      <c r="CC523" s="41">
        <f t="shared" si="43"/>
        <v>0</v>
      </c>
      <c r="CD523">
        <f t="shared" si="46"/>
        <v>0</v>
      </c>
    </row>
    <row r="524" spans="1:82" x14ac:dyDescent="0.25">
      <c r="A524">
        <v>448</v>
      </c>
      <c r="B524" s="6"/>
      <c r="C524" s="10"/>
      <c r="D524" s="32"/>
      <c r="E524" s="10"/>
      <c r="F524" s="32"/>
      <c r="G524" s="10"/>
      <c r="H524" s="32"/>
      <c r="I524" s="10"/>
      <c r="J524" s="32"/>
      <c r="K524" s="10"/>
      <c r="L524" s="32"/>
      <c r="M524" s="10"/>
      <c r="N524" s="32"/>
      <c r="O524" s="10"/>
      <c r="P524" s="32"/>
      <c r="Q524" s="10"/>
      <c r="R524" s="32"/>
      <c r="S524" s="10"/>
      <c r="T524" s="32"/>
      <c r="U524" s="94"/>
      <c r="V524" s="32"/>
      <c r="W524" s="10"/>
      <c r="X524" s="32"/>
      <c r="Y524" s="10"/>
      <c r="Z524" s="32"/>
      <c r="AA524" s="10"/>
      <c r="AB524" s="32"/>
      <c r="AC524" s="10"/>
      <c r="AD524" s="32"/>
      <c r="AE524" s="10"/>
      <c r="AF524" s="32"/>
      <c r="AG524" s="10"/>
      <c r="AH524" s="32"/>
      <c r="AI524" s="10"/>
      <c r="AJ524" s="32"/>
      <c r="AK524" s="10"/>
      <c r="AL524" s="32"/>
      <c r="AM524" s="10"/>
      <c r="AN524" s="32"/>
      <c r="AO524" s="10"/>
      <c r="AP524" s="32"/>
      <c r="AQ524" s="10"/>
      <c r="AR524" s="32"/>
      <c r="AS524" s="10"/>
      <c r="AT524" s="32"/>
      <c r="AU524" s="10"/>
      <c r="AV524" s="32"/>
      <c r="AW524" s="10"/>
      <c r="AX524" s="242"/>
      <c r="AY524" s="10"/>
      <c r="AZ524" s="32"/>
      <c r="BA524" s="10"/>
      <c r="BB524" s="242"/>
      <c r="BC524" s="10"/>
      <c r="BD524" s="242"/>
      <c r="BE524" s="10"/>
      <c r="BF524" s="245"/>
      <c r="BG524" s="10"/>
      <c r="BH524" s="242"/>
      <c r="BI524" s="10"/>
      <c r="BJ524" s="245"/>
      <c r="BK524" s="10"/>
      <c r="BL524" s="245"/>
      <c r="BM524" s="94"/>
      <c r="BN524" s="32"/>
      <c r="BO524" s="10"/>
      <c r="BP524" s="245"/>
      <c r="BQ524" s="10"/>
      <c r="BR524" s="245"/>
      <c r="BS524" s="10"/>
      <c r="BT524" s="245"/>
      <c r="BU524" s="10"/>
      <c r="BV524" s="245"/>
      <c r="BW524" s="94"/>
      <c r="BX524" s="32"/>
      <c r="BY524" s="94"/>
      <c r="BZ524" s="32"/>
      <c r="CB524" s="41"/>
      <c r="CC524" s="41">
        <f t="shared" si="43"/>
        <v>0</v>
      </c>
      <c r="CD524">
        <f t="shared" si="46"/>
        <v>0</v>
      </c>
    </row>
    <row r="525" spans="1:82" x14ac:dyDescent="0.25">
      <c r="A525">
        <v>449</v>
      </c>
      <c r="B525" s="6"/>
      <c r="C525" s="10"/>
      <c r="D525" s="32"/>
      <c r="E525" s="10"/>
      <c r="F525" s="32"/>
      <c r="G525" s="10"/>
      <c r="H525" s="32"/>
      <c r="I525" s="10"/>
      <c r="J525" s="32"/>
      <c r="K525" s="10"/>
      <c r="L525" s="32"/>
      <c r="M525" s="10"/>
      <c r="N525" s="32"/>
      <c r="O525" s="10"/>
      <c r="P525" s="32"/>
      <c r="Q525" s="10"/>
      <c r="R525" s="32"/>
      <c r="S525" s="10"/>
      <c r="T525" s="32"/>
      <c r="U525" s="10"/>
      <c r="V525" s="32"/>
      <c r="W525" s="10"/>
      <c r="X525" s="32"/>
      <c r="Y525" s="10"/>
      <c r="Z525" s="32"/>
      <c r="AA525" s="10"/>
      <c r="AB525" s="32"/>
      <c r="AC525" s="10"/>
      <c r="AD525" s="32"/>
      <c r="AE525" s="10"/>
      <c r="AF525" s="32"/>
      <c r="AG525" s="10"/>
      <c r="AH525" s="32"/>
      <c r="AI525" s="10"/>
      <c r="AJ525" s="32"/>
      <c r="AK525" s="10"/>
      <c r="AL525" s="32"/>
      <c r="AM525" s="10"/>
      <c r="AN525" s="32"/>
      <c r="AO525" s="10"/>
      <c r="AP525" s="32"/>
      <c r="AQ525" s="10"/>
      <c r="AR525" s="32"/>
      <c r="AS525" s="10"/>
      <c r="AT525" s="32"/>
      <c r="AU525" s="10"/>
      <c r="AV525" s="32"/>
      <c r="AW525" s="10"/>
      <c r="AX525" s="242"/>
      <c r="AY525" s="10"/>
      <c r="AZ525" s="32"/>
      <c r="BA525" s="10"/>
      <c r="BB525" s="242"/>
      <c r="BC525" s="10"/>
      <c r="BD525" s="242"/>
      <c r="BE525" s="7"/>
      <c r="BF525" s="247"/>
      <c r="BG525" s="10"/>
      <c r="BH525" s="242"/>
      <c r="BI525" s="7"/>
      <c r="BJ525" s="247"/>
      <c r="BK525" s="7"/>
      <c r="BL525" s="247"/>
      <c r="BM525" s="7"/>
      <c r="BN525" s="8"/>
      <c r="BO525" s="7"/>
      <c r="BP525" s="247"/>
      <c r="BQ525" s="7"/>
      <c r="BR525" s="247"/>
      <c r="BS525" s="7"/>
      <c r="BT525" s="247"/>
      <c r="BU525" s="7"/>
      <c r="BV525" s="247"/>
      <c r="BW525" s="7"/>
      <c r="BX525" s="8"/>
      <c r="BY525" s="7"/>
      <c r="BZ525" s="8"/>
      <c r="CB525" s="41"/>
      <c r="CC525" s="41">
        <f t="shared" si="43"/>
        <v>0</v>
      </c>
      <c r="CD525">
        <f t="shared" si="46"/>
        <v>0</v>
      </c>
    </row>
    <row r="526" spans="1:82" x14ac:dyDescent="0.25">
      <c r="A526">
        <v>450</v>
      </c>
      <c r="B526" s="6"/>
      <c r="C526" s="10"/>
      <c r="D526" s="32"/>
      <c r="E526" s="10"/>
      <c r="F526" s="32"/>
      <c r="G526" s="10"/>
      <c r="H526" s="32"/>
      <c r="I526" s="10"/>
      <c r="J526" s="32"/>
      <c r="K526" s="10"/>
      <c r="L526" s="32"/>
      <c r="M526" s="10"/>
      <c r="N526" s="32"/>
      <c r="O526" s="10"/>
      <c r="P526" s="32"/>
      <c r="Q526" s="10"/>
      <c r="R526" s="32"/>
      <c r="S526" s="10"/>
      <c r="T526" s="32"/>
      <c r="U526" s="10"/>
      <c r="V526" s="32"/>
      <c r="W526" s="10"/>
      <c r="X526" s="32"/>
      <c r="Y526" s="10"/>
      <c r="Z526" s="32"/>
      <c r="AA526" s="10"/>
      <c r="AB526" s="32"/>
      <c r="AC526" s="10"/>
      <c r="AD526" s="32"/>
      <c r="AE526" s="10"/>
      <c r="AF526" s="32"/>
      <c r="AG526" s="10"/>
      <c r="AH526" s="32"/>
      <c r="AI526" s="10"/>
      <c r="AJ526" s="32"/>
      <c r="AK526" s="10"/>
      <c r="AL526" s="32"/>
      <c r="AM526" s="10"/>
      <c r="AN526" s="32"/>
      <c r="AO526" s="10"/>
      <c r="AP526" s="32"/>
      <c r="AQ526" s="10"/>
      <c r="AR526" s="32"/>
      <c r="AS526" s="10"/>
      <c r="AT526" s="32"/>
      <c r="AU526" s="10"/>
      <c r="AV526" s="32"/>
      <c r="AW526" s="10"/>
      <c r="AX526" s="242"/>
      <c r="AY526" s="10"/>
      <c r="AZ526" s="32"/>
      <c r="BA526" s="10"/>
      <c r="BB526" s="242"/>
      <c r="BC526" s="10"/>
      <c r="BD526" s="242"/>
      <c r="BE526" s="7"/>
      <c r="BF526" s="247"/>
      <c r="BG526" s="10"/>
      <c r="BH526" s="242"/>
      <c r="BI526" s="7"/>
      <c r="BJ526" s="247"/>
      <c r="BK526" s="7"/>
      <c r="BL526" s="247"/>
      <c r="BM526" s="7"/>
      <c r="BN526" s="8"/>
      <c r="BO526" s="7"/>
      <c r="BP526" s="247"/>
      <c r="BQ526" s="7"/>
      <c r="BR526" s="247"/>
      <c r="BS526" s="7"/>
      <c r="BT526" s="247"/>
      <c r="BU526" s="7"/>
      <c r="BV526" s="247"/>
      <c r="BW526" s="7"/>
      <c r="BX526" s="8"/>
      <c r="BY526" s="7"/>
      <c r="BZ526" s="8"/>
      <c r="CB526" s="41"/>
      <c r="CC526" s="41">
        <f t="shared" si="43"/>
        <v>0</v>
      </c>
      <c r="CD526">
        <f t="shared" si="46"/>
        <v>0</v>
      </c>
    </row>
    <row r="527" spans="1:82" x14ac:dyDescent="0.25">
      <c r="A527">
        <v>451</v>
      </c>
      <c r="B527" s="6"/>
      <c r="C527" s="10"/>
      <c r="D527" s="32"/>
      <c r="E527" s="10"/>
      <c r="F527" s="32"/>
      <c r="G527" s="10"/>
      <c r="H527" s="32"/>
      <c r="I527" s="10"/>
      <c r="J527" s="32"/>
      <c r="K527" s="10"/>
      <c r="L527" s="32"/>
      <c r="M527" s="10"/>
      <c r="N527" s="32"/>
      <c r="O527" s="10"/>
      <c r="P527" s="32"/>
      <c r="Q527" s="10"/>
      <c r="R527" s="32"/>
      <c r="S527" s="10"/>
      <c r="T527" s="32"/>
      <c r="U527" s="10"/>
      <c r="V527" s="32"/>
      <c r="W527" s="10"/>
      <c r="X527" s="32"/>
      <c r="Y527" s="10"/>
      <c r="Z527" s="32"/>
      <c r="AA527" s="10"/>
      <c r="AB527" s="32"/>
      <c r="AC527" s="10"/>
      <c r="AD527" s="32"/>
      <c r="AE527" s="10"/>
      <c r="AF527" s="32"/>
      <c r="AG527" s="10"/>
      <c r="AH527" s="32"/>
      <c r="AI527" s="10"/>
      <c r="AJ527" s="32"/>
      <c r="AK527" s="10"/>
      <c r="AL527" s="32"/>
      <c r="AM527" s="10"/>
      <c r="AN527" s="32"/>
      <c r="AO527" s="10"/>
      <c r="AP527" s="32"/>
      <c r="AQ527" s="10"/>
      <c r="AR527" s="32"/>
      <c r="AS527" s="10"/>
      <c r="AT527" s="32"/>
      <c r="AU527" s="10"/>
      <c r="AV527" s="32"/>
      <c r="AW527" s="10"/>
      <c r="AX527" s="242"/>
      <c r="AY527" s="10"/>
      <c r="AZ527" s="32"/>
      <c r="BA527" s="10"/>
      <c r="BB527" s="242"/>
      <c r="BC527" s="10"/>
      <c r="BD527" s="242"/>
      <c r="BE527" s="7"/>
      <c r="BF527" s="247"/>
      <c r="BG527" s="10"/>
      <c r="BH527" s="242"/>
      <c r="BI527" s="7"/>
      <c r="BJ527" s="247"/>
      <c r="BK527" s="7"/>
      <c r="BL527" s="247"/>
      <c r="BM527" s="7"/>
      <c r="BN527" s="8"/>
      <c r="BO527" s="7"/>
      <c r="BP527" s="247"/>
      <c r="BQ527" s="7"/>
      <c r="BR527" s="247"/>
      <c r="BS527" s="7"/>
      <c r="BT527" s="247"/>
      <c r="BU527" s="7"/>
      <c r="BV527" s="247"/>
      <c r="BW527" s="7"/>
      <c r="BX527" s="8"/>
      <c r="BY527" s="7"/>
      <c r="BZ527" s="8"/>
      <c r="CB527" s="41"/>
      <c r="CC527" s="41">
        <f t="shared" si="43"/>
        <v>0</v>
      </c>
      <c r="CD527">
        <f t="shared" si="46"/>
        <v>0</v>
      </c>
    </row>
    <row r="528" spans="1:82" x14ac:dyDescent="0.25">
      <c r="A528">
        <v>452</v>
      </c>
      <c r="B528" s="6"/>
      <c r="C528" s="10"/>
      <c r="D528" s="32"/>
      <c r="E528" s="10"/>
      <c r="F528" s="32"/>
      <c r="G528" s="10"/>
      <c r="H528" s="32"/>
      <c r="I528" s="10"/>
      <c r="J528" s="32"/>
      <c r="K528" s="10"/>
      <c r="L528" s="32"/>
      <c r="M528" s="10"/>
      <c r="N528" s="32"/>
      <c r="O528" s="10"/>
      <c r="P528" s="32"/>
      <c r="Q528" s="10"/>
      <c r="R528" s="32"/>
      <c r="S528" s="10"/>
      <c r="T528" s="32"/>
      <c r="U528" s="94"/>
      <c r="V528" s="32"/>
      <c r="W528" s="10"/>
      <c r="X528" s="32"/>
      <c r="Y528" s="10"/>
      <c r="Z528" s="32"/>
      <c r="AA528" s="10"/>
      <c r="AB528" s="32"/>
      <c r="AC528" s="10"/>
      <c r="AD528" s="32"/>
      <c r="AE528" s="10"/>
      <c r="AF528" s="32"/>
      <c r="AG528" s="10"/>
      <c r="AH528" s="32"/>
      <c r="AI528" s="10"/>
      <c r="AJ528" s="32"/>
      <c r="AK528" s="10"/>
      <c r="AL528" s="32"/>
      <c r="AM528" s="10"/>
      <c r="AN528" s="32"/>
      <c r="AO528" s="10"/>
      <c r="AP528" s="32"/>
      <c r="AQ528" s="10"/>
      <c r="AR528" s="32"/>
      <c r="AS528" s="10"/>
      <c r="AT528" s="32"/>
      <c r="AU528" s="94"/>
      <c r="AV528" s="32"/>
      <c r="AW528" s="10"/>
      <c r="AX528" s="242"/>
      <c r="AY528" s="94"/>
      <c r="AZ528" s="32"/>
      <c r="BA528" s="10"/>
      <c r="BB528" s="242"/>
      <c r="BC528" s="10"/>
      <c r="BD528" s="242"/>
      <c r="BE528" s="7"/>
      <c r="BF528" s="247"/>
      <c r="BG528" s="10"/>
      <c r="BH528" s="242"/>
      <c r="BI528" s="7"/>
      <c r="BJ528" s="247"/>
      <c r="BK528" s="7"/>
      <c r="BL528" s="247"/>
      <c r="BM528" s="7"/>
      <c r="BN528" s="8"/>
      <c r="BO528" s="7"/>
      <c r="BP528" s="247"/>
      <c r="BQ528" s="7"/>
      <c r="BR528" s="247"/>
      <c r="BS528" s="7"/>
      <c r="BT528" s="247"/>
      <c r="BU528" s="7"/>
      <c r="BV528" s="247"/>
      <c r="BW528" s="7"/>
      <c r="BX528" s="8"/>
      <c r="BY528" s="7"/>
      <c r="BZ528" s="8"/>
      <c r="CB528" s="41"/>
      <c r="CC528" s="41">
        <f t="shared" si="43"/>
        <v>0</v>
      </c>
      <c r="CD528">
        <f t="shared" si="46"/>
        <v>0</v>
      </c>
    </row>
    <row r="529" spans="1:84" x14ac:dyDescent="0.25">
      <c r="A529">
        <v>453</v>
      </c>
      <c r="B529" s="6"/>
      <c r="C529" s="10"/>
      <c r="D529" s="32"/>
      <c r="E529" s="10"/>
      <c r="F529" s="32"/>
      <c r="G529" s="10"/>
      <c r="H529" s="32"/>
      <c r="I529" s="10"/>
      <c r="J529" s="32"/>
      <c r="K529" s="10"/>
      <c r="L529" s="32"/>
      <c r="M529" s="10"/>
      <c r="N529" s="32"/>
      <c r="O529" s="10"/>
      <c r="P529" s="32"/>
      <c r="Q529" s="10"/>
      <c r="R529" s="32"/>
      <c r="S529" s="10"/>
      <c r="T529" s="32"/>
      <c r="U529" s="10"/>
      <c r="V529" s="32"/>
      <c r="W529" s="10"/>
      <c r="X529" s="32"/>
      <c r="Y529" s="10"/>
      <c r="Z529" s="32"/>
      <c r="AA529" s="10"/>
      <c r="AB529" s="32"/>
      <c r="AC529" s="10"/>
      <c r="AD529" s="32"/>
      <c r="AE529" s="10"/>
      <c r="AF529" s="32"/>
      <c r="AG529" s="10"/>
      <c r="AH529" s="32"/>
      <c r="AI529" s="10"/>
      <c r="AJ529" s="32"/>
      <c r="AK529" s="10"/>
      <c r="AL529" s="32"/>
      <c r="AM529" s="10"/>
      <c r="AN529" s="32"/>
      <c r="AO529" s="10"/>
      <c r="AP529" s="32"/>
      <c r="AQ529" s="10"/>
      <c r="AR529" s="32"/>
      <c r="AS529" s="10"/>
      <c r="AT529" s="32"/>
      <c r="AU529" s="10"/>
      <c r="AV529" s="32"/>
      <c r="AW529" s="10"/>
      <c r="AX529" s="242"/>
      <c r="AY529" s="10"/>
      <c r="AZ529" s="32"/>
      <c r="BA529" s="10"/>
      <c r="BB529" s="242"/>
      <c r="BC529" s="10"/>
      <c r="BD529" s="242"/>
      <c r="BE529" s="7"/>
      <c r="BF529" s="247"/>
      <c r="BG529" s="10"/>
      <c r="BH529" s="242"/>
      <c r="BI529" s="7"/>
      <c r="BJ529" s="247"/>
      <c r="BK529" s="7"/>
      <c r="BL529" s="247"/>
      <c r="BM529" s="7"/>
      <c r="BN529" s="8"/>
      <c r="BO529" s="7"/>
      <c r="BP529" s="247"/>
      <c r="BQ529" s="7"/>
      <c r="BR529" s="247"/>
      <c r="BS529" s="7"/>
      <c r="BT529" s="247"/>
      <c r="BU529" s="7"/>
      <c r="BV529" s="247"/>
      <c r="BW529" s="7"/>
      <c r="BX529" s="8"/>
      <c r="BY529" s="7"/>
      <c r="BZ529" s="8"/>
      <c r="CB529" s="41"/>
      <c r="CC529" s="41">
        <f t="shared" si="43"/>
        <v>0</v>
      </c>
      <c r="CD529">
        <f t="shared" si="46"/>
        <v>0</v>
      </c>
    </row>
    <row r="530" spans="1:84" x14ac:dyDescent="0.25">
      <c r="A530">
        <v>454</v>
      </c>
      <c r="B530" s="6"/>
      <c r="C530" s="10"/>
      <c r="D530" s="32"/>
      <c r="E530" s="10"/>
      <c r="F530" s="32"/>
      <c r="G530" s="10"/>
      <c r="H530" s="32"/>
      <c r="I530" s="10"/>
      <c r="J530" s="32"/>
      <c r="K530" s="10"/>
      <c r="L530" s="32"/>
      <c r="M530" s="10"/>
      <c r="N530" s="32"/>
      <c r="O530" s="10"/>
      <c r="P530" s="32"/>
      <c r="Q530" s="10"/>
      <c r="R530" s="32"/>
      <c r="S530" s="10"/>
      <c r="T530" s="32"/>
      <c r="U530" s="10"/>
      <c r="V530" s="32"/>
      <c r="W530" s="10"/>
      <c r="X530" s="32"/>
      <c r="Y530" s="10"/>
      <c r="Z530" s="32"/>
      <c r="AA530" s="10"/>
      <c r="AB530" s="32"/>
      <c r="AC530" s="10"/>
      <c r="AD530" s="32"/>
      <c r="AE530" s="10"/>
      <c r="AF530" s="32"/>
      <c r="AG530" s="10"/>
      <c r="AH530" s="32"/>
      <c r="AI530" s="10"/>
      <c r="AJ530" s="32"/>
      <c r="AK530" s="10"/>
      <c r="AL530" s="32"/>
      <c r="AM530" s="10"/>
      <c r="AN530" s="32"/>
      <c r="AO530" s="10"/>
      <c r="AP530" s="32"/>
      <c r="AQ530" s="10"/>
      <c r="AR530" s="32"/>
      <c r="AS530" s="10"/>
      <c r="AT530" s="32"/>
      <c r="AU530" s="10"/>
      <c r="AV530" s="32"/>
      <c r="AW530" s="10"/>
      <c r="AX530" s="242"/>
      <c r="AY530" s="10"/>
      <c r="AZ530" s="32"/>
      <c r="BA530" s="10"/>
      <c r="BB530" s="242"/>
      <c r="BC530" s="10"/>
      <c r="BD530" s="242"/>
      <c r="BE530" s="7"/>
      <c r="BF530" s="247"/>
      <c r="BG530" s="10"/>
      <c r="BH530" s="242"/>
      <c r="BI530" s="7"/>
      <c r="BJ530" s="247"/>
      <c r="BK530" s="7"/>
      <c r="BL530" s="247"/>
      <c r="BM530" s="7"/>
      <c r="BN530" s="8"/>
      <c r="BO530" s="7"/>
      <c r="BP530" s="247"/>
      <c r="BQ530" s="7"/>
      <c r="BR530" s="247"/>
      <c r="BS530" s="7"/>
      <c r="BT530" s="247"/>
      <c r="BU530" s="7"/>
      <c r="BV530" s="247"/>
      <c r="BW530" s="7"/>
      <c r="BX530" s="8"/>
      <c r="BY530" s="7"/>
      <c r="BZ530" s="8"/>
      <c r="CB530" s="41"/>
      <c r="CC530" s="41">
        <f t="shared" si="43"/>
        <v>0</v>
      </c>
      <c r="CD530">
        <f t="shared" si="46"/>
        <v>0</v>
      </c>
    </row>
    <row r="531" spans="1:84" x14ac:dyDescent="0.25">
      <c r="A531">
        <v>455</v>
      </c>
      <c r="B531" s="6"/>
      <c r="C531" s="10"/>
      <c r="D531" s="32"/>
      <c r="E531" s="10"/>
      <c r="F531" s="32"/>
      <c r="G531" s="10"/>
      <c r="H531" s="32"/>
      <c r="I531" s="10"/>
      <c r="J531" s="32"/>
      <c r="K531" s="10"/>
      <c r="L531" s="32"/>
      <c r="M531" s="10"/>
      <c r="N531" s="32"/>
      <c r="O531" s="10"/>
      <c r="P531" s="32"/>
      <c r="Q531" s="10"/>
      <c r="R531" s="32"/>
      <c r="S531" s="10"/>
      <c r="T531" s="32"/>
      <c r="U531" s="10"/>
      <c r="V531" s="32"/>
      <c r="W531" s="10"/>
      <c r="X531" s="32"/>
      <c r="Y531" s="10"/>
      <c r="Z531" s="32"/>
      <c r="AA531" s="10"/>
      <c r="AB531" s="32"/>
      <c r="AC531" s="10"/>
      <c r="AD531" s="32"/>
      <c r="AE531" s="10"/>
      <c r="AF531" s="32"/>
      <c r="AG531" s="10"/>
      <c r="AH531" s="32"/>
      <c r="AI531" s="10"/>
      <c r="AJ531" s="32"/>
      <c r="AK531" s="10"/>
      <c r="AL531" s="32"/>
      <c r="AM531" s="10"/>
      <c r="AN531" s="32"/>
      <c r="AO531" s="10"/>
      <c r="AP531" s="32"/>
      <c r="AQ531" s="10"/>
      <c r="AR531" s="32"/>
      <c r="AS531" s="10"/>
      <c r="AT531" s="32"/>
      <c r="AU531" s="10"/>
      <c r="AV531" s="32"/>
      <c r="AW531" s="10"/>
      <c r="AX531" s="242"/>
      <c r="AY531" s="10"/>
      <c r="AZ531" s="32"/>
      <c r="BA531" s="10"/>
      <c r="BB531" s="242"/>
      <c r="BC531" s="10"/>
      <c r="BD531" s="242"/>
      <c r="BE531" s="7"/>
      <c r="BF531" s="247"/>
      <c r="BG531" s="10"/>
      <c r="BH531" s="242"/>
      <c r="BI531" s="7"/>
      <c r="BJ531" s="247"/>
      <c r="BK531" s="7"/>
      <c r="BL531" s="247"/>
      <c r="BM531" s="7"/>
      <c r="BN531" s="8"/>
      <c r="BO531" s="7"/>
      <c r="BP531" s="247"/>
      <c r="BQ531" s="7"/>
      <c r="BR531" s="247"/>
      <c r="BS531" s="7"/>
      <c r="BT531" s="247"/>
      <c r="BU531" s="7"/>
      <c r="BV531" s="247"/>
      <c r="BW531" s="7"/>
      <c r="BX531" s="8"/>
      <c r="BY531" s="7"/>
      <c r="BZ531" s="8"/>
      <c r="CB531" s="41"/>
      <c r="CC531" s="41">
        <f t="shared" si="43"/>
        <v>0</v>
      </c>
      <c r="CD531">
        <f t="shared" si="46"/>
        <v>0</v>
      </c>
    </row>
    <row r="532" spans="1:84" x14ac:dyDescent="0.25">
      <c r="A532">
        <v>456</v>
      </c>
      <c r="B532" s="6"/>
      <c r="C532" s="10"/>
      <c r="D532" s="32"/>
      <c r="E532" s="10"/>
      <c r="F532" s="32"/>
      <c r="G532" s="10"/>
      <c r="H532" s="32"/>
      <c r="I532" s="10"/>
      <c r="J532" s="32"/>
      <c r="K532" s="10"/>
      <c r="L532" s="32"/>
      <c r="M532" s="10"/>
      <c r="N532" s="32"/>
      <c r="O532" s="10"/>
      <c r="P532" s="32"/>
      <c r="Q532" s="10"/>
      <c r="R532" s="32"/>
      <c r="S532" s="10"/>
      <c r="T532" s="32"/>
      <c r="U532" s="10"/>
      <c r="V532" s="32"/>
      <c r="W532" s="10"/>
      <c r="X532" s="32"/>
      <c r="Y532" s="10"/>
      <c r="Z532" s="32"/>
      <c r="AA532" s="10"/>
      <c r="AB532" s="32"/>
      <c r="AC532" s="10"/>
      <c r="AD532" s="32"/>
      <c r="AE532" s="10"/>
      <c r="AF532" s="32"/>
      <c r="AG532" s="10"/>
      <c r="AH532" s="32"/>
      <c r="AI532" s="10"/>
      <c r="AJ532" s="32"/>
      <c r="AK532" s="10"/>
      <c r="AL532" s="32"/>
      <c r="AM532" s="10"/>
      <c r="AN532" s="32"/>
      <c r="AO532" s="10"/>
      <c r="AP532" s="32"/>
      <c r="AQ532" s="10"/>
      <c r="AR532" s="32"/>
      <c r="AS532" s="10"/>
      <c r="AT532" s="32"/>
      <c r="AU532" s="10"/>
      <c r="AV532" s="32"/>
      <c r="AW532" s="10"/>
      <c r="AX532" s="242"/>
      <c r="AY532" s="10"/>
      <c r="AZ532" s="32"/>
      <c r="BA532" s="10"/>
      <c r="BB532" s="242"/>
      <c r="BC532" s="10"/>
      <c r="BD532" s="242"/>
      <c r="BE532" s="7"/>
      <c r="BF532" s="247"/>
      <c r="BG532" s="10"/>
      <c r="BH532" s="242"/>
      <c r="BI532" s="7"/>
      <c r="BJ532" s="247"/>
      <c r="BK532" s="7"/>
      <c r="BL532" s="247"/>
      <c r="BM532" s="7"/>
      <c r="BN532" s="8"/>
      <c r="BO532" s="7"/>
      <c r="BP532" s="247"/>
      <c r="BQ532" s="7"/>
      <c r="BR532" s="247"/>
      <c r="BS532" s="7"/>
      <c r="BT532" s="247"/>
      <c r="BU532" s="7"/>
      <c r="BV532" s="247"/>
      <c r="BW532" s="7"/>
      <c r="BX532" s="8"/>
      <c r="BY532" s="7"/>
      <c r="BZ532" s="8"/>
      <c r="CB532" s="41"/>
      <c r="CC532" s="41">
        <f t="shared" si="43"/>
        <v>0</v>
      </c>
      <c r="CD532">
        <f t="shared" si="46"/>
        <v>0</v>
      </c>
    </row>
    <row r="533" spans="1:84" x14ac:dyDescent="0.25">
      <c r="A533">
        <v>457</v>
      </c>
      <c r="B533" s="6"/>
      <c r="C533" s="10"/>
      <c r="D533" s="32"/>
      <c r="E533" s="10"/>
      <c r="F533" s="32"/>
      <c r="G533" s="10"/>
      <c r="H533" s="32"/>
      <c r="I533" s="10"/>
      <c r="J533" s="32"/>
      <c r="K533" s="10"/>
      <c r="L533" s="32"/>
      <c r="M533" s="10"/>
      <c r="N533" s="32"/>
      <c r="O533" s="10"/>
      <c r="P533" s="32"/>
      <c r="Q533" s="10"/>
      <c r="R533" s="32"/>
      <c r="S533" s="10"/>
      <c r="T533" s="32"/>
      <c r="U533" s="10"/>
      <c r="V533" s="32"/>
      <c r="W533" s="10"/>
      <c r="X533" s="32"/>
      <c r="Y533" s="10"/>
      <c r="Z533" s="32"/>
      <c r="AA533" s="10"/>
      <c r="AB533" s="32"/>
      <c r="AC533" s="10"/>
      <c r="AD533" s="32"/>
      <c r="AE533" s="10"/>
      <c r="AF533" s="32"/>
      <c r="AG533" s="10"/>
      <c r="AH533" s="32"/>
      <c r="AI533" s="10"/>
      <c r="AJ533" s="32"/>
      <c r="AK533" s="10"/>
      <c r="AL533" s="32"/>
      <c r="AM533" s="10"/>
      <c r="AN533" s="32"/>
      <c r="AO533" s="10"/>
      <c r="AP533" s="32"/>
      <c r="AQ533" s="10"/>
      <c r="AR533" s="32"/>
      <c r="AS533" s="10"/>
      <c r="AT533" s="32"/>
      <c r="AU533" s="10"/>
      <c r="AV533" s="32"/>
      <c r="AW533" s="10"/>
      <c r="AX533" s="242"/>
      <c r="AY533" s="10"/>
      <c r="AZ533" s="32"/>
      <c r="BA533" s="10"/>
      <c r="BB533" s="242"/>
      <c r="BC533" s="10"/>
      <c r="BD533" s="242"/>
      <c r="BE533" s="7"/>
      <c r="BF533" s="247"/>
      <c r="BG533" s="10"/>
      <c r="BH533" s="242"/>
      <c r="BI533" s="7"/>
      <c r="BJ533" s="247"/>
      <c r="BK533" s="7"/>
      <c r="BL533" s="247"/>
      <c r="BM533" s="7"/>
      <c r="BN533" s="8"/>
      <c r="BO533" s="7"/>
      <c r="BP533" s="247"/>
      <c r="BQ533" s="7"/>
      <c r="BR533" s="247"/>
      <c r="BS533" s="7"/>
      <c r="BT533" s="247"/>
      <c r="BU533" s="7"/>
      <c r="BV533" s="247"/>
      <c r="BW533" s="7"/>
      <c r="BX533" s="8"/>
      <c r="BY533" s="7"/>
      <c r="BZ533" s="8"/>
      <c r="CB533" s="41"/>
      <c r="CC533" s="41">
        <f t="shared" si="43"/>
        <v>0</v>
      </c>
      <c r="CD533">
        <f t="shared" si="46"/>
        <v>0</v>
      </c>
    </row>
    <row r="534" spans="1:84" x14ac:dyDescent="0.25">
      <c r="A534">
        <v>458</v>
      </c>
      <c r="B534" s="6"/>
      <c r="C534" s="10"/>
      <c r="D534" s="32"/>
      <c r="E534" s="10"/>
      <c r="F534" s="32"/>
      <c r="G534" s="10"/>
      <c r="H534" s="32"/>
      <c r="I534" s="10"/>
      <c r="J534" s="32"/>
      <c r="K534" s="10"/>
      <c r="L534" s="32"/>
      <c r="M534" s="10"/>
      <c r="N534" s="32"/>
      <c r="O534" s="10"/>
      <c r="P534" s="32"/>
      <c r="Q534" s="10"/>
      <c r="R534" s="32"/>
      <c r="S534" s="10"/>
      <c r="T534" s="32"/>
      <c r="U534" s="10"/>
      <c r="V534" s="32"/>
      <c r="W534" s="10"/>
      <c r="X534" s="32"/>
      <c r="Y534" s="10"/>
      <c r="Z534" s="32"/>
      <c r="AA534" s="10"/>
      <c r="AB534" s="32"/>
      <c r="AC534" s="10"/>
      <c r="AD534" s="32"/>
      <c r="AE534" s="10"/>
      <c r="AF534" s="32"/>
      <c r="AG534" s="10"/>
      <c r="AH534" s="32"/>
      <c r="AI534" s="10"/>
      <c r="AJ534" s="32"/>
      <c r="AK534" s="10"/>
      <c r="AL534" s="32"/>
      <c r="AM534" s="10"/>
      <c r="AN534" s="32"/>
      <c r="AO534" s="10"/>
      <c r="AP534" s="32"/>
      <c r="AQ534" s="10"/>
      <c r="AR534" s="32"/>
      <c r="AS534" s="10"/>
      <c r="AT534" s="32"/>
      <c r="AU534" s="10"/>
      <c r="AV534" s="32"/>
      <c r="AW534" s="10"/>
      <c r="AX534" s="242"/>
      <c r="AY534" s="10"/>
      <c r="AZ534" s="32"/>
      <c r="BA534" s="10"/>
      <c r="BB534" s="242"/>
      <c r="BC534" s="10"/>
      <c r="BD534" s="242"/>
      <c r="BE534" s="7"/>
      <c r="BF534" s="247"/>
      <c r="BG534" s="10"/>
      <c r="BH534" s="242"/>
      <c r="BI534" s="7"/>
      <c r="BJ534" s="247"/>
      <c r="BK534" s="7"/>
      <c r="BL534" s="247"/>
      <c r="BM534" s="7"/>
      <c r="BN534" s="8"/>
      <c r="BO534" s="7"/>
      <c r="BP534" s="247"/>
      <c r="BQ534" s="7"/>
      <c r="BR534" s="247"/>
      <c r="BS534" s="7"/>
      <c r="BT534" s="247"/>
      <c r="BU534" s="7"/>
      <c r="BV534" s="247"/>
      <c r="BW534" s="7"/>
      <c r="BX534" s="8"/>
      <c r="BY534" s="7"/>
      <c r="BZ534" s="8"/>
      <c r="CB534" s="41"/>
      <c r="CC534" s="41">
        <f t="shared" si="43"/>
        <v>0</v>
      </c>
      <c r="CD534">
        <f t="shared" si="46"/>
        <v>0</v>
      </c>
    </row>
    <row r="535" spans="1:84" x14ac:dyDescent="0.25">
      <c r="A535">
        <v>459</v>
      </c>
      <c r="B535" s="6"/>
      <c r="C535" s="10"/>
      <c r="D535" s="32"/>
      <c r="E535" s="10"/>
      <c r="F535" s="32"/>
      <c r="G535" s="10"/>
      <c r="H535" s="32"/>
      <c r="I535" s="10"/>
      <c r="J535" s="32"/>
      <c r="K535" s="94"/>
      <c r="L535" s="32"/>
      <c r="M535" s="10"/>
      <c r="N535" s="32"/>
      <c r="O535" s="10"/>
      <c r="P535" s="32"/>
      <c r="Q535" s="10"/>
      <c r="R535" s="32"/>
      <c r="S535" s="10"/>
      <c r="T535" s="32"/>
      <c r="U535" s="10"/>
      <c r="V535" s="32"/>
      <c r="W535" s="10"/>
      <c r="X535" s="32"/>
      <c r="Y535" s="10"/>
      <c r="Z535" s="32"/>
      <c r="AA535" s="10"/>
      <c r="AB535" s="32"/>
      <c r="AC535" s="10"/>
      <c r="AD535" s="32"/>
      <c r="AE535" s="10"/>
      <c r="AF535" s="32"/>
      <c r="AG535" s="10"/>
      <c r="AH535" s="32"/>
      <c r="AI535" s="10"/>
      <c r="AJ535" s="32"/>
      <c r="AK535" s="10"/>
      <c r="AL535" s="32"/>
      <c r="AM535" s="10"/>
      <c r="AN535" s="32"/>
      <c r="AO535" s="10"/>
      <c r="AP535" s="32"/>
      <c r="AQ535" s="10"/>
      <c r="AR535" s="32"/>
      <c r="AS535" s="10"/>
      <c r="AT535" s="32"/>
      <c r="AU535" s="10"/>
      <c r="AV535" s="32"/>
      <c r="AW535" s="10"/>
      <c r="AX535" s="242"/>
      <c r="AY535" s="10"/>
      <c r="AZ535" s="32"/>
      <c r="BA535" s="10"/>
      <c r="BB535" s="242"/>
      <c r="BC535" s="10"/>
      <c r="BD535" s="242"/>
      <c r="BE535" s="7"/>
      <c r="BF535" s="247"/>
      <c r="BG535" s="10"/>
      <c r="BH535" s="242"/>
      <c r="BI535" s="7"/>
      <c r="BJ535" s="247"/>
      <c r="BK535" s="7"/>
      <c r="BL535" s="247"/>
      <c r="BM535" s="7"/>
      <c r="BN535" s="8"/>
      <c r="BO535" s="7"/>
      <c r="BP535" s="247"/>
      <c r="BQ535" s="7"/>
      <c r="BR535" s="247"/>
      <c r="BS535" s="7"/>
      <c r="BT535" s="247"/>
      <c r="BU535" s="7"/>
      <c r="BV535" s="247"/>
      <c r="BW535" s="7"/>
      <c r="BX535" s="8"/>
      <c r="BY535" s="7"/>
      <c r="BZ535" s="8"/>
      <c r="CB535" s="41"/>
      <c r="CC535" s="41">
        <f t="shared" si="43"/>
        <v>0</v>
      </c>
      <c r="CD535">
        <f t="shared" si="46"/>
        <v>0</v>
      </c>
      <c r="CF535" s="39"/>
    </row>
    <row r="536" spans="1:84" x14ac:dyDescent="0.25">
      <c r="A536">
        <v>460</v>
      </c>
      <c r="B536" s="6"/>
      <c r="C536" s="10"/>
      <c r="D536" s="32"/>
      <c r="E536" s="10"/>
      <c r="F536" s="32"/>
      <c r="G536" s="10"/>
      <c r="H536" s="32"/>
      <c r="I536" s="10"/>
      <c r="J536" s="32"/>
      <c r="K536" s="10"/>
      <c r="L536" s="32"/>
      <c r="M536" s="10"/>
      <c r="N536" s="32"/>
      <c r="O536" s="10"/>
      <c r="P536" s="32"/>
      <c r="Q536" s="10"/>
      <c r="R536" s="32"/>
      <c r="S536" s="10"/>
      <c r="T536" s="32"/>
      <c r="U536" s="10"/>
      <c r="V536" s="32"/>
      <c r="W536" s="10"/>
      <c r="X536" s="32"/>
      <c r="Y536" s="10"/>
      <c r="Z536" s="32"/>
      <c r="AA536" s="10"/>
      <c r="AB536" s="32"/>
      <c r="AC536" s="10"/>
      <c r="AD536" s="32"/>
      <c r="AE536" s="10"/>
      <c r="AF536" s="32"/>
      <c r="AG536" s="10"/>
      <c r="AH536" s="32"/>
      <c r="AI536" s="10"/>
      <c r="AJ536" s="32"/>
      <c r="AK536" s="10"/>
      <c r="AL536" s="32"/>
      <c r="AM536" s="10"/>
      <c r="AN536" s="32"/>
      <c r="AO536" s="10"/>
      <c r="AP536" s="32"/>
      <c r="AQ536" s="10"/>
      <c r="AR536" s="32"/>
      <c r="AS536" s="10"/>
      <c r="AT536" s="32"/>
      <c r="AU536" s="10"/>
      <c r="AV536" s="32"/>
      <c r="AW536" s="10"/>
      <c r="AX536" s="242"/>
      <c r="AY536" s="10"/>
      <c r="AZ536" s="32"/>
      <c r="BA536" s="10"/>
      <c r="BB536" s="242"/>
      <c r="BC536" s="10"/>
      <c r="BD536" s="242"/>
      <c r="BE536" s="7"/>
      <c r="BF536" s="247"/>
      <c r="BG536" s="10"/>
      <c r="BH536" s="242"/>
      <c r="BI536" s="7"/>
      <c r="BJ536" s="247"/>
      <c r="BK536" s="7"/>
      <c r="BL536" s="247"/>
      <c r="BM536" s="7"/>
      <c r="BN536" s="8"/>
      <c r="BO536" s="7"/>
      <c r="BP536" s="247"/>
      <c r="BQ536" s="7"/>
      <c r="BR536" s="247"/>
      <c r="BS536" s="7"/>
      <c r="BT536" s="247"/>
      <c r="BU536" s="7"/>
      <c r="BV536" s="247"/>
      <c r="BW536" s="7"/>
      <c r="BX536" s="8"/>
      <c r="BY536" s="7"/>
      <c r="BZ536" s="8"/>
      <c r="CB536" s="41"/>
      <c r="CC536" s="41">
        <f t="shared" si="43"/>
        <v>0</v>
      </c>
      <c r="CD536">
        <f t="shared" si="46"/>
        <v>0</v>
      </c>
    </row>
    <row r="537" spans="1:84" x14ac:dyDescent="0.25">
      <c r="A537">
        <v>461</v>
      </c>
      <c r="B537" s="6"/>
      <c r="C537" s="10"/>
      <c r="D537" s="32"/>
      <c r="E537" s="10"/>
      <c r="F537" s="32"/>
      <c r="G537" s="10"/>
      <c r="H537" s="32"/>
      <c r="I537" s="10"/>
      <c r="J537" s="32"/>
      <c r="K537" s="94"/>
      <c r="L537" s="32"/>
      <c r="M537" s="10"/>
      <c r="N537" s="32"/>
      <c r="O537" s="10"/>
      <c r="P537" s="32"/>
      <c r="Q537" s="10"/>
      <c r="R537" s="32"/>
      <c r="S537" s="10"/>
      <c r="T537" s="32"/>
      <c r="U537" s="10"/>
      <c r="V537" s="32"/>
      <c r="W537" s="10"/>
      <c r="X537" s="32"/>
      <c r="Y537" s="10"/>
      <c r="Z537" s="32"/>
      <c r="AA537" s="10"/>
      <c r="AB537" s="32"/>
      <c r="AC537" s="10"/>
      <c r="AD537" s="32"/>
      <c r="AE537" s="10"/>
      <c r="AF537" s="32"/>
      <c r="AG537" s="10"/>
      <c r="AH537" s="32"/>
      <c r="AI537" s="10"/>
      <c r="AJ537" s="32"/>
      <c r="AK537" s="10"/>
      <c r="AL537" s="32"/>
      <c r="AM537" s="10"/>
      <c r="AN537" s="32"/>
      <c r="AO537" s="10"/>
      <c r="AP537" s="32"/>
      <c r="AQ537" s="10"/>
      <c r="AR537" s="32"/>
      <c r="AS537" s="10"/>
      <c r="AT537" s="32"/>
      <c r="AU537" s="10"/>
      <c r="AV537" s="32"/>
      <c r="AW537" s="10"/>
      <c r="AX537" s="242"/>
      <c r="AY537" s="10"/>
      <c r="AZ537" s="32"/>
      <c r="BA537" s="10"/>
      <c r="BB537" s="242"/>
      <c r="BC537" s="10"/>
      <c r="BD537" s="242"/>
      <c r="BE537" s="7"/>
      <c r="BF537" s="247"/>
      <c r="BG537" s="10"/>
      <c r="BH537" s="242"/>
      <c r="BI537" s="7"/>
      <c r="BJ537" s="247"/>
      <c r="BK537" s="7"/>
      <c r="BL537" s="247"/>
      <c r="BM537" s="7"/>
      <c r="BN537" s="8"/>
      <c r="BO537" s="7"/>
      <c r="BP537" s="247"/>
      <c r="BQ537" s="7"/>
      <c r="BR537" s="247"/>
      <c r="BS537" s="7"/>
      <c r="BT537" s="247"/>
      <c r="BU537" s="7"/>
      <c r="BV537" s="247"/>
      <c r="BW537" s="7"/>
      <c r="BX537" s="8"/>
      <c r="BY537" s="7"/>
      <c r="BZ537" s="8"/>
      <c r="CB537" s="41"/>
      <c r="CC537" s="41">
        <f t="shared" si="43"/>
        <v>0</v>
      </c>
      <c r="CD537">
        <f t="shared" si="46"/>
        <v>0</v>
      </c>
      <c r="CF537" s="39"/>
    </row>
    <row r="538" spans="1:84" x14ac:dyDescent="0.25">
      <c r="A538">
        <v>462</v>
      </c>
      <c r="B538" s="6"/>
      <c r="C538" s="10"/>
      <c r="D538" s="32"/>
      <c r="E538" s="10"/>
      <c r="F538" s="32"/>
      <c r="G538" s="10"/>
      <c r="H538" s="32"/>
      <c r="I538" s="10"/>
      <c r="J538" s="32"/>
      <c r="K538" s="10"/>
      <c r="L538" s="32"/>
      <c r="M538" s="10"/>
      <c r="N538" s="32"/>
      <c r="O538" s="10"/>
      <c r="P538" s="32"/>
      <c r="Q538" s="10"/>
      <c r="R538" s="32"/>
      <c r="S538" s="10"/>
      <c r="T538" s="32"/>
      <c r="U538" s="10"/>
      <c r="V538" s="32"/>
      <c r="W538" s="10"/>
      <c r="X538" s="32"/>
      <c r="Y538" s="10"/>
      <c r="Z538" s="32"/>
      <c r="AA538" s="10"/>
      <c r="AB538" s="32"/>
      <c r="AC538" s="10"/>
      <c r="AD538" s="32"/>
      <c r="AE538" s="10"/>
      <c r="AF538" s="32"/>
      <c r="AG538" s="10"/>
      <c r="AH538" s="32"/>
      <c r="AI538" s="10"/>
      <c r="AJ538" s="32"/>
      <c r="AK538" s="10"/>
      <c r="AL538" s="32"/>
      <c r="AM538" s="10"/>
      <c r="AN538" s="32"/>
      <c r="AO538" s="10"/>
      <c r="AP538" s="32"/>
      <c r="AQ538" s="10"/>
      <c r="AR538" s="32"/>
      <c r="AS538" s="10"/>
      <c r="AT538" s="32"/>
      <c r="AU538" s="10"/>
      <c r="AV538" s="32"/>
      <c r="AW538" s="10"/>
      <c r="AX538" s="242"/>
      <c r="AY538" s="10"/>
      <c r="AZ538" s="32"/>
      <c r="BA538" s="10"/>
      <c r="BB538" s="242"/>
      <c r="BC538" s="10"/>
      <c r="BD538" s="242"/>
      <c r="BE538" s="7"/>
      <c r="BF538" s="247"/>
      <c r="BG538" s="10"/>
      <c r="BH538" s="242"/>
      <c r="BI538" s="7"/>
      <c r="BJ538" s="247"/>
      <c r="BK538" s="7"/>
      <c r="BL538" s="247"/>
      <c r="BM538" s="7"/>
      <c r="BN538" s="8"/>
      <c r="BO538" s="7"/>
      <c r="BP538" s="247"/>
      <c r="BQ538" s="7"/>
      <c r="BR538" s="247"/>
      <c r="BS538" s="7"/>
      <c r="BT538" s="247"/>
      <c r="BU538" s="7"/>
      <c r="BV538" s="247"/>
      <c r="BW538" s="7"/>
      <c r="BX538" s="8"/>
      <c r="BY538" s="7"/>
      <c r="BZ538" s="8"/>
      <c r="CB538" s="41"/>
      <c r="CC538" s="41">
        <f t="shared" ref="CC538:CC601" si="47">+AI538+AE538+Y538+W538+U538+S538+Q538+O538+M538+I538+G538+E538+C538+AG538+K538+BY538+CF538+AA538+AC538+AQ538+AU538+AW538+BE538+BW538+BQ538+BO538+BG538+BC538+BA538+AY538+BI538+BK538+BM538+BS538+BU538+AS538</f>
        <v>0</v>
      </c>
      <c r="CD538">
        <f t="shared" si="46"/>
        <v>0</v>
      </c>
    </row>
    <row r="539" spans="1:84" x14ac:dyDescent="0.25">
      <c r="A539">
        <v>463</v>
      </c>
      <c r="B539" s="6"/>
      <c r="C539" s="10"/>
      <c r="D539" s="32"/>
      <c r="E539" s="94"/>
      <c r="F539" s="32"/>
      <c r="G539" s="10"/>
      <c r="H539" s="32"/>
      <c r="I539" s="10"/>
      <c r="J539" s="32"/>
      <c r="K539" s="10"/>
      <c r="L539" s="32"/>
      <c r="M539" s="10"/>
      <c r="N539" s="32"/>
      <c r="O539" s="10"/>
      <c r="P539" s="32"/>
      <c r="Q539" s="10"/>
      <c r="R539" s="32"/>
      <c r="S539" s="10"/>
      <c r="T539" s="32"/>
      <c r="U539" s="10"/>
      <c r="V539" s="32"/>
      <c r="W539" s="10"/>
      <c r="X539" s="32"/>
      <c r="Y539" s="10"/>
      <c r="Z539" s="32"/>
      <c r="AA539" s="10"/>
      <c r="AB539" s="32"/>
      <c r="AC539" s="10"/>
      <c r="AD539" s="32"/>
      <c r="AE539" s="10"/>
      <c r="AF539" s="32"/>
      <c r="AG539" s="10"/>
      <c r="AH539" s="32"/>
      <c r="AI539" s="10"/>
      <c r="AJ539" s="32"/>
      <c r="AK539" s="10"/>
      <c r="AL539" s="32"/>
      <c r="AM539" s="10"/>
      <c r="AN539" s="32"/>
      <c r="AO539" s="10"/>
      <c r="AP539" s="32"/>
      <c r="AQ539" s="10"/>
      <c r="AR539" s="32"/>
      <c r="AS539" s="10"/>
      <c r="AT539" s="32"/>
      <c r="AU539" s="10"/>
      <c r="AV539" s="32"/>
      <c r="AW539" s="10"/>
      <c r="AX539" s="242"/>
      <c r="AY539" s="10"/>
      <c r="AZ539" s="32"/>
      <c r="BA539" s="10"/>
      <c r="BB539" s="242"/>
      <c r="BC539" s="10"/>
      <c r="BD539" s="242"/>
      <c r="BE539" s="7"/>
      <c r="BF539" s="247"/>
      <c r="BG539" s="10"/>
      <c r="BH539" s="242"/>
      <c r="BI539" s="7"/>
      <c r="BJ539" s="247"/>
      <c r="BK539" s="7"/>
      <c r="BL539" s="247"/>
      <c r="BM539" s="7"/>
      <c r="BN539" s="8"/>
      <c r="BO539" s="7"/>
      <c r="BP539" s="247"/>
      <c r="BQ539" s="7"/>
      <c r="BR539" s="247"/>
      <c r="BS539" s="7"/>
      <c r="BT539" s="247"/>
      <c r="BU539" s="7"/>
      <c r="BV539" s="247"/>
      <c r="BW539" s="7"/>
      <c r="BX539" s="8"/>
      <c r="BY539" s="7"/>
      <c r="BZ539" s="8"/>
      <c r="CB539" s="41"/>
      <c r="CC539" s="41">
        <f t="shared" si="47"/>
        <v>0</v>
      </c>
      <c r="CD539">
        <f t="shared" si="46"/>
        <v>0</v>
      </c>
    </row>
    <row r="540" spans="1:84" x14ac:dyDescent="0.25">
      <c r="A540">
        <v>464</v>
      </c>
      <c r="B540" s="6"/>
      <c r="C540" s="10"/>
      <c r="D540" s="32"/>
      <c r="E540" s="10"/>
      <c r="F540" s="32"/>
      <c r="G540" s="10"/>
      <c r="H540" s="32"/>
      <c r="I540" s="10"/>
      <c r="J540" s="32"/>
      <c r="K540" s="94"/>
      <c r="L540" s="32"/>
      <c r="M540" s="10"/>
      <c r="N540" s="32"/>
      <c r="O540" s="10"/>
      <c r="P540" s="32"/>
      <c r="Q540" s="10"/>
      <c r="R540" s="32"/>
      <c r="S540" s="10"/>
      <c r="T540" s="32"/>
      <c r="U540" s="10"/>
      <c r="V540" s="32"/>
      <c r="W540" s="10"/>
      <c r="X540" s="32"/>
      <c r="Y540" s="10"/>
      <c r="Z540" s="32"/>
      <c r="AA540" s="10"/>
      <c r="AB540" s="32"/>
      <c r="AC540" s="10"/>
      <c r="AD540" s="32"/>
      <c r="AE540" s="10"/>
      <c r="AF540" s="32"/>
      <c r="AG540" s="10"/>
      <c r="AH540" s="32"/>
      <c r="AI540" s="10"/>
      <c r="AJ540" s="32"/>
      <c r="AK540" s="10"/>
      <c r="AL540" s="32"/>
      <c r="AM540" s="10"/>
      <c r="AN540" s="32"/>
      <c r="AO540" s="10"/>
      <c r="AP540" s="32"/>
      <c r="AQ540" s="10"/>
      <c r="AR540" s="32"/>
      <c r="AS540" s="10"/>
      <c r="AT540" s="32"/>
      <c r="AU540" s="10"/>
      <c r="AV540" s="32"/>
      <c r="AW540" s="10"/>
      <c r="AX540" s="242"/>
      <c r="AY540" s="10"/>
      <c r="AZ540" s="32"/>
      <c r="BA540" s="10"/>
      <c r="BB540" s="242"/>
      <c r="BC540" s="10"/>
      <c r="BD540" s="242"/>
      <c r="BE540" s="7"/>
      <c r="BF540" s="247"/>
      <c r="BG540" s="10"/>
      <c r="BH540" s="242"/>
      <c r="BI540" s="7"/>
      <c r="BJ540" s="247"/>
      <c r="BK540" s="7"/>
      <c r="BL540" s="247"/>
      <c r="BM540" s="7"/>
      <c r="BN540" s="8"/>
      <c r="BO540" s="7"/>
      <c r="BP540" s="247"/>
      <c r="BQ540" s="7"/>
      <c r="BR540" s="247"/>
      <c r="BS540" s="7"/>
      <c r="BT540" s="247"/>
      <c r="BU540" s="7"/>
      <c r="BV540" s="247"/>
      <c r="BW540" s="7"/>
      <c r="BX540" s="8"/>
      <c r="BY540" s="7"/>
      <c r="BZ540" s="8"/>
      <c r="CB540" s="41"/>
      <c r="CC540" s="41">
        <f t="shared" si="47"/>
        <v>0</v>
      </c>
      <c r="CD540">
        <f t="shared" si="46"/>
        <v>0</v>
      </c>
      <c r="CF540" s="39"/>
    </row>
    <row r="541" spans="1:84" x14ac:dyDescent="0.25">
      <c r="A541">
        <v>465</v>
      </c>
      <c r="B541" s="6"/>
      <c r="C541" s="10"/>
      <c r="D541" s="32"/>
      <c r="E541" s="10"/>
      <c r="F541" s="32"/>
      <c r="G541" s="10"/>
      <c r="H541" s="32"/>
      <c r="I541" s="10"/>
      <c r="J541" s="32"/>
      <c r="K541" s="94"/>
      <c r="L541" s="32"/>
      <c r="M541" s="10"/>
      <c r="N541" s="32"/>
      <c r="O541" s="10"/>
      <c r="P541" s="32"/>
      <c r="Q541" s="10"/>
      <c r="R541" s="32"/>
      <c r="S541" s="10"/>
      <c r="T541" s="32"/>
      <c r="U541" s="10"/>
      <c r="V541" s="32"/>
      <c r="W541" s="10"/>
      <c r="X541" s="32"/>
      <c r="Y541" s="10"/>
      <c r="Z541" s="32"/>
      <c r="AA541" s="10"/>
      <c r="AB541" s="32"/>
      <c r="AC541" s="10"/>
      <c r="AD541" s="32"/>
      <c r="AE541" s="10"/>
      <c r="AF541" s="32"/>
      <c r="AG541" s="10"/>
      <c r="AH541" s="32"/>
      <c r="AI541" s="10"/>
      <c r="AJ541" s="32"/>
      <c r="AK541" s="10"/>
      <c r="AL541" s="32"/>
      <c r="AM541" s="10"/>
      <c r="AN541" s="32"/>
      <c r="AO541" s="10"/>
      <c r="AP541" s="32"/>
      <c r="AQ541" s="10"/>
      <c r="AR541" s="32"/>
      <c r="AS541" s="10"/>
      <c r="AT541" s="32"/>
      <c r="AU541" s="10"/>
      <c r="AV541" s="32"/>
      <c r="AW541" s="10"/>
      <c r="AX541" s="242"/>
      <c r="AY541" s="10"/>
      <c r="AZ541" s="32"/>
      <c r="BA541" s="10"/>
      <c r="BB541" s="242"/>
      <c r="BC541" s="10"/>
      <c r="BD541" s="242"/>
      <c r="BE541" s="7"/>
      <c r="BF541" s="247"/>
      <c r="BG541" s="10"/>
      <c r="BH541" s="242"/>
      <c r="BI541" s="7"/>
      <c r="BJ541" s="247"/>
      <c r="BK541" s="7"/>
      <c r="BL541" s="247"/>
      <c r="BM541" s="7"/>
      <c r="BN541" s="8"/>
      <c r="BO541" s="7"/>
      <c r="BP541" s="247"/>
      <c r="BQ541" s="7"/>
      <c r="BR541" s="247"/>
      <c r="BS541" s="7"/>
      <c r="BT541" s="247"/>
      <c r="BU541" s="7"/>
      <c r="BV541" s="247"/>
      <c r="BW541" s="7"/>
      <c r="BX541" s="8"/>
      <c r="BY541" s="7"/>
      <c r="BZ541" s="8"/>
      <c r="CB541" s="41"/>
      <c r="CC541" s="41">
        <f t="shared" si="47"/>
        <v>0</v>
      </c>
      <c r="CD541">
        <f t="shared" si="46"/>
        <v>0</v>
      </c>
      <c r="CF541" s="39"/>
    </row>
    <row r="542" spans="1:84" x14ac:dyDescent="0.25">
      <c r="A542">
        <v>466</v>
      </c>
      <c r="B542" s="6"/>
      <c r="C542" s="10"/>
      <c r="D542" s="32"/>
      <c r="E542" s="10"/>
      <c r="F542" s="32"/>
      <c r="G542" s="10"/>
      <c r="H542" s="32"/>
      <c r="I542" s="10"/>
      <c r="J542" s="32"/>
      <c r="K542" s="94"/>
      <c r="L542" s="32"/>
      <c r="M542" s="10"/>
      <c r="N542" s="32"/>
      <c r="O542" s="10"/>
      <c r="P542" s="32"/>
      <c r="Q542" s="10"/>
      <c r="R542" s="32"/>
      <c r="S542" s="10"/>
      <c r="T542" s="32"/>
      <c r="U542" s="10"/>
      <c r="V542" s="32"/>
      <c r="W542" s="10"/>
      <c r="X542" s="32"/>
      <c r="Y542" s="10"/>
      <c r="Z542" s="32"/>
      <c r="AA542" s="10"/>
      <c r="AB542" s="32"/>
      <c r="AC542" s="10"/>
      <c r="AD542" s="32"/>
      <c r="AE542" s="10"/>
      <c r="AF542" s="32"/>
      <c r="AG542" s="10"/>
      <c r="AH542" s="32"/>
      <c r="AI542" s="10"/>
      <c r="AJ542" s="32"/>
      <c r="AK542" s="10"/>
      <c r="AL542" s="32"/>
      <c r="AM542" s="10"/>
      <c r="AN542" s="32"/>
      <c r="AO542" s="10"/>
      <c r="AP542" s="32"/>
      <c r="AQ542" s="10"/>
      <c r="AR542" s="32"/>
      <c r="AS542" s="10"/>
      <c r="AT542" s="32"/>
      <c r="AU542" s="10"/>
      <c r="AV542" s="32"/>
      <c r="AW542" s="10"/>
      <c r="AX542" s="242"/>
      <c r="AY542" s="10"/>
      <c r="AZ542" s="32"/>
      <c r="BA542" s="10"/>
      <c r="BB542" s="242"/>
      <c r="BC542" s="10"/>
      <c r="BD542" s="242"/>
      <c r="BE542" s="7"/>
      <c r="BF542" s="247"/>
      <c r="BG542" s="10"/>
      <c r="BH542" s="242"/>
      <c r="BI542" s="7"/>
      <c r="BJ542" s="247"/>
      <c r="BK542" s="7"/>
      <c r="BL542" s="247"/>
      <c r="BM542" s="7"/>
      <c r="BN542" s="8"/>
      <c r="BO542" s="7"/>
      <c r="BP542" s="247"/>
      <c r="BQ542" s="7"/>
      <c r="BR542" s="247"/>
      <c r="BS542" s="7"/>
      <c r="BT542" s="247"/>
      <c r="BU542" s="7"/>
      <c r="BV542" s="247"/>
      <c r="BW542" s="7"/>
      <c r="BX542" s="8"/>
      <c r="BY542" s="7"/>
      <c r="BZ542" s="8"/>
      <c r="CB542" s="41"/>
      <c r="CC542" s="41">
        <f t="shared" si="47"/>
        <v>0</v>
      </c>
      <c r="CD542">
        <f t="shared" si="46"/>
        <v>0</v>
      </c>
      <c r="CF542" s="39"/>
    </row>
    <row r="543" spans="1:84" x14ac:dyDescent="0.25">
      <c r="A543">
        <v>467</v>
      </c>
      <c r="B543" s="6"/>
      <c r="C543" s="10"/>
      <c r="D543" s="32"/>
      <c r="E543" s="10"/>
      <c r="F543" s="32"/>
      <c r="G543" s="10"/>
      <c r="H543" s="32"/>
      <c r="I543" s="10"/>
      <c r="J543" s="32"/>
      <c r="K543" s="94"/>
      <c r="L543" s="32"/>
      <c r="M543" s="10"/>
      <c r="N543" s="32"/>
      <c r="O543" s="10"/>
      <c r="P543" s="32"/>
      <c r="Q543" s="10"/>
      <c r="R543" s="32"/>
      <c r="S543" s="10"/>
      <c r="T543" s="32"/>
      <c r="U543" s="10"/>
      <c r="V543" s="32"/>
      <c r="W543" s="10"/>
      <c r="X543" s="32"/>
      <c r="Y543" s="10"/>
      <c r="Z543" s="32"/>
      <c r="AA543" s="10"/>
      <c r="AB543" s="32"/>
      <c r="AC543" s="10"/>
      <c r="AD543" s="32"/>
      <c r="AE543" s="10"/>
      <c r="AF543" s="32"/>
      <c r="AG543" s="10"/>
      <c r="AH543" s="32"/>
      <c r="AI543" s="10"/>
      <c r="AJ543" s="32"/>
      <c r="AK543" s="10"/>
      <c r="AL543" s="32"/>
      <c r="AM543" s="10"/>
      <c r="AN543" s="32"/>
      <c r="AO543" s="10"/>
      <c r="AP543" s="32"/>
      <c r="AQ543" s="10"/>
      <c r="AR543" s="32"/>
      <c r="AS543" s="10"/>
      <c r="AT543" s="32"/>
      <c r="AU543" s="10"/>
      <c r="AV543" s="32"/>
      <c r="AW543" s="10"/>
      <c r="AX543" s="242"/>
      <c r="AY543" s="10"/>
      <c r="AZ543" s="32"/>
      <c r="BA543" s="10"/>
      <c r="BB543" s="242"/>
      <c r="BC543" s="10"/>
      <c r="BD543" s="242"/>
      <c r="BE543" s="7"/>
      <c r="BF543" s="247"/>
      <c r="BG543" s="10"/>
      <c r="BH543" s="242"/>
      <c r="BI543" s="7"/>
      <c r="BJ543" s="247"/>
      <c r="BK543" s="7"/>
      <c r="BL543" s="247"/>
      <c r="BM543" s="7"/>
      <c r="BN543" s="8"/>
      <c r="BO543" s="7"/>
      <c r="BP543" s="247"/>
      <c r="BQ543" s="7"/>
      <c r="BR543" s="247"/>
      <c r="BS543" s="7"/>
      <c r="BT543" s="247"/>
      <c r="BU543" s="7"/>
      <c r="BV543" s="247"/>
      <c r="BW543" s="7"/>
      <c r="BX543" s="8"/>
      <c r="BY543" s="7"/>
      <c r="BZ543" s="8"/>
      <c r="CB543" s="41"/>
      <c r="CC543" s="41">
        <f t="shared" si="47"/>
        <v>0</v>
      </c>
      <c r="CD543">
        <f t="shared" si="46"/>
        <v>0</v>
      </c>
      <c r="CF543" s="39"/>
    </row>
    <row r="544" spans="1:84" x14ac:dyDescent="0.25">
      <c r="A544">
        <v>468</v>
      </c>
      <c r="B544" s="6"/>
      <c r="C544" s="10"/>
      <c r="D544" s="32"/>
      <c r="E544" s="10"/>
      <c r="F544" s="32"/>
      <c r="G544" s="10"/>
      <c r="H544" s="32"/>
      <c r="I544" s="10"/>
      <c r="J544" s="32"/>
      <c r="K544" s="10"/>
      <c r="L544" s="32"/>
      <c r="M544" s="10"/>
      <c r="N544" s="32"/>
      <c r="O544" s="10"/>
      <c r="P544" s="32"/>
      <c r="Q544" s="10"/>
      <c r="R544" s="32"/>
      <c r="S544" s="10"/>
      <c r="T544" s="32"/>
      <c r="U544" s="10"/>
      <c r="V544" s="32"/>
      <c r="W544" s="10"/>
      <c r="X544" s="32"/>
      <c r="Y544" s="10"/>
      <c r="Z544" s="32"/>
      <c r="AA544" s="10"/>
      <c r="AB544" s="32"/>
      <c r="AC544" s="10"/>
      <c r="AD544" s="32"/>
      <c r="AE544" s="10"/>
      <c r="AF544" s="32"/>
      <c r="AG544" s="10"/>
      <c r="AH544" s="32"/>
      <c r="AI544" s="10"/>
      <c r="AJ544" s="32"/>
      <c r="AK544" s="10"/>
      <c r="AL544" s="32"/>
      <c r="AM544" s="10"/>
      <c r="AN544" s="32"/>
      <c r="AO544" s="10"/>
      <c r="AP544" s="32"/>
      <c r="AQ544" s="10"/>
      <c r="AR544" s="32"/>
      <c r="AS544" s="10"/>
      <c r="AT544" s="32"/>
      <c r="AU544" s="10"/>
      <c r="AV544" s="32"/>
      <c r="AW544" s="10"/>
      <c r="AX544" s="242"/>
      <c r="AY544" s="10"/>
      <c r="AZ544" s="32"/>
      <c r="BA544" s="10"/>
      <c r="BB544" s="242"/>
      <c r="BC544" s="10"/>
      <c r="BD544" s="242"/>
      <c r="BE544" s="7"/>
      <c r="BF544" s="247"/>
      <c r="BG544" s="10"/>
      <c r="BH544" s="242"/>
      <c r="BI544" s="7"/>
      <c r="BJ544" s="247"/>
      <c r="BK544" s="7"/>
      <c r="BL544" s="247"/>
      <c r="BM544" s="7"/>
      <c r="BN544" s="8"/>
      <c r="BO544" s="7"/>
      <c r="BP544" s="247"/>
      <c r="BQ544" s="7"/>
      <c r="BR544" s="247"/>
      <c r="BS544" s="7"/>
      <c r="BT544" s="247"/>
      <c r="BU544" s="7"/>
      <c r="BV544" s="247"/>
      <c r="BW544" s="7"/>
      <c r="BX544" s="8"/>
      <c r="BY544" s="7"/>
      <c r="BZ544" s="8"/>
      <c r="CB544" s="41"/>
      <c r="CC544" s="41">
        <f t="shared" si="47"/>
        <v>0</v>
      </c>
      <c r="CD544">
        <f t="shared" si="46"/>
        <v>0</v>
      </c>
    </row>
    <row r="545" spans="1:84" x14ac:dyDescent="0.25">
      <c r="A545">
        <v>469</v>
      </c>
      <c r="B545" s="6"/>
      <c r="C545" s="10"/>
      <c r="D545" s="32"/>
      <c r="E545" s="10"/>
      <c r="F545" s="32"/>
      <c r="G545" s="10"/>
      <c r="H545" s="32"/>
      <c r="I545" s="10"/>
      <c r="J545" s="32"/>
      <c r="K545" s="10"/>
      <c r="L545" s="32"/>
      <c r="M545" s="10"/>
      <c r="N545" s="32"/>
      <c r="O545" s="10"/>
      <c r="P545" s="32"/>
      <c r="Q545" s="10"/>
      <c r="R545" s="32"/>
      <c r="S545" s="10"/>
      <c r="T545" s="32"/>
      <c r="U545" s="10"/>
      <c r="V545" s="32"/>
      <c r="W545" s="10"/>
      <c r="X545" s="32"/>
      <c r="Y545" s="10"/>
      <c r="Z545" s="32"/>
      <c r="AA545" s="10"/>
      <c r="AB545" s="32"/>
      <c r="AC545" s="10"/>
      <c r="AD545" s="32"/>
      <c r="AE545" s="10"/>
      <c r="AF545" s="32"/>
      <c r="AG545" s="10"/>
      <c r="AH545" s="32"/>
      <c r="AI545" s="10"/>
      <c r="AJ545" s="32"/>
      <c r="AK545" s="10"/>
      <c r="AL545" s="32"/>
      <c r="AM545" s="10"/>
      <c r="AN545" s="32"/>
      <c r="AO545" s="10"/>
      <c r="AP545" s="32"/>
      <c r="AQ545" s="10"/>
      <c r="AR545" s="32"/>
      <c r="AS545" s="10"/>
      <c r="AT545" s="32"/>
      <c r="AU545" s="10"/>
      <c r="AV545" s="32"/>
      <c r="AW545" s="10"/>
      <c r="AX545" s="242"/>
      <c r="AY545" s="10"/>
      <c r="AZ545" s="32"/>
      <c r="BA545" s="10"/>
      <c r="BB545" s="242"/>
      <c r="BC545" s="10"/>
      <c r="BD545" s="242"/>
      <c r="BE545" s="7"/>
      <c r="BF545" s="247"/>
      <c r="BG545" s="10"/>
      <c r="BH545" s="242"/>
      <c r="BI545" s="7"/>
      <c r="BJ545" s="247"/>
      <c r="BK545" s="7"/>
      <c r="BL545" s="247"/>
      <c r="BM545" s="7"/>
      <c r="BN545" s="8"/>
      <c r="BO545" s="7"/>
      <c r="BP545" s="247"/>
      <c r="BQ545" s="7"/>
      <c r="BR545" s="247"/>
      <c r="BS545" s="7"/>
      <c r="BT545" s="247"/>
      <c r="BU545" s="7"/>
      <c r="BV545" s="247"/>
      <c r="BW545" s="7"/>
      <c r="BX545" s="8"/>
      <c r="BY545" s="7"/>
      <c r="BZ545" s="8"/>
      <c r="CB545" s="41"/>
      <c r="CC545" s="41">
        <f t="shared" si="47"/>
        <v>0</v>
      </c>
      <c r="CD545">
        <f t="shared" si="46"/>
        <v>0</v>
      </c>
    </row>
    <row r="546" spans="1:84" x14ac:dyDescent="0.25">
      <c r="A546">
        <v>470</v>
      </c>
      <c r="B546" s="6"/>
      <c r="C546" s="10"/>
      <c r="D546" s="32"/>
      <c r="E546" s="10"/>
      <c r="F546" s="32"/>
      <c r="G546" s="10"/>
      <c r="H546" s="32"/>
      <c r="I546" s="10"/>
      <c r="J546" s="32"/>
      <c r="K546" s="10"/>
      <c r="L546" s="32"/>
      <c r="M546" s="10"/>
      <c r="N546" s="32"/>
      <c r="O546" s="10"/>
      <c r="P546" s="32"/>
      <c r="Q546" s="10"/>
      <c r="R546" s="32"/>
      <c r="S546" s="10"/>
      <c r="T546" s="32"/>
      <c r="U546" s="10"/>
      <c r="V546" s="32"/>
      <c r="W546" s="10"/>
      <c r="X546" s="32"/>
      <c r="Y546" s="10"/>
      <c r="Z546" s="32"/>
      <c r="AA546" s="10"/>
      <c r="AB546" s="32"/>
      <c r="AC546" s="10"/>
      <c r="AD546" s="32"/>
      <c r="AE546" s="10"/>
      <c r="AF546" s="32"/>
      <c r="AG546" s="10"/>
      <c r="AH546" s="32"/>
      <c r="AI546" s="10"/>
      <c r="AJ546" s="32"/>
      <c r="AK546" s="10"/>
      <c r="AL546" s="32"/>
      <c r="AM546" s="10"/>
      <c r="AN546" s="32"/>
      <c r="AO546" s="10"/>
      <c r="AP546" s="32"/>
      <c r="AQ546" s="10"/>
      <c r="AR546" s="32"/>
      <c r="AS546" s="10"/>
      <c r="AT546" s="32"/>
      <c r="AU546" s="10"/>
      <c r="AV546" s="32"/>
      <c r="AW546" s="10"/>
      <c r="AX546" s="242"/>
      <c r="AY546" s="10"/>
      <c r="AZ546" s="32"/>
      <c r="BA546" s="10"/>
      <c r="BB546" s="242"/>
      <c r="BC546" s="10"/>
      <c r="BD546" s="242"/>
      <c r="BE546" s="7"/>
      <c r="BF546" s="247"/>
      <c r="BG546" s="10"/>
      <c r="BH546" s="242"/>
      <c r="BI546" s="7"/>
      <c r="BJ546" s="247"/>
      <c r="BK546" s="7"/>
      <c r="BL546" s="247"/>
      <c r="BM546" s="7"/>
      <c r="BN546" s="8"/>
      <c r="BO546" s="7"/>
      <c r="BP546" s="247"/>
      <c r="BQ546" s="7"/>
      <c r="BR546" s="247"/>
      <c r="BS546" s="7"/>
      <c r="BT546" s="247"/>
      <c r="BU546" s="7"/>
      <c r="BV546" s="247"/>
      <c r="BW546" s="7"/>
      <c r="BX546" s="8"/>
      <c r="BY546" s="7"/>
      <c r="BZ546" s="8"/>
      <c r="CB546" s="41"/>
      <c r="CC546" s="41">
        <f t="shared" si="47"/>
        <v>0</v>
      </c>
      <c r="CD546">
        <f t="shared" si="46"/>
        <v>0</v>
      </c>
    </row>
    <row r="547" spans="1:84" x14ac:dyDescent="0.25">
      <c r="A547">
        <v>471</v>
      </c>
      <c r="B547" s="6"/>
      <c r="C547" s="10"/>
      <c r="D547" s="32"/>
      <c r="E547" s="10"/>
      <c r="F547" s="32"/>
      <c r="G547" s="10"/>
      <c r="H547" s="32"/>
      <c r="I547" s="10"/>
      <c r="J547" s="32"/>
      <c r="K547" s="10"/>
      <c r="L547" s="32"/>
      <c r="M547" s="10"/>
      <c r="N547" s="32"/>
      <c r="O547" s="10"/>
      <c r="P547" s="32"/>
      <c r="Q547" s="10"/>
      <c r="R547" s="32"/>
      <c r="S547" s="10"/>
      <c r="T547" s="32"/>
      <c r="U547" s="10"/>
      <c r="V547" s="32"/>
      <c r="W547" s="10"/>
      <c r="X547" s="32"/>
      <c r="Y547" s="10"/>
      <c r="Z547" s="32"/>
      <c r="AA547" s="10"/>
      <c r="AB547" s="32"/>
      <c r="AC547" s="10"/>
      <c r="AD547" s="32"/>
      <c r="AE547" s="10"/>
      <c r="AF547" s="32"/>
      <c r="AG547" s="10"/>
      <c r="AH547" s="32"/>
      <c r="AI547" s="10"/>
      <c r="AJ547" s="32"/>
      <c r="AK547" s="10"/>
      <c r="AL547" s="32"/>
      <c r="AM547" s="10"/>
      <c r="AN547" s="32"/>
      <c r="AO547" s="10"/>
      <c r="AP547" s="32"/>
      <c r="AQ547" s="10"/>
      <c r="AR547" s="32"/>
      <c r="AS547" s="10"/>
      <c r="AT547" s="32"/>
      <c r="AU547" s="10"/>
      <c r="AV547" s="32"/>
      <c r="AW547" s="10"/>
      <c r="AX547" s="242"/>
      <c r="AY547" s="10"/>
      <c r="AZ547" s="32"/>
      <c r="BA547" s="10"/>
      <c r="BB547" s="242"/>
      <c r="BC547" s="10"/>
      <c r="BD547" s="242"/>
      <c r="BE547" s="7"/>
      <c r="BF547" s="247"/>
      <c r="BG547" s="10"/>
      <c r="BH547" s="242"/>
      <c r="BI547" s="7"/>
      <c r="BJ547" s="247"/>
      <c r="BK547" s="7"/>
      <c r="BL547" s="247"/>
      <c r="BM547" s="7"/>
      <c r="BN547" s="8"/>
      <c r="BO547" s="7"/>
      <c r="BP547" s="247"/>
      <c r="BQ547" s="7"/>
      <c r="BR547" s="247"/>
      <c r="BS547" s="7"/>
      <c r="BT547" s="247"/>
      <c r="BU547" s="7"/>
      <c r="BV547" s="247"/>
      <c r="BW547" s="7"/>
      <c r="BX547" s="8"/>
      <c r="BY547" s="7"/>
      <c r="BZ547" s="8"/>
      <c r="CB547" s="41"/>
      <c r="CC547" s="41">
        <f t="shared" si="47"/>
        <v>0</v>
      </c>
      <c r="CD547">
        <f t="shared" si="46"/>
        <v>0</v>
      </c>
    </row>
    <row r="548" spans="1:84" x14ac:dyDescent="0.25">
      <c r="A548">
        <v>472</v>
      </c>
      <c r="B548" s="6"/>
      <c r="C548" s="10"/>
      <c r="D548" s="32"/>
      <c r="E548" s="10"/>
      <c r="F548" s="32"/>
      <c r="G548" s="10"/>
      <c r="H548" s="32"/>
      <c r="I548" s="10"/>
      <c r="J548" s="32"/>
      <c r="K548" s="94"/>
      <c r="L548" s="32"/>
      <c r="M548" s="10"/>
      <c r="N548" s="32"/>
      <c r="O548" s="10"/>
      <c r="P548" s="32"/>
      <c r="Q548" s="10"/>
      <c r="R548" s="32"/>
      <c r="S548" s="10"/>
      <c r="T548" s="32"/>
      <c r="U548" s="10"/>
      <c r="V548" s="32"/>
      <c r="W548" s="10"/>
      <c r="X548" s="32"/>
      <c r="Y548" s="10"/>
      <c r="Z548" s="32"/>
      <c r="AA548" s="10"/>
      <c r="AB548" s="32"/>
      <c r="AC548" s="10"/>
      <c r="AD548" s="32"/>
      <c r="AE548" s="10"/>
      <c r="AF548" s="32"/>
      <c r="AG548" s="10"/>
      <c r="AH548" s="32"/>
      <c r="AI548" s="10"/>
      <c r="AJ548" s="32"/>
      <c r="AK548" s="10"/>
      <c r="AL548" s="32"/>
      <c r="AM548" s="10"/>
      <c r="AN548" s="32"/>
      <c r="AO548" s="10"/>
      <c r="AP548" s="32"/>
      <c r="AQ548" s="10"/>
      <c r="AR548" s="32"/>
      <c r="AS548" s="10"/>
      <c r="AT548" s="32"/>
      <c r="AU548" s="10"/>
      <c r="AV548" s="32"/>
      <c r="AW548" s="10"/>
      <c r="AX548" s="242"/>
      <c r="AY548" s="10"/>
      <c r="AZ548" s="32"/>
      <c r="BA548" s="10"/>
      <c r="BB548" s="242"/>
      <c r="BC548" s="10"/>
      <c r="BD548" s="242"/>
      <c r="BE548" s="7"/>
      <c r="BF548" s="247"/>
      <c r="BG548" s="10"/>
      <c r="BH548" s="242"/>
      <c r="BI548" s="7"/>
      <c r="BJ548" s="247"/>
      <c r="BK548" s="7"/>
      <c r="BL548" s="247"/>
      <c r="BM548" s="7"/>
      <c r="BN548" s="8"/>
      <c r="BO548" s="7"/>
      <c r="BP548" s="247"/>
      <c r="BQ548" s="7"/>
      <c r="BR548" s="247"/>
      <c r="BS548" s="7"/>
      <c r="BT548" s="247"/>
      <c r="BU548" s="7"/>
      <c r="BV548" s="247"/>
      <c r="BW548" s="7"/>
      <c r="BX548" s="8"/>
      <c r="BY548" s="7"/>
      <c r="BZ548" s="8"/>
      <c r="CB548" s="41"/>
      <c r="CC548" s="41">
        <f t="shared" si="47"/>
        <v>0</v>
      </c>
      <c r="CD548">
        <f t="shared" si="46"/>
        <v>0</v>
      </c>
      <c r="CF548" s="39"/>
    </row>
    <row r="549" spans="1:84" x14ac:dyDescent="0.25">
      <c r="A549">
        <v>473</v>
      </c>
      <c r="B549" s="6"/>
      <c r="C549" s="10"/>
      <c r="D549" s="32"/>
      <c r="E549" s="10"/>
      <c r="F549" s="32"/>
      <c r="G549" s="10"/>
      <c r="H549" s="32"/>
      <c r="I549" s="10"/>
      <c r="J549" s="32"/>
      <c r="K549" s="94"/>
      <c r="L549" s="32"/>
      <c r="M549" s="10"/>
      <c r="N549" s="32"/>
      <c r="O549" s="10"/>
      <c r="P549" s="32"/>
      <c r="Q549" s="10"/>
      <c r="R549" s="32"/>
      <c r="S549" s="10"/>
      <c r="T549" s="32"/>
      <c r="U549" s="10"/>
      <c r="V549" s="32"/>
      <c r="W549" s="10"/>
      <c r="X549" s="32"/>
      <c r="Y549" s="10"/>
      <c r="Z549" s="32"/>
      <c r="AA549" s="10"/>
      <c r="AB549" s="32"/>
      <c r="AC549" s="10"/>
      <c r="AD549" s="32"/>
      <c r="AE549" s="10"/>
      <c r="AF549" s="32"/>
      <c r="AG549" s="10"/>
      <c r="AH549" s="32"/>
      <c r="AI549" s="10"/>
      <c r="AJ549" s="32"/>
      <c r="AK549" s="10"/>
      <c r="AL549" s="32"/>
      <c r="AM549" s="10"/>
      <c r="AN549" s="32"/>
      <c r="AO549" s="10"/>
      <c r="AP549" s="32"/>
      <c r="AQ549" s="10"/>
      <c r="AR549" s="32"/>
      <c r="AS549" s="10"/>
      <c r="AT549" s="32"/>
      <c r="AU549" s="10"/>
      <c r="AV549" s="32"/>
      <c r="AW549" s="10"/>
      <c r="AX549" s="242"/>
      <c r="AY549" s="10"/>
      <c r="AZ549" s="32"/>
      <c r="BA549" s="10"/>
      <c r="BB549" s="242"/>
      <c r="BC549" s="10"/>
      <c r="BD549" s="242"/>
      <c r="BE549" s="7"/>
      <c r="BF549" s="247"/>
      <c r="BG549" s="10"/>
      <c r="BH549" s="242"/>
      <c r="BI549" s="7"/>
      <c r="BJ549" s="247"/>
      <c r="BK549" s="7"/>
      <c r="BL549" s="247"/>
      <c r="BM549" s="7"/>
      <c r="BN549" s="8"/>
      <c r="BO549" s="7"/>
      <c r="BP549" s="247"/>
      <c r="BQ549" s="7"/>
      <c r="BR549" s="247"/>
      <c r="BS549" s="7"/>
      <c r="BT549" s="247"/>
      <c r="BU549" s="7"/>
      <c r="BV549" s="247"/>
      <c r="BW549" s="7"/>
      <c r="BX549" s="8"/>
      <c r="BY549" s="7"/>
      <c r="BZ549" s="8"/>
      <c r="CB549" s="41"/>
      <c r="CC549" s="41">
        <f t="shared" si="47"/>
        <v>0</v>
      </c>
      <c r="CD549">
        <f t="shared" si="46"/>
        <v>0</v>
      </c>
      <c r="CF549" s="39"/>
    </row>
    <row r="550" spans="1:84" x14ac:dyDescent="0.25">
      <c r="A550">
        <v>474</v>
      </c>
      <c r="B550" s="6"/>
      <c r="C550" s="10"/>
      <c r="D550" s="32"/>
      <c r="E550" s="10"/>
      <c r="F550" s="32"/>
      <c r="G550" s="10"/>
      <c r="H550" s="32"/>
      <c r="I550" s="10"/>
      <c r="J550" s="32"/>
      <c r="K550" s="94"/>
      <c r="L550" s="32"/>
      <c r="M550" s="10"/>
      <c r="N550" s="32"/>
      <c r="O550" s="10"/>
      <c r="P550" s="32"/>
      <c r="Q550" s="10"/>
      <c r="R550" s="32"/>
      <c r="S550" s="10"/>
      <c r="T550" s="32"/>
      <c r="U550" s="10"/>
      <c r="V550" s="32"/>
      <c r="W550" s="10"/>
      <c r="X550" s="32"/>
      <c r="Y550" s="10"/>
      <c r="Z550" s="32"/>
      <c r="AA550" s="10"/>
      <c r="AB550" s="32"/>
      <c r="AC550" s="10"/>
      <c r="AD550" s="32"/>
      <c r="AE550" s="10"/>
      <c r="AF550" s="32"/>
      <c r="AG550" s="10"/>
      <c r="AH550" s="32"/>
      <c r="AI550" s="10"/>
      <c r="AJ550" s="32"/>
      <c r="AK550" s="10"/>
      <c r="AL550" s="32"/>
      <c r="AM550" s="10"/>
      <c r="AN550" s="32"/>
      <c r="AO550" s="10"/>
      <c r="AP550" s="32"/>
      <c r="AQ550" s="10"/>
      <c r="AR550" s="32"/>
      <c r="AS550" s="10"/>
      <c r="AT550" s="32"/>
      <c r="AU550" s="10"/>
      <c r="AV550" s="32"/>
      <c r="AW550" s="10"/>
      <c r="AX550" s="242"/>
      <c r="AY550" s="10"/>
      <c r="AZ550" s="32"/>
      <c r="BA550" s="10"/>
      <c r="BB550" s="242"/>
      <c r="BC550" s="10"/>
      <c r="BD550" s="242"/>
      <c r="BE550" s="7"/>
      <c r="BF550" s="247"/>
      <c r="BG550" s="10"/>
      <c r="BH550" s="242"/>
      <c r="BI550" s="7"/>
      <c r="BJ550" s="247"/>
      <c r="BK550" s="7"/>
      <c r="BL550" s="247"/>
      <c r="BM550" s="7"/>
      <c r="BN550" s="8"/>
      <c r="BO550" s="7"/>
      <c r="BP550" s="247"/>
      <c r="BQ550" s="7"/>
      <c r="BR550" s="247"/>
      <c r="BS550" s="7"/>
      <c r="BT550" s="247"/>
      <c r="BU550" s="7"/>
      <c r="BV550" s="247"/>
      <c r="BW550" s="7"/>
      <c r="BX550" s="8"/>
      <c r="BY550" s="7"/>
      <c r="BZ550" s="8"/>
      <c r="CB550" s="41"/>
      <c r="CC550" s="41">
        <f t="shared" si="47"/>
        <v>0</v>
      </c>
      <c r="CD550">
        <f t="shared" si="46"/>
        <v>0</v>
      </c>
      <c r="CF550" s="39"/>
    </row>
    <row r="551" spans="1:84" x14ac:dyDescent="0.25">
      <c r="A551">
        <v>475</v>
      </c>
      <c r="B551" s="6"/>
      <c r="C551" s="10"/>
      <c r="D551" s="32"/>
      <c r="E551" s="10"/>
      <c r="F551" s="32"/>
      <c r="G551" s="10"/>
      <c r="H551" s="32"/>
      <c r="I551" s="10"/>
      <c r="J551" s="32"/>
      <c r="K551" s="94"/>
      <c r="L551" s="32"/>
      <c r="M551" s="10"/>
      <c r="N551" s="32"/>
      <c r="O551" s="10"/>
      <c r="P551" s="32"/>
      <c r="Q551" s="10"/>
      <c r="R551" s="32"/>
      <c r="S551" s="10"/>
      <c r="T551" s="32"/>
      <c r="U551" s="10"/>
      <c r="V551" s="32"/>
      <c r="W551" s="10"/>
      <c r="X551" s="32"/>
      <c r="Y551" s="10"/>
      <c r="Z551" s="32"/>
      <c r="AA551" s="10"/>
      <c r="AB551" s="32"/>
      <c r="AC551" s="10"/>
      <c r="AD551" s="32"/>
      <c r="AE551" s="10"/>
      <c r="AF551" s="32"/>
      <c r="AG551" s="10"/>
      <c r="AH551" s="32"/>
      <c r="AI551" s="10"/>
      <c r="AJ551" s="32"/>
      <c r="AK551" s="10"/>
      <c r="AL551" s="32"/>
      <c r="AM551" s="10"/>
      <c r="AN551" s="32"/>
      <c r="AO551" s="10"/>
      <c r="AP551" s="32"/>
      <c r="AQ551" s="10"/>
      <c r="AR551" s="32"/>
      <c r="AS551" s="10"/>
      <c r="AT551" s="32"/>
      <c r="AU551" s="10"/>
      <c r="AV551" s="32"/>
      <c r="AW551" s="10"/>
      <c r="AX551" s="242"/>
      <c r="AY551" s="10"/>
      <c r="AZ551" s="32"/>
      <c r="BA551" s="10"/>
      <c r="BB551" s="242"/>
      <c r="BC551" s="10"/>
      <c r="BD551" s="242"/>
      <c r="BE551" s="7"/>
      <c r="BF551" s="247"/>
      <c r="BG551" s="10"/>
      <c r="BH551" s="242"/>
      <c r="BI551" s="7"/>
      <c r="BJ551" s="247"/>
      <c r="BK551" s="7"/>
      <c r="BL551" s="247"/>
      <c r="BM551" s="7"/>
      <c r="BN551" s="8"/>
      <c r="BO551" s="7"/>
      <c r="BP551" s="247"/>
      <c r="BQ551" s="7"/>
      <c r="BR551" s="247"/>
      <c r="BS551" s="7"/>
      <c r="BT551" s="247"/>
      <c r="BU551" s="7"/>
      <c r="BV551" s="247"/>
      <c r="BW551" s="7"/>
      <c r="BX551" s="8"/>
      <c r="BY551" s="7"/>
      <c r="BZ551" s="8"/>
      <c r="CB551" s="41"/>
      <c r="CC551" s="41">
        <f t="shared" si="47"/>
        <v>0</v>
      </c>
      <c r="CD551">
        <f t="shared" si="46"/>
        <v>0</v>
      </c>
      <c r="CF551" s="39"/>
    </row>
    <row r="552" spans="1:84" x14ac:dyDescent="0.25">
      <c r="A552">
        <v>476</v>
      </c>
      <c r="B552" s="6"/>
      <c r="C552" s="10"/>
      <c r="D552" s="32"/>
      <c r="E552" s="10"/>
      <c r="F552" s="32"/>
      <c r="G552" s="10"/>
      <c r="H552" s="32"/>
      <c r="I552" s="10"/>
      <c r="J552" s="32"/>
      <c r="K552" s="94"/>
      <c r="L552" s="32"/>
      <c r="M552" s="10"/>
      <c r="N552" s="32"/>
      <c r="O552" s="10"/>
      <c r="P552" s="32"/>
      <c r="Q552" s="10"/>
      <c r="R552" s="32"/>
      <c r="S552" s="10"/>
      <c r="T552" s="32"/>
      <c r="U552" s="10"/>
      <c r="V552" s="32"/>
      <c r="W552" s="10"/>
      <c r="X552" s="32"/>
      <c r="Y552" s="10"/>
      <c r="Z552" s="32"/>
      <c r="AA552" s="10"/>
      <c r="AB552" s="32"/>
      <c r="AC552" s="10"/>
      <c r="AD552" s="32"/>
      <c r="AE552" s="10"/>
      <c r="AF552" s="32"/>
      <c r="AG552" s="10"/>
      <c r="AH552" s="32"/>
      <c r="AI552" s="10"/>
      <c r="AJ552" s="32"/>
      <c r="AK552" s="10"/>
      <c r="AL552" s="32"/>
      <c r="AM552" s="10"/>
      <c r="AN552" s="32"/>
      <c r="AO552" s="10"/>
      <c r="AP552" s="32"/>
      <c r="AQ552" s="10"/>
      <c r="AR552" s="32"/>
      <c r="AS552" s="10"/>
      <c r="AT552" s="32"/>
      <c r="AU552" s="10"/>
      <c r="AV552" s="32"/>
      <c r="AW552" s="10"/>
      <c r="AX552" s="242"/>
      <c r="AY552" s="10"/>
      <c r="AZ552" s="32"/>
      <c r="BA552" s="10"/>
      <c r="BB552" s="242"/>
      <c r="BC552" s="10"/>
      <c r="BD552" s="242"/>
      <c r="BE552" s="7"/>
      <c r="BF552" s="247"/>
      <c r="BG552" s="10"/>
      <c r="BH552" s="242"/>
      <c r="BI552" s="7"/>
      <c r="BJ552" s="247"/>
      <c r="BK552" s="7"/>
      <c r="BL552" s="247"/>
      <c r="BM552" s="7"/>
      <c r="BN552" s="8"/>
      <c r="BO552" s="7"/>
      <c r="BP552" s="247"/>
      <c r="BQ552" s="7"/>
      <c r="BR552" s="247"/>
      <c r="BS552" s="7"/>
      <c r="BT552" s="247"/>
      <c r="BU552" s="7"/>
      <c r="BV552" s="247"/>
      <c r="BW552" s="7"/>
      <c r="BX552" s="8"/>
      <c r="BY552" s="7"/>
      <c r="BZ552" s="8"/>
      <c r="CB552" s="41"/>
      <c r="CC552" s="41">
        <f t="shared" si="47"/>
        <v>0</v>
      </c>
      <c r="CD552">
        <f t="shared" si="46"/>
        <v>0</v>
      </c>
      <c r="CF552" s="39"/>
    </row>
    <row r="553" spans="1:84" x14ac:dyDescent="0.25">
      <c r="A553">
        <v>477</v>
      </c>
      <c r="B553" s="6"/>
      <c r="C553" s="10"/>
      <c r="D553" s="32"/>
      <c r="E553" s="10"/>
      <c r="F553" s="32"/>
      <c r="G553" s="10"/>
      <c r="H553" s="32"/>
      <c r="I553" s="10"/>
      <c r="J553" s="32"/>
      <c r="K553" s="10"/>
      <c r="L553" s="32"/>
      <c r="M553" s="10"/>
      <c r="N553" s="32"/>
      <c r="O553" s="10"/>
      <c r="P553" s="32"/>
      <c r="Q553" s="10"/>
      <c r="R553" s="32"/>
      <c r="S553" s="10"/>
      <c r="T553" s="32"/>
      <c r="U553" s="10"/>
      <c r="V553" s="32"/>
      <c r="W553" s="10"/>
      <c r="X553" s="32"/>
      <c r="Y553" s="10"/>
      <c r="Z553" s="32"/>
      <c r="AA553" s="10"/>
      <c r="AB553" s="32"/>
      <c r="AC553" s="10"/>
      <c r="AD553" s="32"/>
      <c r="AE553" s="10"/>
      <c r="AF553" s="32"/>
      <c r="AG553" s="10"/>
      <c r="AH553" s="32"/>
      <c r="AI553" s="10"/>
      <c r="AJ553" s="32"/>
      <c r="AK553" s="10"/>
      <c r="AL553" s="32"/>
      <c r="AM553" s="10"/>
      <c r="AN553" s="32"/>
      <c r="AO553" s="10"/>
      <c r="AP553" s="32"/>
      <c r="AQ553" s="10"/>
      <c r="AR553" s="32"/>
      <c r="AS553" s="10"/>
      <c r="AT553" s="32"/>
      <c r="AU553" s="10"/>
      <c r="AV553" s="32"/>
      <c r="AW553" s="10"/>
      <c r="AX553" s="242"/>
      <c r="AY553" s="10"/>
      <c r="AZ553" s="32"/>
      <c r="BA553" s="10"/>
      <c r="BB553" s="242"/>
      <c r="BC553" s="10"/>
      <c r="BD553" s="242"/>
      <c r="BE553" s="7"/>
      <c r="BF553" s="247"/>
      <c r="BG553" s="10"/>
      <c r="BH553" s="242"/>
      <c r="BI553" s="7"/>
      <c r="BJ553" s="247"/>
      <c r="BK553" s="7"/>
      <c r="BL553" s="247"/>
      <c r="BM553" s="7"/>
      <c r="BN553" s="8"/>
      <c r="BO553" s="7"/>
      <c r="BP553" s="247"/>
      <c r="BQ553" s="7"/>
      <c r="BR553" s="247"/>
      <c r="BS553" s="7"/>
      <c r="BT553" s="247"/>
      <c r="BU553" s="7"/>
      <c r="BV553" s="247"/>
      <c r="BW553" s="7"/>
      <c r="BX553" s="8"/>
      <c r="BY553" s="7"/>
      <c r="BZ553" s="8"/>
      <c r="CB553" s="41"/>
      <c r="CC553" s="41">
        <f t="shared" si="47"/>
        <v>0</v>
      </c>
      <c r="CD553">
        <f t="shared" si="46"/>
        <v>0</v>
      </c>
    </row>
    <row r="554" spans="1:84" x14ac:dyDescent="0.25">
      <c r="A554">
        <v>478</v>
      </c>
      <c r="B554" s="6"/>
      <c r="C554" s="10"/>
      <c r="D554" s="32"/>
      <c r="E554" s="10"/>
      <c r="F554" s="32"/>
      <c r="G554" s="10"/>
      <c r="H554" s="32"/>
      <c r="I554" s="10"/>
      <c r="J554" s="32"/>
      <c r="K554" s="10"/>
      <c r="L554" s="32"/>
      <c r="M554" s="10"/>
      <c r="N554" s="32"/>
      <c r="O554" s="10"/>
      <c r="P554" s="32"/>
      <c r="Q554" s="10"/>
      <c r="R554" s="32"/>
      <c r="S554" s="10"/>
      <c r="T554" s="32"/>
      <c r="U554" s="10"/>
      <c r="V554" s="32"/>
      <c r="W554" s="10"/>
      <c r="X554" s="32"/>
      <c r="Y554" s="10"/>
      <c r="Z554" s="32"/>
      <c r="AA554" s="10"/>
      <c r="AB554" s="32"/>
      <c r="AC554" s="10"/>
      <c r="AD554" s="32"/>
      <c r="AE554" s="10"/>
      <c r="AF554" s="32"/>
      <c r="AG554" s="10"/>
      <c r="AH554" s="32"/>
      <c r="AI554" s="10"/>
      <c r="AJ554" s="32"/>
      <c r="AK554" s="10"/>
      <c r="AL554" s="32"/>
      <c r="AM554" s="10"/>
      <c r="AN554" s="32"/>
      <c r="AO554" s="10"/>
      <c r="AP554" s="32"/>
      <c r="AQ554" s="10"/>
      <c r="AR554" s="32"/>
      <c r="AS554" s="10"/>
      <c r="AT554" s="32"/>
      <c r="AU554" s="10"/>
      <c r="AV554" s="32"/>
      <c r="AW554" s="10"/>
      <c r="AX554" s="242"/>
      <c r="AY554" s="10"/>
      <c r="AZ554" s="32"/>
      <c r="BA554" s="10"/>
      <c r="BB554" s="242"/>
      <c r="BC554" s="10"/>
      <c r="BD554" s="242"/>
      <c r="BE554" s="7"/>
      <c r="BF554" s="247"/>
      <c r="BG554" s="10"/>
      <c r="BH554" s="242"/>
      <c r="BI554" s="7"/>
      <c r="BJ554" s="247"/>
      <c r="BK554" s="7"/>
      <c r="BL554" s="247"/>
      <c r="BM554" s="7"/>
      <c r="BN554" s="8"/>
      <c r="BO554" s="7"/>
      <c r="BP554" s="247"/>
      <c r="BQ554" s="7"/>
      <c r="BR554" s="247"/>
      <c r="BS554" s="7"/>
      <c r="BT554" s="247"/>
      <c r="BU554" s="7"/>
      <c r="BV554" s="247"/>
      <c r="BW554" s="7"/>
      <c r="BX554" s="8"/>
      <c r="BY554" s="7"/>
      <c r="BZ554" s="8"/>
      <c r="CB554" s="41"/>
      <c r="CC554" s="41">
        <f t="shared" si="47"/>
        <v>0</v>
      </c>
      <c r="CD554">
        <f t="shared" si="46"/>
        <v>0</v>
      </c>
    </row>
    <row r="555" spans="1:84" x14ac:dyDescent="0.25">
      <c r="A555">
        <v>479</v>
      </c>
      <c r="B555" s="6"/>
      <c r="C555" s="10"/>
      <c r="D555" s="32"/>
      <c r="E555" s="10"/>
      <c r="F555" s="32"/>
      <c r="G555" s="10"/>
      <c r="H555" s="32"/>
      <c r="I555" s="10"/>
      <c r="J555" s="32"/>
      <c r="K555" s="10"/>
      <c r="L555" s="32"/>
      <c r="M555" s="10"/>
      <c r="N555" s="32"/>
      <c r="O555" s="10"/>
      <c r="P555" s="32"/>
      <c r="Q555" s="10"/>
      <c r="R555" s="32"/>
      <c r="S555" s="10"/>
      <c r="T555" s="32"/>
      <c r="U555" s="10"/>
      <c r="V555" s="32"/>
      <c r="W555" s="10"/>
      <c r="X555" s="32"/>
      <c r="Y555" s="10"/>
      <c r="Z555" s="32"/>
      <c r="AA555" s="10"/>
      <c r="AB555" s="32"/>
      <c r="AC555" s="10"/>
      <c r="AD555" s="32"/>
      <c r="AE555" s="10"/>
      <c r="AF555" s="32"/>
      <c r="AG555" s="10"/>
      <c r="AH555" s="32"/>
      <c r="AI555" s="10"/>
      <c r="AJ555" s="32"/>
      <c r="AK555" s="10"/>
      <c r="AL555" s="32"/>
      <c r="AM555" s="10"/>
      <c r="AN555" s="32"/>
      <c r="AO555" s="10"/>
      <c r="AP555" s="32"/>
      <c r="AQ555" s="10"/>
      <c r="AR555" s="32"/>
      <c r="AS555" s="10"/>
      <c r="AT555" s="32"/>
      <c r="AU555" s="10"/>
      <c r="AV555" s="32"/>
      <c r="AW555" s="10"/>
      <c r="AX555" s="242"/>
      <c r="AY555" s="10"/>
      <c r="AZ555" s="32"/>
      <c r="BA555" s="10"/>
      <c r="BB555" s="242"/>
      <c r="BC555" s="10"/>
      <c r="BD555" s="242"/>
      <c r="BE555" s="7"/>
      <c r="BF555" s="247"/>
      <c r="BG555" s="10"/>
      <c r="BH555" s="242"/>
      <c r="BI555" s="7"/>
      <c r="BJ555" s="247"/>
      <c r="BK555" s="7"/>
      <c r="BL555" s="247"/>
      <c r="BM555" s="7"/>
      <c r="BN555" s="8"/>
      <c r="BO555" s="7"/>
      <c r="BP555" s="247"/>
      <c r="BQ555" s="7"/>
      <c r="BR555" s="247"/>
      <c r="BS555" s="7"/>
      <c r="BT555" s="247"/>
      <c r="BU555" s="7"/>
      <c r="BV555" s="247"/>
      <c r="BW555" s="7"/>
      <c r="BX555" s="8"/>
      <c r="BY555" s="7"/>
      <c r="BZ555" s="8"/>
      <c r="CB555" s="41"/>
      <c r="CC555" s="41">
        <f t="shared" si="47"/>
        <v>0</v>
      </c>
      <c r="CD555">
        <f t="shared" si="46"/>
        <v>0</v>
      </c>
    </row>
    <row r="556" spans="1:84" x14ac:dyDescent="0.25">
      <c r="A556">
        <v>480</v>
      </c>
      <c r="B556" s="6"/>
      <c r="C556" s="10"/>
      <c r="D556" s="32"/>
      <c r="E556" s="10"/>
      <c r="F556" s="32"/>
      <c r="G556" s="10"/>
      <c r="H556" s="32"/>
      <c r="I556" s="10"/>
      <c r="J556" s="32"/>
      <c r="K556" s="10"/>
      <c r="L556" s="32"/>
      <c r="M556" s="10"/>
      <c r="N556" s="32"/>
      <c r="O556" s="10"/>
      <c r="P556" s="32"/>
      <c r="Q556" s="10"/>
      <c r="R556" s="32"/>
      <c r="S556" s="10"/>
      <c r="T556" s="32"/>
      <c r="U556" s="10"/>
      <c r="V556" s="32"/>
      <c r="W556" s="10"/>
      <c r="X556" s="32"/>
      <c r="Y556" s="10"/>
      <c r="Z556" s="32"/>
      <c r="AA556" s="10"/>
      <c r="AB556" s="32"/>
      <c r="AC556" s="10"/>
      <c r="AD556" s="32"/>
      <c r="AE556" s="10"/>
      <c r="AF556" s="32"/>
      <c r="AG556" s="10"/>
      <c r="AH556" s="32"/>
      <c r="AI556" s="10"/>
      <c r="AJ556" s="32"/>
      <c r="AK556" s="10"/>
      <c r="AL556" s="32"/>
      <c r="AM556" s="10"/>
      <c r="AN556" s="32"/>
      <c r="AO556" s="10"/>
      <c r="AP556" s="32"/>
      <c r="AQ556" s="10"/>
      <c r="AR556" s="32"/>
      <c r="AS556" s="10"/>
      <c r="AT556" s="32"/>
      <c r="AU556" s="10"/>
      <c r="AV556" s="32"/>
      <c r="AW556" s="10"/>
      <c r="AX556" s="242"/>
      <c r="AY556" s="10"/>
      <c r="AZ556" s="32"/>
      <c r="BA556" s="10"/>
      <c r="BB556" s="242"/>
      <c r="BC556" s="10"/>
      <c r="BD556" s="242"/>
      <c r="BE556" s="7"/>
      <c r="BF556" s="247"/>
      <c r="BG556" s="10"/>
      <c r="BH556" s="242"/>
      <c r="BI556" s="7"/>
      <c r="BJ556" s="247"/>
      <c r="BK556" s="7"/>
      <c r="BL556" s="247"/>
      <c r="BM556" s="7"/>
      <c r="BN556" s="8"/>
      <c r="BO556" s="7"/>
      <c r="BP556" s="247"/>
      <c r="BQ556" s="7"/>
      <c r="BR556" s="247"/>
      <c r="BS556" s="7"/>
      <c r="BT556" s="247"/>
      <c r="BU556" s="7"/>
      <c r="BV556" s="247"/>
      <c r="BW556" s="7"/>
      <c r="BX556" s="8"/>
      <c r="BY556" s="7"/>
      <c r="BZ556" s="8"/>
      <c r="CB556" s="41"/>
      <c r="CC556" s="41">
        <f t="shared" si="47"/>
        <v>0</v>
      </c>
      <c r="CD556">
        <f t="shared" si="46"/>
        <v>0</v>
      </c>
    </row>
    <row r="557" spans="1:84" x14ac:dyDescent="0.25">
      <c r="A557">
        <v>481</v>
      </c>
      <c r="B557" s="6"/>
      <c r="C557" s="10"/>
      <c r="D557" s="32"/>
      <c r="E557" s="10"/>
      <c r="F557" s="32"/>
      <c r="G557" s="10"/>
      <c r="H557" s="32"/>
      <c r="I557" s="10"/>
      <c r="J557" s="32"/>
      <c r="K557" s="94"/>
      <c r="L557" s="32"/>
      <c r="M557" s="10"/>
      <c r="N557" s="32"/>
      <c r="O557" s="10"/>
      <c r="P557" s="32"/>
      <c r="Q557" s="10"/>
      <c r="R557" s="32"/>
      <c r="S557" s="10"/>
      <c r="T557" s="32"/>
      <c r="U557" s="10"/>
      <c r="V557" s="32"/>
      <c r="W557" s="10"/>
      <c r="X557" s="32"/>
      <c r="Y557" s="10"/>
      <c r="Z557" s="32"/>
      <c r="AA557" s="10"/>
      <c r="AB557" s="32"/>
      <c r="AC557" s="10"/>
      <c r="AD557" s="32"/>
      <c r="AE557" s="10"/>
      <c r="AF557" s="32"/>
      <c r="AG557" s="10"/>
      <c r="AH557" s="32"/>
      <c r="AI557" s="10"/>
      <c r="AJ557" s="32"/>
      <c r="AK557" s="10"/>
      <c r="AL557" s="32"/>
      <c r="AM557" s="10"/>
      <c r="AN557" s="32"/>
      <c r="AO557" s="10"/>
      <c r="AP557" s="32"/>
      <c r="AQ557" s="10"/>
      <c r="AR557" s="32"/>
      <c r="AS557" s="10"/>
      <c r="AT557" s="32"/>
      <c r="AU557" s="10"/>
      <c r="AV557" s="32"/>
      <c r="AW557" s="10"/>
      <c r="AX557" s="242"/>
      <c r="AY557" s="10"/>
      <c r="AZ557" s="32"/>
      <c r="BA557" s="10"/>
      <c r="BB557" s="242"/>
      <c r="BC557" s="10"/>
      <c r="BD557" s="242"/>
      <c r="BE557" s="7"/>
      <c r="BF557" s="247"/>
      <c r="BG557" s="10"/>
      <c r="BH557" s="242"/>
      <c r="BI557" s="7"/>
      <c r="BJ557" s="247"/>
      <c r="BK557" s="7"/>
      <c r="BL557" s="247"/>
      <c r="BM557" s="7"/>
      <c r="BN557" s="8"/>
      <c r="BO557" s="7"/>
      <c r="BP557" s="247"/>
      <c r="BQ557" s="7"/>
      <c r="BR557" s="247"/>
      <c r="BS557" s="7"/>
      <c r="BT557" s="247"/>
      <c r="BU557" s="7"/>
      <c r="BV557" s="247"/>
      <c r="BW557" s="7"/>
      <c r="BX557" s="8"/>
      <c r="BY557" s="7"/>
      <c r="BZ557" s="8"/>
      <c r="CB557" s="41"/>
      <c r="CC557" s="41">
        <f t="shared" si="47"/>
        <v>0</v>
      </c>
      <c r="CD557">
        <f t="shared" si="46"/>
        <v>0</v>
      </c>
      <c r="CF557" s="39"/>
    </row>
    <row r="558" spans="1:84" x14ac:dyDescent="0.25">
      <c r="A558">
        <v>482</v>
      </c>
      <c r="B558" s="6"/>
      <c r="C558" s="10"/>
      <c r="D558" s="32"/>
      <c r="E558" s="10"/>
      <c r="F558" s="32"/>
      <c r="G558" s="10"/>
      <c r="H558" s="32"/>
      <c r="I558" s="10"/>
      <c r="J558" s="32"/>
      <c r="K558" s="10"/>
      <c r="L558" s="32"/>
      <c r="M558" s="10"/>
      <c r="N558" s="32"/>
      <c r="O558" s="10"/>
      <c r="P558" s="32"/>
      <c r="Q558" s="10"/>
      <c r="R558" s="32"/>
      <c r="S558" s="10"/>
      <c r="T558" s="32"/>
      <c r="U558" s="10"/>
      <c r="V558" s="32"/>
      <c r="W558" s="10"/>
      <c r="X558" s="32"/>
      <c r="Y558" s="10"/>
      <c r="Z558" s="32"/>
      <c r="AA558" s="10"/>
      <c r="AB558" s="32"/>
      <c r="AC558" s="10"/>
      <c r="AD558" s="32"/>
      <c r="AE558" s="10"/>
      <c r="AF558" s="32"/>
      <c r="AG558" s="10"/>
      <c r="AH558" s="32"/>
      <c r="AI558" s="10"/>
      <c r="AJ558" s="32"/>
      <c r="AK558" s="10"/>
      <c r="AL558" s="32"/>
      <c r="AM558" s="10"/>
      <c r="AN558" s="32"/>
      <c r="AO558" s="10"/>
      <c r="AP558" s="32"/>
      <c r="AQ558" s="10"/>
      <c r="AR558" s="32"/>
      <c r="AS558" s="10"/>
      <c r="AT558" s="32"/>
      <c r="AU558" s="10"/>
      <c r="AV558" s="32"/>
      <c r="AW558" s="10"/>
      <c r="AX558" s="242"/>
      <c r="AY558" s="10"/>
      <c r="AZ558" s="32"/>
      <c r="BA558" s="10"/>
      <c r="BB558" s="242"/>
      <c r="BC558" s="10"/>
      <c r="BD558" s="242"/>
      <c r="BE558" s="7"/>
      <c r="BF558" s="247"/>
      <c r="BG558" s="10"/>
      <c r="BH558" s="242"/>
      <c r="BI558" s="7"/>
      <c r="BJ558" s="247"/>
      <c r="BK558" s="7"/>
      <c r="BL558" s="247"/>
      <c r="BM558" s="7"/>
      <c r="BN558" s="8"/>
      <c r="BO558" s="7"/>
      <c r="BP558" s="247"/>
      <c r="BQ558" s="7"/>
      <c r="BR558" s="247"/>
      <c r="BS558" s="7"/>
      <c r="BT558" s="247"/>
      <c r="BU558" s="7"/>
      <c r="BV558" s="247"/>
      <c r="BW558" s="7"/>
      <c r="BX558" s="8"/>
      <c r="BY558" s="7"/>
      <c r="BZ558" s="8"/>
      <c r="CB558" s="41"/>
      <c r="CC558" s="41">
        <f t="shared" si="47"/>
        <v>0</v>
      </c>
      <c r="CD558">
        <f t="shared" si="46"/>
        <v>0</v>
      </c>
    </row>
    <row r="559" spans="1:84" x14ac:dyDescent="0.25">
      <c r="A559">
        <v>483</v>
      </c>
      <c r="B559" s="6"/>
      <c r="C559" s="10"/>
      <c r="D559" s="32"/>
      <c r="E559" s="10"/>
      <c r="F559" s="32"/>
      <c r="G559" s="10"/>
      <c r="H559" s="32"/>
      <c r="I559" s="10"/>
      <c r="J559" s="32"/>
      <c r="K559" s="10"/>
      <c r="L559" s="32"/>
      <c r="M559" s="10"/>
      <c r="N559" s="32"/>
      <c r="O559" s="10"/>
      <c r="P559" s="32"/>
      <c r="Q559" s="10"/>
      <c r="R559" s="32"/>
      <c r="S559" s="10"/>
      <c r="T559" s="32"/>
      <c r="U559" s="10"/>
      <c r="V559" s="32"/>
      <c r="W559" s="10"/>
      <c r="X559" s="32"/>
      <c r="Y559" s="10"/>
      <c r="Z559" s="32"/>
      <c r="AA559" s="10"/>
      <c r="AB559" s="32"/>
      <c r="AC559" s="10"/>
      <c r="AD559" s="32"/>
      <c r="AE559" s="10"/>
      <c r="AF559" s="32"/>
      <c r="AG559" s="10"/>
      <c r="AH559" s="32"/>
      <c r="AI559" s="10"/>
      <c r="AJ559" s="32"/>
      <c r="AK559" s="10"/>
      <c r="AL559" s="32"/>
      <c r="AM559" s="10"/>
      <c r="AN559" s="32"/>
      <c r="AO559" s="10"/>
      <c r="AP559" s="32"/>
      <c r="AQ559" s="10"/>
      <c r="AR559" s="32"/>
      <c r="AS559" s="10"/>
      <c r="AT559" s="32"/>
      <c r="AU559" s="10"/>
      <c r="AV559" s="32"/>
      <c r="AW559" s="10"/>
      <c r="AX559" s="242"/>
      <c r="AY559" s="10"/>
      <c r="AZ559" s="32"/>
      <c r="BA559" s="10"/>
      <c r="BB559" s="242"/>
      <c r="BC559" s="10"/>
      <c r="BD559" s="242"/>
      <c r="BE559" s="7"/>
      <c r="BF559" s="247"/>
      <c r="BG559" s="10"/>
      <c r="BH559" s="242"/>
      <c r="BI559" s="7"/>
      <c r="BJ559" s="247"/>
      <c r="BK559" s="7"/>
      <c r="BL559" s="247"/>
      <c r="BM559" s="7"/>
      <c r="BN559" s="8"/>
      <c r="BO559" s="7"/>
      <c r="BP559" s="247"/>
      <c r="BQ559" s="7"/>
      <c r="BR559" s="247"/>
      <c r="BS559" s="7"/>
      <c r="BT559" s="247"/>
      <c r="BU559" s="7"/>
      <c r="BV559" s="247"/>
      <c r="BW559" s="7"/>
      <c r="BX559" s="8"/>
      <c r="BY559" s="7"/>
      <c r="BZ559" s="8"/>
      <c r="CB559" s="41"/>
      <c r="CC559" s="41">
        <f t="shared" si="47"/>
        <v>0</v>
      </c>
      <c r="CD559">
        <f t="shared" si="46"/>
        <v>0</v>
      </c>
    </row>
    <row r="560" spans="1:84" x14ac:dyDescent="0.25">
      <c r="A560">
        <v>484</v>
      </c>
      <c r="B560" s="6"/>
      <c r="C560" s="10"/>
      <c r="D560" s="32"/>
      <c r="E560" s="10"/>
      <c r="F560" s="32"/>
      <c r="G560" s="10"/>
      <c r="H560" s="32"/>
      <c r="I560" s="10"/>
      <c r="J560" s="32"/>
      <c r="K560" s="10"/>
      <c r="L560" s="32"/>
      <c r="M560" s="10"/>
      <c r="N560" s="32"/>
      <c r="O560" s="10"/>
      <c r="P560" s="32"/>
      <c r="Q560" s="10"/>
      <c r="R560" s="32"/>
      <c r="S560" s="10"/>
      <c r="T560" s="32"/>
      <c r="U560" s="10"/>
      <c r="V560" s="32"/>
      <c r="W560" s="10"/>
      <c r="X560" s="32"/>
      <c r="Y560" s="10"/>
      <c r="Z560" s="32"/>
      <c r="AA560" s="10"/>
      <c r="AB560" s="32"/>
      <c r="AC560" s="10"/>
      <c r="AD560" s="32"/>
      <c r="AE560" s="10"/>
      <c r="AF560" s="32"/>
      <c r="AG560" s="10"/>
      <c r="AH560" s="32"/>
      <c r="AI560" s="10"/>
      <c r="AJ560" s="32"/>
      <c r="AK560" s="10"/>
      <c r="AL560" s="32"/>
      <c r="AM560" s="10"/>
      <c r="AN560" s="32"/>
      <c r="AO560" s="10"/>
      <c r="AP560" s="32"/>
      <c r="AQ560" s="10"/>
      <c r="AR560" s="32"/>
      <c r="AS560" s="10"/>
      <c r="AT560" s="32"/>
      <c r="AU560" s="10"/>
      <c r="AV560" s="32"/>
      <c r="AW560" s="10"/>
      <c r="AX560" s="242"/>
      <c r="AY560" s="10"/>
      <c r="AZ560" s="32"/>
      <c r="BA560" s="10"/>
      <c r="BB560" s="242"/>
      <c r="BC560" s="10"/>
      <c r="BD560" s="242"/>
      <c r="BE560" s="7"/>
      <c r="BF560" s="247"/>
      <c r="BG560" s="10"/>
      <c r="BH560" s="242"/>
      <c r="BI560" s="7"/>
      <c r="BJ560" s="247"/>
      <c r="BK560" s="7"/>
      <c r="BL560" s="247"/>
      <c r="BM560" s="7"/>
      <c r="BN560" s="8"/>
      <c r="BO560" s="7"/>
      <c r="BP560" s="247"/>
      <c r="BQ560" s="7"/>
      <c r="BR560" s="247"/>
      <c r="BS560" s="7"/>
      <c r="BT560" s="247"/>
      <c r="BU560" s="7"/>
      <c r="BV560" s="247"/>
      <c r="BW560" s="7"/>
      <c r="BX560" s="8"/>
      <c r="BY560" s="7"/>
      <c r="BZ560" s="8"/>
      <c r="CB560" s="41"/>
      <c r="CC560" s="41">
        <f t="shared" si="47"/>
        <v>0</v>
      </c>
      <c r="CD560">
        <f t="shared" si="46"/>
        <v>0</v>
      </c>
    </row>
    <row r="561" spans="1:84" x14ac:dyDescent="0.25">
      <c r="A561">
        <v>485</v>
      </c>
      <c r="B561" s="6"/>
      <c r="C561" s="10"/>
      <c r="D561" s="32"/>
      <c r="E561" s="10"/>
      <c r="F561" s="32"/>
      <c r="G561" s="10"/>
      <c r="H561" s="32"/>
      <c r="I561" s="10"/>
      <c r="J561" s="32"/>
      <c r="K561" s="10"/>
      <c r="L561" s="32"/>
      <c r="M561" s="10"/>
      <c r="N561" s="32"/>
      <c r="O561" s="10"/>
      <c r="P561" s="32"/>
      <c r="Q561" s="10"/>
      <c r="R561" s="32"/>
      <c r="S561" s="10"/>
      <c r="T561" s="32"/>
      <c r="U561" s="10"/>
      <c r="V561" s="32"/>
      <c r="W561" s="10"/>
      <c r="X561" s="32"/>
      <c r="Y561" s="10"/>
      <c r="Z561" s="32"/>
      <c r="AA561" s="10"/>
      <c r="AB561" s="32"/>
      <c r="AC561" s="10"/>
      <c r="AD561" s="32"/>
      <c r="AE561" s="10"/>
      <c r="AF561" s="32"/>
      <c r="AG561" s="10"/>
      <c r="AH561" s="32"/>
      <c r="AI561" s="10"/>
      <c r="AJ561" s="32"/>
      <c r="AK561" s="10"/>
      <c r="AL561" s="32"/>
      <c r="AM561" s="10"/>
      <c r="AN561" s="32"/>
      <c r="AO561" s="10"/>
      <c r="AP561" s="32"/>
      <c r="AQ561" s="10"/>
      <c r="AR561" s="32"/>
      <c r="AS561" s="10"/>
      <c r="AT561" s="32"/>
      <c r="AU561" s="10"/>
      <c r="AV561" s="32"/>
      <c r="AW561" s="10"/>
      <c r="AX561" s="242"/>
      <c r="AY561" s="10"/>
      <c r="AZ561" s="32"/>
      <c r="BA561" s="10"/>
      <c r="BB561" s="242"/>
      <c r="BC561" s="10"/>
      <c r="BD561" s="242"/>
      <c r="BE561" s="7"/>
      <c r="BF561" s="247"/>
      <c r="BG561" s="10"/>
      <c r="BH561" s="242"/>
      <c r="BI561" s="7"/>
      <c r="BJ561" s="247"/>
      <c r="BK561" s="7"/>
      <c r="BL561" s="247"/>
      <c r="BM561" s="7"/>
      <c r="BN561" s="8"/>
      <c r="BO561" s="7"/>
      <c r="BP561" s="247"/>
      <c r="BQ561" s="7"/>
      <c r="BR561" s="247"/>
      <c r="BS561" s="7"/>
      <c r="BT561" s="247"/>
      <c r="BU561" s="7"/>
      <c r="BV561" s="247"/>
      <c r="BW561" s="7"/>
      <c r="BX561" s="8"/>
      <c r="BY561" s="7"/>
      <c r="BZ561" s="8"/>
      <c r="CB561" s="41"/>
      <c r="CC561" s="41">
        <f t="shared" si="47"/>
        <v>0</v>
      </c>
      <c r="CD561">
        <f t="shared" si="46"/>
        <v>0</v>
      </c>
    </row>
    <row r="562" spans="1:84" x14ac:dyDescent="0.25">
      <c r="A562">
        <v>486</v>
      </c>
      <c r="B562" s="6"/>
      <c r="C562" s="10"/>
      <c r="D562" s="32"/>
      <c r="E562" s="10"/>
      <c r="F562" s="32"/>
      <c r="G562" s="10"/>
      <c r="H562" s="32"/>
      <c r="I562" s="10"/>
      <c r="J562" s="32"/>
      <c r="K562" s="10"/>
      <c r="L562" s="32"/>
      <c r="M562" s="10"/>
      <c r="N562" s="32"/>
      <c r="O562" s="10"/>
      <c r="P562" s="32"/>
      <c r="Q562" s="10"/>
      <c r="R562" s="32"/>
      <c r="S562" s="10"/>
      <c r="T562" s="32"/>
      <c r="U562" s="10"/>
      <c r="V562" s="32"/>
      <c r="W562" s="10"/>
      <c r="X562" s="32"/>
      <c r="Y562" s="10"/>
      <c r="Z562" s="32"/>
      <c r="AA562" s="10"/>
      <c r="AB562" s="32"/>
      <c r="AC562" s="10"/>
      <c r="AD562" s="32"/>
      <c r="AE562" s="10"/>
      <c r="AF562" s="32"/>
      <c r="AG562" s="10"/>
      <c r="AH562" s="32"/>
      <c r="AI562" s="10"/>
      <c r="AJ562" s="32"/>
      <c r="AK562" s="10"/>
      <c r="AL562" s="32"/>
      <c r="AM562" s="10"/>
      <c r="AN562" s="32"/>
      <c r="AO562" s="10"/>
      <c r="AP562" s="32"/>
      <c r="AQ562" s="10"/>
      <c r="AR562" s="32"/>
      <c r="AS562" s="10"/>
      <c r="AT562" s="32"/>
      <c r="AU562" s="10"/>
      <c r="AV562" s="32"/>
      <c r="AW562" s="10"/>
      <c r="AX562" s="242"/>
      <c r="AY562" s="10"/>
      <c r="AZ562" s="32"/>
      <c r="BA562" s="10"/>
      <c r="BB562" s="242"/>
      <c r="BC562" s="10"/>
      <c r="BD562" s="242"/>
      <c r="BE562" s="7"/>
      <c r="BF562" s="247"/>
      <c r="BG562" s="10"/>
      <c r="BH562" s="242"/>
      <c r="BI562" s="7"/>
      <c r="BJ562" s="247"/>
      <c r="BK562" s="7"/>
      <c r="BL562" s="247"/>
      <c r="BM562" s="7"/>
      <c r="BN562" s="8"/>
      <c r="BO562" s="7"/>
      <c r="BP562" s="247"/>
      <c r="BQ562" s="7"/>
      <c r="BR562" s="247"/>
      <c r="BS562" s="7"/>
      <c r="BT562" s="247"/>
      <c r="BU562" s="7"/>
      <c r="BV562" s="247"/>
      <c r="BW562" s="7"/>
      <c r="BX562" s="8"/>
      <c r="BY562" s="7"/>
      <c r="BZ562" s="8"/>
      <c r="CB562" s="41"/>
      <c r="CC562" s="41">
        <f t="shared" si="47"/>
        <v>0</v>
      </c>
      <c r="CD562">
        <f t="shared" si="46"/>
        <v>0</v>
      </c>
    </row>
    <row r="563" spans="1:84" x14ac:dyDescent="0.25">
      <c r="A563">
        <v>487</v>
      </c>
      <c r="B563" s="6"/>
      <c r="C563" s="10"/>
      <c r="D563" s="32"/>
      <c r="E563" s="10"/>
      <c r="F563" s="32"/>
      <c r="G563" s="10"/>
      <c r="H563" s="32"/>
      <c r="I563" s="10"/>
      <c r="J563" s="32"/>
      <c r="K563" s="10"/>
      <c r="L563" s="32"/>
      <c r="M563" s="10"/>
      <c r="N563" s="32"/>
      <c r="O563" s="10"/>
      <c r="P563" s="32"/>
      <c r="Q563" s="10"/>
      <c r="R563" s="32"/>
      <c r="S563" s="10"/>
      <c r="T563" s="32"/>
      <c r="U563" s="10"/>
      <c r="V563" s="32"/>
      <c r="W563" s="10"/>
      <c r="X563" s="32"/>
      <c r="Y563" s="10"/>
      <c r="Z563" s="32"/>
      <c r="AA563" s="10"/>
      <c r="AB563" s="32"/>
      <c r="AC563" s="10"/>
      <c r="AD563" s="32"/>
      <c r="AE563" s="10"/>
      <c r="AF563" s="32"/>
      <c r="AG563" s="10"/>
      <c r="AH563" s="32"/>
      <c r="AI563" s="10"/>
      <c r="AJ563" s="32"/>
      <c r="AK563" s="10"/>
      <c r="AL563" s="32"/>
      <c r="AM563" s="10"/>
      <c r="AN563" s="32"/>
      <c r="AO563" s="10"/>
      <c r="AP563" s="32"/>
      <c r="AQ563" s="10"/>
      <c r="AR563" s="32"/>
      <c r="AS563" s="10"/>
      <c r="AT563" s="32"/>
      <c r="AU563" s="10"/>
      <c r="AV563" s="32"/>
      <c r="AW563" s="10"/>
      <c r="AX563" s="242"/>
      <c r="AY563" s="10"/>
      <c r="AZ563" s="32"/>
      <c r="BA563" s="10"/>
      <c r="BB563" s="242"/>
      <c r="BC563" s="10"/>
      <c r="BD563" s="242"/>
      <c r="BE563" s="7"/>
      <c r="BF563" s="247"/>
      <c r="BG563" s="10"/>
      <c r="BH563" s="242"/>
      <c r="BI563" s="7"/>
      <c r="BJ563" s="247"/>
      <c r="BK563" s="7"/>
      <c r="BL563" s="247"/>
      <c r="BM563" s="7"/>
      <c r="BN563" s="8"/>
      <c r="BO563" s="7"/>
      <c r="BP563" s="247"/>
      <c r="BQ563" s="7"/>
      <c r="BR563" s="247"/>
      <c r="BS563" s="7"/>
      <c r="BT563" s="247"/>
      <c r="BU563" s="7"/>
      <c r="BV563" s="247"/>
      <c r="BW563" s="7"/>
      <c r="BX563" s="8"/>
      <c r="BY563" s="7"/>
      <c r="BZ563" s="8"/>
      <c r="CB563" s="41"/>
      <c r="CC563" s="41">
        <f t="shared" si="47"/>
        <v>0</v>
      </c>
      <c r="CD563">
        <f t="shared" si="46"/>
        <v>0</v>
      </c>
    </row>
    <row r="564" spans="1:84" x14ac:dyDescent="0.25">
      <c r="A564">
        <v>488</v>
      </c>
      <c r="B564" s="6"/>
      <c r="C564" s="10"/>
      <c r="D564" s="32"/>
      <c r="E564" s="10"/>
      <c r="F564" s="32"/>
      <c r="G564" s="10"/>
      <c r="H564" s="32"/>
      <c r="I564" s="10"/>
      <c r="J564" s="32"/>
      <c r="K564" s="10"/>
      <c r="L564" s="32"/>
      <c r="M564" s="10"/>
      <c r="N564" s="32"/>
      <c r="O564" s="10"/>
      <c r="P564" s="32"/>
      <c r="Q564" s="10"/>
      <c r="R564" s="32"/>
      <c r="S564" s="10"/>
      <c r="T564" s="32"/>
      <c r="U564" s="10"/>
      <c r="V564" s="32"/>
      <c r="W564" s="10"/>
      <c r="X564" s="32"/>
      <c r="Y564" s="10"/>
      <c r="Z564" s="32"/>
      <c r="AA564" s="10"/>
      <c r="AB564" s="32"/>
      <c r="AC564" s="10"/>
      <c r="AD564" s="32"/>
      <c r="AE564" s="10"/>
      <c r="AF564" s="32"/>
      <c r="AG564" s="10"/>
      <c r="AH564" s="32"/>
      <c r="AI564" s="10"/>
      <c r="AJ564" s="32"/>
      <c r="AK564" s="10"/>
      <c r="AL564" s="32"/>
      <c r="AM564" s="10"/>
      <c r="AN564" s="32"/>
      <c r="AO564" s="10"/>
      <c r="AP564" s="32"/>
      <c r="AQ564" s="10"/>
      <c r="AR564" s="32"/>
      <c r="AS564" s="10"/>
      <c r="AT564" s="32"/>
      <c r="AU564" s="10"/>
      <c r="AV564" s="32"/>
      <c r="AW564" s="10"/>
      <c r="AX564" s="242"/>
      <c r="AY564" s="10"/>
      <c r="AZ564" s="32"/>
      <c r="BA564" s="10"/>
      <c r="BB564" s="242"/>
      <c r="BC564" s="10"/>
      <c r="BD564" s="242"/>
      <c r="BE564" s="7"/>
      <c r="BF564" s="247"/>
      <c r="BG564" s="10"/>
      <c r="BH564" s="242"/>
      <c r="BI564" s="7"/>
      <c r="BJ564" s="247"/>
      <c r="BK564" s="7"/>
      <c r="BL564" s="247"/>
      <c r="BM564" s="7"/>
      <c r="BN564" s="8"/>
      <c r="BO564" s="7"/>
      <c r="BP564" s="247"/>
      <c r="BQ564" s="7"/>
      <c r="BR564" s="247"/>
      <c r="BS564" s="7"/>
      <c r="BT564" s="247"/>
      <c r="BU564" s="7"/>
      <c r="BV564" s="247"/>
      <c r="BW564" s="7"/>
      <c r="BX564" s="8"/>
      <c r="BY564" s="7"/>
      <c r="BZ564" s="8"/>
      <c r="CB564" s="41"/>
      <c r="CC564" s="41">
        <f t="shared" si="47"/>
        <v>0</v>
      </c>
      <c r="CD564">
        <f t="shared" si="46"/>
        <v>0</v>
      </c>
    </row>
    <row r="565" spans="1:84" x14ac:dyDescent="0.25">
      <c r="A565">
        <v>489</v>
      </c>
      <c r="B565" s="6"/>
      <c r="C565" s="10"/>
      <c r="D565" s="32"/>
      <c r="E565" s="10"/>
      <c r="F565" s="32"/>
      <c r="G565" s="10"/>
      <c r="H565" s="32"/>
      <c r="I565" s="10"/>
      <c r="J565" s="32"/>
      <c r="K565" s="10"/>
      <c r="L565" s="32"/>
      <c r="M565" s="10"/>
      <c r="N565" s="32"/>
      <c r="O565" s="10"/>
      <c r="P565" s="32"/>
      <c r="Q565" s="10"/>
      <c r="R565" s="32"/>
      <c r="S565" s="10"/>
      <c r="T565" s="32"/>
      <c r="U565" s="10"/>
      <c r="V565" s="32"/>
      <c r="W565" s="10"/>
      <c r="X565" s="32"/>
      <c r="Y565" s="10"/>
      <c r="Z565" s="32"/>
      <c r="AA565" s="10"/>
      <c r="AB565" s="32"/>
      <c r="AC565" s="10"/>
      <c r="AD565" s="32"/>
      <c r="AE565" s="10"/>
      <c r="AF565" s="32"/>
      <c r="AG565" s="10"/>
      <c r="AH565" s="32"/>
      <c r="AI565" s="10"/>
      <c r="AJ565" s="32"/>
      <c r="AK565" s="10"/>
      <c r="AL565" s="32"/>
      <c r="AM565" s="10"/>
      <c r="AN565" s="32"/>
      <c r="AO565" s="10"/>
      <c r="AP565" s="32"/>
      <c r="AQ565" s="10"/>
      <c r="AR565" s="32"/>
      <c r="AS565" s="10"/>
      <c r="AT565" s="32"/>
      <c r="AU565" s="10"/>
      <c r="AV565" s="32"/>
      <c r="AW565" s="10"/>
      <c r="AX565" s="242"/>
      <c r="AY565" s="10"/>
      <c r="AZ565" s="32"/>
      <c r="BA565" s="10"/>
      <c r="BB565" s="242"/>
      <c r="BC565" s="10"/>
      <c r="BD565" s="242"/>
      <c r="BE565" s="7"/>
      <c r="BF565" s="247"/>
      <c r="BG565" s="10"/>
      <c r="BH565" s="242"/>
      <c r="BI565" s="7"/>
      <c r="BJ565" s="247"/>
      <c r="BK565" s="7"/>
      <c r="BL565" s="247"/>
      <c r="BM565" s="7"/>
      <c r="BN565" s="8"/>
      <c r="BO565" s="7"/>
      <c r="BP565" s="247"/>
      <c r="BQ565" s="7"/>
      <c r="BR565" s="247"/>
      <c r="BS565" s="7"/>
      <c r="BT565" s="247"/>
      <c r="BU565" s="7"/>
      <c r="BV565" s="247"/>
      <c r="BW565" s="7"/>
      <c r="BX565" s="8"/>
      <c r="BY565" s="7"/>
      <c r="BZ565" s="8"/>
      <c r="CB565" s="41"/>
      <c r="CC565" s="41">
        <f t="shared" si="47"/>
        <v>0</v>
      </c>
      <c r="CD565">
        <f t="shared" si="46"/>
        <v>0</v>
      </c>
    </row>
    <row r="566" spans="1:84" x14ac:dyDescent="0.25">
      <c r="A566">
        <v>490</v>
      </c>
      <c r="B566" s="6"/>
      <c r="C566" s="10"/>
      <c r="D566" s="32"/>
      <c r="E566" s="10"/>
      <c r="F566" s="32"/>
      <c r="G566" s="10"/>
      <c r="H566" s="32"/>
      <c r="I566" s="10"/>
      <c r="J566" s="32"/>
      <c r="K566" s="10"/>
      <c r="L566" s="32"/>
      <c r="M566" s="10"/>
      <c r="N566" s="32"/>
      <c r="O566" s="10"/>
      <c r="P566" s="32"/>
      <c r="Q566" s="10"/>
      <c r="R566" s="32"/>
      <c r="S566" s="10"/>
      <c r="T566" s="32"/>
      <c r="U566" s="10"/>
      <c r="V566" s="32"/>
      <c r="W566" s="10"/>
      <c r="X566" s="32"/>
      <c r="Y566" s="10"/>
      <c r="Z566" s="32"/>
      <c r="AA566" s="10"/>
      <c r="AB566" s="32"/>
      <c r="AC566" s="10"/>
      <c r="AD566" s="32"/>
      <c r="AE566" s="10"/>
      <c r="AF566" s="32"/>
      <c r="AG566" s="10"/>
      <c r="AH566" s="32"/>
      <c r="AI566" s="10"/>
      <c r="AJ566" s="32"/>
      <c r="AK566" s="10"/>
      <c r="AL566" s="32"/>
      <c r="AM566" s="10"/>
      <c r="AN566" s="32"/>
      <c r="AO566" s="10"/>
      <c r="AP566" s="32"/>
      <c r="AQ566" s="10"/>
      <c r="AR566" s="32"/>
      <c r="AS566" s="10"/>
      <c r="AT566" s="32"/>
      <c r="AU566" s="10"/>
      <c r="AV566" s="32"/>
      <c r="AW566" s="10"/>
      <c r="AX566" s="242"/>
      <c r="AY566" s="10"/>
      <c r="AZ566" s="32"/>
      <c r="BA566" s="10"/>
      <c r="BB566" s="242"/>
      <c r="BC566" s="10"/>
      <c r="BD566" s="242"/>
      <c r="BE566" s="7"/>
      <c r="BF566" s="247"/>
      <c r="BG566" s="10"/>
      <c r="BH566" s="242"/>
      <c r="BI566" s="7"/>
      <c r="BJ566" s="247"/>
      <c r="BK566" s="7"/>
      <c r="BL566" s="247"/>
      <c r="BM566" s="7"/>
      <c r="BN566" s="8"/>
      <c r="BO566" s="7"/>
      <c r="BP566" s="247"/>
      <c r="BQ566" s="7"/>
      <c r="BR566" s="247"/>
      <c r="BS566" s="7"/>
      <c r="BT566" s="247"/>
      <c r="BU566" s="7"/>
      <c r="BV566" s="247"/>
      <c r="BW566" s="7"/>
      <c r="BX566" s="8"/>
      <c r="BY566" s="7"/>
      <c r="BZ566" s="8"/>
      <c r="CB566" s="41"/>
      <c r="CC566" s="41">
        <f t="shared" si="47"/>
        <v>0</v>
      </c>
      <c r="CD566">
        <f t="shared" si="46"/>
        <v>0</v>
      </c>
    </row>
    <row r="567" spans="1:84" x14ac:dyDescent="0.25">
      <c r="A567">
        <v>491</v>
      </c>
      <c r="B567" s="6"/>
      <c r="C567" s="10"/>
      <c r="D567" s="32"/>
      <c r="E567" s="10"/>
      <c r="F567" s="32"/>
      <c r="G567" s="10"/>
      <c r="H567" s="32"/>
      <c r="I567" s="10"/>
      <c r="J567" s="32"/>
      <c r="K567" s="10"/>
      <c r="L567" s="32"/>
      <c r="M567" s="10"/>
      <c r="N567" s="32"/>
      <c r="O567" s="10"/>
      <c r="P567" s="32"/>
      <c r="Q567" s="10"/>
      <c r="R567" s="32"/>
      <c r="S567" s="10"/>
      <c r="T567" s="32"/>
      <c r="U567" s="10"/>
      <c r="V567" s="32"/>
      <c r="W567" s="10"/>
      <c r="X567" s="32"/>
      <c r="Y567" s="10"/>
      <c r="Z567" s="32"/>
      <c r="AA567" s="10"/>
      <c r="AB567" s="32"/>
      <c r="AC567" s="10"/>
      <c r="AD567" s="32"/>
      <c r="AE567" s="10"/>
      <c r="AF567" s="32"/>
      <c r="AG567" s="10"/>
      <c r="AH567" s="32"/>
      <c r="AI567" s="10"/>
      <c r="AJ567" s="32"/>
      <c r="AK567" s="10"/>
      <c r="AL567" s="32"/>
      <c r="AM567" s="10"/>
      <c r="AN567" s="32"/>
      <c r="AO567" s="10"/>
      <c r="AP567" s="32"/>
      <c r="AQ567" s="10"/>
      <c r="AR567" s="32"/>
      <c r="AS567" s="10"/>
      <c r="AT567" s="32"/>
      <c r="AU567" s="10"/>
      <c r="AV567" s="32"/>
      <c r="AW567" s="10"/>
      <c r="AX567" s="242"/>
      <c r="AY567" s="10"/>
      <c r="AZ567" s="32"/>
      <c r="BA567" s="10"/>
      <c r="BB567" s="242"/>
      <c r="BC567" s="10"/>
      <c r="BD567" s="242"/>
      <c r="BE567" s="7"/>
      <c r="BF567" s="247"/>
      <c r="BG567" s="10"/>
      <c r="BH567" s="242"/>
      <c r="BI567" s="7"/>
      <c r="BJ567" s="247"/>
      <c r="BK567" s="7"/>
      <c r="BL567" s="247"/>
      <c r="BM567" s="7"/>
      <c r="BN567" s="8"/>
      <c r="BO567" s="7"/>
      <c r="BP567" s="247"/>
      <c r="BQ567" s="7"/>
      <c r="BR567" s="247"/>
      <c r="BS567" s="7"/>
      <c r="BT567" s="247"/>
      <c r="BU567" s="7"/>
      <c r="BV567" s="247"/>
      <c r="BW567" s="7"/>
      <c r="BX567" s="8"/>
      <c r="BY567" s="7"/>
      <c r="BZ567" s="8"/>
      <c r="CB567" s="41"/>
      <c r="CC567" s="41">
        <f t="shared" si="47"/>
        <v>0</v>
      </c>
      <c r="CD567">
        <f t="shared" si="46"/>
        <v>0</v>
      </c>
    </row>
    <row r="568" spans="1:84" x14ac:dyDescent="0.25">
      <c r="A568">
        <v>492</v>
      </c>
      <c r="B568" s="6"/>
      <c r="C568" s="10"/>
      <c r="D568" s="32"/>
      <c r="E568" s="10"/>
      <c r="F568" s="32"/>
      <c r="G568" s="10"/>
      <c r="H568" s="32"/>
      <c r="I568" s="10"/>
      <c r="J568" s="32"/>
      <c r="K568" s="10"/>
      <c r="L568" s="32"/>
      <c r="M568" s="10"/>
      <c r="N568" s="32"/>
      <c r="O568" s="10"/>
      <c r="P568" s="32"/>
      <c r="Q568" s="10"/>
      <c r="R568" s="32"/>
      <c r="S568" s="10"/>
      <c r="T568" s="32"/>
      <c r="U568" s="10"/>
      <c r="V568" s="32"/>
      <c r="W568" s="10"/>
      <c r="X568" s="32"/>
      <c r="Y568" s="10"/>
      <c r="Z568" s="32"/>
      <c r="AA568" s="10"/>
      <c r="AB568" s="32"/>
      <c r="AC568" s="10"/>
      <c r="AD568" s="32"/>
      <c r="AE568" s="10"/>
      <c r="AF568" s="32"/>
      <c r="AG568" s="10"/>
      <c r="AH568" s="32"/>
      <c r="AI568" s="10"/>
      <c r="AJ568" s="32"/>
      <c r="AK568" s="10"/>
      <c r="AL568" s="32"/>
      <c r="AM568" s="10"/>
      <c r="AN568" s="32"/>
      <c r="AO568" s="10"/>
      <c r="AP568" s="32"/>
      <c r="AQ568" s="10"/>
      <c r="AR568" s="32"/>
      <c r="AS568" s="10"/>
      <c r="AT568" s="32"/>
      <c r="AU568" s="10"/>
      <c r="AV568" s="32"/>
      <c r="AW568" s="10"/>
      <c r="AX568" s="242"/>
      <c r="AY568" s="10"/>
      <c r="AZ568" s="32"/>
      <c r="BA568" s="10"/>
      <c r="BB568" s="242"/>
      <c r="BC568" s="10"/>
      <c r="BD568" s="242"/>
      <c r="BE568" s="7"/>
      <c r="BF568" s="247"/>
      <c r="BG568" s="10"/>
      <c r="BH568" s="242"/>
      <c r="BI568" s="7"/>
      <c r="BJ568" s="247"/>
      <c r="BK568" s="7"/>
      <c r="BL568" s="247"/>
      <c r="BM568" s="7"/>
      <c r="BN568" s="8"/>
      <c r="BO568" s="7"/>
      <c r="BP568" s="247"/>
      <c r="BQ568" s="7"/>
      <c r="BR568" s="247"/>
      <c r="BS568" s="7"/>
      <c r="BT568" s="247"/>
      <c r="BU568" s="7"/>
      <c r="BV568" s="247"/>
      <c r="BW568" s="7"/>
      <c r="BX568" s="8"/>
      <c r="BY568" s="7"/>
      <c r="BZ568" s="8"/>
      <c r="CB568" s="41"/>
      <c r="CC568" s="41">
        <f t="shared" si="47"/>
        <v>0</v>
      </c>
      <c r="CD568">
        <f t="shared" si="46"/>
        <v>0</v>
      </c>
    </row>
    <row r="569" spans="1:84" x14ac:dyDescent="0.25">
      <c r="A569">
        <v>493</v>
      </c>
      <c r="B569" s="6"/>
      <c r="C569" s="10"/>
      <c r="D569" s="32"/>
      <c r="E569" s="10"/>
      <c r="F569" s="32"/>
      <c r="G569" s="10"/>
      <c r="H569" s="32"/>
      <c r="I569" s="10"/>
      <c r="J569" s="32"/>
      <c r="K569" s="94"/>
      <c r="L569" s="32"/>
      <c r="M569" s="10"/>
      <c r="N569" s="32"/>
      <c r="O569" s="10"/>
      <c r="P569" s="32"/>
      <c r="Q569" s="10"/>
      <c r="R569" s="32"/>
      <c r="S569" s="10"/>
      <c r="T569" s="32"/>
      <c r="U569" s="10"/>
      <c r="V569" s="32"/>
      <c r="W569" s="10"/>
      <c r="X569" s="32"/>
      <c r="Y569" s="10"/>
      <c r="Z569" s="32"/>
      <c r="AA569" s="10"/>
      <c r="AB569" s="32"/>
      <c r="AC569" s="10"/>
      <c r="AD569" s="32"/>
      <c r="AE569" s="10"/>
      <c r="AF569" s="32"/>
      <c r="AG569" s="10"/>
      <c r="AH569" s="32"/>
      <c r="AI569" s="10"/>
      <c r="AJ569" s="32"/>
      <c r="AK569" s="10"/>
      <c r="AL569" s="32"/>
      <c r="AM569" s="10"/>
      <c r="AN569" s="32"/>
      <c r="AO569" s="10"/>
      <c r="AP569" s="32"/>
      <c r="AQ569" s="10"/>
      <c r="AR569" s="32"/>
      <c r="AS569" s="10"/>
      <c r="AT569" s="32"/>
      <c r="AU569" s="10"/>
      <c r="AV569" s="32"/>
      <c r="AW569" s="10"/>
      <c r="AX569" s="242"/>
      <c r="AY569" s="10"/>
      <c r="AZ569" s="32"/>
      <c r="BA569" s="10"/>
      <c r="BB569" s="242"/>
      <c r="BC569" s="10"/>
      <c r="BD569" s="242"/>
      <c r="BE569" s="7"/>
      <c r="BF569" s="247"/>
      <c r="BG569" s="10"/>
      <c r="BH569" s="242"/>
      <c r="BI569" s="7"/>
      <c r="BJ569" s="247"/>
      <c r="BK569" s="7"/>
      <c r="BL569" s="247"/>
      <c r="BM569" s="7"/>
      <c r="BN569" s="8"/>
      <c r="BO569" s="7"/>
      <c r="BP569" s="247"/>
      <c r="BQ569" s="7"/>
      <c r="BR569" s="247"/>
      <c r="BS569" s="7"/>
      <c r="BT569" s="247"/>
      <c r="BU569" s="7"/>
      <c r="BV569" s="247"/>
      <c r="BW569" s="7"/>
      <c r="BX569" s="8"/>
      <c r="BY569" s="7"/>
      <c r="BZ569" s="8"/>
      <c r="CB569" s="41"/>
      <c r="CC569" s="41">
        <f t="shared" si="47"/>
        <v>0</v>
      </c>
      <c r="CD569">
        <f t="shared" si="46"/>
        <v>0</v>
      </c>
      <c r="CF569" s="39"/>
    </row>
    <row r="570" spans="1:84" x14ac:dyDescent="0.25">
      <c r="A570">
        <v>494</v>
      </c>
      <c r="B570" s="6"/>
      <c r="C570" s="10"/>
      <c r="D570" s="32"/>
      <c r="E570" s="10"/>
      <c r="F570" s="32"/>
      <c r="G570" s="10"/>
      <c r="H570" s="32"/>
      <c r="I570" s="10"/>
      <c r="J570" s="32"/>
      <c r="K570" s="94"/>
      <c r="L570" s="32"/>
      <c r="M570" s="10"/>
      <c r="N570" s="32"/>
      <c r="O570" s="10"/>
      <c r="P570" s="32"/>
      <c r="Q570" s="10"/>
      <c r="R570" s="32"/>
      <c r="S570" s="10"/>
      <c r="T570" s="32"/>
      <c r="U570" s="10"/>
      <c r="V570" s="32"/>
      <c r="W570" s="10"/>
      <c r="X570" s="32"/>
      <c r="Y570" s="10"/>
      <c r="Z570" s="32"/>
      <c r="AA570" s="10"/>
      <c r="AB570" s="32"/>
      <c r="AC570" s="10"/>
      <c r="AD570" s="32"/>
      <c r="AE570" s="10"/>
      <c r="AF570" s="32"/>
      <c r="AG570" s="10"/>
      <c r="AH570" s="32"/>
      <c r="AI570" s="10"/>
      <c r="AJ570" s="32"/>
      <c r="AK570" s="10"/>
      <c r="AL570" s="32"/>
      <c r="AM570" s="10"/>
      <c r="AN570" s="32"/>
      <c r="AO570" s="10"/>
      <c r="AP570" s="32"/>
      <c r="AQ570" s="10"/>
      <c r="AR570" s="32"/>
      <c r="AS570" s="10"/>
      <c r="AT570" s="32"/>
      <c r="AU570" s="10"/>
      <c r="AV570" s="32"/>
      <c r="AW570" s="10"/>
      <c r="AX570" s="242"/>
      <c r="AY570" s="10"/>
      <c r="AZ570" s="32"/>
      <c r="BA570" s="10"/>
      <c r="BB570" s="242"/>
      <c r="BC570" s="10"/>
      <c r="BD570" s="242"/>
      <c r="BE570" s="7"/>
      <c r="BF570" s="247"/>
      <c r="BG570" s="10"/>
      <c r="BH570" s="242"/>
      <c r="BI570" s="7"/>
      <c r="BJ570" s="247"/>
      <c r="BK570" s="7"/>
      <c r="BL570" s="247"/>
      <c r="BM570" s="7"/>
      <c r="BN570" s="8"/>
      <c r="BO570" s="7"/>
      <c r="BP570" s="247"/>
      <c r="BQ570" s="7"/>
      <c r="BR570" s="247"/>
      <c r="BS570" s="7"/>
      <c r="BT570" s="247"/>
      <c r="BU570" s="7"/>
      <c r="BV570" s="247"/>
      <c r="BW570" s="7"/>
      <c r="BX570" s="8"/>
      <c r="BY570" s="7"/>
      <c r="BZ570" s="8"/>
      <c r="CB570" s="41"/>
      <c r="CC570" s="41">
        <f t="shared" si="47"/>
        <v>0</v>
      </c>
      <c r="CD570">
        <f t="shared" si="46"/>
        <v>0</v>
      </c>
      <c r="CF570" s="39"/>
    </row>
    <row r="571" spans="1:84" x14ac:dyDescent="0.25">
      <c r="A571">
        <v>495</v>
      </c>
      <c r="B571" s="6"/>
      <c r="C571" s="10"/>
      <c r="D571" s="32"/>
      <c r="E571" s="10"/>
      <c r="F571" s="32"/>
      <c r="G571" s="10"/>
      <c r="H571" s="32"/>
      <c r="I571" s="10"/>
      <c r="J571" s="32"/>
      <c r="K571" s="94"/>
      <c r="L571" s="32"/>
      <c r="M571" s="10"/>
      <c r="N571" s="32"/>
      <c r="O571" s="10"/>
      <c r="P571" s="32"/>
      <c r="Q571" s="10"/>
      <c r="R571" s="32"/>
      <c r="S571" s="10"/>
      <c r="T571" s="32"/>
      <c r="U571" s="10"/>
      <c r="V571" s="32"/>
      <c r="W571" s="10"/>
      <c r="X571" s="32"/>
      <c r="Y571" s="10"/>
      <c r="Z571" s="32"/>
      <c r="AA571" s="10"/>
      <c r="AB571" s="32"/>
      <c r="AC571" s="10"/>
      <c r="AD571" s="32"/>
      <c r="AE571" s="10"/>
      <c r="AF571" s="32"/>
      <c r="AG571" s="10"/>
      <c r="AH571" s="32"/>
      <c r="AI571" s="10"/>
      <c r="AJ571" s="32"/>
      <c r="AK571" s="10"/>
      <c r="AL571" s="32"/>
      <c r="AM571" s="10"/>
      <c r="AN571" s="32"/>
      <c r="AO571" s="10"/>
      <c r="AP571" s="32"/>
      <c r="AQ571" s="10"/>
      <c r="AR571" s="32"/>
      <c r="AS571" s="10"/>
      <c r="AT571" s="32"/>
      <c r="AU571" s="10"/>
      <c r="AV571" s="32"/>
      <c r="AW571" s="10"/>
      <c r="AX571" s="242"/>
      <c r="AY571" s="10"/>
      <c r="AZ571" s="32"/>
      <c r="BA571" s="10"/>
      <c r="BB571" s="242"/>
      <c r="BC571" s="10"/>
      <c r="BD571" s="242"/>
      <c r="BE571" s="7"/>
      <c r="BF571" s="247"/>
      <c r="BG571" s="10"/>
      <c r="BH571" s="242"/>
      <c r="BI571" s="7"/>
      <c r="BJ571" s="247"/>
      <c r="BK571" s="7"/>
      <c r="BL571" s="247"/>
      <c r="BM571" s="7"/>
      <c r="BN571" s="8"/>
      <c r="BO571" s="7"/>
      <c r="BP571" s="247"/>
      <c r="BQ571" s="7"/>
      <c r="BR571" s="247"/>
      <c r="BS571" s="7"/>
      <c r="BT571" s="247"/>
      <c r="BU571" s="7"/>
      <c r="BV571" s="247"/>
      <c r="BW571" s="7"/>
      <c r="BX571" s="8"/>
      <c r="BY571" s="7"/>
      <c r="BZ571" s="8"/>
      <c r="CB571" s="41"/>
      <c r="CC571" s="41">
        <f t="shared" si="47"/>
        <v>0</v>
      </c>
      <c r="CD571">
        <f t="shared" si="46"/>
        <v>0</v>
      </c>
      <c r="CF571" s="39"/>
    </row>
    <row r="572" spans="1:84" x14ac:dyDescent="0.25">
      <c r="A572">
        <v>496</v>
      </c>
      <c r="B572" s="6"/>
      <c r="C572" s="10"/>
      <c r="D572" s="32"/>
      <c r="E572" s="10"/>
      <c r="F572" s="32"/>
      <c r="G572" s="10"/>
      <c r="H572" s="32"/>
      <c r="I572" s="10"/>
      <c r="J572" s="32"/>
      <c r="K572" s="94"/>
      <c r="L572" s="32"/>
      <c r="M572" s="10"/>
      <c r="N572" s="32"/>
      <c r="O572" s="10"/>
      <c r="P572" s="32"/>
      <c r="Q572" s="10"/>
      <c r="R572" s="32"/>
      <c r="S572" s="10"/>
      <c r="T572" s="32"/>
      <c r="U572" s="10"/>
      <c r="V572" s="32"/>
      <c r="W572" s="10"/>
      <c r="X572" s="32"/>
      <c r="Y572" s="10"/>
      <c r="Z572" s="32"/>
      <c r="AA572" s="10"/>
      <c r="AB572" s="32"/>
      <c r="AC572" s="10"/>
      <c r="AD572" s="32"/>
      <c r="AE572" s="10"/>
      <c r="AF572" s="32"/>
      <c r="AG572" s="10"/>
      <c r="AH572" s="32"/>
      <c r="AI572" s="10"/>
      <c r="AJ572" s="32"/>
      <c r="AK572" s="10"/>
      <c r="AL572" s="32"/>
      <c r="AM572" s="10"/>
      <c r="AN572" s="32"/>
      <c r="AO572" s="10"/>
      <c r="AP572" s="32"/>
      <c r="AQ572" s="10"/>
      <c r="AR572" s="32"/>
      <c r="AS572" s="10"/>
      <c r="AT572" s="32"/>
      <c r="AU572" s="10"/>
      <c r="AV572" s="32"/>
      <c r="AW572" s="10"/>
      <c r="AX572" s="242"/>
      <c r="AY572" s="10"/>
      <c r="AZ572" s="32"/>
      <c r="BA572" s="10"/>
      <c r="BB572" s="242"/>
      <c r="BC572" s="10"/>
      <c r="BD572" s="242"/>
      <c r="BE572" s="7"/>
      <c r="BF572" s="247"/>
      <c r="BG572" s="10"/>
      <c r="BH572" s="242"/>
      <c r="BI572" s="7"/>
      <c r="BJ572" s="247"/>
      <c r="BK572" s="7"/>
      <c r="BL572" s="247"/>
      <c r="BM572" s="7"/>
      <c r="BN572" s="8"/>
      <c r="BO572" s="7"/>
      <c r="BP572" s="247"/>
      <c r="BQ572" s="7"/>
      <c r="BR572" s="247"/>
      <c r="BS572" s="7"/>
      <c r="BT572" s="247"/>
      <c r="BU572" s="7"/>
      <c r="BV572" s="247"/>
      <c r="BW572" s="7"/>
      <c r="BX572" s="8"/>
      <c r="BY572" s="7"/>
      <c r="BZ572" s="8"/>
      <c r="CB572" s="41"/>
      <c r="CC572" s="41">
        <f t="shared" si="47"/>
        <v>0</v>
      </c>
      <c r="CD572">
        <f t="shared" si="46"/>
        <v>0</v>
      </c>
      <c r="CF572" s="39"/>
    </row>
    <row r="573" spans="1:84" x14ac:dyDescent="0.25">
      <c r="A573">
        <v>497</v>
      </c>
      <c r="B573" s="6"/>
      <c r="C573" s="10"/>
      <c r="D573" s="32"/>
      <c r="E573" s="10"/>
      <c r="F573" s="32"/>
      <c r="G573" s="10"/>
      <c r="H573" s="32"/>
      <c r="I573" s="10"/>
      <c r="J573" s="32"/>
      <c r="K573" s="94"/>
      <c r="L573" s="32"/>
      <c r="M573" s="10"/>
      <c r="N573" s="32"/>
      <c r="O573" s="10"/>
      <c r="P573" s="32"/>
      <c r="Q573" s="10"/>
      <c r="R573" s="32"/>
      <c r="S573" s="10"/>
      <c r="T573" s="32"/>
      <c r="U573" s="10"/>
      <c r="V573" s="32"/>
      <c r="W573" s="10"/>
      <c r="X573" s="32"/>
      <c r="Y573" s="10"/>
      <c r="Z573" s="32"/>
      <c r="AA573" s="10"/>
      <c r="AB573" s="32"/>
      <c r="AC573" s="10"/>
      <c r="AD573" s="32"/>
      <c r="AE573" s="10"/>
      <c r="AF573" s="32"/>
      <c r="AG573" s="10"/>
      <c r="AH573" s="32"/>
      <c r="AI573" s="10"/>
      <c r="AJ573" s="32"/>
      <c r="AK573" s="10"/>
      <c r="AL573" s="32"/>
      <c r="AM573" s="10"/>
      <c r="AN573" s="32"/>
      <c r="AO573" s="10"/>
      <c r="AP573" s="32"/>
      <c r="AQ573" s="10"/>
      <c r="AR573" s="32"/>
      <c r="AS573" s="10"/>
      <c r="AT573" s="32"/>
      <c r="AU573" s="10"/>
      <c r="AV573" s="32"/>
      <c r="AW573" s="10"/>
      <c r="AX573" s="242"/>
      <c r="AY573" s="10"/>
      <c r="AZ573" s="32"/>
      <c r="BA573" s="10"/>
      <c r="BB573" s="242"/>
      <c r="BC573" s="10"/>
      <c r="BD573" s="242"/>
      <c r="BE573" s="7"/>
      <c r="BF573" s="247"/>
      <c r="BG573" s="10"/>
      <c r="BH573" s="242"/>
      <c r="BI573" s="7"/>
      <c r="BJ573" s="247"/>
      <c r="BK573" s="7"/>
      <c r="BL573" s="247"/>
      <c r="BM573" s="7"/>
      <c r="BN573" s="8"/>
      <c r="BO573" s="7"/>
      <c r="BP573" s="247"/>
      <c r="BQ573" s="7"/>
      <c r="BR573" s="247"/>
      <c r="BS573" s="7"/>
      <c r="BT573" s="247"/>
      <c r="BU573" s="7"/>
      <c r="BV573" s="247"/>
      <c r="BW573" s="7"/>
      <c r="BX573" s="8"/>
      <c r="BY573" s="7"/>
      <c r="BZ573" s="8"/>
      <c r="CB573" s="41"/>
      <c r="CC573" s="41">
        <f t="shared" si="47"/>
        <v>0</v>
      </c>
      <c r="CD573">
        <f t="shared" si="46"/>
        <v>0</v>
      </c>
      <c r="CF573" s="39"/>
    </row>
    <row r="574" spans="1:84" x14ac:dyDescent="0.25">
      <c r="A574">
        <v>498</v>
      </c>
      <c r="B574" s="6"/>
      <c r="C574" s="10"/>
      <c r="D574" s="32"/>
      <c r="E574" s="10"/>
      <c r="F574" s="32"/>
      <c r="G574" s="10"/>
      <c r="H574" s="32"/>
      <c r="I574" s="10"/>
      <c r="J574" s="32"/>
      <c r="K574" s="10"/>
      <c r="L574" s="32"/>
      <c r="M574" s="10"/>
      <c r="N574" s="32"/>
      <c r="O574" s="10"/>
      <c r="P574" s="32"/>
      <c r="Q574" s="10"/>
      <c r="R574" s="32"/>
      <c r="S574" s="10"/>
      <c r="T574" s="32"/>
      <c r="U574" s="10"/>
      <c r="V574" s="32"/>
      <c r="W574" s="10"/>
      <c r="X574" s="32"/>
      <c r="Y574" s="10"/>
      <c r="Z574" s="32"/>
      <c r="AA574" s="10"/>
      <c r="AB574" s="32"/>
      <c r="AC574" s="10"/>
      <c r="AD574" s="32"/>
      <c r="AE574" s="10"/>
      <c r="AF574" s="32"/>
      <c r="AG574" s="10"/>
      <c r="AH574" s="32"/>
      <c r="AI574" s="10"/>
      <c r="AJ574" s="32"/>
      <c r="AK574" s="10"/>
      <c r="AL574" s="32"/>
      <c r="AM574" s="10"/>
      <c r="AN574" s="32"/>
      <c r="AO574" s="10"/>
      <c r="AP574" s="32"/>
      <c r="AQ574" s="10"/>
      <c r="AR574" s="32"/>
      <c r="AS574" s="10"/>
      <c r="AT574" s="32"/>
      <c r="AU574" s="10"/>
      <c r="AV574" s="32"/>
      <c r="AW574" s="10"/>
      <c r="AX574" s="242"/>
      <c r="AY574" s="10"/>
      <c r="AZ574" s="32"/>
      <c r="BA574" s="10"/>
      <c r="BB574" s="242"/>
      <c r="BC574" s="10"/>
      <c r="BD574" s="242"/>
      <c r="BE574" s="7"/>
      <c r="BF574" s="247"/>
      <c r="BG574" s="10"/>
      <c r="BH574" s="242"/>
      <c r="BI574" s="7"/>
      <c r="BJ574" s="247"/>
      <c r="BK574" s="7"/>
      <c r="BL574" s="247"/>
      <c r="BM574" s="7"/>
      <c r="BN574" s="8"/>
      <c r="BO574" s="7"/>
      <c r="BP574" s="247"/>
      <c r="BQ574" s="7"/>
      <c r="BR574" s="247"/>
      <c r="BS574" s="7"/>
      <c r="BT574" s="247"/>
      <c r="BU574" s="7"/>
      <c r="BV574" s="247"/>
      <c r="BW574" s="7"/>
      <c r="BX574" s="8"/>
      <c r="BY574" s="7"/>
      <c r="BZ574" s="8"/>
      <c r="CB574" s="41"/>
      <c r="CC574" s="41">
        <f t="shared" si="47"/>
        <v>0</v>
      </c>
      <c r="CD574">
        <f t="shared" si="46"/>
        <v>0</v>
      </c>
    </row>
    <row r="575" spans="1:84" x14ac:dyDescent="0.25">
      <c r="A575">
        <v>499</v>
      </c>
      <c r="B575" s="6"/>
      <c r="C575" s="10"/>
      <c r="D575" s="32"/>
      <c r="E575" s="10"/>
      <c r="F575" s="32"/>
      <c r="G575" s="10"/>
      <c r="H575" s="32"/>
      <c r="I575" s="10"/>
      <c r="J575" s="32"/>
      <c r="K575" s="10"/>
      <c r="L575" s="32"/>
      <c r="M575" s="10"/>
      <c r="N575" s="32"/>
      <c r="O575" s="10"/>
      <c r="P575" s="32"/>
      <c r="Q575" s="10"/>
      <c r="R575" s="32"/>
      <c r="S575" s="10"/>
      <c r="T575" s="32"/>
      <c r="U575" s="10"/>
      <c r="V575" s="32"/>
      <c r="W575" s="10"/>
      <c r="X575" s="32"/>
      <c r="Y575" s="10"/>
      <c r="Z575" s="32"/>
      <c r="AA575" s="10"/>
      <c r="AB575" s="32"/>
      <c r="AC575" s="10"/>
      <c r="AD575" s="32"/>
      <c r="AE575" s="10"/>
      <c r="AF575" s="32"/>
      <c r="AG575" s="10"/>
      <c r="AH575" s="32"/>
      <c r="AI575" s="10"/>
      <c r="AJ575" s="32"/>
      <c r="AK575" s="10"/>
      <c r="AL575" s="32"/>
      <c r="AM575" s="10"/>
      <c r="AN575" s="32"/>
      <c r="AO575" s="10"/>
      <c r="AP575" s="32"/>
      <c r="AQ575" s="10"/>
      <c r="AR575" s="32"/>
      <c r="AS575" s="10"/>
      <c r="AT575" s="32"/>
      <c r="AU575" s="10"/>
      <c r="AV575" s="32"/>
      <c r="AW575" s="10"/>
      <c r="AX575" s="242"/>
      <c r="AY575" s="10"/>
      <c r="AZ575" s="32"/>
      <c r="BA575" s="10"/>
      <c r="BB575" s="242"/>
      <c r="BC575" s="10"/>
      <c r="BD575" s="242"/>
      <c r="BE575" s="7"/>
      <c r="BF575" s="247"/>
      <c r="BG575" s="10"/>
      <c r="BH575" s="242"/>
      <c r="BI575" s="7"/>
      <c r="BJ575" s="247"/>
      <c r="BK575" s="7"/>
      <c r="BL575" s="247"/>
      <c r="BM575" s="7"/>
      <c r="BN575" s="8"/>
      <c r="BO575" s="7"/>
      <c r="BP575" s="247"/>
      <c r="BQ575" s="7"/>
      <c r="BR575" s="247"/>
      <c r="BS575" s="7"/>
      <c r="BT575" s="247"/>
      <c r="BU575" s="7"/>
      <c r="BV575" s="247"/>
      <c r="BW575" s="7"/>
      <c r="BX575" s="8"/>
      <c r="BY575" s="7"/>
      <c r="BZ575" s="8"/>
      <c r="CB575" s="41"/>
      <c r="CC575" s="41">
        <f t="shared" si="47"/>
        <v>0</v>
      </c>
      <c r="CD575">
        <f t="shared" si="46"/>
        <v>0</v>
      </c>
    </row>
    <row r="576" spans="1:84" x14ac:dyDescent="0.25">
      <c r="A576">
        <v>500</v>
      </c>
      <c r="B576" s="6"/>
      <c r="C576" s="10"/>
      <c r="D576" s="32"/>
      <c r="E576" s="10"/>
      <c r="F576" s="32"/>
      <c r="G576" s="10"/>
      <c r="H576" s="32"/>
      <c r="I576" s="10"/>
      <c r="J576" s="32"/>
      <c r="K576" s="10"/>
      <c r="L576" s="32"/>
      <c r="M576" s="10"/>
      <c r="N576" s="32"/>
      <c r="O576" s="10"/>
      <c r="P576" s="32"/>
      <c r="Q576" s="10"/>
      <c r="R576" s="32"/>
      <c r="S576" s="10"/>
      <c r="T576" s="32"/>
      <c r="U576" s="10"/>
      <c r="V576" s="32"/>
      <c r="W576" s="10"/>
      <c r="X576" s="32"/>
      <c r="Y576" s="10"/>
      <c r="Z576" s="32"/>
      <c r="AA576" s="10"/>
      <c r="AB576" s="32"/>
      <c r="AC576" s="10"/>
      <c r="AD576" s="32"/>
      <c r="AE576" s="10"/>
      <c r="AF576" s="32"/>
      <c r="AG576" s="10"/>
      <c r="AH576" s="32"/>
      <c r="AI576" s="10"/>
      <c r="AJ576" s="32"/>
      <c r="AK576" s="10"/>
      <c r="AL576" s="32"/>
      <c r="AM576" s="10"/>
      <c r="AN576" s="32"/>
      <c r="AO576" s="10"/>
      <c r="AP576" s="32"/>
      <c r="AQ576" s="10"/>
      <c r="AR576" s="32"/>
      <c r="AS576" s="10"/>
      <c r="AT576" s="32"/>
      <c r="AU576" s="10"/>
      <c r="AV576" s="32"/>
      <c r="AW576" s="10"/>
      <c r="AX576" s="242"/>
      <c r="AY576" s="10"/>
      <c r="AZ576" s="32"/>
      <c r="BA576" s="10"/>
      <c r="BB576" s="242"/>
      <c r="BC576" s="10"/>
      <c r="BD576" s="242"/>
      <c r="BE576" s="7"/>
      <c r="BF576" s="247"/>
      <c r="BG576" s="10"/>
      <c r="BH576" s="242"/>
      <c r="BI576" s="7"/>
      <c r="BJ576" s="247"/>
      <c r="BK576" s="7"/>
      <c r="BL576" s="247"/>
      <c r="BM576" s="7"/>
      <c r="BN576" s="8"/>
      <c r="BO576" s="7"/>
      <c r="BP576" s="247"/>
      <c r="BQ576" s="7"/>
      <c r="BR576" s="247"/>
      <c r="BS576" s="7"/>
      <c r="BT576" s="247"/>
      <c r="BU576" s="7"/>
      <c r="BV576" s="247"/>
      <c r="BW576" s="7"/>
      <c r="BX576" s="8"/>
      <c r="BY576" s="7"/>
      <c r="BZ576" s="8"/>
      <c r="CB576" s="41"/>
      <c r="CC576" s="41">
        <f t="shared" si="47"/>
        <v>0</v>
      </c>
      <c r="CD576">
        <f t="shared" si="46"/>
        <v>0</v>
      </c>
    </row>
    <row r="577" spans="1:84" x14ac:dyDescent="0.25">
      <c r="A577">
        <v>501</v>
      </c>
      <c r="B577" s="6"/>
      <c r="C577" s="10"/>
      <c r="D577" s="32"/>
      <c r="E577" s="10"/>
      <c r="F577" s="32"/>
      <c r="G577" s="10"/>
      <c r="H577" s="32"/>
      <c r="I577" s="10"/>
      <c r="J577" s="32"/>
      <c r="K577" s="94"/>
      <c r="L577" s="32"/>
      <c r="M577" s="10"/>
      <c r="N577" s="32"/>
      <c r="O577" s="10"/>
      <c r="P577" s="32"/>
      <c r="Q577" s="10"/>
      <c r="R577" s="32"/>
      <c r="S577" s="10"/>
      <c r="T577" s="32"/>
      <c r="U577" s="10"/>
      <c r="V577" s="32"/>
      <c r="W577" s="10"/>
      <c r="X577" s="32"/>
      <c r="Y577" s="10"/>
      <c r="Z577" s="32"/>
      <c r="AA577" s="10"/>
      <c r="AB577" s="32"/>
      <c r="AC577" s="10"/>
      <c r="AD577" s="32"/>
      <c r="AE577" s="10"/>
      <c r="AF577" s="32"/>
      <c r="AG577" s="10"/>
      <c r="AH577" s="32"/>
      <c r="AI577" s="10"/>
      <c r="AJ577" s="32"/>
      <c r="AK577" s="10"/>
      <c r="AL577" s="32"/>
      <c r="AM577" s="10"/>
      <c r="AN577" s="32"/>
      <c r="AO577" s="10"/>
      <c r="AP577" s="32"/>
      <c r="AQ577" s="10"/>
      <c r="AR577" s="32"/>
      <c r="AS577" s="10"/>
      <c r="AT577" s="32"/>
      <c r="AU577" s="10"/>
      <c r="AV577" s="32"/>
      <c r="AW577" s="10"/>
      <c r="AX577" s="242"/>
      <c r="AY577" s="10"/>
      <c r="AZ577" s="32"/>
      <c r="BA577" s="10"/>
      <c r="BB577" s="242"/>
      <c r="BC577" s="10"/>
      <c r="BD577" s="242"/>
      <c r="BE577" s="7"/>
      <c r="BF577" s="247"/>
      <c r="BG577" s="10"/>
      <c r="BH577" s="242"/>
      <c r="BI577" s="7"/>
      <c r="BJ577" s="247"/>
      <c r="BK577" s="7"/>
      <c r="BL577" s="247"/>
      <c r="BM577" s="7"/>
      <c r="BN577" s="8"/>
      <c r="BO577" s="7"/>
      <c r="BP577" s="247"/>
      <c r="BQ577" s="7"/>
      <c r="BR577" s="247"/>
      <c r="BS577" s="7"/>
      <c r="BT577" s="247"/>
      <c r="BU577" s="7"/>
      <c r="BV577" s="247"/>
      <c r="BW577" s="7"/>
      <c r="BX577" s="8"/>
      <c r="BY577" s="7"/>
      <c r="BZ577" s="8"/>
      <c r="CB577" s="41"/>
      <c r="CC577" s="41">
        <f t="shared" si="47"/>
        <v>0</v>
      </c>
      <c r="CD577">
        <f t="shared" si="46"/>
        <v>0</v>
      </c>
      <c r="CF577" s="39"/>
    </row>
    <row r="578" spans="1:84" x14ac:dyDescent="0.25">
      <c r="A578">
        <v>502</v>
      </c>
      <c r="B578" s="6"/>
      <c r="C578" s="10"/>
      <c r="D578" s="32"/>
      <c r="E578" s="10"/>
      <c r="F578" s="32"/>
      <c r="G578" s="10"/>
      <c r="H578" s="32"/>
      <c r="I578" s="10"/>
      <c r="J578" s="32"/>
      <c r="K578" s="10"/>
      <c r="L578" s="32"/>
      <c r="M578" s="10"/>
      <c r="N578" s="32"/>
      <c r="O578" s="10"/>
      <c r="P578" s="32"/>
      <c r="Q578" s="10"/>
      <c r="R578" s="32"/>
      <c r="S578" s="10"/>
      <c r="T578" s="32"/>
      <c r="U578" s="10"/>
      <c r="V578" s="32"/>
      <c r="W578" s="10"/>
      <c r="X578" s="32"/>
      <c r="Y578" s="10"/>
      <c r="Z578" s="32"/>
      <c r="AA578" s="10"/>
      <c r="AB578" s="32"/>
      <c r="AC578" s="10"/>
      <c r="AD578" s="32"/>
      <c r="AE578" s="10"/>
      <c r="AF578" s="32"/>
      <c r="AG578" s="10"/>
      <c r="AH578" s="32"/>
      <c r="AI578" s="10"/>
      <c r="AJ578" s="32"/>
      <c r="AK578" s="10"/>
      <c r="AL578" s="32"/>
      <c r="AM578" s="10"/>
      <c r="AN578" s="32"/>
      <c r="AO578" s="10"/>
      <c r="AP578" s="32"/>
      <c r="AQ578" s="10"/>
      <c r="AR578" s="32"/>
      <c r="AS578" s="10"/>
      <c r="AT578" s="32"/>
      <c r="AU578" s="10"/>
      <c r="AV578" s="32"/>
      <c r="AW578" s="10"/>
      <c r="AX578" s="242"/>
      <c r="AY578" s="10"/>
      <c r="AZ578" s="32"/>
      <c r="BA578" s="10"/>
      <c r="BB578" s="242"/>
      <c r="BC578" s="10"/>
      <c r="BD578" s="242"/>
      <c r="BE578" s="7"/>
      <c r="BF578" s="247"/>
      <c r="BG578" s="10"/>
      <c r="BH578" s="242"/>
      <c r="BI578" s="7"/>
      <c r="BJ578" s="247"/>
      <c r="BK578" s="7"/>
      <c r="BL578" s="247"/>
      <c r="BM578" s="7"/>
      <c r="BN578" s="8"/>
      <c r="BO578" s="7"/>
      <c r="BP578" s="247"/>
      <c r="BQ578" s="7"/>
      <c r="BR578" s="247"/>
      <c r="BS578" s="7"/>
      <c r="BT578" s="247"/>
      <c r="BU578" s="7"/>
      <c r="BV578" s="247"/>
      <c r="BW578" s="7"/>
      <c r="BX578" s="8"/>
      <c r="BY578" s="7"/>
      <c r="BZ578" s="8"/>
      <c r="CB578" s="41"/>
      <c r="CC578" s="41">
        <f t="shared" si="47"/>
        <v>0</v>
      </c>
      <c r="CD578">
        <f t="shared" ref="CD578:CD593" si="48">COUNT(C578:BZ578)/2</f>
        <v>0</v>
      </c>
    </row>
    <row r="579" spans="1:84" x14ac:dyDescent="0.25">
      <c r="A579">
        <v>503</v>
      </c>
      <c r="B579" s="6"/>
      <c r="C579" s="10"/>
      <c r="D579" s="32"/>
      <c r="E579" s="10"/>
      <c r="F579" s="32"/>
      <c r="G579" s="10"/>
      <c r="H579" s="32"/>
      <c r="I579" s="10"/>
      <c r="J579" s="32"/>
      <c r="K579" s="10"/>
      <c r="L579" s="32"/>
      <c r="M579" s="10"/>
      <c r="N579" s="32"/>
      <c r="O579" s="10"/>
      <c r="P579" s="32"/>
      <c r="Q579" s="10"/>
      <c r="R579" s="32"/>
      <c r="S579" s="10"/>
      <c r="T579" s="32"/>
      <c r="U579" s="10"/>
      <c r="V579" s="32"/>
      <c r="W579" s="10"/>
      <c r="X579" s="32"/>
      <c r="Y579" s="10"/>
      <c r="Z579" s="32"/>
      <c r="AA579" s="10"/>
      <c r="AB579" s="32"/>
      <c r="AC579" s="10"/>
      <c r="AD579" s="32"/>
      <c r="AE579" s="10"/>
      <c r="AF579" s="32"/>
      <c r="AG579" s="10"/>
      <c r="AH579" s="32"/>
      <c r="AI579" s="10"/>
      <c r="AJ579" s="32"/>
      <c r="AK579" s="10"/>
      <c r="AL579" s="32"/>
      <c r="AM579" s="10"/>
      <c r="AN579" s="32"/>
      <c r="AO579" s="10"/>
      <c r="AP579" s="32"/>
      <c r="AQ579" s="10"/>
      <c r="AR579" s="32"/>
      <c r="AS579" s="10"/>
      <c r="AT579" s="32"/>
      <c r="AU579" s="10"/>
      <c r="AV579" s="32"/>
      <c r="AW579" s="10"/>
      <c r="AX579" s="242"/>
      <c r="AY579" s="10"/>
      <c r="AZ579" s="32"/>
      <c r="BA579" s="10"/>
      <c r="BB579" s="242"/>
      <c r="BC579" s="10"/>
      <c r="BD579" s="242"/>
      <c r="BE579" s="7"/>
      <c r="BF579" s="247"/>
      <c r="BG579" s="10"/>
      <c r="BH579" s="242"/>
      <c r="BI579" s="7"/>
      <c r="BJ579" s="247"/>
      <c r="BK579" s="7"/>
      <c r="BL579" s="247"/>
      <c r="BM579" s="7"/>
      <c r="BN579" s="8"/>
      <c r="BO579" s="7"/>
      <c r="BP579" s="247"/>
      <c r="BQ579" s="7"/>
      <c r="BR579" s="247"/>
      <c r="BS579" s="7"/>
      <c r="BT579" s="247"/>
      <c r="BU579" s="7"/>
      <c r="BV579" s="247"/>
      <c r="BW579" s="7"/>
      <c r="BX579" s="8"/>
      <c r="BY579" s="7"/>
      <c r="BZ579" s="8"/>
      <c r="CB579" s="41"/>
      <c r="CC579" s="41">
        <f t="shared" si="47"/>
        <v>0</v>
      </c>
      <c r="CD579">
        <f t="shared" si="48"/>
        <v>0</v>
      </c>
    </row>
    <row r="580" spans="1:84" x14ac:dyDescent="0.25">
      <c r="A580">
        <v>504</v>
      </c>
      <c r="B580" s="6"/>
      <c r="C580" s="10"/>
      <c r="D580" s="32"/>
      <c r="E580" s="10"/>
      <c r="F580" s="32"/>
      <c r="G580" s="10"/>
      <c r="H580" s="32"/>
      <c r="I580" s="10"/>
      <c r="J580" s="32"/>
      <c r="K580" s="10"/>
      <c r="L580" s="32"/>
      <c r="M580" s="10"/>
      <c r="N580" s="32"/>
      <c r="O580" s="10"/>
      <c r="P580" s="32"/>
      <c r="Q580" s="10"/>
      <c r="R580" s="32"/>
      <c r="S580" s="10"/>
      <c r="T580" s="32"/>
      <c r="U580" s="10"/>
      <c r="V580" s="32"/>
      <c r="W580" s="10"/>
      <c r="X580" s="32"/>
      <c r="Y580" s="10"/>
      <c r="Z580" s="32"/>
      <c r="AA580" s="10"/>
      <c r="AB580" s="32"/>
      <c r="AC580" s="10"/>
      <c r="AD580" s="32"/>
      <c r="AE580" s="10"/>
      <c r="AF580" s="32"/>
      <c r="AG580" s="10"/>
      <c r="AH580" s="32"/>
      <c r="AI580" s="10"/>
      <c r="AJ580" s="32"/>
      <c r="AK580" s="10"/>
      <c r="AL580" s="32"/>
      <c r="AM580" s="10"/>
      <c r="AN580" s="32"/>
      <c r="AO580" s="10"/>
      <c r="AP580" s="32"/>
      <c r="AQ580" s="10"/>
      <c r="AR580" s="32"/>
      <c r="AS580" s="10"/>
      <c r="AT580" s="32"/>
      <c r="AU580" s="10"/>
      <c r="AV580" s="32"/>
      <c r="AW580" s="10"/>
      <c r="AX580" s="242"/>
      <c r="AY580" s="10"/>
      <c r="AZ580" s="32"/>
      <c r="BA580" s="10"/>
      <c r="BB580" s="242"/>
      <c r="BC580" s="10"/>
      <c r="BD580" s="242"/>
      <c r="BE580" s="7"/>
      <c r="BF580" s="247"/>
      <c r="BG580" s="10"/>
      <c r="BH580" s="242"/>
      <c r="BI580" s="7"/>
      <c r="BJ580" s="247"/>
      <c r="BK580" s="7"/>
      <c r="BL580" s="247"/>
      <c r="BM580" s="7"/>
      <c r="BN580" s="8"/>
      <c r="BO580" s="7"/>
      <c r="BP580" s="247"/>
      <c r="BQ580" s="7"/>
      <c r="BR580" s="247"/>
      <c r="BS580" s="7"/>
      <c r="BT580" s="247"/>
      <c r="BU580" s="7"/>
      <c r="BV580" s="247"/>
      <c r="BW580" s="7"/>
      <c r="BX580" s="8"/>
      <c r="BY580" s="7"/>
      <c r="BZ580" s="8"/>
      <c r="CB580" s="41"/>
      <c r="CC580" s="41">
        <f t="shared" si="47"/>
        <v>0</v>
      </c>
      <c r="CD580">
        <f t="shared" si="48"/>
        <v>0</v>
      </c>
    </row>
    <row r="581" spans="1:84" x14ac:dyDescent="0.25">
      <c r="A581">
        <v>505</v>
      </c>
      <c r="B581" s="6"/>
      <c r="C581" s="10"/>
      <c r="D581" s="32"/>
      <c r="E581" s="10"/>
      <c r="F581" s="32"/>
      <c r="G581" s="10"/>
      <c r="H581" s="32"/>
      <c r="I581" s="10"/>
      <c r="J581" s="32"/>
      <c r="K581" s="10"/>
      <c r="L581" s="32"/>
      <c r="M581" s="10"/>
      <c r="N581" s="32"/>
      <c r="O581" s="10"/>
      <c r="P581" s="32"/>
      <c r="Q581" s="10"/>
      <c r="R581" s="32"/>
      <c r="S581" s="10"/>
      <c r="T581" s="32"/>
      <c r="U581" s="10"/>
      <c r="V581" s="32"/>
      <c r="W581" s="10"/>
      <c r="X581" s="32"/>
      <c r="Y581" s="10"/>
      <c r="Z581" s="32"/>
      <c r="AA581" s="10"/>
      <c r="AB581" s="32"/>
      <c r="AC581" s="10"/>
      <c r="AD581" s="32"/>
      <c r="AE581" s="10"/>
      <c r="AF581" s="32"/>
      <c r="AG581" s="10"/>
      <c r="AH581" s="32"/>
      <c r="AI581" s="10"/>
      <c r="AJ581" s="32"/>
      <c r="AK581" s="10"/>
      <c r="AL581" s="32"/>
      <c r="AM581" s="10"/>
      <c r="AN581" s="32"/>
      <c r="AO581" s="10"/>
      <c r="AP581" s="32"/>
      <c r="AQ581" s="10"/>
      <c r="AR581" s="32"/>
      <c r="AS581" s="10"/>
      <c r="AT581" s="32"/>
      <c r="AU581" s="10"/>
      <c r="AV581" s="32"/>
      <c r="AW581" s="10"/>
      <c r="AX581" s="242"/>
      <c r="AY581" s="10"/>
      <c r="AZ581" s="32"/>
      <c r="BA581" s="10"/>
      <c r="BB581" s="242"/>
      <c r="BC581" s="10"/>
      <c r="BD581" s="242"/>
      <c r="BE581" s="7"/>
      <c r="BF581" s="247"/>
      <c r="BG581" s="10"/>
      <c r="BH581" s="242"/>
      <c r="BI581" s="7"/>
      <c r="BJ581" s="247"/>
      <c r="BK581" s="7"/>
      <c r="BL581" s="247"/>
      <c r="BM581" s="7"/>
      <c r="BN581" s="8"/>
      <c r="BO581" s="7"/>
      <c r="BP581" s="247"/>
      <c r="BQ581" s="7"/>
      <c r="BR581" s="247"/>
      <c r="BS581" s="7"/>
      <c r="BT581" s="247"/>
      <c r="BU581" s="7"/>
      <c r="BV581" s="247"/>
      <c r="BW581" s="7"/>
      <c r="BX581" s="8"/>
      <c r="BY581" s="7"/>
      <c r="BZ581" s="8"/>
      <c r="CB581" s="41"/>
      <c r="CC581" s="41">
        <f t="shared" si="47"/>
        <v>0</v>
      </c>
      <c r="CD581">
        <f t="shared" si="48"/>
        <v>0</v>
      </c>
    </row>
    <row r="582" spans="1:84" x14ac:dyDescent="0.25">
      <c r="A582">
        <v>506</v>
      </c>
      <c r="B582" s="6"/>
      <c r="C582" s="10"/>
      <c r="D582" s="32"/>
      <c r="E582" s="10"/>
      <c r="F582" s="32"/>
      <c r="G582" s="10"/>
      <c r="H582" s="32"/>
      <c r="I582" s="10"/>
      <c r="J582" s="32"/>
      <c r="K582" s="94"/>
      <c r="L582" s="32"/>
      <c r="M582" s="10"/>
      <c r="N582" s="32"/>
      <c r="O582" s="10"/>
      <c r="P582" s="32"/>
      <c r="Q582" s="10"/>
      <c r="R582" s="32"/>
      <c r="S582" s="10"/>
      <c r="T582" s="32"/>
      <c r="U582" s="10"/>
      <c r="V582" s="32"/>
      <c r="W582" s="10"/>
      <c r="X582" s="32"/>
      <c r="Y582" s="10"/>
      <c r="Z582" s="32"/>
      <c r="AA582" s="10"/>
      <c r="AB582" s="32"/>
      <c r="AC582" s="10"/>
      <c r="AD582" s="32"/>
      <c r="AE582" s="10"/>
      <c r="AF582" s="32"/>
      <c r="AG582" s="10"/>
      <c r="AH582" s="32"/>
      <c r="AI582" s="10"/>
      <c r="AJ582" s="32"/>
      <c r="AK582" s="10"/>
      <c r="AL582" s="32"/>
      <c r="AM582" s="10"/>
      <c r="AN582" s="32"/>
      <c r="AO582" s="10"/>
      <c r="AP582" s="32"/>
      <c r="AQ582" s="10"/>
      <c r="AR582" s="32"/>
      <c r="AS582" s="10"/>
      <c r="AT582" s="32"/>
      <c r="AU582" s="10"/>
      <c r="AV582" s="32"/>
      <c r="AW582" s="10"/>
      <c r="AX582" s="242"/>
      <c r="AY582" s="10"/>
      <c r="AZ582" s="32"/>
      <c r="BA582" s="10"/>
      <c r="BB582" s="242"/>
      <c r="BC582" s="10"/>
      <c r="BD582" s="242"/>
      <c r="BE582" s="7"/>
      <c r="BF582" s="247"/>
      <c r="BG582" s="10"/>
      <c r="BH582" s="242"/>
      <c r="BI582" s="7"/>
      <c r="BJ582" s="247"/>
      <c r="BK582" s="7"/>
      <c r="BL582" s="247"/>
      <c r="BM582" s="7"/>
      <c r="BN582" s="8"/>
      <c r="BO582" s="7"/>
      <c r="BP582" s="247"/>
      <c r="BQ582" s="7"/>
      <c r="BR582" s="247"/>
      <c r="BS582" s="7"/>
      <c r="BT582" s="247"/>
      <c r="BU582" s="7"/>
      <c r="BV582" s="247"/>
      <c r="BW582" s="7"/>
      <c r="BX582" s="8"/>
      <c r="BY582" s="7"/>
      <c r="BZ582" s="8"/>
      <c r="CB582" s="41"/>
      <c r="CC582" s="41">
        <f t="shared" si="47"/>
        <v>0</v>
      </c>
      <c r="CD582">
        <f t="shared" si="48"/>
        <v>0</v>
      </c>
      <c r="CF582" s="39"/>
    </row>
    <row r="583" spans="1:84" x14ac:dyDescent="0.25">
      <c r="A583">
        <v>507</v>
      </c>
      <c r="B583" s="6"/>
      <c r="C583" s="10"/>
      <c r="D583" s="32"/>
      <c r="E583" s="10"/>
      <c r="F583" s="32"/>
      <c r="G583" s="10"/>
      <c r="H583" s="32"/>
      <c r="I583" s="10"/>
      <c r="J583" s="32"/>
      <c r="K583" s="94"/>
      <c r="L583" s="32"/>
      <c r="M583" s="10"/>
      <c r="N583" s="32"/>
      <c r="O583" s="10"/>
      <c r="P583" s="32"/>
      <c r="Q583" s="10"/>
      <c r="R583" s="32"/>
      <c r="S583" s="10"/>
      <c r="T583" s="32"/>
      <c r="U583" s="10"/>
      <c r="V583" s="32"/>
      <c r="W583" s="10"/>
      <c r="X583" s="32"/>
      <c r="Y583" s="10"/>
      <c r="Z583" s="32"/>
      <c r="AA583" s="10"/>
      <c r="AB583" s="32"/>
      <c r="AC583" s="10"/>
      <c r="AD583" s="32"/>
      <c r="AE583" s="10"/>
      <c r="AF583" s="32"/>
      <c r="AG583" s="10"/>
      <c r="AH583" s="32"/>
      <c r="AI583" s="10"/>
      <c r="AJ583" s="32"/>
      <c r="AK583" s="10"/>
      <c r="AL583" s="32"/>
      <c r="AM583" s="10"/>
      <c r="AN583" s="32"/>
      <c r="AO583" s="10"/>
      <c r="AP583" s="32"/>
      <c r="AQ583" s="10"/>
      <c r="AR583" s="32"/>
      <c r="AS583" s="10"/>
      <c r="AT583" s="32"/>
      <c r="AU583" s="10"/>
      <c r="AV583" s="32"/>
      <c r="AW583" s="10"/>
      <c r="AX583" s="242"/>
      <c r="AY583" s="10"/>
      <c r="AZ583" s="32"/>
      <c r="BA583" s="10"/>
      <c r="BB583" s="242"/>
      <c r="BC583" s="10"/>
      <c r="BD583" s="242"/>
      <c r="BE583" s="7"/>
      <c r="BF583" s="247"/>
      <c r="BG583" s="10"/>
      <c r="BH583" s="242"/>
      <c r="BI583" s="7"/>
      <c r="BJ583" s="247"/>
      <c r="BK583" s="7"/>
      <c r="BL583" s="247"/>
      <c r="BM583" s="7"/>
      <c r="BN583" s="8"/>
      <c r="BO583" s="7"/>
      <c r="BP583" s="247"/>
      <c r="BQ583" s="7"/>
      <c r="BR583" s="247"/>
      <c r="BS583" s="7"/>
      <c r="BT583" s="247"/>
      <c r="BU583" s="7"/>
      <c r="BV583" s="247"/>
      <c r="BW583" s="7"/>
      <c r="BX583" s="8"/>
      <c r="BY583" s="7"/>
      <c r="BZ583" s="8"/>
      <c r="CB583" s="41"/>
      <c r="CC583" s="41">
        <f t="shared" si="47"/>
        <v>0</v>
      </c>
      <c r="CD583">
        <f t="shared" si="48"/>
        <v>0</v>
      </c>
      <c r="CF583" s="39"/>
    </row>
    <row r="584" spans="1:84" x14ac:dyDescent="0.25">
      <c r="A584">
        <v>508</v>
      </c>
      <c r="B584" s="6"/>
      <c r="C584" s="10"/>
      <c r="D584" s="32"/>
      <c r="E584" s="10"/>
      <c r="F584" s="32"/>
      <c r="G584" s="10"/>
      <c r="H584" s="32"/>
      <c r="I584" s="10"/>
      <c r="J584" s="32"/>
      <c r="K584" s="94"/>
      <c r="L584" s="32"/>
      <c r="M584" s="10"/>
      <c r="N584" s="32"/>
      <c r="O584" s="10"/>
      <c r="P584" s="32"/>
      <c r="Q584" s="10"/>
      <c r="R584" s="32"/>
      <c r="S584" s="10"/>
      <c r="T584" s="32"/>
      <c r="U584" s="10"/>
      <c r="V584" s="32"/>
      <c r="W584" s="10"/>
      <c r="X584" s="32"/>
      <c r="Y584" s="10"/>
      <c r="Z584" s="32"/>
      <c r="AA584" s="10"/>
      <c r="AB584" s="32"/>
      <c r="AC584" s="10"/>
      <c r="AD584" s="32"/>
      <c r="AE584" s="10"/>
      <c r="AF584" s="32"/>
      <c r="AG584" s="10"/>
      <c r="AH584" s="32"/>
      <c r="AI584" s="10"/>
      <c r="AJ584" s="32"/>
      <c r="AK584" s="10"/>
      <c r="AL584" s="32"/>
      <c r="AM584" s="10"/>
      <c r="AN584" s="32"/>
      <c r="AO584" s="10"/>
      <c r="AP584" s="32"/>
      <c r="AQ584" s="10"/>
      <c r="AR584" s="32"/>
      <c r="AS584" s="10"/>
      <c r="AT584" s="32"/>
      <c r="AU584" s="10"/>
      <c r="AV584" s="32"/>
      <c r="AW584" s="10"/>
      <c r="AX584" s="242"/>
      <c r="AY584" s="10"/>
      <c r="AZ584" s="32"/>
      <c r="BA584" s="10"/>
      <c r="BB584" s="242"/>
      <c r="BC584" s="10"/>
      <c r="BD584" s="242"/>
      <c r="BE584" s="7"/>
      <c r="BF584" s="247"/>
      <c r="BG584" s="10"/>
      <c r="BH584" s="242"/>
      <c r="BI584" s="7"/>
      <c r="BJ584" s="247"/>
      <c r="BK584" s="7"/>
      <c r="BL584" s="247"/>
      <c r="BM584" s="7"/>
      <c r="BN584" s="8"/>
      <c r="BO584" s="7"/>
      <c r="BP584" s="247"/>
      <c r="BQ584" s="7"/>
      <c r="BR584" s="247"/>
      <c r="BS584" s="7"/>
      <c r="BT584" s="247"/>
      <c r="BU584" s="7"/>
      <c r="BV584" s="247"/>
      <c r="BW584" s="7"/>
      <c r="BX584" s="8"/>
      <c r="BY584" s="7"/>
      <c r="BZ584" s="8"/>
      <c r="CB584" s="41"/>
      <c r="CC584" s="41">
        <f t="shared" si="47"/>
        <v>0</v>
      </c>
      <c r="CD584">
        <f t="shared" si="48"/>
        <v>0</v>
      </c>
    </row>
    <row r="585" spans="1:84" x14ac:dyDescent="0.25">
      <c r="A585">
        <v>509</v>
      </c>
      <c r="B585" s="6"/>
      <c r="C585" s="10"/>
      <c r="D585" s="32"/>
      <c r="E585" s="10"/>
      <c r="F585" s="32"/>
      <c r="G585" s="10"/>
      <c r="H585" s="32"/>
      <c r="I585" s="10"/>
      <c r="J585" s="32"/>
      <c r="K585" s="10"/>
      <c r="L585" s="32"/>
      <c r="M585" s="10"/>
      <c r="N585" s="32"/>
      <c r="O585" s="10"/>
      <c r="P585" s="32"/>
      <c r="Q585" s="10"/>
      <c r="R585" s="32"/>
      <c r="S585" s="10"/>
      <c r="T585" s="32"/>
      <c r="U585" s="10"/>
      <c r="V585" s="32"/>
      <c r="W585" s="10"/>
      <c r="X585" s="32"/>
      <c r="Y585" s="10"/>
      <c r="Z585" s="32"/>
      <c r="AA585" s="10"/>
      <c r="AB585" s="32"/>
      <c r="AC585" s="10"/>
      <c r="AD585" s="32"/>
      <c r="AE585" s="10"/>
      <c r="AF585" s="32"/>
      <c r="AG585" s="10"/>
      <c r="AH585" s="32"/>
      <c r="AI585" s="10"/>
      <c r="AJ585" s="32"/>
      <c r="AK585" s="10"/>
      <c r="AL585" s="32"/>
      <c r="AM585" s="10"/>
      <c r="AN585" s="32"/>
      <c r="AO585" s="10"/>
      <c r="AP585" s="32"/>
      <c r="AQ585" s="10"/>
      <c r="AR585" s="32"/>
      <c r="AS585" s="10"/>
      <c r="AT585" s="32"/>
      <c r="AU585" s="10"/>
      <c r="AV585" s="32"/>
      <c r="AW585" s="10"/>
      <c r="AX585" s="242"/>
      <c r="AY585" s="10"/>
      <c r="AZ585" s="32"/>
      <c r="BA585" s="10"/>
      <c r="BB585" s="242"/>
      <c r="BC585" s="10"/>
      <c r="BD585" s="242"/>
      <c r="BE585" s="7"/>
      <c r="BF585" s="247"/>
      <c r="BG585" s="10"/>
      <c r="BH585" s="242"/>
      <c r="BI585" s="7"/>
      <c r="BJ585" s="247"/>
      <c r="BK585" s="7"/>
      <c r="BL585" s="247"/>
      <c r="BM585" s="7"/>
      <c r="BN585" s="8"/>
      <c r="BO585" s="7"/>
      <c r="BP585" s="247"/>
      <c r="BQ585" s="7"/>
      <c r="BR585" s="247"/>
      <c r="BS585" s="7"/>
      <c r="BT585" s="247"/>
      <c r="BU585" s="7"/>
      <c r="BV585" s="247"/>
      <c r="BW585" s="7"/>
      <c r="BX585" s="8"/>
      <c r="BY585" s="7"/>
      <c r="BZ585" s="8"/>
      <c r="CB585" s="41"/>
      <c r="CC585" s="41">
        <f t="shared" si="47"/>
        <v>0</v>
      </c>
      <c r="CD585">
        <f t="shared" si="48"/>
        <v>0</v>
      </c>
    </row>
    <row r="586" spans="1:84" x14ac:dyDescent="0.25">
      <c r="A586">
        <v>510</v>
      </c>
      <c r="B586" s="6"/>
      <c r="C586" s="10"/>
      <c r="D586" s="32"/>
      <c r="E586" s="10"/>
      <c r="F586" s="32"/>
      <c r="G586" s="10"/>
      <c r="H586" s="32"/>
      <c r="I586" s="10"/>
      <c r="J586" s="32"/>
      <c r="K586" s="94"/>
      <c r="L586" s="32"/>
      <c r="M586" s="10"/>
      <c r="N586" s="32"/>
      <c r="O586" s="10"/>
      <c r="P586" s="32"/>
      <c r="Q586" s="10"/>
      <c r="R586" s="32"/>
      <c r="S586" s="10"/>
      <c r="T586" s="32"/>
      <c r="U586" s="10"/>
      <c r="V586" s="32"/>
      <c r="W586" s="10"/>
      <c r="X586" s="32"/>
      <c r="Y586" s="10"/>
      <c r="Z586" s="32"/>
      <c r="AA586" s="10"/>
      <c r="AB586" s="32"/>
      <c r="AC586" s="10"/>
      <c r="AD586" s="32"/>
      <c r="AE586" s="10"/>
      <c r="AF586" s="32"/>
      <c r="AG586" s="10"/>
      <c r="AH586" s="32"/>
      <c r="AI586" s="10"/>
      <c r="AJ586" s="32"/>
      <c r="AK586" s="10"/>
      <c r="AL586" s="32"/>
      <c r="AM586" s="10"/>
      <c r="AN586" s="32"/>
      <c r="AO586" s="10"/>
      <c r="AP586" s="32"/>
      <c r="AQ586" s="10"/>
      <c r="AR586" s="32"/>
      <c r="AS586" s="10"/>
      <c r="AT586" s="32"/>
      <c r="AU586" s="10"/>
      <c r="AV586" s="32"/>
      <c r="AW586" s="10"/>
      <c r="AX586" s="242"/>
      <c r="AY586" s="10"/>
      <c r="AZ586" s="32"/>
      <c r="BA586" s="10"/>
      <c r="BB586" s="242"/>
      <c r="BC586" s="10"/>
      <c r="BD586" s="242"/>
      <c r="BE586" s="7"/>
      <c r="BF586" s="247"/>
      <c r="BG586" s="10"/>
      <c r="BH586" s="242"/>
      <c r="BI586" s="7"/>
      <c r="BJ586" s="247"/>
      <c r="BK586" s="7"/>
      <c r="BL586" s="247"/>
      <c r="BM586" s="7"/>
      <c r="BN586" s="8"/>
      <c r="BO586" s="7"/>
      <c r="BP586" s="247"/>
      <c r="BQ586" s="7"/>
      <c r="BR586" s="247"/>
      <c r="BS586" s="7"/>
      <c r="BT586" s="247"/>
      <c r="BU586" s="7"/>
      <c r="BV586" s="247"/>
      <c r="BW586" s="7"/>
      <c r="BX586" s="8"/>
      <c r="BY586" s="7"/>
      <c r="BZ586" s="8"/>
      <c r="CB586" s="41"/>
      <c r="CC586" s="41">
        <f t="shared" si="47"/>
        <v>0</v>
      </c>
      <c r="CD586">
        <f t="shared" si="48"/>
        <v>0</v>
      </c>
      <c r="CF586" s="39"/>
    </row>
    <row r="587" spans="1:84" x14ac:dyDescent="0.25">
      <c r="A587">
        <v>511</v>
      </c>
      <c r="B587" s="6"/>
      <c r="C587" s="10"/>
      <c r="D587" s="32"/>
      <c r="E587" s="10"/>
      <c r="F587" s="32"/>
      <c r="G587" s="10"/>
      <c r="H587" s="32"/>
      <c r="I587" s="10"/>
      <c r="J587" s="32"/>
      <c r="K587" s="94"/>
      <c r="L587" s="32"/>
      <c r="M587" s="10"/>
      <c r="N587" s="32"/>
      <c r="O587" s="10"/>
      <c r="P587" s="32"/>
      <c r="Q587" s="10"/>
      <c r="R587" s="32"/>
      <c r="S587" s="10"/>
      <c r="T587" s="32"/>
      <c r="U587" s="10"/>
      <c r="V587" s="32"/>
      <c r="W587" s="10"/>
      <c r="X587" s="32"/>
      <c r="Y587" s="10"/>
      <c r="Z587" s="32"/>
      <c r="AA587" s="10"/>
      <c r="AB587" s="32"/>
      <c r="AC587" s="10"/>
      <c r="AD587" s="32"/>
      <c r="AE587" s="10"/>
      <c r="AF587" s="32"/>
      <c r="AG587" s="10"/>
      <c r="AH587" s="32"/>
      <c r="AI587" s="10"/>
      <c r="AJ587" s="32"/>
      <c r="AK587" s="10"/>
      <c r="AL587" s="32"/>
      <c r="AM587" s="10"/>
      <c r="AN587" s="32"/>
      <c r="AO587" s="10"/>
      <c r="AP587" s="32"/>
      <c r="AQ587" s="10"/>
      <c r="AR587" s="32"/>
      <c r="AS587" s="10"/>
      <c r="AT587" s="32"/>
      <c r="AU587" s="10"/>
      <c r="AV587" s="32"/>
      <c r="AW587" s="10"/>
      <c r="AX587" s="242"/>
      <c r="AY587" s="10"/>
      <c r="AZ587" s="32"/>
      <c r="BA587" s="10"/>
      <c r="BB587" s="242"/>
      <c r="BC587" s="10"/>
      <c r="BD587" s="242"/>
      <c r="BE587" s="7"/>
      <c r="BF587" s="247"/>
      <c r="BG587" s="10"/>
      <c r="BH587" s="242"/>
      <c r="BI587" s="7"/>
      <c r="BJ587" s="247"/>
      <c r="BK587" s="7"/>
      <c r="BL587" s="247"/>
      <c r="BM587" s="7"/>
      <c r="BN587" s="8"/>
      <c r="BO587" s="7"/>
      <c r="BP587" s="247"/>
      <c r="BQ587" s="7"/>
      <c r="BR587" s="247"/>
      <c r="BS587" s="7"/>
      <c r="BT587" s="247"/>
      <c r="BU587" s="7"/>
      <c r="BV587" s="247"/>
      <c r="BW587" s="7"/>
      <c r="BX587" s="8"/>
      <c r="BY587" s="7"/>
      <c r="BZ587" s="8"/>
      <c r="CB587" s="41"/>
      <c r="CC587" s="41">
        <f t="shared" si="47"/>
        <v>0</v>
      </c>
      <c r="CD587">
        <f t="shared" si="48"/>
        <v>0</v>
      </c>
      <c r="CF587" s="39"/>
    </row>
    <row r="588" spans="1:84" x14ac:dyDescent="0.25">
      <c r="A588">
        <v>512</v>
      </c>
      <c r="B588" s="6"/>
      <c r="C588" s="10"/>
      <c r="D588" s="32"/>
      <c r="E588" s="10"/>
      <c r="F588" s="32"/>
      <c r="G588" s="10"/>
      <c r="H588" s="32"/>
      <c r="I588" s="10"/>
      <c r="J588" s="32"/>
      <c r="K588" s="94"/>
      <c r="L588" s="32"/>
      <c r="M588" s="10"/>
      <c r="N588" s="32"/>
      <c r="O588" s="10"/>
      <c r="P588" s="32"/>
      <c r="Q588" s="10"/>
      <c r="R588" s="32"/>
      <c r="S588" s="10"/>
      <c r="T588" s="32"/>
      <c r="U588" s="10"/>
      <c r="V588" s="32"/>
      <c r="W588" s="10"/>
      <c r="X588" s="32"/>
      <c r="Y588" s="10"/>
      <c r="Z588" s="32"/>
      <c r="AA588" s="10"/>
      <c r="AB588" s="32"/>
      <c r="AC588" s="10"/>
      <c r="AD588" s="32"/>
      <c r="AE588" s="10"/>
      <c r="AF588" s="32"/>
      <c r="AG588" s="10"/>
      <c r="AH588" s="32"/>
      <c r="AI588" s="10"/>
      <c r="AJ588" s="32"/>
      <c r="AK588" s="10"/>
      <c r="AL588" s="32"/>
      <c r="AM588" s="10"/>
      <c r="AN588" s="32"/>
      <c r="AO588" s="10"/>
      <c r="AP588" s="32"/>
      <c r="AQ588" s="10"/>
      <c r="AR588" s="32"/>
      <c r="AS588" s="10"/>
      <c r="AT588" s="32"/>
      <c r="AU588" s="10"/>
      <c r="AV588" s="32"/>
      <c r="AW588" s="10"/>
      <c r="AX588" s="242"/>
      <c r="AY588" s="10"/>
      <c r="AZ588" s="32"/>
      <c r="BA588" s="10"/>
      <c r="BB588" s="242"/>
      <c r="BC588" s="10"/>
      <c r="BD588" s="242"/>
      <c r="BE588" s="7"/>
      <c r="BF588" s="247"/>
      <c r="BG588" s="10"/>
      <c r="BH588" s="242"/>
      <c r="BI588" s="7"/>
      <c r="BJ588" s="247"/>
      <c r="BK588" s="7"/>
      <c r="BL588" s="247"/>
      <c r="BM588" s="7"/>
      <c r="BN588" s="8"/>
      <c r="BO588" s="7"/>
      <c r="BP588" s="247"/>
      <c r="BQ588" s="7"/>
      <c r="BR588" s="247"/>
      <c r="BS588" s="7"/>
      <c r="BT588" s="247"/>
      <c r="BU588" s="7"/>
      <c r="BV588" s="247"/>
      <c r="BW588" s="7"/>
      <c r="BX588" s="8"/>
      <c r="BY588" s="7"/>
      <c r="BZ588" s="8"/>
      <c r="CB588" s="41"/>
      <c r="CC588" s="41">
        <f t="shared" si="47"/>
        <v>0</v>
      </c>
      <c r="CD588">
        <f t="shared" si="48"/>
        <v>0</v>
      </c>
      <c r="CF588" s="39"/>
    </row>
    <row r="589" spans="1:84" x14ac:dyDescent="0.25">
      <c r="A589">
        <v>513</v>
      </c>
      <c r="B589" s="6"/>
      <c r="C589" s="10"/>
      <c r="D589" s="32"/>
      <c r="E589" s="10"/>
      <c r="F589" s="32"/>
      <c r="G589" s="10"/>
      <c r="H589" s="32"/>
      <c r="I589" s="10"/>
      <c r="J589" s="32"/>
      <c r="K589" s="94"/>
      <c r="L589" s="32"/>
      <c r="M589" s="10"/>
      <c r="N589" s="32"/>
      <c r="O589" s="10"/>
      <c r="P589" s="32"/>
      <c r="Q589" s="10"/>
      <c r="R589" s="32"/>
      <c r="S589" s="10"/>
      <c r="T589" s="32"/>
      <c r="U589" s="10"/>
      <c r="V589" s="32"/>
      <c r="W589" s="10"/>
      <c r="X589" s="32"/>
      <c r="Y589" s="10"/>
      <c r="Z589" s="32"/>
      <c r="AA589" s="10"/>
      <c r="AB589" s="32"/>
      <c r="AC589" s="10"/>
      <c r="AD589" s="32"/>
      <c r="AE589" s="10"/>
      <c r="AF589" s="32"/>
      <c r="AG589" s="10"/>
      <c r="AH589" s="32"/>
      <c r="AI589" s="10"/>
      <c r="AJ589" s="32"/>
      <c r="AK589" s="10"/>
      <c r="AL589" s="32"/>
      <c r="AM589" s="10"/>
      <c r="AN589" s="32"/>
      <c r="AO589" s="10"/>
      <c r="AP589" s="32"/>
      <c r="AQ589" s="10"/>
      <c r="AR589" s="32"/>
      <c r="AS589" s="10"/>
      <c r="AT589" s="32"/>
      <c r="AU589" s="10"/>
      <c r="AV589" s="32"/>
      <c r="AW589" s="10"/>
      <c r="AX589" s="242"/>
      <c r="AY589" s="10"/>
      <c r="AZ589" s="32"/>
      <c r="BA589" s="10"/>
      <c r="BB589" s="242"/>
      <c r="BC589" s="10"/>
      <c r="BD589" s="242"/>
      <c r="BE589" s="7"/>
      <c r="BF589" s="247"/>
      <c r="BG589" s="10"/>
      <c r="BH589" s="242"/>
      <c r="BI589" s="7"/>
      <c r="BJ589" s="247"/>
      <c r="BK589" s="7"/>
      <c r="BL589" s="247"/>
      <c r="BM589" s="7"/>
      <c r="BN589" s="8"/>
      <c r="BO589" s="7"/>
      <c r="BP589" s="247"/>
      <c r="BQ589" s="7"/>
      <c r="BR589" s="247"/>
      <c r="BS589" s="7"/>
      <c r="BT589" s="247"/>
      <c r="BU589" s="7"/>
      <c r="BV589" s="247"/>
      <c r="BW589" s="7"/>
      <c r="BX589" s="8"/>
      <c r="BY589" s="7"/>
      <c r="BZ589" s="8"/>
      <c r="CB589" s="41"/>
      <c r="CC589" s="41">
        <f t="shared" si="47"/>
        <v>0</v>
      </c>
      <c r="CD589">
        <f t="shared" si="48"/>
        <v>0</v>
      </c>
      <c r="CF589" s="39"/>
    </row>
    <row r="590" spans="1:84" x14ac:dyDescent="0.25">
      <c r="A590">
        <v>514</v>
      </c>
      <c r="B590" s="6"/>
      <c r="C590" s="10"/>
      <c r="D590" s="32"/>
      <c r="E590" s="10"/>
      <c r="F590" s="32"/>
      <c r="G590" s="10"/>
      <c r="H590" s="32"/>
      <c r="I590" s="10"/>
      <c r="J590" s="32"/>
      <c r="K590" s="94"/>
      <c r="L590" s="32"/>
      <c r="M590" s="10"/>
      <c r="N590" s="32"/>
      <c r="O590" s="10"/>
      <c r="P590" s="32"/>
      <c r="Q590" s="10"/>
      <c r="R590" s="32"/>
      <c r="S590" s="10"/>
      <c r="T590" s="32"/>
      <c r="U590" s="10"/>
      <c r="V590" s="32"/>
      <c r="W590" s="10"/>
      <c r="X590" s="32"/>
      <c r="Y590" s="10"/>
      <c r="Z590" s="32"/>
      <c r="AA590" s="10"/>
      <c r="AB590" s="32"/>
      <c r="AC590" s="10"/>
      <c r="AD590" s="32"/>
      <c r="AE590" s="10"/>
      <c r="AF590" s="32"/>
      <c r="AG590" s="10"/>
      <c r="AH590" s="32"/>
      <c r="AI590" s="10"/>
      <c r="AJ590" s="32"/>
      <c r="AK590" s="10"/>
      <c r="AL590" s="32"/>
      <c r="AM590" s="10"/>
      <c r="AN590" s="32"/>
      <c r="AO590" s="10"/>
      <c r="AP590" s="32"/>
      <c r="AQ590" s="10"/>
      <c r="AR590" s="32"/>
      <c r="AS590" s="10"/>
      <c r="AT590" s="32"/>
      <c r="AU590" s="10"/>
      <c r="AV590" s="32"/>
      <c r="AW590" s="10"/>
      <c r="AX590" s="242"/>
      <c r="AY590" s="10"/>
      <c r="AZ590" s="32"/>
      <c r="BA590" s="10"/>
      <c r="BB590" s="242"/>
      <c r="BC590" s="10"/>
      <c r="BD590" s="242"/>
      <c r="BE590" s="7"/>
      <c r="BF590" s="247"/>
      <c r="BG590" s="10"/>
      <c r="BH590" s="242"/>
      <c r="BI590" s="7"/>
      <c r="BJ590" s="247"/>
      <c r="BK590" s="7"/>
      <c r="BL590" s="247"/>
      <c r="BM590" s="7"/>
      <c r="BN590" s="8"/>
      <c r="BO590" s="7"/>
      <c r="BP590" s="247"/>
      <c r="BQ590" s="7"/>
      <c r="BR590" s="247"/>
      <c r="BS590" s="7"/>
      <c r="BT590" s="247"/>
      <c r="BU590" s="7"/>
      <c r="BV590" s="247"/>
      <c r="BW590" s="7"/>
      <c r="BX590" s="8"/>
      <c r="BY590" s="7"/>
      <c r="BZ590" s="8"/>
      <c r="CB590" s="41"/>
      <c r="CC590" s="41">
        <f t="shared" si="47"/>
        <v>0</v>
      </c>
      <c r="CD590">
        <f t="shared" si="48"/>
        <v>0</v>
      </c>
      <c r="CF590" s="39"/>
    </row>
    <row r="591" spans="1:84" x14ac:dyDescent="0.25">
      <c r="A591">
        <v>515</v>
      </c>
      <c r="B591" s="6"/>
      <c r="C591" s="10"/>
      <c r="D591" s="32"/>
      <c r="E591" s="10"/>
      <c r="F591" s="32"/>
      <c r="G591" s="10"/>
      <c r="H591" s="32"/>
      <c r="I591" s="10"/>
      <c r="J591" s="32"/>
      <c r="K591" s="94"/>
      <c r="L591" s="32"/>
      <c r="M591" s="10"/>
      <c r="N591" s="32"/>
      <c r="O591" s="10"/>
      <c r="P591" s="32"/>
      <c r="Q591" s="10"/>
      <c r="R591" s="32"/>
      <c r="S591" s="10"/>
      <c r="T591" s="32"/>
      <c r="U591" s="10"/>
      <c r="V591" s="32"/>
      <c r="W591" s="10"/>
      <c r="X591" s="32"/>
      <c r="Y591" s="10"/>
      <c r="Z591" s="32"/>
      <c r="AA591" s="10"/>
      <c r="AB591" s="32"/>
      <c r="AC591" s="10"/>
      <c r="AD591" s="32"/>
      <c r="AE591" s="10"/>
      <c r="AF591" s="32"/>
      <c r="AG591" s="10"/>
      <c r="AH591" s="32"/>
      <c r="AI591" s="10"/>
      <c r="AJ591" s="32"/>
      <c r="AK591" s="10"/>
      <c r="AL591" s="32"/>
      <c r="AM591" s="10"/>
      <c r="AN591" s="32"/>
      <c r="AO591" s="10"/>
      <c r="AP591" s="32"/>
      <c r="AQ591" s="10"/>
      <c r="AR591" s="32"/>
      <c r="AS591" s="10"/>
      <c r="AT591" s="32"/>
      <c r="AU591" s="10"/>
      <c r="AV591" s="32"/>
      <c r="AW591" s="10"/>
      <c r="AX591" s="242"/>
      <c r="AY591" s="10"/>
      <c r="AZ591" s="32"/>
      <c r="BA591" s="10"/>
      <c r="BB591" s="242"/>
      <c r="BC591" s="10"/>
      <c r="BD591" s="242"/>
      <c r="BE591" s="7"/>
      <c r="BF591" s="247"/>
      <c r="BG591" s="10"/>
      <c r="BH591" s="242"/>
      <c r="BI591" s="7"/>
      <c r="BJ591" s="247"/>
      <c r="BK591" s="7"/>
      <c r="BL591" s="247"/>
      <c r="BM591" s="7"/>
      <c r="BN591" s="8"/>
      <c r="BO591" s="7"/>
      <c r="BP591" s="247"/>
      <c r="BQ591" s="7"/>
      <c r="BR591" s="247"/>
      <c r="BS591" s="7"/>
      <c r="BT591" s="247"/>
      <c r="BU591" s="7"/>
      <c r="BV591" s="247"/>
      <c r="BW591" s="7"/>
      <c r="BX591" s="8"/>
      <c r="BY591" s="7"/>
      <c r="BZ591" s="8"/>
      <c r="CB591" s="41"/>
      <c r="CC591" s="41">
        <f t="shared" si="47"/>
        <v>0</v>
      </c>
      <c r="CD591">
        <f t="shared" si="48"/>
        <v>0</v>
      </c>
      <c r="CF591" s="39"/>
    </row>
    <row r="592" spans="1:84" x14ac:dyDescent="0.25">
      <c r="A592">
        <v>516</v>
      </c>
      <c r="B592" s="6"/>
      <c r="C592" s="10"/>
      <c r="D592" s="32"/>
      <c r="E592" s="10"/>
      <c r="F592" s="32"/>
      <c r="G592" s="10"/>
      <c r="H592" s="32"/>
      <c r="I592" s="10"/>
      <c r="J592" s="32"/>
      <c r="K592" s="94"/>
      <c r="L592" s="32"/>
      <c r="M592" s="10"/>
      <c r="N592" s="32"/>
      <c r="O592" s="10"/>
      <c r="P592" s="32"/>
      <c r="Q592" s="10"/>
      <c r="R592" s="32"/>
      <c r="S592" s="10"/>
      <c r="T592" s="32"/>
      <c r="U592" s="10"/>
      <c r="V592" s="32"/>
      <c r="W592" s="10"/>
      <c r="X592" s="32"/>
      <c r="Y592" s="10"/>
      <c r="Z592" s="32"/>
      <c r="AA592" s="10"/>
      <c r="AB592" s="32"/>
      <c r="AC592" s="10"/>
      <c r="AD592" s="32"/>
      <c r="AE592" s="10"/>
      <c r="AF592" s="32"/>
      <c r="AG592" s="10"/>
      <c r="AH592" s="32"/>
      <c r="AI592" s="10"/>
      <c r="AJ592" s="32"/>
      <c r="AK592" s="10"/>
      <c r="AL592" s="32"/>
      <c r="AM592" s="10"/>
      <c r="AN592" s="32"/>
      <c r="AO592" s="10"/>
      <c r="AP592" s="32"/>
      <c r="AQ592" s="10"/>
      <c r="AR592" s="32"/>
      <c r="AS592" s="10"/>
      <c r="AT592" s="32"/>
      <c r="AU592" s="10"/>
      <c r="AV592" s="32"/>
      <c r="AW592" s="10"/>
      <c r="AX592" s="242"/>
      <c r="AY592" s="10"/>
      <c r="AZ592" s="32"/>
      <c r="BA592" s="10"/>
      <c r="BB592" s="242"/>
      <c r="BC592" s="10"/>
      <c r="BD592" s="242"/>
      <c r="BE592" s="7"/>
      <c r="BF592" s="247"/>
      <c r="BG592" s="10"/>
      <c r="BH592" s="242"/>
      <c r="BI592" s="7"/>
      <c r="BJ592" s="247"/>
      <c r="BK592" s="7"/>
      <c r="BL592" s="247"/>
      <c r="BM592" s="7"/>
      <c r="BN592" s="8"/>
      <c r="BO592" s="7"/>
      <c r="BP592" s="247"/>
      <c r="BQ592" s="7"/>
      <c r="BR592" s="247"/>
      <c r="BS592" s="7"/>
      <c r="BT592" s="247"/>
      <c r="BU592" s="7"/>
      <c r="BV592" s="247"/>
      <c r="BW592" s="7"/>
      <c r="BX592" s="8"/>
      <c r="BY592" s="7"/>
      <c r="BZ592" s="8"/>
      <c r="CB592" s="41"/>
      <c r="CC592" s="41">
        <f t="shared" si="47"/>
        <v>0</v>
      </c>
      <c r="CD592">
        <f t="shared" si="48"/>
        <v>0</v>
      </c>
      <c r="CF592" s="39"/>
    </row>
    <row r="593" spans="1:84" x14ac:dyDescent="0.25">
      <c r="A593">
        <v>517</v>
      </c>
      <c r="B593" s="6"/>
      <c r="C593" s="10"/>
      <c r="D593" s="32"/>
      <c r="E593" s="10"/>
      <c r="F593" s="32"/>
      <c r="G593" s="10"/>
      <c r="H593" s="32"/>
      <c r="I593" s="10"/>
      <c r="J593" s="32"/>
      <c r="K593" s="10"/>
      <c r="L593" s="32"/>
      <c r="M593" s="10"/>
      <c r="N593" s="32"/>
      <c r="O593" s="10"/>
      <c r="P593" s="32"/>
      <c r="Q593" s="10"/>
      <c r="R593" s="32"/>
      <c r="S593" s="10"/>
      <c r="T593" s="32"/>
      <c r="U593" s="10"/>
      <c r="V593" s="32"/>
      <c r="W593" s="10"/>
      <c r="X593" s="32"/>
      <c r="Y593" s="10"/>
      <c r="Z593" s="32"/>
      <c r="AA593" s="10"/>
      <c r="AB593" s="32"/>
      <c r="AC593" s="10"/>
      <c r="AD593" s="32"/>
      <c r="AE593" s="10"/>
      <c r="AF593" s="32"/>
      <c r="AG593" s="10"/>
      <c r="AH593" s="32"/>
      <c r="AI593" s="10"/>
      <c r="AJ593" s="32"/>
      <c r="AK593" s="10"/>
      <c r="AL593" s="32"/>
      <c r="AM593" s="10"/>
      <c r="AN593" s="32"/>
      <c r="AO593" s="10"/>
      <c r="AP593" s="32"/>
      <c r="AQ593" s="10"/>
      <c r="AR593" s="32"/>
      <c r="AS593" s="10"/>
      <c r="AT593" s="32"/>
      <c r="AU593" s="10"/>
      <c r="AV593" s="32"/>
      <c r="AW593" s="10"/>
      <c r="AX593" s="242"/>
      <c r="AY593" s="10"/>
      <c r="AZ593" s="32"/>
      <c r="BA593" s="10"/>
      <c r="BB593" s="242"/>
      <c r="BC593" s="10"/>
      <c r="BD593" s="242"/>
      <c r="BE593" s="7"/>
      <c r="BF593" s="247"/>
      <c r="BG593" s="10"/>
      <c r="BH593" s="242"/>
      <c r="BI593" s="7"/>
      <c r="BJ593" s="247"/>
      <c r="BK593" s="7"/>
      <c r="BL593" s="247"/>
      <c r="BM593" s="7"/>
      <c r="BN593" s="8"/>
      <c r="BO593" s="7"/>
      <c r="BP593" s="247"/>
      <c r="BQ593" s="7"/>
      <c r="BR593" s="247"/>
      <c r="BS593" s="7"/>
      <c r="BT593" s="247"/>
      <c r="BU593" s="7"/>
      <c r="BV593" s="247"/>
      <c r="BW593" s="7"/>
      <c r="BX593" s="8"/>
      <c r="BY593" s="7"/>
      <c r="BZ593" s="8"/>
      <c r="CB593" s="41"/>
      <c r="CC593" s="41">
        <f t="shared" si="47"/>
        <v>0</v>
      </c>
      <c r="CD593">
        <f t="shared" si="48"/>
        <v>0</v>
      </c>
    </row>
    <row r="594" spans="1:84" x14ac:dyDescent="0.25">
      <c r="A594">
        <v>518</v>
      </c>
      <c r="B594" s="6"/>
      <c r="C594" s="10"/>
      <c r="D594" s="32"/>
      <c r="E594" s="10"/>
      <c r="F594" s="32"/>
      <c r="G594" s="10"/>
      <c r="H594" s="32"/>
      <c r="I594" s="10"/>
      <c r="J594" s="32"/>
      <c r="K594" s="10"/>
      <c r="L594" s="32"/>
      <c r="M594" s="10"/>
      <c r="N594" s="32"/>
      <c r="O594" s="10"/>
      <c r="P594" s="32"/>
      <c r="Q594" s="10"/>
      <c r="R594" s="32"/>
      <c r="S594" s="10"/>
      <c r="T594" s="32"/>
      <c r="U594" s="10"/>
      <c r="V594" s="32"/>
      <c r="W594" s="10"/>
      <c r="X594" s="32"/>
      <c r="Y594" s="10"/>
      <c r="Z594" s="32"/>
      <c r="AA594" s="10"/>
      <c r="AB594" s="32"/>
      <c r="AC594" s="10"/>
      <c r="AD594" s="32"/>
      <c r="AE594" s="10"/>
      <c r="AF594" s="32"/>
      <c r="AG594" s="10"/>
      <c r="AH594" s="32"/>
      <c r="AI594" s="10"/>
      <c r="AJ594" s="32"/>
      <c r="AK594" s="10"/>
      <c r="AL594" s="32"/>
      <c r="AM594" s="10"/>
      <c r="AN594" s="32"/>
      <c r="AO594" s="10"/>
      <c r="AP594" s="32"/>
      <c r="AQ594" s="10"/>
      <c r="AR594" s="32"/>
      <c r="AS594" s="10"/>
      <c r="AT594" s="32"/>
      <c r="AU594" s="10"/>
      <c r="AV594" s="32"/>
      <c r="AW594" s="10"/>
      <c r="AX594" s="242"/>
      <c r="AY594" s="10"/>
      <c r="AZ594" s="32"/>
      <c r="BA594" s="10"/>
      <c r="BB594" s="242"/>
      <c r="BC594" s="10"/>
      <c r="BD594" s="242"/>
      <c r="BE594" s="7"/>
      <c r="BF594" s="247"/>
      <c r="BG594" s="10"/>
      <c r="BH594" s="242"/>
      <c r="BI594" s="7"/>
      <c r="BJ594" s="247"/>
      <c r="BK594" s="7"/>
      <c r="BL594" s="247"/>
      <c r="BM594" s="7"/>
      <c r="BN594" s="8"/>
      <c r="BO594" s="7"/>
      <c r="BP594" s="247"/>
      <c r="BQ594" s="7"/>
      <c r="BR594" s="247"/>
      <c r="BS594" s="7"/>
      <c r="BT594" s="247"/>
      <c r="BU594" s="7"/>
      <c r="BV594" s="247"/>
      <c r="BW594" s="7"/>
      <c r="BX594" s="8"/>
      <c r="BY594" s="7"/>
      <c r="BZ594" s="8"/>
      <c r="CB594" s="41"/>
      <c r="CC594" s="41">
        <f t="shared" si="47"/>
        <v>0</v>
      </c>
      <c r="CD594">
        <f t="shared" ref="CD594:CD617" si="49">COUNT(C594:BZ594)/2</f>
        <v>0</v>
      </c>
    </row>
    <row r="595" spans="1:84" x14ac:dyDescent="0.25">
      <c r="A595">
        <v>519</v>
      </c>
      <c r="B595" s="6"/>
      <c r="C595" s="10"/>
      <c r="D595" s="32"/>
      <c r="E595" s="10"/>
      <c r="F595" s="32"/>
      <c r="G595" s="10"/>
      <c r="H595" s="32"/>
      <c r="I595" s="10"/>
      <c r="J595" s="32"/>
      <c r="K595" s="10"/>
      <c r="L595" s="32"/>
      <c r="M595" s="10"/>
      <c r="N595" s="32"/>
      <c r="O595" s="10"/>
      <c r="P595" s="32"/>
      <c r="Q595" s="10"/>
      <c r="R595" s="32"/>
      <c r="S595" s="10"/>
      <c r="T595" s="32"/>
      <c r="U595" s="10"/>
      <c r="V595" s="32"/>
      <c r="W595" s="10"/>
      <c r="X595" s="32"/>
      <c r="Y595" s="10"/>
      <c r="Z595" s="32"/>
      <c r="AA595" s="10"/>
      <c r="AB595" s="32"/>
      <c r="AC595" s="10"/>
      <c r="AD595" s="32"/>
      <c r="AE595" s="10"/>
      <c r="AF595" s="32"/>
      <c r="AG595" s="10"/>
      <c r="AH595" s="32"/>
      <c r="AI595" s="10"/>
      <c r="AJ595" s="32"/>
      <c r="AK595" s="10"/>
      <c r="AL595" s="32"/>
      <c r="AM595" s="10"/>
      <c r="AN595" s="32"/>
      <c r="AO595" s="10"/>
      <c r="AP595" s="32"/>
      <c r="AQ595" s="10"/>
      <c r="AR595" s="32"/>
      <c r="AS595" s="10"/>
      <c r="AT595" s="32"/>
      <c r="AU595" s="10"/>
      <c r="AV595" s="32"/>
      <c r="AW595" s="10"/>
      <c r="AX595" s="242"/>
      <c r="AY595" s="10"/>
      <c r="AZ595" s="32"/>
      <c r="BA595" s="10"/>
      <c r="BB595" s="242"/>
      <c r="BC595" s="10"/>
      <c r="BD595" s="242"/>
      <c r="BE595" s="7"/>
      <c r="BF595" s="247"/>
      <c r="BG595" s="10"/>
      <c r="BH595" s="242"/>
      <c r="BI595" s="7"/>
      <c r="BJ595" s="247"/>
      <c r="BK595" s="7"/>
      <c r="BL595" s="247"/>
      <c r="BM595" s="7"/>
      <c r="BN595" s="8"/>
      <c r="BO595" s="7"/>
      <c r="BP595" s="247"/>
      <c r="BQ595" s="7"/>
      <c r="BR595" s="247"/>
      <c r="BS595" s="7"/>
      <c r="BT595" s="247"/>
      <c r="BU595" s="7"/>
      <c r="BV595" s="247"/>
      <c r="BW595" s="7"/>
      <c r="BX595" s="8"/>
      <c r="BY595" s="7"/>
      <c r="BZ595" s="8"/>
      <c r="CB595" s="41"/>
      <c r="CC595" s="41">
        <f t="shared" si="47"/>
        <v>0</v>
      </c>
      <c r="CD595">
        <f t="shared" si="49"/>
        <v>0</v>
      </c>
    </row>
    <row r="596" spans="1:84" x14ac:dyDescent="0.25">
      <c r="A596">
        <v>520</v>
      </c>
      <c r="B596" s="6"/>
      <c r="C596" s="10"/>
      <c r="D596" s="32"/>
      <c r="E596" s="10"/>
      <c r="F596" s="32"/>
      <c r="G596" s="10"/>
      <c r="H596" s="32"/>
      <c r="I596" s="10"/>
      <c r="J596" s="32"/>
      <c r="K596" s="10"/>
      <c r="L596" s="32"/>
      <c r="M596" s="10"/>
      <c r="N596" s="32"/>
      <c r="O596" s="10"/>
      <c r="P596" s="32"/>
      <c r="Q596" s="10"/>
      <c r="R596" s="32"/>
      <c r="S596" s="10"/>
      <c r="T596" s="32"/>
      <c r="U596" s="10"/>
      <c r="V596" s="32"/>
      <c r="W596" s="10"/>
      <c r="X596" s="32"/>
      <c r="Y596" s="10"/>
      <c r="Z596" s="32"/>
      <c r="AA596" s="10"/>
      <c r="AB596" s="32"/>
      <c r="AC596" s="10"/>
      <c r="AD596" s="32"/>
      <c r="AE596" s="10"/>
      <c r="AF596" s="32"/>
      <c r="AG596" s="10"/>
      <c r="AH596" s="32"/>
      <c r="AI596" s="10"/>
      <c r="AJ596" s="32"/>
      <c r="AK596" s="10"/>
      <c r="AL596" s="32"/>
      <c r="AM596" s="10"/>
      <c r="AN596" s="32"/>
      <c r="AO596" s="10"/>
      <c r="AP596" s="32"/>
      <c r="AQ596" s="10"/>
      <c r="AR596" s="32"/>
      <c r="AS596" s="10"/>
      <c r="AT596" s="32"/>
      <c r="AU596" s="10"/>
      <c r="AV596" s="32"/>
      <c r="AW596" s="10"/>
      <c r="AX596" s="242"/>
      <c r="AY596" s="10"/>
      <c r="AZ596" s="32"/>
      <c r="BA596" s="10"/>
      <c r="BB596" s="242"/>
      <c r="BC596" s="10"/>
      <c r="BD596" s="242"/>
      <c r="BE596" s="7"/>
      <c r="BF596" s="247"/>
      <c r="BG596" s="10"/>
      <c r="BH596" s="242"/>
      <c r="BI596" s="7"/>
      <c r="BJ596" s="247"/>
      <c r="BK596" s="7"/>
      <c r="BL596" s="247"/>
      <c r="BM596" s="7"/>
      <c r="BN596" s="8"/>
      <c r="BO596" s="7"/>
      <c r="BP596" s="247"/>
      <c r="BQ596" s="7"/>
      <c r="BR596" s="247"/>
      <c r="BS596" s="7"/>
      <c r="BT596" s="247"/>
      <c r="BU596" s="7"/>
      <c r="BV596" s="247"/>
      <c r="BW596" s="7"/>
      <c r="BX596" s="8"/>
      <c r="BY596" s="7"/>
      <c r="BZ596" s="8"/>
      <c r="CB596" s="41"/>
      <c r="CC596" s="41">
        <f t="shared" si="47"/>
        <v>0</v>
      </c>
      <c r="CD596">
        <f t="shared" si="49"/>
        <v>0</v>
      </c>
    </row>
    <row r="597" spans="1:84" x14ac:dyDescent="0.25">
      <c r="A597">
        <v>521</v>
      </c>
      <c r="B597" s="6"/>
      <c r="C597" s="10"/>
      <c r="D597" s="32"/>
      <c r="E597" s="10"/>
      <c r="F597" s="32"/>
      <c r="G597" s="10"/>
      <c r="H597" s="32"/>
      <c r="I597" s="10"/>
      <c r="J597" s="32"/>
      <c r="K597" s="10"/>
      <c r="L597" s="32"/>
      <c r="M597" s="10"/>
      <c r="N597" s="32"/>
      <c r="O597" s="10"/>
      <c r="P597" s="32"/>
      <c r="Q597" s="10"/>
      <c r="R597" s="32"/>
      <c r="S597" s="10"/>
      <c r="T597" s="32"/>
      <c r="U597" s="10"/>
      <c r="V597" s="32"/>
      <c r="W597" s="10"/>
      <c r="X597" s="32"/>
      <c r="Y597" s="10"/>
      <c r="Z597" s="32"/>
      <c r="AA597" s="10"/>
      <c r="AB597" s="32"/>
      <c r="AC597" s="10"/>
      <c r="AD597" s="32"/>
      <c r="AE597" s="10"/>
      <c r="AF597" s="32"/>
      <c r="AG597" s="10"/>
      <c r="AH597" s="32"/>
      <c r="AI597" s="10"/>
      <c r="AJ597" s="32"/>
      <c r="AK597" s="10"/>
      <c r="AL597" s="32"/>
      <c r="AM597" s="10"/>
      <c r="AN597" s="32"/>
      <c r="AO597" s="10"/>
      <c r="AP597" s="32"/>
      <c r="AQ597" s="10"/>
      <c r="AR597" s="32"/>
      <c r="AS597" s="10"/>
      <c r="AT597" s="32"/>
      <c r="AU597" s="10"/>
      <c r="AV597" s="32"/>
      <c r="AW597" s="10"/>
      <c r="AX597" s="242"/>
      <c r="AY597" s="10"/>
      <c r="AZ597" s="32"/>
      <c r="BA597" s="10"/>
      <c r="BB597" s="242"/>
      <c r="BC597" s="10"/>
      <c r="BD597" s="242"/>
      <c r="BE597" s="7"/>
      <c r="BF597" s="247"/>
      <c r="BG597" s="10"/>
      <c r="BH597" s="242"/>
      <c r="BI597" s="7"/>
      <c r="BJ597" s="247"/>
      <c r="BK597" s="7"/>
      <c r="BL597" s="247"/>
      <c r="BM597" s="7"/>
      <c r="BN597" s="8"/>
      <c r="BO597" s="7"/>
      <c r="BP597" s="247"/>
      <c r="BQ597" s="7"/>
      <c r="BR597" s="247"/>
      <c r="BS597" s="7"/>
      <c r="BT597" s="247"/>
      <c r="BU597" s="7"/>
      <c r="BV597" s="247"/>
      <c r="BW597" s="7"/>
      <c r="BX597" s="8"/>
      <c r="BY597" s="7"/>
      <c r="BZ597" s="8"/>
      <c r="CB597" s="41"/>
      <c r="CC597" s="41">
        <f t="shared" si="47"/>
        <v>0</v>
      </c>
      <c r="CD597">
        <f t="shared" si="49"/>
        <v>0</v>
      </c>
    </row>
    <row r="598" spans="1:84" x14ac:dyDescent="0.25">
      <c r="A598">
        <v>522</v>
      </c>
      <c r="B598" s="6"/>
      <c r="C598" s="10"/>
      <c r="D598" s="32"/>
      <c r="E598" s="10"/>
      <c r="F598" s="32"/>
      <c r="G598" s="10"/>
      <c r="H598" s="32"/>
      <c r="I598" s="10"/>
      <c r="J598" s="32"/>
      <c r="K598" s="10"/>
      <c r="L598" s="32"/>
      <c r="M598" s="10"/>
      <c r="N598" s="32"/>
      <c r="O598" s="10"/>
      <c r="P598" s="32"/>
      <c r="Q598" s="10"/>
      <c r="R598" s="32"/>
      <c r="S598" s="10"/>
      <c r="T598" s="32"/>
      <c r="U598" s="10"/>
      <c r="V598" s="32"/>
      <c r="W598" s="10"/>
      <c r="X598" s="32"/>
      <c r="Y598" s="10"/>
      <c r="Z598" s="32"/>
      <c r="AA598" s="10"/>
      <c r="AB598" s="32"/>
      <c r="AC598" s="10"/>
      <c r="AD598" s="32"/>
      <c r="AE598" s="10"/>
      <c r="AF598" s="32"/>
      <c r="AG598" s="10"/>
      <c r="AH598" s="32"/>
      <c r="AI598" s="10"/>
      <c r="AJ598" s="32"/>
      <c r="AK598" s="10"/>
      <c r="AL598" s="32"/>
      <c r="AM598" s="10"/>
      <c r="AN598" s="32"/>
      <c r="AO598" s="10"/>
      <c r="AP598" s="32"/>
      <c r="AQ598" s="10"/>
      <c r="AR598" s="32"/>
      <c r="AS598" s="10"/>
      <c r="AT598" s="32"/>
      <c r="AU598" s="10"/>
      <c r="AV598" s="32"/>
      <c r="AW598" s="10"/>
      <c r="AX598" s="242"/>
      <c r="AY598" s="10"/>
      <c r="AZ598" s="32"/>
      <c r="BA598" s="10"/>
      <c r="BB598" s="242"/>
      <c r="BC598" s="10"/>
      <c r="BD598" s="242"/>
      <c r="BE598" s="7"/>
      <c r="BF598" s="247"/>
      <c r="BG598" s="10"/>
      <c r="BH598" s="242"/>
      <c r="BI598" s="7"/>
      <c r="BJ598" s="247"/>
      <c r="BK598" s="7"/>
      <c r="BL598" s="247"/>
      <c r="BM598" s="7"/>
      <c r="BN598" s="8"/>
      <c r="BO598" s="7"/>
      <c r="BP598" s="247"/>
      <c r="BQ598" s="7"/>
      <c r="BR598" s="247"/>
      <c r="BS598" s="7"/>
      <c r="BT598" s="247"/>
      <c r="BU598" s="7"/>
      <c r="BV598" s="247"/>
      <c r="BW598" s="7"/>
      <c r="BX598" s="8"/>
      <c r="BY598" s="7"/>
      <c r="BZ598" s="8"/>
      <c r="CB598" s="41"/>
      <c r="CC598" s="41">
        <f t="shared" si="47"/>
        <v>0</v>
      </c>
      <c r="CD598">
        <f t="shared" si="49"/>
        <v>0</v>
      </c>
    </row>
    <row r="599" spans="1:84" x14ac:dyDescent="0.25">
      <c r="A599">
        <v>523</v>
      </c>
      <c r="B599" s="6"/>
      <c r="C599" s="10"/>
      <c r="D599" s="32"/>
      <c r="E599" s="10"/>
      <c r="F599" s="32"/>
      <c r="G599" s="10"/>
      <c r="H599" s="32"/>
      <c r="I599" s="10"/>
      <c r="J599" s="32"/>
      <c r="K599" s="10"/>
      <c r="L599" s="32"/>
      <c r="M599" s="10"/>
      <c r="N599" s="32"/>
      <c r="O599" s="10"/>
      <c r="P599" s="32"/>
      <c r="Q599" s="10"/>
      <c r="R599" s="32"/>
      <c r="S599" s="10"/>
      <c r="T599" s="32"/>
      <c r="U599" s="10"/>
      <c r="V599" s="32"/>
      <c r="W599" s="10"/>
      <c r="X599" s="32"/>
      <c r="Y599" s="10"/>
      <c r="Z599" s="32"/>
      <c r="AA599" s="10"/>
      <c r="AB599" s="32"/>
      <c r="AC599" s="10"/>
      <c r="AD599" s="32"/>
      <c r="AE599" s="10"/>
      <c r="AF599" s="32"/>
      <c r="AG599" s="10"/>
      <c r="AH599" s="32"/>
      <c r="AI599" s="10"/>
      <c r="AJ599" s="32"/>
      <c r="AK599" s="10"/>
      <c r="AL599" s="32"/>
      <c r="AM599" s="10"/>
      <c r="AN599" s="32"/>
      <c r="AO599" s="10"/>
      <c r="AP599" s="32"/>
      <c r="AQ599" s="10"/>
      <c r="AR599" s="32"/>
      <c r="AS599" s="10"/>
      <c r="AT599" s="32"/>
      <c r="AU599" s="10"/>
      <c r="AV599" s="32"/>
      <c r="AW599" s="10"/>
      <c r="AX599" s="242"/>
      <c r="AY599" s="10"/>
      <c r="AZ599" s="32"/>
      <c r="BA599" s="10"/>
      <c r="BB599" s="242"/>
      <c r="BC599" s="10"/>
      <c r="BD599" s="242"/>
      <c r="BE599" s="7"/>
      <c r="BF599" s="247"/>
      <c r="BG599" s="10"/>
      <c r="BH599" s="242"/>
      <c r="BI599" s="7"/>
      <c r="BJ599" s="247"/>
      <c r="BK599" s="7"/>
      <c r="BL599" s="247"/>
      <c r="BM599" s="7"/>
      <c r="BN599" s="8"/>
      <c r="BO599" s="7"/>
      <c r="BP599" s="247"/>
      <c r="BQ599" s="7"/>
      <c r="BR599" s="247"/>
      <c r="BS599" s="7"/>
      <c r="BT599" s="247"/>
      <c r="BU599" s="7"/>
      <c r="BV599" s="247"/>
      <c r="BW599" s="7"/>
      <c r="BX599" s="8"/>
      <c r="BY599" s="7"/>
      <c r="BZ599" s="8"/>
      <c r="CB599" s="41"/>
      <c r="CC599" s="41">
        <f t="shared" si="47"/>
        <v>0</v>
      </c>
      <c r="CD599">
        <f t="shared" si="49"/>
        <v>0</v>
      </c>
    </row>
    <row r="600" spans="1:84" x14ac:dyDescent="0.25">
      <c r="A600">
        <v>524</v>
      </c>
      <c r="B600" s="6"/>
      <c r="C600" s="10"/>
      <c r="D600" s="32"/>
      <c r="E600" s="10"/>
      <c r="F600" s="32"/>
      <c r="G600" s="10"/>
      <c r="H600" s="32"/>
      <c r="I600" s="10"/>
      <c r="J600" s="32"/>
      <c r="K600" s="10"/>
      <c r="L600" s="32"/>
      <c r="M600" s="10"/>
      <c r="N600" s="32"/>
      <c r="O600" s="10"/>
      <c r="P600" s="32"/>
      <c r="Q600" s="10"/>
      <c r="R600" s="32"/>
      <c r="S600" s="10"/>
      <c r="T600" s="32"/>
      <c r="U600" s="10"/>
      <c r="V600" s="32"/>
      <c r="W600" s="10"/>
      <c r="X600" s="32"/>
      <c r="Y600" s="10"/>
      <c r="Z600" s="32"/>
      <c r="AA600" s="10"/>
      <c r="AB600" s="32"/>
      <c r="AC600" s="10"/>
      <c r="AD600" s="32"/>
      <c r="AE600" s="10"/>
      <c r="AF600" s="32"/>
      <c r="AG600" s="10"/>
      <c r="AH600" s="32"/>
      <c r="AI600" s="10"/>
      <c r="AJ600" s="32"/>
      <c r="AK600" s="10"/>
      <c r="AL600" s="32"/>
      <c r="AM600" s="10"/>
      <c r="AN600" s="32"/>
      <c r="AO600" s="10"/>
      <c r="AP600" s="32"/>
      <c r="AQ600" s="10"/>
      <c r="AR600" s="32"/>
      <c r="AS600" s="10"/>
      <c r="AT600" s="32"/>
      <c r="AU600" s="10"/>
      <c r="AV600" s="32"/>
      <c r="AW600" s="10"/>
      <c r="AX600" s="242"/>
      <c r="AY600" s="10"/>
      <c r="AZ600" s="32"/>
      <c r="BA600" s="10"/>
      <c r="BB600" s="242"/>
      <c r="BC600" s="10"/>
      <c r="BD600" s="242"/>
      <c r="BE600" s="7"/>
      <c r="BF600" s="247"/>
      <c r="BG600" s="10"/>
      <c r="BH600" s="242"/>
      <c r="BI600" s="7"/>
      <c r="BJ600" s="247"/>
      <c r="BK600" s="7"/>
      <c r="BL600" s="247"/>
      <c r="BM600" s="7"/>
      <c r="BN600" s="8"/>
      <c r="BO600" s="7"/>
      <c r="BP600" s="247"/>
      <c r="BQ600" s="7"/>
      <c r="BR600" s="247"/>
      <c r="BS600" s="7"/>
      <c r="BT600" s="247"/>
      <c r="BU600" s="7"/>
      <c r="BV600" s="247"/>
      <c r="BW600" s="7"/>
      <c r="BX600" s="8"/>
      <c r="BY600" s="7"/>
      <c r="BZ600" s="8"/>
      <c r="CB600" s="41"/>
      <c r="CC600" s="41">
        <f t="shared" si="47"/>
        <v>0</v>
      </c>
      <c r="CD600">
        <f t="shared" si="49"/>
        <v>0</v>
      </c>
    </row>
    <row r="601" spans="1:84" x14ac:dyDescent="0.25">
      <c r="A601">
        <v>525</v>
      </c>
      <c r="B601" s="6"/>
      <c r="C601" s="10"/>
      <c r="D601" s="32"/>
      <c r="E601" s="10"/>
      <c r="F601" s="32"/>
      <c r="G601" s="10"/>
      <c r="H601" s="32"/>
      <c r="I601" s="10"/>
      <c r="J601" s="32"/>
      <c r="K601" s="10"/>
      <c r="L601" s="32"/>
      <c r="M601" s="10"/>
      <c r="N601" s="32"/>
      <c r="O601" s="10"/>
      <c r="P601" s="32"/>
      <c r="Q601" s="10"/>
      <c r="R601" s="32"/>
      <c r="S601" s="10"/>
      <c r="T601" s="32"/>
      <c r="U601" s="10"/>
      <c r="V601" s="32"/>
      <c r="W601" s="10"/>
      <c r="X601" s="32"/>
      <c r="Y601" s="10"/>
      <c r="Z601" s="32"/>
      <c r="AA601" s="10"/>
      <c r="AB601" s="32"/>
      <c r="AC601" s="10"/>
      <c r="AD601" s="32"/>
      <c r="AE601" s="10"/>
      <c r="AF601" s="32"/>
      <c r="AG601" s="10"/>
      <c r="AH601" s="32"/>
      <c r="AI601" s="10"/>
      <c r="AJ601" s="32"/>
      <c r="AK601" s="10"/>
      <c r="AL601" s="32"/>
      <c r="AM601" s="10"/>
      <c r="AN601" s="32"/>
      <c r="AO601" s="10"/>
      <c r="AP601" s="32"/>
      <c r="AQ601" s="10"/>
      <c r="AR601" s="32"/>
      <c r="AS601" s="10"/>
      <c r="AT601" s="32"/>
      <c r="AU601" s="10"/>
      <c r="AV601" s="32"/>
      <c r="AW601" s="10"/>
      <c r="AX601" s="242"/>
      <c r="AY601" s="10"/>
      <c r="AZ601" s="32"/>
      <c r="BA601" s="10"/>
      <c r="BB601" s="242"/>
      <c r="BC601" s="10"/>
      <c r="BD601" s="242"/>
      <c r="BE601" s="7"/>
      <c r="BF601" s="247"/>
      <c r="BG601" s="10"/>
      <c r="BH601" s="242"/>
      <c r="BI601" s="7"/>
      <c r="BJ601" s="247"/>
      <c r="BK601" s="7"/>
      <c r="BL601" s="247"/>
      <c r="BM601" s="7"/>
      <c r="BN601" s="8"/>
      <c r="BO601" s="7"/>
      <c r="BP601" s="247"/>
      <c r="BQ601" s="7"/>
      <c r="BR601" s="247"/>
      <c r="BS601" s="7"/>
      <c r="BT601" s="247"/>
      <c r="BU601" s="7"/>
      <c r="BV601" s="247"/>
      <c r="BW601" s="7"/>
      <c r="BX601" s="8"/>
      <c r="BY601" s="7"/>
      <c r="BZ601" s="8"/>
      <c r="CB601" s="41"/>
      <c r="CC601" s="41">
        <f t="shared" si="47"/>
        <v>0</v>
      </c>
      <c r="CD601">
        <f t="shared" si="49"/>
        <v>0</v>
      </c>
    </row>
    <row r="602" spans="1:84" x14ac:dyDescent="0.25">
      <c r="A602">
        <v>526</v>
      </c>
      <c r="B602" s="6"/>
      <c r="C602" s="10"/>
      <c r="D602" s="32"/>
      <c r="E602" s="10"/>
      <c r="F602" s="32"/>
      <c r="G602" s="10"/>
      <c r="H602" s="32"/>
      <c r="I602" s="10"/>
      <c r="J602" s="32"/>
      <c r="K602" s="10"/>
      <c r="L602" s="32"/>
      <c r="M602" s="10"/>
      <c r="N602" s="32"/>
      <c r="O602" s="10"/>
      <c r="P602" s="32"/>
      <c r="Q602" s="10"/>
      <c r="R602" s="32"/>
      <c r="S602" s="10"/>
      <c r="T602" s="32"/>
      <c r="U602" s="10"/>
      <c r="V602" s="32"/>
      <c r="W602" s="10"/>
      <c r="X602" s="32"/>
      <c r="Y602" s="10"/>
      <c r="Z602" s="32"/>
      <c r="AA602" s="10"/>
      <c r="AB602" s="32"/>
      <c r="AC602" s="10"/>
      <c r="AD602" s="32"/>
      <c r="AE602" s="10"/>
      <c r="AF602" s="32"/>
      <c r="AG602" s="10"/>
      <c r="AH602" s="32"/>
      <c r="AI602" s="10"/>
      <c r="AJ602" s="32"/>
      <c r="AK602" s="10"/>
      <c r="AL602" s="32"/>
      <c r="AM602" s="10"/>
      <c r="AN602" s="32"/>
      <c r="AO602" s="10"/>
      <c r="AP602" s="32"/>
      <c r="AQ602" s="10"/>
      <c r="AR602" s="32"/>
      <c r="AS602" s="10"/>
      <c r="AT602" s="32"/>
      <c r="AU602" s="10"/>
      <c r="AV602" s="32"/>
      <c r="AW602" s="10"/>
      <c r="AX602" s="242"/>
      <c r="AY602" s="10"/>
      <c r="AZ602" s="32"/>
      <c r="BA602" s="10"/>
      <c r="BB602" s="242"/>
      <c r="BC602" s="10"/>
      <c r="BD602" s="242"/>
      <c r="BE602" s="7"/>
      <c r="BF602" s="247"/>
      <c r="BG602" s="10"/>
      <c r="BH602" s="242"/>
      <c r="BI602" s="7"/>
      <c r="BJ602" s="247"/>
      <c r="BK602" s="7"/>
      <c r="BL602" s="247"/>
      <c r="BM602" s="7"/>
      <c r="BN602" s="8"/>
      <c r="BO602" s="7"/>
      <c r="BP602" s="247"/>
      <c r="BQ602" s="7"/>
      <c r="BR602" s="247"/>
      <c r="BS602" s="7"/>
      <c r="BT602" s="247"/>
      <c r="BU602" s="7"/>
      <c r="BV602" s="247"/>
      <c r="BW602" s="7"/>
      <c r="BX602" s="8"/>
      <c r="BY602" s="7"/>
      <c r="BZ602" s="8"/>
      <c r="CB602" s="41"/>
      <c r="CC602" s="41">
        <f t="shared" ref="CC602:CC665" si="50">+AI602+AE602+Y602+W602+U602+S602+Q602+O602+M602+I602+G602+E602+C602+AG602+K602+BY602+CF602+AA602+AC602+AQ602+AU602+AW602+BE602+BW602+BQ602+BO602+BG602+BC602+BA602+AY602+BI602+BK602+BM602+BS602+BU602+AS602</f>
        <v>0</v>
      </c>
      <c r="CD602">
        <f t="shared" si="49"/>
        <v>0</v>
      </c>
    </row>
    <row r="603" spans="1:84" x14ac:dyDescent="0.25">
      <c r="A603">
        <v>527</v>
      </c>
      <c r="B603" s="6"/>
      <c r="C603" s="10"/>
      <c r="D603" s="32"/>
      <c r="E603" s="10"/>
      <c r="F603" s="32"/>
      <c r="G603" s="10"/>
      <c r="H603" s="32"/>
      <c r="I603" s="10"/>
      <c r="J603" s="32"/>
      <c r="K603" s="10"/>
      <c r="L603" s="32"/>
      <c r="M603" s="10"/>
      <c r="N603" s="32"/>
      <c r="O603" s="10"/>
      <c r="P603" s="32"/>
      <c r="Q603" s="10"/>
      <c r="R603" s="32"/>
      <c r="S603" s="10"/>
      <c r="T603" s="32"/>
      <c r="U603" s="10"/>
      <c r="V603" s="32"/>
      <c r="W603" s="10"/>
      <c r="X603" s="32"/>
      <c r="Y603" s="10"/>
      <c r="Z603" s="32"/>
      <c r="AA603" s="10"/>
      <c r="AB603" s="32"/>
      <c r="AC603" s="10"/>
      <c r="AD603" s="32"/>
      <c r="AE603" s="10"/>
      <c r="AF603" s="32"/>
      <c r="AG603" s="10"/>
      <c r="AH603" s="32"/>
      <c r="AI603" s="10"/>
      <c r="AJ603" s="32"/>
      <c r="AK603" s="10"/>
      <c r="AL603" s="32"/>
      <c r="AM603" s="10"/>
      <c r="AN603" s="32"/>
      <c r="AO603" s="10"/>
      <c r="AP603" s="32"/>
      <c r="AQ603" s="10"/>
      <c r="AR603" s="32"/>
      <c r="AS603" s="10"/>
      <c r="AT603" s="32"/>
      <c r="AU603" s="10"/>
      <c r="AV603" s="32"/>
      <c r="AW603" s="10"/>
      <c r="AX603" s="242"/>
      <c r="AY603" s="10"/>
      <c r="AZ603" s="32"/>
      <c r="BA603" s="10"/>
      <c r="BB603" s="242"/>
      <c r="BC603" s="10"/>
      <c r="BD603" s="242"/>
      <c r="BE603" s="7"/>
      <c r="BF603" s="247"/>
      <c r="BG603" s="10"/>
      <c r="BH603" s="242"/>
      <c r="BI603" s="7"/>
      <c r="BJ603" s="247"/>
      <c r="BK603" s="7"/>
      <c r="BL603" s="247"/>
      <c r="BM603" s="7"/>
      <c r="BN603" s="8"/>
      <c r="BO603" s="7"/>
      <c r="BP603" s="247"/>
      <c r="BQ603" s="7"/>
      <c r="BR603" s="247"/>
      <c r="BS603" s="7"/>
      <c r="BT603" s="247"/>
      <c r="BU603" s="7"/>
      <c r="BV603" s="247"/>
      <c r="BW603" s="7"/>
      <c r="BX603" s="8"/>
      <c r="BY603" s="7"/>
      <c r="BZ603" s="8"/>
      <c r="CB603" s="41"/>
      <c r="CC603" s="41">
        <f t="shared" si="50"/>
        <v>0</v>
      </c>
      <c r="CD603">
        <f t="shared" si="49"/>
        <v>0</v>
      </c>
    </row>
    <row r="604" spans="1:84" x14ac:dyDescent="0.25">
      <c r="A604">
        <v>528</v>
      </c>
      <c r="B604" s="6"/>
      <c r="C604" s="10"/>
      <c r="D604" s="32"/>
      <c r="E604" s="10"/>
      <c r="F604" s="32"/>
      <c r="G604" s="10"/>
      <c r="H604" s="32"/>
      <c r="I604" s="10"/>
      <c r="J604" s="32"/>
      <c r="K604" s="94"/>
      <c r="L604" s="32"/>
      <c r="M604" s="10"/>
      <c r="N604" s="32"/>
      <c r="O604" s="10"/>
      <c r="P604" s="32"/>
      <c r="Q604" s="10"/>
      <c r="R604" s="32"/>
      <c r="S604" s="10"/>
      <c r="T604" s="32"/>
      <c r="U604" s="10"/>
      <c r="V604" s="32"/>
      <c r="W604" s="10"/>
      <c r="X604" s="32"/>
      <c r="Y604" s="10"/>
      <c r="Z604" s="32"/>
      <c r="AA604" s="10"/>
      <c r="AB604" s="32"/>
      <c r="AC604" s="10"/>
      <c r="AD604" s="32"/>
      <c r="AE604" s="10"/>
      <c r="AF604" s="32"/>
      <c r="AG604" s="10"/>
      <c r="AH604" s="32"/>
      <c r="AI604" s="10"/>
      <c r="AJ604" s="32"/>
      <c r="AK604" s="10"/>
      <c r="AL604" s="32"/>
      <c r="AM604" s="10"/>
      <c r="AN604" s="32"/>
      <c r="AO604" s="10"/>
      <c r="AP604" s="32"/>
      <c r="AQ604" s="10"/>
      <c r="AR604" s="32"/>
      <c r="AS604" s="10"/>
      <c r="AT604" s="32"/>
      <c r="AU604" s="10"/>
      <c r="AV604" s="32"/>
      <c r="AW604" s="10"/>
      <c r="AX604" s="242"/>
      <c r="AY604" s="10"/>
      <c r="AZ604" s="32"/>
      <c r="BA604" s="10"/>
      <c r="BB604" s="242"/>
      <c r="BC604" s="10"/>
      <c r="BD604" s="242"/>
      <c r="BE604" s="7"/>
      <c r="BF604" s="247"/>
      <c r="BG604" s="10"/>
      <c r="BH604" s="242"/>
      <c r="BI604" s="7"/>
      <c r="BJ604" s="247"/>
      <c r="BK604" s="7"/>
      <c r="BL604" s="247"/>
      <c r="BM604" s="7"/>
      <c r="BN604" s="8"/>
      <c r="BO604" s="7"/>
      <c r="BP604" s="247"/>
      <c r="BQ604" s="7"/>
      <c r="BR604" s="247"/>
      <c r="BS604" s="7"/>
      <c r="BT604" s="247"/>
      <c r="BU604" s="7"/>
      <c r="BV604" s="247"/>
      <c r="BW604" s="7"/>
      <c r="BX604" s="8"/>
      <c r="BY604" s="7"/>
      <c r="BZ604" s="8"/>
      <c r="CB604" s="41"/>
      <c r="CC604" s="41">
        <f t="shared" si="50"/>
        <v>0</v>
      </c>
      <c r="CD604">
        <f t="shared" si="49"/>
        <v>0</v>
      </c>
      <c r="CF604" s="39"/>
    </row>
    <row r="605" spans="1:84" x14ac:dyDescent="0.25">
      <c r="A605">
        <v>529</v>
      </c>
      <c r="B605" s="6"/>
      <c r="C605" s="10"/>
      <c r="D605" s="32"/>
      <c r="E605" s="10"/>
      <c r="F605" s="32"/>
      <c r="G605" s="10"/>
      <c r="H605" s="32"/>
      <c r="I605" s="10"/>
      <c r="J605" s="32"/>
      <c r="K605" s="10"/>
      <c r="L605" s="32"/>
      <c r="M605" s="10"/>
      <c r="N605" s="32"/>
      <c r="O605" s="10"/>
      <c r="P605" s="32"/>
      <c r="Q605" s="10"/>
      <c r="R605" s="32"/>
      <c r="S605" s="10"/>
      <c r="T605" s="32"/>
      <c r="U605" s="10"/>
      <c r="V605" s="32"/>
      <c r="W605" s="10"/>
      <c r="X605" s="32"/>
      <c r="Y605" s="10"/>
      <c r="Z605" s="32"/>
      <c r="AA605" s="10"/>
      <c r="AB605" s="32"/>
      <c r="AC605" s="10"/>
      <c r="AD605" s="32"/>
      <c r="AE605" s="10"/>
      <c r="AF605" s="32"/>
      <c r="AG605" s="10"/>
      <c r="AH605" s="32"/>
      <c r="AI605" s="10"/>
      <c r="AJ605" s="32"/>
      <c r="AK605" s="10"/>
      <c r="AL605" s="32"/>
      <c r="AM605" s="10"/>
      <c r="AN605" s="32"/>
      <c r="AO605" s="10"/>
      <c r="AP605" s="32"/>
      <c r="AQ605" s="10"/>
      <c r="AR605" s="32"/>
      <c r="AS605" s="10"/>
      <c r="AT605" s="32"/>
      <c r="AU605" s="10"/>
      <c r="AV605" s="32"/>
      <c r="AW605" s="10"/>
      <c r="AX605" s="242"/>
      <c r="AY605" s="10"/>
      <c r="AZ605" s="32"/>
      <c r="BA605" s="10"/>
      <c r="BB605" s="242"/>
      <c r="BC605" s="10"/>
      <c r="BD605" s="242"/>
      <c r="BE605" s="7"/>
      <c r="BF605" s="247"/>
      <c r="BG605" s="10"/>
      <c r="BH605" s="242"/>
      <c r="BI605" s="7"/>
      <c r="BJ605" s="247"/>
      <c r="BK605" s="7"/>
      <c r="BL605" s="247"/>
      <c r="BM605" s="7"/>
      <c r="BN605" s="8"/>
      <c r="BO605" s="7"/>
      <c r="BP605" s="247"/>
      <c r="BQ605" s="7"/>
      <c r="BR605" s="247"/>
      <c r="BS605" s="7"/>
      <c r="BT605" s="247"/>
      <c r="BU605" s="7"/>
      <c r="BV605" s="247"/>
      <c r="BW605" s="7"/>
      <c r="BX605" s="8"/>
      <c r="BY605" s="7"/>
      <c r="BZ605" s="8"/>
      <c r="CB605" s="41"/>
      <c r="CC605" s="41">
        <f t="shared" si="50"/>
        <v>0</v>
      </c>
      <c r="CD605">
        <f t="shared" si="49"/>
        <v>0</v>
      </c>
    </row>
    <row r="606" spans="1:84" x14ac:dyDescent="0.25">
      <c r="A606">
        <v>530</v>
      </c>
      <c r="B606" s="6"/>
      <c r="C606" s="10"/>
      <c r="D606" s="32"/>
      <c r="E606" s="10"/>
      <c r="F606" s="32"/>
      <c r="G606" s="10"/>
      <c r="H606" s="32"/>
      <c r="I606" s="10"/>
      <c r="J606" s="32"/>
      <c r="K606" s="10"/>
      <c r="L606" s="32"/>
      <c r="M606" s="10"/>
      <c r="N606" s="32"/>
      <c r="O606" s="10"/>
      <c r="P606" s="32"/>
      <c r="Q606" s="10"/>
      <c r="R606" s="32"/>
      <c r="S606" s="10"/>
      <c r="T606" s="32"/>
      <c r="U606" s="10"/>
      <c r="V606" s="32"/>
      <c r="W606" s="10"/>
      <c r="X606" s="32"/>
      <c r="Y606" s="10"/>
      <c r="Z606" s="32"/>
      <c r="AA606" s="10"/>
      <c r="AB606" s="32"/>
      <c r="AC606" s="10"/>
      <c r="AD606" s="32"/>
      <c r="AE606" s="10"/>
      <c r="AF606" s="32"/>
      <c r="AG606" s="10"/>
      <c r="AH606" s="32"/>
      <c r="AI606" s="10"/>
      <c r="AJ606" s="32"/>
      <c r="AK606" s="10"/>
      <c r="AL606" s="32"/>
      <c r="AM606" s="10"/>
      <c r="AN606" s="32"/>
      <c r="AO606" s="10"/>
      <c r="AP606" s="32"/>
      <c r="AQ606" s="10"/>
      <c r="AR606" s="32"/>
      <c r="AS606" s="10"/>
      <c r="AT606" s="32"/>
      <c r="AU606" s="10"/>
      <c r="AV606" s="32"/>
      <c r="AW606" s="10"/>
      <c r="AX606" s="242"/>
      <c r="AY606" s="10"/>
      <c r="AZ606" s="32"/>
      <c r="BA606" s="10"/>
      <c r="BB606" s="242"/>
      <c r="BC606" s="10"/>
      <c r="BD606" s="242"/>
      <c r="BE606" s="7"/>
      <c r="BF606" s="247"/>
      <c r="BG606" s="10"/>
      <c r="BH606" s="242"/>
      <c r="BI606" s="7"/>
      <c r="BJ606" s="247"/>
      <c r="BK606" s="7"/>
      <c r="BL606" s="247"/>
      <c r="BM606" s="7"/>
      <c r="BN606" s="8"/>
      <c r="BO606" s="7"/>
      <c r="BP606" s="247"/>
      <c r="BQ606" s="7"/>
      <c r="BR606" s="247"/>
      <c r="BS606" s="7"/>
      <c r="BT606" s="247"/>
      <c r="BU606" s="7"/>
      <c r="BV606" s="247"/>
      <c r="BW606" s="7"/>
      <c r="BX606" s="8"/>
      <c r="BY606" s="7"/>
      <c r="BZ606" s="8"/>
      <c r="CB606" s="41"/>
      <c r="CC606" s="41">
        <f t="shared" si="50"/>
        <v>0</v>
      </c>
      <c r="CD606">
        <f t="shared" si="49"/>
        <v>0</v>
      </c>
    </row>
    <row r="607" spans="1:84" x14ac:dyDescent="0.25">
      <c r="A607">
        <v>531</v>
      </c>
      <c r="B607" s="6"/>
      <c r="C607" s="10"/>
      <c r="D607" s="32"/>
      <c r="E607" s="10"/>
      <c r="F607" s="32"/>
      <c r="G607" s="10"/>
      <c r="H607" s="32"/>
      <c r="I607" s="10"/>
      <c r="J607" s="32"/>
      <c r="K607" s="10"/>
      <c r="L607" s="32"/>
      <c r="M607" s="10"/>
      <c r="N607" s="32"/>
      <c r="O607" s="10"/>
      <c r="P607" s="32"/>
      <c r="Q607" s="10"/>
      <c r="R607" s="32"/>
      <c r="S607" s="10"/>
      <c r="T607" s="32"/>
      <c r="U607" s="10"/>
      <c r="V607" s="32"/>
      <c r="W607" s="10"/>
      <c r="X607" s="32"/>
      <c r="Y607" s="10"/>
      <c r="Z607" s="32"/>
      <c r="AA607" s="10"/>
      <c r="AB607" s="32"/>
      <c r="AC607" s="10"/>
      <c r="AD607" s="32"/>
      <c r="AE607" s="10"/>
      <c r="AF607" s="32"/>
      <c r="AG607" s="10"/>
      <c r="AH607" s="32"/>
      <c r="AI607" s="10"/>
      <c r="AJ607" s="32"/>
      <c r="AK607" s="10"/>
      <c r="AL607" s="32"/>
      <c r="AM607" s="10"/>
      <c r="AN607" s="32"/>
      <c r="AO607" s="10"/>
      <c r="AP607" s="32"/>
      <c r="AQ607" s="10"/>
      <c r="AR607" s="32"/>
      <c r="AS607" s="10"/>
      <c r="AT607" s="32"/>
      <c r="AU607" s="10"/>
      <c r="AV607" s="32"/>
      <c r="AW607" s="10"/>
      <c r="AX607" s="242"/>
      <c r="AY607" s="10"/>
      <c r="AZ607" s="32"/>
      <c r="BA607" s="10"/>
      <c r="BB607" s="242"/>
      <c r="BC607" s="10"/>
      <c r="BD607" s="242"/>
      <c r="BE607" s="7"/>
      <c r="BF607" s="247"/>
      <c r="BG607" s="10"/>
      <c r="BH607" s="242"/>
      <c r="BI607" s="7"/>
      <c r="BJ607" s="247"/>
      <c r="BK607" s="7"/>
      <c r="BL607" s="247"/>
      <c r="BM607" s="7"/>
      <c r="BN607" s="8"/>
      <c r="BO607" s="7"/>
      <c r="BP607" s="247"/>
      <c r="BQ607" s="7"/>
      <c r="BR607" s="247"/>
      <c r="BS607" s="7"/>
      <c r="BT607" s="247"/>
      <c r="BU607" s="7"/>
      <c r="BV607" s="247"/>
      <c r="BW607" s="7"/>
      <c r="BX607" s="8"/>
      <c r="BY607" s="7"/>
      <c r="BZ607" s="8"/>
      <c r="CB607" s="41"/>
      <c r="CC607" s="41">
        <f t="shared" si="50"/>
        <v>0</v>
      </c>
      <c r="CD607">
        <f t="shared" si="49"/>
        <v>0</v>
      </c>
    </row>
    <row r="608" spans="1:84" x14ac:dyDescent="0.25">
      <c r="A608">
        <v>532</v>
      </c>
      <c r="B608" s="6"/>
      <c r="C608" s="10"/>
      <c r="D608" s="32"/>
      <c r="E608" s="10"/>
      <c r="F608" s="32"/>
      <c r="G608" s="10"/>
      <c r="H608" s="32"/>
      <c r="I608" s="10"/>
      <c r="J608" s="32"/>
      <c r="K608" s="94"/>
      <c r="L608" s="32"/>
      <c r="M608" s="10"/>
      <c r="N608" s="32"/>
      <c r="O608" s="10"/>
      <c r="P608" s="32"/>
      <c r="Q608" s="10"/>
      <c r="R608" s="32"/>
      <c r="S608" s="10"/>
      <c r="T608" s="32"/>
      <c r="U608" s="10"/>
      <c r="V608" s="32"/>
      <c r="W608" s="10"/>
      <c r="X608" s="32"/>
      <c r="Y608" s="10"/>
      <c r="Z608" s="32"/>
      <c r="AA608" s="10"/>
      <c r="AB608" s="32"/>
      <c r="AC608" s="10"/>
      <c r="AD608" s="32"/>
      <c r="AE608" s="10"/>
      <c r="AF608" s="32"/>
      <c r="AG608" s="10"/>
      <c r="AH608" s="32"/>
      <c r="AI608" s="10"/>
      <c r="AJ608" s="32"/>
      <c r="AK608" s="10"/>
      <c r="AL608" s="32"/>
      <c r="AM608" s="10"/>
      <c r="AN608" s="32"/>
      <c r="AO608" s="10"/>
      <c r="AP608" s="32"/>
      <c r="AQ608" s="10"/>
      <c r="AR608" s="32"/>
      <c r="AS608" s="10"/>
      <c r="AT608" s="32"/>
      <c r="AU608" s="10"/>
      <c r="AV608" s="32"/>
      <c r="AW608" s="10"/>
      <c r="AX608" s="242"/>
      <c r="AY608" s="10"/>
      <c r="AZ608" s="32"/>
      <c r="BA608" s="10"/>
      <c r="BB608" s="242"/>
      <c r="BC608" s="10"/>
      <c r="BD608" s="242"/>
      <c r="BE608" s="7"/>
      <c r="BF608" s="247"/>
      <c r="BG608" s="10"/>
      <c r="BH608" s="242"/>
      <c r="BI608" s="7"/>
      <c r="BJ608" s="247"/>
      <c r="BK608" s="7"/>
      <c r="BL608" s="247"/>
      <c r="BM608" s="7"/>
      <c r="BN608" s="8"/>
      <c r="BO608" s="7"/>
      <c r="BP608" s="247"/>
      <c r="BQ608" s="7"/>
      <c r="BR608" s="247"/>
      <c r="BS608" s="7"/>
      <c r="BT608" s="247"/>
      <c r="BU608" s="7"/>
      <c r="BV608" s="247"/>
      <c r="BW608" s="7"/>
      <c r="BX608" s="8"/>
      <c r="BY608" s="7"/>
      <c r="BZ608" s="8"/>
      <c r="CB608" s="41"/>
      <c r="CC608" s="41">
        <f t="shared" si="50"/>
        <v>0</v>
      </c>
      <c r="CD608">
        <f t="shared" si="49"/>
        <v>0</v>
      </c>
      <c r="CF608" s="39"/>
    </row>
    <row r="609" spans="1:84" x14ac:dyDescent="0.25">
      <c r="A609">
        <v>533</v>
      </c>
      <c r="B609" s="6"/>
      <c r="C609" s="10"/>
      <c r="D609" s="32"/>
      <c r="E609" s="10"/>
      <c r="F609" s="32"/>
      <c r="G609" s="10"/>
      <c r="H609" s="32"/>
      <c r="I609" s="10"/>
      <c r="J609" s="32"/>
      <c r="K609" s="94"/>
      <c r="L609" s="32"/>
      <c r="M609" s="10"/>
      <c r="N609" s="32"/>
      <c r="O609" s="10"/>
      <c r="P609" s="32"/>
      <c r="Q609" s="10"/>
      <c r="R609" s="32"/>
      <c r="S609" s="10"/>
      <c r="T609" s="32"/>
      <c r="U609" s="10"/>
      <c r="V609" s="32"/>
      <c r="W609" s="10"/>
      <c r="X609" s="32"/>
      <c r="Y609" s="10"/>
      <c r="Z609" s="32"/>
      <c r="AA609" s="10"/>
      <c r="AB609" s="32"/>
      <c r="AC609" s="10"/>
      <c r="AD609" s="32"/>
      <c r="AE609" s="10"/>
      <c r="AF609" s="32"/>
      <c r="AG609" s="10"/>
      <c r="AH609" s="32"/>
      <c r="AI609" s="10"/>
      <c r="AJ609" s="32"/>
      <c r="AK609" s="10"/>
      <c r="AL609" s="32"/>
      <c r="AM609" s="10"/>
      <c r="AN609" s="32"/>
      <c r="AO609" s="10"/>
      <c r="AP609" s="32"/>
      <c r="AQ609" s="10"/>
      <c r="AR609" s="32"/>
      <c r="AS609" s="10"/>
      <c r="AT609" s="32"/>
      <c r="AU609" s="10"/>
      <c r="AV609" s="32"/>
      <c r="AW609" s="10"/>
      <c r="AX609" s="242"/>
      <c r="AY609" s="10"/>
      <c r="AZ609" s="32"/>
      <c r="BA609" s="10"/>
      <c r="BB609" s="242"/>
      <c r="BC609" s="10"/>
      <c r="BD609" s="242"/>
      <c r="BE609" s="7"/>
      <c r="BF609" s="247"/>
      <c r="BG609" s="10"/>
      <c r="BH609" s="242"/>
      <c r="BI609" s="7"/>
      <c r="BJ609" s="247"/>
      <c r="BK609" s="7"/>
      <c r="BL609" s="247"/>
      <c r="BM609" s="7"/>
      <c r="BN609" s="8"/>
      <c r="BO609" s="7"/>
      <c r="BP609" s="247"/>
      <c r="BQ609" s="7"/>
      <c r="BR609" s="247"/>
      <c r="BS609" s="7"/>
      <c r="BT609" s="247"/>
      <c r="BU609" s="7"/>
      <c r="BV609" s="247"/>
      <c r="BW609" s="7"/>
      <c r="BX609" s="8"/>
      <c r="BY609" s="7"/>
      <c r="BZ609" s="8"/>
      <c r="CB609" s="41"/>
      <c r="CC609" s="41">
        <f t="shared" si="50"/>
        <v>0</v>
      </c>
      <c r="CD609">
        <f t="shared" si="49"/>
        <v>0</v>
      </c>
      <c r="CF609" s="39"/>
    </row>
    <row r="610" spans="1:84" x14ac:dyDescent="0.25">
      <c r="A610">
        <v>534</v>
      </c>
      <c r="B610" s="6"/>
      <c r="C610" s="10"/>
      <c r="D610" s="32"/>
      <c r="E610" s="10"/>
      <c r="F610" s="32"/>
      <c r="G610" s="10"/>
      <c r="H610" s="32"/>
      <c r="I610" s="10"/>
      <c r="J610" s="32"/>
      <c r="K610" s="10"/>
      <c r="L610" s="32"/>
      <c r="M610" s="10"/>
      <c r="N610" s="32"/>
      <c r="O610" s="10"/>
      <c r="P610" s="32"/>
      <c r="Q610" s="10"/>
      <c r="R610" s="32"/>
      <c r="S610" s="10"/>
      <c r="T610" s="32"/>
      <c r="U610" s="10"/>
      <c r="V610" s="32"/>
      <c r="W610" s="10"/>
      <c r="X610" s="32"/>
      <c r="Y610" s="10"/>
      <c r="Z610" s="32"/>
      <c r="AA610" s="10"/>
      <c r="AB610" s="32"/>
      <c r="AC610" s="10"/>
      <c r="AD610" s="32"/>
      <c r="AE610" s="10"/>
      <c r="AF610" s="32"/>
      <c r="AG610" s="10"/>
      <c r="AH610" s="32"/>
      <c r="AI610" s="10"/>
      <c r="AJ610" s="32"/>
      <c r="AK610" s="10"/>
      <c r="AL610" s="32"/>
      <c r="AM610" s="10"/>
      <c r="AN610" s="32"/>
      <c r="AO610" s="10"/>
      <c r="AP610" s="32"/>
      <c r="AQ610" s="10"/>
      <c r="AR610" s="32"/>
      <c r="AS610" s="10"/>
      <c r="AT610" s="32"/>
      <c r="AU610" s="10"/>
      <c r="AV610" s="32"/>
      <c r="AW610" s="10"/>
      <c r="AX610" s="242"/>
      <c r="AY610" s="10"/>
      <c r="AZ610" s="32"/>
      <c r="BA610" s="10"/>
      <c r="BB610" s="242"/>
      <c r="BC610" s="10"/>
      <c r="BD610" s="242"/>
      <c r="BE610" s="7"/>
      <c r="BF610" s="247"/>
      <c r="BG610" s="10"/>
      <c r="BH610" s="242"/>
      <c r="BI610" s="7"/>
      <c r="BJ610" s="247"/>
      <c r="BK610" s="7"/>
      <c r="BL610" s="247"/>
      <c r="BM610" s="7"/>
      <c r="BN610" s="8"/>
      <c r="BO610" s="7"/>
      <c r="BP610" s="247"/>
      <c r="BQ610" s="7"/>
      <c r="BR610" s="247"/>
      <c r="BS610" s="7"/>
      <c r="BT610" s="247"/>
      <c r="BU610" s="7"/>
      <c r="BV610" s="247"/>
      <c r="BW610" s="7"/>
      <c r="BX610" s="8"/>
      <c r="BY610" s="7"/>
      <c r="BZ610" s="8"/>
      <c r="CB610" s="41"/>
      <c r="CC610" s="41">
        <f t="shared" si="50"/>
        <v>0</v>
      </c>
      <c r="CD610">
        <f t="shared" si="49"/>
        <v>0</v>
      </c>
    </row>
    <row r="611" spans="1:84" x14ac:dyDescent="0.25">
      <c r="A611">
        <v>535</v>
      </c>
      <c r="B611" s="6"/>
      <c r="C611" s="10"/>
      <c r="D611" s="32"/>
      <c r="E611" s="10"/>
      <c r="F611" s="32"/>
      <c r="G611" s="10"/>
      <c r="H611" s="32"/>
      <c r="I611" s="10"/>
      <c r="J611" s="32"/>
      <c r="K611" s="10"/>
      <c r="L611" s="32"/>
      <c r="M611" s="10"/>
      <c r="N611" s="32"/>
      <c r="O611" s="10"/>
      <c r="P611" s="32"/>
      <c r="Q611" s="10"/>
      <c r="R611" s="32"/>
      <c r="S611" s="10"/>
      <c r="T611" s="32"/>
      <c r="U611" s="10"/>
      <c r="V611" s="32"/>
      <c r="W611" s="10"/>
      <c r="X611" s="32"/>
      <c r="Y611" s="10"/>
      <c r="Z611" s="32"/>
      <c r="AA611" s="10"/>
      <c r="AB611" s="32"/>
      <c r="AC611" s="10"/>
      <c r="AD611" s="32"/>
      <c r="AE611" s="10"/>
      <c r="AF611" s="32"/>
      <c r="AG611" s="10"/>
      <c r="AH611" s="32"/>
      <c r="AI611" s="10"/>
      <c r="AJ611" s="32"/>
      <c r="AK611" s="10"/>
      <c r="AL611" s="32"/>
      <c r="AM611" s="10"/>
      <c r="AN611" s="32"/>
      <c r="AO611" s="10"/>
      <c r="AP611" s="32"/>
      <c r="AQ611" s="10"/>
      <c r="AR611" s="32"/>
      <c r="AS611" s="10"/>
      <c r="AT611" s="32"/>
      <c r="AU611" s="10"/>
      <c r="AV611" s="32"/>
      <c r="AW611" s="10"/>
      <c r="AX611" s="242"/>
      <c r="AY611" s="10"/>
      <c r="AZ611" s="32"/>
      <c r="BA611" s="10"/>
      <c r="BB611" s="242"/>
      <c r="BC611" s="10"/>
      <c r="BD611" s="242"/>
      <c r="BE611" s="7"/>
      <c r="BF611" s="247"/>
      <c r="BG611" s="10"/>
      <c r="BH611" s="242"/>
      <c r="BI611" s="7"/>
      <c r="BJ611" s="247"/>
      <c r="BK611" s="7"/>
      <c r="BL611" s="247"/>
      <c r="BM611" s="7"/>
      <c r="BN611" s="8"/>
      <c r="BO611" s="7"/>
      <c r="BP611" s="247"/>
      <c r="BQ611" s="7"/>
      <c r="BR611" s="247"/>
      <c r="BS611" s="7"/>
      <c r="BT611" s="247"/>
      <c r="BU611" s="7"/>
      <c r="BV611" s="247"/>
      <c r="BW611" s="7"/>
      <c r="BX611" s="8"/>
      <c r="BY611" s="7"/>
      <c r="BZ611" s="8"/>
      <c r="CB611" s="41"/>
      <c r="CC611" s="41">
        <f t="shared" si="50"/>
        <v>0</v>
      </c>
      <c r="CD611">
        <f t="shared" si="49"/>
        <v>0</v>
      </c>
    </row>
    <row r="612" spans="1:84" x14ac:dyDescent="0.25">
      <c r="A612">
        <v>536</v>
      </c>
      <c r="B612" s="6"/>
      <c r="C612" s="10"/>
      <c r="D612" s="32"/>
      <c r="E612" s="10"/>
      <c r="F612" s="32"/>
      <c r="G612" s="10"/>
      <c r="H612" s="32"/>
      <c r="I612" s="10"/>
      <c r="J612" s="32"/>
      <c r="K612" s="10"/>
      <c r="L612" s="32"/>
      <c r="M612" s="10"/>
      <c r="N612" s="32"/>
      <c r="O612" s="10"/>
      <c r="P612" s="32"/>
      <c r="Q612" s="10"/>
      <c r="R612" s="32"/>
      <c r="S612" s="10"/>
      <c r="T612" s="32"/>
      <c r="U612" s="10"/>
      <c r="V612" s="32"/>
      <c r="W612" s="10"/>
      <c r="X612" s="32"/>
      <c r="Y612" s="10"/>
      <c r="Z612" s="32"/>
      <c r="AA612" s="10"/>
      <c r="AB612" s="32"/>
      <c r="AC612" s="10"/>
      <c r="AD612" s="32"/>
      <c r="AE612" s="10"/>
      <c r="AF612" s="32"/>
      <c r="AG612" s="10"/>
      <c r="AH612" s="32"/>
      <c r="AI612" s="10"/>
      <c r="AJ612" s="32"/>
      <c r="AK612" s="10"/>
      <c r="AL612" s="32"/>
      <c r="AM612" s="10"/>
      <c r="AN612" s="32"/>
      <c r="AO612" s="10"/>
      <c r="AP612" s="32"/>
      <c r="AQ612" s="10"/>
      <c r="AR612" s="32"/>
      <c r="AS612" s="10"/>
      <c r="AT612" s="32"/>
      <c r="AU612" s="10"/>
      <c r="AV612" s="32"/>
      <c r="AW612" s="10"/>
      <c r="AX612" s="242"/>
      <c r="AY612" s="10"/>
      <c r="AZ612" s="32"/>
      <c r="BA612" s="10"/>
      <c r="BB612" s="242"/>
      <c r="BC612" s="10"/>
      <c r="BD612" s="242"/>
      <c r="BE612" s="7"/>
      <c r="BF612" s="247"/>
      <c r="BG612" s="10"/>
      <c r="BH612" s="242"/>
      <c r="BI612" s="7"/>
      <c r="BJ612" s="247"/>
      <c r="BK612" s="7"/>
      <c r="BL612" s="247"/>
      <c r="BM612" s="7"/>
      <c r="BN612" s="8"/>
      <c r="BO612" s="7"/>
      <c r="BP612" s="247"/>
      <c r="BQ612" s="7"/>
      <c r="BR612" s="247"/>
      <c r="BS612" s="7"/>
      <c r="BT612" s="247"/>
      <c r="BU612" s="7"/>
      <c r="BV612" s="247"/>
      <c r="BW612" s="7"/>
      <c r="BX612" s="8"/>
      <c r="BY612" s="7"/>
      <c r="BZ612" s="8"/>
      <c r="CB612" s="41"/>
      <c r="CC612" s="41">
        <f t="shared" si="50"/>
        <v>0</v>
      </c>
      <c r="CD612">
        <f t="shared" si="49"/>
        <v>0</v>
      </c>
    </row>
    <row r="613" spans="1:84" x14ac:dyDescent="0.25">
      <c r="A613">
        <v>537</v>
      </c>
      <c r="B613" s="6"/>
      <c r="C613" s="10"/>
      <c r="D613" s="32"/>
      <c r="E613" s="10"/>
      <c r="F613" s="32"/>
      <c r="G613" s="10"/>
      <c r="H613" s="32"/>
      <c r="I613" s="10"/>
      <c r="J613" s="32"/>
      <c r="K613" s="10"/>
      <c r="L613" s="32"/>
      <c r="M613" s="10"/>
      <c r="N613" s="32"/>
      <c r="O613" s="10"/>
      <c r="P613" s="32"/>
      <c r="Q613" s="10"/>
      <c r="R613" s="32"/>
      <c r="S613" s="10"/>
      <c r="T613" s="32"/>
      <c r="U613" s="10"/>
      <c r="V613" s="32"/>
      <c r="W613" s="10"/>
      <c r="X613" s="32"/>
      <c r="Y613" s="10"/>
      <c r="Z613" s="32"/>
      <c r="AA613" s="10"/>
      <c r="AB613" s="32"/>
      <c r="AC613" s="10"/>
      <c r="AD613" s="32"/>
      <c r="AE613" s="10"/>
      <c r="AF613" s="32"/>
      <c r="AG613" s="10"/>
      <c r="AH613" s="32"/>
      <c r="AI613" s="10"/>
      <c r="AJ613" s="32"/>
      <c r="AK613" s="10"/>
      <c r="AL613" s="32"/>
      <c r="AM613" s="10"/>
      <c r="AN613" s="32"/>
      <c r="AO613" s="10"/>
      <c r="AP613" s="32"/>
      <c r="AQ613" s="10"/>
      <c r="AR613" s="32"/>
      <c r="AS613" s="10"/>
      <c r="AT613" s="32"/>
      <c r="AU613" s="10"/>
      <c r="AV613" s="32"/>
      <c r="AW613" s="10"/>
      <c r="AX613" s="242"/>
      <c r="AY613" s="10"/>
      <c r="AZ613" s="32"/>
      <c r="BA613" s="10"/>
      <c r="BB613" s="242"/>
      <c r="BC613" s="10"/>
      <c r="BD613" s="242"/>
      <c r="BE613" s="7"/>
      <c r="BF613" s="247"/>
      <c r="BG613" s="10"/>
      <c r="BH613" s="242"/>
      <c r="BI613" s="7"/>
      <c r="BJ613" s="247"/>
      <c r="BK613" s="7"/>
      <c r="BL613" s="247"/>
      <c r="BM613" s="7"/>
      <c r="BN613" s="8"/>
      <c r="BO613" s="7"/>
      <c r="BP613" s="247"/>
      <c r="BQ613" s="7"/>
      <c r="BR613" s="247"/>
      <c r="BS613" s="7"/>
      <c r="BT613" s="247"/>
      <c r="BU613" s="7"/>
      <c r="BV613" s="247"/>
      <c r="BW613" s="7"/>
      <c r="BX613" s="8"/>
      <c r="BY613" s="7"/>
      <c r="BZ613" s="8"/>
      <c r="CB613" s="41"/>
      <c r="CC613" s="41">
        <f t="shared" si="50"/>
        <v>0</v>
      </c>
      <c r="CD613">
        <f t="shared" si="49"/>
        <v>0</v>
      </c>
    </row>
    <row r="614" spans="1:84" x14ac:dyDescent="0.25">
      <c r="A614">
        <v>538</v>
      </c>
      <c r="B614" s="6"/>
      <c r="C614" s="10"/>
      <c r="D614" s="32"/>
      <c r="E614" s="10"/>
      <c r="F614" s="32"/>
      <c r="G614" s="10"/>
      <c r="H614" s="32"/>
      <c r="I614" s="10"/>
      <c r="J614" s="32"/>
      <c r="K614" s="94"/>
      <c r="L614" s="32"/>
      <c r="M614" s="10"/>
      <c r="N614" s="32"/>
      <c r="O614" s="10"/>
      <c r="P614" s="32"/>
      <c r="Q614" s="10"/>
      <c r="R614" s="32"/>
      <c r="S614" s="10"/>
      <c r="T614" s="32"/>
      <c r="U614" s="10"/>
      <c r="V614" s="32"/>
      <c r="W614" s="10"/>
      <c r="X614" s="32"/>
      <c r="Y614" s="10"/>
      <c r="Z614" s="32"/>
      <c r="AA614" s="10"/>
      <c r="AB614" s="32"/>
      <c r="AC614" s="10"/>
      <c r="AD614" s="32"/>
      <c r="AE614" s="10"/>
      <c r="AF614" s="32"/>
      <c r="AG614" s="10"/>
      <c r="AH614" s="32"/>
      <c r="AI614" s="10"/>
      <c r="AJ614" s="32"/>
      <c r="AK614" s="10"/>
      <c r="AL614" s="32"/>
      <c r="AM614" s="10"/>
      <c r="AN614" s="32"/>
      <c r="AO614" s="10"/>
      <c r="AP614" s="32"/>
      <c r="AQ614" s="10"/>
      <c r="AR614" s="32"/>
      <c r="AS614" s="10"/>
      <c r="AT614" s="32"/>
      <c r="AU614" s="10"/>
      <c r="AV614" s="32"/>
      <c r="AW614" s="10"/>
      <c r="AX614" s="242"/>
      <c r="AY614" s="10"/>
      <c r="AZ614" s="32"/>
      <c r="BA614" s="10"/>
      <c r="BB614" s="242"/>
      <c r="BC614" s="10"/>
      <c r="BD614" s="242"/>
      <c r="BE614" s="7"/>
      <c r="BF614" s="247"/>
      <c r="BG614" s="10"/>
      <c r="BH614" s="242"/>
      <c r="BI614" s="7"/>
      <c r="BJ614" s="247"/>
      <c r="BK614" s="7"/>
      <c r="BL614" s="247"/>
      <c r="BM614" s="7"/>
      <c r="BN614" s="8"/>
      <c r="BO614" s="7"/>
      <c r="BP614" s="247"/>
      <c r="BQ614" s="7"/>
      <c r="BR614" s="247"/>
      <c r="BS614" s="7"/>
      <c r="BT614" s="247"/>
      <c r="BU614" s="7"/>
      <c r="BV614" s="247"/>
      <c r="BW614" s="7"/>
      <c r="BX614" s="8"/>
      <c r="BY614" s="7"/>
      <c r="BZ614" s="8"/>
      <c r="CB614" s="41"/>
      <c r="CC614" s="41">
        <f t="shared" si="50"/>
        <v>0</v>
      </c>
      <c r="CD614">
        <f t="shared" si="49"/>
        <v>0</v>
      </c>
      <c r="CF614" s="39"/>
    </row>
    <row r="615" spans="1:84" x14ac:dyDescent="0.25">
      <c r="A615">
        <v>539</v>
      </c>
      <c r="B615" s="6"/>
      <c r="C615" s="10"/>
      <c r="D615" s="32"/>
      <c r="E615" s="10"/>
      <c r="F615" s="32"/>
      <c r="G615" s="10"/>
      <c r="H615" s="32"/>
      <c r="I615" s="10"/>
      <c r="J615" s="32"/>
      <c r="K615" s="94"/>
      <c r="L615" s="32"/>
      <c r="M615" s="10"/>
      <c r="N615" s="32"/>
      <c r="O615" s="10"/>
      <c r="P615" s="32"/>
      <c r="Q615" s="10"/>
      <c r="R615" s="32"/>
      <c r="S615" s="10"/>
      <c r="T615" s="32"/>
      <c r="U615" s="10"/>
      <c r="V615" s="32"/>
      <c r="W615" s="10"/>
      <c r="X615" s="32"/>
      <c r="Y615" s="10"/>
      <c r="Z615" s="32"/>
      <c r="AA615" s="10"/>
      <c r="AB615" s="32"/>
      <c r="AC615" s="10"/>
      <c r="AD615" s="32"/>
      <c r="AE615" s="10"/>
      <c r="AF615" s="32"/>
      <c r="AG615" s="10"/>
      <c r="AH615" s="32"/>
      <c r="AI615" s="10"/>
      <c r="AJ615" s="32"/>
      <c r="AK615" s="10"/>
      <c r="AL615" s="32"/>
      <c r="AM615" s="10"/>
      <c r="AN615" s="32"/>
      <c r="AO615" s="10"/>
      <c r="AP615" s="32"/>
      <c r="AQ615" s="10"/>
      <c r="AR615" s="32"/>
      <c r="AS615" s="10"/>
      <c r="AT615" s="32"/>
      <c r="AU615" s="10"/>
      <c r="AV615" s="32"/>
      <c r="AW615" s="10"/>
      <c r="AX615" s="242"/>
      <c r="AY615" s="10"/>
      <c r="AZ615" s="32"/>
      <c r="BA615" s="10"/>
      <c r="BB615" s="242"/>
      <c r="BC615" s="10"/>
      <c r="BD615" s="242"/>
      <c r="BE615" s="7"/>
      <c r="BF615" s="247"/>
      <c r="BG615" s="10"/>
      <c r="BH615" s="242"/>
      <c r="BI615" s="7"/>
      <c r="BJ615" s="247"/>
      <c r="BK615" s="7"/>
      <c r="BL615" s="247"/>
      <c r="BM615" s="7"/>
      <c r="BN615" s="8"/>
      <c r="BO615" s="7"/>
      <c r="BP615" s="247"/>
      <c r="BQ615" s="7"/>
      <c r="BR615" s="247"/>
      <c r="BS615" s="7"/>
      <c r="BT615" s="247"/>
      <c r="BU615" s="7"/>
      <c r="BV615" s="247"/>
      <c r="BW615" s="7"/>
      <c r="BX615" s="8"/>
      <c r="BY615" s="7"/>
      <c r="BZ615" s="8"/>
      <c r="CB615" s="41"/>
      <c r="CC615" s="41">
        <f t="shared" si="50"/>
        <v>0</v>
      </c>
      <c r="CD615">
        <f t="shared" si="49"/>
        <v>0</v>
      </c>
      <c r="CF615" s="39"/>
    </row>
    <row r="616" spans="1:84" x14ac:dyDescent="0.25">
      <c r="A616">
        <v>540</v>
      </c>
      <c r="B616" s="6"/>
      <c r="C616" s="10"/>
      <c r="D616" s="32"/>
      <c r="E616" s="10"/>
      <c r="F616" s="32"/>
      <c r="G616" s="10"/>
      <c r="H616" s="32"/>
      <c r="I616" s="10"/>
      <c r="J616" s="32"/>
      <c r="K616" s="94"/>
      <c r="L616" s="32"/>
      <c r="M616" s="10"/>
      <c r="N616" s="32"/>
      <c r="O616" s="10"/>
      <c r="P616" s="32"/>
      <c r="Q616" s="10"/>
      <c r="R616" s="32"/>
      <c r="S616" s="10"/>
      <c r="T616" s="32"/>
      <c r="U616" s="10"/>
      <c r="V616" s="32"/>
      <c r="W616" s="10"/>
      <c r="X616" s="32"/>
      <c r="Y616" s="10"/>
      <c r="Z616" s="32"/>
      <c r="AA616" s="10"/>
      <c r="AB616" s="32"/>
      <c r="AC616" s="10"/>
      <c r="AD616" s="32"/>
      <c r="AE616" s="10"/>
      <c r="AF616" s="32"/>
      <c r="AG616" s="10"/>
      <c r="AH616" s="32"/>
      <c r="AI616" s="10"/>
      <c r="AJ616" s="32"/>
      <c r="AK616" s="10"/>
      <c r="AL616" s="32"/>
      <c r="AM616" s="10"/>
      <c r="AN616" s="32"/>
      <c r="AO616" s="10"/>
      <c r="AP616" s="32"/>
      <c r="AQ616" s="10"/>
      <c r="AR616" s="32"/>
      <c r="AS616" s="10"/>
      <c r="AT616" s="32"/>
      <c r="AU616" s="10"/>
      <c r="AV616" s="32"/>
      <c r="AW616" s="10"/>
      <c r="AX616" s="242"/>
      <c r="AY616" s="10"/>
      <c r="AZ616" s="32"/>
      <c r="BA616" s="10"/>
      <c r="BB616" s="242"/>
      <c r="BC616" s="10"/>
      <c r="BD616" s="242"/>
      <c r="BE616" s="7"/>
      <c r="BF616" s="247"/>
      <c r="BG616" s="10"/>
      <c r="BH616" s="242"/>
      <c r="BI616" s="7"/>
      <c r="BJ616" s="247"/>
      <c r="BK616" s="7"/>
      <c r="BL616" s="247"/>
      <c r="BM616" s="7"/>
      <c r="BN616" s="8"/>
      <c r="BO616" s="7"/>
      <c r="BP616" s="247"/>
      <c r="BQ616" s="7"/>
      <c r="BR616" s="247"/>
      <c r="BS616" s="7"/>
      <c r="BT616" s="247"/>
      <c r="BU616" s="7"/>
      <c r="BV616" s="247"/>
      <c r="BW616" s="7"/>
      <c r="BX616" s="8"/>
      <c r="BY616" s="7"/>
      <c r="BZ616" s="8"/>
      <c r="CB616" s="41"/>
      <c r="CC616" s="41">
        <f t="shared" si="50"/>
        <v>0</v>
      </c>
      <c r="CD616">
        <f t="shared" si="49"/>
        <v>0</v>
      </c>
      <c r="CF616" s="39"/>
    </row>
    <row r="617" spans="1:84" x14ac:dyDescent="0.25">
      <c r="A617">
        <v>541</v>
      </c>
      <c r="B617" s="6"/>
      <c r="C617" s="10"/>
      <c r="D617" s="32"/>
      <c r="E617" s="10"/>
      <c r="F617" s="32"/>
      <c r="G617" s="10"/>
      <c r="H617" s="32"/>
      <c r="I617" s="10"/>
      <c r="J617" s="32"/>
      <c r="K617" s="10"/>
      <c r="L617" s="32"/>
      <c r="M617" s="10"/>
      <c r="N617" s="32"/>
      <c r="O617" s="10"/>
      <c r="P617" s="32"/>
      <c r="Q617" s="10"/>
      <c r="R617" s="32"/>
      <c r="S617" s="10"/>
      <c r="T617" s="32"/>
      <c r="U617" s="10"/>
      <c r="V617" s="32"/>
      <c r="W617" s="10"/>
      <c r="X617" s="32"/>
      <c r="Y617" s="10"/>
      <c r="Z617" s="32"/>
      <c r="AA617" s="10"/>
      <c r="AB617" s="32"/>
      <c r="AC617" s="10"/>
      <c r="AD617" s="32"/>
      <c r="AE617" s="10"/>
      <c r="AF617" s="32"/>
      <c r="AG617" s="10"/>
      <c r="AH617" s="32"/>
      <c r="AI617" s="10"/>
      <c r="AJ617" s="32"/>
      <c r="AK617" s="10"/>
      <c r="AL617" s="32"/>
      <c r="AM617" s="10"/>
      <c r="AN617" s="32"/>
      <c r="AO617" s="10"/>
      <c r="AP617" s="32"/>
      <c r="AQ617" s="10"/>
      <c r="AR617" s="32"/>
      <c r="AS617" s="10"/>
      <c r="AT617" s="32"/>
      <c r="AU617" s="10"/>
      <c r="AV617" s="32"/>
      <c r="AW617" s="10"/>
      <c r="AX617" s="242"/>
      <c r="AY617" s="10"/>
      <c r="AZ617" s="32"/>
      <c r="BA617" s="10"/>
      <c r="BB617" s="242"/>
      <c r="BC617" s="10"/>
      <c r="BD617" s="242"/>
      <c r="BE617" s="7"/>
      <c r="BF617" s="247"/>
      <c r="BG617" s="10"/>
      <c r="BH617" s="242"/>
      <c r="BI617" s="7"/>
      <c r="BJ617" s="247"/>
      <c r="BK617" s="7"/>
      <c r="BL617" s="247"/>
      <c r="BM617" s="7"/>
      <c r="BN617" s="8"/>
      <c r="BO617" s="7"/>
      <c r="BP617" s="247"/>
      <c r="BQ617" s="7"/>
      <c r="BR617" s="247"/>
      <c r="BS617" s="7"/>
      <c r="BT617" s="247"/>
      <c r="BU617" s="7"/>
      <c r="BV617" s="247"/>
      <c r="BW617" s="7"/>
      <c r="BX617" s="8"/>
      <c r="BY617" s="7"/>
      <c r="BZ617" s="8"/>
      <c r="CB617" s="41"/>
      <c r="CC617" s="41">
        <f t="shared" si="50"/>
        <v>0</v>
      </c>
      <c r="CD617">
        <f t="shared" si="49"/>
        <v>0</v>
      </c>
    </row>
    <row r="618" spans="1:84" x14ac:dyDescent="0.25">
      <c r="B618" s="6"/>
      <c r="C618" s="10"/>
      <c r="D618" s="32"/>
      <c r="E618" s="10"/>
      <c r="F618" s="32"/>
      <c r="G618" s="10"/>
      <c r="H618" s="32"/>
      <c r="I618" s="10"/>
      <c r="J618" s="32"/>
      <c r="K618" s="94"/>
      <c r="L618" s="32"/>
      <c r="M618" s="10"/>
      <c r="N618" s="32"/>
      <c r="O618" s="10"/>
      <c r="P618" s="32"/>
      <c r="Q618" s="10"/>
      <c r="R618" s="32"/>
      <c r="S618" s="10"/>
      <c r="T618" s="32"/>
      <c r="U618" s="10"/>
      <c r="V618" s="32"/>
      <c r="W618" s="10"/>
      <c r="X618" s="32"/>
      <c r="Y618" s="10"/>
      <c r="Z618" s="32"/>
      <c r="AA618" s="10"/>
      <c r="AB618" s="32"/>
      <c r="AC618" s="10"/>
      <c r="AD618" s="32"/>
      <c r="AE618" s="10"/>
      <c r="AF618" s="32"/>
      <c r="AG618" s="10"/>
      <c r="AH618" s="32"/>
      <c r="AI618" s="10"/>
      <c r="AJ618" s="32"/>
      <c r="AK618" s="10"/>
      <c r="AL618" s="32"/>
      <c r="AM618" s="10"/>
      <c r="AN618" s="32"/>
      <c r="AO618" s="10"/>
      <c r="AP618" s="32"/>
      <c r="AQ618" s="10"/>
      <c r="AR618" s="32"/>
      <c r="AS618" s="10"/>
      <c r="AT618" s="32"/>
      <c r="AU618" s="10"/>
      <c r="AV618" s="32"/>
      <c r="AW618" s="10"/>
      <c r="AX618" s="242"/>
      <c r="AY618" s="10"/>
      <c r="AZ618" s="32"/>
      <c r="BA618" s="10"/>
      <c r="BB618" s="242"/>
      <c r="BC618" s="10"/>
      <c r="BD618" s="242"/>
      <c r="BE618" s="7"/>
      <c r="BF618" s="247"/>
      <c r="BG618" s="10"/>
      <c r="BH618" s="242"/>
      <c r="BI618" s="7"/>
      <c r="BJ618" s="247"/>
      <c r="BK618" s="7"/>
      <c r="BL618" s="247"/>
      <c r="BM618" s="7"/>
      <c r="BN618" s="8"/>
      <c r="BO618" s="7"/>
      <c r="BP618" s="247"/>
      <c r="BQ618" s="7"/>
      <c r="BR618" s="247"/>
      <c r="BS618" s="7"/>
      <c r="BT618" s="247"/>
      <c r="BU618" s="7"/>
      <c r="BV618" s="247"/>
      <c r="BW618" s="7"/>
      <c r="BX618" s="8"/>
      <c r="BY618" s="7"/>
      <c r="BZ618" s="8"/>
      <c r="CB618" s="41"/>
      <c r="CC618" s="41">
        <f t="shared" si="50"/>
        <v>0</v>
      </c>
      <c r="CD618">
        <f t="shared" ref="CD618:CD681" si="51">COUNT(C618:BZ618)/2</f>
        <v>0</v>
      </c>
      <c r="CF618" s="39"/>
    </row>
    <row r="619" spans="1:84" x14ac:dyDescent="0.25">
      <c r="B619" s="6"/>
      <c r="C619" s="10"/>
      <c r="D619" s="32"/>
      <c r="E619" s="10"/>
      <c r="F619" s="32"/>
      <c r="G619" s="10"/>
      <c r="H619" s="32"/>
      <c r="I619" s="10"/>
      <c r="J619" s="32"/>
      <c r="K619" s="94"/>
      <c r="L619" s="32"/>
      <c r="M619" s="10"/>
      <c r="N619" s="32"/>
      <c r="O619" s="10"/>
      <c r="P619" s="32"/>
      <c r="Q619" s="10"/>
      <c r="R619" s="32"/>
      <c r="S619" s="10"/>
      <c r="T619" s="32"/>
      <c r="U619" s="10"/>
      <c r="V619" s="32"/>
      <c r="W619" s="10"/>
      <c r="X619" s="32"/>
      <c r="Y619" s="10"/>
      <c r="Z619" s="32"/>
      <c r="AA619" s="10"/>
      <c r="AB619" s="32"/>
      <c r="AC619" s="10"/>
      <c r="AD619" s="32"/>
      <c r="AE619" s="10"/>
      <c r="AF619" s="32"/>
      <c r="AG619" s="10"/>
      <c r="AH619" s="32"/>
      <c r="AI619" s="10"/>
      <c r="AJ619" s="32"/>
      <c r="AK619" s="10"/>
      <c r="AL619" s="32"/>
      <c r="AM619" s="10"/>
      <c r="AN619" s="32"/>
      <c r="AO619" s="10"/>
      <c r="AP619" s="32"/>
      <c r="AQ619" s="10"/>
      <c r="AR619" s="32"/>
      <c r="AS619" s="10"/>
      <c r="AT619" s="32"/>
      <c r="AU619" s="10"/>
      <c r="AV619" s="32"/>
      <c r="AW619" s="10"/>
      <c r="AX619" s="242"/>
      <c r="AY619" s="10"/>
      <c r="AZ619" s="32"/>
      <c r="BA619" s="10"/>
      <c r="BB619" s="242"/>
      <c r="BC619" s="10"/>
      <c r="BD619" s="242"/>
      <c r="BE619" s="7"/>
      <c r="BF619" s="247"/>
      <c r="BG619" s="10"/>
      <c r="BH619" s="242"/>
      <c r="BI619" s="7"/>
      <c r="BJ619" s="247"/>
      <c r="BK619" s="7"/>
      <c r="BL619" s="247"/>
      <c r="BM619" s="7"/>
      <c r="BN619" s="8"/>
      <c r="BO619" s="7"/>
      <c r="BP619" s="247"/>
      <c r="BQ619" s="7"/>
      <c r="BR619" s="247"/>
      <c r="BS619" s="7"/>
      <c r="BT619" s="247"/>
      <c r="BU619" s="7"/>
      <c r="BV619" s="247"/>
      <c r="BW619" s="7"/>
      <c r="BX619" s="8"/>
      <c r="BY619" s="7"/>
      <c r="BZ619" s="8"/>
      <c r="CB619" s="41"/>
      <c r="CC619" s="41">
        <f t="shared" si="50"/>
        <v>0</v>
      </c>
      <c r="CD619">
        <f t="shared" si="51"/>
        <v>0</v>
      </c>
      <c r="CF619" s="39"/>
    </row>
    <row r="620" spans="1:84" x14ac:dyDescent="0.25">
      <c r="B620" s="6"/>
      <c r="C620" s="10"/>
      <c r="D620" s="32"/>
      <c r="E620" s="10"/>
      <c r="F620" s="32"/>
      <c r="G620" s="10"/>
      <c r="H620" s="32"/>
      <c r="I620" s="10"/>
      <c r="J620" s="32"/>
      <c r="K620" s="94"/>
      <c r="L620" s="32"/>
      <c r="M620" s="10"/>
      <c r="N620" s="32"/>
      <c r="O620" s="10"/>
      <c r="P620" s="32"/>
      <c r="Q620" s="10"/>
      <c r="R620" s="32"/>
      <c r="S620" s="10"/>
      <c r="T620" s="32"/>
      <c r="U620" s="10"/>
      <c r="V620" s="32"/>
      <c r="W620" s="10"/>
      <c r="X620" s="32"/>
      <c r="Y620" s="10"/>
      <c r="Z620" s="32"/>
      <c r="AA620" s="10"/>
      <c r="AB620" s="32"/>
      <c r="AC620" s="10"/>
      <c r="AD620" s="32"/>
      <c r="AE620" s="10"/>
      <c r="AF620" s="32"/>
      <c r="AG620" s="10"/>
      <c r="AH620" s="32"/>
      <c r="AI620" s="10"/>
      <c r="AJ620" s="32"/>
      <c r="AK620" s="10"/>
      <c r="AL620" s="32"/>
      <c r="AM620" s="10"/>
      <c r="AN620" s="32"/>
      <c r="AO620" s="10"/>
      <c r="AP620" s="32"/>
      <c r="AQ620" s="10"/>
      <c r="AR620" s="32"/>
      <c r="AS620" s="10"/>
      <c r="AT620" s="32"/>
      <c r="AU620" s="10"/>
      <c r="AV620" s="32"/>
      <c r="AW620" s="10"/>
      <c r="AX620" s="242"/>
      <c r="AY620" s="10"/>
      <c r="AZ620" s="32"/>
      <c r="BA620" s="10"/>
      <c r="BB620" s="242"/>
      <c r="BC620" s="10"/>
      <c r="BD620" s="242"/>
      <c r="BE620" s="7"/>
      <c r="BF620" s="247"/>
      <c r="BG620" s="10"/>
      <c r="BH620" s="242"/>
      <c r="BI620" s="7"/>
      <c r="BJ620" s="247"/>
      <c r="BK620" s="7"/>
      <c r="BL620" s="247"/>
      <c r="BM620" s="7"/>
      <c r="BN620" s="8"/>
      <c r="BO620" s="7"/>
      <c r="BP620" s="247"/>
      <c r="BQ620" s="7"/>
      <c r="BR620" s="247"/>
      <c r="BS620" s="7"/>
      <c r="BT620" s="247"/>
      <c r="BU620" s="7"/>
      <c r="BV620" s="247"/>
      <c r="BW620" s="7"/>
      <c r="BX620" s="8"/>
      <c r="BY620" s="7"/>
      <c r="BZ620" s="8"/>
      <c r="CB620" s="41"/>
      <c r="CC620" s="41">
        <f t="shared" si="50"/>
        <v>0</v>
      </c>
      <c r="CD620">
        <f t="shared" si="51"/>
        <v>0</v>
      </c>
      <c r="CF620" s="39"/>
    </row>
    <row r="621" spans="1:84" x14ac:dyDescent="0.25">
      <c r="B621" s="6"/>
      <c r="C621" s="10"/>
      <c r="D621" s="32"/>
      <c r="E621" s="10"/>
      <c r="F621" s="32"/>
      <c r="G621" s="10"/>
      <c r="H621" s="32"/>
      <c r="I621" s="10"/>
      <c r="J621" s="32"/>
      <c r="K621" s="10"/>
      <c r="L621" s="32"/>
      <c r="M621" s="10"/>
      <c r="N621" s="32"/>
      <c r="O621" s="10"/>
      <c r="P621" s="32"/>
      <c r="Q621" s="10"/>
      <c r="R621" s="32"/>
      <c r="S621" s="10"/>
      <c r="T621" s="32"/>
      <c r="U621" s="10"/>
      <c r="V621" s="32"/>
      <c r="W621" s="10"/>
      <c r="X621" s="32"/>
      <c r="Y621" s="10"/>
      <c r="Z621" s="32"/>
      <c r="AA621" s="10"/>
      <c r="AB621" s="32"/>
      <c r="AC621" s="10"/>
      <c r="AD621" s="32"/>
      <c r="AE621" s="10"/>
      <c r="AF621" s="32"/>
      <c r="AG621" s="10"/>
      <c r="AH621" s="32"/>
      <c r="AI621" s="10"/>
      <c r="AJ621" s="32"/>
      <c r="AK621" s="10"/>
      <c r="AL621" s="32"/>
      <c r="AM621" s="10"/>
      <c r="AN621" s="32"/>
      <c r="AO621" s="10"/>
      <c r="AP621" s="32"/>
      <c r="AQ621" s="10"/>
      <c r="AR621" s="32"/>
      <c r="AS621" s="10"/>
      <c r="AT621" s="32"/>
      <c r="AU621" s="10"/>
      <c r="AV621" s="32"/>
      <c r="AW621" s="10"/>
      <c r="AX621" s="242"/>
      <c r="AY621" s="10"/>
      <c r="AZ621" s="32"/>
      <c r="BA621" s="10"/>
      <c r="BB621" s="242"/>
      <c r="BC621" s="10"/>
      <c r="BD621" s="242"/>
      <c r="BE621" s="7"/>
      <c r="BF621" s="247"/>
      <c r="BG621" s="10"/>
      <c r="BH621" s="242"/>
      <c r="BI621" s="7"/>
      <c r="BJ621" s="247"/>
      <c r="BK621" s="7"/>
      <c r="BL621" s="247"/>
      <c r="BM621" s="7"/>
      <c r="BN621" s="8"/>
      <c r="BO621" s="7"/>
      <c r="BP621" s="247"/>
      <c r="BQ621" s="7"/>
      <c r="BR621" s="247"/>
      <c r="BS621" s="7"/>
      <c r="BT621" s="247"/>
      <c r="BU621" s="7"/>
      <c r="BV621" s="247"/>
      <c r="BW621" s="7"/>
      <c r="BX621" s="8"/>
      <c r="BY621" s="7"/>
      <c r="BZ621" s="8"/>
      <c r="CB621" s="41"/>
      <c r="CC621" s="41">
        <f t="shared" si="50"/>
        <v>0</v>
      </c>
      <c r="CD621">
        <f t="shared" si="51"/>
        <v>0</v>
      </c>
    </row>
    <row r="622" spans="1:84" x14ac:dyDescent="0.25">
      <c r="B622" s="6"/>
      <c r="C622" s="10"/>
      <c r="D622" s="32"/>
      <c r="E622" s="10"/>
      <c r="F622" s="32"/>
      <c r="G622" s="10"/>
      <c r="H622" s="32"/>
      <c r="I622" s="10"/>
      <c r="J622" s="32"/>
      <c r="K622" s="94"/>
      <c r="L622" s="32"/>
      <c r="M622" s="10"/>
      <c r="N622" s="32"/>
      <c r="O622" s="10"/>
      <c r="P622" s="32"/>
      <c r="Q622" s="10"/>
      <c r="R622" s="32"/>
      <c r="S622" s="10"/>
      <c r="T622" s="32"/>
      <c r="U622" s="10"/>
      <c r="V622" s="32"/>
      <c r="W622" s="10"/>
      <c r="X622" s="32"/>
      <c r="Y622" s="10"/>
      <c r="Z622" s="32"/>
      <c r="AA622" s="10"/>
      <c r="AB622" s="32"/>
      <c r="AC622" s="10"/>
      <c r="AD622" s="32"/>
      <c r="AE622" s="10"/>
      <c r="AF622" s="32"/>
      <c r="AG622" s="10"/>
      <c r="AH622" s="32"/>
      <c r="AI622" s="10"/>
      <c r="AJ622" s="32"/>
      <c r="AK622" s="10"/>
      <c r="AL622" s="32"/>
      <c r="AM622" s="10"/>
      <c r="AN622" s="32"/>
      <c r="AO622" s="10"/>
      <c r="AP622" s="32"/>
      <c r="AQ622" s="10"/>
      <c r="AR622" s="32"/>
      <c r="AS622" s="10"/>
      <c r="AT622" s="32"/>
      <c r="AU622" s="10"/>
      <c r="AV622" s="32"/>
      <c r="AW622" s="10"/>
      <c r="AX622" s="242"/>
      <c r="AY622" s="10"/>
      <c r="AZ622" s="32"/>
      <c r="BA622" s="10"/>
      <c r="BB622" s="242"/>
      <c r="BC622" s="10"/>
      <c r="BD622" s="242"/>
      <c r="BE622" s="7"/>
      <c r="BF622" s="247"/>
      <c r="BG622" s="10"/>
      <c r="BH622" s="242"/>
      <c r="BI622" s="7"/>
      <c r="BJ622" s="247"/>
      <c r="BK622" s="7"/>
      <c r="BL622" s="247"/>
      <c r="BM622" s="7"/>
      <c r="BN622" s="8"/>
      <c r="BO622" s="7"/>
      <c r="BP622" s="247"/>
      <c r="BQ622" s="7"/>
      <c r="BR622" s="247"/>
      <c r="BS622" s="7"/>
      <c r="BT622" s="247"/>
      <c r="BU622" s="7"/>
      <c r="BV622" s="247"/>
      <c r="BW622" s="7"/>
      <c r="BX622" s="8"/>
      <c r="BY622" s="7"/>
      <c r="BZ622" s="8"/>
      <c r="CB622" s="41"/>
      <c r="CC622" s="41">
        <f t="shared" si="50"/>
        <v>0</v>
      </c>
      <c r="CD622">
        <f t="shared" si="51"/>
        <v>0</v>
      </c>
      <c r="CF622" s="39"/>
    </row>
    <row r="623" spans="1:84" x14ac:dyDescent="0.25">
      <c r="B623" s="6"/>
      <c r="C623" s="10"/>
      <c r="D623" s="32"/>
      <c r="E623" s="10"/>
      <c r="F623" s="32"/>
      <c r="G623" s="10"/>
      <c r="H623" s="32"/>
      <c r="I623" s="10"/>
      <c r="J623" s="32"/>
      <c r="K623" s="10"/>
      <c r="L623" s="32"/>
      <c r="M623" s="10"/>
      <c r="N623" s="32"/>
      <c r="O623" s="10"/>
      <c r="P623" s="32"/>
      <c r="Q623" s="10"/>
      <c r="R623" s="32"/>
      <c r="S623" s="10"/>
      <c r="T623" s="32"/>
      <c r="U623" s="10"/>
      <c r="V623" s="32"/>
      <c r="W623" s="10"/>
      <c r="X623" s="32"/>
      <c r="Y623" s="10"/>
      <c r="Z623" s="32"/>
      <c r="AA623" s="10"/>
      <c r="AB623" s="32"/>
      <c r="AC623" s="10"/>
      <c r="AD623" s="32"/>
      <c r="AE623" s="10"/>
      <c r="AF623" s="32"/>
      <c r="AG623" s="10"/>
      <c r="AH623" s="32"/>
      <c r="AI623" s="10"/>
      <c r="AJ623" s="32"/>
      <c r="AK623" s="10"/>
      <c r="AL623" s="32"/>
      <c r="AM623" s="10"/>
      <c r="AN623" s="32"/>
      <c r="AO623" s="10"/>
      <c r="AP623" s="32"/>
      <c r="AQ623" s="10"/>
      <c r="AR623" s="32"/>
      <c r="AS623" s="10"/>
      <c r="AT623" s="32"/>
      <c r="AU623" s="10"/>
      <c r="AV623" s="32"/>
      <c r="AW623" s="10"/>
      <c r="AX623" s="242"/>
      <c r="AY623" s="10"/>
      <c r="AZ623" s="32"/>
      <c r="BA623" s="10"/>
      <c r="BB623" s="242"/>
      <c r="BC623" s="10"/>
      <c r="BD623" s="242"/>
      <c r="BE623" s="7"/>
      <c r="BF623" s="247"/>
      <c r="BG623" s="10"/>
      <c r="BH623" s="242"/>
      <c r="BI623" s="7"/>
      <c r="BJ623" s="247"/>
      <c r="BK623" s="7"/>
      <c r="BL623" s="247"/>
      <c r="BM623" s="7"/>
      <c r="BN623" s="8"/>
      <c r="BO623" s="7"/>
      <c r="BP623" s="247"/>
      <c r="BQ623" s="7"/>
      <c r="BR623" s="247"/>
      <c r="BS623" s="7"/>
      <c r="BT623" s="247"/>
      <c r="BU623" s="7"/>
      <c r="BV623" s="247"/>
      <c r="BW623" s="7"/>
      <c r="BX623" s="8"/>
      <c r="BY623" s="7"/>
      <c r="BZ623" s="8"/>
      <c r="CB623" s="41"/>
      <c r="CC623" s="41">
        <f t="shared" si="50"/>
        <v>0</v>
      </c>
      <c r="CD623">
        <f t="shared" si="51"/>
        <v>0</v>
      </c>
    </row>
    <row r="624" spans="1:84" x14ac:dyDescent="0.25">
      <c r="B624" s="6"/>
      <c r="C624" s="10"/>
      <c r="D624" s="32"/>
      <c r="E624" s="10"/>
      <c r="F624" s="32"/>
      <c r="G624" s="10"/>
      <c r="H624" s="32"/>
      <c r="I624" s="10"/>
      <c r="J624" s="32"/>
      <c r="K624" s="10"/>
      <c r="L624" s="32"/>
      <c r="M624" s="10"/>
      <c r="N624" s="32"/>
      <c r="O624" s="10"/>
      <c r="P624" s="32"/>
      <c r="Q624" s="10"/>
      <c r="R624" s="32"/>
      <c r="S624" s="10"/>
      <c r="T624" s="32"/>
      <c r="U624" s="10"/>
      <c r="V624" s="32"/>
      <c r="W624" s="10"/>
      <c r="X624" s="32"/>
      <c r="Y624" s="10"/>
      <c r="Z624" s="32"/>
      <c r="AA624" s="10"/>
      <c r="AB624" s="32"/>
      <c r="AC624" s="10"/>
      <c r="AD624" s="32"/>
      <c r="AE624" s="10"/>
      <c r="AF624" s="32"/>
      <c r="AG624" s="10"/>
      <c r="AH624" s="32"/>
      <c r="AI624" s="10"/>
      <c r="AJ624" s="32"/>
      <c r="AK624" s="10"/>
      <c r="AL624" s="32"/>
      <c r="AM624" s="10"/>
      <c r="AN624" s="32"/>
      <c r="AO624" s="10"/>
      <c r="AP624" s="32"/>
      <c r="AQ624" s="10"/>
      <c r="AR624" s="32"/>
      <c r="AS624" s="10"/>
      <c r="AT624" s="32"/>
      <c r="AU624" s="10"/>
      <c r="AV624" s="32"/>
      <c r="AW624" s="10"/>
      <c r="AX624" s="242"/>
      <c r="AY624" s="10"/>
      <c r="AZ624" s="32"/>
      <c r="BA624" s="10"/>
      <c r="BB624" s="242"/>
      <c r="BC624" s="10"/>
      <c r="BD624" s="242"/>
      <c r="BE624" s="7"/>
      <c r="BF624" s="247"/>
      <c r="BG624" s="10"/>
      <c r="BH624" s="242"/>
      <c r="BI624" s="7"/>
      <c r="BJ624" s="247"/>
      <c r="BK624" s="7"/>
      <c r="BL624" s="247"/>
      <c r="BM624" s="7"/>
      <c r="BN624" s="8"/>
      <c r="BO624" s="7"/>
      <c r="BP624" s="247"/>
      <c r="BQ624" s="7"/>
      <c r="BR624" s="247"/>
      <c r="BS624" s="7"/>
      <c r="BT624" s="247"/>
      <c r="BU624" s="7"/>
      <c r="BV624" s="247"/>
      <c r="BW624" s="7"/>
      <c r="BX624" s="8"/>
      <c r="BY624" s="7"/>
      <c r="BZ624" s="8"/>
      <c r="CB624" s="41"/>
      <c r="CC624" s="41">
        <f t="shared" si="50"/>
        <v>0</v>
      </c>
      <c r="CD624">
        <f t="shared" si="51"/>
        <v>0</v>
      </c>
    </row>
    <row r="625" spans="2:84" x14ac:dyDescent="0.25">
      <c r="B625" s="6"/>
      <c r="C625" s="10"/>
      <c r="D625" s="32"/>
      <c r="E625" s="10"/>
      <c r="F625" s="32"/>
      <c r="G625" s="10"/>
      <c r="H625" s="32"/>
      <c r="I625" s="10"/>
      <c r="J625" s="32"/>
      <c r="K625" s="10"/>
      <c r="L625" s="32"/>
      <c r="M625" s="10"/>
      <c r="N625" s="32"/>
      <c r="O625" s="10"/>
      <c r="P625" s="32"/>
      <c r="Q625" s="10"/>
      <c r="R625" s="32"/>
      <c r="S625" s="10"/>
      <c r="T625" s="32"/>
      <c r="U625" s="10"/>
      <c r="V625" s="32"/>
      <c r="W625" s="10"/>
      <c r="X625" s="32"/>
      <c r="Y625" s="10"/>
      <c r="Z625" s="32"/>
      <c r="AA625" s="10"/>
      <c r="AB625" s="32"/>
      <c r="AC625" s="10"/>
      <c r="AD625" s="32"/>
      <c r="AE625" s="10"/>
      <c r="AF625" s="32"/>
      <c r="AG625" s="10"/>
      <c r="AH625" s="32"/>
      <c r="AI625" s="10"/>
      <c r="AJ625" s="32"/>
      <c r="AK625" s="10"/>
      <c r="AL625" s="32"/>
      <c r="AM625" s="10"/>
      <c r="AN625" s="32"/>
      <c r="AO625" s="10"/>
      <c r="AP625" s="32"/>
      <c r="AQ625" s="10"/>
      <c r="AR625" s="32"/>
      <c r="AS625" s="10"/>
      <c r="AT625" s="32"/>
      <c r="AU625" s="10"/>
      <c r="AV625" s="32"/>
      <c r="AW625" s="10"/>
      <c r="AX625" s="242"/>
      <c r="AY625" s="10"/>
      <c r="AZ625" s="32"/>
      <c r="BA625" s="10"/>
      <c r="BB625" s="242"/>
      <c r="BC625" s="10"/>
      <c r="BD625" s="242"/>
      <c r="BE625" s="7"/>
      <c r="BF625" s="247"/>
      <c r="BG625" s="10"/>
      <c r="BH625" s="242"/>
      <c r="BI625" s="7"/>
      <c r="BJ625" s="247"/>
      <c r="BK625" s="7"/>
      <c r="BL625" s="247"/>
      <c r="BM625" s="7"/>
      <c r="BN625" s="8"/>
      <c r="BO625" s="7"/>
      <c r="BP625" s="247"/>
      <c r="BQ625" s="7"/>
      <c r="BR625" s="247"/>
      <c r="BS625" s="7"/>
      <c r="BT625" s="247"/>
      <c r="BU625" s="7"/>
      <c r="BV625" s="247"/>
      <c r="BW625" s="7"/>
      <c r="BX625" s="8"/>
      <c r="BY625" s="7"/>
      <c r="BZ625" s="8"/>
      <c r="CB625" s="41"/>
      <c r="CC625" s="41">
        <f t="shared" si="50"/>
        <v>0</v>
      </c>
      <c r="CD625">
        <f t="shared" si="51"/>
        <v>0</v>
      </c>
    </row>
    <row r="626" spans="2:84" x14ac:dyDescent="0.25">
      <c r="B626" s="6"/>
      <c r="C626" s="10"/>
      <c r="D626" s="32"/>
      <c r="E626" s="10"/>
      <c r="F626" s="32"/>
      <c r="G626" s="10"/>
      <c r="H626" s="32"/>
      <c r="I626" s="10"/>
      <c r="J626" s="32"/>
      <c r="K626" s="10"/>
      <c r="L626" s="32"/>
      <c r="M626" s="10"/>
      <c r="N626" s="32"/>
      <c r="O626" s="10"/>
      <c r="P626" s="32"/>
      <c r="Q626" s="10"/>
      <c r="R626" s="32"/>
      <c r="S626" s="10"/>
      <c r="T626" s="32"/>
      <c r="U626" s="10"/>
      <c r="V626" s="32"/>
      <c r="W626" s="10"/>
      <c r="X626" s="32"/>
      <c r="Y626" s="10"/>
      <c r="Z626" s="32"/>
      <c r="AA626" s="10"/>
      <c r="AB626" s="32"/>
      <c r="AC626" s="10"/>
      <c r="AD626" s="32"/>
      <c r="AE626" s="10"/>
      <c r="AF626" s="32"/>
      <c r="AG626" s="10"/>
      <c r="AH626" s="32"/>
      <c r="AI626" s="10"/>
      <c r="AJ626" s="32"/>
      <c r="AK626" s="10"/>
      <c r="AL626" s="32"/>
      <c r="AM626" s="10"/>
      <c r="AN626" s="32"/>
      <c r="AO626" s="10"/>
      <c r="AP626" s="32"/>
      <c r="AQ626" s="10"/>
      <c r="AR626" s="32"/>
      <c r="AS626" s="10"/>
      <c r="AT626" s="32"/>
      <c r="AU626" s="10"/>
      <c r="AV626" s="32"/>
      <c r="AW626" s="10"/>
      <c r="AX626" s="242"/>
      <c r="AY626" s="10"/>
      <c r="AZ626" s="32"/>
      <c r="BA626" s="10"/>
      <c r="BB626" s="242"/>
      <c r="BC626" s="10"/>
      <c r="BD626" s="242"/>
      <c r="BE626" s="7"/>
      <c r="BF626" s="247"/>
      <c r="BG626" s="10"/>
      <c r="BH626" s="242"/>
      <c r="BI626" s="7"/>
      <c r="BJ626" s="247"/>
      <c r="BK626" s="7"/>
      <c r="BL626" s="247"/>
      <c r="BM626" s="7"/>
      <c r="BN626" s="8"/>
      <c r="BO626" s="7"/>
      <c r="BP626" s="247"/>
      <c r="BQ626" s="7"/>
      <c r="BR626" s="247"/>
      <c r="BS626" s="7"/>
      <c r="BT626" s="247"/>
      <c r="BU626" s="7"/>
      <c r="BV626" s="247"/>
      <c r="BW626" s="7"/>
      <c r="BX626" s="8"/>
      <c r="BY626" s="7"/>
      <c r="BZ626" s="8"/>
      <c r="CB626" s="41"/>
      <c r="CC626" s="41">
        <f t="shared" si="50"/>
        <v>0</v>
      </c>
      <c r="CD626">
        <f t="shared" si="51"/>
        <v>0</v>
      </c>
    </row>
    <row r="627" spans="2:84" x14ac:dyDescent="0.25">
      <c r="B627" s="6"/>
      <c r="C627" s="10"/>
      <c r="D627" s="32"/>
      <c r="E627" s="10"/>
      <c r="F627" s="32"/>
      <c r="G627" s="10"/>
      <c r="H627" s="32"/>
      <c r="I627" s="10"/>
      <c r="J627" s="32"/>
      <c r="K627" s="10"/>
      <c r="L627" s="32"/>
      <c r="M627" s="10"/>
      <c r="N627" s="32"/>
      <c r="O627" s="10"/>
      <c r="P627" s="32"/>
      <c r="Q627" s="10"/>
      <c r="R627" s="32"/>
      <c r="S627" s="10"/>
      <c r="T627" s="32"/>
      <c r="U627" s="10"/>
      <c r="V627" s="32"/>
      <c r="W627" s="10"/>
      <c r="X627" s="32"/>
      <c r="Y627" s="10"/>
      <c r="Z627" s="32"/>
      <c r="AA627" s="10"/>
      <c r="AB627" s="32"/>
      <c r="AC627" s="10"/>
      <c r="AD627" s="32"/>
      <c r="AE627" s="10"/>
      <c r="AF627" s="32"/>
      <c r="AG627" s="10"/>
      <c r="AH627" s="32"/>
      <c r="AI627" s="10"/>
      <c r="AJ627" s="32"/>
      <c r="AK627" s="10"/>
      <c r="AL627" s="32"/>
      <c r="AM627" s="10"/>
      <c r="AN627" s="32"/>
      <c r="AO627" s="10"/>
      <c r="AP627" s="32"/>
      <c r="AQ627" s="10"/>
      <c r="AR627" s="32"/>
      <c r="AS627" s="10"/>
      <c r="AT627" s="32"/>
      <c r="AU627" s="10"/>
      <c r="AV627" s="32"/>
      <c r="AW627" s="10"/>
      <c r="AX627" s="242"/>
      <c r="AY627" s="10"/>
      <c r="AZ627" s="32"/>
      <c r="BA627" s="10"/>
      <c r="BB627" s="242"/>
      <c r="BC627" s="10"/>
      <c r="BD627" s="242"/>
      <c r="BE627" s="7"/>
      <c r="BF627" s="247"/>
      <c r="BG627" s="10"/>
      <c r="BH627" s="242"/>
      <c r="BI627" s="7"/>
      <c r="BJ627" s="247"/>
      <c r="BK627" s="7"/>
      <c r="BL627" s="247"/>
      <c r="BM627" s="7"/>
      <c r="BN627" s="8"/>
      <c r="BO627" s="7"/>
      <c r="BP627" s="247"/>
      <c r="BQ627" s="7"/>
      <c r="BR627" s="247"/>
      <c r="BS627" s="7"/>
      <c r="BT627" s="247"/>
      <c r="BU627" s="7"/>
      <c r="BV627" s="247"/>
      <c r="BW627" s="7"/>
      <c r="BX627" s="8"/>
      <c r="BY627" s="7"/>
      <c r="BZ627" s="8"/>
      <c r="CB627" s="41"/>
      <c r="CC627" s="41">
        <f t="shared" si="50"/>
        <v>0</v>
      </c>
      <c r="CD627">
        <f t="shared" si="51"/>
        <v>0</v>
      </c>
    </row>
    <row r="628" spans="2:84" x14ac:dyDescent="0.25">
      <c r="B628" s="6"/>
      <c r="C628" s="10"/>
      <c r="D628" s="32"/>
      <c r="E628" s="10"/>
      <c r="F628" s="32"/>
      <c r="G628" s="10"/>
      <c r="H628" s="32"/>
      <c r="I628" s="10"/>
      <c r="J628" s="32"/>
      <c r="K628" s="10"/>
      <c r="L628" s="32"/>
      <c r="M628" s="10"/>
      <c r="N628" s="32"/>
      <c r="O628" s="10"/>
      <c r="P628" s="32"/>
      <c r="Q628" s="10"/>
      <c r="R628" s="32"/>
      <c r="S628" s="10"/>
      <c r="T628" s="32"/>
      <c r="U628" s="10"/>
      <c r="V628" s="32"/>
      <c r="W628" s="10"/>
      <c r="X628" s="32"/>
      <c r="Y628" s="10"/>
      <c r="Z628" s="32"/>
      <c r="AA628" s="10"/>
      <c r="AB628" s="32"/>
      <c r="AC628" s="10"/>
      <c r="AD628" s="32"/>
      <c r="AE628" s="10"/>
      <c r="AF628" s="32"/>
      <c r="AG628" s="10"/>
      <c r="AH628" s="32"/>
      <c r="AI628" s="10"/>
      <c r="AJ628" s="32"/>
      <c r="AK628" s="10"/>
      <c r="AL628" s="32"/>
      <c r="AM628" s="10"/>
      <c r="AN628" s="32"/>
      <c r="AO628" s="10"/>
      <c r="AP628" s="32"/>
      <c r="AQ628" s="10"/>
      <c r="AR628" s="32"/>
      <c r="AS628" s="10"/>
      <c r="AT628" s="32"/>
      <c r="AU628" s="10"/>
      <c r="AV628" s="32"/>
      <c r="AW628" s="10"/>
      <c r="AX628" s="242"/>
      <c r="AY628" s="10"/>
      <c r="AZ628" s="32"/>
      <c r="BA628" s="10"/>
      <c r="BB628" s="242"/>
      <c r="BC628" s="10"/>
      <c r="BD628" s="242"/>
      <c r="BE628" s="7"/>
      <c r="BF628" s="247"/>
      <c r="BG628" s="10"/>
      <c r="BH628" s="242"/>
      <c r="BI628" s="7"/>
      <c r="BJ628" s="247"/>
      <c r="BK628" s="7"/>
      <c r="BL628" s="247"/>
      <c r="BM628" s="7"/>
      <c r="BN628" s="8"/>
      <c r="BO628" s="7"/>
      <c r="BP628" s="247"/>
      <c r="BQ628" s="7"/>
      <c r="BR628" s="247"/>
      <c r="BS628" s="7"/>
      <c r="BT628" s="247"/>
      <c r="BU628" s="7"/>
      <c r="BV628" s="247"/>
      <c r="BW628" s="7"/>
      <c r="BX628" s="8"/>
      <c r="BY628" s="7"/>
      <c r="BZ628" s="8"/>
      <c r="CB628" s="41"/>
      <c r="CC628" s="41">
        <f t="shared" si="50"/>
        <v>0</v>
      </c>
      <c r="CD628">
        <f t="shared" si="51"/>
        <v>0</v>
      </c>
    </row>
    <row r="629" spans="2:84" x14ac:dyDescent="0.25">
      <c r="B629" s="6"/>
      <c r="C629" s="10"/>
      <c r="D629" s="32"/>
      <c r="E629" s="10"/>
      <c r="F629" s="32"/>
      <c r="G629" s="10"/>
      <c r="H629" s="32"/>
      <c r="I629" s="10"/>
      <c r="J629" s="32"/>
      <c r="K629" s="94"/>
      <c r="L629" s="32"/>
      <c r="M629" s="10"/>
      <c r="N629" s="32"/>
      <c r="O629" s="10"/>
      <c r="P629" s="32"/>
      <c r="Q629" s="10"/>
      <c r="R629" s="32"/>
      <c r="S629" s="10"/>
      <c r="T629" s="32"/>
      <c r="U629" s="10"/>
      <c r="V629" s="32"/>
      <c r="W629" s="10"/>
      <c r="X629" s="32"/>
      <c r="Y629" s="10"/>
      <c r="Z629" s="32"/>
      <c r="AA629" s="10"/>
      <c r="AB629" s="32"/>
      <c r="AC629" s="10"/>
      <c r="AD629" s="32"/>
      <c r="AE629" s="10"/>
      <c r="AF629" s="32"/>
      <c r="AG629" s="10"/>
      <c r="AH629" s="32"/>
      <c r="AI629" s="10"/>
      <c r="AJ629" s="32"/>
      <c r="AK629" s="10"/>
      <c r="AL629" s="32"/>
      <c r="AM629" s="10"/>
      <c r="AN629" s="32"/>
      <c r="AO629" s="10"/>
      <c r="AP629" s="32"/>
      <c r="AQ629" s="10"/>
      <c r="AR629" s="32"/>
      <c r="AS629" s="10"/>
      <c r="AT629" s="32"/>
      <c r="AU629" s="10"/>
      <c r="AV629" s="32"/>
      <c r="AW629" s="10"/>
      <c r="AX629" s="242"/>
      <c r="AY629" s="10"/>
      <c r="AZ629" s="32"/>
      <c r="BA629" s="10"/>
      <c r="BB629" s="242"/>
      <c r="BC629" s="10"/>
      <c r="BD629" s="242"/>
      <c r="BE629" s="7"/>
      <c r="BF629" s="247"/>
      <c r="BG629" s="10"/>
      <c r="BH629" s="242"/>
      <c r="BI629" s="7"/>
      <c r="BJ629" s="247"/>
      <c r="BK629" s="7"/>
      <c r="BL629" s="247"/>
      <c r="BM629" s="7"/>
      <c r="BN629" s="8"/>
      <c r="BO629" s="7"/>
      <c r="BP629" s="247"/>
      <c r="BQ629" s="7"/>
      <c r="BR629" s="247"/>
      <c r="BS629" s="7"/>
      <c r="BT629" s="247"/>
      <c r="BU629" s="7"/>
      <c r="BV629" s="247"/>
      <c r="BW629" s="7"/>
      <c r="BX629" s="8"/>
      <c r="BY629" s="7"/>
      <c r="BZ629" s="8"/>
      <c r="CB629" s="41"/>
      <c r="CC629" s="41">
        <f t="shared" si="50"/>
        <v>0</v>
      </c>
      <c r="CD629">
        <f t="shared" si="51"/>
        <v>0</v>
      </c>
      <c r="CF629" s="39"/>
    </row>
    <row r="630" spans="2:84" x14ac:dyDescent="0.25">
      <c r="B630" s="6"/>
      <c r="C630" s="10"/>
      <c r="D630" s="32"/>
      <c r="E630" s="10"/>
      <c r="F630" s="32"/>
      <c r="G630" s="10"/>
      <c r="H630" s="32"/>
      <c r="I630" s="10"/>
      <c r="J630" s="32"/>
      <c r="K630" s="10"/>
      <c r="L630" s="32"/>
      <c r="M630" s="10"/>
      <c r="N630" s="32"/>
      <c r="O630" s="10"/>
      <c r="P630" s="32"/>
      <c r="Q630" s="10"/>
      <c r="R630" s="32"/>
      <c r="S630" s="10"/>
      <c r="T630" s="32"/>
      <c r="U630" s="10"/>
      <c r="V630" s="32"/>
      <c r="W630" s="10"/>
      <c r="X630" s="32"/>
      <c r="Y630" s="10"/>
      <c r="Z630" s="32"/>
      <c r="AA630" s="10"/>
      <c r="AB630" s="32"/>
      <c r="AC630" s="10"/>
      <c r="AD630" s="32"/>
      <c r="AE630" s="10"/>
      <c r="AF630" s="32"/>
      <c r="AG630" s="10"/>
      <c r="AH630" s="32"/>
      <c r="AI630" s="10"/>
      <c r="AJ630" s="32"/>
      <c r="AK630" s="10"/>
      <c r="AL630" s="32"/>
      <c r="AM630" s="10"/>
      <c r="AN630" s="32"/>
      <c r="AO630" s="10"/>
      <c r="AP630" s="32"/>
      <c r="AQ630" s="10"/>
      <c r="AR630" s="32"/>
      <c r="AS630" s="10"/>
      <c r="AT630" s="32"/>
      <c r="AU630" s="10"/>
      <c r="AV630" s="32"/>
      <c r="AW630" s="10"/>
      <c r="AX630" s="242"/>
      <c r="AY630" s="10"/>
      <c r="AZ630" s="32"/>
      <c r="BA630" s="10"/>
      <c r="BB630" s="242"/>
      <c r="BC630" s="10"/>
      <c r="BD630" s="242"/>
      <c r="BE630" s="7"/>
      <c r="BF630" s="247"/>
      <c r="BG630" s="10"/>
      <c r="BH630" s="242"/>
      <c r="BI630" s="7"/>
      <c r="BJ630" s="247"/>
      <c r="BK630" s="7"/>
      <c r="BL630" s="247"/>
      <c r="BM630" s="7"/>
      <c r="BN630" s="8"/>
      <c r="BO630" s="7"/>
      <c r="BP630" s="247"/>
      <c r="BQ630" s="7"/>
      <c r="BR630" s="247"/>
      <c r="BS630" s="7"/>
      <c r="BT630" s="247"/>
      <c r="BU630" s="7"/>
      <c r="BV630" s="247"/>
      <c r="BW630" s="7"/>
      <c r="BX630" s="8"/>
      <c r="BY630" s="7"/>
      <c r="BZ630" s="8"/>
      <c r="CB630" s="41"/>
      <c r="CC630" s="41">
        <f t="shared" si="50"/>
        <v>0</v>
      </c>
      <c r="CD630">
        <f t="shared" si="51"/>
        <v>0</v>
      </c>
    </row>
    <row r="631" spans="2:84" x14ac:dyDescent="0.25">
      <c r="B631" s="6"/>
      <c r="C631" s="10"/>
      <c r="D631" s="32"/>
      <c r="E631" s="10"/>
      <c r="F631" s="32"/>
      <c r="G631" s="10"/>
      <c r="H631" s="32"/>
      <c r="I631" s="10"/>
      <c r="J631" s="32"/>
      <c r="K631" s="10"/>
      <c r="L631" s="32"/>
      <c r="M631" s="10"/>
      <c r="N631" s="32"/>
      <c r="O631" s="10"/>
      <c r="P631" s="32"/>
      <c r="Q631" s="10"/>
      <c r="R631" s="32"/>
      <c r="S631" s="10"/>
      <c r="T631" s="32"/>
      <c r="U631" s="10"/>
      <c r="V631" s="32"/>
      <c r="W631" s="10"/>
      <c r="X631" s="32"/>
      <c r="Y631" s="10"/>
      <c r="Z631" s="32"/>
      <c r="AA631" s="10"/>
      <c r="AB631" s="32"/>
      <c r="AC631" s="10"/>
      <c r="AD631" s="32"/>
      <c r="AE631" s="10"/>
      <c r="AF631" s="32"/>
      <c r="AG631" s="10"/>
      <c r="AH631" s="32"/>
      <c r="AI631" s="10"/>
      <c r="AJ631" s="32"/>
      <c r="AK631" s="10"/>
      <c r="AL631" s="32"/>
      <c r="AM631" s="10"/>
      <c r="AN631" s="32"/>
      <c r="AO631" s="10"/>
      <c r="AP631" s="32"/>
      <c r="AQ631" s="10"/>
      <c r="AR631" s="32"/>
      <c r="AS631" s="10"/>
      <c r="AT631" s="32"/>
      <c r="AU631" s="10"/>
      <c r="AV631" s="32"/>
      <c r="AW631" s="10"/>
      <c r="AX631" s="242"/>
      <c r="AY631" s="10"/>
      <c r="AZ631" s="32"/>
      <c r="BA631" s="10"/>
      <c r="BB631" s="242"/>
      <c r="BC631" s="10"/>
      <c r="BD631" s="242"/>
      <c r="BE631" s="7"/>
      <c r="BF631" s="247"/>
      <c r="BG631" s="10"/>
      <c r="BH631" s="242"/>
      <c r="BI631" s="7"/>
      <c r="BJ631" s="247"/>
      <c r="BK631" s="7"/>
      <c r="BL631" s="247"/>
      <c r="BM631" s="7"/>
      <c r="BN631" s="8"/>
      <c r="BO631" s="7"/>
      <c r="BP631" s="247"/>
      <c r="BQ631" s="7"/>
      <c r="BR631" s="247"/>
      <c r="BS631" s="7"/>
      <c r="BT631" s="247"/>
      <c r="BU631" s="7"/>
      <c r="BV631" s="247"/>
      <c r="BW631" s="7"/>
      <c r="BX631" s="8"/>
      <c r="BY631" s="7"/>
      <c r="BZ631" s="8"/>
      <c r="CB631" s="41"/>
      <c r="CC631" s="41">
        <f t="shared" si="50"/>
        <v>0</v>
      </c>
      <c r="CD631">
        <f t="shared" si="51"/>
        <v>0</v>
      </c>
    </row>
    <row r="632" spans="2:84" x14ac:dyDescent="0.25">
      <c r="B632" s="6"/>
      <c r="C632" s="10"/>
      <c r="D632" s="32"/>
      <c r="E632" s="10"/>
      <c r="F632" s="32"/>
      <c r="G632" s="10"/>
      <c r="H632" s="32"/>
      <c r="I632" s="10"/>
      <c r="J632" s="32"/>
      <c r="K632" s="10"/>
      <c r="L632" s="32"/>
      <c r="M632" s="10"/>
      <c r="N632" s="32"/>
      <c r="O632" s="10"/>
      <c r="P632" s="32"/>
      <c r="Q632" s="10"/>
      <c r="R632" s="32"/>
      <c r="S632" s="10"/>
      <c r="T632" s="32"/>
      <c r="U632" s="10"/>
      <c r="V632" s="32"/>
      <c r="W632" s="10"/>
      <c r="X632" s="32"/>
      <c r="Y632" s="10"/>
      <c r="Z632" s="32"/>
      <c r="AA632" s="10"/>
      <c r="AB632" s="32"/>
      <c r="AC632" s="10"/>
      <c r="AD632" s="32"/>
      <c r="AE632" s="10"/>
      <c r="AF632" s="32"/>
      <c r="AG632" s="10"/>
      <c r="AH632" s="32"/>
      <c r="AI632" s="10"/>
      <c r="AJ632" s="32"/>
      <c r="AK632" s="10"/>
      <c r="AL632" s="32"/>
      <c r="AM632" s="10"/>
      <c r="AN632" s="32"/>
      <c r="AO632" s="10"/>
      <c r="AP632" s="32"/>
      <c r="AQ632" s="10"/>
      <c r="AR632" s="32"/>
      <c r="AS632" s="10"/>
      <c r="AT632" s="32"/>
      <c r="AU632" s="10"/>
      <c r="AV632" s="32"/>
      <c r="AW632" s="10"/>
      <c r="AX632" s="242"/>
      <c r="AY632" s="10"/>
      <c r="AZ632" s="32"/>
      <c r="BA632" s="10"/>
      <c r="BB632" s="242"/>
      <c r="BC632" s="10"/>
      <c r="BD632" s="242"/>
      <c r="BE632" s="7"/>
      <c r="BF632" s="247"/>
      <c r="BG632" s="10"/>
      <c r="BH632" s="242"/>
      <c r="BI632" s="7"/>
      <c r="BJ632" s="247"/>
      <c r="BK632" s="7"/>
      <c r="BL632" s="247"/>
      <c r="BM632" s="7"/>
      <c r="BN632" s="8"/>
      <c r="BO632" s="7"/>
      <c r="BP632" s="247"/>
      <c r="BQ632" s="7"/>
      <c r="BR632" s="247"/>
      <c r="BS632" s="7"/>
      <c r="BT632" s="247"/>
      <c r="BU632" s="7"/>
      <c r="BV632" s="247"/>
      <c r="BW632" s="7"/>
      <c r="BX632" s="8"/>
      <c r="BY632" s="7"/>
      <c r="BZ632" s="8"/>
      <c r="CB632" s="41"/>
      <c r="CC632" s="41">
        <f t="shared" si="50"/>
        <v>0</v>
      </c>
      <c r="CD632">
        <f t="shared" si="51"/>
        <v>0</v>
      </c>
    </row>
    <row r="633" spans="2:84" x14ac:dyDescent="0.25">
      <c r="B633" s="6"/>
      <c r="C633" s="10"/>
      <c r="D633" s="32"/>
      <c r="E633" s="10"/>
      <c r="F633" s="32"/>
      <c r="G633" s="10"/>
      <c r="H633" s="32"/>
      <c r="I633" s="10"/>
      <c r="J633" s="32"/>
      <c r="K633" s="10"/>
      <c r="L633" s="32"/>
      <c r="M633" s="10"/>
      <c r="N633" s="32"/>
      <c r="O633" s="10"/>
      <c r="P633" s="32"/>
      <c r="Q633" s="10"/>
      <c r="R633" s="32"/>
      <c r="S633" s="10"/>
      <c r="T633" s="32"/>
      <c r="U633" s="10"/>
      <c r="V633" s="32"/>
      <c r="W633" s="10"/>
      <c r="X633" s="32"/>
      <c r="Y633" s="10"/>
      <c r="Z633" s="32"/>
      <c r="AA633" s="10"/>
      <c r="AB633" s="32"/>
      <c r="AC633" s="10"/>
      <c r="AD633" s="32"/>
      <c r="AE633" s="10"/>
      <c r="AF633" s="32"/>
      <c r="AG633" s="10"/>
      <c r="AH633" s="32"/>
      <c r="AI633" s="10"/>
      <c r="AJ633" s="32"/>
      <c r="AK633" s="10"/>
      <c r="AL633" s="32"/>
      <c r="AM633" s="10"/>
      <c r="AN633" s="32"/>
      <c r="AO633" s="10"/>
      <c r="AP633" s="32"/>
      <c r="AQ633" s="10"/>
      <c r="AR633" s="32"/>
      <c r="AS633" s="10"/>
      <c r="AT633" s="32"/>
      <c r="AU633" s="10"/>
      <c r="AV633" s="32"/>
      <c r="AW633" s="10"/>
      <c r="AX633" s="242"/>
      <c r="AY633" s="10"/>
      <c r="AZ633" s="32"/>
      <c r="BA633" s="10"/>
      <c r="BB633" s="242"/>
      <c r="BC633" s="10"/>
      <c r="BD633" s="242"/>
      <c r="BE633" s="7"/>
      <c r="BF633" s="247"/>
      <c r="BG633" s="10"/>
      <c r="BH633" s="242"/>
      <c r="BI633" s="7"/>
      <c r="BJ633" s="247"/>
      <c r="BK633" s="7"/>
      <c r="BL633" s="247"/>
      <c r="BM633" s="7"/>
      <c r="BN633" s="8"/>
      <c r="BO633" s="7"/>
      <c r="BP633" s="247"/>
      <c r="BQ633" s="7"/>
      <c r="BR633" s="247"/>
      <c r="BS633" s="7"/>
      <c r="BT633" s="247"/>
      <c r="BU633" s="7"/>
      <c r="BV633" s="247"/>
      <c r="BW633" s="7"/>
      <c r="BX633" s="8"/>
      <c r="BY633" s="7"/>
      <c r="BZ633" s="8"/>
      <c r="CB633" s="41"/>
      <c r="CC633" s="41">
        <f t="shared" si="50"/>
        <v>0</v>
      </c>
      <c r="CD633">
        <f t="shared" si="51"/>
        <v>0</v>
      </c>
    </row>
    <row r="634" spans="2:84" x14ac:dyDescent="0.25">
      <c r="B634" s="6"/>
      <c r="C634" s="10"/>
      <c r="D634" s="32"/>
      <c r="E634" s="10"/>
      <c r="F634" s="32"/>
      <c r="G634" s="10"/>
      <c r="H634" s="32"/>
      <c r="I634" s="10"/>
      <c r="J634" s="32"/>
      <c r="K634" s="94"/>
      <c r="L634" s="32"/>
      <c r="M634" s="10"/>
      <c r="N634" s="32"/>
      <c r="O634" s="10"/>
      <c r="P634" s="32"/>
      <c r="Q634" s="10"/>
      <c r="R634" s="32"/>
      <c r="S634" s="10"/>
      <c r="T634" s="32"/>
      <c r="U634" s="10"/>
      <c r="V634" s="32"/>
      <c r="W634" s="10"/>
      <c r="X634" s="32"/>
      <c r="Y634" s="10"/>
      <c r="Z634" s="32"/>
      <c r="AA634" s="10"/>
      <c r="AB634" s="32"/>
      <c r="AC634" s="10"/>
      <c r="AD634" s="32"/>
      <c r="AE634" s="10"/>
      <c r="AF634" s="32"/>
      <c r="AG634" s="10"/>
      <c r="AH634" s="32"/>
      <c r="AI634" s="10"/>
      <c r="AJ634" s="32"/>
      <c r="AK634" s="10"/>
      <c r="AL634" s="32"/>
      <c r="AM634" s="10"/>
      <c r="AN634" s="32"/>
      <c r="AO634" s="10"/>
      <c r="AP634" s="32"/>
      <c r="AQ634" s="10"/>
      <c r="AR634" s="32"/>
      <c r="AS634" s="10"/>
      <c r="AT634" s="32"/>
      <c r="AU634" s="10"/>
      <c r="AV634" s="32"/>
      <c r="AW634" s="10"/>
      <c r="AX634" s="242"/>
      <c r="AY634" s="10"/>
      <c r="AZ634" s="32"/>
      <c r="BA634" s="10"/>
      <c r="BB634" s="242"/>
      <c r="BC634" s="10"/>
      <c r="BD634" s="242"/>
      <c r="BE634" s="7"/>
      <c r="BF634" s="247"/>
      <c r="BG634" s="10"/>
      <c r="BH634" s="242"/>
      <c r="BI634" s="7"/>
      <c r="BJ634" s="247"/>
      <c r="BK634" s="7"/>
      <c r="BL634" s="247"/>
      <c r="BM634" s="7"/>
      <c r="BN634" s="8"/>
      <c r="BO634" s="7"/>
      <c r="BP634" s="247"/>
      <c r="BQ634" s="7"/>
      <c r="BR634" s="247"/>
      <c r="BS634" s="7"/>
      <c r="BT634" s="247"/>
      <c r="BU634" s="7"/>
      <c r="BV634" s="247"/>
      <c r="BW634" s="7"/>
      <c r="BX634" s="8"/>
      <c r="BY634" s="7"/>
      <c r="BZ634" s="8"/>
      <c r="CB634" s="41"/>
      <c r="CC634" s="41">
        <f t="shared" si="50"/>
        <v>0</v>
      </c>
      <c r="CD634">
        <f t="shared" si="51"/>
        <v>0</v>
      </c>
      <c r="CF634" s="39"/>
    </row>
    <row r="635" spans="2:84" x14ac:dyDescent="0.25">
      <c r="B635" s="6"/>
      <c r="C635" s="10"/>
      <c r="D635" s="32"/>
      <c r="E635" s="10"/>
      <c r="F635" s="32"/>
      <c r="G635" s="10"/>
      <c r="H635" s="32"/>
      <c r="I635" s="10"/>
      <c r="J635" s="32"/>
      <c r="K635" s="10"/>
      <c r="L635" s="32"/>
      <c r="M635" s="10"/>
      <c r="N635" s="32"/>
      <c r="O635" s="10"/>
      <c r="P635" s="32"/>
      <c r="Q635" s="10"/>
      <c r="R635" s="32"/>
      <c r="S635" s="10"/>
      <c r="T635" s="32"/>
      <c r="U635" s="10"/>
      <c r="V635" s="32"/>
      <c r="W635" s="10"/>
      <c r="X635" s="32"/>
      <c r="Y635" s="10"/>
      <c r="Z635" s="32"/>
      <c r="AA635" s="10"/>
      <c r="AB635" s="32"/>
      <c r="AC635" s="10"/>
      <c r="AD635" s="32"/>
      <c r="AE635" s="10"/>
      <c r="AF635" s="32"/>
      <c r="AG635" s="10"/>
      <c r="AH635" s="32"/>
      <c r="AI635" s="10"/>
      <c r="AJ635" s="32"/>
      <c r="AK635" s="10"/>
      <c r="AL635" s="32"/>
      <c r="AM635" s="10"/>
      <c r="AN635" s="32"/>
      <c r="AO635" s="10"/>
      <c r="AP635" s="32"/>
      <c r="AQ635" s="10"/>
      <c r="AR635" s="32"/>
      <c r="AS635" s="10"/>
      <c r="AT635" s="32"/>
      <c r="AU635" s="10"/>
      <c r="AV635" s="32"/>
      <c r="AW635" s="10"/>
      <c r="AX635" s="242"/>
      <c r="AY635" s="10"/>
      <c r="AZ635" s="32"/>
      <c r="BA635" s="10"/>
      <c r="BB635" s="242"/>
      <c r="BC635" s="10"/>
      <c r="BD635" s="242"/>
      <c r="BE635" s="7"/>
      <c r="BF635" s="247"/>
      <c r="BG635" s="10"/>
      <c r="BH635" s="242"/>
      <c r="BI635" s="7"/>
      <c r="BJ635" s="247"/>
      <c r="BK635" s="7"/>
      <c r="BL635" s="247"/>
      <c r="BM635" s="7"/>
      <c r="BN635" s="8"/>
      <c r="BO635" s="7"/>
      <c r="BP635" s="247"/>
      <c r="BQ635" s="7"/>
      <c r="BR635" s="247"/>
      <c r="BS635" s="7"/>
      <c r="BT635" s="247"/>
      <c r="BU635" s="7"/>
      <c r="BV635" s="247"/>
      <c r="BW635" s="7"/>
      <c r="BX635" s="8"/>
      <c r="BY635" s="7"/>
      <c r="BZ635" s="8"/>
      <c r="CB635" s="41"/>
      <c r="CC635" s="41">
        <f t="shared" si="50"/>
        <v>0</v>
      </c>
      <c r="CD635">
        <f t="shared" si="51"/>
        <v>0</v>
      </c>
    </row>
    <row r="636" spans="2:84" x14ac:dyDescent="0.25">
      <c r="B636" s="6"/>
      <c r="C636" s="10"/>
      <c r="D636" s="32"/>
      <c r="E636" s="10"/>
      <c r="F636" s="32"/>
      <c r="G636" s="10"/>
      <c r="H636" s="32"/>
      <c r="I636" s="10"/>
      <c r="J636" s="32"/>
      <c r="K636" s="10"/>
      <c r="L636" s="32"/>
      <c r="M636" s="10"/>
      <c r="N636" s="32"/>
      <c r="O636" s="10"/>
      <c r="P636" s="32"/>
      <c r="Q636" s="10"/>
      <c r="R636" s="32"/>
      <c r="S636" s="10"/>
      <c r="T636" s="32"/>
      <c r="U636" s="10"/>
      <c r="V636" s="32"/>
      <c r="W636" s="10"/>
      <c r="X636" s="32"/>
      <c r="Y636" s="10"/>
      <c r="Z636" s="32"/>
      <c r="AA636" s="10"/>
      <c r="AB636" s="32"/>
      <c r="AC636" s="10"/>
      <c r="AD636" s="32"/>
      <c r="AE636" s="10"/>
      <c r="AF636" s="32"/>
      <c r="AG636" s="10"/>
      <c r="AH636" s="32"/>
      <c r="AI636" s="10"/>
      <c r="AJ636" s="32"/>
      <c r="AK636" s="10"/>
      <c r="AL636" s="32"/>
      <c r="AM636" s="10"/>
      <c r="AN636" s="32"/>
      <c r="AO636" s="10"/>
      <c r="AP636" s="32"/>
      <c r="AQ636" s="10"/>
      <c r="AR636" s="32"/>
      <c r="AS636" s="10"/>
      <c r="AT636" s="32"/>
      <c r="AU636" s="10"/>
      <c r="AV636" s="32"/>
      <c r="AW636" s="10"/>
      <c r="AX636" s="242"/>
      <c r="AY636" s="10"/>
      <c r="AZ636" s="32"/>
      <c r="BA636" s="10"/>
      <c r="BB636" s="242"/>
      <c r="BC636" s="10"/>
      <c r="BD636" s="242"/>
      <c r="BE636" s="7"/>
      <c r="BF636" s="247"/>
      <c r="BG636" s="10"/>
      <c r="BH636" s="242"/>
      <c r="BI636" s="7"/>
      <c r="BJ636" s="247"/>
      <c r="BK636" s="7"/>
      <c r="BL636" s="247"/>
      <c r="BM636" s="7"/>
      <c r="BN636" s="8"/>
      <c r="BO636" s="7"/>
      <c r="BP636" s="247"/>
      <c r="BQ636" s="7"/>
      <c r="BR636" s="247"/>
      <c r="BS636" s="7"/>
      <c r="BT636" s="247"/>
      <c r="BU636" s="7"/>
      <c r="BV636" s="247"/>
      <c r="BW636" s="7"/>
      <c r="BX636" s="8"/>
      <c r="BY636" s="7"/>
      <c r="BZ636" s="8"/>
      <c r="CB636" s="41"/>
      <c r="CC636" s="41">
        <f t="shared" si="50"/>
        <v>0</v>
      </c>
      <c r="CD636">
        <f t="shared" si="51"/>
        <v>0</v>
      </c>
    </row>
    <row r="637" spans="2:84" x14ac:dyDescent="0.25">
      <c r="B637" s="6"/>
      <c r="C637" s="10"/>
      <c r="D637" s="32"/>
      <c r="E637" s="10"/>
      <c r="F637" s="32"/>
      <c r="G637" s="10"/>
      <c r="H637" s="32"/>
      <c r="I637" s="10"/>
      <c r="J637" s="32"/>
      <c r="K637" s="94"/>
      <c r="L637" s="32"/>
      <c r="M637" s="10"/>
      <c r="N637" s="32"/>
      <c r="O637" s="10"/>
      <c r="P637" s="32"/>
      <c r="Q637" s="10"/>
      <c r="R637" s="32"/>
      <c r="S637" s="10"/>
      <c r="T637" s="32"/>
      <c r="U637" s="10"/>
      <c r="V637" s="32"/>
      <c r="W637" s="10"/>
      <c r="X637" s="32"/>
      <c r="Y637" s="10"/>
      <c r="Z637" s="32"/>
      <c r="AA637" s="10"/>
      <c r="AB637" s="32"/>
      <c r="AC637" s="10"/>
      <c r="AD637" s="32"/>
      <c r="AE637" s="10"/>
      <c r="AF637" s="32"/>
      <c r="AG637" s="10"/>
      <c r="AH637" s="32"/>
      <c r="AI637" s="10"/>
      <c r="AJ637" s="32"/>
      <c r="AK637" s="10"/>
      <c r="AL637" s="32"/>
      <c r="AM637" s="10"/>
      <c r="AN637" s="32"/>
      <c r="AO637" s="10"/>
      <c r="AP637" s="32"/>
      <c r="AQ637" s="10"/>
      <c r="AR637" s="32"/>
      <c r="AS637" s="10"/>
      <c r="AT637" s="32"/>
      <c r="AU637" s="10"/>
      <c r="AV637" s="32"/>
      <c r="AW637" s="10"/>
      <c r="AX637" s="242"/>
      <c r="AY637" s="10"/>
      <c r="AZ637" s="32"/>
      <c r="BA637" s="10"/>
      <c r="BB637" s="242"/>
      <c r="BC637" s="10"/>
      <c r="BD637" s="242"/>
      <c r="BE637" s="7"/>
      <c r="BF637" s="247"/>
      <c r="BG637" s="10"/>
      <c r="BH637" s="242"/>
      <c r="BI637" s="7"/>
      <c r="BJ637" s="247"/>
      <c r="BK637" s="7"/>
      <c r="BL637" s="247"/>
      <c r="BM637" s="7"/>
      <c r="BN637" s="8"/>
      <c r="BO637" s="7"/>
      <c r="BP637" s="247"/>
      <c r="BQ637" s="7"/>
      <c r="BR637" s="247"/>
      <c r="BS637" s="7"/>
      <c r="BT637" s="247"/>
      <c r="BU637" s="7"/>
      <c r="BV637" s="247"/>
      <c r="BW637" s="7"/>
      <c r="BX637" s="8"/>
      <c r="BY637" s="7"/>
      <c r="BZ637" s="8"/>
      <c r="CB637" s="41"/>
      <c r="CC637" s="41">
        <f t="shared" si="50"/>
        <v>0</v>
      </c>
      <c r="CD637">
        <f t="shared" si="51"/>
        <v>0</v>
      </c>
      <c r="CF637" s="39"/>
    </row>
    <row r="638" spans="2:84" x14ac:dyDescent="0.25">
      <c r="B638" s="6"/>
      <c r="C638" s="10"/>
      <c r="D638" s="32"/>
      <c r="E638" s="10"/>
      <c r="F638" s="32"/>
      <c r="G638" s="10"/>
      <c r="H638" s="11"/>
      <c r="I638" s="10"/>
      <c r="J638" s="32"/>
      <c r="K638" s="10"/>
      <c r="L638" s="32"/>
      <c r="M638" s="10"/>
      <c r="N638" s="32"/>
      <c r="O638" s="10"/>
      <c r="P638" s="32"/>
      <c r="Q638" s="10"/>
      <c r="R638" s="32"/>
      <c r="S638" s="10"/>
      <c r="T638" s="32"/>
      <c r="U638" s="10"/>
      <c r="V638" s="32"/>
      <c r="W638" s="10"/>
      <c r="X638" s="32"/>
      <c r="Y638" s="10"/>
      <c r="Z638" s="32"/>
      <c r="AA638" s="10"/>
      <c r="AB638" s="32"/>
      <c r="AC638" s="10"/>
      <c r="AD638" s="32"/>
      <c r="AE638" s="10"/>
      <c r="AF638" s="32"/>
      <c r="AG638" s="10"/>
      <c r="AH638" s="32"/>
      <c r="AI638" s="10"/>
      <c r="AJ638" s="32"/>
      <c r="AK638" s="10"/>
      <c r="AL638" s="32"/>
      <c r="AM638" s="10"/>
      <c r="AN638" s="32"/>
      <c r="AO638" s="10"/>
      <c r="AP638" s="32"/>
      <c r="AQ638" s="10"/>
      <c r="AR638" s="32"/>
      <c r="AS638" s="10"/>
      <c r="AT638" s="32"/>
      <c r="AU638" s="10"/>
      <c r="AV638" s="32"/>
      <c r="AW638" s="10"/>
      <c r="AX638" s="242"/>
      <c r="AY638" s="10"/>
      <c r="AZ638" s="32"/>
      <c r="BA638" s="10"/>
      <c r="BB638" s="242"/>
      <c r="BC638" s="10"/>
      <c r="BD638" s="242"/>
      <c r="BE638" s="7"/>
      <c r="BF638" s="247"/>
      <c r="BG638" s="10"/>
      <c r="BH638" s="242"/>
      <c r="BI638" s="7"/>
      <c r="BJ638" s="247"/>
      <c r="BK638" s="7"/>
      <c r="BL638" s="247"/>
      <c r="BM638" s="7"/>
      <c r="BN638" s="8"/>
      <c r="BO638" s="7"/>
      <c r="BP638" s="247"/>
      <c r="BQ638" s="7"/>
      <c r="BR638" s="247"/>
      <c r="BS638" s="7"/>
      <c r="BT638" s="247"/>
      <c r="BU638" s="7"/>
      <c r="BV638" s="247"/>
      <c r="BW638" s="7"/>
      <c r="BX638" s="8"/>
      <c r="BY638" s="7"/>
      <c r="BZ638" s="8"/>
      <c r="CB638" s="41"/>
      <c r="CC638" s="41">
        <f t="shared" si="50"/>
        <v>0</v>
      </c>
      <c r="CD638">
        <f t="shared" si="51"/>
        <v>0</v>
      </c>
    </row>
    <row r="639" spans="2:84" x14ac:dyDescent="0.25">
      <c r="B639" s="6"/>
      <c r="C639" s="10"/>
      <c r="D639" s="32"/>
      <c r="E639" s="10"/>
      <c r="F639" s="32"/>
      <c r="G639" s="10"/>
      <c r="H639" s="11"/>
      <c r="I639" s="10"/>
      <c r="J639" s="32"/>
      <c r="K639" s="10"/>
      <c r="L639" s="32"/>
      <c r="M639" s="10"/>
      <c r="N639" s="32"/>
      <c r="O639" s="10"/>
      <c r="P639" s="32"/>
      <c r="Q639" s="10"/>
      <c r="R639" s="32"/>
      <c r="S639" s="10"/>
      <c r="T639" s="32"/>
      <c r="U639" s="10"/>
      <c r="V639" s="32"/>
      <c r="W639" s="10"/>
      <c r="X639" s="32"/>
      <c r="Y639" s="10"/>
      <c r="Z639" s="32"/>
      <c r="AA639" s="10"/>
      <c r="AB639" s="32"/>
      <c r="AC639" s="10"/>
      <c r="AD639" s="32"/>
      <c r="AE639" s="10"/>
      <c r="AF639" s="32"/>
      <c r="AG639" s="10"/>
      <c r="AH639" s="32"/>
      <c r="AI639" s="10"/>
      <c r="AJ639" s="32"/>
      <c r="AK639" s="10"/>
      <c r="AL639" s="32"/>
      <c r="AM639" s="10"/>
      <c r="AN639" s="32"/>
      <c r="AO639" s="10"/>
      <c r="AP639" s="32"/>
      <c r="AQ639" s="10"/>
      <c r="AR639" s="32"/>
      <c r="AS639" s="10"/>
      <c r="AT639" s="32"/>
      <c r="AU639" s="10"/>
      <c r="AV639" s="32"/>
      <c r="AW639" s="10"/>
      <c r="AX639" s="242"/>
      <c r="AY639" s="10"/>
      <c r="AZ639" s="32"/>
      <c r="BA639" s="10"/>
      <c r="BB639" s="242"/>
      <c r="BC639" s="10"/>
      <c r="BD639" s="242"/>
      <c r="BE639" s="7"/>
      <c r="BF639" s="247"/>
      <c r="BG639" s="10"/>
      <c r="BH639" s="242"/>
      <c r="BI639" s="7"/>
      <c r="BJ639" s="247"/>
      <c r="BK639" s="7"/>
      <c r="BL639" s="247"/>
      <c r="BM639" s="7"/>
      <c r="BN639" s="8"/>
      <c r="BO639" s="7"/>
      <c r="BP639" s="247"/>
      <c r="BQ639" s="7"/>
      <c r="BR639" s="247"/>
      <c r="BS639" s="7"/>
      <c r="BT639" s="247"/>
      <c r="BU639" s="7"/>
      <c r="BV639" s="247"/>
      <c r="BW639" s="7"/>
      <c r="BX639" s="8"/>
      <c r="BY639" s="7"/>
      <c r="BZ639" s="8"/>
      <c r="CB639" s="41"/>
      <c r="CC639" s="41">
        <f t="shared" si="50"/>
        <v>0</v>
      </c>
      <c r="CD639">
        <f t="shared" si="51"/>
        <v>0</v>
      </c>
    </row>
    <row r="640" spans="2:84" x14ac:dyDescent="0.25">
      <c r="B640" s="6"/>
      <c r="C640" s="10"/>
      <c r="D640" s="32"/>
      <c r="E640" s="10"/>
      <c r="F640" s="32"/>
      <c r="G640" s="10"/>
      <c r="H640" s="32"/>
      <c r="I640" s="10"/>
      <c r="J640" s="32"/>
      <c r="K640" s="94"/>
      <c r="L640" s="32"/>
      <c r="M640" s="10"/>
      <c r="N640" s="32"/>
      <c r="O640" s="10"/>
      <c r="P640" s="32"/>
      <c r="Q640" s="10"/>
      <c r="R640" s="32"/>
      <c r="S640" s="10"/>
      <c r="T640" s="32"/>
      <c r="U640" s="10"/>
      <c r="V640" s="32"/>
      <c r="W640" s="10"/>
      <c r="X640" s="32"/>
      <c r="Y640" s="10"/>
      <c r="Z640" s="32"/>
      <c r="AA640" s="10"/>
      <c r="AB640" s="32"/>
      <c r="AC640" s="10"/>
      <c r="AD640" s="32"/>
      <c r="AE640" s="10"/>
      <c r="AF640" s="32"/>
      <c r="AG640" s="10"/>
      <c r="AH640" s="32"/>
      <c r="AI640" s="10"/>
      <c r="AJ640" s="32"/>
      <c r="AK640" s="10"/>
      <c r="AL640" s="32"/>
      <c r="AM640" s="10"/>
      <c r="AN640" s="32"/>
      <c r="AO640" s="10"/>
      <c r="AP640" s="32"/>
      <c r="AQ640" s="10"/>
      <c r="AR640" s="32"/>
      <c r="AS640" s="10"/>
      <c r="AT640" s="32"/>
      <c r="AU640" s="10"/>
      <c r="AV640" s="32"/>
      <c r="AW640" s="10"/>
      <c r="AX640" s="242"/>
      <c r="AY640" s="10"/>
      <c r="AZ640" s="32"/>
      <c r="BA640" s="10"/>
      <c r="BB640" s="242"/>
      <c r="BC640" s="10"/>
      <c r="BD640" s="242"/>
      <c r="BE640" s="7"/>
      <c r="BF640" s="247"/>
      <c r="BG640" s="10"/>
      <c r="BH640" s="242"/>
      <c r="BI640" s="7"/>
      <c r="BJ640" s="247"/>
      <c r="BK640" s="7"/>
      <c r="BL640" s="247"/>
      <c r="BM640" s="7"/>
      <c r="BN640" s="8"/>
      <c r="BO640" s="7"/>
      <c r="BP640" s="247"/>
      <c r="BQ640" s="7"/>
      <c r="BR640" s="247"/>
      <c r="BS640" s="7"/>
      <c r="BT640" s="247"/>
      <c r="BU640" s="7"/>
      <c r="BV640" s="247"/>
      <c r="BW640" s="7"/>
      <c r="BX640" s="8"/>
      <c r="BY640" s="7"/>
      <c r="BZ640" s="8"/>
      <c r="CB640" s="41"/>
      <c r="CC640" s="41">
        <f t="shared" si="50"/>
        <v>0</v>
      </c>
      <c r="CD640">
        <f t="shared" si="51"/>
        <v>0</v>
      </c>
      <c r="CF640" s="39"/>
    </row>
    <row r="641" spans="2:84" x14ac:dyDescent="0.25">
      <c r="B641" s="6"/>
      <c r="C641" s="10"/>
      <c r="D641" s="32"/>
      <c r="E641" s="10"/>
      <c r="F641" s="32"/>
      <c r="G641" s="10"/>
      <c r="H641" s="32"/>
      <c r="I641" s="10"/>
      <c r="J641" s="32"/>
      <c r="K641" s="94"/>
      <c r="L641" s="32"/>
      <c r="M641" s="10"/>
      <c r="N641" s="32"/>
      <c r="O641" s="10"/>
      <c r="P641" s="32"/>
      <c r="Q641" s="10"/>
      <c r="R641" s="32"/>
      <c r="S641" s="10"/>
      <c r="T641" s="32"/>
      <c r="U641" s="10"/>
      <c r="V641" s="32"/>
      <c r="W641" s="10"/>
      <c r="X641" s="32"/>
      <c r="Y641" s="10"/>
      <c r="Z641" s="32"/>
      <c r="AA641" s="10"/>
      <c r="AB641" s="32"/>
      <c r="AC641" s="10"/>
      <c r="AD641" s="32"/>
      <c r="AE641" s="10"/>
      <c r="AF641" s="32"/>
      <c r="AG641" s="10"/>
      <c r="AH641" s="32"/>
      <c r="AI641" s="10"/>
      <c r="AJ641" s="32"/>
      <c r="AK641" s="10"/>
      <c r="AL641" s="32"/>
      <c r="AM641" s="10"/>
      <c r="AN641" s="32"/>
      <c r="AO641" s="10"/>
      <c r="AP641" s="32"/>
      <c r="AQ641" s="10"/>
      <c r="AR641" s="32"/>
      <c r="AS641" s="10"/>
      <c r="AT641" s="32"/>
      <c r="AU641" s="10"/>
      <c r="AV641" s="32"/>
      <c r="AW641" s="10"/>
      <c r="AX641" s="242"/>
      <c r="AY641" s="10"/>
      <c r="AZ641" s="32"/>
      <c r="BA641" s="10"/>
      <c r="BB641" s="242"/>
      <c r="BC641" s="10"/>
      <c r="BD641" s="242"/>
      <c r="BE641" s="7"/>
      <c r="BF641" s="247"/>
      <c r="BG641" s="10"/>
      <c r="BH641" s="242"/>
      <c r="BI641" s="7"/>
      <c r="BJ641" s="247"/>
      <c r="BK641" s="7"/>
      <c r="BL641" s="247"/>
      <c r="BM641" s="7"/>
      <c r="BN641" s="8"/>
      <c r="BO641" s="7"/>
      <c r="BP641" s="247"/>
      <c r="BQ641" s="7"/>
      <c r="BR641" s="247"/>
      <c r="BS641" s="7"/>
      <c r="BT641" s="247"/>
      <c r="BU641" s="7"/>
      <c r="BV641" s="247"/>
      <c r="BW641" s="7"/>
      <c r="BX641" s="8"/>
      <c r="BY641" s="7"/>
      <c r="BZ641" s="8"/>
      <c r="CB641" s="41"/>
      <c r="CC641" s="41">
        <f t="shared" si="50"/>
        <v>0</v>
      </c>
      <c r="CD641">
        <f t="shared" si="51"/>
        <v>0</v>
      </c>
      <c r="CF641" s="39"/>
    </row>
    <row r="642" spans="2:84" x14ac:dyDescent="0.25">
      <c r="B642" s="6"/>
      <c r="C642" s="10"/>
      <c r="D642" s="32"/>
      <c r="E642" s="10"/>
      <c r="F642" s="32"/>
      <c r="G642" s="10"/>
      <c r="H642" s="32"/>
      <c r="I642" s="10"/>
      <c r="J642" s="32"/>
      <c r="K642" s="94"/>
      <c r="L642" s="32"/>
      <c r="M642" s="10"/>
      <c r="N642" s="32"/>
      <c r="O642" s="10"/>
      <c r="P642" s="32"/>
      <c r="Q642" s="10"/>
      <c r="R642" s="32"/>
      <c r="S642" s="10"/>
      <c r="T642" s="32"/>
      <c r="U642" s="10"/>
      <c r="V642" s="32"/>
      <c r="W642" s="10"/>
      <c r="X642" s="32"/>
      <c r="Y642" s="10"/>
      <c r="Z642" s="32"/>
      <c r="AA642" s="10"/>
      <c r="AB642" s="32"/>
      <c r="AC642" s="10"/>
      <c r="AD642" s="32"/>
      <c r="AE642" s="10"/>
      <c r="AF642" s="32"/>
      <c r="AG642" s="10"/>
      <c r="AH642" s="32"/>
      <c r="AI642" s="10"/>
      <c r="AJ642" s="32"/>
      <c r="AK642" s="10"/>
      <c r="AL642" s="32"/>
      <c r="AM642" s="10"/>
      <c r="AN642" s="32"/>
      <c r="AO642" s="10"/>
      <c r="AP642" s="32"/>
      <c r="AQ642" s="10"/>
      <c r="AR642" s="32"/>
      <c r="AS642" s="10"/>
      <c r="AT642" s="32"/>
      <c r="AU642" s="10"/>
      <c r="AV642" s="32"/>
      <c r="AW642" s="10"/>
      <c r="AX642" s="242"/>
      <c r="AY642" s="10"/>
      <c r="AZ642" s="32"/>
      <c r="BA642" s="10"/>
      <c r="BB642" s="242"/>
      <c r="BC642" s="10"/>
      <c r="BD642" s="242"/>
      <c r="BE642" s="7"/>
      <c r="BF642" s="247"/>
      <c r="BG642" s="10"/>
      <c r="BH642" s="242"/>
      <c r="BI642" s="7"/>
      <c r="BJ642" s="247"/>
      <c r="BK642" s="7"/>
      <c r="BL642" s="247"/>
      <c r="BM642" s="7"/>
      <c r="BN642" s="8"/>
      <c r="BO642" s="7"/>
      <c r="BP642" s="247"/>
      <c r="BQ642" s="7"/>
      <c r="BR642" s="247"/>
      <c r="BS642" s="7"/>
      <c r="BT642" s="247"/>
      <c r="BU642" s="7"/>
      <c r="BV642" s="247"/>
      <c r="BW642" s="7"/>
      <c r="BX642" s="8"/>
      <c r="BY642" s="7"/>
      <c r="BZ642" s="8"/>
      <c r="CB642" s="41"/>
      <c r="CC642" s="41">
        <f t="shared" si="50"/>
        <v>0</v>
      </c>
      <c r="CD642">
        <f t="shared" si="51"/>
        <v>0</v>
      </c>
      <c r="CF642" s="39"/>
    </row>
    <row r="643" spans="2:84" x14ac:dyDescent="0.25">
      <c r="B643" s="6"/>
      <c r="C643" s="10"/>
      <c r="D643" s="32"/>
      <c r="E643" s="10"/>
      <c r="F643" s="32"/>
      <c r="G643" s="10"/>
      <c r="H643" s="32"/>
      <c r="I643" s="10"/>
      <c r="J643" s="32"/>
      <c r="K643" s="94"/>
      <c r="L643" s="32"/>
      <c r="M643" s="10"/>
      <c r="N643" s="32"/>
      <c r="O643" s="10"/>
      <c r="P643" s="32"/>
      <c r="Q643" s="10"/>
      <c r="R643" s="32"/>
      <c r="S643" s="10"/>
      <c r="T643" s="32"/>
      <c r="U643" s="10"/>
      <c r="V643" s="32"/>
      <c r="W643" s="10"/>
      <c r="X643" s="32"/>
      <c r="Y643" s="10"/>
      <c r="Z643" s="32"/>
      <c r="AA643" s="10"/>
      <c r="AB643" s="32"/>
      <c r="AC643" s="10"/>
      <c r="AD643" s="32"/>
      <c r="AE643" s="10"/>
      <c r="AF643" s="32"/>
      <c r="AG643" s="10"/>
      <c r="AH643" s="32"/>
      <c r="AI643" s="10"/>
      <c r="AJ643" s="32"/>
      <c r="AK643" s="10"/>
      <c r="AL643" s="32"/>
      <c r="AM643" s="10"/>
      <c r="AN643" s="32"/>
      <c r="AO643" s="10"/>
      <c r="AP643" s="32"/>
      <c r="AQ643" s="10"/>
      <c r="AR643" s="32"/>
      <c r="AS643" s="10"/>
      <c r="AT643" s="32"/>
      <c r="AU643" s="10"/>
      <c r="AV643" s="32"/>
      <c r="AW643" s="10"/>
      <c r="AX643" s="242"/>
      <c r="AY643" s="10"/>
      <c r="AZ643" s="32"/>
      <c r="BA643" s="10"/>
      <c r="BB643" s="242"/>
      <c r="BC643" s="10"/>
      <c r="BD643" s="242"/>
      <c r="BE643" s="7"/>
      <c r="BF643" s="247"/>
      <c r="BG643" s="10"/>
      <c r="BH643" s="242"/>
      <c r="BI643" s="7"/>
      <c r="BJ643" s="247"/>
      <c r="BK643" s="7"/>
      <c r="BL643" s="247"/>
      <c r="BM643" s="7"/>
      <c r="BN643" s="8"/>
      <c r="BO643" s="7"/>
      <c r="BP643" s="247"/>
      <c r="BQ643" s="7"/>
      <c r="BR643" s="247"/>
      <c r="BS643" s="7"/>
      <c r="BT643" s="247"/>
      <c r="BU643" s="7"/>
      <c r="BV643" s="247"/>
      <c r="BW643" s="7"/>
      <c r="BX643" s="8"/>
      <c r="BY643" s="7"/>
      <c r="BZ643" s="8"/>
      <c r="CB643" s="41"/>
      <c r="CC643" s="41">
        <f t="shared" si="50"/>
        <v>0</v>
      </c>
      <c r="CD643">
        <f t="shared" si="51"/>
        <v>0</v>
      </c>
      <c r="CF643" s="39"/>
    </row>
    <row r="644" spans="2:84" x14ac:dyDescent="0.25">
      <c r="B644" s="6"/>
      <c r="C644" s="10"/>
      <c r="D644" s="32"/>
      <c r="E644" s="10"/>
      <c r="F644" s="32"/>
      <c r="G644" s="10"/>
      <c r="H644" s="32"/>
      <c r="I644" s="10"/>
      <c r="J644" s="32"/>
      <c r="K644" s="10"/>
      <c r="L644" s="32"/>
      <c r="M644" s="10"/>
      <c r="N644" s="32"/>
      <c r="O644" s="10"/>
      <c r="P644" s="32"/>
      <c r="Q644" s="10"/>
      <c r="R644" s="32"/>
      <c r="S644" s="10"/>
      <c r="T644" s="32"/>
      <c r="U644" s="10"/>
      <c r="V644" s="32"/>
      <c r="W644" s="10"/>
      <c r="X644" s="32"/>
      <c r="Y644" s="10"/>
      <c r="Z644" s="32"/>
      <c r="AA644" s="10"/>
      <c r="AB644" s="32"/>
      <c r="AC644" s="10"/>
      <c r="AD644" s="32"/>
      <c r="AE644" s="10"/>
      <c r="AF644" s="32"/>
      <c r="AG644" s="10"/>
      <c r="AH644" s="32"/>
      <c r="AI644" s="10"/>
      <c r="AJ644" s="32"/>
      <c r="AK644" s="10"/>
      <c r="AL644" s="32"/>
      <c r="AM644" s="10"/>
      <c r="AN644" s="32"/>
      <c r="AO644" s="10"/>
      <c r="AP644" s="32"/>
      <c r="AQ644" s="10"/>
      <c r="AR644" s="32"/>
      <c r="AS644" s="10"/>
      <c r="AT644" s="32"/>
      <c r="AU644" s="10"/>
      <c r="AV644" s="32"/>
      <c r="AW644" s="10"/>
      <c r="AX644" s="242"/>
      <c r="AY644" s="10"/>
      <c r="AZ644" s="32"/>
      <c r="BA644" s="10"/>
      <c r="BB644" s="242"/>
      <c r="BC644" s="10"/>
      <c r="BD644" s="242"/>
      <c r="BE644" s="7"/>
      <c r="BF644" s="247"/>
      <c r="BG644" s="10"/>
      <c r="BH644" s="242"/>
      <c r="BI644" s="7"/>
      <c r="BJ644" s="247"/>
      <c r="BK644" s="7"/>
      <c r="BL644" s="247"/>
      <c r="BM644" s="7"/>
      <c r="BN644" s="8"/>
      <c r="BO644" s="7"/>
      <c r="BP644" s="247"/>
      <c r="BQ644" s="7"/>
      <c r="BR644" s="247"/>
      <c r="BS644" s="7"/>
      <c r="BT644" s="247"/>
      <c r="BU644" s="7"/>
      <c r="BV644" s="247"/>
      <c r="BW644" s="7"/>
      <c r="BX644" s="8"/>
      <c r="BY644" s="7"/>
      <c r="BZ644" s="8"/>
      <c r="CB644" s="41"/>
      <c r="CC644" s="41">
        <f t="shared" si="50"/>
        <v>0</v>
      </c>
      <c r="CD644">
        <f t="shared" si="51"/>
        <v>0</v>
      </c>
    </row>
    <row r="645" spans="2:84" x14ac:dyDescent="0.25">
      <c r="B645" s="6"/>
      <c r="C645" s="10"/>
      <c r="D645" s="32"/>
      <c r="E645" s="10"/>
      <c r="F645" s="32"/>
      <c r="G645" s="10"/>
      <c r="H645" s="32"/>
      <c r="I645" s="10"/>
      <c r="J645" s="32"/>
      <c r="K645" s="94"/>
      <c r="L645" s="32"/>
      <c r="M645" s="10"/>
      <c r="N645" s="32"/>
      <c r="O645" s="10"/>
      <c r="P645" s="32"/>
      <c r="Q645" s="10"/>
      <c r="R645" s="32"/>
      <c r="S645" s="10"/>
      <c r="T645" s="32"/>
      <c r="U645" s="10"/>
      <c r="V645" s="32"/>
      <c r="W645" s="10"/>
      <c r="X645" s="32"/>
      <c r="Y645" s="10"/>
      <c r="Z645" s="32"/>
      <c r="AA645" s="10"/>
      <c r="AB645" s="32"/>
      <c r="AC645" s="10"/>
      <c r="AD645" s="32"/>
      <c r="AE645" s="10"/>
      <c r="AF645" s="32"/>
      <c r="AG645" s="10"/>
      <c r="AH645" s="32"/>
      <c r="AI645" s="10"/>
      <c r="AJ645" s="32"/>
      <c r="AK645" s="10"/>
      <c r="AL645" s="32"/>
      <c r="AM645" s="10"/>
      <c r="AN645" s="32"/>
      <c r="AO645" s="10"/>
      <c r="AP645" s="32"/>
      <c r="AQ645" s="10"/>
      <c r="AR645" s="32"/>
      <c r="AS645" s="10"/>
      <c r="AT645" s="32"/>
      <c r="AU645" s="10"/>
      <c r="AV645" s="32"/>
      <c r="AW645" s="10"/>
      <c r="AX645" s="242"/>
      <c r="AY645" s="10"/>
      <c r="AZ645" s="32"/>
      <c r="BA645" s="10"/>
      <c r="BB645" s="242"/>
      <c r="BC645" s="10"/>
      <c r="BD645" s="242"/>
      <c r="BE645" s="7"/>
      <c r="BF645" s="247"/>
      <c r="BG645" s="10"/>
      <c r="BH645" s="242"/>
      <c r="BI645" s="7"/>
      <c r="BJ645" s="247"/>
      <c r="BK645" s="7"/>
      <c r="BL645" s="247"/>
      <c r="BM645" s="7"/>
      <c r="BN645" s="8"/>
      <c r="BO645" s="7"/>
      <c r="BP645" s="247"/>
      <c r="BQ645" s="7"/>
      <c r="BR645" s="247"/>
      <c r="BS645" s="7"/>
      <c r="BT645" s="247"/>
      <c r="BU645" s="7"/>
      <c r="BV645" s="247"/>
      <c r="BW645" s="7"/>
      <c r="BX645" s="8"/>
      <c r="BY645" s="7"/>
      <c r="BZ645" s="8"/>
      <c r="CB645" s="41"/>
      <c r="CC645" s="41">
        <f t="shared" si="50"/>
        <v>0</v>
      </c>
      <c r="CD645">
        <f t="shared" si="51"/>
        <v>0</v>
      </c>
      <c r="CF645" s="39"/>
    </row>
    <row r="646" spans="2:84" x14ac:dyDescent="0.25">
      <c r="B646" s="6"/>
      <c r="C646" s="10"/>
      <c r="D646" s="32"/>
      <c r="E646" s="10"/>
      <c r="F646" s="32"/>
      <c r="G646" s="10"/>
      <c r="H646" s="32"/>
      <c r="I646" s="10"/>
      <c r="J646" s="32"/>
      <c r="K646" s="10"/>
      <c r="L646" s="32"/>
      <c r="M646" s="10"/>
      <c r="N646" s="32"/>
      <c r="O646" s="10"/>
      <c r="P646" s="32"/>
      <c r="Q646" s="10"/>
      <c r="R646" s="32"/>
      <c r="S646" s="10"/>
      <c r="T646" s="32"/>
      <c r="U646" s="10"/>
      <c r="V646" s="32"/>
      <c r="W646" s="10"/>
      <c r="X646" s="32"/>
      <c r="Y646" s="10"/>
      <c r="Z646" s="32"/>
      <c r="AA646" s="10"/>
      <c r="AB646" s="32"/>
      <c r="AC646" s="10"/>
      <c r="AD646" s="32"/>
      <c r="AE646" s="10"/>
      <c r="AF646" s="32"/>
      <c r="AG646" s="10"/>
      <c r="AH646" s="32"/>
      <c r="AI646" s="10"/>
      <c r="AJ646" s="32"/>
      <c r="AK646" s="10"/>
      <c r="AL646" s="32"/>
      <c r="AM646" s="10"/>
      <c r="AN646" s="32"/>
      <c r="AO646" s="10"/>
      <c r="AP646" s="32"/>
      <c r="AQ646" s="10"/>
      <c r="AR646" s="32"/>
      <c r="AS646" s="10"/>
      <c r="AT646" s="32"/>
      <c r="AU646" s="10"/>
      <c r="AV646" s="32"/>
      <c r="AW646" s="10"/>
      <c r="AX646" s="242"/>
      <c r="AY646" s="10"/>
      <c r="AZ646" s="32"/>
      <c r="BA646" s="10"/>
      <c r="BB646" s="242"/>
      <c r="BC646" s="10"/>
      <c r="BD646" s="242"/>
      <c r="BE646" s="7"/>
      <c r="BF646" s="247"/>
      <c r="BG646" s="10"/>
      <c r="BH646" s="242"/>
      <c r="BI646" s="7"/>
      <c r="BJ646" s="247"/>
      <c r="BK646" s="7"/>
      <c r="BL646" s="247"/>
      <c r="BM646" s="7"/>
      <c r="BN646" s="8"/>
      <c r="BO646" s="7"/>
      <c r="BP646" s="247"/>
      <c r="BQ646" s="7"/>
      <c r="BR646" s="247"/>
      <c r="BS646" s="7"/>
      <c r="BT646" s="247"/>
      <c r="BU646" s="7"/>
      <c r="BV646" s="247"/>
      <c r="BW646" s="7"/>
      <c r="BX646" s="8"/>
      <c r="BY646" s="7"/>
      <c r="BZ646" s="8"/>
      <c r="CB646" s="41"/>
      <c r="CC646" s="41">
        <f t="shared" si="50"/>
        <v>0</v>
      </c>
      <c r="CD646">
        <f t="shared" si="51"/>
        <v>0</v>
      </c>
    </row>
    <row r="647" spans="2:84" x14ac:dyDescent="0.25">
      <c r="B647" s="6"/>
      <c r="C647" s="10"/>
      <c r="D647" s="32"/>
      <c r="E647" s="10"/>
      <c r="F647" s="32"/>
      <c r="G647" s="10"/>
      <c r="H647" s="32"/>
      <c r="I647" s="10"/>
      <c r="J647" s="32"/>
      <c r="K647" s="10"/>
      <c r="L647" s="32"/>
      <c r="M647" s="10"/>
      <c r="N647" s="32"/>
      <c r="O647" s="10"/>
      <c r="P647" s="32"/>
      <c r="Q647" s="10"/>
      <c r="R647" s="32"/>
      <c r="S647" s="10"/>
      <c r="T647" s="32"/>
      <c r="U647" s="10"/>
      <c r="V647" s="32"/>
      <c r="W647" s="10"/>
      <c r="X647" s="32"/>
      <c r="Y647" s="10"/>
      <c r="Z647" s="32"/>
      <c r="AA647" s="10"/>
      <c r="AB647" s="32"/>
      <c r="AC647" s="10"/>
      <c r="AD647" s="32"/>
      <c r="AE647" s="10"/>
      <c r="AF647" s="32"/>
      <c r="AG647" s="10"/>
      <c r="AH647" s="32"/>
      <c r="AI647" s="10"/>
      <c r="AJ647" s="32"/>
      <c r="AK647" s="10"/>
      <c r="AL647" s="32"/>
      <c r="AM647" s="10"/>
      <c r="AN647" s="32"/>
      <c r="AO647" s="10"/>
      <c r="AP647" s="32"/>
      <c r="AQ647" s="10"/>
      <c r="AR647" s="32"/>
      <c r="AS647" s="10"/>
      <c r="AT647" s="32"/>
      <c r="AU647" s="10"/>
      <c r="AV647" s="32"/>
      <c r="AW647" s="10"/>
      <c r="AX647" s="242"/>
      <c r="AY647" s="10"/>
      <c r="AZ647" s="32"/>
      <c r="BA647" s="10"/>
      <c r="BB647" s="242"/>
      <c r="BC647" s="10"/>
      <c r="BD647" s="242"/>
      <c r="BE647" s="7"/>
      <c r="BF647" s="247"/>
      <c r="BG647" s="10"/>
      <c r="BH647" s="242"/>
      <c r="BI647" s="7"/>
      <c r="BJ647" s="247"/>
      <c r="BK647" s="7"/>
      <c r="BL647" s="247"/>
      <c r="BM647" s="7"/>
      <c r="BN647" s="8"/>
      <c r="BO647" s="7"/>
      <c r="BP647" s="247"/>
      <c r="BQ647" s="7"/>
      <c r="BR647" s="247"/>
      <c r="BS647" s="7"/>
      <c r="BT647" s="247"/>
      <c r="BU647" s="7"/>
      <c r="BV647" s="247"/>
      <c r="BW647" s="7"/>
      <c r="BX647" s="8"/>
      <c r="BY647" s="7"/>
      <c r="BZ647" s="8"/>
      <c r="CB647" s="41"/>
      <c r="CC647" s="41">
        <f t="shared" si="50"/>
        <v>0</v>
      </c>
      <c r="CD647">
        <f t="shared" si="51"/>
        <v>0</v>
      </c>
    </row>
    <row r="648" spans="2:84" x14ac:dyDescent="0.25">
      <c r="B648" s="6"/>
      <c r="C648" s="10"/>
      <c r="D648" s="32"/>
      <c r="E648" s="10"/>
      <c r="F648" s="32"/>
      <c r="G648" s="10"/>
      <c r="H648" s="32"/>
      <c r="I648" s="10"/>
      <c r="J648" s="32"/>
      <c r="K648" s="94"/>
      <c r="L648" s="32"/>
      <c r="M648" s="10"/>
      <c r="N648" s="32"/>
      <c r="O648" s="10"/>
      <c r="P648" s="32"/>
      <c r="Q648" s="10"/>
      <c r="R648" s="32"/>
      <c r="S648" s="10"/>
      <c r="T648" s="32"/>
      <c r="U648" s="10"/>
      <c r="V648" s="32"/>
      <c r="W648" s="10"/>
      <c r="X648" s="32"/>
      <c r="Y648" s="10"/>
      <c r="Z648" s="32"/>
      <c r="AA648" s="10"/>
      <c r="AB648" s="32"/>
      <c r="AC648" s="10"/>
      <c r="AD648" s="32"/>
      <c r="AE648" s="10"/>
      <c r="AF648" s="32"/>
      <c r="AG648" s="10"/>
      <c r="AH648" s="32"/>
      <c r="AI648" s="10"/>
      <c r="AJ648" s="32"/>
      <c r="AK648" s="10"/>
      <c r="AL648" s="32"/>
      <c r="AM648" s="10"/>
      <c r="AN648" s="32"/>
      <c r="AO648" s="10"/>
      <c r="AP648" s="32"/>
      <c r="AQ648" s="10"/>
      <c r="AR648" s="32"/>
      <c r="AS648" s="10"/>
      <c r="AT648" s="32"/>
      <c r="AU648" s="10"/>
      <c r="AV648" s="32"/>
      <c r="AW648" s="10"/>
      <c r="AX648" s="242"/>
      <c r="AY648" s="10"/>
      <c r="AZ648" s="32"/>
      <c r="BA648" s="10"/>
      <c r="BB648" s="242"/>
      <c r="BC648" s="10"/>
      <c r="BD648" s="242"/>
      <c r="BE648" s="7"/>
      <c r="BF648" s="247"/>
      <c r="BG648" s="10"/>
      <c r="BH648" s="242"/>
      <c r="BI648" s="7"/>
      <c r="BJ648" s="247"/>
      <c r="BK648" s="7"/>
      <c r="BL648" s="247"/>
      <c r="BM648" s="7"/>
      <c r="BN648" s="8"/>
      <c r="BO648" s="7"/>
      <c r="BP648" s="247"/>
      <c r="BQ648" s="7"/>
      <c r="BR648" s="247"/>
      <c r="BS648" s="7"/>
      <c r="BT648" s="247"/>
      <c r="BU648" s="7"/>
      <c r="BV648" s="247"/>
      <c r="BW648" s="7"/>
      <c r="BX648" s="8"/>
      <c r="BY648" s="7"/>
      <c r="BZ648" s="8"/>
      <c r="CB648" s="41"/>
      <c r="CC648" s="41">
        <f t="shared" si="50"/>
        <v>0</v>
      </c>
      <c r="CD648">
        <f t="shared" si="51"/>
        <v>0</v>
      </c>
      <c r="CF648" s="39"/>
    </row>
    <row r="649" spans="2:84" x14ac:dyDescent="0.25">
      <c r="B649" s="6"/>
      <c r="C649" s="10"/>
      <c r="D649" s="32"/>
      <c r="E649" s="10"/>
      <c r="F649" s="32"/>
      <c r="G649" s="10"/>
      <c r="H649" s="32"/>
      <c r="I649" s="10"/>
      <c r="J649" s="32"/>
      <c r="K649" s="94"/>
      <c r="L649" s="32"/>
      <c r="M649" s="10"/>
      <c r="N649" s="32"/>
      <c r="O649" s="10"/>
      <c r="P649" s="32"/>
      <c r="Q649" s="10"/>
      <c r="R649" s="32"/>
      <c r="S649" s="10"/>
      <c r="T649" s="32"/>
      <c r="U649" s="10"/>
      <c r="V649" s="32"/>
      <c r="W649" s="10"/>
      <c r="X649" s="32"/>
      <c r="Y649" s="10"/>
      <c r="Z649" s="32"/>
      <c r="AA649" s="10"/>
      <c r="AB649" s="32"/>
      <c r="AC649" s="10"/>
      <c r="AD649" s="32"/>
      <c r="AE649" s="10"/>
      <c r="AF649" s="32"/>
      <c r="AG649" s="10"/>
      <c r="AH649" s="32"/>
      <c r="AI649" s="10"/>
      <c r="AJ649" s="32"/>
      <c r="AK649" s="10"/>
      <c r="AL649" s="32"/>
      <c r="AM649" s="10"/>
      <c r="AN649" s="32"/>
      <c r="AO649" s="10"/>
      <c r="AP649" s="32"/>
      <c r="AQ649" s="10"/>
      <c r="AR649" s="32"/>
      <c r="AS649" s="10"/>
      <c r="AT649" s="32"/>
      <c r="AU649" s="10"/>
      <c r="AV649" s="32"/>
      <c r="AW649" s="10"/>
      <c r="AX649" s="242"/>
      <c r="AY649" s="10"/>
      <c r="AZ649" s="32"/>
      <c r="BA649" s="10"/>
      <c r="BB649" s="242"/>
      <c r="BC649" s="10"/>
      <c r="BD649" s="242"/>
      <c r="BE649" s="7"/>
      <c r="BF649" s="247"/>
      <c r="BG649" s="10"/>
      <c r="BH649" s="242"/>
      <c r="BI649" s="7"/>
      <c r="BJ649" s="247"/>
      <c r="BK649" s="7"/>
      <c r="BL649" s="247"/>
      <c r="BM649" s="7"/>
      <c r="BN649" s="8"/>
      <c r="BO649" s="7"/>
      <c r="BP649" s="247"/>
      <c r="BQ649" s="7"/>
      <c r="BR649" s="247"/>
      <c r="BS649" s="7"/>
      <c r="BT649" s="247"/>
      <c r="BU649" s="7"/>
      <c r="BV649" s="247"/>
      <c r="BW649" s="7"/>
      <c r="BX649" s="8"/>
      <c r="BY649" s="7"/>
      <c r="BZ649" s="8"/>
      <c r="CB649" s="41"/>
      <c r="CC649" s="41">
        <f t="shared" si="50"/>
        <v>0</v>
      </c>
      <c r="CD649">
        <f t="shared" si="51"/>
        <v>0</v>
      </c>
      <c r="CF649" s="39"/>
    </row>
    <row r="650" spans="2:84" x14ac:dyDescent="0.25">
      <c r="B650" s="6"/>
      <c r="C650" s="10"/>
      <c r="D650" s="32"/>
      <c r="E650" s="10"/>
      <c r="F650" s="32"/>
      <c r="G650" s="10"/>
      <c r="H650" s="32"/>
      <c r="I650" s="10"/>
      <c r="J650" s="32"/>
      <c r="K650" s="10"/>
      <c r="L650" s="32"/>
      <c r="M650" s="10"/>
      <c r="N650" s="32"/>
      <c r="O650" s="10"/>
      <c r="P650" s="32"/>
      <c r="Q650" s="10"/>
      <c r="R650" s="32"/>
      <c r="S650" s="10"/>
      <c r="T650" s="32"/>
      <c r="U650" s="10"/>
      <c r="V650" s="32"/>
      <c r="W650" s="10"/>
      <c r="X650" s="32"/>
      <c r="Y650" s="10"/>
      <c r="Z650" s="32"/>
      <c r="AA650" s="10"/>
      <c r="AB650" s="32"/>
      <c r="AC650" s="10"/>
      <c r="AD650" s="32"/>
      <c r="AE650" s="10"/>
      <c r="AF650" s="32"/>
      <c r="AG650" s="10"/>
      <c r="AH650" s="32"/>
      <c r="AI650" s="10"/>
      <c r="AJ650" s="32"/>
      <c r="AK650" s="10"/>
      <c r="AL650" s="32"/>
      <c r="AM650" s="10"/>
      <c r="AN650" s="32"/>
      <c r="AO650" s="10"/>
      <c r="AP650" s="32"/>
      <c r="AQ650" s="10"/>
      <c r="AR650" s="32"/>
      <c r="AS650" s="10"/>
      <c r="AT650" s="32"/>
      <c r="AU650" s="10"/>
      <c r="AV650" s="32"/>
      <c r="AW650" s="10"/>
      <c r="AX650" s="242"/>
      <c r="AY650" s="10"/>
      <c r="AZ650" s="32"/>
      <c r="BA650" s="10"/>
      <c r="BB650" s="242"/>
      <c r="BC650" s="10"/>
      <c r="BD650" s="242"/>
      <c r="BE650" s="7"/>
      <c r="BF650" s="247"/>
      <c r="BG650" s="10"/>
      <c r="BH650" s="242"/>
      <c r="BI650" s="7"/>
      <c r="BJ650" s="247"/>
      <c r="BK650" s="7"/>
      <c r="BL650" s="247"/>
      <c r="BM650" s="7"/>
      <c r="BN650" s="8"/>
      <c r="BO650" s="7"/>
      <c r="BP650" s="247"/>
      <c r="BQ650" s="7"/>
      <c r="BR650" s="247"/>
      <c r="BS650" s="7"/>
      <c r="BT650" s="247"/>
      <c r="BU650" s="7"/>
      <c r="BV650" s="247"/>
      <c r="BW650" s="7"/>
      <c r="BX650" s="8"/>
      <c r="BY650" s="7"/>
      <c r="BZ650" s="8"/>
      <c r="CB650" s="41"/>
      <c r="CC650" s="41">
        <f t="shared" si="50"/>
        <v>0</v>
      </c>
      <c r="CD650">
        <f t="shared" si="51"/>
        <v>0</v>
      </c>
    </row>
    <row r="651" spans="2:84" x14ac:dyDescent="0.25">
      <c r="B651" s="6"/>
      <c r="C651" s="10"/>
      <c r="D651" s="32"/>
      <c r="E651" s="10"/>
      <c r="F651" s="32"/>
      <c r="G651" s="10"/>
      <c r="H651" s="32"/>
      <c r="I651" s="10"/>
      <c r="J651" s="32"/>
      <c r="K651" s="10"/>
      <c r="L651" s="32"/>
      <c r="M651" s="10"/>
      <c r="N651" s="32"/>
      <c r="O651" s="10"/>
      <c r="P651" s="32"/>
      <c r="Q651" s="10"/>
      <c r="R651" s="32"/>
      <c r="S651" s="10"/>
      <c r="T651" s="32"/>
      <c r="U651" s="10"/>
      <c r="V651" s="32"/>
      <c r="W651" s="10"/>
      <c r="X651" s="32"/>
      <c r="Y651" s="10"/>
      <c r="Z651" s="32"/>
      <c r="AA651" s="10"/>
      <c r="AB651" s="32"/>
      <c r="AC651" s="10"/>
      <c r="AD651" s="32"/>
      <c r="AE651" s="10"/>
      <c r="AF651" s="32"/>
      <c r="AG651" s="10"/>
      <c r="AH651" s="32"/>
      <c r="AI651" s="10"/>
      <c r="AJ651" s="32"/>
      <c r="AK651" s="10"/>
      <c r="AL651" s="32"/>
      <c r="AM651" s="10"/>
      <c r="AN651" s="32"/>
      <c r="AO651" s="10"/>
      <c r="AP651" s="32"/>
      <c r="AQ651" s="10"/>
      <c r="AR651" s="32"/>
      <c r="AS651" s="10"/>
      <c r="AT651" s="32"/>
      <c r="AU651" s="10"/>
      <c r="AV651" s="32"/>
      <c r="AW651" s="10"/>
      <c r="AX651" s="242"/>
      <c r="AY651" s="10"/>
      <c r="AZ651" s="32"/>
      <c r="BA651" s="10"/>
      <c r="BB651" s="242"/>
      <c r="BC651" s="10"/>
      <c r="BD651" s="242"/>
      <c r="BE651" s="7"/>
      <c r="BF651" s="247"/>
      <c r="BG651" s="10"/>
      <c r="BH651" s="242"/>
      <c r="BI651" s="7"/>
      <c r="BJ651" s="247"/>
      <c r="BK651" s="7"/>
      <c r="BL651" s="247"/>
      <c r="BM651" s="7"/>
      <c r="BN651" s="8"/>
      <c r="BO651" s="7"/>
      <c r="BP651" s="247"/>
      <c r="BQ651" s="7"/>
      <c r="BR651" s="247"/>
      <c r="BS651" s="7"/>
      <c r="BT651" s="247"/>
      <c r="BU651" s="7"/>
      <c r="BV651" s="247"/>
      <c r="BW651" s="7"/>
      <c r="BX651" s="8"/>
      <c r="BY651" s="7"/>
      <c r="BZ651" s="8"/>
      <c r="CB651" s="41"/>
      <c r="CC651" s="41">
        <f t="shared" si="50"/>
        <v>0</v>
      </c>
      <c r="CD651">
        <f t="shared" si="51"/>
        <v>0</v>
      </c>
    </row>
    <row r="652" spans="2:84" x14ac:dyDescent="0.25">
      <c r="B652" s="6"/>
      <c r="C652" s="10"/>
      <c r="D652" s="32"/>
      <c r="E652" s="10"/>
      <c r="F652" s="32"/>
      <c r="G652" s="10"/>
      <c r="H652" s="32"/>
      <c r="I652" s="10"/>
      <c r="J652" s="32"/>
      <c r="K652" s="94"/>
      <c r="L652" s="32"/>
      <c r="M652" s="10"/>
      <c r="N652" s="32"/>
      <c r="O652" s="10"/>
      <c r="P652" s="32"/>
      <c r="Q652" s="10"/>
      <c r="R652" s="32"/>
      <c r="S652" s="10"/>
      <c r="T652" s="32"/>
      <c r="U652" s="10"/>
      <c r="V652" s="32"/>
      <c r="W652" s="10"/>
      <c r="X652" s="32"/>
      <c r="Y652" s="10"/>
      <c r="Z652" s="32"/>
      <c r="AA652" s="10"/>
      <c r="AB652" s="32"/>
      <c r="AC652" s="10"/>
      <c r="AD652" s="32"/>
      <c r="AE652" s="10"/>
      <c r="AF652" s="32"/>
      <c r="AG652" s="10"/>
      <c r="AH652" s="32"/>
      <c r="AI652" s="10"/>
      <c r="AJ652" s="32"/>
      <c r="AK652" s="10"/>
      <c r="AL652" s="32"/>
      <c r="AM652" s="10"/>
      <c r="AN652" s="32"/>
      <c r="AO652" s="10"/>
      <c r="AP652" s="32"/>
      <c r="AQ652" s="10"/>
      <c r="AR652" s="32"/>
      <c r="AS652" s="10"/>
      <c r="AT652" s="32"/>
      <c r="AU652" s="10"/>
      <c r="AV652" s="32"/>
      <c r="AW652" s="10"/>
      <c r="AX652" s="242"/>
      <c r="AY652" s="10"/>
      <c r="AZ652" s="32"/>
      <c r="BA652" s="10"/>
      <c r="BB652" s="242"/>
      <c r="BC652" s="10"/>
      <c r="BD652" s="242"/>
      <c r="BE652" s="7"/>
      <c r="BF652" s="247"/>
      <c r="BG652" s="10"/>
      <c r="BH652" s="242"/>
      <c r="BI652" s="7"/>
      <c r="BJ652" s="247"/>
      <c r="BK652" s="7"/>
      <c r="BL652" s="247"/>
      <c r="BM652" s="7"/>
      <c r="BN652" s="8"/>
      <c r="BO652" s="7"/>
      <c r="BP652" s="247"/>
      <c r="BQ652" s="7"/>
      <c r="BR652" s="247"/>
      <c r="BS652" s="7"/>
      <c r="BT652" s="247"/>
      <c r="BU652" s="7"/>
      <c r="BV652" s="247"/>
      <c r="BW652" s="7"/>
      <c r="BX652" s="8"/>
      <c r="BY652" s="7"/>
      <c r="BZ652" s="8"/>
      <c r="CB652" s="41"/>
      <c r="CC652" s="41">
        <f t="shared" si="50"/>
        <v>0</v>
      </c>
      <c r="CD652">
        <f t="shared" si="51"/>
        <v>0</v>
      </c>
      <c r="CF652" s="39"/>
    </row>
    <row r="653" spans="2:84" x14ac:dyDescent="0.25">
      <c r="B653" s="6"/>
      <c r="C653" s="10"/>
      <c r="D653" s="32"/>
      <c r="E653" s="10"/>
      <c r="F653" s="32"/>
      <c r="G653" s="10"/>
      <c r="H653" s="32"/>
      <c r="I653" s="10"/>
      <c r="J653" s="32"/>
      <c r="K653" s="94"/>
      <c r="L653" s="32"/>
      <c r="M653" s="10"/>
      <c r="N653" s="32"/>
      <c r="O653" s="10"/>
      <c r="P653" s="32"/>
      <c r="Q653" s="10"/>
      <c r="R653" s="32"/>
      <c r="S653" s="10"/>
      <c r="T653" s="32"/>
      <c r="U653" s="10"/>
      <c r="V653" s="32"/>
      <c r="W653" s="10"/>
      <c r="X653" s="32"/>
      <c r="Y653" s="10"/>
      <c r="Z653" s="32"/>
      <c r="AA653" s="10"/>
      <c r="AB653" s="32"/>
      <c r="AC653" s="10"/>
      <c r="AD653" s="32"/>
      <c r="AE653" s="10"/>
      <c r="AF653" s="32"/>
      <c r="AG653" s="10"/>
      <c r="AH653" s="32"/>
      <c r="AI653" s="10"/>
      <c r="AJ653" s="32"/>
      <c r="AK653" s="10"/>
      <c r="AL653" s="32"/>
      <c r="AM653" s="10"/>
      <c r="AN653" s="32"/>
      <c r="AO653" s="10"/>
      <c r="AP653" s="32"/>
      <c r="AQ653" s="10"/>
      <c r="AR653" s="32"/>
      <c r="AS653" s="10"/>
      <c r="AT653" s="32"/>
      <c r="AU653" s="10"/>
      <c r="AV653" s="32"/>
      <c r="AW653" s="10"/>
      <c r="AX653" s="242"/>
      <c r="AY653" s="10"/>
      <c r="AZ653" s="32"/>
      <c r="BA653" s="10"/>
      <c r="BB653" s="242"/>
      <c r="BC653" s="10"/>
      <c r="BD653" s="242"/>
      <c r="BE653" s="7"/>
      <c r="BF653" s="247"/>
      <c r="BG653" s="10"/>
      <c r="BH653" s="242"/>
      <c r="BI653" s="7"/>
      <c r="BJ653" s="247"/>
      <c r="BK653" s="7"/>
      <c r="BL653" s="247"/>
      <c r="BM653" s="7"/>
      <c r="BN653" s="8"/>
      <c r="BO653" s="7"/>
      <c r="BP653" s="247"/>
      <c r="BQ653" s="7"/>
      <c r="BR653" s="247"/>
      <c r="BS653" s="7"/>
      <c r="BT653" s="247"/>
      <c r="BU653" s="7"/>
      <c r="BV653" s="247"/>
      <c r="BW653" s="7"/>
      <c r="BX653" s="8"/>
      <c r="BY653" s="7"/>
      <c r="BZ653" s="8"/>
      <c r="CB653" s="41"/>
      <c r="CC653" s="41">
        <f t="shared" si="50"/>
        <v>0</v>
      </c>
      <c r="CD653">
        <f t="shared" si="51"/>
        <v>0</v>
      </c>
      <c r="CF653" s="39"/>
    </row>
    <row r="654" spans="2:84" x14ac:dyDescent="0.25">
      <c r="B654" s="6"/>
      <c r="C654" s="10"/>
      <c r="D654" s="32"/>
      <c r="E654" s="10"/>
      <c r="F654" s="32"/>
      <c r="G654" s="10"/>
      <c r="H654" s="32"/>
      <c r="I654" s="10"/>
      <c r="J654" s="32"/>
      <c r="K654" s="10"/>
      <c r="L654" s="32"/>
      <c r="M654" s="10"/>
      <c r="N654" s="32"/>
      <c r="O654" s="10"/>
      <c r="P654" s="32"/>
      <c r="Q654" s="10"/>
      <c r="R654" s="32"/>
      <c r="S654" s="10"/>
      <c r="T654" s="32"/>
      <c r="U654" s="10"/>
      <c r="V654" s="32"/>
      <c r="W654" s="10"/>
      <c r="X654" s="32"/>
      <c r="Y654" s="10"/>
      <c r="Z654" s="32"/>
      <c r="AA654" s="10"/>
      <c r="AB654" s="32"/>
      <c r="AC654" s="10"/>
      <c r="AD654" s="32"/>
      <c r="AE654" s="10"/>
      <c r="AF654" s="32"/>
      <c r="AG654" s="10"/>
      <c r="AH654" s="32"/>
      <c r="AI654" s="10"/>
      <c r="AJ654" s="32"/>
      <c r="AK654" s="10"/>
      <c r="AL654" s="32"/>
      <c r="AM654" s="10"/>
      <c r="AN654" s="32"/>
      <c r="AO654" s="10"/>
      <c r="AP654" s="32"/>
      <c r="AQ654" s="10"/>
      <c r="AR654" s="32"/>
      <c r="AS654" s="10"/>
      <c r="AT654" s="32"/>
      <c r="AU654" s="10"/>
      <c r="AV654" s="32"/>
      <c r="AW654" s="10"/>
      <c r="AX654" s="242"/>
      <c r="AY654" s="10"/>
      <c r="AZ654" s="32"/>
      <c r="BA654" s="10"/>
      <c r="BB654" s="242"/>
      <c r="BC654" s="10"/>
      <c r="BD654" s="242"/>
      <c r="BE654" s="7"/>
      <c r="BF654" s="247"/>
      <c r="BG654" s="10"/>
      <c r="BH654" s="242"/>
      <c r="BI654" s="7"/>
      <c r="BJ654" s="247"/>
      <c r="BK654" s="7"/>
      <c r="BL654" s="247"/>
      <c r="BM654" s="7"/>
      <c r="BN654" s="8"/>
      <c r="BO654" s="7"/>
      <c r="BP654" s="247"/>
      <c r="BQ654" s="7"/>
      <c r="BR654" s="247"/>
      <c r="BS654" s="7"/>
      <c r="BT654" s="247"/>
      <c r="BU654" s="7"/>
      <c r="BV654" s="247"/>
      <c r="BW654" s="7"/>
      <c r="BX654" s="8"/>
      <c r="BY654" s="7"/>
      <c r="BZ654" s="8"/>
      <c r="CB654" s="41"/>
      <c r="CC654" s="41">
        <f t="shared" si="50"/>
        <v>0</v>
      </c>
      <c r="CD654">
        <f t="shared" si="51"/>
        <v>0</v>
      </c>
    </row>
    <row r="655" spans="2:84" x14ac:dyDescent="0.25">
      <c r="B655" s="6"/>
      <c r="C655" s="10"/>
      <c r="D655" s="32"/>
      <c r="E655" s="10"/>
      <c r="F655" s="32"/>
      <c r="G655" s="10"/>
      <c r="H655" s="32"/>
      <c r="I655" s="10"/>
      <c r="J655" s="32"/>
      <c r="K655" s="94"/>
      <c r="L655" s="32"/>
      <c r="M655" s="10"/>
      <c r="N655" s="32"/>
      <c r="O655" s="10"/>
      <c r="P655" s="32"/>
      <c r="Q655" s="10"/>
      <c r="R655" s="32"/>
      <c r="S655" s="10"/>
      <c r="T655" s="32"/>
      <c r="U655" s="10"/>
      <c r="V655" s="32"/>
      <c r="W655" s="10"/>
      <c r="X655" s="32"/>
      <c r="Y655" s="10"/>
      <c r="Z655" s="32"/>
      <c r="AA655" s="10"/>
      <c r="AB655" s="32"/>
      <c r="AC655" s="10"/>
      <c r="AD655" s="32"/>
      <c r="AE655" s="10"/>
      <c r="AF655" s="32"/>
      <c r="AG655" s="10"/>
      <c r="AH655" s="32"/>
      <c r="AI655" s="10"/>
      <c r="AJ655" s="32"/>
      <c r="AK655" s="10"/>
      <c r="AL655" s="32"/>
      <c r="AM655" s="10"/>
      <c r="AN655" s="32"/>
      <c r="AO655" s="10"/>
      <c r="AP655" s="32"/>
      <c r="AQ655" s="10"/>
      <c r="AR655" s="32"/>
      <c r="AS655" s="10"/>
      <c r="AT655" s="32"/>
      <c r="AU655" s="10"/>
      <c r="AV655" s="32"/>
      <c r="AW655" s="10"/>
      <c r="AX655" s="242"/>
      <c r="AY655" s="10"/>
      <c r="AZ655" s="32"/>
      <c r="BA655" s="10"/>
      <c r="BB655" s="242"/>
      <c r="BC655" s="10"/>
      <c r="BD655" s="242"/>
      <c r="BE655" s="7"/>
      <c r="BF655" s="247"/>
      <c r="BG655" s="10"/>
      <c r="BH655" s="242"/>
      <c r="BI655" s="7"/>
      <c r="BJ655" s="247"/>
      <c r="BK655" s="7"/>
      <c r="BL655" s="247"/>
      <c r="BM655" s="7"/>
      <c r="BN655" s="8"/>
      <c r="BO655" s="7"/>
      <c r="BP655" s="247"/>
      <c r="BQ655" s="7"/>
      <c r="BR655" s="247"/>
      <c r="BS655" s="7"/>
      <c r="BT655" s="247"/>
      <c r="BU655" s="7"/>
      <c r="BV655" s="247"/>
      <c r="BW655" s="7"/>
      <c r="BX655" s="8"/>
      <c r="BY655" s="7"/>
      <c r="BZ655" s="8"/>
      <c r="CB655" s="41"/>
      <c r="CC655" s="41">
        <f t="shared" si="50"/>
        <v>0</v>
      </c>
      <c r="CD655">
        <f t="shared" si="51"/>
        <v>0</v>
      </c>
      <c r="CF655" s="39"/>
    </row>
    <row r="656" spans="2:84" x14ac:dyDescent="0.25">
      <c r="B656" s="6"/>
      <c r="C656" s="10"/>
      <c r="D656" s="32"/>
      <c r="E656" s="10"/>
      <c r="F656" s="32"/>
      <c r="G656" s="10"/>
      <c r="H656" s="32"/>
      <c r="I656" s="10"/>
      <c r="J656" s="32"/>
      <c r="K656" s="94"/>
      <c r="L656" s="32"/>
      <c r="M656" s="10"/>
      <c r="N656" s="32"/>
      <c r="O656" s="10"/>
      <c r="P656" s="32"/>
      <c r="Q656" s="10"/>
      <c r="R656" s="32"/>
      <c r="S656" s="10"/>
      <c r="T656" s="32"/>
      <c r="U656" s="10"/>
      <c r="V656" s="32"/>
      <c r="W656" s="10"/>
      <c r="X656" s="32"/>
      <c r="Y656" s="10"/>
      <c r="Z656" s="32"/>
      <c r="AA656" s="10"/>
      <c r="AB656" s="32"/>
      <c r="AC656" s="10"/>
      <c r="AD656" s="32"/>
      <c r="AE656" s="10"/>
      <c r="AF656" s="32"/>
      <c r="AG656" s="10"/>
      <c r="AH656" s="32"/>
      <c r="AI656" s="10"/>
      <c r="AJ656" s="32"/>
      <c r="AK656" s="10"/>
      <c r="AL656" s="32"/>
      <c r="AM656" s="10"/>
      <c r="AN656" s="32"/>
      <c r="AO656" s="10"/>
      <c r="AP656" s="32"/>
      <c r="AQ656" s="10"/>
      <c r="AR656" s="32"/>
      <c r="AS656" s="10"/>
      <c r="AT656" s="32"/>
      <c r="AU656" s="10"/>
      <c r="AV656" s="32"/>
      <c r="AW656" s="10"/>
      <c r="AX656" s="242"/>
      <c r="AY656" s="10"/>
      <c r="AZ656" s="32"/>
      <c r="BA656" s="10"/>
      <c r="BB656" s="242"/>
      <c r="BC656" s="10"/>
      <c r="BD656" s="242"/>
      <c r="BE656" s="7"/>
      <c r="BF656" s="247"/>
      <c r="BG656" s="10"/>
      <c r="BH656" s="242"/>
      <c r="BI656" s="7"/>
      <c r="BJ656" s="247"/>
      <c r="BK656" s="7"/>
      <c r="BL656" s="247"/>
      <c r="BM656" s="7"/>
      <c r="BN656" s="8"/>
      <c r="BO656" s="7"/>
      <c r="BP656" s="247"/>
      <c r="BQ656" s="7"/>
      <c r="BR656" s="247"/>
      <c r="BS656" s="7"/>
      <c r="BT656" s="247"/>
      <c r="BU656" s="7"/>
      <c r="BV656" s="247"/>
      <c r="BW656" s="7"/>
      <c r="BX656" s="8"/>
      <c r="BY656" s="7"/>
      <c r="BZ656" s="8"/>
      <c r="CB656" s="41"/>
      <c r="CC656" s="41">
        <f t="shared" si="50"/>
        <v>0</v>
      </c>
      <c r="CD656">
        <f t="shared" si="51"/>
        <v>0</v>
      </c>
      <c r="CF656" s="39"/>
    </row>
    <row r="657" spans="2:84" x14ac:dyDescent="0.25">
      <c r="B657" s="6"/>
      <c r="C657" s="10"/>
      <c r="D657" s="32"/>
      <c r="E657" s="10"/>
      <c r="F657" s="32"/>
      <c r="G657" s="10"/>
      <c r="H657" s="32"/>
      <c r="I657" s="10"/>
      <c r="J657" s="32"/>
      <c r="K657" s="10"/>
      <c r="L657" s="32"/>
      <c r="M657" s="10"/>
      <c r="N657" s="32"/>
      <c r="O657" s="10"/>
      <c r="P657" s="32"/>
      <c r="Q657" s="10"/>
      <c r="R657" s="32"/>
      <c r="S657" s="10"/>
      <c r="T657" s="32"/>
      <c r="U657" s="10"/>
      <c r="V657" s="32"/>
      <c r="W657" s="10"/>
      <c r="X657" s="32"/>
      <c r="Y657" s="10"/>
      <c r="Z657" s="32"/>
      <c r="AA657" s="10"/>
      <c r="AB657" s="32"/>
      <c r="AC657" s="10"/>
      <c r="AD657" s="32"/>
      <c r="AE657" s="10"/>
      <c r="AF657" s="32"/>
      <c r="AG657" s="10"/>
      <c r="AH657" s="32"/>
      <c r="AI657" s="10"/>
      <c r="AJ657" s="32"/>
      <c r="AK657" s="10"/>
      <c r="AL657" s="32"/>
      <c r="AM657" s="10"/>
      <c r="AN657" s="32"/>
      <c r="AO657" s="10"/>
      <c r="AP657" s="32"/>
      <c r="AQ657" s="10"/>
      <c r="AR657" s="32"/>
      <c r="AS657" s="10"/>
      <c r="AT657" s="32"/>
      <c r="AU657" s="10"/>
      <c r="AV657" s="32"/>
      <c r="AW657" s="10"/>
      <c r="AX657" s="242"/>
      <c r="AY657" s="10"/>
      <c r="AZ657" s="32"/>
      <c r="BA657" s="10"/>
      <c r="BB657" s="242"/>
      <c r="BC657" s="10"/>
      <c r="BD657" s="242"/>
      <c r="BE657" s="7"/>
      <c r="BF657" s="247"/>
      <c r="BG657" s="10"/>
      <c r="BH657" s="242"/>
      <c r="BI657" s="7"/>
      <c r="BJ657" s="247"/>
      <c r="BK657" s="7"/>
      <c r="BL657" s="247"/>
      <c r="BM657" s="7"/>
      <c r="BN657" s="8"/>
      <c r="BO657" s="7"/>
      <c r="BP657" s="247"/>
      <c r="BQ657" s="7"/>
      <c r="BR657" s="247"/>
      <c r="BS657" s="7"/>
      <c r="BT657" s="247"/>
      <c r="BU657" s="7"/>
      <c r="BV657" s="247"/>
      <c r="BW657" s="7"/>
      <c r="BX657" s="8"/>
      <c r="BY657" s="7"/>
      <c r="BZ657" s="8"/>
      <c r="CB657" s="41"/>
      <c r="CC657" s="41">
        <f t="shared" si="50"/>
        <v>0</v>
      </c>
      <c r="CD657">
        <f t="shared" si="51"/>
        <v>0</v>
      </c>
    </row>
    <row r="658" spans="2:84" x14ac:dyDescent="0.25">
      <c r="B658" s="6"/>
      <c r="C658" s="10"/>
      <c r="D658" s="32"/>
      <c r="E658" s="10"/>
      <c r="F658" s="32"/>
      <c r="G658" s="10"/>
      <c r="H658" s="32"/>
      <c r="I658" s="10"/>
      <c r="J658" s="32"/>
      <c r="K658" s="10"/>
      <c r="L658" s="32"/>
      <c r="M658" s="10"/>
      <c r="N658" s="32"/>
      <c r="O658" s="10"/>
      <c r="P658" s="32"/>
      <c r="Q658" s="10"/>
      <c r="R658" s="32"/>
      <c r="S658" s="10"/>
      <c r="T658" s="32"/>
      <c r="U658" s="10"/>
      <c r="V658" s="32"/>
      <c r="W658" s="10"/>
      <c r="X658" s="32"/>
      <c r="Y658" s="10"/>
      <c r="Z658" s="32"/>
      <c r="AA658" s="10"/>
      <c r="AB658" s="32"/>
      <c r="AC658" s="10"/>
      <c r="AD658" s="32"/>
      <c r="AE658" s="10"/>
      <c r="AF658" s="32"/>
      <c r="AG658" s="10"/>
      <c r="AH658" s="32"/>
      <c r="AI658" s="10"/>
      <c r="AJ658" s="32"/>
      <c r="AK658" s="10"/>
      <c r="AL658" s="32"/>
      <c r="AM658" s="10"/>
      <c r="AN658" s="32"/>
      <c r="AO658" s="10"/>
      <c r="AP658" s="32"/>
      <c r="AQ658" s="10"/>
      <c r="AR658" s="32"/>
      <c r="AS658" s="10"/>
      <c r="AT658" s="32"/>
      <c r="AU658" s="10"/>
      <c r="AV658" s="32"/>
      <c r="AW658" s="10"/>
      <c r="AX658" s="242"/>
      <c r="AY658" s="10"/>
      <c r="AZ658" s="32"/>
      <c r="BA658" s="10"/>
      <c r="BB658" s="242"/>
      <c r="BC658" s="10"/>
      <c r="BD658" s="242"/>
      <c r="BE658" s="7"/>
      <c r="BF658" s="247"/>
      <c r="BG658" s="10"/>
      <c r="BH658" s="242"/>
      <c r="BI658" s="7"/>
      <c r="BJ658" s="247"/>
      <c r="BK658" s="7"/>
      <c r="BL658" s="247"/>
      <c r="BM658" s="7"/>
      <c r="BN658" s="8"/>
      <c r="BO658" s="7"/>
      <c r="BP658" s="247"/>
      <c r="BQ658" s="7"/>
      <c r="BR658" s="247"/>
      <c r="BS658" s="7"/>
      <c r="BT658" s="247"/>
      <c r="BU658" s="7"/>
      <c r="BV658" s="247"/>
      <c r="BW658" s="7"/>
      <c r="BX658" s="8"/>
      <c r="BY658" s="7"/>
      <c r="BZ658" s="8"/>
      <c r="CB658" s="41"/>
      <c r="CC658" s="41">
        <f t="shared" si="50"/>
        <v>0</v>
      </c>
      <c r="CD658">
        <f t="shared" si="51"/>
        <v>0</v>
      </c>
    </row>
    <row r="659" spans="2:84" x14ac:dyDescent="0.25">
      <c r="B659" s="6"/>
      <c r="C659" s="10"/>
      <c r="D659" s="32"/>
      <c r="E659" s="10"/>
      <c r="F659" s="32"/>
      <c r="G659" s="10"/>
      <c r="H659" s="32"/>
      <c r="I659" s="10"/>
      <c r="J659" s="32"/>
      <c r="K659" s="10"/>
      <c r="L659" s="32"/>
      <c r="M659" s="10"/>
      <c r="N659" s="32"/>
      <c r="O659" s="10"/>
      <c r="P659" s="32"/>
      <c r="Q659" s="10"/>
      <c r="R659" s="32"/>
      <c r="S659" s="10"/>
      <c r="T659" s="32"/>
      <c r="U659" s="10"/>
      <c r="V659" s="32"/>
      <c r="W659" s="10"/>
      <c r="X659" s="32"/>
      <c r="Y659" s="10"/>
      <c r="Z659" s="32"/>
      <c r="AA659" s="10"/>
      <c r="AB659" s="32"/>
      <c r="AC659" s="10"/>
      <c r="AD659" s="32"/>
      <c r="AE659" s="10"/>
      <c r="AF659" s="32"/>
      <c r="AG659" s="10"/>
      <c r="AH659" s="32"/>
      <c r="AI659" s="10"/>
      <c r="AJ659" s="32"/>
      <c r="AK659" s="10"/>
      <c r="AL659" s="32"/>
      <c r="AM659" s="10"/>
      <c r="AN659" s="32"/>
      <c r="AO659" s="10"/>
      <c r="AP659" s="32"/>
      <c r="AQ659" s="10"/>
      <c r="AR659" s="32"/>
      <c r="AS659" s="10"/>
      <c r="AT659" s="32"/>
      <c r="AU659" s="10"/>
      <c r="AV659" s="32"/>
      <c r="AW659" s="10"/>
      <c r="AX659" s="242"/>
      <c r="AY659" s="10"/>
      <c r="AZ659" s="32"/>
      <c r="BA659" s="10"/>
      <c r="BB659" s="242"/>
      <c r="BC659" s="10"/>
      <c r="BD659" s="242"/>
      <c r="BE659" s="7"/>
      <c r="BF659" s="247"/>
      <c r="BG659" s="10"/>
      <c r="BH659" s="242"/>
      <c r="BI659" s="7"/>
      <c r="BJ659" s="247"/>
      <c r="BK659" s="7"/>
      <c r="BL659" s="247"/>
      <c r="BM659" s="7"/>
      <c r="BN659" s="8"/>
      <c r="BO659" s="7"/>
      <c r="BP659" s="247"/>
      <c r="BQ659" s="7"/>
      <c r="BR659" s="247"/>
      <c r="BS659" s="7"/>
      <c r="BT659" s="247"/>
      <c r="BU659" s="7"/>
      <c r="BV659" s="247"/>
      <c r="BW659" s="7"/>
      <c r="BX659" s="8"/>
      <c r="BY659" s="7"/>
      <c r="BZ659" s="8"/>
      <c r="CB659" s="41"/>
      <c r="CC659" s="41">
        <f t="shared" si="50"/>
        <v>0</v>
      </c>
      <c r="CD659">
        <f t="shared" si="51"/>
        <v>0</v>
      </c>
    </row>
    <row r="660" spans="2:84" x14ac:dyDescent="0.25">
      <c r="B660" s="6"/>
      <c r="C660" s="10"/>
      <c r="D660" s="32"/>
      <c r="E660" s="10"/>
      <c r="F660" s="32"/>
      <c r="G660" s="10"/>
      <c r="H660" s="32"/>
      <c r="I660" s="10"/>
      <c r="J660" s="32"/>
      <c r="K660" s="10"/>
      <c r="L660" s="32"/>
      <c r="M660" s="10"/>
      <c r="N660" s="32"/>
      <c r="O660" s="10"/>
      <c r="P660" s="32"/>
      <c r="Q660" s="10"/>
      <c r="R660" s="32"/>
      <c r="S660" s="10"/>
      <c r="T660" s="32"/>
      <c r="U660" s="10"/>
      <c r="V660" s="32"/>
      <c r="W660" s="10"/>
      <c r="X660" s="32"/>
      <c r="Y660" s="10"/>
      <c r="Z660" s="32"/>
      <c r="AA660" s="10"/>
      <c r="AB660" s="32"/>
      <c r="AC660" s="10"/>
      <c r="AD660" s="32"/>
      <c r="AE660" s="10"/>
      <c r="AF660" s="32"/>
      <c r="AG660" s="10"/>
      <c r="AH660" s="32"/>
      <c r="AI660" s="10"/>
      <c r="AJ660" s="32"/>
      <c r="AK660" s="10"/>
      <c r="AL660" s="32"/>
      <c r="AM660" s="10"/>
      <c r="AN660" s="32"/>
      <c r="AO660" s="10"/>
      <c r="AP660" s="32"/>
      <c r="AQ660" s="10"/>
      <c r="AR660" s="32"/>
      <c r="AS660" s="10"/>
      <c r="AT660" s="32"/>
      <c r="AU660" s="10"/>
      <c r="AV660" s="32"/>
      <c r="AW660" s="10"/>
      <c r="AX660" s="242"/>
      <c r="AY660" s="10"/>
      <c r="AZ660" s="32"/>
      <c r="BA660" s="10"/>
      <c r="BB660" s="242"/>
      <c r="BC660" s="10"/>
      <c r="BD660" s="242"/>
      <c r="BE660" s="7"/>
      <c r="BF660" s="247"/>
      <c r="BG660" s="10"/>
      <c r="BH660" s="242"/>
      <c r="BI660" s="7"/>
      <c r="BJ660" s="247"/>
      <c r="BK660" s="7"/>
      <c r="BL660" s="247"/>
      <c r="BM660" s="7"/>
      <c r="BN660" s="8"/>
      <c r="BO660" s="7"/>
      <c r="BP660" s="247"/>
      <c r="BQ660" s="7"/>
      <c r="BR660" s="247"/>
      <c r="BS660" s="7"/>
      <c r="BT660" s="247"/>
      <c r="BU660" s="7"/>
      <c r="BV660" s="247"/>
      <c r="BW660" s="7"/>
      <c r="BX660" s="8"/>
      <c r="BY660" s="7"/>
      <c r="BZ660" s="8"/>
      <c r="CB660" s="41"/>
      <c r="CC660" s="41">
        <f t="shared" si="50"/>
        <v>0</v>
      </c>
      <c r="CD660">
        <f t="shared" si="51"/>
        <v>0</v>
      </c>
    </row>
    <row r="661" spans="2:84" x14ac:dyDescent="0.25">
      <c r="B661" s="6"/>
      <c r="C661" s="10"/>
      <c r="D661" s="32"/>
      <c r="E661" s="10"/>
      <c r="F661" s="32"/>
      <c r="G661" s="10"/>
      <c r="H661" s="32"/>
      <c r="I661" s="10"/>
      <c r="J661" s="32"/>
      <c r="K661" s="94"/>
      <c r="L661" s="32"/>
      <c r="M661" s="10"/>
      <c r="N661" s="32"/>
      <c r="O661" s="10"/>
      <c r="P661" s="32"/>
      <c r="Q661" s="10"/>
      <c r="R661" s="32"/>
      <c r="S661" s="10"/>
      <c r="T661" s="32"/>
      <c r="U661" s="10"/>
      <c r="V661" s="32"/>
      <c r="W661" s="10"/>
      <c r="X661" s="32"/>
      <c r="Y661" s="10"/>
      <c r="Z661" s="32"/>
      <c r="AA661" s="10"/>
      <c r="AB661" s="32"/>
      <c r="AC661" s="10"/>
      <c r="AD661" s="32"/>
      <c r="AE661" s="10"/>
      <c r="AF661" s="32"/>
      <c r="AG661" s="10"/>
      <c r="AH661" s="32"/>
      <c r="AI661" s="10"/>
      <c r="AJ661" s="32"/>
      <c r="AK661" s="10"/>
      <c r="AL661" s="32"/>
      <c r="AM661" s="10"/>
      <c r="AN661" s="32"/>
      <c r="AO661" s="10"/>
      <c r="AP661" s="32"/>
      <c r="AQ661" s="10"/>
      <c r="AR661" s="32"/>
      <c r="AS661" s="10"/>
      <c r="AT661" s="32"/>
      <c r="AU661" s="10"/>
      <c r="AV661" s="32"/>
      <c r="AW661" s="10"/>
      <c r="AX661" s="242"/>
      <c r="AY661" s="10"/>
      <c r="AZ661" s="32"/>
      <c r="BA661" s="10"/>
      <c r="BB661" s="242"/>
      <c r="BC661" s="10"/>
      <c r="BD661" s="242"/>
      <c r="BE661" s="7"/>
      <c r="BF661" s="247"/>
      <c r="BG661" s="10"/>
      <c r="BH661" s="242"/>
      <c r="BI661" s="7"/>
      <c r="BJ661" s="247"/>
      <c r="BK661" s="7"/>
      <c r="BL661" s="247"/>
      <c r="BM661" s="7"/>
      <c r="BN661" s="8"/>
      <c r="BO661" s="7"/>
      <c r="BP661" s="247"/>
      <c r="BQ661" s="7"/>
      <c r="BR661" s="247"/>
      <c r="BS661" s="7"/>
      <c r="BT661" s="247"/>
      <c r="BU661" s="7"/>
      <c r="BV661" s="247"/>
      <c r="BW661" s="7"/>
      <c r="BX661" s="8"/>
      <c r="BY661" s="7"/>
      <c r="BZ661" s="8"/>
      <c r="CB661" s="41"/>
      <c r="CC661" s="41">
        <f t="shared" si="50"/>
        <v>0</v>
      </c>
      <c r="CD661">
        <f t="shared" si="51"/>
        <v>0</v>
      </c>
      <c r="CF661" s="39"/>
    </row>
    <row r="662" spans="2:84" x14ac:dyDescent="0.25">
      <c r="B662" s="6"/>
      <c r="C662" s="10"/>
      <c r="D662" s="32"/>
      <c r="E662" s="10"/>
      <c r="F662" s="32"/>
      <c r="G662" s="10"/>
      <c r="H662" s="32"/>
      <c r="I662" s="10"/>
      <c r="J662" s="32"/>
      <c r="K662" s="94"/>
      <c r="L662" s="32"/>
      <c r="M662" s="10"/>
      <c r="N662" s="32"/>
      <c r="O662" s="10"/>
      <c r="P662" s="32"/>
      <c r="Q662" s="10"/>
      <c r="R662" s="32"/>
      <c r="S662" s="10"/>
      <c r="T662" s="32"/>
      <c r="U662" s="10"/>
      <c r="V662" s="32"/>
      <c r="W662" s="10"/>
      <c r="X662" s="32"/>
      <c r="Y662" s="10"/>
      <c r="Z662" s="32"/>
      <c r="AA662" s="10"/>
      <c r="AB662" s="32"/>
      <c r="AC662" s="10"/>
      <c r="AD662" s="32"/>
      <c r="AE662" s="10"/>
      <c r="AF662" s="32"/>
      <c r="AG662" s="10"/>
      <c r="AH662" s="32"/>
      <c r="AI662" s="10"/>
      <c r="AJ662" s="32"/>
      <c r="AK662" s="10"/>
      <c r="AL662" s="32"/>
      <c r="AM662" s="10"/>
      <c r="AN662" s="32"/>
      <c r="AO662" s="10"/>
      <c r="AP662" s="32"/>
      <c r="AQ662" s="10"/>
      <c r="AR662" s="32"/>
      <c r="AS662" s="10"/>
      <c r="AT662" s="32"/>
      <c r="AU662" s="10"/>
      <c r="AV662" s="32"/>
      <c r="AW662" s="10"/>
      <c r="AX662" s="242"/>
      <c r="AY662" s="10"/>
      <c r="AZ662" s="32"/>
      <c r="BA662" s="10"/>
      <c r="BB662" s="242"/>
      <c r="BC662" s="10"/>
      <c r="BD662" s="242"/>
      <c r="BE662" s="7"/>
      <c r="BF662" s="247"/>
      <c r="BG662" s="10"/>
      <c r="BH662" s="242"/>
      <c r="BI662" s="7"/>
      <c r="BJ662" s="247"/>
      <c r="BK662" s="7"/>
      <c r="BL662" s="247"/>
      <c r="BM662" s="7"/>
      <c r="BN662" s="8"/>
      <c r="BO662" s="7"/>
      <c r="BP662" s="247"/>
      <c r="BQ662" s="7"/>
      <c r="BR662" s="247"/>
      <c r="BS662" s="7"/>
      <c r="BT662" s="247"/>
      <c r="BU662" s="7"/>
      <c r="BV662" s="247"/>
      <c r="BW662" s="7"/>
      <c r="BX662" s="8"/>
      <c r="BY662" s="7"/>
      <c r="BZ662" s="8"/>
      <c r="CB662" s="41"/>
      <c r="CC662" s="41">
        <f t="shared" si="50"/>
        <v>0</v>
      </c>
      <c r="CD662">
        <f t="shared" si="51"/>
        <v>0</v>
      </c>
      <c r="CF662" s="39"/>
    </row>
    <row r="663" spans="2:84" x14ac:dyDescent="0.25">
      <c r="B663" s="6"/>
      <c r="C663" s="10"/>
      <c r="D663" s="32"/>
      <c r="E663" s="10"/>
      <c r="F663" s="32"/>
      <c r="G663" s="10"/>
      <c r="H663" s="32"/>
      <c r="I663" s="10"/>
      <c r="J663" s="32"/>
      <c r="K663" s="94"/>
      <c r="L663" s="32"/>
      <c r="M663" s="10"/>
      <c r="N663" s="32"/>
      <c r="O663" s="10"/>
      <c r="P663" s="32"/>
      <c r="Q663" s="10"/>
      <c r="R663" s="32"/>
      <c r="S663" s="10"/>
      <c r="T663" s="32"/>
      <c r="U663" s="10"/>
      <c r="V663" s="32"/>
      <c r="W663" s="10"/>
      <c r="X663" s="32"/>
      <c r="Y663" s="10"/>
      <c r="Z663" s="32"/>
      <c r="AA663" s="10"/>
      <c r="AB663" s="32"/>
      <c r="AC663" s="10"/>
      <c r="AD663" s="32"/>
      <c r="AE663" s="10"/>
      <c r="AF663" s="32"/>
      <c r="AG663" s="10"/>
      <c r="AH663" s="32"/>
      <c r="AI663" s="10"/>
      <c r="AJ663" s="32"/>
      <c r="AK663" s="10"/>
      <c r="AL663" s="32"/>
      <c r="AM663" s="10"/>
      <c r="AN663" s="32"/>
      <c r="AO663" s="10"/>
      <c r="AP663" s="32"/>
      <c r="AQ663" s="10"/>
      <c r="AR663" s="32"/>
      <c r="AS663" s="10"/>
      <c r="AT663" s="32"/>
      <c r="AU663" s="10"/>
      <c r="AV663" s="32"/>
      <c r="AW663" s="10"/>
      <c r="AX663" s="242"/>
      <c r="AY663" s="10"/>
      <c r="AZ663" s="32"/>
      <c r="BA663" s="10"/>
      <c r="BB663" s="242"/>
      <c r="BC663" s="10"/>
      <c r="BD663" s="242"/>
      <c r="BE663" s="7"/>
      <c r="BF663" s="247"/>
      <c r="BG663" s="10"/>
      <c r="BH663" s="242"/>
      <c r="BI663" s="7"/>
      <c r="BJ663" s="247"/>
      <c r="BK663" s="7"/>
      <c r="BL663" s="247"/>
      <c r="BM663" s="7"/>
      <c r="BN663" s="8"/>
      <c r="BO663" s="7"/>
      <c r="BP663" s="247"/>
      <c r="BQ663" s="7"/>
      <c r="BR663" s="247"/>
      <c r="BS663" s="7"/>
      <c r="BT663" s="247"/>
      <c r="BU663" s="7"/>
      <c r="BV663" s="247"/>
      <c r="BW663" s="7"/>
      <c r="BX663" s="8"/>
      <c r="BY663" s="7"/>
      <c r="BZ663" s="8"/>
      <c r="CB663" s="41"/>
      <c r="CC663" s="41">
        <f t="shared" si="50"/>
        <v>0</v>
      </c>
      <c r="CD663">
        <f t="shared" si="51"/>
        <v>0</v>
      </c>
      <c r="CF663" s="39"/>
    </row>
    <row r="664" spans="2:84" x14ac:dyDescent="0.25">
      <c r="B664" s="6"/>
      <c r="C664" s="10"/>
      <c r="D664" s="32"/>
      <c r="E664" s="10"/>
      <c r="F664" s="32"/>
      <c r="G664" s="10"/>
      <c r="H664" s="32"/>
      <c r="I664" s="10"/>
      <c r="J664" s="32"/>
      <c r="K664" s="94"/>
      <c r="L664" s="32"/>
      <c r="M664" s="10"/>
      <c r="N664" s="32"/>
      <c r="O664" s="10"/>
      <c r="P664" s="32"/>
      <c r="Q664" s="10"/>
      <c r="R664" s="32"/>
      <c r="S664" s="10"/>
      <c r="T664" s="32"/>
      <c r="U664" s="10"/>
      <c r="V664" s="32"/>
      <c r="W664" s="10"/>
      <c r="X664" s="32"/>
      <c r="Y664" s="10"/>
      <c r="Z664" s="32"/>
      <c r="AA664" s="10"/>
      <c r="AB664" s="32"/>
      <c r="AC664" s="10"/>
      <c r="AD664" s="32"/>
      <c r="AE664" s="10"/>
      <c r="AF664" s="32"/>
      <c r="AG664" s="10"/>
      <c r="AH664" s="32"/>
      <c r="AI664" s="10"/>
      <c r="AJ664" s="32"/>
      <c r="AK664" s="10"/>
      <c r="AL664" s="32"/>
      <c r="AM664" s="10"/>
      <c r="AN664" s="32"/>
      <c r="AO664" s="10"/>
      <c r="AP664" s="32"/>
      <c r="AQ664" s="10"/>
      <c r="AR664" s="32"/>
      <c r="AS664" s="10"/>
      <c r="AT664" s="32"/>
      <c r="AU664" s="10"/>
      <c r="AV664" s="32"/>
      <c r="AW664" s="10"/>
      <c r="AX664" s="242"/>
      <c r="AY664" s="10"/>
      <c r="AZ664" s="32"/>
      <c r="BA664" s="10"/>
      <c r="BB664" s="242"/>
      <c r="BC664" s="10"/>
      <c r="BD664" s="242"/>
      <c r="BE664" s="7"/>
      <c r="BF664" s="247"/>
      <c r="BG664" s="10"/>
      <c r="BH664" s="242"/>
      <c r="BI664" s="7"/>
      <c r="BJ664" s="247"/>
      <c r="BK664" s="7"/>
      <c r="BL664" s="247"/>
      <c r="BM664" s="7"/>
      <c r="BN664" s="8"/>
      <c r="BO664" s="7"/>
      <c r="BP664" s="247"/>
      <c r="BQ664" s="7"/>
      <c r="BR664" s="247"/>
      <c r="BS664" s="7"/>
      <c r="BT664" s="247"/>
      <c r="BU664" s="7"/>
      <c r="BV664" s="247"/>
      <c r="BW664" s="7"/>
      <c r="BX664" s="8"/>
      <c r="BY664" s="7"/>
      <c r="BZ664" s="8"/>
      <c r="CB664" s="41"/>
      <c r="CC664" s="41">
        <f t="shared" si="50"/>
        <v>0</v>
      </c>
      <c r="CD664">
        <f t="shared" si="51"/>
        <v>0</v>
      </c>
      <c r="CF664" s="39"/>
    </row>
    <row r="665" spans="2:84" x14ac:dyDescent="0.25">
      <c r="B665" s="6"/>
      <c r="C665" s="10"/>
      <c r="D665" s="32"/>
      <c r="E665" s="10"/>
      <c r="F665" s="32"/>
      <c r="G665" s="10"/>
      <c r="H665" s="32"/>
      <c r="I665" s="10"/>
      <c r="J665" s="32"/>
      <c r="K665" s="94"/>
      <c r="L665" s="32"/>
      <c r="M665" s="10"/>
      <c r="N665" s="32"/>
      <c r="O665" s="10"/>
      <c r="P665" s="32"/>
      <c r="Q665" s="10"/>
      <c r="R665" s="32"/>
      <c r="S665" s="10"/>
      <c r="T665" s="32"/>
      <c r="U665" s="10"/>
      <c r="V665" s="32"/>
      <c r="W665" s="10"/>
      <c r="X665" s="32"/>
      <c r="Y665" s="10"/>
      <c r="Z665" s="32"/>
      <c r="AA665" s="10"/>
      <c r="AB665" s="32"/>
      <c r="AC665" s="10"/>
      <c r="AD665" s="32"/>
      <c r="AE665" s="10"/>
      <c r="AF665" s="32"/>
      <c r="AG665" s="10"/>
      <c r="AH665" s="32"/>
      <c r="AI665" s="10"/>
      <c r="AJ665" s="32"/>
      <c r="AK665" s="10"/>
      <c r="AL665" s="32"/>
      <c r="AM665" s="10"/>
      <c r="AN665" s="32"/>
      <c r="AO665" s="10"/>
      <c r="AP665" s="32"/>
      <c r="AQ665" s="10"/>
      <c r="AR665" s="32"/>
      <c r="AS665" s="10"/>
      <c r="AT665" s="32"/>
      <c r="AU665" s="10"/>
      <c r="AV665" s="32"/>
      <c r="AW665" s="10"/>
      <c r="AX665" s="242"/>
      <c r="AY665" s="10"/>
      <c r="AZ665" s="32"/>
      <c r="BA665" s="10"/>
      <c r="BB665" s="242"/>
      <c r="BC665" s="10"/>
      <c r="BD665" s="242"/>
      <c r="BE665" s="7"/>
      <c r="BF665" s="247"/>
      <c r="BG665" s="10"/>
      <c r="BH665" s="242"/>
      <c r="BI665" s="7"/>
      <c r="BJ665" s="247"/>
      <c r="BK665" s="7"/>
      <c r="BL665" s="247"/>
      <c r="BM665" s="7"/>
      <c r="BN665" s="8"/>
      <c r="BO665" s="7"/>
      <c r="BP665" s="247"/>
      <c r="BQ665" s="7"/>
      <c r="BR665" s="247"/>
      <c r="BS665" s="7"/>
      <c r="BT665" s="247"/>
      <c r="BU665" s="7"/>
      <c r="BV665" s="247"/>
      <c r="BW665" s="7"/>
      <c r="BX665" s="8"/>
      <c r="BY665" s="7"/>
      <c r="BZ665" s="8"/>
      <c r="CB665" s="41"/>
      <c r="CC665" s="41">
        <f t="shared" si="50"/>
        <v>0</v>
      </c>
      <c r="CD665">
        <f t="shared" si="51"/>
        <v>0</v>
      </c>
      <c r="CF665" s="39"/>
    </row>
    <row r="666" spans="2:84" x14ac:dyDescent="0.25">
      <c r="B666" s="6"/>
      <c r="C666" s="10"/>
      <c r="D666" s="32"/>
      <c r="E666" s="10"/>
      <c r="F666" s="32"/>
      <c r="G666" s="10"/>
      <c r="H666" s="32"/>
      <c r="I666" s="10"/>
      <c r="J666" s="32"/>
      <c r="K666" s="94"/>
      <c r="L666" s="32"/>
      <c r="M666" s="10"/>
      <c r="N666" s="32"/>
      <c r="O666" s="10"/>
      <c r="P666" s="32"/>
      <c r="Q666" s="10"/>
      <c r="R666" s="32"/>
      <c r="S666" s="10"/>
      <c r="T666" s="32"/>
      <c r="U666" s="10"/>
      <c r="V666" s="32"/>
      <c r="W666" s="10"/>
      <c r="X666" s="32"/>
      <c r="Y666" s="10"/>
      <c r="Z666" s="32"/>
      <c r="AA666" s="10"/>
      <c r="AB666" s="32"/>
      <c r="AC666" s="10"/>
      <c r="AD666" s="32"/>
      <c r="AE666" s="10"/>
      <c r="AF666" s="32"/>
      <c r="AG666" s="10"/>
      <c r="AH666" s="32"/>
      <c r="AI666" s="10"/>
      <c r="AJ666" s="32"/>
      <c r="AK666" s="10"/>
      <c r="AL666" s="32"/>
      <c r="AM666" s="10"/>
      <c r="AN666" s="32"/>
      <c r="AO666" s="10"/>
      <c r="AP666" s="32"/>
      <c r="AQ666" s="10"/>
      <c r="AR666" s="32"/>
      <c r="AS666" s="10"/>
      <c r="AT666" s="32"/>
      <c r="AU666" s="10"/>
      <c r="AV666" s="32"/>
      <c r="AW666" s="10"/>
      <c r="AX666" s="242"/>
      <c r="AY666" s="10"/>
      <c r="AZ666" s="32"/>
      <c r="BA666" s="10"/>
      <c r="BB666" s="242"/>
      <c r="BC666" s="10"/>
      <c r="BD666" s="242"/>
      <c r="BE666" s="7"/>
      <c r="BF666" s="247"/>
      <c r="BG666" s="10"/>
      <c r="BH666" s="242"/>
      <c r="BI666" s="7"/>
      <c r="BJ666" s="247"/>
      <c r="BK666" s="7"/>
      <c r="BL666" s="247"/>
      <c r="BM666" s="7"/>
      <c r="BN666" s="8"/>
      <c r="BO666" s="7"/>
      <c r="BP666" s="247"/>
      <c r="BQ666" s="7"/>
      <c r="BR666" s="247"/>
      <c r="BS666" s="7"/>
      <c r="BT666" s="247"/>
      <c r="BU666" s="7"/>
      <c r="BV666" s="247"/>
      <c r="BW666" s="7"/>
      <c r="BX666" s="8"/>
      <c r="BY666" s="7"/>
      <c r="BZ666" s="8"/>
      <c r="CB666" s="41"/>
      <c r="CC666" s="41">
        <f t="shared" ref="CC666:CC729" si="52">+AI666+AE666+Y666+W666+U666+S666+Q666+O666+M666+I666+G666+E666+C666+AG666+K666+BY666+CF666+AA666+AC666+AQ666+AU666+AW666+BE666+BW666+BQ666+BO666+BG666+BC666+BA666+AY666+BI666+BK666+BM666+BS666+BU666+AS666</f>
        <v>0</v>
      </c>
      <c r="CD666">
        <f t="shared" si="51"/>
        <v>0</v>
      </c>
      <c r="CF666" s="39"/>
    </row>
    <row r="667" spans="2:84" x14ac:dyDescent="0.25">
      <c r="B667" s="6"/>
      <c r="C667" s="10"/>
      <c r="D667" s="32"/>
      <c r="E667" s="10"/>
      <c r="F667" s="32"/>
      <c r="G667" s="10"/>
      <c r="H667" s="32"/>
      <c r="I667" s="10"/>
      <c r="J667" s="32"/>
      <c r="K667" s="94"/>
      <c r="L667" s="32"/>
      <c r="M667" s="10"/>
      <c r="N667" s="32"/>
      <c r="O667" s="10"/>
      <c r="P667" s="32"/>
      <c r="Q667" s="10"/>
      <c r="R667" s="32"/>
      <c r="S667" s="10"/>
      <c r="T667" s="32"/>
      <c r="U667" s="10"/>
      <c r="V667" s="32"/>
      <c r="W667" s="10"/>
      <c r="X667" s="32"/>
      <c r="Y667" s="10"/>
      <c r="Z667" s="32"/>
      <c r="AA667" s="10"/>
      <c r="AB667" s="32"/>
      <c r="AC667" s="10"/>
      <c r="AD667" s="32"/>
      <c r="AE667" s="10"/>
      <c r="AF667" s="32"/>
      <c r="AG667" s="10"/>
      <c r="AH667" s="32"/>
      <c r="AI667" s="10"/>
      <c r="AJ667" s="32"/>
      <c r="AK667" s="10"/>
      <c r="AL667" s="32"/>
      <c r="AM667" s="10"/>
      <c r="AN667" s="32"/>
      <c r="AO667" s="10"/>
      <c r="AP667" s="32"/>
      <c r="AQ667" s="10"/>
      <c r="AR667" s="32"/>
      <c r="AS667" s="10"/>
      <c r="AT667" s="32"/>
      <c r="AU667" s="10"/>
      <c r="AV667" s="32"/>
      <c r="AW667" s="10"/>
      <c r="AX667" s="242"/>
      <c r="AY667" s="10"/>
      <c r="AZ667" s="32"/>
      <c r="BA667" s="10"/>
      <c r="BB667" s="242"/>
      <c r="BC667" s="10"/>
      <c r="BD667" s="242"/>
      <c r="BE667" s="7"/>
      <c r="BF667" s="247"/>
      <c r="BG667" s="10"/>
      <c r="BH667" s="242"/>
      <c r="BI667" s="7"/>
      <c r="BJ667" s="247"/>
      <c r="BK667" s="7"/>
      <c r="BL667" s="247"/>
      <c r="BM667" s="7"/>
      <c r="BN667" s="8"/>
      <c r="BO667" s="7"/>
      <c r="BP667" s="247"/>
      <c r="BQ667" s="7"/>
      <c r="BR667" s="247"/>
      <c r="BS667" s="7"/>
      <c r="BT667" s="247"/>
      <c r="BU667" s="7"/>
      <c r="BV667" s="247"/>
      <c r="BW667" s="7"/>
      <c r="BX667" s="8"/>
      <c r="BY667" s="7"/>
      <c r="BZ667" s="8"/>
      <c r="CB667" s="41"/>
      <c r="CC667" s="41">
        <f t="shared" si="52"/>
        <v>0</v>
      </c>
      <c r="CD667">
        <f t="shared" si="51"/>
        <v>0</v>
      </c>
      <c r="CF667" s="39"/>
    </row>
    <row r="668" spans="2:84" x14ac:dyDescent="0.25">
      <c r="B668" s="6"/>
      <c r="C668" s="10"/>
      <c r="D668" s="32"/>
      <c r="E668" s="10"/>
      <c r="F668" s="32"/>
      <c r="G668" s="10"/>
      <c r="H668" s="32"/>
      <c r="I668" s="10"/>
      <c r="J668" s="32"/>
      <c r="K668" s="10"/>
      <c r="L668" s="32"/>
      <c r="M668" s="10"/>
      <c r="N668" s="32"/>
      <c r="O668" s="10"/>
      <c r="P668" s="32"/>
      <c r="Q668" s="10"/>
      <c r="R668" s="32"/>
      <c r="S668" s="10"/>
      <c r="T668" s="32"/>
      <c r="U668" s="10"/>
      <c r="V668" s="32"/>
      <c r="W668" s="10"/>
      <c r="X668" s="32"/>
      <c r="Y668" s="10"/>
      <c r="Z668" s="32"/>
      <c r="AA668" s="10"/>
      <c r="AB668" s="32"/>
      <c r="AC668" s="10"/>
      <c r="AD668" s="32"/>
      <c r="AE668" s="10"/>
      <c r="AF668" s="32"/>
      <c r="AG668" s="10"/>
      <c r="AH668" s="32"/>
      <c r="AI668" s="10"/>
      <c r="AJ668" s="32"/>
      <c r="AK668" s="10"/>
      <c r="AL668" s="32"/>
      <c r="AM668" s="10"/>
      <c r="AN668" s="32"/>
      <c r="AO668" s="10"/>
      <c r="AP668" s="32"/>
      <c r="AQ668" s="10"/>
      <c r="AR668" s="32"/>
      <c r="AS668" s="10"/>
      <c r="AT668" s="32"/>
      <c r="AU668" s="10"/>
      <c r="AV668" s="32"/>
      <c r="AW668" s="10"/>
      <c r="AX668" s="242"/>
      <c r="AY668" s="10"/>
      <c r="AZ668" s="32"/>
      <c r="BA668" s="10"/>
      <c r="BB668" s="242"/>
      <c r="BC668" s="10"/>
      <c r="BD668" s="242"/>
      <c r="BE668" s="7"/>
      <c r="BF668" s="247"/>
      <c r="BG668" s="10"/>
      <c r="BH668" s="242"/>
      <c r="BI668" s="7"/>
      <c r="BJ668" s="247"/>
      <c r="BK668" s="7"/>
      <c r="BL668" s="247"/>
      <c r="BM668" s="7"/>
      <c r="BN668" s="8"/>
      <c r="BO668" s="7"/>
      <c r="BP668" s="247"/>
      <c r="BQ668" s="7"/>
      <c r="BR668" s="247"/>
      <c r="BS668" s="7"/>
      <c r="BT668" s="247"/>
      <c r="BU668" s="7"/>
      <c r="BV668" s="247"/>
      <c r="BW668" s="7"/>
      <c r="BX668" s="8"/>
      <c r="BY668" s="7"/>
      <c r="BZ668" s="8"/>
      <c r="CB668" s="41"/>
      <c r="CC668" s="41">
        <f t="shared" si="52"/>
        <v>0</v>
      </c>
      <c r="CD668">
        <f t="shared" si="51"/>
        <v>0</v>
      </c>
    </row>
    <row r="669" spans="2:84" x14ac:dyDescent="0.25">
      <c r="B669" s="6"/>
      <c r="C669" s="10"/>
      <c r="D669" s="32"/>
      <c r="E669" s="10"/>
      <c r="F669" s="32"/>
      <c r="G669" s="10"/>
      <c r="H669" s="32"/>
      <c r="I669" s="10"/>
      <c r="J669" s="32"/>
      <c r="K669" s="10"/>
      <c r="L669" s="32"/>
      <c r="M669" s="10"/>
      <c r="N669" s="32"/>
      <c r="O669" s="10"/>
      <c r="P669" s="32"/>
      <c r="Q669" s="10"/>
      <c r="R669" s="32"/>
      <c r="S669" s="10"/>
      <c r="T669" s="32"/>
      <c r="U669" s="10"/>
      <c r="V669" s="32"/>
      <c r="W669" s="10"/>
      <c r="X669" s="32"/>
      <c r="Y669" s="10"/>
      <c r="Z669" s="32"/>
      <c r="AA669" s="10"/>
      <c r="AB669" s="32"/>
      <c r="AC669" s="10"/>
      <c r="AD669" s="32"/>
      <c r="AE669" s="10"/>
      <c r="AF669" s="32"/>
      <c r="AG669" s="10"/>
      <c r="AH669" s="32"/>
      <c r="AI669" s="10"/>
      <c r="AJ669" s="32"/>
      <c r="AK669" s="10"/>
      <c r="AL669" s="32"/>
      <c r="AM669" s="10"/>
      <c r="AN669" s="32"/>
      <c r="AO669" s="10"/>
      <c r="AP669" s="32"/>
      <c r="AQ669" s="10"/>
      <c r="AR669" s="32"/>
      <c r="AS669" s="10"/>
      <c r="AT669" s="32"/>
      <c r="AU669" s="10"/>
      <c r="AV669" s="32"/>
      <c r="AW669" s="10"/>
      <c r="AX669" s="242"/>
      <c r="AY669" s="10"/>
      <c r="AZ669" s="32"/>
      <c r="BA669" s="10"/>
      <c r="BB669" s="242"/>
      <c r="BC669" s="10"/>
      <c r="BD669" s="242"/>
      <c r="BE669" s="7"/>
      <c r="BF669" s="247"/>
      <c r="BG669" s="10"/>
      <c r="BH669" s="242"/>
      <c r="BI669" s="7"/>
      <c r="BJ669" s="247"/>
      <c r="BK669" s="7"/>
      <c r="BL669" s="247"/>
      <c r="BM669" s="7"/>
      <c r="BN669" s="8"/>
      <c r="BO669" s="7"/>
      <c r="BP669" s="247"/>
      <c r="BQ669" s="7"/>
      <c r="BR669" s="247"/>
      <c r="BS669" s="7"/>
      <c r="BT669" s="247"/>
      <c r="BU669" s="7"/>
      <c r="BV669" s="247"/>
      <c r="BW669" s="7"/>
      <c r="BX669" s="8"/>
      <c r="BY669" s="7"/>
      <c r="BZ669" s="8"/>
      <c r="CB669" s="41"/>
      <c r="CC669" s="41">
        <f t="shared" si="52"/>
        <v>0</v>
      </c>
      <c r="CD669">
        <f t="shared" si="51"/>
        <v>0</v>
      </c>
    </row>
    <row r="670" spans="2:84" x14ac:dyDescent="0.25">
      <c r="B670" s="6"/>
      <c r="C670" s="10"/>
      <c r="D670" s="32"/>
      <c r="E670" s="10"/>
      <c r="F670" s="32"/>
      <c r="G670" s="10"/>
      <c r="H670" s="32"/>
      <c r="I670" s="10"/>
      <c r="J670" s="32"/>
      <c r="K670" s="10"/>
      <c r="L670" s="32"/>
      <c r="M670" s="10"/>
      <c r="N670" s="32"/>
      <c r="O670" s="10"/>
      <c r="P670" s="32"/>
      <c r="Q670" s="10"/>
      <c r="R670" s="32"/>
      <c r="S670" s="10"/>
      <c r="T670" s="32"/>
      <c r="U670" s="10"/>
      <c r="V670" s="32"/>
      <c r="W670" s="10"/>
      <c r="X670" s="32"/>
      <c r="Y670" s="10"/>
      <c r="Z670" s="32"/>
      <c r="AA670" s="10"/>
      <c r="AB670" s="32"/>
      <c r="AC670" s="10"/>
      <c r="AD670" s="32"/>
      <c r="AE670" s="10"/>
      <c r="AF670" s="32"/>
      <c r="AG670" s="10"/>
      <c r="AH670" s="32"/>
      <c r="AI670" s="10"/>
      <c r="AJ670" s="32"/>
      <c r="AK670" s="10"/>
      <c r="AL670" s="32"/>
      <c r="AM670" s="10"/>
      <c r="AN670" s="32"/>
      <c r="AO670" s="10"/>
      <c r="AP670" s="32"/>
      <c r="AQ670" s="10"/>
      <c r="AR670" s="32"/>
      <c r="AS670" s="10"/>
      <c r="AT670" s="32"/>
      <c r="AU670" s="10"/>
      <c r="AV670" s="32"/>
      <c r="AW670" s="10"/>
      <c r="AX670" s="242"/>
      <c r="AY670" s="10"/>
      <c r="AZ670" s="32"/>
      <c r="BA670" s="10"/>
      <c r="BB670" s="242"/>
      <c r="BC670" s="10"/>
      <c r="BD670" s="242"/>
      <c r="BE670" s="7"/>
      <c r="BF670" s="247"/>
      <c r="BG670" s="10"/>
      <c r="BH670" s="242"/>
      <c r="BI670" s="7"/>
      <c r="BJ670" s="247"/>
      <c r="BK670" s="7"/>
      <c r="BL670" s="247"/>
      <c r="BM670" s="7"/>
      <c r="BN670" s="8"/>
      <c r="BO670" s="7"/>
      <c r="BP670" s="247"/>
      <c r="BQ670" s="7"/>
      <c r="BR670" s="247"/>
      <c r="BS670" s="7"/>
      <c r="BT670" s="247"/>
      <c r="BU670" s="7"/>
      <c r="BV670" s="247"/>
      <c r="BW670" s="7"/>
      <c r="BX670" s="8"/>
      <c r="BY670" s="7"/>
      <c r="BZ670" s="8"/>
      <c r="CB670" s="41"/>
      <c r="CC670" s="41">
        <f t="shared" si="52"/>
        <v>0</v>
      </c>
      <c r="CD670">
        <f t="shared" si="51"/>
        <v>0</v>
      </c>
    </row>
    <row r="671" spans="2:84" x14ac:dyDescent="0.25">
      <c r="B671" s="6"/>
      <c r="C671" s="10"/>
      <c r="D671" s="32"/>
      <c r="E671" s="10"/>
      <c r="F671" s="32"/>
      <c r="G671" s="10"/>
      <c r="H671" s="32"/>
      <c r="I671" s="10"/>
      <c r="J671" s="32"/>
      <c r="K671" s="10"/>
      <c r="L671" s="32"/>
      <c r="M671" s="10"/>
      <c r="N671" s="32"/>
      <c r="O671" s="10"/>
      <c r="P671" s="32"/>
      <c r="Q671" s="10"/>
      <c r="R671" s="32"/>
      <c r="S671" s="10"/>
      <c r="T671" s="32"/>
      <c r="U671" s="10"/>
      <c r="V671" s="32"/>
      <c r="W671" s="10"/>
      <c r="X671" s="32"/>
      <c r="Y671" s="10"/>
      <c r="Z671" s="32"/>
      <c r="AA671" s="10"/>
      <c r="AB671" s="32"/>
      <c r="AC671" s="10"/>
      <c r="AD671" s="32"/>
      <c r="AE671" s="10"/>
      <c r="AF671" s="32"/>
      <c r="AG671" s="10"/>
      <c r="AH671" s="32"/>
      <c r="AI671" s="10"/>
      <c r="AJ671" s="32"/>
      <c r="AK671" s="10"/>
      <c r="AL671" s="32"/>
      <c r="AM671" s="10"/>
      <c r="AN671" s="32"/>
      <c r="AO671" s="10"/>
      <c r="AP671" s="32"/>
      <c r="AQ671" s="10"/>
      <c r="AR671" s="32"/>
      <c r="AS671" s="10"/>
      <c r="AT671" s="32"/>
      <c r="AU671" s="10"/>
      <c r="AV671" s="32"/>
      <c r="AW671" s="10"/>
      <c r="AX671" s="242"/>
      <c r="AY671" s="10"/>
      <c r="AZ671" s="32"/>
      <c r="BA671" s="10"/>
      <c r="BB671" s="242"/>
      <c r="BC671" s="10"/>
      <c r="BD671" s="242"/>
      <c r="BE671" s="7"/>
      <c r="BF671" s="247"/>
      <c r="BG671" s="10"/>
      <c r="BH671" s="242"/>
      <c r="BI671" s="7"/>
      <c r="BJ671" s="247"/>
      <c r="BK671" s="7"/>
      <c r="BL671" s="247"/>
      <c r="BM671" s="7"/>
      <c r="BN671" s="8"/>
      <c r="BO671" s="7"/>
      <c r="BP671" s="247"/>
      <c r="BQ671" s="7"/>
      <c r="BR671" s="247"/>
      <c r="BS671" s="7"/>
      <c r="BT671" s="247"/>
      <c r="BU671" s="7"/>
      <c r="BV671" s="247"/>
      <c r="BW671" s="7"/>
      <c r="BX671" s="8"/>
      <c r="BY671" s="7"/>
      <c r="BZ671" s="8"/>
      <c r="CB671" s="41"/>
      <c r="CC671" s="41">
        <f t="shared" si="52"/>
        <v>0</v>
      </c>
      <c r="CD671">
        <f t="shared" si="51"/>
        <v>0</v>
      </c>
    </row>
    <row r="672" spans="2:84" x14ac:dyDescent="0.25">
      <c r="B672" s="6"/>
      <c r="C672" s="10"/>
      <c r="D672" s="32"/>
      <c r="E672" s="10"/>
      <c r="F672" s="32"/>
      <c r="G672" s="10"/>
      <c r="H672" s="32"/>
      <c r="I672" s="10"/>
      <c r="J672" s="32"/>
      <c r="K672" s="94"/>
      <c r="L672" s="32"/>
      <c r="M672" s="10"/>
      <c r="N672" s="32"/>
      <c r="O672" s="10"/>
      <c r="P672" s="32"/>
      <c r="Q672" s="10"/>
      <c r="R672" s="32"/>
      <c r="S672" s="10"/>
      <c r="T672" s="32"/>
      <c r="U672" s="10"/>
      <c r="V672" s="32"/>
      <c r="W672" s="10"/>
      <c r="X672" s="32"/>
      <c r="Y672" s="10"/>
      <c r="Z672" s="32"/>
      <c r="AA672" s="10"/>
      <c r="AB672" s="32"/>
      <c r="AC672" s="10"/>
      <c r="AD672" s="32"/>
      <c r="AE672" s="10"/>
      <c r="AF672" s="32"/>
      <c r="AG672" s="10"/>
      <c r="AH672" s="32"/>
      <c r="AI672" s="10"/>
      <c r="AJ672" s="32"/>
      <c r="AK672" s="10"/>
      <c r="AL672" s="32"/>
      <c r="AM672" s="10"/>
      <c r="AN672" s="32"/>
      <c r="AO672" s="10"/>
      <c r="AP672" s="32"/>
      <c r="AQ672" s="10"/>
      <c r="AR672" s="32"/>
      <c r="AS672" s="10"/>
      <c r="AT672" s="32"/>
      <c r="AU672" s="10"/>
      <c r="AV672" s="32"/>
      <c r="AW672" s="10"/>
      <c r="AX672" s="242"/>
      <c r="AY672" s="10"/>
      <c r="AZ672" s="32"/>
      <c r="BA672" s="10"/>
      <c r="BB672" s="242"/>
      <c r="BC672" s="10"/>
      <c r="BD672" s="242"/>
      <c r="BE672" s="7"/>
      <c r="BF672" s="247"/>
      <c r="BG672" s="10"/>
      <c r="BH672" s="242"/>
      <c r="BI672" s="7"/>
      <c r="BJ672" s="247"/>
      <c r="BK672" s="7"/>
      <c r="BL672" s="247"/>
      <c r="BM672" s="7"/>
      <c r="BN672" s="8"/>
      <c r="BO672" s="7"/>
      <c r="BP672" s="247"/>
      <c r="BQ672" s="7"/>
      <c r="BR672" s="247"/>
      <c r="BS672" s="7"/>
      <c r="BT672" s="247"/>
      <c r="BU672" s="7"/>
      <c r="BV672" s="247"/>
      <c r="BW672" s="7"/>
      <c r="BX672" s="8"/>
      <c r="BY672" s="7"/>
      <c r="BZ672" s="8"/>
      <c r="CB672" s="41"/>
      <c r="CC672" s="41">
        <f t="shared" si="52"/>
        <v>0</v>
      </c>
      <c r="CD672">
        <f t="shared" si="51"/>
        <v>0</v>
      </c>
      <c r="CF672" s="39"/>
    </row>
    <row r="673" spans="2:84" x14ac:dyDescent="0.25">
      <c r="B673" s="6"/>
      <c r="C673" s="10"/>
      <c r="D673" s="32"/>
      <c r="E673" s="10"/>
      <c r="F673" s="32"/>
      <c r="G673" s="10"/>
      <c r="H673" s="32"/>
      <c r="I673" s="10"/>
      <c r="J673" s="32"/>
      <c r="K673" s="10"/>
      <c r="L673" s="32"/>
      <c r="M673" s="10"/>
      <c r="N673" s="32"/>
      <c r="O673" s="10"/>
      <c r="P673" s="32"/>
      <c r="Q673" s="10"/>
      <c r="R673" s="32"/>
      <c r="S673" s="10"/>
      <c r="T673" s="32"/>
      <c r="U673" s="10"/>
      <c r="V673" s="32"/>
      <c r="W673" s="10"/>
      <c r="X673" s="32"/>
      <c r="Y673" s="10"/>
      <c r="Z673" s="32"/>
      <c r="AA673" s="10"/>
      <c r="AB673" s="32"/>
      <c r="AC673" s="10"/>
      <c r="AD673" s="32"/>
      <c r="AE673" s="10"/>
      <c r="AF673" s="32"/>
      <c r="AG673" s="10"/>
      <c r="AH673" s="32"/>
      <c r="AI673" s="10"/>
      <c r="AJ673" s="32"/>
      <c r="AK673" s="10"/>
      <c r="AL673" s="32"/>
      <c r="AM673" s="10"/>
      <c r="AN673" s="32"/>
      <c r="AO673" s="10"/>
      <c r="AP673" s="32"/>
      <c r="AQ673" s="10"/>
      <c r="AR673" s="32"/>
      <c r="AS673" s="10"/>
      <c r="AT673" s="32"/>
      <c r="AU673" s="10"/>
      <c r="AV673" s="32"/>
      <c r="AW673" s="10"/>
      <c r="AX673" s="242"/>
      <c r="AY673" s="10"/>
      <c r="AZ673" s="32"/>
      <c r="BA673" s="10"/>
      <c r="BB673" s="242"/>
      <c r="BC673" s="10"/>
      <c r="BD673" s="242"/>
      <c r="BE673" s="7"/>
      <c r="BF673" s="247"/>
      <c r="BG673" s="10"/>
      <c r="BH673" s="242"/>
      <c r="BI673" s="7"/>
      <c r="BJ673" s="247"/>
      <c r="BK673" s="7"/>
      <c r="BL673" s="247"/>
      <c r="BM673" s="7"/>
      <c r="BN673" s="8"/>
      <c r="BO673" s="7"/>
      <c r="BP673" s="247"/>
      <c r="BQ673" s="7"/>
      <c r="BR673" s="247"/>
      <c r="BS673" s="7"/>
      <c r="BT673" s="247"/>
      <c r="BU673" s="7"/>
      <c r="BV673" s="247"/>
      <c r="BW673" s="7"/>
      <c r="BX673" s="8"/>
      <c r="BY673" s="7"/>
      <c r="BZ673" s="8"/>
      <c r="CB673" s="41"/>
      <c r="CC673" s="41">
        <f t="shared" si="52"/>
        <v>0</v>
      </c>
      <c r="CD673">
        <f t="shared" si="51"/>
        <v>0</v>
      </c>
    </row>
    <row r="674" spans="2:84" x14ac:dyDescent="0.25">
      <c r="B674" s="6"/>
      <c r="C674" s="10"/>
      <c r="D674" s="32"/>
      <c r="E674" s="10"/>
      <c r="F674" s="32"/>
      <c r="G674" s="10"/>
      <c r="H674" s="32"/>
      <c r="I674" s="10"/>
      <c r="J674" s="32"/>
      <c r="K674" s="94"/>
      <c r="L674" s="32"/>
      <c r="M674" s="10"/>
      <c r="N674" s="32"/>
      <c r="O674" s="10"/>
      <c r="P674" s="32"/>
      <c r="Q674" s="10"/>
      <c r="R674" s="32"/>
      <c r="S674" s="10"/>
      <c r="T674" s="32"/>
      <c r="U674" s="10"/>
      <c r="V674" s="32"/>
      <c r="W674" s="10"/>
      <c r="X674" s="32"/>
      <c r="Y674" s="10"/>
      <c r="Z674" s="32"/>
      <c r="AA674" s="10"/>
      <c r="AB674" s="32"/>
      <c r="AC674" s="10"/>
      <c r="AD674" s="32"/>
      <c r="AE674" s="10"/>
      <c r="AF674" s="32"/>
      <c r="AG674" s="10"/>
      <c r="AH674" s="32"/>
      <c r="AI674" s="10"/>
      <c r="AJ674" s="32"/>
      <c r="AK674" s="10"/>
      <c r="AL674" s="32"/>
      <c r="AM674" s="10"/>
      <c r="AN674" s="32"/>
      <c r="AO674" s="10"/>
      <c r="AP674" s="32"/>
      <c r="AQ674" s="10"/>
      <c r="AR674" s="32"/>
      <c r="AS674" s="10"/>
      <c r="AT674" s="32"/>
      <c r="AU674" s="10"/>
      <c r="AV674" s="32"/>
      <c r="AW674" s="10"/>
      <c r="AX674" s="242"/>
      <c r="AY674" s="10"/>
      <c r="AZ674" s="32"/>
      <c r="BA674" s="10"/>
      <c r="BB674" s="242"/>
      <c r="BC674" s="10"/>
      <c r="BD674" s="242"/>
      <c r="BE674" s="7"/>
      <c r="BF674" s="247"/>
      <c r="BG674" s="10"/>
      <c r="BH674" s="242"/>
      <c r="BI674" s="7"/>
      <c r="BJ674" s="247"/>
      <c r="BK674" s="7"/>
      <c r="BL674" s="247"/>
      <c r="BM674" s="7"/>
      <c r="BN674" s="8"/>
      <c r="BO674" s="7"/>
      <c r="BP674" s="247"/>
      <c r="BQ674" s="7"/>
      <c r="BR674" s="247"/>
      <c r="BS674" s="7"/>
      <c r="BT674" s="247"/>
      <c r="BU674" s="7"/>
      <c r="BV674" s="247"/>
      <c r="BW674" s="7"/>
      <c r="BX674" s="8"/>
      <c r="BY674" s="7"/>
      <c r="BZ674" s="8"/>
      <c r="CB674" s="41"/>
      <c r="CC674" s="41">
        <f t="shared" si="52"/>
        <v>0</v>
      </c>
      <c r="CD674">
        <f t="shared" si="51"/>
        <v>0</v>
      </c>
      <c r="CF674" s="39"/>
    </row>
    <row r="675" spans="2:84" x14ac:dyDescent="0.25">
      <c r="B675" s="6"/>
      <c r="C675" s="10"/>
      <c r="D675" s="32"/>
      <c r="E675" s="10"/>
      <c r="F675" s="32"/>
      <c r="G675" s="10"/>
      <c r="H675" s="32"/>
      <c r="I675" s="10"/>
      <c r="J675" s="32"/>
      <c r="K675" s="94"/>
      <c r="L675" s="32"/>
      <c r="M675" s="10"/>
      <c r="N675" s="32"/>
      <c r="O675" s="10"/>
      <c r="P675" s="32"/>
      <c r="Q675" s="10"/>
      <c r="R675" s="32"/>
      <c r="S675" s="10"/>
      <c r="T675" s="32"/>
      <c r="U675" s="10"/>
      <c r="V675" s="32"/>
      <c r="W675" s="10"/>
      <c r="X675" s="32"/>
      <c r="Y675" s="10"/>
      <c r="Z675" s="32"/>
      <c r="AA675" s="10"/>
      <c r="AB675" s="32"/>
      <c r="AC675" s="10"/>
      <c r="AD675" s="32"/>
      <c r="AE675" s="10"/>
      <c r="AF675" s="32"/>
      <c r="AG675" s="10"/>
      <c r="AH675" s="32"/>
      <c r="AI675" s="10"/>
      <c r="AJ675" s="32"/>
      <c r="AK675" s="10"/>
      <c r="AL675" s="32"/>
      <c r="AM675" s="10"/>
      <c r="AN675" s="32"/>
      <c r="AO675" s="10"/>
      <c r="AP675" s="32"/>
      <c r="AQ675" s="10"/>
      <c r="AR675" s="32"/>
      <c r="AS675" s="10"/>
      <c r="AT675" s="32"/>
      <c r="AU675" s="10"/>
      <c r="AV675" s="32"/>
      <c r="AW675" s="10"/>
      <c r="AX675" s="242"/>
      <c r="AY675" s="10"/>
      <c r="AZ675" s="32"/>
      <c r="BA675" s="10"/>
      <c r="BB675" s="242"/>
      <c r="BC675" s="10"/>
      <c r="BD675" s="242"/>
      <c r="BE675" s="7"/>
      <c r="BF675" s="247"/>
      <c r="BG675" s="10"/>
      <c r="BH675" s="242"/>
      <c r="BI675" s="7"/>
      <c r="BJ675" s="247"/>
      <c r="BK675" s="7"/>
      <c r="BL675" s="247"/>
      <c r="BM675" s="7"/>
      <c r="BN675" s="8"/>
      <c r="BO675" s="7"/>
      <c r="BP675" s="247"/>
      <c r="BQ675" s="7"/>
      <c r="BR675" s="247"/>
      <c r="BS675" s="7"/>
      <c r="BT675" s="247"/>
      <c r="BU675" s="7"/>
      <c r="BV675" s="247"/>
      <c r="BW675" s="7"/>
      <c r="BX675" s="8"/>
      <c r="BY675" s="7"/>
      <c r="BZ675" s="8"/>
      <c r="CB675" s="41"/>
      <c r="CC675" s="41">
        <f t="shared" si="52"/>
        <v>0</v>
      </c>
      <c r="CD675">
        <f t="shared" si="51"/>
        <v>0</v>
      </c>
      <c r="CF675" s="39"/>
    </row>
    <row r="676" spans="2:84" x14ac:dyDescent="0.25">
      <c r="B676" s="6"/>
      <c r="C676" s="10"/>
      <c r="D676" s="32"/>
      <c r="E676" s="10"/>
      <c r="F676" s="32"/>
      <c r="G676" s="10"/>
      <c r="H676" s="32"/>
      <c r="I676" s="10"/>
      <c r="J676" s="32"/>
      <c r="K676" s="10"/>
      <c r="L676" s="32"/>
      <c r="M676" s="10"/>
      <c r="N676" s="32"/>
      <c r="O676" s="10"/>
      <c r="P676" s="32"/>
      <c r="Q676" s="10"/>
      <c r="R676" s="32"/>
      <c r="S676" s="10"/>
      <c r="T676" s="32"/>
      <c r="U676" s="10"/>
      <c r="V676" s="32"/>
      <c r="W676" s="10"/>
      <c r="X676" s="32"/>
      <c r="Y676" s="10"/>
      <c r="Z676" s="32"/>
      <c r="AA676" s="10"/>
      <c r="AB676" s="32"/>
      <c r="AC676" s="10"/>
      <c r="AD676" s="32"/>
      <c r="AE676" s="10"/>
      <c r="AF676" s="32"/>
      <c r="AG676" s="10"/>
      <c r="AH676" s="32"/>
      <c r="AI676" s="10"/>
      <c r="AJ676" s="32"/>
      <c r="AK676" s="10"/>
      <c r="AL676" s="32"/>
      <c r="AM676" s="10"/>
      <c r="AN676" s="32"/>
      <c r="AO676" s="10"/>
      <c r="AP676" s="32"/>
      <c r="AQ676" s="10"/>
      <c r="AR676" s="32"/>
      <c r="AS676" s="10"/>
      <c r="AT676" s="32"/>
      <c r="AU676" s="10"/>
      <c r="AV676" s="32"/>
      <c r="AW676" s="10"/>
      <c r="AX676" s="242"/>
      <c r="AY676" s="10"/>
      <c r="AZ676" s="32"/>
      <c r="BA676" s="10"/>
      <c r="BB676" s="242"/>
      <c r="BC676" s="10"/>
      <c r="BD676" s="242"/>
      <c r="BE676" s="7"/>
      <c r="BF676" s="247"/>
      <c r="BG676" s="10"/>
      <c r="BH676" s="242"/>
      <c r="BI676" s="7"/>
      <c r="BJ676" s="247"/>
      <c r="BK676" s="7"/>
      <c r="BL676" s="247"/>
      <c r="BM676" s="7"/>
      <c r="BN676" s="8"/>
      <c r="BO676" s="7"/>
      <c r="BP676" s="247"/>
      <c r="BQ676" s="7"/>
      <c r="BR676" s="247"/>
      <c r="BS676" s="7"/>
      <c r="BT676" s="247"/>
      <c r="BU676" s="7"/>
      <c r="BV676" s="247"/>
      <c r="BW676" s="7"/>
      <c r="BX676" s="8"/>
      <c r="BY676" s="7"/>
      <c r="BZ676" s="8"/>
      <c r="CB676" s="41"/>
      <c r="CC676" s="41">
        <f t="shared" si="52"/>
        <v>0</v>
      </c>
      <c r="CD676">
        <f t="shared" si="51"/>
        <v>0</v>
      </c>
      <c r="CF676" s="39"/>
    </row>
    <row r="677" spans="2:84" x14ac:dyDescent="0.25">
      <c r="B677" s="6"/>
      <c r="C677" s="10"/>
      <c r="D677" s="32"/>
      <c r="E677" s="10"/>
      <c r="F677" s="32"/>
      <c r="G677" s="10"/>
      <c r="H677" s="32"/>
      <c r="I677" s="10"/>
      <c r="J677" s="32"/>
      <c r="K677" s="94"/>
      <c r="L677" s="32"/>
      <c r="M677" s="10"/>
      <c r="N677" s="32"/>
      <c r="O677" s="10"/>
      <c r="P677" s="32"/>
      <c r="Q677" s="10"/>
      <c r="R677" s="32"/>
      <c r="S677" s="10"/>
      <c r="T677" s="32"/>
      <c r="U677" s="10"/>
      <c r="V677" s="32"/>
      <c r="W677" s="10"/>
      <c r="X677" s="32"/>
      <c r="Y677" s="10"/>
      <c r="Z677" s="32"/>
      <c r="AA677" s="10"/>
      <c r="AB677" s="32"/>
      <c r="AC677" s="10"/>
      <c r="AD677" s="32"/>
      <c r="AE677" s="10"/>
      <c r="AF677" s="32"/>
      <c r="AG677" s="10"/>
      <c r="AH677" s="32"/>
      <c r="AI677" s="10"/>
      <c r="AJ677" s="32"/>
      <c r="AK677" s="10"/>
      <c r="AL677" s="32"/>
      <c r="AM677" s="10"/>
      <c r="AN677" s="32"/>
      <c r="AO677" s="10"/>
      <c r="AP677" s="32"/>
      <c r="AQ677" s="10"/>
      <c r="AR677" s="32"/>
      <c r="AS677" s="10"/>
      <c r="AT677" s="32"/>
      <c r="AU677" s="10"/>
      <c r="AV677" s="32"/>
      <c r="AW677" s="10"/>
      <c r="AX677" s="242"/>
      <c r="AY677" s="10"/>
      <c r="AZ677" s="32"/>
      <c r="BA677" s="10"/>
      <c r="BB677" s="242"/>
      <c r="BC677" s="10"/>
      <c r="BD677" s="242"/>
      <c r="BE677" s="7"/>
      <c r="BF677" s="247"/>
      <c r="BG677" s="10"/>
      <c r="BH677" s="242"/>
      <c r="BI677" s="7"/>
      <c r="BJ677" s="247"/>
      <c r="BK677" s="7"/>
      <c r="BL677" s="247"/>
      <c r="BM677" s="7"/>
      <c r="BN677" s="8"/>
      <c r="BO677" s="7"/>
      <c r="BP677" s="247"/>
      <c r="BQ677" s="7"/>
      <c r="BR677" s="247"/>
      <c r="BS677" s="7"/>
      <c r="BT677" s="247"/>
      <c r="BU677" s="7"/>
      <c r="BV677" s="247"/>
      <c r="BW677" s="7"/>
      <c r="BX677" s="8"/>
      <c r="BY677" s="7"/>
      <c r="BZ677" s="8"/>
      <c r="CB677" s="41"/>
      <c r="CC677" s="41">
        <f t="shared" si="52"/>
        <v>0</v>
      </c>
      <c r="CD677">
        <f t="shared" si="51"/>
        <v>0</v>
      </c>
      <c r="CF677" s="39"/>
    </row>
    <row r="678" spans="2:84" x14ac:dyDescent="0.25">
      <c r="B678" s="6"/>
      <c r="C678" s="10"/>
      <c r="D678" s="32"/>
      <c r="E678" s="10"/>
      <c r="F678" s="32"/>
      <c r="G678" s="10"/>
      <c r="H678" s="32"/>
      <c r="I678" s="10"/>
      <c r="J678" s="32"/>
      <c r="K678" s="94"/>
      <c r="L678" s="32"/>
      <c r="M678" s="10"/>
      <c r="N678" s="32"/>
      <c r="O678" s="10"/>
      <c r="P678" s="32"/>
      <c r="Q678" s="10"/>
      <c r="R678" s="32"/>
      <c r="S678" s="10"/>
      <c r="T678" s="32"/>
      <c r="U678" s="10"/>
      <c r="V678" s="32"/>
      <c r="W678" s="10"/>
      <c r="X678" s="32"/>
      <c r="Y678" s="10"/>
      <c r="Z678" s="32"/>
      <c r="AA678" s="10"/>
      <c r="AB678" s="32"/>
      <c r="AC678" s="10"/>
      <c r="AD678" s="32"/>
      <c r="AE678" s="10"/>
      <c r="AF678" s="32"/>
      <c r="AG678" s="10"/>
      <c r="AH678" s="32"/>
      <c r="AI678" s="10"/>
      <c r="AJ678" s="32"/>
      <c r="AK678" s="10"/>
      <c r="AL678" s="32"/>
      <c r="AM678" s="10"/>
      <c r="AN678" s="32"/>
      <c r="AO678" s="10"/>
      <c r="AP678" s="32"/>
      <c r="AQ678" s="10"/>
      <c r="AR678" s="32"/>
      <c r="AS678" s="10"/>
      <c r="AT678" s="32"/>
      <c r="AU678" s="10"/>
      <c r="AV678" s="32"/>
      <c r="AW678" s="10"/>
      <c r="AX678" s="242"/>
      <c r="AY678" s="10"/>
      <c r="AZ678" s="32"/>
      <c r="BA678" s="10"/>
      <c r="BB678" s="242"/>
      <c r="BC678" s="10"/>
      <c r="BD678" s="242"/>
      <c r="BE678" s="7"/>
      <c r="BF678" s="247"/>
      <c r="BG678" s="10"/>
      <c r="BH678" s="242"/>
      <c r="BI678" s="7"/>
      <c r="BJ678" s="247"/>
      <c r="BK678" s="7"/>
      <c r="BL678" s="247"/>
      <c r="BM678" s="7"/>
      <c r="BN678" s="8"/>
      <c r="BO678" s="7"/>
      <c r="BP678" s="247"/>
      <c r="BQ678" s="7"/>
      <c r="BR678" s="247"/>
      <c r="BS678" s="7"/>
      <c r="BT678" s="247"/>
      <c r="BU678" s="7"/>
      <c r="BV678" s="247"/>
      <c r="BW678" s="7"/>
      <c r="BX678" s="8"/>
      <c r="BY678" s="7"/>
      <c r="BZ678" s="8"/>
      <c r="CB678" s="41"/>
      <c r="CC678" s="41">
        <f t="shared" si="52"/>
        <v>0</v>
      </c>
      <c r="CD678">
        <f t="shared" si="51"/>
        <v>0</v>
      </c>
    </row>
    <row r="679" spans="2:84" x14ac:dyDescent="0.25">
      <c r="B679" s="6"/>
      <c r="C679" s="10"/>
      <c r="D679" s="32"/>
      <c r="E679" s="10"/>
      <c r="F679" s="32"/>
      <c r="G679" s="10"/>
      <c r="H679" s="32"/>
      <c r="I679" s="10"/>
      <c r="J679" s="32"/>
      <c r="K679" s="10"/>
      <c r="L679" s="32"/>
      <c r="M679" s="10"/>
      <c r="N679" s="32"/>
      <c r="O679" s="10"/>
      <c r="P679" s="32"/>
      <c r="Q679" s="10"/>
      <c r="R679" s="32"/>
      <c r="S679" s="10"/>
      <c r="T679" s="32"/>
      <c r="U679" s="10"/>
      <c r="V679" s="32"/>
      <c r="W679" s="10"/>
      <c r="X679" s="32"/>
      <c r="Y679" s="10"/>
      <c r="Z679" s="32"/>
      <c r="AA679" s="10"/>
      <c r="AB679" s="32"/>
      <c r="AC679" s="10"/>
      <c r="AD679" s="32"/>
      <c r="AE679" s="10"/>
      <c r="AF679" s="32"/>
      <c r="AG679" s="10"/>
      <c r="AH679" s="32"/>
      <c r="AI679" s="10"/>
      <c r="AJ679" s="32"/>
      <c r="AK679" s="10"/>
      <c r="AL679" s="32"/>
      <c r="AM679" s="10"/>
      <c r="AN679" s="32"/>
      <c r="AO679" s="10"/>
      <c r="AP679" s="32"/>
      <c r="AQ679" s="10"/>
      <c r="AR679" s="32"/>
      <c r="AS679" s="10"/>
      <c r="AT679" s="32"/>
      <c r="AU679" s="10"/>
      <c r="AV679" s="32"/>
      <c r="AW679" s="10"/>
      <c r="AX679" s="242"/>
      <c r="AY679" s="10"/>
      <c r="AZ679" s="32"/>
      <c r="BA679" s="10"/>
      <c r="BB679" s="242"/>
      <c r="BC679" s="10"/>
      <c r="BD679" s="242"/>
      <c r="BE679" s="7"/>
      <c r="BF679" s="247"/>
      <c r="BG679" s="10"/>
      <c r="BH679" s="242"/>
      <c r="BI679" s="7"/>
      <c r="BJ679" s="247"/>
      <c r="BK679" s="7"/>
      <c r="BL679" s="247"/>
      <c r="BM679" s="7"/>
      <c r="BN679" s="8"/>
      <c r="BO679" s="7"/>
      <c r="BP679" s="247"/>
      <c r="BQ679" s="7"/>
      <c r="BR679" s="247"/>
      <c r="BS679" s="7"/>
      <c r="BT679" s="247"/>
      <c r="BU679" s="7"/>
      <c r="BV679" s="247"/>
      <c r="BW679" s="7"/>
      <c r="BX679" s="8"/>
      <c r="BY679" s="7"/>
      <c r="BZ679" s="8"/>
      <c r="CB679" s="41"/>
      <c r="CC679" s="41">
        <f t="shared" si="52"/>
        <v>0</v>
      </c>
      <c r="CD679">
        <f t="shared" si="51"/>
        <v>0</v>
      </c>
    </row>
    <row r="680" spans="2:84" x14ac:dyDescent="0.25">
      <c r="B680" s="6"/>
      <c r="C680" s="10"/>
      <c r="D680" s="32"/>
      <c r="E680" s="10"/>
      <c r="F680" s="32"/>
      <c r="G680" s="10"/>
      <c r="H680" s="32"/>
      <c r="I680" s="10"/>
      <c r="J680" s="32"/>
      <c r="K680" s="94"/>
      <c r="L680" s="32"/>
      <c r="M680" s="10"/>
      <c r="N680" s="32"/>
      <c r="O680" s="10"/>
      <c r="P680" s="32"/>
      <c r="Q680" s="10"/>
      <c r="R680" s="32"/>
      <c r="S680" s="10"/>
      <c r="T680" s="32"/>
      <c r="U680" s="10"/>
      <c r="V680" s="32"/>
      <c r="W680" s="10"/>
      <c r="X680" s="32"/>
      <c r="Y680" s="10"/>
      <c r="Z680" s="32"/>
      <c r="AA680" s="10"/>
      <c r="AB680" s="32"/>
      <c r="AC680" s="10"/>
      <c r="AD680" s="32"/>
      <c r="AE680" s="10"/>
      <c r="AF680" s="32"/>
      <c r="AG680" s="10"/>
      <c r="AH680" s="32"/>
      <c r="AI680" s="10"/>
      <c r="AJ680" s="32"/>
      <c r="AK680" s="10"/>
      <c r="AL680" s="32"/>
      <c r="AM680" s="10"/>
      <c r="AN680" s="32"/>
      <c r="AO680" s="10"/>
      <c r="AP680" s="32"/>
      <c r="AQ680" s="10"/>
      <c r="AR680" s="32"/>
      <c r="AS680" s="10"/>
      <c r="AT680" s="32"/>
      <c r="AU680" s="10"/>
      <c r="AV680" s="32"/>
      <c r="AW680" s="10"/>
      <c r="AX680" s="242"/>
      <c r="AY680" s="10"/>
      <c r="AZ680" s="32"/>
      <c r="BA680" s="10"/>
      <c r="BB680" s="242"/>
      <c r="BC680" s="10"/>
      <c r="BD680" s="242"/>
      <c r="BE680" s="7"/>
      <c r="BF680" s="247"/>
      <c r="BG680" s="10"/>
      <c r="BH680" s="242"/>
      <c r="BI680" s="7"/>
      <c r="BJ680" s="247"/>
      <c r="BK680" s="7"/>
      <c r="BL680" s="247"/>
      <c r="BM680" s="7"/>
      <c r="BN680" s="8"/>
      <c r="BO680" s="7"/>
      <c r="BP680" s="247"/>
      <c r="BQ680" s="7"/>
      <c r="BR680" s="247"/>
      <c r="BS680" s="7"/>
      <c r="BT680" s="247"/>
      <c r="BU680" s="7"/>
      <c r="BV680" s="247"/>
      <c r="BW680" s="7"/>
      <c r="BX680" s="8"/>
      <c r="BY680" s="7"/>
      <c r="BZ680" s="8"/>
      <c r="CB680" s="41"/>
      <c r="CC680" s="41">
        <f t="shared" si="52"/>
        <v>0</v>
      </c>
      <c r="CD680">
        <f t="shared" si="51"/>
        <v>0</v>
      </c>
      <c r="CF680" s="39"/>
    </row>
    <row r="681" spans="2:84" x14ac:dyDescent="0.25">
      <c r="B681" s="6"/>
      <c r="C681" s="10"/>
      <c r="D681" s="32"/>
      <c r="E681" s="10"/>
      <c r="F681" s="32"/>
      <c r="G681" s="10"/>
      <c r="H681" s="32"/>
      <c r="I681" s="10"/>
      <c r="J681" s="32"/>
      <c r="K681" s="10"/>
      <c r="L681" s="32"/>
      <c r="M681" s="10"/>
      <c r="N681" s="32"/>
      <c r="O681" s="10"/>
      <c r="P681" s="32"/>
      <c r="Q681" s="10"/>
      <c r="R681" s="32"/>
      <c r="S681" s="10"/>
      <c r="T681" s="32"/>
      <c r="U681" s="10"/>
      <c r="V681" s="32"/>
      <c r="W681" s="10"/>
      <c r="X681" s="32"/>
      <c r="Y681" s="10"/>
      <c r="Z681" s="32"/>
      <c r="AA681" s="10"/>
      <c r="AB681" s="32"/>
      <c r="AC681" s="10"/>
      <c r="AD681" s="32"/>
      <c r="AE681" s="10"/>
      <c r="AF681" s="32"/>
      <c r="AG681" s="10"/>
      <c r="AH681" s="32"/>
      <c r="AI681" s="10"/>
      <c r="AJ681" s="32"/>
      <c r="AK681" s="10"/>
      <c r="AL681" s="32"/>
      <c r="AM681" s="10"/>
      <c r="AN681" s="32"/>
      <c r="AO681" s="10"/>
      <c r="AP681" s="32"/>
      <c r="AQ681" s="10"/>
      <c r="AR681" s="32"/>
      <c r="AS681" s="10"/>
      <c r="AT681" s="32"/>
      <c r="AU681" s="10"/>
      <c r="AV681" s="32"/>
      <c r="AW681" s="10"/>
      <c r="AX681" s="242"/>
      <c r="AY681" s="10"/>
      <c r="AZ681" s="32"/>
      <c r="BA681" s="10"/>
      <c r="BB681" s="242"/>
      <c r="BC681" s="10"/>
      <c r="BD681" s="242"/>
      <c r="BE681" s="7"/>
      <c r="BF681" s="247"/>
      <c r="BG681" s="10"/>
      <c r="BH681" s="242"/>
      <c r="BI681" s="7"/>
      <c r="BJ681" s="247"/>
      <c r="BK681" s="7"/>
      <c r="BL681" s="247"/>
      <c r="BM681" s="7"/>
      <c r="BN681" s="8"/>
      <c r="BO681" s="7"/>
      <c r="BP681" s="247"/>
      <c r="BQ681" s="7"/>
      <c r="BR681" s="247"/>
      <c r="BS681" s="7"/>
      <c r="BT681" s="247"/>
      <c r="BU681" s="7"/>
      <c r="BV681" s="247"/>
      <c r="BW681" s="7"/>
      <c r="BX681" s="8"/>
      <c r="BY681" s="7"/>
      <c r="BZ681" s="8"/>
      <c r="CB681" s="41"/>
      <c r="CC681" s="41">
        <f t="shared" si="52"/>
        <v>0</v>
      </c>
      <c r="CD681">
        <f t="shared" si="51"/>
        <v>0</v>
      </c>
    </row>
    <row r="682" spans="2:84" x14ac:dyDescent="0.25">
      <c r="B682" s="6"/>
      <c r="C682" s="10"/>
      <c r="D682" s="32"/>
      <c r="E682" s="10"/>
      <c r="F682" s="32"/>
      <c r="G682" s="10"/>
      <c r="H682" s="32"/>
      <c r="I682" s="10"/>
      <c r="J682" s="32"/>
      <c r="K682" s="10"/>
      <c r="L682" s="32"/>
      <c r="M682" s="10"/>
      <c r="N682" s="32"/>
      <c r="O682" s="10"/>
      <c r="P682" s="32"/>
      <c r="Q682" s="10"/>
      <c r="R682" s="32"/>
      <c r="S682" s="10"/>
      <c r="T682" s="32"/>
      <c r="U682" s="10"/>
      <c r="V682" s="32"/>
      <c r="W682" s="10"/>
      <c r="X682" s="32"/>
      <c r="Y682" s="10"/>
      <c r="Z682" s="32"/>
      <c r="AA682" s="10"/>
      <c r="AB682" s="32"/>
      <c r="AC682" s="10"/>
      <c r="AD682" s="32"/>
      <c r="AE682" s="10"/>
      <c r="AF682" s="32"/>
      <c r="AG682" s="10"/>
      <c r="AH682" s="32"/>
      <c r="AI682" s="10"/>
      <c r="AJ682" s="32"/>
      <c r="AK682" s="10"/>
      <c r="AL682" s="32"/>
      <c r="AM682" s="10"/>
      <c r="AN682" s="32"/>
      <c r="AO682" s="10"/>
      <c r="AP682" s="32"/>
      <c r="AQ682" s="10"/>
      <c r="AR682" s="32"/>
      <c r="AS682" s="10"/>
      <c r="AT682" s="32"/>
      <c r="AU682" s="10"/>
      <c r="AV682" s="32"/>
      <c r="AW682" s="10"/>
      <c r="AX682" s="242"/>
      <c r="AY682" s="10"/>
      <c r="AZ682" s="32"/>
      <c r="BA682" s="10"/>
      <c r="BB682" s="242"/>
      <c r="BC682" s="10"/>
      <c r="BD682" s="242"/>
      <c r="BE682" s="7"/>
      <c r="BF682" s="247"/>
      <c r="BG682" s="10"/>
      <c r="BH682" s="242"/>
      <c r="BI682" s="7"/>
      <c r="BJ682" s="247"/>
      <c r="BK682" s="7"/>
      <c r="BL682" s="247"/>
      <c r="BM682" s="7"/>
      <c r="BN682" s="8"/>
      <c r="BO682" s="7"/>
      <c r="BP682" s="247"/>
      <c r="BQ682" s="7"/>
      <c r="BR682" s="247"/>
      <c r="BS682" s="7"/>
      <c r="BT682" s="247"/>
      <c r="BU682" s="7"/>
      <c r="BV682" s="247"/>
      <c r="BW682" s="7"/>
      <c r="BX682" s="8"/>
      <c r="BY682" s="7"/>
      <c r="BZ682" s="8"/>
      <c r="CB682" s="41"/>
      <c r="CC682" s="41">
        <f t="shared" si="52"/>
        <v>0</v>
      </c>
      <c r="CD682">
        <f t="shared" ref="CD682:CD708" si="53">COUNT(C682:BZ682)/2</f>
        <v>0</v>
      </c>
    </row>
    <row r="683" spans="2:84" x14ac:dyDescent="0.25">
      <c r="B683" s="6"/>
      <c r="C683" s="10"/>
      <c r="D683" s="32"/>
      <c r="E683" s="10"/>
      <c r="F683" s="32"/>
      <c r="G683" s="10"/>
      <c r="H683" s="32"/>
      <c r="I683" s="10"/>
      <c r="J683" s="32"/>
      <c r="K683" s="10"/>
      <c r="L683" s="32"/>
      <c r="M683" s="10"/>
      <c r="N683" s="32"/>
      <c r="O683" s="10"/>
      <c r="P683" s="32"/>
      <c r="Q683" s="10"/>
      <c r="R683" s="32"/>
      <c r="S683" s="10"/>
      <c r="T683" s="32"/>
      <c r="U683" s="10"/>
      <c r="V683" s="32"/>
      <c r="W683" s="10"/>
      <c r="X683" s="32"/>
      <c r="Y683" s="10"/>
      <c r="Z683" s="32"/>
      <c r="AA683" s="10"/>
      <c r="AB683" s="32"/>
      <c r="AC683" s="10"/>
      <c r="AD683" s="32"/>
      <c r="AE683" s="10"/>
      <c r="AF683" s="32"/>
      <c r="AG683" s="10"/>
      <c r="AH683" s="32"/>
      <c r="AI683" s="10"/>
      <c r="AJ683" s="32"/>
      <c r="AK683" s="10"/>
      <c r="AL683" s="32"/>
      <c r="AM683" s="10"/>
      <c r="AN683" s="32"/>
      <c r="AO683" s="10"/>
      <c r="AP683" s="32"/>
      <c r="AQ683" s="10"/>
      <c r="AR683" s="32"/>
      <c r="AS683" s="10"/>
      <c r="AT683" s="32"/>
      <c r="AU683" s="10"/>
      <c r="AV683" s="32"/>
      <c r="AW683" s="10"/>
      <c r="AX683" s="242"/>
      <c r="AY683" s="10"/>
      <c r="AZ683" s="32"/>
      <c r="BA683" s="10"/>
      <c r="BB683" s="242"/>
      <c r="BC683" s="10"/>
      <c r="BD683" s="242"/>
      <c r="BE683" s="7"/>
      <c r="BF683" s="247"/>
      <c r="BG683" s="10"/>
      <c r="BH683" s="242"/>
      <c r="BI683" s="7"/>
      <c r="BJ683" s="247"/>
      <c r="BK683" s="7"/>
      <c r="BL683" s="247"/>
      <c r="BM683" s="7"/>
      <c r="BN683" s="8"/>
      <c r="BO683" s="7"/>
      <c r="BP683" s="247"/>
      <c r="BQ683" s="7"/>
      <c r="BR683" s="247"/>
      <c r="BS683" s="7"/>
      <c r="BT683" s="247"/>
      <c r="BU683" s="7"/>
      <c r="BV683" s="247"/>
      <c r="BW683" s="7"/>
      <c r="BX683" s="8"/>
      <c r="BY683" s="7"/>
      <c r="BZ683" s="8"/>
      <c r="CB683" s="41"/>
      <c r="CC683" s="41">
        <f t="shared" si="52"/>
        <v>0</v>
      </c>
      <c r="CD683">
        <f t="shared" si="53"/>
        <v>0</v>
      </c>
    </row>
    <row r="684" spans="2:84" x14ac:dyDescent="0.25">
      <c r="B684" s="6"/>
      <c r="C684" s="10"/>
      <c r="D684" s="32"/>
      <c r="E684" s="10"/>
      <c r="F684" s="32"/>
      <c r="G684" s="10"/>
      <c r="H684" s="32"/>
      <c r="I684" s="10"/>
      <c r="J684" s="32"/>
      <c r="K684" s="94"/>
      <c r="L684" s="32"/>
      <c r="M684" s="10"/>
      <c r="N684" s="32"/>
      <c r="O684" s="10"/>
      <c r="P684" s="32"/>
      <c r="Q684" s="10"/>
      <c r="R684" s="32"/>
      <c r="S684" s="10"/>
      <c r="T684" s="32"/>
      <c r="U684" s="10"/>
      <c r="V684" s="32"/>
      <c r="W684" s="10"/>
      <c r="X684" s="32"/>
      <c r="Y684" s="10"/>
      <c r="Z684" s="32"/>
      <c r="AA684" s="10"/>
      <c r="AB684" s="32"/>
      <c r="AC684" s="10"/>
      <c r="AD684" s="32"/>
      <c r="AE684" s="10"/>
      <c r="AF684" s="32"/>
      <c r="AG684" s="10"/>
      <c r="AH684" s="32"/>
      <c r="AI684" s="10"/>
      <c r="AJ684" s="32"/>
      <c r="AK684" s="10"/>
      <c r="AL684" s="32"/>
      <c r="AM684" s="10"/>
      <c r="AN684" s="32"/>
      <c r="AO684" s="10"/>
      <c r="AP684" s="32"/>
      <c r="AQ684" s="10"/>
      <c r="AR684" s="32"/>
      <c r="AS684" s="10"/>
      <c r="AT684" s="32"/>
      <c r="AU684" s="10"/>
      <c r="AV684" s="32"/>
      <c r="AW684" s="10"/>
      <c r="AX684" s="242"/>
      <c r="AY684" s="10"/>
      <c r="AZ684" s="32"/>
      <c r="BA684" s="10"/>
      <c r="BB684" s="242"/>
      <c r="BC684" s="10"/>
      <c r="BD684" s="242"/>
      <c r="BE684" s="7"/>
      <c r="BF684" s="247"/>
      <c r="BG684" s="10"/>
      <c r="BH684" s="242"/>
      <c r="BI684" s="7"/>
      <c r="BJ684" s="247"/>
      <c r="BK684" s="7"/>
      <c r="BL684" s="247"/>
      <c r="BM684" s="7"/>
      <c r="BN684" s="8"/>
      <c r="BO684" s="7"/>
      <c r="BP684" s="247"/>
      <c r="BQ684" s="7"/>
      <c r="BR684" s="247"/>
      <c r="BS684" s="7"/>
      <c r="BT684" s="247"/>
      <c r="BU684" s="7"/>
      <c r="BV684" s="247"/>
      <c r="BW684" s="7"/>
      <c r="BX684" s="8"/>
      <c r="BY684" s="7"/>
      <c r="BZ684" s="8"/>
      <c r="CB684" s="41"/>
      <c r="CC684" s="41">
        <f t="shared" si="52"/>
        <v>0</v>
      </c>
      <c r="CD684">
        <f t="shared" si="53"/>
        <v>0</v>
      </c>
      <c r="CF684" s="39"/>
    </row>
    <row r="685" spans="2:84" x14ac:dyDescent="0.25">
      <c r="B685" s="6"/>
      <c r="C685" s="10"/>
      <c r="D685" s="32"/>
      <c r="E685" s="10"/>
      <c r="F685" s="32"/>
      <c r="G685" s="10"/>
      <c r="H685" s="32"/>
      <c r="I685" s="10"/>
      <c r="J685" s="32"/>
      <c r="K685" s="94"/>
      <c r="L685" s="32"/>
      <c r="M685" s="10"/>
      <c r="N685" s="32"/>
      <c r="O685" s="10"/>
      <c r="P685" s="32"/>
      <c r="Q685" s="10"/>
      <c r="R685" s="32"/>
      <c r="S685" s="10"/>
      <c r="T685" s="32"/>
      <c r="U685" s="10"/>
      <c r="V685" s="32"/>
      <c r="W685" s="10"/>
      <c r="X685" s="32"/>
      <c r="Y685" s="10"/>
      <c r="Z685" s="32"/>
      <c r="AA685" s="10"/>
      <c r="AB685" s="32"/>
      <c r="AC685" s="10"/>
      <c r="AD685" s="32"/>
      <c r="AE685" s="10"/>
      <c r="AF685" s="32"/>
      <c r="AG685" s="10"/>
      <c r="AH685" s="32"/>
      <c r="AI685" s="10"/>
      <c r="AJ685" s="32"/>
      <c r="AK685" s="10"/>
      <c r="AL685" s="32"/>
      <c r="AM685" s="10"/>
      <c r="AN685" s="32"/>
      <c r="AO685" s="10"/>
      <c r="AP685" s="32"/>
      <c r="AQ685" s="10"/>
      <c r="AR685" s="32"/>
      <c r="AS685" s="10"/>
      <c r="AT685" s="32"/>
      <c r="AU685" s="10"/>
      <c r="AV685" s="32"/>
      <c r="AW685" s="10"/>
      <c r="AX685" s="242"/>
      <c r="AY685" s="10"/>
      <c r="AZ685" s="32"/>
      <c r="BA685" s="10"/>
      <c r="BB685" s="242"/>
      <c r="BC685" s="10"/>
      <c r="BD685" s="242"/>
      <c r="BE685" s="7"/>
      <c r="BF685" s="247"/>
      <c r="BG685" s="10"/>
      <c r="BH685" s="242"/>
      <c r="BI685" s="7"/>
      <c r="BJ685" s="247"/>
      <c r="BK685" s="7"/>
      <c r="BL685" s="247"/>
      <c r="BM685" s="7"/>
      <c r="BN685" s="8"/>
      <c r="BO685" s="7"/>
      <c r="BP685" s="247"/>
      <c r="BQ685" s="7"/>
      <c r="BR685" s="247"/>
      <c r="BS685" s="7"/>
      <c r="BT685" s="247"/>
      <c r="BU685" s="7"/>
      <c r="BV685" s="247"/>
      <c r="BW685" s="7"/>
      <c r="BX685" s="8"/>
      <c r="BY685" s="7"/>
      <c r="BZ685" s="8"/>
      <c r="CB685" s="41"/>
      <c r="CC685" s="41">
        <f t="shared" si="52"/>
        <v>0</v>
      </c>
      <c r="CD685">
        <f t="shared" si="53"/>
        <v>0</v>
      </c>
      <c r="CF685" s="39"/>
    </row>
    <row r="686" spans="2:84" x14ac:dyDescent="0.25">
      <c r="B686" s="6"/>
      <c r="C686" s="10"/>
      <c r="D686" s="32"/>
      <c r="E686" s="10"/>
      <c r="F686" s="32"/>
      <c r="G686" s="10"/>
      <c r="H686" s="32"/>
      <c r="I686" s="10"/>
      <c r="J686" s="32"/>
      <c r="K686" s="94"/>
      <c r="L686" s="32"/>
      <c r="M686" s="10"/>
      <c r="N686" s="32"/>
      <c r="O686" s="10"/>
      <c r="P686" s="32"/>
      <c r="Q686" s="10"/>
      <c r="R686" s="32"/>
      <c r="S686" s="10"/>
      <c r="T686" s="32"/>
      <c r="U686" s="10"/>
      <c r="V686" s="32"/>
      <c r="W686" s="10"/>
      <c r="X686" s="32"/>
      <c r="Y686" s="10"/>
      <c r="Z686" s="32"/>
      <c r="AA686" s="10"/>
      <c r="AB686" s="32"/>
      <c r="AC686" s="10"/>
      <c r="AD686" s="32"/>
      <c r="AE686" s="10"/>
      <c r="AF686" s="32"/>
      <c r="AG686" s="10"/>
      <c r="AH686" s="32"/>
      <c r="AI686" s="10"/>
      <c r="AJ686" s="32"/>
      <c r="AK686" s="10"/>
      <c r="AL686" s="32"/>
      <c r="AM686" s="10"/>
      <c r="AN686" s="32"/>
      <c r="AO686" s="10"/>
      <c r="AP686" s="32"/>
      <c r="AQ686" s="10"/>
      <c r="AR686" s="32"/>
      <c r="AS686" s="10"/>
      <c r="AT686" s="32"/>
      <c r="AU686" s="10"/>
      <c r="AV686" s="32"/>
      <c r="AW686" s="10"/>
      <c r="AX686" s="242"/>
      <c r="AY686" s="10"/>
      <c r="AZ686" s="32"/>
      <c r="BA686" s="10"/>
      <c r="BB686" s="242"/>
      <c r="BC686" s="10"/>
      <c r="BD686" s="242"/>
      <c r="BE686" s="7"/>
      <c r="BF686" s="247"/>
      <c r="BG686" s="10"/>
      <c r="BH686" s="242"/>
      <c r="BI686" s="7"/>
      <c r="BJ686" s="247"/>
      <c r="BK686" s="7"/>
      <c r="BL686" s="247"/>
      <c r="BM686" s="7"/>
      <c r="BN686" s="8"/>
      <c r="BO686" s="7"/>
      <c r="BP686" s="247"/>
      <c r="BQ686" s="7"/>
      <c r="BR686" s="247"/>
      <c r="BS686" s="7"/>
      <c r="BT686" s="247"/>
      <c r="BU686" s="7"/>
      <c r="BV686" s="247"/>
      <c r="BW686" s="7"/>
      <c r="BX686" s="8"/>
      <c r="BY686" s="7"/>
      <c r="BZ686" s="8"/>
      <c r="CB686" s="41"/>
      <c r="CC686" s="41">
        <f t="shared" si="52"/>
        <v>0</v>
      </c>
      <c r="CD686">
        <f t="shared" si="53"/>
        <v>0</v>
      </c>
      <c r="CF686" s="39"/>
    </row>
    <row r="687" spans="2:84" x14ac:dyDescent="0.25">
      <c r="B687" s="6"/>
      <c r="C687" s="10"/>
      <c r="D687" s="32"/>
      <c r="E687" s="10"/>
      <c r="F687" s="32"/>
      <c r="G687" s="10"/>
      <c r="H687" s="32"/>
      <c r="I687" s="10"/>
      <c r="J687" s="32"/>
      <c r="K687" s="10"/>
      <c r="L687" s="32"/>
      <c r="M687" s="10"/>
      <c r="N687" s="32"/>
      <c r="O687" s="10"/>
      <c r="P687" s="32"/>
      <c r="Q687" s="10"/>
      <c r="R687" s="32"/>
      <c r="S687" s="10"/>
      <c r="T687" s="32"/>
      <c r="U687" s="10"/>
      <c r="V687" s="32"/>
      <c r="W687" s="10"/>
      <c r="X687" s="32"/>
      <c r="Y687" s="10"/>
      <c r="Z687" s="32"/>
      <c r="AA687" s="10"/>
      <c r="AB687" s="32"/>
      <c r="AC687" s="10"/>
      <c r="AD687" s="32"/>
      <c r="AE687" s="10"/>
      <c r="AF687" s="32"/>
      <c r="AG687" s="10"/>
      <c r="AH687" s="32"/>
      <c r="AI687" s="10"/>
      <c r="AJ687" s="32"/>
      <c r="AK687" s="10"/>
      <c r="AL687" s="32"/>
      <c r="AM687" s="10"/>
      <c r="AN687" s="32"/>
      <c r="AO687" s="10"/>
      <c r="AP687" s="32"/>
      <c r="AQ687" s="10"/>
      <c r="AR687" s="32"/>
      <c r="AS687" s="10"/>
      <c r="AT687" s="32"/>
      <c r="AU687" s="10"/>
      <c r="AV687" s="32"/>
      <c r="AW687" s="10"/>
      <c r="AX687" s="242"/>
      <c r="AY687" s="10"/>
      <c r="AZ687" s="32"/>
      <c r="BA687" s="10"/>
      <c r="BB687" s="242"/>
      <c r="BC687" s="10"/>
      <c r="BD687" s="242"/>
      <c r="BE687" s="7"/>
      <c r="BF687" s="247"/>
      <c r="BG687" s="10"/>
      <c r="BH687" s="242"/>
      <c r="BI687" s="7"/>
      <c r="BJ687" s="247"/>
      <c r="BK687" s="7"/>
      <c r="BL687" s="247"/>
      <c r="BM687" s="7"/>
      <c r="BN687" s="8"/>
      <c r="BO687" s="7"/>
      <c r="BP687" s="247"/>
      <c r="BQ687" s="7"/>
      <c r="BR687" s="247"/>
      <c r="BS687" s="7"/>
      <c r="BT687" s="247"/>
      <c r="BU687" s="7"/>
      <c r="BV687" s="247"/>
      <c r="BW687" s="7"/>
      <c r="BX687" s="8"/>
      <c r="BY687" s="7"/>
      <c r="BZ687" s="8"/>
      <c r="CB687" s="41"/>
      <c r="CC687" s="41">
        <f t="shared" si="52"/>
        <v>0</v>
      </c>
      <c r="CD687">
        <f t="shared" si="53"/>
        <v>0</v>
      </c>
    </row>
    <row r="688" spans="2:84" x14ac:dyDescent="0.25">
      <c r="B688" s="6"/>
      <c r="C688" s="10"/>
      <c r="D688" s="32"/>
      <c r="E688" s="10"/>
      <c r="F688" s="32"/>
      <c r="G688" s="10"/>
      <c r="H688" s="32"/>
      <c r="I688" s="10"/>
      <c r="J688" s="32"/>
      <c r="K688" s="94"/>
      <c r="L688" s="32"/>
      <c r="M688" s="10"/>
      <c r="N688" s="32"/>
      <c r="O688" s="10"/>
      <c r="P688" s="32"/>
      <c r="Q688" s="10"/>
      <c r="R688" s="32"/>
      <c r="S688" s="10"/>
      <c r="T688" s="32"/>
      <c r="U688" s="10"/>
      <c r="V688" s="32"/>
      <c r="W688" s="10"/>
      <c r="X688" s="32"/>
      <c r="Y688" s="10"/>
      <c r="Z688" s="32"/>
      <c r="AA688" s="10"/>
      <c r="AB688" s="32"/>
      <c r="AC688" s="10"/>
      <c r="AD688" s="32"/>
      <c r="AE688" s="10"/>
      <c r="AF688" s="32"/>
      <c r="AG688" s="10"/>
      <c r="AH688" s="32"/>
      <c r="AI688" s="10"/>
      <c r="AJ688" s="32"/>
      <c r="AK688" s="10"/>
      <c r="AL688" s="32"/>
      <c r="AM688" s="10"/>
      <c r="AN688" s="32"/>
      <c r="AO688" s="10"/>
      <c r="AP688" s="32"/>
      <c r="AQ688" s="10"/>
      <c r="AR688" s="32"/>
      <c r="AS688" s="10"/>
      <c r="AT688" s="32"/>
      <c r="AU688" s="10"/>
      <c r="AV688" s="32"/>
      <c r="AW688" s="10"/>
      <c r="AX688" s="242"/>
      <c r="AY688" s="10"/>
      <c r="AZ688" s="32"/>
      <c r="BA688" s="10"/>
      <c r="BB688" s="242"/>
      <c r="BC688" s="10"/>
      <c r="BD688" s="242"/>
      <c r="BE688" s="7"/>
      <c r="BF688" s="247"/>
      <c r="BG688" s="10"/>
      <c r="BH688" s="242"/>
      <c r="BI688" s="7"/>
      <c r="BJ688" s="247"/>
      <c r="BK688" s="7"/>
      <c r="BL688" s="247"/>
      <c r="BM688" s="7"/>
      <c r="BN688" s="8"/>
      <c r="BO688" s="7"/>
      <c r="BP688" s="247"/>
      <c r="BQ688" s="7"/>
      <c r="BR688" s="247"/>
      <c r="BS688" s="7"/>
      <c r="BT688" s="247"/>
      <c r="BU688" s="7"/>
      <c r="BV688" s="247"/>
      <c r="BW688" s="7"/>
      <c r="BX688" s="8"/>
      <c r="BY688" s="7"/>
      <c r="BZ688" s="8"/>
      <c r="CB688" s="41"/>
      <c r="CC688" s="41">
        <f t="shared" si="52"/>
        <v>0</v>
      </c>
      <c r="CD688">
        <f t="shared" si="53"/>
        <v>0</v>
      </c>
      <c r="CF688" s="39"/>
    </row>
    <row r="689" spans="2:84" x14ac:dyDescent="0.25">
      <c r="B689" s="6"/>
      <c r="C689" s="10"/>
      <c r="D689" s="32"/>
      <c r="E689" s="10"/>
      <c r="F689" s="32"/>
      <c r="G689" s="10"/>
      <c r="H689" s="32"/>
      <c r="I689" s="10"/>
      <c r="J689" s="32"/>
      <c r="K689" s="94"/>
      <c r="L689" s="32"/>
      <c r="M689" s="10"/>
      <c r="N689" s="32"/>
      <c r="O689" s="10"/>
      <c r="P689" s="32"/>
      <c r="Q689" s="10"/>
      <c r="R689" s="32"/>
      <c r="S689" s="10"/>
      <c r="T689" s="32"/>
      <c r="U689" s="10"/>
      <c r="V689" s="32"/>
      <c r="W689" s="10"/>
      <c r="X689" s="32"/>
      <c r="Y689" s="10"/>
      <c r="Z689" s="32"/>
      <c r="AA689" s="10"/>
      <c r="AB689" s="32"/>
      <c r="AC689" s="10"/>
      <c r="AD689" s="32"/>
      <c r="AE689" s="10"/>
      <c r="AF689" s="32"/>
      <c r="AG689" s="10"/>
      <c r="AH689" s="32"/>
      <c r="AI689" s="10"/>
      <c r="AJ689" s="32"/>
      <c r="AK689" s="10"/>
      <c r="AL689" s="32"/>
      <c r="AM689" s="10"/>
      <c r="AN689" s="32"/>
      <c r="AO689" s="10"/>
      <c r="AP689" s="32"/>
      <c r="AQ689" s="10"/>
      <c r="AR689" s="32"/>
      <c r="AS689" s="10"/>
      <c r="AT689" s="32"/>
      <c r="AU689" s="10"/>
      <c r="AV689" s="32"/>
      <c r="AW689" s="10"/>
      <c r="AX689" s="242"/>
      <c r="AY689" s="10"/>
      <c r="AZ689" s="32"/>
      <c r="BA689" s="10"/>
      <c r="BB689" s="242"/>
      <c r="BC689" s="10"/>
      <c r="BD689" s="242"/>
      <c r="BE689" s="7"/>
      <c r="BF689" s="247"/>
      <c r="BG689" s="10"/>
      <c r="BH689" s="242"/>
      <c r="BI689" s="7"/>
      <c r="BJ689" s="247"/>
      <c r="BK689" s="7"/>
      <c r="BL689" s="247"/>
      <c r="BM689" s="7"/>
      <c r="BN689" s="8"/>
      <c r="BO689" s="7"/>
      <c r="BP689" s="247"/>
      <c r="BQ689" s="7"/>
      <c r="BR689" s="247"/>
      <c r="BS689" s="7"/>
      <c r="BT689" s="247"/>
      <c r="BU689" s="7"/>
      <c r="BV689" s="247"/>
      <c r="BW689" s="7"/>
      <c r="BX689" s="8"/>
      <c r="BY689" s="7"/>
      <c r="BZ689" s="8"/>
      <c r="CB689" s="41"/>
      <c r="CC689" s="41">
        <f t="shared" si="52"/>
        <v>0</v>
      </c>
      <c r="CD689">
        <f t="shared" si="53"/>
        <v>0</v>
      </c>
      <c r="CF689" s="39"/>
    </row>
    <row r="690" spans="2:84" x14ac:dyDescent="0.25">
      <c r="B690" s="6"/>
      <c r="C690" s="10"/>
      <c r="D690" s="32"/>
      <c r="E690" s="10"/>
      <c r="F690" s="32"/>
      <c r="G690" s="10"/>
      <c r="H690" s="32"/>
      <c r="I690" s="10"/>
      <c r="J690" s="32"/>
      <c r="K690" s="10"/>
      <c r="L690" s="32"/>
      <c r="M690" s="10"/>
      <c r="N690" s="32"/>
      <c r="O690" s="10"/>
      <c r="P690" s="32"/>
      <c r="Q690" s="10"/>
      <c r="R690" s="32"/>
      <c r="S690" s="10"/>
      <c r="T690" s="32"/>
      <c r="U690" s="10"/>
      <c r="V690" s="32"/>
      <c r="W690" s="10"/>
      <c r="X690" s="32"/>
      <c r="Y690" s="10"/>
      <c r="Z690" s="32"/>
      <c r="AA690" s="10"/>
      <c r="AB690" s="32"/>
      <c r="AC690" s="10"/>
      <c r="AD690" s="32"/>
      <c r="AE690" s="10"/>
      <c r="AF690" s="32"/>
      <c r="AG690" s="10"/>
      <c r="AH690" s="32"/>
      <c r="AI690" s="10"/>
      <c r="AJ690" s="32"/>
      <c r="AK690" s="10"/>
      <c r="AL690" s="32"/>
      <c r="AM690" s="10"/>
      <c r="AN690" s="32"/>
      <c r="AO690" s="10"/>
      <c r="AP690" s="32"/>
      <c r="AQ690" s="10"/>
      <c r="AR690" s="32"/>
      <c r="AS690" s="10"/>
      <c r="AT690" s="32"/>
      <c r="AU690" s="10"/>
      <c r="AV690" s="32"/>
      <c r="AW690" s="10"/>
      <c r="AX690" s="242"/>
      <c r="AY690" s="10"/>
      <c r="AZ690" s="32"/>
      <c r="BA690" s="10"/>
      <c r="BB690" s="242"/>
      <c r="BC690" s="10"/>
      <c r="BD690" s="242"/>
      <c r="BE690" s="7"/>
      <c r="BF690" s="247"/>
      <c r="BG690" s="10"/>
      <c r="BH690" s="242"/>
      <c r="BI690" s="7"/>
      <c r="BJ690" s="247"/>
      <c r="BK690" s="7"/>
      <c r="BL690" s="247"/>
      <c r="BM690" s="7"/>
      <c r="BN690" s="8"/>
      <c r="BO690" s="7"/>
      <c r="BP690" s="247"/>
      <c r="BQ690" s="7"/>
      <c r="BR690" s="247"/>
      <c r="BS690" s="7"/>
      <c r="BT690" s="247"/>
      <c r="BU690" s="7"/>
      <c r="BV690" s="247"/>
      <c r="BW690" s="7"/>
      <c r="BX690" s="8"/>
      <c r="BY690" s="7"/>
      <c r="BZ690" s="8"/>
      <c r="CB690" s="41"/>
      <c r="CC690" s="41">
        <f t="shared" si="52"/>
        <v>0</v>
      </c>
      <c r="CD690">
        <f t="shared" si="53"/>
        <v>0</v>
      </c>
    </row>
    <row r="691" spans="2:84" x14ac:dyDescent="0.25">
      <c r="B691" s="6"/>
      <c r="C691" s="10"/>
      <c r="D691" s="32"/>
      <c r="E691" s="10"/>
      <c r="F691" s="32"/>
      <c r="G691" s="10"/>
      <c r="H691" s="32"/>
      <c r="I691" s="10"/>
      <c r="J691" s="32"/>
      <c r="K691" s="10"/>
      <c r="L691" s="32"/>
      <c r="M691" s="10"/>
      <c r="N691" s="32"/>
      <c r="O691" s="10"/>
      <c r="P691" s="32"/>
      <c r="Q691" s="10"/>
      <c r="R691" s="32"/>
      <c r="S691" s="10"/>
      <c r="T691" s="32"/>
      <c r="U691" s="10"/>
      <c r="V691" s="32"/>
      <c r="W691" s="10"/>
      <c r="X691" s="32"/>
      <c r="Y691" s="10"/>
      <c r="Z691" s="32"/>
      <c r="AA691" s="10"/>
      <c r="AB691" s="32"/>
      <c r="AC691" s="10"/>
      <c r="AD691" s="32"/>
      <c r="AE691" s="10"/>
      <c r="AF691" s="32"/>
      <c r="AG691" s="10"/>
      <c r="AH691" s="32"/>
      <c r="AI691" s="10"/>
      <c r="AJ691" s="32"/>
      <c r="AK691" s="10"/>
      <c r="AL691" s="32"/>
      <c r="AM691" s="10"/>
      <c r="AN691" s="32"/>
      <c r="AO691" s="10"/>
      <c r="AP691" s="32"/>
      <c r="AQ691" s="10"/>
      <c r="AR691" s="32"/>
      <c r="AS691" s="10"/>
      <c r="AT691" s="32"/>
      <c r="AU691" s="10"/>
      <c r="AV691" s="32"/>
      <c r="AW691" s="10"/>
      <c r="AX691" s="242"/>
      <c r="AY691" s="10"/>
      <c r="AZ691" s="32"/>
      <c r="BA691" s="10"/>
      <c r="BB691" s="242"/>
      <c r="BC691" s="10"/>
      <c r="BD691" s="242"/>
      <c r="BE691" s="7"/>
      <c r="BF691" s="247"/>
      <c r="BG691" s="10"/>
      <c r="BH691" s="242"/>
      <c r="BI691" s="7"/>
      <c r="BJ691" s="247"/>
      <c r="BK691" s="7"/>
      <c r="BL691" s="247"/>
      <c r="BM691" s="7"/>
      <c r="BN691" s="8"/>
      <c r="BO691" s="7"/>
      <c r="BP691" s="247"/>
      <c r="BQ691" s="7"/>
      <c r="BR691" s="247"/>
      <c r="BS691" s="7"/>
      <c r="BT691" s="247"/>
      <c r="BU691" s="7"/>
      <c r="BV691" s="247"/>
      <c r="BW691" s="7"/>
      <c r="BX691" s="8"/>
      <c r="BY691" s="7"/>
      <c r="BZ691" s="8"/>
      <c r="CB691" s="41"/>
      <c r="CC691" s="41">
        <f t="shared" si="52"/>
        <v>0</v>
      </c>
      <c r="CD691">
        <f t="shared" si="53"/>
        <v>0</v>
      </c>
    </row>
    <row r="692" spans="2:84" x14ac:dyDescent="0.25">
      <c r="B692" s="6"/>
      <c r="C692" s="10"/>
      <c r="D692" s="32"/>
      <c r="E692" s="10"/>
      <c r="F692" s="32"/>
      <c r="G692" s="10"/>
      <c r="H692" s="32"/>
      <c r="I692" s="10"/>
      <c r="J692" s="32"/>
      <c r="K692" s="94"/>
      <c r="L692" s="32"/>
      <c r="M692" s="10"/>
      <c r="N692" s="32"/>
      <c r="O692" s="10"/>
      <c r="P692" s="32"/>
      <c r="Q692" s="10"/>
      <c r="R692" s="32"/>
      <c r="S692" s="10"/>
      <c r="T692" s="32"/>
      <c r="U692" s="10"/>
      <c r="V692" s="32"/>
      <c r="W692" s="10"/>
      <c r="X692" s="32"/>
      <c r="Y692" s="10"/>
      <c r="Z692" s="32"/>
      <c r="AA692" s="10"/>
      <c r="AB692" s="32"/>
      <c r="AC692" s="10"/>
      <c r="AD692" s="32"/>
      <c r="AE692" s="10"/>
      <c r="AF692" s="32"/>
      <c r="AG692" s="10"/>
      <c r="AH692" s="32"/>
      <c r="AI692" s="10"/>
      <c r="AJ692" s="32"/>
      <c r="AK692" s="10"/>
      <c r="AL692" s="32"/>
      <c r="AM692" s="10"/>
      <c r="AN692" s="32"/>
      <c r="AO692" s="10"/>
      <c r="AP692" s="32"/>
      <c r="AQ692" s="10"/>
      <c r="AR692" s="32"/>
      <c r="AS692" s="10"/>
      <c r="AT692" s="32"/>
      <c r="AU692" s="10"/>
      <c r="AV692" s="32"/>
      <c r="AW692" s="10"/>
      <c r="AX692" s="242"/>
      <c r="AY692" s="10"/>
      <c r="AZ692" s="32"/>
      <c r="BA692" s="10"/>
      <c r="BB692" s="242"/>
      <c r="BC692" s="10"/>
      <c r="BD692" s="242"/>
      <c r="BE692" s="7"/>
      <c r="BF692" s="247"/>
      <c r="BG692" s="10"/>
      <c r="BH692" s="242"/>
      <c r="BI692" s="7"/>
      <c r="BJ692" s="247"/>
      <c r="BK692" s="7"/>
      <c r="BL692" s="247"/>
      <c r="BM692" s="7"/>
      <c r="BN692" s="8"/>
      <c r="BO692" s="7"/>
      <c r="BP692" s="247"/>
      <c r="BQ692" s="7"/>
      <c r="BR692" s="247"/>
      <c r="BS692" s="7"/>
      <c r="BT692" s="247"/>
      <c r="BU692" s="7"/>
      <c r="BV692" s="247"/>
      <c r="BW692" s="7"/>
      <c r="BX692" s="8"/>
      <c r="BY692" s="7"/>
      <c r="BZ692" s="8"/>
      <c r="CB692" s="41"/>
      <c r="CC692" s="41">
        <f t="shared" si="52"/>
        <v>0</v>
      </c>
      <c r="CD692">
        <f t="shared" si="53"/>
        <v>0</v>
      </c>
      <c r="CF692" s="39"/>
    </row>
    <row r="693" spans="2:84" x14ac:dyDescent="0.25">
      <c r="B693" s="6"/>
      <c r="C693" s="10"/>
      <c r="D693" s="32"/>
      <c r="E693" s="10"/>
      <c r="F693" s="32"/>
      <c r="G693" s="10"/>
      <c r="H693" s="32"/>
      <c r="I693" s="10"/>
      <c r="J693" s="32"/>
      <c r="K693" s="10"/>
      <c r="L693" s="32"/>
      <c r="M693" s="10"/>
      <c r="N693" s="32"/>
      <c r="O693" s="10"/>
      <c r="P693" s="32"/>
      <c r="Q693" s="10"/>
      <c r="R693" s="32"/>
      <c r="S693" s="10"/>
      <c r="T693" s="32"/>
      <c r="U693" s="10"/>
      <c r="V693" s="32"/>
      <c r="W693" s="10"/>
      <c r="X693" s="32"/>
      <c r="Y693" s="10"/>
      <c r="Z693" s="32"/>
      <c r="AA693" s="10"/>
      <c r="AB693" s="32"/>
      <c r="AC693" s="10"/>
      <c r="AD693" s="32"/>
      <c r="AE693" s="10"/>
      <c r="AF693" s="32"/>
      <c r="AG693" s="10"/>
      <c r="AH693" s="32"/>
      <c r="AI693" s="10"/>
      <c r="AJ693" s="32"/>
      <c r="AK693" s="10"/>
      <c r="AL693" s="32"/>
      <c r="AM693" s="10"/>
      <c r="AN693" s="32"/>
      <c r="AO693" s="10"/>
      <c r="AP693" s="32"/>
      <c r="AQ693" s="10"/>
      <c r="AR693" s="32"/>
      <c r="AS693" s="10"/>
      <c r="AT693" s="32"/>
      <c r="AU693" s="10"/>
      <c r="AV693" s="32"/>
      <c r="AW693" s="10"/>
      <c r="AX693" s="242"/>
      <c r="AY693" s="10"/>
      <c r="AZ693" s="32"/>
      <c r="BA693" s="10"/>
      <c r="BB693" s="242"/>
      <c r="BC693" s="10"/>
      <c r="BD693" s="242"/>
      <c r="BE693" s="7"/>
      <c r="BF693" s="247"/>
      <c r="BG693" s="10"/>
      <c r="BH693" s="242"/>
      <c r="BI693" s="7"/>
      <c r="BJ693" s="247"/>
      <c r="BK693" s="7"/>
      <c r="BL693" s="247"/>
      <c r="BM693" s="7"/>
      <c r="BN693" s="8"/>
      <c r="BO693" s="7"/>
      <c r="BP693" s="247"/>
      <c r="BQ693" s="7"/>
      <c r="BR693" s="247"/>
      <c r="BS693" s="7"/>
      <c r="BT693" s="247"/>
      <c r="BU693" s="7"/>
      <c r="BV693" s="247"/>
      <c r="BW693" s="7"/>
      <c r="BX693" s="8"/>
      <c r="BY693" s="7"/>
      <c r="BZ693" s="8"/>
      <c r="CB693" s="41"/>
      <c r="CC693" s="41">
        <f t="shared" si="52"/>
        <v>0</v>
      </c>
      <c r="CD693">
        <f t="shared" si="53"/>
        <v>0</v>
      </c>
    </row>
    <row r="694" spans="2:84" x14ac:dyDescent="0.25">
      <c r="B694" s="6"/>
      <c r="C694" s="10"/>
      <c r="D694" s="32"/>
      <c r="E694" s="10"/>
      <c r="F694" s="32"/>
      <c r="G694" s="10"/>
      <c r="H694" s="32"/>
      <c r="I694" s="10"/>
      <c r="J694" s="32"/>
      <c r="K694" s="10"/>
      <c r="L694" s="32"/>
      <c r="M694" s="10"/>
      <c r="N694" s="32"/>
      <c r="O694" s="10"/>
      <c r="P694" s="32"/>
      <c r="Q694" s="10"/>
      <c r="R694" s="32"/>
      <c r="S694" s="10"/>
      <c r="T694" s="32"/>
      <c r="U694" s="10"/>
      <c r="V694" s="32"/>
      <c r="W694" s="10"/>
      <c r="X694" s="32"/>
      <c r="Y694" s="10"/>
      <c r="Z694" s="32"/>
      <c r="AA694" s="10"/>
      <c r="AB694" s="32"/>
      <c r="AC694" s="10"/>
      <c r="AD694" s="32"/>
      <c r="AE694" s="10"/>
      <c r="AF694" s="32"/>
      <c r="AG694" s="10"/>
      <c r="AH694" s="32"/>
      <c r="AI694" s="10"/>
      <c r="AJ694" s="32"/>
      <c r="AK694" s="10"/>
      <c r="AL694" s="32"/>
      <c r="AM694" s="10"/>
      <c r="AN694" s="32"/>
      <c r="AO694" s="10"/>
      <c r="AP694" s="32"/>
      <c r="AQ694" s="10"/>
      <c r="AR694" s="32"/>
      <c r="AS694" s="10"/>
      <c r="AT694" s="32"/>
      <c r="AU694" s="10"/>
      <c r="AV694" s="32"/>
      <c r="AW694" s="10"/>
      <c r="AX694" s="242"/>
      <c r="AY694" s="10"/>
      <c r="AZ694" s="32"/>
      <c r="BA694" s="10"/>
      <c r="BB694" s="242"/>
      <c r="BC694" s="10"/>
      <c r="BD694" s="242"/>
      <c r="BE694" s="7"/>
      <c r="BF694" s="247"/>
      <c r="BG694" s="10"/>
      <c r="BH694" s="242"/>
      <c r="BI694" s="7"/>
      <c r="BJ694" s="247"/>
      <c r="BK694" s="7"/>
      <c r="BL694" s="247"/>
      <c r="BM694" s="7"/>
      <c r="BN694" s="8"/>
      <c r="BO694" s="7"/>
      <c r="BP694" s="247"/>
      <c r="BQ694" s="7"/>
      <c r="BR694" s="247"/>
      <c r="BS694" s="7"/>
      <c r="BT694" s="247"/>
      <c r="BU694" s="7"/>
      <c r="BV694" s="247"/>
      <c r="BW694" s="7"/>
      <c r="BX694" s="8"/>
      <c r="BY694" s="7"/>
      <c r="BZ694" s="8"/>
      <c r="CB694" s="41"/>
      <c r="CC694" s="41">
        <f t="shared" si="52"/>
        <v>0</v>
      </c>
      <c r="CD694">
        <f t="shared" si="53"/>
        <v>0</v>
      </c>
    </row>
    <row r="695" spans="2:84" x14ac:dyDescent="0.25">
      <c r="B695" s="6"/>
      <c r="C695" s="10"/>
      <c r="D695" s="32"/>
      <c r="E695" s="10"/>
      <c r="F695" s="32"/>
      <c r="G695" s="10"/>
      <c r="H695" s="32"/>
      <c r="I695" s="10"/>
      <c r="J695" s="32"/>
      <c r="K695" s="10"/>
      <c r="L695" s="32"/>
      <c r="M695" s="10"/>
      <c r="N695" s="32"/>
      <c r="O695" s="10"/>
      <c r="P695" s="32"/>
      <c r="Q695" s="10"/>
      <c r="R695" s="32"/>
      <c r="S695" s="10"/>
      <c r="T695" s="32"/>
      <c r="U695" s="10"/>
      <c r="V695" s="32"/>
      <c r="W695" s="10"/>
      <c r="X695" s="32"/>
      <c r="Y695" s="10"/>
      <c r="Z695" s="32"/>
      <c r="AA695" s="10"/>
      <c r="AB695" s="32"/>
      <c r="AC695" s="10"/>
      <c r="AD695" s="32"/>
      <c r="AE695" s="10"/>
      <c r="AF695" s="32"/>
      <c r="AG695" s="10"/>
      <c r="AH695" s="32"/>
      <c r="AI695" s="10"/>
      <c r="AJ695" s="32"/>
      <c r="AK695" s="10"/>
      <c r="AL695" s="32"/>
      <c r="AM695" s="10"/>
      <c r="AN695" s="32"/>
      <c r="AO695" s="10"/>
      <c r="AP695" s="32"/>
      <c r="AQ695" s="10"/>
      <c r="AR695" s="32"/>
      <c r="AS695" s="10"/>
      <c r="AT695" s="32"/>
      <c r="AU695" s="10"/>
      <c r="AV695" s="32"/>
      <c r="AW695" s="10"/>
      <c r="AX695" s="242"/>
      <c r="AY695" s="10"/>
      <c r="AZ695" s="32"/>
      <c r="BA695" s="10"/>
      <c r="BB695" s="242"/>
      <c r="BC695" s="10"/>
      <c r="BD695" s="242"/>
      <c r="BE695" s="7"/>
      <c r="BF695" s="247"/>
      <c r="BG695" s="10"/>
      <c r="BH695" s="242"/>
      <c r="BI695" s="7"/>
      <c r="BJ695" s="247"/>
      <c r="BK695" s="7"/>
      <c r="BL695" s="247"/>
      <c r="BM695" s="7"/>
      <c r="BN695" s="8"/>
      <c r="BO695" s="7"/>
      <c r="BP695" s="247"/>
      <c r="BQ695" s="7"/>
      <c r="BR695" s="247"/>
      <c r="BS695" s="7"/>
      <c r="BT695" s="247"/>
      <c r="BU695" s="7"/>
      <c r="BV695" s="247"/>
      <c r="BW695" s="7"/>
      <c r="BX695" s="8"/>
      <c r="BY695" s="7"/>
      <c r="BZ695" s="8"/>
      <c r="CB695" s="41"/>
      <c r="CC695" s="41">
        <f t="shared" si="52"/>
        <v>0</v>
      </c>
      <c r="CD695">
        <f t="shared" si="53"/>
        <v>0</v>
      </c>
    </row>
    <row r="696" spans="2:84" x14ac:dyDescent="0.25">
      <c r="B696" s="6"/>
      <c r="C696" s="10"/>
      <c r="D696" s="32"/>
      <c r="E696" s="10"/>
      <c r="F696" s="32"/>
      <c r="G696" s="10"/>
      <c r="H696" s="32"/>
      <c r="I696" s="10"/>
      <c r="J696" s="32"/>
      <c r="K696" s="94"/>
      <c r="L696" s="32"/>
      <c r="M696" s="10"/>
      <c r="N696" s="32"/>
      <c r="O696" s="10"/>
      <c r="P696" s="32"/>
      <c r="Q696" s="10"/>
      <c r="R696" s="32"/>
      <c r="S696" s="10"/>
      <c r="T696" s="32"/>
      <c r="U696" s="10"/>
      <c r="V696" s="32"/>
      <c r="W696" s="10"/>
      <c r="X696" s="32"/>
      <c r="Y696" s="10"/>
      <c r="Z696" s="32"/>
      <c r="AA696" s="10"/>
      <c r="AB696" s="32"/>
      <c r="AC696" s="10"/>
      <c r="AD696" s="32"/>
      <c r="AE696" s="10"/>
      <c r="AF696" s="32"/>
      <c r="AG696" s="10"/>
      <c r="AH696" s="32"/>
      <c r="AI696" s="10"/>
      <c r="AJ696" s="32"/>
      <c r="AK696" s="10"/>
      <c r="AL696" s="32"/>
      <c r="AM696" s="10"/>
      <c r="AN696" s="32"/>
      <c r="AO696" s="10"/>
      <c r="AP696" s="32"/>
      <c r="AQ696" s="10"/>
      <c r="AR696" s="32"/>
      <c r="AS696" s="10"/>
      <c r="AT696" s="32"/>
      <c r="AU696" s="10"/>
      <c r="AV696" s="32"/>
      <c r="AW696" s="10"/>
      <c r="AX696" s="242"/>
      <c r="AY696" s="10"/>
      <c r="AZ696" s="32"/>
      <c r="BA696" s="10"/>
      <c r="BB696" s="242"/>
      <c r="BC696" s="10"/>
      <c r="BD696" s="242"/>
      <c r="BE696" s="7"/>
      <c r="BF696" s="247"/>
      <c r="BG696" s="10"/>
      <c r="BH696" s="242"/>
      <c r="BI696" s="7"/>
      <c r="BJ696" s="247"/>
      <c r="BK696" s="7"/>
      <c r="BL696" s="247"/>
      <c r="BM696" s="7"/>
      <c r="BN696" s="8"/>
      <c r="BO696" s="7"/>
      <c r="BP696" s="247"/>
      <c r="BQ696" s="7"/>
      <c r="BR696" s="247"/>
      <c r="BS696" s="7"/>
      <c r="BT696" s="247"/>
      <c r="BU696" s="7"/>
      <c r="BV696" s="247"/>
      <c r="BW696" s="7"/>
      <c r="BX696" s="8"/>
      <c r="BY696" s="7"/>
      <c r="BZ696" s="8"/>
      <c r="CB696" s="41"/>
      <c r="CC696" s="41">
        <f t="shared" si="52"/>
        <v>0</v>
      </c>
      <c r="CD696">
        <f t="shared" si="53"/>
        <v>0</v>
      </c>
      <c r="CF696" s="39"/>
    </row>
    <row r="697" spans="2:84" x14ac:dyDescent="0.25">
      <c r="B697" s="6"/>
      <c r="C697" s="10"/>
      <c r="D697" s="32"/>
      <c r="E697" s="10"/>
      <c r="F697" s="32"/>
      <c r="G697" s="10"/>
      <c r="H697" s="32"/>
      <c r="I697" s="10"/>
      <c r="J697" s="32"/>
      <c r="K697" s="94"/>
      <c r="L697" s="32"/>
      <c r="M697" s="10"/>
      <c r="N697" s="32"/>
      <c r="O697" s="10"/>
      <c r="P697" s="32"/>
      <c r="Q697" s="10"/>
      <c r="R697" s="32"/>
      <c r="S697" s="10"/>
      <c r="T697" s="32"/>
      <c r="U697" s="10"/>
      <c r="V697" s="32"/>
      <c r="W697" s="10"/>
      <c r="X697" s="32"/>
      <c r="Y697" s="10"/>
      <c r="Z697" s="32"/>
      <c r="AA697" s="10"/>
      <c r="AB697" s="32"/>
      <c r="AC697" s="10"/>
      <c r="AD697" s="32"/>
      <c r="AE697" s="10"/>
      <c r="AF697" s="32"/>
      <c r="AG697" s="10"/>
      <c r="AH697" s="32"/>
      <c r="AI697" s="10"/>
      <c r="AJ697" s="32"/>
      <c r="AK697" s="10"/>
      <c r="AL697" s="32"/>
      <c r="AM697" s="10"/>
      <c r="AN697" s="32"/>
      <c r="AO697" s="10"/>
      <c r="AP697" s="32"/>
      <c r="AQ697" s="10"/>
      <c r="AR697" s="32"/>
      <c r="AS697" s="10"/>
      <c r="AT697" s="32"/>
      <c r="AU697" s="10"/>
      <c r="AV697" s="32"/>
      <c r="AW697" s="10"/>
      <c r="AX697" s="242"/>
      <c r="AY697" s="10"/>
      <c r="AZ697" s="32"/>
      <c r="BA697" s="10"/>
      <c r="BB697" s="242"/>
      <c r="BC697" s="10"/>
      <c r="BD697" s="242"/>
      <c r="BE697" s="7"/>
      <c r="BF697" s="247"/>
      <c r="BG697" s="10"/>
      <c r="BH697" s="242"/>
      <c r="BI697" s="7"/>
      <c r="BJ697" s="247"/>
      <c r="BK697" s="7"/>
      <c r="BL697" s="247"/>
      <c r="BM697" s="7"/>
      <c r="BN697" s="8"/>
      <c r="BO697" s="7"/>
      <c r="BP697" s="247"/>
      <c r="BQ697" s="7"/>
      <c r="BR697" s="247"/>
      <c r="BS697" s="7"/>
      <c r="BT697" s="247"/>
      <c r="BU697" s="7"/>
      <c r="BV697" s="247"/>
      <c r="BW697" s="7"/>
      <c r="BX697" s="8"/>
      <c r="BY697" s="7"/>
      <c r="BZ697" s="8"/>
      <c r="CB697" s="41"/>
      <c r="CC697" s="41">
        <f t="shared" si="52"/>
        <v>0</v>
      </c>
      <c r="CD697">
        <f t="shared" si="53"/>
        <v>0</v>
      </c>
      <c r="CF697" s="39"/>
    </row>
    <row r="698" spans="2:84" x14ac:dyDescent="0.25">
      <c r="B698" s="6"/>
      <c r="C698" s="10"/>
      <c r="D698" s="32"/>
      <c r="E698" s="10"/>
      <c r="F698" s="32"/>
      <c r="G698" s="10"/>
      <c r="H698" s="32"/>
      <c r="I698" s="10"/>
      <c r="J698" s="32"/>
      <c r="K698" s="10"/>
      <c r="L698" s="32"/>
      <c r="M698" s="10"/>
      <c r="N698" s="32"/>
      <c r="O698" s="10"/>
      <c r="P698" s="32"/>
      <c r="Q698" s="10"/>
      <c r="R698" s="32"/>
      <c r="S698" s="10"/>
      <c r="T698" s="32"/>
      <c r="U698" s="10"/>
      <c r="V698" s="32"/>
      <c r="W698" s="10"/>
      <c r="X698" s="32"/>
      <c r="Y698" s="10"/>
      <c r="Z698" s="32"/>
      <c r="AA698" s="10"/>
      <c r="AB698" s="32"/>
      <c r="AC698" s="10"/>
      <c r="AD698" s="32"/>
      <c r="AE698" s="10"/>
      <c r="AF698" s="32"/>
      <c r="AG698" s="10"/>
      <c r="AH698" s="32"/>
      <c r="AI698" s="10"/>
      <c r="AJ698" s="32"/>
      <c r="AK698" s="10"/>
      <c r="AL698" s="32"/>
      <c r="AM698" s="10"/>
      <c r="AN698" s="32"/>
      <c r="AO698" s="10"/>
      <c r="AP698" s="32"/>
      <c r="AQ698" s="10"/>
      <c r="AR698" s="32"/>
      <c r="AS698" s="10"/>
      <c r="AT698" s="32"/>
      <c r="AU698" s="10"/>
      <c r="AV698" s="32"/>
      <c r="AW698" s="10"/>
      <c r="AX698" s="242"/>
      <c r="AY698" s="10"/>
      <c r="AZ698" s="32"/>
      <c r="BA698" s="10"/>
      <c r="BB698" s="242"/>
      <c r="BC698" s="10"/>
      <c r="BD698" s="242"/>
      <c r="BE698" s="7"/>
      <c r="BF698" s="247"/>
      <c r="BG698" s="10"/>
      <c r="BH698" s="242"/>
      <c r="BI698" s="7"/>
      <c r="BJ698" s="247"/>
      <c r="BK698" s="7"/>
      <c r="BL698" s="247"/>
      <c r="BM698" s="7"/>
      <c r="BN698" s="8"/>
      <c r="BO698" s="7"/>
      <c r="BP698" s="247"/>
      <c r="BQ698" s="7"/>
      <c r="BR698" s="247"/>
      <c r="BS698" s="7"/>
      <c r="BT698" s="247"/>
      <c r="BU698" s="7"/>
      <c r="BV698" s="247"/>
      <c r="BW698" s="7"/>
      <c r="BX698" s="8"/>
      <c r="BY698" s="7"/>
      <c r="BZ698" s="8"/>
      <c r="CB698" s="41"/>
      <c r="CC698" s="41">
        <f t="shared" si="52"/>
        <v>0</v>
      </c>
      <c r="CD698">
        <f t="shared" si="53"/>
        <v>0</v>
      </c>
      <c r="CF698" s="39"/>
    </row>
    <row r="699" spans="2:84" x14ac:dyDescent="0.25">
      <c r="B699" s="6"/>
      <c r="C699" s="10"/>
      <c r="D699" s="32"/>
      <c r="E699" s="10"/>
      <c r="F699" s="32"/>
      <c r="G699" s="10"/>
      <c r="H699" s="32"/>
      <c r="I699" s="10"/>
      <c r="J699" s="32"/>
      <c r="K699" s="94"/>
      <c r="L699" s="32"/>
      <c r="M699" s="10"/>
      <c r="N699" s="32"/>
      <c r="O699" s="10"/>
      <c r="P699" s="32"/>
      <c r="Q699" s="10"/>
      <c r="R699" s="32"/>
      <c r="S699" s="10"/>
      <c r="T699" s="32"/>
      <c r="U699" s="10"/>
      <c r="V699" s="32"/>
      <c r="W699" s="10"/>
      <c r="X699" s="32"/>
      <c r="Y699" s="10"/>
      <c r="Z699" s="32"/>
      <c r="AA699" s="10"/>
      <c r="AB699" s="32"/>
      <c r="AC699" s="10"/>
      <c r="AD699" s="32"/>
      <c r="AE699" s="10"/>
      <c r="AF699" s="32"/>
      <c r="AG699" s="10"/>
      <c r="AH699" s="32"/>
      <c r="AI699" s="10"/>
      <c r="AJ699" s="32"/>
      <c r="AK699" s="10"/>
      <c r="AL699" s="32"/>
      <c r="AM699" s="10"/>
      <c r="AN699" s="32"/>
      <c r="AO699" s="10"/>
      <c r="AP699" s="32"/>
      <c r="AQ699" s="10"/>
      <c r="AR699" s="32"/>
      <c r="AS699" s="10"/>
      <c r="AT699" s="32"/>
      <c r="AU699" s="10"/>
      <c r="AV699" s="32"/>
      <c r="AW699" s="10"/>
      <c r="AX699" s="242"/>
      <c r="AY699" s="10"/>
      <c r="AZ699" s="32"/>
      <c r="BA699" s="10"/>
      <c r="BB699" s="242"/>
      <c r="BC699" s="10"/>
      <c r="BD699" s="242"/>
      <c r="BE699" s="7"/>
      <c r="BF699" s="247"/>
      <c r="BG699" s="10"/>
      <c r="BH699" s="242"/>
      <c r="BI699" s="7"/>
      <c r="BJ699" s="247"/>
      <c r="BK699" s="7"/>
      <c r="BL699" s="247"/>
      <c r="BM699" s="7"/>
      <c r="BN699" s="8"/>
      <c r="BO699" s="7"/>
      <c r="BP699" s="247"/>
      <c r="BQ699" s="7"/>
      <c r="BR699" s="247"/>
      <c r="BS699" s="7"/>
      <c r="BT699" s="247"/>
      <c r="BU699" s="7"/>
      <c r="BV699" s="247"/>
      <c r="BW699" s="7"/>
      <c r="BX699" s="8"/>
      <c r="BY699" s="7"/>
      <c r="BZ699" s="8"/>
      <c r="CB699" s="41"/>
      <c r="CC699" s="41">
        <f t="shared" si="52"/>
        <v>0</v>
      </c>
      <c r="CD699">
        <f t="shared" si="53"/>
        <v>0</v>
      </c>
      <c r="CF699" s="39"/>
    </row>
    <row r="700" spans="2:84" x14ac:dyDescent="0.25">
      <c r="B700" s="6"/>
      <c r="C700" s="10"/>
      <c r="D700" s="32"/>
      <c r="E700" s="10"/>
      <c r="F700" s="32"/>
      <c r="G700" s="10"/>
      <c r="H700" s="32"/>
      <c r="I700" s="10"/>
      <c r="J700" s="32"/>
      <c r="K700" s="10"/>
      <c r="L700" s="32"/>
      <c r="M700" s="10"/>
      <c r="N700" s="32"/>
      <c r="O700" s="10"/>
      <c r="P700" s="32"/>
      <c r="Q700" s="10"/>
      <c r="R700" s="32"/>
      <c r="S700" s="10"/>
      <c r="T700" s="32"/>
      <c r="U700" s="10"/>
      <c r="V700" s="32"/>
      <c r="W700" s="10"/>
      <c r="X700" s="32"/>
      <c r="Y700" s="10"/>
      <c r="Z700" s="32"/>
      <c r="AA700" s="10"/>
      <c r="AB700" s="32"/>
      <c r="AC700" s="10"/>
      <c r="AD700" s="32"/>
      <c r="AE700" s="10"/>
      <c r="AF700" s="32"/>
      <c r="AG700" s="10"/>
      <c r="AH700" s="32"/>
      <c r="AI700" s="10"/>
      <c r="AJ700" s="32"/>
      <c r="AK700" s="10"/>
      <c r="AL700" s="32"/>
      <c r="AM700" s="10"/>
      <c r="AN700" s="32"/>
      <c r="AO700" s="10"/>
      <c r="AP700" s="32"/>
      <c r="AQ700" s="10"/>
      <c r="AR700" s="32"/>
      <c r="AS700" s="10"/>
      <c r="AT700" s="32"/>
      <c r="AU700" s="10"/>
      <c r="AV700" s="32"/>
      <c r="AW700" s="10"/>
      <c r="AX700" s="242"/>
      <c r="AY700" s="10"/>
      <c r="AZ700" s="32"/>
      <c r="BA700" s="10"/>
      <c r="BB700" s="242"/>
      <c r="BC700" s="10"/>
      <c r="BD700" s="242"/>
      <c r="BE700" s="7"/>
      <c r="BF700" s="247"/>
      <c r="BG700" s="10"/>
      <c r="BH700" s="242"/>
      <c r="BI700" s="7"/>
      <c r="BJ700" s="247"/>
      <c r="BK700" s="7"/>
      <c r="BL700" s="247"/>
      <c r="BM700" s="7"/>
      <c r="BN700" s="8"/>
      <c r="BO700" s="7"/>
      <c r="BP700" s="247"/>
      <c r="BQ700" s="7"/>
      <c r="BR700" s="247"/>
      <c r="BS700" s="7"/>
      <c r="BT700" s="247"/>
      <c r="BU700" s="7"/>
      <c r="BV700" s="247"/>
      <c r="BW700" s="7"/>
      <c r="BX700" s="8"/>
      <c r="BY700" s="7"/>
      <c r="BZ700" s="8"/>
      <c r="CB700" s="41"/>
      <c r="CC700" s="41">
        <f t="shared" si="52"/>
        <v>0</v>
      </c>
      <c r="CD700">
        <f t="shared" si="53"/>
        <v>0</v>
      </c>
    </row>
    <row r="701" spans="2:84" x14ac:dyDescent="0.25">
      <c r="B701" s="6"/>
      <c r="C701" s="10"/>
      <c r="D701" s="32"/>
      <c r="E701" s="10"/>
      <c r="F701" s="32"/>
      <c r="G701" s="10"/>
      <c r="H701" s="32"/>
      <c r="I701" s="10"/>
      <c r="J701" s="32"/>
      <c r="K701" s="10"/>
      <c r="L701" s="32"/>
      <c r="M701" s="10"/>
      <c r="N701" s="32"/>
      <c r="O701" s="10"/>
      <c r="P701" s="32"/>
      <c r="Q701" s="10"/>
      <c r="R701" s="32"/>
      <c r="S701" s="10"/>
      <c r="T701" s="32"/>
      <c r="U701" s="10"/>
      <c r="V701" s="32"/>
      <c r="W701" s="10"/>
      <c r="X701" s="32"/>
      <c r="Y701" s="10"/>
      <c r="Z701" s="32"/>
      <c r="AA701" s="10"/>
      <c r="AB701" s="32"/>
      <c r="AC701" s="10"/>
      <c r="AD701" s="32"/>
      <c r="AE701" s="10"/>
      <c r="AF701" s="32"/>
      <c r="AG701" s="10"/>
      <c r="AH701" s="32"/>
      <c r="AI701" s="10"/>
      <c r="AJ701" s="32"/>
      <c r="AK701" s="10"/>
      <c r="AL701" s="32"/>
      <c r="AM701" s="10"/>
      <c r="AN701" s="32"/>
      <c r="AO701" s="10"/>
      <c r="AP701" s="32"/>
      <c r="AQ701" s="10"/>
      <c r="AR701" s="32"/>
      <c r="AS701" s="10"/>
      <c r="AT701" s="32"/>
      <c r="AU701" s="10"/>
      <c r="AV701" s="32"/>
      <c r="AW701" s="10"/>
      <c r="AX701" s="242"/>
      <c r="AY701" s="10"/>
      <c r="AZ701" s="32"/>
      <c r="BA701" s="10"/>
      <c r="BB701" s="242"/>
      <c r="BC701" s="10"/>
      <c r="BD701" s="242"/>
      <c r="BE701" s="7"/>
      <c r="BF701" s="247"/>
      <c r="BG701" s="10"/>
      <c r="BH701" s="242"/>
      <c r="BI701" s="7"/>
      <c r="BJ701" s="247"/>
      <c r="BK701" s="7"/>
      <c r="BL701" s="247"/>
      <c r="BM701" s="7"/>
      <c r="BN701" s="8"/>
      <c r="BO701" s="7"/>
      <c r="BP701" s="247"/>
      <c r="BQ701" s="7"/>
      <c r="BR701" s="247"/>
      <c r="BS701" s="7"/>
      <c r="BT701" s="247"/>
      <c r="BU701" s="7"/>
      <c r="BV701" s="247"/>
      <c r="BW701" s="7"/>
      <c r="BX701" s="8"/>
      <c r="BY701" s="7"/>
      <c r="BZ701" s="8"/>
      <c r="CB701" s="41"/>
      <c r="CC701" s="41">
        <f t="shared" si="52"/>
        <v>0</v>
      </c>
      <c r="CD701">
        <f t="shared" si="53"/>
        <v>0</v>
      </c>
    </row>
    <row r="702" spans="2:84" x14ac:dyDescent="0.25">
      <c r="B702" s="6"/>
      <c r="C702" s="10"/>
      <c r="D702" s="32"/>
      <c r="E702" s="10"/>
      <c r="F702" s="32"/>
      <c r="G702" s="10"/>
      <c r="H702" s="32"/>
      <c r="I702" s="10"/>
      <c r="J702" s="32"/>
      <c r="K702" s="10"/>
      <c r="L702" s="32"/>
      <c r="M702" s="10"/>
      <c r="N702" s="32"/>
      <c r="O702" s="10"/>
      <c r="P702" s="32"/>
      <c r="Q702" s="10"/>
      <c r="R702" s="32"/>
      <c r="S702" s="10"/>
      <c r="T702" s="32"/>
      <c r="U702" s="10"/>
      <c r="V702" s="32"/>
      <c r="W702" s="10"/>
      <c r="X702" s="32"/>
      <c r="Y702" s="10"/>
      <c r="Z702" s="32"/>
      <c r="AA702" s="10"/>
      <c r="AB702" s="32"/>
      <c r="AC702" s="10"/>
      <c r="AD702" s="32"/>
      <c r="AE702" s="10"/>
      <c r="AF702" s="32"/>
      <c r="AG702" s="10"/>
      <c r="AH702" s="32"/>
      <c r="AI702" s="10"/>
      <c r="AJ702" s="32"/>
      <c r="AK702" s="10"/>
      <c r="AL702" s="32"/>
      <c r="AM702" s="10"/>
      <c r="AN702" s="32"/>
      <c r="AO702" s="10"/>
      <c r="AP702" s="32"/>
      <c r="AQ702" s="10"/>
      <c r="AR702" s="32"/>
      <c r="AS702" s="10"/>
      <c r="AT702" s="32"/>
      <c r="AU702" s="10"/>
      <c r="AV702" s="32"/>
      <c r="AW702" s="10"/>
      <c r="AX702" s="242"/>
      <c r="AY702" s="10"/>
      <c r="AZ702" s="32"/>
      <c r="BA702" s="10"/>
      <c r="BB702" s="242"/>
      <c r="BC702" s="10"/>
      <c r="BD702" s="242"/>
      <c r="BE702" s="7"/>
      <c r="BF702" s="247"/>
      <c r="BG702" s="10"/>
      <c r="BH702" s="242"/>
      <c r="BI702" s="7"/>
      <c r="BJ702" s="247"/>
      <c r="BK702" s="7"/>
      <c r="BL702" s="247"/>
      <c r="BM702" s="7"/>
      <c r="BN702" s="8"/>
      <c r="BO702" s="7"/>
      <c r="BP702" s="247"/>
      <c r="BQ702" s="7"/>
      <c r="BR702" s="247"/>
      <c r="BS702" s="7"/>
      <c r="BT702" s="247"/>
      <c r="BU702" s="7"/>
      <c r="BV702" s="247"/>
      <c r="BW702" s="7"/>
      <c r="BX702" s="8"/>
      <c r="BY702" s="7"/>
      <c r="BZ702" s="8"/>
      <c r="CB702" s="41"/>
      <c r="CC702" s="41">
        <f t="shared" si="52"/>
        <v>0</v>
      </c>
      <c r="CD702">
        <f t="shared" si="53"/>
        <v>0</v>
      </c>
    </row>
    <row r="703" spans="2:84" x14ac:dyDescent="0.25">
      <c r="B703" s="6"/>
      <c r="C703" s="10"/>
      <c r="D703" s="32"/>
      <c r="E703" s="10"/>
      <c r="F703" s="32"/>
      <c r="G703" s="10"/>
      <c r="H703" s="32"/>
      <c r="I703" s="10"/>
      <c r="J703" s="32"/>
      <c r="K703" s="10"/>
      <c r="L703" s="32"/>
      <c r="M703" s="10"/>
      <c r="N703" s="32"/>
      <c r="O703" s="10"/>
      <c r="P703" s="32"/>
      <c r="Q703" s="10"/>
      <c r="R703" s="32"/>
      <c r="S703" s="10"/>
      <c r="T703" s="32"/>
      <c r="U703" s="10"/>
      <c r="V703" s="32"/>
      <c r="W703" s="10"/>
      <c r="X703" s="32"/>
      <c r="Y703" s="10"/>
      <c r="Z703" s="32"/>
      <c r="AA703" s="10"/>
      <c r="AB703" s="32"/>
      <c r="AC703" s="10"/>
      <c r="AD703" s="32"/>
      <c r="AE703" s="10"/>
      <c r="AF703" s="32"/>
      <c r="AG703" s="10"/>
      <c r="AH703" s="32"/>
      <c r="AI703" s="10"/>
      <c r="AJ703" s="32"/>
      <c r="AK703" s="10"/>
      <c r="AL703" s="32"/>
      <c r="AM703" s="10"/>
      <c r="AN703" s="32"/>
      <c r="AO703" s="10"/>
      <c r="AP703" s="32"/>
      <c r="AQ703" s="10"/>
      <c r="AR703" s="32"/>
      <c r="AS703" s="10"/>
      <c r="AT703" s="32"/>
      <c r="AU703" s="94"/>
      <c r="AV703" s="32"/>
      <c r="AW703" s="10"/>
      <c r="AX703" s="242"/>
      <c r="AY703" s="94"/>
      <c r="AZ703" s="32"/>
      <c r="BA703" s="10"/>
      <c r="BB703" s="242"/>
      <c r="BC703" s="10"/>
      <c r="BD703" s="242"/>
      <c r="BE703" s="7"/>
      <c r="BF703" s="247"/>
      <c r="BG703" s="10"/>
      <c r="BH703" s="242"/>
      <c r="BI703" s="7"/>
      <c r="BJ703" s="247"/>
      <c r="BK703" s="7"/>
      <c r="BL703" s="247"/>
      <c r="BM703" s="7"/>
      <c r="BN703" s="8"/>
      <c r="BO703" s="7"/>
      <c r="BP703" s="247"/>
      <c r="BQ703" s="7"/>
      <c r="BR703" s="247"/>
      <c r="BS703" s="7"/>
      <c r="BT703" s="247"/>
      <c r="BU703" s="7"/>
      <c r="BV703" s="247"/>
      <c r="BW703" s="7"/>
      <c r="BX703" s="8"/>
      <c r="BY703" s="7"/>
      <c r="BZ703" s="8"/>
      <c r="CB703" s="41"/>
      <c r="CC703" s="41">
        <f t="shared" si="52"/>
        <v>0</v>
      </c>
      <c r="CD703">
        <f t="shared" si="53"/>
        <v>0</v>
      </c>
    </row>
    <row r="704" spans="2:84" x14ac:dyDescent="0.25">
      <c r="B704" s="6"/>
      <c r="C704" s="10"/>
      <c r="D704" s="32"/>
      <c r="E704" s="10"/>
      <c r="F704" s="32"/>
      <c r="G704" s="10"/>
      <c r="H704" s="32"/>
      <c r="I704" s="10"/>
      <c r="J704" s="32"/>
      <c r="K704" s="94"/>
      <c r="L704" s="32"/>
      <c r="M704" s="10"/>
      <c r="N704" s="32"/>
      <c r="O704" s="10"/>
      <c r="P704" s="32"/>
      <c r="Q704" s="10"/>
      <c r="R704" s="32"/>
      <c r="S704" s="10"/>
      <c r="T704" s="32"/>
      <c r="U704" s="10"/>
      <c r="V704" s="32"/>
      <c r="W704" s="10"/>
      <c r="X704" s="32"/>
      <c r="Y704" s="10"/>
      <c r="Z704" s="32"/>
      <c r="AA704" s="10"/>
      <c r="AB704" s="32"/>
      <c r="AC704" s="10"/>
      <c r="AD704" s="32"/>
      <c r="AE704" s="10"/>
      <c r="AF704" s="32"/>
      <c r="AG704" s="10"/>
      <c r="AH704" s="32"/>
      <c r="AI704" s="10"/>
      <c r="AJ704" s="32"/>
      <c r="AK704" s="10"/>
      <c r="AL704" s="32"/>
      <c r="AM704" s="10"/>
      <c r="AN704" s="32"/>
      <c r="AO704" s="10"/>
      <c r="AP704" s="32"/>
      <c r="AQ704" s="10"/>
      <c r="AR704" s="32"/>
      <c r="AS704" s="10"/>
      <c r="AT704" s="32"/>
      <c r="AU704" s="10"/>
      <c r="AV704" s="32"/>
      <c r="AW704" s="10"/>
      <c r="AX704" s="242"/>
      <c r="AY704" s="10"/>
      <c r="AZ704" s="32"/>
      <c r="BA704" s="10"/>
      <c r="BB704" s="242"/>
      <c r="BC704" s="10"/>
      <c r="BD704" s="242"/>
      <c r="BE704" s="7"/>
      <c r="BF704" s="247"/>
      <c r="BG704" s="10"/>
      <c r="BH704" s="242"/>
      <c r="BI704" s="7"/>
      <c r="BJ704" s="247"/>
      <c r="BK704" s="7"/>
      <c r="BL704" s="247"/>
      <c r="BM704" s="7"/>
      <c r="BN704" s="8"/>
      <c r="BO704" s="7"/>
      <c r="BP704" s="247"/>
      <c r="BQ704" s="7"/>
      <c r="BR704" s="247"/>
      <c r="BS704" s="7"/>
      <c r="BT704" s="247"/>
      <c r="BU704" s="7"/>
      <c r="BV704" s="247"/>
      <c r="BW704" s="7"/>
      <c r="BX704" s="8"/>
      <c r="BY704" s="7"/>
      <c r="BZ704" s="8"/>
      <c r="CB704" s="41"/>
      <c r="CC704" s="41">
        <f t="shared" si="52"/>
        <v>0</v>
      </c>
      <c r="CD704">
        <f t="shared" si="53"/>
        <v>0</v>
      </c>
      <c r="CF704" s="39"/>
    </row>
    <row r="705" spans="2:84" x14ac:dyDescent="0.25">
      <c r="B705" s="6"/>
      <c r="C705" s="10"/>
      <c r="D705" s="32"/>
      <c r="E705" s="10"/>
      <c r="F705" s="32"/>
      <c r="G705" s="10"/>
      <c r="H705" s="32"/>
      <c r="I705" s="10"/>
      <c r="J705" s="32"/>
      <c r="K705" s="10"/>
      <c r="L705" s="32"/>
      <c r="M705" s="10"/>
      <c r="N705" s="32"/>
      <c r="O705" s="10"/>
      <c r="P705" s="32"/>
      <c r="Q705" s="10"/>
      <c r="R705" s="32"/>
      <c r="S705" s="10"/>
      <c r="T705" s="32"/>
      <c r="U705" s="10"/>
      <c r="V705" s="32"/>
      <c r="W705" s="10"/>
      <c r="X705" s="32"/>
      <c r="Y705" s="10"/>
      <c r="Z705" s="32"/>
      <c r="AA705" s="10"/>
      <c r="AB705" s="32"/>
      <c r="AC705" s="10"/>
      <c r="AD705" s="32"/>
      <c r="AE705" s="10"/>
      <c r="AF705" s="32"/>
      <c r="AG705" s="10"/>
      <c r="AH705" s="32"/>
      <c r="AI705" s="10"/>
      <c r="AJ705" s="32"/>
      <c r="AK705" s="10"/>
      <c r="AL705" s="32"/>
      <c r="AM705" s="10"/>
      <c r="AN705" s="32"/>
      <c r="AO705" s="10"/>
      <c r="AP705" s="32"/>
      <c r="AQ705" s="10"/>
      <c r="AR705" s="32"/>
      <c r="AS705" s="10"/>
      <c r="AT705" s="32"/>
      <c r="AU705" s="10"/>
      <c r="AV705" s="32"/>
      <c r="AW705" s="10"/>
      <c r="AX705" s="242"/>
      <c r="AY705" s="10"/>
      <c r="AZ705" s="32"/>
      <c r="BA705" s="10"/>
      <c r="BB705" s="242"/>
      <c r="BC705" s="10"/>
      <c r="BD705" s="242"/>
      <c r="BE705" s="7"/>
      <c r="BF705" s="247"/>
      <c r="BG705" s="10"/>
      <c r="BH705" s="242"/>
      <c r="BI705" s="7"/>
      <c r="BJ705" s="247"/>
      <c r="BK705" s="7"/>
      <c r="BL705" s="247"/>
      <c r="BM705" s="7"/>
      <c r="BN705" s="8"/>
      <c r="BO705" s="7"/>
      <c r="BP705" s="247"/>
      <c r="BQ705" s="7"/>
      <c r="BR705" s="247"/>
      <c r="BS705" s="7"/>
      <c r="BT705" s="247"/>
      <c r="BU705" s="7"/>
      <c r="BV705" s="247"/>
      <c r="BW705" s="7"/>
      <c r="BX705" s="8"/>
      <c r="BY705" s="7"/>
      <c r="BZ705" s="8"/>
      <c r="CB705" s="41"/>
      <c r="CC705" s="41">
        <f t="shared" si="52"/>
        <v>0</v>
      </c>
      <c r="CD705">
        <f t="shared" si="53"/>
        <v>0</v>
      </c>
    </row>
    <row r="706" spans="2:84" x14ac:dyDescent="0.25">
      <c r="B706" s="6"/>
      <c r="C706" s="10"/>
      <c r="D706" s="32"/>
      <c r="E706" s="10"/>
      <c r="F706" s="32"/>
      <c r="G706" s="10"/>
      <c r="H706" s="32"/>
      <c r="I706" s="10"/>
      <c r="J706" s="32"/>
      <c r="K706" s="10"/>
      <c r="L706" s="32"/>
      <c r="M706" s="10"/>
      <c r="N706" s="32"/>
      <c r="O706" s="10"/>
      <c r="P706" s="32"/>
      <c r="Q706" s="10"/>
      <c r="R706" s="32"/>
      <c r="S706" s="10"/>
      <c r="T706" s="32"/>
      <c r="U706" s="10"/>
      <c r="V706" s="32"/>
      <c r="W706" s="10"/>
      <c r="X706" s="32"/>
      <c r="Y706" s="10"/>
      <c r="Z706" s="32"/>
      <c r="AA706" s="10"/>
      <c r="AB706" s="32"/>
      <c r="AC706" s="10"/>
      <c r="AD706" s="32"/>
      <c r="AE706" s="10"/>
      <c r="AF706" s="32"/>
      <c r="AG706" s="10"/>
      <c r="AH706" s="32"/>
      <c r="AI706" s="10"/>
      <c r="AJ706" s="32"/>
      <c r="AK706" s="10"/>
      <c r="AL706" s="32"/>
      <c r="AM706" s="10"/>
      <c r="AN706" s="32"/>
      <c r="AO706" s="10"/>
      <c r="AP706" s="32"/>
      <c r="AQ706" s="10"/>
      <c r="AR706" s="32"/>
      <c r="AS706" s="10"/>
      <c r="AT706" s="32"/>
      <c r="AU706" s="10"/>
      <c r="AV706" s="32"/>
      <c r="AW706" s="10"/>
      <c r="AX706" s="242"/>
      <c r="AY706" s="10"/>
      <c r="AZ706" s="32"/>
      <c r="BA706" s="10"/>
      <c r="BB706" s="242"/>
      <c r="BC706" s="10"/>
      <c r="BD706" s="242"/>
      <c r="BE706" s="7"/>
      <c r="BF706" s="247"/>
      <c r="BG706" s="10"/>
      <c r="BH706" s="242"/>
      <c r="BI706" s="7"/>
      <c r="BJ706" s="247"/>
      <c r="BK706" s="7"/>
      <c r="BL706" s="247"/>
      <c r="BM706" s="7"/>
      <c r="BN706" s="8"/>
      <c r="BO706" s="7"/>
      <c r="BP706" s="247"/>
      <c r="BQ706" s="7"/>
      <c r="BR706" s="247"/>
      <c r="BS706" s="7"/>
      <c r="BT706" s="247"/>
      <c r="BU706" s="7"/>
      <c r="BV706" s="247"/>
      <c r="BW706" s="7"/>
      <c r="BX706" s="8"/>
      <c r="BY706" s="7"/>
      <c r="BZ706" s="8"/>
      <c r="CB706" s="41"/>
      <c r="CC706" s="41">
        <f t="shared" si="52"/>
        <v>0</v>
      </c>
      <c r="CD706">
        <f t="shared" si="53"/>
        <v>0</v>
      </c>
    </row>
    <row r="707" spans="2:84" x14ac:dyDescent="0.25">
      <c r="B707" s="6"/>
      <c r="C707" s="10"/>
      <c r="D707" s="32"/>
      <c r="E707" s="10"/>
      <c r="F707" s="32"/>
      <c r="G707" s="10"/>
      <c r="H707" s="32"/>
      <c r="I707" s="10"/>
      <c r="J707" s="32"/>
      <c r="K707" s="10"/>
      <c r="L707" s="32"/>
      <c r="M707" s="10"/>
      <c r="N707" s="32"/>
      <c r="O707" s="10"/>
      <c r="P707" s="32"/>
      <c r="Q707" s="10"/>
      <c r="R707" s="32"/>
      <c r="S707" s="10"/>
      <c r="T707" s="32"/>
      <c r="U707" s="10"/>
      <c r="V707" s="32"/>
      <c r="W707" s="10"/>
      <c r="X707" s="32"/>
      <c r="Y707" s="10"/>
      <c r="Z707" s="32"/>
      <c r="AA707" s="10"/>
      <c r="AB707" s="32"/>
      <c r="AC707" s="10"/>
      <c r="AD707" s="32"/>
      <c r="AE707" s="10"/>
      <c r="AF707" s="32"/>
      <c r="AG707" s="10"/>
      <c r="AH707" s="32"/>
      <c r="AI707" s="10"/>
      <c r="AJ707" s="32"/>
      <c r="AK707" s="10"/>
      <c r="AL707" s="32"/>
      <c r="AM707" s="10"/>
      <c r="AN707" s="32"/>
      <c r="AO707" s="10"/>
      <c r="AP707" s="32"/>
      <c r="AQ707" s="10"/>
      <c r="AR707" s="32"/>
      <c r="AS707" s="10"/>
      <c r="AT707" s="32"/>
      <c r="AU707" s="10"/>
      <c r="AV707" s="32"/>
      <c r="AW707" s="10"/>
      <c r="AX707" s="242"/>
      <c r="AY707" s="10"/>
      <c r="AZ707" s="32"/>
      <c r="BA707" s="10"/>
      <c r="BB707" s="242"/>
      <c r="BC707" s="10"/>
      <c r="BD707" s="242"/>
      <c r="BE707" s="7"/>
      <c r="BF707" s="247"/>
      <c r="BG707" s="10"/>
      <c r="BH707" s="242"/>
      <c r="BI707" s="7"/>
      <c r="BJ707" s="247"/>
      <c r="BK707" s="7"/>
      <c r="BL707" s="247"/>
      <c r="BM707" s="7"/>
      <c r="BN707" s="8"/>
      <c r="BO707" s="7"/>
      <c r="BP707" s="247"/>
      <c r="BQ707" s="7"/>
      <c r="BR707" s="247"/>
      <c r="BS707" s="7"/>
      <c r="BT707" s="247"/>
      <c r="BU707" s="7"/>
      <c r="BV707" s="247"/>
      <c r="BW707" s="7"/>
      <c r="BX707" s="8"/>
      <c r="BY707" s="7"/>
      <c r="BZ707" s="8"/>
      <c r="CB707" s="41"/>
      <c r="CC707" s="41">
        <f t="shared" si="52"/>
        <v>0</v>
      </c>
      <c r="CD707">
        <f t="shared" si="53"/>
        <v>0</v>
      </c>
    </row>
    <row r="708" spans="2:84" x14ac:dyDescent="0.25">
      <c r="B708" s="6"/>
      <c r="C708" s="10"/>
      <c r="D708" s="32"/>
      <c r="E708" s="10"/>
      <c r="F708" s="32"/>
      <c r="G708" s="10"/>
      <c r="H708" s="32"/>
      <c r="I708" s="10"/>
      <c r="J708" s="32"/>
      <c r="K708" s="94"/>
      <c r="L708" s="32"/>
      <c r="M708" s="10"/>
      <c r="N708" s="32"/>
      <c r="O708" s="10"/>
      <c r="P708" s="32"/>
      <c r="Q708" s="10"/>
      <c r="R708" s="32"/>
      <c r="S708" s="10"/>
      <c r="T708" s="32"/>
      <c r="U708" s="10"/>
      <c r="V708" s="32"/>
      <c r="W708" s="10"/>
      <c r="X708" s="32"/>
      <c r="Y708" s="10"/>
      <c r="Z708" s="32"/>
      <c r="AA708" s="10"/>
      <c r="AB708" s="32"/>
      <c r="AC708" s="10"/>
      <c r="AD708" s="32"/>
      <c r="AE708" s="10"/>
      <c r="AF708" s="32"/>
      <c r="AG708" s="10"/>
      <c r="AH708" s="32"/>
      <c r="AI708" s="10"/>
      <c r="AJ708" s="32"/>
      <c r="AK708" s="10"/>
      <c r="AL708" s="32"/>
      <c r="AM708" s="10"/>
      <c r="AN708" s="32"/>
      <c r="AO708" s="10"/>
      <c r="AP708" s="32"/>
      <c r="AQ708" s="10"/>
      <c r="AR708" s="32"/>
      <c r="AS708" s="10"/>
      <c r="AT708" s="32"/>
      <c r="AU708" s="10"/>
      <c r="AV708" s="32"/>
      <c r="AW708" s="10"/>
      <c r="AX708" s="242"/>
      <c r="AY708" s="10"/>
      <c r="AZ708" s="32"/>
      <c r="BA708" s="10"/>
      <c r="BB708" s="242"/>
      <c r="BC708" s="10"/>
      <c r="BD708" s="242"/>
      <c r="BE708" s="7"/>
      <c r="BF708" s="247"/>
      <c r="BG708" s="10"/>
      <c r="BH708" s="242"/>
      <c r="BI708" s="7"/>
      <c r="BJ708" s="247"/>
      <c r="BK708" s="7"/>
      <c r="BL708" s="247"/>
      <c r="BM708" s="7"/>
      <c r="BN708" s="8"/>
      <c r="BO708" s="7"/>
      <c r="BP708" s="247"/>
      <c r="BQ708" s="7"/>
      <c r="BR708" s="247"/>
      <c r="BS708" s="7"/>
      <c r="BT708" s="247"/>
      <c r="BU708" s="7"/>
      <c r="BV708" s="247"/>
      <c r="BW708" s="7"/>
      <c r="BX708" s="8"/>
      <c r="BY708" s="7"/>
      <c r="BZ708" s="8"/>
      <c r="CB708" s="41"/>
      <c r="CC708" s="41">
        <f t="shared" si="52"/>
        <v>0</v>
      </c>
      <c r="CD708">
        <f t="shared" si="53"/>
        <v>0</v>
      </c>
      <c r="CF708" s="39"/>
    </row>
    <row r="709" spans="2:84" x14ac:dyDescent="0.25">
      <c r="B709" s="6"/>
      <c r="C709" s="10"/>
      <c r="D709" s="32"/>
      <c r="E709" s="10"/>
      <c r="F709" s="32"/>
      <c r="G709" s="10"/>
      <c r="H709" s="32"/>
      <c r="I709" s="10"/>
      <c r="J709" s="32"/>
      <c r="K709" s="10"/>
      <c r="L709" s="32"/>
      <c r="M709" s="10"/>
      <c r="N709" s="32"/>
      <c r="O709" s="10"/>
      <c r="P709" s="32"/>
      <c r="Q709" s="10"/>
      <c r="R709" s="32"/>
      <c r="S709" s="10"/>
      <c r="T709" s="32"/>
      <c r="U709" s="94"/>
      <c r="V709" s="32"/>
      <c r="W709" s="10"/>
      <c r="X709" s="32"/>
      <c r="Y709" s="10"/>
      <c r="Z709" s="32"/>
      <c r="AA709" s="10"/>
      <c r="AB709" s="32"/>
      <c r="AC709" s="10"/>
      <c r="AD709" s="32"/>
      <c r="AE709" s="10"/>
      <c r="AF709" s="32"/>
      <c r="AG709" s="10"/>
      <c r="AH709" s="32"/>
      <c r="AI709" s="10"/>
      <c r="AJ709" s="32"/>
      <c r="AK709" s="10"/>
      <c r="AL709" s="32"/>
      <c r="AM709" s="10"/>
      <c r="AN709" s="32"/>
      <c r="AO709" s="10"/>
      <c r="AP709" s="32"/>
      <c r="AQ709" s="10"/>
      <c r="AR709" s="32"/>
      <c r="AS709" s="10"/>
      <c r="AT709" s="32"/>
      <c r="AU709" s="10"/>
      <c r="AV709" s="32"/>
      <c r="AW709" s="10"/>
      <c r="AX709" s="242"/>
      <c r="AY709" s="10"/>
      <c r="AZ709" s="32"/>
      <c r="BA709" s="10"/>
      <c r="BB709" s="242"/>
      <c r="BC709" s="10"/>
      <c r="BD709" s="242"/>
      <c r="BE709" s="7"/>
      <c r="BF709" s="247"/>
      <c r="BG709" s="10"/>
      <c r="BH709" s="242"/>
      <c r="BI709" s="7"/>
      <c r="BJ709" s="247"/>
      <c r="BK709" s="7"/>
      <c r="BL709" s="247"/>
      <c r="BM709" s="7"/>
      <c r="BN709" s="8"/>
      <c r="BO709" s="7"/>
      <c r="BP709" s="247"/>
      <c r="BQ709" s="7"/>
      <c r="BR709" s="247"/>
      <c r="BS709" s="7"/>
      <c r="BT709" s="247"/>
      <c r="BU709" s="7"/>
      <c r="BV709" s="247"/>
      <c r="BW709" s="7"/>
      <c r="BX709" s="8"/>
      <c r="BY709" s="7"/>
      <c r="BZ709" s="8"/>
      <c r="CB709" s="41"/>
      <c r="CC709" s="41">
        <f t="shared" si="52"/>
        <v>0</v>
      </c>
      <c r="CD709">
        <f>COUNT(C709:BZ709)/2</f>
        <v>0</v>
      </c>
      <c r="CF709" s="39"/>
    </row>
    <row r="710" spans="2:84" x14ac:dyDescent="0.25">
      <c r="B710" s="6"/>
      <c r="C710" s="10"/>
      <c r="D710" s="32"/>
      <c r="E710" s="10"/>
      <c r="F710" s="32"/>
      <c r="G710" s="10"/>
      <c r="H710" s="32"/>
      <c r="I710" s="10"/>
      <c r="J710" s="32"/>
      <c r="K710" s="94"/>
      <c r="L710" s="32"/>
      <c r="M710" s="10"/>
      <c r="N710" s="32"/>
      <c r="O710" s="10"/>
      <c r="P710" s="32"/>
      <c r="Q710" s="10"/>
      <c r="R710" s="32"/>
      <c r="S710" s="10"/>
      <c r="T710" s="32"/>
      <c r="U710" s="10"/>
      <c r="V710" s="32"/>
      <c r="W710" s="10"/>
      <c r="X710" s="32"/>
      <c r="Y710" s="10"/>
      <c r="Z710" s="32"/>
      <c r="AA710" s="10"/>
      <c r="AB710" s="32"/>
      <c r="AC710" s="10"/>
      <c r="AD710" s="32"/>
      <c r="AE710" s="10"/>
      <c r="AF710" s="32"/>
      <c r="AG710" s="10"/>
      <c r="AH710" s="32"/>
      <c r="AI710" s="10"/>
      <c r="AJ710" s="32"/>
      <c r="AK710" s="10"/>
      <c r="AL710" s="32"/>
      <c r="AM710" s="10"/>
      <c r="AN710" s="32"/>
      <c r="AO710" s="10"/>
      <c r="AP710" s="32"/>
      <c r="AQ710" s="10"/>
      <c r="AR710" s="32"/>
      <c r="AS710" s="10"/>
      <c r="AT710" s="32"/>
      <c r="AU710" s="10"/>
      <c r="AV710" s="32"/>
      <c r="AW710" s="10"/>
      <c r="AX710" s="242"/>
      <c r="AY710" s="10"/>
      <c r="AZ710" s="32"/>
      <c r="BA710" s="10"/>
      <c r="BB710" s="242"/>
      <c r="BC710" s="10"/>
      <c r="BD710" s="242"/>
      <c r="BE710" s="7"/>
      <c r="BF710" s="247"/>
      <c r="BG710" s="10"/>
      <c r="BH710" s="242"/>
      <c r="BI710" s="7"/>
      <c r="BJ710" s="247"/>
      <c r="BK710" s="7"/>
      <c r="BL710" s="247"/>
      <c r="BM710" s="7"/>
      <c r="BN710" s="8"/>
      <c r="BO710" s="7"/>
      <c r="BP710" s="247"/>
      <c r="BQ710" s="7"/>
      <c r="BR710" s="247"/>
      <c r="BS710" s="7"/>
      <c r="BT710" s="247"/>
      <c r="BU710" s="7"/>
      <c r="BV710" s="247"/>
      <c r="BW710" s="7"/>
      <c r="BX710" s="8"/>
      <c r="BY710" s="7"/>
      <c r="BZ710" s="8"/>
      <c r="CB710" s="41"/>
      <c r="CC710" s="41">
        <f t="shared" si="52"/>
        <v>0</v>
      </c>
      <c r="CD710">
        <f>COUNT(C710:BZ710)/2</f>
        <v>0</v>
      </c>
      <c r="CF710" s="39"/>
    </row>
    <row r="711" spans="2:84" x14ac:dyDescent="0.25">
      <c r="B711" s="6"/>
      <c r="C711" s="10"/>
      <c r="D711" s="32"/>
      <c r="E711" s="10"/>
      <c r="F711" s="32"/>
      <c r="G711" s="10"/>
      <c r="H711" s="32"/>
      <c r="I711" s="10"/>
      <c r="J711" s="32"/>
      <c r="K711" s="10"/>
      <c r="L711" s="32"/>
      <c r="M711" s="10"/>
      <c r="N711" s="32"/>
      <c r="O711" s="10"/>
      <c r="P711" s="32"/>
      <c r="Q711" s="10"/>
      <c r="R711" s="32"/>
      <c r="S711" s="10"/>
      <c r="T711" s="32"/>
      <c r="U711" s="240"/>
      <c r="V711" s="32"/>
      <c r="W711" s="10"/>
      <c r="X711" s="32"/>
      <c r="Y711" s="10"/>
      <c r="Z711" s="32"/>
      <c r="AA711" s="10"/>
      <c r="AB711" s="32"/>
      <c r="AC711" s="10"/>
      <c r="AD711" s="32"/>
      <c r="AE711" s="10"/>
      <c r="AF711" s="32"/>
      <c r="AG711" s="10"/>
      <c r="AH711" s="32"/>
      <c r="AI711" s="10"/>
      <c r="AJ711" s="32"/>
      <c r="AK711" s="10"/>
      <c r="AL711" s="32"/>
      <c r="AM711" s="10"/>
      <c r="AN711" s="32"/>
      <c r="AO711" s="10"/>
      <c r="AP711" s="32"/>
      <c r="AQ711" s="10"/>
      <c r="AR711" s="32"/>
      <c r="AS711" s="10"/>
      <c r="AT711" s="32"/>
      <c r="AU711" s="10"/>
      <c r="AV711" s="32"/>
      <c r="AW711" s="10"/>
      <c r="AX711" s="242"/>
      <c r="AY711" s="10"/>
      <c r="AZ711" s="32"/>
      <c r="BA711" s="10"/>
      <c r="BB711" s="242"/>
      <c r="BC711" s="10"/>
      <c r="BD711" s="242"/>
      <c r="BE711" s="7"/>
      <c r="BF711" s="247"/>
      <c r="BG711" s="10"/>
      <c r="BH711" s="242"/>
      <c r="BI711" s="7"/>
      <c r="BJ711" s="247"/>
      <c r="BK711" s="7"/>
      <c r="BL711" s="247"/>
      <c r="BM711" s="7"/>
      <c r="BN711" s="8"/>
      <c r="BO711" s="7"/>
      <c r="BP711" s="247"/>
      <c r="BQ711" s="7"/>
      <c r="BR711" s="247"/>
      <c r="BS711" s="7"/>
      <c r="BT711" s="247"/>
      <c r="BU711" s="7"/>
      <c r="BV711" s="247"/>
      <c r="BW711" s="7"/>
      <c r="BX711" s="8"/>
      <c r="BY711" s="7"/>
      <c r="BZ711" s="8"/>
      <c r="CB711" s="41"/>
      <c r="CC711" s="41">
        <f t="shared" si="52"/>
        <v>0</v>
      </c>
      <c r="CD711">
        <f t="shared" ref="CD711:CD733" si="54">COUNT(C711:BZ711)/2</f>
        <v>0</v>
      </c>
    </row>
    <row r="712" spans="2:84" x14ac:dyDescent="0.25">
      <c r="B712" s="6"/>
      <c r="C712" s="10"/>
      <c r="D712" s="32"/>
      <c r="E712" s="10"/>
      <c r="F712" s="32"/>
      <c r="G712" s="10"/>
      <c r="H712" s="32"/>
      <c r="I712" s="10"/>
      <c r="J712" s="32"/>
      <c r="K712" s="10"/>
      <c r="L712" s="32"/>
      <c r="M712" s="10"/>
      <c r="N712" s="32"/>
      <c r="O712" s="10"/>
      <c r="P712" s="32"/>
      <c r="Q712" s="10"/>
      <c r="R712" s="32"/>
      <c r="S712" s="10"/>
      <c r="T712" s="32"/>
      <c r="U712" s="10"/>
      <c r="V712" s="32"/>
      <c r="W712" s="10"/>
      <c r="X712" s="32"/>
      <c r="Y712" s="10"/>
      <c r="Z712" s="32"/>
      <c r="AA712" s="10"/>
      <c r="AB712" s="32"/>
      <c r="AC712" s="10"/>
      <c r="AD712" s="32"/>
      <c r="AE712" s="10"/>
      <c r="AF712" s="32"/>
      <c r="AG712" s="10"/>
      <c r="AH712" s="32"/>
      <c r="AI712" s="10"/>
      <c r="AJ712" s="32"/>
      <c r="AK712" s="10"/>
      <c r="AL712" s="32"/>
      <c r="AM712" s="10"/>
      <c r="AN712" s="32"/>
      <c r="AO712" s="10"/>
      <c r="AP712" s="32"/>
      <c r="AQ712" s="10"/>
      <c r="AR712" s="32"/>
      <c r="AS712" s="10"/>
      <c r="AT712" s="32"/>
      <c r="AU712" s="10"/>
      <c r="AV712" s="32"/>
      <c r="AW712" s="10"/>
      <c r="AX712" s="242"/>
      <c r="AY712" s="10"/>
      <c r="AZ712" s="32"/>
      <c r="BA712" s="10"/>
      <c r="BB712" s="242"/>
      <c r="BC712" s="10"/>
      <c r="BD712" s="242"/>
      <c r="BE712" s="7"/>
      <c r="BF712" s="247"/>
      <c r="BG712" s="10"/>
      <c r="BH712" s="242"/>
      <c r="BI712" s="7"/>
      <c r="BJ712" s="247"/>
      <c r="BK712" s="7"/>
      <c r="BL712" s="247"/>
      <c r="BM712" s="7"/>
      <c r="BN712" s="8"/>
      <c r="BO712" s="7"/>
      <c r="BP712" s="247"/>
      <c r="BQ712" s="7"/>
      <c r="BR712" s="247"/>
      <c r="BS712" s="7"/>
      <c r="BT712" s="247"/>
      <c r="BU712" s="7"/>
      <c r="BV712" s="247"/>
      <c r="BW712" s="7"/>
      <c r="BX712" s="8"/>
      <c r="BY712" s="7"/>
      <c r="BZ712" s="8"/>
      <c r="CB712" s="41"/>
      <c r="CC712" s="41">
        <f t="shared" si="52"/>
        <v>0</v>
      </c>
      <c r="CD712">
        <f t="shared" si="54"/>
        <v>0</v>
      </c>
    </row>
    <row r="713" spans="2:84" x14ac:dyDescent="0.25">
      <c r="B713" s="6"/>
      <c r="C713" s="10"/>
      <c r="D713" s="32"/>
      <c r="E713" s="10"/>
      <c r="F713" s="32"/>
      <c r="G713" s="10"/>
      <c r="H713" s="32"/>
      <c r="I713" s="10"/>
      <c r="J713" s="32"/>
      <c r="K713" s="10"/>
      <c r="L713" s="32"/>
      <c r="M713" s="10"/>
      <c r="N713" s="32"/>
      <c r="O713" s="10"/>
      <c r="P713" s="32"/>
      <c r="Q713" s="10"/>
      <c r="R713" s="32"/>
      <c r="S713" s="10"/>
      <c r="T713" s="32"/>
      <c r="U713" s="10"/>
      <c r="V713" s="32"/>
      <c r="W713" s="10"/>
      <c r="X713" s="32"/>
      <c r="Y713" s="10"/>
      <c r="Z713" s="32"/>
      <c r="AA713" s="10"/>
      <c r="AB713" s="32"/>
      <c r="AC713" s="10"/>
      <c r="AD713" s="32"/>
      <c r="AE713" s="10"/>
      <c r="AF713" s="32"/>
      <c r="AG713" s="10"/>
      <c r="AH713" s="32"/>
      <c r="AI713" s="10"/>
      <c r="AJ713" s="32"/>
      <c r="AK713" s="10"/>
      <c r="AL713" s="32"/>
      <c r="AM713" s="10"/>
      <c r="AN713" s="32"/>
      <c r="AO713" s="10"/>
      <c r="AP713" s="32"/>
      <c r="AQ713" s="10"/>
      <c r="AR713" s="32"/>
      <c r="AS713" s="10"/>
      <c r="AT713" s="32"/>
      <c r="AU713" s="10"/>
      <c r="AV713" s="32"/>
      <c r="AW713" s="10"/>
      <c r="AX713" s="242"/>
      <c r="AY713" s="10"/>
      <c r="AZ713" s="32"/>
      <c r="BA713" s="10"/>
      <c r="BB713" s="242"/>
      <c r="BC713" s="10"/>
      <c r="BD713" s="242"/>
      <c r="BE713" s="7"/>
      <c r="BF713" s="247"/>
      <c r="BG713" s="10"/>
      <c r="BH713" s="242"/>
      <c r="BI713" s="7"/>
      <c r="BJ713" s="247"/>
      <c r="BK713" s="7"/>
      <c r="BL713" s="247"/>
      <c r="BM713" s="7"/>
      <c r="BN713" s="8"/>
      <c r="BO713" s="7"/>
      <c r="BP713" s="247"/>
      <c r="BQ713" s="7"/>
      <c r="BR713" s="247"/>
      <c r="BS713" s="7"/>
      <c r="BT713" s="247"/>
      <c r="BU713" s="7"/>
      <c r="BV713" s="247"/>
      <c r="BW713" s="7"/>
      <c r="BX713" s="8"/>
      <c r="BY713" s="7"/>
      <c r="BZ713" s="8"/>
      <c r="CB713" s="41"/>
      <c r="CC713" s="41">
        <f t="shared" si="52"/>
        <v>0</v>
      </c>
      <c r="CD713">
        <f t="shared" si="54"/>
        <v>0</v>
      </c>
    </row>
    <row r="714" spans="2:84" x14ac:dyDescent="0.25">
      <c r="B714" s="6"/>
      <c r="C714" s="10"/>
      <c r="D714" s="32"/>
      <c r="E714" s="10"/>
      <c r="F714" s="32"/>
      <c r="G714" s="10"/>
      <c r="H714" s="32"/>
      <c r="I714" s="10"/>
      <c r="J714" s="32"/>
      <c r="K714" s="94"/>
      <c r="L714" s="32"/>
      <c r="M714" s="10"/>
      <c r="N714" s="32"/>
      <c r="O714" s="10"/>
      <c r="P714" s="32"/>
      <c r="Q714" s="10"/>
      <c r="R714" s="32"/>
      <c r="S714" s="10"/>
      <c r="T714" s="32"/>
      <c r="U714" s="10"/>
      <c r="V714" s="32"/>
      <c r="W714" s="10"/>
      <c r="X714" s="32"/>
      <c r="Y714" s="10"/>
      <c r="Z714" s="32"/>
      <c r="AA714" s="10"/>
      <c r="AB714" s="32"/>
      <c r="AC714" s="10"/>
      <c r="AD714" s="32"/>
      <c r="AE714" s="10"/>
      <c r="AF714" s="32"/>
      <c r="AG714" s="10"/>
      <c r="AH714" s="32"/>
      <c r="AI714" s="10"/>
      <c r="AJ714" s="32"/>
      <c r="AK714" s="10"/>
      <c r="AL714" s="32"/>
      <c r="AM714" s="10"/>
      <c r="AN714" s="32"/>
      <c r="AO714" s="10"/>
      <c r="AP714" s="32"/>
      <c r="AQ714" s="10"/>
      <c r="AR714" s="32"/>
      <c r="AS714" s="10"/>
      <c r="AT714" s="32"/>
      <c r="AU714" s="10"/>
      <c r="AV714" s="32"/>
      <c r="AW714" s="10"/>
      <c r="AX714" s="242"/>
      <c r="AY714" s="10"/>
      <c r="AZ714" s="32"/>
      <c r="BA714" s="10"/>
      <c r="BB714" s="242"/>
      <c r="BC714" s="10"/>
      <c r="BD714" s="242"/>
      <c r="BE714" s="7"/>
      <c r="BF714" s="247"/>
      <c r="BG714" s="10"/>
      <c r="BH714" s="242"/>
      <c r="BI714" s="7"/>
      <c r="BJ714" s="247"/>
      <c r="BK714" s="7"/>
      <c r="BL714" s="247"/>
      <c r="BM714" s="7"/>
      <c r="BN714" s="8"/>
      <c r="BO714" s="7"/>
      <c r="BP714" s="247"/>
      <c r="BQ714" s="7"/>
      <c r="BR714" s="247"/>
      <c r="BS714" s="7"/>
      <c r="BT714" s="247"/>
      <c r="BU714" s="7"/>
      <c r="BV714" s="247"/>
      <c r="BW714" s="7"/>
      <c r="BX714" s="8"/>
      <c r="BY714" s="7"/>
      <c r="BZ714" s="8"/>
      <c r="CB714" s="41"/>
      <c r="CC714" s="41">
        <f t="shared" si="52"/>
        <v>0</v>
      </c>
      <c r="CD714">
        <f t="shared" si="54"/>
        <v>0</v>
      </c>
      <c r="CF714" s="39"/>
    </row>
    <row r="715" spans="2:84" x14ac:dyDescent="0.25">
      <c r="B715" s="6"/>
      <c r="C715" s="10"/>
      <c r="D715" s="32"/>
      <c r="E715" s="10"/>
      <c r="F715" s="32"/>
      <c r="G715" s="10"/>
      <c r="H715" s="32"/>
      <c r="I715" s="10"/>
      <c r="J715" s="32"/>
      <c r="K715" s="10"/>
      <c r="L715" s="32"/>
      <c r="M715" s="10"/>
      <c r="N715" s="32"/>
      <c r="O715" s="10"/>
      <c r="P715" s="32"/>
      <c r="Q715" s="10"/>
      <c r="R715" s="32"/>
      <c r="S715" s="10"/>
      <c r="T715" s="32"/>
      <c r="U715" s="10"/>
      <c r="V715" s="32"/>
      <c r="W715" s="10"/>
      <c r="X715" s="32"/>
      <c r="Y715" s="10"/>
      <c r="Z715" s="32"/>
      <c r="AA715" s="10"/>
      <c r="AB715" s="32"/>
      <c r="AC715" s="10"/>
      <c r="AD715" s="32"/>
      <c r="AE715" s="10"/>
      <c r="AF715" s="32"/>
      <c r="AG715" s="10"/>
      <c r="AH715" s="32"/>
      <c r="AI715" s="10"/>
      <c r="AJ715" s="32"/>
      <c r="AK715" s="10"/>
      <c r="AL715" s="32"/>
      <c r="AM715" s="10"/>
      <c r="AN715" s="32"/>
      <c r="AO715" s="10"/>
      <c r="AP715" s="32"/>
      <c r="AQ715" s="10"/>
      <c r="AR715" s="32"/>
      <c r="AS715" s="10"/>
      <c r="AT715" s="32"/>
      <c r="AU715" s="10"/>
      <c r="AV715" s="32"/>
      <c r="AW715" s="10"/>
      <c r="AX715" s="242"/>
      <c r="AY715" s="10"/>
      <c r="AZ715" s="32"/>
      <c r="BA715" s="10"/>
      <c r="BB715" s="242"/>
      <c r="BC715" s="10"/>
      <c r="BD715" s="242"/>
      <c r="BE715" s="7"/>
      <c r="BF715" s="247"/>
      <c r="BG715" s="10"/>
      <c r="BH715" s="242"/>
      <c r="BI715" s="7"/>
      <c r="BJ715" s="247"/>
      <c r="BK715" s="7"/>
      <c r="BL715" s="247"/>
      <c r="BM715" s="7"/>
      <c r="BN715" s="8"/>
      <c r="BO715" s="7"/>
      <c r="BP715" s="247"/>
      <c r="BQ715" s="7"/>
      <c r="BR715" s="247"/>
      <c r="BS715" s="7"/>
      <c r="BT715" s="247"/>
      <c r="BU715" s="7"/>
      <c r="BV715" s="247"/>
      <c r="BW715" s="7"/>
      <c r="BX715" s="8"/>
      <c r="BY715" s="7"/>
      <c r="BZ715" s="8"/>
      <c r="CB715" s="41"/>
      <c r="CC715" s="41">
        <f t="shared" si="52"/>
        <v>0</v>
      </c>
      <c r="CD715">
        <f t="shared" si="54"/>
        <v>0</v>
      </c>
    </row>
    <row r="716" spans="2:84" x14ac:dyDescent="0.25">
      <c r="B716" s="6"/>
      <c r="C716" s="10"/>
      <c r="D716" s="32"/>
      <c r="E716" s="10"/>
      <c r="F716" s="32"/>
      <c r="G716" s="10"/>
      <c r="H716" s="32"/>
      <c r="I716" s="10"/>
      <c r="J716" s="32"/>
      <c r="K716" s="94"/>
      <c r="L716" s="32"/>
      <c r="M716" s="10"/>
      <c r="N716" s="32"/>
      <c r="O716" s="10"/>
      <c r="P716" s="32"/>
      <c r="Q716" s="10"/>
      <c r="R716" s="32"/>
      <c r="S716" s="10"/>
      <c r="T716" s="32"/>
      <c r="U716" s="10"/>
      <c r="V716" s="32"/>
      <c r="W716" s="10"/>
      <c r="X716" s="32"/>
      <c r="Y716" s="10"/>
      <c r="Z716" s="32"/>
      <c r="AA716" s="10"/>
      <c r="AB716" s="32"/>
      <c r="AC716" s="10"/>
      <c r="AD716" s="32"/>
      <c r="AE716" s="10"/>
      <c r="AF716" s="32"/>
      <c r="AG716" s="10"/>
      <c r="AH716" s="32"/>
      <c r="AI716" s="10"/>
      <c r="AJ716" s="32"/>
      <c r="AK716" s="10"/>
      <c r="AL716" s="32"/>
      <c r="AM716" s="10"/>
      <c r="AN716" s="32"/>
      <c r="AO716" s="10"/>
      <c r="AP716" s="32"/>
      <c r="AQ716" s="10"/>
      <c r="AR716" s="32"/>
      <c r="AS716" s="10"/>
      <c r="AT716" s="32"/>
      <c r="AU716" s="10"/>
      <c r="AV716" s="32"/>
      <c r="AW716" s="10"/>
      <c r="AX716" s="242"/>
      <c r="AY716" s="10"/>
      <c r="AZ716" s="32"/>
      <c r="BA716" s="10"/>
      <c r="BB716" s="242"/>
      <c r="BC716" s="10"/>
      <c r="BD716" s="242"/>
      <c r="BE716" s="7"/>
      <c r="BF716" s="247"/>
      <c r="BG716" s="10"/>
      <c r="BH716" s="242"/>
      <c r="BI716" s="7"/>
      <c r="BJ716" s="247"/>
      <c r="BK716" s="7"/>
      <c r="BL716" s="247"/>
      <c r="BM716" s="7"/>
      <c r="BN716" s="8"/>
      <c r="BO716" s="7"/>
      <c r="BP716" s="247"/>
      <c r="BQ716" s="7"/>
      <c r="BR716" s="247"/>
      <c r="BS716" s="7"/>
      <c r="BT716" s="247"/>
      <c r="BU716" s="7"/>
      <c r="BV716" s="247"/>
      <c r="BW716" s="7"/>
      <c r="BX716" s="8"/>
      <c r="BY716" s="7"/>
      <c r="BZ716" s="8"/>
      <c r="CB716" s="41"/>
      <c r="CC716" s="41">
        <f t="shared" si="52"/>
        <v>0</v>
      </c>
      <c r="CD716">
        <f t="shared" si="54"/>
        <v>0</v>
      </c>
      <c r="CF716" s="39"/>
    </row>
    <row r="717" spans="2:84" x14ac:dyDescent="0.25">
      <c r="B717" s="6"/>
      <c r="C717" s="10"/>
      <c r="D717" s="32"/>
      <c r="E717" s="10"/>
      <c r="F717" s="32"/>
      <c r="G717" s="10"/>
      <c r="H717" s="32"/>
      <c r="I717" s="10"/>
      <c r="J717" s="32"/>
      <c r="K717" s="10"/>
      <c r="L717" s="32"/>
      <c r="M717" s="10"/>
      <c r="N717" s="32"/>
      <c r="O717" s="10"/>
      <c r="P717" s="32"/>
      <c r="Q717" s="10"/>
      <c r="R717" s="32"/>
      <c r="S717" s="10"/>
      <c r="T717" s="32"/>
      <c r="U717" s="10"/>
      <c r="V717" s="32"/>
      <c r="W717" s="10"/>
      <c r="X717" s="32"/>
      <c r="Y717" s="10"/>
      <c r="Z717" s="32"/>
      <c r="AA717" s="10"/>
      <c r="AB717" s="32"/>
      <c r="AC717" s="10"/>
      <c r="AD717" s="32"/>
      <c r="AE717" s="10"/>
      <c r="AF717" s="32"/>
      <c r="AG717" s="10"/>
      <c r="AH717" s="32"/>
      <c r="AI717" s="10"/>
      <c r="AJ717" s="32"/>
      <c r="AK717" s="10"/>
      <c r="AL717" s="32"/>
      <c r="AM717" s="10"/>
      <c r="AN717" s="32"/>
      <c r="AO717" s="10"/>
      <c r="AP717" s="32"/>
      <c r="AQ717" s="10"/>
      <c r="AR717" s="32"/>
      <c r="AS717" s="10"/>
      <c r="AT717" s="32"/>
      <c r="AU717" s="10"/>
      <c r="AV717" s="32"/>
      <c r="AW717" s="10"/>
      <c r="AX717" s="242"/>
      <c r="AY717" s="10"/>
      <c r="AZ717" s="32"/>
      <c r="BA717" s="10"/>
      <c r="BB717" s="242"/>
      <c r="BC717" s="10"/>
      <c r="BD717" s="242"/>
      <c r="BE717" s="7"/>
      <c r="BF717" s="247"/>
      <c r="BG717" s="10"/>
      <c r="BH717" s="242"/>
      <c r="BI717" s="7"/>
      <c r="BJ717" s="247"/>
      <c r="BK717" s="7"/>
      <c r="BL717" s="247"/>
      <c r="BM717" s="7"/>
      <c r="BN717" s="8"/>
      <c r="BO717" s="7"/>
      <c r="BP717" s="247"/>
      <c r="BQ717" s="7"/>
      <c r="BR717" s="247"/>
      <c r="BS717" s="7"/>
      <c r="BT717" s="247"/>
      <c r="BU717" s="7"/>
      <c r="BV717" s="247"/>
      <c r="BW717" s="7"/>
      <c r="BX717" s="8"/>
      <c r="BY717" s="7"/>
      <c r="BZ717" s="8"/>
      <c r="CB717" s="41"/>
      <c r="CC717" s="41">
        <f t="shared" si="52"/>
        <v>0</v>
      </c>
      <c r="CD717">
        <f t="shared" si="54"/>
        <v>0</v>
      </c>
    </row>
    <row r="718" spans="2:84" x14ac:dyDescent="0.25">
      <c r="B718" s="6"/>
      <c r="C718" s="10"/>
      <c r="D718" s="32"/>
      <c r="E718" s="10"/>
      <c r="F718" s="32"/>
      <c r="G718" s="10"/>
      <c r="H718" s="32"/>
      <c r="I718" s="10"/>
      <c r="J718" s="32"/>
      <c r="K718" s="10"/>
      <c r="L718" s="32"/>
      <c r="M718" s="10"/>
      <c r="N718" s="32"/>
      <c r="O718" s="10"/>
      <c r="P718" s="32"/>
      <c r="Q718" s="10"/>
      <c r="R718" s="32"/>
      <c r="S718" s="10"/>
      <c r="T718" s="32"/>
      <c r="U718" s="10"/>
      <c r="V718" s="32"/>
      <c r="W718" s="10"/>
      <c r="X718" s="32"/>
      <c r="Y718" s="10"/>
      <c r="Z718" s="32"/>
      <c r="AA718" s="10"/>
      <c r="AB718" s="32"/>
      <c r="AC718" s="10"/>
      <c r="AD718" s="32"/>
      <c r="AE718" s="10"/>
      <c r="AF718" s="32"/>
      <c r="AG718" s="10"/>
      <c r="AH718" s="32"/>
      <c r="AI718" s="10"/>
      <c r="AJ718" s="32"/>
      <c r="AK718" s="10"/>
      <c r="AL718" s="32"/>
      <c r="AM718" s="10"/>
      <c r="AN718" s="32"/>
      <c r="AO718" s="10"/>
      <c r="AP718" s="32"/>
      <c r="AQ718" s="10"/>
      <c r="AR718" s="32"/>
      <c r="AS718" s="10"/>
      <c r="AT718" s="32"/>
      <c r="AU718" s="10"/>
      <c r="AV718" s="32"/>
      <c r="AW718" s="10"/>
      <c r="AX718" s="242"/>
      <c r="AY718" s="10"/>
      <c r="AZ718" s="32"/>
      <c r="BA718" s="10"/>
      <c r="BB718" s="242"/>
      <c r="BC718" s="10"/>
      <c r="BD718" s="242"/>
      <c r="BE718" s="7"/>
      <c r="BF718" s="247"/>
      <c r="BG718" s="10"/>
      <c r="BH718" s="242"/>
      <c r="BI718" s="7"/>
      <c r="BJ718" s="247"/>
      <c r="BK718" s="7"/>
      <c r="BL718" s="247"/>
      <c r="BM718" s="7"/>
      <c r="BN718" s="8"/>
      <c r="BO718" s="7"/>
      <c r="BP718" s="247"/>
      <c r="BQ718" s="7"/>
      <c r="BR718" s="247"/>
      <c r="BS718" s="7"/>
      <c r="BT718" s="247"/>
      <c r="BU718" s="7"/>
      <c r="BV718" s="247"/>
      <c r="BW718" s="7"/>
      <c r="BX718" s="8"/>
      <c r="BY718" s="7"/>
      <c r="BZ718" s="8"/>
      <c r="CB718" s="41"/>
      <c r="CC718" s="41">
        <f t="shared" si="52"/>
        <v>0</v>
      </c>
      <c r="CD718">
        <f t="shared" si="54"/>
        <v>0</v>
      </c>
    </row>
    <row r="719" spans="2:84" x14ac:dyDescent="0.25">
      <c r="B719" s="6"/>
      <c r="C719" s="10"/>
      <c r="D719" s="32"/>
      <c r="E719" s="10"/>
      <c r="F719" s="32"/>
      <c r="G719" s="10"/>
      <c r="H719" s="32"/>
      <c r="I719" s="10"/>
      <c r="J719" s="32"/>
      <c r="K719" s="10"/>
      <c r="L719" s="32"/>
      <c r="M719" s="10"/>
      <c r="N719" s="32"/>
      <c r="O719" s="10"/>
      <c r="P719" s="32"/>
      <c r="Q719" s="10"/>
      <c r="R719" s="32"/>
      <c r="S719" s="10"/>
      <c r="T719" s="32"/>
      <c r="U719" s="10"/>
      <c r="V719" s="32"/>
      <c r="W719" s="10"/>
      <c r="X719" s="32"/>
      <c r="Y719" s="10"/>
      <c r="Z719" s="32"/>
      <c r="AA719" s="10"/>
      <c r="AB719" s="32"/>
      <c r="AC719" s="10"/>
      <c r="AD719" s="32"/>
      <c r="AE719" s="10"/>
      <c r="AF719" s="32"/>
      <c r="AG719" s="10"/>
      <c r="AH719" s="32"/>
      <c r="AI719" s="10"/>
      <c r="AJ719" s="32"/>
      <c r="AK719" s="10"/>
      <c r="AL719" s="32"/>
      <c r="AM719" s="10"/>
      <c r="AN719" s="32"/>
      <c r="AO719" s="10"/>
      <c r="AP719" s="32"/>
      <c r="AQ719" s="10"/>
      <c r="AR719" s="32"/>
      <c r="AS719" s="10"/>
      <c r="AT719" s="32"/>
      <c r="AU719" s="10"/>
      <c r="AV719" s="32"/>
      <c r="AW719" s="10"/>
      <c r="AX719" s="242"/>
      <c r="AY719" s="10"/>
      <c r="AZ719" s="32"/>
      <c r="BA719" s="10"/>
      <c r="BB719" s="242"/>
      <c r="BC719" s="10"/>
      <c r="BD719" s="242"/>
      <c r="BE719" s="7"/>
      <c r="BF719" s="247"/>
      <c r="BG719" s="10"/>
      <c r="BH719" s="242"/>
      <c r="BI719" s="7"/>
      <c r="BJ719" s="247"/>
      <c r="BK719" s="7"/>
      <c r="BL719" s="247"/>
      <c r="BM719" s="7"/>
      <c r="BN719" s="8"/>
      <c r="BO719" s="7"/>
      <c r="BP719" s="247"/>
      <c r="BQ719" s="7"/>
      <c r="BR719" s="247"/>
      <c r="BS719" s="7"/>
      <c r="BT719" s="247"/>
      <c r="BU719" s="7"/>
      <c r="BV719" s="247"/>
      <c r="BW719" s="7"/>
      <c r="BX719" s="8"/>
      <c r="BY719" s="7"/>
      <c r="BZ719" s="8"/>
      <c r="CB719" s="41"/>
      <c r="CC719" s="41">
        <f t="shared" si="52"/>
        <v>0</v>
      </c>
      <c r="CD719">
        <f t="shared" si="54"/>
        <v>0</v>
      </c>
    </row>
    <row r="720" spans="2:84" x14ac:dyDescent="0.25">
      <c r="B720" s="6"/>
      <c r="C720" s="10"/>
      <c r="D720" s="32"/>
      <c r="E720" s="10"/>
      <c r="F720" s="32"/>
      <c r="G720" s="10"/>
      <c r="H720" s="32"/>
      <c r="I720" s="10"/>
      <c r="J720" s="32"/>
      <c r="K720" s="240"/>
      <c r="L720" s="32"/>
      <c r="M720" s="10"/>
      <c r="N720" s="32"/>
      <c r="O720" s="10"/>
      <c r="P720" s="32"/>
      <c r="Q720" s="10"/>
      <c r="R720" s="32"/>
      <c r="S720" s="10"/>
      <c r="T720" s="32"/>
      <c r="U720" s="10"/>
      <c r="V720" s="32"/>
      <c r="W720" s="10"/>
      <c r="X720" s="32"/>
      <c r="Y720" s="10"/>
      <c r="Z720" s="32"/>
      <c r="AA720" s="10"/>
      <c r="AB720" s="32"/>
      <c r="AC720" s="10"/>
      <c r="AD720" s="32"/>
      <c r="AE720" s="10"/>
      <c r="AF720" s="32"/>
      <c r="AG720" s="10"/>
      <c r="AH720" s="32"/>
      <c r="AI720" s="10"/>
      <c r="AJ720" s="32"/>
      <c r="AK720" s="10"/>
      <c r="AL720" s="32"/>
      <c r="AM720" s="10"/>
      <c r="AN720" s="32"/>
      <c r="AO720" s="10"/>
      <c r="AP720" s="32"/>
      <c r="AQ720" s="10"/>
      <c r="AR720" s="32"/>
      <c r="AS720" s="10"/>
      <c r="AT720" s="32"/>
      <c r="AU720" s="10"/>
      <c r="AV720" s="32"/>
      <c r="AW720" s="10"/>
      <c r="AX720" s="242"/>
      <c r="AY720" s="10"/>
      <c r="AZ720" s="32"/>
      <c r="BA720" s="10"/>
      <c r="BB720" s="242"/>
      <c r="BC720" s="10"/>
      <c r="BD720" s="242"/>
      <c r="BE720" s="7"/>
      <c r="BF720" s="247"/>
      <c r="BG720" s="10"/>
      <c r="BH720" s="242"/>
      <c r="BI720" s="7"/>
      <c r="BJ720" s="247"/>
      <c r="BK720" s="7"/>
      <c r="BL720" s="247"/>
      <c r="BM720" s="7"/>
      <c r="BN720" s="8"/>
      <c r="BO720" s="7"/>
      <c r="BP720" s="247"/>
      <c r="BQ720" s="7"/>
      <c r="BR720" s="247"/>
      <c r="BS720" s="7"/>
      <c r="BT720" s="247"/>
      <c r="BU720" s="7"/>
      <c r="BV720" s="247"/>
      <c r="BW720" s="7"/>
      <c r="BX720" s="8"/>
      <c r="BY720" s="7"/>
      <c r="BZ720" s="8"/>
      <c r="CB720" s="41"/>
      <c r="CC720" s="41">
        <f t="shared" si="52"/>
        <v>0</v>
      </c>
      <c r="CD720">
        <f t="shared" si="54"/>
        <v>0</v>
      </c>
      <c r="CF720" s="39"/>
    </row>
    <row r="721" spans="2:84" x14ac:dyDescent="0.25">
      <c r="B721" s="6"/>
      <c r="C721" s="10"/>
      <c r="D721" s="32"/>
      <c r="E721" s="10"/>
      <c r="F721" s="32"/>
      <c r="G721" s="10"/>
      <c r="H721" s="32"/>
      <c r="I721" s="10"/>
      <c r="J721" s="32"/>
      <c r="K721" s="10"/>
      <c r="L721" s="32"/>
      <c r="M721" s="10"/>
      <c r="N721" s="32"/>
      <c r="O721" s="10"/>
      <c r="P721" s="32"/>
      <c r="Q721" s="10"/>
      <c r="R721" s="32"/>
      <c r="S721" s="10"/>
      <c r="T721" s="32"/>
      <c r="U721" s="10"/>
      <c r="V721" s="32"/>
      <c r="W721" s="10"/>
      <c r="X721" s="32"/>
      <c r="Y721" s="10"/>
      <c r="Z721" s="32"/>
      <c r="AA721" s="10"/>
      <c r="AB721" s="32"/>
      <c r="AC721" s="10"/>
      <c r="AD721" s="32"/>
      <c r="AE721" s="10"/>
      <c r="AF721" s="32"/>
      <c r="AG721" s="10"/>
      <c r="AH721" s="32"/>
      <c r="AI721" s="10"/>
      <c r="AJ721" s="32"/>
      <c r="AK721" s="10"/>
      <c r="AL721" s="32"/>
      <c r="AM721" s="10"/>
      <c r="AN721" s="32"/>
      <c r="AO721" s="10"/>
      <c r="AP721" s="32"/>
      <c r="AQ721" s="10"/>
      <c r="AR721" s="32"/>
      <c r="AS721" s="10"/>
      <c r="AT721" s="32"/>
      <c r="AU721" s="10"/>
      <c r="AV721" s="32"/>
      <c r="AW721" s="10"/>
      <c r="AX721" s="242"/>
      <c r="AY721" s="10"/>
      <c r="AZ721" s="32"/>
      <c r="BA721" s="10"/>
      <c r="BB721" s="242"/>
      <c r="BC721" s="10"/>
      <c r="BD721" s="242"/>
      <c r="BE721" s="7"/>
      <c r="BF721" s="247"/>
      <c r="BG721" s="10"/>
      <c r="BH721" s="242"/>
      <c r="BI721" s="7"/>
      <c r="BJ721" s="247"/>
      <c r="BK721" s="7"/>
      <c r="BL721" s="247"/>
      <c r="BM721" s="7"/>
      <c r="BN721" s="8"/>
      <c r="BO721" s="7"/>
      <c r="BP721" s="247"/>
      <c r="BQ721" s="7"/>
      <c r="BR721" s="247"/>
      <c r="BS721" s="7"/>
      <c r="BT721" s="247"/>
      <c r="BU721" s="7"/>
      <c r="BV721" s="247"/>
      <c r="BW721" s="7"/>
      <c r="BX721" s="8"/>
      <c r="BY721" s="7"/>
      <c r="BZ721" s="8"/>
      <c r="CB721" s="41"/>
      <c r="CC721" s="41">
        <f t="shared" si="52"/>
        <v>0</v>
      </c>
      <c r="CD721">
        <f t="shared" si="54"/>
        <v>0</v>
      </c>
    </row>
    <row r="722" spans="2:84" x14ac:dyDescent="0.25">
      <c r="B722" s="6"/>
      <c r="C722" s="10"/>
      <c r="D722" s="32"/>
      <c r="E722" s="10"/>
      <c r="F722" s="32"/>
      <c r="G722" s="10"/>
      <c r="H722" s="32"/>
      <c r="I722" s="10"/>
      <c r="J722" s="32"/>
      <c r="K722" s="94"/>
      <c r="L722" s="32"/>
      <c r="M722" s="10"/>
      <c r="N722" s="32"/>
      <c r="O722" s="10"/>
      <c r="P722" s="32"/>
      <c r="Q722" s="10"/>
      <c r="R722" s="32"/>
      <c r="S722" s="10"/>
      <c r="T722" s="32"/>
      <c r="U722" s="10"/>
      <c r="V722" s="32"/>
      <c r="W722" s="10"/>
      <c r="X722" s="32"/>
      <c r="Y722" s="10"/>
      <c r="Z722" s="32"/>
      <c r="AA722" s="10"/>
      <c r="AB722" s="32"/>
      <c r="AC722" s="10"/>
      <c r="AD722" s="32"/>
      <c r="AE722" s="10"/>
      <c r="AF722" s="32"/>
      <c r="AG722" s="10"/>
      <c r="AH722" s="32"/>
      <c r="AI722" s="10"/>
      <c r="AJ722" s="32"/>
      <c r="AK722" s="10"/>
      <c r="AL722" s="32"/>
      <c r="AM722" s="10"/>
      <c r="AN722" s="32"/>
      <c r="AO722" s="10"/>
      <c r="AP722" s="32"/>
      <c r="AQ722" s="10"/>
      <c r="AR722" s="32"/>
      <c r="AS722" s="10"/>
      <c r="AT722" s="32"/>
      <c r="AU722" s="10"/>
      <c r="AV722" s="32"/>
      <c r="AW722" s="10"/>
      <c r="AX722" s="242"/>
      <c r="AY722" s="10"/>
      <c r="AZ722" s="32"/>
      <c r="BA722" s="10"/>
      <c r="BB722" s="242"/>
      <c r="BC722" s="10"/>
      <c r="BD722" s="242"/>
      <c r="BE722" s="7"/>
      <c r="BF722" s="247"/>
      <c r="BG722" s="10"/>
      <c r="BH722" s="242"/>
      <c r="BI722" s="7"/>
      <c r="BJ722" s="247"/>
      <c r="BK722" s="7"/>
      <c r="BL722" s="247"/>
      <c r="BM722" s="7"/>
      <c r="BN722" s="8"/>
      <c r="BO722" s="7"/>
      <c r="BP722" s="247"/>
      <c r="BQ722" s="7"/>
      <c r="BR722" s="247"/>
      <c r="BS722" s="7"/>
      <c r="BT722" s="247"/>
      <c r="BU722" s="7"/>
      <c r="BV722" s="247"/>
      <c r="BW722" s="7"/>
      <c r="BX722" s="8"/>
      <c r="BY722" s="7"/>
      <c r="BZ722" s="8"/>
      <c r="CB722" s="41"/>
      <c r="CC722" s="41">
        <f t="shared" si="52"/>
        <v>0</v>
      </c>
      <c r="CD722">
        <f t="shared" si="54"/>
        <v>0</v>
      </c>
      <c r="CF722" s="39"/>
    </row>
    <row r="723" spans="2:84" x14ac:dyDescent="0.25">
      <c r="B723" s="6"/>
      <c r="C723" s="10"/>
      <c r="D723" s="32"/>
      <c r="E723" s="10"/>
      <c r="F723" s="32"/>
      <c r="G723" s="10"/>
      <c r="H723" s="32"/>
      <c r="I723" s="10"/>
      <c r="J723" s="32"/>
      <c r="K723" s="94"/>
      <c r="L723" s="32"/>
      <c r="M723" s="10"/>
      <c r="N723" s="32"/>
      <c r="O723" s="10"/>
      <c r="P723" s="32"/>
      <c r="Q723" s="10"/>
      <c r="R723" s="32"/>
      <c r="S723" s="10"/>
      <c r="T723" s="32"/>
      <c r="U723" s="10"/>
      <c r="V723" s="32"/>
      <c r="W723" s="10"/>
      <c r="X723" s="32"/>
      <c r="Y723" s="10"/>
      <c r="Z723" s="32"/>
      <c r="AA723" s="10"/>
      <c r="AB723" s="32"/>
      <c r="AC723" s="10"/>
      <c r="AD723" s="32"/>
      <c r="AE723" s="10"/>
      <c r="AF723" s="32"/>
      <c r="AG723" s="10"/>
      <c r="AH723" s="32"/>
      <c r="AI723" s="10"/>
      <c r="AJ723" s="32"/>
      <c r="AK723" s="10"/>
      <c r="AL723" s="32"/>
      <c r="AM723" s="10"/>
      <c r="AN723" s="32"/>
      <c r="AO723" s="10"/>
      <c r="AP723" s="32"/>
      <c r="AQ723" s="10"/>
      <c r="AR723" s="32"/>
      <c r="AS723" s="10"/>
      <c r="AT723" s="32"/>
      <c r="AU723" s="10"/>
      <c r="AV723" s="32"/>
      <c r="AW723" s="10"/>
      <c r="AX723" s="242"/>
      <c r="AY723" s="10"/>
      <c r="AZ723" s="32"/>
      <c r="BA723" s="10"/>
      <c r="BB723" s="242"/>
      <c r="BC723" s="10"/>
      <c r="BD723" s="242"/>
      <c r="BE723" s="7"/>
      <c r="BF723" s="247"/>
      <c r="BG723" s="10"/>
      <c r="BH723" s="242"/>
      <c r="BI723" s="7"/>
      <c r="BJ723" s="247"/>
      <c r="BK723" s="7"/>
      <c r="BL723" s="247"/>
      <c r="BM723" s="7"/>
      <c r="BN723" s="8"/>
      <c r="BO723" s="7"/>
      <c r="BP723" s="247"/>
      <c r="BQ723" s="7"/>
      <c r="BR723" s="247"/>
      <c r="BS723" s="7"/>
      <c r="BT723" s="247"/>
      <c r="BU723" s="7"/>
      <c r="BV723" s="247"/>
      <c r="BW723" s="7"/>
      <c r="BX723" s="8"/>
      <c r="BY723" s="7"/>
      <c r="BZ723" s="8"/>
      <c r="CB723" s="41"/>
      <c r="CC723" s="41">
        <f t="shared" si="52"/>
        <v>0</v>
      </c>
      <c r="CD723">
        <f t="shared" si="54"/>
        <v>0</v>
      </c>
      <c r="CF723" s="39"/>
    </row>
    <row r="724" spans="2:84" x14ac:dyDescent="0.25">
      <c r="B724" s="6"/>
      <c r="C724" s="10"/>
      <c r="D724" s="32"/>
      <c r="E724" s="10"/>
      <c r="F724" s="32"/>
      <c r="G724" s="10"/>
      <c r="H724" s="32"/>
      <c r="I724" s="10"/>
      <c r="J724" s="32"/>
      <c r="K724" s="10"/>
      <c r="L724" s="32"/>
      <c r="M724" s="10"/>
      <c r="N724" s="32"/>
      <c r="O724" s="10"/>
      <c r="P724" s="32"/>
      <c r="Q724" s="10"/>
      <c r="R724" s="32"/>
      <c r="S724" s="10"/>
      <c r="T724" s="32"/>
      <c r="U724" s="10"/>
      <c r="V724" s="32"/>
      <c r="W724" s="10"/>
      <c r="X724" s="32"/>
      <c r="Y724" s="10"/>
      <c r="Z724" s="32"/>
      <c r="AA724" s="10"/>
      <c r="AB724" s="32"/>
      <c r="AC724" s="10"/>
      <c r="AD724" s="32"/>
      <c r="AE724" s="10"/>
      <c r="AF724" s="32"/>
      <c r="AG724" s="10"/>
      <c r="AH724" s="32"/>
      <c r="AI724" s="10"/>
      <c r="AJ724" s="32"/>
      <c r="AK724" s="10"/>
      <c r="AL724" s="32"/>
      <c r="AM724" s="10"/>
      <c r="AN724" s="32"/>
      <c r="AO724" s="10"/>
      <c r="AP724" s="32"/>
      <c r="AQ724" s="10"/>
      <c r="AR724" s="32"/>
      <c r="AS724" s="10"/>
      <c r="AT724" s="32"/>
      <c r="AU724" s="10"/>
      <c r="AV724" s="32"/>
      <c r="AW724" s="10"/>
      <c r="AX724" s="242"/>
      <c r="AY724" s="10"/>
      <c r="AZ724" s="32"/>
      <c r="BA724" s="10"/>
      <c r="BB724" s="242"/>
      <c r="BC724" s="10"/>
      <c r="BD724" s="242"/>
      <c r="BE724" s="7"/>
      <c r="BF724" s="247"/>
      <c r="BG724" s="10"/>
      <c r="BH724" s="242"/>
      <c r="BI724" s="7"/>
      <c r="BJ724" s="247"/>
      <c r="BK724" s="7"/>
      <c r="BL724" s="247"/>
      <c r="BM724" s="7"/>
      <c r="BN724" s="8"/>
      <c r="BO724" s="7"/>
      <c r="BP724" s="247"/>
      <c r="BQ724" s="7"/>
      <c r="BR724" s="247"/>
      <c r="BS724" s="7"/>
      <c r="BT724" s="247"/>
      <c r="BU724" s="7"/>
      <c r="BV724" s="247"/>
      <c r="BW724" s="7"/>
      <c r="BX724" s="8"/>
      <c r="BY724" s="7"/>
      <c r="BZ724" s="8"/>
      <c r="CB724" s="41"/>
      <c r="CC724" s="41">
        <f t="shared" si="52"/>
        <v>0</v>
      </c>
      <c r="CD724">
        <f t="shared" si="54"/>
        <v>0</v>
      </c>
    </row>
    <row r="725" spans="2:84" x14ac:dyDescent="0.25">
      <c r="B725" s="6"/>
      <c r="C725" s="10"/>
      <c r="D725" s="32"/>
      <c r="E725" s="10"/>
      <c r="F725" s="32"/>
      <c r="G725" s="10"/>
      <c r="H725" s="32"/>
      <c r="I725" s="10"/>
      <c r="J725" s="32"/>
      <c r="K725" s="10"/>
      <c r="L725" s="32"/>
      <c r="M725" s="10"/>
      <c r="N725" s="32"/>
      <c r="O725" s="10"/>
      <c r="P725" s="32"/>
      <c r="Q725" s="10"/>
      <c r="R725" s="32"/>
      <c r="S725" s="10"/>
      <c r="T725" s="32"/>
      <c r="U725" s="10"/>
      <c r="V725" s="32"/>
      <c r="W725" s="10"/>
      <c r="X725" s="32"/>
      <c r="Y725" s="10"/>
      <c r="Z725" s="32"/>
      <c r="AA725" s="10"/>
      <c r="AB725" s="32"/>
      <c r="AC725" s="10"/>
      <c r="AD725" s="32"/>
      <c r="AE725" s="10"/>
      <c r="AF725" s="32"/>
      <c r="AG725" s="10"/>
      <c r="AH725" s="32"/>
      <c r="AI725" s="10"/>
      <c r="AJ725" s="32"/>
      <c r="AK725" s="10"/>
      <c r="AL725" s="32"/>
      <c r="AM725" s="10"/>
      <c r="AN725" s="32"/>
      <c r="AO725" s="10"/>
      <c r="AP725" s="32"/>
      <c r="AQ725" s="10"/>
      <c r="AR725" s="32"/>
      <c r="AS725" s="10"/>
      <c r="AT725" s="32"/>
      <c r="AU725" s="10"/>
      <c r="AV725" s="32"/>
      <c r="AW725" s="10"/>
      <c r="AX725" s="242"/>
      <c r="AY725" s="10"/>
      <c r="AZ725" s="32"/>
      <c r="BA725" s="10"/>
      <c r="BB725" s="242"/>
      <c r="BC725" s="10"/>
      <c r="BD725" s="242"/>
      <c r="BE725" s="7"/>
      <c r="BF725" s="247"/>
      <c r="BG725" s="10"/>
      <c r="BH725" s="242"/>
      <c r="BI725" s="7"/>
      <c r="BJ725" s="247"/>
      <c r="BK725" s="7"/>
      <c r="BL725" s="247"/>
      <c r="BM725" s="7"/>
      <c r="BN725" s="8"/>
      <c r="BO725" s="7"/>
      <c r="BP725" s="247"/>
      <c r="BQ725" s="7"/>
      <c r="BR725" s="247"/>
      <c r="BS725" s="7"/>
      <c r="BT725" s="247"/>
      <c r="BU725" s="7"/>
      <c r="BV725" s="247"/>
      <c r="BW725" s="7"/>
      <c r="BX725" s="8"/>
      <c r="BY725" s="7"/>
      <c r="BZ725" s="8"/>
      <c r="CB725" s="41"/>
      <c r="CC725" s="41">
        <f t="shared" si="52"/>
        <v>0</v>
      </c>
      <c r="CD725">
        <f t="shared" si="54"/>
        <v>0</v>
      </c>
    </row>
    <row r="726" spans="2:84" x14ac:dyDescent="0.25">
      <c r="B726" s="6"/>
      <c r="C726" s="10"/>
      <c r="D726" s="32"/>
      <c r="E726" s="10"/>
      <c r="F726" s="32"/>
      <c r="G726" s="10"/>
      <c r="H726" s="32"/>
      <c r="I726" s="10"/>
      <c r="J726" s="32"/>
      <c r="K726" s="94"/>
      <c r="L726" s="32"/>
      <c r="M726" s="10"/>
      <c r="N726" s="32"/>
      <c r="O726" s="10"/>
      <c r="P726" s="32"/>
      <c r="Q726" s="10"/>
      <c r="R726" s="32"/>
      <c r="S726" s="10"/>
      <c r="T726" s="32"/>
      <c r="U726" s="10"/>
      <c r="V726" s="32"/>
      <c r="W726" s="10"/>
      <c r="X726" s="32"/>
      <c r="Y726" s="10"/>
      <c r="Z726" s="32"/>
      <c r="AA726" s="10"/>
      <c r="AB726" s="32"/>
      <c r="AC726" s="10"/>
      <c r="AD726" s="32"/>
      <c r="AE726" s="10"/>
      <c r="AF726" s="32"/>
      <c r="AG726" s="10"/>
      <c r="AH726" s="32"/>
      <c r="AI726" s="10"/>
      <c r="AJ726" s="32"/>
      <c r="AK726" s="10"/>
      <c r="AL726" s="32"/>
      <c r="AM726" s="10"/>
      <c r="AN726" s="32"/>
      <c r="AO726" s="10"/>
      <c r="AP726" s="32"/>
      <c r="AQ726" s="10"/>
      <c r="AR726" s="32"/>
      <c r="AS726" s="10"/>
      <c r="AT726" s="32"/>
      <c r="AU726" s="10"/>
      <c r="AV726" s="32"/>
      <c r="AW726" s="10"/>
      <c r="AX726" s="242"/>
      <c r="AY726" s="10"/>
      <c r="AZ726" s="32"/>
      <c r="BA726" s="10"/>
      <c r="BB726" s="242"/>
      <c r="BC726" s="10"/>
      <c r="BD726" s="242"/>
      <c r="BE726" s="7"/>
      <c r="BF726" s="247"/>
      <c r="BG726" s="10"/>
      <c r="BH726" s="242"/>
      <c r="BI726" s="7"/>
      <c r="BJ726" s="247"/>
      <c r="BK726" s="7"/>
      <c r="BL726" s="247"/>
      <c r="BM726" s="7"/>
      <c r="BN726" s="8"/>
      <c r="BO726" s="7"/>
      <c r="BP726" s="247"/>
      <c r="BQ726" s="7"/>
      <c r="BR726" s="247"/>
      <c r="BS726" s="7"/>
      <c r="BT726" s="247"/>
      <c r="BU726" s="7"/>
      <c r="BV726" s="247"/>
      <c r="BW726" s="7"/>
      <c r="BX726" s="8"/>
      <c r="BY726" s="7"/>
      <c r="BZ726" s="8"/>
      <c r="CB726" s="41"/>
      <c r="CC726" s="41">
        <f t="shared" si="52"/>
        <v>0</v>
      </c>
      <c r="CD726">
        <f t="shared" si="54"/>
        <v>0</v>
      </c>
      <c r="CF726" s="39"/>
    </row>
    <row r="727" spans="2:84" x14ac:dyDescent="0.25">
      <c r="B727" s="6"/>
      <c r="C727" s="10"/>
      <c r="D727" s="32"/>
      <c r="E727" s="10"/>
      <c r="F727" s="32"/>
      <c r="G727" s="10"/>
      <c r="H727" s="32"/>
      <c r="I727" s="10"/>
      <c r="J727" s="32"/>
      <c r="K727" s="10"/>
      <c r="L727" s="32"/>
      <c r="M727" s="10"/>
      <c r="N727" s="32"/>
      <c r="O727" s="10"/>
      <c r="P727" s="32"/>
      <c r="Q727" s="10"/>
      <c r="R727" s="32"/>
      <c r="S727" s="10"/>
      <c r="T727" s="32"/>
      <c r="U727" s="10"/>
      <c r="V727" s="32"/>
      <c r="W727" s="10"/>
      <c r="X727" s="32"/>
      <c r="Y727" s="10"/>
      <c r="Z727" s="32"/>
      <c r="AA727" s="10"/>
      <c r="AB727" s="32"/>
      <c r="AC727" s="10"/>
      <c r="AD727" s="32"/>
      <c r="AE727" s="10"/>
      <c r="AF727" s="32"/>
      <c r="AG727" s="10"/>
      <c r="AH727" s="32"/>
      <c r="AI727" s="10"/>
      <c r="AJ727" s="32"/>
      <c r="AK727" s="10"/>
      <c r="AL727" s="32"/>
      <c r="AM727" s="10"/>
      <c r="AN727" s="32"/>
      <c r="AO727" s="10"/>
      <c r="AP727" s="32"/>
      <c r="AQ727" s="10"/>
      <c r="AR727" s="32"/>
      <c r="AS727" s="10"/>
      <c r="AT727" s="32"/>
      <c r="AU727" s="10"/>
      <c r="AV727" s="32"/>
      <c r="AW727" s="10"/>
      <c r="AX727" s="242"/>
      <c r="AY727" s="10"/>
      <c r="AZ727" s="32"/>
      <c r="BA727" s="10"/>
      <c r="BB727" s="242"/>
      <c r="BC727" s="10"/>
      <c r="BD727" s="242"/>
      <c r="BE727" s="7"/>
      <c r="BF727" s="247"/>
      <c r="BG727" s="10"/>
      <c r="BH727" s="242"/>
      <c r="BI727" s="7"/>
      <c r="BJ727" s="247"/>
      <c r="BK727" s="7"/>
      <c r="BL727" s="247"/>
      <c r="BM727" s="7"/>
      <c r="BN727" s="8"/>
      <c r="BO727" s="7"/>
      <c r="BP727" s="247"/>
      <c r="BQ727" s="7"/>
      <c r="BR727" s="247"/>
      <c r="BS727" s="7"/>
      <c r="BT727" s="247"/>
      <c r="BU727" s="7"/>
      <c r="BV727" s="247"/>
      <c r="BW727" s="7"/>
      <c r="BX727" s="8"/>
      <c r="BY727" s="7"/>
      <c r="BZ727" s="8"/>
      <c r="CB727" s="41"/>
      <c r="CC727" s="41">
        <f t="shared" si="52"/>
        <v>0</v>
      </c>
      <c r="CD727">
        <f t="shared" si="54"/>
        <v>0</v>
      </c>
    </row>
    <row r="728" spans="2:84" x14ac:dyDescent="0.25">
      <c r="B728" s="6"/>
      <c r="C728" s="10"/>
      <c r="D728" s="32"/>
      <c r="E728" s="10"/>
      <c r="F728" s="32"/>
      <c r="G728" s="10"/>
      <c r="H728" s="32"/>
      <c r="I728" s="10"/>
      <c r="J728" s="32"/>
      <c r="K728" s="10"/>
      <c r="L728" s="32"/>
      <c r="M728" s="10"/>
      <c r="N728" s="32"/>
      <c r="O728" s="10"/>
      <c r="P728" s="32"/>
      <c r="Q728" s="10"/>
      <c r="R728" s="32"/>
      <c r="S728" s="10"/>
      <c r="T728" s="32"/>
      <c r="U728" s="10"/>
      <c r="V728" s="32"/>
      <c r="W728" s="10"/>
      <c r="X728" s="32"/>
      <c r="Y728" s="10"/>
      <c r="Z728" s="32"/>
      <c r="AA728" s="10"/>
      <c r="AB728" s="32"/>
      <c r="AC728" s="10"/>
      <c r="AD728" s="32"/>
      <c r="AE728" s="10"/>
      <c r="AF728" s="32"/>
      <c r="AG728" s="10"/>
      <c r="AH728" s="32"/>
      <c r="AI728" s="10"/>
      <c r="AJ728" s="32"/>
      <c r="AK728" s="10"/>
      <c r="AL728" s="32"/>
      <c r="AM728" s="10"/>
      <c r="AN728" s="32"/>
      <c r="AO728" s="10"/>
      <c r="AP728" s="32"/>
      <c r="AQ728" s="10"/>
      <c r="AR728" s="32"/>
      <c r="AS728" s="10"/>
      <c r="AT728" s="32"/>
      <c r="AU728" s="10"/>
      <c r="AV728" s="32"/>
      <c r="AW728" s="10"/>
      <c r="AX728" s="242"/>
      <c r="AY728" s="10"/>
      <c r="AZ728" s="32"/>
      <c r="BA728" s="10"/>
      <c r="BB728" s="242"/>
      <c r="BC728" s="10"/>
      <c r="BD728" s="242"/>
      <c r="BE728" s="7"/>
      <c r="BF728" s="247"/>
      <c r="BG728" s="10"/>
      <c r="BH728" s="242"/>
      <c r="BI728" s="7"/>
      <c r="BJ728" s="247"/>
      <c r="BK728" s="7"/>
      <c r="BL728" s="247"/>
      <c r="BM728" s="7"/>
      <c r="BN728" s="8"/>
      <c r="BO728" s="7"/>
      <c r="BP728" s="247"/>
      <c r="BQ728" s="7"/>
      <c r="BR728" s="247"/>
      <c r="BS728" s="7"/>
      <c r="BT728" s="247"/>
      <c r="BU728" s="7"/>
      <c r="BV728" s="247"/>
      <c r="BW728" s="7"/>
      <c r="BX728" s="8"/>
      <c r="BY728" s="7"/>
      <c r="BZ728" s="8"/>
      <c r="CB728" s="41"/>
      <c r="CC728" s="41">
        <f t="shared" si="52"/>
        <v>0</v>
      </c>
      <c r="CD728">
        <f t="shared" si="54"/>
        <v>0</v>
      </c>
    </row>
    <row r="729" spans="2:84" x14ac:dyDescent="0.25">
      <c r="B729" s="6"/>
      <c r="C729" s="10"/>
      <c r="D729" s="32"/>
      <c r="E729" s="10"/>
      <c r="F729" s="32"/>
      <c r="G729" s="10"/>
      <c r="H729" s="32"/>
      <c r="I729" s="10"/>
      <c r="J729" s="32"/>
      <c r="K729" s="10"/>
      <c r="L729" s="32"/>
      <c r="M729" s="10"/>
      <c r="N729" s="32"/>
      <c r="O729" s="10"/>
      <c r="P729" s="32"/>
      <c r="Q729" s="10"/>
      <c r="R729" s="32"/>
      <c r="S729" s="10"/>
      <c r="T729" s="32"/>
      <c r="U729" s="10"/>
      <c r="V729" s="32"/>
      <c r="W729" s="10"/>
      <c r="X729" s="32"/>
      <c r="Y729" s="10"/>
      <c r="Z729" s="32"/>
      <c r="AA729" s="10"/>
      <c r="AB729" s="32"/>
      <c r="AC729" s="10"/>
      <c r="AD729" s="32"/>
      <c r="AE729" s="10"/>
      <c r="AF729" s="32"/>
      <c r="AG729" s="10"/>
      <c r="AH729" s="32"/>
      <c r="AI729" s="10"/>
      <c r="AJ729" s="32"/>
      <c r="AK729" s="10"/>
      <c r="AL729" s="32"/>
      <c r="AM729" s="10"/>
      <c r="AN729" s="32"/>
      <c r="AO729" s="10"/>
      <c r="AP729" s="32"/>
      <c r="AQ729" s="10"/>
      <c r="AR729" s="32"/>
      <c r="AS729" s="10"/>
      <c r="AT729" s="32"/>
      <c r="AU729" s="10"/>
      <c r="AV729" s="32"/>
      <c r="AW729" s="10"/>
      <c r="AX729" s="242"/>
      <c r="AY729" s="10"/>
      <c r="AZ729" s="32"/>
      <c r="BA729" s="10"/>
      <c r="BB729" s="242"/>
      <c r="BC729" s="10"/>
      <c r="BD729" s="242"/>
      <c r="BE729" s="7"/>
      <c r="BF729" s="247"/>
      <c r="BG729" s="10"/>
      <c r="BH729" s="242"/>
      <c r="BI729" s="7"/>
      <c r="BJ729" s="247"/>
      <c r="BK729" s="7"/>
      <c r="BL729" s="247"/>
      <c r="BM729" s="7"/>
      <c r="BN729" s="8"/>
      <c r="BO729" s="7"/>
      <c r="BP729" s="247"/>
      <c r="BQ729" s="7"/>
      <c r="BR729" s="247"/>
      <c r="BS729" s="7"/>
      <c r="BT729" s="247"/>
      <c r="BU729" s="7"/>
      <c r="BV729" s="247"/>
      <c r="BW729" s="7"/>
      <c r="BX729" s="8"/>
      <c r="BY729" s="7"/>
      <c r="BZ729" s="8"/>
      <c r="CB729" s="41"/>
      <c r="CC729" s="41">
        <f t="shared" si="52"/>
        <v>0</v>
      </c>
      <c r="CD729">
        <f t="shared" si="54"/>
        <v>0</v>
      </c>
    </row>
    <row r="730" spans="2:84" x14ac:dyDescent="0.25">
      <c r="B730" s="6"/>
      <c r="C730" s="10"/>
      <c r="D730" s="32"/>
      <c r="E730" s="10"/>
      <c r="F730" s="32"/>
      <c r="G730" s="10"/>
      <c r="H730" s="32"/>
      <c r="I730" s="10"/>
      <c r="J730" s="32"/>
      <c r="K730" s="10"/>
      <c r="L730" s="32"/>
      <c r="M730" s="10"/>
      <c r="N730" s="32"/>
      <c r="O730" s="10"/>
      <c r="P730" s="32"/>
      <c r="Q730" s="10"/>
      <c r="R730" s="32"/>
      <c r="S730" s="10"/>
      <c r="T730" s="32"/>
      <c r="U730" s="10"/>
      <c r="V730" s="32"/>
      <c r="W730" s="10"/>
      <c r="X730" s="32"/>
      <c r="Y730" s="10"/>
      <c r="Z730" s="32"/>
      <c r="AA730" s="10"/>
      <c r="AB730" s="32"/>
      <c r="AC730" s="10"/>
      <c r="AD730" s="32"/>
      <c r="AE730" s="10"/>
      <c r="AF730" s="32"/>
      <c r="AG730" s="10"/>
      <c r="AH730" s="32"/>
      <c r="AI730" s="10"/>
      <c r="AJ730" s="32"/>
      <c r="AK730" s="10"/>
      <c r="AL730" s="32"/>
      <c r="AM730" s="10"/>
      <c r="AN730" s="32"/>
      <c r="AO730" s="10"/>
      <c r="AP730" s="32"/>
      <c r="AQ730" s="10"/>
      <c r="AR730" s="32"/>
      <c r="AS730" s="10"/>
      <c r="AT730" s="32"/>
      <c r="AU730" s="10"/>
      <c r="AV730" s="32"/>
      <c r="AW730" s="10"/>
      <c r="AX730" s="242"/>
      <c r="AY730" s="10"/>
      <c r="AZ730" s="32"/>
      <c r="BA730" s="10"/>
      <c r="BB730" s="242"/>
      <c r="BC730" s="10"/>
      <c r="BD730" s="242"/>
      <c r="BE730" s="7"/>
      <c r="BF730" s="247"/>
      <c r="BG730" s="10"/>
      <c r="BH730" s="242"/>
      <c r="BI730" s="7"/>
      <c r="BJ730" s="247"/>
      <c r="BK730" s="7"/>
      <c r="BL730" s="247"/>
      <c r="BM730" s="7"/>
      <c r="BN730" s="8"/>
      <c r="BO730" s="7"/>
      <c r="BP730" s="247"/>
      <c r="BQ730" s="7"/>
      <c r="BR730" s="247"/>
      <c r="BS730" s="7"/>
      <c r="BT730" s="247"/>
      <c r="BU730" s="7"/>
      <c r="BV730" s="247"/>
      <c r="BW730" s="7"/>
      <c r="BX730" s="8"/>
      <c r="BY730" s="7"/>
      <c r="BZ730" s="8"/>
      <c r="CB730" s="41"/>
      <c r="CC730" s="41">
        <f t="shared" ref="CC730:CC793" si="55">+AI730+AE730+Y730+W730+U730+S730+Q730+O730+M730+I730+G730+E730+C730+AG730+K730+BY730+CF730+AA730+AC730+AQ730+AU730+AW730+BE730+BW730+BQ730+BO730+BG730+BC730+BA730+AY730+BI730+BK730+BM730+BS730+BU730+AS730</f>
        <v>0</v>
      </c>
      <c r="CD730">
        <f t="shared" si="54"/>
        <v>0</v>
      </c>
    </row>
    <row r="731" spans="2:84" x14ac:dyDescent="0.25">
      <c r="B731" s="6"/>
      <c r="C731" s="10"/>
      <c r="D731" s="32"/>
      <c r="E731" s="10"/>
      <c r="F731" s="32"/>
      <c r="G731" s="10"/>
      <c r="H731" s="32"/>
      <c r="I731" s="10"/>
      <c r="J731" s="32"/>
      <c r="K731" s="94"/>
      <c r="L731" s="32"/>
      <c r="M731" s="10"/>
      <c r="N731" s="32"/>
      <c r="O731" s="10"/>
      <c r="P731" s="32"/>
      <c r="Q731" s="10"/>
      <c r="R731" s="32"/>
      <c r="S731" s="10"/>
      <c r="T731" s="32"/>
      <c r="U731" s="10"/>
      <c r="V731" s="32"/>
      <c r="W731" s="10"/>
      <c r="X731" s="32"/>
      <c r="Y731" s="10"/>
      <c r="Z731" s="32"/>
      <c r="AA731" s="10"/>
      <c r="AB731" s="32"/>
      <c r="AC731" s="10"/>
      <c r="AD731" s="32"/>
      <c r="AE731" s="10"/>
      <c r="AF731" s="32"/>
      <c r="AG731" s="10"/>
      <c r="AH731" s="32"/>
      <c r="AI731" s="10"/>
      <c r="AJ731" s="32"/>
      <c r="AK731" s="10"/>
      <c r="AL731" s="32"/>
      <c r="AM731" s="10"/>
      <c r="AN731" s="32"/>
      <c r="AO731" s="10"/>
      <c r="AP731" s="32"/>
      <c r="AQ731" s="10"/>
      <c r="AR731" s="32"/>
      <c r="AS731" s="10"/>
      <c r="AT731" s="32"/>
      <c r="AU731" s="10"/>
      <c r="AV731" s="32"/>
      <c r="AW731" s="10"/>
      <c r="AX731" s="242"/>
      <c r="AY731" s="10"/>
      <c r="AZ731" s="32"/>
      <c r="BA731" s="10"/>
      <c r="BB731" s="242"/>
      <c r="BC731" s="10"/>
      <c r="BD731" s="242"/>
      <c r="BE731" s="7"/>
      <c r="BF731" s="247"/>
      <c r="BG731" s="10"/>
      <c r="BH731" s="242"/>
      <c r="BI731" s="7"/>
      <c r="BJ731" s="247"/>
      <c r="BK731" s="7"/>
      <c r="BL731" s="247"/>
      <c r="BM731" s="7"/>
      <c r="BN731" s="8"/>
      <c r="BO731" s="7"/>
      <c r="BP731" s="247"/>
      <c r="BQ731" s="7"/>
      <c r="BR731" s="247"/>
      <c r="BS731" s="7"/>
      <c r="BT731" s="247"/>
      <c r="BU731" s="7"/>
      <c r="BV731" s="247"/>
      <c r="BW731" s="7"/>
      <c r="BX731" s="8"/>
      <c r="BY731" s="7"/>
      <c r="BZ731" s="8"/>
      <c r="CB731" s="41"/>
      <c r="CC731" s="41">
        <f t="shared" si="55"/>
        <v>0</v>
      </c>
      <c r="CD731">
        <f t="shared" si="54"/>
        <v>0</v>
      </c>
      <c r="CF731" s="39"/>
    </row>
    <row r="732" spans="2:84" x14ac:dyDescent="0.25">
      <c r="B732" s="6"/>
      <c r="C732" s="10"/>
      <c r="D732" s="32"/>
      <c r="E732" s="10"/>
      <c r="F732" s="32"/>
      <c r="G732" s="10"/>
      <c r="H732" s="32"/>
      <c r="I732" s="10"/>
      <c r="J732" s="32"/>
      <c r="K732" s="10"/>
      <c r="L732" s="32"/>
      <c r="M732" s="10"/>
      <c r="N732" s="32"/>
      <c r="O732" s="10"/>
      <c r="P732" s="32"/>
      <c r="Q732" s="10"/>
      <c r="R732" s="32"/>
      <c r="S732" s="10"/>
      <c r="T732" s="32"/>
      <c r="U732" s="10"/>
      <c r="V732" s="32"/>
      <c r="W732" s="10"/>
      <c r="X732" s="32"/>
      <c r="Y732" s="10"/>
      <c r="Z732" s="32"/>
      <c r="AA732" s="10"/>
      <c r="AB732" s="32"/>
      <c r="AC732" s="10"/>
      <c r="AD732" s="32"/>
      <c r="AE732" s="10"/>
      <c r="AF732" s="32"/>
      <c r="AG732" s="10"/>
      <c r="AH732" s="32"/>
      <c r="AI732" s="10"/>
      <c r="AJ732" s="32"/>
      <c r="AK732" s="10"/>
      <c r="AL732" s="32"/>
      <c r="AM732" s="10"/>
      <c r="AN732" s="32"/>
      <c r="AO732" s="10"/>
      <c r="AP732" s="32"/>
      <c r="AQ732" s="10"/>
      <c r="AR732" s="32"/>
      <c r="AS732" s="10"/>
      <c r="AT732" s="32"/>
      <c r="AU732" s="10"/>
      <c r="AV732" s="32"/>
      <c r="AW732" s="10"/>
      <c r="AX732" s="242"/>
      <c r="AY732" s="10"/>
      <c r="AZ732" s="32"/>
      <c r="BA732" s="10"/>
      <c r="BB732" s="242"/>
      <c r="BC732" s="10"/>
      <c r="BD732" s="242"/>
      <c r="BE732" s="7"/>
      <c r="BF732" s="247"/>
      <c r="BG732" s="10"/>
      <c r="BH732" s="242"/>
      <c r="BI732" s="7"/>
      <c r="BJ732" s="247"/>
      <c r="BK732" s="7"/>
      <c r="BL732" s="247"/>
      <c r="BM732" s="7"/>
      <c r="BN732" s="8"/>
      <c r="BO732" s="7"/>
      <c r="BP732" s="247"/>
      <c r="BQ732" s="7"/>
      <c r="BR732" s="247"/>
      <c r="BS732" s="7"/>
      <c r="BT732" s="247"/>
      <c r="BU732" s="7"/>
      <c r="BV732" s="247"/>
      <c r="BW732" s="7"/>
      <c r="BX732" s="8"/>
      <c r="BY732" s="7"/>
      <c r="BZ732" s="8"/>
      <c r="CB732" s="41"/>
      <c r="CC732" s="41">
        <f t="shared" si="55"/>
        <v>0</v>
      </c>
      <c r="CD732">
        <f t="shared" si="54"/>
        <v>0</v>
      </c>
    </row>
    <row r="733" spans="2:84" x14ac:dyDescent="0.25">
      <c r="B733" s="6"/>
      <c r="C733" s="10"/>
      <c r="D733" s="32"/>
      <c r="E733" s="10"/>
      <c r="F733" s="32"/>
      <c r="G733" s="10"/>
      <c r="H733" s="32"/>
      <c r="I733" s="10"/>
      <c r="J733" s="32"/>
      <c r="K733" s="10"/>
      <c r="L733" s="32"/>
      <c r="M733" s="10"/>
      <c r="N733" s="32"/>
      <c r="O733" s="10"/>
      <c r="P733" s="32"/>
      <c r="Q733" s="10"/>
      <c r="R733" s="32"/>
      <c r="S733" s="10"/>
      <c r="T733" s="32"/>
      <c r="U733" s="10"/>
      <c r="V733" s="32"/>
      <c r="W733" s="10"/>
      <c r="X733" s="32"/>
      <c r="Y733" s="10"/>
      <c r="Z733" s="32"/>
      <c r="AA733" s="10"/>
      <c r="AB733" s="32"/>
      <c r="AC733" s="10"/>
      <c r="AD733" s="32"/>
      <c r="AE733" s="10"/>
      <c r="AF733" s="32"/>
      <c r="AG733" s="10"/>
      <c r="AH733" s="32"/>
      <c r="AI733" s="10"/>
      <c r="AJ733" s="32"/>
      <c r="AK733" s="10"/>
      <c r="AL733" s="32"/>
      <c r="AM733" s="10"/>
      <c r="AN733" s="32"/>
      <c r="AO733" s="10"/>
      <c r="AP733" s="32"/>
      <c r="AQ733" s="10"/>
      <c r="AR733" s="32"/>
      <c r="AS733" s="10"/>
      <c r="AT733" s="32"/>
      <c r="AU733" s="10"/>
      <c r="AV733" s="32"/>
      <c r="AW733" s="10"/>
      <c r="AX733" s="242"/>
      <c r="AY733" s="10"/>
      <c r="AZ733" s="32"/>
      <c r="BA733" s="10"/>
      <c r="BB733" s="242"/>
      <c r="BC733" s="10"/>
      <c r="BD733" s="242"/>
      <c r="BE733" s="7"/>
      <c r="BF733" s="247"/>
      <c r="BG733" s="10"/>
      <c r="BH733" s="242"/>
      <c r="BI733" s="7"/>
      <c r="BJ733" s="247"/>
      <c r="BK733" s="7"/>
      <c r="BL733" s="247"/>
      <c r="BM733" s="7"/>
      <c r="BN733" s="8"/>
      <c r="BO733" s="7"/>
      <c r="BP733" s="247"/>
      <c r="BQ733" s="7"/>
      <c r="BR733" s="247"/>
      <c r="BS733" s="7"/>
      <c r="BT733" s="247"/>
      <c r="BU733" s="7"/>
      <c r="BV733" s="247"/>
      <c r="BW733" s="7"/>
      <c r="BX733" s="8"/>
      <c r="BY733" s="7"/>
      <c r="BZ733" s="8"/>
      <c r="CB733" s="41"/>
      <c r="CC733" s="41">
        <f t="shared" si="55"/>
        <v>0</v>
      </c>
      <c r="CD733">
        <f t="shared" si="54"/>
        <v>0</v>
      </c>
    </row>
    <row r="734" spans="2:84" x14ac:dyDescent="0.25">
      <c r="B734" s="6"/>
      <c r="C734" s="10"/>
      <c r="D734" s="32"/>
      <c r="E734" s="10"/>
      <c r="F734" s="32"/>
      <c r="G734" s="10"/>
      <c r="H734" s="32"/>
      <c r="I734" s="10"/>
      <c r="J734" s="32"/>
      <c r="K734" s="10"/>
      <c r="L734" s="32"/>
      <c r="M734" s="10"/>
      <c r="N734" s="32"/>
      <c r="O734" s="10"/>
      <c r="P734" s="32"/>
      <c r="Q734" s="10"/>
      <c r="R734" s="32"/>
      <c r="S734" s="10"/>
      <c r="T734" s="32"/>
      <c r="U734" s="10"/>
      <c r="V734" s="32"/>
      <c r="W734" s="10"/>
      <c r="X734" s="32"/>
      <c r="Y734" s="10"/>
      <c r="Z734" s="32"/>
      <c r="AA734" s="10"/>
      <c r="AB734" s="32"/>
      <c r="AC734" s="10"/>
      <c r="AD734" s="32"/>
      <c r="AE734" s="10"/>
      <c r="AF734" s="32"/>
      <c r="AG734" s="10"/>
      <c r="AH734" s="32"/>
      <c r="AI734" s="10"/>
      <c r="AJ734" s="32"/>
      <c r="AK734" s="10"/>
      <c r="AL734" s="32"/>
      <c r="AM734" s="10"/>
      <c r="AN734" s="32"/>
      <c r="AO734" s="10"/>
      <c r="AP734" s="32"/>
      <c r="AQ734" s="10"/>
      <c r="AR734" s="32"/>
      <c r="AS734" s="10"/>
      <c r="AT734" s="32"/>
      <c r="AU734" s="10"/>
      <c r="AV734" s="32"/>
      <c r="AW734" s="10"/>
      <c r="AX734" s="242"/>
      <c r="AY734" s="10"/>
      <c r="AZ734" s="32"/>
      <c r="BA734" s="10"/>
      <c r="BB734" s="242"/>
      <c r="BC734" s="10"/>
      <c r="BD734" s="242"/>
      <c r="BE734" s="7"/>
      <c r="BF734" s="247"/>
      <c r="BG734" s="10"/>
      <c r="BH734" s="242"/>
      <c r="BI734" s="7"/>
      <c r="BJ734" s="247"/>
      <c r="BK734" s="7"/>
      <c r="BL734" s="247"/>
      <c r="BM734" s="7"/>
      <c r="BN734" s="8"/>
      <c r="BO734" s="7"/>
      <c r="BP734" s="247"/>
      <c r="BQ734" s="7"/>
      <c r="BR734" s="247"/>
      <c r="BS734" s="7"/>
      <c r="BT734" s="247"/>
      <c r="BU734" s="7"/>
      <c r="BV734" s="247"/>
      <c r="BW734" s="7"/>
      <c r="BX734" s="8"/>
      <c r="BY734" s="7"/>
      <c r="BZ734" s="8"/>
      <c r="CB734" s="41"/>
      <c r="CC734" s="41">
        <f t="shared" si="55"/>
        <v>0</v>
      </c>
      <c r="CD734">
        <f t="shared" ref="CD734:CD750" si="56">COUNT(C734:BZ734)/2</f>
        <v>0</v>
      </c>
    </row>
    <row r="735" spans="2:84" x14ac:dyDescent="0.25">
      <c r="B735" s="6"/>
      <c r="C735" s="10"/>
      <c r="D735" s="32"/>
      <c r="E735" s="10"/>
      <c r="F735" s="32"/>
      <c r="G735" s="10"/>
      <c r="H735" s="32"/>
      <c r="I735" s="10"/>
      <c r="J735" s="32"/>
      <c r="K735" s="10"/>
      <c r="L735" s="32"/>
      <c r="M735" s="10"/>
      <c r="N735" s="32"/>
      <c r="O735" s="10"/>
      <c r="P735" s="32"/>
      <c r="Q735" s="10"/>
      <c r="R735" s="32"/>
      <c r="S735" s="10"/>
      <c r="T735" s="32"/>
      <c r="U735" s="10"/>
      <c r="V735" s="32"/>
      <c r="W735" s="10"/>
      <c r="X735" s="32"/>
      <c r="Y735" s="10"/>
      <c r="Z735" s="32"/>
      <c r="AA735" s="10"/>
      <c r="AB735" s="32"/>
      <c r="AC735" s="10"/>
      <c r="AD735" s="32"/>
      <c r="AE735" s="10"/>
      <c r="AF735" s="32"/>
      <c r="AG735" s="10"/>
      <c r="AH735" s="32"/>
      <c r="AI735" s="10"/>
      <c r="AJ735" s="32"/>
      <c r="AK735" s="10"/>
      <c r="AL735" s="32"/>
      <c r="AM735" s="10"/>
      <c r="AN735" s="32"/>
      <c r="AO735" s="10"/>
      <c r="AP735" s="32"/>
      <c r="AQ735" s="10"/>
      <c r="AR735" s="32"/>
      <c r="AS735" s="10"/>
      <c r="AT735" s="32"/>
      <c r="AU735" s="10"/>
      <c r="AV735" s="32"/>
      <c r="AW735" s="10"/>
      <c r="AX735" s="242"/>
      <c r="AY735" s="10"/>
      <c r="AZ735" s="32"/>
      <c r="BA735" s="10"/>
      <c r="BB735" s="242"/>
      <c r="BC735" s="10"/>
      <c r="BD735" s="242"/>
      <c r="BE735" s="7"/>
      <c r="BF735" s="247"/>
      <c r="BG735" s="10"/>
      <c r="BH735" s="242"/>
      <c r="BI735" s="7"/>
      <c r="BJ735" s="247"/>
      <c r="BK735" s="7"/>
      <c r="BL735" s="247"/>
      <c r="BM735" s="7"/>
      <c r="BN735" s="8"/>
      <c r="BO735" s="7"/>
      <c r="BP735" s="247"/>
      <c r="BQ735" s="7"/>
      <c r="BR735" s="247"/>
      <c r="BS735" s="7"/>
      <c r="BT735" s="247"/>
      <c r="BU735" s="7"/>
      <c r="BV735" s="247"/>
      <c r="BW735" s="7"/>
      <c r="BX735" s="8"/>
      <c r="BY735" s="7"/>
      <c r="BZ735" s="8"/>
      <c r="CB735" s="41"/>
      <c r="CC735" s="41">
        <f t="shared" si="55"/>
        <v>0</v>
      </c>
      <c r="CD735">
        <f t="shared" si="56"/>
        <v>0</v>
      </c>
    </row>
    <row r="736" spans="2:84" x14ac:dyDescent="0.25">
      <c r="B736" s="6"/>
      <c r="C736" s="10"/>
      <c r="D736" s="32"/>
      <c r="E736" s="10"/>
      <c r="F736" s="32"/>
      <c r="G736" s="10"/>
      <c r="H736" s="32"/>
      <c r="I736" s="10"/>
      <c r="J736" s="32"/>
      <c r="K736" s="10"/>
      <c r="L736" s="32"/>
      <c r="M736" s="10"/>
      <c r="N736" s="32"/>
      <c r="O736" s="10"/>
      <c r="P736" s="32"/>
      <c r="Q736" s="10"/>
      <c r="R736" s="32"/>
      <c r="S736" s="10"/>
      <c r="T736" s="32"/>
      <c r="U736" s="10"/>
      <c r="V736" s="32"/>
      <c r="W736" s="10"/>
      <c r="X736" s="32"/>
      <c r="Y736" s="10"/>
      <c r="Z736" s="32"/>
      <c r="AA736" s="10"/>
      <c r="AB736" s="32"/>
      <c r="AC736" s="10"/>
      <c r="AD736" s="32"/>
      <c r="AE736" s="10"/>
      <c r="AF736" s="32"/>
      <c r="AG736" s="10"/>
      <c r="AH736" s="32"/>
      <c r="AI736" s="10"/>
      <c r="AJ736" s="32"/>
      <c r="AK736" s="10"/>
      <c r="AL736" s="32"/>
      <c r="AM736" s="10"/>
      <c r="AN736" s="32"/>
      <c r="AO736" s="10"/>
      <c r="AP736" s="32"/>
      <c r="AQ736" s="10"/>
      <c r="AR736" s="32"/>
      <c r="AS736" s="10"/>
      <c r="AT736" s="32"/>
      <c r="AU736" s="10"/>
      <c r="AV736" s="32"/>
      <c r="AW736" s="10"/>
      <c r="AX736" s="242"/>
      <c r="AY736" s="10"/>
      <c r="AZ736" s="32"/>
      <c r="BA736" s="10"/>
      <c r="BB736" s="242"/>
      <c r="BC736" s="10"/>
      <c r="BD736" s="242"/>
      <c r="BE736" s="7"/>
      <c r="BF736" s="247"/>
      <c r="BG736" s="10"/>
      <c r="BH736" s="242"/>
      <c r="BI736" s="7"/>
      <c r="BJ736" s="247"/>
      <c r="BK736" s="7"/>
      <c r="BL736" s="247"/>
      <c r="BM736" s="7"/>
      <c r="BN736" s="8"/>
      <c r="BO736" s="7"/>
      <c r="BP736" s="247"/>
      <c r="BQ736" s="7"/>
      <c r="BR736" s="247"/>
      <c r="BS736" s="7"/>
      <c r="BT736" s="247"/>
      <c r="BU736" s="7"/>
      <c r="BV736" s="247"/>
      <c r="BW736" s="7"/>
      <c r="BX736" s="8"/>
      <c r="BY736" s="7"/>
      <c r="BZ736" s="8"/>
      <c r="CB736" s="41"/>
      <c r="CC736" s="41">
        <f t="shared" si="55"/>
        <v>0</v>
      </c>
      <c r="CD736">
        <f t="shared" si="56"/>
        <v>0</v>
      </c>
      <c r="CF736" s="39"/>
    </row>
    <row r="737" spans="2:84" x14ac:dyDescent="0.25">
      <c r="B737" s="6"/>
      <c r="C737" s="10"/>
      <c r="D737" s="32"/>
      <c r="E737" s="10"/>
      <c r="F737" s="32"/>
      <c r="G737" s="10"/>
      <c r="H737" s="32"/>
      <c r="I737" s="10"/>
      <c r="J737" s="32"/>
      <c r="K737" s="10"/>
      <c r="L737" s="32"/>
      <c r="M737" s="10"/>
      <c r="N737" s="32"/>
      <c r="O737" s="10"/>
      <c r="P737" s="32"/>
      <c r="Q737" s="10"/>
      <c r="R737" s="32"/>
      <c r="S737" s="10"/>
      <c r="T737" s="32"/>
      <c r="U737" s="10"/>
      <c r="V737" s="32"/>
      <c r="W737" s="10"/>
      <c r="X737" s="32"/>
      <c r="Y737" s="10"/>
      <c r="Z737" s="32"/>
      <c r="AA737" s="10"/>
      <c r="AB737" s="32"/>
      <c r="AC737" s="10"/>
      <c r="AD737" s="32"/>
      <c r="AE737" s="10"/>
      <c r="AF737" s="32"/>
      <c r="AG737" s="10"/>
      <c r="AH737" s="32"/>
      <c r="AI737" s="10"/>
      <c r="AJ737" s="32"/>
      <c r="AK737" s="10"/>
      <c r="AL737" s="32"/>
      <c r="AM737" s="10"/>
      <c r="AN737" s="32"/>
      <c r="AO737" s="10"/>
      <c r="AP737" s="32"/>
      <c r="AQ737" s="10"/>
      <c r="AR737" s="32"/>
      <c r="AS737" s="10"/>
      <c r="AT737" s="32"/>
      <c r="AU737" s="10"/>
      <c r="AV737" s="32"/>
      <c r="AW737" s="10"/>
      <c r="AX737" s="242"/>
      <c r="AY737" s="10"/>
      <c r="AZ737" s="32"/>
      <c r="BA737" s="10"/>
      <c r="BB737" s="242"/>
      <c r="BC737" s="10"/>
      <c r="BD737" s="242"/>
      <c r="BE737" s="7"/>
      <c r="BF737" s="247"/>
      <c r="BG737" s="10"/>
      <c r="BH737" s="242"/>
      <c r="BI737" s="7"/>
      <c r="BJ737" s="247"/>
      <c r="BK737" s="7"/>
      <c r="BL737" s="247"/>
      <c r="BM737" s="7"/>
      <c r="BN737" s="8"/>
      <c r="BO737" s="7"/>
      <c r="BP737" s="247"/>
      <c r="BQ737" s="7"/>
      <c r="BR737" s="247"/>
      <c r="BS737" s="7"/>
      <c r="BT737" s="247"/>
      <c r="BU737" s="7"/>
      <c r="BV737" s="247"/>
      <c r="BW737" s="7"/>
      <c r="BX737" s="8"/>
      <c r="BY737" s="7"/>
      <c r="BZ737" s="8"/>
      <c r="CB737" s="41"/>
      <c r="CC737" s="41">
        <f t="shared" si="55"/>
        <v>0</v>
      </c>
      <c r="CD737">
        <f t="shared" si="56"/>
        <v>0</v>
      </c>
      <c r="CF737" s="39"/>
    </row>
    <row r="738" spans="2:84" x14ac:dyDescent="0.25">
      <c r="B738" s="6"/>
      <c r="C738" s="10"/>
      <c r="D738" s="32"/>
      <c r="E738" s="10"/>
      <c r="F738" s="32"/>
      <c r="G738" s="10"/>
      <c r="H738" s="32"/>
      <c r="I738" s="10"/>
      <c r="J738" s="32"/>
      <c r="K738" s="10"/>
      <c r="L738" s="32"/>
      <c r="M738" s="10"/>
      <c r="N738" s="32"/>
      <c r="O738" s="10"/>
      <c r="P738" s="32"/>
      <c r="Q738" s="10"/>
      <c r="R738" s="32"/>
      <c r="S738" s="10"/>
      <c r="T738" s="32"/>
      <c r="U738" s="10"/>
      <c r="V738" s="32"/>
      <c r="W738" s="10"/>
      <c r="X738" s="32"/>
      <c r="Y738" s="10"/>
      <c r="Z738" s="32"/>
      <c r="AA738" s="10"/>
      <c r="AB738" s="32"/>
      <c r="AC738" s="10"/>
      <c r="AD738" s="32"/>
      <c r="AE738" s="10"/>
      <c r="AF738" s="32"/>
      <c r="AG738" s="10"/>
      <c r="AH738" s="32"/>
      <c r="AI738" s="10"/>
      <c r="AJ738" s="32"/>
      <c r="AK738" s="10"/>
      <c r="AL738" s="32"/>
      <c r="AM738" s="10"/>
      <c r="AN738" s="32"/>
      <c r="AO738" s="10"/>
      <c r="AP738" s="32"/>
      <c r="AQ738" s="10"/>
      <c r="AR738" s="32"/>
      <c r="AS738" s="10"/>
      <c r="AT738" s="32"/>
      <c r="AU738" s="10"/>
      <c r="AV738" s="32"/>
      <c r="AW738" s="10"/>
      <c r="AX738" s="242"/>
      <c r="AY738" s="10"/>
      <c r="AZ738" s="32"/>
      <c r="BA738" s="10"/>
      <c r="BB738" s="242"/>
      <c r="BC738" s="10"/>
      <c r="BD738" s="242"/>
      <c r="BE738" s="7"/>
      <c r="BF738" s="247"/>
      <c r="BG738" s="10"/>
      <c r="BH738" s="242"/>
      <c r="BI738" s="7"/>
      <c r="BJ738" s="247"/>
      <c r="BK738" s="7"/>
      <c r="BL738" s="247"/>
      <c r="BM738" s="7"/>
      <c r="BN738" s="8"/>
      <c r="BO738" s="7"/>
      <c r="BP738" s="247"/>
      <c r="BQ738" s="7"/>
      <c r="BR738" s="247"/>
      <c r="BS738" s="7"/>
      <c r="BT738" s="247"/>
      <c r="BU738" s="7"/>
      <c r="BV738" s="247"/>
      <c r="BW738" s="7"/>
      <c r="BX738" s="8"/>
      <c r="BY738" s="7"/>
      <c r="BZ738" s="8"/>
      <c r="CB738" s="41"/>
      <c r="CC738" s="41">
        <f t="shared" si="55"/>
        <v>0</v>
      </c>
      <c r="CD738">
        <f t="shared" si="56"/>
        <v>0</v>
      </c>
    </row>
    <row r="739" spans="2:84" x14ac:dyDescent="0.25">
      <c r="B739" s="6"/>
      <c r="C739" s="10"/>
      <c r="D739" s="32"/>
      <c r="E739" s="10"/>
      <c r="F739" s="32"/>
      <c r="G739" s="10"/>
      <c r="H739" s="32"/>
      <c r="I739" s="10"/>
      <c r="J739" s="32"/>
      <c r="K739" s="94"/>
      <c r="L739" s="32"/>
      <c r="M739" s="10"/>
      <c r="N739" s="32"/>
      <c r="O739" s="10"/>
      <c r="P739" s="32"/>
      <c r="Q739" s="10"/>
      <c r="R739" s="32"/>
      <c r="S739" s="10"/>
      <c r="T739" s="32"/>
      <c r="U739" s="10"/>
      <c r="V739" s="32"/>
      <c r="W739" s="10"/>
      <c r="X739" s="32"/>
      <c r="Y739" s="10"/>
      <c r="Z739" s="32"/>
      <c r="AA739" s="10"/>
      <c r="AB739" s="32"/>
      <c r="AC739" s="10"/>
      <c r="AD739" s="32"/>
      <c r="AE739" s="10"/>
      <c r="AF739" s="32"/>
      <c r="AG739" s="10"/>
      <c r="AH739" s="32"/>
      <c r="AI739" s="10"/>
      <c r="AJ739" s="32"/>
      <c r="AK739" s="10"/>
      <c r="AL739" s="32"/>
      <c r="AM739" s="10"/>
      <c r="AN739" s="32"/>
      <c r="AO739" s="10"/>
      <c r="AP739" s="32"/>
      <c r="AQ739" s="10"/>
      <c r="AR739" s="32"/>
      <c r="AS739" s="10"/>
      <c r="AT739" s="32"/>
      <c r="AU739" s="10"/>
      <c r="AV739" s="32"/>
      <c r="AW739" s="10"/>
      <c r="AX739" s="242"/>
      <c r="AY739" s="10"/>
      <c r="AZ739" s="32"/>
      <c r="BA739" s="10"/>
      <c r="BB739" s="242"/>
      <c r="BC739" s="10"/>
      <c r="BD739" s="242"/>
      <c r="BE739" s="7"/>
      <c r="BF739" s="247"/>
      <c r="BG739" s="10"/>
      <c r="BH739" s="242"/>
      <c r="BI739" s="7"/>
      <c r="BJ739" s="247"/>
      <c r="BK739" s="7"/>
      <c r="BL739" s="247"/>
      <c r="BM739" s="7"/>
      <c r="BN739" s="8"/>
      <c r="BO739" s="7"/>
      <c r="BP739" s="247"/>
      <c r="BQ739" s="7"/>
      <c r="BR739" s="247"/>
      <c r="BS739" s="7"/>
      <c r="BT739" s="247"/>
      <c r="BU739" s="7"/>
      <c r="BV739" s="247"/>
      <c r="BW739" s="7"/>
      <c r="BX739" s="8"/>
      <c r="BY739" s="7"/>
      <c r="BZ739" s="8"/>
      <c r="CB739" s="41"/>
      <c r="CC739" s="41">
        <f t="shared" si="55"/>
        <v>0</v>
      </c>
      <c r="CD739">
        <f t="shared" si="56"/>
        <v>0</v>
      </c>
      <c r="CF739" s="39"/>
    </row>
    <row r="740" spans="2:84" x14ac:dyDescent="0.25">
      <c r="B740" s="6"/>
      <c r="C740" s="10"/>
      <c r="D740" s="32"/>
      <c r="E740" s="10"/>
      <c r="F740" s="32"/>
      <c r="G740" s="10"/>
      <c r="H740" s="32"/>
      <c r="I740" s="10"/>
      <c r="J740" s="32"/>
      <c r="K740" s="94"/>
      <c r="L740" s="32"/>
      <c r="M740" s="10"/>
      <c r="N740" s="32"/>
      <c r="O740" s="10"/>
      <c r="P740" s="32"/>
      <c r="Q740" s="10"/>
      <c r="R740" s="32"/>
      <c r="S740" s="10"/>
      <c r="T740" s="32"/>
      <c r="U740" s="10"/>
      <c r="V740" s="32"/>
      <c r="W740" s="10"/>
      <c r="X740" s="32"/>
      <c r="Y740" s="10"/>
      <c r="Z740" s="32"/>
      <c r="AA740" s="10"/>
      <c r="AB740" s="32"/>
      <c r="AC740" s="10"/>
      <c r="AD740" s="32"/>
      <c r="AE740" s="10"/>
      <c r="AF740" s="32"/>
      <c r="AG740" s="10"/>
      <c r="AH740" s="32"/>
      <c r="AI740" s="10"/>
      <c r="AJ740" s="32"/>
      <c r="AK740" s="10"/>
      <c r="AL740" s="32"/>
      <c r="AM740" s="10"/>
      <c r="AN740" s="32"/>
      <c r="AO740" s="10"/>
      <c r="AP740" s="32"/>
      <c r="AQ740" s="10"/>
      <c r="AR740" s="32"/>
      <c r="AS740" s="10"/>
      <c r="AT740" s="32"/>
      <c r="AU740" s="10"/>
      <c r="AV740" s="32"/>
      <c r="AW740" s="10"/>
      <c r="AX740" s="242"/>
      <c r="AY740" s="10"/>
      <c r="AZ740" s="32"/>
      <c r="BA740" s="10"/>
      <c r="BB740" s="242"/>
      <c r="BC740" s="10"/>
      <c r="BD740" s="242"/>
      <c r="BE740" s="7"/>
      <c r="BF740" s="247"/>
      <c r="BG740" s="10"/>
      <c r="BH740" s="242"/>
      <c r="BI740" s="7"/>
      <c r="BJ740" s="247"/>
      <c r="BK740" s="7"/>
      <c r="BL740" s="247"/>
      <c r="BM740" s="7"/>
      <c r="BN740" s="8"/>
      <c r="BO740" s="7"/>
      <c r="BP740" s="247"/>
      <c r="BQ740" s="7"/>
      <c r="BR740" s="247"/>
      <c r="BS740" s="7"/>
      <c r="BT740" s="247"/>
      <c r="BU740" s="7"/>
      <c r="BV740" s="247"/>
      <c r="BW740" s="7"/>
      <c r="BX740" s="8"/>
      <c r="BY740" s="7"/>
      <c r="BZ740" s="8"/>
      <c r="CB740" s="41"/>
      <c r="CC740" s="41">
        <f t="shared" si="55"/>
        <v>0</v>
      </c>
      <c r="CD740">
        <f t="shared" si="56"/>
        <v>0</v>
      </c>
      <c r="CF740" s="39"/>
    </row>
    <row r="741" spans="2:84" x14ac:dyDescent="0.25">
      <c r="B741" s="6"/>
      <c r="C741" s="10"/>
      <c r="D741" s="32"/>
      <c r="E741" s="10"/>
      <c r="F741" s="32"/>
      <c r="G741" s="10"/>
      <c r="H741" s="32"/>
      <c r="I741" s="10"/>
      <c r="J741" s="32"/>
      <c r="K741" s="10"/>
      <c r="L741" s="32"/>
      <c r="M741" s="10"/>
      <c r="N741" s="32"/>
      <c r="O741" s="10"/>
      <c r="P741" s="32"/>
      <c r="Q741" s="10"/>
      <c r="R741" s="32"/>
      <c r="S741" s="10"/>
      <c r="T741" s="32"/>
      <c r="U741" s="10"/>
      <c r="V741" s="32"/>
      <c r="W741" s="10"/>
      <c r="X741" s="32"/>
      <c r="Y741" s="10"/>
      <c r="Z741" s="32"/>
      <c r="AA741" s="10"/>
      <c r="AB741" s="32"/>
      <c r="AC741" s="10"/>
      <c r="AD741" s="32"/>
      <c r="AE741" s="10"/>
      <c r="AF741" s="32"/>
      <c r="AG741" s="10"/>
      <c r="AH741" s="32"/>
      <c r="AI741" s="10"/>
      <c r="AJ741" s="32"/>
      <c r="AK741" s="10"/>
      <c r="AL741" s="32"/>
      <c r="AM741" s="10"/>
      <c r="AN741" s="32"/>
      <c r="AO741" s="10"/>
      <c r="AP741" s="32"/>
      <c r="AQ741" s="10"/>
      <c r="AR741" s="32"/>
      <c r="AS741" s="10"/>
      <c r="AT741" s="32"/>
      <c r="AU741" s="10"/>
      <c r="AV741" s="32"/>
      <c r="AW741" s="10"/>
      <c r="AX741" s="242"/>
      <c r="AY741" s="10"/>
      <c r="AZ741" s="32"/>
      <c r="BA741" s="10"/>
      <c r="BB741" s="242"/>
      <c r="BC741" s="10"/>
      <c r="BD741" s="242"/>
      <c r="BE741" s="7"/>
      <c r="BF741" s="247"/>
      <c r="BG741" s="10"/>
      <c r="BH741" s="242"/>
      <c r="BI741" s="7"/>
      <c r="BJ741" s="247"/>
      <c r="BK741" s="7"/>
      <c r="BL741" s="247"/>
      <c r="BM741" s="7"/>
      <c r="BN741" s="8"/>
      <c r="BO741" s="7"/>
      <c r="BP741" s="247"/>
      <c r="BQ741" s="7"/>
      <c r="BR741" s="247"/>
      <c r="BS741" s="7"/>
      <c r="BT741" s="247"/>
      <c r="BU741" s="7"/>
      <c r="BV741" s="247"/>
      <c r="BW741" s="7"/>
      <c r="BX741" s="8"/>
      <c r="BY741" s="7"/>
      <c r="BZ741" s="8"/>
      <c r="CB741" s="41"/>
      <c r="CC741" s="41">
        <f t="shared" si="55"/>
        <v>0</v>
      </c>
      <c r="CD741">
        <f t="shared" si="56"/>
        <v>0</v>
      </c>
      <c r="CF741" s="39"/>
    </row>
    <row r="742" spans="2:84" x14ac:dyDescent="0.25">
      <c r="B742" s="6"/>
      <c r="C742" s="10"/>
      <c r="D742" s="32"/>
      <c r="E742" s="10"/>
      <c r="F742" s="32"/>
      <c r="G742" s="10"/>
      <c r="H742" s="32"/>
      <c r="I742" s="10"/>
      <c r="J742" s="32"/>
      <c r="K742" s="10"/>
      <c r="L742" s="32"/>
      <c r="M742" s="10"/>
      <c r="N742" s="32"/>
      <c r="O742" s="10"/>
      <c r="P742" s="32"/>
      <c r="Q742" s="10"/>
      <c r="R742" s="32"/>
      <c r="S742" s="10"/>
      <c r="T742" s="32"/>
      <c r="U742" s="10"/>
      <c r="V742" s="32"/>
      <c r="W742" s="10"/>
      <c r="X742" s="32"/>
      <c r="Y742" s="10"/>
      <c r="Z742" s="32"/>
      <c r="AA742" s="10"/>
      <c r="AB742" s="32"/>
      <c r="AC742" s="10"/>
      <c r="AD742" s="32"/>
      <c r="AE742" s="10"/>
      <c r="AF742" s="32"/>
      <c r="AG742" s="10"/>
      <c r="AH742" s="32"/>
      <c r="AI742" s="10"/>
      <c r="AJ742" s="32"/>
      <c r="AK742" s="10"/>
      <c r="AL742" s="32"/>
      <c r="AM742" s="10"/>
      <c r="AN742" s="32"/>
      <c r="AO742" s="10"/>
      <c r="AP742" s="32"/>
      <c r="AQ742" s="10"/>
      <c r="AR742" s="32"/>
      <c r="AS742" s="10"/>
      <c r="AT742" s="32"/>
      <c r="AU742" s="10"/>
      <c r="AV742" s="32"/>
      <c r="AW742" s="10"/>
      <c r="AX742" s="242"/>
      <c r="AY742" s="10"/>
      <c r="AZ742" s="32"/>
      <c r="BA742" s="10"/>
      <c r="BB742" s="242"/>
      <c r="BC742" s="10"/>
      <c r="BD742" s="242"/>
      <c r="BE742" s="7"/>
      <c r="BF742" s="247"/>
      <c r="BG742" s="10"/>
      <c r="BH742" s="242"/>
      <c r="BI742" s="7"/>
      <c r="BJ742" s="247"/>
      <c r="BK742" s="7"/>
      <c r="BL742" s="247"/>
      <c r="BM742" s="7"/>
      <c r="BN742" s="8"/>
      <c r="BO742" s="7"/>
      <c r="BP742" s="247"/>
      <c r="BQ742" s="7"/>
      <c r="BR742" s="247"/>
      <c r="BS742" s="7"/>
      <c r="BT742" s="247"/>
      <c r="BU742" s="7"/>
      <c r="BV742" s="247"/>
      <c r="BW742" s="7"/>
      <c r="BX742" s="8"/>
      <c r="BY742" s="7"/>
      <c r="BZ742" s="8"/>
      <c r="CB742" s="41"/>
      <c r="CC742" s="41">
        <f t="shared" si="55"/>
        <v>0</v>
      </c>
      <c r="CD742">
        <f t="shared" si="56"/>
        <v>0</v>
      </c>
    </row>
    <row r="743" spans="2:84" x14ac:dyDescent="0.25">
      <c r="B743" s="6"/>
      <c r="C743" s="10"/>
      <c r="D743" s="32"/>
      <c r="E743" s="10"/>
      <c r="F743" s="32"/>
      <c r="G743" s="10"/>
      <c r="H743" s="32"/>
      <c r="I743" s="10"/>
      <c r="J743" s="32"/>
      <c r="K743" s="10"/>
      <c r="L743" s="32"/>
      <c r="M743" s="10"/>
      <c r="N743" s="32"/>
      <c r="O743" s="10"/>
      <c r="P743" s="32"/>
      <c r="Q743" s="10"/>
      <c r="R743" s="32"/>
      <c r="S743" s="10"/>
      <c r="T743" s="32"/>
      <c r="U743" s="10"/>
      <c r="V743" s="32"/>
      <c r="W743" s="10"/>
      <c r="X743" s="32"/>
      <c r="Y743" s="10"/>
      <c r="Z743" s="32"/>
      <c r="AA743" s="10"/>
      <c r="AB743" s="32"/>
      <c r="AC743" s="10"/>
      <c r="AD743" s="32"/>
      <c r="AE743" s="10"/>
      <c r="AF743" s="32"/>
      <c r="AG743" s="10"/>
      <c r="AH743" s="32"/>
      <c r="AI743" s="10"/>
      <c r="AJ743" s="32"/>
      <c r="AK743" s="10"/>
      <c r="AL743" s="32"/>
      <c r="AM743" s="10"/>
      <c r="AN743" s="32"/>
      <c r="AO743" s="10"/>
      <c r="AP743" s="32"/>
      <c r="AQ743" s="10"/>
      <c r="AR743" s="32"/>
      <c r="AS743" s="10"/>
      <c r="AT743" s="32"/>
      <c r="AU743" s="10"/>
      <c r="AV743" s="32"/>
      <c r="AW743" s="10"/>
      <c r="AX743" s="242"/>
      <c r="AY743" s="10"/>
      <c r="AZ743" s="32"/>
      <c r="BA743" s="10"/>
      <c r="BB743" s="242"/>
      <c r="BC743" s="10"/>
      <c r="BD743" s="242"/>
      <c r="BE743" s="7"/>
      <c r="BF743" s="247"/>
      <c r="BG743" s="10"/>
      <c r="BH743" s="242"/>
      <c r="BI743" s="7"/>
      <c r="BJ743" s="247"/>
      <c r="BK743" s="7"/>
      <c r="BL743" s="247"/>
      <c r="BM743" s="7"/>
      <c r="BN743" s="8"/>
      <c r="BO743" s="7"/>
      <c r="BP743" s="247"/>
      <c r="BQ743" s="7"/>
      <c r="BR743" s="247"/>
      <c r="BS743" s="7"/>
      <c r="BT743" s="247"/>
      <c r="BU743" s="7"/>
      <c r="BV743" s="247"/>
      <c r="BW743" s="7"/>
      <c r="BX743" s="8"/>
      <c r="BY743" s="7"/>
      <c r="BZ743" s="8"/>
      <c r="CB743" s="41"/>
      <c r="CC743" s="41">
        <f t="shared" si="55"/>
        <v>0</v>
      </c>
      <c r="CD743">
        <f t="shared" si="56"/>
        <v>0</v>
      </c>
    </row>
    <row r="744" spans="2:84" x14ac:dyDescent="0.25">
      <c r="B744" s="6"/>
      <c r="C744" s="10"/>
      <c r="D744" s="32"/>
      <c r="E744" s="10"/>
      <c r="F744" s="32"/>
      <c r="G744" s="10"/>
      <c r="H744" s="32"/>
      <c r="I744" s="10"/>
      <c r="J744" s="32"/>
      <c r="K744" s="10"/>
      <c r="L744" s="32"/>
      <c r="M744" s="10"/>
      <c r="N744" s="32"/>
      <c r="O744" s="10"/>
      <c r="P744" s="32"/>
      <c r="Q744" s="10"/>
      <c r="R744" s="32"/>
      <c r="S744" s="10"/>
      <c r="T744" s="32"/>
      <c r="U744" s="10"/>
      <c r="V744" s="32"/>
      <c r="W744" s="10"/>
      <c r="X744" s="32"/>
      <c r="Y744" s="10"/>
      <c r="Z744" s="32"/>
      <c r="AA744" s="10"/>
      <c r="AB744" s="32"/>
      <c r="AC744" s="10"/>
      <c r="AD744" s="32"/>
      <c r="AE744" s="10"/>
      <c r="AF744" s="32"/>
      <c r="AG744" s="10"/>
      <c r="AH744" s="32"/>
      <c r="AI744" s="10"/>
      <c r="AJ744" s="32"/>
      <c r="AK744" s="10"/>
      <c r="AL744" s="32"/>
      <c r="AM744" s="10"/>
      <c r="AN744" s="32"/>
      <c r="AO744" s="10"/>
      <c r="AP744" s="32"/>
      <c r="AQ744" s="10"/>
      <c r="AR744" s="32"/>
      <c r="AS744" s="10"/>
      <c r="AT744" s="32"/>
      <c r="AU744" s="10"/>
      <c r="AV744" s="32"/>
      <c r="AW744" s="10"/>
      <c r="AX744" s="242"/>
      <c r="AY744" s="10"/>
      <c r="AZ744" s="32"/>
      <c r="BA744" s="10"/>
      <c r="BB744" s="242"/>
      <c r="BC744" s="10"/>
      <c r="BD744" s="242"/>
      <c r="BE744" s="7"/>
      <c r="BF744" s="247"/>
      <c r="BG744" s="10"/>
      <c r="BH744" s="242"/>
      <c r="BI744" s="7"/>
      <c r="BJ744" s="247"/>
      <c r="BK744" s="7"/>
      <c r="BL744" s="247"/>
      <c r="BM744" s="7"/>
      <c r="BN744" s="8"/>
      <c r="BO744" s="7"/>
      <c r="BP744" s="247"/>
      <c r="BQ744" s="7"/>
      <c r="BR744" s="247"/>
      <c r="BS744" s="7"/>
      <c r="BT744" s="247"/>
      <c r="BU744" s="7"/>
      <c r="BV744" s="247"/>
      <c r="BW744" s="7"/>
      <c r="BX744" s="8"/>
      <c r="BY744" s="7"/>
      <c r="BZ744" s="8"/>
      <c r="CB744" s="41"/>
      <c r="CC744" s="41">
        <f t="shared" si="55"/>
        <v>0</v>
      </c>
      <c r="CD744">
        <f t="shared" si="56"/>
        <v>0</v>
      </c>
    </row>
    <row r="745" spans="2:84" x14ac:dyDescent="0.25">
      <c r="B745" s="6"/>
      <c r="C745" s="10"/>
      <c r="D745" s="32"/>
      <c r="E745" s="10"/>
      <c r="F745" s="32"/>
      <c r="G745" s="10"/>
      <c r="H745" s="32"/>
      <c r="I745" s="10"/>
      <c r="J745" s="32"/>
      <c r="K745" s="10"/>
      <c r="L745" s="32"/>
      <c r="M745" s="10"/>
      <c r="N745" s="32"/>
      <c r="O745" s="10"/>
      <c r="P745" s="32"/>
      <c r="Q745" s="10"/>
      <c r="R745" s="32"/>
      <c r="S745" s="10"/>
      <c r="T745" s="32"/>
      <c r="U745" s="10"/>
      <c r="V745" s="32"/>
      <c r="W745" s="10"/>
      <c r="X745" s="32"/>
      <c r="Y745" s="10"/>
      <c r="Z745" s="32"/>
      <c r="AA745" s="10"/>
      <c r="AB745" s="32"/>
      <c r="AC745" s="10"/>
      <c r="AD745" s="32"/>
      <c r="AE745" s="10"/>
      <c r="AF745" s="32"/>
      <c r="AG745" s="10"/>
      <c r="AH745" s="32"/>
      <c r="AI745" s="10"/>
      <c r="AJ745" s="32"/>
      <c r="AK745" s="10"/>
      <c r="AL745" s="32"/>
      <c r="AM745" s="10"/>
      <c r="AN745" s="32"/>
      <c r="AO745" s="10"/>
      <c r="AP745" s="32"/>
      <c r="AQ745" s="10"/>
      <c r="AR745" s="32"/>
      <c r="AS745" s="10"/>
      <c r="AT745" s="32"/>
      <c r="AU745" s="10"/>
      <c r="AV745" s="32"/>
      <c r="AW745" s="10"/>
      <c r="AX745" s="242"/>
      <c r="AY745" s="10"/>
      <c r="AZ745" s="32"/>
      <c r="BA745" s="10"/>
      <c r="BB745" s="242"/>
      <c r="BC745" s="10"/>
      <c r="BD745" s="242"/>
      <c r="BE745" s="7"/>
      <c r="BF745" s="247"/>
      <c r="BG745" s="10"/>
      <c r="BH745" s="242"/>
      <c r="BI745" s="7"/>
      <c r="BJ745" s="247"/>
      <c r="BK745" s="7"/>
      <c r="BL745" s="247"/>
      <c r="BM745" s="7"/>
      <c r="BN745" s="8"/>
      <c r="BO745" s="7"/>
      <c r="BP745" s="247"/>
      <c r="BQ745" s="7"/>
      <c r="BR745" s="247"/>
      <c r="BS745" s="7"/>
      <c r="BT745" s="247"/>
      <c r="BU745" s="7"/>
      <c r="BV745" s="247"/>
      <c r="BW745" s="7"/>
      <c r="BX745" s="8"/>
      <c r="BY745" s="7"/>
      <c r="BZ745" s="8"/>
      <c r="CB745" s="41"/>
      <c r="CC745" s="41">
        <f t="shared" si="55"/>
        <v>0</v>
      </c>
      <c r="CD745">
        <f t="shared" si="56"/>
        <v>0</v>
      </c>
    </row>
    <row r="746" spans="2:84" x14ac:dyDescent="0.25">
      <c r="B746" s="6"/>
      <c r="C746" s="10"/>
      <c r="D746" s="32"/>
      <c r="E746" s="10"/>
      <c r="F746" s="32"/>
      <c r="G746" s="10"/>
      <c r="H746" s="32"/>
      <c r="I746" s="10"/>
      <c r="J746" s="32"/>
      <c r="K746" s="10"/>
      <c r="L746" s="32"/>
      <c r="M746" s="10"/>
      <c r="N746" s="32"/>
      <c r="O746" s="10"/>
      <c r="P746" s="32"/>
      <c r="Q746" s="10"/>
      <c r="R746" s="32"/>
      <c r="S746" s="10"/>
      <c r="T746" s="32"/>
      <c r="U746" s="10"/>
      <c r="V746" s="32"/>
      <c r="W746" s="10"/>
      <c r="X746" s="32"/>
      <c r="Y746" s="10"/>
      <c r="Z746" s="32"/>
      <c r="AA746" s="10"/>
      <c r="AB746" s="32"/>
      <c r="AC746" s="10"/>
      <c r="AD746" s="32"/>
      <c r="AE746" s="10"/>
      <c r="AF746" s="32"/>
      <c r="AG746" s="10"/>
      <c r="AH746" s="32"/>
      <c r="AI746" s="10"/>
      <c r="AJ746" s="32"/>
      <c r="AK746" s="10"/>
      <c r="AL746" s="32"/>
      <c r="AM746" s="10"/>
      <c r="AN746" s="32"/>
      <c r="AO746" s="10"/>
      <c r="AP746" s="32"/>
      <c r="AQ746" s="10"/>
      <c r="AR746" s="32"/>
      <c r="AS746" s="10"/>
      <c r="AT746" s="32"/>
      <c r="AU746" s="10"/>
      <c r="AV746" s="32"/>
      <c r="AW746" s="10"/>
      <c r="AX746" s="242"/>
      <c r="AY746" s="10"/>
      <c r="AZ746" s="32"/>
      <c r="BA746" s="10"/>
      <c r="BB746" s="242"/>
      <c r="BC746" s="10"/>
      <c r="BD746" s="242"/>
      <c r="BE746" s="7"/>
      <c r="BF746" s="247"/>
      <c r="BG746" s="10"/>
      <c r="BH746" s="242"/>
      <c r="BI746" s="7"/>
      <c r="BJ746" s="247"/>
      <c r="BK746" s="7"/>
      <c r="BL746" s="247"/>
      <c r="BM746" s="7"/>
      <c r="BN746" s="8"/>
      <c r="BO746" s="7"/>
      <c r="BP746" s="247"/>
      <c r="BQ746" s="7"/>
      <c r="BR746" s="247"/>
      <c r="BS746" s="7"/>
      <c r="BT746" s="247"/>
      <c r="BU746" s="7"/>
      <c r="BV746" s="247"/>
      <c r="BW746" s="7"/>
      <c r="BX746" s="8"/>
      <c r="BY746" s="7"/>
      <c r="BZ746" s="8"/>
      <c r="CB746" s="41"/>
      <c r="CC746" s="41">
        <f t="shared" si="55"/>
        <v>0</v>
      </c>
      <c r="CD746">
        <f t="shared" si="56"/>
        <v>0</v>
      </c>
    </row>
    <row r="747" spans="2:84" x14ac:dyDescent="0.25">
      <c r="B747" s="6"/>
      <c r="C747" s="10"/>
      <c r="D747" s="32"/>
      <c r="E747" s="10"/>
      <c r="F747" s="32"/>
      <c r="G747" s="10"/>
      <c r="H747" s="32"/>
      <c r="I747" s="10"/>
      <c r="J747" s="32"/>
      <c r="K747" s="10"/>
      <c r="L747" s="32"/>
      <c r="M747" s="10"/>
      <c r="N747" s="32"/>
      <c r="O747" s="10"/>
      <c r="P747" s="32"/>
      <c r="Q747" s="10"/>
      <c r="R747" s="32"/>
      <c r="S747" s="10"/>
      <c r="T747" s="32"/>
      <c r="U747" s="10"/>
      <c r="V747" s="32"/>
      <c r="W747" s="10"/>
      <c r="X747" s="32"/>
      <c r="Y747" s="10"/>
      <c r="Z747" s="32"/>
      <c r="AA747" s="10"/>
      <c r="AB747" s="32"/>
      <c r="AC747" s="10"/>
      <c r="AD747" s="32"/>
      <c r="AE747" s="10"/>
      <c r="AF747" s="32"/>
      <c r="AG747" s="10"/>
      <c r="AH747" s="32"/>
      <c r="AI747" s="10"/>
      <c r="AJ747" s="32"/>
      <c r="AK747" s="10"/>
      <c r="AL747" s="32"/>
      <c r="AM747" s="10"/>
      <c r="AN747" s="32"/>
      <c r="AO747" s="10"/>
      <c r="AP747" s="32"/>
      <c r="AQ747" s="10"/>
      <c r="AR747" s="32"/>
      <c r="AS747" s="10"/>
      <c r="AT747" s="32"/>
      <c r="AU747" s="10"/>
      <c r="AV747" s="32"/>
      <c r="AW747" s="10"/>
      <c r="AX747" s="242"/>
      <c r="AY747" s="10"/>
      <c r="AZ747" s="32"/>
      <c r="BA747" s="10"/>
      <c r="BB747" s="242"/>
      <c r="BC747" s="10"/>
      <c r="BD747" s="242"/>
      <c r="BE747" s="7"/>
      <c r="BF747" s="247"/>
      <c r="BG747" s="10"/>
      <c r="BH747" s="242"/>
      <c r="BI747" s="7"/>
      <c r="BJ747" s="247"/>
      <c r="BK747" s="7"/>
      <c r="BL747" s="247"/>
      <c r="BM747" s="7"/>
      <c r="BN747" s="8"/>
      <c r="BO747" s="7"/>
      <c r="BP747" s="247"/>
      <c r="BQ747" s="7"/>
      <c r="BR747" s="247"/>
      <c r="BS747" s="7"/>
      <c r="BT747" s="247"/>
      <c r="BU747" s="7"/>
      <c r="BV747" s="247"/>
      <c r="BW747" s="7"/>
      <c r="BX747" s="8"/>
      <c r="BY747" s="7"/>
      <c r="BZ747" s="8"/>
      <c r="CB747" s="41"/>
      <c r="CC747" s="41">
        <f t="shared" si="55"/>
        <v>0</v>
      </c>
      <c r="CD747">
        <f t="shared" si="56"/>
        <v>0</v>
      </c>
    </row>
    <row r="748" spans="2:84" x14ac:dyDescent="0.25">
      <c r="B748" s="6"/>
      <c r="C748" s="10"/>
      <c r="D748" s="32"/>
      <c r="E748" s="10"/>
      <c r="F748" s="32"/>
      <c r="G748" s="10"/>
      <c r="H748" s="32"/>
      <c r="I748" s="10"/>
      <c r="J748" s="32"/>
      <c r="K748" s="10"/>
      <c r="L748" s="32"/>
      <c r="M748" s="10"/>
      <c r="N748" s="32"/>
      <c r="O748" s="10"/>
      <c r="P748" s="32"/>
      <c r="Q748" s="10"/>
      <c r="R748" s="32"/>
      <c r="S748" s="10"/>
      <c r="T748" s="32"/>
      <c r="U748" s="10"/>
      <c r="V748" s="32"/>
      <c r="W748" s="10"/>
      <c r="X748" s="32"/>
      <c r="Y748" s="10"/>
      <c r="Z748" s="32"/>
      <c r="AA748" s="10"/>
      <c r="AB748" s="32"/>
      <c r="AC748" s="10"/>
      <c r="AD748" s="32"/>
      <c r="AE748" s="10"/>
      <c r="AF748" s="32"/>
      <c r="AG748" s="10"/>
      <c r="AH748" s="32"/>
      <c r="AI748" s="10"/>
      <c r="AJ748" s="32"/>
      <c r="AK748" s="10"/>
      <c r="AL748" s="32"/>
      <c r="AM748" s="10"/>
      <c r="AN748" s="32"/>
      <c r="AO748" s="10"/>
      <c r="AP748" s="32"/>
      <c r="AQ748" s="10"/>
      <c r="AR748" s="32"/>
      <c r="AS748" s="10"/>
      <c r="AT748" s="32"/>
      <c r="AU748" s="10"/>
      <c r="AV748" s="32"/>
      <c r="AW748" s="10"/>
      <c r="AX748" s="242"/>
      <c r="AY748" s="10"/>
      <c r="AZ748" s="32"/>
      <c r="BA748" s="10"/>
      <c r="BB748" s="242"/>
      <c r="BC748" s="10"/>
      <c r="BD748" s="242"/>
      <c r="BE748" s="7"/>
      <c r="BF748" s="247"/>
      <c r="BG748" s="10"/>
      <c r="BH748" s="242"/>
      <c r="BI748" s="7"/>
      <c r="BJ748" s="247"/>
      <c r="BK748" s="7"/>
      <c r="BL748" s="247"/>
      <c r="BM748" s="7"/>
      <c r="BN748" s="8"/>
      <c r="BO748" s="7"/>
      <c r="BP748" s="247"/>
      <c r="BQ748" s="7"/>
      <c r="BR748" s="247"/>
      <c r="BS748" s="7"/>
      <c r="BT748" s="247"/>
      <c r="BU748" s="7"/>
      <c r="BV748" s="247"/>
      <c r="BW748" s="7"/>
      <c r="BX748" s="8"/>
      <c r="BY748" s="7"/>
      <c r="BZ748" s="8"/>
      <c r="CB748" s="41"/>
      <c r="CC748" s="41">
        <f t="shared" si="55"/>
        <v>0</v>
      </c>
      <c r="CD748">
        <f t="shared" si="56"/>
        <v>0</v>
      </c>
    </row>
    <row r="749" spans="2:84" x14ac:dyDescent="0.25">
      <c r="B749" s="6"/>
      <c r="C749" s="10"/>
      <c r="D749" s="32"/>
      <c r="E749" s="10"/>
      <c r="F749" s="32"/>
      <c r="G749" s="10"/>
      <c r="H749" s="32"/>
      <c r="I749" s="10"/>
      <c r="J749" s="32"/>
      <c r="K749" s="10"/>
      <c r="L749" s="32"/>
      <c r="M749" s="10"/>
      <c r="N749" s="32"/>
      <c r="O749" s="10"/>
      <c r="P749" s="32"/>
      <c r="Q749" s="10"/>
      <c r="R749" s="32"/>
      <c r="S749" s="10"/>
      <c r="T749" s="32"/>
      <c r="U749" s="10"/>
      <c r="V749" s="32"/>
      <c r="W749" s="10"/>
      <c r="X749" s="32"/>
      <c r="Y749" s="10"/>
      <c r="Z749" s="32"/>
      <c r="AA749" s="10"/>
      <c r="AB749" s="32"/>
      <c r="AC749" s="10"/>
      <c r="AD749" s="32"/>
      <c r="AE749" s="10"/>
      <c r="AF749" s="32"/>
      <c r="AG749" s="10"/>
      <c r="AH749" s="32"/>
      <c r="AI749" s="10"/>
      <c r="AJ749" s="32"/>
      <c r="AK749" s="10"/>
      <c r="AL749" s="32"/>
      <c r="AM749" s="10"/>
      <c r="AN749" s="32"/>
      <c r="AO749" s="10"/>
      <c r="AP749" s="32"/>
      <c r="AQ749" s="10"/>
      <c r="AR749" s="32"/>
      <c r="AS749" s="10"/>
      <c r="AT749" s="32"/>
      <c r="AU749" s="10"/>
      <c r="AV749" s="32"/>
      <c r="AW749" s="10"/>
      <c r="AX749" s="242"/>
      <c r="AY749" s="10"/>
      <c r="AZ749" s="32"/>
      <c r="BA749" s="10"/>
      <c r="BB749" s="242"/>
      <c r="BC749" s="10"/>
      <c r="BD749" s="242"/>
      <c r="BE749" s="7"/>
      <c r="BF749" s="247"/>
      <c r="BG749" s="10"/>
      <c r="BH749" s="242"/>
      <c r="BI749" s="7"/>
      <c r="BJ749" s="247"/>
      <c r="BK749" s="7"/>
      <c r="BL749" s="247"/>
      <c r="BM749" s="7"/>
      <c r="BN749" s="8"/>
      <c r="BO749" s="7"/>
      <c r="BP749" s="247"/>
      <c r="BQ749" s="7"/>
      <c r="BR749" s="247"/>
      <c r="BS749" s="7"/>
      <c r="BT749" s="247"/>
      <c r="BU749" s="7"/>
      <c r="BV749" s="247"/>
      <c r="BW749" s="7"/>
      <c r="BX749" s="8"/>
      <c r="BY749" s="7"/>
      <c r="BZ749" s="8"/>
      <c r="CB749" s="41"/>
      <c r="CC749" s="41">
        <f t="shared" si="55"/>
        <v>0</v>
      </c>
      <c r="CD749">
        <f t="shared" si="56"/>
        <v>0</v>
      </c>
    </row>
    <row r="750" spans="2:84" x14ac:dyDescent="0.25">
      <c r="B750" s="6"/>
      <c r="C750" s="10"/>
      <c r="D750" s="32"/>
      <c r="E750" s="10"/>
      <c r="F750" s="32"/>
      <c r="G750" s="10"/>
      <c r="H750" s="32"/>
      <c r="I750" s="10"/>
      <c r="J750" s="32"/>
      <c r="K750" s="10"/>
      <c r="L750" s="32"/>
      <c r="M750" s="10"/>
      <c r="N750" s="32"/>
      <c r="O750" s="10"/>
      <c r="P750" s="32"/>
      <c r="Q750" s="10"/>
      <c r="R750" s="32"/>
      <c r="S750" s="10"/>
      <c r="T750" s="32"/>
      <c r="U750" s="10"/>
      <c r="V750" s="32"/>
      <c r="W750" s="10"/>
      <c r="X750" s="32"/>
      <c r="Y750" s="10"/>
      <c r="Z750" s="32"/>
      <c r="AA750" s="10"/>
      <c r="AB750" s="32"/>
      <c r="AC750" s="10"/>
      <c r="AD750" s="32"/>
      <c r="AE750" s="10"/>
      <c r="AF750" s="32"/>
      <c r="AG750" s="10"/>
      <c r="AH750" s="32"/>
      <c r="AI750" s="10"/>
      <c r="AJ750" s="32"/>
      <c r="AK750" s="10"/>
      <c r="AL750" s="32"/>
      <c r="AM750" s="10"/>
      <c r="AN750" s="32"/>
      <c r="AO750" s="10"/>
      <c r="AP750" s="32"/>
      <c r="AQ750" s="10"/>
      <c r="AR750" s="32"/>
      <c r="AS750" s="10"/>
      <c r="AT750" s="32"/>
      <c r="AU750" s="10"/>
      <c r="AV750" s="32"/>
      <c r="AW750" s="10"/>
      <c r="AX750" s="242"/>
      <c r="AY750" s="10"/>
      <c r="AZ750" s="32"/>
      <c r="BA750" s="10"/>
      <c r="BB750" s="242"/>
      <c r="BC750" s="10"/>
      <c r="BD750" s="242"/>
      <c r="BE750" s="250"/>
      <c r="BF750" s="247"/>
      <c r="BG750" s="10"/>
      <c r="BH750" s="242"/>
      <c r="BI750" s="250"/>
      <c r="BJ750" s="247"/>
      <c r="BK750" s="250"/>
      <c r="BL750" s="247"/>
      <c r="BM750" s="7"/>
      <c r="BN750" s="8"/>
      <c r="BO750" s="250"/>
      <c r="BP750" s="247"/>
      <c r="BQ750" s="250"/>
      <c r="BR750" s="247"/>
      <c r="BS750" s="250"/>
      <c r="BT750" s="247"/>
      <c r="BU750" s="250"/>
      <c r="BV750" s="247"/>
      <c r="BW750" s="7"/>
      <c r="BX750" s="8"/>
      <c r="BY750" s="7"/>
      <c r="BZ750" s="8"/>
      <c r="CB750" s="41"/>
      <c r="CC750" s="41">
        <f t="shared" si="55"/>
        <v>0</v>
      </c>
      <c r="CD750">
        <f t="shared" si="56"/>
        <v>0</v>
      </c>
    </row>
    <row r="751" spans="2:84" x14ac:dyDescent="0.25">
      <c r="B751" s="6"/>
      <c r="C751" s="10"/>
      <c r="D751" s="32"/>
      <c r="E751" s="10"/>
      <c r="F751" s="32"/>
      <c r="G751" s="10"/>
      <c r="H751" s="32"/>
      <c r="I751" s="10"/>
      <c r="J751" s="32"/>
      <c r="K751" s="10"/>
      <c r="L751" s="32"/>
      <c r="M751" s="10"/>
      <c r="N751" s="32"/>
      <c r="O751" s="10"/>
      <c r="P751" s="32"/>
      <c r="Q751" s="10"/>
      <c r="R751" s="32"/>
      <c r="S751" s="10"/>
      <c r="T751" s="32"/>
      <c r="U751" s="10"/>
      <c r="V751" s="32"/>
      <c r="W751" s="10"/>
      <c r="X751" s="32"/>
      <c r="Y751" s="10"/>
      <c r="Z751" s="32"/>
      <c r="AA751" s="10"/>
      <c r="AB751" s="32"/>
      <c r="AC751" s="10"/>
      <c r="AD751" s="32"/>
      <c r="AE751" s="10"/>
      <c r="AF751" s="32"/>
      <c r="AG751" s="10"/>
      <c r="AH751" s="32"/>
      <c r="AI751" s="10"/>
      <c r="AJ751" s="32"/>
      <c r="AK751" s="10"/>
      <c r="AL751" s="32"/>
      <c r="AM751" s="10"/>
      <c r="AN751" s="32"/>
      <c r="AO751" s="10"/>
      <c r="AP751" s="32"/>
      <c r="AQ751" s="10"/>
      <c r="AR751" s="32"/>
      <c r="AS751" s="10"/>
      <c r="AT751" s="32"/>
      <c r="AU751" s="10"/>
      <c r="AV751" s="32"/>
      <c r="AW751" s="10"/>
      <c r="AX751" s="242"/>
      <c r="AY751" s="10"/>
      <c r="AZ751" s="32"/>
      <c r="BA751" s="10"/>
      <c r="BB751" s="242"/>
      <c r="BC751" s="10"/>
      <c r="BD751" s="242"/>
      <c r="BE751" s="7"/>
      <c r="BF751" s="247"/>
      <c r="BG751" s="10"/>
      <c r="BH751" s="242"/>
      <c r="BI751" s="7"/>
      <c r="BJ751" s="247"/>
      <c r="BK751" s="7"/>
      <c r="BL751" s="247"/>
      <c r="BM751" s="7"/>
      <c r="BN751" s="8"/>
      <c r="BO751" s="7"/>
      <c r="BP751" s="247"/>
      <c r="BQ751" s="7"/>
      <c r="BR751" s="247"/>
      <c r="BS751" s="7"/>
      <c r="BT751" s="247"/>
      <c r="BU751" s="7"/>
      <c r="BV751" s="247"/>
      <c r="BW751" s="7"/>
      <c r="BX751" s="8"/>
      <c r="BY751" s="7"/>
      <c r="BZ751" s="8"/>
      <c r="CB751" s="41"/>
      <c r="CC751" s="41">
        <f t="shared" si="55"/>
        <v>0</v>
      </c>
      <c r="CD751">
        <f t="shared" ref="CD751:CD816" si="57">COUNT(C751:BZ751)/2</f>
        <v>0</v>
      </c>
    </row>
    <row r="752" spans="2:84" x14ac:dyDescent="0.25">
      <c r="B752" s="6"/>
      <c r="C752" s="10"/>
      <c r="D752" s="32"/>
      <c r="E752" s="10"/>
      <c r="F752" s="32"/>
      <c r="G752" s="10"/>
      <c r="H752" s="32"/>
      <c r="I752" s="10"/>
      <c r="J752" s="32"/>
      <c r="K752" s="10"/>
      <c r="L752" s="32"/>
      <c r="M752" s="10"/>
      <c r="N752" s="32"/>
      <c r="O752" s="10"/>
      <c r="P752" s="32"/>
      <c r="Q752" s="10"/>
      <c r="R752" s="32"/>
      <c r="S752" s="10"/>
      <c r="T752" s="32"/>
      <c r="U752" s="10"/>
      <c r="V752" s="32"/>
      <c r="W752" s="10"/>
      <c r="X752" s="32"/>
      <c r="Y752" s="10"/>
      <c r="Z752" s="32"/>
      <c r="AA752" s="10"/>
      <c r="AB752" s="32"/>
      <c r="AC752" s="10"/>
      <c r="AD752" s="32"/>
      <c r="AE752" s="10"/>
      <c r="AF752" s="32"/>
      <c r="AG752" s="10"/>
      <c r="AH752" s="32"/>
      <c r="AI752" s="10"/>
      <c r="AJ752" s="32"/>
      <c r="AK752" s="10"/>
      <c r="AL752" s="32"/>
      <c r="AM752" s="10"/>
      <c r="AN752" s="32"/>
      <c r="AO752" s="10"/>
      <c r="AP752" s="32"/>
      <c r="AQ752" s="10"/>
      <c r="AR752" s="32"/>
      <c r="AS752" s="10"/>
      <c r="AT752" s="32"/>
      <c r="AU752" s="10"/>
      <c r="AV752" s="32"/>
      <c r="AW752" s="10"/>
      <c r="AX752" s="242"/>
      <c r="AY752" s="10"/>
      <c r="AZ752" s="32"/>
      <c r="BA752" s="10"/>
      <c r="BB752" s="242"/>
      <c r="BC752" s="10"/>
      <c r="BD752" s="242"/>
      <c r="BE752" s="7"/>
      <c r="BF752" s="247"/>
      <c r="BG752" s="10"/>
      <c r="BH752" s="242"/>
      <c r="BI752" s="7"/>
      <c r="BJ752" s="247"/>
      <c r="BK752" s="7"/>
      <c r="BL752" s="247"/>
      <c r="BM752" s="7"/>
      <c r="BN752" s="8"/>
      <c r="BO752" s="7"/>
      <c r="BP752" s="247"/>
      <c r="BQ752" s="7"/>
      <c r="BR752" s="247"/>
      <c r="BS752" s="7"/>
      <c r="BT752" s="247"/>
      <c r="BU752" s="7"/>
      <c r="BV752" s="247"/>
      <c r="BW752" s="7"/>
      <c r="BX752" s="8"/>
      <c r="BY752" s="7"/>
      <c r="BZ752" s="8"/>
      <c r="CB752" s="41"/>
      <c r="CC752" s="41">
        <f t="shared" si="55"/>
        <v>0</v>
      </c>
      <c r="CD752">
        <f t="shared" si="57"/>
        <v>0</v>
      </c>
    </row>
    <row r="753" spans="2:84" x14ac:dyDescent="0.25">
      <c r="B753" s="6"/>
      <c r="C753" s="10"/>
      <c r="D753" s="32"/>
      <c r="E753" s="10"/>
      <c r="F753" s="32"/>
      <c r="G753" s="10"/>
      <c r="H753" s="32"/>
      <c r="I753" s="10"/>
      <c r="J753" s="32"/>
      <c r="K753" s="10"/>
      <c r="L753" s="32"/>
      <c r="M753" s="10"/>
      <c r="N753" s="32"/>
      <c r="O753" s="10"/>
      <c r="P753" s="32"/>
      <c r="Q753" s="10"/>
      <c r="R753" s="32"/>
      <c r="S753" s="10"/>
      <c r="T753" s="32"/>
      <c r="U753" s="10"/>
      <c r="V753" s="32"/>
      <c r="W753" s="10"/>
      <c r="X753" s="32"/>
      <c r="Y753" s="10"/>
      <c r="Z753" s="32"/>
      <c r="AA753" s="10"/>
      <c r="AB753" s="32"/>
      <c r="AC753" s="10"/>
      <c r="AD753" s="32"/>
      <c r="AE753" s="10"/>
      <c r="AF753" s="32"/>
      <c r="AG753" s="10"/>
      <c r="AH753" s="32"/>
      <c r="AI753" s="10"/>
      <c r="AJ753" s="32"/>
      <c r="AK753" s="10"/>
      <c r="AL753" s="32"/>
      <c r="AM753" s="10"/>
      <c r="AN753" s="32"/>
      <c r="AO753" s="10"/>
      <c r="AP753" s="32"/>
      <c r="AQ753" s="10"/>
      <c r="AR753" s="32"/>
      <c r="AS753" s="10"/>
      <c r="AT753" s="32"/>
      <c r="AU753" s="10"/>
      <c r="AV753" s="32"/>
      <c r="AW753" s="10"/>
      <c r="AX753" s="242"/>
      <c r="AY753" s="10"/>
      <c r="AZ753" s="32"/>
      <c r="BA753" s="10"/>
      <c r="BB753" s="242"/>
      <c r="BC753" s="10"/>
      <c r="BD753" s="242"/>
      <c r="BE753" s="7"/>
      <c r="BF753" s="247"/>
      <c r="BG753" s="10"/>
      <c r="BH753" s="242"/>
      <c r="BI753" s="7"/>
      <c r="BJ753" s="247"/>
      <c r="BK753" s="7"/>
      <c r="BL753" s="247"/>
      <c r="BM753" s="7"/>
      <c r="BN753" s="8"/>
      <c r="BO753" s="7"/>
      <c r="BP753" s="247"/>
      <c r="BQ753" s="7"/>
      <c r="BR753" s="247"/>
      <c r="BS753" s="7"/>
      <c r="BT753" s="247"/>
      <c r="BU753" s="7"/>
      <c r="BV753" s="247"/>
      <c r="BW753" s="7"/>
      <c r="BX753" s="8"/>
      <c r="BY753" s="7"/>
      <c r="BZ753" s="8"/>
      <c r="CB753" s="41"/>
      <c r="CC753" s="41">
        <f t="shared" si="55"/>
        <v>0</v>
      </c>
      <c r="CD753">
        <f t="shared" si="57"/>
        <v>0</v>
      </c>
    </row>
    <row r="754" spans="2:84" x14ac:dyDescent="0.25">
      <c r="B754" s="6"/>
      <c r="C754" s="10"/>
      <c r="D754" s="32"/>
      <c r="E754" s="10"/>
      <c r="F754" s="32"/>
      <c r="G754" s="10"/>
      <c r="H754" s="32"/>
      <c r="I754" s="10"/>
      <c r="J754" s="32"/>
      <c r="K754" s="94"/>
      <c r="L754" s="32"/>
      <c r="M754" s="10"/>
      <c r="N754" s="32"/>
      <c r="O754" s="10"/>
      <c r="P754" s="32"/>
      <c r="Q754" s="10"/>
      <c r="R754" s="32"/>
      <c r="S754" s="10"/>
      <c r="T754" s="32"/>
      <c r="U754" s="10"/>
      <c r="V754" s="32"/>
      <c r="W754" s="10"/>
      <c r="X754" s="32"/>
      <c r="Y754" s="10"/>
      <c r="Z754" s="32"/>
      <c r="AA754" s="10"/>
      <c r="AB754" s="32"/>
      <c r="AC754" s="10"/>
      <c r="AD754" s="32"/>
      <c r="AE754" s="10"/>
      <c r="AF754" s="32"/>
      <c r="AG754" s="10"/>
      <c r="AH754" s="32"/>
      <c r="AI754" s="10"/>
      <c r="AJ754" s="32"/>
      <c r="AK754" s="10"/>
      <c r="AL754" s="32"/>
      <c r="AM754" s="10"/>
      <c r="AN754" s="32"/>
      <c r="AO754" s="10"/>
      <c r="AP754" s="32"/>
      <c r="AQ754" s="10"/>
      <c r="AR754" s="32"/>
      <c r="AS754" s="10"/>
      <c r="AT754" s="32"/>
      <c r="AU754" s="10"/>
      <c r="AV754" s="32"/>
      <c r="AW754" s="10"/>
      <c r="AX754" s="242"/>
      <c r="AY754" s="10"/>
      <c r="AZ754" s="32"/>
      <c r="BA754" s="10"/>
      <c r="BB754" s="242"/>
      <c r="BC754" s="10"/>
      <c r="BD754" s="242"/>
      <c r="BE754" s="7"/>
      <c r="BF754" s="247"/>
      <c r="BG754" s="10"/>
      <c r="BH754" s="242"/>
      <c r="BI754" s="7"/>
      <c r="BJ754" s="247"/>
      <c r="BK754" s="7"/>
      <c r="BL754" s="247"/>
      <c r="BM754" s="7"/>
      <c r="BN754" s="8"/>
      <c r="BO754" s="7"/>
      <c r="BP754" s="247"/>
      <c r="BQ754" s="7"/>
      <c r="BR754" s="247"/>
      <c r="BS754" s="7"/>
      <c r="BT754" s="247"/>
      <c r="BU754" s="7"/>
      <c r="BV754" s="247"/>
      <c r="BW754" s="7"/>
      <c r="BX754" s="8"/>
      <c r="BY754" s="7"/>
      <c r="BZ754" s="8"/>
      <c r="CB754" s="41"/>
      <c r="CC754" s="41">
        <f t="shared" si="55"/>
        <v>0</v>
      </c>
      <c r="CD754">
        <f t="shared" si="57"/>
        <v>0</v>
      </c>
      <c r="CF754" s="39"/>
    </row>
    <row r="755" spans="2:84" x14ac:dyDescent="0.25">
      <c r="B755" s="6"/>
      <c r="C755" s="10"/>
      <c r="D755" s="32"/>
      <c r="E755" s="10"/>
      <c r="F755" s="32"/>
      <c r="G755" s="10"/>
      <c r="H755" s="32"/>
      <c r="I755" s="10"/>
      <c r="J755" s="32"/>
      <c r="K755" s="94"/>
      <c r="L755" s="32"/>
      <c r="M755" s="10"/>
      <c r="N755" s="32"/>
      <c r="O755" s="10"/>
      <c r="P755" s="32"/>
      <c r="Q755" s="10"/>
      <c r="R755" s="32"/>
      <c r="S755" s="10"/>
      <c r="T755" s="32"/>
      <c r="U755" s="10"/>
      <c r="V755" s="32"/>
      <c r="W755" s="10"/>
      <c r="X755" s="32"/>
      <c r="Y755" s="10"/>
      <c r="Z755" s="32"/>
      <c r="AA755" s="10"/>
      <c r="AB755" s="32"/>
      <c r="AC755" s="10"/>
      <c r="AD755" s="32"/>
      <c r="AE755" s="10"/>
      <c r="AF755" s="32"/>
      <c r="AG755" s="10"/>
      <c r="AH755" s="32"/>
      <c r="AI755" s="10"/>
      <c r="AJ755" s="32"/>
      <c r="AK755" s="10"/>
      <c r="AL755" s="32"/>
      <c r="AM755" s="10"/>
      <c r="AN755" s="32"/>
      <c r="AO755" s="10"/>
      <c r="AP755" s="32"/>
      <c r="AQ755" s="10"/>
      <c r="AR755" s="32"/>
      <c r="AS755" s="10"/>
      <c r="AT755" s="32"/>
      <c r="AU755" s="10"/>
      <c r="AV755" s="32"/>
      <c r="AW755" s="10"/>
      <c r="AX755" s="242"/>
      <c r="AY755" s="10"/>
      <c r="AZ755" s="32"/>
      <c r="BA755" s="10"/>
      <c r="BB755" s="242"/>
      <c r="BC755" s="10"/>
      <c r="BD755" s="242"/>
      <c r="BE755" s="7"/>
      <c r="BF755" s="247"/>
      <c r="BG755" s="10"/>
      <c r="BH755" s="242"/>
      <c r="BI755" s="7"/>
      <c r="BJ755" s="247"/>
      <c r="BK755" s="7"/>
      <c r="BL755" s="247"/>
      <c r="BM755" s="7"/>
      <c r="BN755" s="8"/>
      <c r="BO755" s="7"/>
      <c r="BP755" s="247"/>
      <c r="BQ755" s="7"/>
      <c r="BR755" s="247"/>
      <c r="BS755" s="7"/>
      <c r="BT755" s="247"/>
      <c r="BU755" s="7"/>
      <c r="BV755" s="247"/>
      <c r="BW755" s="7"/>
      <c r="BX755" s="8"/>
      <c r="BY755" s="7"/>
      <c r="BZ755" s="8"/>
      <c r="CB755" s="41"/>
      <c r="CC755" s="41">
        <f t="shared" si="55"/>
        <v>0</v>
      </c>
      <c r="CD755">
        <f t="shared" si="57"/>
        <v>0</v>
      </c>
      <c r="CF755" s="39"/>
    </row>
    <row r="756" spans="2:84" x14ac:dyDescent="0.25">
      <c r="B756" s="6"/>
      <c r="C756" s="10"/>
      <c r="D756" s="32"/>
      <c r="E756" s="10"/>
      <c r="F756" s="32"/>
      <c r="G756" s="10"/>
      <c r="H756" s="32"/>
      <c r="I756" s="10"/>
      <c r="J756" s="32"/>
      <c r="K756" s="10"/>
      <c r="L756" s="32"/>
      <c r="M756" s="10"/>
      <c r="N756" s="32"/>
      <c r="O756" s="10"/>
      <c r="P756" s="32"/>
      <c r="Q756" s="10"/>
      <c r="R756" s="32"/>
      <c r="S756" s="10"/>
      <c r="T756" s="32"/>
      <c r="U756" s="10"/>
      <c r="V756" s="32"/>
      <c r="W756" s="10"/>
      <c r="X756" s="32"/>
      <c r="Y756" s="10"/>
      <c r="Z756" s="32"/>
      <c r="AA756" s="10"/>
      <c r="AB756" s="32"/>
      <c r="AC756" s="10"/>
      <c r="AD756" s="32"/>
      <c r="AE756" s="10"/>
      <c r="AF756" s="32"/>
      <c r="AG756" s="10"/>
      <c r="AH756" s="32"/>
      <c r="AI756" s="10"/>
      <c r="AJ756" s="32"/>
      <c r="AK756" s="10"/>
      <c r="AL756" s="32"/>
      <c r="AM756" s="10"/>
      <c r="AN756" s="32"/>
      <c r="AO756" s="10"/>
      <c r="AP756" s="32"/>
      <c r="AQ756" s="10"/>
      <c r="AR756" s="32"/>
      <c r="AS756" s="10"/>
      <c r="AT756" s="32"/>
      <c r="AU756" s="10"/>
      <c r="AV756" s="32"/>
      <c r="AW756" s="10"/>
      <c r="AX756" s="242"/>
      <c r="AY756" s="10"/>
      <c r="AZ756" s="32"/>
      <c r="BA756" s="10"/>
      <c r="BB756" s="242"/>
      <c r="BC756" s="10"/>
      <c r="BD756" s="242"/>
      <c r="BE756" s="7"/>
      <c r="BF756" s="247"/>
      <c r="BG756" s="10"/>
      <c r="BH756" s="242"/>
      <c r="BI756" s="7"/>
      <c r="BJ756" s="247"/>
      <c r="BK756" s="7"/>
      <c r="BL756" s="247"/>
      <c r="BM756" s="7"/>
      <c r="BN756" s="8"/>
      <c r="BO756" s="7"/>
      <c r="BP756" s="247"/>
      <c r="BQ756" s="7"/>
      <c r="BR756" s="247"/>
      <c r="BS756" s="7"/>
      <c r="BT756" s="247"/>
      <c r="BU756" s="7"/>
      <c r="BV756" s="247"/>
      <c r="BW756" s="7"/>
      <c r="BX756" s="8"/>
      <c r="BY756" s="7"/>
      <c r="BZ756" s="8"/>
      <c r="CB756" s="41"/>
      <c r="CC756" s="41">
        <f t="shared" si="55"/>
        <v>0</v>
      </c>
      <c r="CD756">
        <f t="shared" si="57"/>
        <v>0</v>
      </c>
    </row>
    <row r="757" spans="2:84" x14ac:dyDescent="0.25">
      <c r="B757" s="6"/>
      <c r="C757" s="10"/>
      <c r="D757" s="32"/>
      <c r="E757" s="10"/>
      <c r="F757" s="32"/>
      <c r="G757" s="10"/>
      <c r="H757" s="32"/>
      <c r="I757" s="10"/>
      <c r="J757" s="32"/>
      <c r="K757" s="10"/>
      <c r="L757" s="32"/>
      <c r="M757" s="10"/>
      <c r="N757" s="32"/>
      <c r="O757" s="10"/>
      <c r="P757" s="32"/>
      <c r="Q757" s="10"/>
      <c r="R757" s="32"/>
      <c r="S757" s="10"/>
      <c r="T757" s="32"/>
      <c r="U757" s="10"/>
      <c r="V757" s="32"/>
      <c r="W757" s="10"/>
      <c r="X757" s="32"/>
      <c r="Y757" s="10"/>
      <c r="Z757" s="32"/>
      <c r="AA757" s="10"/>
      <c r="AB757" s="32"/>
      <c r="AC757" s="10"/>
      <c r="AD757" s="32"/>
      <c r="AE757" s="10"/>
      <c r="AF757" s="32"/>
      <c r="AG757" s="10"/>
      <c r="AH757" s="32"/>
      <c r="AI757" s="10"/>
      <c r="AJ757" s="32"/>
      <c r="AK757" s="10"/>
      <c r="AL757" s="32"/>
      <c r="AM757" s="10"/>
      <c r="AN757" s="32"/>
      <c r="AO757" s="10"/>
      <c r="AP757" s="32"/>
      <c r="AQ757" s="10"/>
      <c r="AR757" s="32"/>
      <c r="AS757" s="10"/>
      <c r="AT757" s="32"/>
      <c r="AU757" s="10"/>
      <c r="AV757" s="32"/>
      <c r="AW757" s="10"/>
      <c r="AX757" s="242"/>
      <c r="AY757" s="10"/>
      <c r="AZ757" s="32"/>
      <c r="BA757" s="10"/>
      <c r="BB757" s="242"/>
      <c r="BC757" s="10"/>
      <c r="BD757" s="242"/>
      <c r="BE757" s="7"/>
      <c r="BF757" s="247"/>
      <c r="BG757" s="10"/>
      <c r="BH757" s="242"/>
      <c r="BI757" s="7"/>
      <c r="BJ757" s="247"/>
      <c r="BK757" s="7"/>
      <c r="BL757" s="247"/>
      <c r="BM757" s="7"/>
      <c r="BN757" s="8"/>
      <c r="BO757" s="7"/>
      <c r="BP757" s="247"/>
      <c r="BQ757" s="7"/>
      <c r="BR757" s="247"/>
      <c r="BS757" s="7"/>
      <c r="BT757" s="247"/>
      <c r="BU757" s="7"/>
      <c r="BV757" s="247"/>
      <c r="BW757" s="7"/>
      <c r="BX757" s="8"/>
      <c r="BY757" s="7"/>
      <c r="BZ757" s="8"/>
      <c r="CB757" s="41"/>
      <c r="CC757" s="41">
        <f t="shared" si="55"/>
        <v>0</v>
      </c>
      <c r="CD757">
        <f t="shared" si="57"/>
        <v>0</v>
      </c>
    </row>
    <row r="758" spans="2:84" x14ac:dyDescent="0.25">
      <c r="B758" s="6"/>
      <c r="C758" s="10"/>
      <c r="D758" s="32"/>
      <c r="E758" s="10"/>
      <c r="F758" s="32"/>
      <c r="G758" s="10"/>
      <c r="H758" s="32"/>
      <c r="I758" s="10"/>
      <c r="J758" s="32"/>
      <c r="K758" s="94"/>
      <c r="L758" s="32"/>
      <c r="M758" s="10"/>
      <c r="N758" s="32"/>
      <c r="O758" s="10"/>
      <c r="P758" s="32"/>
      <c r="Q758" s="10"/>
      <c r="R758" s="32"/>
      <c r="S758" s="10"/>
      <c r="T758" s="32"/>
      <c r="U758" s="10"/>
      <c r="V758" s="32"/>
      <c r="W758" s="10"/>
      <c r="X758" s="32"/>
      <c r="Y758" s="10"/>
      <c r="Z758" s="32"/>
      <c r="AA758" s="10"/>
      <c r="AB758" s="32"/>
      <c r="AC758" s="10"/>
      <c r="AD758" s="32"/>
      <c r="AE758" s="10"/>
      <c r="AF758" s="32"/>
      <c r="AG758" s="10"/>
      <c r="AH758" s="32"/>
      <c r="AI758" s="10"/>
      <c r="AJ758" s="32"/>
      <c r="AK758" s="10"/>
      <c r="AL758" s="32"/>
      <c r="AM758" s="10"/>
      <c r="AN758" s="32"/>
      <c r="AO758" s="10"/>
      <c r="AP758" s="32"/>
      <c r="AQ758" s="10"/>
      <c r="AR758" s="32"/>
      <c r="AS758" s="10"/>
      <c r="AT758" s="32"/>
      <c r="AU758" s="10"/>
      <c r="AV758" s="32"/>
      <c r="AW758" s="10"/>
      <c r="AX758" s="242"/>
      <c r="AY758" s="10"/>
      <c r="AZ758" s="32"/>
      <c r="BA758" s="10"/>
      <c r="BB758" s="242"/>
      <c r="BC758" s="10"/>
      <c r="BD758" s="242"/>
      <c r="BE758" s="7"/>
      <c r="BF758" s="247"/>
      <c r="BG758" s="10"/>
      <c r="BH758" s="242"/>
      <c r="BI758" s="7"/>
      <c r="BJ758" s="247"/>
      <c r="BK758" s="7"/>
      <c r="BL758" s="247"/>
      <c r="BM758" s="7"/>
      <c r="BN758" s="8"/>
      <c r="BO758" s="7"/>
      <c r="BP758" s="247"/>
      <c r="BQ758" s="7"/>
      <c r="BR758" s="247"/>
      <c r="BS758" s="7"/>
      <c r="BT758" s="247"/>
      <c r="BU758" s="7"/>
      <c r="BV758" s="247"/>
      <c r="BW758" s="7"/>
      <c r="BX758" s="8"/>
      <c r="BY758" s="7"/>
      <c r="BZ758" s="8"/>
      <c r="CB758" s="41"/>
      <c r="CC758" s="41">
        <f t="shared" si="55"/>
        <v>0</v>
      </c>
      <c r="CD758">
        <f t="shared" si="57"/>
        <v>0</v>
      </c>
      <c r="CF758" s="39"/>
    </row>
    <row r="759" spans="2:84" x14ac:dyDescent="0.25">
      <c r="B759" s="6"/>
      <c r="C759" s="10"/>
      <c r="D759" s="32"/>
      <c r="E759" s="10"/>
      <c r="F759" s="32"/>
      <c r="G759" s="10"/>
      <c r="H759" s="32"/>
      <c r="I759" s="10"/>
      <c r="J759" s="32"/>
      <c r="K759" s="10"/>
      <c r="L759" s="32"/>
      <c r="M759" s="10"/>
      <c r="N759" s="32"/>
      <c r="O759" s="10"/>
      <c r="P759" s="32"/>
      <c r="Q759" s="10"/>
      <c r="R759" s="32"/>
      <c r="S759" s="10"/>
      <c r="T759" s="32"/>
      <c r="U759" s="10"/>
      <c r="V759" s="32"/>
      <c r="W759" s="10"/>
      <c r="X759" s="32"/>
      <c r="Y759" s="10"/>
      <c r="Z759" s="32"/>
      <c r="AA759" s="10"/>
      <c r="AB759" s="32"/>
      <c r="AC759" s="10"/>
      <c r="AD759" s="32"/>
      <c r="AE759" s="10"/>
      <c r="AF759" s="32"/>
      <c r="AG759" s="10"/>
      <c r="AH759" s="32"/>
      <c r="AI759" s="10"/>
      <c r="AJ759" s="32"/>
      <c r="AK759" s="10"/>
      <c r="AL759" s="32"/>
      <c r="AM759" s="10"/>
      <c r="AN759" s="32"/>
      <c r="AO759" s="10"/>
      <c r="AP759" s="32"/>
      <c r="AQ759" s="10"/>
      <c r="AR759" s="32"/>
      <c r="AS759" s="10"/>
      <c r="AT759" s="32"/>
      <c r="AU759" s="10"/>
      <c r="AV759" s="32"/>
      <c r="AW759" s="10"/>
      <c r="AX759" s="242"/>
      <c r="AY759" s="10"/>
      <c r="AZ759" s="32"/>
      <c r="BA759" s="10"/>
      <c r="BB759" s="242"/>
      <c r="BC759" s="10"/>
      <c r="BD759" s="242"/>
      <c r="BE759" s="7"/>
      <c r="BF759" s="247"/>
      <c r="BG759" s="10"/>
      <c r="BH759" s="242"/>
      <c r="BI759" s="7"/>
      <c r="BJ759" s="247"/>
      <c r="BK759" s="7"/>
      <c r="BL759" s="247"/>
      <c r="BM759" s="7"/>
      <c r="BN759" s="8"/>
      <c r="BO759" s="7"/>
      <c r="BP759" s="247"/>
      <c r="BQ759" s="7"/>
      <c r="BR759" s="247"/>
      <c r="BS759" s="7"/>
      <c r="BT759" s="247"/>
      <c r="BU759" s="7"/>
      <c r="BV759" s="247"/>
      <c r="BW759" s="7"/>
      <c r="BX759" s="8"/>
      <c r="BY759" s="7"/>
      <c r="BZ759" s="8"/>
      <c r="CB759" s="41"/>
      <c r="CC759" s="41">
        <f t="shared" si="55"/>
        <v>0</v>
      </c>
      <c r="CD759">
        <f t="shared" si="57"/>
        <v>0</v>
      </c>
    </row>
    <row r="760" spans="2:84" x14ac:dyDescent="0.25">
      <c r="B760" s="6"/>
      <c r="C760" s="10"/>
      <c r="D760" s="32"/>
      <c r="E760" s="10"/>
      <c r="F760" s="32"/>
      <c r="G760" s="10"/>
      <c r="H760" s="32"/>
      <c r="I760" s="10"/>
      <c r="J760" s="32"/>
      <c r="K760" s="10"/>
      <c r="L760" s="32"/>
      <c r="M760" s="10"/>
      <c r="N760" s="32"/>
      <c r="O760" s="10"/>
      <c r="P760" s="32"/>
      <c r="Q760" s="10"/>
      <c r="R760" s="32"/>
      <c r="S760" s="10"/>
      <c r="T760" s="32"/>
      <c r="U760" s="10"/>
      <c r="V760" s="32"/>
      <c r="W760" s="10"/>
      <c r="X760" s="32"/>
      <c r="Y760" s="10"/>
      <c r="Z760" s="32"/>
      <c r="AA760" s="10"/>
      <c r="AB760" s="32"/>
      <c r="AC760" s="10"/>
      <c r="AD760" s="32"/>
      <c r="AE760" s="10"/>
      <c r="AF760" s="32"/>
      <c r="AG760" s="10"/>
      <c r="AH760" s="32"/>
      <c r="AI760" s="10"/>
      <c r="AJ760" s="32"/>
      <c r="AK760" s="10"/>
      <c r="AL760" s="32"/>
      <c r="AM760" s="10"/>
      <c r="AN760" s="32"/>
      <c r="AO760" s="10"/>
      <c r="AP760" s="32"/>
      <c r="AQ760" s="10"/>
      <c r="AR760" s="32"/>
      <c r="AS760" s="10"/>
      <c r="AT760" s="32"/>
      <c r="AU760" s="10"/>
      <c r="AV760" s="32"/>
      <c r="AW760" s="10"/>
      <c r="AX760" s="242"/>
      <c r="AY760" s="10"/>
      <c r="AZ760" s="32"/>
      <c r="BA760" s="10"/>
      <c r="BB760" s="242"/>
      <c r="BC760" s="10"/>
      <c r="BD760" s="242"/>
      <c r="BE760" s="7"/>
      <c r="BF760" s="247"/>
      <c r="BG760" s="10"/>
      <c r="BH760" s="242"/>
      <c r="BI760" s="7"/>
      <c r="BJ760" s="247"/>
      <c r="BK760" s="7"/>
      <c r="BL760" s="247"/>
      <c r="BM760" s="7"/>
      <c r="BN760" s="8"/>
      <c r="BO760" s="7"/>
      <c r="BP760" s="247"/>
      <c r="BQ760" s="7"/>
      <c r="BR760" s="247"/>
      <c r="BS760" s="7"/>
      <c r="BT760" s="247"/>
      <c r="BU760" s="7"/>
      <c r="BV760" s="247"/>
      <c r="BW760" s="7"/>
      <c r="BX760" s="8"/>
      <c r="BY760" s="7"/>
      <c r="BZ760" s="8"/>
      <c r="CB760" s="41"/>
      <c r="CC760" s="41">
        <f t="shared" si="55"/>
        <v>0</v>
      </c>
      <c r="CD760">
        <f t="shared" si="57"/>
        <v>0</v>
      </c>
    </row>
    <row r="761" spans="2:84" x14ac:dyDescent="0.25">
      <c r="B761" s="6"/>
      <c r="C761" s="10"/>
      <c r="D761" s="32"/>
      <c r="E761" s="10"/>
      <c r="F761" s="32"/>
      <c r="G761" s="10"/>
      <c r="H761" s="32"/>
      <c r="I761" s="10"/>
      <c r="J761" s="32"/>
      <c r="K761" s="94"/>
      <c r="L761" s="32"/>
      <c r="M761" s="10"/>
      <c r="N761" s="32"/>
      <c r="O761" s="10"/>
      <c r="P761" s="32"/>
      <c r="Q761" s="10"/>
      <c r="R761" s="32"/>
      <c r="S761" s="10"/>
      <c r="T761" s="32"/>
      <c r="U761" s="10"/>
      <c r="V761" s="32"/>
      <c r="W761" s="10"/>
      <c r="X761" s="32"/>
      <c r="Y761" s="10"/>
      <c r="Z761" s="32"/>
      <c r="AA761" s="10"/>
      <c r="AB761" s="32"/>
      <c r="AC761" s="10"/>
      <c r="AD761" s="32"/>
      <c r="AE761" s="10"/>
      <c r="AF761" s="32"/>
      <c r="AG761" s="10"/>
      <c r="AH761" s="32"/>
      <c r="AI761" s="10"/>
      <c r="AJ761" s="32"/>
      <c r="AK761" s="10"/>
      <c r="AL761" s="32"/>
      <c r="AM761" s="10"/>
      <c r="AN761" s="32"/>
      <c r="AO761" s="10"/>
      <c r="AP761" s="32"/>
      <c r="AQ761" s="10"/>
      <c r="AR761" s="32"/>
      <c r="AS761" s="10"/>
      <c r="AT761" s="32"/>
      <c r="AU761" s="10"/>
      <c r="AV761" s="32"/>
      <c r="AW761" s="10"/>
      <c r="AX761" s="242"/>
      <c r="AY761" s="10"/>
      <c r="AZ761" s="32"/>
      <c r="BA761" s="10"/>
      <c r="BB761" s="242"/>
      <c r="BC761" s="10"/>
      <c r="BD761" s="242"/>
      <c r="BE761" s="7"/>
      <c r="BF761" s="247"/>
      <c r="BG761" s="10"/>
      <c r="BH761" s="242"/>
      <c r="BI761" s="7"/>
      <c r="BJ761" s="247"/>
      <c r="BK761" s="7"/>
      <c r="BL761" s="247"/>
      <c r="BM761" s="7"/>
      <c r="BN761" s="8"/>
      <c r="BO761" s="7"/>
      <c r="BP761" s="247"/>
      <c r="BQ761" s="7"/>
      <c r="BR761" s="247"/>
      <c r="BS761" s="7"/>
      <c r="BT761" s="247"/>
      <c r="BU761" s="7"/>
      <c r="BV761" s="247"/>
      <c r="BW761" s="7"/>
      <c r="BX761" s="8"/>
      <c r="BY761" s="7"/>
      <c r="BZ761" s="8"/>
      <c r="CB761" s="41"/>
      <c r="CC761" s="41">
        <f t="shared" si="55"/>
        <v>0</v>
      </c>
      <c r="CD761">
        <f t="shared" si="57"/>
        <v>0</v>
      </c>
      <c r="CF761" s="39"/>
    </row>
    <row r="762" spans="2:84" x14ac:dyDescent="0.25">
      <c r="B762" s="6"/>
      <c r="C762" s="10"/>
      <c r="D762" s="32"/>
      <c r="E762" s="10"/>
      <c r="F762" s="32"/>
      <c r="G762" s="10"/>
      <c r="H762" s="32"/>
      <c r="I762" s="10"/>
      <c r="J762" s="32"/>
      <c r="K762" s="10"/>
      <c r="L762" s="32"/>
      <c r="M762" s="10"/>
      <c r="N762" s="32"/>
      <c r="O762" s="10"/>
      <c r="P762" s="32"/>
      <c r="Q762" s="10"/>
      <c r="R762" s="32"/>
      <c r="S762" s="10"/>
      <c r="T762" s="32"/>
      <c r="U762" s="10"/>
      <c r="V762" s="32"/>
      <c r="W762" s="10"/>
      <c r="X762" s="32"/>
      <c r="Y762" s="10"/>
      <c r="Z762" s="32"/>
      <c r="AA762" s="10"/>
      <c r="AB762" s="32"/>
      <c r="AC762" s="10"/>
      <c r="AD762" s="32"/>
      <c r="AE762" s="10"/>
      <c r="AF762" s="32"/>
      <c r="AG762" s="10"/>
      <c r="AH762" s="32"/>
      <c r="AI762" s="10"/>
      <c r="AJ762" s="32"/>
      <c r="AK762" s="10"/>
      <c r="AL762" s="32"/>
      <c r="AM762" s="10"/>
      <c r="AN762" s="32"/>
      <c r="AO762" s="10"/>
      <c r="AP762" s="32"/>
      <c r="AQ762" s="10"/>
      <c r="AR762" s="32"/>
      <c r="AS762" s="10"/>
      <c r="AT762" s="32"/>
      <c r="AU762" s="10"/>
      <c r="AV762" s="32"/>
      <c r="AW762" s="10"/>
      <c r="AX762" s="242"/>
      <c r="AY762" s="10"/>
      <c r="AZ762" s="32"/>
      <c r="BA762" s="10"/>
      <c r="BB762" s="242"/>
      <c r="BC762" s="10"/>
      <c r="BD762" s="242"/>
      <c r="BE762" s="7"/>
      <c r="BF762" s="247"/>
      <c r="BG762" s="10"/>
      <c r="BH762" s="242"/>
      <c r="BI762" s="7"/>
      <c r="BJ762" s="247"/>
      <c r="BK762" s="7"/>
      <c r="BL762" s="247"/>
      <c r="BM762" s="7"/>
      <c r="BN762" s="8"/>
      <c r="BO762" s="7"/>
      <c r="BP762" s="247"/>
      <c r="BQ762" s="7"/>
      <c r="BR762" s="247"/>
      <c r="BS762" s="7"/>
      <c r="BT762" s="247"/>
      <c r="BU762" s="7"/>
      <c r="BV762" s="247"/>
      <c r="BW762" s="7"/>
      <c r="BX762" s="8"/>
      <c r="BY762" s="7"/>
      <c r="BZ762" s="8"/>
      <c r="CB762" s="41"/>
      <c r="CC762" s="41">
        <f t="shared" si="55"/>
        <v>0</v>
      </c>
      <c r="CD762">
        <f t="shared" si="57"/>
        <v>0</v>
      </c>
    </row>
    <row r="763" spans="2:84" x14ac:dyDescent="0.25">
      <c r="B763" s="6"/>
      <c r="C763" s="10"/>
      <c r="D763" s="32"/>
      <c r="E763" s="10"/>
      <c r="F763" s="32"/>
      <c r="G763" s="10"/>
      <c r="H763" s="32"/>
      <c r="I763" s="10"/>
      <c r="J763" s="32"/>
      <c r="K763" s="10"/>
      <c r="L763" s="32"/>
      <c r="M763" s="10"/>
      <c r="N763" s="32"/>
      <c r="O763" s="10"/>
      <c r="P763" s="32"/>
      <c r="Q763" s="10"/>
      <c r="R763" s="32"/>
      <c r="S763" s="10"/>
      <c r="T763" s="32"/>
      <c r="U763" s="10"/>
      <c r="V763" s="32"/>
      <c r="W763" s="10"/>
      <c r="X763" s="32"/>
      <c r="Y763" s="10"/>
      <c r="Z763" s="32"/>
      <c r="AA763" s="10"/>
      <c r="AB763" s="32"/>
      <c r="AC763" s="10"/>
      <c r="AD763" s="32"/>
      <c r="AE763" s="10"/>
      <c r="AF763" s="32"/>
      <c r="AG763" s="10"/>
      <c r="AH763" s="32"/>
      <c r="AI763" s="10"/>
      <c r="AJ763" s="32"/>
      <c r="AK763" s="10"/>
      <c r="AL763" s="32"/>
      <c r="AM763" s="10"/>
      <c r="AN763" s="32"/>
      <c r="AO763" s="10"/>
      <c r="AP763" s="32"/>
      <c r="AQ763" s="10"/>
      <c r="AR763" s="32"/>
      <c r="AS763" s="10"/>
      <c r="AT763" s="32"/>
      <c r="AU763" s="10"/>
      <c r="AV763" s="32"/>
      <c r="AW763" s="10"/>
      <c r="AX763" s="242"/>
      <c r="AY763" s="10"/>
      <c r="AZ763" s="32"/>
      <c r="BA763" s="10"/>
      <c r="BB763" s="242"/>
      <c r="BC763" s="10"/>
      <c r="BD763" s="242"/>
      <c r="BE763" s="7"/>
      <c r="BF763" s="247"/>
      <c r="BG763" s="10"/>
      <c r="BH763" s="242"/>
      <c r="BI763" s="7"/>
      <c r="BJ763" s="247"/>
      <c r="BK763" s="7"/>
      <c r="BL763" s="247"/>
      <c r="BM763" s="7"/>
      <c r="BN763" s="8"/>
      <c r="BO763" s="7"/>
      <c r="BP763" s="247"/>
      <c r="BQ763" s="7"/>
      <c r="BR763" s="247"/>
      <c r="BS763" s="7"/>
      <c r="BT763" s="247"/>
      <c r="BU763" s="7"/>
      <c r="BV763" s="247"/>
      <c r="BW763" s="7"/>
      <c r="BX763" s="8"/>
      <c r="BY763" s="7"/>
      <c r="BZ763" s="8"/>
      <c r="CB763" s="41"/>
      <c r="CC763" s="41">
        <f t="shared" si="55"/>
        <v>0</v>
      </c>
      <c r="CD763">
        <f t="shared" si="57"/>
        <v>0</v>
      </c>
    </row>
    <row r="764" spans="2:84" x14ac:dyDescent="0.25">
      <c r="B764" s="6"/>
      <c r="C764" s="10"/>
      <c r="D764" s="32"/>
      <c r="E764" s="10"/>
      <c r="F764" s="32"/>
      <c r="G764" s="10"/>
      <c r="H764" s="32"/>
      <c r="I764" s="10"/>
      <c r="J764" s="32"/>
      <c r="K764" s="10"/>
      <c r="L764" s="32"/>
      <c r="M764" s="10"/>
      <c r="N764" s="32"/>
      <c r="O764" s="10"/>
      <c r="P764" s="32"/>
      <c r="Q764" s="10"/>
      <c r="R764" s="32"/>
      <c r="S764" s="10"/>
      <c r="T764" s="32"/>
      <c r="U764" s="10"/>
      <c r="V764" s="32"/>
      <c r="W764" s="10"/>
      <c r="X764" s="32"/>
      <c r="Y764" s="10"/>
      <c r="Z764" s="32"/>
      <c r="AA764" s="10"/>
      <c r="AB764" s="32"/>
      <c r="AC764" s="10"/>
      <c r="AD764" s="32"/>
      <c r="AE764" s="10"/>
      <c r="AF764" s="32"/>
      <c r="AG764" s="10"/>
      <c r="AH764" s="32"/>
      <c r="AI764" s="10"/>
      <c r="AJ764" s="32"/>
      <c r="AK764" s="10"/>
      <c r="AL764" s="32"/>
      <c r="AM764" s="10"/>
      <c r="AN764" s="32"/>
      <c r="AO764" s="10"/>
      <c r="AP764" s="32"/>
      <c r="AQ764" s="10"/>
      <c r="AR764" s="32"/>
      <c r="AS764" s="10"/>
      <c r="AT764" s="32"/>
      <c r="AU764" s="10"/>
      <c r="AV764" s="32"/>
      <c r="AW764" s="10"/>
      <c r="AX764" s="242"/>
      <c r="AY764" s="10"/>
      <c r="AZ764" s="32"/>
      <c r="BA764" s="10"/>
      <c r="BB764" s="242"/>
      <c r="BC764" s="10"/>
      <c r="BD764" s="242"/>
      <c r="BE764" s="7"/>
      <c r="BF764" s="247"/>
      <c r="BG764" s="10"/>
      <c r="BH764" s="242"/>
      <c r="BI764" s="7"/>
      <c r="BJ764" s="247"/>
      <c r="BK764" s="7"/>
      <c r="BL764" s="247"/>
      <c r="BM764" s="7"/>
      <c r="BN764" s="8"/>
      <c r="BO764" s="7"/>
      <c r="BP764" s="247"/>
      <c r="BQ764" s="7"/>
      <c r="BR764" s="247"/>
      <c r="BS764" s="7"/>
      <c r="BT764" s="247"/>
      <c r="BU764" s="7"/>
      <c r="BV764" s="247"/>
      <c r="BW764" s="7"/>
      <c r="BX764" s="8"/>
      <c r="BY764" s="7"/>
      <c r="BZ764" s="8"/>
      <c r="CB764" s="41"/>
      <c r="CC764" s="41">
        <f t="shared" si="55"/>
        <v>0</v>
      </c>
      <c r="CD764">
        <f>COUNT(C764:BZ764)/2</f>
        <v>0</v>
      </c>
    </row>
    <row r="765" spans="2:84" x14ac:dyDescent="0.25">
      <c r="B765" s="6"/>
      <c r="C765" s="10"/>
      <c r="D765" s="32"/>
      <c r="E765" s="10"/>
      <c r="F765" s="32"/>
      <c r="G765" s="10"/>
      <c r="H765" s="32"/>
      <c r="I765" s="10"/>
      <c r="J765" s="32"/>
      <c r="K765" s="10"/>
      <c r="L765" s="32"/>
      <c r="M765" s="10"/>
      <c r="N765" s="32"/>
      <c r="O765" s="10"/>
      <c r="P765" s="32"/>
      <c r="Q765" s="10"/>
      <c r="R765" s="32"/>
      <c r="S765" s="10"/>
      <c r="T765" s="32"/>
      <c r="U765" s="10"/>
      <c r="V765" s="32"/>
      <c r="W765" s="10"/>
      <c r="X765" s="32"/>
      <c r="Y765" s="10"/>
      <c r="Z765" s="32"/>
      <c r="AA765" s="10"/>
      <c r="AB765" s="32"/>
      <c r="AC765" s="10"/>
      <c r="AD765" s="32"/>
      <c r="AE765" s="10"/>
      <c r="AF765" s="32"/>
      <c r="AG765" s="10"/>
      <c r="AH765" s="32"/>
      <c r="AI765" s="10"/>
      <c r="AJ765" s="32"/>
      <c r="AK765" s="10"/>
      <c r="AL765" s="32"/>
      <c r="AM765" s="10"/>
      <c r="AN765" s="32"/>
      <c r="AO765" s="10"/>
      <c r="AP765" s="32"/>
      <c r="AQ765" s="10"/>
      <c r="AR765" s="32"/>
      <c r="AS765" s="10"/>
      <c r="AT765" s="32"/>
      <c r="AU765" s="10"/>
      <c r="AV765" s="32"/>
      <c r="AW765" s="10"/>
      <c r="AX765" s="242"/>
      <c r="AY765" s="10"/>
      <c r="AZ765" s="32"/>
      <c r="BA765" s="10"/>
      <c r="BB765" s="242"/>
      <c r="BC765" s="10"/>
      <c r="BD765" s="242"/>
      <c r="BE765" s="7"/>
      <c r="BF765" s="247"/>
      <c r="BG765" s="10"/>
      <c r="BH765" s="242"/>
      <c r="BI765" s="7"/>
      <c r="BJ765" s="247"/>
      <c r="BK765" s="7"/>
      <c r="BL765" s="247"/>
      <c r="BM765" s="7"/>
      <c r="BN765" s="8"/>
      <c r="BO765" s="7"/>
      <c r="BP765" s="247"/>
      <c r="BQ765" s="7"/>
      <c r="BR765" s="247"/>
      <c r="BS765" s="7"/>
      <c r="BT765" s="247"/>
      <c r="BU765" s="7"/>
      <c r="BV765" s="247"/>
      <c r="BW765" s="7"/>
      <c r="BX765" s="8"/>
      <c r="BY765" s="7"/>
      <c r="BZ765" s="8"/>
      <c r="CB765" s="41"/>
      <c r="CC765" s="41">
        <f t="shared" si="55"/>
        <v>0</v>
      </c>
      <c r="CD765">
        <f>COUNT(C765:BZ765)/2</f>
        <v>0</v>
      </c>
    </row>
    <row r="766" spans="2:84" x14ac:dyDescent="0.25">
      <c r="B766" s="6"/>
      <c r="C766" s="10"/>
      <c r="D766" s="32"/>
      <c r="E766" s="10"/>
      <c r="F766" s="32"/>
      <c r="G766" s="10"/>
      <c r="H766" s="32"/>
      <c r="I766" s="10"/>
      <c r="J766" s="32"/>
      <c r="K766" s="94"/>
      <c r="L766" s="32"/>
      <c r="M766" s="10"/>
      <c r="N766" s="32"/>
      <c r="O766" s="10"/>
      <c r="P766" s="32"/>
      <c r="Q766" s="10"/>
      <c r="R766" s="32"/>
      <c r="S766" s="10"/>
      <c r="T766" s="32"/>
      <c r="U766" s="10"/>
      <c r="V766" s="32"/>
      <c r="W766" s="10"/>
      <c r="X766" s="32"/>
      <c r="Y766" s="10"/>
      <c r="Z766" s="32"/>
      <c r="AA766" s="10"/>
      <c r="AB766" s="32"/>
      <c r="AC766" s="10"/>
      <c r="AD766" s="32"/>
      <c r="AE766" s="10"/>
      <c r="AF766" s="32"/>
      <c r="AG766" s="10"/>
      <c r="AH766" s="32"/>
      <c r="AI766" s="10"/>
      <c r="AJ766" s="32"/>
      <c r="AK766" s="10"/>
      <c r="AL766" s="32"/>
      <c r="AM766" s="10"/>
      <c r="AN766" s="32"/>
      <c r="AO766" s="10"/>
      <c r="AP766" s="32"/>
      <c r="AQ766" s="10"/>
      <c r="AR766" s="32"/>
      <c r="AS766" s="10"/>
      <c r="AT766" s="32"/>
      <c r="AU766" s="10"/>
      <c r="AV766" s="32"/>
      <c r="AW766" s="10"/>
      <c r="AX766" s="242"/>
      <c r="AY766" s="10"/>
      <c r="AZ766" s="32"/>
      <c r="BA766" s="10"/>
      <c r="BB766" s="242"/>
      <c r="BC766" s="10"/>
      <c r="BD766" s="242"/>
      <c r="BE766" s="7"/>
      <c r="BF766" s="247"/>
      <c r="BG766" s="10"/>
      <c r="BH766" s="242"/>
      <c r="BI766" s="7"/>
      <c r="BJ766" s="247"/>
      <c r="BK766" s="7"/>
      <c r="BL766" s="247"/>
      <c r="BM766" s="7"/>
      <c r="BN766" s="8"/>
      <c r="BO766" s="7"/>
      <c r="BP766" s="247"/>
      <c r="BQ766" s="7"/>
      <c r="BR766" s="247"/>
      <c r="BS766" s="7"/>
      <c r="BT766" s="247"/>
      <c r="BU766" s="7"/>
      <c r="BV766" s="247"/>
      <c r="BW766" s="7"/>
      <c r="BX766" s="8"/>
      <c r="BY766" s="7"/>
      <c r="BZ766" s="8"/>
      <c r="CB766" s="41"/>
      <c r="CC766" s="41">
        <f t="shared" si="55"/>
        <v>0</v>
      </c>
      <c r="CD766">
        <f t="shared" si="57"/>
        <v>0</v>
      </c>
      <c r="CF766" s="39"/>
    </row>
    <row r="767" spans="2:84" x14ac:dyDescent="0.25">
      <c r="B767" s="6"/>
      <c r="C767" s="10"/>
      <c r="D767" s="32"/>
      <c r="E767" s="10"/>
      <c r="F767" s="32"/>
      <c r="G767" s="10"/>
      <c r="H767" s="32"/>
      <c r="I767" s="10"/>
      <c r="J767" s="32"/>
      <c r="K767" s="94"/>
      <c r="L767" s="32"/>
      <c r="M767" s="10"/>
      <c r="N767" s="32"/>
      <c r="O767" s="10"/>
      <c r="P767" s="32"/>
      <c r="Q767" s="10"/>
      <c r="R767" s="32"/>
      <c r="S767" s="10"/>
      <c r="T767" s="32"/>
      <c r="U767" s="10"/>
      <c r="V767" s="32"/>
      <c r="W767" s="10"/>
      <c r="X767" s="32"/>
      <c r="Y767" s="10"/>
      <c r="Z767" s="32"/>
      <c r="AA767" s="10"/>
      <c r="AB767" s="32"/>
      <c r="AC767" s="10"/>
      <c r="AD767" s="32"/>
      <c r="AE767" s="10"/>
      <c r="AF767" s="32"/>
      <c r="AG767" s="10"/>
      <c r="AH767" s="32"/>
      <c r="AI767" s="10"/>
      <c r="AJ767" s="32"/>
      <c r="AK767" s="10"/>
      <c r="AL767" s="32"/>
      <c r="AM767" s="10"/>
      <c r="AN767" s="32"/>
      <c r="AO767" s="10"/>
      <c r="AP767" s="32"/>
      <c r="AQ767" s="10"/>
      <c r="AR767" s="32"/>
      <c r="AS767" s="10"/>
      <c r="AT767" s="32"/>
      <c r="AU767" s="10"/>
      <c r="AV767" s="32"/>
      <c r="AW767" s="10"/>
      <c r="AX767" s="242"/>
      <c r="AY767" s="10"/>
      <c r="AZ767" s="32"/>
      <c r="BA767" s="10"/>
      <c r="BB767" s="242"/>
      <c r="BC767" s="10"/>
      <c r="BD767" s="242"/>
      <c r="BE767" s="7"/>
      <c r="BF767" s="247"/>
      <c r="BG767" s="10"/>
      <c r="BH767" s="242"/>
      <c r="BI767" s="7"/>
      <c r="BJ767" s="247"/>
      <c r="BK767" s="7"/>
      <c r="BL767" s="247"/>
      <c r="BM767" s="7"/>
      <c r="BN767" s="8"/>
      <c r="BO767" s="7"/>
      <c r="BP767" s="247"/>
      <c r="BQ767" s="7"/>
      <c r="BR767" s="247"/>
      <c r="BS767" s="7"/>
      <c r="BT767" s="247"/>
      <c r="BU767" s="7"/>
      <c r="BV767" s="247"/>
      <c r="BW767" s="7"/>
      <c r="BX767" s="8"/>
      <c r="BY767" s="7"/>
      <c r="BZ767" s="8"/>
      <c r="CB767" s="41"/>
      <c r="CC767" s="41">
        <f t="shared" si="55"/>
        <v>0</v>
      </c>
      <c r="CD767">
        <f t="shared" si="57"/>
        <v>0</v>
      </c>
      <c r="CF767" s="39"/>
    </row>
    <row r="768" spans="2:84" x14ac:dyDescent="0.25">
      <c r="B768" s="6"/>
      <c r="C768" s="10"/>
      <c r="D768" s="32"/>
      <c r="E768" s="10"/>
      <c r="F768" s="32"/>
      <c r="G768" s="10"/>
      <c r="H768" s="32"/>
      <c r="I768" s="10"/>
      <c r="J768" s="32"/>
      <c r="K768" s="10"/>
      <c r="L768" s="32"/>
      <c r="M768" s="10"/>
      <c r="N768" s="32"/>
      <c r="O768" s="10"/>
      <c r="P768" s="32"/>
      <c r="Q768" s="10"/>
      <c r="R768" s="32"/>
      <c r="S768" s="10"/>
      <c r="T768" s="32"/>
      <c r="U768" s="10"/>
      <c r="V768" s="32"/>
      <c r="W768" s="10"/>
      <c r="X768" s="32"/>
      <c r="Y768" s="10"/>
      <c r="Z768" s="32"/>
      <c r="AA768" s="10"/>
      <c r="AB768" s="32"/>
      <c r="AC768" s="10"/>
      <c r="AD768" s="32"/>
      <c r="AE768" s="10"/>
      <c r="AF768" s="32"/>
      <c r="AG768" s="10"/>
      <c r="AH768" s="32"/>
      <c r="AI768" s="10"/>
      <c r="AJ768" s="32"/>
      <c r="AK768" s="10"/>
      <c r="AL768" s="32"/>
      <c r="AM768" s="10"/>
      <c r="AN768" s="32"/>
      <c r="AO768" s="10"/>
      <c r="AP768" s="32"/>
      <c r="AQ768" s="10"/>
      <c r="AR768" s="32"/>
      <c r="AS768" s="10"/>
      <c r="AT768" s="32"/>
      <c r="AU768" s="10"/>
      <c r="AV768" s="32"/>
      <c r="AW768" s="10"/>
      <c r="AX768" s="242"/>
      <c r="AY768" s="10"/>
      <c r="AZ768" s="32"/>
      <c r="BA768" s="10"/>
      <c r="BB768" s="242"/>
      <c r="BC768" s="10"/>
      <c r="BD768" s="242"/>
      <c r="BE768" s="7"/>
      <c r="BF768" s="247"/>
      <c r="BG768" s="10"/>
      <c r="BH768" s="242"/>
      <c r="BI768" s="7"/>
      <c r="BJ768" s="247"/>
      <c r="BK768" s="7"/>
      <c r="BL768" s="247"/>
      <c r="BM768" s="7"/>
      <c r="BN768" s="8"/>
      <c r="BO768" s="7"/>
      <c r="BP768" s="247"/>
      <c r="BQ768" s="7"/>
      <c r="BR768" s="247"/>
      <c r="BS768" s="7"/>
      <c r="BT768" s="247"/>
      <c r="BU768" s="7"/>
      <c r="BV768" s="247"/>
      <c r="BW768" s="7"/>
      <c r="BX768" s="8"/>
      <c r="BY768" s="7"/>
      <c r="BZ768" s="8"/>
      <c r="CB768" s="41"/>
      <c r="CC768" s="41">
        <f t="shared" si="55"/>
        <v>0</v>
      </c>
      <c r="CD768">
        <f t="shared" si="57"/>
        <v>0</v>
      </c>
    </row>
    <row r="769" spans="2:84" x14ac:dyDescent="0.25">
      <c r="B769" s="6"/>
      <c r="C769" s="10"/>
      <c r="D769" s="32"/>
      <c r="E769" s="10"/>
      <c r="F769" s="32"/>
      <c r="G769" s="10"/>
      <c r="H769" s="32"/>
      <c r="I769" s="10"/>
      <c r="J769" s="32"/>
      <c r="K769" s="10"/>
      <c r="L769" s="32"/>
      <c r="M769" s="10"/>
      <c r="N769" s="32"/>
      <c r="O769" s="10"/>
      <c r="P769" s="32"/>
      <c r="Q769" s="10"/>
      <c r="R769" s="32"/>
      <c r="S769" s="10"/>
      <c r="T769" s="32"/>
      <c r="U769" s="10"/>
      <c r="V769" s="32"/>
      <c r="W769" s="10"/>
      <c r="X769" s="32"/>
      <c r="Y769" s="10"/>
      <c r="Z769" s="32"/>
      <c r="AA769" s="10"/>
      <c r="AB769" s="32"/>
      <c r="AC769" s="10"/>
      <c r="AD769" s="32"/>
      <c r="AE769" s="10"/>
      <c r="AF769" s="32"/>
      <c r="AG769" s="10"/>
      <c r="AH769" s="32"/>
      <c r="AI769" s="10"/>
      <c r="AJ769" s="32"/>
      <c r="AK769" s="10"/>
      <c r="AL769" s="32"/>
      <c r="AM769" s="10"/>
      <c r="AN769" s="32"/>
      <c r="AO769" s="10"/>
      <c r="AP769" s="32"/>
      <c r="AQ769" s="10"/>
      <c r="AR769" s="32"/>
      <c r="AS769" s="10"/>
      <c r="AT769" s="32"/>
      <c r="AU769" s="10"/>
      <c r="AV769" s="32"/>
      <c r="AW769" s="10"/>
      <c r="AX769" s="242"/>
      <c r="AY769" s="10"/>
      <c r="AZ769" s="32"/>
      <c r="BA769" s="10"/>
      <c r="BB769" s="242"/>
      <c r="BC769" s="10"/>
      <c r="BD769" s="242"/>
      <c r="BE769" s="7"/>
      <c r="BF769" s="247"/>
      <c r="BG769" s="10"/>
      <c r="BH769" s="242"/>
      <c r="BI769" s="7"/>
      <c r="BJ769" s="247"/>
      <c r="BK769" s="7"/>
      <c r="BL769" s="247"/>
      <c r="BM769" s="7"/>
      <c r="BN769" s="8"/>
      <c r="BO769" s="7"/>
      <c r="BP769" s="247"/>
      <c r="BQ769" s="7"/>
      <c r="BR769" s="247"/>
      <c r="BS769" s="7"/>
      <c r="BT769" s="247"/>
      <c r="BU769" s="7"/>
      <c r="BV769" s="247"/>
      <c r="BW769" s="7"/>
      <c r="BX769" s="8"/>
      <c r="BY769" s="7"/>
      <c r="BZ769" s="8"/>
      <c r="CB769" s="41"/>
      <c r="CC769" s="41">
        <f t="shared" si="55"/>
        <v>0</v>
      </c>
      <c r="CD769">
        <f t="shared" si="57"/>
        <v>0</v>
      </c>
    </row>
    <row r="770" spans="2:84" x14ac:dyDescent="0.25">
      <c r="B770" s="6"/>
      <c r="C770" s="10"/>
      <c r="D770" s="32"/>
      <c r="E770" s="10"/>
      <c r="F770" s="32"/>
      <c r="G770" s="10"/>
      <c r="H770" s="32"/>
      <c r="I770" s="10"/>
      <c r="J770" s="32"/>
      <c r="K770" s="10"/>
      <c r="L770" s="32"/>
      <c r="M770" s="10"/>
      <c r="N770" s="32"/>
      <c r="O770" s="10"/>
      <c r="P770" s="32"/>
      <c r="Q770" s="10"/>
      <c r="R770" s="32"/>
      <c r="S770" s="10"/>
      <c r="T770" s="32"/>
      <c r="U770" s="10"/>
      <c r="V770" s="32"/>
      <c r="W770" s="10"/>
      <c r="X770" s="32"/>
      <c r="Y770" s="10"/>
      <c r="Z770" s="32"/>
      <c r="AA770" s="10"/>
      <c r="AB770" s="32"/>
      <c r="AC770" s="10"/>
      <c r="AD770" s="32"/>
      <c r="AE770" s="10"/>
      <c r="AF770" s="32"/>
      <c r="AG770" s="10"/>
      <c r="AH770" s="32"/>
      <c r="AI770" s="10"/>
      <c r="AJ770" s="32"/>
      <c r="AK770" s="10"/>
      <c r="AL770" s="32"/>
      <c r="AM770" s="10"/>
      <c r="AN770" s="32"/>
      <c r="AO770" s="10"/>
      <c r="AP770" s="32"/>
      <c r="AQ770" s="10"/>
      <c r="AR770" s="32"/>
      <c r="AS770" s="10"/>
      <c r="AT770" s="32"/>
      <c r="AU770" s="10"/>
      <c r="AV770" s="32"/>
      <c r="AW770" s="10"/>
      <c r="AX770" s="242"/>
      <c r="AY770" s="10"/>
      <c r="AZ770" s="32"/>
      <c r="BA770" s="10"/>
      <c r="BB770" s="242"/>
      <c r="BC770" s="10"/>
      <c r="BD770" s="242"/>
      <c r="BE770" s="7"/>
      <c r="BF770" s="247"/>
      <c r="BG770" s="10"/>
      <c r="BH770" s="242"/>
      <c r="BI770" s="7"/>
      <c r="BJ770" s="247"/>
      <c r="BK770" s="7"/>
      <c r="BL770" s="247"/>
      <c r="BM770" s="7"/>
      <c r="BN770" s="8"/>
      <c r="BO770" s="7"/>
      <c r="BP770" s="247"/>
      <c r="BQ770" s="7"/>
      <c r="BR770" s="247"/>
      <c r="BS770" s="7"/>
      <c r="BT770" s="247"/>
      <c r="BU770" s="7"/>
      <c r="BV770" s="247"/>
      <c r="BW770" s="7"/>
      <c r="BX770" s="8"/>
      <c r="BY770" s="7"/>
      <c r="BZ770" s="8"/>
      <c r="CB770" s="41"/>
      <c r="CC770" s="41">
        <f t="shared" si="55"/>
        <v>0</v>
      </c>
      <c r="CD770">
        <f t="shared" si="57"/>
        <v>0</v>
      </c>
    </row>
    <row r="771" spans="2:84" x14ac:dyDescent="0.25">
      <c r="B771" s="6"/>
      <c r="C771" s="10"/>
      <c r="D771" s="32"/>
      <c r="E771" s="10"/>
      <c r="F771" s="32"/>
      <c r="G771" s="10"/>
      <c r="H771" s="32"/>
      <c r="I771" s="10"/>
      <c r="J771" s="32"/>
      <c r="K771" s="10"/>
      <c r="L771" s="32"/>
      <c r="M771" s="10"/>
      <c r="N771" s="32"/>
      <c r="O771" s="10"/>
      <c r="P771" s="32"/>
      <c r="Q771" s="10"/>
      <c r="R771" s="32"/>
      <c r="S771" s="10"/>
      <c r="T771" s="32"/>
      <c r="U771" s="10"/>
      <c r="V771" s="32"/>
      <c r="W771" s="10"/>
      <c r="X771" s="32"/>
      <c r="Y771" s="10"/>
      <c r="Z771" s="32"/>
      <c r="AA771" s="10"/>
      <c r="AB771" s="32"/>
      <c r="AC771" s="10"/>
      <c r="AD771" s="32"/>
      <c r="AE771" s="10"/>
      <c r="AF771" s="32"/>
      <c r="AG771" s="10"/>
      <c r="AH771" s="32"/>
      <c r="AI771" s="10"/>
      <c r="AJ771" s="32"/>
      <c r="AK771" s="10"/>
      <c r="AL771" s="32"/>
      <c r="AM771" s="10"/>
      <c r="AN771" s="32"/>
      <c r="AO771" s="10"/>
      <c r="AP771" s="32"/>
      <c r="AQ771" s="10"/>
      <c r="AR771" s="32"/>
      <c r="AS771" s="10"/>
      <c r="AT771" s="32"/>
      <c r="AU771" s="10"/>
      <c r="AV771" s="32"/>
      <c r="AW771" s="10"/>
      <c r="AX771" s="242"/>
      <c r="AY771" s="10"/>
      <c r="AZ771" s="32"/>
      <c r="BA771" s="10"/>
      <c r="BB771" s="242"/>
      <c r="BC771" s="10"/>
      <c r="BD771" s="242"/>
      <c r="BE771" s="7"/>
      <c r="BF771" s="247"/>
      <c r="BG771" s="10"/>
      <c r="BH771" s="242"/>
      <c r="BI771" s="7"/>
      <c r="BJ771" s="247"/>
      <c r="BK771" s="7"/>
      <c r="BL771" s="247"/>
      <c r="BM771" s="7"/>
      <c r="BN771" s="8"/>
      <c r="BO771" s="7"/>
      <c r="BP771" s="247"/>
      <c r="BQ771" s="7"/>
      <c r="BR771" s="247"/>
      <c r="BS771" s="7"/>
      <c r="BT771" s="247"/>
      <c r="BU771" s="7"/>
      <c r="BV771" s="247"/>
      <c r="BW771" s="7"/>
      <c r="BX771" s="8"/>
      <c r="BY771" s="7"/>
      <c r="BZ771" s="8"/>
      <c r="CB771" s="41"/>
      <c r="CC771" s="41">
        <f t="shared" si="55"/>
        <v>0</v>
      </c>
      <c r="CD771">
        <f t="shared" si="57"/>
        <v>0</v>
      </c>
    </row>
    <row r="772" spans="2:84" x14ac:dyDescent="0.25">
      <c r="B772" s="162"/>
      <c r="C772" s="10"/>
      <c r="D772" s="32"/>
      <c r="E772" s="10"/>
      <c r="F772" s="32"/>
      <c r="G772" s="10"/>
      <c r="H772" s="32"/>
      <c r="I772" s="10"/>
      <c r="J772" s="32"/>
      <c r="K772" s="10"/>
      <c r="L772" s="32"/>
      <c r="M772" s="10"/>
      <c r="N772" s="32"/>
      <c r="O772" s="10"/>
      <c r="P772" s="32"/>
      <c r="Q772" s="10"/>
      <c r="R772" s="32"/>
      <c r="S772" s="10"/>
      <c r="T772" s="32"/>
      <c r="U772" s="10"/>
      <c r="V772" s="32"/>
      <c r="W772" s="10"/>
      <c r="X772" s="32"/>
      <c r="Y772" s="10"/>
      <c r="Z772" s="32"/>
      <c r="AA772" s="10"/>
      <c r="AB772" s="32"/>
      <c r="AC772" s="10"/>
      <c r="AD772" s="32"/>
      <c r="AE772" s="10"/>
      <c r="AF772" s="32"/>
      <c r="AG772" s="10"/>
      <c r="AH772" s="32"/>
      <c r="AI772" s="10"/>
      <c r="AJ772" s="32"/>
      <c r="AK772" s="10"/>
      <c r="AL772" s="32"/>
      <c r="AM772" s="10"/>
      <c r="AN772" s="32"/>
      <c r="AO772" s="10"/>
      <c r="AP772" s="32"/>
      <c r="AQ772" s="10"/>
      <c r="AR772" s="32"/>
      <c r="AS772" s="10"/>
      <c r="AT772" s="32"/>
      <c r="AU772" s="10"/>
      <c r="AV772" s="32"/>
      <c r="AW772" s="10"/>
      <c r="AX772" s="242"/>
      <c r="AY772" s="10"/>
      <c r="AZ772" s="32"/>
      <c r="BA772" s="10"/>
      <c r="BB772" s="242"/>
      <c r="BC772" s="10"/>
      <c r="BD772" s="242"/>
      <c r="BE772" s="7"/>
      <c r="BF772" s="247"/>
      <c r="BG772" s="10"/>
      <c r="BH772" s="242"/>
      <c r="BI772" s="7"/>
      <c r="BJ772" s="247"/>
      <c r="BK772" s="7"/>
      <c r="BL772" s="247"/>
      <c r="BM772" s="7"/>
      <c r="BN772" s="8"/>
      <c r="BO772" s="7"/>
      <c r="BP772" s="247"/>
      <c r="BQ772" s="7"/>
      <c r="BR772" s="247"/>
      <c r="BS772" s="7"/>
      <c r="BT772" s="247"/>
      <c r="BU772" s="7"/>
      <c r="BV772" s="247"/>
      <c r="BW772" s="7"/>
      <c r="BX772" s="8"/>
      <c r="BY772" s="7"/>
      <c r="BZ772" s="8"/>
      <c r="CB772" s="41"/>
      <c r="CC772" s="41">
        <f t="shared" si="55"/>
        <v>0</v>
      </c>
      <c r="CD772">
        <f t="shared" si="57"/>
        <v>0</v>
      </c>
    </row>
    <row r="773" spans="2:84" x14ac:dyDescent="0.25">
      <c r="B773" s="6"/>
      <c r="C773" s="10"/>
      <c r="D773" s="32"/>
      <c r="E773" s="10"/>
      <c r="F773" s="32"/>
      <c r="G773" s="10"/>
      <c r="H773" s="32"/>
      <c r="I773" s="10"/>
      <c r="J773" s="32"/>
      <c r="K773" s="10"/>
      <c r="L773" s="32"/>
      <c r="M773" s="10"/>
      <c r="N773" s="32"/>
      <c r="O773" s="10"/>
      <c r="P773" s="32"/>
      <c r="Q773" s="10"/>
      <c r="R773" s="32"/>
      <c r="S773" s="10"/>
      <c r="T773" s="32"/>
      <c r="U773" s="10"/>
      <c r="V773" s="32"/>
      <c r="W773" s="10"/>
      <c r="X773" s="32"/>
      <c r="Y773" s="10"/>
      <c r="Z773" s="32"/>
      <c r="AA773" s="10"/>
      <c r="AB773" s="32"/>
      <c r="AC773" s="10"/>
      <c r="AD773" s="32"/>
      <c r="AE773" s="10"/>
      <c r="AF773" s="32"/>
      <c r="AG773" s="10"/>
      <c r="AH773" s="32"/>
      <c r="AI773" s="10"/>
      <c r="AJ773" s="32"/>
      <c r="AK773" s="10"/>
      <c r="AL773" s="32"/>
      <c r="AM773" s="10"/>
      <c r="AN773" s="32"/>
      <c r="AO773" s="10"/>
      <c r="AP773" s="32"/>
      <c r="AQ773" s="10"/>
      <c r="AR773" s="32"/>
      <c r="AS773" s="10"/>
      <c r="AT773" s="32"/>
      <c r="AU773" s="10"/>
      <c r="AV773" s="32"/>
      <c r="AW773" s="10"/>
      <c r="AX773" s="242"/>
      <c r="AY773" s="10"/>
      <c r="AZ773" s="32"/>
      <c r="BA773" s="10"/>
      <c r="BB773" s="242"/>
      <c r="BC773" s="10"/>
      <c r="BD773" s="242"/>
      <c r="BE773" s="7"/>
      <c r="BF773" s="247"/>
      <c r="BG773" s="10"/>
      <c r="BH773" s="242"/>
      <c r="BI773" s="7"/>
      <c r="BJ773" s="247"/>
      <c r="BK773" s="7"/>
      <c r="BL773" s="247"/>
      <c r="BM773" s="7"/>
      <c r="BN773" s="8"/>
      <c r="BO773" s="7"/>
      <c r="BP773" s="247"/>
      <c r="BQ773" s="7"/>
      <c r="BR773" s="247"/>
      <c r="BS773" s="7"/>
      <c r="BT773" s="247"/>
      <c r="BU773" s="7"/>
      <c r="BV773" s="247"/>
      <c r="BW773" s="7"/>
      <c r="BX773" s="8"/>
      <c r="BY773" s="7"/>
      <c r="BZ773" s="8"/>
      <c r="CB773" s="41"/>
      <c r="CC773" s="41">
        <f t="shared" si="55"/>
        <v>0</v>
      </c>
      <c r="CD773">
        <f t="shared" si="57"/>
        <v>0</v>
      </c>
    </row>
    <row r="774" spans="2:84" x14ac:dyDescent="0.25">
      <c r="B774" s="6"/>
      <c r="C774" s="10"/>
      <c r="D774" s="32"/>
      <c r="E774" s="10"/>
      <c r="F774" s="32"/>
      <c r="G774" s="10"/>
      <c r="H774" s="32"/>
      <c r="I774" s="10"/>
      <c r="J774" s="32"/>
      <c r="K774" s="94"/>
      <c r="L774" s="32"/>
      <c r="M774" s="10"/>
      <c r="N774" s="32"/>
      <c r="O774" s="10"/>
      <c r="P774" s="32"/>
      <c r="Q774" s="10"/>
      <c r="R774" s="32"/>
      <c r="S774" s="10"/>
      <c r="T774" s="32"/>
      <c r="U774" s="10"/>
      <c r="V774" s="32"/>
      <c r="W774" s="10"/>
      <c r="X774" s="32"/>
      <c r="Y774" s="10"/>
      <c r="Z774" s="32"/>
      <c r="AA774" s="10"/>
      <c r="AB774" s="32"/>
      <c r="AC774" s="10"/>
      <c r="AD774" s="32"/>
      <c r="AE774" s="10"/>
      <c r="AF774" s="32"/>
      <c r="AG774" s="10"/>
      <c r="AH774" s="32"/>
      <c r="AI774" s="10"/>
      <c r="AJ774" s="32"/>
      <c r="AK774" s="10"/>
      <c r="AL774" s="32"/>
      <c r="AM774" s="10"/>
      <c r="AN774" s="32"/>
      <c r="AO774" s="10"/>
      <c r="AP774" s="32"/>
      <c r="AQ774" s="10"/>
      <c r="AR774" s="32"/>
      <c r="AS774" s="10"/>
      <c r="AT774" s="32"/>
      <c r="AU774" s="10"/>
      <c r="AV774" s="242"/>
      <c r="AW774" s="10"/>
      <c r="AX774" s="242"/>
      <c r="AY774" s="10"/>
      <c r="AZ774" s="242"/>
      <c r="BA774" s="10"/>
      <c r="BB774" s="242"/>
      <c r="BC774" s="10"/>
      <c r="BD774" s="242"/>
      <c r="BE774" s="7"/>
      <c r="BF774" s="247"/>
      <c r="BG774" s="10"/>
      <c r="BH774" s="242"/>
      <c r="BI774" s="7"/>
      <c r="BJ774" s="247"/>
      <c r="BK774" s="7"/>
      <c r="BL774" s="247"/>
      <c r="BM774" s="7"/>
      <c r="BN774" s="8"/>
      <c r="BO774" s="7"/>
      <c r="BP774" s="247"/>
      <c r="BQ774" s="7"/>
      <c r="BR774" s="247"/>
      <c r="BS774" s="7"/>
      <c r="BT774" s="247"/>
      <c r="BU774" s="7"/>
      <c r="BV774" s="247"/>
      <c r="BW774" s="7"/>
      <c r="BX774" s="8"/>
      <c r="BY774" s="7"/>
      <c r="BZ774" s="8"/>
      <c r="CB774" s="41"/>
      <c r="CC774" s="41">
        <f t="shared" si="55"/>
        <v>0</v>
      </c>
      <c r="CD774">
        <f t="shared" si="57"/>
        <v>0</v>
      </c>
      <c r="CF774" s="39"/>
    </row>
    <row r="775" spans="2:84" x14ac:dyDescent="0.25">
      <c r="B775" s="6"/>
      <c r="C775" s="10"/>
      <c r="D775" s="32"/>
      <c r="E775" s="10"/>
      <c r="F775" s="32"/>
      <c r="G775" s="10"/>
      <c r="H775" s="32"/>
      <c r="I775" s="10"/>
      <c r="J775" s="32"/>
      <c r="K775" s="10"/>
      <c r="L775" s="32"/>
      <c r="M775" s="10"/>
      <c r="N775" s="32"/>
      <c r="O775" s="10"/>
      <c r="P775" s="32"/>
      <c r="Q775" s="10"/>
      <c r="R775" s="32"/>
      <c r="S775" s="10"/>
      <c r="T775" s="32"/>
      <c r="U775" s="10"/>
      <c r="V775" s="32"/>
      <c r="W775" s="10"/>
      <c r="X775" s="32"/>
      <c r="Y775" s="10"/>
      <c r="Z775" s="32"/>
      <c r="AA775" s="10"/>
      <c r="AB775" s="32"/>
      <c r="AC775" s="10"/>
      <c r="AD775" s="32"/>
      <c r="AE775" s="10"/>
      <c r="AF775" s="32"/>
      <c r="AG775" s="10"/>
      <c r="AH775" s="32"/>
      <c r="AI775" s="10"/>
      <c r="AJ775" s="32"/>
      <c r="AK775" s="10"/>
      <c r="AL775" s="32"/>
      <c r="AM775" s="10"/>
      <c r="AN775" s="32"/>
      <c r="AO775" s="10"/>
      <c r="AP775" s="32"/>
      <c r="AQ775" s="10"/>
      <c r="AR775" s="32"/>
      <c r="AS775" s="10"/>
      <c r="AT775" s="32"/>
      <c r="AU775" s="10"/>
      <c r="AV775" s="32"/>
      <c r="AW775" s="10"/>
      <c r="AX775" s="242"/>
      <c r="AY775" s="10"/>
      <c r="AZ775" s="32"/>
      <c r="BA775" s="10"/>
      <c r="BB775" s="242"/>
      <c r="BC775" s="10"/>
      <c r="BD775" s="242"/>
      <c r="BE775" s="7"/>
      <c r="BF775" s="247"/>
      <c r="BG775" s="10"/>
      <c r="BH775" s="242"/>
      <c r="BI775" s="7"/>
      <c r="BJ775" s="247"/>
      <c r="BK775" s="7"/>
      <c r="BL775" s="247"/>
      <c r="BM775" s="7"/>
      <c r="BN775" s="8"/>
      <c r="BO775" s="7"/>
      <c r="BP775" s="247"/>
      <c r="BQ775" s="7"/>
      <c r="BR775" s="247"/>
      <c r="BS775" s="7"/>
      <c r="BT775" s="247"/>
      <c r="BU775" s="7"/>
      <c r="BV775" s="247"/>
      <c r="BW775" s="7"/>
      <c r="BX775" s="8"/>
      <c r="BY775" s="7"/>
      <c r="BZ775" s="8"/>
      <c r="CB775" s="41"/>
      <c r="CC775" s="41">
        <f t="shared" si="55"/>
        <v>0</v>
      </c>
      <c r="CD775">
        <f t="shared" si="57"/>
        <v>0</v>
      </c>
    </row>
    <row r="776" spans="2:84" x14ac:dyDescent="0.25">
      <c r="B776" s="6"/>
      <c r="C776" s="10"/>
      <c r="D776" s="32"/>
      <c r="E776" s="10"/>
      <c r="F776" s="32"/>
      <c r="G776" s="10"/>
      <c r="H776" s="32"/>
      <c r="I776" s="10"/>
      <c r="J776" s="32"/>
      <c r="K776" s="94"/>
      <c r="L776" s="32"/>
      <c r="M776" s="10"/>
      <c r="N776" s="32"/>
      <c r="O776" s="10"/>
      <c r="P776" s="32"/>
      <c r="Q776" s="10"/>
      <c r="R776" s="32"/>
      <c r="S776" s="10"/>
      <c r="T776" s="32"/>
      <c r="U776" s="10"/>
      <c r="V776" s="32"/>
      <c r="W776" s="10"/>
      <c r="X776" s="32"/>
      <c r="Y776" s="10"/>
      <c r="Z776" s="32"/>
      <c r="AA776" s="10"/>
      <c r="AB776" s="32"/>
      <c r="AC776" s="10"/>
      <c r="AD776" s="32"/>
      <c r="AE776" s="10"/>
      <c r="AF776" s="32"/>
      <c r="AG776" s="10"/>
      <c r="AH776" s="32"/>
      <c r="AI776" s="10"/>
      <c r="AJ776" s="32"/>
      <c r="AK776" s="10"/>
      <c r="AL776" s="32"/>
      <c r="AM776" s="10"/>
      <c r="AN776" s="32"/>
      <c r="AO776" s="10"/>
      <c r="AP776" s="32"/>
      <c r="AQ776" s="10"/>
      <c r="AR776" s="32"/>
      <c r="AS776" s="10"/>
      <c r="AT776" s="32"/>
      <c r="AU776" s="10"/>
      <c r="AV776" s="32"/>
      <c r="AW776" s="10"/>
      <c r="AX776" s="242"/>
      <c r="AY776" s="10"/>
      <c r="AZ776" s="32"/>
      <c r="BA776" s="10"/>
      <c r="BB776" s="242"/>
      <c r="BC776" s="10"/>
      <c r="BD776" s="242"/>
      <c r="BE776" s="7"/>
      <c r="BF776" s="247"/>
      <c r="BG776" s="10"/>
      <c r="BH776" s="242"/>
      <c r="BI776" s="7"/>
      <c r="BJ776" s="247"/>
      <c r="BK776" s="7"/>
      <c r="BL776" s="247"/>
      <c r="BM776" s="7"/>
      <c r="BN776" s="8"/>
      <c r="BO776" s="7"/>
      <c r="BP776" s="247"/>
      <c r="BQ776" s="7"/>
      <c r="BR776" s="247"/>
      <c r="BS776" s="7"/>
      <c r="BT776" s="247"/>
      <c r="BU776" s="7"/>
      <c r="BV776" s="247"/>
      <c r="BW776" s="7"/>
      <c r="BX776" s="8"/>
      <c r="BY776" s="7"/>
      <c r="BZ776" s="8"/>
      <c r="CB776" s="41"/>
      <c r="CC776" s="41">
        <f t="shared" si="55"/>
        <v>0</v>
      </c>
      <c r="CD776">
        <f t="shared" si="57"/>
        <v>0</v>
      </c>
      <c r="CF776" s="39"/>
    </row>
    <row r="777" spans="2:84" x14ac:dyDescent="0.25">
      <c r="B777" s="6"/>
      <c r="C777" s="10"/>
      <c r="D777" s="32"/>
      <c r="E777" s="10"/>
      <c r="F777" s="32"/>
      <c r="G777" s="10"/>
      <c r="H777" s="32"/>
      <c r="I777" s="10"/>
      <c r="J777" s="32"/>
      <c r="K777" s="94"/>
      <c r="L777" s="32"/>
      <c r="M777" s="10"/>
      <c r="N777" s="32"/>
      <c r="O777" s="10"/>
      <c r="P777" s="32"/>
      <c r="Q777" s="10"/>
      <c r="R777" s="32"/>
      <c r="S777" s="10"/>
      <c r="T777" s="32"/>
      <c r="U777" s="10"/>
      <c r="V777" s="32"/>
      <c r="W777" s="10"/>
      <c r="X777" s="32"/>
      <c r="Y777" s="10"/>
      <c r="Z777" s="32"/>
      <c r="AA777" s="10"/>
      <c r="AB777" s="32"/>
      <c r="AC777" s="10"/>
      <c r="AD777" s="32"/>
      <c r="AE777" s="10"/>
      <c r="AF777" s="32"/>
      <c r="AG777" s="10"/>
      <c r="AH777" s="32"/>
      <c r="AI777" s="10"/>
      <c r="AJ777" s="32"/>
      <c r="AK777" s="10"/>
      <c r="AL777" s="32"/>
      <c r="AM777" s="10"/>
      <c r="AN777" s="32"/>
      <c r="AO777" s="10"/>
      <c r="AP777" s="32"/>
      <c r="AQ777" s="10"/>
      <c r="AR777" s="32"/>
      <c r="AS777" s="10"/>
      <c r="AT777" s="32"/>
      <c r="AU777" s="10"/>
      <c r="AV777" s="32"/>
      <c r="AW777" s="10"/>
      <c r="AX777" s="242"/>
      <c r="AY777" s="10"/>
      <c r="AZ777" s="32"/>
      <c r="BA777" s="10"/>
      <c r="BB777" s="242"/>
      <c r="BC777" s="10"/>
      <c r="BD777" s="242"/>
      <c r="BE777" s="7"/>
      <c r="BF777" s="247"/>
      <c r="BG777" s="10"/>
      <c r="BH777" s="242"/>
      <c r="BI777" s="7"/>
      <c r="BJ777" s="247"/>
      <c r="BK777" s="7"/>
      <c r="BL777" s="247"/>
      <c r="BM777" s="7"/>
      <c r="BN777" s="8"/>
      <c r="BO777" s="7"/>
      <c r="BP777" s="247"/>
      <c r="BQ777" s="7"/>
      <c r="BR777" s="247"/>
      <c r="BS777" s="7"/>
      <c r="BT777" s="247"/>
      <c r="BU777" s="7"/>
      <c r="BV777" s="247"/>
      <c r="BW777" s="7"/>
      <c r="BX777" s="8"/>
      <c r="BY777" s="7"/>
      <c r="BZ777" s="8"/>
      <c r="CB777" s="41"/>
      <c r="CC777" s="41">
        <f t="shared" si="55"/>
        <v>0</v>
      </c>
      <c r="CD777">
        <f t="shared" si="57"/>
        <v>0</v>
      </c>
      <c r="CF777" s="39"/>
    </row>
    <row r="778" spans="2:84" x14ac:dyDescent="0.25">
      <c r="B778" s="6"/>
      <c r="C778" s="10"/>
      <c r="D778" s="32"/>
      <c r="E778" s="10"/>
      <c r="F778" s="32"/>
      <c r="G778" s="10"/>
      <c r="H778" s="32"/>
      <c r="I778" s="10"/>
      <c r="J778" s="32"/>
      <c r="K778" s="94"/>
      <c r="L778" s="32"/>
      <c r="M778" s="10"/>
      <c r="N778" s="32"/>
      <c r="O778" s="10"/>
      <c r="P778" s="32"/>
      <c r="Q778" s="10"/>
      <c r="R778" s="32"/>
      <c r="S778" s="10"/>
      <c r="T778" s="32"/>
      <c r="U778" s="10"/>
      <c r="V778" s="32"/>
      <c r="W778" s="10"/>
      <c r="X778" s="32"/>
      <c r="Y778" s="10"/>
      <c r="Z778" s="32"/>
      <c r="AA778" s="10"/>
      <c r="AB778" s="32"/>
      <c r="AC778" s="10"/>
      <c r="AD778" s="32"/>
      <c r="AE778" s="10"/>
      <c r="AF778" s="32"/>
      <c r="AG778" s="10"/>
      <c r="AH778" s="32"/>
      <c r="AI778" s="10"/>
      <c r="AJ778" s="32"/>
      <c r="AK778" s="10"/>
      <c r="AL778" s="32"/>
      <c r="AM778" s="10"/>
      <c r="AN778" s="32"/>
      <c r="AO778" s="10"/>
      <c r="AP778" s="32"/>
      <c r="AQ778" s="10"/>
      <c r="AR778" s="32"/>
      <c r="AS778" s="10"/>
      <c r="AT778" s="32"/>
      <c r="AU778" s="10"/>
      <c r="AV778" s="32"/>
      <c r="AW778" s="10"/>
      <c r="AX778" s="242"/>
      <c r="AY778" s="10"/>
      <c r="AZ778" s="32"/>
      <c r="BA778" s="10"/>
      <c r="BB778" s="242"/>
      <c r="BC778" s="10"/>
      <c r="BD778" s="242"/>
      <c r="BE778" s="7"/>
      <c r="BF778" s="247"/>
      <c r="BG778" s="10"/>
      <c r="BH778" s="242"/>
      <c r="BI778" s="7"/>
      <c r="BJ778" s="247"/>
      <c r="BK778" s="7"/>
      <c r="BL778" s="247"/>
      <c r="BM778" s="7"/>
      <c r="BN778" s="8"/>
      <c r="BO778" s="7"/>
      <c r="BP778" s="247"/>
      <c r="BQ778" s="7"/>
      <c r="BR778" s="247"/>
      <c r="BS778" s="7"/>
      <c r="BT778" s="247"/>
      <c r="BU778" s="7"/>
      <c r="BV778" s="247"/>
      <c r="BW778" s="7"/>
      <c r="BX778" s="8"/>
      <c r="BY778" s="7"/>
      <c r="BZ778" s="8"/>
      <c r="CB778" s="41"/>
      <c r="CC778" s="41">
        <f t="shared" si="55"/>
        <v>0</v>
      </c>
      <c r="CD778">
        <f t="shared" si="57"/>
        <v>0</v>
      </c>
      <c r="CF778" s="39"/>
    </row>
    <row r="779" spans="2:84" x14ac:dyDescent="0.25">
      <c r="B779" s="6"/>
      <c r="C779" s="10"/>
      <c r="D779" s="32"/>
      <c r="E779" s="10"/>
      <c r="F779" s="32"/>
      <c r="G779" s="10"/>
      <c r="H779" s="32"/>
      <c r="I779" s="10"/>
      <c r="J779" s="32"/>
      <c r="K779" s="94"/>
      <c r="L779" s="32"/>
      <c r="M779" s="10"/>
      <c r="N779" s="32"/>
      <c r="O779" s="10"/>
      <c r="P779" s="32"/>
      <c r="Q779" s="10"/>
      <c r="R779" s="32"/>
      <c r="S779" s="10"/>
      <c r="T779" s="32"/>
      <c r="U779" s="10"/>
      <c r="V779" s="32"/>
      <c r="W779" s="10"/>
      <c r="X779" s="32"/>
      <c r="Y779" s="10"/>
      <c r="Z779" s="32"/>
      <c r="AA779" s="10"/>
      <c r="AB779" s="32"/>
      <c r="AC779" s="10"/>
      <c r="AD779" s="32"/>
      <c r="AE779" s="10"/>
      <c r="AF779" s="32"/>
      <c r="AG779" s="10"/>
      <c r="AH779" s="32"/>
      <c r="AI779" s="10"/>
      <c r="AJ779" s="32"/>
      <c r="AK779" s="10"/>
      <c r="AL779" s="32"/>
      <c r="AM779" s="10"/>
      <c r="AN779" s="32"/>
      <c r="AO779" s="10"/>
      <c r="AP779" s="32"/>
      <c r="AQ779" s="10"/>
      <c r="AR779" s="32"/>
      <c r="AS779" s="10"/>
      <c r="AT779" s="32"/>
      <c r="AU779" s="10"/>
      <c r="AV779" s="32"/>
      <c r="AW779" s="10"/>
      <c r="AX779" s="242"/>
      <c r="AY779" s="10"/>
      <c r="AZ779" s="32"/>
      <c r="BA779" s="10"/>
      <c r="BB779" s="242"/>
      <c r="BC779" s="10"/>
      <c r="BD779" s="242"/>
      <c r="BE779" s="7"/>
      <c r="BF779" s="247"/>
      <c r="BG779" s="10"/>
      <c r="BH779" s="242"/>
      <c r="BI779" s="7"/>
      <c r="BJ779" s="247"/>
      <c r="BK779" s="7"/>
      <c r="BL779" s="247"/>
      <c r="BM779" s="7"/>
      <c r="BN779" s="8"/>
      <c r="BO779" s="7"/>
      <c r="BP779" s="247"/>
      <c r="BQ779" s="7"/>
      <c r="BR779" s="247"/>
      <c r="BS779" s="7"/>
      <c r="BT779" s="247"/>
      <c r="BU779" s="7"/>
      <c r="BV779" s="247"/>
      <c r="BW779" s="7"/>
      <c r="BX779" s="8"/>
      <c r="BY779" s="7"/>
      <c r="BZ779" s="8"/>
      <c r="CB779" s="41"/>
      <c r="CC779" s="41">
        <f t="shared" si="55"/>
        <v>0</v>
      </c>
      <c r="CD779">
        <f t="shared" si="57"/>
        <v>0</v>
      </c>
      <c r="CF779" s="39"/>
    </row>
    <row r="780" spans="2:84" x14ac:dyDescent="0.25">
      <c r="B780" s="6"/>
      <c r="C780" s="10"/>
      <c r="D780" s="32"/>
      <c r="E780" s="10"/>
      <c r="F780" s="32"/>
      <c r="G780" s="10"/>
      <c r="H780" s="32"/>
      <c r="I780" s="10"/>
      <c r="J780" s="32"/>
      <c r="K780" s="10"/>
      <c r="L780" s="32"/>
      <c r="M780" s="10"/>
      <c r="N780" s="32"/>
      <c r="O780" s="10"/>
      <c r="P780" s="32"/>
      <c r="Q780" s="10"/>
      <c r="R780" s="32"/>
      <c r="S780" s="10"/>
      <c r="T780" s="32"/>
      <c r="U780" s="10"/>
      <c r="V780" s="32"/>
      <c r="W780" s="10"/>
      <c r="X780" s="32"/>
      <c r="Y780" s="10"/>
      <c r="Z780" s="32"/>
      <c r="AA780" s="10"/>
      <c r="AB780" s="32"/>
      <c r="AC780" s="10"/>
      <c r="AD780" s="32"/>
      <c r="AE780" s="10"/>
      <c r="AF780" s="32"/>
      <c r="AG780" s="10"/>
      <c r="AH780" s="32"/>
      <c r="AI780" s="10"/>
      <c r="AJ780" s="32"/>
      <c r="AK780" s="10"/>
      <c r="AL780" s="32"/>
      <c r="AM780" s="10"/>
      <c r="AN780" s="32"/>
      <c r="AO780" s="10"/>
      <c r="AP780" s="32"/>
      <c r="AQ780" s="10"/>
      <c r="AR780" s="32"/>
      <c r="AS780" s="10"/>
      <c r="AT780" s="32"/>
      <c r="AU780" s="10"/>
      <c r="AV780" s="32"/>
      <c r="AW780" s="10"/>
      <c r="AX780" s="32"/>
      <c r="AY780" s="10"/>
      <c r="AZ780" s="32"/>
      <c r="BA780" s="10"/>
      <c r="BB780" s="32"/>
      <c r="BC780" s="10"/>
      <c r="BD780" s="32"/>
      <c r="BE780" s="7"/>
      <c r="BF780" s="247"/>
      <c r="BG780" s="10"/>
      <c r="BH780" s="32"/>
      <c r="BI780" s="7"/>
      <c r="BJ780" s="247"/>
      <c r="BK780" s="7"/>
      <c r="BL780" s="247"/>
      <c r="BM780" s="7"/>
      <c r="BN780" s="8"/>
      <c r="BO780" s="7"/>
      <c r="BP780" s="247"/>
      <c r="BQ780" s="7"/>
      <c r="BR780" s="247"/>
      <c r="BS780" s="7"/>
      <c r="BT780" s="247"/>
      <c r="BU780" s="7"/>
      <c r="BV780" s="247"/>
      <c r="BW780" s="7"/>
      <c r="BX780" s="8"/>
      <c r="BY780" s="7"/>
      <c r="BZ780" s="8"/>
      <c r="CB780" s="41"/>
      <c r="CC780" s="41">
        <f t="shared" si="55"/>
        <v>0</v>
      </c>
      <c r="CD780">
        <f t="shared" si="57"/>
        <v>0</v>
      </c>
    </row>
    <row r="781" spans="2:84" x14ac:dyDescent="0.25">
      <c r="B781" s="6"/>
      <c r="C781" s="10"/>
      <c r="D781" s="32"/>
      <c r="E781" s="10"/>
      <c r="F781" s="32"/>
      <c r="G781" s="10"/>
      <c r="H781" s="32"/>
      <c r="I781" s="10"/>
      <c r="J781" s="32"/>
      <c r="K781" s="94"/>
      <c r="L781" s="32"/>
      <c r="M781" s="10"/>
      <c r="N781" s="32"/>
      <c r="O781" s="10"/>
      <c r="P781" s="32"/>
      <c r="Q781" s="10"/>
      <c r="R781" s="32"/>
      <c r="S781" s="10"/>
      <c r="T781" s="32"/>
      <c r="U781" s="10"/>
      <c r="V781" s="32"/>
      <c r="W781" s="10"/>
      <c r="X781" s="32"/>
      <c r="Y781" s="10"/>
      <c r="Z781" s="32"/>
      <c r="AA781" s="10"/>
      <c r="AB781" s="32"/>
      <c r="AC781" s="10"/>
      <c r="AD781" s="32"/>
      <c r="AE781" s="10"/>
      <c r="AF781" s="32"/>
      <c r="AG781" s="10"/>
      <c r="AH781" s="32"/>
      <c r="AI781" s="10"/>
      <c r="AJ781" s="32"/>
      <c r="AK781" s="10"/>
      <c r="AL781" s="32"/>
      <c r="AM781" s="10"/>
      <c r="AN781" s="32"/>
      <c r="AO781" s="10"/>
      <c r="AP781" s="32"/>
      <c r="AQ781" s="10"/>
      <c r="AR781" s="32"/>
      <c r="AS781" s="10"/>
      <c r="AT781" s="32"/>
      <c r="AU781" s="10"/>
      <c r="AV781" s="32"/>
      <c r="AW781" s="10"/>
      <c r="AX781" s="242"/>
      <c r="AY781" s="10"/>
      <c r="AZ781" s="32"/>
      <c r="BA781" s="10"/>
      <c r="BB781" s="242"/>
      <c r="BC781" s="10"/>
      <c r="BD781" s="242"/>
      <c r="BE781" s="7"/>
      <c r="BF781" s="247"/>
      <c r="BG781" s="10"/>
      <c r="BH781" s="242"/>
      <c r="BI781" s="7"/>
      <c r="BJ781" s="247"/>
      <c r="BK781" s="7"/>
      <c r="BL781" s="247"/>
      <c r="BM781" s="7"/>
      <c r="BN781" s="8"/>
      <c r="BO781" s="7"/>
      <c r="BP781" s="247"/>
      <c r="BQ781" s="7"/>
      <c r="BR781" s="247"/>
      <c r="BS781" s="7"/>
      <c r="BT781" s="247"/>
      <c r="BU781" s="7"/>
      <c r="BV781" s="247"/>
      <c r="BW781" s="7"/>
      <c r="BX781" s="8"/>
      <c r="BY781" s="7"/>
      <c r="BZ781" s="8"/>
      <c r="CB781" s="41"/>
      <c r="CC781" s="41">
        <f t="shared" si="55"/>
        <v>0</v>
      </c>
      <c r="CD781">
        <f t="shared" si="57"/>
        <v>0</v>
      </c>
      <c r="CF781" s="39"/>
    </row>
    <row r="782" spans="2:84" x14ac:dyDescent="0.25">
      <c r="B782" s="6"/>
      <c r="C782" s="10"/>
      <c r="D782" s="32"/>
      <c r="E782" s="10"/>
      <c r="F782" s="32"/>
      <c r="G782" s="10"/>
      <c r="H782" s="32"/>
      <c r="I782" s="10"/>
      <c r="J782" s="32"/>
      <c r="K782" s="94"/>
      <c r="L782" s="32"/>
      <c r="M782" s="10"/>
      <c r="N782" s="32"/>
      <c r="O782" s="10"/>
      <c r="P782" s="32"/>
      <c r="Q782" s="10"/>
      <c r="R782" s="32"/>
      <c r="S782" s="10"/>
      <c r="T782" s="32"/>
      <c r="U782" s="10"/>
      <c r="V782" s="32"/>
      <c r="W782" s="10"/>
      <c r="X782" s="32"/>
      <c r="Y782" s="10"/>
      <c r="Z782" s="32"/>
      <c r="AA782" s="10"/>
      <c r="AB782" s="32"/>
      <c r="AC782" s="10"/>
      <c r="AD782" s="32"/>
      <c r="AE782" s="10"/>
      <c r="AF782" s="32"/>
      <c r="AG782" s="10"/>
      <c r="AH782" s="32"/>
      <c r="AI782" s="10"/>
      <c r="AJ782" s="32"/>
      <c r="AK782" s="10"/>
      <c r="AL782" s="32"/>
      <c r="AM782" s="10"/>
      <c r="AN782" s="32"/>
      <c r="AO782" s="10"/>
      <c r="AP782" s="32"/>
      <c r="AQ782" s="10"/>
      <c r="AR782" s="32"/>
      <c r="AS782" s="10"/>
      <c r="AT782" s="32"/>
      <c r="AU782" s="10"/>
      <c r="AV782" s="32"/>
      <c r="AW782" s="10"/>
      <c r="AX782" s="242"/>
      <c r="AY782" s="10"/>
      <c r="AZ782" s="32"/>
      <c r="BA782" s="10"/>
      <c r="BB782" s="242"/>
      <c r="BC782" s="10"/>
      <c r="BD782" s="242"/>
      <c r="BE782" s="7"/>
      <c r="BF782" s="247"/>
      <c r="BG782" s="10"/>
      <c r="BH782" s="242"/>
      <c r="BI782" s="7"/>
      <c r="BJ782" s="247"/>
      <c r="BK782" s="7"/>
      <c r="BL782" s="247"/>
      <c r="BM782" s="7"/>
      <c r="BN782" s="8"/>
      <c r="BO782" s="7"/>
      <c r="BP782" s="247"/>
      <c r="BQ782" s="7"/>
      <c r="BR782" s="247"/>
      <c r="BS782" s="7"/>
      <c r="BT782" s="247"/>
      <c r="BU782" s="7"/>
      <c r="BV782" s="247"/>
      <c r="BW782" s="7"/>
      <c r="BX782" s="8"/>
      <c r="BY782" s="7"/>
      <c r="BZ782" s="8"/>
      <c r="CB782" s="41"/>
      <c r="CC782" s="41">
        <f t="shared" si="55"/>
        <v>0</v>
      </c>
      <c r="CD782">
        <f t="shared" si="57"/>
        <v>0</v>
      </c>
      <c r="CF782" s="39"/>
    </row>
    <row r="783" spans="2:84" x14ac:dyDescent="0.25">
      <c r="B783" s="6"/>
      <c r="C783" s="10"/>
      <c r="D783" s="32"/>
      <c r="E783" s="10"/>
      <c r="F783" s="32"/>
      <c r="G783" s="10"/>
      <c r="H783" s="32"/>
      <c r="I783" s="10"/>
      <c r="J783" s="32"/>
      <c r="K783" s="10"/>
      <c r="L783" s="32"/>
      <c r="M783" s="10"/>
      <c r="N783" s="32"/>
      <c r="O783" s="10"/>
      <c r="P783" s="32"/>
      <c r="Q783" s="10"/>
      <c r="R783" s="32"/>
      <c r="S783" s="10"/>
      <c r="T783" s="32"/>
      <c r="U783" s="10"/>
      <c r="V783" s="32"/>
      <c r="W783" s="10"/>
      <c r="X783" s="32"/>
      <c r="Y783" s="10"/>
      <c r="Z783" s="32"/>
      <c r="AA783" s="10"/>
      <c r="AB783" s="32"/>
      <c r="AC783" s="10"/>
      <c r="AD783" s="32"/>
      <c r="AE783" s="10"/>
      <c r="AF783" s="32"/>
      <c r="AG783" s="10"/>
      <c r="AH783" s="32"/>
      <c r="AI783" s="10"/>
      <c r="AJ783" s="32"/>
      <c r="AK783" s="10"/>
      <c r="AL783" s="32"/>
      <c r="AM783" s="10"/>
      <c r="AN783" s="32"/>
      <c r="AO783" s="10"/>
      <c r="AP783" s="32"/>
      <c r="AQ783" s="10"/>
      <c r="AR783" s="32"/>
      <c r="AS783" s="10"/>
      <c r="AT783" s="32"/>
      <c r="AU783" s="10"/>
      <c r="AV783" s="32"/>
      <c r="AW783" s="10"/>
      <c r="AX783" s="242"/>
      <c r="AY783" s="10"/>
      <c r="AZ783" s="32"/>
      <c r="BA783" s="10"/>
      <c r="BB783" s="242"/>
      <c r="BC783" s="10"/>
      <c r="BD783" s="242"/>
      <c r="BE783" s="7"/>
      <c r="BF783" s="247"/>
      <c r="BG783" s="10"/>
      <c r="BH783" s="242"/>
      <c r="BI783" s="7"/>
      <c r="BJ783" s="247"/>
      <c r="BK783" s="7"/>
      <c r="BL783" s="247"/>
      <c r="BM783" s="7"/>
      <c r="BN783" s="8"/>
      <c r="BO783" s="7"/>
      <c r="BP783" s="247"/>
      <c r="BQ783" s="7"/>
      <c r="BR783" s="247"/>
      <c r="BS783" s="7"/>
      <c r="BT783" s="247"/>
      <c r="BU783" s="7"/>
      <c r="BV783" s="247"/>
      <c r="BW783" s="7"/>
      <c r="BX783" s="8"/>
      <c r="BY783" s="7"/>
      <c r="BZ783" s="8"/>
      <c r="CB783" s="41"/>
      <c r="CC783" s="41">
        <f t="shared" si="55"/>
        <v>0</v>
      </c>
      <c r="CD783">
        <f t="shared" si="57"/>
        <v>0</v>
      </c>
    </row>
    <row r="784" spans="2:84" x14ac:dyDescent="0.25">
      <c r="B784" s="6"/>
      <c r="C784" s="10"/>
      <c r="D784" s="32"/>
      <c r="E784" s="10"/>
      <c r="F784" s="32"/>
      <c r="G784" s="10"/>
      <c r="H784" s="32"/>
      <c r="I784" s="10"/>
      <c r="J784" s="32"/>
      <c r="K784" s="94"/>
      <c r="L784" s="32"/>
      <c r="M784" s="10"/>
      <c r="N784" s="32"/>
      <c r="O784" s="10"/>
      <c r="P784" s="32"/>
      <c r="Q784" s="10"/>
      <c r="R784" s="32"/>
      <c r="S784" s="10"/>
      <c r="T784" s="32"/>
      <c r="U784" s="10"/>
      <c r="V784" s="32"/>
      <c r="W784" s="10"/>
      <c r="X784" s="32"/>
      <c r="Y784" s="10"/>
      <c r="Z784" s="32"/>
      <c r="AA784" s="10"/>
      <c r="AB784" s="32"/>
      <c r="AC784" s="10"/>
      <c r="AD784" s="32"/>
      <c r="AE784" s="10"/>
      <c r="AF784" s="32"/>
      <c r="AG784" s="10"/>
      <c r="AH784" s="32"/>
      <c r="AI784" s="10"/>
      <c r="AJ784" s="32"/>
      <c r="AK784" s="10"/>
      <c r="AL784" s="32"/>
      <c r="AM784" s="10"/>
      <c r="AN784" s="32"/>
      <c r="AO784" s="10"/>
      <c r="AP784" s="32"/>
      <c r="AQ784" s="10"/>
      <c r="AR784" s="32"/>
      <c r="AS784" s="10"/>
      <c r="AT784" s="32"/>
      <c r="AU784" s="10"/>
      <c r="AV784" s="32"/>
      <c r="AW784" s="10"/>
      <c r="AX784" s="242"/>
      <c r="AY784" s="10"/>
      <c r="AZ784" s="32"/>
      <c r="BA784" s="10"/>
      <c r="BB784" s="242"/>
      <c r="BC784" s="10"/>
      <c r="BD784" s="242"/>
      <c r="BE784" s="7"/>
      <c r="BF784" s="247"/>
      <c r="BG784" s="10"/>
      <c r="BH784" s="242"/>
      <c r="BI784" s="7"/>
      <c r="BJ784" s="247"/>
      <c r="BK784" s="7"/>
      <c r="BL784" s="247"/>
      <c r="BM784" s="7"/>
      <c r="BN784" s="8"/>
      <c r="BO784" s="7"/>
      <c r="BP784" s="247"/>
      <c r="BQ784" s="7"/>
      <c r="BR784" s="247"/>
      <c r="BS784" s="7"/>
      <c r="BT784" s="247"/>
      <c r="BU784" s="7"/>
      <c r="BV784" s="247"/>
      <c r="BW784" s="7"/>
      <c r="BX784" s="8"/>
      <c r="BY784" s="7"/>
      <c r="BZ784" s="8"/>
      <c r="CB784" s="41"/>
      <c r="CC784" s="41">
        <f t="shared" si="55"/>
        <v>0</v>
      </c>
      <c r="CD784">
        <f t="shared" si="57"/>
        <v>0</v>
      </c>
      <c r="CF784" s="39"/>
    </row>
    <row r="785" spans="2:84" x14ac:dyDescent="0.25">
      <c r="B785" s="6"/>
      <c r="C785" s="10"/>
      <c r="D785" s="32"/>
      <c r="E785" s="10"/>
      <c r="F785" s="32"/>
      <c r="G785" s="10"/>
      <c r="H785" s="32"/>
      <c r="I785" s="10"/>
      <c r="J785" s="32"/>
      <c r="K785" s="94"/>
      <c r="L785" s="32"/>
      <c r="M785" s="10"/>
      <c r="N785" s="32"/>
      <c r="O785" s="10"/>
      <c r="P785" s="32"/>
      <c r="Q785" s="10"/>
      <c r="R785" s="32"/>
      <c r="S785" s="10"/>
      <c r="T785" s="32"/>
      <c r="U785" s="10"/>
      <c r="V785" s="32"/>
      <c r="W785" s="10"/>
      <c r="X785" s="32"/>
      <c r="Y785" s="10"/>
      <c r="Z785" s="32"/>
      <c r="AA785" s="10"/>
      <c r="AB785" s="32"/>
      <c r="AC785" s="10"/>
      <c r="AD785" s="32"/>
      <c r="AE785" s="10"/>
      <c r="AF785" s="32"/>
      <c r="AG785" s="10"/>
      <c r="AH785" s="32"/>
      <c r="AI785" s="10"/>
      <c r="AJ785" s="32"/>
      <c r="AK785" s="10"/>
      <c r="AL785" s="32"/>
      <c r="AM785" s="10"/>
      <c r="AN785" s="32"/>
      <c r="AO785" s="10"/>
      <c r="AP785" s="32"/>
      <c r="AQ785" s="10"/>
      <c r="AR785" s="32"/>
      <c r="AS785" s="10"/>
      <c r="AT785" s="32"/>
      <c r="AU785" s="10"/>
      <c r="AV785" s="32"/>
      <c r="AW785" s="10"/>
      <c r="AX785" s="242"/>
      <c r="AY785" s="10"/>
      <c r="AZ785" s="32"/>
      <c r="BA785" s="10"/>
      <c r="BB785" s="242"/>
      <c r="BC785" s="10"/>
      <c r="BD785" s="242"/>
      <c r="BE785" s="7"/>
      <c r="BF785" s="247"/>
      <c r="BG785" s="10"/>
      <c r="BH785" s="242"/>
      <c r="BI785" s="7"/>
      <c r="BJ785" s="247"/>
      <c r="BK785" s="7"/>
      <c r="BL785" s="247"/>
      <c r="BM785" s="7"/>
      <c r="BN785" s="8"/>
      <c r="BO785" s="7"/>
      <c r="BP785" s="247"/>
      <c r="BQ785" s="7"/>
      <c r="BR785" s="247"/>
      <c r="BS785" s="7"/>
      <c r="BT785" s="247"/>
      <c r="BU785" s="7"/>
      <c r="BV785" s="247"/>
      <c r="BW785" s="7"/>
      <c r="BX785" s="8"/>
      <c r="BY785" s="7"/>
      <c r="BZ785" s="8"/>
      <c r="CB785" s="41"/>
      <c r="CC785" s="41">
        <f t="shared" si="55"/>
        <v>0</v>
      </c>
      <c r="CD785">
        <f t="shared" si="57"/>
        <v>0</v>
      </c>
      <c r="CF785" s="39"/>
    </row>
    <row r="786" spans="2:84" x14ac:dyDescent="0.25">
      <c r="B786" s="6"/>
      <c r="C786" s="10"/>
      <c r="D786" s="32"/>
      <c r="E786" s="10"/>
      <c r="F786" s="32"/>
      <c r="G786" s="10"/>
      <c r="H786" s="32"/>
      <c r="I786" s="10"/>
      <c r="J786" s="32"/>
      <c r="K786" s="10"/>
      <c r="L786" s="32"/>
      <c r="M786" s="10"/>
      <c r="N786" s="32"/>
      <c r="O786" s="10"/>
      <c r="P786" s="32"/>
      <c r="Q786" s="10"/>
      <c r="R786" s="32"/>
      <c r="S786" s="10"/>
      <c r="T786" s="32"/>
      <c r="U786" s="10"/>
      <c r="V786" s="32"/>
      <c r="W786" s="10"/>
      <c r="X786" s="32"/>
      <c r="Y786" s="10"/>
      <c r="Z786" s="32"/>
      <c r="AA786" s="10"/>
      <c r="AB786" s="32"/>
      <c r="AC786" s="10"/>
      <c r="AD786" s="32"/>
      <c r="AE786" s="10"/>
      <c r="AF786" s="32"/>
      <c r="AG786" s="10"/>
      <c r="AH786" s="32"/>
      <c r="AI786" s="10"/>
      <c r="AJ786" s="32"/>
      <c r="AK786" s="10"/>
      <c r="AL786" s="32"/>
      <c r="AM786" s="10"/>
      <c r="AN786" s="32"/>
      <c r="AO786" s="10"/>
      <c r="AP786" s="32"/>
      <c r="AQ786" s="10"/>
      <c r="AR786" s="32"/>
      <c r="AS786" s="10"/>
      <c r="AT786" s="32"/>
      <c r="AU786" s="10"/>
      <c r="AV786" s="32"/>
      <c r="AW786" s="10"/>
      <c r="AX786" s="242"/>
      <c r="AY786" s="10"/>
      <c r="AZ786" s="32"/>
      <c r="BA786" s="10"/>
      <c r="BB786" s="242"/>
      <c r="BC786" s="10"/>
      <c r="BD786" s="242"/>
      <c r="BE786" s="7"/>
      <c r="BF786" s="247"/>
      <c r="BG786" s="10"/>
      <c r="BH786" s="242"/>
      <c r="BI786" s="7"/>
      <c r="BJ786" s="247"/>
      <c r="BK786" s="7"/>
      <c r="BL786" s="247"/>
      <c r="BM786" s="7"/>
      <c r="BN786" s="8"/>
      <c r="BO786" s="7"/>
      <c r="BP786" s="247"/>
      <c r="BQ786" s="7"/>
      <c r="BR786" s="247"/>
      <c r="BS786" s="7"/>
      <c r="BT786" s="247"/>
      <c r="BU786" s="7"/>
      <c r="BV786" s="247"/>
      <c r="BW786" s="7"/>
      <c r="BX786" s="8"/>
      <c r="BY786" s="7"/>
      <c r="BZ786" s="8"/>
      <c r="CB786" s="41"/>
      <c r="CC786" s="41">
        <f t="shared" si="55"/>
        <v>0</v>
      </c>
      <c r="CD786">
        <f t="shared" si="57"/>
        <v>0</v>
      </c>
    </row>
    <row r="787" spans="2:84" x14ac:dyDescent="0.25">
      <c r="B787" s="6"/>
      <c r="C787" s="10"/>
      <c r="D787" s="32"/>
      <c r="E787" s="10"/>
      <c r="F787" s="32"/>
      <c r="G787" s="10"/>
      <c r="H787" s="32"/>
      <c r="I787" s="10"/>
      <c r="J787" s="32"/>
      <c r="K787" s="94"/>
      <c r="L787" s="32"/>
      <c r="M787" s="10"/>
      <c r="N787" s="32"/>
      <c r="O787" s="10"/>
      <c r="P787" s="32"/>
      <c r="Q787" s="10"/>
      <c r="R787" s="32"/>
      <c r="S787" s="10"/>
      <c r="T787" s="32"/>
      <c r="U787" s="10"/>
      <c r="V787" s="32"/>
      <c r="W787" s="10"/>
      <c r="X787" s="32"/>
      <c r="Y787" s="10"/>
      <c r="Z787" s="32"/>
      <c r="AA787" s="10"/>
      <c r="AB787" s="32"/>
      <c r="AC787" s="10"/>
      <c r="AD787" s="32"/>
      <c r="AE787" s="10"/>
      <c r="AF787" s="32"/>
      <c r="AG787" s="10"/>
      <c r="AH787" s="32"/>
      <c r="AI787" s="10"/>
      <c r="AJ787" s="32"/>
      <c r="AK787" s="10"/>
      <c r="AL787" s="32"/>
      <c r="AM787" s="10"/>
      <c r="AN787" s="32"/>
      <c r="AO787" s="10"/>
      <c r="AP787" s="32"/>
      <c r="AQ787" s="10"/>
      <c r="AR787" s="32"/>
      <c r="AS787" s="10"/>
      <c r="AT787" s="32"/>
      <c r="AU787" s="10"/>
      <c r="AV787" s="32"/>
      <c r="AW787" s="10"/>
      <c r="AX787" s="242"/>
      <c r="AY787" s="10"/>
      <c r="AZ787" s="32"/>
      <c r="BA787" s="10"/>
      <c r="BB787" s="242"/>
      <c r="BC787" s="10"/>
      <c r="BD787" s="242"/>
      <c r="BE787" s="7"/>
      <c r="BF787" s="247"/>
      <c r="BG787" s="10"/>
      <c r="BH787" s="242"/>
      <c r="BI787" s="7"/>
      <c r="BJ787" s="247"/>
      <c r="BK787" s="7"/>
      <c r="BL787" s="247"/>
      <c r="BM787" s="7"/>
      <c r="BN787" s="8"/>
      <c r="BO787" s="7"/>
      <c r="BP787" s="247"/>
      <c r="BQ787" s="7"/>
      <c r="BR787" s="247"/>
      <c r="BS787" s="7"/>
      <c r="BT787" s="247"/>
      <c r="BU787" s="7"/>
      <c r="BV787" s="247"/>
      <c r="BW787" s="7"/>
      <c r="BX787" s="8"/>
      <c r="BY787" s="7"/>
      <c r="BZ787" s="8"/>
      <c r="CB787" s="41"/>
      <c r="CC787" s="41">
        <f t="shared" si="55"/>
        <v>0</v>
      </c>
      <c r="CD787">
        <f t="shared" si="57"/>
        <v>0</v>
      </c>
      <c r="CF787" s="39"/>
    </row>
    <row r="788" spans="2:84" x14ac:dyDescent="0.25">
      <c r="B788" s="6"/>
      <c r="C788" s="10"/>
      <c r="D788" s="32"/>
      <c r="E788" s="10"/>
      <c r="F788" s="32"/>
      <c r="G788" s="10"/>
      <c r="H788" s="32"/>
      <c r="I788" s="10"/>
      <c r="J788" s="32"/>
      <c r="K788" s="94"/>
      <c r="L788" s="32"/>
      <c r="M788" s="10"/>
      <c r="N788" s="32"/>
      <c r="O788" s="10"/>
      <c r="P788" s="32"/>
      <c r="Q788" s="10"/>
      <c r="R788" s="32"/>
      <c r="S788" s="10"/>
      <c r="T788" s="32"/>
      <c r="U788" s="10"/>
      <c r="V788" s="32"/>
      <c r="W788" s="10"/>
      <c r="X788" s="32"/>
      <c r="Y788" s="10"/>
      <c r="Z788" s="32"/>
      <c r="AA788" s="10"/>
      <c r="AB788" s="32"/>
      <c r="AC788" s="10"/>
      <c r="AD788" s="32"/>
      <c r="AE788" s="10"/>
      <c r="AF788" s="32"/>
      <c r="AG788" s="10"/>
      <c r="AH788" s="32"/>
      <c r="AI788" s="10"/>
      <c r="AJ788" s="32"/>
      <c r="AK788" s="10"/>
      <c r="AL788" s="32"/>
      <c r="AM788" s="10"/>
      <c r="AN788" s="32"/>
      <c r="AO788" s="10"/>
      <c r="AP788" s="32"/>
      <c r="AQ788" s="10"/>
      <c r="AR788" s="32"/>
      <c r="AS788" s="10"/>
      <c r="AT788" s="32"/>
      <c r="AU788" s="10"/>
      <c r="AV788" s="32"/>
      <c r="AW788" s="10"/>
      <c r="AX788" s="242"/>
      <c r="AY788" s="10"/>
      <c r="AZ788" s="32"/>
      <c r="BA788" s="10"/>
      <c r="BB788" s="242"/>
      <c r="BC788" s="10"/>
      <c r="BD788" s="242"/>
      <c r="BE788" s="7"/>
      <c r="BF788" s="247"/>
      <c r="BG788" s="10"/>
      <c r="BH788" s="242"/>
      <c r="BI788" s="7"/>
      <c r="BJ788" s="247"/>
      <c r="BK788" s="7"/>
      <c r="BL788" s="247"/>
      <c r="BM788" s="7"/>
      <c r="BN788" s="8"/>
      <c r="BO788" s="7"/>
      <c r="BP788" s="247"/>
      <c r="BQ788" s="7"/>
      <c r="BR788" s="247"/>
      <c r="BS788" s="7"/>
      <c r="BT788" s="247"/>
      <c r="BU788" s="7"/>
      <c r="BV788" s="247"/>
      <c r="BW788" s="7"/>
      <c r="BX788" s="8"/>
      <c r="BY788" s="7"/>
      <c r="BZ788" s="8"/>
      <c r="CB788" s="41"/>
      <c r="CC788" s="41">
        <f t="shared" si="55"/>
        <v>0</v>
      </c>
      <c r="CD788">
        <f t="shared" si="57"/>
        <v>0</v>
      </c>
      <c r="CF788" s="39"/>
    </row>
    <row r="789" spans="2:84" x14ac:dyDescent="0.25">
      <c r="B789" s="6"/>
      <c r="C789" s="10"/>
      <c r="D789" s="32"/>
      <c r="E789" s="10"/>
      <c r="F789" s="32"/>
      <c r="G789" s="10"/>
      <c r="H789" s="32"/>
      <c r="I789" s="10"/>
      <c r="J789" s="32"/>
      <c r="K789" s="10"/>
      <c r="L789" s="32"/>
      <c r="M789" s="10"/>
      <c r="N789" s="32"/>
      <c r="O789" s="10"/>
      <c r="P789" s="32"/>
      <c r="Q789" s="10"/>
      <c r="R789" s="32"/>
      <c r="S789" s="10"/>
      <c r="T789" s="32"/>
      <c r="U789" s="10"/>
      <c r="V789" s="32"/>
      <c r="W789" s="10"/>
      <c r="X789" s="32"/>
      <c r="Y789" s="10"/>
      <c r="Z789" s="32"/>
      <c r="AA789" s="10"/>
      <c r="AB789" s="32"/>
      <c r="AC789" s="10"/>
      <c r="AD789" s="32"/>
      <c r="AE789" s="10"/>
      <c r="AF789" s="32"/>
      <c r="AG789" s="10"/>
      <c r="AH789" s="32"/>
      <c r="AI789" s="10"/>
      <c r="AJ789" s="32"/>
      <c r="AK789" s="10"/>
      <c r="AL789" s="32"/>
      <c r="AM789" s="10"/>
      <c r="AN789" s="32"/>
      <c r="AO789" s="10"/>
      <c r="AP789" s="32"/>
      <c r="AQ789" s="10"/>
      <c r="AR789" s="32"/>
      <c r="AS789" s="10"/>
      <c r="AT789" s="32"/>
      <c r="AU789" s="10"/>
      <c r="AV789" s="32"/>
      <c r="AW789" s="10"/>
      <c r="AX789" s="242"/>
      <c r="AY789" s="10"/>
      <c r="AZ789" s="32"/>
      <c r="BA789" s="10"/>
      <c r="BB789" s="242"/>
      <c r="BC789" s="10"/>
      <c r="BD789" s="242"/>
      <c r="BE789" s="7"/>
      <c r="BF789" s="247"/>
      <c r="BG789" s="10"/>
      <c r="BH789" s="242"/>
      <c r="BI789" s="7"/>
      <c r="BJ789" s="247"/>
      <c r="BK789" s="7"/>
      <c r="BL789" s="247"/>
      <c r="BM789" s="7"/>
      <c r="BN789" s="8"/>
      <c r="BO789" s="7"/>
      <c r="BP789" s="247"/>
      <c r="BQ789" s="7"/>
      <c r="BR789" s="247"/>
      <c r="BS789" s="7"/>
      <c r="BT789" s="247"/>
      <c r="BU789" s="7"/>
      <c r="BV789" s="247"/>
      <c r="BW789" s="7"/>
      <c r="BX789" s="8"/>
      <c r="BY789" s="7"/>
      <c r="BZ789" s="8"/>
      <c r="CB789" s="41"/>
      <c r="CC789" s="41">
        <f t="shared" si="55"/>
        <v>0</v>
      </c>
      <c r="CD789">
        <f t="shared" si="57"/>
        <v>0</v>
      </c>
    </row>
    <row r="790" spans="2:84" x14ac:dyDescent="0.25">
      <c r="B790" s="6"/>
      <c r="C790" s="10"/>
      <c r="D790" s="32"/>
      <c r="E790" s="10"/>
      <c r="F790" s="32"/>
      <c r="G790" s="10"/>
      <c r="H790" s="32"/>
      <c r="I790" s="10"/>
      <c r="J790" s="32"/>
      <c r="K790" s="10"/>
      <c r="L790" s="32"/>
      <c r="M790" s="10"/>
      <c r="N790" s="32"/>
      <c r="O790" s="10"/>
      <c r="P790" s="32"/>
      <c r="Q790" s="10"/>
      <c r="R790" s="32"/>
      <c r="S790" s="10"/>
      <c r="T790" s="32"/>
      <c r="U790" s="10"/>
      <c r="V790" s="32"/>
      <c r="W790" s="10"/>
      <c r="X790" s="32"/>
      <c r="Y790" s="10"/>
      <c r="Z790" s="32"/>
      <c r="AA790" s="10"/>
      <c r="AB790" s="32"/>
      <c r="AC790" s="10"/>
      <c r="AD790" s="32"/>
      <c r="AE790" s="10"/>
      <c r="AF790" s="32"/>
      <c r="AG790" s="10"/>
      <c r="AH790" s="32"/>
      <c r="AI790" s="10"/>
      <c r="AJ790" s="32"/>
      <c r="AK790" s="10"/>
      <c r="AL790" s="32"/>
      <c r="AM790" s="10"/>
      <c r="AN790" s="32"/>
      <c r="AO790" s="10"/>
      <c r="AP790" s="32"/>
      <c r="AQ790" s="10"/>
      <c r="AR790" s="32"/>
      <c r="AS790" s="10"/>
      <c r="AT790" s="32"/>
      <c r="AU790" s="10"/>
      <c r="AV790" s="32"/>
      <c r="AW790" s="10"/>
      <c r="AX790" s="242"/>
      <c r="AY790" s="10"/>
      <c r="AZ790" s="32"/>
      <c r="BA790" s="10"/>
      <c r="BB790" s="242"/>
      <c r="BC790" s="10"/>
      <c r="BD790" s="242"/>
      <c r="BE790" s="7"/>
      <c r="BF790" s="247"/>
      <c r="BG790" s="10"/>
      <c r="BH790" s="242"/>
      <c r="BI790" s="7"/>
      <c r="BJ790" s="247"/>
      <c r="BK790" s="7"/>
      <c r="BL790" s="247"/>
      <c r="BM790" s="7"/>
      <c r="BN790" s="8"/>
      <c r="BO790" s="7"/>
      <c r="BP790" s="247"/>
      <c r="BQ790" s="7"/>
      <c r="BR790" s="247"/>
      <c r="BS790" s="7"/>
      <c r="BT790" s="247"/>
      <c r="BU790" s="7"/>
      <c r="BV790" s="247"/>
      <c r="BW790" s="7"/>
      <c r="BX790" s="8"/>
      <c r="BY790" s="7"/>
      <c r="BZ790" s="8"/>
      <c r="CB790" s="41"/>
      <c r="CC790" s="41">
        <f t="shared" si="55"/>
        <v>0</v>
      </c>
      <c r="CD790">
        <f t="shared" si="57"/>
        <v>0</v>
      </c>
    </row>
    <row r="791" spans="2:84" x14ac:dyDescent="0.25">
      <c r="B791" s="6"/>
      <c r="C791" s="10"/>
      <c r="D791" s="32"/>
      <c r="E791" s="10"/>
      <c r="F791" s="32"/>
      <c r="G791" s="10"/>
      <c r="H791" s="32"/>
      <c r="I791" s="10"/>
      <c r="J791" s="32"/>
      <c r="K791" s="94"/>
      <c r="L791" s="32"/>
      <c r="M791" s="10"/>
      <c r="N791" s="32"/>
      <c r="O791" s="10"/>
      <c r="P791" s="32"/>
      <c r="Q791" s="10"/>
      <c r="R791" s="32"/>
      <c r="S791" s="10"/>
      <c r="T791" s="32"/>
      <c r="U791" s="10"/>
      <c r="V791" s="32"/>
      <c r="W791" s="10"/>
      <c r="X791" s="32"/>
      <c r="Y791" s="10"/>
      <c r="Z791" s="32"/>
      <c r="AA791" s="10"/>
      <c r="AB791" s="32"/>
      <c r="AC791" s="10"/>
      <c r="AD791" s="32"/>
      <c r="AE791" s="10"/>
      <c r="AF791" s="32"/>
      <c r="AG791" s="10"/>
      <c r="AH791" s="32"/>
      <c r="AI791" s="10"/>
      <c r="AJ791" s="32"/>
      <c r="AK791" s="10"/>
      <c r="AL791" s="32"/>
      <c r="AM791" s="10"/>
      <c r="AN791" s="32"/>
      <c r="AO791" s="10"/>
      <c r="AP791" s="32"/>
      <c r="AQ791" s="10"/>
      <c r="AR791" s="32"/>
      <c r="AS791" s="10"/>
      <c r="AT791" s="32"/>
      <c r="AU791" s="10"/>
      <c r="AV791" s="32"/>
      <c r="AW791" s="10"/>
      <c r="AX791" s="242"/>
      <c r="AY791" s="10"/>
      <c r="AZ791" s="32"/>
      <c r="BA791" s="10"/>
      <c r="BB791" s="242"/>
      <c r="BC791" s="10"/>
      <c r="BD791" s="242"/>
      <c r="BE791" s="7"/>
      <c r="BF791" s="247"/>
      <c r="BG791" s="10"/>
      <c r="BH791" s="242"/>
      <c r="BI791" s="7"/>
      <c r="BJ791" s="247"/>
      <c r="BK791" s="7"/>
      <c r="BL791" s="247"/>
      <c r="BM791" s="7"/>
      <c r="BN791" s="8"/>
      <c r="BO791" s="7"/>
      <c r="BP791" s="247"/>
      <c r="BQ791" s="7"/>
      <c r="BR791" s="247"/>
      <c r="BS791" s="7"/>
      <c r="BT791" s="247"/>
      <c r="BU791" s="7"/>
      <c r="BV791" s="247"/>
      <c r="BW791" s="7"/>
      <c r="BX791" s="8"/>
      <c r="BY791" s="7"/>
      <c r="BZ791" s="8"/>
      <c r="CB791" s="41"/>
      <c r="CC791" s="41">
        <f t="shared" si="55"/>
        <v>0</v>
      </c>
      <c r="CD791">
        <f t="shared" si="57"/>
        <v>0</v>
      </c>
      <c r="CF791" s="39"/>
    </row>
    <row r="792" spans="2:84" x14ac:dyDescent="0.25">
      <c r="B792" s="6"/>
      <c r="C792" s="10"/>
      <c r="D792" s="32"/>
      <c r="E792" s="10"/>
      <c r="F792" s="32"/>
      <c r="G792" s="10"/>
      <c r="H792" s="32"/>
      <c r="I792" s="10"/>
      <c r="J792" s="32"/>
      <c r="K792" s="10"/>
      <c r="L792" s="32"/>
      <c r="M792" s="10"/>
      <c r="N792" s="32"/>
      <c r="O792" s="10"/>
      <c r="P792" s="32"/>
      <c r="Q792" s="10"/>
      <c r="R792" s="32"/>
      <c r="S792" s="10"/>
      <c r="T792" s="32"/>
      <c r="U792" s="10"/>
      <c r="V792" s="32"/>
      <c r="W792" s="10"/>
      <c r="X792" s="32"/>
      <c r="Y792" s="10"/>
      <c r="Z792" s="32"/>
      <c r="AA792" s="10"/>
      <c r="AB792" s="32"/>
      <c r="AC792" s="10"/>
      <c r="AD792" s="32"/>
      <c r="AE792" s="10"/>
      <c r="AF792" s="32"/>
      <c r="AG792" s="10"/>
      <c r="AH792" s="32"/>
      <c r="AI792" s="10"/>
      <c r="AJ792" s="32"/>
      <c r="AK792" s="10"/>
      <c r="AL792" s="32"/>
      <c r="AM792" s="10"/>
      <c r="AN792" s="32"/>
      <c r="AO792" s="10"/>
      <c r="AP792" s="32"/>
      <c r="AQ792" s="10"/>
      <c r="AR792" s="32"/>
      <c r="AS792" s="10"/>
      <c r="AT792" s="32"/>
      <c r="AU792" s="10"/>
      <c r="AV792" s="32"/>
      <c r="AW792" s="10"/>
      <c r="AX792" s="242"/>
      <c r="AY792" s="10"/>
      <c r="AZ792" s="32"/>
      <c r="BA792" s="10"/>
      <c r="BB792" s="242"/>
      <c r="BC792" s="10"/>
      <c r="BD792" s="242"/>
      <c r="BE792" s="7"/>
      <c r="BF792" s="247"/>
      <c r="BG792" s="10"/>
      <c r="BH792" s="242"/>
      <c r="BI792" s="7"/>
      <c r="BJ792" s="247"/>
      <c r="BK792" s="7"/>
      <c r="BL792" s="247"/>
      <c r="BM792" s="7"/>
      <c r="BN792" s="8"/>
      <c r="BO792" s="7"/>
      <c r="BP792" s="247"/>
      <c r="BQ792" s="7"/>
      <c r="BR792" s="247"/>
      <c r="BS792" s="7"/>
      <c r="BT792" s="247"/>
      <c r="BU792" s="7"/>
      <c r="BV792" s="247"/>
      <c r="BW792" s="7"/>
      <c r="BX792" s="8"/>
      <c r="BY792" s="7"/>
      <c r="BZ792" s="8"/>
      <c r="CB792" s="41"/>
      <c r="CC792" s="41">
        <f t="shared" si="55"/>
        <v>0</v>
      </c>
      <c r="CD792">
        <f t="shared" si="57"/>
        <v>0</v>
      </c>
    </row>
    <row r="793" spans="2:84" x14ac:dyDescent="0.25">
      <c r="B793" s="6"/>
      <c r="C793" s="10"/>
      <c r="D793" s="32"/>
      <c r="E793" s="10"/>
      <c r="F793" s="32"/>
      <c r="G793" s="10"/>
      <c r="H793" s="32"/>
      <c r="I793" s="10"/>
      <c r="J793" s="32"/>
      <c r="K793" s="10"/>
      <c r="L793" s="32"/>
      <c r="M793" s="10"/>
      <c r="N793" s="32"/>
      <c r="O793" s="10"/>
      <c r="P793" s="32"/>
      <c r="Q793" s="10"/>
      <c r="R793" s="32"/>
      <c r="S793" s="10"/>
      <c r="T793" s="32"/>
      <c r="U793" s="10"/>
      <c r="V793" s="32"/>
      <c r="W793" s="10"/>
      <c r="X793" s="32"/>
      <c r="Y793" s="10"/>
      <c r="Z793" s="32"/>
      <c r="AA793" s="10"/>
      <c r="AB793" s="32"/>
      <c r="AC793" s="10"/>
      <c r="AD793" s="32"/>
      <c r="AE793" s="10"/>
      <c r="AF793" s="32"/>
      <c r="AG793" s="10"/>
      <c r="AH793" s="32"/>
      <c r="AI793" s="10"/>
      <c r="AJ793" s="32"/>
      <c r="AK793" s="10"/>
      <c r="AL793" s="32"/>
      <c r="AM793" s="10"/>
      <c r="AN793" s="32"/>
      <c r="AO793" s="10"/>
      <c r="AP793" s="32"/>
      <c r="AQ793" s="10"/>
      <c r="AR793" s="32"/>
      <c r="AS793" s="10"/>
      <c r="AT793" s="32"/>
      <c r="AU793" s="10"/>
      <c r="AV793" s="32"/>
      <c r="AW793" s="10"/>
      <c r="AX793" s="242"/>
      <c r="AY793" s="10"/>
      <c r="AZ793" s="32"/>
      <c r="BA793" s="10"/>
      <c r="BB793" s="242"/>
      <c r="BC793" s="10"/>
      <c r="BD793" s="242"/>
      <c r="BE793" s="7"/>
      <c r="BF793" s="247"/>
      <c r="BG793" s="10"/>
      <c r="BH793" s="242"/>
      <c r="BI793" s="7"/>
      <c r="BJ793" s="247"/>
      <c r="BK793" s="7"/>
      <c r="BL793" s="247"/>
      <c r="BM793" s="7"/>
      <c r="BN793" s="8"/>
      <c r="BO793" s="7"/>
      <c r="BP793" s="247"/>
      <c r="BQ793" s="7"/>
      <c r="BR793" s="247"/>
      <c r="BS793" s="7"/>
      <c r="BT793" s="247"/>
      <c r="BU793" s="7"/>
      <c r="BV793" s="247"/>
      <c r="BW793" s="7"/>
      <c r="BX793" s="8"/>
      <c r="BY793" s="7"/>
      <c r="BZ793" s="8"/>
      <c r="CB793" s="41"/>
      <c r="CC793" s="41">
        <f t="shared" si="55"/>
        <v>0</v>
      </c>
      <c r="CD793">
        <f t="shared" si="57"/>
        <v>0</v>
      </c>
    </row>
    <row r="794" spans="2:84" x14ac:dyDescent="0.25">
      <c r="B794" s="6"/>
      <c r="C794" s="10"/>
      <c r="D794" s="32"/>
      <c r="E794" s="10"/>
      <c r="F794" s="32"/>
      <c r="G794" s="10"/>
      <c r="H794" s="32"/>
      <c r="I794" s="10"/>
      <c r="J794" s="32"/>
      <c r="K794" s="94"/>
      <c r="L794" s="32"/>
      <c r="M794" s="10"/>
      <c r="N794" s="32"/>
      <c r="O794" s="10"/>
      <c r="P794" s="32"/>
      <c r="Q794" s="10"/>
      <c r="R794" s="32"/>
      <c r="S794" s="10"/>
      <c r="T794" s="32"/>
      <c r="U794" s="10"/>
      <c r="V794" s="32"/>
      <c r="W794" s="10"/>
      <c r="X794" s="32"/>
      <c r="Y794" s="10"/>
      <c r="Z794" s="32"/>
      <c r="AA794" s="10"/>
      <c r="AB794" s="32"/>
      <c r="AC794" s="10"/>
      <c r="AD794" s="32"/>
      <c r="AE794" s="10"/>
      <c r="AF794" s="32"/>
      <c r="AG794" s="10"/>
      <c r="AH794" s="32"/>
      <c r="AI794" s="10"/>
      <c r="AJ794" s="32"/>
      <c r="AK794" s="10"/>
      <c r="AL794" s="32"/>
      <c r="AM794" s="10"/>
      <c r="AN794" s="32"/>
      <c r="AO794" s="10"/>
      <c r="AP794" s="32"/>
      <c r="AQ794" s="10"/>
      <c r="AR794" s="32"/>
      <c r="AS794" s="10"/>
      <c r="AT794" s="32"/>
      <c r="AU794" s="10"/>
      <c r="AV794" s="32"/>
      <c r="AW794" s="10"/>
      <c r="AX794" s="242"/>
      <c r="AY794" s="10"/>
      <c r="AZ794" s="32"/>
      <c r="BA794" s="10"/>
      <c r="BB794" s="242"/>
      <c r="BC794" s="10"/>
      <c r="BD794" s="242"/>
      <c r="BE794" s="7"/>
      <c r="BF794" s="247"/>
      <c r="BG794" s="10"/>
      <c r="BH794" s="242"/>
      <c r="BI794" s="7"/>
      <c r="BJ794" s="247"/>
      <c r="BK794" s="7"/>
      <c r="BL794" s="247"/>
      <c r="BM794" s="7"/>
      <c r="BN794" s="8"/>
      <c r="BO794" s="7"/>
      <c r="BP794" s="247"/>
      <c r="BQ794" s="7"/>
      <c r="BR794" s="247"/>
      <c r="BS794" s="7"/>
      <c r="BT794" s="247"/>
      <c r="BU794" s="7"/>
      <c r="BV794" s="247"/>
      <c r="BW794" s="7"/>
      <c r="BX794" s="8"/>
      <c r="BY794" s="7"/>
      <c r="BZ794" s="8"/>
      <c r="CB794" s="41"/>
      <c r="CC794" s="41">
        <f t="shared" ref="CC794:CC857" si="58">+AI794+AE794+Y794+W794+U794+S794+Q794+O794+M794+I794+G794+E794+C794+AG794+K794+BY794+CF794+AA794+AC794+AQ794+AU794+AW794+BE794+BW794+BQ794+BO794+BG794+BC794+BA794+AY794+BI794+BK794+BM794+BS794+BU794+AS794</f>
        <v>0</v>
      </c>
      <c r="CD794">
        <f t="shared" si="57"/>
        <v>0</v>
      </c>
      <c r="CF794" s="39"/>
    </row>
    <row r="795" spans="2:84" x14ac:dyDescent="0.25">
      <c r="B795" s="6"/>
      <c r="C795" s="10"/>
      <c r="D795" s="32"/>
      <c r="E795" s="10"/>
      <c r="F795" s="32"/>
      <c r="G795" s="10"/>
      <c r="H795" s="32"/>
      <c r="I795" s="10"/>
      <c r="J795" s="32"/>
      <c r="K795" s="10"/>
      <c r="L795" s="32"/>
      <c r="M795" s="10"/>
      <c r="N795" s="32"/>
      <c r="O795" s="10"/>
      <c r="P795" s="32"/>
      <c r="Q795" s="10"/>
      <c r="R795" s="32"/>
      <c r="S795" s="10"/>
      <c r="T795" s="32"/>
      <c r="U795" s="10"/>
      <c r="V795" s="32"/>
      <c r="W795" s="10"/>
      <c r="X795" s="32"/>
      <c r="Y795" s="10"/>
      <c r="Z795" s="32"/>
      <c r="AA795" s="10"/>
      <c r="AB795" s="32"/>
      <c r="AC795" s="10"/>
      <c r="AD795" s="32"/>
      <c r="AE795" s="10"/>
      <c r="AF795" s="32"/>
      <c r="AG795" s="10"/>
      <c r="AH795" s="32"/>
      <c r="AI795" s="10"/>
      <c r="AJ795" s="32"/>
      <c r="AK795" s="10"/>
      <c r="AL795" s="32"/>
      <c r="AM795" s="10"/>
      <c r="AN795" s="32"/>
      <c r="AO795" s="10"/>
      <c r="AP795" s="32"/>
      <c r="AQ795" s="10"/>
      <c r="AR795" s="32"/>
      <c r="AS795" s="10"/>
      <c r="AT795" s="32"/>
      <c r="AU795" s="10"/>
      <c r="AV795" s="32"/>
      <c r="AW795" s="10"/>
      <c r="AX795" s="242"/>
      <c r="AY795" s="10"/>
      <c r="AZ795" s="32"/>
      <c r="BA795" s="10"/>
      <c r="BB795" s="242"/>
      <c r="BC795" s="10"/>
      <c r="BD795" s="242"/>
      <c r="BE795" s="7"/>
      <c r="BF795" s="247"/>
      <c r="BG795" s="10"/>
      <c r="BH795" s="242"/>
      <c r="BI795" s="7"/>
      <c r="BJ795" s="247"/>
      <c r="BK795" s="7"/>
      <c r="BL795" s="247"/>
      <c r="BM795" s="7"/>
      <c r="BN795" s="8"/>
      <c r="BO795" s="7"/>
      <c r="BP795" s="247"/>
      <c r="BQ795" s="7"/>
      <c r="BR795" s="247"/>
      <c r="BS795" s="7"/>
      <c r="BT795" s="247"/>
      <c r="BU795" s="7"/>
      <c r="BV795" s="247"/>
      <c r="BW795" s="7"/>
      <c r="BX795" s="8"/>
      <c r="BY795" s="7"/>
      <c r="BZ795" s="8"/>
      <c r="CB795" s="41"/>
      <c r="CC795" s="41">
        <f t="shared" si="58"/>
        <v>0</v>
      </c>
      <c r="CD795">
        <f t="shared" si="57"/>
        <v>0</v>
      </c>
    </row>
    <row r="796" spans="2:84" x14ac:dyDescent="0.25">
      <c r="B796" s="6"/>
      <c r="C796" s="10"/>
      <c r="D796" s="32"/>
      <c r="E796" s="10"/>
      <c r="F796" s="32"/>
      <c r="G796" s="10"/>
      <c r="H796" s="32"/>
      <c r="I796" s="10"/>
      <c r="J796" s="32"/>
      <c r="K796" s="10"/>
      <c r="L796" s="32"/>
      <c r="M796" s="10"/>
      <c r="N796" s="32"/>
      <c r="O796" s="10"/>
      <c r="P796" s="32"/>
      <c r="Q796" s="10"/>
      <c r="R796" s="32"/>
      <c r="S796" s="10"/>
      <c r="T796" s="32"/>
      <c r="U796" s="10"/>
      <c r="V796" s="32"/>
      <c r="W796" s="10"/>
      <c r="X796" s="32"/>
      <c r="Y796" s="10"/>
      <c r="Z796" s="32"/>
      <c r="AA796" s="10"/>
      <c r="AB796" s="32"/>
      <c r="AC796" s="10"/>
      <c r="AD796" s="32"/>
      <c r="AE796" s="10"/>
      <c r="AF796" s="32"/>
      <c r="AG796" s="10"/>
      <c r="AH796" s="32"/>
      <c r="AI796" s="10"/>
      <c r="AJ796" s="32"/>
      <c r="AK796" s="10"/>
      <c r="AL796" s="32"/>
      <c r="AM796" s="10"/>
      <c r="AN796" s="32"/>
      <c r="AO796" s="10"/>
      <c r="AP796" s="32"/>
      <c r="AQ796" s="10"/>
      <c r="AR796" s="32"/>
      <c r="AS796" s="10"/>
      <c r="AT796" s="32"/>
      <c r="AU796" s="10"/>
      <c r="AV796" s="32"/>
      <c r="AW796" s="10"/>
      <c r="AX796" s="242"/>
      <c r="AY796" s="10"/>
      <c r="AZ796" s="32"/>
      <c r="BA796" s="10"/>
      <c r="BB796" s="242"/>
      <c r="BC796" s="10"/>
      <c r="BD796" s="242"/>
      <c r="BE796" s="7"/>
      <c r="BF796" s="247"/>
      <c r="BG796" s="10"/>
      <c r="BH796" s="242"/>
      <c r="BI796" s="7"/>
      <c r="BJ796" s="247"/>
      <c r="BK796" s="7"/>
      <c r="BL796" s="247"/>
      <c r="BM796" s="7"/>
      <c r="BN796" s="8"/>
      <c r="BO796" s="7"/>
      <c r="BP796" s="247"/>
      <c r="BQ796" s="7"/>
      <c r="BR796" s="247"/>
      <c r="BS796" s="7"/>
      <c r="BT796" s="247"/>
      <c r="BU796" s="7"/>
      <c r="BV796" s="247"/>
      <c r="BW796" s="7"/>
      <c r="BX796" s="8"/>
      <c r="BY796" s="7"/>
      <c r="BZ796" s="8"/>
      <c r="CB796" s="41"/>
      <c r="CC796" s="41">
        <f t="shared" si="58"/>
        <v>0</v>
      </c>
      <c r="CD796">
        <f t="shared" si="57"/>
        <v>0</v>
      </c>
    </row>
    <row r="797" spans="2:84" x14ac:dyDescent="0.25">
      <c r="B797" s="6"/>
      <c r="C797" s="10"/>
      <c r="D797" s="32"/>
      <c r="E797" s="10"/>
      <c r="F797" s="32"/>
      <c r="G797" s="10"/>
      <c r="H797" s="32"/>
      <c r="I797" s="10"/>
      <c r="J797" s="32"/>
      <c r="K797" s="94"/>
      <c r="L797" s="32"/>
      <c r="M797" s="10"/>
      <c r="N797" s="32"/>
      <c r="O797" s="10"/>
      <c r="P797" s="32"/>
      <c r="Q797" s="10"/>
      <c r="R797" s="32"/>
      <c r="S797" s="10"/>
      <c r="T797" s="32"/>
      <c r="U797" s="10"/>
      <c r="V797" s="32"/>
      <c r="W797" s="10"/>
      <c r="X797" s="32"/>
      <c r="Y797" s="10"/>
      <c r="Z797" s="32"/>
      <c r="AA797" s="10"/>
      <c r="AB797" s="32"/>
      <c r="AC797" s="10"/>
      <c r="AD797" s="32"/>
      <c r="AE797" s="10"/>
      <c r="AF797" s="32"/>
      <c r="AG797" s="10"/>
      <c r="AH797" s="32"/>
      <c r="AI797" s="10"/>
      <c r="AJ797" s="32"/>
      <c r="AK797" s="10"/>
      <c r="AL797" s="32"/>
      <c r="AM797" s="10"/>
      <c r="AN797" s="32"/>
      <c r="AO797" s="10"/>
      <c r="AP797" s="32"/>
      <c r="AQ797" s="10"/>
      <c r="AR797" s="32"/>
      <c r="AS797" s="10"/>
      <c r="AT797" s="32"/>
      <c r="AU797" s="10"/>
      <c r="AV797" s="32"/>
      <c r="AW797" s="10"/>
      <c r="AX797" s="242"/>
      <c r="AY797" s="10"/>
      <c r="AZ797" s="32"/>
      <c r="BA797" s="10"/>
      <c r="BB797" s="242"/>
      <c r="BC797" s="10"/>
      <c r="BD797" s="242"/>
      <c r="BE797" s="7"/>
      <c r="BF797" s="247"/>
      <c r="BG797" s="10"/>
      <c r="BH797" s="242"/>
      <c r="BI797" s="7"/>
      <c r="BJ797" s="247"/>
      <c r="BK797" s="7"/>
      <c r="BL797" s="247"/>
      <c r="BM797" s="7"/>
      <c r="BN797" s="8"/>
      <c r="BO797" s="7"/>
      <c r="BP797" s="247"/>
      <c r="BQ797" s="7"/>
      <c r="BR797" s="247"/>
      <c r="BS797" s="7"/>
      <c r="BT797" s="247"/>
      <c r="BU797" s="7"/>
      <c r="BV797" s="247"/>
      <c r="BW797" s="7"/>
      <c r="BX797" s="8"/>
      <c r="BY797" s="7"/>
      <c r="BZ797" s="8"/>
      <c r="CB797" s="41"/>
      <c r="CC797" s="41">
        <f t="shared" si="58"/>
        <v>0</v>
      </c>
      <c r="CD797">
        <f t="shared" si="57"/>
        <v>0</v>
      </c>
    </row>
    <row r="798" spans="2:84" x14ac:dyDescent="0.25">
      <c r="B798" s="6"/>
      <c r="C798" s="10"/>
      <c r="D798" s="32"/>
      <c r="E798" s="10"/>
      <c r="F798" s="32"/>
      <c r="G798" s="10"/>
      <c r="H798" s="32"/>
      <c r="I798" s="10"/>
      <c r="J798" s="32"/>
      <c r="K798" s="94"/>
      <c r="L798" s="32"/>
      <c r="M798" s="10"/>
      <c r="N798" s="32"/>
      <c r="O798" s="10"/>
      <c r="P798" s="32"/>
      <c r="Q798" s="10"/>
      <c r="R798" s="32"/>
      <c r="S798" s="10"/>
      <c r="T798" s="32"/>
      <c r="U798" s="10"/>
      <c r="V798" s="32"/>
      <c r="W798" s="10"/>
      <c r="X798" s="32"/>
      <c r="Y798" s="10"/>
      <c r="Z798" s="32"/>
      <c r="AA798" s="10"/>
      <c r="AB798" s="32"/>
      <c r="AC798" s="10"/>
      <c r="AD798" s="32"/>
      <c r="AE798" s="10"/>
      <c r="AF798" s="32"/>
      <c r="AG798" s="10"/>
      <c r="AH798" s="32"/>
      <c r="AI798" s="10"/>
      <c r="AJ798" s="32"/>
      <c r="AK798" s="10"/>
      <c r="AL798" s="32"/>
      <c r="AM798" s="10"/>
      <c r="AN798" s="32"/>
      <c r="AO798" s="10"/>
      <c r="AP798" s="32"/>
      <c r="AQ798" s="10"/>
      <c r="AR798" s="32"/>
      <c r="AS798" s="10"/>
      <c r="AT798" s="32"/>
      <c r="AU798" s="10"/>
      <c r="AV798" s="32"/>
      <c r="AW798" s="10"/>
      <c r="AX798" s="242"/>
      <c r="AY798" s="10"/>
      <c r="AZ798" s="32"/>
      <c r="BA798" s="10"/>
      <c r="BB798" s="242"/>
      <c r="BC798" s="10"/>
      <c r="BD798" s="242"/>
      <c r="BE798" s="7"/>
      <c r="BF798" s="247"/>
      <c r="BG798" s="10"/>
      <c r="BH798" s="242"/>
      <c r="BI798" s="7"/>
      <c r="BJ798" s="247"/>
      <c r="BK798" s="7"/>
      <c r="BL798" s="247"/>
      <c r="BM798" s="7"/>
      <c r="BN798" s="8"/>
      <c r="BO798" s="7"/>
      <c r="BP798" s="247"/>
      <c r="BQ798" s="7"/>
      <c r="BR798" s="247"/>
      <c r="BS798" s="7"/>
      <c r="BT798" s="247"/>
      <c r="BU798" s="7"/>
      <c r="BV798" s="247"/>
      <c r="BW798" s="7"/>
      <c r="BX798" s="8"/>
      <c r="BY798" s="7"/>
      <c r="BZ798" s="8"/>
      <c r="CB798" s="41"/>
      <c r="CC798" s="41">
        <f t="shared" si="58"/>
        <v>0</v>
      </c>
      <c r="CD798">
        <f t="shared" si="57"/>
        <v>0</v>
      </c>
      <c r="CF798" s="39"/>
    </row>
    <row r="799" spans="2:84" x14ac:dyDescent="0.25">
      <c r="B799" s="6"/>
      <c r="C799" s="10"/>
      <c r="D799" s="32"/>
      <c r="E799" s="10"/>
      <c r="F799" s="32"/>
      <c r="G799" s="10"/>
      <c r="H799" s="32"/>
      <c r="I799" s="10"/>
      <c r="J799" s="32"/>
      <c r="K799" s="94"/>
      <c r="L799" s="32"/>
      <c r="M799" s="10"/>
      <c r="N799" s="32"/>
      <c r="O799" s="10"/>
      <c r="P799" s="32"/>
      <c r="Q799" s="10"/>
      <c r="R799" s="32"/>
      <c r="S799" s="10"/>
      <c r="T799" s="32"/>
      <c r="U799" s="10"/>
      <c r="V799" s="32"/>
      <c r="W799" s="10"/>
      <c r="X799" s="32"/>
      <c r="Y799" s="10"/>
      <c r="Z799" s="32"/>
      <c r="AA799" s="10"/>
      <c r="AB799" s="32"/>
      <c r="AC799" s="10"/>
      <c r="AD799" s="32"/>
      <c r="AE799" s="10"/>
      <c r="AF799" s="32"/>
      <c r="AG799" s="10"/>
      <c r="AH799" s="32"/>
      <c r="AI799" s="10"/>
      <c r="AJ799" s="32"/>
      <c r="AK799" s="10"/>
      <c r="AL799" s="32"/>
      <c r="AM799" s="10"/>
      <c r="AN799" s="32"/>
      <c r="AO799" s="10"/>
      <c r="AP799" s="32"/>
      <c r="AQ799" s="10"/>
      <c r="AR799" s="32"/>
      <c r="AS799" s="10"/>
      <c r="AT799" s="32"/>
      <c r="AU799" s="10"/>
      <c r="AV799" s="32"/>
      <c r="AW799" s="10"/>
      <c r="AX799" s="242"/>
      <c r="AY799" s="10"/>
      <c r="AZ799" s="32"/>
      <c r="BA799" s="10"/>
      <c r="BB799" s="242"/>
      <c r="BC799" s="10"/>
      <c r="BD799" s="242"/>
      <c r="BE799" s="7"/>
      <c r="BF799" s="247"/>
      <c r="BG799" s="10"/>
      <c r="BH799" s="242"/>
      <c r="BI799" s="7"/>
      <c r="BJ799" s="247"/>
      <c r="BK799" s="7"/>
      <c r="BL799" s="247"/>
      <c r="BM799" s="7"/>
      <c r="BN799" s="8"/>
      <c r="BO799" s="7"/>
      <c r="BP799" s="247"/>
      <c r="BQ799" s="7"/>
      <c r="BR799" s="247"/>
      <c r="BS799" s="7"/>
      <c r="BT799" s="247"/>
      <c r="BU799" s="7"/>
      <c r="BV799" s="247"/>
      <c r="BW799" s="7"/>
      <c r="BX799" s="8"/>
      <c r="BY799" s="7"/>
      <c r="BZ799" s="8"/>
      <c r="CB799" s="41"/>
      <c r="CC799" s="41">
        <f t="shared" si="58"/>
        <v>0</v>
      </c>
      <c r="CD799">
        <f t="shared" si="57"/>
        <v>0</v>
      </c>
      <c r="CF799" s="39"/>
    </row>
    <row r="800" spans="2:84" x14ac:dyDescent="0.25">
      <c r="B800" s="6"/>
      <c r="C800" s="10"/>
      <c r="D800" s="32"/>
      <c r="E800" s="10"/>
      <c r="F800" s="32"/>
      <c r="G800" s="10"/>
      <c r="H800" s="32"/>
      <c r="I800" s="10"/>
      <c r="J800" s="32"/>
      <c r="K800" s="94"/>
      <c r="L800" s="32"/>
      <c r="M800" s="240"/>
      <c r="N800" s="32"/>
      <c r="O800" s="10"/>
      <c r="P800" s="32"/>
      <c r="Q800" s="10"/>
      <c r="R800" s="32"/>
      <c r="S800" s="10"/>
      <c r="T800" s="32"/>
      <c r="U800" s="10"/>
      <c r="V800" s="32"/>
      <c r="W800" s="10"/>
      <c r="X800" s="32"/>
      <c r="Y800" s="10"/>
      <c r="Z800" s="32"/>
      <c r="AA800" s="10"/>
      <c r="AB800" s="32"/>
      <c r="AC800" s="10"/>
      <c r="AD800" s="32"/>
      <c r="AE800" s="10"/>
      <c r="AF800" s="32"/>
      <c r="AG800" s="10"/>
      <c r="AH800" s="32"/>
      <c r="AI800" s="10"/>
      <c r="AJ800" s="32"/>
      <c r="AK800" s="10"/>
      <c r="AL800" s="32"/>
      <c r="AM800" s="10"/>
      <c r="AN800" s="32"/>
      <c r="AO800" s="10"/>
      <c r="AP800" s="32"/>
      <c r="AQ800" s="10"/>
      <c r="AR800" s="32"/>
      <c r="AS800" s="10"/>
      <c r="AT800" s="32"/>
      <c r="AU800" s="10"/>
      <c r="AV800" s="32"/>
      <c r="AW800" s="10"/>
      <c r="AX800" s="242"/>
      <c r="AY800" s="10"/>
      <c r="AZ800" s="32"/>
      <c r="BA800" s="10"/>
      <c r="BB800" s="242"/>
      <c r="BC800" s="10"/>
      <c r="BD800" s="242"/>
      <c r="BE800" s="7"/>
      <c r="BF800" s="247"/>
      <c r="BG800" s="10"/>
      <c r="BH800" s="242"/>
      <c r="BI800" s="7"/>
      <c r="BJ800" s="247"/>
      <c r="BK800" s="7"/>
      <c r="BL800" s="247"/>
      <c r="BM800" s="7"/>
      <c r="BN800" s="8"/>
      <c r="BO800" s="7"/>
      <c r="BP800" s="247"/>
      <c r="BQ800" s="7"/>
      <c r="BR800" s="247"/>
      <c r="BS800" s="7"/>
      <c r="BT800" s="247"/>
      <c r="BU800" s="7"/>
      <c r="BV800" s="247"/>
      <c r="BW800" s="7"/>
      <c r="BX800" s="8"/>
      <c r="BY800" s="7"/>
      <c r="BZ800" s="8"/>
      <c r="CB800" s="41"/>
      <c r="CC800" s="41">
        <f t="shared" si="58"/>
        <v>0</v>
      </c>
      <c r="CD800">
        <f t="shared" si="57"/>
        <v>0</v>
      </c>
    </row>
    <row r="801" spans="2:84" x14ac:dyDescent="0.25">
      <c r="B801" s="6"/>
      <c r="C801" s="10"/>
      <c r="D801" s="32"/>
      <c r="E801" s="10"/>
      <c r="F801" s="32"/>
      <c r="G801" s="10"/>
      <c r="H801" s="32"/>
      <c r="I801" s="10"/>
      <c r="J801" s="32"/>
      <c r="K801" s="94"/>
      <c r="L801" s="32"/>
      <c r="M801" s="10"/>
      <c r="N801" s="32"/>
      <c r="O801" s="10"/>
      <c r="P801" s="32"/>
      <c r="Q801" s="10"/>
      <c r="R801" s="32"/>
      <c r="S801" s="10"/>
      <c r="T801" s="32"/>
      <c r="U801" s="10"/>
      <c r="V801" s="32"/>
      <c r="W801" s="10"/>
      <c r="X801" s="32"/>
      <c r="Y801" s="10"/>
      <c r="Z801" s="32"/>
      <c r="AA801" s="10"/>
      <c r="AB801" s="32"/>
      <c r="AC801" s="10"/>
      <c r="AD801" s="32"/>
      <c r="AE801" s="10"/>
      <c r="AF801" s="32"/>
      <c r="AG801" s="10"/>
      <c r="AH801" s="32"/>
      <c r="AI801" s="10"/>
      <c r="AJ801" s="32"/>
      <c r="AK801" s="10"/>
      <c r="AL801" s="32"/>
      <c r="AM801" s="10"/>
      <c r="AN801" s="32"/>
      <c r="AO801" s="10"/>
      <c r="AP801" s="32"/>
      <c r="AQ801" s="10"/>
      <c r="AR801" s="32"/>
      <c r="AS801" s="10"/>
      <c r="AT801" s="32"/>
      <c r="AU801" s="10"/>
      <c r="AV801" s="32"/>
      <c r="AW801" s="10"/>
      <c r="AX801" s="242"/>
      <c r="AY801" s="10"/>
      <c r="AZ801" s="32"/>
      <c r="BA801" s="10"/>
      <c r="BB801" s="242"/>
      <c r="BC801" s="10"/>
      <c r="BD801" s="242"/>
      <c r="BE801" s="7"/>
      <c r="BF801" s="247"/>
      <c r="BG801" s="10"/>
      <c r="BH801" s="242"/>
      <c r="BI801" s="7"/>
      <c r="BJ801" s="247"/>
      <c r="BK801" s="7"/>
      <c r="BL801" s="247"/>
      <c r="BM801" s="7"/>
      <c r="BN801" s="8"/>
      <c r="BO801" s="7"/>
      <c r="BP801" s="247"/>
      <c r="BQ801" s="7"/>
      <c r="BR801" s="247"/>
      <c r="BS801" s="7"/>
      <c r="BT801" s="247"/>
      <c r="BU801" s="7"/>
      <c r="BV801" s="247"/>
      <c r="BW801" s="7"/>
      <c r="BX801" s="8"/>
      <c r="BY801" s="7"/>
      <c r="BZ801" s="8"/>
      <c r="CB801" s="41"/>
      <c r="CC801" s="41">
        <f t="shared" si="58"/>
        <v>0</v>
      </c>
      <c r="CD801">
        <f t="shared" si="57"/>
        <v>0</v>
      </c>
    </row>
    <row r="802" spans="2:84" x14ac:dyDescent="0.25">
      <c r="B802" s="6"/>
      <c r="C802" s="10"/>
      <c r="D802" s="32"/>
      <c r="E802" s="10"/>
      <c r="F802" s="32"/>
      <c r="G802" s="10"/>
      <c r="H802" s="32"/>
      <c r="I802" s="10"/>
      <c r="J802" s="32"/>
      <c r="K802" s="94"/>
      <c r="L802" s="32"/>
      <c r="M802" s="10"/>
      <c r="N802" s="32"/>
      <c r="O802" s="10"/>
      <c r="P802" s="32"/>
      <c r="Q802" s="10"/>
      <c r="R802" s="32"/>
      <c r="S802" s="10"/>
      <c r="T802" s="32"/>
      <c r="U802" s="10"/>
      <c r="V802" s="32"/>
      <c r="W802" s="10"/>
      <c r="X802" s="32"/>
      <c r="Y802" s="10"/>
      <c r="Z802" s="32"/>
      <c r="AA802" s="10"/>
      <c r="AB802" s="32"/>
      <c r="AC802" s="10"/>
      <c r="AD802" s="32"/>
      <c r="AE802" s="10"/>
      <c r="AF802" s="32"/>
      <c r="AG802" s="10"/>
      <c r="AH802" s="32"/>
      <c r="AI802" s="10"/>
      <c r="AJ802" s="32"/>
      <c r="AK802" s="10"/>
      <c r="AL802" s="32"/>
      <c r="AM802" s="10"/>
      <c r="AN802" s="32"/>
      <c r="AO802" s="10"/>
      <c r="AP802" s="32"/>
      <c r="AQ802" s="10"/>
      <c r="AR802" s="32"/>
      <c r="AS802" s="10"/>
      <c r="AT802" s="32"/>
      <c r="AU802" s="10"/>
      <c r="AV802" s="32"/>
      <c r="AW802" s="10"/>
      <c r="AX802" s="242"/>
      <c r="AY802" s="10"/>
      <c r="AZ802" s="32"/>
      <c r="BA802" s="10"/>
      <c r="BB802" s="242"/>
      <c r="BC802" s="10"/>
      <c r="BD802" s="242"/>
      <c r="BE802" s="7"/>
      <c r="BF802" s="247"/>
      <c r="BG802" s="10"/>
      <c r="BH802" s="242"/>
      <c r="BI802" s="7"/>
      <c r="BJ802" s="247"/>
      <c r="BK802" s="7"/>
      <c r="BL802" s="247"/>
      <c r="BM802" s="7"/>
      <c r="BN802" s="8"/>
      <c r="BO802" s="7"/>
      <c r="BP802" s="247"/>
      <c r="BQ802" s="7"/>
      <c r="BR802" s="247"/>
      <c r="BS802" s="7"/>
      <c r="BT802" s="247"/>
      <c r="BU802" s="7"/>
      <c r="BV802" s="247"/>
      <c r="BW802" s="7"/>
      <c r="BX802" s="8"/>
      <c r="BY802" s="7"/>
      <c r="BZ802" s="8"/>
      <c r="CB802" s="41"/>
      <c r="CC802" s="41">
        <f t="shared" si="58"/>
        <v>0</v>
      </c>
      <c r="CD802">
        <f t="shared" si="57"/>
        <v>0</v>
      </c>
      <c r="CF802" s="39"/>
    </row>
    <row r="803" spans="2:84" x14ac:dyDescent="0.25">
      <c r="B803" s="6"/>
      <c r="C803" s="10"/>
      <c r="D803" s="32"/>
      <c r="E803" s="10"/>
      <c r="F803" s="32"/>
      <c r="G803" s="10"/>
      <c r="H803" s="32"/>
      <c r="I803" s="10"/>
      <c r="J803" s="32"/>
      <c r="K803" s="94"/>
      <c r="L803" s="32"/>
      <c r="M803" s="10"/>
      <c r="N803" s="32"/>
      <c r="O803" s="10"/>
      <c r="P803" s="32"/>
      <c r="Q803" s="10"/>
      <c r="R803" s="32"/>
      <c r="S803" s="10"/>
      <c r="T803" s="32"/>
      <c r="U803" s="10"/>
      <c r="V803" s="32"/>
      <c r="W803" s="10"/>
      <c r="X803" s="32"/>
      <c r="Y803" s="10"/>
      <c r="Z803" s="32"/>
      <c r="AA803" s="10"/>
      <c r="AB803" s="32"/>
      <c r="AC803" s="10"/>
      <c r="AD803" s="32"/>
      <c r="AE803" s="10"/>
      <c r="AF803" s="32"/>
      <c r="AG803" s="10"/>
      <c r="AH803" s="32"/>
      <c r="AI803" s="10"/>
      <c r="AJ803" s="32"/>
      <c r="AK803" s="10"/>
      <c r="AL803" s="32"/>
      <c r="AM803" s="10"/>
      <c r="AN803" s="32"/>
      <c r="AO803" s="10"/>
      <c r="AP803" s="32"/>
      <c r="AQ803" s="10"/>
      <c r="AR803" s="32"/>
      <c r="AS803" s="10"/>
      <c r="AT803" s="32"/>
      <c r="AU803" s="10"/>
      <c r="AV803" s="32"/>
      <c r="AW803" s="10"/>
      <c r="AX803" s="242"/>
      <c r="AY803" s="10"/>
      <c r="AZ803" s="32"/>
      <c r="BA803" s="10"/>
      <c r="BB803" s="242"/>
      <c r="BC803" s="10"/>
      <c r="BD803" s="242"/>
      <c r="BE803" s="7"/>
      <c r="BF803" s="247"/>
      <c r="BG803" s="10"/>
      <c r="BH803" s="242"/>
      <c r="BI803" s="7"/>
      <c r="BJ803" s="247"/>
      <c r="BK803" s="7"/>
      <c r="BL803" s="247"/>
      <c r="BM803" s="7"/>
      <c r="BN803" s="8"/>
      <c r="BO803" s="7"/>
      <c r="BP803" s="247"/>
      <c r="BQ803" s="7"/>
      <c r="BR803" s="247"/>
      <c r="BS803" s="7"/>
      <c r="BT803" s="247"/>
      <c r="BU803" s="7"/>
      <c r="BV803" s="247"/>
      <c r="BW803" s="7"/>
      <c r="BX803" s="8"/>
      <c r="BY803" s="7"/>
      <c r="BZ803" s="8"/>
      <c r="CB803" s="41"/>
      <c r="CC803" s="41">
        <f t="shared" si="58"/>
        <v>0</v>
      </c>
      <c r="CD803">
        <f t="shared" si="57"/>
        <v>0</v>
      </c>
      <c r="CF803" s="39"/>
    </row>
    <row r="804" spans="2:84" x14ac:dyDescent="0.25">
      <c r="B804" s="6"/>
      <c r="C804" s="10"/>
      <c r="D804" s="32"/>
      <c r="E804" s="10"/>
      <c r="F804" s="32"/>
      <c r="G804" s="10"/>
      <c r="H804" s="32"/>
      <c r="I804" s="10"/>
      <c r="J804" s="32"/>
      <c r="K804" s="94"/>
      <c r="L804" s="32"/>
      <c r="M804" s="10"/>
      <c r="N804" s="32"/>
      <c r="O804" s="10"/>
      <c r="P804" s="32"/>
      <c r="Q804" s="10"/>
      <c r="R804" s="32"/>
      <c r="S804" s="10"/>
      <c r="T804" s="32"/>
      <c r="U804" s="10"/>
      <c r="V804" s="32"/>
      <c r="W804" s="10"/>
      <c r="X804" s="32"/>
      <c r="Y804" s="10"/>
      <c r="Z804" s="32"/>
      <c r="AA804" s="10"/>
      <c r="AB804" s="32"/>
      <c r="AC804" s="10"/>
      <c r="AD804" s="32"/>
      <c r="AE804" s="10"/>
      <c r="AF804" s="32"/>
      <c r="AG804" s="10"/>
      <c r="AH804" s="32"/>
      <c r="AI804" s="10"/>
      <c r="AJ804" s="32"/>
      <c r="AK804" s="10"/>
      <c r="AL804" s="32"/>
      <c r="AM804" s="10"/>
      <c r="AN804" s="32"/>
      <c r="AO804" s="10"/>
      <c r="AP804" s="32"/>
      <c r="AQ804" s="10"/>
      <c r="AR804" s="32"/>
      <c r="AS804" s="10"/>
      <c r="AT804" s="32"/>
      <c r="AU804" s="10"/>
      <c r="AV804" s="32"/>
      <c r="AW804" s="10"/>
      <c r="AX804" s="242"/>
      <c r="AY804" s="10"/>
      <c r="AZ804" s="32"/>
      <c r="BA804" s="10"/>
      <c r="BB804" s="242"/>
      <c r="BC804" s="10"/>
      <c r="BD804" s="242"/>
      <c r="BE804" s="7"/>
      <c r="BF804" s="247"/>
      <c r="BG804" s="10"/>
      <c r="BH804" s="242"/>
      <c r="BI804" s="7"/>
      <c r="BJ804" s="247"/>
      <c r="BK804" s="7"/>
      <c r="BL804" s="247"/>
      <c r="BM804" s="7"/>
      <c r="BN804" s="8"/>
      <c r="BO804" s="7"/>
      <c r="BP804" s="247"/>
      <c r="BQ804" s="7"/>
      <c r="BR804" s="247"/>
      <c r="BS804" s="7"/>
      <c r="BT804" s="247"/>
      <c r="BU804" s="7"/>
      <c r="BV804" s="247"/>
      <c r="BW804" s="7"/>
      <c r="BX804" s="8"/>
      <c r="BY804" s="7"/>
      <c r="BZ804" s="8"/>
      <c r="CB804" s="41"/>
      <c r="CC804" s="41">
        <f t="shared" si="58"/>
        <v>0</v>
      </c>
      <c r="CD804">
        <f t="shared" si="57"/>
        <v>0</v>
      </c>
      <c r="CF804" s="39"/>
    </row>
    <row r="805" spans="2:84" x14ac:dyDescent="0.25">
      <c r="B805" s="6"/>
      <c r="C805" s="10"/>
      <c r="D805" s="32"/>
      <c r="E805" s="10"/>
      <c r="F805" s="32"/>
      <c r="G805" s="10"/>
      <c r="H805" s="32"/>
      <c r="I805" s="10"/>
      <c r="J805" s="32"/>
      <c r="K805" s="94"/>
      <c r="L805" s="32"/>
      <c r="M805" s="10"/>
      <c r="N805" s="32"/>
      <c r="O805" s="10"/>
      <c r="P805" s="32"/>
      <c r="Q805" s="10"/>
      <c r="R805" s="32"/>
      <c r="S805" s="10"/>
      <c r="T805" s="32"/>
      <c r="U805" s="10"/>
      <c r="V805" s="32"/>
      <c r="W805" s="10"/>
      <c r="X805" s="32"/>
      <c r="Y805" s="10"/>
      <c r="Z805" s="32"/>
      <c r="AA805" s="10"/>
      <c r="AB805" s="32"/>
      <c r="AC805" s="10"/>
      <c r="AD805" s="32"/>
      <c r="AE805" s="10"/>
      <c r="AF805" s="32"/>
      <c r="AG805" s="10"/>
      <c r="AH805" s="32"/>
      <c r="AI805" s="10"/>
      <c r="AJ805" s="32"/>
      <c r="AK805" s="10"/>
      <c r="AL805" s="32"/>
      <c r="AM805" s="10"/>
      <c r="AN805" s="32"/>
      <c r="AO805" s="10"/>
      <c r="AP805" s="32"/>
      <c r="AQ805" s="10"/>
      <c r="AR805" s="32"/>
      <c r="AS805" s="10"/>
      <c r="AT805" s="32"/>
      <c r="AU805" s="10"/>
      <c r="AV805" s="32"/>
      <c r="AW805" s="10"/>
      <c r="AX805" s="242"/>
      <c r="AY805" s="10"/>
      <c r="AZ805" s="32"/>
      <c r="BA805" s="10"/>
      <c r="BB805" s="242"/>
      <c r="BC805" s="10"/>
      <c r="BD805" s="242"/>
      <c r="BE805" s="7"/>
      <c r="BF805" s="247"/>
      <c r="BG805" s="10"/>
      <c r="BH805" s="242"/>
      <c r="BI805" s="7"/>
      <c r="BJ805" s="247"/>
      <c r="BK805" s="7"/>
      <c r="BL805" s="247"/>
      <c r="BM805" s="7"/>
      <c r="BN805" s="8"/>
      <c r="BO805" s="7"/>
      <c r="BP805" s="247"/>
      <c r="BQ805" s="7"/>
      <c r="BR805" s="247"/>
      <c r="BS805" s="7"/>
      <c r="BT805" s="247"/>
      <c r="BU805" s="7"/>
      <c r="BV805" s="247"/>
      <c r="BW805" s="7"/>
      <c r="BX805" s="8"/>
      <c r="BY805" s="7"/>
      <c r="BZ805" s="8"/>
      <c r="CB805" s="41"/>
      <c r="CC805" s="41">
        <f t="shared" si="58"/>
        <v>0</v>
      </c>
      <c r="CD805">
        <f t="shared" si="57"/>
        <v>0</v>
      </c>
      <c r="CF805" s="39"/>
    </row>
    <row r="806" spans="2:84" x14ac:dyDescent="0.25">
      <c r="B806" s="6"/>
      <c r="C806" s="10"/>
      <c r="D806" s="32"/>
      <c r="E806" s="10"/>
      <c r="F806" s="32"/>
      <c r="G806" s="10"/>
      <c r="H806" s="32"/>
      <c r="I806" s="10"/>
      <c r="J806" s="32"/>
      <c r="K806" s="94"/>
      <c r="L806" s="32"/>
      <c r="M806" s="10"/>
      <c r="N806" s="32"/>
      <c r="O806" s="10"/>
      <c r="P806" s="32"/>
      <c r="Q806" s="10"/>
      <c r="R806" s="32"/>
      <c r="S806" s="10"/>
      <c r="T806" s="32"/>
      <c r="U806" s="10"/>
      <c r="V806" s="32"/>
      <c r="W806" s="10"/>
      <c r="X806" s="32"/>
      <c r="Y806" s="10"/>
      <c r="Z806" s="32"/>
      <c r="AA806" s="10"/>
      <c r="AB806" s="32"/>
      <c r="AC806" s="10"/>
      <c r="AD806" s="32"/>
      <c r="AE806" s="10"/>
      <c r="AF806" s="32"/>
      <c r="AG806" s="10"/>
      <c r="AH806" s="32"/>
      <c r="AI806" s="10"/>
      <c r="AJ806" s="32"/>
      <c r="AK806" s="10"/>
      <c r="AL806" s="32"/>
      <c r="AM806" s="10"/>
      <c r="AN806" s="32"/>
      <c r="AO806" s="10"/>
      <c r="AP806" s="32"/>
      <c r="AQ806" s="10"/>
      <c r="AR806" s="32"/>
      <c r="AS806" s="10"/>
      <c r="AT806" s="32"/>
      <c r="AU806" s="10"/>
      <c r="AV806" s="32"/>
      <c r="AW806" s="10"/>
      <c r="AX806" s="242"/>
      <c r="AY806" s="10"/>
      <c r="AZ806" s="32"/>
      <c r="BA806" s="10"/>
      <c r="BB806" s="242"/>
      <c r="BC806" s="10"/>
      <c r="BD806" s="242"/>
      <c r="BE806" s="7"/>
      <c r="BF806" s="247"/>
      <c r="BG806" s="10"/>
      <c r="BH806" s="242"/>
      <c r="BI806" s="7"/>
      <c r="BJ806" s="247"/>
      <c r="BK806" s="7"/>
      <c r="BL806" s="247"/>
      <c r="BM806" s="7"/>
      <c r="BN806" s="8"/>
      <c r="BO806" s="7"/>
      <c r="BP806" s="247"/>
      <c r="BQ806" s="7"/>
      <c r="BR806" s="247"/>
      <c r="BS806" s="7"/>
      <c r="BT806" s="247"/>
      <c r="BU806" s="7"/>
      <c r="BV806" s="247"/>
      <c r="BW806" s="7"/>
      <c r="BX806" s="8"/>
      <c r="BY806" s="7"/>
      <c r="BZ806" s="8"/>
      <c r="CB806" s="41"/>
      <c r="CC806" s="41">
        <f t="shared" si="58"/>
        <v>0</v>
      </c>
      <c r="CD806">
        <f t="shared" si="57"/>
        <v>0</v>
      </c>
      <c r="CF806" s="39"/>
    </row>
    <row r="807" spans="2:84" x14ac:dyDescent="0.25">
      <c r="B807" s="6"/>
      <c r="C807" s="10"/>
      <c r="D807" s="32"/>
      <c r="E807" s="10"/>
      <c r="F807" s="32"/>
      <c r="G807" s="10"/>
      <c r="H807" s="32"/>
      <c r="I807" s="10"/>
      <c r="J807" s="32"/>
      <c r="K807" s="94"/>
      <c r="L807" s="32"/>
      <c r="M807" s="10"/>
      <c r="N807" s="32"/>
      <c r="O807" s="10"/>
      <c r="P807" s="32"/>
      <c r="Q807" s="10"/>
      <c r="R807" s="32"/>
      <c r="S807" s="10"/>
      <c r="T807" s="32"/>
      <c r="U807" s="10"/>
      <c r="V807" s="32"/>
      <c r="W807" s="10"/>
      <c r="X807" s="32"/>
      <c r="Y807" s="10"/>
      <c r="Z807" s="32"/>
      <c r="AA807" s="10"/>
      <c r="AB807" s="32"/>
      <c r="AC807" s="10"/>
      <c r="AD807" s="32"/>
      <c r="AE807" s="10"/>
      <c r="AF807" s="32"/>
      <c r="AG807" s="10"/>
      <c r="AH807" s="32"/>
      <c r="AI807" s="10"/>
      <c r="AJ807" s="32"/>
      <c r="AK807" s="10"/>
      <c r="AL807" s="32"/>
      <c r="AM807" s="10"/>
      <c r="AN807" s="32"/>
      <c r="AO807" s="10"/>
      <c r="AP807" s="32"/>
      <c r="AQ807" s="10"/>
      <c r="AR807" s="32"/>
      <c r="AS807" s="10"/>
      <c r="AT807" s="32"/>
      <c r="AU807" s="10"/>
      <c r="AV807" s="32"/>
      <c r="AW807" s="10"/>
      <c r="AX807" s="242"/>
      <c r="AY807" s="10"/>
      <c r="AZ807" s="32"/>
      <c r="BA807" s="10"/>
      <c r="BB807" s="242"/>
      <c r="BC807" s="10"/>
      <c r="BD807" s="242"/>
      <c r="BE807" s="7"/>
      <c r="BF807" s="247"/>
      <c r="BG807" s="10"/>
      <c r="BH807" s="242"/>
      <c r="BI807" s="7"/>
      <c r="BJ807" s="247"/>
      <c r="BK807" s="7"/>
      <c r="BL807" s="247"/>
      <c r="BM807" s="7"/>
      <c r="BN807" s="8"/>
      <c r="BO807" s="7"/>
      <c r="BP807" s="247"/>
      <c r="BQ807" s="7"/>
      <c r="BR807" s="247"/>
      <c r="BS807" s="7"/>
      <c r="BT807" s="247"/>
      <c r="BU807" s="7"/>
      <c r="BV807" s="247"/>
      <c r="BW807" s="7"/>
      <c r="BX807" s="8"/>
      <c r="BY807" s="7"/>
      <c r="BZ807" s="8"/>
      <c r="CB807" s="41"/>
      <c r="CC807" s="41">
        <f t="shared" si="58"/>
        <v>0</v>
      </c>
      <c r="CD807">
        <f t="shared" si="57"/>
        <v>0</v>
      </c>
      <c r="CF807" s="39"/>
    </row>
    <row r="808" spans="2:84" x14ac:dyDescent="0.25">
      <c r="B808" s="6"/>
      <c r="C808" s="10"/>
      <c r="D808" s="32"/>
      <c r="E808" s="10"/>
      <c r="F808" s="32"/>
      <c r="G808" s="10"/>
      <c r="H808" s="32"/>
      <c r="I808" s="10"/>
      <c r="J808" s="32"/>
      <c r="K808" s="94"/>
      <c r="L808" s="32"/>
      <c r="M808" s="10"/>
      <c r="N808" s="32"/>
      <c r="O808" s="10"/>
      <c r="P808" s="32"/>
      <c r="Q808" s="10"/>
      <c r="R808" s="32"/>
      <c r="S808" s="10"/>
      <c r="T808" s="32"/>
      <c r="U808" s="10"/>
      <c r="V808" s="32"/>
      <c r="W808" s="10"/>
      <c r="X808" s="32"/>
      <c r="Y808" s="10"/>
      <c r="Z808" s="32"/>
      <c r="AA808" s="10"/>
      <c r="AB808" s="32"/>
      <c r="AC808" s="10"/>
      <c r="AD808" s="32"/>
      <c r="AE808" s="10"/>
      <c r="AF808" s="32"/>
      <c r="AG808" s="10"/>
      <c r="AH808" s="32"/>
      <c r="AI808" s="10"/>
      <c r="AJ808" s="32"/>
      <c r="AK808" s="10"/>
      <c r="AL808" s="32"/>
      <c r="AM808" s="10"/>
      <c r="AN808" s="32"/>
      <c r="AO808" s="10"/>
      <c r="AP808" s="32"/>
      <c r="AQ808" s="10"/>
      <c r="AR808" s="32"/>
      <c r="AS808" s="10"/>
      <c r="AT808" s="32"/>
      <c r="AU808" s="10"/>
      <c r="AV808" s="32"/>
      <c r="AW808" s="10"/>
      <c r="AX808" s="242"/>
      <c r="AY808" s="10"/>
      <c r="AZ808" s="32"/>
      <c r="BA808" s="10"/>
      <c r="BB808" s="242"/>
      <c r="BC808" s="10"/>
      <c r="BD808" s="242"/>
      <c r="BE808" s="7"/>
      <c r="BF808" s="247"/>
      <c r="BG808" s="10"/>
      <c r="BH808" s="242"/>
      <c r="BI808" s="7"/>
      <c r="BJ808" s="247"/>
      <c r="BK808" s="7"/>
      <c r="BL808" s="247"/>
      <c r="BM808" s="7"/>
      <c r="BN808" s="8"/>
      <c r="BO808" s="7"/>
      <c r="BP808" s="247"/>
      <c r="BQ808" s="7"/>
      <c r="BR808" s="247"/>
      <c r="BS808" s="7"/>
      <c r="BT808" s="247"/>
      <c r="BU808" s="7"/>
      <c r="BV808" s="247"/>
      <c r="BW808" s="7"/>
      <c r="BX808" s="8"/>
      <c r="BY808" s="7"/>
      <c r="BZ808" s="8"/>
      <c r="CB808" s="41"/>
      <c r="CC808" s="41">
        <f t="shared" si="58"/>
        <v>0</v>
      </c>
      <c r="CD808">
        <f t="shared" si="57"/>
        <v>0</v>
      </c>
      <c r="CF808" s="39"/>
    </row>
    <row r="809" spans="2:84" x14ac:dyDescent="0.25">
      <c r="B809" s="6"/>
      <c r="C809" s="10"/>
      <c r="D809" s="32"/>
      <c r="E809" s="10"/>
      <c r="F809" s="32"/>
      <c r="G809" s="10"/>
      <c r="H809" s="32"/>
      <c r="I809" s="10"/>
      <c r="J809" s="32"/>
      <c r="K809" s="94"/>
      <c r="L809" s="32"/>
      <c r="M809" s="10"/>
      <c r="N809" s="32"/>
      <c r="O809" s="10"/>
      <c r="P809" s="32"/>
      <c r="Q809" s="10"/>
      <c r="R809" s="32"/>
      <c r="S809" s="10"/>
      <c r="T809" s="32"/>
      <c r="U809" s="10"/>
      <c r="V809" s="32"/>
      <c r="W809" s="10"/>
      <c r="X809" s="32"/>
      <c r="Y809" s="10"/>
      <c r="Z809" s="32"/>
      <c r="AA809" s="10"/>
      <c r="AB809" s="32"/>
      <c r="AC809" s="10"/>
      <c r="AD809" s="32"/>
      <c r="AE809" s="10"/>
      <c r="AF809" s="32"/>
      <c r="AG809" s="10"/>
      <c r="AH809" s="32"/>
      <c r="AI809" s="10"/>
      <c r="AJ809" s="32"/>
      <c r="AK809" s="10"/>
      <c r="AL809" s="32"/>
      <c r="AM809" s="10"/>
      <c r="AN809" s="32"/>
      <c r="AO809" s="10"/>
      <c r="AP809" s="32"/>
      <c r="AQ809" s="10"/>
      <c r="AR809" s="32"/>
      <c r="AS809" s="10"/>
      <c r="AT809" s="32"/>
      <c r="AU809" s="10"/>
      <c r="AV809" s="32"/>
      <c r="AW809" s="10"/>
      <c r="AX809" s="242"/>
      <c r="AY809" s="10"/>
      <c r="AZ809" s="32"/>
      <c r="BA809" s="10"/>
      <c r="BB809" s="242"/>
      <c r="BC809" s="10"/>
      <c r="BD809" s="242"/>
      <c r="BE809" s="7"/>
      <c r="BF809" s="247"/>
      <c r="BG809" s="10"/>
      <c r="BH809" s="242"/>
      <c r="BI809" s="7"/>
      <c r="BJ809" s="247"/>
      <c r="BK809" s="7"/>
      <c r="BL809" s="247"/>
      <c r="BM809" s="7"/>
      <c r="BN809" s="8"/>
      <c r="BO809" s="7"/>
      <c r="BP809" s="247"/>
      <c r="BQ809" s="7"/>
      <c r="BR809" s="247"/>
      <c r="BS809" s="7"/>
      <c r="BT809" s="247"/>
      <c r="BU809" s="7"/>
      <c r="BV809" s="247"/>
      <c r="BW809" s="7"/>
      <c r="BX809" s="8"/>
      <c r="BY809" s="7"/>
      <c r="BZ809" s="8"/>
      <c r="CB809" s="41"/>
      <c r="CC809" s="41">
        <f t="shared" si="58"/>
        <v>0</v>
      </c>
      <c r="CD809">
        <f t="shared" si="57"/>
        <v>0</v>
      </c>
      <c r="CF809" s="39"/>
    </row>
    <row r="810" spans="2:84" x14ac:dyDescent="0.25">
      <c r="B810" s="6"/>
      <c r="C810" s="10"/>
      <c r="D810" s="32"/>
      <c r="E810" s="10"/>
      <c r="F810" s="32"/>
      <c r="G810" s="10"/>
      <c r="H810" s="32"/>
      <c r="I810" s="10"/>
      <c r="J810" s="32"/>
      <c r="K810" s="94"/>
      <c r="L810" s="32"/>
      <c r="M810" s="10"/>
      <c r="N810" s="32"/>
      <c r="O810" s="10"/>
      <c r="P810" s="32"/>
      <c r="Q810" s="10"/>
      <c r="R810" s="32"/>
      <c r="S810" s="10"/>
      <c r="T810" s="32"/>
      <c r="U810" s="10"/>
      <c r="V810" s="32"/>
      <c r="W810" s="10"/>
      <c r="X810" s="32"/>
      <c r="Y810" s="10"/>
      <c r="Z810" s="32"/>
      <c r="AA810" s="10"/>
      <c r="AB810" s="32"/>
      <c r="AC810" s="10"/>
      <c r="AD810" s="32"/>
      <c r="AE810" s="10"/>
      <c r="AF810" s="32"/>
      <c r="AG810" s="10"/>
      <c r="AH810" s="32"/>
      <c r="AI810" s="10"/>
      <c r="AJ810" s="32"/>
      <c r="AK810" s="10"/>
      <c r="AL810" s="32"/>
      <c r="AM810" s="10"/>
      <c r="AN810" s="32"/>
      <c r="AO810" s="10"/>
      <c r="AP810" s="32"/>
      <c r="AQ810" s="10"/>
      <c r="AR810" s="32"/>
      <c r="AS810" s="10"/>
      <c r="AT810" s="32"/>
      <c r="AU810" s="10"/>
      <c r="AV810" s="32"/>
      <c r="AW810" s="10"/>
      <c r="AX810" s="242"/>
      <c r="AY810" s="10"/>
      <c r="AZ810" s="32"/>
      <c r="BA810" s="10"/>
      <c r="BB810" s="242"/>
      <c r="BC810" s="10"/>
      <c r="BD810" s="242"/>
      <c r="BE810" s="7"/>
      <c r="BF810" s="247"/>
      <c r="BG810" s="10"/>
      <c r="BH810" s="242"/>
      <c r="BI810" s="7"/>
      <c r="BJ810" s="247"/>
      <c r="BK810" s="7"/>
      <c r="BL810" s="247"/>
      <c r="BM810" s="7"/>
      <c r="BN810" s="8"/>
      <c r="BO810" s="7"/>
      <c r="BP810" s="247"/>
      <c r="BQ810" s="7"/>
      <c r="BR810" s="247"/>
      <c r="BS810" s="7"/>
      <c r="BT810" s="247"/>
      <c r="BU810" s="7"/>
      <c r="BV810" s="247"/>
      <c r="BW810" s="7"/>
      <c r="BX810" s="8"/>
      <c r="BY810" s="7"/>
      <c r="BZ810" s="8"/>
      <c r="CB810" s="41"/>
      <c r="CC810" s="41">
        <f t="shared" si="58"/>
        <v>0</v>
      </c>
      <c r="CD810">
        <f t="shared" si="57"/>
        <v>0</v>
      </c>
      <c r="CF810" s="39"/>
    </row>
    <row r="811" spans="2:84" x14ac:dyDescent="0.25">
      <c r="B811" s="6"/>
      <c r="C811" s="10"/>
      <c r="D811" s="32"/>
      <c r="E811" s="10"/>
      <c r="F811" s="32"/>
      <c r="G811" s="10"/>
      <c r="H811" s="32"/>
      <c r="I811" s="10"/>
      <c r="J811" s="32"/>
      <c r="K811" s="94"/>
      <c r="L811" s="32"/>
      <c r="M811" s="10"/>
      <c r="N811" s="32"/>
      <c r="O811" s="10"/>
      <c r="P811" s="32"/>
      <c r="Q811" s="10"/>
      <c r="R811" s="32"/>
      <c r="S811" s="10"/>
      <c r="T811" s="32"/>
      <c r="U811" s="10"/>
      <c r="V811" s="32"/>
      <c r="W811" s="10"/>
      <c r="X811" s="32"/>
      <c r="Y811" s="10"/>
      <c r="Z811" s="32"/>
      <c r="AA811" s="10"/>
      <c r="AB811" s="32"/>
      <c r="AC811" s="10"/>
      <c r="AD811" s="32"/>
      <c r="AE811" s="10"/>
      <c r="AF811" s="32"/>
      <c r="AG811" s="10"/>
      <c r="AH811" s="32"/>
      <c r="AI811" s="10"/>
      <c r="AJ811" s="32"/>
      <c r="AK811" s="10"/>
      <c r="AL811" s="32"/>
      <c r="AM811" s="10"/>
      <c r="AN811" s="32"/>
      <c r="AO811" s="10"/>
      <c r="AP811" s="32"/>
      <c r="AQ811" s="10"/>
      <c r="AR811" s="32"/>
      <c r="AS811" s="10"/>
      <c r="AT811" s="32"/>
      <c r="AU811" s="10"/>
      <c r="AV811" s="32"/>
      <c r="AW811" s="10"/>
      <c r="AX811" s="242"/>
      <c r="AY811" s="10"/>
      <c r="AZ811" s="32"/>
      <c r="BA811" s="10"/>
      <c r="BB811" s="242"/>
      <c r="BC811" s="10"/>
      <c r="BD811" s="242"/>
      <c r="BE811" s="7"/>
      <c r="BF811" s="247"/>
      <c r="BG811" s="10"/>
      <c r="BH811" s="242"/>
      <c r="BI811" s="7"/>
      <c r="BJ811" s="247"/>
      <c r="BK811" s="7"/>
      <c r="BL811" s="247"/>
      <c r="BM811" s="7"/>
      <c r="BN811" s="8"/>
      <c r="BO811" s="7"/>
      <c r="BP811" s="247"/>
      <c r="BQ811" s="7"/>
      <c r="BR811" s="247"/>
      <c r="BS811" s="7"/>
      <c r="BT811" s="247"/>
      <c r="BU811" s="7"/>
      <c r="BV811" s="247"/>
      <c r="BW811" s="7"/>
      <c r="BX811" s="8"/>
      <c r="BY811" s="7"/>
      <c r="BZ811" s="8"/>
      <c r="CB811" s="41"/>
      <c r="CC811" s="41">
        <f t="shared" si="58"/>
        <v>0</v>
      </c>
      <c r="CD811">
        <f t="shared" si="57"/>
        <v>0</v>
      </c>
      <c r="CF811" s="39"/>
    </row>
    <row r="812" spans="2:84" x14ac:dyDescent="0.25">
      <c r="B812" s="6"/>
      <c r="C812" s="10"/>
      <c r="D812" s="32"/>
      <c r="E812" s="10"/>
      <c r="F812" s="32"/>
      <c r="G812" s="10"/>
      <c r="H812" s="32"/>
      <c r="I812" s="10"/>
      <c r="J812" s="32"/>
      <c r="K812" s="94"/>
      <c r="L812" s="32"/>
      <c r="M812" s="10"/>
      <c r="N812" s="32"/>
      <c r="O812" s="10"/>
      <c r="P812" s="32"/>
      <c r="Q812" s="10"/>
      <c r="R812" s="32"/>
      <c r="S812" s="10"/>
      <c r="T812" s="32"/>
      <c r="U812" s="10"/>
      <c r="V812" s="32"/>
      <c r="W812" s="10"/>
      <c r="X812" s="32"/>
      <c r="Y812" s="10"/>
      <c r="Z812" s="32"/>
      <c r="AA812" s="10"/>
      <c r="AB812" s="32"/>
      <c r="AC812" s="10"/>
      <c r="AD812" s="32"/>
      <c r="AE812" s="10"/>
      <c r="AF812" s="32"/>
      <c r="AG812" s="10"/>
      <c r="AH812" s="32"/>
      <c r="AI812" s="10"/>
      <c r="AJ812" s="32"/>
      <c r="AK812" s="10"/>
      <c r="AL812" s="32"/>
      <c r="AM812" s="10"/>
      <c r="AN812" s="32"/>
      <c r="AO812" s="10"/>
      <c r="AP812" s="32"/>
      <c r="AQ812" s="10"/>
      <c r="AR812" s="32"/>
      <c r="AS812" s="10"/>
      <c r="AT812" s="32"/>
      <c r="AU812" s="10"/>
      <c r="AV812" s="32"/>
      <c r="AW812" s="10"/>
      <c r="AX812" s="242"/>
      <c r="AY812" s="10"/>
      <c r="AZ812" s="32"/>
      <c r="BA812" s="10"/>
      <c r="BB812" s="242"/>
      <c r="BC812" s="10"/>
      <c r="BD812" s="242"/>
      <c r="BE812" s="7"/>
      <c r="BF812" s="247"/>
      <c r="BG812" s="10"/>
      <c r="BH812" s="242"/>
      <c r="BI812" s="7"/>
      <c r="BJ812" s="247"/>
      <c r="BK812" s="7"/>
      <c r="BL812" s="247"/>
      <c r="BM812" s="7"/>
      <c r="BN812" s="8"/>
      <c r="BO812" s="7"/>
      <c r="BP812" s="247"/>
      <c r="BQ812" s="7"/>
      <c r="BR812" s="247"/>
      <c r="BS812" s="7"/>
      <c r="BT812" s="247"/>
      <c r="BU812" s="7"/>
      <c r="BV812" s="247"/>
      <c r="BW812" s="7"/>
      <c r="BX812" s="8"/>
      <c r="BY812" s="7"/>
      <c r="BZ812" s="8"/>
      <c r="CB812" s="41"/>
      <c r="CC812" s="41">
        <f t="shared" si="58"/>
        <v>0</v>
      </c>
      <c r="CD812">
        <f t="shared" si="57"/>
        <v>0</v>
      </c>
      <c r="CF812" s="39"/>
    </row>
    <row r="813" spans="2:84" x14ac:dyDescent="0.25">
      <c r="B813" s="6"/>
      <c r="C813" s="10"/>
      <c r="D813" s="32"/>
      <c r="E813" s="10"/>
      <c r="F813" s="32"/>
      <c r="G813" s="10"/>
      <c r="H813" s="32"/>
      <c r="I813" s="10"/>
      <c r="J813" s="32"/>
      <c r="K813" s="94"/>
      <c r="L813" s="32"/>
      <c r="M813" s="10"/>
      <c r="N813" s="32"/>
      <c r="O813" s="10"/>
      <c r="P813" s="32"/>
      <c r="Q813" s="10"/>
      <c r="R813" s="32"/>
      <c r="S813" s="10"/>
      <c r="T813" s="32"/>
      <c r="U813" s="10"/>
      <c r="V813" s="32"/>
      <c r="W813" s="10"/>
      <c r="X813" s="32"/>
      <c r="Y813" s="10"/>
      <c r="Z813" s="32"/>
      <c r="AA813" s="10"/>
      <c r="AB813" s="32"/>
      <c r="AC813" s="10"/>
      <c r="AD813" s="32"/>
      <c r="AE813" s="10"/>
      <c r="AF813" s="32"/>
      <c r="AG813" s="10"/>
      <c r="AH813" s="32"/>
      <c r="AI813" s="10"/>
      <c r="AJ813" s="32"/>
      <c r="AK813" s="10"/>
      <c r="AL813" s="32"/>
      <c r="AM813" s="10"/>
      <c r="AN813" s="32"/>
      <c r="AO813" s="10"/>
      <c r="AP813" s="32"/>
      <c r="AQ813" s="10"/>
      <c r="AR813" s="32"/>
      <c r="AS813" s="10"/>
      <c r="AT813" s="32"/>
      <c r="AU813" s="10"/>
      <c r="AV813" s="32"/>
      <c r="AW813" s="10"/>
      <c r="AX813" s="242"/>
      <c r="AY813" s="10"/>
      <c r="AZ813" s="32"/>
      <c r="BA813" s="10"/>
      <c r="BB813" s="242"/>
      <c r="BC813" s="10"/>
      <c r="BD813" s="242"/>
      <c r="BE813" s="7"/>
      <c r="BF813" s="247"/>
      <c r="BG813" s="10"/>
      <c r="BH813" s="242"/>
      <c r="BI813" s="7"/>
      <c r="BJ813" s="247"/>
      <c r="BK813" s="7"/>
      <c r="BL813" s="247"/>
      <c r="BM813" s="7"/>
      <c r="BN813" s="8"/>
      <c r="BO813" s="7"/>
      <c r="BP813" s="247"/>
      <c r="BQ813" s="7"/>
      <c r="BR813" s="247"/>
      <c r="BS813" s="7"/>
      <c r="BT813" s="247"/>
      <c r="BU813" s="7"/>
      <c r="BV813" s="247"/>
      <c r="BW813" s="7"/>
      <c r="BX813" s="8"/>
      <c r="BY813" s="7"/>
      <c r="BZ813" s="8"/>
      <c r="CA813" s="212"/>
      <c r="CB813" s="213"/>
      <c r="CC813" s="41">
        <f t="shared" si="58"/>
        <v>0</v>
      </c>
      <c r="CD813">
        <f t="shared" si="57"/>
        <v>0</v>
      </c>
      <c r="CF813" s="39"/>
    </row>
    <row r="814" spans="2:84" x14ac:dyDescent="0.25">
      <c r="B814" s="6"/>
      <c r="C814" s="10"/>
      <c r="D814" s="32"/>
      <c r="E814" s="10"/>
      <c r="F814" s="32"/>
      <c r="G814" s="10"/>
      <c r="H814" s="32"/>
      <c r="I814" s="10"/>
      <c r="J814" s="32"/>
      <c r="K814" s="94"/>
      <c r="L814" s="32"/>
      <c r="M814" s="10"/>
      <c r="N814" s="32"/>
      <c r="O814" s="10"/>
      <c r="P814" s="32"/>
      <c r="Q814" s="10"/>
      <c r="R814" s="32"/>
      <c r="S814" s="10"/>
      <c r="T814" s="32"/>
      <c r="U814" s="10"/>
      <c r="V814" s="32"/>
      <c r="W814" s="10"/>
      <c r="X814" s="32"/>
      <c r="Y814" s="10"/>
      <c r="Z814" s="32"/>
      <c r="AA814" s="10"/>
      <c r="AB814" s="32"/>
      <c r="AC814" s="10"/>
      <c r="AD814" s="32"/>
      <c r="AE814" s="10"/>
      <c r="AF814" s="32"/>
      <c r="AG814" s="10"/>
      <c r="AH814" s="32"/>
      <c r="AI814" s="10"/>
      <c r="AJ814" s="32"/>
      <c r="AK814" s="10"/>
      <c r="AL814" s="32"/>
      <c r="AM814" s="10"/>
      <c r="AN814" s="32"/>
      <c r="AO814" s="10"/>
      <c r="AP814" s="32"/>
      <c r="AQ814" s="10"/>
      <c r="AR814" s="32"/>
      <c r="AS814" s="10"/>
      <c r="AT814" s="32"/>
      <c r="AU814" s="10"/>
      <c r="AV814" s="32"/>
      <c r="AW814" s="10"/>
      <c r="AX814" s="242"/>
      <c r="AY814" s="10"/>
      <c r="AZ814" s="32"/>
      <c r="BA814" s="10"/>
      <c r="BB814" s="242"/>
      <c r="BC814" s="10"/>
      <c r="BD814" s="242"/>
      <c r="BE814" s="7"/>
      <c r="BF814" s="247"/>
      <c r="BG814" s="10"/>
      <c r="BH814" s="242"/>
      <c r="BI814" s="7"/>
      <c r="BJ814" s="247"/>
      <c r="BK814" s="7"/>
      <c r="BL814" s="247"/>
      <c r="BM814" s="7"/>
      <c r="BN814" s="8"/>
      <c r="BO814" s="7"/>
      <c r="BP814" s="247"/>
      <c r="BQ814" s="7"/>
      <c r="BR814" s="247"/>
      <c r="BS814" s="7"/>
      <c r="BT814" s="247"/>
      <c r="BU814" s="7"/>
      <c r="BV814" s="247"/>
      <c r="BW814" s="7"/>
      <c r="BX814" s="8"/>
      <c r="BY814" s="7"/>
      <c r="BZ814" s="8"/>
      <c r="CB814" s="41"/>
      <c r="CC814" s="41">
        <f t="shared" si="58"/>
        <v>0</v>
      </c>
      <c r="CD814">
        <f t="shared" si="57"/>
        <v>0</v>
      </c>
      <c r="CF814" s="39"/>
    </row>
    <row r="815" spans="2:84" x14ac:dyDescent="0.25">
      <c r="B815" s="6"/>
      <c r="C815" s="10"/>
      <c r="D815" s="32"/>
      <c r="E815" s="10"/>
      <c r="F815" s="32"/>
      <c r="G815" s="10"/>
      <c r="H815" s="32"/>
      <c r="I815" s="10"/>
      <c r="J815" s="32"/>
      <c r="K815" s="94"/>
      <c r="L815" s="32"/>
      <c r="M815" s="10"/>
      <c r="N815" s="32"/>
      <c r="O815" s="10"/>
      <c r="P815" s="32"/>
      <c r="Q815" s="10"/>
      <c r="R815" s="32"/>
      <c r="S815" s="10"/>
      <c r="T815" s="32"/>
      <c r="U815" s="10"/>
      <c r="V815" s="32"/>
      <c r="W815" s="10"/>
      <c r="X815" s="32"/>
      <c r="Y815" s="10"/>
      <c r="Z815" s="32"/>
      <c r="AA815" s="10"/>
      <c r="AB815" s="32"/>
      <c r="AC815" s="10"/>
      <c r="AD815" s="32"/>
      <c r="AE815" s="10"/>
      <c r="AF815" s="32"/>
      <c r="AG815" s="10"/>
      <c r="AH815" s="32"/>
      <c r="AI815" s="10"/>
      <c r="AJ815" s="32"/>
      <c r="AK815" s="10"/>
      <c r="AL815" s="32"/>
      <c r="AM815" s="10"/>
      <c r="AN815" s="32"/>
      <c r="AO815" s="10"/>
      <c r="AP815" s="32"/>
      <c r="AQ815" s="10"/>
      <c r="AR815" s="32"/>
      <c r="AS815" s="10"/>
      <c r="AT815" s="32"/>
      <c r="AU815" s="10"/>
      <c r="AV815" s="32"/>
      <c r="AW815" s="10"/>
      <c r="AX815" s="242"/>
      <c r="AY815" s="10"/>
      <c r="AZ815" s="32"/>
      <c r="BA815" s="10"/>
      <c r="BB815" s="242"/>
      <c r="BC815" s="10"/>
      <c r="BD815" s="242"/>
      <c r="BE815" s="7"/>
      <c r="BF815" s="247"/>
      <c r="BG815" s="10"/>
      <c r="BH815" s="242"/>
      <c r="BI815" s="7"/>
      <c r="BJ815" s="247"/>
      <c r="BK815" s="7"/>
      <c r="BL815" s="247"/>
      <c r="BM815" s="7"/>
      <c r="BN815" s="8"/>
      <c r="BO815" s="7"/>
      <c r="BP815" s="247"/>
      <c r="BQ815" s="7"/>
      <c r="BR815" s="247"/>
      <c r="BS815" s="7"/>
      <c r="BT815" s="247"/>
      <c r="BU815" s="7"/>
      <c r="BV815" s="247"/>
      <c r="BW815" s="7"/>
      <c r="BX815" s="8"/>
      <c r="BY815" s="7"/>
      <c r="BZ815" s="8"/>
      <c r="CB815" s="41"/>
      <c r="CC815" s="41">
        <f t="shared" si="58"/>
        <v>0</v>
      </c>
      <c r="CD815">
        <f t="shared" si="57"/>
        <v>0</v>
      </c>
      <c r="CF815" s="39"/>
    </row>
    <row r="816" spans="2:84" x14ac:dyDescent="0.25">
      <c r="B816" s="6"/>
      <c r="C816" s="10"/>
      <c r="D816" s="32"/>
      <c r="E816" s="10"/>
      <c r="F816" s="32"/>
      <c r="G816" s="10"/>
      <c r="H816" s="32"/>
      <c r="I816" s="10"/>
      <c r="J816" s="32"/>
      <c r="K816" s="94"/>
      <c r="L816" s="32"/>
      <c r="M816" s="10"/>
      <c r="N816" s="32"/>
      <c r="O816" s="10"/>
      <c r="P816" s="32"/>
      <c r="Q816" s="10"/>
      <c r="R816" s="32"/>
      <c r="S816" s="10"/>
      <c r="T816" s="32"/>
      <c r="U816" s="10"/>
      <c r="V816" s="32"/>
      <c r="W816" s="10"/>
      <c r="X816" s="32"/>
      <c r="Y816" s="10"/>
      <c r="Z816" s="32"/>
      <c r="AA816" s="10"/>
      <c r="AB816" s="32"/>
      <c r="AC816" s="10"/>
      <c r="AD816" s="32"/>
      <c r="AE816" s="10"/>
      <c r="AF816" s="32"/>
      <c r="AG816" s="10"/>
      <c r="AH816" s="32"/>
      <c r="AI816" s="10"/>
      <c r="AJ816" s="32"/>
      <c r="AK816" s="10"/>
      <c r="AL816" s="32"/>
      <c r="AM816" s="10"/>
      <c r="AN816" s="32"/>
      <c r="AO816" s="10"/>
      <c r="AP816" s="32"/>
      <c r="AQ816" s="10"/>
      <c r="AR816" s="32"/>
      <c r="AS816" s="10"/>
      <c r="AT816" s="32"/>
      <c r="AU816" s="10"/>
      <c r="AV816" s="32"/>
      <c r="AW816" s="10"/>
      <c r="AX816" s="242"/>
      <c r="AY816" s="10"/>
      <c r="AZ816" s="32"/>
      <c r="BA816" s="10"/>
      <c r="BB816" s="242"/>
      <c r="BC816" s="10"/>
      <c r="BD816" s="242"/>
      <c r="BE816" s="7"/>
      <c r="BF816" s="247"/>
      <c r="BG816" s="10"/>
      <c r="BH816" s="242"/>
      <c r="BI816" s="7"/>
      <c r="BJ816" s="247"/>
      <c r="BK816" s="7"/>
      <c r="BL816" s="247"/>
      <c r="BM816" s="7"/>
      <c r="BN816" s="8"/>
      <c r="BO816" s="7"/>
      <c r="BP816" s="247"/>
      <c r="BQ816" s="7"/>
      <c r="BR816" s="247"/>
      <c r="BS816" s="7"/>
      <c r="BT816" s="247"/>
      <c r="BU816" s="7"/>
      <c r="BV816" s="247"/>
      <c r="BW816" s="7"/>
      <c r="BX816" s="8"/>
      <c r="BY816" s="7"/>
      <c r="BZ816" s="8"/>
      <c r="CB816" s="41"/>
      <c r="CC816" s="41">
        <f t="shared" si="58"/>
        <v>0</v>
      </c>
      <c r="CD816">
        <f t="shared" si="57"/>
        <v>0</v>
      </c>
      <c r="CF816" s="39"/>
    </row>
    <row r="817" spans="2:84" x14ac:dyDescent="0.25">
      <c r="B817" s="6"/>
      <c r="C817" s="10"/>
      <c r="D817" s="32"/>
      <c r="E817" s="10"/>
      <c r="F817" s="32"/>
      <c r="G817" s="10"/>
      <c r="H817" s="32"/>
      <c r="I817" s="10"/>
      <c r="J817" s="32"/>
      <c r="K817" s="94"/>
      <c r="L817" s="32"/>
      <c r="M817" s="10"/>
      <c r="N817" s="32"/>
      <c r="O817" s="10"/>
      <c r="P817" s="32"/>
      <c r="Q817" s="10"/>
      <c r="R817" s="32"/>
      <c r="S817" s="10"/>
      <c r="T817" s="32"/>
      <c r="U817" s="10"/>
      <c r="V817" s="32"/>
      <c r="W817" s="10"/>
      <c r="X817" s="32"/>
      <c r="Y817" s="10"/>
      <c r="Z817" s="32"/>
      <c r="AA817" s="10"/>
      <c r="AB817" s="32"/>
      <c r="AC817" s="10"/>
      <c r="AD817" s="32"/>
      <c r="AE817" s="10"/>
      <c r="AF817" s="251"/>
      <c r="AG817" s="10"/>
      <c r="AH817" s="32"/>
      <c r="AI817" s="10"/>
      <c r="AJ817" s="32"/>
      <c r="AK817" s="10"/>
      <c r="AL817" s="32"/>
      <c r="AM817" s="10"/>
      <c r="AN817" s="32"/>
      <c r="AO817" s="10"/>
      <c r="AP817" s="32"/>
      <c r="AQ817" s="10"/>
      <c r="AR817" s="32"/>
      <c r="AS817" s="10"/>
      <c r="AT817" s="32"/>
      <c r="AU817" s="10"/>
      <c r="AV817" s="32"/>
      <c r="AW817" s="10"/>
      <c r="AX817" s="242"/>
      <c r="AY817" s="10"/>
      <c r="AZ817" s="32"/>
      <c r="BA817" s="10"/>
      <c r="BB817" s="242"/>
      <c r="BC817" s="10"/>
      <c r="BD817" s="242"/>
      <c r="BE817" s="7"/>
      <c r="BF817" s="247"/>
      <c r="BG817" s="10"/>
      <c r="BH817" s="242"/>
      <c r="BI817" s="7"/>
      <c r="BJ817" s="247"/>
      <c r="BK817" s="7"/>
      <c r="BL817" s="247"/>
      <c r="BM817" s="7"/>
      <c r="BN817" s="8"/>
      <c r="BO817" s="7"/>
      <c r="BP817" s="247"/>
      <c r="BQ817" s="7"/>
      <c r="BR817" s="247"/>
      <c r="BS817" s="7"/>
      <c r="BT817" s="247"/>
      <c r="BU817" s="7"/>
      <c r="BV817" s="247"/>
      <c r="BW817" s="7"/>
      <c r="BX817" s="8"/>
      <c r="BY817" s="7"/>
      <c r="BZ817" s="8"/>
      <c r="CB817" s="41"/>
      <c r="CC817" s="41">
        <f t="shared" si="58"/>
        <v>0</v>
      </c>
      <c r="CD817">
        <f t="shared" ref="CD817:CD868" si="59">COUNT(C817:BZ817)/2</f>
        <v>0</v>
      </c>
      <c r="CF817" s="39"/>
    </row>
    <row r="818" spans="2:84" x14ac:dyDescent="0.25">
      <c r="B818" s="6"/>
      <c r="C818" s="10"/>
      <c r="D818" s="32"/>
      <c r="E818" s="10"/>
      <c r="F818" s="32"/>
      <c r="G818" s="10"/>
      <c r="H818" s="32"/>
      <c r="I818" s="10"/>
      <c r="J818" s="32"/>
      <c r="K818" s="94"/>
      <c r="L818" s="32"/>
      <c r="M818" s="10"/>
      <c r="N818" s="32"/>
      <c r="O818" s="10"/>
      <c r="P818" s="32"/>
      <c r="Q818" s="10"/>
      <c r="R818" s="32"/>
      <c r="S818" s="10"/>
      <c r="T818" s="32"/>
      <c r="U818" s="10"/>
      <c r="V818" s="32"/>
      <c r="W818" s="10"/>
      <c r="X818" s="32"/>
      <c r="Y818" s="10"/>
      <c r="Z818" s="32"/>
      <c r="AA818" s="10"/>
      <c r="AB818" s="32"/>
      <c r="AC818" s="10"/>
      <c r="AD818" s="32"/>
      <c r="AE818" s="10"/>
      <c r="AF818" s="32"/>
      <c r="AG818" s="10"/>
      <c r="AH818" s="32"/>
      <c r="AI818" s="10"/>
      <c r="AJ818" s="32"/>
      <c r="AK818" s="10"/>
      <c r="AL818" s="32"/>
      <c r="AM818" s="10"/>
      <c r="AN818" s="32"/>
      <c r="AO818" s="10"/>
      <c r="AP818" s="32"/>
      <c r="AQ818" s="10"/>
      <c r="AR818" s="32"/>
      <c r="AS818" s="10"/>
      <c r="AT818" s="32"/>
      <c r="AU818" s="10"/>
      <c r="AV818" s="32"/>
      <c r="AW818" s="10"/>
      <c r="AX818" s="242"/>
      <c r="AY818" s="10"/>
      <c r="AZ818" s="32"/>
      <c r="BA818" s="10"/>
      <c r="BB818" s="242"/>
      <c r="BC818" s="10"/>
      <c r="BD818" s="242"/>
      <c r="BE818" s="7"/>
      <c r="BF818" s="247"/>
      <c r="BG818" s="10"/>
      <c r="BH818" s="242"/>
      <c r="BI818" s="7"/>
      <c r="BJ818" s="247"/>
      <c r="BK818" s="7"/>
      <c r="BL818" s="247"/>
      <c r="BM818" s="7"/>
      <c r="BN818" s="8"/>
      <c r="BO818" s="7"/>
      <c r="BP818" s="247"/>
      <c r="BQ818" s="7"/>
      <c r="BR818" s="247"/>
      <c r="BS818" s="7"/>
      <c r="BT818" s="247"/>
      <c r="BU818" s="7"/>
      <c r="BV818" s="247"/>
      <c r="BW818" s="7"/>
      <c r="BX818" s="8"/>
      <c r="BY818" s="7"/>
      <c r="BZ818" s="8"/>
      <c r="CB818" s="41"/>
      <c r="CC818" s="41">
        <f t="shared" si="58"/>
        <v>0</v>
      </c>
      <c r="CD818">
        <f t="shared" si="59"/>
        <v>0</v>
      </c>
      <c r="CF818" s="39"/>
    </row>
    <row r="819" spans="2:84" x14ac:dyDescent="0.25">
      <c r="B819" s="6"/>
      <c r="C819" s="10"/>
      <c r="D819" s="32"/>
      <c r="E819" s="10"/>
      <c r="F819" s="32"/>
      <c r="G819" s="10"/>
      <c r="H819" s="32"/>
      <c r="I819" s="10"/>
      <c r="J819" s="32"/>
      <c r="K819" s="10"/>
      <c r="L819" s="32"/>
      <c r="M819" s="10"/>
      <c r="N819" s="32"/>
      <c r="O819" s="10"/>
      <c r="P819" s="32"/>
      <c r="Q819" s="10"/>
      <c r="R819" s="32"/>
      <c r="S819" s="10"/>
      <c r="T819" s="32"/>
      <c r="U819" s="10"/>
      <c r="V819" s="32"/>
      <c r="W819" s="10"/>
      <c r="X819" s="32"/>
      <c r="Y819" s="10"/>
      <c r="Z819" s="32"/>
      <c r="AA819" s="10"/>
      <c r="AB819" s="32"/>
      <c r="AC819" s="10"/>
      <c r="AD819" s="32"/>
      <c r="AE819" s="10"/>
      <c r="AF819" s="32"/>
      <c r="AG819" s="10"/>
      <c r="AH819" s="32"/>
      <c r="AI819" s="10"/>
      <c r="AJ819" s="32"/>
      <c r="AK819" s="10"/>
      <c r="AL819" s="32"/>
      <c r="AM819" s="10"/>
      <c r="AN819" s="32"/>
      <c r="AO819" s="10"/>
      <c r="AP819" s="32"/>
      <c r="AQ819" s="10"/>
      <c r="AR819" s="32"/>
      <c r="AS819" s="10"/>
      <c r="AT819" s="32"/>
      <c r="AU819" s="10"/>
      <c r="AV819" s="32"/>
      <c r="AW819" s="10"/>
      <c r="AX819" s="242"/>
      <c r="AY819" s="10"/>
      <c r="AZ819" s="32"/>
      <c r="BA819" s="10"/>
      <c r="BB819" s="242"/>
      <c r="BC819" s="10"/>
      <c r="BD819" s="242"/>
      <c r="BE819" s="7"/>
      <c r="BF819" s="247"/>
      <c r="BG819" s="10"/>
      <c r="BH819" s="242"/>
      <c r="BI819" s="7"/>
      <c r="BJ819" s="247"/>
      <c r="BK819" s="7"/>
      <c r="BL819" s="247"/>
      <c r="BM819" s="7"/>
      <c r="BN819" s="8"/>
      <c r="BO819" s="7"/>
      <c r="BP819" s="247"/>
      <c r="BQ819" s="7"/>
      <c r="BR819" s="247"/>
      <c r="BS819" s="7"/>
      <c r="BT819" s="247"/>
      <c r="BU819" s="7"/>
      <c r="BV819" s="247"/>
      <c r="BW819" s="7"/>
      <c r="BX819" s="8"/>
      <c r="BY819" s="7"/>
      <c r="BZ819" s="8"/>
      <c r="CB819" s="41"/>
      <c r="CC819" s="41">
        <f t="shared" si="58"/>
        <v>0</v>
      </c>
      <c r="CD819">
        <f t="shared" si="59"/>
        <v>0</v>
      </c>
    </row>
    <row r="820" spans="2:84" x14ac:dyDescent="0.25">
      <c r="B820" s="6"/>
      <c r="C820" s="10"/>
      <c r="D820" s="32"/>
      <c r="E820" s="10"/>
      <c r="F820" s="32"/>
      <c r="G820" s="10"/>
      <c r="H820" s="32"/>
      <c r="I820" s="10"/>
      <c r="J820" s="32"/>
      <c r="K820" s="94"/>
      <c r="L820" s="32"/>
      <c r="M820" s="10"/>
      <c r="N820" s="32"/>
      <c r="O820" s="10"/>
      <c r="P820" s="32"/>
      <c r="Q820" s="10"/>
      <c r="R820" s="32"/>
      <c r="S820" s="10"/>
      <c r="T820" s="32"/>
      <c r="U820" s="10"/>
      <c r="V820" s="32"/>
      <c r="W820" s="10"/>
      <c r="X820" s="32"/>
      <c r="Y820" s="10"/>
      <c r="Z820" s="32"/>
      <c r="AA820" s="10"/>
      <c r="AB820" s="32"/>
      <c r="AC820" s="10"/>
      <c r="AD820" s="32"/>
      <c r="AE820" s="10"/>
      <c r="AF820" s="32"/>
      <c r="AG820" s="10"/>
      <c r="AH820" s="32"/>
      <c r="AI820" s="10"/>
      <c r="AJ820" s="32"/>
      <c r="AK820" s="10"/>
      <c r="AL820" s="32"/>
      <c r="AM820" s="10"/>
      <c r="AN820" s="32"/>
      <c r="AO820" s="10"/>
      <c r="AP820" s="32"/>
      <c r="AQ820" s="10"/>
      <c r="AR820" s="32"/>
      <c r="AS820" s="10"/>
      <c r="AT820" s="32"/>
      <c r="AU820" s="10"/>
      <c r="AV820" s="32"/>
      <c r="AW820" s="10"/>
      <c r="AX820" s="242"/>
      <c r="AY820" s="10"/>
      <c r="AZ820" s="32"/>
      <c r="BA820" s="10"/>
      <c r="BB820" s="242"/>
      <c r="BC820" s="10"/>
      <c r="BD820" s="242"/>
      <c r="BE820" s="7"/>
      <c r="BF820" s="247"/>
      <c r="BG820" s="10"/>
      <c r="BH820" s="242"/>
      <c r="BI820" s="7"/>
      <c r="BJ820" s="247"/>
      <c r="BK820" s="7"/>
      <c r="BL820" s="247"/>
      <c r="BM820" s="7"/>
      <c r="BN820" s="8"/>
      <c r="BO820" s="7"/>
      <c r="BP820" s="247"/>
      <c r="BQ820" s="7"/>
      <c r="BR820" s="247"/>
      <c r="BS820" s="7"/>
      <c r="BT820" s="247"/>
      <c r="BU820" s="7"/>
      <c r="BV820" s="247"/>
      <c r="BW820" s="7"/>
      <c r="BX820" s="8"/>
      <c r="BY820" s="7"/>
      <c r="BZ820" s="8"/>
      <c r="CB820" s="41"/>
      <c r="CC820" s="41">
        <f t="shared" si="58"/>
        <v>0</v>
      </c>
      <c r="CD820">
        <f t="shared" si="59"/>
        <v>0</v>
      </c>
      <c r="CF820" s="39"/>
    </row>
    <row r="821" spans="2:84" x14ac:dyDescent="0.25">
      <c r="B821" s="6"/>
      <c r="C821" s="10"/>
      <c r="D821" s="32"/>
      <c r="E821" s="10"/>
      <c r="F821" s="32"/>
      <c r="G821" s="10"/>
      <c r="H821" s="32"/>
      <c r="I821" s="10"/>
      <c r="J821" s="32"/>
      <c r="K821" s="94"/>
      <c r="L821" s="32"/>
      <c r="M821" s="10"/>
      <c r="N821" s="32"/>
      <c r="O821" s="10"/>
      <c r="P821" s="32"/>
      <c r="Q821" s="10"/>
      <c r="R821" s="32"/>
      <c r="S821" s="10"/>
      <c r="T821" s="32"/>
      <c r="U821" s="10"/>
      <c r="V821" s="32"/>
      <c r="W821" s="10"/>
      <c r="X821" s="32"/>
      <c r="Y821" s="10"/>
      <c r="Z821" s="32"/>
      <c r="AA821" s="10"/>
      <c r="AB821" s="32"/>
      <c r="AC821" s="10"/>
      <c r="AD821" s="32"/>
      <c r="AE821" s="10"/>
      <c r="AF821" s="32"/>
      <c r="AG821" s="10"/>
      <c r="AH821" s="32"/>
      <c r="AI821" s="10"/>
      <c r="AJ821" s="32"/>
      <c r="AK821" s="10"/>
      <c r="AL821" s="32"/>
      <c r="AM821" s="10"/>
      <c r="AN821" s="32"/>
      <c r="AO821" s="10"/>
      <c r="AP821" s="32"/>
      <c r="AQ821" s="10"/>
      <c r="AR821" s="32"/>
      <c r="AS821" s="10"/>
      <c r="AT821" s="32"/>
      <c r="AU821" s="10"/>
      <c r="AV821" s="32"/>
      <c r="AW821" s="10"/>
      <c r="AX821" s="242"/>
      <c r="AY821" s="10"/>
      <c r="AZ821" s="32"/>
      <c r="BA821" s="10"/>
      <c r="BB821" s="242"/>
      <c r="BC821" s="10"/>
      <c r="BD821" s="242"/>
      <c r="BE821" s="7"/>
      <c r="BF821" s="247"/>
      <c r="BG821" s="10"/>
      <c r="BH821" s="242"/>
      <c r="BI821" s="7"/>
      <c r="BJ821" s="247"/>
      <c r="BK821" s="7"/>
      <c r="BL821" s="247"/>
      <c r="BM821" s="7"/>
      <c r="BN821" s="8"/>
      <c r="BO821" s="7"/>
      <c r="BP821" s="247"/>
      <c r="BQ821" s="7"/>
      <c r="BR821" s="247"/>
      <c r="BS821" s="7"/>
      <c r="BT821" s="247"/>
      <c r="BU821" s="7"/>
      <c r="BV821" s="247"/>
      <c r="BW821" s="7"/>
      <c r="BX821" s="8"/>
      <c r="BY821" s="7"/>
      <c r="BZ821" s="8"/>
      <c r="CB821" s="41"/>
      <c r="CC821" s="41">
        <f t="shared" si="58"/>
        <v>0</v>
      </c>
      <c r="CD821">
        <f t="shared" si="59"/>
        <v>0</v>
      </c>
      <c r="CF821" s="39"/>
    </row>
    <row r="822" spans="2:84" x14ac:dyDescent="0.25">
      <c r="B822" s="6"/>
      <c r="C822" s="10"/>
      <c r="D822" s="32"/>
      <c r="E822" s="10"/>
      <c r="F822" s="32"/>
      <c r="G822" s="10"/>
      <c r="H822" s="32"/>
      <c r="I822" s="10"/>
      <c r="J822" s="32"/>
      <c r="K822" s="94"/>
      <c r="L822" s="32"/>
      <c r="M822" s="10"/>
      <c r="N822" s="32"/>
      <c r="O822" s="10"/>
      <c r="P822" s="32"/>
      <c r="Q822" s="10"/>
      <c r="R822" s="32"/>
      <c r="S822" s="10"/>
      <c r="T822" s="32"/>
      <c r="U822" s="10"/>
      <c r="V822" s="32"/>
      <c r="W822" s="10"/>
      <c r="X822" s="32"/>
      <c r="Y822" s="10"/>
      <c r="Z822" s="32"/>
      <c r="AA822" s="10"/>
      <c r="AB822" s="32"/>
      <c r="AC822" s="10"/>
      <c r="AD822" s="32"/>
      <c r="AE822" s="10"/>
      <c r="AF822" s="32"/>
      <c r="AG822" s="10"/>
      <c r="AH822" s="32"/>
      <c r="AI822" s="10"/>
      <c r="AJ822" s="32"/>
      <c r="AK822" s="10"/>
      <c r="AL822" s="32"/>
      <c r="AM822" s="10"/>
      <c r="AN822" s="32"/>
      <c r="AO822" s="10"/>
      <c r="AP822" s="32"/>
      <c r="AQ822" s="10"/>
      <c r="AR822" s="32"/>
      <c r="AS822" s="10"/>
      <c r="AT822" s="32"/>
      <c r="AU822" s="10"/>
      <c r="AV822" s="32"/>
      <c r="AW822" s="10"/>
      <c r="AX822" s="242"/>
      <c r="AY822" s="10"/>
      <c r="AZ822" s="32"/>
      <c r="BA822" s="10"/>
      <c r="BB822" s="242"/>
      <c r="BC822" s="10"/>
      <c r="BD822" s="242"/>
      <c r="BE822" s="7"/>
      <c r="BF822" s="247"/>
      <c r="BG822" s="10"/>
      <c r="BH822" s="242"/>
      <c r="BI822" s="7"/>
      <c r="BJ822" s="247"/>
      <c r="BK822" s="7"/>
      <c r="BL822" s="247"/>
      <c r="BM822" s="7"/>
      <c r="BN822" s="8"/>
      <c r="BO822" s="7"/>
      <c r="BP822" s="247"/>
      <c r="BQ822" s="7"/>
      <c r="BR822" s="247"/>
      <c r="BS822" s="7"/>
      <c r="BT822" s="247"/>
      <c r="BU822" s="7"/>
      <c r="BV822" s="247"/>
      <c r="BW822" s="7"/>
      <c r="BX822" s="8"/>
      <c r="BY822" s="7"/>
      <c r="BZ822" s="8"/>
      <c r="CB822" s="41"/>
      <c r="CC822" s="41">
        <f t="shared" si="58"/>
        <v>0</v>
      </c>
      <c r="CD822">
        <f t="shared" si="59"/>
        <v>0</v>
      </c>
      <c r="CF822" s="39"/>
    </row>
    <row r="823" spans="2:84" x14ac:dyDescent="0.25">
      <c r="B823" s="6"/>
      <c r="C823" s="10"/>
      <c r="D823" s="32"/>
      <c r="E823" s="10"/>
      <c r="F823" s="32"/>
      <c r="G823" s="10"/>
      <c r="H823" s="32"/>
      <c r="I823" s="10"/>
      <c r="J823" s="32"/>
      <c r="K823" s="10"/>
      <c r="L823" s="32"/>
      <c r="M823" s="10"/>
      <c r="N823" s="32"/>
      <c r="O823" s="10"/>
      <c r="P823" s="32"/>
      <c r="Q823" s="10"/>
      <c r="R823" s="32"/>
      <c r="S823" s="10"/>
      <c r="T823" s="32"/>
      <c r="U823" s="10"/>
      <c r="V823" s="32"/>
      <c r="W823" s="10"/>
      <c r="X823" s="32"/>
      <c r="Y823" s="10"/>
      <c r="Z823" s="32"/>
      <c r="AA823" s="10"/>
      <c r="AB823" s="32"/>
      <c r="AC823" s="10"/>
      <c r="AD823" s="32"/>
      <c r="AE823" s="10"/>
      <c r="AF823" s="32"/>
      <c r="AG823" s="10"/>
      <c r="AH823" s="32"/>
      <c r="AI823" s="10"/>
      <c r="AJ823" s="32"/>
      <c r="AK823" s="10"/>
      <c r="AL823" s="32"/>
      <c r="AM823" s="10"/>
      <c r="AN823" s="32"/>
      <c r="AO823" s="10"/>
      <c r="AP823" s="32"/>
      <c r="AQ823" s="10"/>
      <c r="AR823" s="32"/>
      <c r="AS823" s="10"/>
      <c r="AT823" s="32"/>
      <c r="AU823" s="10"/>
      <c r="AV823" s="32"/>
      <c r="AW823" s="10"/>
      <c r="AX823" s="32"/>
      <c r="AY823" s="10"/>
      <c r="AZ823" s="32"/>
      <c r="BA823" s="10"/>
      <c r="BB823" s="32"/>
      <c r="BC823" s="10"/>
      <c r="BD823" s="32"/>
      <c r="BE823" s="7"/>
      <c r="BF823" s="247"/>
      <c r="BG823" s="10"/>
      <c r="BH823" s="32"/>
      <c r="BI823" s="7"/>
      <c r="BJ823" s="247"/>
      <c r="BK823" s="7"/>
      <c r="BL823" s="247"/>
      <c r="BM823" s="10"/>
      <c r="BN823" s="32"/>
      <c r="BO823" s="7"/>
      <c r="BP823" s="247"/>
      <c r="BQ823" s="7"/>
      <c r="BR823" s="247"/>
      <c r="BS823" s="7"/>
      <c r="BT823" s="247"/>
      <c r="BU823" s="7"/>
      <c r="BV823" s="247"/>
      <c r="BW823" s="10"/>
      <c r="BX823" s="32"/>
      <c r="BY823" s="10"/>
      <c r="BZ823" s="32"/>
      <c r="CB823" s="41"/>
      <c r="CC823" s="41">
        <f t="shared" si="58"/>
        <v>0</v>
      </c>
      <c r="CD823">
        <f t="shared" si="59"/>
        <v>0</v>
      </c>
    </row>
    <row r="824" spans="2:84" x14ac:dyDescent="0.25">
      <c r="B824" s="6"/>
      <c r="C824" s="10"/>
      <c r="D824" s="32"/>
      <c r="E824" s="10"/>
      <c r="F824" s="32"/>
      <c r="G824" s="10"/>
      <c r="H824" s="32"/>
      <c r="I824" s="10"/>
      <c r="J824" s="32"/>
      <c r="K824" s="94"/>
      <c r="L824" s="32"/>
      <c r="M824" s="10"/>
      <c r="N824" s="32"/>
      <c r="O824" s="10"/>
      <c r="P824" s="32"/>
      <c r="Q824" s="10"/>
      <c r="R824" s="32"/>
      <c r="S824" s="10"/>
      <c r="T824" s="32"/>
      <c r="U824" s="10"/>
      <c r="V824" s="32"/>
      <c r="W824" s="10"/>
      <c r="X824" s="32"/>
      <c r="Y824" s="10"/>
      <c r="Z824" s="32"/>
      <c r="AA824" s="10"/>
      <c r="AB824" s="32"/>
      <c r="AC824" s="10"/>
      <c r="AD824" s="32"/>
      <c r="AE824" s="10"/>
      <c r="AF824" s="32"/>
      <c r="AG824" s="10"/>
      <c r="AH824" s="32"/>
      <c r="AI824" s="10"/>
      <c r="AJ824" s="32"/>
      <c r="AK824" s="10"/>
      <c r="AL824" s="32"/>
      <c r="AM824" s="10"/>
      <c r="AN824" s="32"/>
      <c r="AO824" s="10"/>
      <c r="AP824" s="32"/>
      <c r="AQ824" s="10"/>
      <c r="AR824" s="32"/>
      <c r="AS824" s="10"/>
      <c r="AT824" s="32"/>
      <c r="AU824" s="10"/>
      <c r="AV824" s="32"/>
      <c r="AW824" s="10"/>
      <c r="AX824" s="242"/>
      <c r="AY824" s="10"/>
      <c r="AZ824" s="32"/>
      <c r="BA824" s="10"/>
      <c r="BB824" s="242"/>
      <c r="BC824" s="10"/>
      <c r="BD824" s="242"/>
      <c r="BE824" s="7"/>
      <c r="BF824" s="247"/>
      <c r="BG824" s="10"/>
      <c r="BH824" s="242"/>
      <c r="BI824" s="7"/>
      <c r="BJ824" s="247"/>
      <c r="BK824" s="7"/>
      <c r="BL824" s="247"/>
      <c r="BM824" s="7"/>
      <c r="BN824" s="8"/>
      <c r="BO824" s="7"/>
      <c r="BP824" s="247"/>
      <c r="BQ824" s="7"/>
      <c r="BR824" s="247"/>
      <c r="BS824" s="7"/>
      <c r="BT824" s="247"/>
      <c r="BU824" s="7"/>
      <c r="BV824" s="247"/>
      <c r="BW824" s="7"/>
      <c r="BX824" s="8"/>
      <c r="BY824" s="7"/>
      <c r="BZ824" s="8"/>
      <c r="CB824" s="41"/>
      <c r="CC824" s="41">
        <f t="shared" si="58"/>
        <v>0</v>
      </c>
      <c r="CD824">
        <f t="shared" si="59"/>
        <v>0</v>
      </c>
      <c r="CF824" s="39"/>
    </row>
    <row r="825" spans="2:84" x14ac:dyDescent="0.25">
      <c r="B825" s="6"/>
      <c r="C825" s="10"/>
      <c r="D825" s="32"/>
      <c r="E825" s="10"/>
      <c r="F825" s="32"/>
      <c r="G825" s="10"/>
      <c r="H825" s="32"/>
      <c r="I825" s="10"/>
      <c r="J825" s="32"/>
      <c r="K825" s="94"/>
      <c r="L825" s="32"/>
      <c r="M825" s="10"/>
      <c r="N825" s="32"/>
      <c r="O825" s="10"/>
      <c r="P825" s="32"/>
      <c r="Q825" s="10"/>
      <c r="R825" s="32"/>
      <c r="S825" s="10"/>
      <c r="T825" s="32"/>
      <c r="U825" s="10"/>
      <c r="V825" s="32"/>
      <c r="W825" s="10"/>
      <c r="X825" s="32"/>
      <c r="Y825" s="10"/>
      <c r="Z825" s="32"/>
      <c r="AA825" s="10"/>
      <c r="AB825" s="32"/>
      <c r="AC825" s="10"/>
      <c r="AD825" s="32"/>
      <c r="AE825" s="10"/>
      <c r="AF825" s="32"/>
      <c r="AG825" s="10"/>
      <c r="AH825" s="32"/>
      <c r="AI825" s="10"/>
      <c r="AJ825" s="32"/>
      <c r="AK825" s="10"/>
      <c r="AL825" s="32"/>
      <c r="AM825" s="10"/>
      <c r="AN825" s="32"/>
      <c r="AO825" s="10"/>
      <c r="AP825" s="32"/>
      <c r="AQ825" s="10"/>
      <c r="AR825" s="32"/>
      <c r="AS825" s="10"/>
      <c r="AT825" s="32"/>
      <c r="AU825" s="10"/>
      <c r="AV825" s="32"/>
      <c r="AW825" s="10"/>
      <c r="AX825" s="242"/>
      <c r="AY825" s="10"/>
      <c r="AZ825" s="32"/>
      <c r="BA825" s="10"/>
      <c r="BB825" s="242"/>
      <c r="BC825" s="10"/>
      <c r="BD825" s="242"/>
      <c r="BE825" s="7"/>
      <c r="BF825" s="247"/>
      <c r="BG825" s="10"/>
      <c r="BH825" s="242"/>
      <c r="BI825" s="7"/>
      <c r="BJ825" s="247"/>
      <c r="BK825" s="7"/>
      <c r="BL825" s="247"/>
      <c r="BM825" s="7"/>
      <c r="BN825" s="8"/>
      <c r="BO825" s="7"/>
      <c r="BP825" s="247"/>
      <c r="BQ825" s="7"/>
      <c r="BR825" s="247"/>
      <c r="BS825" s="7"/>
      <c r="BT825" s="247"/>
      <c r="BU825" s="7"/>
      <c r="BV825" s="247"/>
      <c r="BW825" s="7"/>
      <c r="BX825" s="8"/>
      <c r="BY825" s="7"/>
      <c r="BZ825" s="8"/>
      <c r="CB825" s="41"/>
      <c r="CC825" s="41">
        <f t="shared" si="58"/>
        <v>0</v>
      </c>
      <c r="CD825">
        <f t="shared" si="59"/>
        <v>0</v>
      </c>
      <c r="CF825" s="39"/>
    </row>
    <row r="826" spans="2:84" x14ac:dyDescent="0.25">
      <c r="B826" s="6"/>
      <c r="C826" s="10"/>
      <c r="D826" s="32"/>
      <c r="E826" s="10"/>
      <c r="F826" s="32"/>
      <c r="G826" s="10"/>
      <c r="H826" s="32"/>
      <c r="I826" s="10"/>
      <c r="J826" s="32"/>
      <c r="K826" s="94"/>
      <c r="L826" s="32"/>
      <c r="M826" s="10"/>
      <c r="N826" s="32"/>
      <c r="O826" s="10"/>
      <c r="P826" s="32"/>
      <c r="Q826" s="10"/>
      <c r="R826" s="32"/>
      <c r="S826" s="10"/>
      <c r="T826" s="32"/>
      <c r="U826" s="10"/>
      <c r="V826" s="32"/>
      <c r="W826" s="10"/>
      <c r="X826" s="32"/>
      <c r="Y826" s="10"/>
      <c r="Z826" s="32"/>
      <c r="AA826" s="10"/>
      <c r="AB826" s="32"/>
      <c r="AC826" s="10"/>
      <c r="AD826" s="32"/>
      <c r="AE826" s="10"/>
      <c r="AF826" s="32"/>
      <c r="AG826" s="10"/>
      <c r="AH826" s="32"/>
      <c r="AI826" s="10"/>
      <c r="AJ826" s="32"/>
      <c r="AK826" s="10"/>
      <c r="AL826" s="32"/>
      <c r="AM826" s="10"/>
      <c r="AN826" s="32"/>
      <c r="AO826" s="10"/>
      <c r="AP826" s="32"/>
      <c r="AQ826" s="10"/>
      <c r="AR826" s="32"/>
      <c r="AS826" s="10"/>
      <c r="AT826" s="32"/>
      <c r="AU826" s="10"/>
      <c r="AV826" s="32"/>
      <c r="AW826" s="10"/>
      <c r="AX826" s="242"/>
      <c r="AY826" s="10"/>
      <c r="AZ826" s="32"/>
      <c r="BA826" s="10"/>
      <c r="BB826" s="242"/>
      <c r="BC826" s="10"/>
      <c r="BD826" s="242"/>
      <c r="BE826" s="7"/>
      <c r="BF826" s="247"/>
      <c r="BG826" s="10"/>
      <c r="BH826" s="242"/>
      <c r="BI826" s="7"/>
      <c r="BJ826" s="247"/>
      <c r="BK826" s="7"/>
      <c r="BL826" s="247"/>
      <c r="BM826" s="7"/>
      <c r="BN826" s="8"/>
      <c r="BO826" s="7"/>
      <c r="BP826" s="247"/>
      <c r="BQ826" s="7"/>
      <c r="BR826" s="247"/>
      <c r="BS826" s="7"/>
      <c r="BT826" s="247"/>
      <c r="BU826" s="7"/>
      <c r="BV826" s="247"/>
      <c r="BW826" s="7"/>
      <c r="BX826" s="8"/>
      <c r="BY826" s="7"/>
      <c r="BZ826" s="8"/>
      <c r="CB826" s="41"/>
      <c r="CC826" s="41">
        <f t="shared" si="58"/>
        <v>0</v>
      </c>
      <c r="CD826">
        <f t="shared" si="59"/>
        <v>0</v>
      </c>
      <c r="CF826" s="39"/>
    </row>
    <row r="827" spans="2:84" x14ac:dyDescent="0.25">
      <c r="B827" s="6"/>
      <c r="C827" s="10"/>
      <c r="D827" s="32"/>
      <c r="E827" s="10"/>
      <c r="F827" s="32"/>
      <c r="G827" s="10"/>
      <c r="H827" s="32"/>
      <c r="I827" s="10"/>
      <c r="J827" s="32"/>
      <c r="K827" s="94"/>
      <c r="L827" s="32"/>
      <c r="M827" s="10"/>
      <c r="N827" s="32"/>
      <c r="O827" s="10"/>
      <c r="P827" s="32"/>
      <c r="Q827" s="10"/>
      <c r="R827" s="32"/>
      <c r="S827" s="10"/>
      <c r="T827" s="32"/>
      <c r="U827" s="10"/>
      <c r="V827" s="32"/>
      <c r="W827" s="10"/>
      <c r="X827" s="32"/>
      <c r="Y827" s="10"/>
      <c r="Z827" s="32"/>
      <c r="AA827" s="10"/>
      <c r="AB827" s="32"/>
      <c r="AC827" s="10"/>
      <c r="AD827" s="32"/>
      <c r="AE827" s="10"/>
      <c r="AF827" s="32"/>
      <c r="AG827" s="10"/>
      <c r="AH827" s="32"/>
      <c r="AI827" s="10"/>
      <c r="AJ827" s="32"/>
      <c r="AK827" s="10"/>
      <c r="AL827" s="32"/>
      <c r="AM827" s="10"/>
      <c r="AN827" s="32"/>
      <c r="AO827" s="10"/>
      <c r="AP827" s="32"/>
      <c r="AQ827" s="10"/>
      <c r="AR827" s="32"/>
      <c r="AS827" s="10"/>
      <c r="AT827" s="32"/>
      <c r="AU827" s="10"/>
      <c r="AV827" s="32"/>
      <c r="AW827" s="10"/>
      <c r="AX827" s="242"/>
      <c r="AY827" s="10"/>
      <c r="AZ827" s="32"/>
      <c r="BA827" s="10"/>
      <c r="BB827" s="242"/>
      <c r="BC827" s="10"/>
      <c r="BD827" s="242"/>
      <c r="BE827" s="7"/>
      <c r="BF827" s="247"/>
      <c r="BG827" s="10"/>
      <c r="BH827" s="242"/>
      <c r="BI827" s="7"/>
      <c r="BJ827" s="247"/>
      <c r="BK827" s="7"/>
      <c r="BL827" s="247"/>
      <c r="BM827" s="7"/>
      <c r="BN827" s="8"/>
      <c r="BO827" s="7"/>
      <c r="BP827" s="247"/>
      <c r="BQ827" s="7"/>
      <c r="BR827" s="247"/>
      <c r="BS827" s="7"/>
      <c r="BT827" s="247"/>
      <c r="BU827" s="7"/>
      <c r="BV827" s="247"/>
      <c r="BW827" s="7"/>
      <c r="BX827" s="8"/>
      <c r="BY827" s="7"/>
      <c r="BZ827" s="8"/>
      <c r="CB827" s="41"/>
      <c r="CC827" s="41">
        <f t="shared" si="58"/>
        <v>0</v>
      </c>
      <c r="CD827">
        <f t="shared" si="59"/>
        <v>0</v>
      </c>
      <c r="CF827" s="39"/>
    </row>
    <row r="828" spans="2:84" x14ac:dyDescent="0.25">
      <c r="B828" s="6"/>
      <c r="C828" s="10"/>
      <c r="D828" s="32"/>
      <c r="E828" s="10"/>
      <c r="F828" s="32"/>
      <c r="G828" s="10"/>
      <c r="H828" s="32"/>
      <c r="I828" s="10"/>
      <c r="J828" s="32"/>
      <c r="K828" s="94"/>
      <c r="L828" s="32"/>
      <c r="M828" s="10"/>
      <c r="N828" s="32"/>
      <c r="O828" s="10"/>
      <c r="P828" s="32"/>
      <c r="Q828" s="10"/>
      <c r="R828" s="32"/>
      <c r="S828" s="10"/>
      <c r="T828" s="32"/>
      <c r="U828" s="10"/>
      <c r="V828" s="32"/>
      <c r="W828" s="10"/>
      <c r="X828" s="32"/>
      <c r="Y828" s="10"/>
      <c r="Z828" s="32"/>
      <c r="AA828" s="10"/>
      <c r="AB828" s="32"/>
      <c r="AC828" s="10"/>
      <c r="AD828" s="32"/>
      <c r="AE828" s="10"/>
      <c r="AF828" s="32"/>
      <c r="AG828" s="10"/>
      <c r="AH828" s="32"/>
      <c r="AI828" s="10"/>
      <c r="AJ828" s="32"/>
      <c r="AK828" s="10"/>
      <c r="AL828" s="32"/>
      <c r="AM828" s="10"/>
      <c r="AN828" s="32"/>
      <c r="AO828" s="10"/>
      <c r="AP828" s="32"/>
      <c r="AQ828" s="10"/>
      <c r="AR828" s="32"/>
      <c r="AS828" s="10"/>
      <c r="AT828" s="32"/>
      <c r="AU828" s="10"/>
      <c r="AV828" s="32"/>
      <c r="AW828" s="10"/>
      <c r="AX828" s="242"/>
      <c r="AY828" s="10"/>
      <c r="AZ828" s="32"/>
      <c r="BA828" s="10"/>
      <c r="BB828" s="242"/>
      <c r="BC828" s="10"/>
      <c r="BD828" s="242"/>
      <c r="BE828" s="7"/>
      <c r="BF828" s="247"/>
      <c r="BG828" s="10"/>
      <c r="BH828" s="242"/>
      <c r="BI828" s="7"/>
      <c r="BJ828" s="247"/>
      <c r="BK828" s="7"/>
      <c r="BL828" s="247"/>
      <c r="BM828" s="7"/>
      <c r="BN828" s="8"/>
      <c r="BO828" s="7"/>
      <c r="BP828" s="247"/>
      <c r="BQ828" s="7"/>
      <c r="BR828" s="247"/>
      <c r="BS828" s="7"/>
      <c r="BT828" s="247"/>
      <c r="BU828" s="7"/>
      <c r="BV828" s="247"/>
      <c r="BW828" s="7"/>
      <c r="BX828" s="8"/>
      <c r="BY828" s="7"/>
      <c r="BZ828" s="8"/>
      <c r="CB828" s="41"/>
      <c r="CC828" s="41">
        <f t="shared" si="58"/>
        <v>0</v>
      </c>
      <c r="CD828">
        <f t="shared" si="59"/>
        <v>0</v>
      </c>
      <c r="CF828" s="39"/>
    </row>
    <row r="829" spans="2:84" x14ac:dyDescent="0.25">
      <c r="B829" s="6"/>
      <c r="C829" s="10"/>
      <c r="D829" s="32"/>
      <c r="E829" s="10"/>
      <c r="F829" s="32"/>
      <c r="G829" s="10"/>
      <c r="H829" s="32"/>
      <c r="I829" s="10"/>
      <c r="J829" s="32"/>
      <c r="K829" s="94"/>
      <c r="L829" s="32"/>
      <c r="M829" s="10"/>
      <c r="N829" s="32"/>
      <c r="O829" s="10"/>
      <c r="P829" s="32"/>
      <c r="Q829" s="10"/>
      <c r="R829" s="32"/>
      <c r="S829" s="10"/>
      <c r="T829" s="32"/>
      <c r="U829" s="10"/>
      <c r="V829" s="32"/>
      <c r="W829" s="10"/>
      <c r="X829" s="32"/>
      <c r="Y829" s="10"/>
      <c r="Z829" s="32"/>
      <c r="AA829" s="10"/>
      <c r="AB829" s="32"/>
      <c r="AC829" s="10"/>
      <c r="AD829" s="32"/>
      <c r="AE829" s="10"/>
      <c r="AF829" s="32"/>
      <c r="AG829" s="10"/>
      <c r="AH829" s="32"/>
      <c r="AI829" s="10"/>
      <c r="AJ829" s="32"/>
      <c r="AK829" s="10"/>
      <c r="AL829" s="32"/>
      <c r="AM829" s="10"/>
      <c r="AN829" s="32"/>
      <c r="AO829" s="10"/>
      <c r="AP829" s="32"/>
      <c r="AQ829" s="10"/>
      <c r="AR829" s="32"/>
      <c r="AS829" s="10"/>
      <c r="AT829" s="32"/>
      <c r="AU829" s="10"/>
      <c r="AV829" s="32"/>
      <c r="AW829" s="10"/>
      <c r="AX829" s="242"/>
      <c r="AY829" s="10"/>
      <c r="AZ829" s="32"/>
      <c r="BA829" s="10"/>
      <c r="BB829" s="242"/>
      <c r="BC829" s="10"/>
      <c r="BD829" s="242"/>
      <c r="BE829" s="7"/>
      <c r="BF829" s="247"/>
      <c r="BG829" s="10"/>
      <c r="BH829" s="242"/>
      <c r="BI829" s="7"/>
      <c r="BJ829" s="247"/>
      <c r="BK829" s="7"/>
      <c r="BL829" s="247"/>
      <c r="BM829" s="7"/>
      <c r="BN829" s="8"/>
      <c r="BO829" s="7"/>
      <c r="BP829" s="247"/>
      <c r="BQ829" s="7"/>
      <c r="BR829" s="247"/>
      <c r="BS829" s="7"/>
      <c r="BT829" s="247"/>
      <c r="BU829" s="7"/>
      <c r="BV829" s="247"/>
      <c r="BW829" s="7"/>
      <c r="BX829" s="8"/>
      <c r="BY829" s="7"/>
      <c r="BZ829" s="8"/>
      <c r="CB829" s="41"/>
      <c r="CC829" s="41">
        <f t="shared" si="58"/>
        <v>0</v>
      </c>
      <c r="CD829">
        <f t="shared" si="59"/>
        <v>0</v>
      </c>
      <c r="CF829" s="39"/>
    </row>
    <row r="830" spans="2:84" x14ac:dyDescent="0.25">
      <c r="B830" s="6"/>
      <c r="C830" s="10"/>
      <c r="D830" s="32"/>
      <c r="E830" s="10"/>
      <c r="F830" s="32"/>
      <c r="G830" s="10"/>
      <c r="H830" s="32"/>
      <c r="I830" s="10"/>
      <c r="J830" s="32"/>
      <c r="K830" s="94"/>
      <c r="L830" s="32"/>
      <c r="M830" s="10"/>
      <c r="N830" s="32"/>
      <c r="O830" s="10"/>
      <c r="P830" s="32"/>
      <c r="Q830" s="10"/>
      <c r="R830" s="32"/>
      <c r="S830" s="10"/>
      <c r="T830" s="32"/>
      <c r="U830" s="10"/>
      <c r="V830" s="32"/>
      <c r="W830" s="10"/>
      <c r="X830" s="32"/>
      <c r="Y830" s="10"/>
      <c r="Z830" s="32"/>
      <c r="AA830" s="10"/>
      <c r="AB830" s="32"/>
      <c r="AC830" s="10"/>
      <c r="AD830" s="32"/>
      <c r="AE830" s="10"/>
      <c r="AF830" s="32"/>
      <c r="AG830" s="10"/>
      <c r="AH830" s="32"/>
      <c r="AI830" s="10"/>
      <c r="AJ830" s="32"/>
      <c r="AK830" s="10"/>
      <c r="AL830" s="32"/>
      <c r="AM830" s="10"/>
      <c r="AN830" s="32"/>
      <c r="AO830" s="10"/>
      <c r="AP830" s="32"/>
      <c r="AQ830" s="10"/>
      <c r="AR830" s="32"/>
      <c r="AS830" s="10"/>
      <c r="AT830" s="32"/>
      <c r="AU830" s="10"/>
      <c r="AV830" s="32"/>
      <c r="AW830" s="10"/>
      <c r="AX830" s="242"/>
      <c r="AY830" s="10"/>
      <c r="AZ830" s="32"/>
      <c r="BA830" s="10"/>
      <c r="BB830" s="242"/>
      <c r="BC830" s="10"/>
      <c r="BD830" s="242"/>
      <c r="BE830" s="7"/>
      <c r="BF830" s="247"/>
      <c r="BG830" s="10"/>
      <c r="BH830" s="242"/>
      <c r="BI830" s="7"/>
      <c r="BJ830" s="247"/>
      <c r="BK830" s="7"/>
      <c r="BL830" s="247"/>
      <c r="BM830" s="7"/>
      <c r="BN830" s="8"/>
      <c r="BO830" s="7"/>
      <c r="BP830" s="247"/>
      <c r="BQ830" s="7"/>
      <c r="BR830" s="247"/>
      <c r="BS830" s="7"/>
      <c r="BT830" s="247"/>
      <c r="BU830" s="7"/>
      <c r="BV830" s="247"/>
      <c r="BW830" s="7"/>
      <c r="BX830" s="8"/>
      <c r="BY830" s="7"/>
      <c r="BZ830" s="8"/>
      <c r="CB830" s="41"/>
      <c r="CC830" s="41">
        <f t="shared" si="58"/>
        <v>0</v>
      </c>
      <c r="CD830">
        <f t="shared" si="59"/>
        <v>0</v>
      </c>
      <c r="CF830" s="39"/>
    </row>
    <row r="831" spans="2:84" x14ac:dyDescent="0.25">
      <c r="B831" s="6"/>
      <c r="C831" s="10"/>
      <c r="D831" s="32"/>
      <c r="E831" s="10"/>
      <c r="F831" s="32"/>
      <c r="G831" s="10"/>
      <c r="H831" s="32"/>
      <c r="I831" s="10"/>
      <c r="J831" s="32"/>
      <c r="K831" s="94"/>
      <c r="L831" s="32"/>
      <c r="M831" s="10"/>
      <c r="N831" s="32"/>
      <c r="O831" s="10"/>
      <c r="P831" s="32"/>
      <c r="Q831" s="10"/>
      <c r="R831" s="32"/>
      <c r="S831" s="10"/>
      <c r="T831" s="32"/>
      <c r="U831" s="10"/>
      <c r="V831" s="32"/>
      <c r="W831" s="10"/>
      <c r="X831" s="32"/>
      <c r="Y831" s="10"/>
      <c r="Z831" s="32"/>
      <c r="AA831" s="10"/>
      <c r="AB831" s="32"/>
      <c r="AC831" s="10"/>
      <c r="AD831" s="32"/>
      <c r="AE831" s="10"/>
      <c r="AF831" s="32"/>
      <c r="AG831" s="10"/>
      <c r="AH831" s="32"/>
      <c r="AI831" s="10"/>
      <c r="AJ831" s="32"/>
      <c r="AK831" s="10"/>
      <c r="AL831" s="32"/>
      <c r="AM831" s="10"/>
      <c r="AN831" s="32"/>
      <c r="AO831" s="10"/>
      <c r="AP831" s="32"/>
      <c r="AQ831" s="10"/>
      <c r="AR831" s="32"/>
      <c r="AS831" s="10"/>
      <c r="AT831" s="32"/>
      <c r="AU831" s="10"/>
      <c r="AV831" s="32"/>
      <c r="AW831" s="10"/>
      <c r="AX831" s="242"/>
      <c r="AY831" s="10"/>
      <c r="AZ831" s="32"/>
      <c r="BA831" s="10"/>
      <c r="BB831" s="242"/>
      <c r="BC831" s="10"/>
      <c r="BD831" s="242"/>
      <c r="BE831" s="7"/>
      <c r="BF831" s="247"/>
      <c r="BG831" s="10"/>
      <c r="BH831" s="242"/>
      <c r="BI831" s="7"/>
      <c r="BJ831" s="247"/>
      <c r="BK831" s="7"/>
      <c r="BL831" s="247"/>
      <c r="BM831" s="7"/>
      <c r="BN831" s="8"/>
      <c r="BO831" s="7"/>
      <c r="BP831" s="247"/>
      <c r="BQ831" s="7"/>
      <c r="BR831" s="247"/>
      <c r="BS831" s="7"/>
      <c r="BT831" s="247"/>
      <c r="BU831" s="7"/>
      <c r="BV831" s="247"/>
      <c r="BW831" s="7"/>
      <c r="BX831" s="8"/>
      <c r="BY831" s="7"/>
      <c r="BZ831" s="8"/>
      <c r="CB831" s="41"/>
      <c r="CC831" s="41">
        <f t="shared" si="58"/>
        <v>0</v>
      </c>
      <c r="CD831">
        <f t="shared" si="59"/>
        <v>0</v>
      </c>
      <c r="CF831" s="39"/>
    </row>
    <row r="832" spans="2:84" x14ac:dyDescent="0.25">
      <c r="B832" s="6"/>
      <c r="C832" s="10"/>
      <c r="D832" s="32"/>
      <c r="E832" s="10"/>
      <c r="F832" s="32"/>
      <c r="G832" s="10"/>
      <c r="H832" s="32"/>
      <c r="I832" s="10"/>
      <c r="J832" s="32"/>
      <c r="K832" s="94"/>
      <c r="L832" s="32"/>
      <c r="M832" s="10"/>
      <c r="N832" s="32"/>
      <c r="O832" s="10"/>
      <c r="P832" s="32"/>
      <c r="Q832" s="10"/>
      <c r="R832" s="32"/>
      <c r="S832" s="10"/>
      <c r="T832" s="32"/>
      <c r="U832" s="10"/>
      <c r="V832" s="32"/>
      <c r="W832" s="10"/>
      <c r="X832" s="32"/>
      <c r="Y832" s="10"/>
      <c r="Z832" s="32"/>
      <c r="AA832" s="10"/>
      <c r="AB832" s="32"/>
      <c r="AC832" s="10"/>
      <c r="AD832" s="32"/>
      <c r="AE832" s="10"/>
      <c r="AF832" s="32"/>
      <c r="AG832" s="10"/>
      <c r="AH832" s="32"/>
      <c r="AI832" s="10"/>
      <c r="AJ832" s="32"/>
      <c r="AK832" s="10"/>
      <c r="AL832" s="32"/>
      <c r="AM832" s="10"/>
      <c r="AN832" s="32"/>
      <c r="AO832" s="10"/>
      <c r="AP832" s="32"/>
      <c r="AQ832" s="10"/>
      <c r="AR832" s="32"/>
      <c r="AS832" s="10"/>
      <c r="AT832" s="32"/>
      <c r="AU832" s="10"/>
      <c r="AV832" s="32"/>
      <c r="AW832" s="10"/>
      <c r="AX832" s="242"/>
      <c r="AY832" s="10"/>
      <c r="AZ832" s="32"/>
      <c r="BA832" s="10"/>
      <c r="BB832" s="242"/>
      <c r="BC832" s="10"/>
      <c r="BD832" s="242"/>
      <c r="BE832" s="7"/>
      <c r="BF832" s="247"/>
      <c r="BG832" s="10"/>
      <c r="BH832" s="242"/>
      <c r="BI832" s="7"/>
      <c r="BJ832" s="247"/>
      <c r="BK832" s="7"/>
      <c r="BL832" s="247"/>
      <c r="BM832" s="7"/>
      <c r="BN832" s="8"/>
      <c r="BO832" s="7"/>
      <c r="BP832" s="247"/>
      <c r="BQ832" s="7"/>
      <c r="BR832" s="247"/>
      <c r="BS832" s="7"/>
      <c r="BT832" s="247"/>
      <c r="BU832" s="7"/>
      <c r="BV832" s="247"/>
      <c r="BW832" s="7"/>
      <c r="BX832" s="8"/>
      <c r="BY832" s="7"/>
      <c r="BZ832" s="8"/>
      <c r="CB832" s="41"/>
      <c r="CC832" s="41">
        <f t="shared" si="58"/>
        <v>0</v>
      </c>
      <c r="CD832">
        <f t="shared" si="59"/>
        <v>0</v>
      </c>
      <c r="CF832" s="39"/>
    </row>
    <row r="833" spans="2:84" x14ac:dyDescent="0.25">
      <c r="B833" s="6"/>
      <c r="C833" s="10"/>
      <c r="D833" s="32"/>
      <c r="E833" s="10"/>
      <c r="F833" s="32"/>
      <c r="G833" s="10"/>
      <c r="H833" s="32"/>
      <c r="I833" s="10"/>
      <c r="J833" s="32"/>
      <c r="K833" s="10"/>
      <c r="L833" s="32"/>
      <c r="M833" s="10"/>
      <c r="N833" s="32"/>
      <c r="O833" s="10"/>
      <c r="P833" s="32"/>
      <c r="Q833" s="10"/>
      <c r="R833" s="32"/>
      <c r="S833" s="10"/>
      <c r="T833" s="32"/>
      <c r="U833" s="10"/>
      <c r="V833" s="32"/>
      <c r="W833" s="10"/>
      <c r="X833" s="32"/>
      <c r="Y833" s="10"/>
      <c r="Z833" s="32"/>
      <c r="AA833" s="10"/>
      <c r="AB833" s="32"/>
      <c r="AC833" s="10"/>
      <c r="AD833" s="32"/>
      <c r="AE833" s="10"/>
      <c r="AF833" s="32"/>
      <c r="AG833" s="10"/>
      <c r="AH833" s="32"/>
      <c r="AI833" s="10"/>
      <c r="AJ833" s="32"/>
      <c r="AK833" s="10"/>
      <c r="AL833" s="32"/>
      <c r="AM833" s="10"/>
      <c r="AN833" s="32"/>
      <c r="AO833" s="10"/>
      <c r="AP833" s="32"/>
      <c r="AQ833" s="10"/>
      <c r="AR833" s="32"/>
      <c r="AS833" s="10"/>
      <c r="AT833" s="32"/>
      <c r="AU833" s="10"/>
      <c r="AV833" s="32"/>
      <c r="AW833" s="10"/>
      <c r="AX833" s="242"/>
      <c r="AY833" s="10"/>
      <c r="AZ833" s="32"/>
      <c r="BA833" s="10"/>
      <c r="BB833" s="242"/>
      <c r="BC833" s="10"/>
      <c r="BD833" s="242"/>
      <c r="BE833" s="7"/>
      <c r="BF833" s="247"/>
      <c r="BG833" s="10"/>
      <c r="BH833" s="242"/>
      <c r="BI833" s="7"/>
      <c r="BJ833" s="247"/>
      <c r="BK833" s="7"/>
      <c r="BL833" s="247"/>
      <c r="BM833" s="7"/>
      <c r="BN833" s="8"/>
      <c r="BO833" s="7"/>
      <c r="BP833" s="247"/>
      <c r="BQ833" s="7"/>
      <c r="BR833" s="247"/>
      <c r="BS833" s="7"/>
      <c r="BT833" s="247"/>
      <c r="BU833" s="7"/>
      <c r="BV833" s="247"/>
      <c r="BW833" s="7"/>
      <c r="BX833" s="8"/>
      <c r="BY833" s="7"/>
      <c r="BZ833" s="8"/>
      <c r="CB833" s="41"/>
      <c r="CC833" s="41">
        <f t="shared" si="58"/>
        <v>0</v>
      </c>
      <c r="CD833">
        <f t="shared" si="59"/>
        <v>0</v>
      </c>
    </row>
    <row r="834" spans="2:84" x14ac:dyDescent="0.25">
      <c r="B834" s="6"/>
      <c r="C834" s="10"/>
      <c r="D834" s="32"/>
      <c r="E834" s="10"/>
      <c r="F834" s="32"/>
      <c r="G834" s="10"/>
      <c r="H834" s="32"/>
      <c r="I834" s="10"/>
      <c r="J834" s="32"/>
      <c r="K834" s="94"/>
      <c r="L834" s="32"/>
      <c r="M834" s="10"/>
      <c r="N834" s="32"/>
      <c r="O834" s="10"/>
      <c r="P834" s="32"/>
      <c r="Q834" s="10"/>
      <c r="R834" s="32"/>
      <c r="S834" s="10"/>
      <c r="T834" s="32"/>
      <c r="U834" s="10"/>
      <c r="V834" s="32"/>
      <c r="W834" s="10"/>
      <c r="X834" s="32"/>
      <c r="Y834" s="10"/>
      <c r="Z834" s="32"/>
      <c r="AA834" s="10"/>
      <c r="AB834" s="32"/>
      <c r="AC834" s="10"/>
      <c r="AD834" s="32"/>
      <c r="AE834" s="10"/>
      <c r="AF834" s="32"/>
      <c r="AG834" s="10"/>
      <c r="AH834" s="32"/>
      <c r="AI834" s="10"/>
      <c r="AJ834" s="32"/>
      <c r="AK834" s="10"/>
      <c r="AL834" s="32"/>
      <c r="AM834" s="10"/>
      <c r="AN834" s="32"/>
      <c r="AO834" s="10"/>
      <c r="AP834" s="32"/>
      <c r="AQ834" s="10"/>
      <c r="AR834" s="32"/>
      <c r="AS834" s="10"/>
      <c r="AT834" s="32"/>
      <c r="AU834" s="10"/>
      <c r="AV834" s="32"/>
      <c r="AW834" s="10"/>
      <c r="AX834" s="242"/>
      <c r="AY834" s="10"/>
      <c r="AZ834" s="32"/>
      <c r="BA834" s="10"/>
      <c r="BB834" s="242"/>
      <c r="BC834" s="10"/>
      <c r="BD834" s="242"/>
      <c r="BE834" s="7"/>
      <c r="BF834" s="247"/>
      <c r="BG834" s="10"/>
      <c r="BH834" s="242"/>
      <c r="BI834" s="7"/>
      <c r="BJ834" s="247"/>
      <c r="BK834" s="7"/>
      <c r="BL834" s="247"/>
      <c r="BM834" s="7"/>
      <c r="BN834" s="8"/>
      <c r="BO834" s="7"/>
      <c r="BP834" s="247"/>
      <c r="BQ834" s="7"/>
      <c r="BR834" s="247"/>
      <c r="BS834" s="7"/>
      <c r="BT834" s="247"/>
      <c r="BU834" s="7"/>
      <c r="BV834" s="247"/>
      <c r="BW834" s="7"/>
      <c r="BX834" s="8"/>
      <c r="BY834" s="7"/>
      <c r="BZ834" s="8"/>
      <c r="CB834" s="41"/>
      <c r="CC834" s="41">
        <f t="shared" si="58"/>
        <v>0</v>
      </c>
      <c r="CD834">
        <f t="shared" si="59"/>
        <v>0</v>
      </c>
      <c r="CF834" s="39"/>
    </row>
    <row r="835" spans="2:84" x14ac:dyDescent="0.25">
      <c r="B835" s="6"/>
      <c r="C835" s="10"/>
      <c r="D835" s="32"/>
      <c r="E835" s="10"/>
      <c r="F835" s="32"/>
      <c r="G835" s="10"/>
      <c r="H835" s="32"/>
      <c r="I835" s="10"/>
      <c r="J835" s="32"/>
      <c r="K835" s="94"/>
      <c r="L835" s="32"/>
      <c r="M835" s="10"/>
      <c r="N835" s="32"/>
      <c r="O835" s="10"/>
      <c r="P835" s="32"/>
      <c r="Q835" s="10"/>
      <c r="R835" s="32"/>
      <c r="S835" s="10"/>
      <c r="T835" s="32"/>
      <c r="U835" s="10"/>
      <c r="V835" s="32"/>
      <c r="W835" s="10"/>
      <c r="X835" s="32"/>
      <c r="Y835" s="10"/>
      <c r="Z835" s="32"/>
      <c r="AA835" s="10"/>
      <c r="AB835" s="32"/>
      <c r="AC835" s="10"/>
      <c r="AD835" s="32"/>
      <c r="AE835" s="10"/>
      <c r="AF835" s="32"/>
      <c r="AG835" s="10"/>
      <c r="AH835" s="32"/>
      <c r="AI835" s="10"/>
      <c r="AJ835" s="32"/>
      <c r="AK835" s="10"/>
      <c r="AL835" s="32"/>
      <c r="AM835" s="10"/>
      <c r="AN835" s="32"/>
      <c r="AO835" s="10"/>
      <c r="AP835" s="32"/>
      <c r="AQ835" s="10"/>
      <c r="AR835" s="32"/>
      <c r="AS835" s="10"/>
      <c r="AT835" s="32"/>
      <c r="AU835" s="10"/>
      <c r="AV835" s="32"/>
      <c r="AW835" s="10"/>
      <c r="AX835" s="242"/>
      <c r="AY835" s="10"/>
      <c r="AZ835" s="32"/>
      <c r="BA835" s="10"/>
      <c r="BB835" s="242"/>
      <c r="BC835" s="10"/>
      <c r="BD835" s="242"/>
      <c r="BE835" s="7"/>
      <c r="BF835" s="247"/>
      <c r="BG835" s="10"/>
      <c r="BH835" s="242"/>
      <c r="BI835" s="7"/>
      <c r="BJ835" s="247"/>
      <c r="BK835" s="7"/>
      <c r="BL835" s="247"/>
      <c r="BM835" s="7"/>
      <c r="BN835" s="8"/>
      <c r="BO835" s="7"/>
      <c r="BP835" s="247"/>
      <c r="BQ835" s="7"/>
      <c r="BR835" s="247"/>
      <c r="BS835" s="7"/>
      <c r="BT835" s="247"/>
      <c r="BU835" s="7"/>
      <c r="BV835" s="247"/>
      <c r="BW835" s="7"/>
      <c r="BX835" s="8"/>
      <c r="BY835" s="7"/>
      <c r="BZ835" s="8"/>
      <c r="CB835" s="41"/>
      <c r="CC835" s="41">
        <f t="shared" si="58"/>
        <v>0</v>
      </c>
      <c r="CD835">
        <f t="shared" si="59"/>
        <v>0</v>
      </c>
      <c r="CF835" s="39"/>
    </row>
    <row r="836" spans="2:84" x14ac:dyDescent="0.25">
      <c r="B836" s="6"/>
      <c r="C836" s="10"/>
      <c r="D836" s="32"/>
      <c r="E836" s="10"/>
      <c r="F836" s="32"/>
      <c r="G836" s="10"/>
      <c r="H836" s="32"/>
      <c r="I836" s="10"/>
      <c r="J836" s="32"/>
      <c r="K836" s="10"/>
      <c r="L836" s="32"/>
      <c r="M836" s="10"/>
      <c r="N836" s="32"/>
      <c r="O836" s="10"/>
      <c r="P836" s="32"/>
      <c r="Q836" s="10"/>
      <c r="R836" s="32"/>
      <c r="S836" s="10"/>
      <c r="T836" s="32"/>
      <c r="U836" s="10"/>
      <c r="V836" s="32"/>
      <c r="W836" s="10"/>
      <c r="X836" s="32"/>
      <c r="Y836" s="10"/>
      <c r="Z836" s="32"/>
      <c r="AA836" s="10"/>
      <c r="AB836" s="32"/>
      <c r="AC836" s="10"/>
      <c r="AD836" s="32"/>
      <c r="AE836" s="10"/>
      <c r="AF836" s="32"/>
      <c r="AG836" s="10"/>
      <c r="AH836" s="32"/>
      <c r="AI836" s="10"/>
      <c r="AJ836" s="32"/>
      <c r="AK836" s="10"/>
      <c r="AL836" s="32"/>
      <c r="AM836" s="10"/>
      <c r="AN836" s="32"/>
      <c r="AO836" s="10"/>
      <c r="AP836" s="32"/>
      <c r="AQ836" s="10"/>
      <c r="AR836" s="32"/>
      <c r="AS836" s="10"/>
      <c r="AT836" s="32"/>
      <c r="AU836" s="10"/>
      <c r="AV836" s="32"/>
      <c r="AW836" s="10"/>
      <c r="AX836" s="242"/>
      <c r="AY836" s="10"/>
      <c r="AZ836" s="32"/>
      <c r="BA836" s="10"/>
      <c r="BB836" s="242"/>
      <c r="BC836" s="10"/>
      <c r="BD836" s="242"/>
      <c r="BE836" s="7"/>
      <c r="BF836" s="247"/>
      <c r="BG836" s="10"/>
      <c r="BH836" s="242"/>
      <c r="BI836" s="7"/>
      <c r="BJ836" s="247"/>
      <c r="BK836" s="7"/>
      <c r="BL836" s="247"/>
      <c r="BM836" s="7"/>
      <c r="BN836" s="8"/>
      <c r="BO836" s="7"/>
      <c r="BP836" s="247"/>
      <c r="BQ836" s="7"/>
      <c r="BR836" s="247"/>
      <c r="BS836" s="7"/>
      <c r="BT836" s="247"/>
      <c r="BU836" s="7"/>
      <c r="BV836" s="247"/>
      <c r="BW836" s="7"/>
      <c r="BX836" s="8"/>
      <c r="BY836" s="7"/>
      <c r="BZ836" s="8"/>
      <c r="CB836" s="41"/>
      <c r="CC836" s="41">
        <f t="shared" si="58"/>
        <v>0</v>
      </c>
      <c r="CD836">
        <f t="shared" si="59"/>
        <v>0</v>
      </c>
    </row>
    <row r="837" spans="2:84" x14ac:dyDescent="0.25">
      <c r="B837" s="6"/>
      <c r="C837" s="10"/>
      <c r="D837" s="32"/>
      <c r="E837" s="10"/>
      <c r="F837" s="32"/>
      <c r="G837" s="10"/>
      <c r="H837" s="32"/>
      <c r="I837" s="10"/>
      <c r="J837" s="32"/>
      <c r="K837" s="10"/>
      <c r="L837" s="32"/>
      <c r="M837" s="10"/>
      <c r="N837" s="32"/>
      <c r="O837" s="10"/>
      <c r="P837" s="32"/>
      <c r="Q837" s="10"/>
      <c r="R837" s="32"/>
      <c r="S837" s="10"/>
      <c r="T837" s="32"/>
      <c r="U837" s="10"/>
      <c r="V837" s="32"/>
      <c r="W837" s="10"/>
      <c r="X837" s="32"/>
      <c r="Y837" s="10"/>
      <c r="Z837" s="32"/>
      <c r="AA837" s="10"/>
      <c r="AB837" s="32"/>
      <c r="AC837" s="10"/>
      <c r="AD837" s="32"/>
      <c r="AE837" s="10"/>
      <c r="AF837" s="32"/>
      <c r="AG837" s="10"/>
      <c r="AH837" s="32"/>
      <c r="AI837" s="10"/>
      <c r="AJ837" s="32"/>
      <c r="AK837" s="10"/>
      <c r="AL837" s="32"/>
      <c r="AM837" s="10"/>
      <c r="AN837" s="32"/>
      <c r="AO837" s="10"/>
      <c r="AP837" s="32"/>
      <c r="AQ837" s="10"/>
      <c r="AR837" s="32"/>
      <c r="AS837" s="10"/>
      <c r="AT837" s="32"/>
      <c r="AU837" s="10"/>
      <c r="AV837" s="32"/>
      <c r="AW837" s="10"/>
      <c r="AX837" s="242"/>
      <c r="AY837" s="10"/>
      <c r="AZ837" s="32"/>
      <c r="BA837" s="10"/>
      <c r="BB837" s="242"/>
      <c r="BC837" s="10"/>
      <c r="BD837" s="242"/>
      <c r="BE837" s="7"/>
      <c r="BF837" s="247"/>
      <c r="BG837" s="10"/>
      <c r="BH837" s="242"/>
      <c r="BI837" s="7"/>
      <c r="BJ837" s="247"/>
      <c r="BK837" s="7"/>
      <c r="BL837" s="247"/>
      <c r="BM837" s="7"/>
      <c r="BN837" s="8"/>
      <c r="BO837" s="7"/>
      <c r="BP837" s="247"/>
      <c r="BQ837" s="7"/>
      <c r="BR837" s="247"/>
      <c r="BS837" s="7"/>
      <c r="BT837" s="247"/>
      <c r="BU837" s="7"/>
      <c r="BV837" s="247"/>
      <c r="BW837" s="7"/>
      <c r="BX837" s="8"/>
      <c r="BY837" s="7"/>
      <c r="BZ837" s="8"/>
      <c r="CB837" s="41"/>
      <c r="CC837" s="41">
        <f t="shared" si="58"/>
        <v>0</v>
      </c>
      <c r="CD837">
        <f t="shared" si="59"/>
        <v>0</v>
      </c>
    </row>
    <row r="838" spans="2:84" x14ac:dyDescent="0.25">
      <c r="B838" s="6"/>
      <c r="C838" s="10"/>
      <c r="D838" s="32"/>
      <c r="E838" s="10"/>
      <c r="F838" s="32"/>
      <c r="G838" s="10"/>
      <c r="H838" s="32"/>
      <c r="I838" s="10"/>
      <c r="J838" s="32"/>
      <c r="K838" s="10"/>
      <c r="L838" s="32"/>
      <c r="M838" s="10"/>
      <c r="N838" s="32"/>
      <c r="O838" s="10"/>
      <c r="P838" s="32"/>
      <c r="Q838" s="10"/>
      <c r="R838" s="32"/>
      <c r="S838" s="10"/>
      <c r="T838" s="32"/>
      <c r="U838" s="10"/>
      <c r="V838" s="32"/>
      <c r="W838" s="10"/>
      <c r="X838" s="32"/>
      <c r="Y838" s="10"/>
      <c r="Z838" s="32"/>
      <c r="AA838" s="10"/>
      <c r="AB838" s="32"/>
      <c r="AC838" s="10"/>
      <c r="AD838" s="32"/>
      <c r="AE838" s="10"/>
      <c r="AF838" s="32"/>
      <c r="AG838" s="10"/>
      <c r="AH838" s="32"/>
      <c r="AI838" s="10"/>
      <c r="AJ838" s="32"/>
      <c r="AK838" s="10"/>
      <c r="AL838" s="32"/>
      <c r="AM838" s="10"/>
      <c r="AN838" s="32"/>
      <c r="AO838" s="10"/>
      <c r="AP838" s="32"/>
      <c r="AQ838" s="10"/>
      <c r="AR838" s="32"/>
      <c r="AS838" s="10"/>
      <c r="AT838" s="32"/>
      <c r="AU838" s="10"/>
      <c r="AV838" s="32"/>
      <c r="AW838" s="10"/>
      <c r="AX838" s="242"/>
      <c r="AY838" s="10"/>
      <c r="AZ838" s="32"/>
      <c r="BA838" s="10"/>
      <c r="BB838" s="242"/>
      <c r="BC838" s="10"/>
      <c r="BD838" s="242"/>
      <c r="BE838" s="7"/>
      <c r="BF838" s="247"/>
      <c r="BG838" s="10"/>
      <c r="BH838" s="242"/>
      <c r="BI838" s="7"/>
      <c r="BJ838" s="247"/>
      <c r="BK838" s="7"/>
      <c r="BL838" s="247"/>
      <c r="BM838" s="7"/>
      <c r="BN838" s="8"/>
      <c r="BO838" s="7"/>
      <c r="BP838" s="247"/>
      <c r="BQ838" s="7"/>
      <c r="BR838" s="247"/>
      <c r="BS838" s="7"/>
      <c r="BT838" s="247"/>
      <c r="BU838" s="7"/>
      <c r="BV838" s="247"/>
      <c r="BW838" s="7"/>
      <c r="BX838" s="8"/>
      <c r="BY838" s="7"/>
      <c r="BZ838" s="8"/>
      <c r="CB838" s="41"/>
      <c r="CC838" s="41">
        <f t="shared" si="58"/>
        <v>0</v>
      </c>
      <c r="CD838">
        <f t="shared" si="59"/>
        <v>0</v>
      </c>
    </row>
    <row r="839" spans="2:84" x14ac:dyDescent="0.25">
      <c r="B839" s="6"/>
      <c r="C839" s="10"/>
      <c r="D839" s="32"/>
      <c r="E839" s="10"/>
      <c r="F839" s="32"/>
      <c r="G839" s="10"/>
      <c r="H839" s="32"/>
      <c r="I839" s="10"/>
      <c r="J839" s="32"/>
      <c r="K839" s="10"/>
      <c r="L839" s="32"/>
      <c r="M839" s="10"/>
      <c r="N839" s="32"/>
      <c r="O839" s="10"/>
      <c r="P839" s="32"/>
      <c r="Q839" s="10"/>
      <c r="R839" s="32"/>
      <c r="S839" s="10"/>
      <c r="T839" s="32"/>
      <c r="U839" s="10"/>
      <c r="V839" s="32"/>
      <c r="W839" s="10"/>
      <c r="X839" s="32"/>
      <c r="Y839" s="10"/>
      <c r="Z839" s="32"/>
      <c r="AA839" s="10"/>
      <c r="AB839" s="32"/>
      <c r="AC839" s="10"/>
      <c r="AD839" s="32"/>
      <c r="AE839" s="10"/>
      <c r="AF839" s="32"/>
      <c r="AG839" s="10"/>
      <c r="AH839" s="32"/>
      <c r="AI839" s="10"/>
      <c r="AJ839" s="32"/>
      <c r="AK839" s="10"/>
      <c r="AL839" s="32"/>
      <c r="AM839" s="10"/>
      <c r="AN839" s="32"/>
      <c r="AO839" s="10"/>
      <c r="AP839" s="32"/>
      <c r="AQ839" s="10"/>
      <c r="AR839" s="32"/>
      <c r="AS839" s="10"/>
      <c r="AT839" s="32"/>
      <c r="AU839" s="10"/>
      <c r="AV839" s="32"/>
      <c r="AW839" s="10"/>
      <c r="AX839" s="242"/>
      <c r="AY839" s="10"/>
      <c r="AZ839" s="32"/>
      <c r="BA839" s="10"/>
      <c r="BB839" s="242"/>
      <c r="BC839" s="10"/>
      <c r="BD839" s="242"/>
      <c r="BE839" s="7"/>
      <c r="BF839" s="247"/>
      <c r="BG839" s="10"/>
      <c r="BH839" s="242"/>
      <c r="BI839" s="7"/>
      <c r="BJ839" s="247"/>
      <c r="BK839" s="7"/>
      <c r="BL839" s="247"/>
      <c r="BM839" s="7"/>
      <c r="BN839" s="8"/>
      <c r="BO839" s="7"/>
      <c r="BP839" s="247"/>
      <c r="BQ839" s="7"/>
      <c r="BR839" s="247"/>
      <c r="BS839" s="7"/>
      <c r="BT839" s="247"/>
      <c r="BU839" s="7"/>
      <c r="BV839" s="247"/>
      <c r="BW839" s="7"/>
      <c r="BX839" s="8"/>
      <c r="BY839" s="7"/>
      <c r="BZ839" s="8"/>
      <c r="CB839" s="41"/>
      <c r="CC839" s="41">
        <f t="shared" si="58"/>
        <v>0</v>
      </c>
      <c r="CD839">
        <f t="shared" si="59"/>
        <v>0</v>
      </c>
    </row>
    <row r="840" spans="2:84" x14ac:dyDescent="0.25">
      <c r="B840" s="6"/>
      <c r="C840" s="10"/>
      <c r="D840" s="32"/>
      <c r="E840" s="10"/>
      <c r="F840" s="32"/>
      <c r="G840" s="10"/>
      <c r="H840" s="32"/>
      <c r="I840" s="10"/>
      <c r="J840" s="32"/>
      <c r="K840" s="10"/>
      <c r="L840" s="32"/>
      <c r="M840" s="10"/>
      <c r="N840" s="32"/>
      <c r="O840" s="10"/>
      <c r="P840" s="32"/>
      <c r="Q840" s="10"/>
      <c r="R840" s="32"/>
      <c r="S840" s="10"/>
      <c r="T840" s="32"/>
      <c r="U840" s="10"/>
      <c r="V840" s="32"/>
      <c r="W840" s="10"/>
      <c r="X840" s="32"/>
      <c r="Y840" s="10"/>
      <c r="Z840" s="32"/>
      <c r="AA840" s="10"/>
      <c r="AB840" s="32"/>
      <c r="AC840" s="10"/>
      <c r="AD840" s="32"/>
      <c r="AE840" s="10"/>
      <c r="AF840" s="32"/>
      <c r="AG840" s="10"/>
      <c r="AH840" s="32"/>
      <c r="AI840" s="10"/>
      <c r="AJ840" s="32"/>
      <c r="AK840" s="10"/>
      <c r="AL840" s="32"/>
      <c r="AM840" s="10"/>
      <c r="AN840" s="32"/>
      <c r="AO840" s="10"/>
      <c r="AP840" s="32"/>
      <c r="AQ840" s="10"/>
      <c r="AR840" s="32"/>
      <c r="AS840" s="10"/>
      <c r="AT840" s="32"/>
      <c r="AU840" s="10"/>
      <c r="AV840" s="32"/>
      <c r="AW840" s="10"/>
      <c r="AX840" s="242"/>
      <c r="AY840" s="10"/>
      <c r="AZ840" s="32"/>
      <c r="BA840" s="10"/>
      <c r="BB840" s="242"/>
      <c r="BC840" s="10"/>
      <c r="BD840" s="242"/>
      <c r="BE840" s="7"/>
      <c r="BF840" s="247"/>
      <c r="BG840" s="10"/>
      <c r="BH840" s="242"/>
      <c r="BI840" s="7"/>
      <c r="BJ840" s="247"/>
      <c r="BK840" s="7"/>
      <c r="BL840" s="247"/>
      <c r="BM840" s="7"/>
      <c r="BN840" s="8"/>
      <c r="BO840" s="7"/>
      <c r="BP840" s="247"/>
      <c r="BQ840" s="7"/>
      <c r="BR840" s="247"/>
      <c r="BS840" s="7"/>
      <c r="BT840" s="247"/>
      <c r="BU840" s="7"/>
      <c r="BV840" s="247"/>
      <c r="BW840" s="7"/>
      <c r="BX840" s="8"/>
      <c r="BY840" s="7"/>
      <c r="BZ840" s="8"/>
      <c r="CB840" s="41"/>
      <c r="CC840" s="41">
        <f t="shared" si="58"/>
        <v>0</v>
      </c>
      <c r="CD840">
        <f t="shared" si="59"/>
        <v>0</v>
      </c>
    </row>
    <row r="841" spans="2:84" x14ac:dyDescent="0.25">
      <c r="B841" s="6"/>
      <c r="C841" s="10"/>
      <c r="D841" s="32"/>
      <c r="E841" s="10"/>
      <c r="F841" s="32"/>
      <c r="G841" s="10"/>
      <c r="H841" s="32"/>
      <c r="I841" s="10"/>
      <c r="J841" s="32"/>
      <c r="K841" s="10"/>
      <c r="L841" s="32"/>
      <c r="M841" s="10"/>
      <c r="N841" s="32"/>
      <c r="O841" s="10"/>
      <c r="P841" s="32"/>
      <c r="Q841" s="10"/>
      <c r="R841" s="32"/>
      <c r="S841" s="10"/>
      <c r="T841" s="32"/>
      <c r="U841" s="10"/>
      <c r="V841" s="32"/>
      <c r="W841" s="10"/>
      <c r="X841" s="32"/>
      <c r="Y841" s="10"/>
      <c r="Z841" s="32"/>
      <c r="AA841" s="10"/>
      <c r="AB841" s="32"/>
      <c r="AC841" s="10"/>
      <c r="AD841" s="32"/>
      <c r="AE841" s="10"/>
      <c r="AF841" s="32"/>
      <c r="AG841" s="10"/>
      <c r="AH841" s="32"/>
      <c r="AI841" s="10"/>
      <c r="AJ841" s="32"/>
      <c r="AK841" s="10"/>
      <c r="AL841" s="32"/>
      <c r="AM841" s="10"/>
      <c r="AN841" s="32"/>
      <c r="AO841" s="10"/>
      <c r="AP841" s="32"/>
      <c r="AQ841" s="10"/>
      <c r="AR841" s="32"/>
      <c r="AS841" s="10"/>
      <c r="AT841" s="32"/>
      <c r="AU841" s="10"/>
      <c r="AV841" s="32"/>
      <c r="AW841" s="10"/>
      <c r="AX841" s="242"/>
      <c r="AY841" s="10"/>
      <c r="AZ841" s="32"/>
      <c r="BA841" s="10"/>
      <c r="BB841" s="242"/>
      <c r="BC841" s="10"/>
      <c r="BD841" s="242"/>
      <c r="BE841" s="7"/>
      <c r="BF841" s="247"/>
      <c r="BG841" s="10"/>
      <c r="BH841" s="242"/>
      <c r="BI841" s="7"/>
      <c r="BJ841" s="247"/>
      <c r="BK841" s="7"/>
      <c r="BL841" s="247"/>
      <c r="BM841" s="7"/>
      <c r="BN841" s="8"/>
      <c r="BO841" s="7"/>
      <c r="BP841" s="247"/>
      <c r="BQ841" s="7"/>
      <c r="BR841" s="247"/>
      <c r="BS841" s="7"/>
      <c r="BT841" s="247"/>
      <c r="BU841" s="7"/>
      <c r="BV841" s="247"/>
      <c r="BW841" s="7"/>
      <c r="BX841" s="8"/>
      <c r="BY841" s="7"/>
      <c r="BZ841" s="8"/>
      <c r="CB841" s="41"/>
      <c r="CC841" s="41">
        <f t="shared" si="58"/>
        <v>0</v>
      </c>
      <c r="CD841">
        <f t="shared" si="59"/>
        <v>0</v>
      </c>
    </row>
    <row r="842" spans="2:84" x14ac:dyDescent="0.25">
      <c r="B842" s="6"/>
      <c r="C842" s="10"/>
      <c r="D842" s="32"/>
      <c r="E842" s="10"/>
      <c r="F842" s="32"/>
      <c r="G842" s="10"/>
      <c r="H842" s="32"/>
      <c r="I842" s="10"/>
      <c r="J842" s="32"/>
      <c r="K842" s="10"/>
      <c r="L842" s="32"/>
      <c r="M842" s="10"/>
      <c r="N842" s="32"/>
      <c r="O842" s="10"/>
      <c r="P842" s="32"/>
      <c r="Q842" s="10"/>
      <c r="R842" s="32"/>
      <c r="S842" s="10"/>
      <c r="T842" s="32"/>
      <c r="U842" s="10"/>
      <c r="V842" s="32"/>
      <c r="W842" s="10"/>
      <c r="X842" s="32"/>
      <c r="Y842" s="10"/>
      <c r="Z842" s="32"/>
      <c r="AA842" s="10"/>
      <c r="AB842" s="32"/>
      <c r="AC842" s="10"/>
      <c r="AD842" s="32"/>
      <c r="AE842" s="10"/>
      <c r="AF842" s="32"/>
      <c r="AG842" s="10"/>
      <c r="AH842" s="32"/>
      <c r="AI842" s="10"/>
      <c r="AJ842" s="32"/>
      <c r="AK842" s="10"/>
      <c r="AL842" s="32"/>
      <c r="AM842" s="10"/>
      <c r="AN842" s="32"/>
      <c r="AO842" s="10"/>
      <c r="AP842" s="32"/>
      <c r="AQ842" s="10"/>
      <c r="AR842" s="32"/>
      <c r="AS842" s="10"/>
      <c r="AT842" s="32"/>
      <c r="AU842" s="10"/>
      <c r="AV842" s="32"/>
      <c r="AW842" s="10"/>
      <c r="AX842" s="242"/>
      <c r="AY842" s="10"/>
      <c r="AZ842" s="32"/>
      <c r="BA842" s="10"/>
      <c r="BB842" s="242"/>
      <c r="BC842" s="10"/>
      <c r="BD842" s="242"/>
      <c r="BE842" s="7"/>
      <c r="BF842" s="247"/>
      <c r="BG842" s="10"/>
      <c r="BH842" s="242"/>
      <c r="BI842" s="7"/>
      <c r="BJ842" s="247"/>
      <c r="BK842" s="7"/>
      <c r="BL842" s="247"/>
      <c r="BM842" s="7"/>
      <c r="BN842" s="8"/>
      <c r="BO842" s="7"/>
      <c r="BP842" s="247"/>
      <c r="BQ842" s="7"/>
      <c r="BR842" s="247"/>
      <c r="BS842" s="7"/>
      <c r="BT842" s="247"/>
      <c r="BU842" s="7"/>
      <c r="BV842" s="247"/>
      <c r="BW842" s="7"/>
      <c r="BX842" s="8"/>
      <c r="BY842" s="7"/>
      <c r="BZ842" s="8"/>
      <c r="CB842" s="41"/>
      <c r="CC842" s="41">
        <f t="shared" si="58"/>
        <v>0</v>
      </c>
      <c r="CD842">
        <f t="shared" si="59"/>
        <v>0</v>
      </c>
    </row>
    <row r="843" spans="2:84" x14ac:dyDescent="0.25">
      <c r="B843" s="6"/>
      <c r="C843" s="10"/>
      <c r="D843" s="32"/>
      <c r="E843" s="10"/>
      <c r="F843" s="32"/>
      <c r="G843" s="10"/>
      <c r="H843" s="32"/>
      <c r="I843" s="10"/>
      <c r="J843" s="32"/>
      <c r="K843" s="10"/>
      <c r="L843" s="32"/>
      <c r="M843" s="10"/>
      <c r="N843" s="32"/>
      <c r="O843" s="10"/>
      <c r="P843" s="32"/>
      <c r="Q843" s="10"/>
      <c r="R843" s="32"/>
      <c r="S843" s="10"/>
      <c r="T843" s="32"/>
      <c r="U843" s="10"/>
      <c r="V843" s="32"/>
      <c r="W843" s="10"/>
      <c r="X843" s="32"/>
      <c r="Y843" s="10"/>
      <c r="Z843" s="32"/>
      <c r="AA843" s="10"/>
      <c r="AB843" s="32"/>
      <c r="AC843" s="10"/>
      <c r="AD843" s="32"/>
      <c r="AE843" s="10"/>
      <c r="AF843" s="32"/>
      <c r="AG843" s="10"/>
      <c r="AH843" s="32"/>
      <c r="AI843" s="10"/>
      <c r="AJ843" s="32"/>
      <c r="AK843" s="10"/>
      <c r="AL843" s="32"/>
      <c r="AM843" s="10"/>
      <c r="AN843" s="32"/>
      <c r="AO843" s="10"/>
      <c r="AP843" s="32"/>
      <c r="AQ843" s="10"/>
      <c r="AR843" s="32"/>
      <c r="AS843" s="10"/>
      <c r="AT843" s="32"/>
      <c r="AU843" s="10"/>
      <c r="AV843" s="32"/>
      <c r="AW843" s="10"/>
      <c r="AX843" s="242"/>
      <c r="AY843" s="10"/>
      <c r="AZ843" s="32"/>
      <c r="BA843" s="10"/>
      <c r="BB843" s="242"/>
      <c r="BC843" s="10"/>
      <c r="BD843" s="242"/>
      <c r="BE843" s="7"/>
      <c r="BF843" s="247"/>
      <c r="BG843" s="10"/>
      <c r="BH843" s="242"/>
      <c r="BI843" s="7"/>
      <c r="BJ843" s="247"/>
      <c r="BK843" s="7"/>
      <c r="BL843" s="247"/>
      <c r="BM843" s="7"/>
      <c r="BN843" s="8"/>
      <c r="BO843" s="7"/>
      <c r="BP843" s="247"/>
      <c r="BQ843" s="7"/>
      <c r="BR843" s="247"/>
      <c r="BS843" s="7"/>
      <c r="BT843" s="247"/>
      <c r="BU843" s="7"/>
      <c r="BV843" s="247"/>
      <c r="BW843" s="7"/>
      <c r="BX843" s="8"/>
      <c r="BY843" s="7"/>
      <c r="BZ843" s="8"/>
      <c r="CB843" s="41"/>
      <c r="CC843" s="41">
        <f t="shared" si="58"/>
        <v>0</v>
      </c>
      <c r="CD843">
        <f t="shared" si="59"/>
        <v>0</v>
      </c>
    </row>
    <row r="844" spans="2:84" x14ac:dyDescent="0.25">
      <c r="B844" s="6"/>
      <c r="C844" s="10"/>
      <c r="D844" s="32"/>
      <c r="E844" s="10"/>
      <c r="F844" s="32"/>
      <c r="G844" s="10"/>
      <c r="H844" s="32"/>
      <c r="I844" s="10"/>
      <c r="J844" s="32"/>
      <c r="K844" s="10"/>
      <c r="L844" s="32"/>
      <c r="M844" s="10"/>
      <c r="N844" s="32"/>
      <c r="O844" s="10"/>
      <c r="P844" s="32"/>
      <c r="Q844" s="10"/>
      <c r="R844" s="32"/>
      <c r="S844" s="10"/>
      <c r="T844" s="32"/>
      <c r="U844" s="10"/>
      <c r="V844" s="32"/>
      <c r="W844" s="10"/>
      <c r="X844" s="32"/>
      <c r="Y844" s="10"/>
      <c r="Z844" s="32"/>
      <c r="AA844" s="10"/>
      <c r="AB844" s="32"/>
      <c r="AC844" s="10"/>
      <c r="AD844" s="32"/>
      <c r="AE844" s="10"/>
      <c r="AF844" s="32"/>
      <c r="AG844" s="10"/>
      <c r="AH844" s="32"/>
      <c r="AI844" s="10"/>
      <c r="AJ844" s="32"/>
      <c r="AK844" s="10"/>
      <c r="AL844" s="32"/>
      <c r="AM844" s="10"/>
      <c r="AN844" s="32"/>
      <c r="AO844" s="10"/>
      <c r="AP844" s="32"/>
      <c r="AQ844" s="10"/>
      <c r="AR844" s="32"/>
      <c r="AS844" s="10"/>
      <c r="AT844" s="32"/>
      <c r="AU844" s="10"/>
      <c r="AV844" s="32"/>
      <c r="AW844" s="10"/>
      <c r="AX844" s="242"/>
      <c r="AY844" s="10"/>
      <c r="AZ844" s="32"/>
      <c r="BA844" s="10"/>
      <c r="BB844" s="242"/>
      <c r="BC844" s="10"/>
      <c r="BD844" s="242"/>
      <c r="BE844" s="7"/>
      <c r="BF844" s="247"/>
      <c r="BG844" s="10"/>
      <c r="BH844" s="242"/>
      <c r="BI844" s="7"/>
      <c r="BJ844" s="247"/>
      <c r="BK844" s="7"/>
      <c r="BL844" s="247"/>
      <c r="BM844" s="7"/>
      <c r="BN844" s="8"/>
      <c r="BO844" s="7"/>
      <c r="BP844" s="247"/>
      <c r="BQ844" s="7"/>
      <c r="BR844" s="247"/>
      <c r="BS844" s="7"/>
      <c r="BT844" s="247"/>
      <c r="BU844" s="7"/>
      <c r="BV844" s="247"/>
      <c r="BW844" s="7"/>
      <c r="BX844" s="8"/>
      <c r="BY844" s="7"/>
      <c r="BZ844" s="8"/>
      <c r="CB844" s="41"/>
      <c r="CC844" s="41">
        <f t="shared" si="58"/>
        <v>0</v>
      </c>
      <c r="CD844">
        <f t="shared" si="59"/>
        <v>0</v>
      </c>
    </row>
    <row r="845" spans="2:84" x14ac:dyDescent="0.25">
      <c r="B845" s="6"/>
      <c r="C845" s="10"/>
      <c r="D845" s="32"/>
      <c r="E845" s="10"/>
      <c r="F845" s="32"/>
      <c r="G845" s="10"/>
      <c r="H845" s="32"/>
      <c r="I845" s="10"/>
      <c r="J845" s="32"/>
      <c r="K845" s="10"/>
      <c r="L845" s="32"/>
      <c r="M845" s="10"/>
      <c r="N845" s="32"/>
      <c r="O845" s="10"/>
      <c r="P845" s="32"/>
      <c r="Q845" s="10"/>
      <c r="R845" s="32"/>
      <c r="S845" s="10"/>
      <c r="T845" s="32"/>
      <c r="U845" s="10"/>
      <c r="V845" s="32"/>
      <c r="W845" s="10"/>
      <c r="X845" s="32"/>
      <c r="Y845" s="10"/>
      <c r="Z845" s="32"/>
      <c r="AA845" s="10"/>
      <c r="AB845" s="32"/>
      <c r="AC845" s="10"/>
      <c r="AD845" s="32"/>
      <c r="AE845" s="10"/>
      <c r="AF845" s="32"/>
      <c r="AG845" s="10"/>
      <c r="AH845" s="32"/>
      <c r="AI845" s="10"/>
      <c r="AJ845" s="32"/>
      <c r="AK845" s="10"/>
      <c r="AL845" s="32"/>
      <c r="AM845" s="10"/>
      <c r="AN845" s="32"/>
      <c r="AO845" s="10"/>
      <c r="AP845" s="32"/>
      <c r="AQ845" s="10"/>
      <c r="AR845" s="32"/>
      <c r="AS845" s="10"/>
      <c r="AT845" s="32"/>
      <c r="AU845" s="10"/>
      <c r="AV845" s="32"/>
      <c r="AW845" s="10"/>
      <c r="AX845" s="242"/>
      <c r="AY845" s="10"/>
      <c r="AZ845" s="32"/>
      <c r="BA845" s="10"/>
      <c r="BB845" s="242"/>
      <c r="BC845" s="10"/>
      <c r="BD845" s="242"/>
      <c r="BE845" s="7"/>
      <c r="BF845" s="247"/>
      <c r="BG845" s="10"/>
      <c r="BH845" s="242"/>
      <c r="BI845" s="7"/>
      <c r="BJ845" s="247"/>
      <c r="BK845" s="7"/>
      <c r="BL845" s="247"/>
      <c r="BM845" s="7"/>
      <c r="BN845" s="8"/>
      <c r="BO845" s="7"/>
      <c r="BP845" s="247"/>
      <c r="BQ845" s="7"/>
      <c r="BR845" s="247"/>
      <c r="BS845" s="7"/>
      <c r="BT845" s="247"/>
      <c r="BU845" s="7"/>
      <c r="BV845" s="247"/>
      <c r="BW845" s="7"/>
      <c r="BX845" s="8"/>
      <c r="BY845" s="7"/>
      <c r="BZ845" s="8"/>
      <c r="CB845" s="41"/>
      <c r="CC845" s="41">
        <f t="shared" si="58"/>
        <v>0</v>
      </c>
      <c r="CD845">
        <f t="shared" si="59"/>
        <v>0</v>
      </c>
    </row>
    <row r="846" spans="2:84" x14ac:dyDescent="0.25">
      <c r="B846" s="6"/>
      <c r="C846" s="10"/>
      <c r="D846" s="32"/>
      <c r="E846" s="10"/>
      <c r="F846" s="32"/>
      <c r="G846" s="10"/>
      <c r="H846" s="32"/>
      <c r="I846" s="10"/>
      <c r="J846" s="32"/>
      <c r="K846" s="10"/>
      <c r="L846" s="32"/>
      <c r="M846" s="10"/>
      <c r="N846" s="32"/>
      <c r="O846" s="10"/>
      <c r="P846" s="32"/>
      <c r="Q846" s="10"/>
      <c r="R846" s="32"/>
      <c r="S846" s="10"/>
      <c r="T846" s="32"/>
      <c r="U846" s="10"/>
      <c r="V846" s="32"/>
      <c r="W846" s="10"/>
      <c r="X846" s="32"/>
      <c r="Y846" s="10"/>
      <c r="Z846" s="32"/>
      <c r="AA846" s="10"/>
      <c r="AB846" s="32"/>
      <c r="AC846" s="10"/>
      <c r="AD846" s="32"/>
      <c r="AE846" s="10"/>
      <c r="AF846" s="32"/>
      <c r="AG846" s="10"/>
      <c r="AH846" s="32"/>
      <c r="AI846" s="10"/>
      <c r="AJ846" s="32"/>
      <c r="AK846" s="10"/>
      <c r="AL846" s="32"/>
      <c r="AM846" s="10"/>
      <c r="AN846" s="32"/>
      <c r="AO846" s="10"/>
      <c r="AP846" s="32"/>
      <c r="AQ846" s="10"/>
      <c r="AR846" s="32"/>
      <c r="AS846" s="10"/>
      <c r="AT846" s="32"/>
      <c r="AU846" s="10"/>
      <c r="AV846" s="32"/>
      <c r="AW846" s="10"/>
      <c r="AX846" s="242"/>
      <c r="AY846" s="10"/>
      <c r="AZ846" s="32"/>
      <c r="BA846" s="10"/>
      <c r="BB846" s="242"/>
      <c r="BC846" s="10"/>
      <c r="BD846" s="242"/>
      <c r="BE846" s="7"/>
      <c r="BF846" s="247"/>
      <c r="BG846" s="10"/>
      <c r="BH846" s="242"/>
      <c r="BI846" s="7"/>
      <c r="BJ846" s="247"/>
      <c r="BK846" s="7"/>
      <c r="BL846" s="247"/>
      <c r="BM846" s="7"/>
      <c r="BN846" s="8"/>
      <c r="BO846" s="7"/>
      <c r="BP846" s="247"/>
      <c r="BQ846" s="7"/>
      <c r="BR846" s="247"/>
      <c r="BS846" s="7"/>
      <c r="BT846" s="247"/>
      <c r="BU846" s="7"/>
      <c r="BV846" s="247"/>
      <c r="BW846" s="7"/>
      <c r="BX846" s="8"/>
      <c r="BY846" s="7"/>
      <c r="BZ846" s="8"/>
      <c r="CB846" s="41"/>
      <c r="CC846" s="41">
        <f t="shared" si="58"/>
        <v>0</v>
      </c>
      <c r="CD846">
        <f t="shared" si="59"/>
        <v>0</v>
      </c>
    </row>
    <row r="847" spans="2:84" x14ac:dyDescent="0.25">
      <c r="B847" s="6"/>
      <c r="C847" s="10"/>
      <c r="D847" s="32"/>
      <c r="E847" s="10"/>
      <c r="F847" s="32"/>
      <c r="G847" s="10"/>
      <c r="H847" s="32"/>
      <c r="I847" s="10"/>
      <c r="J847" s="32"/>
      <c r="K847" s="10"/>
      <c r="L847" s="32"/>
      <c r="M847" s="10"/>
      <c r="N847" s="32"/>
      <c r="O847" s="10"/>
      <c r="P847" s="32"/>
      <c r="Q847" s="10"/>
      <c r="R847" s="32"/>
      <c r="S847" s="10"/>
      <c r="T847" s="32"/>
      <c r="U847" s="10"/>
      <c r="V847" s="32"/>
      <c r="W847" s="10"/>
      <c r="X847" s="32"/>
      <c r="Y847" s="10"/>
      <c r="Z847" s="32"/>
      <c r="AA847" s="10"/>
      <c r="AB847" s="32"/>
      <c r="AC847" s="10"/>
      <c r="AD847" s="32"/>
      <c r="AE847" s="10"/>
      <c r="AF847" s="32"/>
      <c r="AG847" s="10"/>
      <c r="AH847" s="32"/>
      <c r="AI847" s="10"/>
      <c r="AJ847" s="32"/>
      <c r="AK847" s="10"/>
      <c r="AL847" s="32"/>
      <c r="AM847" s="10"/>
      <c r="AN847" s="32"/>
      <c r="AO847" s="10"/>
      <c r="AP847" s="32"/>
      <c r="AQ847" s="10"/>
      <c r="AR847" s="32"/>
      <c r="AS847" s="10"/>
      <c r="AT847" s="32"/>
      <c r="AU847" s="10"/>
      <c r="AV847" s="32"/>
      <c r="AW847" s="10"/>
      <c r="AX847" s="242"/>
      <c r="AY847" s="10"/>
      <c r="AZ847" s="32"/>
      <c r="BA847" s="10"/>
      <c r="BB847" s="242"/>
      <c r="BC847" s="10"/>
      <c r="BD847" s="242"/>
      <c r="BE847" s="7"/>
      <c r="BF847" s="247"/>
      <c r="BG847" s="10"/>
      <c r="BH847" s="242"/>
      <c r="BI847" s="7"/>
      <c r="BJ847" s="247"/>
      <c r="BK847" s="7"/>
      <c r="BL847" s="247"/>
      <c r="BM847" s="7"/>
      <c r="BN847" s="8"/>
      <c r="BO847" s="7"/>
      <c r="BP847" s="247"/>
      <c r="BQ847" s="7"/>
      <c r="BR847" s="247"/>
      <c r="BS847" s="7"/>
      <c r="BT847" s="247"/>
      <c r="BU847" s="7"/>
      <c r="BV847" s="247"/>
      <c r="BW847" s="7"/>
      <c r="BX847" s="8"/>
      <c r="BY847" s="7"/>
      <c r="BZ847" s="8"/>
      <c r="CB847" s="41"/>
      <c r="CC847" s="41">
        <f t="shared" si="58"/>
        <v>0</v>
      </c>
      <c r="CD847">
        <f t="shared" si="59"/>
        <v>0</v>
      </c>
    </row>
    <row r="848" spans="2:84" x14ac:dyDescent="0.25">
      <c r="B848" s="6"/>
      <c r="C848" s="10"/>
      <c r="D848" s="32"/>
      <c r="E848" s="10"/>
      <c r="F848" s="32"/>
      <c r="G848" s="10"/>
      <c r="H848" s="32"/>
      <c r="I848" s="10"/>
      <c r="J848" s="32"/>
      <c r="K848" s="10"/>
      <c r="L848" s="32"/>
      <c r="M848" s="10"/>
      <c r="N848" s="32"/>
      <c r="O848" s="10"/>
      <c r="P848" s="32"/>
      <c r="Q848" s="10"/>
      <c r="R848" s="32"/>
      <c r="S848" s="10"/>
      <c r="T848" s="32"/>
      <c r="U848" s="10"/>
      <c r="V848" s="32"/>
      <c r="W848" s="10"/>
      <c r="X848" s="32"/>
      <c r="Y848" s="10"/>
      <c r="Z848" s="32"/>
      <c r="AA848" s="10"/>
      <c r="AB848" s="32"/>
      <c r="AC848" s="10"/>
      <c r="AD848" s="32"/>
      <c r="AE848" s="10"/>
      <c r="AF848" s="32"/>
      <c r="AG848" s="10"/>
      <c r="AH848" s="32"/>
      <c r="AI848" s="10"/>
      <c r="AJ848" s="32"/>
      <c r="AK848" s="10"/>
      <c r="AL848" s="32"/>
      <c r="AM848" s="10"/>
      <c r="AN848" s="32"/>
      <c r="AO848" s="10"/>
      <c r="AP848" s="32"/>
      <c r="AQ848" s="10"/>
      <c r="AR848" s="32"/>
      <c r="AS848" s="10"/>
      <c r="AT848" s="32"/>
      <c r="AU848" s="10"/>
      <c r="AV848" s="32"/>
      <c r="AW848" s="10"/>
      <c r="AX848" s="242"/>
      <c r="AY848" s="10"/>
      <c r="AZ848" s="32"/>
      <c r="BA848" s="10"/>
      <c r="BB848" s="242"/>
      <c r="BC848" s="10"/>
      <c r="BD848" s="242"/>
      <c r="BE848" s="7"/>
      <c r="BF848" s="247"/>
      <c r="BG848" s="10"/>
      <c r="BH848" s="242"/>
      <c r="BI848" s="7"/>
      <c r="BJ848" s="247"/>
      <c r="BK848" s="7"/>
      <c r="BL848" s="247"/>
      <c r="BM848" s="7"/>
      <c r="BN848" s="8"/>
      <c r="BO848" s="7"/>
      <c r="BP848" s="247"/>
      <c r="BQ848" s="7"/>
      <c r="BR848" s="247"/>
      <c r="BS848" s="7"/>
      <c r="BT848" s="247"/>
      <c r="BU848" s="7"/>
      <c r="BV848" s="247"/>
      <c r="BW848" s="7"/>
      <c r="BX848" s="8"/>
      <c r="BY848" s="7"/>
      <c r="BZ848" s="8"/>
      <c r="CB848" s="41"/>
      <c r="CC848" s="41">
        <f t="shared" si="58"/>
        <v>0</v>
      </c>
      <c r="CD848">
        <f t="shared" si="59"/>
        <v>0</v>
      </c>
    </row>
    <row r="849" spans="2:82" x14ac:dyDescent="0.25">
      <c r="B849" s="6"/>
      <c r="C849" s="10"/>
      <c r="D849" s="32"/>
      <c r="E849" s="10"/>
      <c r="F849" s="32"/>
      <c r="G849" s="10"/>
      <c r="H849" s="32"/>
      <c r="I849" s="10"/>
      <c r="J849" s="32"/>
      <c r="K849" s="10"/>
      <c r="L849" s="32"/>
      <c r="M849" s="10"/>
      <c r="N849" s="32"/>
      <c r="O849" s="10"/>
      <c r="P849" s="32"/>
      <c r="Q849" s="10"/>
      <c r="R849" s="32"/>
      <c r="S849" s="10"/>
      <c r="T849" s="32"/>
      <c r="U849" s="10"/>
      <c r="V849" s="32"/>
      <c r="W849" s="10"/>
      <c r="X849" s="32"/>
      <c r="Y849" s="10"/>
      <c r="Z849" s="32"/>
      <c r="AA849" s="10"/>
      <c r="AB849" s="32"/>
      <c r="AC849" s="10"/>
      <c r="AD849" s="32"/>
      <c r="AE849" s="10"/>
      <c r="AF849" s="32"/>
      <c r="AG849" s="10"/>
      <c r="AH849" s="32"/>
      <c r="AI849" s="10"/>
      <c r="AJ849" s="32"/>
      <c r="AK849" s="10"/>
      <c r="AL849" s="32"/>
      <c r="AM849" s="10"/>
      <c r="AN849" s="32"/>
      <c r="AO849" s="10"/>
      <c r="AP849" s="32"/>
      <c r="AQ849" s="10"/>
      <c r="AR849" s="32"/>
      <c r="AS849" s="10"/>
      <c r="AT849" s="32"/>
      <c r="AU849" s="10"/>
      <c r="AV849" s="32"/>
      <c r="AW849" s="10"/>
      <c r="AX849" s="242"/>
      <c r="AY849" s="10"/>
      <c r="AZ849" s="32"/>
      <c r="BA849" s="10"/>
      <c r="BB849" s="242"/>
      <c r="BC849" s="10"/>
      <c r="BD849" s="242"/>
      <c r="BE849" s="7"/>
      <c r="BF849" s="247"/>
      <c r="BG849" s="10"/>
      <c r="BH849" s="242"/>
      <c r="BI849" s="7"/>
      <c r="BJ849" s="247"/>
      <c r="BK849" s="7"/>
      <c r="BL849" s="247"/>
      <c r="BM849" s="7"/>
      <c r="BN849" s="8"/>
      <c r="BO849" s="7"/>
      <c r="BP849" s="247"/>
      <c r="BQ849" s="7"/>
      <c r="BR849" s="247"/>
      <c r="BS849" s="7"/>
      <c r="BT849" s="247"/>
      <c r="BU849" s="7"/>
      <c r="BV849" s="247"/>
      <c r="BW849" s="7"/>
      <c r="BX849" s="8"/>
      <c r="BY849" s="7"/>
      <c r="BZ849" s="8"/>
      <c r="CB849" s="41"/>
      <c r="CC849" s="41">
        <f t="shared" si="58"/>
        <v>0</v>
      </c>
      <c r="CD849">
        <f t="shared" si="59"/>
        <v>0</v>
      </c>
    </row>
    <row r="850" spans="2:82" x14ac:dyDescent="0.25">
      <c r="B850" s="6"/>
      <c r="C850" s="10"/>
      <c r="D850" s="32"/>
      <c r="E850" s="10"/>
      <c r="F850" s="32"/>
      <c r="G850" s="10"/>
      <c r="H850" s="32"/>
      <c r="I850" s="10"/>
      <c r="J850" s="32"/>
      <c r="K850" s="10"/>
      <c r="L850" s="32"/>
      <c r="M850" s="10"/>
      <c r="N850" s="32"/>
      <c r="O850" s="10"/>
      <c r="P850" s="32"/>
      <c r="Q850" s="10"/>
      <c r="R850" s="32"/>
      <c r="S850" s="10"/>
      <c r="T850" s="32"/>
      <c r="U850" s="10"/>
      <c r="V850" s="32"/>
      <c r="W850" s="10"/>
      <c r="X850" s="32"/>
      <c r="Y850" s="10"/>
      <c r="Z850" s="32"/>
      <c r="AA850" s="10"/>
      <c r="AB850" s="32"/>
      <c r="AC850" s="10"/>
      <c r="AD850" s="32"/>
      <c r="AE850" s="10"/>
      <c r="AF850" s="32"/>
      <c r="AG850" s="10"/>
      <c r="AH850" s="32"/>
      <c r="AI850" s="10"/>
      <c r="AJ850" s="32"/>
      <c r="AK850" s="10"/>
      <c r="AL850" s="32"/>
      <c r="AM850" s="10"/>
      <c r="AN850" s="32"/>
      <c r="AO850" s="10"/>
      <c r="AP850" s="32"/>
      <c r="AQ850" s="10"/>
      <c r="AR850" s="32"/>
      <c r="AS850" s="10"/>
      <c r="AT850" s="32"/>
      <c r="AU850" s="10"/>
      <c r="AV850" s="32"/>
      <c r="AW850" s="10"/>
      <c r="AX850" s="242"/>
      <c r="AY850" s="10"/>
      <c r="AZ850" s="32"/>
      <c r="BA850" s="10"/>
      <c r="BB850" s="242"/>
      <c r="BC850" s="10"/>
      <c r="BD850" s="242"/>
      <c r="BE850" s="7"/>
      <c r="BF850" s="247"/>
      <c r="BG850" s="10"/>
      <c r="BH850" s="242"/>
      <c r="BI850" s="7"/>
      <c r="BJ850" s="247"/>
      <c r="BK850" s="7"/>
      <c r="BL850" s="247"/>
      <c r="BM850" s="7"/>
      <c r="BN850" s="8"/>
      <c r="BO850" s="7"/>
      <c r="BP850" s="247"/>
      <c r="BQ850" s="7"/>
      <c r="BR850" s="247"/>
      <c r="BS850" s="7"/>
      <c r="BT850" s="247"/>
      <c r="BU850" s="7"/>
      <c r="BV850" s="247"/>
      <c r="BW850" s="7"/>
      <c r="BX850" s="8"/>
      <c r="BY850" s="7"/>
      <c r="BZ850" s="8"/>
      <c r="CB850" s="41"/>
      <c r="CC850" s="41">
        <f t="shared" si="58"/>
        <v>0</v>
      </c>
      <c r="CD850">
        <f t="shared" si="59"/>
        <v>0</v>
      </c>
    </row>
    <row r="851" spans="2:82" x14ac:dyDescent="0.25">
      <c r="B851" s="6"/>
      <c r="C851" s="10"/>
      <c r="D851" s="32"/>
      <c r="E851" s="10"/>
      <c r="F851" s="32"/>
      <c r="G851" s="10"/>
      <c r="H851" s="32"/>
      <c r="I851" s="10"/>
      <c r="J851" s="32"/>
      <c r="K851" s="10"/>
      <c r="L851" s="32"/>
      <c r="M851" s="10"/>
      <c r="N851" s="32"/>
      <c r="O851" s="10"/>
      <c r="P851" s="32"/>
      <c r="Q851" s="10"/>
      <c r="R851" s="32"/>
      <c r="S851" s="10"/>
      <c r="T851" s="32"/>
      <c r="U851" s="10"/>
      <c r="V851" s="32"/>
      <c r="W851" s="10"/>
      <c r="X851" s="32"/>
      <c r="Y851" s="10"/>
      <c r="Z851" s="32"/>
      <c r="AA851" s="10"/>
      <c r="AB851" s="32"/>
      <c r="AC851" s="10"/>
      <c r="AD851" s="32"/>
      <c r="AE851" s="10"/>
      <c r="AF851" s="32"/>
      <c r="AG851" s="10"/>
      <c r="AH851" s="32"/>
      <c r="AI851" s="10"/>
      <c r="AJ851" s="32"/>
      <c r="AK851" s="10"/>
      <c r="AL851" s="32"/>
      <c r="AM851" s="10"/>
      <c r="AN851" s="32"/>
      <c r="AO851" s="10"/>
      <c r="AP851" s="32"/>
      <c r="AQ851" s="10"/>
      <c r="AR851" s="32"/>
      <c r="AS851" s="10"/>
      <c r="AT851" s="32"/>
      <c r="AU851" s="10"/>
      <c r="AV851" s="32"/>
      <c r="AW851" s="10"/>
      <c r="AX851" s="242"/>
      <c r="AY851" s="10"/>
      <c r="AZ851" s="32"/>
      <c r="BA851" s="10"/>
      <c r="BB851" s="242"/>
      <c r="BC851" s="10"/>
      <c r="BD851" s="242"/>
      <c r="BE851" s="7"/>
      <c r="BF851" s="247"/>
      <c r="BG851" s="10"/>
      <c r="BH851" s="242"/>
      <c r="BI851" s="7"/>
      <c r="BJ851" s="247"/>
      <c r="BK851" s="7"/>
      <c r="BL851" s="247"/>
      <c r="BM851" s="7"/>
      <c r="BN851" s="8"/>
      <c r="BO851" s="7"/>
      <c r="BP851" s="247"/>
      <c r="BQ851" s="7"/>
      <c r="BR851" s="247"/>
      <c r="BS851" s="7"/>
      <c r="BT851" s="247"/>
      <c r="BU851" s="7"/>
      <c r="BV851" s="247"/>
      <c r="BW851" s="7"/>
      <c r="BX851" s="8"/>
      <c r="BY851" s="7"/>
      <c r="BZ851" s="8"/>
      <c r="CB851" s="41"/>
      <c r="CC851" s="41">
        <f t="shared" si="58"/>
        <v>0</v>
      </c>
      <c r="CD851">
        <f t="shared" si="59"/>
        <v>0</v>
      </c>
    </row>
    <row r="852" spans="2:82" x14ac:dyDescent="0.25">
      <c r="B852" s="6"/>
      <c r="C852" s="10"/>
      <c r="D852" s="32"/>
      <c r="E852" s="10"/>
      <c r="F852" s="32"/>
      <c r="G852" s="10"/>
      <c r="H852" s="32"/>
      <c r="I852" s="10"/>
      <c r="J852" s="32"/>
      <c r="K852" s="10"/>
      <c r="L852" s="32"/>
      <c r="M852" s="10"/>
      <c r="N852" s="32"/>
      <c r="O852" s="10"/>
      <c r="P852" s="32"/>
      <c r="Q852" s="10"/>
      <c r="R852" s="32"/>
      <c r="S852" s="10"/>
      <c r="T852" s="32"/>
      <c r="U852" s="10"/>
      <c r="V852" s="32"/>
      <c r="W852" s="10"/>
      <c r="X852" s="32"/>
      <c r="Y852" s="10"/>
      <c r="Z852" s="32"/>
      <c r="AA852" s="10"/>
      <c r="AB852" s="32"/>
      <c r="AC852" s="10"/>
      <c r="AD852" s="32"/>
      <c r="AE852" s="10"/>
      <c r="AF852" s="32"/>
      <c r="AG852" s="10"/>
      <c r="AH852" s="32"/>
      <c r="AI852" s="10"/>
      <c r="AJ852" s="32"/>
      <c r="AK852" s="10"/>
      <c r="AL852" s="32"/>
      <c r="AM852" s="10"/>
      <c r="AN852" s="32"/>
      <c r="AO852" s="10"/>
      <c r="AP852" s="32"/>
      <c r="AQ852" s="10"/>
      <c r="AR852" s="32"/>
      <c r="AS852" s="10"/>
      <c r="AT852" s="32"/>
      <c r="AU852" s="10"/>
      <c r="AV852" s="32"/>
      <c r="AW852" s="10"/>
      <c r="AX852" s="242"/>
      <c r="AY852" s="10"/>
      <c r="AZ852" s="32"/>
      <c r="BA852" s="10"/>
      <c r="BB852" s="242"/>
      <c r="BC852" s="10"/>
      <c r="BD852" s="242"/>
      <c r="BE852" s="7"/>
      <c r="BF852" s="247"/>
      <c r="BG852" s="10"/>
      <c r="BH852" s="242"/>
      <c r="BI852" s="7"/>
      <c r="BJ852" s="247"/>
      <c r="BK852" s="7"/>
      <c r="BL852" s="247"/>
      <c r="BM852" s="7"/>
      <c r="BN852" s="8"/>
      <c r="BO852" s="7"/>
      <c r="BP852" s="247"/>
      <c r="BQ852" s="7"/>
      <c r="BR852" s="247"/>
      <c r="BS852" s="7"/>
      <c r="BT852" s="247"/>
      <c r="BU852" s="7"/>
      <c r="BV852" s="247"/>
      <c r="BW852" s="7"/>
      <c r="BX852" s="8"/>
      <c r="BY852" s="7"/>
      <c r="BZ852" s="8"/>
      <c r="CB852" s="41"/>
      <c r="CC852" s="41">
        <f t="shared" si="58"/>
        <v>0</v>
      </c>
      <c r="CD852">
        <f t="shared" si="59"/>
        <v>0</v>
      </c>
    </row>
    <row r="853" spans="2:82" x14ac:dyDescent="0.25">
      <c r="B853" s="6"/>
      <c r="C853" s="10"/>
      <c r="D853" s="32"/>
      <c r="E853" s="10"/>
      <c r="F853" s="32"/>
      <c r="G853" s="10"/>
      <c r="H853" s="32"/>
      <c r="I853" s="10"/>
      <c r="J853" s="32"/>
      <c r="K853" s="10"/>
      <c r="L853" s="32"/>
      <c r="M853" s="10"/>
      <c r="N853" s="32"/>
      <c r="O853" s="10"/>
      <c r="P853" s="32"/>
      <c r="Q853" s="10"/>
      <c r="R853" s="32"/>
      <c r="S853" s="10"/>
      <c r="T853" s="32"/>
      <c r="U853" s="10"/>
      <c r="V853" s="32"/>
      <c r="W853" s="10"/>
      <c r="X853" s="32"/>
      <c r="Y853" s="10"/>
      <c r="Z853" s="32"/>
      <c r="AA853" s="10"/>
      <c r="AB853" s="32"/>
      <c r="AC853" s="10"/>
      <c r="AD853" s="32"/>
      <c r="AE853" s="10"/>
      <c r="AF853" s="32"/>
      <c r="AG853" s="10"/>
      <c r="AH853" s="32"/>
      <c r="AI853" s="10"/>
      <c r="AJ853" s="32"/>
      <c r="AK853" s="10"/>
      <c r="AL853" s="32"/>
      <c r="AM853" s="10"/>
      <c r="AN853" s="32"/>
      <c r="AO853" s="10"/>
      <c r="AP853" s="32"/>
      <c r="AQ853" s="10"/>
      <c r="AR853" s="32"/>
      <c r="AS853" s="10"/>
      <c r="AT853" s="32"/>
      <c r="AU853" s="10"/>
      <c r="AV853" s="32"/>
      <c r="AW853" s="10"/>
      <c r="AX853" s="242"/>
      <c r="AY853" s="10"/>
      <c r="AZ853" s="32"/>
      <c r="BA853" s="10"/>
      <c r="BB853" s="242"/>
      <c r="BC853" s="10"/>
      <c r="BD853" s="242"/>
      <c r="BE853" s="7"/>
      <c r="BF853" s="247"/>
      <c r="BG853" s="10"/>
      <c r="BH853" s="242"/>
      <c r="BI853" s="7"/>
      <c r="BJ853" s="247"/>
      <c r="BK853" s="7"/>
      <c r="BL853" s="247"/>
      <c r="BM853" s="7"/>
      <c r="BN853" s="8"/>
      <c r="BO853" s="7"/>
      <c r="BP853" s="247"/>
      <c r="BQ853" s="7"/>
      <c r="BR853" s="247"/>
      <c r="BS853" s="7"/>
      <c r="BT853" s="247"/>
      <c r="BU853" s="7"/>
      <c r="BV853" s="247"/>
      <c r="BW853" s="7"/>
      <c r="BX853" s="8"/>
      <c r="BY853" s="7"/>
      <c r="BZ853" s="8"/>
      <c r="CB853" s="41"/>
      <c r="CC853" s="41">
        <f t="shared" si="58"/>
        <v>0</v>
      </c>
      <c r="CD853">
        <f t="shared" si="59"/>
        <v>0</v>
      </c>
    </row>
    <row r="854" spans="2:82" x14ac:dyDescent="0.25">
      <c r="B854" s="6"/>
      <c r="C854" s="10"/>
      <c r="D854" s="32"/>
      <c r="E854" s="10"/>
      <c r="F854" s="32"/>
      <c r="G854" s="10"/>
      <c r="H854" s="32"/>
      <c r="I854" s="10"/>
      <c r="J854" s="32"/>
      <c r="K854" s="10"/>
      <c r="L854" s="32"/>
      <c r="M854" s="10"/>
      <c r="N854" s="32"/>
      <c r="O854" s="10"/>
      <c r="P854" s="32"/>
      <c r="Q854" s="10"/>
      <c r="R854" s="32"/>
      <c r="S854" s="10"/>
      <c r="T854" s="32"/>
      <c r="U854" s="10"/>
      <c r="V854" s="32"/>
      <c r="W854" s="10"/>
      <c r="X854" s="32"/>
      <c r="Y854" s="10"/>
      <c r="Z854" s="32"/>
      <c r="AA854" s="10"/>
      <c r="AB854" s="32"/>
      <c r="AC854" s="10"/>
      <c r="AD854" s="32"/>
      <c r="AE854" s="10"/>
      <c r="AF854" s="32"/>
      <c r="AG854" s="10"/>
      <c r="AH854" s="32"/>
      <c r="AI854" s="10"/>
      <c r="AJ854" s="32"/>
      <c r="AK854" s="10"/>
      <c r="AL854" s="32"/>
      <c r="AM854" s="10"/>
      <c r="AN854" s="32"/>
      <c r="AO854" s="10"/>
      <c r="AP854" s="32"/>
      <c r="AQ854" s="10"/>
      <c r="AR854" s="32"/>
      <c r="AS854" s="10"/>
      <c r="AT854" s="32"/>
      <c r="AU854" s="10"/>
      <c r="AV854" s="32"/>
      <c r="AW854" s="10"/>
      <c r="AX854" s="242"/>
      <c r="AY854" s="10"/>
      <c r="AZ854" s="32"/>
      <c r="BA854" s="10"/>
      <c r="BB854" s="242"/>
      <c r="BC854" s="10"/>
      <c r="BD854" s="242"/>
      <c r="BE854" s="7"/>
      <c r="BF854" s="247"/>
      <c r="BG854" s="10"/>
      <c r="BH854" s="242"/>
      <c r="BI854" s="7"/>
      <c r="BJ854" s="247"/>
      <c r="BK854" s="7"/>
      <c r="BL854" s="247"/>
      <c r="BM854" s="7"/>
      <c r="BN854" s="8"/>
      <c r="BO854" s="7"/>
      <c r="BP854" s="247"/>
      <c r="BQ854" s="7"/>
      <c r="BR854" s="247"/>
      <c r="BS854" s="7"/>
      <c r="BT854" s="247"/>
      <c r="BU854" s="7"/>
      <c r="BV854" s="247"/>
      <c r="BW854" s="7"/>
      <c r="BX854" s="8"/>
      <c r="BY854" s="7"/>
      <c r="BZ854" s="8"/>
      <c r="CB854" s="41"/>
      <c r="CC854" s="41">
        <f t="shared" si="58"/>
        <v>0</v>
      </c>
      <c r="CD854">
        <f t="shared" si="59"/>
        <v>0</v>
      </c>
    </row>
    <row r="855" spans="2:82" x14ac:dyDescent="0.25">
      <c r="B855" s="6"/>
      <c r="C855" s="10"/>
      <c r="D855" s="32"/>
      <c r="E855" s="10"/>
      <c r="F855" s="32"/>
      <c r="G855" s="10"/>
      <c r="H855" s="32"/>
      <c r="I855" s="10"/>
      <c r="J855" s="32"/>
      <c r="K855" s="10"/>
      <c r="L855" s="32"/>
      <c r="M855" s="10"/>
      <c r="N855" s="32"/>
      <c r="O855" s="10"/>
      <c r="P855" s="32"/>
      <c r="Q855" s="10"/>
      <c r="R855" s="32"/>
      <c r="S855" s="10"/>
      <c r="T855" s="32"/>
      <c r="U855" s="10"/>
      <c r="V855" s="32"/>
      <c r="W855" s="10"/>
      <c r="X855" s="32"/>
      <c r="Y855" s="10"/>
      <c r="Z855" s="32"/>
      <c r="AA855" s="10"/>
      <c r="AB855" s="32"/>
      <c r="AC855" s="10"/>
      <c r="AD855" s="32"/>
      <c r="AE855" s="10"/>
      <c r="AF855" s="32"/>
      <c r="AG855" s="10"/>
      <c r="AH855" s="32"/>
      <c r="AI855" s="10"/>
      <c r="AJ855" s="32"/>
      <c r="AK855" s="10"/>
      <c r="AL855" s="32"/>
      <c r="AM855" s="10"/>
      <c r="AN855" s="32"/>
      <c r="AO855" s="10"/>
      <c r="AP855" s="32"/>
      <c r="AQ855" s="10"/>
      <c r="AR855" s="32"/>
      <c r="AS855" s="10"/>
      <c r="AT855" s="32"/>
      <c r="AU855" s="10"/>
      <c r="AV855" s="32"/>
      <c r="AW855" s="10"/>
      <c r="AX855" s="242"/>
      <c r="AY855" s="10"/>
      <c r="AZ855" s="32"/>
      <c r="BA855" s="10"/>
      <c r="BB855" s="242"/>
      <c r="BC855" s="10"/>
      <c r="BD855" s="242"/>
      <c r="BE855" s="7"/>
      <c r="BF855" s="247"/>
      <c r="BG855" s="10"/>
      <c r="BH855" s="242"/>
      <c r="BI855" s="7"/>
      <c r="BJ855" s="247"/>
      <c r="BK855" s="7"/>
      <c r="BL855" s="247"/>
      <c r="BM855" s="7"/>
      <c r="BN855" s="8"/>
      <c r="BO855" s="7"/>
      <c r="BP855" s="247"/>
      <c r="BQ855" s="7"/>
      <c r="BR855" s="247"/>
      <c r="BS855" s="7"/>
      <c r="BT855" s="247"/>
      <c r="BU855" s="7"/>
      <c r="BV855" s="247"/>
      <c r="BW855" s="7"/>
      <c r="BX855" s="8"/>
      <c r="BY855" s="7"/>
      <c r="BZ855" s="8"/>
      <c r="CB855" s="41"/>
      <c r="CC855" s="41">
        <f t="shared" si="58"/>
        <v>0</v>
      </c>
      <c r="CD855">
        <f t="shared" si="59"/>
        <v>0</v>
      </c>
    </row>
    <row r="856" spans="2:82" x14ac:dyDescent="0.25">
      <c r="B856" s="6"/>
      <c r="C856" s="10"/>
      <c r="D856" s="32"/>
      <c r="E856" s="10"/>
      <c r="F856" s="32"/>
      <c r="G856" s="10"/>
      <c r="H856" s="32"/>
      <c r="I856" s="10"/>
      <c r="J856" s="32"/>
      <c r="K856" s="10"/>
      <c r="L856" s="32"/>
      <c r="M856" s="10"/>
      <c r="N856" s="32"/>
      <c r="O856" s="10"/>
      <c r="P856" s="32"/>
      <c r="Q856" s="10"/>
      <c r="R856" s="32"/>
      <c r="S856" s="10"/>
      <c r="T856" s="32"/>
      <c r="U856" s="10"/>
      <c r="V856" s="32"/>
      <c r="W856" s="10"/>
      <c r="X856" s="32"/>
      <c r="Y856" s="10"/>
      <c r="Z856" s="32"/>
      <c r="AA856" s="10"/>
      <c r="AB856" s="32"/>
      <c r="AC856" s="10"/>
      <c r="AD856" s="32"/>
      <c r="AE856" s="10"/>
      <c r="AF856" s="32"/>
      <c r="AG856" s="10"/>
      <c r="AH856" s="32"/>
      <c r="AI856" s="10"/>
      <c r="AJ856" s="32"/>
      <c r="AK856" s="10"/>
      <c r="AL856" s="32"/>
      <c r="AM856" s="10"/>
      <c r="AN856" s="32"/>
      <c r="AO856" s="10"/>
      <c r="AP856" s="32"/>
      <c r="AQ856" s="10"/>
      <c r="AR856" s="32"/>
      <c r="AS856" s="10"/>
      <c r="AT856" s="32"/>
      <c r="AU856" s="10"/>
      <c r="AV856" s="32"/>
      <c r="AW856" s="10"/>
      <c r="AX856" s="242"/>
      <c r="AY856" s="10"/>
      <c r="AZ856" s="32"/>
      <c r="BA856" s="10"/>
      <c r="BB856" s="242"/>
      <c r="BC856" s="10"/>
      <c r="BD856" s="242"/>
      <c r="BE856" s="7"/>
      <c r="BF856" s="247"/>
      <c r="BG856" s="10"/>
      <c r="BH856" s="242"/>
      <c r="BI856" s="7"/>
      <c r="BJ856" s="247"/>
      <c r="BK856" s="7"/>
      <c r="BL856" s="247"/>
      <c r="BM856" s="7"/>
      <c r="BN856" s="8"/>
      <c r="BO856" s="7"/>
      <c r="BP856" s="247"/>
      <c r="BQ856" s="7"/>
      <c r="BR856" s="247"/>
      <c r="BS856" s="7"/>
      <c r="BT856" s="247"/>
      <c r="BU856" s="7"/>
      <c r="BV856" s="247"/>
      <c r="BW856" s="7"/>
      <c r="BX856" s="8"/>
      <c r="BY856" s="7"/>
      <c r="BZ856" s="8"/>
      <c r="CB856" s="41"/>
      <c r="CC856" s="41">
        <f t="shared" si="58"/>
        <v>0</v>
      </c>
      <c r="CD856">
        <f t="shared" si="59"/>
        <v>0</v>
      </c>
    </row>
    <row r="857" spans="2:82" x14ac:dyDescent="0.25">
      <c r="B857" s="6"/>
      <c r="C857" s="10"/>
      <c r="D857" s="32"/>
      <c r="E857" s="10"/>
      <c r="F857" s="32"/>
      <c r="G857" s="10"/>
      <c r="H857" s="32"/>
      <c r="I857" s="10"/>
      <c r="J857" s="32"/>
      <c r="K857" s="10"/>
      <c r="L857" s="32"/>
      <c r="M857" s="10"/>
      <c r="N857" s="32"/>
      <c r="O857" s="10"/>
      <c r="P857" s="32"/>
      <c r="Q857" s="10"/>
      <c r="R857" s="32"/>
      <c r="S857" s="10"/>
      <c r="T857" s="32"/>
      <c r="U857" s="10"/>
      <c r="V857" s="32"/>
      <c r="W857" s="10"/>
      <c r="X857" s="32"/>
      <c r="Y857" s="10"/>
      <c r="Z857" s="32"/>
      <c r="AA857" s="10"/>
      <c r="AB857" s="32"/>
      <c r="AC857" s="10"/>
      <c r="AD857" s="32"/>
      <c r="AE857" s="10"/>
      <c r="AF857" s="32"/>
      <c r="AG857" s="10"/>
      <c r="AH857" s="32"/>
      <c r="AI857" s="10"/>
      <c r="AJ857" s="32"/>
      <c r="AK857" s="10"/>
      <c r="AL857" s="32"/>
      <c r="AM857" s="10"/>
      <c r="AN857" s="32"/>
      <c r="AO857" s="10"/>
      <c r="AP857" s="32"/>
      <c r="AQ857" s="10"/>
      <c r="AR857" s="32"/>
      <c r="AS857" s="10"/>
      <c r="AT857" s="32"/>
      <c r="AU857" s="10"/>
      <c r="AV857" s="32"/>
      <c r="AW857" s="10"/>
      <c r="AX857" s="242"/>
      <c r="AY857" s="10"/>
      <c r="AZ857" s="32"/>
      <c r="BA857" s="10"/>
      <c r="BB857" s="242"/>
      <c r="BC857" s="10"/>
      <c r="BD857" s="242"/>
      <c r="BE857" s="7"/>
      <c r="BF857" s="247"/>
      <c r="BG857" s="10"/>
      <c r="BH857" s="242"/>
      <c r="BI857" s="7"/>
      <c r="BJ857" s="247"/>
      <c r="BK857" s="7"/>
      <c r="BL857" s="247"/>
      <c r="BM857" s="7"/>
      <c r="BN857" s="8"/>
      <c r="BO857" s="7"/>
      <c r="BP857" s="247"/>
      <c r="BQ857" s="7"/>
      <c r="BR857" s="247"/>
      <c r="BS857" s="7"/>
      <c r="BT857" s="247"/>
      <c r="BU857" s="7"/>
      <c r="BV857" s="247"/>
      <c r="BW857" s="7"/>
      <c r="BX857" s="8"/>
      <c r="BY857" s="7"/>
      <c r="BZ857" s="8"/>
      <c r="CB857" s="41"/>
      <c r="CC857" s="41">
        <f t="shared" si="58"/>
        <v>0</v>
      </c>
      <c r="CD857">
        <f t="shared" si="59"/>
        <v>0</v>
      </c>
    </row>
    <row r="858" spans="2:82" x14ac:dyDescent="0.25">
      <c r="B858" s="6"/>
      <c r="C858" s="10"/>
      <c r="D858" s="32"/>
      <c r="E858" s="10"/>
      <c r="F858" s="32"/>
      <c r="G858" s="10"/>
      <c r="H858" s="32"/>
      <c r="I858" s="10"/>
      <c r="J858" s="32"/>
      <c r="K858" s="10"/>
      <c r="L858" s="32"/>
      <c r="M858" s="10"/>
      <c r="N858" s="32"/>
      <c r="O858" s="10"/>
      <c r="P858" s="32"/>
      <c r="Q858" s="10"/>
      <c r="R858" s="32"/>
      <c r="S858" s="10"/>
      <c r="T858" s="32"/>
      <c r="U858" s="10"/>
      <c r="V858" s="32"/>
      <c r="W858" s="10"/>
      <c r="X858" s="32"/>
      <c r="Y858" s="10"/>
      <c r="Z858" s="32"/>
      <c r="AA858" s="10"/>
      <c r="AB858" s="32"/>
      <c r="AC858" s="10"/>
      <c r="AD858" s="32"/>
      <c r="AE858" s="10"/>
      <c r="AF858" s="32"/>
      <c r="AG858" s="10"/>
      <c r="AH858" s="32"/>
      <c r="AI858" s="10"/>
      <c r="AJ858" s="32"/>
      <c r="AK858" s="10"/>
      <c r="AL858" s="32"/>
      <c r="AM858" s="10"/>
      <c r="AN858" s="32"/>
      <c r="AO858" s="10"/>
      <c r="AP858" s="32"/>
      <c r="AQ858" s="10"/>
      <c r="AR858" s="32"/>
      <c r="AS858" s="10"/>
      <c r="AT858" s="32"/>
      <c r="AU858" s="10"/>
      <c r="AV858" s="32"/>
      <c r="AW858" s="10"/>
      <c r="AX858" s="242"/>
      <c r="AY858" s="10"/>
      <c r="AZ858" s="32"/>
      <c r="BA858" s="10"/>
      <c r="BB858" s="242"/>
      <c r="BC858" s="10"/>
      <c r="BD858" s="242"/>
      <c r="BE858" s="7"/>
      <c r="BF858" s="247"/>
      <c r="BG858" s="10"/>
      <c r="BH858" s="242"/>
      <c r="BI858" s="7"/>
      <c r="BJ858" s="247"/>
      <c r="BK858" s="7"/>
      <c r="BL858" s="247"/>
      <c r="BM858" s="7"/>
      <c r="BN858" s="8"/>
      <c r="BO858" s="7"/>
      <c r="BP858" s="247"/>
      <c r="BQ858" s="7"/>
      <c r="BR858" s="247"/>
      <c r="BS858" s="7"/>
      <c r="BT858" s="247"/>
      <c r="BU858" s="7"/>
      <c r="BV858" s="247"/>
      <c r="BW858" s="7"/>
      <c r="BX858" s="8"/>
      <c r="BY858" s="7"/>
      <c r="BZ858" s="8"/>
      <c r="CB858" s="41"/>
      <c r="CC858" s="41">
        <f t="shared" ref="CC858:CC919" si="60">+AI858+AE858+Y858+W858+U858+S858+Q858+O858+M858+I858+G858+E858+C858+AG858+K858+BY858+CF858+AA858+AC858+AQ858+AU858+AW858+BE858+BW858+BQ858+BO858+BG858+BC858+BA858+AY858+BI858+BK858+BM858+BS858+BU858+AS858</f>
        <v>0</v>
      </c>
      <c r="CD858">
        <f t="shared" si="59"/>
        <v>0</v>
      </c>
    </row>
    <row r="859" spans="2:82" x14ac:dyDescent="0.25">
      <c r="B859" s="6"/>
      <c r="C859" s="10"/>
      <c r="D859" s="32"/>
      <c r="E859" s="10"/>
      <c r="F859" s="32"/>
      <c r="G859" s="10"/>
      <c r="H859" s="32"/>
      <c r="I859" s="10"/>
      <c r="J859" s="32"/>
      <c r="K859" s="10"/>
      <c r="L859" s="32"/>
      <c r="M859" s="10"/>
      <c r="N859" s="32"/>
      <c r="O859" s="10"/>
      <c r="P859" s="32"/>
      <c r="Q859" s="10"/>
      <c r="R859" s="32"/>
      <c r="S859" s="10"/>
      <c r="T859" s="32"/>
      <c r="U859" s="10"/>
      <c r="V859" s="32"/>
      <c r="W859" s="10"/>
      <c r="X859" s="32"/>
      <c r="Y859" s="10"/>
      <c r="Z859" s="32"/>
      <c r="AA859" s="10"/>
      <c r="AB859" s="32"/>
      <c r="AC859" s="10"/>
      <c r="AD859" s="32"/>
      <c r="AE859" s="10"/>
      <c r="AF859" s="32"/>
      <c r="AG859" s="10"/>
      <c r="AH859" s="32"/>
      <c r="AI859" s="10"/>
      <c r="AJ859" s="32"/>
      <c r="AK859" s="10"/>
      <c r="AL859" s="32"/>
      <c r="AM859" s="10"/>
      <c r="AN859" s="32"/>
      <c r="AO859" s="10"/>
      <c r="AP859" s="32"/>
      <c r="AQ859" s="10"/>
      <c r="AR859" s="32"/>
      <c r="AS859" s="10"/>
      <c r="AT859" s="32"/>
      <c r="AU859" s="10"/>
      <c r="AV859" s="32"/>
      <c r="AW859" s="10"/>
      <c r="AX859" s="242"/>
      <c r="AY859" s="10"/>
      <c r="AZ859" s="32"/>
      <c r="BA859" s="10"/>
      <c r="BB859" s="242"/>
      <c r="BC859" s="10"/>
      <c r="BD859" s="242"/>
      <c r="BE859" s="7"/>
      <c r="BF859" s="247"/>
      <c r="BG859" s="10"/>
      <c r="BH859" s="242"/>
      <c r="BI859" s="7"/>
      <c r="BJ859" s="247"/>
      <c r="BK859" s="7"/>
      <c r="BL859" s="247"/>
      <c r="BM859" s="7"/>
      <c r="BN859" s="8"/>
      <c r="BO859" s="7"/>
      <c r="BP859" s="247"/>
      <c r="BQ859" s="7"/>
      <c r="BR859" s="247"/>
      <c r="BS859" s="7"/>
      <c r="BT859" s="247"/>
      <c r="BU859" s="7"/>
      <c r="BV859" s="247"/>
      <c r="BW859" s="7"/>
      <c r="BX859" s="8"/>
      <c r="BY859" s="7"/>
      <c r="BZ859" s="8"/>
      <c r="CB859" s="41"/>
      <c r="CC859" s="41">
        <f t="shared" si="60"/>
        <v>0</v>
      </c>
      <c r="CD859">
        <f t="shared" si="59"/>
        <v>0</v>
      </c>
    </row>
    <row r="860" spans="2:82" x14ac:dyDescent="0.25">
      <c r="B860" s="6"/>
      <c r="C860" s="10"/>
      <c r="D860" s="32"/>
      <c r="E860" s="10"/>
      <c r="F860" s="32"/>
      <c r="G860" s="10"/>
      <c r="H860" s="32"/>
      <c r="I860" s="10"/>
      <c r="J860" s="32"/>
      <c r="K860" s="10"/>
      <c r="L860" s="32"/>
      <c r="M860" s="10"/>
      <c r="N860" s="32"/>
      <c r="O860" s="10"/>
      <c r="P860" s="32"/>
      <c r="Q860" s="10"/>
      <c r="R860" s="32"/>
      <c r="S860" s="10"/>
      <c r="T860" s="32"/>
      <c r="U860" s="10"/>
      <c r="V860" s="32"/>
      <c r="W860" s="10"/>
      <c r="X860" s="32"/>
      <c r="Y860" s="10"/>
      <c r="Z860" s="32"/>
      <c r="AA860" s="10"/>
      <c r="AB860" s="32"/>
      <c r="AC860" s="10"/>
      <c r="AD860" s="32"/>
      <c r="AE860" s="10"/>
      <c r="AF860" s="32"/>
      <c r="AG860" s="10"/>
      <c r="AH860" s="32"/>
      <c r="AI860" s="10"/>
      <c r="AJ860" s="32"/>
      <c r="AK860" s="10"/>
      <c r="AL860" s="32"/>
      <c r="AM860" s="10"/>
      <c r="AN860" s="32"/>
      <c r="AO860" s="10"/>
      <c r="AP860" s="32"/>
      <c r="AQ860" s="10"/>
      <c r="AR860" s="32"/>
      <c r="AS860" s="10"/>
      <c r="AT860" s="32"/>
      <c r="AU860" s="10"/>
      <c r="AV860" s="32"/>
      <c r="AW860" s="10"/>
      <c r="AX860" s="242"/>
      <c r="AY860" s="10"/>
      <c r="AZ860" s="32"/>
      <c r="BA860" s="10"/>
      <c r="BB860" s="242"/>
      <c r="BC860" s="10"/>
      <c r="BD860" s="242"/>
      <c r="BE860" s="7"/>
      <c r="BF860" s="247"/>
      <c r="BG860" s="10"/>
      <c r="BH860" s="242"/>
      <c r="BI860" s="7"/>
      <c r="BJ860" s="247"/>
      <c r="BK860" s="7"/>
      <c r="BL860" s="247"/>
      <c r="BM860" s="7"/>
      <c r="BN860" s="8"/>
      <c r="BO860" s="7"/>
      <c r="BP860" s="247"/>
      <c r="BQ860" s="7"/>
      <c r="BR860" s="247"/>
      <c r="BS860" s="7"/>
      <c r="BT860" s="247"/>
      <c r="BU860" s="7"/>
      <c r="BV860" s="247"/>
      <c r="BW860" s="7"/>
      <c r="BX860" s="8"/>
      <c r="BY860" s="7"/>
      <c r="BZ860" s="8"/>
      <c r="CB860" s="41"/>
      <c r="CC860" s="41">
        <f t="shared" si="60"/>
        <v>0</v>
      </c>
      <c r="CD860">
        <f t="shared" si="59"/>
        <v>0</v>
      </c>
    </row>
    <row r="861" spans="2:82" x14ac:dyDescent="0.25">
      <c r="B861" s="6"/>
      <c r="C861" s="10"/>
      <c r="D861" s="32"/>
      <c r="E861" s="10"/>
      <c r="F861" s="32"/>
      <c r="G861" s="10"/>
      <c r="H861" s="32"/>
      <c r="I861" s="10"/>
      <c r="J861" s="32"/>
      <c r="K861" s="10"/>
      <c r="L861" s="32"/>
      <c r="M861" s="10"/>
      <c r="N861" s="32"/>
      <c r="O861" s="10"/>
      <c r="P861" s="32"/>
      <c r="Q861" s="10"/>
      <c r="R861" s="32"/>
      <c r="S861" s="10"/>
      <c r="T861" s="32"/>
      <c r="U861" s="10"/>
      <c r="V861" s="32"/>
      <c r="W861" s="10"/>
      <c r="X861" s="32"/>
      <c r="Y861" s="10"/>
      <c r="Z861" s="32"/>
      <c r="AA861" s="10"/>
      <c r="AB861" s="32"/>
      <c r="AC861" s="10"/>
      <c r="AD861" s="32"/>
      <c r="AE861" s="10"/>
      <c r="AF861" s="32"/>
      <c r="AG861" s="10"/>
      <c r="AH861" s="32"/>
      <c r="AI861" s="10"/>
      <c r="AJ861" s="32"/>
      <c r="AK861" s="10"/>
      <c r="AL861" s="32"/>
      <c r="AM861" s="10"/>
      <c r="AN861" s="32"/>
      <c r="AO861" s="10"/>
      <c r="AP861" s="32"/>
      <c r="AQ861" s="10"/>
      <c r="AR861" s="32"/>
      <c r="AS861" s="10"/>
      <c r="AT861" s="32"/>
      <c r="AU861" s="10"/>
      <c r="AV861" s="32"/>
      <c r="AW861" s="10"/>
      <c r="AX861" s="242"/>
      <c r="AY861" s="10"/>
      <c r="AZ861" s="32"/>
      <c r="BA861" s="10"/>
      <c r="BB861" s="242"/>
      <c r="BC861" s="10"/>
      <c r="BD861" s="242"/>
      <c r="BE861" s="7"/>
      <c r="BF861" s="247"/>
      <c r="BG861" s="10"/>
      <c r="BH861" s="242"/>
      <c r="BI861" s="7"/>
      <c r="BJ861" s="247"/>
      <c r="BK861" s="7"/>
      <c r="BL861" s="247"/>
      <c r="BM861" s="7"/>
      <c r="BN861" s="8"/>
      <c r="BO861" s="7"/>
      <c r="BP861" s="247"/>
      <c r="BQ861" s="7"/>
      <c r="BR861" s="247"/>
      <c r="BS861" s="7"/>
      <c r="BT861" s="247"/>
      <c r="BU861" s="7"/>
      <c r="BV861" s="247"/>
      <c r="BW861" s="7"/>
      <c r="BX861" s="8"/>
      <c r="BY861" s="7"/>
      <c r="BZ861" s="8"/>
      <c r="CB861" s="41"/>
      <c r="CC861" s="41">
        <f t="shared" si="60"/>
        <v>0</v>
      </c>
      <c r="CD861">
        <f t="shared" si="59"/>
        <v>0</v>
      </c>
    </row>
    <row r="862" spans="2:82" x14ac:dyDescent="0.25">
      <c r="B862" s="6"/>
      <c r="C862" s="10"/>
      <c r="D862" s="32"/>
      <c r="E862" s="10"/>
      <c r="F862" s="32"/>
      <c r="G862" s="10"/>
      <c r="H862" s="32"/>
      <c r="I862" s="10"/>
      <c r="J862" s="32"/>
      <c r="K862" s="10"/>
      <c r="L862" s="32"/>
      <c r="M862" s="10"/>
      <c r="N862" s="32"/>
      <c r="O862" s="10"/>
      <c r="P862" s="32"/>
      <c r="Q862" s="10"/>
      <c r="R862" s="32"/>
      <c r="S862" s="10"/>
      <c r="T862" s="32"/>
      <c r="U862" s="10"/>
      <c r="V862" s="32"/>
      <c r="W862" s="10"/>
      <c r="X862" s="32"/>
      <c r="Y862" s="10"/>
      <c r="Z862" s="32"/>
      <c r="AA862" s="10"/>
      <c r="AB862" s="32"/>
      <c r="AC862" s="10"/>
      <c r="AD862" s="32"/>
      <c r="AE862" s="10"/>
      <c r="AF862" s="32"/>
      <c r="AG862" s="10"/>
      <c r="AH862" s="32"/>
      <c r="AI862" s="10"/>
      <c r="AJ862" s="32"/>
      <c r="AK862" s="10"/>
      <c r="AL862" s="32"/>
      <c r="AM862" s="10"/>
      <c r="AN862" s="32"/>
      <c r="AO862" s="10"/>
      <c r="AP862" s="32"/>
      <c r="AQ862" s="10"/>
      <c r="AR862" s="32"/>
      <c r="AS862" s="10"/>
      <c r="AT862" s="32"/>
      <c r="AU862" s="10"/>
      <c r="AV862" s="32"/>
      <c r="AW862" s="10"/>
      <c r="AX862" s="242"/>
      <c r="AY862" s="10"/>
      <c r="AZ862" s="32"/>
      <c r="BA862" s="10"/>
      <c r="BB862" s="242"/>
      <c r="BC862" s="10"/>
      <c r="BD862" s="242"/>
      <c r="BE862" s="7"/>
      <c r="BF862" s="247"/>
      <c r="BG862" s="10"/>
      <c r="BH862" s="242"/>
      <c r="BI862" s="7"/>
      <c r="BJ862" s="247"/>
      <c r="BK862" s="7"/>
      <c r="BL862" s="247"/>
      <c r="BM862" s="7"/>
      <c r="BN862" s="8"/>
      <c r="BO862" s="7"/>
      <c r="BP862" s="247"/>
      <c r="BQ862" s="7"/>
      <c r="BR862" s="247"/>
      <c r="BS862" s="7"/>
      <c r="BT862" s="247"/>
      <c r="BU862" s="7"/>
      <c r="BV862" s="247"/>
      <c r="BW862" s="7"/>
      <c r="BX862" s="8"/>
      <c r="BY862" s="7"/>
      <c r="BZ862" s="8"/>
      <c r="CB862" s="41"/>
      <c r="CC862" s="41">
        <f t="shared" si="60"/>
        <v>0</v>
      </c>
      <c r="CD862">
        <f t="shared" si="59"/>
        <v>0</v>
      </c>
    </row>
    <row r="863" spans="2:82" x14ac:dyDescent="0.25">
      <c r="B863" s="6"/>
      <c r="C863" s="10"/>
      <c r="D863" s="32"/>
      <c r="E863" s="10"/>
      <c r="F863" s="32"/>
      <c r="G863" s="10"/>
      <c r="H863" s="32"/>
      <c r="I863" s="10"/>
      <c r="J863" s="32"/>
      <c r="K863" s="10"/>
      <c r="L863" s="32"/>
      <c r="M863" s="10"/>
      <c r="N863" s="32"/>
      <c r="O863" s="10"/>
      <c r="P863" s="32"/>
      <c r="Q863" s="10"/>
      <c r="R863" s="32"/>
      <c r="S863" s="10"/>
      <c r="T863" s="32"/>
      <c r="U863" s="10"/>
      <c r="V863" s="32"/>
      <c r="W863" s="10"/>
      <c r="X863" s="32"/>
      <c r="Y863" s="10"/>
      <c r="Z863" s="32"/>
      <c r="AA863" s="10"/>
      <c r="AB863" s="32"/>
      <c r="AC863" s="10"/>
      <c r="AD863" s="32"/>
      <c r="AE863" s="10"/>
      <c r="AF863" s="32"/>
      <c r="AG863" s="10"/>
      <c r="AH863" s="32"/>
      <c r="AI863" s="10"/>
      <c r="AJ863" s="32"/>
      <c r="AK863" s="10"/>
      <c r="AL863" s="32"/>
      <c r="AM863" s="10"/>
      <c r="AN863" s="32"/>
      <c r="AO863" s="10"/>
      <c r="AP863" s="32"/>
      <c r="AQ863" s="10"/>
      <c r="AR863" s="32"/>
      <c r="AS863" s="10"/>
      <c r="AT863" s="32"/>
      <c r="AU863" s="10"/>
      <c r="AV863" s="32"/>
      <c r="AW863" s="10"/>
      <c r="AX863" s="242"/>
      <c r="AY863" s="10"/>
      <c r="AZ863" s="32"/>
      <c r="BA863" s="10"/>
      <c r="BB863" s="242"/>
      <c r="BC863" s="10"/>
      <c r="BD863" s="242"/>
      <c r="BE863" s="7"/>
      <c r="BF863" s="247"/>
      <c r="BG863" s="10"/>
      <c r="BH863" s="242"/>
      <c r="BI863" s="7"/>
      <c r="BJ863" s="247"/>
      <c r="BK863" s="7"/>
      <c r="BL863" s="247"/>
      <c r="BM863" s="7"/>
      <c r="BN863" s="8"/>
      <c r="BO863" s="7"/>
      <c r="BP863" s="247"/>
      <c r="BQ863" s="7"/>
      <c r="BR863" s="247"/>
      <c r="BS863" s="7"/>
      <c r="BT863" s="247"/>
      <c r="BU863" s="7"/>
      <c r="BV863" s="247"/>
      <c r="BW863" s="7"/>
      <c r="BX863" s="8"/>
      <c r="BY863" s="7"/>
      <c r="BZ863" s="8"/>
      <c r="CB863" s="41"/>
      <c r="CC863" s="41">
        <f t="shared" si="60"/>
        <v>0</v>
      </c>
      <c r="CD863">
        <f t="shared" si="59"/>
        <v>0</v>
      </c>
    </row>
    <row r="864" spans="2:82" x14ac:dyDescent="0.25">
      <c r="B864" s="6"/>
      <c r="C864" s="10"/>
      <c r="D864" s="32"/>
      <c r="E864" s="10"/>
      <c r="F864" s="32"/>
      <c r="G864" s="10"/>
      <c r="H864" s="32"/>
      <c r="I864" s="10"/>
      <c r="J864" s="32"/>
      <c r="K864" s="10"/>
      <c r="L864" s="32"/>
      <c r="M864" s="10"/>
      <c r="N864" s="32"/>
      <c r="O864" s="10"/>
      <c r="P864" s="32"/>
      <c r="Q864" s="10"/>
      <c r="R864" s="32"/>
      <c r="S864" s="10"/>
      <c r="T864" s="32"/>
      <c r="U864" s="10"/>
      <c r="V864" s="32"/>
      <c r="W864" s="10"/>
      <c r="X864" s="32"/>
      <c r="Y864" s="10"/>
      <c r="Z864" s="32"/>
      <c r="AA864" s="10"/>
      <c r="AB864" s="32"/>
      <c r="AC864" s="10"/>
      <c r="AD864" s="32"/>
      <c r="AE864" s="10"/>
      <c r="AF864" s="32"/>
      <c r="AG864" s="10"/>
      <c r="AH864" s="32"/>
      <c r="AI864" s="10"/>
      <c r="AJ864" s="32"/>
      <c r="AK864" s="10"/>
      <c r="AL864" s="32"/>
      <c r="AM864" s="10"/>
      <c r="AN864" s="32"/>
      <c r="AO864" s="10"/>
      <c r="AP864" s="32"/>
      <c r="AQ864" s="10"/>
      <c r="AR864" s="32"/>
      <c r="AS864" s="10"/>
      <c r="AT864" s="32"/>
      <c r="AU864" s="10"/>
      <c r="AV864" s="32"/>
      <c r="AW864" s="10"/>
      <c r="AX864" s="242"/>
      <c r="AY864" s="10"/>
      <c r="AZ864" s="32"/>
      <c r="BA864" s="10"/>
      <c r="BB864" s="242"/>
      <c r="BC864" s="10"/>
      <c r="BD864" s="242"/>
      <c r="BE864" s="7"/>
      <c r="BF864" s="247"/>
      <c r="BG864" s="10"/>
      <c r="BH864" s="242"/>
      <c r="BI864" s="7"/>
      <c r="BJ864" s="247"/>
      <c r="BK864" s="7"/>
      <c r="BL864" s="247"/>
      <c r="BM864" s="7"/>
      <c r="BN864" s="8"/>
      <c r="BO864" s="7"/>
      <c r="BP864" s="247"/>
      <c r="BQ864" s="7"/>
      <c r="BR864" s="247"/>
      <c r="BS864" s="7"/>
      <c r="BT864" s="247"/>
      <c r="BU864" s="7"/>
      <c r="BV864" s="247"/>
      <c r="BW864" s="7"/>
      <c r="BX864" s="8"/>
      <c r="BY864" s="7"/>
      <c r="BZ864" s="8"/>
      <c r="CB864" s="41"/>
      <c r="CC864" s="41">
        <f t="shared" si="60"/>
        <v>0</v>
      </c>
      <c r="CD864">
        <f t="shared" si="59"/>
        <v>0</v>
      </c>
    </row>
    <row r="865" spans="2:82" x14ac:dyDescent="0.25">
      <c r="B865" s="6"/>
      <c r="C865" s="10"/>
      <c r="D865" s="32"/>
      <c r="E865" s="10"/>
      <c r="F865" s="32"/>
      <c r="G865" s="10"/>
      <c r="H865" s="32"/>
      <c r="I865" s="10"/>
      <c r="J865" s="32"/>
      <c r="K865" s="10"/>
      <c r="L865" s="32"/>
      <c r="M865" s="10"/>
      <c r="N865" s="32"/>
      <c r="O865" s="10"/>
      <c r="P865" s="32"/>
      <c r="Q865" s="10"/>
      <c r="R865" s="32"/>
      <c r="S865" s="10"/>
      <c r="T865" s="32"/>
      <c r="U865" s="10"/>
      <c r="V865" s="32"/>
      <c r="W865" s="10"/>
      <c r="X865" s="32"/>
      <c r="Y865" s="10"/>
      <c r="Z865" s="32"/>
      <c r="AA865" s="10"/>
      <c r="AB865" s="32"/>
      <c r="AC865" s="10"/>
      <c r="AD865" s="32"/>
      <c r="AE865" s="10"/>
      <c r="AF865" s="32"/>
      <c r="AG865" s="10"/>
      <c r="AH865" s="32"/>
      <c r="AI865" s="10"/>
      <c r="AJ865" s="32"/>
      <c r="AK865" s="10"/>
      <c r="AL865" s="32"/>
      <c r="AM865" s="10"/>
      <c r="AN865" s="32"/>
      <c r="AO865" s="10"/>
      <c r="AP865" s="32"/>
      <c r="AQ865" s="10"/>
      <c r="AR865" s="32"/>
      <c r="AS865" s="10"/>
      <c r="AT865" s="32"/>
      <c r="AU865" s="10"/>
      <c r="AV865" s="32"/>
      <c r="AW865" s="10"/>
      <c r="AX865" s="242"/>
      <c r="AY865" s="10"/>
      <c r="AZ865" s="32"/>
      <c r="BA865" s="10"/>
      <c r="BB865" s="242"/>
      <c r="BC865" s="10"/>
      <c r="BD865" s="242"/>
      <c r="BE865" s="7"/>
      <c r="BF865" s="247"/>
      <c r="BG865" s="10"/>
      <c r="BH865" s="242"/>
      <c r="BI865" s="7"/>
      <c r="BJ865" s="247"/>
      <c r="BK865" s="7"/>
      <c r="BL865" s="247"/>
      <c r="BM865" s="7"/>
      <c r="BN865" s="8"/>
      <c r="BO865" s="7"/>
      <c r="BP865" s="247"/>
      <c r="BQ865" s="7"/>
      <c r="BR865" s="247"/>
      <c r="BS865" s="7"/>
      <c r="BT865" s="247"/>
      <c r="BU865" s="7"/>
      <c r="BV865" s="247"/>
      <c r="BW865" s="7"/>
      <c r="BX865" s="8"/>
      <c r="BY865" s="7"/>
      <c r="BZ865" s="8"/>
      <c r="CB865" s="41"/>
      <c r="CC865" s="41">
        <f t="shared" si="60"/>
        <v>0</v>
      </c>
      <c r="CD865">
        <f t="shared" si="59"/>
        <v>0</v>
      </c>
    </row>
    <row r="866" spans="2:82" x14ac:dyDescent="0.25">
      <c r="B866" s="6"/>
      <c r="C866" s="10"/>
      <c r="D866" s="32"/>
      <c r="E866" s="10"/>
      <c r="F866" s="32"/>
      <c r="G866" s="10"/>
      <c r="H866" s="32"/>
      <c r="I866" s="10"/>
      <c r="J866" s="32"/>
      <c r="K866" s="10"/>
      <c r="L866" s="32"/>
      <c r="M866" s="10"/>
      <c r="N866" s="32"/>
      <c r="O866" s="10"/>
      <c r="P866" s="32"/>
      <c r="Q866" s="10"/>
      <c r="R866" s="32"/>
      <c r="S866" s="10"/>
      <c r="T866" s="32"/>
      <c r="U866" s="10"/>
      <c r="V866" s="32"/>
      <c r="W866" s="10"/>
      <c r="X866" s="32"/>
      <c r="Y866" s="10"/>
      <c r="Z866" s="32"/>
      <c r="AA866" s="10"/>
      <c r="AB866" s="32"/>
      <c r="AC866" s="10"/>
      <c r="AD866" s="32"/>
      <c r="AE866" s="10"/>
      <c r="AF866" s="32"/>
      <c r="AG866" s="10"/>
      <c r="AH866" s="32"/>
      <c r="AI866" s="10"/>
      <c r="AJ866" s="32"/>
      <c r="AK866" s="10"/>
      <c r="AL866" s="32"/>
      <c r="AM866" s="10"/>
      <c r="AN866" s="32"/>
      <c r="AO866" s="10"/>
      <c r="AP866" s="32"/>
      <c r="AQ866" s="10"/>
      <c r="AR866" s="32"/>
      <c r="AS866" s="10"/>
      <c r="AT866" s="32"/>
      <c r="AU866" s="10"/>
      <c r="AV866" s="32"/>
      <c r="AW866" s="10"/>
      <c r="AX866" s="242"/>
      <c r="AY866" s="10"/>
      <c r="AZ866" s="32"/>
      <c r="BA866" s="10"/>
      <c r="BB866" s="242"/>
      <c r="BC866" s="10"/>
      <c r="BD866" s="242"/>
      <c r="BE866" s="7"/>
      <c r="BF866" s="247"/>
      <c r="BG866" s="10"/>
      <c r="BH866" s="242"/>
      <c r="BI866" s="7"/>
      <c r="BJ866" s="247"/>
      <c r="BK866" s="7"/>
      <c r="BL866" s="247"/>
      <c r="BM866" s="7"/>
      <c r="BN866" s="8"/>
      <c r="BO866" s="7"/>
      <c r="BP866" s="247"/>
      <c r="BQ866" s="7"/>
      <c r="BR866" s="247"/>
      <c r="BS866" s="7"/>
      <c r="BT866" s="247"/>
      <c r="BU866" s="7"/>
      <c r="BV866" s="247"/>
      <c r="BW866" s="7"/>
      <c r="BX866" s="8"/>
      <c r="BY866" s="7"/>
      <c r="BZ866" s="8"/>
      <c r="CB866" s="41"/>
      <c r="CC866" s="41">
        <f t="shared" si="60"/>
        <v>0</v>
      </c>
      <c r="CD866">
        <f t="shared" si="59"/>
        <v>0</v>
      </c>
    </row>
    <row r="867" spans="2:82" x14ac:dyDescent="0.25">
      <c r="B867" s="6"/>
      <c r="C867" s="10"/>
      <c r="D867" s="32"/>
      <c r="E867" s="10"/>
      <c r="F867" s="32"/>
      <c r="G867" s="10"/>
      <c r="H867" s="32"/>
      <c r="I867" s="10"/>
      <c r="J867" s="32"/>
      <c r="K867" s="10"/>
      <c r="L867" s="32"/>
      <c r="M867" s="10"/>
      <c r="N867" s="32"/>
      <c r="O867" s="10"/>
      <c r="P867" s="32"/>
      <c r="Q867" s="10"/>
      <c r="R867" s="32"/>
      <c r="S867" s="10"/>
      <c r="T867" s="32"/>
      <c r="U867" s="10"/>
      <c r="V867" s="32"/>
      <c r="W867" s="10"/>
      <c r="X867" s="32"/>
      <c r="Y867" s="10"/>
      <c r="Z867" s="32"/>
      <c r="AA867" s="10"/>
      <c r="AB867" s="32"/>
      <c r="AC867" s="10"/>
      <c r="AD867" s="32"/>
      <c r="AE867" s="10"/>
      <c r="AF867" s="32"/>
      <c r="AG867" s="10"/>
      <c r="AH867" s="32"/>
      <c r="AI867" s="10"/>
      <c r="AJ867" s="32"/>
      <c r="AK867" s="10"/>
      <c r="AL867" s="32"/>
      <c r="AM867" s="10"/>
      <c r="AN867" s="32"/>
      <c r="AO867" s="10"/>
      <c r="AP867" s="32"/>
      <c r="AQ867" s="10"/>
      <c r="AR867" s="32"/>
      <c r="AS867" s="10"/>
      <c r="AT867" s="32"/>
      <c r="AU867" s="10"/>
      <c r="AV867" s="32"/>
      <c r="AW867" s="10"/>
      <c r="AX867" s="242"/>
      <c r="AY867" s="10"/>
      <c r="AZ867" s="32"/>
      <c r="BA867" s="10"/>
      <c r="BB867" s="242"/>
      <c r="BC867" s="10"/>
      <c r="BD867" s="242"/>
      <c r="BE867" s="7"/>
      <c r="BF867" s="247"/>
      <c r="BG867" s="10"/>
      <c r="BH867" s="242"/>
      <c r="BI867" s="7"/>
      <c r="BJ867" s="247"/>
      <c r="BK867" s="7"/>
      <c r="BL867" s="247"/>
      <c r="BM867" s="7"/>
      <c r="BN867" s="8"/>
      <c r="BO867" s="7"/>
      <c r="BP867" s="247"/>
      <c r="BQ867" s="7"/>
      <c r="BR867" s="247"/>
      <c r="BS867" s="7"/>
      <c r="BT867" s="247"/>
      <c r="BU867" s="7"/>
      <c r="BV867" s="247"/>
      <c r="BW867" s="7"/>
      <c r="BX867" s="8"/>
      <c r="BY867" s="7"/>
      <c r="BZ867" s="8"/>
      <c r="CB867" s="41"/>
      <c r="CC867" s="41">
        <f t="shared" si="60"/>
        <v>0</v>
      </c>
      <c r="CD867">
        <f t="shared" si="59"/>
        <v>0</v>
      </c>
    </row>
    <row r="868" spans="2:82" x14ac:dyDescent="0.25">
      <c r="B868" s="6"/>
      <c r="C868" s="10"/>
      <c r="D868" s="32"/>
      <c r="E868" s="10"/>
      <c r="F868" s="32"/>
      <c r="G868" s="10"/>
      <c r="H868" s="32"/>
      <c r="I868" s="10"/>
      <c r="J868" s="32"/>
      <c r="K868" s="10"/>
      <c r="L868" s="32"/>
      <c r="M868" s="10"/>
      <c r="N868" s="32"/>
      <c r="O868" s="10"/>
      <c r="P868" s="32"/>
      <c r="Q868" s="10"/>
      <c r="R868" s="32"/>
      <c r="S868" s="10"/>
      <c r="T868" s="32"/>
      <c r="U868" s="10"/>
      <c r="V868" s="32"/>
      <c r="W868" s="10"/>
      <c r="X868" s="32"/>
      <c r="Y868" s="10"/>
      <c r="Z868" s="32"/>
      <c r="AA868" s="10"/>
      <c r="AB868" s="32"/>
      <c r="AC868" s="10"/>
      <c r="AD868" s="32"/>
      <c r="AE868" s="10"/>
      <c r="AF868" s="32"/>
      <c r="AG868" s="10"/>
      <c r="AH868" s="32"/>
      <c r="AI868" s="10"/>
      <c r="AJ868" s="32"/>
      <c r="AK868" s="10"/>
      <c r="AL868" s="32"/>
      <c r="AM868" s="10"/>
      <c r="AN868" s="32"/>
      <c r="AO868" s="10"/>
      <c r="AP868" s="32"/>
      <c r="AQ868" s="10"/>
      <c r="AR868" s="32"/>
      <c r="AS868" s="10"/>
      <c r="AT868" s="32"/>
      <c r="AU868" s="10"/>
      <c r="AV868" s="32"/>
      <c r="AW868" s="10"/>
      <c r="AX868" s="242"/>
      <c r="AY868" s="10"/>
      <c r="AZ868" s="32"/>
      <c r="BA868" s="10"/>
      <c r="BB868" s="242"/>
      <c r="BC868" s="10"/>
      <c r="BD868" s="242"/>
      <c r="BE868" s="7"/>
      <c r="BF868" s="247"/>
      <c r="BG868" s="10"/>
      <c r="BH868" s="242"/>
      <c r="BI868" s="7"/>
      <c r="BJ868" s="247"/>
      <c r="BK868" s="7"/>
      <c r="BL868" s="247"/>
      <c r="BM868" s="7"/>
      <c r="BN868" s="8"/>
      <c r="BO868" s="7"/>
      <c r="BP868" s="247"/>
      <c r="BQ868" s="7"/>
      <c r="BR868" s="247"/>
      <c r="BS868" s="7"/>
      <c r="BT868" s="247"/>
      <c r="BU868" s="7"/>
      <c r="BV868" s="247"/>
      <c r="BW868" s="7"/>
      <c r="BX868" s="8"/>
      <c r="BY868" s="7"/>
      <c r="BZ868" s="8"/>
      <c r="CB868" s="41"/>
      <c r="CC868" s="41">
        <f t="shared" si="60"/>
        <v>0</v>
      </c>
      <c r="CD868">
        <f t="shared" si="59"/>
        <v>0</v>
      </c>
    </row>
    <row r="869" spans="2:82" x14ac:dyDescent="0.25">
      <c r="B869" s="6"/>
      <c r="C869" s="10"/>
      <c r="D869" s="32"/>
      <c r="E869" s="10"/>
      <c r="F869" s="32"/>
      <c r="G869" s="10"/>
      <c r="H869" s="32"/>
      <c r="I869" s="10"/>
      <c r="J869" s="32"/>
      <c r="K869" s="10"/>
      <c r="L869" s="32"/>
      <c r="M869" s="10"/>
      <c r="N869" s="32"/>
      <c r="O869" s="10"/>
      <c r="P869" s="32"/>
      <c r="Q869" s="10"/>
      <c r="R869" s="32"/>
      <c r="S869" s="10"/>
      <c r="T869" s="32"/>
      <c r="U869" s="10"/>
      <c r="V869" s="32"/>
      <c r="W869" s="10"/>
      <c r="X869" s="32"/>
      <c r="Y869" s="10"/>
      <c r="Z869" s="32"/>
      <c r="AA869" s="10"/>
      <c r="AB869" s="32"/>
      <c r="AC869" s="10"/>
      <c r="AD869" s="32"/>
      <c r="AE869" s="10"/>
      <c r="AF869" s="32"/>
      <c r="AG869" s="10"/>
      <c r="AH869" s="32"/>
      <c r="AI869" s="10"/>
      <c r="AJ869" s="32"/>
      <c r="AK869" s="10"/>
      <c r="AL869" s="32"/>
      <c r="AM869" s="10"/>
      <c r="AN869" s="32"/>
      <c r="AO869" s="10"/>
      <c r="AP869" s="32"/>
      <c r="AQ869" s="10"/>
      <c r="AR869" s="32"/>
      <c r="AS869" s="10"/>
      <c r="AT869" s="32"/>
      <c r="AU869" s="10"/>
      <c r="AV869" s="32"/>
      <c r="AW869" s="10"/>
      <c r="AX869" s="242"/>
      <c r="AY869" s="10"/>
      <c r="AZ869" s="32"/>
      <c r="BA869" s="10"/>
      <c r="BB869" s="242"/>
      <c r="BC869" s="10"/>
      <c r="BD869" s="242"/>
      <c r="BE869" s="7"/>
      <c r="BF869" s="247"/>
      <c r="BG869" s="10"/>
      <c r="BH869" s="242"/>
      <c r="BI869" s="7"/>
      <c r="BJ869" s="247"/>
      <c r="BK869" s="7"/>
      <c r="BL869" s="247"/>
      <c r="BM869" s="7"/>
      <c r="BN869" s="8"/>
      <c r="BO869" s="7"/>
      <c r="BP869" s="247"/>
      <c r="BQ869" s="7"/>
      <c r="BR869" s="247"/>
      <c r="BS869" s="7"/>
      <c r="BT869" s="247"/>
      <c r="BU869" s="7"/>
      <c r="BV869" s="247"/>
      <c r="BW869" s="7"/>
      <c r="BX869" s="8"/>
      <c r="BY869" s="7"/>
      <c r="BZ869" s="8"/>
      <c r="CB869" s="41"/>
      <c r="CC869" s="41">
        <f t="shared" si="60"/>
        <v>0</v>
      </c>
    </row>
    <row r="870" spans="2:82" x14ac:dyDescent="0.25">
      <c r="B870" s="6"/>
      <c r="C870" s="10"/>
      <c r="D870" s="32"/>
      <c r="E870" s="10"/>
      <c r="F870" s="32"/>
      <c r="G870" s="10"/>
      <c r="H870" s="32"/>
      <c r="I870" s="10"/>
      <c r="J870" s="32"/>
      <c r="K870" s="10"/>
      <c r="L870" s="32"/>
      <c r="M870" s="10"/>
      <c r="N870" s="32"/>
      <c r="O870" s="10"/>
      <c r="P870" s="32"/>
      <c r="Q870" s="10"/>
      <c r="R870" s="32"/>
      <c r="S870" s="10"/>
      <c r="T870" s="32"/>
      <c r="U870" s="10"/>
      <c r="V870" s="32"/>
      <c r="W870" s="10"/>
      <c r="X870" s="32"/>
      <c r="Y870" s="10"/>
      <c r="Z870" s="32"/>
      <c r="AA870" s="10"/>
      <c r="AB870" s="32"/>
      <c r="AC870" s="10"/>
      <c r="AD870" s="32"/>
      <c r="AE870" s="10"/>
      <c r="AF870" s="32"/>
      <c r="AG870" s="10"/>
      <c r="AH870" s="32"/>
      <c r="AI870" s="10"/>
      <c r="AJ870" s="32"/>
      <c r="AK870" s="10"/>
      <c r="AL870" s="32"/>
      <c r="AM870" s="10"/>
      <c r="AN870" s="32"/>
      <c r="AO870" s="10"/>
      <c r="AP870" s="32"/>
      <c r="AQ870" s="10"/>
      <c r="AR870" s="32"/>
      <c r="AS870" s="10"/>
      <c r="AT870" s="32"/>
      <c r="AU870" s="10"/>
      <c r="AV870" s="32"/>
      <c r="AW870" s="10"/>
      <c r="AX870" s="242"/>
      <c r="AY870" s="10"/>
      <c r="AZ870" s="32"/>
      <c r="BA870" s="10"/>
      <c r="BB870" s="242"/>
      <c r="BC870" s="10"/>
      <c r="BD870" s="242"/>
      <c r="BE870" s="7"/>
      <c r="BF870" s="247"/>
      <c r="BG870" s="10"/>
      <c r="BH870" s="242"/>
      <c r="BI870" s="7"/>
      <c r="BJ870" s="247"/>
      <c r="BK870" s="7"/>
      <c r="BL870" s="247"/>
      <c r="BM870" s="7"/>
      <c r="BN870" s="8"/>
      <c r="BO870" s="7"/>
      <c r="BP870" s="247"/>
      <c r="BQ870" s="7"/>
      <c r="BR870" s="247"/>
      <c r="BS870" s="7"/>
      <c r="BT870" s="247"/>
      <c r="BU870" s="7"/>
      <c r="BV870" s="247"/>
      <c r="BW870" s="7"/>
      <c r="BX870" s="8"/>
      <c r="BY870" s="7"/>
      <c r="BZ870" s="8"/>
      <c r="CB870" s="41"/>
      <c r="CC870" s="41">
        <f t="shared" si="60"/>
        <v>0</v>
      </c>
    </row>
    <row r="871" spans="2:82" x14ac:dyDescent="0.25">
      <c r="B871" s="6"/>
      <c r="C871" s="10"/>
      <c r="D871" s="32"/>
      <c r="E871" s="10"/>
      <c r="F871" s="32"/>
      <c r="G871" s="10"/>
      <c r="H871" s="32"/>
      <c r="I871" s="10"/>
      <c r="J871" s="32"/>
      <c r="K871" s="10"/>
      <c r="L871" s="32"/>
      <c r="M871" s="10"/>
      <c r="N871" s="32"/>
      <c r="O871" s="10"/>
      <c r="P871" s="32"/>
      <c r="Q871" s="10"/>
      <c r="R871" s="32"/>
      <c r="S871" s="10"/>
      <c r="T871" s="32"/>
      <c r="U871" s="10"/>
      <c r="V871" s="32"/>
      <c r="W871" s="10"/>
      <c r="X871" s="32"/>
      <c r="Y871" s="10"/>
      <c r="Z871" s="32"/>
      <c r="AA871" s="10"/>
      <c r="AB871" s="32"/>
      <c r="AC871" s="10"/>
      <c r="AD871" s="32"/>
      <c r="AE871" s="10"/>
      <c r="AF871" s="32"/>
      <c r="AG871" s="10"/>
      <c r="AH871" s="32"/>
      <c r="AI871" s="10"/>
      <c r="AJ871" s="32"/>
      <c r="AK871" s="10"/>
      <c r="AL871" s="32"/>
      <c r="AM871" s="10"/>
      <c r="AN871" s="32"/>
      <c r="AO871" s="10"/>
      <c r="AP871" s="32"/>
      <c r="AQ871" s="10"/>
      <c r="AR871" s="32"/>
      <c r="AS871" s="10"/>
      <c r="AT871" s="32"/>
      <c r="AU871" s="10"/>
      <c r="AV871" s="32"/>
      <c r="AW871" s="10"/>
      <c r="AX871" s="242"/>
      <c r="AY871" s="10"/>
      <c r="AZ871" s="32"/>
      <c r="BA871" s="10"/>
      <c r="BB871" s="242"/>
      <c r="BC871" s="10"/>
      <c r="BD871" s="242"/>
      <c r="BE871" s="7"/>
      <c r="BF871" s="247"/>
      <c r="BG871" s="10"/>
      <c r="BH871" s="242"/>
      <c r="BI871" s="7"/>
      <c r="BJ871" s="247"/>
      <c r="BK871" s="7"/>
      <c r="BL871" s="247"/>
      <c r="BM871" s="7"/>
      <c r="BN871" s="8"/>
      <c r="BO871" s="7"/>
      <c r="BP871" s="247"/>
      <c r="BQ871" s="7"/>
      <c r="BR871" s="247"/>
      <c r="BS871" s="7"/>
      <c r="BT871" s="247"/>
      <c r="BU871" s="7"/>
      <c r="BV871" s="247"/>
      <c r="BW871" s="7"/>
      <c r="BX871" s="8"/>
      <c r="BY871" s="7"/>
      <c r="BZ871" s="8"/>
      <c r="CB871" s="41"/>
      <c r="CC871" s="41">
        <f t="shared" si="60"/>
        <v>0</v>
      </c>
    </row>
    <row r="872" spans="2:82" x14ac:dyDescent="0.25">
      <c r="B872" s="6"/>
      <c r="C872" s="10"/>
      <c r="D872" s="32"/>
      <c r="E872" s="10"/>
      <c r="F872" s="32"/>
      <c r="G872" s="10"/>
      <c r="H872" s="32"/>
      <c r="I872" s="10"/>
      <c r="J872" s="32"/>
      <c r="K872" s="10"/>
      <c r="L872" s="32"/>
      <c r="M872" s="10"/>
      <c r="N872" s="32"/>
      <c r="O872" s="10"/>
      <c r="P872" s="32"/>
      <c r="Q872" s="10"/>
      <c r="R872" s="32"/>
      <c r="S872" s="10"/>
      <c r="T872" s="32"/>
      <c r="U872" s="10"/>
      <c r="V872" s="32"/>
      <c r="W872" s="10"/>
      <c r="X872" s="32"/>
      <c r="Y872" s="10"/>
      <c r="Z872" s="32"/>
      <c r="AA872" s="10"/>
      <c r="AB872" s="32"/>
      <c r="AC872" s="10"/>
      <c r="AD872" s="32"/>
      <c r="AE872" s="10"/>
      <c r="AF872" s="32"/>
      <c r="AG872" s="10"/>
      <c r="AH872" s="32"/>
      <c r="AI872" s="10"/>
      <c r="AJ872" s="32"/>
      <c r="AK872" s="10"/>
      <c r="AL872" s="32"/>
      <c r="AM872" s="10"/>
      <c r="AN872" s="32"/>
      <c r="AO872" s="10"/>
      <c r="AP872" s="32"/>
      <c r="AQ872" s="10"/>
      <c r="AR872" s="32"/>
      <c r="AS872" s="10"/>
      <c r="AT872" s="32"/>
      <c r="AU872" s="10"/>
      <c r="AV872" s="32"/>
      <c r="AW872" s="10"/>
      <c r="AX872" s="242"/>
      <c r="AY872" s="10"/>
      <c r="AZ872" s="32"/>
      <c r="BA872" s="10"/>
      <c r="BB872" s="242"/>
      <c r="BC872" s="10"/>
      <c r="BD872" s="242"/>
      <c r="BE872" s="7"/>
      <c r="BF872" s="247"/>
      <c r="BG872" s="10"/>
      <c r="BH872" s="242"/>
      <c r="BI872" s="7"/>
      <c r="BJ872" s="247"/>
      <c r="BK872" s="7"/>
      <c r="BL872" s="247"/>
      <c r="BM872" s="7"/>
      <c r="BN872" s="8"/>
      <c r="BO872" s="7"/>
      <c r="BP872" s="247"/>
      <c r="BQ872" s="7"/>
      <c r="BR872" s="247"/>
      <c r="BS872" s="7"/>
      <c r="BT872" s="247"/>
      <c r="BU872" s="7"/>
      <c r="BV872" s="247"/>
      <c r="BW872" s="7"/>
      <c r="BX872" s="8"/>
      <c r="BY872" s="7"/>
      <c r="BZ872" s="8"/>
      <c r="CB872" s="41"/>
      <c r="CC872" s="41">
        <f t="shared" si="60"/>
        <v>0</v>
      </c>
    </row>
    <row r="873" spans="2:82" x14ac:dyDescent="0.25">
      <c r="B873" s="6"/>
      <c r="C873" s="10"/>
      <c r="D873" s="32"/>
      <c r="E873" s="10"/>
      <c r="F873" s="32"/>
      <c r="G873" s="10"/>
      <c r="H873" s="32"/>
      <c r="I873" s="10"/>
      <c r="J873" s="32"/>
      <c r="K873" s="10"/>
      <c r="L873" s="32"/>
      <c r="M873" s="10"/>
      <c r="N873" s="32"/>
      <c r="O873" s="10"/>
      <c r="P873" s="32"/>
      <c r="Q873" s="10"/>
      <c r="R873" s="32"/>
      <c r="S873" s="10"/>
      <c r="T873" s="32"/>
      <c r="U873" s="10"/>
      <c r="V873" s="32"/>
      <c r="W873" s="10"/>
      <c r="X873" s="32"/>
      <c r="Y873" s="10"/>
      <c r="Z873" s="32"/>
      <c r="AA873" s="10"/>
      <c r="AB873" s="32"/>
      <c r="AC873" s="10"/>
      <c r="AD873" s="32"/>
      <c r="AE873" s="10"/>
      <c r="AF873" s="32"/>
      <c r="AG873" s="10"/>
      <c r="AH873" s="32"/>
      <c r="AI873" s="10"/>
      <c r="AJ873" s="32"/>
      <c r="AK873" s="10"/>
      <c r="AL873" s="32"/>
      <c r="AM873" s="10"/>
      <c r="AN873" s="32"/>
      <c r="AO873" s="10"/>
      <c r="AP873" s="32"/>
      <c r="AQ873" s="10"/>
      <c r="AR873" s="32"/>
      <c r="AS873" s="10"/>
      <c r="AT873" s="32"/>
      <c r="AU873" s="10"/>
      <c r="AV873" s="32"/>
      <c r="AW873" s="10"/>
      <c r="AX873" s="242"/>
      <c r="AY873" s="10"/>
      <c r="AZ873" s="32"/>
      <c r="BA873" s="10"/>
      <c r="BB873" s="242"/>
      <c r="BC873" s="10"/>
      <c r="BD873" s="242"/>
      <c r="BE873" s="7"/>
      <c r="BF873" s="247"/>
      <c r="BG873" s="10"/>
      <c r="BH873" s="242"/>
      <c r="BI873" s="7"/>
      <c r="BJ873" s="247"/>
      <c r="BK873" s="7"/>
      <c r="BL873" s="247"/>
      <c r="BM873" s="7"/>
      <c r="BN873" s="8"/>
      <c r="BO873" s="7"/>
      <c r="BP873" s="247"/>
      <c r="BQ873" s="7"/>
      <c r="BR873" s="247"/>
      <c r="BS873" s="7"/>
      <c r="BT873" s="247"/>
      <c r="BU873" s="7"/>
      <c r="BV873" s="247"/>
      <c r="BW873" s="7"/>
      <c r="BX873" s="8"/>
      <c r="BY873" s="7"/>
      <c r="BZ873" s="8"/>
      <c r="CB873" s="41"/>
      <c r="CC873" s="41">
        <f t="shared" si="60"/>
        <v>0</v>
      </c>
    </row>
    <row r="874" spans="2:82" x14ac:dyDescent="0.25">
      <c r="B874" s="6"/>
      <c r="C874" s="10"/>
      <c r="D874" s="32"/>
      <c r="E874" s="10"/>
      <c r="F874" s="32"/>
      <c r="G874" s="10"/>
      <c r="H874" s="32"/>
      <c r="I874" s="10"/>
      <c r="J874" s="32"/>
      <c r="K874" s="10"/>
      <c r="L874" s="32"/>
      <c r="M874" s="10"/>
      <c r="N874" s="32"/>
      <c r="O874" s="10"/>
      <c r="P874" s="32"/>
      <c r="Q874" s="10"/>
      <c r="R874" s="32"/>
      <c r="S874" s="10"/>
      <c r="T874" s="32"/>
      <c r="U874" s="10"/>
      <c r="V874" s="32"/>
      <c r="W874" s="10"/>
      <c r="X874" s="32"/>
      <c r="Y874" s="10"/>
      <c r="Z874" s="32"/>
      <c r="AA874" s="10"/>
      <c r="AB874" s="32"/>
      <c r="AC874" s="10"/>
      <c r="AD874" s="32"/>
      <c r="AE874" s="10"/>
      <c r="AF874" s="32"/>
      <c r="AG874" s="10"/>
      <c r="AH874" s="32"/>
      <c r="AI874" s="10"/>
      <c r="AJ874" s="32"/>
      <c r="AK874" s="10"/>
      <c r="AL874" s="32"/>
      <c r="AM874" s="10"/>
      <c r="AN874" s="32"/>
      <c r="AO874" s="10"/>
      <c r="AP874" s="32"/>
      <c r="AQ874" s="10"/>
      <c r="AR874" s="32"/>
      <c r="AS874" s="10"/>
      <c r="AT874" s="32"/>
      <c r="AU874" s="10"/>
      <c r="AV874" s="32"/>
      <c r="AW874" s="10"/>
      <c r="AX874" s="242"/>
      <c r="AY874" s="10"/>
      <c r="AZ874" s="32"/>
      <c r="BA874" s="10"/>
      <c r="BB874" s="242"/>
      <c r="BC874" s="10"/>
      <c r="BD874" s="242"/>
      <c r="BE874" s="7"/>
      <c r="BF874" s="247"/>
      <c r="BG874" s="10"/>
      <c r="BH874" s="242"/>
      <c r="BI874" s="7"/>
      <c r="BJ874" s="247"/>
      <c r="BK874" s="7"/>
      <c r="BL874" s="247"/>
      <c r="BM874" s="7"/>
      <c r="BN874" s="8"/>
      <c r="BO874" s="7"/>
      <c r="BP874" s="247"/>
      <c r="BQ874" s="7"/>
      <c r="BR874" s="247"/>
      <c r="BS874" s="7"/>
      <c r="BT874" s="247"/>
      <c r="BU874" s="7"/>
      <c r="BV874" s="247"/>
      <c r="BW874" s="7"/>
      <c r="BX874" s="8"/>
      <c r="BY874" s="7"/>
      <c r="BZ874" s="8"/>
      <c r="CB874" s="41"/>
      <c r="CC874" s="41">
        <f t="shared" si="60"/>
        <v>0</v>
      </c>
    </row>
    <row r="875" spans="2:82" x14ac:dyDescent="0.25">
      <c r="B875" s="6"/>
      <c r="C875" s="10"/>
      <c r="D875" s="32"/>
      <c r="E875" s="10"/>
      <c r="F875" s="32"/>
      <c r="G875" s="10"/>
      <c r="H875" s="32"/>
      <c r="I875" s="10"/>
      <c r="J875" s="32"/>
      <c r="K875" s="10"/>
      <c r="L875" s="32"/>
      <c r="M875" s="10"/>
      <c r="N875" s="32"/>
      <c r="O875" s="10"/>
      <c r="P875" s="32"/>
      <c r="Q875" s="10"/>
      <c r="R875" s="32"/>
      <c r="S875" s="10"/>
      <c r="T875" s="32"/>
      <c r="U875" s="10"/>
      <c r="V875" s="32"/>
      <c r="W875" s="10"/>
      <c r="X875" s="32"/>
      <c r="Y875" s="10"/>
      <c r="Z875" s="32"/>
      <c r="AA875" s="10"/>
      <c r="AB875" s="32"/>
      <c r="AC875" s="10"/>
      <c r="AD875" s="32"/>
      <c r="AE875" s="10"/>
      <c r="AF875" s="32"/>
      <c r="AG875" s="10"/>
      <c r="AH875" s="32"/>
      <c r="AI875" s="10"/>
      <c r="AJ875" s="32"/>
      <c r="AK875" s="10"/>
      <c r="AL875" s="32"/>
      <c r="AM875" s="10"/>
      <c r="AN875" s="32"/>
      <c r="AO875" s="10"/>
      <c r="AP875" s="32"/>
      <c r="AQ875" s="10"/>
      <c r="AR875" s="32"/>
      <c r="AS875" s="10"/>
      <c r="AT875" s="32"/>
      <c r="AU875" s="10"/>
      <c r="AV875" s="32"/>
      <c r="AW875" s="10"/>
      <c r="AX875" s="242"/>
      <c r="AY875" s="10"/>
      <c r="AZ875" s="32"/>
      <c r="BA875" s="10"/>
      <c r="BB875" s="242"/>
      <c r="BC875" s="10"/>
      <c r="BD875" s="242"/>
      <c r="BE875" s="7"/>
      <c r="BF875" s="247"/>
      <c r="BG875" s="10"/>
      <c r="BH875" s="242"/>
      <c r="BI875" s="7"/>
      <c r="BJ875" s="247"/>
      <c r="BK875" s="7"/>
      <c r="BL875" s="247"/>
      <c r="BM875" s="7"/>
      <c r="BN875" s="8"/>
      <c r="BO875" s="7"/>
      <c r="BP875" s="247"/>
      <c r="BQ875" s="7"/>
      <c r="BR875" s="247"/>
      <c r="BS875" s="7"/>
      <c r="BT875" s="247"/>
      <c r="BU875" s="7"/>
      <c r="BV875" s="247"/>
      <c r="BW875" s="7"/>
      <c r="BX875" s="8"/>
      <c r="BY875" s="7"/>
      <c r="BZ875" s="8"/>
      <c r="CB875" s="41"/>
      <c r="CC875" s="41">
        <f t="shared" si="60"/>
        <v>0</v>
      </c>
    </row>
    <row r="876" spans="2:82" x14ac:dyDescent="0.25">
      <c r="B876" s="6"/>
      <c r="C876" s="10"/>
      <c r="D876" s="32"/>
      <c r="E876" s="10"/>
      <c r="F876" s="32"/>
      <c r="G876" s="10"/>
      <c r="H876" s="32"/>
      <c r="I876" s="10"/>
      <c r="J876" s="32"/>
      <c r="K876" s="10"/>
      <c r="L876" s="32"/>
      <c r="M876" s="10"/>
      <c r="N876" s="32"/>
      <c r="O876" s="10"/>
      <c r="P876" s="32"/>
      <c r="Q876" s="10"/>
      <c r="R876" s="32"/>
      <c r="S876" s="10"/>
      <c r="T876" s="32"/>
      <c r="U876" s="10"/>
      <c r="V876" s="32"/>
      <c r="W876" s="10"/>
      <c r="X876" s="32"/>
      <c r="Y876" s="10"/>
      <c r="Z876" s="32"/>
      <c r="AA876" s="10"/>
      <c r="AB876" s="32"/>
      <c r="AC876" s="10"/>
      <c r="AD876" s="32"/>
      <c r="AE876" s="10"/>
      <c r="AF876" s="32"/>
      <c r="AG876" s="10"/>
      <c r="AH876" s="32"/>
      <c r="AI876" s="10"/>
      <c r="AJ876" s="32"/>
      <c r="AK876" s="10"/>
      <c r="AL876" s="32"/>
      <c r="AM876" s="10"/>
      <c r="AN876" s="32"/>
      <c r="AO876" s="10"/>
      <c r="AP876" s="32"/>
      <c r="AQ876" s="10"/>
      <c r="AR876" s="32"/>
      <c r="AS876" s="10"/>
      <c r="AT876" s="32"/>
      <c r="AU876" s="10"/>
      <c r="AV876" s="32"/>
      <c r="AW876" s="10"/>
      <c r="AX876" s="242"/>
      <c r="AY876" s="10"/>
      <c r="AZ876" s="32"/>
      <c r="BA876" s="10"/>
      <c r="BB876" s="242"/>
      <c r="BC876" s="10"/>
      <c r="BD876" s="242"/>
      <c r="BE876" s="7"/>
      <c r="BF876" s="247"/>
      <c r="BG876" s="10"/>
      <c r="BH876" s="242"/>
      <c r="BI876" s="7"/>
      <c r="BJ876" s="247"/>
      <c r="BK876" s="7"/>
      <c r="BL876" s="247"/>
      <c r="BM876" s="7"/>
      <c r="BN876" s="8"/>
      <c r="BO876" s="7"/>
      <c r="BP876" s="247"/>
      <c r="BQ876" s="7"/>
      <c r="BR876" s="247"/>
      <c r="BS876" s="7"/>
      <c r="BT876" s="247"/>
      <c r="BU876" s="7"/>
      <c r="BV876" s="247"/>
      <c r="BW876" s="7"/>
      <c r="BX876" s="8"/>
      <c r="BY876" s="7"/>
      <c r="BZ876" s="8"/>
      <c r="CB876" s="41"/>
      <c r="CC876" s="41">
        <f t="shared" si="60"/>
        <v>0</v>
      </c>
    </row>
    <row r="877" spans="2:82" x14ac:dyDescent="0.25">
      <c r="B877" s="6"/>
      <c r="C877" s="10"/>
      <c r="D877" s="32"/>
      <c r="E877" s="10"/>
      <c r="F877" s="32"/>
      <c r="G877" s="10"/>
      <c r="H877" s="32"/>
      <c r="I877" s="10"/>
      <c r="J877" s="32"/>
      <c r="K877" s="10"/>
      <c r="L877" s="32"/>
      <c r="M877" s="10"/>
      <c r="N877" s="32"/>
      <c r="O877" s="10"/>
      <c r="P877" s="32"/>
      <c r="Q877" s="10"/>
      <c r="R877" s="32"/>
      <c r="S877" s="10"/>
      <c r="T877" s="32"/>
      <c r="U877" s="10"/>
      <c r="V877" s="32"/>
      <c r="W877" s="10"/>
      <c r="X877" s="32"/>
      <c r="Y877" s="10"/>
      <c r="Z877" s="32"/>
      <c r="AA877" s="10"/>
      <c r="AB877" s="32"/>
      <c r="AC877" s="10"/>
      <c r="AD877" s="32"/>
      <c r="AE877" s="10"/>
      <c r="AF877" s="32"/>
      <c r="AG877" s="10"/>
      <c r="AH877" s="32"/>
      <c r="AI877" s="10"/>
      <c r="AJ877" s="32"/>
      <c r="AK877" s="10"/>
      <c r="AL877" s="32"/>
      <c r="AM877" s="10"/>
      <c r="AN877" s="32"/>
      <c r="AO877" s="10"/>
      <c r="AP877" s="32"/>
      <c r="AQ877" s="10"/>
      <c r="AR877" s="32"/>
      <c r="AS877" s="10"/>
      <c r="AT877" s="32"/>
      <c r="AU877" s="10"/>
      <c r="AV877" s="32"/>
      <c r="AW877" s="10"/>
      <c r="AX877" s="242"/>
      <c r="AY877" s="10"/>
      <c r="AZ877" s="32"/>
      <c r="BA877" s="10"/>
      <c r="BB877" s="242"/>
      <c r="BC877" s="10"/>
      <c r="BD877" s="242"/>
      <c r="BE877" s="7"/>
      <c r="BF877" s="247"/>
      <c r="BG877" s="10"/>
      <c r="BH877" s="242"/>
      <c r="BI877" s="7"/>
      <c r="BJ877" s="247"/>
      <c r="BK877" s="7"/>
      <c r="BL877" s="247"/>
      <c r="BM877" s="7"/>
      <c r="BN877" s="8"/>
      <c r="BO877" s="7"/>
      <c r="BP877" s="247"/>
      <c r="BQ877" s="7"/>
      <c r="BR877" s="247"/>
      <c r="BS877" s="7"/>
      <c r="BT877" s="247"/>
      <c r="BU877" s="7"/>
      <c r="BV877" s="247"/>
      <c r="BW877" s="7"/>
      <c r="BX877" s="8"/>
      <c r="BY877" s="7"/>
      <c r="BZ877" s="8"/>
      <c r="CB877" s="41"/>
      <c r="CC877" s="41">
        <f t="shared" si="60"/>
        <v>0</v>
      </c>
    </row>
    <row r="878" spans="2:82" x14ac:dyDescent="0.25">
      <c r="B878" s="6"/>
      <c r="C878" s="10"/>
      <c r="D878" s="32"/>
      <c r="E878" s="10"/>
      <c r="F878" s="32"/>
      <c r="G878" s="10"/>
      <c r="H878" s="32"/>
      <c r="I878" s="10"/>
      <c r="J878" s="32"/>
      <c r="K878" s="10"/>
      <c r="L878" s="32"/>
      <c r="M878" s="10"/>
      <c r="N878" s="32"/>
      <c r="O878" s="10"/>
      <c r="P878" s="32"/>
      <c r="Q878" s="10"/>
      <c r="R878" s="32"/>
      <c r="S878" s="10"/>
      <c r="T878" s="32"/>
      <c r="U878" s="10"/>
      <c r="V878" s="32"/>
      <c r="W878" s="10"/>
      <c r="X878" s="32"/>
      <c r="Y878" s="10"/>
      <c r="Z878" s="32"/>
      <c r="AA878" s="10"/>
      <c r="AB878" s="32"/>
      <c r="AC878" s="10"/>
      <c r="AD878" s="32"/>
      <c r="AE878" s="10"/>
      <c r="AF878" s="32"/>
      <c r="AG878" s="10"/>
      <c r="AH878" s="32"/>
      <c r="AI878" s="10"/>
      <c r="AJ878" s="32"/>
      <c r="AK878" s="10"/>
      <c r="AL878" s="32"/>
      <c r="AM878" s="10"/>
      <c r="AN878" s="32"/>
      <c r="AO878" s="10"/>
      <c r="AP878" s="32"/>
      <c r="AQ878" s="10"/>
      <c r="AR878" s="32"/>
      <c r="AS878" s="10"/>
      <c r="AT878" s="32"/>
      <c r="AU878" s="10"/>
      <c r="AV878" s="32"/>
      <c r="AW878" s="10"/>
      <c r="AX878" s="242"/>
      <c r="AY878" s="10"/>
      <c r="AZ878" s="32"/>
      <c r="BA878" s="10"/>
      <c r="BB878" s="242"/>
      <c r="BC878" s="10"/>
      <c r="BD878" s="242"/>
      <c r="BE878" s="7"/>
      <c r="BF878" s="247"/>
      <c r="BG878" s="10"/>
      <c r="BH878" s="242"/>
      <c r="BI878" s="7"/>
      <c r="BJ878" s="247"/>
      <c r="BK878" s="7"/>
      <c r="BL878" s="247"/>
      <c r="BM878" s="7"/>
      <c r="BN878" s="8"/>
      <c r="BO878" s="7"/>
      <c r="BP878" s="247"/>
      <c r="BQ878" s="7"/>
      <c r="BR878" s="247"/>
      <c r="BS878" s="7"/>
      <c r="BT878" s="247"/>
      <c r="BU878" s="7"/>
      <c r="BV878" s="247"/>
      <c r="BW878" s="7"/>
      <c r="BX878" s="8"/>
      <c r="BY878" s="7"/>
      <c r="BZ878" s="8"/>
      <c r="CB878" s="41"/>
      <c r="CC878" s="41">
        <f t="shared" si="60"/>
        <v>0</v>
      </c>
    </row>
    <row r="879" spans="2:82" x14ac:dyDescent="0.25">
      <c r="B879" s="6"/>
      <c r="C879" s="10"/>
      <c r="D879" s="32"/>
      <c r="E879" s="10"/>
      <c r="F879" s="32"/>
      <c r="G879" s="10"/>
      <c r="H879" s="32"/>
      <c r="I879" s="10"/>
      <c r="J879" s="32"/>
      <c r="K879" s="10"/>
      <c r="L879" s="32"/>
      <c r="M879" s="10"/>
      <c r="N879" s="32"/>
      <c r="O879" s="10"/>
      <c r="P879" s="32"/>
      <c r="Q879" s="10"/>
      <c r="R879" s="32"/>
      <c r="S879" s="10"/>
      <c r="T879" s="32"/>
      <c r="U879" s="10"/>
      <c r="V879" s="32"/>
      <c r="W879" s="10"/>
      <c r="X879" s="32"/>
      <c r="Y879" s="10"/>
      <c r="Z879" s="32"/>
      <c r="AA879" s="10"/>
      <c r="AB879" s="32"/>
      <c r="AC879" s="10"/>
      <c r="AD879" s="32"/>
      <c r="AE879" s="10"/>
      <c r="AF879" s="32"/>
      <c r="AG879" s="10"/>
      <c r="AH879" s="32"/>
      <c r="AI879" s="10"/>
      <c r="AJ879" s="32"/>
      <c r="AK879" s="10"/>
      <c r="AL879" s="32"/>
      <c r="AM879" s="10"/>
      <c r="AN879" s="32"/>
      <c r="AO879" s="10"/>
      <c r="AP879" s="32"/>
      <c r="AQ879" s="10"/>
      <c r="AR879" s="32"/>
      <c r="AS879" s="10"/>
      <c r="AT879" s="32"/>
      <c r="AU879" s="10"/>
      <c r="AV879" s="32"/>
      <c r="AW879" s="10"/>
      <c r="AX879" s="242"/>
      <c r="AY879" s="10"/>
      <c r="AZ879" s="32"/>
      <c r="BA879" s="10"/>
      <c r="BB879" s="242"/>
      <c r="BC879" s="10"/>
      <c r="BD879" s="242"/>
      <c r="BE879" s="7"/>
      <c r="BF879" s="247"/>
      <c r="BG879" s="10"/>
      <c r="BH879" s="242"/>
      <c r="BI879" s="7"/>
      <c r="BJ879" s="247"/>
      <c r="BK879" s="7"/>
      <c r="BL879" s="247"/>
      <c r="BM879" s="7"/>
      <c r="BN879" s="8"/>
      <c r="BO879" s="7"/>
      <c r="BP879" s="247"/>
      <c r="BQ879" s="7"/>
      <c r="BR879" s="247"/>
      <c r="BS879" s="7"/>
      <c r="BT879" s="247"/>
      <c r="BU879" s="7"/>
      <c r="BV879" s="247"/>
      <c r="BW879" s="7"/>
      <c r="BX879" s="8"/>
      <c r="BY879" s="7"/>
      <c r="BZ879" s="8"/>
      <c r="CB879" s="41"/>
      <c r="CC879" s="41">
        <f t="shared" si="60"/>
        <v>0</v>
      </c>
    </row>
    <row r="880" spans="2:82" x14ac:dyDescent="0.25">
      <c r="B880" s="6"/>
      <c r="C880" s="10"/>
      <c r="D880" s="32"/>
      <c r="E880" s="10"/>
      <c r="F880" s="32"/>
      <c r="G880" s="10"/>
      <c r="H880" s="32"/>
      <c r="I880" s="10"/>
      <c r="J880" s="32"/>
      <c r="K880" s="10"/>
      <c r="L880" s="32"/>
      <c r="M880" s="10"/>
      <c r="N880" s="32"/>
      <c r="O880" s="10"/>
      <c r="P880" s="32"/>
      <c r="Q880" s="10"/>
      <c r="R880" s="32"/>
      <c r="S880" s="10"/>
      <c r="T880" s="32"/>
      <c r="U880" s="10"/>
      <c r="V880" s="32"/>
      <c r="W880" s="10"/>
      <c r="X880" s="32"/>
      <c r="Y880" s="10"/>
      <c r="Z880" s="32"/>
      <c r="AA880" s="10"/>
      <c r="AB880" s="32"/>
      <c r="AC880" s="10"/>
      <c r="AD880" s="32"/>
      <c r="AE880" s="10"/>
      <c r="AF880" s="32"/>
      <c r="AG880" s="10"/>
      <c r="AH880" s="32"/>
      <c r="AI880" s="10"/>
      <c r="AJ880" s="32"/>
      <c r="AK880" s="10"/>
      <c r="AL880" s="32"/>
      <c r="AM880" s="10"/>
      <c r="AN880" s="32"/>
      <c r="AO880" s="10"/>
      <c r="AP880" s="32"/>
      <c r="AQ880" s="10"/>
      <c r="AR880" s="32"/>
      <c r="AS880" s="10"/>
      <c r="AT880" s="32"/>
      <c r="AU880" s="10"/>
      <c r="AV880" s="32"/>
      <c r="AW880" s="10"/>
      <c r="AX880" s="242"/>
      <c r="AY880" s="10"/>
      <c r="AZ880" s="32"/>
      <c r="BA880" s="10"/>
      <c r="BB880" s="242"/>
      <c r="BC880" s="10"/>
      <c r="BD880" s="242"/>
      <c r="BE880" s="7"/>
      <c r="BF880" s="247"/>
      <c r="BG880" s="10"/>
      <c r="BH880" s="242"/>
      <c r="BI880" s="7"/>
      <c r="BJ880" s="247"/>
      <c r="BK880" s="7"/>
      <c r="BL880" s="247"/>
      <c r="BM880" s="7"/>
      <c r="BN880" s="8"/>
      <c r="BO880" s="7"/>
      <c r="BP880" s="247"/>
      <c r="BQ880" s="7"/>
      <c r="BR880" s="247"/>
      <c r="BS880" s="7"/>
      <c r="BT880" s="247"/>
      <c r="BU880" s="7"/>
      <c r="BV880" s="247"/>
      <c r="BW880" s="7"/>
      <c r="BX880" s="8"/>
      <c r="BY880" s="7"/>
      <c r="BZ880" s="8"/>
      <c r="CB880" s="41"/>
      <c r="CC880" s="41">
        <f t="shared" si="60"/>
        <v>0</v>
      </c>
    </row>
    <row r="881" spans="2:81" x14ac:dyDescent="0.25">
      <c r="B881" s="6"/>
      <c r="C881" s="10"/>
      <c r="D881" s="32"/>
      <c r="E881" s="10"/>
      <c r="F881" s="32"/>
      <c r="G881" s="10"/>
      <c r="H881" s="32"/>
      <c r="I881" s="10"/>
      <c r="J881" s="32"/>
      <c r="K881" s="10"/>
      <c r="L881" s="32"/>
      <c r="M881" s="10"/>
      <c r="N881" s="32"/>
      <c r="O881" s="10"/>
      <c r="P881" s="32"/>
      <c r="Q881" s="10"/>
      <c r="R881" s="32"/>
      <c r="S881" s="10"/>
      <c r="T881" s="32"/>
      <c r="U881" s="10"/>
      <c r="V881" s="32"/>
      <c r="W881" s="10"/>
      <c r="X881" s="32"/>
      <c r="Y881" s="10"/>
      <c r="Z881" s="32"/>
      <c r="AA881" s="10"/>
      <c r="AB881" s="32"/>
      <c r="AC881" s="10"/>
      <c r="AD881" s="32"/>
      <c r="AE881" s="10"/>
      <c r="AF881" s="32"/>
      <c r="AG881" s="10"/>
      <c r="AH881" s="32"/>
      <c r="AI881" s="10"/>
      <c r="AJ881" s="32"/>
      <c r="AK881" s="10"/>
      <c r="AL881" s="32"/>
      <c r="AM881" s="10"/>
      <c r="AN881" s="32"/>
      <c r="AO881" s="10"/>
      <c r="AP881" s="32"/>
      <c r="AQ881" s="10"/>
      <c r="AR881" s="32"/>
      <c r="AS881" s="10"/>
      <c r="AT881" s="32"/>
      <c r="AU881" s="10"/>
      <c r="AV881" s="32"/>
      <c r="AW881" s="10"/>
      <c r="AX881" s="242"/>
      <c r="AY881" s="10"/>
      <c r="AZ881" s="32"/>
      <c r="BA881" s="10"/>
      <c r="BB881" s="242"/>
      <c r="BC881" s="10"/>
      <c r="BD881" s="242"/>
      <c r="BE881" s="7"/>
      <c r="BF881" s="247"/>
      <c r="BG881" s="10"/>
      <c r="BH881" s="242"/>
      <c r="BI881" s="7"/>
      <c r="BJ881" s="247"/>
      <c r="BK881" s="7"/>
      <c r="BL881" s="247"/>
      <c r="BM881" s="7"/>
      <c r="BN881" s="8"/>
      <c r="BO881" s="7"/>
      <c r="BP881" s="247"/>
      <c r="BQ881" s="7"/>
      <c r="BR881" s="247"/>
      <c r="BS881" s="7"/>
      <c r="BT881" s="247"/>
      <c r="BU881" s="7"/>
      <c r="BV881" s="247"/>
      <c r="BW881" s="7"/>
      <c r="BX881" s="8"/>
      <c r="BY881" s="7"/>
      <c r="BZ881" s="8"/>
      <c r="CB881" s="41"/>
      <c r="CC881" s="41">
        <f t="shared" si="60"/>
        <v>0</v>
      </c>
    </row>
    <row r="882" spans="2:81" x14ac:dyDescent="0.25">
      <c r="B882" s="6"/>
      <c r="C882" s="10"/>
      <c r="D882" s="32"/>
      <c r="E882" s="10"/>
      <c r="F882" s="32"/>
      <c r="G882" s="10"/>
      <c r="H882" s="32"/>
      <c r="I882" s="10"/>
      <c r="J882" s="32"/>
      <c r="K882" s="10"/>
      <c r="L882" s="32"/>
      <c r="M882" s="10"/>
      <c r="N882" s="32"/>
      <c r="O882" s="10"/>
      <c r="P882" s="32"/>
      <c r="Q882" s="10"/>
      <c r="R882" s="32"/>
      <c r="S882" s="10"/>
      <c r="T882" s="32"/>
      <c r="U882" s="10"/>
      <c r="V882" s="32"/>
      <c r="W882" s="10"/>
      <c r="X882" s="32"/>
      <c r="Y882" s="10"/>
      <c r="Z882" s="32"/>
      <c r="AA882" s="10"/>
      <c r="AB882" s="32"/>
      <c r="AC882" s="10"/>
      <c r="AD882" s="32"/>
      <c r="AE882" s="10"/>
      <c r="AF882" s="32"/>
      <c r="AG882" s="10"/>
      <c r="AH882" s="32"/>
      <c r="AI882" s="10"/>
      <c r="AJ882" s="32"/>
      <c r="AK882" s="10"/>
      <c r="AL882" s="32"/>
      <c r="AM882" s="10"/>
      <c r="AN882" s="32"/>
      <c r="AO882" s="10"/>
      <c r="AP882" s="32"/>
      <c r="AQ882" s="10"/>
      <c r="AR882" s="32"/>
      <c r="AS882" s="10"/>
      <c r="AT882" s="32"/>
      <c r="AU882" s="10"/>
      <c r="AV882" s="32"/>
      <c r="AW882" s="10"/>
      <c r="AX882" s="242"/>
      <c r="AY882" s="10"/>
      <c r="AZ882" s="32"/>
      <c r="BA882" s="10"/>
      <c r="BB882" s="242"/>
      <c r="BC882" s="10"/>
      <c r="BD882" s="242"/>
      <c r="BE882" s="7"/>
      <c r="BF882" s="247"/>
      <c r="BG882" s="10"/>
      <c r="BH882" s="242"/>
      <c r="BI882" s="7"/>
      <c r="BJ882" s="247"/>
      <c r="BK882" s="7"/>
      <c r="BL882" s="247"/>
      <c r="BM882" s="7"/>
      <c r="BN882" s="8"/>
      <c r="BO882" s="7"/>
      <c r="BP882" s="247"/>
      <c r="BQ882" s="7"/>
      <c r="BR882" s="247"/>
      <c r="BS882" s="7"/>
      <c r="BT882" s="247"/>
      <c r="BU882" s="7"/>
      <c r="BV882" s="247"/>
      <c r="BW882" s="7"/>
      <c r="BX882" s="8"/>
      <c r="BY882" s="7"/>
      <c r="BZ882" s="8"/>
      <c r="CB882" s="41"/>
      <c r="CC882" s="41">
        <f t="shared" si="60"/>
        <v>0</v>
      </c>
    </row>
    <row r="883" spans="2:81" x14ac:dyDescent="0.25">
      <c r="B883" s="6"/>
      <c r="C883" s="10"/>
      <c r="D883" s="32"/>
      <c r="E883" s="10"/>
      <c r="F883" s="32"/>
      <c r="G883" s="10"/>
      <c r="H883" s="32"/>
      <c r="I883" s="10"/>
      <c r="J883" s="32"/>
      <c r="K883" s="10"/>
      <c r="L883" s="32"/>
      <c r="M883" s="10"/>
      <c r="N883" s="32"/>
      <c r="O883" s="10"/>
      <c r="P883" s="32"/>
      <c r="Q883" s="10"/>
      <c r="R883" s="32"/>
      <c r="S883" s="10"/>
      <c r="T883" s="32"/>
      <c r="U883" s="10"/>
      <c r="V883" s="32"/>
      <c r="W883" s="10"/>
      <c r="X883" s="32"/>
      <c r="Y883" s="10"/>
      <c r="Z883" s="32"/>
      <c r="AA883" s="10"/>
      <c r="AB883" s="32"/>
      <c r="AC883" s="10"/>
      <c r="AD883" s="32"/>
      <c r="AE883" s="10"/>
      <c r="AF883" s="32"/>
      <c r="AG883" s="10"/>
      <c r="AH883" s="32"/>
      <c r="AI883" s="10"/>
      <c r="AJ883" s="32"/>
      <c r="AK883" s="10"/>
      <c r="AL883" s="32"/>
      <c r="AM883" s="10"/>
      <c r="AN883" s="32"/>
      <c r="AO883" s="10"/>
      <c r="AP883" s="32"/>
      <c r="AQ883" s="10"/>
      <c r="AR883" s="32"/>
      <c r="AS883" s="10"/>
      <c r="AT883" s="32"/>
      <c r="AU883" s="10"/>
      <c r="AV883" s="32"/>
      <c r="AW883" s="10"/>
      <c r="AX883" s="242"/>
      <c r="AY883" s="10"/>
      <c r="AZ883" s="32"/>
      <c r="BA883" s="10"/>
      <c r="BB883" s="242"/>
      <c r="BC883" s="10"/>
      <c r="BD883" s="242"/>
      <c r="BE883" s="7"/>
      <c r="BF883" s="247"/>
      <c r="BG883" s="10"/>
      <c r="BH883" s="242"/>
      <c r="BI883" s="7"/>
      <c r="BJ883" s="247"/>
      <c r="BK883" s="7"/>
      <c r="BL883" s="247"/>
      <c r="BM883" s="7"/>
      <c r="BN883" s="8"/>
      <c r="BO883" s="7"/>
      <c r="BP883" s="247"/>
      <c r="BQ883" s="7"/>
      <c r="BR883" s="247"/>
      <c r="BS883" s="7"/>
      <c r="BT883" s="247"/>
      <c r="BU883" s="7"/>
      <c r="BV883" s="247"/>
      <c r="BW883" s="7"/>
      <c r="BX883" s="8"/>
      <c r="BY883" s="7"/>
      <c r="BZ883" s="8"/>
      <c r="CB883" s="41"/>
      <c r="CC883" s="41">
        <f t="shared" si="60"/>
        <v>0</v>
      </c>
    </row>
    <row r="884" spans="2:81" x14ac:dyDescent="0.25">
      <c r="B884" s="6"/>
      <c r="C884" s="10"/>
      <c r="D884" s="32"/>
      <c r="E884" s="10"/>
      <c r="F884" s="32"/>
      <c r="G884" s="10"/>
      <c r="H884" s="32"/>
      <c r="I884" s="10"/>
      <c r="J884" s="32"/>
      <c r="K884" s="10"/>
      <c r="L884" s="32"/>
      <c r="M884" s="10"/>
      <c r="N884" s="32"/>
      <c r="O884" s="10"/>
      <c r="P884" s="32"/>
      <c r="Q884" s="10"/>
      <c r="R884" s="32"/>
      <c r="S884" s="10"/>
      <c r="T884" s="32"/>
      <c r="U884" s="10"/>
      <c r="V884" s="32"/>
      <c r="W884" s="10"/>
      <c r="X884" s="32"/>
      <c r="Y884" s="10"/>
      <c r="Z884" s="32"/>
      <c r="AA884" s="10"/>
      <c r="AB884" s="32"/>
      <c r="AC884" s="10"/>
      <c r="AD884" s="32"/>
      <c r="AE884" s="10"/>
      <c r="AF884" s="32"/>
      <c r="AG884" s="10"/>
      <c r="AH884" s="32"/>
      <c r="AI884" s="10"/>
      <c r="AJ884" s="32"/>
      <c r="AK884" s="10"/>
      <c r="AL884" s="32"/>
      <c r="AM884" s="10"/>
      <c r="AN884" s="32"/>
      <c r="AO884" s="10"/>
      <c r="AP884" s="32"/>
      <c r="AQ884" s="10"/>
      <c r="AR884" s="32"/>
      <c r="AS884" s="10"/>
      <c r="AT884" s="32"/>
      <c r="AU884" s="10"/>
      <c r="AV884" s="32"/>
      <c r="AW884" s="10"/>
      <c r="AX884" s="242"/>
      <c r="AY884" s="10"/>
      <c r="AZ884" s="32"/>
      <c r="BA884" s="10"/>
      <c r="BB884" s="242"/>
      <c r="BC884" s="10"/>
      <c r="BD884" s="242"/>
      <c r="BE884" s="7"/>
      <c r="BF884" s="247"/>
      <c r="BG884" s="10"/>
      <c r="BH884" s="242"/>
      <c r="BI884" s="7"/>
      <c r="BJ884" s="247"/>
      <c r="BK884" s="7"/>
      <c r="BL884" s="247"/>
      <c r="BM884" s="7"/>
      <c r="BN884" s="8"/>
      <c r="BO884" s="7"/>
      <c r="BP884" s="247"/>
      <c r="BQ884" s="7"/>
      <c r="BR884" s="247"/>
      <c r="BS884" s="7"/>
      <c r="BT884" s="247"/>
      <c r="BU884" s="7"/>
      <c r="BV884" s="247"/>
      <c r="BW884" s="7"/>
      <c r="BX884" s="8"/>
      <c r="BY884" s="7"/>
      <c r="BZ884" s="8"/>
      <c r="CB884" s="41"/>
      <c r="CC884" s="41">
        <f t="shared" si="60"/>
        <v>0</v>
      </c>
    </row>
    <row r="885" spans="2:81" x14ac:dyDescent="0.25">
      <c r="B885" s="6"/>
      <c r="C885" s="10"/>
      <c r="D885" s="32"/>
      <c r="E885" s="10"/>
      <c r="F885" s="32"/>
      <c r="G885" s="10"/>
      <c r="H885" s="32"/>
      <c r="I885" s="10"/>
      <c r="J885" s="32"/>
      <c r="K885" s="10"/>
      <c r="L885" s="32"/>
      <c r="M885" s="10"/>
      <c r="N885" s="32"/>
      <c r="O885" s="10"/>
      <c r="P885" s="32"/>
      <c r="Q885" s="10"/>
      <c r="R885" s="32"/>
      <c r="S885" s="10"/>
      <c r="T885" s="32"/>
      <c r="U885" s="10"/>
      <c r="V885" s="32"/>
      <c r="W885" s="10"/>
      <c r="X885" s="32"/>
      <c r="Y885" s="10"/>
      <c r="Z885" s="32"/>
      <c r="AA885" s="10"/>
      <c r="AB885" s="32"/>
      <c r="AC885" s="10"/>
      <c r="AD885" s="32"/>
      <c r="AE885" s="10"/>
      <c r="AF885" s="32"/>
      <c r="AG885" s="10"/>
      <c r="AH885" s="32"/>
      <c r="AI885" s="10"/>
      <c r="AJ885" s="32"/>
      <c r="AK885" s="10"/>
      <c r="AL885" s="32"/>
      <c r="AM885" s="10"/>
      <c r="AN885" s="32"/>
      <c r="AO885" s="10"/>
      <c r="AP885" s="32"/>
      <c r="AQ885" s="10"/>
      <c r="AR885" s="32"/>
      <c r="AS885" s="10"/>
      <c r="AT885" s="32"/>
      <c r="AU885" s="10"/>
      <c r="AV885" s="32"/>
      <c r="AW885" s="10"/>
      <c r="AX885" s="242"/>
      <c r="AY885" s="10"/>
      <c r="AZ885" s="32"/>
      <c r="BA885" s="10"/>
      <c r="BB885" s="242"/>
      <c r="BC885" s="10"/>
      <c r="BD885" s="242"/>
      <c r="BE885" s="7"/>
      <c r="BF885" s="247"/>
      <c r="BG885" s="10"/>
      <c r="BH885" s="242"/>
      <c r="BI885" s="7"/>
      <c r="BJ885" s="247"/>
      <c r="BK885" s="7"/>
      <c r="BL885" s="247"/>
      <c r="BM885" s="7"/>
      <c r="BN885" s="8"/>
      <c r="BO885" s="7"/>
      <c r="BP885" s="247"/>
      <c r="BQ885" s="7"/>
      <c r="BR885" s="247"/>
      <c r="BS885" s="7"/>
      <c r="BT885" s="247"/>
      <c r="BU885" s="7"/>
      <c r="BV885" s="247"/>
      <c r="BW885" s="7"/>
      <c r="BX885" s="8"/>
      <c r="BY885" s="7"/>
      <c r="BZ885" s="8"/>
      <c r="CB885" s="41"/>
      <c r="CC885" s="41">
        <f t="shared" si="60"/>
        <v>0</v>
      </c>
    </row>
    <row r="886" spans="2:81" x14ac:dyDescent="0.25">
      <c r="B886" s="6"/>
      <c r="C886" s="10"/>
      <c r="D886" s="32"/>
      <c r="E886" s="10"/>
      <c r="F886" s="32"/>
      <c r="G886" s="10"/>
      <c r="H886" s="32"/>
      <c r="I886" s="10"/>
      <c r="J886" s="32"/>
      <c r="K886" s="10"/>
      <c r="L886" s="32"/>
      <c r="M886" s="10"/>
      <c r="N886" s="32"/>
      <c r="O886" s="10"/>
      <c r="P886" s="32"/>
      <c r="Q886" s="10"/>
      <c r="R886" s="32"/>
      <c r="S886" s="10"/>
      <c r="T886" s="32"/>
      <c r="U886" s="10"/>
      <c r="V886" s="32"/>
      <c r="W886" s="10"/>
      <c r="X886" s="32"/>
      <c r="Y886" s="10"/>
      <c r="Z886" s="32"/>
      <c r="AA886" s="10"/>
      <c r="AB886" s="32"/>
      <c r="AC886" s="10"/>
      <c r="AD886" s="32"/>
      <c r="AE886" s="10"/>
      <c r="AF886" s="32"/>
      <c r="AG886" s="10"/>
      <c r="AH886" s="32"/>
      <c r="AI886" s="10"/>
      <c r="AJ886" s="32"/>
      <c r="AK886" s="10"/>
      <c r="AL886" s="32"/>
      <c r="AM886" s="10"/>
      <c r="AN886" s="32"/>
      <c r="AO886" s="10"/>
      <c r="AP886" s="32"/>
      <c r="AQ886" s="10"/>
      <c r="AR886" s="32"/>
      <c r="AS886" s="10"/>
      <c r="AT886" s="32"/>
      <c r="AU886" s="10"/>
      <c r="AV886" s="32"/>
      <c r="AW886" s="10"/>
      <c r="AX886" s="242"/>
      <c r="AY886" s="10"/>
      <c r="AZ886" s="32"/>
      <c r="BA886" s="10"/>
      <c r="BB886" s="242"/>
      <c r="BC886" s="10"/>
      <c r="BD886" s="242"/>
      <c r="BE886" s="7"/>
      <c r="BF886" s="247"/>
      <c r="BG886" s="10"/>
      <c r="BH886" s="242"/>
      <c r="BI886" s="7"/>
      <c r="BJ886" s="247"/>
      <c r="BK886" s="7"/>
      <c r="BL886" s="247"/>
      <c r="BM886" s="7"/>
      <c r="BN886" s="8"/>
      <c r="BO886" s="7"/>
      <c r="BP886" s="247"/>
      <c r="BQ886" s="7"/>
      <c r="BR886" s="247"/>
      <c r="BS886" s="7"/>
      <c r="BT886" s="247"/>
      <c r="BU886" s="7"/>
      <c r="BV886" s="247"/>
      <c r="BW886" s="7"/>
      <c r="BX886" s="8"/>
      <c r="BY886" s="7"/>
      <c r="BZ886" s="8"/>
      <c r="CB886" s="41"/>
      <c r="CC886" s="41">
        <f t="shared" si="60"/>
        <v>0</v>
      </c>
    </row>
    <row r="887" spans="2:81" x14ac:dyDescent="0.25">
      <c r="B887" s="6"/>
      <c r="C887" s="10"/>
      <c r="D887" s="32"/>
      <c r="E887" s="10"/>
      <c r="F887" s="32"/>
      <c r="G887" s="10"/>
      <c r="H887" s="32"/>
      <c r="I887" s="10"/>
      <c r="J887" s="32"/>
      <c r="K887" s="10"/>
      <c r="L887" s="32"/>
      <c r="M887" s="10"/>
      <c r="N887" s="32"/>
      <c r="O887" s="10"/>
      <c r="P887" s="32"/>
      <c r="Q887" s="10"/>
      <c r="R887" s="32"/>
      <c r="S887" s="10"/>
      <c r="T887" s="32"/>
      <c r="U887" s="10"/>
      <c r="V887" s="32"/>
      <c r="W887" s="10"/>
      <c r="X887" s="32"/>
      <c r="Y887" s="10"/>
      <c r="Z887" s="32"/>
      <c r="AA887" s="10"/>
      <c r="AB887" s="32"/>
      <c r="AC887" s="10"/>
      <c r="AD887" s="32"/>
      <c r="AE887" s="10"/>
      <c r="AF887" s="32"/>
      <c r="AG887" s="10"/>
      <c r="AH887" s="32"/>
      <c r="AI887" s="10"/>
      <c r="AJ887" s="32"/>
      <c r="AK887" s="10"/>
      <c r="AL887" s="32"/>
      <c r="AM887" s="10"/>
      <c r="AN887" s="32"/>
      <c r="AO887" s="10"/>
      <c r="AP887" s="32"/>
      <c r="AQ887" s="10"/>
      <c r="AR887" s="32"/>
      <c r="AS887" s="10"/>
      <c r="AT887" s="32"/>
      <c r="AU887" s="10"/>
      <c r="AV887" s="32"/>
      <c r="AW887" s="10"/>
      <c r="AX887" s="242"/>
      <c r="AY887" s="10"/>
      <c r="AZ887" s="32"/>
      <c r="BA887" s="10"/>
      <c r="BB887" s="242"/>
      <c r="BC887" s="10"/>
      <c r="BD887" s="242"/>
      <c r="BE887" s="7"/>
      <c r="BF887" s="247"/>
      <c r="BG887" s="10"/>
      <c r="BH887" s="242"/>
      <c r="BI887" s="7"/>
      <c r="BJ887" s="247"/>
      <c r="BK887" s="7"/>
      <c r="BL887" s="247"/>
      <c r="BM887" s="7"/>
      <c r="BN887" s="8"/>
      <c r="BO887" s="7"/>
      <c r="BP887" s="247"/>
      <c r="BQ887" s="7"/>
      <c r="BR887" s="247"/>
      <c r="BS887" s="7"/>
      <c r="BT887" s="247"/>
      <c r="BU887" s="7"/>
      <c r="BV887" s="247"/>
      <c r="BW887" s="7"/>
      <c r="BX887" s="8"/>
      <c r="BY887" s="7"/>
      <c r="BZ887" s="8"/>
      <c r="CB887" s="41"/>
      <c r="CC887" s="41">
        <f t="shared" si="60"/>
        <v>0</v>
      </c>
    </row>
    <row r="888" spans="2:81" x14ac:dyDescent="0.25">
      <c r="B888" s="6"/>
      <c r="C888" s="10"/>
      <c r="D888" s="32"/>
      <c r="E888" s="10"/>
      <c r="F888" s="32"/>
      <c r="G888" s="10"/>
      <c r="H888" s="32"/>
      <c r="I888" s="10"/>
      <c r="J888" s="32"/>
      <c r="K888" s="10"/>
      <c r="L888" s="32"/>
      <c r="M888" s="10"/>
      <c r="N888" s="32"/>
      <c r="O888" s="10"/>
      <c r="P888" s="32"/>
      <c r="Q888" s="10"/>
      <c r="R888" s="32"/>
      <c r="S888" s="10"/>
      <c r="T888" s="32"/>
      <c r="U888" s="10"/>
      <c r="V888" s="32"/>
      <c r="W888" s="10"/>
      <c r="X888" s="32"/>
      <c r="Y888" s="10"/>
      <c r="Z888" s="32"/>
      <c r="AA888" s="10"/>
      <c r="AB888" s="32"/>
      <c r="AC888" s="10"/>
      <c r="AD888" s="32"/>
      <c r="AE888" s="10"/>
      <c r="AF888" s="32"/>
      <c r="AG888" s="10"/>
      <c r="AH888" s="32"/>
      <c r="AI888" s="10"/>
      <c r="AJ888" s="32"/>
      <c r="AK888" s="10"/>
      <c r="AL888" s="32"/>
      <c r="AM888" s="10"/>
      <c r="AN888" s="32"/>
      <c r="AO888" s="10"/>
      <c r="AP888" s="32"/>
      <c r="AQ888" s="10"/>
      <c r="AR888" s="32"/>
      <c r="AS888" s="10"/>
      <c r="AT888" s="32"/>
      <c r="AU888" s="10"/>
      <c r="AV888" s="32"/>
      <c r="AW888" s="10"/>
      <c r="AX888" s="242"/>
      <c r="AY888" s="10"/>
      <c r="AZ888" s="32"/>
      <c r="BA888" s="10"/>
      <c r="BB888" s="242"/>
      <c r="BC888" s="10"/>
      <c r="BD888" s="242"/>
      <c r="BE888" s="7"/>
      <c r="BF888" s="247"/>
      <c r="BG888" s="10"/>
      <c r="BH888" s="242"/>
      <c r="BI888" s="7"/>
      <c r="BJ888" s="247"/>
      <c r="BK888" s="7"/>
      <c r="BL888" s="247"/>
      <c r="BM888" s="7"/>
      <c r="BN888" s="8"/>
      <c r="BO888" s="7"/>
      <c r="BP888" s="247"/>
      <c r="BQ888" s="7"/>
      <c r="BR888" s="247"/>
      <c r="BS888" s="7"/>
      <c r="BT888" s="247"/>
      <c r="BU888" s="7"/>
      <c r="BV888" s="247"/>
      <c r="BW888" s="7"/>
      <c r="BX888" s="8"/>
      <c r="BY888" s="7"/>
      <c r="BZ888" s="8"/>
      <c r="CB888" s="41"/>
      <c r="CC888" s="41">
        <f t="shared" si="60"/>
        <v>0</v>
      </c>
    </row>
    <row r="889" spans="2:81" x14ac:dyDescent="0.25">
      <c r="B889" s="6"/>
      <c r="C889" s="10"/>
      <c r="D889" s="32"/>
      <c r="E889" s="10"/>
      <c r="F889" s="32"/>
      <c r="G889" s="10"/>
      <c r="H889" s="32"/>
      <c r="I889" s="10"/>
      <c r="J889" s="32"/>
      <c r="K889" s="10"/>
      <c r="L889" s="32"/>
      <c r="M889" s="10"/>
      <c r="N889" s="32"/>
      <c r="O889" s="10"/>
      <c r="P889" s="32"/>
      <c r="Q889" s="10"/>
      <c r="R889" s="32"/>
      <c r="S889" s="10"/>
      <c r="T889" s="32"/>
      <c r="U889" s="10"/>
      <c r="V889" s="32"/>
      <c r="W889" s="10"/>
      <c r="X889" s="32"/>
      <c r="Y889" s="10"/>
      <c r="Z889" s="32"/>
      <c r="AA889" s="10"/>
      <c r="AB889" s="32"/>
      <c r="AC889" s="10"/>
      <c r="AD889" s="32"/>
      <c r="AE889" s="10"/>
      <c r="AF889" s="32"/>
      <c r="AG889" s="10"/>
      <c r="AH889" s="32"/>
      <c r="AI889" s="10"/>
      <c r="AJ889" s="32"/>
      <c r="AK889" s="10"/>
      <c r="AL889" s="32"/>
      <c r="AM889" s="10"/>
      <c r="AN889" s="32"/>
      <c r="AO889" s="10"/>
      <c r="AP889" s="32"/>
      <c r="AQ889" s="10"/>
      <c r="AR889" s="32"/>
      <c r="AS889" s="10"/>
      <c r="AT889" s="32"/>
      <c r="AU889" s="10"/>
      <c r="AV889" s="32"/>
      <c r="AW889" s="10"/>
      <c r="AX889" s="242"/>
      <c r="AY889" s="10"/>
      <c r="AZ889" s="32"/>
      <c r="BA889" s="10"/>
      <c r="BB889" s="242"/>
      <c r="BC889" s="10"/>
      <c r="BD889" s="242"/>
      <c r="BE889" s="7"/>
      <c r="BF889" s="247"/>
      <c r="BG889" s="10"/>
      <c r="BH889" s="242"/>
      <c r="BI889" s="7"/>
      <c r="BJ889" s="247"/>
      <c r="BK889" s="7"/>
      <c r="BL889" s="247"/>
      <c r="BM889" s="7"/>
      <c r="BN889" s="8"/>
      <c r="BO889" s="7"/>
      <c r="BP889" s="247"/>
      <c r="BQ889" s="7"/>
      <c r="BR889" s="247"/>
      <c r="BS889" s="7"/>
      <c r="BT889" s="247"/>
      <c r="BU889" s="7"/>
      <c r="BV889" s="247"/>
      <c r="BW889" s="7"/>
      <c r="BX889" s="8"/>
      <c r="BY889" s="7"/>
      <c r="BZ889" s="8"/>
      <c r="CB889" s="41"/>
      <c r="CC889" s="41">
        <f t="shared" si="60"/>
        <v>0</v>
      </c>
    </row>
    <row r="890" spans="2:81" x14ac:dyDescent="0.25">
      <c r="B890" s="6"/>
      <c r="C890" s="10"/>
      <c r="D890" s="32"/>
      <c r="E890" s="10"/>
      <c r="F890" s="32"/>
      <c r="G890" s="10"/>
      <c r="H890" s="32"/>
      <c r="I890" s="10"/>
      <c r="J890" s="32"/>
      <c r="K890" s="10"/>
      <c r="L890" s="32"/>
      <c r="M890" s="10"/>
      <c r="N890" s="32"/>
      <c r="O890" s="10"/>
      <c r="P890" s="32"/>
      <c r="Q890" s="10"/>
      <c r="R890" s="32"/>
      <c r="S890" s="10"/>
      <c r="T890" s="32"/>
      <c r="U890" s="10"/>
      <c r="V890" s="32"/>
      <c r="W890" s="10"/>
      <c r="X890" s="32"/>
      <c r="Y890" s="10"/>
      <c r="Z890" s="32"/>
      <c r="AA890" s="10"/>
      <c r="AB890" s="32"/>
      <c r="AC890" s="10"/>
      <c r="AD890" s="32"/>
      <c r="AE890" s="10"/>
      <c r="AF890" s="32"/>
      <c r="AG890" s="10"/>
      <c r="AH890" s="32"/>
      <c r="AI890" s="10"/>
      <c r="AJ890" s="32"/>
      <c r="AK890" s="10"/>
      <c r="AL890" s="32"/>
      <c r="AM890" s="10"/>
      <c r="AN890" s="32"/>
      <c r="AO890" s="10"/>
      <c r="AP890" s="32"/>
      <c r="AQ890" s="10"/>
      <c r="AR890" s="32"/>
      <c r="AS890" s="10"/>
      <c r="AT890" s="32"/>
      <c r="AU890" s="10"/>
      <c r="AV890" s="32"/>
      <c r="AW890" s="10"/>
      <c r="AX890" s="242"/>
      <c r="AY890" s="10"/>
      <c r="AZ890" s="32"/>
      <c r="BA890" s="10"/>
      <c r="BB890" s="242"/>
      <c r="BC890" s="10"/>
      <c r="BD890" s="242"/>
      <c r="BE890" s="7"/>
      <c r="BF890" s="247"/>
      <c r="BG890" s="10"/>
      <c r="BH890" s="242"/>
      <c r="BI890" s="7"/>
      <c r="BJ890" s="247"/>
      <c r="BK890" s="7"/>
      <c r="BL890" s="247"/>
      <c r="BM890" s="7"/>
      <c r="BN890" s="8"/>
      <c r="BO890" s="7"/>
      <c r="BP890" s="247"/>
      <c r="BQ890" s="7"/>
      <c r="BR890" s="247"/>
      <c r="BS890" s="7"/>
      <c r="BT890" s="247"/>
      <c r="BU890" s="7"/>
      <c r="BV890" s="247"/>
      <c r="BW890" s="7"/>
      <c r="BX890" s="8"/>
      <c r="BY890" s="7"/>
      <c r="BZ890" s="8"/>
      <c r="CB890" s="41"/>
      <c r="CC890" s="41">
        <f t="shared" si="60"/>
        <v>0</v>
      </c>
    </row>
    <row r="891" spans="2:81" x14ac:dyDescent="0.25">
      <c r="B891" s="6"/>
      <c r="C891" s="10"/>
      <c r="D891" s="32"/>
      <c r="E891" s="10"/>
      <c r="F891" s="32"/>
      <c r="G891" s="10"/>
      <c r="H891" s="32"/>
      <c r="I891" s="10"/>
      <c r="J891" s="32"/>
      <c r="K891" s="10"/>
      <c r="L891" s="32"/>
      <c r="M891" s="10"/>
      <c r="N891" s="32"/>
      <c r="O891" s="10"/>
      <c r="P891" s="32"/>
      <c r="Q891" s="10"/>
      <c r="R891" s="32"/>
      <c r="S891" s="10"/>
      <c r="T891" s="32"/>
      <c r="U891" s="10"/>
      <c r="V891" s="32"/>
      <c r="W891" s="10"/>
      <c r="X891" s="32"/>
      <c r="Y891" s="10"/>
      <c r="Z891" s="32"/>
      <c r="AA891" s="10"/>
      <c r="AB891" s="32"/>
      <c r="AC891" s="10"/>
      <c r="AD891" s="32"/>
      <c r="AE891" s="10"/>
      <c r="AF891" s="32"/>
      <c r="AG891" s="10"/>
      <c r="AH891" s="32"/>
      <c r="AI891" s="10"/>
      <c r="AJ891" s="32"/>
      <c r="AK891" s="10"/>
      <c r="AL891" s="32"/>
      <c r="AM891" s="10"/>
      <c r="AN891" s="32"/>
      <c r="AO891" s="10"/>
      <c r="AP891" s="32"/>
      <c r="AQ891" s="10"/>
      <c r="AR891" s="32"/>
      <c r="AS891" s="10"/>
      <c r="AT891" s="32"/>
      <c r="AU891" s="10"/>
      <c r="AV891" s="32"/>
      <c r="AW891" s="10"/>
      <c r="AX891" s="242"/>
      <c r="AY891" s="10"/>
      <c r="AZ891" s="32"/>
      <c r="BA891" s="10"/>
      <c r="BB891" s="242"/>
      <c r="BC891" s="10"/>
      <c r="BD891" s="242"/>
      <c r="BE891" s="7"/>
      <c r="BF891" s="247"/>
      <c r="BG891" s="10"/>
      <c r="BH891" s="242"/>
      <c r="BI891" s="7"/>
      <c r="BJ891" s="247"/>
      <c r="BK891" s="7"/>
      <c r="BL891" s="247"/>
      <c r="BM891" s="7"/>
      <c r="BN891" s="8"/>
      <c r="BO891" s="7"/>
      <c r="BP891" s="247"/>
      <c r="BQ891" s="7"/>
      <c r="BR891" s="247"/>
      <c r="BS891" s="7"/>
      <c r="BT891" s="247"/>
      <c r="BU891" s="7"/>
      <c r="BV891" s="247"/>
      <c r="BW891" s="7"/>
      <c r="BX891" s="8"/>
      <c r="BY891" s="7"/>
      <c r="BZ891" s="8"/>
      <c r="CB891" s="41"/>
      <c r="CC891" s="41">
        <f t="shared" si="60"/>
        <v>0</v>
      </c>
    </row>
    <row r="892" spans="2:81" x14ac:dyDescent="0.25">
      <c r="B892" s="6"/>
      <c r="C892" s="10"/>
      <c r="D892" s="32"/>
      <c r="E892" s="10"/>
      <c r="F892" s="32"/>
      <c r="G892" s="10"/>
      <c r="H892" s="32"/>
      <c r="I892" s="10"/>
      <c r="J892" s="32"/>
      <c r="K892" s="10"/>
      <c r="L892" s="32"/>
      <c r="M892" s="10"/>
      <c r="N892" s="32"/>
      <c r="O892" s="10"/>
      <c r="P892" s="32"/>
      <c r="Q892" s="10"/>
      <c r="R892" s="32"/>
      <c r="S892" s="10"/>
      <c r="T892" s="32"/>
      <c r="U892" s="10"/>
      <c r="V892" s="32"/>
      <c r="W892" s="10"/>
      <c r="X892" s="32"/>
      <c r="Y892" s="10"/>
      <c r="Z892" s="32"/>
      <c r="AA892" s="10"/>
      <c r="AB892" s="32"/>
      <c r="AC892" s="10"/>
      <c r="AD892" s="32"/>
      <c r="AE892" s="10"/>
      <c r="AF892" s="32"/>
      <c r="AG892" s="10"/>
      <c r="AH892" s="32"/>
      <c r="AI892" s="10"/>
      <c r="AJ892" s="32"/>
      <c r="AK892" s="10"/>
      <c r="AL892" s="32"/>
      <c r="AM892" s="10"/>
      <c r="AN892" s="32"/>
      <c r="AO892" s="10"/>
      <c r="AP892" s="32"/>
      <c r="AQ892" s="10"/>
      <c r="AR892" s="32"/>
      <c r="AS892" s="10"/>
      <c r="AT892" s="32"/>
      <c r="AU892" s="10"/>
      <c r="AV892" s="32"/>
      <c r="AW892" s="10"/>
      <c r="AX892" s="242"/>
      <c r="AY892" s="10"/>
      <c r="AZ892" s="32"/>
      <c r="BA892" s="10"/>
      <c r="BB892" s="242"/>
      <c r="BC892" s="10"/>
      <c r="BD892" s="242"/>
      <c r="BE892" s="7"/>
      <c r="BF892" s="247"/>
      <c r="BG892" s="10"/>
      <c r="BH892" s="242"/>
      <c r="BI892" s="7"/>
      <c r="BJ892" s="247"/>
      <c r="BK892" s="7"/>
      <c r="BL892" s="247"/>
      <c r="BM892" s="7"/>
      <c r="BN892" s="8"/>
      <c r="BO892" s="7"/>
      <c r="BP892" s="247"/>
      <c r="BQ892" s="7"/>
      <c r="BR892" s="247"/>
      <c r="BS892" s="7"/>
      <c r="BT892" s="247"/>
      <c r="BU892" s="7"/>
      <c r="BV892" s="247"/>
      <c r="BW892" s="7"/>
      <c r="BX892" s="8"/>
      <c r="BY892" s="7"/>
      <c r="BZ892" s="8"/>
      <c r="CB892" s="41"/>
      <c r="CC892" s="41">
        <f t="shared" si="60"/>
        <v>0</v>
      </c>
    </row>
    <row r="893" spans="2:81" x14ac:dyDescent="0.25">
      <c r="B893" s="6"/>
      <c r="C893" s="10"/>
      <c r="D893" s="32"/>
      <c r="E893" s="10"/>
      <c r="F893" s="32"/>
      <c r="G893" s="10"/>
      <c r="H893" s="32"/>
      <c r="I893" s="10"/>
      <c r="J893" s="32"/>
      <c r="K893" s="10"/>
      <c r="L893" s="32"/>
      <c r="M893" s="10"/>
      <c r="N893" s="32"/>
      <c r="O893" s="10"/>
      <c r="P893" s="32"/>
      <c r="Q893" s="10"/>
      <c r="R893" s="32"/>
      <c r="S893" s="10"/>
      <c r="T893" s="32"/>
      <c r="U893" s="10"/>
      <c r="V893" s="32"/>
      <c r="W893" s="10"/>
      <c r="X893" s="32"/>
      <c r="Y893" s="10"/>
      <c r="Z893" s="32"/>
      <c r="AA893" s="10"/>
      <c r="AB893" s="32"/>
      <c r="AC893" s="10"/>
      <c r="AD893" s="32"/>
      <c r="AE893" s="10"/>
      <c r="AF893" s="32"/>
      <c r="AG893" s="10"/>
      <c r="AH893" s="32"/>
      <c r="AI893" s="10"/>
      <c r="AJ893" s="32"/>
      <c r="AK893" s="10"/>
      <c r="AL893" s="32"/>
      <c r="AM893" s="10"/>
      <c r="AN893" s="32"/>
      <c r="AO893" s="10"/>
      <c r="AP893" s="32"/>
      <c r="AQ893" s="10"/>
      <c r="AR893" s="32"/>
      <c r="AS893" s="10"/>
      <c r="AT893" s="32"/>
      <c r="AU893" s="10"/>
      <c r="AV893" s="32"/>
      <c r="AW893" s="10"/>
      <c r="AX893" s="242"/>
      <c r="AY893" s="10"/>
      <c r="AZ893" s="32"/>
      <c r="BA893" s="10"/>
      <c r="BB893" s="242"/>
      <c r="BC893" s="10"/>
      <c r="BD893" s="242"/>
      <c r="BE893" s="7"/>
      <c r="BF893" s="247"/>
      <c r="BG893" s="10"/>
      <c r="BH893" s="242"/>
      <c r="BI893" s="7"/>
      <c r="BJ893" s="247"/>
      <c r="BK893" s="7"/>
      <c r="BL893" s="247"/>
      <c r="BM893" s="7"/>
      <c r="BN893" s="8"/>
      <c r="BO893" s="7"/>
      <c r="BP893" s="247"/>
      <c r="BQ893" s="7"/>
      <c r="BR893" s="247"/>
      <c r="BS893" s="7"/>
      <c r="BT893" s="247"/>
      <c r="BU893" s="7"/>
      <c r="BV893" s="247"/>
      <c r="BW893" s="7"/>
      <c r="BX893" s="8"/>
      <c r="BY893" s="7"/>
      <c r="BZ893" s="8"/>
      <c r="CB893" s="41"/>
      <c r="CC893" s="41">
        <f t="shared" si="60"/>
        <v>0</v>
      </c>
    </row>
    <row r="894" spans="2:81" x14ac:dyDescent="0.25">
      <c r="B894" s="6"/>
      <c r="C894" s="10"/>
      <c r="D894" s="32"/>
      <c r="E894" s="10"/>
      <c r="F894" s="32"/>
      <c r="G894" s="10"/>
      <c r="H894" s="32"/>
      <c r="I894" s="10"/>
      <c r="J894" s="32"/>
      <c r="K894" s="10"/>
      <c r="L894" s="32"/>
      <c r="M894" s="10"/>
      <c r="N894" s="32"/>
      <c r="O894" s="10"/>
      <c r="P894" s="32"/>
      <c r="Q894" s="10"/>
      <c r="R894" s="32"/>
      <c r="S894" s="10"/>
      <c r="T894" s="32"/>
      <c r="U894" s="10"/>
      <c r="V894" s="32"/>
      <c r="W894" s="10"/>
      <c r="X894" s="32"/>
      <c r="Y894" s="10"/>
      <c r="Z894" s="32"/>
      <c r="AA894" s="10"/>
      <c r="AB894" s="32"/>
      <c r="AC894" s="10"/>
      <c r="AD894" s="32"/>
      <c r="AE894" s="10"/>
      <c r="AF894" s="32"/>
      <c r="AG894" s="10"/>
      <c r="AH894" s="32"/>
      <c r="AI894" s="10"/>
      <c r="AJ894" s="32"/>
      <c r="AK894" s="10"/>
      <c r="AL894" s="32"/>
      <c r="AM894" s="10"/>
      <c r="AN894" s="32"/>
      <c r="AO894" s="10"/>
      <c r="AP894" s="32"/>
      <c r="AQ894" s="10"/>
      <c r="AR894" s="32"/>
      <c r="AS894" s="10"/>
      <c r="AT894" s="32"/>
      <c r="AU894" s="10"/>
      <c r="AV894" s="32"/>
      <c r="AW894" s="10"/>
      <c r="AX894" s="242"/>
      <c r="AY894" s="10"/>
      <c r="AZ894" s="32"/>
      <c r="BA894" s="10"/>
      <c r="BB894" s="242"/>
      <c r="BC894" s="10"/>
      <c r="BD894" s="242"/>
      <c r="BE894" s="7"/>
      <c r="BF894" s="247"/>
      <c r="BG894" s="10"/>
      <c r="BH894" s="242"/>
      <c r="BI894" s="7"/>
      <c r="BJ894" s="247"/>
      <c r="BK894" s="7"/>
      <c r="BL894" s="247"/>
      <c r="BM894" s="7"/>
      <c r="BN894" s="8"/>
      <c r="BO894" s="7"/>
      <c r="BP894" s="247"/>
      <c r="BQ894" s="7"/>
      <c r="BR894" s="247"/>
      <c r="BS894" s="7"/>
      <c r="BT894" s="247"/>
      <c r="BU894" s="7"/>
      <c r="BV894" s="247"/>
      <c r="BW894" s="7"/>
      <c r="BX894" s="8"/>
      <c r="BY894" s="7"/>
      <c r="BZ894" s="8"/>
      <c r="CB894" s="41"/>
      <c r="CC894" s="41">
        <f t="shared" si="60"/>
        <v>0</v>
      </c>
    </row>
    <row r="895" spans="2:81" x14ac:dyDescent="0.25">
      <c r="B895" s="6"/>
      <c r="C895" s="10"/>
      <c r="D895" s="32"/>
      <c r="E895" s="10"/>
      <c r="F895" s="32"/>
      <c r="G895" s="10"/>
      <c r="H895" s="32"/>
      <c r="I895" s="10"/>
      <c r="J895" s="32"/>
      <c r="K895" s="10"/>
      <c r="L895" s="32"/>
      <c r="M895" s="10"/>
      <c r="N895" s="32"/>
      <c r="O895" s="10"/>
      <c r="P895" s="32"/>
      <c r="Q895" s="10"/>
      <c r="R895" s="32"/>
      <c r="S895" s="10"/>
      <c r="T895" s="32"/>
      <c r="U895" s="10"/>
      <c r="V895" s="32"/>
      <c r="W895" s="10"/>
      <c r="X895" s="32"/>
      <c r="Y895" s="10"/>
      <c r="Z895" s="32"/>
      <c r="AA895" s="10"/>
      <c r="AB895" s="32"/>
      <c r="AC895" s="10"/>
      <c r="AD895" s="32"/>
      <c r="AE895" s="10"/>
      <c r="AF895" s="32"/>
      <c r="AG895" s="10"/>
      <c r="AH895" s="32"/>
      <c r="AI895" s="10"/>
      <c r="AJ895" s="32"/>
      <c r="AK895" s="10"/>
      <c r="AL895" s="32"/>
      <c r="AM895" s="10"/>
      <c r="AN895" s="32"/>
      <c r="AO895" s="10"/>
      <c r="AP895" s="32"/>
      <c r="AQ895" s="10"/>
      <c r="AR895" s="32"/>
      <c r="AS895" s="10"/>
      <c r="AT895" s="32"/>
      <c r="AU895" s="10"/>
      <c r="AV895" s="32"/>
      <c r="AW895" s="10"/>
      <c r="AX895" s="242"/>
      <c r="AY895" s="10"/>
      <c r="AZ895" s="32"/>
      <c r="BA895" s="10"/>
      <c r="BB895" s="242"/>
      <c r="BC895" s="10"/>
      <c r="BD895" s="242"/>
      <c r="BE895" s="7"/>
      <c r="BF895" s="247"/>
      <c r="BG895" s="10"/>
      <c r="BH895" s="242"/>
      <c r="BI895" s="7"/>
      <c r="BJ895" s="247"/>
      <c r="BK895" s="7"/>
      <c r="BL895" s="247"/>
      <c r="BM895" s="7"/>
      <c r="BN895" s="8"/>
      <c r="BO895" s="7"/>
      <c r="BP895" s="247"/>
      <c r="BQ895" s="7"/>
      <c r="BR895" s="247"/>
      <c r="BS895" s="7"/>
      <c r="BT895" s="247"/>
      <c r="BU895" s="7"/>
      <c r="BV895" s="247"/>
      <c r="BW895" s="7"/>
      <c r="BX895" s="8"/>
      <c r="BY895" s="7"/>
      <c r="BZ895" s="8"/>
      <c r="CB895" s="41"/>
      <c r="CC895" s="41">
        <f t="shared" si="60"/>
        <v>0</v>
      </c>
    </row>
    <row r="896" spans="2:81" x14ac:dyDescent="0.25">
      <c r="B896" s="6"/>
      <c r="C896" s="10"/>
      <c r="D896" s="32"/>
      <c r="E896" s="10"/>
      <c r="F896" s="32"/>
      <c r="G896" s="10"/>
      <c r="H896" s="32"/>
      <c r="I896" s="10"/>
      <c r="J896" s="32"/>
      <c r="K896" s="10"/>
      <c r="L896" s="32"/>
      <c r="M896" s="10"/>
      <c r="N896" s="32"/>
      <c r="O896" s="10"/>
      <c r="P896" s="32"/>
      <c r="Q896" s="10"/>
      <c r="R896" s="32"/>
      <c r="S896" s="10"/>
      <c r="T896" s="32"/>
      <c r="U896" s="10"/>
      <c r="V896" s="32"/>
      <c r="W896" s="10"/>
      <c r="X896" s="32"/>
      <c r="Y896" s="10"/>
      <c r="Z896" s="32"/>
      <c r="AA896" s="10"/>
      <c r="AB896" s="32"/>
      <c r="AC896" s="10"/>
      <c r="AD896" s="32"/>
      <c r="AE896" s="10"/>
      <c r="AF896" s="32"/>
      <c r="AG896" s="10"/>
      <c r="AH896" s="32"/>
      <c r="AI896" s="10"/>
      <c r="AJ896" s="32"/>
      <c r="AK896" s="10"/>
      <c r="AL896" s="32"/>
      <c r="AM896" s="10"/>
      <c r="AN896" s="32"/>
      <c r="AO896" s="10"/>
      <c r="AP896" s="32"/>
      <c r="AQ896" s="10"/>
      <c r="AR896" s="32"/>
      <c r="AS896" s="10"/>
      <c r="AT896" s="32"/>
      <c r="AU896" s="10"/>
      <c r="AV896" s="32"/>
      <c r="AW896" s="10"/>
      <c r="AX896" s="242"/>
      <c r="AY896" s="10"/>
      <c r="AZ896" s="32"/>
      <c r="BA896" s="10"/>
      <c r="BB896" s="242"/>
      <c r="BC896" s="10"/>
      <c r="BD896" s="242"/>
      <c r="BE896" s="7"/>
      <c r="BF896" s="247"/>
      <c r="BG896" s="10"/>
      <c r="BH896" s="242"/>
      <c r="BI896" s="7"/>
      <c r="BJ896" s="247"/>
      <c r="BK896" s="7"/>
      <c r="BL896" s="247"/>
      <c r="BM896" s="7"/>
      <c r="BN896" s="8"/>
      <c r="BO896" s="7"/>
      <c r="BP896" s="247"/>
      <c r="BQ896" s="7"/>
      <c r="BR896" s="247"/>
      <c r="BS896" s="7"/>
      <c r="BT896" s="247"/>
      <c r="BU896" s="7"/>
      <c r="BV896" s="247"/>
      <c r="BW896" s="7"/>
      <c r="BX896" s="8"/>
      <c r="BY896" s="7"/>
      <c r="BZ896" s="8"/>
      <c r="CB896" s="41"/>
      <c r="CC896" s="41">
        <f t="shared" si="60"/>
        <v>0</v>
      </c>
    </row>
    <row r="897" spans="2:81" x14ac:dyDescent="0.25">
      <c r="B897" s="6"/>
      <c r="C897" s="10"/>
      <c r="D897" s="32"/>
      <c r="E897" s="10"/>
      <c r="F897" s="32"/>
      <c r="G897" s="10"/>
      <c r="H897" s="32"/>
      <c r="I897" s="10"/>
      <c r="J897" s="32"/>
      <c r="K897" s="10"/>
      <c r="L897" s="32"/>
      <c r="M897" s="10"/>
      <c r="N897" s="32"/>
      <c r="O897" s="10"/>
      <c r="P897" s="32"/>
      <c r="Q897" s="10"/>
      <c r="R897" s="32"/>
      <c r="S897" s="10"/>
      <c r="T897" s="32"/>
      <c r="U897" s="10"/>
      <c r="V897" s="32"/>
      <c r="W897" s="10"/>
      <c r="X897" s="32"/>
      <c r="Y897" s="10"/>
      <c r="Z897" s="32"/>
      <c r="AA897" s="10"/>
      <c r="AB897" s="32"/>
      <c r="AC897" s="10"/>
      <c r="AD897" s="32"/>
      <c r="AE897" s="10"/>
      <c r="AF897" s="32"/>
      <c r="AG897" s="10"/>
      <c r="AH897" s="32"/>
      <c r="AI897" s="10"/>
      <c r="AJ897" s="32"/>
      <c r="AK897" s="10"/>
      <c r="AL897" s="32"/>
      <c r="AM897" s="10"/>
      <c r="AN897" s="32"/>
      <c r="AO897" s="10"/>
      <c r="AP897" s="32"/>
      <c r="AQ897" s="10"/>
      <c r="AR897" s="32"/>
      <c r="AS897" s="10"/>
      <c r="AT897" s="32"/>
      <c r="AU897" s="10"/>
      <c r="AV897" s="32"/>
      <c r="AW897" s="10"/>
      <c r="AX897" s="242"/>
      <c r="AY897" s="10"/>
      <c r="AZ897" s="32"/>
      <c r="BA897" s="10"/>
      <c r="BB897" s="242"/>
      <c r="BC897" s="10"/>
      <c r="BD897" s="242"/>
      <c r="BE897" s="7"/>
      <c r="BF897" s="247"/>
      <c r="BG897" s="10"/>
      <c r="BH897" s="242"/>
      <c r="BI897" s="7"/>
      <c r="BJ897" s="247"/>
      <c r="BK897" s="7"/>
      <c r="BL897" s="247"/>
      <c r="BM897" s="7"/>
      <c r="BN897" s="8"/>
      <c r="BO897" s="7"/>
      <c r="BP897" s="247"/>
      <c r="BQ897" s="7"/>
      <c r="BR897" s="247"/>
      <c r="BS897" s="7"/>
      <c r="BT897" s="247"/>
      <c r="BU897" s="7"/>
      <c r="BV897" s="247"/>
      <c r="BW897" s="7"/>
      <c r="BX897" s="8"/>
      <c r="BY897" s="7"/>
      <c r="BZ897" s="8"/>
      <c r="CB897" s="41"/>
      <c r="CC897" s="41">
        <f t="shared" si="60"/>
        <v>0</v>
      </c>
    </row>
    <row r="898" spans="2:81" x14ac:dyDescent="0.25">
      <c r="B898" s="6"/>
      <c r="C898" s="10"/>
      <c r="D898" s="32"/>
      <c r="E898" s="10"/>
      <c r="F898" s="32"/>
      <c r="G898" s="10"/>
      <c r="H898" s="32"/>
      <c r="I898" s="10"/>
      <c r="J898" s="32"/>
      <c r="K898" s="10"/>
      <c r="L898" s="32"/>
      <c r="M898" s="10"/>
      <c r="N898" s="32"/>
      <c r="O898" s="10"/>
      <c r="P898" s="32"/>
      <c r="Q898" s="10"/>
      <c r="R898" s="32"/>
      <c r="S898" s="10"/>
      <c r="T898" s="32"/>
      <c r="U898" s="10"/>
      <c r="V898" s="32"/>
      <c r="W898" s="10"/>
      <c r="X898" s="32"/>
      <c r="Y898" s="10"/>
      <c r="Z898" s="32"/>
      <c r="AA898" s="10"/>
      <c r="AB898" s="32"/>
      <c r="AC898" s="10"/>
      <c r="AD898" s="32"/>
      <c r="AE898" s="10"/>
      <c r="AF898" s="32"/>
      <c r="AG898" s="10"/>
      <c r="AH898" s="32"/>
      <c r="AI898" s="10"/>
      <c r="AJ898" s="32"/>
      <c r="AK898" s="10"/>
      <c r="AL898" s="32"/>
      <c r="AM898" s="10"/>
      <c r="AN898" s="32"/>
      <c r="AO898" s="10"/>
      <c r="AP898" s="32"/>
      <c r="AQ898" s="10"/>
      <c r="AR898" s="32"/>
      <c r="AS898" s="10"/>
      <c r="AT898" s="32"/>
      <c r="AU898" s="10"/>
      <c r="AV898" s="32"/>
      <c r="AW898" s="10"/>
      <c r="AX898" s="242"/>
      <c r="AY898" s="10"/>
      <c r="AZ898" s="32"/>
      <c r="BA898" s="10"/>
      <c r="BB898" s="242"/>
      <c r="BC898" s="10"/>
      <c r="BD898" s="242"/>
      <c r="BE898" s="7"/>
      <c r="BF898" s="247"/>
      <c r="BG898" s="10"/>
      <c r="BH898" s="242"/>
      <c r="BI898" s="7"/>
      <c r="BJ898" s="247"/>
      <c r="BK898" s="7"/>
      <c r="BL898" s="247"/>
      <c r="BM898" s="7"/>
      <c r="BN898" s="8"/>
      <c r="BO898" s="7"/>
      <c r="BP898" s="247"/>
      <c r="BQ898" s="7"/>
      <c r="BR898" s="247"/>
      <c r="BS898" s="7"/>
      <c r="BT898" s="247"/>
      <c r="BU898" s="7"/>
      <c r="BV898" s="247"/>
      <c r="BW898" s="7"/>
      <c r="BX898" s="8"/>
      <c r="BY898" s="7"/>
      <c r="BZ898" s="8"/>
      <c r="CB898" s="41"/>
      <c r="CC898" s="41">
        <f t="shared" si="60"/>
        <v>0</v>
      </c>
    </row>
    <row r="899" spans="2:81" x14ac:dyDescent="0.25">
      <c r="B899" s="6"/>
      <c r="C899" s="10"/>
      <c r="D899" s="32"/>
      <c r="E899" s="10"/>
      <c r="F899" s="32"/>
      <c r="G899" s="10"/>
      <c r="H899" s="32"/>
      <c r="I899" s="10"/>
      <c r="J899" s="32"/>
      <c r="K899" s="10"/>
      <c r="L899" s="32"/>
      <c r="M899" s="10"/>
      <c r="N899" s="32"/>
      <c r="O899" s="10"/>
      <c r="P899" s="32"/>
      <c r="Q899" s="10"/>
      <c r="R899" s="32"/>
      <c r="S899" s="10"/>
      <c r="T899" s="32"/>
      <c r="U899" s="10"/>
      <c r="V899" s="32"/>
      <c r="W899" s="10"/>
      <c r="X899" s="32"/>
      <c r="Y899" s="10"/>
      <c r="Z899" s="32"/>
      <c r="AA899" s="10"/>
      <c r="AB899" s="32"/>
      <c r="AC899" s="10"/>
      <c r="AD899" s="32"/>
      <c r="AE899" s="10"/>
      <c r="AF899" s="32"/>
      <c r="AG899" s="10"/>
      <c r="AH899" s="32"/>
      <c r="AI899" s="10"/>
      <c r="AJ899" s="32"/>
      <c r="AK899" s="10"/>
      <c r="AL899" s="32"/>
      <c r="AM899" s="10"/>
      <c r="AN899" s="32"/>
      <c r="AO899" s="10"/>
      <c r="AP899" s="32"/>
      <c r="AQ899" s="10"/>
      <c r="AR899" s="32"/>
      <c r="AS899" s="10"/>
      <c r="AT899" s="32"/>
      <c r="AU899" s="10"/>
      <c r="AV899" s="32"/>
      <c r="AW899" s="10"/>
      <c r="AX899" s="242"/>
      <c r="AY899" s="10"/>
      <c r="AZ899" s="32"/>
      <c r="BA899" s="10"/>
      <c r="BB899" s="242"/>
      <c r="BC899" s="10"/>
      <c r="BD899" s="242"/>
      <c r="BE899" s="7"/>
      <c r="BF899" s="247"/>
      <c r="BG899" s="10"/>
      <c r="BH899" s="242"/>
      <c r="BI899" s="7"/>
      <c r="BJ899" s="247"/>
      <c r="BK899" s="7"/>
      <c r="BL899" s="247"/>
      <c r="BM899" s="7"/>
      <c r="BN899" s="8"/>
      <c r="BO899" s="7"/>
      <c r="BP899" s="247"/>
      <c r="BQ899" s="7"/>
      <c r="BR899" s="247"/>
      <c r="BS899" s="7"/>
      <c r="BT899" s="247"/>
      <c r="BU899" s="7"/>
      <c r="BV899" s="247"/>
      <c r="BW899" s="7"/>
      <c r="BX899" s="8"/>
      <c r="BY899" s="7"/>
      <c r="BZ899" s="8"/>
      <c r="CB899" s="41"/>
      <c r="CC899" s="41">
        <f t="shared" si="60"/>
        <v>0</v>
      </c>
    </row>
    <row r="900" spans="2:81" x14ac:dyDescent="0.25">
      <c r="B900" s="6"/>
      <c r="C900" s="10"/>
      <c r="D900" s="32"/>
      <c r="E900" s="10"/>
      <c r="F900" s="32"/>
      <c r="G900" s="10"/>
      <c r="H900" s="32"/>
      <c r="I900" s="10"/>
      <c r="J900" s="32"/>
      <c r="K900" s="10"/>
      <c r="L900" s="32"/>
      <c r="M900" s="10"/>
      <c r="N900" s="32"/>
      <c r="O900" s="10"/>
      <c r="P900" s="32"/>
      <c r="Q900" s="10"/>
      <c r="R900" s="32"/>
      <c r="S900" s="10"/>
      <c r="T900" s="32"/>
      <c r="U900" s="10"/>
      <c r="V900" s="32"/>
      <c r="W900" s="10"/>
      <c r="X900" s="32"/>
      <c r="Y900" s="10"/>
      <c r="Z900" s="32"/>
      <c r="AA900" s="10"/>
      <c r="AB900" s="32"/>
      <c r="AC900" s="10"/>
      <c r="AD900" s="32"/>
      <c r="AE900" s="10"/>
      <c r="AF900" s="32"/>
      <c r="AG900" s="10"/>
      <c r="AH900" s="32"/>
      <c r="AI900" s="10"/>
      <c r="AJ900" s="32"/>
      <c r="AK900" s="10"/>
      <c r="AL900" s="32"/>
      <c r="AM900" s="10"/>
      <c r="AN900" s="32"/>
      <c r="AO900" s="10"/>
      <c r="AP900" s="32"/>
      <c r="AQ900" s="10"/>
      <c r="AR900" s="32"/>
      <c r="AS900" s="10"/>
      <c r="AT900" s="32"/>
      <c r="AU900" s="10"/>
      <c r="AV900" s="32"/>
      <c r="AW900" s="10"/>
      <c r="AX900" s="242"/>
      <c r="AY900" s="10"/>
      <c r="AZ900" s="32"/>
      <c r="BA900" s="10"/>
      <c r="BB900" s="242"/>
      <c r="BC900" s="10"/>
      <c r="BD900" s="242"/>
      <c r="BE900" s="7"/>
      <c r="BF900" s="247"/>
      <c r="BG900" s="10"/>
      <c r="BH900" s="242"/>
      <c r="BI900" s="7"/>
      <c r="BJ900" s="247"/>
      <c r="BK900" s="7"/>
      <c r="BL900" s="247"/>
      <c r="BM900" s="7"/>
      <c r="BN900" s="8"/>
      <c r="BO900" s="7"/>
      <c r="BP900" s="247"/>
      <c r="BQ900" s="7"/>
      <c r="BR900" s="247"/>
      <c r="BS900" s="7"/>
      <c r="BT900" s="247"/>
      <c r="BU900" s="7"/>
      <c r="BV900" s="247"/>
      <c r="BW900" s="7"/>
      <c r="BX900" s="8"/>
      <c r="BY900" s="7"/>
      <c r="BZ900" s="8"/>
      <c r="CB900" s="41"/>
      <c r="CC900" s="41">
        <f t="shared" si="60"/>
        <v>0</v>
      </c>
    </row>
    <row r="901" spans="2:81" x14ac:dyDescent="0.25">
      <c r="B901" s="6"/>
      <c r="C901" s="10"/>
      <c r="D901" s="32"/>
      <c r="E901" s="10"/>
      <c r="F901" s="32"/>
      <c r="G901" s="10"/>
      <c r="H901" s="32"/>
      <c r="I901" s="10"/>
      <c r="J901" s="32"/>
      <c r="K901" s="10"/>
      <c r="L901" s="32"/>
      <c r="M901" s="10"/>
      <c r="N901" s="32"/>
      <c r="O901" s="10"/>
      <c r="P901" s="32"/>
      <c r="Q901" s="10"/>
      <c r="R901" s="32"/>
      <c r="S901" s="10"/>
      <c r="T901" s="32"/>
      <c r="U901" s="10"/>
      <c r="V901" s="32"/>
      <c r="W901" s="10"/>
      <c r="X901" s="32"/>
      <c r="Y901" s="10"/>
      <c r="Z901" s="32"/>
      <c r="AA901" s="10"/>
      <c r="AB901" s="32"/>
      <c r="AC901" s="10"/>
      <c r="AD901" s="32"/>
      <c r="AE901" s="10"/>
      <c r="AF901" s="32"/>
      <c r="AG901" s="10"/>
      <c r="AH901" s="32"/>
      <c r="AI901" s="10"/>
      <c r="AJ901" s="32"/>
      <c r="AK901" s="10"/>
      <c r="AL901" s="32"/>
      <c r="AM901" s="10"/>
      <c r="AN901" s="32"/>
      <c r="AO901" s="10"/>
      <c r="AP901" s="32"/>
      <c r="AQ901" s="10"/>
      <c r="AR901" s="32"/>
      <c r="AS901" s="10"/>
      <c r="AT901" s="32"/>
      <c r="AU901" s="10"/>
      <c r="AV901" s="32"/>
      <c r="AW901" s="10"/>
      <c r="AX901" s="242"/>
      <c r="AY901" s="10"/>
      <c r="AZ901" s="32"/>
      <c r="BA901" s="10"/>
      <c r="BB901" s="242"/>
      <c r="BC901" s="10"/>
      <c r="BD901" s="242"/>
      <c r="BE901" s="7"/>
      <c r="BF901" s="247"/>
      <c r="BG901" s="10"/>
      <c r="BH901" s="242"/>
      <c r="BI901" s="7"/>
      <c r="BJ901" s="247"/>
      <c r="BK901" s="7"/>
      <c r="BL901" s="247"/>
      <c r="BM901" s="7"/>
      <c r="BN901" s="8"/>
      <c r="BO901" s="7"/>
      <c r="BP901" s="247"/>
      <c r="BQ901" s="7"/>
      <c r="BR901" s="247"/>
      <c r="BS901" s="7"/>
      <c r="BT901" s="247"/>
      <c r="BU901" s="7"/>
      <c r="BV901" s="247"/>
      <c r="BW901" s="7"/>
      <c r="BX901" s="8"/>
      <c r="BY901" s="7"/>
      <c r="BZ901" s="8"/>
      <c r="CB901" s="41"/>
      <c r="CC901" s="41">
        <f t="shared" si="60"/>
        <v>0</v>
      </c>
    </row>
    <row r="902" spans="2:81" x14ac:dyDescent="0.25">
      <c r="B902" s="6"/>
      <c r="C902" s="10"/>
      <c r="D902" s="32"/>
      <c r="E902" s="10"/>
      <c r="F902" s="32"/>
      <c r="G902" s="10"/>
      <c r="H902" s="32"/>
      <c r="I902" s="10"/>
      <c r="J902" s="32"/>
      <c r="K902" s="10"/>
      <c r="L902" s="32"/>
      <c r="M902" s="10"/>
      <c r="N902" s="32"/>
      <c r="O902" s="10"/>
      <c r="P902" s="32"/>
      <c r="Q902" s="10"/>
      <c r="R902" s="32"/>
      <c r="S902" s="10"/>
      <c r="T902" s="32"/>
      <c r="U902" s="10"/>
      <c r="V902" s="32"/>
      <c r="W902" s="10"/>
      <c r="X902" s="32"/>
      <c r="Y902" s="10"/>
      <c r="Z902" s="32"/>
      <c r="AA902" s="10"/>
      <c r="AB902" s="32"/>
      <c r="AC902" s="10"/>
      <c r="AD902" s="32"/>
      <c r="AE902" s="10"/>
      <c r="AF902" s="32"/>
      <c r="AG902" s="10"/>
      <c r="AH902" s="32"/>
      <c r="AI902" s="10"/>
      <c r="AJ902" s="32"/>
      <c r="AK902" s="10"/>
      <c r="AL902" s="32"/>
      <c r="AM902" s="10"/>
      <c r="AN902" s="32"/>
      <c r="AO902" s="10"/>
      <c r="AP902" s="32"/>
      <c r="AQ902" s="10"/>
      <c r="AR902" s="32"/>
      <c r="AS902" s="10"/>
      <c r="AT902" s="32"/>
      <c r="AU902" s="10"/>
      <c r="AV902" s="32"/>
      <c r="AW902" s="10"/>
      <c r="AX902" s="242"/>
      <c r="AY902" s="10"/>
      <c r="AZ902" s="32"/>
      <c r="BA902" s="10"/>
      <c r="BB902" s="242"/>
      <c r="BC902" s="10"/>
      <c r="BD902" s="242"/>
      <c r="BE902" s="7"/>
      <c r="BF902" s="247"/>
      <c r="BG902" s="10"/>
      <c r="BH902" s="242"/>
      <c r="BI902" s="7"/>
      <c r="BJ902" s="247"/>
      <c r="BK902" s="7"/>
      <c r="BL902" s="247"/>
      <c r="BM902" s="7"/>
      <c r="BN902" s="8"/>
      <c r="BO902" s="7"/>
      <c r="BP902" s="247"/>
      <c r="BQ902" s="7"/>
      <c r="BR902" s="247"/>
      <c r="BS902" s="7"/>
      <c r="BT902" s="247"/>
      <c r="BU902" s="7"/>
      <c r="BV902" s="247"/>
      <c r="BW902" s="7"/>
      <c r="BX902" s="8"/>
      <c r="BY902" s="7"/>
      <c r="BZ902" s="8"/>
      <c r="CB902" s="41"/>
      <c r="CC902" s="41">
        <f t="shared" si="60"/>
        <v>0</v>
      </c>
    </row>
    <row r="903" spans="2:81" x14ac:dyDescent="0.25">
      <c r="B903" s="6"/>
      <c r="C903" s="10"/>
      <c r="D903" s="32"/>
      <c r="E903" s="10"/>
      <c r="F903" s="32"/>
      <c r="G903" s="10"/>
      <c r="H903" s="32"/>
      <c r="I903" s="10"/>
      <c r="J903" s="32"/>
      <c r="K903" s="10"/>
      <c r="L903" s="32"/>
      <c r="M903" s="10"/>
      <c r="N903" s="32"/>
      <c r="O903" s="10"/>
      <c r="P903" s="32"/>
      <c r="Q903" s="10"/>
      <c r="R903" s="32"/>
      <c r="S903" s="10"/>
      <c r="T903" s="32"/>
      <c r="U903" s="10"/>
      <c r="V903" s="32"/>
      <c r="W903" s="10"/>
      <c r="X903" s="32"/>
      <c r="Y903" s="10"/>
      <c r="Z903" s="32"/>
      <c r="AA903" s="10"/>
      <c r="AB903" s="32"/>
      <c r="AC903" s="10"/>
      <c r="AD903" s="32"/>
      <c r="AE903" s="10"/>
      <c r="AF903" s="32"/>
      <c r="AG903" s="10"/>
      <c r="AH903" s="32"/>
      <c r="AI903" s="10"/>
      <c r="AJ903" s="32"/>
      <c r="AK903" s="10"/>
      <c r="AL903" s="32"/>
      <c r="AM903" s="10"/>
      <c r="AN903" s="32"/>
      <c r="AO903" s="10"/>
      <c r="AP903" s="32"/>
      <c r="AQ903" s="10"/>
      <c r="AR903" s="32"/>
      <c r="AS903" s="10"/>
      <c r="AT903" s="32"/>
      <c r="AU903" s="10"/>
      <c r="AV903" s="32"/>
      <c r="AW903" s="10"/>
      <c r="AX903" s="242"/>
      <c r="AY903" s="10"/>
      <c r="AZ903" s="32"/>
      <c r="BA903" s="10"/>
      <c r="BB903" s="242"/>
      <c r="BC903" s="10"/>
      <c r="BD903" s="242"/>
      <c r="BE903" s="7"/>
      <c r="BF903" s="247"/>
      <c r="BG903" s="10"/>
      <c r="BH903" s="242"/>
      <c r="BI903" s="7"/>
      <c r="BJ903" s="247"/>
      <c r="BK903" s="7"/>
      <c r="BL903" s="247"/>
      <c r="BM903" s="7"/>
      <c r="BN903" s="8"/>
      <c r="BO903" s="7"/>
      <c r="BP903" s="247"/>
      <c r="BQ903" s="7"/>
      <c r="BR903" s="247"/>
      <c r="BS903" s="7"/>
      <c r="BT903" s="247"/>
      <c r="BU903" s="7"/>
      <c r="BV903" s="247"/>
      <c r="BW903" s="7"/>
      <c r="BX903" s="8"/>
      <c r="BY903" s="7"/>
      <c r="BZ903" s="8"/>
      <c r="CB903" s="41"/>
      <c r="CC903" s="41">
        <f t="shared" si="60"/>
        <v>0</v>
      </c>
    </row>
    <row r="904" spans="2:81" x14ac:dyDescent="0.25">
      <c r="B904" s="6"/>
      <c r="C904" s="10"/>
      <c r="D904" s="32"/>
      <c r="E904" s="10"/>
      <c r="F904" s="32"/>
      <c r="G904" s="10"/>
      <c r="H904" s="32"/>
      <c r="I904" s="10"/>
      <c r="J904" s="32"/>
      <c r="K904" s="10"/>
      <c r="L904" s="32"/>
      <c r="M904" s="10"/>
      <c r="N904" s="32"/>
      <c r="O904" s="10"/>
      <c r="P904" s="32"/>
      <c r="Q904" s="10"/>
      <c r="R904" s="32"/>
      <c r="S904" s="10"/>
      <c r="T904" s="32"/>
      <c r="U904" s="10"/>
      <c r="V904" s="32"/>
      <c r="W904" s="10"/>
      <c r="X904" s="32"/>
      <c r="Y904" s="10"/>
      <c r="Z904" s="32"/>
      <c r="AA904" s="10"/>
      <c r="AB904" s="32"/>
      <c r="AC904" s="10"/>
      <c r="AD904" s="32"/>
      <c r="AE904" s="10"/>
      <c r="AF904" s="32"/>
      <c r="AG904" s="10"/>
      <c r="AH904" s="32"/>
      <c r="AI904" s="10"/>
      <c r="AJ904" s="32"/>
      <c r="AK904" s="10"/>
      <c r="AL904" s="32"/>
      <c r="AM904" s="10"/>
      <c r="AN904" s="32"/>
      <c r="AO904" s="10"/>
      <c r="AP904" s="32"/>
      <c r="AQ904" s="10"/>
      <c r="AR904" s="32"/>
      <c r="AS904" s="10"/>
      <c r="AT904" s="32"/>
      <c r="AU904" s="10"/>
      <c r="AV904" s="32"/>
      <c r="AW904" s="10"/>
      <c r="AX904" s="242"/>
      <c r="AY904" s="10"/>
      <c r="AZ904" s="32"/>
      <c r="BA904" s="10"/>
      <c r="BB904" s="242"/>
      <c r="BC904" s="10"/>
      <c r="BD904" s="242"/>
      <c r="BE904" s="7"/>
      <c r="BF904" s="247"/>
      <c r="BG904" s="10"/>
      <c r="BH904" s="242"/>
      <c r="BI904" s="7"/>
      <c r="BJ904" s="247"/>
      <c r="BK904" s="7"/>
      <c r="BL904" s="247"/>
      <c r="BM904" s="7"/>
      <c r="BN904" s="8"/>
      <c r="BO904" s="7"/>
      <c r="BP904" s="247"/>
      <c r="BQ904" s="7"/>
      <c r="BR904" s="247"/>
      <c r="BS904" s="7"/>
      <c r="BT904" s="247"/>
      <c r="BU904" s="7"/>
      <c r="BV904" s="247"/>
      <c r="BW904" s="7"/>
      <c r="BX904" s="8"/>
      <c r="BY904" s="7"/>
      <c r="BZ904" s="8"/>
      <c r="CB904" s="41"/>
      <c r="CC904" s="41">
        <f t="shared" si="60"/>
        <v>0</v>
      </c>
    </row>
    <row r="905" spans="2:81" x14ac:dyDescent="0.25">
      <c r="B905" s="6"/>
      <c r="C905" s="10"/>
      <c r="D905" s="32"/>
      <c r="E905" s="10"/>
      <c r="F905" s="32"/>
      <c r="G905" s="10"/>
      <c r="H905" s="32"/>
      <c r="I905" s="10"/>
      <c r="J905" s="32"/>
      <c r="K905" s="10"/>
      <c r="L905" s="32"/>
      <c r="M905" s="10"/>
      <c r="N905" s="32"/>
      <c r="O905" s="10"/>
      <c r="P905" s="32"/>
      <c r="Q905" s="10"/>
      <c r="R905" s="32"/>
      <c r="S905" s="10"/>
      <c r="T905" s="32"/>
      <c r="U905" s="10"/>
      <c r="V905" s="32"/>
      <c r="W905" s="10"/>
      <c r="X905" s="32"/>
      <c r="Y905" s="10"/>
      <c r="Z905" s="32"/>
      <c r="AA905" s="10"/>
      <c r="AB905" s="32"/>
      <c r="AC905" s="10"/>
      <c r="AD905" s="32"/>
      <c r="AE905" s="10"/>
      <c r="AF905" s="32"/>
      <c r="AG905" s="10"/>
      <c r="AH905" s="32"/>
      <c r="AI905" s="10"/>
      <c r="AJ905" s="32"/>
      <c r="AK905" s="10"/>
      <c r="AL905" s="32"/>
      <c r="AM905" s="10"/>
      <c r="AN905" s="32"/>
      <c r="AO905" s="10"/>
      <c r="AP905" s="32"/>
      <c r="AQ905" s="10"/>
      <c r="AR905" s="32"/>
      <c r="AS905" s="10"/>
      <c r="AT905" s="32"/>
      <c r="AU905" s="10"/>
      <c r="AV905" s="32"/>
      <c r="AW905" s="10"/>
      <c r="AX905" s="242"/>
      <c r="AY905" s="10"/>
      <c r="AZ905" s="32"/>
      <c r="BA905" s="10"/>
      <c r="BB905" s="242"/>
      <c r="BC905" s="10"/>
      <c r="BD905" s="242"/>
      <c r="BE905" s="7"/>
      <c r="BF905" s="247"/>
      <c r="BG905" s="10"/>
      <c r="BH905" s="242"/>
      <c r="BI905" s="7"/>
      <c r="BJ905" s="247"/>
      <c r="BK905" s="7"/>
      <c r="BL905" s="247"/>
      <c r="BM905" s="7"/>
      <c r="BN905" s="8"/>
      <c r="BO905" s="7"/>
      <c r="BP905" s="247"/>
      <c r="BQ905" s="7"/>
      <c r="BR905" s="247"/>
      <c r="BS905" s="7"/>
      <c r="BT905" s="247"/>
      <c r="BU905" s="7"/>
      <c r="BV905" s="247"/>
      <c r="BW905" s="7"/>
      <c r="BX905" s="8"/>
      <c r="BY905" s="7"/>
      <c r="BZ905" s="8"/>
      <c r="CB905" s="41"/>
      <c r="CC905" s="41">
        <f t="shared" si="60"/>
        <v>0</v>
      </c>
    </row>
    <row r="906" spans="2:81" x14ac:dyDescent="0.25">
      <c r="B906" s="6"/>
      <c r="C906" s="10"/>
      <c r="D906" s="32"/>
      <c r="E906" s="10"/>
      <c r="F906" s="32"/>
      <c r="G906" s="10"/>
      <c r="H906" s="32"/>
      <c r="I906" s="10"/>
      <c r="J906" s="32"/>
      <c r="K906" s="10"/>
      <c r="L906" s="32"/>
      <c r="M906" s="10"/>
      <c r="N906" s="32"/>
      <c r="O906" s="10"/>
      <c r="P906" s="32"/>
      <c r="Q906" s="10"/>
      <c r="R906" s="32"/>
      <c r="S906" s="10"/>
      <c r="T906" s="32"/>
      <c r="U906" s="10"/>
      <c r="V906" s="32"/>
      <c r="W906" s="10"/>
      <c r="X906" s="32"/>
      <c r="Y906" s="10"/>
      <c r="Z906" s="32"/>
      <c r="AA906" s="10"/>
      <c r="AB906" s="32"/>
      <c r="AC906" s="10"/>
      <c r="AD906" s="32"/>
      <c r="AE906" s="10"/>
      <c r="AF906" s="32"/>
      <c r="AG906" s="10"/>
      <c r="AH906" s="32"/>
      <c r="AI906" s="10"/>
      <c r="AJ906" s="32"/>
      <c r="AK906" s="10"/>
      <c r="AL906" s="32"/>
      <c r="AM906" s="10"/>
      <c r="AN906" s="32"/>
      <c r="AO906" s="10"/>
      <c r="AP906" s="32"/>
      <c r="AQ906" s="10"/>
      <c r="AR906" s="32"/>
      <c r="AS906" s="10"/>
      <c r="AT906" s="32"/>
      <c r="AU906" s="10"/>
      <c r="AV906" s="32"/>
      <c r="AW906" s="10"/>
      <c r="AX906" s="242"/>
      <c r="AY906" s="10"/>
      <c r="AZ906" s="32"/>
      <c r="BA906" s="10"/>
      <c r="BB906" s="242"/>
      <c r="BC906" s="10"/>
      <c r="BD906" s="242"/>
      <c r="BE906" s="7"/>
      <c r="BF906" s="247"/>
      <c r="BG906" s="10"/>
      <c r="BH906" s="242"/>
      <c r="BI906" s="7"/>
      <c r="BJ906" s="247"/>
      <c r="BK906" s="7"/>
      <c r="BL906" s="247"/>
      <c r="BM906" s="7"/>
      <c r="BN906" s="8"/>
      <c r="BO906" s="7"/>
      <c r="BP906" s="247"/>
      <c r="BQ906" s="7"/>
      <c r="BR906" s="247"/>
      <c r="BS906" s="7"/>
      <c r="BT906" s="247"/>
      <c r="BU906" s="7"/>
      <c r="BV906" s="247"/>
      <c r="BW906" s="7"/>
      <c r="BX906" s="8"/>
      <c r="BY906" s="7"/>
      <c r="BZ906" s="8"/>
      <c r="CB906" s="41"/>
      <c r="CC906" s="41">
        <f t="shared" si="60"/>
        <v>0</v>
      </c>
    </row>
    <row r="907" spans="2:81" x14ac:dyDescent="0.25">
      <c r="B907" s="6"/>
      <c r="C907" s="10"/>
      <c r="D907" s="32"/>
      <c r="E907" s="10"/>
      <c r="F907" s="32"/>
      <c r="G907" s="10"/>
      <c r="H907" s="32"/>
      <c r="I907" s="10"/>
      <c r="J907" s="32"/>
      <c r="K907" s="10"/>
      <c r="L907" s="32"/>
      <c r="M907" s="10"/>
      <c r="N907" s="32"/>
      <c r="O907" s="10"/>
      <c r="P907" s="32"/>
      <c r="Q907" s="10"/>
      <c r="R907" s="32"/>
      <c r="S907" s="10"/>
      <c r="T907" s="32"/>
      <c r="U907" s="10"/>
      <c r="V907" s="32"/>
      <c r="W907" s="10"/>
      <c r="X907" s="32"/>
      <c r="Y907" s="10"/>
      <c r="Z907" s="32"/>
      <c r="AA907" s="10"/>
      <c r="AB907" s="32"/>
      <c r="AC907" s="10"/>
      <c r="AD907" s="32"/>
      <c r="AE907" s="10"/>
      <c r="AF907" s="32"/>
      <c r="AG907" s="10"/>
      <c r="AH907" s="32"/>
      <c r="AI907" s="10"/>
      <c r="AJ907" s="32"/>
      <c r="AK907" s="10"/>
      <c r="AL907" s="32"/>
      <c r="AM907" s="10"/>
      <c r="AN907" s="32"/>
      <c r="AO907" s="10"/>
      <c r="AP907" s="32"/>
      <c r="AQ907" s="10"/>
      <c r="AR907" s="32"/>
      <c r="AS907" s="10"/>
      <c r="AT907" s="32"/>
      <c r="AU907" s="10"/>
      <c r="AV907" s="32"/>
      <c r="AW907" s="10"/>
      <c r="AX907" s="242"/>
      <c r="AY907" s="10"/>
      <c r="AZ907" s="32"/>
      <c r="BA907" s="10"/>
      <c r="BB907" s="242"/>
      <c r="BC907" s="10"/>
      <c r="BD907" s="242"/>
      <c r="BE907" s="7"/>
      <c r="BF907" s="247"/>
      <c r="BG907" s="10"/>
      <c r="BH907" s="242"/>
      <c r="BI907" s="7"/>
      <c r="BJ907" s="247"/>
      <c r="BK907" s="7"/>
      <c r="BL907" s="247"/>
      <c r="BM907" s="7"/>
      <c r="BN907" s="8"/>
      <c r="BO907" s="7"/>
      <c r="BP907" s="247"/>
      <c r="BQ907" s="7"/>
      <c r="BR907" s="247"/>
      <c r="BS907" s="7"/>
      <c r="BT907" s="247"/>
      <c r="BU907" s="7"/>
      <c r="BV907" s="247"/>
      <c r="BW907" s="7"/>
      <c r="BX907" s="8"/>
      <c r="BY907" s="7"/>
      <c r="BZ907" s="8"/>
      <c r="CB907" s="41"/>
      <c r="CC907" s="41">
        <f t="shared" si="60"/>
        <v>0</v>
      </c>
    </row>
    <row r="908" spans="2:81" x14ac:dyDescent="0.25">
      <c r="B908" s="6"/>
      <c r="C908" s="10"/>
      <c r="D908" s="32"/>
      <c r="E908" s="10"/>
      <c r="F908" s="32"/>
      <c r="G908" s="10"/>
      <c r="H908" s="32"/>
      <c r="I908" s="10"/>
      <c r="J908" s="32"/>
      <c r="K908" s="10"/>
      <c r="L908" s="32"/>
      <c r="M908" s="10"/>
      <c r="N908" s="32"/>
      <c r="O908" s="10"/>
      <c r="P908" s="32"/>
      <c r="Q908" s="10"/>
      <c r="R908" s="32"/>
      <c r="S908" s="10"/>
      <c r="T908" s="32"/>
      <c r="U908" s="10"/>
      <c r="V908" s="32"/>
      <c r="W908" s="10"/>
      <c r="X908" s="32"/>
      <c r="Y908" s="10"/>
      <c r="Z908" s="32"/>
      <c r="AA908" s="10"/>
      <c r="AB908" s="32"/>
      <c r="AC908" s="10"/>
      <c r="AD908" s="32"/>
      <c r="AE908" s="10"/>
      <c r="AF908" s="32"/>
      <c r="AG908" s="10"/>
      <c r="AH908" s="32"/>
      <c r="AI908" s="10"/>
      <c r="AJ908" s="32"/>
      <c r="AK908" s="10"/>
      <c r="AL908" s="32"/>
      <c r="AM908" s="10"/>
      <c r="AN908" s="32"/>
      <c r="AO908" s="10"/>
      <c r="AP908" s="32"/>
      <c r="AQ908" s="10"/>
      <c r="AR908" s="32"/>
      <c r="AS908" s="10"/>
      <c r="AT908" s="32"/>
      <c r="AU908" s="10"/>
      <c r="AV908" s="32"/>
      <c r="AW908" s="10"/>
      <c r="AX908" s="242"/>
      <c r="AY908" s="10"/>
      <c r="AZ908" s="32"/>
      <c r="BA908" s="10"/>
      <c r="BB908" s="242"/>
      <c r="BC908" s="10"/>
      <c r="BD908" s="242"/>
      <c r="BE908" s="7"/>
      <c r="BF908" s="247"/>
      <c r="BG908" s="10"/>
      <c r="BH908" s="242"/>
      <c r="BI908" s="7"/>
      <c r="BJ908" s="247"/>
      <c r="BK908" s="7"/>
      <c r="BL908" s="247"/>
      <c r="BM908" s="7"/>
      <c r="BN908" s="8"/>
      <c r="BO908" s="7"/>
      <c r="BP908" s="247"/>
      <c r="BQ908" s="7"/>
      <c r="BR908" s="247"/>
      <c r="BS908" s="7"/>
      <c r="BT908" s="247"/>
      <c r="BU908" s="7"/>
      <c r="BV908" s="247"/>
      <c r="BW908" s="7"/>
      <c r="BX908" s="8"/>
      <c r="BY908" s="7"/>
      <c r="BZ908" s="8"/>
      <c r="CB908" s="41"/>
      <c r="CC908" s="41">
        <f t="shared" si="60"/>
        <v>0</v>
      </c>
    </row>
    <row r="909" spans="2:81" x14ac:dyDescent="0.25">
      <c r="B909" s="6"/>
      <c r="C909" s="10"/>
      <c r="D909" s="32"/>
      <c r="E909" s="10"/>
      <c r="F909" s="32"/>
      <c r="G909" s="10"/>
      <c r="H909" s="32"/>
      <c r="I909" s="10"/>
      <c r="J909" s="32"/>
      <c r="K909" s="10"/>
      <c r="L909" s="32"/>
      <c r="M909" s="10"/>
      <c r="N909" s="32"/>
      <c r="O909" s="10"/>
      <c r="P909" s="32"/>
      <c r="Q909" s="10"/>
      <c r="R909" s="32"/>
      <c r="S909" s="10"/>
      <c r="T909" s="32"/>
      <c r="U909" s="10"/>
      <c r="V909" s="32"/>
      <c r="W909" s="10"/>
      <c r="X909" s="32"/>
      <c r="Y909" s="10"/>
      <c r="Z909" s="32"/>
      <c r="AA909" s="10"/>
      <c r="AB909" s="32"/>
      <c r="AC909" s="10"/>
      <c r="AD909" s="32"/>
      <c r="AE909" s="10"/>
      <c r="AF909" s="32"/>
      <c r="AG909" s="10"/>
      <c r="AH909" s="32"/>
      <c r="AI909" s="10"/>
      <c r="AJ909" s="32"/>
      <c r="AK909" s="10"/>
      <c r="AL909" s="32"/>
      <c r="AM909" s="10"/>
      <c r="AN909" s="32"/>
      <c r="AO909" s="10"/>
      <c r="AP909" s="32"/>
      <c r="AQ909" s="10"/>
      <c r="AR909" s="32"/>
      <c r="AS909" s="10"/>
      <c r="AT909" s="32"/>
      <c r="AU909" s="10"/>
      <c r="AV909" s="32"/>
      <c r="AW909" s="10"/>
      <c r="AX909" s="242"/>
      <c r="AY909" s="10"/>
      <c r="AZ909" s="32"/>
      <c r="BA909" s="10"/>
      <c r="BB909" s="242"/>
      <c r="BC909" s="10"/>
      <c r="BD909" s="242"/>
      <c r="BE909" s="7"/>
      <c r="BF909" s="247"/>
      <c r="BG909" s="10"/>
      <c r="BH909" s="242"/>
      <c r="BI909" s="7"/>
      <c r="BJ909" s="247"/>
      <c r="BK909" s="7"/>
      <c r="BL909" s="247"/>
      <c r="BM909" s="7"/>
      <c r="BN909" s="8"/>
      <c r="BO909" s="7"/>
      <c r="BP909" s="247"/>
      <c r="BQ909" s="7"/>
      <c r="BR909" s="247"/>
      <c r="BS909" s="7"/>
      <c r="BT909" s="247"/>
      <c r="BU909" s="7"/>
      <c r="BV909" s="247"/>
      <c r="BW909" s="7"/>
      <c r="BX909" s="8"/>
      <c r="BY909" s="7"/>
      <c r="BZ909" s="8"/>
      <c r="CB909" s="41"/>
      <c r="CC909" s="41">
        <f t="shared" si="60"/>
        <v>0</v>
      </c>
    </row>
    <row r="910" spans="2:81" x14ac:dyDescent="0.25">
      <c r="B910" s="6"/>
      <c r="C910" s="10"/>
      <c r="D910" s="32"/>
      <c r="E910" s="10"/>
      <c r="F910" s="32"/>
      <c r="G910" s="10"/>
      <c r="H910" s="32"/>
      <c r="I910" s="10"/>
      <c r="J910" s="32"/>
      <c r="K910" s="10"/>
      <c r="L910" s="32"/>
      <c r="M910" s="10"/>
      <c r="N910" s="32"/>
      <c r="O910" s="10"/>
      <c r="P910" s="32"/>
      <c r="Q910" s="10"/>
      <c r="R910" s="32"/>
      <c r="S910" s="10"/>
      <c r="T910" s="32"/>
      <c r="U910" s="10"/>
      <c r="V910" s="32"/>
      <c r="W910" s="10"/>
      <c r="X910" s="32"/>
      <c r="Y910" s="10"/>
      <c r="Z910" s="32"/>
      <c r="AA910" s="10"/>
      <c r="AB910" s="32"/>
      <c r="AC910" s="10"/>
      <c r="AD910" s="32"/>
      <c r="AE910" s="10"/>
      <c r="AF910" s="32"/>
      <c r="AG910" s="10"/>
      <c r="AH910" s="32"/>
      <c r="AI910" s="10"/>
      <c r="AJ910" s="32"/>
      <c r="AK910" s="10"/>
      <c r="AL910" s="32"/>
      <c r="AM910" s="10"/>
      <c r="AN910" s="32"/>
      <c r="AO910" s="10"/>
      <c r="AP910" s="32"/>
      <c r="AQ910" s="10"/>
      <c r="AR910" s="32"/>
      <c r="AS910" s="10"/>
      <c r="AT910" s="32"/>
      <c r="AU910" s="10"/>
      <c r="AV910" s="32"/>
      <c r="AW910" s="10"/>
      <c r="AX910" s="242"/>
      <c r="AY910" s="10"/>
      <c r="AZ910" s="32"/>
      <c r="BA910" s="10"/>
      <c r="BB910" s="242"/>
      <c r="BC910" s="10"/>
      <c r="BD910" s="242"/>
      <c r="BE910" s="7"/>
      <c r="BF910" s="247"/>
      <c r="BG910" s="10"/>
      <c r="BH910" s="242"/>
      <c r="BI910" s="7"/>
      <c r="BJ910" s="247"/>
      <c r="BK910" s="7"/>
      <c r="BL910" s="247"/>
      <c r="BM910" s="7"/>
      <c r="BN910" s="8"/>
      <c r="BO910" s="7"/>
      <c r="BP910" s="247"/>
      <c r="BQ910" s="7"/>
      <c r="BR910" s="247"/>
      <c r="BS910" s="7"/>
      <c r="BT910" s="247"/>
      <c r="BU910" s="7"/>
      <c r="BV910" s="247"/>
      <c r="BW910" s="7"/>
      <c r="BX910" s="8"/>
      <c r="BY910" s="7"/>
      <c r="BZ910" s="8"/>
      <c r="CB910" s="41"/>
      <c r="CC910" s="41">
        <f t="shared" si="60"/>
        <v>0</v>
      </c>
    </row>
    <row r="911" spans="2:81" x14ac:dyDescent="0.25">
      <c r="B911" s="6"/>
      <c r="C911" s="10"/>
      <c r="D911" s="32"/>
      <c r="E911" s="10"/>
      <c r="F911" s="32"/>
      <c r="G911" s="10"/>
      <c r="H911" s="32"/>
      <c r="I911" s="10"/>
      <c r="J911" s="32"/>
      <c r="K911" s="10"/>
      <c r="L911" s="32"/>
      <c r="M911" s="10"/>
      <c r="N911" s="32"/>
      <c r="O911" s="10"/>
      <c r="P911" s="32"/>
      <c r="Q911" s="10"/>
      <c r="R911" s="32"/>
      <c r="S911" s="10"/>
      <c r="T911" s="32"/>
      <c r="U911" s="10"/>
      <c r="V911" s="32"/>
      <c r="W911" s="10"/>
      <c r="X911" s="32"/>
      <c r="Y911" s="10"/>
      <c r="Z911" s="32"/>
      <c r="AA911" s="10"/>
      <c r="AB911" s="32"/>
      <c r="AC911" s="10"/>
      <c r="AD911" s="32"/>
      <c r="AE911" s="10"/>
      <c r="AF911" s="32"/>
      <c r="AG911" s="10"/>
      <c r="AH911" s="32"/>
      <c r="AI911" s="10"/>
      <c r="AJ911" s="32"/>
      <c r="AK911" s="10"/>
      <c r="AL911" s="32"/>
      <c r="AM911" s="10"/>
      <c r="AN911" s="32"/>
      <c r="AO911" s="10"/>
      <c r="AP911" s="32"/>
      <c r="AQ911" s="10"/>
      <c r="AR911" s="32"/>
      <c r="AS911" s="10"/>
      <c r="AT911" s="32"/>
      <c r="AU911" s="10"/>
      <c r="AV911" s="32"/>
      <c r="AW911" s="10"/>
      <c r="AX911" s="242"/>
      <c r="AY911" s="10"/>
      <c r="AZ911" s="32"/>
      <c r="BA911" s="10"/>
      <c r="BB911" s="242"/>
      <c r="BC911" s="10"/>
      <c r="BD911" s="242"/>
      <c r="BE911" s="7"/>
      <c r="BF911" s="247"/>
      <c r="BG911" s="10"/>
      <c r="BH911" s="242"/>
      <c r="BI911" s="7"/>
      <c r="BJ911" s="247"/>
      <c r="BK911" s="7"/>
      <c r="BL911" s="247"/>
      <c r="BM911" s="7"/>
      <c r="BN911" s="8"/>
      <c r="BO911" s="7"/>
      <c r="BP911" s="247"/>
      <c r="BQ911" s="7"/>
      <c r="BR911" s="247"/>
      <c r="BS911" s="7"/>
      <c r="BT911" s="247"/>
      <c r="BU911" s="7"/>
      <c r="BV911" s="247"/>
      <c r="BW911" s="7"/>
      <c r="BX911" s="8"/>
      <c r="BY911" s="7"/>
      <c r="BZ911" s="8"/>
      <c r="CB911" s="41"/>
      <c r="CC911" s="41">
        <f t="shared" si="60"/>
        <v>0</v>
      </c>
    </row>
    <row r="912" spans="2:81" x14ac:dyDescent="0.25">
      <c r="B912" s="6"/>
      <c r="C912" s="10"/>
      <c r="D912" s="32"/>
      <c r="E912" s="10"/>
      <c r="F912" s="32"/>
      <c r="G912" s="10"/>
      <c r="H912" s="32"/>
      <c r="I912" s="10"/>
      <c r="J912" s="32"/>
      <c r="K912" s="10"/>
      <c r="L912" s="32"/>
      <c r="M912" s="10"/>
      <c r="N912" s="32"/>
      <c r="O912" s="10"/>
      <c r="P912" s="32"/>
      <c r="Q912" s="10"/>
      <c r="R912" s="32"/>
      <c r="S912" s="10"/>
      <c r="T912" s="32"/>
      <c r="U912" s="10"/>
      <c r="V912" s="32"/>
      <c r="W912" s="10"/>
      <c r="X912" s="32"/>
      <c r="Y912" s="10"/>
      <c r="Z912" s="32"/>
      <c r="AA912" s="10"/>
      <c r="AB912" s="32"/>
      <c r="AC912" s="10"/>
      <c r="AD912" s="32"/>
      <c r="AE912" s="10"/>
      <c r="AF912" s="32"/>
      <c r="AG912" s="10"/>
      <c r="AH912" s="32"/>
      <c r="AI912" s="10"/>
      <c r="AJ912" s="32"/>
      <c r="AK912" s="10"/>
      <c r="AL912" s="32"/>
      <c r="AM912" s="10"/>
      <c r="AN912" s="32"/>
      <c r="AO912" s="10"/>
      <c r="AP912" s="32"/>
      <c r="AQ912" s="10"/>
      <c r="AR912" s="32"/>
      <c r="AS912" s="10"/>
      <c r="AT912" s="32"/>
      <c r="AU912" s="10"/>
      <c r="AV912" s="32"/>
      <c r="AW912" s="10"/>
      <c r="AX912" s="242"/>
      <c r="AY912" s="10"/>
      <c r="AZ912" s="32"/>
      <c r="BA912" s="10"/>
      <c r="BB912" s="242"/>
      <c r="BC912" s="10"/>
      <c r="BD912" s="242"/>
      <c r="BE912" s="7"/>
      <c r="BF912" s="247"/>
      <c r="BG912" s="10"/>
      <c r="BH912" s="242"/>
      <c r="BI912" s="7"/>
      <c r="BJ912" s="247"/>
      <c r="BK912" s="7"/>
      <c r="BL912" s="247"/>
      <c r="BM912" s="7"/>
      <c r="BN912" s="8"/>
      <c r="BO912" s="7"/>
      <c r="BP912" s="247"/>
      <c r="BQ912" s="7"/>
      <c r="BR912" s="247"/>
      <c r="BS912" s="7"/>
      <c r="BT912" s="247"/>
      <c r="BU912" s="7"/>
      <c r="BV912" s="247"/>
      <c r="BW912" s="7"/>
      <c r="BX912" s="8"/>
      <c r="BY912" s="7"/>
      <c r="BZ912" s="8"/>
      <c r="CB912" s="41"/>
      <c r="CC912" s="41">
        <f t="shared" si="60"/>
        <v>0</v>
      </c>
    </row>
    <row r="913" spans="1:82" x14ac:dyDescent="0.25">
      <c r="B913" s="6"/>
      <c r="C913" s="10"/>
      <c r="D913" s="32"/>
      <c r="E913" s="10"/>
      <c r="F913" s="32"/>
      <c r="G913" s="10"/>
      <c r="H913" s="32"/>
      <c r="I913" s="10"/>
      <c r="J913" s="32"/>
      <c r="K913" s="10"/>
      <c r="L913" s="32"/>
      <c r="M913" s="10"/>
      <c r="N913" s="32"/>
      <c r="O913" s="10"/>
      <c r="P913" s="32"/>
      <c r="Q913" s="10"/>
      <c r="R913" s="32"/>
      <c r="S913" s="10"/>
      <c r="T913" s="32"/>
      <c r="U913" s="10"/>
      <c r="V913" s="32"/>
      <c r="W913" s="10"/>
      <c r="X913" s="32"/>
      <c r="Y913" s="10"/>
      <c r="Z913" s="32"/>
      <c r="AA913" s="10"/>
      <c r="AB913" s="32"/>
      <c r="AC913" s="10"/>
      <c r="AD913" s="32"/>
      <c r="AE913" s="10"/>
      <c r="AF913" s="32"/>
      <c r="AG913" s="10"/>
      <c r="AH913" s="32"/>
      <c r="AI913" s="10"/>
      <c r="AJ913" s="32"/>
      <c r="AK913" s="10"/>
      <c r="AL913" s="32"/>
      <c r="AM913" s="10"/>
      <c r="AN913" s="32"/>
      <c r="AO913" s="10"/>
      <c r="AP913" s="32"/>
      <c r="AQ913" s="10"/>
      <c r="AR913" s="32"/>
      <c r="AS913" s="10"/>
      <c r="AT913" s="32"/>
      <c r="AU913" s="10"/>
      <c r="AV913" s="32"/>
      <c r="AW913" s="10"/>
      <c r="AX913" s="242"/>
      <c r="AY913" s="10"/>
      <c r="AZ913" s="32"/>
      <c r="BA913" s="10"/>
      <c r="BB913" s="242"/>
      <c r="BC913" s="10"/>
      <c r="BD913" s="242"/>
      <c r="BE913" s="7"/>
      <c r="BF913" s="247"/>
      <c r="BG913" s="10"/>
      <c r="BH913" s="242"/>
      <c r="BI913" s="7"/>
      <c r="BJ913" s="247"/>
      <c r="BK913" s="7"/>
      <c r="BL913" s="247"/>
      <c r="BM913" s="7"/>
      <c r="BN913" s="8"/>
      <c r="BO913" s="7"/>
      <c r="BP913" s="247"/>
      <c r="BQ913" s="7"/>
      <c r="BR913" s="247"/>
      <c r="BS913" s="7"/>
      <c r="BT913" s="247"/>
      <c r="BU913" s="7"/>
      <c r="BV913" s="247"/>
      <c r="BW913" s="7"/>
      <c r="BX913" s="8"/>
      <c r="BY913" s="7"/>
      <c r="BZ913" s="8"/>
      <c r="CB913" s="41"/>
      <c r="CC913" s="41">
        <f t="shared" si="60"/>
        <v>0</v>
      </c>
    </row>
    <row r="914" spans="1:82" x14ac:dyDescent="0.25">
      <c r="B914" s="6"/>
      <c r="C914" s="10"/>
      <c r="D914" s="32"/>
      <c r="E914" s="10"/>
      <c r="F914" s="32"/>
      <c r="G914" s="10"/>
      <c r="H914" s="32"/>
      <c r="I914" s="10"/>
      <c r="J914" s="32"/>
      <c r="K914" s="10"/>
      <c r="L914" s="32"/>
      <c r="M914" s="10"/>
      <c r="N914" s="32"/>
      <c r="O914" s="10"/>
      <c r="P914" s="32"/>
      <c r="Q914" s="10"/>
      <c r="R914" s="32"/>
      <c r="S914" s="10"/>
      <c r="T914" s="32"/>
      <c r="U914" s="10"/>
      <c r="V914" s="32"/>
      <c r="W914" s="10"/>
      <c r="X914" s="32"/>
      <c r="Y914" s="10"/>
      <c r="Z914" s="32"/>
      <c r="AA914" s="10"/>
      <c r="AB914" s="32"/>
      <c r="AC914" s="10"/>
      <c r="AD914" s="32"/>
      <c r="AE914" s="10"/>
      <c r="AF914" s="32"/>
      <c r="AG914" s="10"/>
      <c r="AH914" s="32"/>
      <c r="AI914" s="10"/>
      <c r="AJ914" s="32"/>
      <c r="AK914" s="10"/>
      <c r="AL914" s="32"/>
      <c r="AM914" s="10"/>
      <c r="AN914" s="32"/>
      <c r="AO914" s="10"/>
      <c r="AP914" s="32"/>
      <c r="AQ914" s="10"/>
      <c r="AR914" s="32"/>
      <c r="AS914" s="10"/>
      <c r="AT914" s="32"/>
      <c r="AU914" s="10"/>
      <c r="AV914" s="32"/>
      <c r="AW914" s="10"/>
      <c r="AX914" s="242"/>
      <c r="AY914" s="10"/>
      <c r="AZ914" s="32"/>
      <c r="BA914" s="10"/>
      <c r="BB914" s="242"/>
      <c r="BC914" s="10"/>
      <c r="BD914" s="242"/>
      <c r="BE914" s="7"/>
      <c r="BF914" s="247"/>
      <c r="BG914" s="10"/>
      <c r="BH914" s="242"/>
      <c r="BI914" s="7"/>
      <c r="BJ914" s="247"/>
      <c r="BK914" s="7"/>
      <c r="BL914" s="247"/>
      <c r="BM914" s="7"/>
      <c r="BN914" s="8"/>
      <c r="BO914" s="7"/>
      <c r="BP914" s="247"/>
      <c r="BQ914" s="7"/>
      <c r="BR914" s="247"/>
      <c r="BS914" s="7"/>
      <c r="BT914" s="247"/>
      <c r="BU914" s="7"/>
      <c r="BV914" s="247"/>
      <c r="BW914" s="7"/>
      <c r="BX914" s="8"/>
      <c r="BY914" s="7"/>
      <c r="BZ914" s="8"/>
      <c r="CB914" s="41"/>
      <c r="CC914" s="41">
        <f t="shared" si="60"/>
        <v>0</v>
      </c>
    </row>
    <row r="915" spans="1:82" x14ac:dyDescent="0.25">
      <c r="B915" s="6"/>
      <c r="C915" s="10"/>
      <c r="D915" s="32"/>
      <c r="E915" s="10"/>
      <c r="F915" s="32"/>
      <c r="G915" s="10"/>
      <c r="H915" s="32"/>
      <c r="I915" s="10"/>
      <c r="J915" s="32"/>
      <c r="K915" s="10"/>
      <c r="L915" s="32"/>
      <c r="M915" s="10"/>
      <c r="N915" s="32"/>
      <c r="O915" s="10"/>
      <c r="P915" s="32"/>
      <c r="Q915" s="10"/>
      <c r="R915" s="32"/>
      <c r="S915" s="10"/>
      <c r="T915" s="32"/>
      <c r="U915" s="10"/>
      <c r="V915" s="32"/>
      <c r="W915" s="10"/>
      <c r="X915" s="32"/>
      <c r="Y915" s="10"/>
      <c r="Z915" s="32"/>
      <c r="AA915" s="10"/>
      <c r="AB915" s="32"/>
      <c r="AC915" s="10"/>
      <c r="AD915" s="32"/>
      <c r="AE915" s="10"/>
      <c r="AF915" s="32"/>
      <c r="AG915" s="10"/>
      <c r="AH915" s="32"/>
      <c r="AI915" s="10"/>
      <c r="AJ915" s="32"/>
      <c r="AK915" s="10"/>
      <c r="AL915" s="32"/>
      <c r="AM915" s="10"/>
      <c r="AN915" s="32"/>
      <c r="AO915" s="10"/>
      <c r="AP915" s="32"/>
      <c r="AQ915" s="10"/>
      <c r="AR915" s="32"/>
      <c r="AS915" s="10"/>
      <c r="AT915" s="32"/>
      <c r="AU915" s="10"/>
      <c r="AV915" s="32"/>
      <c r="AW915" s="10"/>
      <c r="AX915" s="242"/>
      <c r="AY915" s="10"/>
      <c r="AZ915" s="32"/>
      <c r="BA915" s="10"/>
      <c r="BB915" s="242"/>
      <c r="BC915" s="10"/>
      <c r="BD915" s="242"/>
      <c r="BE915" s="7"/>
      <c r="BF915" s="247"/>
      <c r="BG915" s="10"/>
      <c r="BH915" s="242"/>
      <c r="BI915" s="7"/>
      <c r="BJ915" s="247"/>
      <c r="BK915" s="7"/>
      <c r="BL915" s="247"/>
      <c r="BM915" s="7"/>
      <c r="BN915" s="8"/>
      <c r="BO915" s="7"/>
      <c r="BP915" s="247"/>
      <c r="BQ915" s="7"/>
      <c r="BR915" s="247"/>
      <c r="BS915" s="7"/>
      <c r="BT915" s="247"/>
      <c r="BU915" s="7"/>
      <c r="BV915" s="247"/>
      <c r="BW915" s="7"/>
      <c r="BX915" s="8"/>
      <c r="BY915" s="7"/>
      <c r="BZ915" s="8"/>
      <c r="CB915" s="41"/>
      <c r="CC915" s="41">
        <f t="shared" si="60"/>
        <v>0</v>
      </c>
    </row>
    <row r="916" spans="1:82" x14ac:dyDescent="0.25">
      <c r="B916" s="6"/>
      <c r="C916" s="10"/>
      <c r="D916" s="32"/>
      <c r="E916" s="10"/>
      <c r="F916" s="32"/>
      <c r="G916" s="10"/>
      <c r="H916" s="32"/>
      <c r="I916" s="10"/>
      <c r="J916" s="32"/>
      <c r="K916" s="10"/>
      <c r="L916" s="32"/>
      <c r="M916" s="10"/>
      <c r="N916" s="32"/>
      <c r="O916" s="10"/>
      <c r="P916" s="32"/>
      <c r="Q916" s="10"/>
      <c r="R916" s="32"/>
      <c r="S916" s="10"/>
      <c r="T916" s="32"/>
      <c r="U916" s="10"/>
      <c r="V916" s="32"/>
      <c r="W916" s="10"/>
      <c r="X916" s="32"/>
      <c r="Y916" s="10"/>
      <c r="Z916" s="32"/>
      <c r="AA916" s="10"/>
      <c r="AB916" s="32"/>
      <c r="AC916" s="10"/>
      <c r="AD916" s="32"/>
      <c r="AE916" s="10"/>
      <c r="AF916" s="32"/>
      <c r="AG916" s="10"/>
      <c r="AH916" s="32"/>
      <c r="AI916" s="10"/>
      <c r="AJ916" s="32"/>
      <c r="AK916" s="10"/>
      <c r="AL916" s="32"/>
      <c r="AM916" s="10"/>
      <c r="AN916" s="32"/>
      <c r="AO916" s="10"/>
      <c r="AP916" s="32"/>
      <c r="AQ916" s="10"/>
      <c r="AR916" s="32"/>
      <c r="AS916" s="10"/>
      <c r="AT916" s="32"/>
      <c r="AU916" s="10"/>
      <c r="AV916" s="32"/>
      <c r="AW916" s="10"/>
      <c r="AX916" s="242"/>
      <c r="AY916" s="10"/>
      <c r="AZ916" s="32"/>
      <c r="BA916" s="10"/>
      <c r="BB916" s="242"/>
      <c r="BC916" s="10"/>
      <c r="BD916" s="242"/>
      <c r="BE916" s="7"/>
      <c r="BF916" s="247"/>
      <c r="BG916" s="10"/>
      <c r="BH916" s="242"/>
      <c r="BI916" s="7"/>
      <c r="BJ916" s="247"/>
      <c r="BK916" s="7"/>
      <c r="BL916" s="247"/>
      <c r="BM916" s="7"/>
      <c r="BN916" s="8"/>
      <c r="BO916" s="7"/>
      <c r="BP916" s="247"/>
      <c r="BQ916" s="7"/>
      <c r="BR916" s="247"/>
      <c r="BS916" s="7"/>
      <c r="BT916" s="247"/>
      <c r="BU916" s="7"/>
      <c r="BV916" s="247"/>
      <c r="BW916" s="7"/>
      <c r="BX916" s="8"/>
      <c r="BY916" s="7"/>
      <c r="BZ916" s="8"/>
      <c r="CB916" s="41"/>
      <c r="CC916" s="41">
        <f t="shared" si="60"/>
        <v>0</v>
      </c>
    </row>
    <row r="917" spans="1:82" x14ac:dyDescent="0.25">
      <c r="B917" s="6"/>
      <c r="C917" s="10"/>
      <c r="D917" s="32"/>
      <c r="E917" s="10"/>
      <c r="F917" s="32"/>
      <c r="G917" s="10"/>
      <c r="H917" s="32"/>
      <c r="I917" s="10"/>
      <c r="J917" s="32"/>
      <c r="K917" s="10"/>
      <c r="L917" s="32"/>
      <c r="M917" s="10"/>
      <c r="N917" s="32"/>
      <c r="O917" s="10"/>
      <c r="P917" s="32"/>
      <c r="Q917" s="10"/>
      <c r="R917" s="32"/>
      <c r="S917" s="10"/>
      <c r="T917" s="32"/>
      <c r="U917" s="10"/>
      <c r="V917" s="32"/>
      <c r="W917" s="10"/>
      <c r="X917" s="32"/>
      <c r="Y917" s="10"/>
      <c r="Z917" s="32"/>
      <c r="AA917" s="10"/>
      <c r="AB917" s="32"/>
      <c r="AC917" s="10"/>
      <c r="AD917" s="32"/>
      <c r="AE917" s="10"/>
      <c r="AF917" s="32"/>
      <c r="AG917" s="10"/>
      <c r="AH917" s="32"/>
      <c r="AI917" s="10"/>
      <c r="AJ917" s="32"/>
      <c r="AK917" s="10"/>
      <c r="AL917" s="32"/>
      <c r="AM917" s="10"/>
      <c r="AN917" s="32"/>
      <c r="AO917" s="10"/>
      <c r="AP917" s="32"/>
      <c r="AQ917" s="10"/>
      <c r="AR917" s="32"/>
      <c r="AS917" s="10"/>
      <c r="AT917" s="32"/>
      <c r="AU917" s="10"/>
      <c r="AV917" s="32"/>
      <c r="AW917" s="10"/>
      <c r="AX917" s="242"/>
      <c r="AY917" s="10"/>
      <c r="AZ917" s="32"/>
      <c r="BA917" s="10"/>
      <c r="BB917" s="242"/>
      <c r="BC917" s="10"/>
      <c r="BD917" s="242"/>
      <c r="BE917" s="7"/>
      <c r="BF917" s="247"/>
      <c r="BG917" s="10"/>
      <c r="BH917" s="242"/>
      <c r="BI917" s="7"/>
      <c r="BJ917" s="247"/>
      <c r="BK917" s="7"/>
      <c r="BL917" s="247"/>
      <c r="BM917" s="7"/>
      <c r="BN917" s="8"/>
      <c r="BO917" s="7"/>
      <c r="BP917" s="247"/>
      <c r="BQ917" s="7"/>
      <c r="BR917" s="247"/>
      <c r="BS917" s="7"/>
      <c r="BT917" s="247"/>
      <c r="BU917" s="7"/>
      <c r="BV917" s="247"/>
      <c r="BW917" s="7"/>
      <c r="BX917" s="8"/>
      <c r="BY917" s="7"/>
      <c r="BZ917" s="8"/>
      <c r="CB917" s="41"/>
      <c r="CC917" s="41">
        <f t="shared" si="60"/>
        <v>0</v>
      </c>
    </row>
    <row r="918" spans="1:82" x14ac:dyDescent="0.25">
      <c r="B918" s="6"/>
      <c r="C918" s="10"/>
      <c r="D918" s="32"/>
      <c r="E918" s="10"/>
      <c r="F918" s="32"/>
      <c r="G918" s="10"/>
      <c r="H918" s="32"/>
      <c r="I918" s="10"/>
      <c r="J918" s="32"/>
      <c r="K918" s="10"/>
      <c r="L918" s="32"/>
      <c r="M918" s="10"/>
      <c r="N918" s="32"/>
      <c r="O918" s="10"/>
      <c r="P918" s="32"/>
      <c r="Q918" s="10"/>
      <c r="R918" s="32"/>
      <c r="S918" s="10"/>
      <c r="T918" s="32"/>
      <c r="U918" s="10"/>
      <c r="V918" s="32"/>
      <c r="W918" s="10"/>
      <c r="X918" s="32"/>
      <c r="Y918" s="10"/>
      <c r="Z918" s="32"/>
      <c r="AA918" s="10"/>
      <c r="AB918" s="32"/>
      <c r="AC918" s="10"/>
      <c r="AD918" s="32"/>
      <c r="AE918" s="10"/>
      <c r="AF918" s="32"/>
      <c r="AG918" s="10"/>
      <c r="AH918" s="32"/>
      <c r="AI918" s="10"/>
      <c r="AJ918" s="32"/>
      <c r="AK918" s="10"/>
      <c r="AL918" s="32"/>
      <c r="AM918" s="10"/>
      <c r="AN918" s="32"/>
      <c r="AO918" s="10"/>
      <c r="AP918" s="32"/>
      <c r="AQ918" s="10"/>
      <c r="AR918" s="32"/>
      <c r="AS918" s="10"/>
      <c r="AT918" s="32"/>
      <c r="AU918" s="10"/>
      <c r="AV918" s="32"/>
      <c r="AW918" s="10"/>
      <c r="AX918" s="242"/>
      <c r="AY918" s="10"/>
      <c r="AZ918" s="32"/>
      <c r="BA918" s="10"/>
      <c r="BB918" s="242"/>
      <c r="BC918" s="10"/>
      <c r="BD918" s="242"/>
      <c r="BE918" s="7"/>
      <c r="BF918" s="247"/>
      <c r="BG918" s="10"/>
      <c r="BH918" s="242"/>
      <c r="BI918" s="7"/>
      <c r="BJ918" s="247"/>
      <c r="BK918" s="7"/>
      <c r="BL918" s="247"/>
      <c r="BM918" s="7"/>
      <c r="BN918" s="8"/>
      <c r="BO918" s="7"/>
      <c r="BP918" s="247"/>
      <c r="BQ918" s="7"/>
      <c r="BR918" s="247"/>
      <c r="BS918" s="7"/>
      <c r="BT918" s="247"/>
      <c r="BU918" s="7"/>
      <c r="BV918" s="247"/>
      <c r="BW918" s="7"/>
      <c r="BX918" s="8"/>
      <c r="BY918" s="7"/>
      <c r="BZ918" s="8"/>
      <c r="CB918" s="41"/>
      <c r="CC918" s="41">
        <f t="shared" si="60"/>
        <v>0</v>
      </c>
    </row>
    <row r="919" spans="1:82" ht="13" thickBot="1" x14ac:dyDescent="0.3">
      <c r="A919">
        <v>542</v>
      </c>
      <c r="B919" s="6"/>
      <c r="C919" s="10"/>
      <c r="D919" s="32"/>
      <c r="E919" s="10"/>
      <c r="F919" s="32"/>
      <c r="G919" s="10"/>
      <c r="H919" s="32"/>
      <c r="I919" s="10"/>
      <c r="J919" s="32"/>
      <c r="K919" s="10"/>
      <c r="L919" s="32"/>
      <c r="M919" s="10"/>
      <c r="N919" s="32"/>
      <c r="O919" s="10"/>
      <c r="P919" s="32"/>
      <c r="Q919" s="10"/>
      <c r="R919" s="32"/>
      <c r="S919" s="10"/>
      <c r="T919" s="32"/>
      <c r="U919" s="10"/>
      <c r="V919" s="32"/>
      <c r="W919" s="10"/>
      <c r="X919" s="32"/>
      <c r="Y919" s="10"/>
      <c r="Z919" s="32"/>
      <c r="AA919" s="10"/>
      <c r="AB919" s="32"/>
      <c r="AC919" s="10"/>
      <c r="AD919" s="32"/>
      <c r="AE919" s="10"/>
      <c r="AF919" s="32"/>
      <c r="AG919" s="10"/>
      <c r="AH919" s="32"/>
      <c r="AI919" s="10"/>
      <c r="AJ919" s="32"/>
      <c r="AK919" s="10"/>
      <c r="AL919" s="32"/>
      <c r="AM919" s="10"/>
      <c r="AN919" s="32"/>
      <c r="AO919" s="10"/>
      <c r="AP919" s="32"/>
      <c r="AQ919" s="10"/>
      <c r="AR919" s="32"/>
      <c r="AS919" s="10"/>
      <c r="AT919" s="32"/>
      <c r="AU919" s="10"/>
      <c r="AV919" s="32"/>
      <c r="AW919" s="10"/>
      <c r="AX919" s="242"/>
      <c r="AY919" s="10"/>
      <c r="AZ919" s="32"/>
      <c r="BA919" s="10"/>
      <c r="BB919" s="242"/>
      <c r="BC919" s="10"/>
      <c r="BD919" s="242"/>
      <c r="BE919" s="23"/>
      <c r="BF919" s="249"/>
      <c r="BG919" s="10"/>
      <c r="BH919" s="242"/>
      <c r="BI919" s="23"/>
      <c r="BJ919" s="249"/>
      <c r="BK919" s="23"/>
      <c r="BL919" s="249"/>
      <c r="BM919" s="307"/>
      <c r="BN919" s="307"/>
      <c r="BO919" s="23"/>
      <c r="BP919" s="249"/>
      <c r="BQ919" s="23"/>
      <c r="BR919" s="249"/>
      <c r="BS919" s="23"/>
      <c r="BT919" s="249"/>
      <c r="BU919" s="23"/>
      <c r="BV919" s="249"/>
      <c r="BW919" s="307"/>
      <c r="BX919" s="307"/>
      <c r="BY919" s="7"/>
      <c r="BZ919" s="8"/>
      <c r="CB919" s="41"/>
      <c r="CC919" s="41">
        <f t="shared" si="60"/>
        <v>0</v>
      </c>
      <c r="CD919">
        <f>COUNT(C919:BZ919)/2</f>
        <v>0</v>
      </c>
    </row>
    <row r="920" spans="1:82" x14ac:dyDescent="0.25">
      <c r="CB920" s="41"/>
      <c r="CC920" s="41"/>
    </row>
    <row r="921" spans="1:82" x14ac:dyDescent="0.25">
      <c r="CB921" s="41"/>
    </row>
    <row r="922" spans="1:82" x14ac:dyDescent="0.25">
      <c r="CB922" s="41"/>
    </row>
  </sheetData>
  <sortState xmlns:xlrd2="http://schemas.microsoft.com/office/spreadsheetml/2017/richdata2" ref="B5:G41">
    <sortCondition descending="1" ref="G5"/>
  </sortState>
  <mergeCells count="39">
    <mergeCell ref="W61:X61"/>
    <mergeCell ref="M61:N61"/>
    <mergeCell ref="O61:P61"/>
    <mergeCell ref="Q61:R61"/>
    <mergeCell ref="S61:T61"/>
    <mergeCell ref="U61:V61"/>
    <mergeCell ref="B61:B62"/>
    <mergeCell ref="C61:D61"/>
    <mergeCell ref="E61:F61"/>
    <mergeCell ref="G61:H61"/>
    <mergeCell ref="K61:L61"/>
    <mergeCell ref="I61:J61"/>
    <mergeCell ref="BK61:BL61"/>
    <mergeCell ref="BM61:BN61"/>
    <mergeCell ref="Y61:Z61"/>
    <mergeCell ref="AA61:AB61"/>
    <mergeCell ref="AQ61:AR61"/>
    <mergeCell ref="AU61:AV61"/>
    <mergeCell ref="AW61:AX61"/>
    <mergeCell ref="AC61:AD61"/>
    <mergeCell ref="AK61:AL61"/>
    <mergeCell ref="AM61:AN61"/>
    <mergeCell ref="AO61:AP61"/>
    <mergeCell ref="BS61:BT61"/>
    <mergeCell ref="BU61:BV61"/>
    <mergeCell ref="BY61:BZ61"/>
    <mergeCell ref="AE61:AF61"/>
    <mergeCell ref="AG61:AH61"/>
    <mergeCell ref="AI61:AJ61"/>
    <mergeCell ref="BE61:BF61"/>
    <mergeCell ref="AY61:AZ61"/>
    <mergeCell ref="BA61:BB61"/>
    <mergeCell ref="BC61:BD61"/>
    <mergeCell ref="BG61:BH61"/>
    <mergeCell ref="BO61:BP61"/>
    <mergeCell ref="BW61:BX61"/>
    <mergeCell ref="BQ61:BR61"/>
    <mergeCell ref="AS61:AT61"/>
    <mergeCell ref="BI61:BJ61"/>
  </mergeCells>
  <phoneticPr fontId="4" type="noConversion"/>
  <pageMargins left="0.75" right="0.75" top="1" bottom="1" header="0" footer="0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/>
  <dimension ref="A1:AI47"/>
  <sheetViews>
    <sheetView workbookViewId="0"/>
  </sheetViews>
  <sheetFormatPr baseColWidth="10" defaultColWidth="11.54296875" defaultRowHeight="12.5" x14ac:dyDescent="0.25"/>
  <cols>
    <col min="1" max="1" width="5.1796875" customWidth="1"/>
    <col min="3" max="35" width="4.453125" customWidth="1"/>
  </cols>
  <sheetData>
    <row r="1" spans="1:31" ht="13" x14ac:dyDescent="0.3">
      <c r="A1" s="5" t="s">
        <v>87</v>
      </c>
      <c r="B1" s="52"/>
      <c r="AE1" s="24"/>
    </row>
    <row r="2" spans="1:31" x14ac:dyDescent="0.25">
      <c r="A2" t="s">
        <v>10</v>
      </c>
      <c r="AE2" s="24"/>
    </row>
    <row r="3" spans="1:31" ht="13" thickBot="1" x14ac:dyDescent="0.3">
      <c r="A3">
        <f>+GENERAL!B6</f>
        <v>12</v>
      </c>
      <c r="C3" s="39">
        <f>SUM(C5:C7)</f>
        <v>-300000000</v>
      </c>
      <c r="AE3" s="24"/>
    </row>
    <row r="4" spans="1:31" ht="13.5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N4" s="125"/>
      <c r="AE4" s="24"/>
    </row>
    <row r="5" spans="1:31" ht="13.5" thickBot="1" x14ac:dyDescent="0.35">
      <c r="A5" s="149">
        <v>1</v>
      </c>
      <c r="B5" s="23" t="s">
        <v>63</v>
      </c>
      <c r="C5" s="44">
        <f>+E$36</f>
        <v>-100000000</v>
      </c>
      <c r="D5" s="49">
        <f>+F$37</f>
        <v>1E-4</v>
      </c>
      <c r="E5" s="45">
        <f>+F$36</f>
        <v>0</v>
      </c>
      <c r="F5" s="18">
        <f>+E$22</f>
        <v>0</v>
      </c>
      <c r="G5">
        <f t="shared" ref="G5:G18" si="0">IF(E5&lt;A$3/2,-1,1)*8000+C5*100+D5+E5/100</f>
        <v>-10000007999.999901</v>
      </c>
      <c r="N5" s="125"/>
      <c r="AE5" s="24"/>
    </row>
    <row r="6" spans="1:31" ht="13.5" thickBot="1" x14ac:dyDescent="0.35">
      <c r="A6" s="149">
        <v>2</v>
      </c>
      <c r="B6" s="23" t="s">
        <v>86</v>
      </c>
      <c r="C6" s="44">
        <f>+K$36</f>
        <v>-100000000</v>
      </c>
      <c r="D6" s="49">
        <f>+L$37</f>
        <v>1E-4</v>
      </c>
      <c r="E6" s="45">
        <f>+L$36</f>
        <v>0</v>
      </c>
      <c r="F6" s="18">
        <f>+K$22</f>
        <v>0</v>
      </c>
      <c r="G6">
        <f t="shared" si="0"/>
        <v>-10000007999.999901</v>
      </c>
      <c r="N6" s="125"/>
      <c r="AE6" s="24"/>
    </row>
    <row r="7" spans="1:31" ht="13.5" thickBot="1" x14ac:dyDescent="0.35">
      <c r="A7" s="149">
        <v>3</v>
      </c>
      <c r="B7" s="23" t="s">
        <v>6</v>
      </c>
      <c r="C7" s="44">
        <f>+M$36</f>
        <v>-100000000</v>
      </c>
      <c r="D7" s="49">
        <f>+N$37</f>
        <v>1E-4</v>
      </c>
      <c r="E7" s="45">
        <f>+N$36</f>
        <v>0</v>
      </c>
      <c r="F7" s="18">
        <f>+M$22</f>
        <v>0</v>
      </c>
      <c r="G7">
        <f t="shared" si="0"/>
        <v>-10000007999.999901</v>
      </c>
      <c r="N7" s="125"/>
      <c r="AE7" s="24"/>
    </row>
    <row r="8" spans="1:31" ht="13" thickBot="1" x14ac:dyDescent="0.3">
      <c r="A8" s="149">
        <v>4</v>
      </c>
      <c r="B8" s="23" t="s">
        <v>9</v>
      </c>
      <c r="C8" s="44">
        <f>+O$36</f>
        <v>-100000000</v>
      </c>
      <c r="D8" s="49">
        <f>+P$37</f>
        <v>1E-4</v>
      </c>
      <c r="E8" s="45">
        <f>+P$36</f>
        <v>0</v>
      </c>
      <c r="F8" s="18">
        <f>+O$22</f>
        <v>0</v>
      </c>
      <c r="G8">
        <f t="shared" si="0"/>
        <v>-10000007999.999901</v>
      </c>
      <c r="AE8" s="24"/>
    </row>
    <row r="9" spans="1:31" ht="13" thickBot="1" x14ac:dyDescent="0.3">
      <c r="A9" s="149">
        <v>5</v>
      </c>
      <c r="B9" s="23" t="s">
        <v>43</v>
      </c>
      <c r="C9" s="44">
        <f>+Q$36</f>
        <v>-100000000</v>
      </c>
      <c r="D9" s="49">
        <f>+R$37</f>
        <v>1E-4</v>
      </c>
      <c r="E9" s="45">
        <f>+R$36</f>
        <v>0</v>
      </c>
      <c r="F9" s="18">
        <f>+Q$22</f>
        <v>0</v>
      </c>
      <c r="G9">
        <f t="shared" si="0"/>
        <v>-10000007999.999901</v>
      </c>
      <c r="AE9" s="24"/>
    </row>
    <row r="10" spans="1:31" ht="13" thickBot="1" x14ac:dyDescent="0.3">
      <c r="A10" s="149">
        <v>6</v>
      </c>
      <c r="B10" s="23" t="s">
        <v>35</v>
      </c>
      <c r="C10" s="44">
        <f>+Y$36</f>
        <v>-100000000</v>
      </c>
      <c r="D10" s="49">
        <f>+Z$37</f>
        <v>1E-4</v>
      </c>
      <c r="E10" s="45">
        <f>+Z$36</f>
        <v>0</v>
      </c>
      <c r="F10" s="18">
        <f>+Y$22</f>
        <v>0</v>
      </c>
      <c r="G10">
        <f t="shared" si="0"/>
        <v>-10000007999.999901</v>
      </c>
      <c r="AE10" s="24"/>
    </row>
    <row r="11" spans="1:31" ht="13" thickBot="1" x14ac:dyDescent="0.3">
      <c r="A11" s="149">
        <v>7</v>
      </c>
      <c r="B11" s="23" t="s">
        <v>1</v>
      </c>
      <c r="C11" s="44">
        <f>+G$36</f>
        <v>-100000000</v>
      </c>
      <c r="D11" s="49">
        <f>+H$37</f>
        <v>1E-4</v>
      </c>
      <c r="E11" s="45">
        <f>+H$36</f>
        <v>0</v>
      </c>
      <c r="F11" s="18">
        <f>+G$22</f>
        <v>0</v>
      </c>
      <c r="G11">
        <f t="shared" si="0"/>
        <v>-10000007999.999901</v>
      </c>
      <c r="AE11" s="24"/>
    </row>
    <row r="12" spans="1:31" ht="13" hidden="1" thickBot="1" x14ac:dyDescent="0.3">
      <c r="A12" s="149">
        <v>8</v>
      </c>
      <c r="B12" s="23" t="s">
        <v>26</v>
      </c>
      <c r="C12" s="44">
        <f>+S$36</f>
        <v>-100000000</v>
      </c>
      <c r="D12" s="49">
        <f>+T$37</f>
        <v>1E-4</v>
      </c>
      <c r="E12" s="45">
        <f>+T$36</f>
        <v>0</v>
      </c>
      <c r="F12" s="18">
        <f>+S$22</f>
        <v>0</v>
      </c>
      <c r="G12">
        <f t="shared" si="0"/>
        <v>-10000007999.999901</v>
      </c>
      <c r="AE12" s="24"/>
    </row>
    <row r="13" spans="1:31" ht="13" hidden="1" thickBot="1" x14ac:dyDescent="0.3">
      <c r="A13" s="149">
        <v>9</v>
      </c>
      <c r="B13" s="23" t="s">
        <v>4</v>
      </c>
      <c r="C13" s="44">
        <f>+W$36</f>
        <v>-100000000</v>
      </c>
      <c r="D13" s="49">
        <f>+X$37</f>
        <v>1E-4</v>
      </c>
      <c r="E13" s="45">
        <f>+X$36</f>
        <v>0</v>
      </c>
      <c r="F13" s="18">
        <f>+W$22</f>
        <v>0</v>
      </c>
      <c r="G13">
        <f t="shared" si="0"/>
        <v>-10000007999.999901</v>
      </c>
      <c r="AE13" s="24"/>
    </row>
    <row r="14" spans="1:31" ht="13" hidden="1" thickBot="1" x14ac:dyDescent="0.3">
      <c r="A14" s="149">
        <v>10</v>
      </c>
      <c r="B14" s="23" t="s">
        <v>62</v>
      </c>
      <c r="C14" s="44">
        <f>+C$36</f>
        <v>-100000000</v>
      </c>
      <c r="D14" s="49">
        <f>+D$37</f>
        <v>1E-4</v>
      </c>
      <c r="E14" s="46">
        <f>+D$36</f>
        <v>0</v>
      </c>
      <c r="F14" s="18">
        <f>+C$22</f>
        <v>0</v>
      </c>
      <c r="G14">
        <f t="shared" si="0"/>
        <v>-10000007999.999901</v>
      </c>
      <c r="AE14" s="24"/>
    </row>
    <row r="15" spans="1:31" ht="13.5" hidden="1" thickBot="1" x14ac:dyDescent="0.35">
      <c r="A15" s="149">
        <v>11</v>
      </c>
      <c r="B15" s="23" t="s">
        <v>28</v>
      </c>
      <c r="C15" s="44">
        <f>+I$36</f>
        <v>-100000000</v>
      </c>
      <c r="D15" s="49">
        <f>+J$37</f>
        <v>1E-4</v>
      </c>
      <c r="E15" s="45">
        <f>+J$36</f>
        <v>0</v>
      </c>
      <c r="F15" s="18">
        <f>+I$22</f>
        <v>0</v>
      </c>
      <c r="G15">
        <f t="shared" si="0"/>
        <v>-10000007999.999901</v>
      </c>
      <c r="V15" s="43"/>
      <c r="AE15" s="24"/>
    </row>
    <row r="16" spans="1:31" ht="13" hidden="1" thickBot="1" x14ac:dyDescent="0.3">
      <c r="A16" s="149">
        <v>12</v>
      </c>
      <c r="B16" s="23" t="s">
        <v>56</v>
      </c>
      <c r="C16" s="44">
        <f>+AC$36</f>
        <v>-100000000</v>
      </c>
      <c r="D16" s="49">
        <f>+AD$37</f>
        <v>1E-4</v>
      </c>
      <c r="E16" s="45">
        <f>+AD$36</f>
        <v>0</v>
      </c>
      <c r="F16" s="18">
        <f>+AC$22</f>
        <v>0</v>
      </c>
      <c r="G16">
        <f t="shared" si="0"/>
        <v>-10000007999.999901</v>
      </c>
      <c r="AE16" s="24"/>
    </row>
    <row r="17" spans="1:31" ht="13" hidden="1" thickBot="1" x14ac:dyDescent="0.3">
      <c r="A17" s="149">
        <v>13</v>
      </c>
      <c r="B17" s="23" t="s">
        <v>5</v>
      </c>
      <c r="C17" s="44">
        <f>+U$36</f>
        <v>-100000000</v>
      </c>
      <c r="D17" s="49">
        <f>+V$37</f>
        <v>1E-4</v>
      </c>
      <c r="E17" s="45">
        <f>+V$36</f>
        <v>0</v>
      </c>
      <c r="F17" s="18">
        <f>+U$22</f>
        <v>0</v>
      </c>
      <c r="G17">
        <f t="shared" si="0"/>
        <v>-10000007999.999901</v>
      </c>
      <c r="AE17" s="24"/>
    </row>
    <row r="18" spans="1:31" ht="13" hidden="1" thickBot="1" x14ac:dyDescent="0.3">
      <c r="A18" s="149">
        <v>14</v>
      </c>
      <c r="B18" s="23" t="s">
        <v>58</v>
      </c>
      <c r="C18" s="44">
        <f>+AA$36</f>
        <v>-100000000</v>
      </c>
      <c r="D18" s="49">
        <f>+AB$37</f>
        <v>1E-4</v>
      </c>
      <c r="E18" s="45">
        <f>+AB$36</f>
        <v>0</v>
      </c>
      <c r="F18" s="18">
        <f>+AA$22</f>
        <v>0</v>
      </c>
      <c r="G18">
        <f t="shared" si="0"/>
        <v>-10000007999.999901</v>
      </c>
      <c r="L18" s="62"/>
      <c r="AE18" s="24"/>
    </row>
    <row r="19" spans="1:31" x14ac:dyDescent="0.25">
      <c r="A19" s="16"/>
      <c r="L19" s="62"/>
      <c r="AE19" s="24"/>
    </row>
    <row r="20" spans="1:31" x14ac:dyDescent="0.25">
      <c r="A20" s="16"/>
      <c r="L20" s="62"/>
      <c r="AE20" s="24"/>
    </row>
    <row r="21" spans="1:31" x14ac:dyDescent="0.25">
      <c r="AE21" s="24"/>
    </row>
    <row r="22" spans="1:31" hidden="1" x14ac:dyDescent="0.25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 x14ac:dyDescent="0.25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 x14ac:dyDescent="0.25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 x14ac:dyDescent="0.25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 x14ac:dyDescent="0.25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 x14ac:dyDescent="0.25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 x14ac:dyDescent="0.25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 x14ac:dyDescent="0.25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 x14ac:dyDescent="0.25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  <c r="AE30" s="24"/>
    </row>
    <row r="31" spans="1:31" hidden="1" x14ac:dyDescent="0.25">
      <c r="C31">
        <f>SUM(C32:C34)</f>
        <v>-100999999.98999999</v>
      </c>
      <c r="E31">
        <f>SUM(E32:E34)</f>
        <v>-100999999.98999999</v>
      </c>
      <c r="G31">
        <f>SUM(G32:G34)</f>
        <v>-100999999.98999999</v>
      </c>
      <c r="I31">
        <f>SUM(I32:I34)</f>
        <v>-100999999.98999999</v>
      </c>
      <c r="K31">
        <f>SUM(K32:K34)</f>
        <v>-100999999.98999999</v>
      </c>
      <c r="M31">
        <f>SUM(M32:M34)</f>
        <v>-100999999.98999999</v>
      </c>
      <c r="O31">
        <f>SUM(O32:O34)</f>
        <v>-100999999.98999999</v>
      </c>
      <c r="Q31">
        <f>SUM(Q32:Q34)</f>
        <v>-100999999.98999999</v>
      </c>
      <c r="S31">
        <f>SUM(S32:S34)</f>
        <v>-100999999.98999999</v>
      </c>
      <c r="U31">
        <f>SUM(U32:U34)</f>
        <v>-100999999.98999999</v>
      </c>
      <c r="W31">
        <f>SUM(W32:W34)</f>
        <v>-100999999.98999999</v>
      </c>
      <c r="Y31">
        <f>SUM(Y32:Y34)</f>
        <v>-100999999.98999999</v>
      </c>
      <c r="AA31">
        <f>SUM(AA32:AA34)</f>
        <v>-100999999.98999999</v>
      </c>
      <c r="AC31">
        <f>SUM(AC32:AC34)</f>
        <v>-100999999.98999999</v>
      </c>
      <c r="AE31" s="24"/>
    </row>
    <row r="32" spans="1:31" hidden="1" x14ac:dyDescent="0.25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24"/>
    </row>
    <row r="33" spans="1:35" hidden="1" x14ac:dyDescent="0.25">
      <c r="C33">
        <f>D37*100</f>
        <v>0.01</v>
      </c>
      <c r="E33">
        <f>F37*100</f>
        <v>0.01</v>
      </c>
      <c r="G33">
        <f>H37*100</f>
        <v>0.01</v>
      </c>
      <c r="I33">
        <f>J37*100</f>
        <v>0.01</v>
      </c>
      <c r="K33">
        <f>L37*100</f>
        <v>0.01</v>
      </c>
      <c r="M33">
        <f>N37*100</f>
        <v>0.01</v>
      </c>
      <c r="O33">
        <f>P37*100</f>
        <v>0.01</v>
      </c>
      <c r="Q33">
        <f>R37*100</f>
        <v>0.01</v>
      </c>
      <c r="S33">
        <f>T37*100</f>
        <v>0.01</v>
      </c>
      <c r="U33">
        <f>V37*100</f>
        <v>0.01</v>
      </c>
      <c r="W33">
        <f>X37*100</f>
        <v>0.01</v>
      </c>
      <c r="Y33">
        <f>Z37*100</f>
        <v>0.01</v>
      </c>
      <c r="AA33">
        <f>AB37*100</f>
        <v>0.01</v>
      </c>
      <c r="AC33">
        <f>AD37*100</f>
        <v>0.01</v>
      </c>
      <c r="AE33" s="24"/>
    </row>
    <row r="34" spans="1:35" hidden="1" x14ac:dyDescent="0.25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E34" s="24"/>
    </row>
    <row r="35" spans="1:35" x14ac:dyDescent="0.25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24"/>
    </row>
    <row r="36" spans="1:35" ht="13" hidden="1" thickBot="1" x14ac:dyDescent="0.3">
      <c r="C36" s="2">
        <f>IF(SUM(C41:C213)&lt;-1000,-100000000,SUM(C41:C213))</f>
        <v>-100000000</v>
      </c>
      <c r="D36" s="2">
        <f>COUNT(D41:D213)</f>
        <v>0</v>
      </c>
      <c r="E36" s="2">
        <f>IF(SUM(E41:E213)&lt;-1000,-100000000,SUM(E41:E213))</f>
        <v>-100000000</v>
      </c>
      <c r="F36" s="2">
        <f>COUNT(F41:F213)</f>
        <v>0</v>
      </c>
      <c r="G36" s="2">
        <f>IF(SUM(G41:G213)&lt;-1000,-100000000,SUM(G41:G213))</f>
        <v>-100000000</v>
      </c>
      <c r="H36" s="2">
        <f>COUNT(H41:H213)</f>
        <v>0</v>
      </c>
      <c r="I36" s="2">
        <f>IF(SUM(I41:I213)&lt;-1000,-100000000,SUM(I41:I213))</f>
        <v>-100000000</v>
      </c>
      <c r="J36" s="2">
        <f>COUNT(J41:J213)</f>
        <v>0</v>
      </c>
      <c r="K36" s="2">
        <f>IF(SUM(K41:K213)&lt;-1000,-100000000,SUM(K41:K213))</f>
        <v>-100000000</v>
      </c>
      <c r="L36" s="2">
        <f>COUNT(L41:L213)</f>
        <v>0</v>
      </c>
      <c r="M36" s="2">
        <f>IF(SUM(M41:M213)&lt;-1000,-100000000,SUM(M41:M213))</f>
        <v>-100000000</v>
      </c>
      <c r="N36" s="2">
        <f>COUNT(N41:N213)</f>
        <v>0</v>
      </c>
      <c r="O36" s="2">
        <f>IF(SUM(O41:O213)&lt;-1000,-100000000,SUM(O41:O213))</f>
        <v>-100000000</v>
      </c>
      <c r="P36" s="2">
        <f>COUNT(P41:P213)</f>
        <v>0</v>
      </c>
      <c r="Q36" s="2">
        <f>IF(SUM(Q41:Q213)&lt;-1000,-100000000,SUM(Q41:Q213))</f>
        <v>-100000000</v>
      </c>
      <c r="R36" s="2">
        <f>COUNT(R41:R213)</f>
        <v>0</v>
      </c>
      <c r="S36" s="2">
        <f>IF(SUM(S41:S213)&lt;-1000,-100000000,SUM(S41:S213))</f>
        <v>-100000000</v>
      </c>
      <c r="T36" s="2">
        <f>COUNT(T41:T213)</f>
        <v>0</v>
      </c>
      <c r="U36" s="2">
        <f>IF(SUM(U41:U213)&lt;-1000,-100000000,SUM(U41:U213))</f>
        <v>-100000000</v>
      </c>
      <c r="V36" s="2">
        <f>COUNT(V41:V213)</f>
        <v>0</v>
      </c>
      <c r="W36" s="2">
        <f>IF(SUM(W41:W213)&lt;-1000,-100000000,SUM(W41:W213))</f>
        <v>-100000000</v>
      </c>
      <c r="X36" s="2">
        <f>COUNT(X41:X213)</f>
        <v>0</v>
      </c>
      <c r="Y36" s="2">
        <f>IF(SUM(Y41:Y213)&lt;-1000,-100000000,SUM(Y41:Y213))</f>
        <v>-100000000</v>
      </c>
      <c r="Z36" s="2">
        <f>COUNT(Z41:Z213)</f>
        <v>0</v>
      </c>
      <c r="AA36" s="2">
        <f>IF(SUM(AA41:AA213)&lt;-1000,-100000000,SUM(AA41:AA213))</f>
        <v>-100000000</v>
      </c>
      <c r="AB36" s="2">
        <f>COUNT(AB41:AB213)</f>
        <v>0</v>
      </c>
      <c r="AC36" s="2">
        <f>IF(SUM(AC41:AC213)&lt;-1000,-100000000,SUM(AC41:AC213))</f>
        <v>-100000000</v>
      </c>
      <c r="AD36" s="2">
        <f>COUNT(AD41:AD213)</f>
        <v>0</v>
      </c>
      <c r="AE36" s="24"/>
    </row>
    <row r="37" spans="1:35" hidden="1" x14ac:dyDescent="0.25">
      <c r="C37" s="2"/>
      <c r="D37" s="2">
        <f>IF(D36=0,0.0001,AVERAGE(D41:D128))</f>
        <v>1E-4</v>
      </c>
      <c r="E37" s="2"/>
      <c r="F37" s="2">
        <f>IF(F36=0,0.0001,AVERAGE(F41:F128))</f>
        <v>1E-4</v>
      </c>
      <c r="G37" s="2"/>
      <c r="H37" s="2">
        <f>IF(H36=0,0.0001,AVERAGE(H41:H128))</f>
        <v>1E-4</v>
      </c>
      <c r="I37" s="2"/>
      <c r="J37" s="2">
        <f>IF(J36=0,0.0001,AVERAGE(J41:J128))</f>
        <v>1E-4</v>
      </c>
      <c r="K37" s="2"/>
      <c r="L37" s="2">
        <f>IF(L36=0,0.0001,AVERAGE(L41:L128))</f>
        <v>1E-4</v>
      </c>
      <c r="M37" s="2"/>
      <c r="N37" s="2">
        <f>IF(N36=0,0.0001,AVERAGE(N41:N128))</f>
        <v>1E-4</v>
      </c>
      <c r="O37" s="2"/>
      <c r="P37" s="2">
        <f>IF(P36=0,0.0001,AVERAGE(P41:P128))</f>
        <v>1E-4</v>
      </c>
      <c r="Q37" s="2"/>
      <c r="R37" s="2">
        <f>IF(R36=0,0.0001,AVERAGE(R41:R128))</f>
        <v>1E-4</v>
      </c>
      <c r="S37" s="2"/>
      <c r="T37" s="2">
        <f>IF(T36=0,0.0001,AVERAGE(T41:T128))</f>
        <v>1E-4</v>
      </c>
      <c r="U37" s="2"/>
      <c r="V37" s="2">
        <f>IF(V36=0,0.0001,AVERAGE(V41:V128))</f>
        <v>1E-4</v>
      </c>
      <c r="W37" s="2"/>
      <c r="X37" s="2">
        <f>IF(X36=0,0.0001,AVERAGE(X41:X128))</f>
        <v>1E-4</v>
      </c>
      <c r="Y37" s="2"/>
      <c r="Z37" s="2">
        <f>IF(Z36=0,0.0001,AVERAGE(Z41:Z128))</f>
        <v>1E-4</v>
      </c>
      <c r="AA37" s="2"/>
      <c r="AB37" s="2">
        <f>IF(AB36=0,0.0001,AVERAGE(AB41:AB128))</f>
        <v>1E-4</v>
      </c>
      <c r="AC37" s="2"/>
      <c r="AD37" s="2">
        <f>IF(AD36=0,0.0001,AVERAGE(AD41:AD128))</f>
        <v>1E-4</v>
      </c>
      <c r="AE37" s="24"/>
    </row>
    <row r="38" spans="1:35" ht="13" thickBot="1" x14ac:dyDescent="0.3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0</v>
      </c>
    </row>
    <row r="39" spans="1:35" ht="13" thickBot="1" x14ac:dyDescent="0.3">
      <c r="B39" s="475" t="s">
        <v>68</v>
      </c>
      <c r="C39" s="459" t="s">
        <v>62</v>
      </c>
      <c r="D39" s="460"/>
      <c r="E39" s="459" t="s">
        <v>63</v>
      </c>
      <c r="F39" s="460"/>
      <c r="G39" s="459" t="s">
        <v>1</v>
      </c>
      <c r="H39" s="460"/>
      <c r="I39" s="459" t="s">
        <v>28</v>
      </c>
      <c r="J39" s="460"/>
      <c r="K39" s="473" t="s">
        <v>86</v>
      </c>
      <c r="L39" s="462"/>
      <c r="M39" s="459" t="s">
        <v>6</v>
      </c>
      <c r="N39" s="460"/>
      <c r="O39" s="459" t="s">
        <v>9</v>
      </c>
      <c r="P39" s="460"/>
      <c r="Q39" s="459" t="s">
        <v>43</v>
      </c>
      <c r="R39" s="460"/>
      <c r="S39" s="459" t="s">
        <v>26</v>
      </c>
      <c r="T39" s="460"/>
      <c r="U39" s="459" t="s">
        <v>78</v>
      </c>
      <c r="V39" s="460"/>
      <c r="W39" s="459" t="s">
        <v>4</v>
      </c>
      <c r="X39" s="460"/>
      <c r="Y39" s="459" t="s">
        <v>35</v>
      </c>
      <c r="Z39" s="460"/>
      <c r="AA39" s="473" t="s">
        <v>58</v>
      </c>
      <c r="AB39" s="470"/>
      <c r="AC39" s="459" t="s">
        <v>56</v>
      </c>
      <c r="AD39" s="461"/>
      <c r="AE39" s="41">
        <f>COUNT(AE41:AE128)</f>
        <v>0</v>
      </c>
      <c r="AF39" s="86" t="s">
        <v>7</v>
      </c>
      <c r="AG39" s="85" t="s">
        <v>8</v>
      </c>
      <c r="AH39" s="87" t="s">
        <v>47</v>
      </c>
    </row>
    <row r="40" spans="1:35" ht="13" thickBot="1" x14ac:dyDescent="0.3">
      <c r="B40" s="476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27" t="s">
        <v>22</v>
      </c>
      <c r="AF40" s="30" t="s">
        <v>23</v>
      </c>
    </row>
    <row r="41" spans="1:35" x14ac:dyDescent="0.25">
      <c r="A41">
        <v>1</v>
      </c>
      <c r="B41" s="6"/>
      <c r="C41" s="51">
        <v>-10000</v>
      </c>
      <c r="D41" s="11"/>
      <c r="E41" s="51">
        <v>-10000</v>
      </c>
      <c r="F41" s="11"/>
      <c r="G41" s="51">
        <v>-10000</v>
      </c>
      <c r="H41" s="11"/>
      <c r="I41" s="51">
        <v>-10000</v>
      </c>
      <c r="J41" s="11"/>
      <c r="K41" s="51">
        <v>-10000</v>
      </c>
      <c r="L41" s="11"/>
      <c r="M41" s="51">
        <v>-10000</v>
      </c>
      <c r="N41" s="11"/>
      <c r="O41" s="51">
        <v>-10000</v>
      </c>
      <c r="P41" s="11"/>
      <c r="Q41" s="51">
        <v>-10000</v>
      </c>
      <c r="R41" s="11"/>
      <c r="S41" s="51">
        <v>-10000</v>
      </c>
      <c r="T41" s="11"/>
      <c r="U41" s="51">
        <v>-10000</v>
      </c>
      <c r="V41" s="11"/>
      <c r="W41" s="51">
        <v>-10000</v>
      </c>
      <c r="X41" s="11"/>
      <c r="Y41" s="51">
        <v>-10000</v>
      </c>
      <c r="Z41" s="11"/>
      <c r="AA41" s="51">
        <v>-10000</v>
      </c>
      <c r="AB41" s="11"/>
      <c r="AC41" s="51">
        <v>-10000</v>
      </c>
      <c r="AD41" s="11"/>
      <c r="AE41" s="24"/>
      <c r="AG41">
        <f>+AC41+Y41+W41+U41+S41+Q41+O41+M41+K41+I41+G41+E41+C41</f>
        <v>-130000</v>
      </c>
      <c r="AH41">
        <f t="shared" ref="AH41:AH47" si="3">COUNT(C41:AD41)/2</f>
        <v>7</v>
      </c>
      <c r="AI41">
        <f t="shared" ref="AI41:AI47" si="4">+AG41/AH41</f>
        <v>-18571.428571428572</v>
      </c>
    </row>
    <row r="42" spans="1:35" x14ac:dyDescent="0.25">
      <c r="A42">
        <f t="shared" ref="A42:A47" si="5">+A41+1</f>
        <v>2</v>
      </c>
      <c r="B42" s="6"/>
      <c r="C42" s="10"/>
      <c r="D42" s="32"/>
      <c r="E42" s="10"/>
      <c r="F42" s="32"/>
      <c r="G42" s="10"/>
      <c r="H42" s="32"/>
      <c r="I42" s="10"/>
      <c r="J42" s="32"/>
      <c r="K42" s="10"/>
      <c r="L42" s="32"/>
      <c r="M42" s="10"/>
      <c r="N42" s="32"/>
      <c r="O42" s="10"/>
      <c r="P42" s="32"/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/>
      <c r="AB42" s="32"/>
      <c r="AC42" s="10"/>
      <c r="AD42" s="32"/>
      <c r="AE42" s="24"/>
      <c r="AF42" s="41"/>
      <c r="AG42">
        <f t="shared" ref="AG42:AG47" si="6">+AC42+Y42+W42+U42+S42+Q42+O42+M42+K42+I42+G42+E42+C42+AA42</f>
        <v>0</v>
      </c>
      <c r="AH42">
        <f t="shared" si="3"/>
        <v>0</v>
      </c>
      <c r="AI42" t="e">
        <f t="shared" si="4"/>
        <v>#DIV/0!</v>
      </c>
    </row>
    <row r="43" spans="1:35" x14ac:dyDescent="0.25">
      <c r="A43">
        <f t="shared" si="5"/>
        <v>3</v>
      </c>
      <c r="B43" s="6"/>
      <c r="C43" s="10"/>
      <c r="D43" s="32"/>
      <c r="E43" s="10"/>
      <c r="F43" s="32"/>
      <c r="G43" s="10"/>
      <c r="H43" s="32"/>
      <c r="I43" s="10"/>
      <c r="J43" s="32"/>
      <c r="K43" s="10"/>
      <c r="L43" s="32"/>
      <c r="M43" s="10"/>
      <c r="N43" s="32"/>
      <c r="O43" s="10"/>
      <c r="P43" s="32"/>
      <c r="Q43" s="10"/>
      <c r="R43" s="32"/>
      <c r="S43" s="10"/>
      <c r="T43" s="32"/>
      <c r="U43" s="10"/>
      <c r="V43" s="32"/>
      <c r="W43" s="10"/>
      <c r="X43" s="32"/>
      <c r="Y43" s="10"/>
      <c r="Z43" s="32"/>
      <c r="AA43" s="10"/>
      <c r="AB43" s="32"/>
      <c r="AC43" s="10"/>
      <c r="AD43" s="32"/>
      <c r="AE43" s="24"/>
      <c r="AG43">
        <f t="shared" si="6"/>
        <v>0</v>
      </c>
      <c r="AH43">
        <f t="shared" si="3"/>
        <v>0</v>
      </c>
      <c r="AI43" t="e">
        <f t="shared" si="4"/>
        <v>#DIV/0!</v>
      </c>
    </row>
    <row r="44" spans="1:35" x14ac:dyDescent="0.25">
      <c r="A44">
        <f t="shared" si="5"/>
        <v>4</v>
      </c>
      <c r="B44" s="6"/>
      <c r="C44" s="10"/>
      <c r="D44" s="32"/>
      <c r="E44" s="10"/>
      <c r="F44" s="32"/>
      <c r="G44" s="10"/>
      <c r="H44" s="32"/>
      <c r="I44" s="10"/>
      <c r="J44" s="32"/>
      <c r="K44" s="10"/>
      <c r="L44" s="32"/>
      <c r="M44" s="10"/>
      <c r="N44" s="32"/>
      <c r="O44" s="10"/>
      <c r="P44" s="32"/>
      <c r="Q44" s="10"/>
      <c r="R44" s="32"/>
      <c r="S44" s="10"/>
      <c r="T44" s="32"/>
      <c r="U44" s="10"/>
      <c r="V44" s="32"/>
      <c r="W44" s="10"/>
      <c r="X44" s="32"/>
      <c r="Y44" s="10"/>
      <c r="Z44" s="32"/>
      <c r="AA44" s="10"/>
      <c r="AB44" s="32"/>
      <c r="AC44" s="10"/>
      <c r="AD44" s="32"/>
      <c r="AE44" s="24"/>
      <c r="AG44">
        <f t="shared" si="6"/>
        <v>0</v>
      </c>
      <c r="AH44">
        <f t="shared" si="3"/>
        <v>0</v>
      </c>
      <c r="AI44" t="e">
        <f t="shared" si="4"/>
        <v>#DIV/0!</v>
      </c>
    </row>
    <row r="45" spans="1:35" x14ac:dyDescent="0.25">
      <c r="A45">
        <f t="shared" si="5"/>
        <v>5</v>
      </c>
      <c r="B45" s="6"/>
      <c r="C45" s="10"/>
      <c r="D45" s="32"/>
      <c r="E45" s="10"/>
      <c r="F45" s="32"/>
      <c r="G45" s="10"/>
      <c r="H45" s="32"/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/>
      <c r="T45" s="32"/>
      <c r="U45" s="10"/>
      <c r="V45" s="32"/>
      <c r="W45" s="10"/>
      <c r="X45" s="32"/>
      <c r="Y45" s="10"/>
      <c r="Z45" s="32"/>
      <c r="AA45" s="10"/>
      <c r="AB45" s="32"/>
      <c r="AC45" s="10"/>
      <c r="AD45" s="32"/>
      <c r="AE45" s="24"/>
      <c r="AG45">
        <f t="shared" si="6"/>
        <v>0</v>
      </c>
      <c r="AH45">
        <f t="shared" si="3"/>
        <v>0</v>
      </c>
      <c r="AI45" t="e">
        <f t="shared" si="4"/>
        <v>#DIV/0!</v>
      </c>
    </row>
    <row r="46" spans="1:35" x14ac:dyDescent="0.25">
      <c r="A46">
        <f t="shared" si="5"/>
        <v>6</v>
      </c>
      <c r="B46" s="6"/>
      <c r="C46" s="12"/>
      <c r="D46" s="36"/>
      <c r="E46" s="12"/>
      <c r="F46" s="36"/>
      <c r="G46" s="12"/>
      <c r="H46" s="36"/>
      <c r="I46" s="12"/>
      <c r="J46" s="36"/>
      <c r="K46" s="12"/>
      <c r="L46" s="36"/>
      <c r="M46" s="12"/>
      <c r="N46" s="36"/>
      <c r="O46" s="12"/>
      <c r="P46" s="36"/>
      <c r="Q46" s="12"/>
      <c r="R46" s="36"/>
      <c r="S46" s="12"/>
      <c r="T46" s="36"/>
      <c r="U46" s="12"/>
      <c r="V46" s="36"/>
      <c r="W46" s="12"/>
      <c r="X46" s="36"/>
      <c r="Y46" s="12"/>
      <c r="Z46" s="36"/>
      <c r="AA46" s="12"/>
      <c r="AB46" s="36"/>
      <c r="AC46" s="12"/>
      <c r="AD46" s="36"/>
      <c r="AE46" s="24"/>
      <c r="AG46">
        <f t="shared" si="6"/>
        <v>0</v>
      </c>
      <c r="AH46">
        <f t="shared" si="3"/>
        <v>0</v>
      </c>
      <c r="AI46" t="e">
        <f t="shared" si="4"/>
        <v>#DIV/0!</v>
      </c>
    </row>
    <row r="47" spans="1:35" x14ac:dyDescent="0.25">
      <c r="A47">
        <f t="shared" si="5"/>
        <v>7</v>
      </c>
      <c r="B47" s="6"/>
      <c r="C47" s="10"/>
      <c r="D47" s="32"/>
      <c r="E47" s="10"/>
      <c r="F47" s="32"/>
      <c r="G47" s="10"/>
      <c r="H47" s="32"/>
      <c r="I47" s="10"/>
      <c r="J47" s="32"/>
      <c r="K47" s="10"/>
      <c r="L47" s="32"/>
      <c r="M47" s="10"/>
      <c r="N47" s="32"/>
      <c r="O47" s="10"/>
      <c r="P47" s="32"/>
      <c r="Q47" s="10"/>
      <c r="R47" s="32"/>
      <c r="S47" s="10"/>
      <c r="T47" s="32"/>
      <c r="U47" s="10"/>
      <c r="V47" s="32"/>
      <c r="W47" s="10"/>
      <c r="X47" s="32"/>
      <c r="Y47" s="10"/>
      <c r="Z47" s="32"/>
      <c r="AA47" s="10"/>
      <c r="AB47" s="32"/>
      <c r="AC47" s="10"/>
      <c r="AD47" s="32"/>
      <c r="AE47" s="24"/>
      <c r="AG47">
        <f t="shared" si="6"/>
        <v>0</v>
      </c>
      <c r="AH47">
        <f t="shared" si="3"/>
        <v>0</v>
      </c>
      <c r="AI47" t="e">
        <f t="shared" si="4"/>
        <v>#DIV/0!</v>
      </c>
    </row>
  </sheetData>
  <mergeCells count="15">
    <mergeCell ref="I39:J39"/>
    <mergeCell ref="K39:L39"/>
    <mergeCell ref="M39:N39"/>
    <mergeCell ref="O39:P39"/>
    <mergeCell ref="B39:B40"/>
    <mergeCell ref="C39:D39"/>
    <mergeCell ref="E39:F39"/>
    <mergeCell ref="G39:H39"/>
    <mergeCell ref="Y39:Z39"/>
    <mergeCell ref="AA39:AB39"/>
    <mergeCell ref="AC39:AD39"/>
    <mergeCell ref="Q39:R39"/>
    <mergeCell ref="S39:T39"/>
    <mergeCell ref="U39:V39"/>
    <mergeCell ref="W39:X39"/>
  </mergeCells>
  <phoneticPr fontId="4" type="noConversion"/>
  <pageMargins left="0.75" right="0.75" top="1" bottom="1" header="0" footer="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/>
  <dimension ref="A1:AR112"/>
  <sheetViews>
    <sheetView workbookViewId="0"/>
  </sheetViews>
  <sheetFormatPr baseColWidth="10" defaultColWidth="11.54296875" defaultRowHeight="12.5" x14ac:dyDescent="0.25"/>
  <cols>
    <col min="1" max="1" width="5" customWidth="1"/>
    <col min="3" max="4" width="5.26953125" customWidth="1"/>
    <col min="5" max="5" width="4.26953125" customWidth="1"/>
    <col min="6" max="6" width="3.453125" customWidth="1"/>
    <col min="7" max="7" width="5.1796875" customWidth="1"/>
    <col min="8" max="8" width="5.7265625" customWidth="1"/>
    <col min="9" max="9" width="3.453125" customWidth="1"/>
    <col min="10" max="10" width="5.81640625" bestFit="1" customWidth="1"/>
    <col min="11" max="11" width="3.453125" customWidth="1"/>
    <col min="12" max="12" width="4.26953125" customWidth="1"/>
    <col min="13" max="13" width="3.7265625" customWidth="1"/>
    <col min="14" max="14" width="5.7265625" customWidth="1"/>
    <col min="15" max="15" width="3.54296875" customWidth="1"/>
    <col min="16" max="16" width="5.7265625" customWidth="1"/>
    <col min="17" max="17" width="3.453125" customWidth="1"/>
    <col min="18" max="18" width="5.81640625" bestFit="1" customWidth="1"/>
    <col min="19" max="19" width="3.453125" customWidth="1"/>
    <col min="20" max="20" width="5.81640625" bestFit="1" customWidth="1"/>
    <col min="21" max="21" width="3.453125" customWidth="1"/>
    <col min="22" max="22" width="5.81640625" bestFit="1" customWidth="1"/>
    <col min="23" max="23" width="3.453125" customWidth="1"/>
    <col min="24" max="24" width="5.81640625" bestFit="1" customWidth="1"/>
    <col min="25" max="25" width="3.453125" customWidth="1"/>
    <col min="26" max="26" width="5.81640625" bestFit="1" customWidth="1"/>
    <col min="27" max="36" width="4.1796875" customWidth="1"/>
    <col min="37" max="37" width="3.453125" customWidth="1"/>
    <col min="38" max="38" width="5.7265625" customWidth="1"/>
    <col min="39" max="39" width="11.453125" style="24" customWidth="1"/>
    <col min="40" max="40" width="9.26953125" customWidth="1"/>
  </cols>
  <sheetData>
    <row r="1" spans="1:7" ht="13" x14ac:dyDescent="0.3">
      <c r="A1" s="5" t="s">
        <v>97</v>
      </c>
    </row>
    <row r="2" spans="1:7" x14ac:dyDescent="0.25">
      <c r="A2" t="s">
        <v>10</v>
      </c>
      <c r="C2" s="69"/>
      <c r="D2" s="69"/>
      <c r="E2" s="30"/>
    </row>
    <row r="3" spans="1:7" ht="13" thickBot="1" x14ac:dyDescent="0.3">
      <c r="A3">
        <f>+GENERAL!B6</f>
        <v>12</v>
      </c>
      <c r="C3" s="41">
        <f>SUM(C5:C15)</f>
        <v>-1100000000</v>
      </c>
    </row>
    <row r="4" spans="1:7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7" ht="13" thickBot="1" x14ac:dyDescent="0.3">
      <c r="A5" s="149">
        <v>1</v>
      </c>
      <c r="B5" s="23" t="s">
        <v>35</v>
      </c>
      <c r="C5" s="47">
        <f>+Y$39</f>
        <v>-100000000</v>
      </c>
      <c r="D5" s="48">
        <f>+Z$40</f>
        <v>0</v>
      </c>
      <c r="E5" s="45">
        <f>+Z$39</f>
        <v>0</v>
      </c>
      <c r="F5" s="18">
        <f>+Y$25</f>
        <v>0</v>
      </c>
      <c r="G5">
        <f t="shared" ref="G5:G22" si="0">IF(E5&lt;A$3/2,-1,1)*80+C5</f>
        <v>-100000080</v>
      </c>
    </row>
    <row r="6" spans="1:7" ht="13" thickBot="1" x14ac:dyDescent="0.3">
      <c r="A6" s="149">
        <v>2</v>
      </c>
      <c r="B6" s="23" t="s">
        <v>43</v>
      </c>
      <c r="C6" s="47">
        <f>+Q$39</f>
        <v>-100000000</v>
      </c>
      <c r="D6" s="48">
        <f>+R$40</f>
        <v>0</v>
      </c>
      <c r="E6" s="45">
        <f>+R$39</f>
        <v>0</v>
      </c>
      <c r="F6" s="18">
        <f>+Q$25</f>
        <v>0</v>
      </c>
      <c r="G6">
        <f t="shared" si="0"/>
        <v>-100000080</v>
      </c>
    </row>
    <row r="7" spans="1:7" ht="13" thickBot="1" x14ac:dyDescent="0.3">
      <c r="A7" s="149">
        <v>3</v>
      </c>
      <c r="B7" s="23" t="s">
        <v>1</v>
      </c>
      <c r="C7" s="47">
        <f>+G$39</f>
        <v>-100000000</v>
      </c>
      <c r="D7" s="48">
        <f>+H$40</f>
        <v>0</v>
      </c>
      <c r="E7" s="45">
        <f>+H$39</f>
        <v>0</v>
      </c>
      <c r="F7" s="18">
        <f>+G$25</f>
        <v>0</v>
      </c>
      <c r="G7">
        <f t="shared" si="0"/>
        <v>-100000080</v>
      </c>
    </row>
    <row r="8" spans="1:7" ht="13" thickBot="1" x14ac:dyDescent="0.3">
      <c r="A8" s="149">
        <v>4</v>
      </c>
      <c r="B8" s="23" t="s">
        <v>4</v>
      </c>
      <c r="C8" s="47">
        <f>+W$39</f>
        <v>-100000000</v>
      </c>
      <c r="D8" s="48">
        <f>+X$40</f>
        <v>0</v>
      </c>
      <c r="E8" s="45">
        <f>+X$39</f>
        <v>0</v>
      </c>
      <c r="F8" s="18">
        <f>+W$25</f>
        <v>0</v>
      </c>
      <c r="G8">
        <f t="shared" si="0"/>
        <v>-100000080</v>
      </c>
    </row>
    <row r="9" spans="1:7" ht="13" thickBot="1" x14ac:dyDescent="0.3">
      <c r="A9" s="149">
        <v>5</v>
      </c>
      <c r="B9" s="23" t="s">
        <v>65</v>
      </c>
      <c r="C9" s="47">
        <f>+K$39</f>
        <v>-100000000</v>
      </c>
      <c r="D9" s="59">
        <f>+L$40</f>
        <v>0</v>
      </c>
      <c r="E9" s="46">
        <f>+L$39</f>
        <v>0</v>
      </c>
      <c r="F9" s="18">
        <f>+K$25</f>
        <v>0</v>
      </c>
      <c r="G9">
        <f t="shared" si="0"/>
        <v>-100000080</v>
      </c>
    </row>
    <row r="10" spans="1:7" ht="13" thickBot="1" x14ac:dyDescent="0.3">
      <c r="A10" s="149">
        <v>6</v>
      </c>
      <c r="B10" s="23" t="s">
        <v>64</v>
      </c>
      <c r="C10" s="47">
        <f>+AK$39</f>
        <v>-100000000</v>
      </c>
      <c r="D10" s="48">
        <f>+AL$40</f>
        <v>0</v>
      </c>
      <c r="E10" s="45">
        <f>+AL$39</f>
        <v>0</v>
      </c>
      <c r="F10" s="18">
        <f>+AK$25</f>
        <v>0</v>
      </c>
      <c r="G10">
        <f t="shared" si="0"/>
        <v>-100000080</v>
      </c>
    </row>
    <row r="11" spans="1:7" ht="13" thickBot="1" x14ac:dyDescent="0.3">
      <c r="A11" s="149">
        <v>7</v>
      </c>
      <c r="B11" s="23" t="s">
        <v>77</v>
      </c>
      <c r="C11" s="47">
        <f>+U$39</f>
        <v>-100000000</v>
      </c>
      <c r="D11" s="48">
        <f>+V$40</f>
        <v>0</v>
      </c>
      <c r="E11" s="45">
        <f>+V$39</f>
        <v>0</v>
      </c>
      <c r="F11" s="18">
        <f>+U$25</f>
        <v>0</v>
      </c>
      <c r="G11">
        <f t="shared" si="0"/>
        <v>-100000080</v>
      </c>
    </row>
    <row r="12" spans="1:7" ht="13" thickBot="1" x14ac:dyDescent="0.3">
      <c r="A12" s="149">
        <v>8</v>
      </c>
      <c r="B12" s="23" t="s">
        <v>82</v>
      </c>
      <c r="C12" s="47">
        <f>+AC$39</f>
        <v>-100000000</v>
      </c>
      <c r="D12" s="48">
        <f>+AD$40</f>
        <v>0</v>
      </c>
      <c r="E12" s="45">
        <f>+AD$39</f>
        <v>0</v>
      </c>
      <c r="F12" s="18">
        <f>+AC$25</f>
        <v>0</v>
      </c>
      <c r="G12">
        <f t="shared" si="0"/>
        <v>-100000080</v>
      </c>
    </row>
    <row r="13" spans="1:7" ht="13" thickBot="1" x14ac:dyDescent="0.3">
      <c r="A13" s="149">
        <v>9</v>
      </c>
      <c r="B13" s="23" t="s">
        <v>6</v>
      </c>
      <c r="C13" s="47">
        <f>+M$39</f>
        <v>-100000000</v>
      </c>
      <c r="D13" s="48">
        <f>+N$40</f>
        <v>0</v>
      </c>
      <c r="E13" s="45">
        <f>+N$39</f>
        <v>0</v>
      </c>
      <c r="F13" s="18">
        <f>+M$25</f>
        <v>0</v>
      </c>
      <c r="G13">
        <f t="shared" si="0"/>
        <v>-100000080</v>
      </c>
    </row>
    <row r="14" spans="1:7" ht="13.5" customHeight="1" thickBot="1" x14ac:dyDescent="0.3">
      <c r="A14" s="149">
        <v>10</v>
      </c>
      <c r="B14" s="23" t="s">
        <v>62</v>
      </c>
      <c r="C14" s="47">
        <f>+AG$39</f>
        <v>-100000000</v>
      </c>
      <c r="D14" s="48">
        <f>+AH$40</f>
        <v>0</v>
      </c>
      <c r="E14" s="45">
        <f>+AH$39</f>
        <v>0</v>
      </c>
      <c r="F14" s="18">
        <f>+AG$25</f>
        <v>0</v>
      </c>
      <c r="G14">
        <f t="shared" si="0"/>
        <v>-100000080</v>
      </c>
    </row>
    <row r="15" spans="1:7" ht="13.5" customHeight="1" thickBot="1" x14ac:dyDescent="0.3">
      <c r="A15" s="149">
        <v>11</v>
      </c>
      <c r="B15" s="23" t="s">
        <v>9</v>
      </c>
      <c r="C15" s="47">
        <f>+O$39</f>
        <v>-100000000</v>
      </c>
      <c r="D15" s="48">
        <f>+P$40</f>
        <v>0</v>
      </c>
      <c r="E15" s="45">
        <f>+P$39</f>
        <v>0</v>
      </c>
      <c r="F15" s="18">
        <f>+O$25</f>
        <v>0</v>
      </c>
      <c r="G15">
        <f t="shared" si="0"/>
        <v>-100000080</v>
      </c>
    </row>
    <row r="16" spans="1:7" ht="13.5" hidden="1" customHeight="1" x14ac:dyDescent="0.25">
      <c r="A16" s="149">
        <v>11</v>
      </c>
      <c r="B16" s="23" t="s">
        <v>59</v>
      </c>
      <c r="C16" s="47">
        <f>+C$39</f>
        <v>-100000000</v>
      </c>
      <c r="D16" s="48">
        <f>+D$40</f>
        <v>0</v>
      </c>
      <c r="E16" s="45">
        <f>+D$39</f>
        <v>0</v>
      </c>
      <c r="F16" s="18">
        <f>+C$25</f>
        <v>0</v>
      </c>
      <c r="G16">
        <f t="shared" si="0"/>
        <v>-100000080</v>
      </c>
    </row>
    <row r="17" spans="1:38" ht="13.5" hidden="1" customHeight="1" x14ac:dyDescent="0.25">
      <c r="A17" s="149">
        <v>11</v>
      </c>
      <c r="B17" s="23" t="s">
        <v>76</v>
      </c>
      <c r="C17" s="47">
        <f>+AE$39</f>
        <v>-100000000</v>
      </c>
      <c r="D17" s="48">
        <f>+AF$40</f>
        <v>0</v>
      </c>
      <c r="E17" s="45">
        <f>+AF$39</f>
        <v>0</v>
      </c>
      <c r="F17" s="18">
        <f>+AE$25</f>
        <v>0</v>
      </c>
      <c r="G17">
        <f t="shared" si="0"/>
        <v>-100000080</v>
      </c>
    </row>
    <row r="18" spans="1:38" ht="13.5" hidden="1" customHeight="1" x14ac:dyDescent="0.25">
      <c r="A18" s="149">
        <v>14</v>
      </c>
      <c r="B18" s="23" t="s">
        <v>26</v>
      </c>
      <c r="C18" s="47">
        <f>+S$39</f>
        <v>-100000000</v>
      </c>
      <c r="D18" s="48">
        <f>+T$40</f>
        <v>0</v>
      </c>
      <c r="E18" s="45">
        <f>+T$39</f>
        <v>0</v>
      </c>
      <c r="F18" s="18">
        <f>+S$25</f>
        <v>0</v>
      </c>
      <c r="G18">
        <f t="shared" si="0"/>
        <v>-100000080</v>
      </c>
    </row>
    <row r="19" spans="1:38" ht="13.5" hidden="1" customHeight="1" x14ac:dyDescent="0.25">
      <c r="A19" s="149">
        <v>15</v>
      </c>
      <c r="B19" s="23" t="s">
        <v>63</v>
      </c>
      <c r="C19" s="47">
        <f>+AI$39</f>
        <v>-100000000</v>
      </c>
      <c r="D19" s="48">
        <f>+AJ$40</f>
        <v>0</v>
      </c>
      <c r="E19" s="45">
        <f>+AJ$39</f>
        <v>0</v>
      </c>
      <c r="F19" s="18">
        <f>+AI$25</f>
        <v>0</v>
      </c>
      <c r="G19">
        <f t="shared" si="0"/>
        <v>-100000080</v>
      </c>
    </row>
    <row r="20" spans="1:38" ht="13.5" hidden="1" customHeight="1" x14ac:dyDescent="0.25">
      <c r="A20" s="149">
        <v>16</v>
      </c>
      <c r="B20" s="23" t="s">
        <v>28</v>
      </c>
      <c r="C20" s="47">
        <f>+I$39</f>
        <v>-100000000</v>
      </c>
      <c r="D20" s="48">
        <f>+J$40</f>
        <v>0</v>
      </c>
      <c r="E20" s="45">
        <f>+J$39</f>
        <v>0</v>
      </c>
      <c r="F20" s="18">
        <f>+I$25</f>
        <v>0</v>
      </c>
      <c r="G20">
        <f t="shared" si="0"/>
        <v>-100000080</v>
      </c>
    </row>
    <row r="21" spans="1:38" ht="13.5" hidden="1" customHeight="1" x14ac:dyDescent="0.25">
      <c r="A21" s="149">
        <v>17</v>
      </c>
      <c r="B21" s="23" t="s">
        <v>15</v>
      </c>
      <c r="C21" s="47">
        <f>+E$39</f>
        <v>-100000000</v>
      </c>
      <c r="D21" s="48">
        <f>+F$40</f>
        <v>0</v>
      </c>
      <c r="E21" s="45">
        <f>+F$39</f>
        <v>0</v>
      </c>
      <c r="F21" s="18">
        <f>+E$25</f>
        <v>0</v>
      </c>
      <c r="G21">
        <f t="shared" si="0"/>
        <v>-100000080</v>
      </c>
    </row>
    <row r="22" spans="1:38" ht="13.5" hidden="1" customHeight="1" x14ac:dyDescent="0.25">
      <c r="A22" s="149">
        <v>18</v>
      </c>
      <c r="B22" s="23" t="s">
        <v>73</v>
      </c>
      <c r="C22" s="47">
        <f>+AA$39</f>
        <v>-100000000</v>
      </c>
      <c r="D22" s="48">
        <f>+AB$40</f>
        <v>0</v>
      </c>
      <c r="E22" s="45">
        <f>+AB$39</f>
        <v>0</v>
      </c>
      <c r="F22" s="18">
        <f>+AA29</f>
        <v>0</v>
      </c>
      <c r="G22">
        <f t="shared" si="0"/>
        <v>-100000080</v>
      </c>
    </row>
    <row r="23" spans="1:38" x14ac:dyDescent="0.25">
      <c r="A23" s="16"/>
    </row>
    <row r="24" spans="1:38" x14ac:dyDescent="0.25">
      <c r="A24" s="16"/>
    </row>
    <row r="25" spans="1:38" ht="13.5" hidden="1" customHeight="1" x14ac:dyDescent="0.25">
      <c r="B25" t="s">
        <v>12</v>
      </c>
      <c r="C25">
        <f>+C26*C27</f>
        <v>0</v>
      </c>
      <c r="D25">
        <f t="shared" ref="D25:AL25" si="1">+D26*D27</f>
        <v>0</v>
      </c>
      <c r="E25">
        <f t="shared" si="1"/>
        <v>0</v>
      </c>
      <c r="F25">
        <f t="shared" si="1"/>
        <v>0</v>
      </c>
      <c r="G25">
        <f t="shared" si="1"/>
        <v>0</v>
      </c>
      <c r="H25">
        <f t="shared" si="1"/>
        <v>0</v>
      </c>
      <c r="I25">
        <f t="shared" si="1"/>
        <v>0</v>
      </c>
      <c r="J25">
        <f t="shared" si="1"/>
        <v>0</v>
      </c>
      <c r="K25">
        <f t="shared" si="1"/>
        <v>0</v>
      </c>
      <c r="L25">
        <f t="shared" si="1"/>
        <v>0</v>
      </c>
      <c r="M25">
        <f t="shared" si="1"/>
        <v>0</v>
      </c>
      <c r="N25">
        <f t="shared" si="1"/>
        <v>0</v>
      </c>
      <c r="O25">
        <f t="shared" si="1"/>
        <v>0</v>
      </c>
      <c r="P25">
        <f t="shared" si="1"/>
        <v>0</v>
      </c>
      <c r="Q25">
        <f t="shared" si="1"/>
        <v>0</v>
      </c>
      <c r="R25">
        <f t="shared" si="1"/>
        <v>0</v>
      </c>
      <c r="S25">
        <f t="shared" si="1"/>
        <v>0</v>
      </c>
      <c r="T25">
        <f t="shared" si="1"/>
        <v>0</v>
      </c>
      <c r="U25">
        <f t="shared" si="1"/>
        <v>0</v>
      </c>
      <c r="V25">
        <f t="shared" si="1"/>
        <v>0</v>
      </c>
      <c r="W25">
        <f t="shared" si="1"/>
        <v>0</v>
      </c>
      <c r="X25">
        <f t="shared" si="1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>
        <f t="shared" si="1"/>
        <v>0</v>
      </c>
      <c r="AK25">
        <f t="shared" si="1"/>
        <v>0</v>
      </c>
      <c r="AL25">
        <f t="shared" si="1"/>
        <v>0</v>
      </c>
    </row>
    <row r="26" spans="1:38" ht="13.5" hidden="1" customHeight="1" x14ac:dyDescent="0.25">
      <c r="C26">
        <f>IF($B38&gt;3,1,0)</f>
        <v>0</v>
      </c>
      <c r="D26">
        <f t="shared" ref="D26:AL26" si="2">IF($B38&gt;3,1,0)</f>
        <v>0</v>
      </c>
      <c r="E26">
        <f t="shared" si="2"/>
        <v>0</v>
      </c>
      <c r="F26">
        <f t="shared" si="2"/>
        <v>0</v>
      </c>
      <c r="G26">
        <f t="shared" si="2"/>
        <v>0</v>
      </c>
      <c r="H26">
        <f t="shared" si="2"/>
        <v>0</v>
      </c>
      <c r="I26">
        <f t="shared" si="2"/>
        <v>0</v>
      </c>
      <c r="J26">
        <f t="shared" si="2"/>
        <v>0</v>
      </c>
      <c r="K26">
        <f t="shared" si="2"/>
        <v>0</v>
      </c>
      <c r="L26">
        <f t="shared" si="2"/>
        <v>0</v>
      </c>
      <c r="M26">
        <f t="shared" si="2"/>
        <v>0</v>
      </c>
      <c r="N26">
        <f t="shared" si="2"/>
        <v>0</v>
      </c>
      <c r="O26">
        <f t="shared" si="2"/>
        <v>0</v>
      </c>
      <c r="P26">
        <f t="shared" si="2"/>
        <v>0</v>
      </c>
      <c r="Q26">
        <f t="shared" si="2"/>
        <v>0</v>
      </c>
      <c r="R26">
        <f t="shared" si="2"/>
        <v>0</v>
      </c>
      <c r="S26">
        <f t="shared" si="2"/>
        <v>0</v>
      </c>
      <c r="T26">
        <f t="shared" si="2"/>
        <v>0</v>
      </c>
      <c r="U26">
        <f t="shared" si="2"/>
        <v>0</v>
      </c>
      <c r="V26">
        <f t="shared" si="2"/>
        <v>0</v>
      </c>
      <c r="W26">
        <f t="shared" si="2"/>
        <v>0</v>
      </c>
      <c r="X26">
        <f t="shared" si="2"/>
        <v>0</v>
      </c>
      <c r="Y26">
        <f t="shared" si="2"/>
        <v>0</v>
      </c>
      <c r="Z26">
        <f t="shared" si="2"/>
        <v>0</v>
      </c>
      <c r="AA26">
        <f t="shared" si="2"/>
        <v>0</v>
      </c>
      <c r="AB26">
        <f t="shared" si="2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0</v>
      </c>
      <c r="AL26">
        <f t="shared" si="2"/>
        <v>0</v>
      </c>
    </row>
    <row r="27" spans="1:38" ht="13.5" hidden="1" customHeight="1" x14ac:dyDescent="0.25">
      <c r="C27">
        <f>MAX(C28:C32)</f>
        <v>0</v>
      </c>
      <c r="D27">
        <f>+D39</f>
        <v>0</v>
      </c>
      <c r="E27">
        <f>MAX(E28:E32)</f>
        <v>0</v>
      </c>
      <c r="F27">
        <f>+F39</f>
        <v>0</v>
      </c>
      <c r="G27">
        <f>MAX(G28:G32)</f>
        <v>0</v>
      </c>
      <c r="H27">
        <f>+H39</f>
        <v>0</v>
      </c>
      <c r="I27">
        <f>MAX(I28:I32)</f>
        <v>0</v>
      </c>
      <c r="J27">
        <f>+J39</f>
        <v>0</v>
      </c>
      <c r="K27">
        <f>MAX(K28:K32)</f>
        <v>0</v>
      </c>
      <c r="L27">
        <f>+L39</f>
        <v>0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0</v>
      </c>
      <c r="S27">
        <f>MAX(S28:S32)</f>
        <v>0</v>
      </c>
      <c r="T27">
        <f>+T39</f>
        <v>0</v>
      </c>
      <c r="U27">
        <f>MAX(U28:U32)</f>
        <v>0</v>
      </c>
      <c r="V27">
        <f>+V39</f>
        <v>0</v>
      </c>
      <c r="W27">
        <f>MAX(W28:W32)</f>
        <v>0</v>
      </c>
      <c r="X27">
        <f>+X39</f>
        <v>0</v>
      </c>
      <c r="Y27">
        <f>MAX(Y28:Y32)</f>
        <v>0</v>
      </c>
      <c r="Z27">
        <f>+Z39</f>
        <v>0</v>
      </c>
      <c r="AA27">
        <f>MAX(AA28:AA32)</f>
        <v>0</v>
      </c>
      <c r="AB27">
        <f>+AB39</f>
        <v>0</v>
      </c>
      <c r="AC27">
        <f>MAX(AC28:AC32)</f>
        <v>0</v>
      </c>
      <c r="AD27">
        <f>+AD39</f>
        <v>0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0</v>
      </c>
      <c r="AL27">
        <f>+AL39</f>
        <v>0</v>
      </c>
    </row>
    <row r="28" spans="1:38" ht="13.5" hidden="1" customHeight="1" x14ac:dyDescent="0.25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</row>
    <row r="29" spans="1:38" ht="13.5" hidden="1" customHeight="1" x14ac:dyDescent="0.25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</row>
    <row r="30" spans="1:38" ht="13.5" hidden="1" customHeight="1" x14ac:dyDescent="0.25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</row>
    <row r="31" spans="1:38" ht="13.5" hidden="1" customHeight="1" x14ac:dyDescent="0.25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</row>
    <row r="32" spans="1:38" ht="13.5" hidden="1" customHeight="1" x14ac:dyDescent="0.25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</row>
    <row r="33" spans="1:44" ht="13.5" hidden="1" customHeight="1" x14ac:dyDescent="0.25">
      <c r="C33">
        <f>RANK(C34,$C34:$AX34)*C38</f>
        <v>0</v>
      </c>
      <c r="E33">
        <f>RANK(E34,$C34:$AX34)*E38</f>
        <v>0</v>
      </c>
      <c r="G33">
        <f>RANK(G34,$C34:$AX34)*G38</f>
        <v>0</v>
      </c>
      <c r="I33">
        <f>RANK(I34,$C34:$AX34)*I38</f>
        <v>0</v>
      </c>
      <c r="K33">
        <f>RANK(K34,$C34:$AX34)*K38</f>
        <v>0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0</v>
      </c>
      <c r="U33">
        <f>RANK(U34,$C34:$AX34)*U38</f>
        <v>0</v>
      </c>
      <c r="W33">
        <f>RANK(W34,$C34:$AX34)*W38</f>
        <v>0</v>
      </c>
      <c r="Y33">
        <f>RANK(Y34,$C34:$AX34)*Y38</f>
        <v>0</v>
      </c>
      <c r="AA33">
        <f>RANK(AA34,$C34:$AX34)*AA38</f>
        <v>0</v>
      </c>
      <c r="AC33">
        <f>RANK(AC34,$C34:$AX34)*AC38</f>
        <v>0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</row>
    <row r="34" spans="1:44" ht="13.5" hidden="1" customHeight="1" x14ac:dyDescent="0.25">
      <c r="C34">
        <f>SUM(C35:C37)</f>
        <v>-101000000</v>
      </c>
      <c r="E34">
        <f>SUM(E35:E37)</f>
        <v>-101000000</v>
      </c>
      <c r="G34">
        <f>SUM(G35:G37)</f>
        <v>-101000000</v>
      </c>
      <c r="I34">
        <f>SUM(I35:I37)</f>
        <v>-101000000</v>
      </c>
      <c r="K34">
        <f>SUM(K35:K37)</f>
        <v>-101000000</v>
      </c>
      <c r="M34">
        <f>SUM(M35:M37)</f>
        <v>-101000000</v>
      </c>
      <c r="O34">
        <f>SUM(O35:O37)</f>
        <v>-101000000</v>
      </c>
      <c r="Q34">
        <f>SUM(Q35:Q37)</f>
        <v>-101000000</v>
      </c>
      <c r="S34">
        <f>SUM(S35:S37)</f>
        <v>-101000000</v>
      </c>
      <c r="U34">
        <f>SUM(U35:U37)</f>
        <v>-101000000</v>
      </c>
      <c r="W34">
        <f>SUM(W35:W37)</f>
        <v>-101000000</v>
      </c>
      <c r="Y34">
        <f>SUM(Y35:Y37)</f>
        <v>-101000000</v>
      </c>
      <c r="AA34">
        <f>SUM(AA35:AA37)</f>
        <v>-101000000</v>
      </c>
      <c r="AC34">
        <f>SUM(AC35:AC37)</f>
        <v>-101000000</v>
      </c>
      <c r="AE34">
        <f>SUM(AE35:AE37)</f>
        <v>-101000000</v>
      </c>
      <c r="AG34">
        <f>SUM(AG35:AG37)</f>
        <v>-101000000</v>
      </c>
      <c r="AI34">
        <f>SUM(AI35:AI37)</f>
        <v>-101000000</v>
      </c>
      <c r="AK34">
        <f>SUM(AK35:AK37)</f>
        <v>-101000000</v>
      </c>
    </row>
    <row r="35" spans="1:44" ht="13.5" hidden="1" customHeight="1" x14ac:dyDescent="0.25">
      <c r="C35">
        <f>+D39</f>
        <v>0</v>
      </c>
      <c r="E35">
        <f>+F39</f>
        <v>0</v>
      </c>
      <c r="G35">
        <f>+H39</f>
        <v>0</v>
      </c>
      <c r="I35">
        <f>+J39</f>
        <v>0</v>
      </c>
      <c r="K35">
        <f>+L39</f>
        <v>0</v>
      </c>
      <c r="M35">
        <f>+N39</f>
        <v>0</v>
      </c>
      <c r="O35">
        <f>+P39</f>
        <v>0</v>
      </c>
      <c r="Q35">
        <f>+R39</f>
        <v>0</v>
      </c>
      <c r="S35">
        <f>+T39</f>
        <v>0</v>
      </c>
      <c r="U35">
        <f>+V39</f>
        <v>0</v>
      </c>
      <c r="W35">
        <f>+X39</f>
        <v>0</v>
      </c>
      <c r="Y35">
        <f>+Z39</f>
        <v>0</v>
      </c>
      <c r="AA35">
        <f>+AB39</f>
        <v>0</v>
      </c>
      <c r="AC35">
        <f>+AD39</f>
        <v>0</v>
      </c>
      <c r="AE35">
        <f>+AF39</f>
        <v>0</v>
      </c>
      <c r="AG35">
        <f>+AH39</f>
        <v>0</v>
      </c>
      <c r="AI35">
        <f>+AJ39</f>
        <v>0</v>
      </c>
      <c r="AK35">
        <f>+AL39</f>
        <v>0</v>
      </c>
    </row>
    <row r="36" spans="1:44" ht="13.5" hidden="1" customHeight="1" x14ac:dyDescent="0.25">
      <c r="C36">
        <f>D40*10</f>
        <v>0</v>
      </c>
      <c r="E36">
        <f>F40*10</f>
        <v>0</v>
      </c>
      <c r="G36">
        <f>H40*10</f>
        <v>0</v>
      </c>
      <c r="I36">
        <f>J40*10</f>
        <v>0</v>
      </c>
      <c r="K36">
        <f>L40*10</f>
        <v>0</v>
      </c>
      <c r="M36">
        <f>N40*10</f>
        <v>0</v>
      </c>
      <c r="O36">
        <f>P40*10</f>
        <v>0</v>
      </c>
      <c r="Q36">
        <f>R40*10</f>
        <v>0</v>
      </c>
      <c r="S36">
        <f>T40*10</f>
        <v>0</v>
      </c>
      <c r="U36">
        <f>V40*10</f>
        <v>0</v>
      </c>
      <c r="W36">
        <f>X40*10</f>
        <v>0</v>
      </c>
      <c r="Y36">
        <f>Z40*10</f>
        <v>0</v>
      </c>
      <c r="AA36">
        <f>AB40*10</f>
        <v>0</v>
      </c>
      <c r="AC36">
        <f>AD40*10</f>
        <v>0</v>
      </c>
      <c r="AE36">
        <f>AF40*10</f>
        <v>0</v>
      </c>
      <c r="AG36">
        <f>AH40*10</f>
        <v>0</v>
      </c>
      <c r="AI36">
        <f>AJ40*10</f>
        <v>0</v>
      </c>
      <c r="AK36">
        <f>AL40*10</f>
        <v>0</v>
      </c>
    </row>
    <row r="37" spans="1:44" ht="13.5" hidden="1" customHeight="1" x14ac:dyDescent="0.25">
      <c r="C37">
        <f>IF(C38=1,C39*C38*10000+C39,-1000000+C39)</f>
        <v>-101000000</v>
      </c>
      <c r="E37">
        <f>IF(E38=1,E39*E38*10000+E39,-1000000+E39)</f>
        <v>-101000000</v>
      </c>
      <c r="G37">
        <f>IF(G38=1,G39*G38*10000+G39,-1000000+G39)</f>
        <v>-101000000</v>
      </c>
      <c r="I37">
        <f>IF(I38=1,I39*I38*10000+I39,-1000000+I39)</f>
        <v>-101000000</v>
      </c>
      <c r="K37">
        <f>IF(K38=1,K39*K38*10000+K39,-1000000+K39)</f>
        <v>-101000000</v>
      </c>
      <c r="M37">
        <f>IF(M38=1,M39*M38*10000+M39,-1000000+M39)</f>
        <v>-101000000</v>
      </c>
      <c r="O37">
        <f>IF(O38=1,O39*O38*10000+O39,-1000000+O39)</f>
        <v>-101000000</v>
      </c>
      <c r="Q37">
        <f>IF(Q38=1,Q39*Q38*10000+Q39,-1000000+Q39)</f>
        <v>-101000000</v>
      </c>
      <c r="S37">
        <f>IF(S38=1,S39*S38*10000+S39,-1000000+S39)</f>
        <v>-101000000</v>
      </c>
      <c r="U37">
        <f>IF(U38=1,U39*U38*10000+U39,-1000000+U39)</f>
        <v>-101000000</v>
      </c>
      <c r="W37">
        <f>IF(W38=1,W39*W38*10000+W39,-1000000+W39)</f>
        <v>-101000000</v>
      </c>
      <c r="Y37">
        <f>IF(Y38=1,Y39*Y38*10000+Y39,-1000000+Y39)</f>
        <v>-101000000</v>
      </c>
      <c r="AA37">
        <f>IF(AA38=1,AA39*AA38*10000+AA39,-1000000+AA39)</f>
        <v>-101000000</v>
      </c>
      <c r="AC37">
        <f>IF(AC38=1,AC39*AC38*10000+AC39,-1000000+AC39)</f>
        <v>-101000000</v>
      </c>
      <c r="AE37">
        <f>IF(AE38=1,AE39*AE38*10000+AE39,-1000000+AE39)</f>
        <v>-101000000</v>
      </c>
      <c r="AG37">
        <f>IF(AG38=1,AG39*AG38*10000+AG39,-1000000+AG39)</f>
        <v>-101000000</v>
      </c>
      <c r="AI37">
        <f>IF(AI38=1,AI39*AI38*10000+AI39,-1000000+AI39)</f>
        <v>-101000000</v>
      </c>
      <c r="AK37">
        <f>IF(AK38=1,AK39*AK38*10000+AK39,-1000000+AK39)</f>
        <v>-101000000</v>
      </c>
      <c r="AM37"/>
    </row>
    <row r="38" spans="1:44" ht="13.5" customHeight="1" thickBot="1" x14ac:dyDescent="0.3">
      <c r="A38" t="s">
        <v>13</v>
      </c>
      <c r="B38">
        <f>SUM(C38:AK38)</f>
        <v>0</v>
      </c>
      <c r="C38">
        <f>IF(D39&gt;=$A3/2,1,0)</f>
        <v>0</v>
      </c>
      <c r="E38">
        <f>IF(F39&gt;=$A3/2,1,0)</f>
        <v>0</v>
      </c>
      <c r="G38">
        <f>IF(H39&gt;=$A3/2,1,0)</f>
        <v>0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0</v>
      </c>
      <c r="U38">
        <f>IF(V39&gt;=$A3/2,1,0)</f>
        <v>0</v>
      </c>
      <c r="W38">
        <f>IF(X39&gt;=$A3/2,1,0)</f>
        <v>0</v>
      </c>
      <c r="Y38">
        <f>IF(Z39&gt;=$A3/2,1,0)</f>
        <v>0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</row>
    <row r="39" spans="1:44" ht="13" thickBot="1" x14ac:dyDescent="0.3">
      <c r="C39" s="2">
        <f>IF(SUM(C44:C209)&lt;-1000,-100000000,SUM(C44:C209))</f>
        <v>-100000000</v>
      </c>
      <c r="D39" s="2">
        <f>COUNT(D44:D209)</f>
        <v>0</v>
      </c>
      <c r="E39" s="2">
        <f>IF(SUM(E44:E209)&lt;-1000,-100000000,SUM(E44:E209))</f>
        <v>-100000000</v>
      </c>
      <c r="F39" s="2">
        <f>COUNT(F44:F209)</f>
        <v>0</v>
      </c>
      <c r="G39" s="2">
        <f>IF(SUM(G44:G209)&lt;-1000,-100000000,SUM(G44:G209))</f>
        <v>-100000000</v>
      </c>
      <c r="H39" s="2">
        <f>COUNT(H44:H209)</f>
        <v>0</v>
      </c>
      <c r="I39" s="2">
        <f>IF(SUM(I44:I209)&lt;-1000,-100000000,SUM(I44:I209))</f>
        <v>-100000000</v>
      </c>
      <c r="J39" s="2">
        <f>COUNT(J44:J209)</f>
        <v>0</v>
      </c>
      <c r="K39" s="2">
        <f>IF(SUM(K44:K209)&lt;-1000,-100000000,SUM(K44:K209))</f>
        <v>-100000000</v>
      </c>
      <c r="L39" s="2">
        <f>COUNT(L44:L209)</f>
        <v>0</v>
      </c>
      <c r="M39" s="2">
        <f>IF(SUM(M44:M209)&lt;-1000,-100000000,SUM(M44:M209))</f>
        <v>-100000000</v>
      </c>
      <c r="N39" s="2">
        <f>COUNT(N44:N209)</f>
        <v>0</v>
      </c>
      <c r="O39" s="2">
        <f>IF(SUM(O44:O209)&lt;-1000,-100000000,SUM(O44:O209))</f>
        <v>-100000000</v>
      </c>
      <c r="P39" s="2">
        <f>COUNT(P44:P209)</f>
        <v>0</v>
      </c>
      <c r="Q39" s="2">
        <f>IF(SUM(Q44:Q209)&lt;-1000,-100000000,SUM(Q44:Q209))</f>
        <v>-100000000</v>
      </c>
      <c r="R39" s="2">
        <f>COUNT(R44:R209)</f>
        <v>0</v>
      </c>
      <c r="S39" s="2">
        <f>IF(SUM(S44:S209)&lt;-1000,-100000000,SUM(S44:S209))</f>
        <v>-100000000</v>
      </c>
      <c r="T39" s="2">
        <f>COUNT(T44:T209)</f>
        <v>0</v>
      </c>
      <c r="U39" s="2">
        <f>IF(SUM(U44:U209)&lt;-1000,-100000000,SUM(U44:U209))</f>
        <v>-100000000</v>
      </c>
      <c r="V39" s="2">
        <f>COUNT(V44:V209)</f>
        <v>0</v>
      </c>
      <c r="W39" s="2">
        <f>IF(SUM(W44:W209)&lt;-1000,-100000000,SUM(W44:W209))</f>
        <v>-100000000</v>
      </c>
      <c r="X39" s="2">
        <f>COUNT(X44:X209)</f>
        <v>0</v>
      </c>
      <c r="Y39" s="2">
        <f>IF(SUM(Y44:Y209)&lt;-1000,-100000000,SUM(Y44:Y209))</f>
        <v>-100000000</v>
      </c>
      <c r="Z39" s="2">
        <f>COUNT(Z44:Z209)</f>
        <v>0</v>
      </c>
      <c r="AA39" s="2">
        <f>IF(SUM(AA44:AA209)&lt;-1000,-100000000,SUM(AA44:AA209))</f>
        <v>-100000000</v>
      </c>
      <c r="AB39" s="2">
        <f>COUNT(AB44:AB209)</f>
        <v>0</v>
      </c>
      <c r="AC39" s="2">
        <f>IF(SUM(AC44:AC209)&lt;-1000,-100000000,SUM(AC44:AC209))</f>
        <v>-100000000</v>
      </c>
      <c r="AD39" s="2">
        <f>COUNT(AD44:AD209)</f>
        <v>0</v>
      </c>
      <c r="AE39" s="2">
        <f>IF(SUM(AE44:AE209)&lt;-1000,-100000000,SUM(AE44:AE209))</f>
        <v>-100000000</v>
      </c>
      <c r="AF39" s="2">
        <f>COUNT(AF44:AF209)</f>
        <v>0</v>
      </c>
      <c r="AG39" s="2">
        <f>IF(SUM(AG44:AG209)&lt;-1000,-100000000,SUM(AG44:AG209))</f>
        <v>-100000000</v>
      </c>
      <c r="AH39" s="2">
        <f>COUNT(AH44:AH209)</f>
        <v>0</v>
      </c>
      <c r="AI39" s="2">
        <f>IF(SUM(AI44:AI209)&lt;-1000,-100000000,SUM(AI44:AI209))</f>
        <v>-100000000</v>
      </c>
      <c r="AJ39" s="2">
        <f>COUNT(AJ44:AJ209)</f>
        <v>0</v>
      </c>
      <c r="AK39" s="2">
        <f>IF(SUM(AK44:AK209)&lt;-1000,-100000000,SUM(AK44:AK209))</f>
        <v>-100000000</v>
      </c>
      <c r="AL39" s="2">
        <f>COUNT(AL44:AL209)</f>
        <v>0</v>
      </c>
    </row>
    <row r="40" spans="1:44" x14ac:dyDescent="0.25">
      <c r="C40" s="2">
        <f t="shared" ref="C40:AL40" si="3">SUM(C44:C103)</f>
        <v>-100000000</v>
      </c>
      <c r="D40" s="2">
        <f t="shared" si="3"/>
        <v>0</v>
      </c>
      <c r="E40" s="2">
        <f t="shared" si="3"/>
        <v>-100000000</v>
      </c>
      <c r="F40" s="2">
        <f t="shared" si="3"/>
        <v>0</v>
      </c>
      <c r="G40" s="2">
        <f t="shared" si="3"/>
        <v>-100000000</v>
      </c>
      <c r="H40" s="2">
        <f t="shared" si="3"/>
        <v>0</v>
      </c>
      <c r="I40" s="2">
        <f t="shared" si="3"/>
        <v>-100000000</v>
      </c>
      <c r="J40" s="2">
        <f t="shared" si="3"/>
        <v>0</v>
      </c>
      <c r="K40" s="2">
        <f t="shared" si="3"/>
        <v>-100000000</v>
      </c>
      <c r="L40" s="2">
        <f t="shared" si="3"/>
        <v>0</v>
      </c>
      <c r="M40" s="2">
        <f t="shared" si="3"/>
        <v>-100000000</v>
      </c>
      <c r="N40" s="2">
        <f t="shared" si="3"/>
        <v>0</v>
      </c>
      <c r="O40" s="2">
        <f t="shared" si="3"/>
        <v>-100000000</v>
      </c>
      <c r="P40" s="2">
        <f t="shared" si="3"/>
        <v>0</v>
      </c>
      <c r="Q40" s="2">
        <f t="shared" si="3"/>
        <v>-100000000</v>
      </c>
      <c r="R40" s="2">
        <f t="shared" si="3"/>
        <v>0</v>
      </c>
      <c r="S40" s="2">
        <f t="shared" si="3"/>
        <v>-100000000</v>
      </c>
      <c r="T40" s="2">
        <f t="shared" si="3"/>
        <v>0</v>
      </c>
      <c r="U40" s="2">
        <f t="shared" si="3"/>
        <v>-100000000</v>
      </c>
      <c r="V40" s="2">
        <f t="shared" si="3"/>
        <v>0</v>
      </c>
      <c r="W40" s="2">
        <f t="shared" si="3"/>
        <v>-100000000</v>
      </c>
      <c r="X40" s="2">
        <f t="shared" si="3"/>
        <v>0</v>
      </c>
      <c r="Y40" s="2">
        <f t="shared" si="3"/>
        <v>-100000000</v>
      </c>
      <c r="Z40" s="2">
        <f t="shared" si="3"/>
        <v>0</v>
      </c>
      <c r="AA40" s="2">
        <f t="shared" si="3"/>
        <v>-100000000</v>
      </c>
      <c r="AB40" s="2">
        <f t="shared" si="3"/>
        <v>0</v>
      </c>
      <c r="AC40" s="2">
        <f t="shared" si="3"/>
        <v>-100000000</v>
      </c>
      <c r="AD40" s="2">
        <f t="shared" si="3"/>
        <v>0</v>
      </c>
      <c r="AE40" s="2">
        <f t="shared" si="3"/>
        <v>-100000000</v>
      </c>
      <c r="AF40" s="2">
        <f t="shared" si="3"/>
        <v>0</v>
      </c>
      <c r="AG40" s="2">
        <f t="shared" si="3"/>
        <v>-100000000</v>
      </c>
      <c r="AH40" s="2">
        <f t="shared" si="3"/>
        <v>0</v>
      </c>
      <c r="AI40" s="2">
        <f t="shared" si="3"/>
        <v>-100000000</v>
      </c>
      <c r="AJ40" s="2">
        <f t="shared" si="3"/>
        <v>0</v>
      </c>
      <c r="AK40" s="2">
        <f t="shared" si="3"/>
        <v>-100000000</v>
      </c>
      <c r="AL40" s="2">
        <f t="shared" si="3"/>
        <v>0</v>
      </c>
    </row>
    <row r="41" spans="1:44" ht="13" thickBot="1" x14ac:dyDescent="0.3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41">
        <f>MAX(AN44:AN103)</f>
        <v>0</v>
      </c>
    </row>
    <row r="42" spans="1:44" x14ac:dyDescent="0.25">
      <c r="B42" s="84" t="s">
        <v>0</v>
      </c>
      <c r="C42" s="473" t="s">
        <v>59</v>
      </c>
      <c r="D42" s="470"/>
      <c r="E42" s="473" t="s">
        <v>15</v>
      </c>
      <c r="F42" s="470"/>
      <c r="G42" s="473" t="s">
        <v>1</v>
      </c>
      <c r="H42" s="470"/>
      <c r="I42" s="473" t="s">
        <v>28</v>
      </c>
      <c r="J42" s="470"/>
      <c r="K42" s="473" t="s">
        <v>65</v>
      </c>
      <c r="L42" s="470"/>
      <c r="M42" s="473" t="s">
        <v>6</v>
      </c>
      <c r="N42" s="470"/>
      <c r="O42" s="473" t="s">
        <v>9</v>
      </c>
      <c r="P42" s="470"/>
      <c r="Q42" s="473" t="s">
        <v>43</v>
      </c>
      <c r="R42" s="470"/>
      <c r="S42" s="473" t="s">
        <v>26</v>
      </c>
      <c r="T42" s="470"/>
      <c r="U42" s="473" t="s">
        <v>77</v>
      </c>
      <c r="V42" s="470"/>
      <c r="W42" s="473" t="s">
        <v>4</v>
      </c>
      <c r="X42" s="470"/>
      <c r="Y42" s="473" t="s">
        <v>35</v>
      </c>
      <c r="Z42" s="470"/>
      <c r="AA42" s="473" t="s">
        <v>73</v>
      </c>
      <c r="AB42" s="470"/>
      <c r="AC42" s="473" t="s">
        <v>82</v>
      </c>
      <c r="AD42" s="470"/>
      <c r="AE42" s="473" t="s">
        <v>76</v>
      </c>
      <c r="AF42" s="470"/>
      <c r="AG42" s="473" t="s">
        <v>62</v>
      </c>
      <c r="AH42" s="470"/>
      <c r="AI42" s="473" t="s">
        <v>63</v>
      </c>
      <c r="AJ42" s="470"/>
      <c r="AK42" s="473" t="s">
        <v>64</v>
      </c>
      <c r="AL42" s="470"/>
      <c r="AM42" s="41">
        <f>COUNT(AM44:AM124)</f>
        <v>0</v>
      </c>
      <c r="AN42" s="86" t="s">
        <v>7</v>
      </c>
      <c r="AO42" s="85" t="s">
        <v>8</v>
      </c>
      <c r="AP42" s="87" t="s">
        <v>47</v>
      </c>
    </row>
    <row r="43" spans="1:44" ht="13" thickBot="1" x14ac:dyDescent="0.3">
      <c r="B43" s="1"/>
      <c r="C43" s="3" t="s">
        <v>3</v>
      </c>
      <c r="D43" s="4" t="s">
        <v>2</v>
      </c>
      <c r="E43" s="3" t="s">
        <v>3</v>
      </c>
      <c r="F43" s="4" t="s">
        <v>2</v>
      </c>
      <c r="G43" s="3" t="s">
        <v>3</v>
      </c>
      <c r="H43" s="4" t="s">
        <v>2</v>
      </c>
      <c r="I43" s="3" t="s">
        <v>3</v>
      </c>
      <c r="J43" s="4" t="s">
        <v>2</v>
      </c>
      <c r="K43" s="3" t="s">
        <v>3</v>
      </c>
      <c r="L43" s="4" t="s">
        <v>2</v>
      </c>
      <c r="M43" s="3" t="s">
        <v>3</v>
      </c>
      <c r="N43" s="4" t="s">
        <v>2</v>
      </c>
      <c r="O43" s="3" t="s">
        <v>3</v>
      </c>
      <c r="P43" s="4" t="s">
        <v>2</v>
      </c>
      <c r="Q43" s="3" t="s">
        <v>3</v>
      </c>
      <c r="R43" s="4" t="s">
        <v>2</v>
      </c>
      <c r="S43" s="3" t="s">
        <v>3</v>
      </c>
      <c r="T43" s="4" t="s">
        <v>2</v>
      </c>
      <c r="U43" s="3" t="s">
        <v>3</v>
      </c>
      <c r="V43" s="4" t="s">
        <v>2</v>
      </c>
      <c r="W43" s="3" t="s">
        <v>3</v>
      </c>
      <c r="X43" s="4" t="s">
        <v>2</v>
      </c>
      <c r="Y43" s="3" t="s">
        <v>3</v>
      </c>
      <c r="Z43" s="4" t="s">
        <v>2</v>
      </c>
      <c r="AA43" s="3" t="s">
        <v>3</v>
      </c>
      <c r="AB43" s="4" t="s">
        <v>2</v>
      </c>
      <c r="AC43" s="3" t="s">
        <v>3</v>
      </c>
      <c r="AD43" s="4" t="s">
        <v>2</v>
      </c>
      <c r="AE43" s="3" t="s">
        <v>3</v>
      </c>
      <c r="AF43" s="4" t="s">
        <v>2</v>
      </c>
      <c r="AG43" s="3" t="s">
        <v>3</v>
      </c>
      <c r="AH43" s="4" t="s">
        <v>2</v>
      </c>
      <c r="AI43" s="3" t="s">
        <v>3</v>
      </c>
      <c r="AJ43" s="4" t="s">
        <v>2</v>
      </c>
      <c r="AK43" s="3" t="s">
        <v>3</v>
      </c>
      <c r="AL43" s="4" t="s">
        <v>2</v>
      </c>
      <c r="AM43" s="27" t="s">
        <v>22</v>
      </c>
      <c r="AN43" s="27" t="s">
        <v>16</v>
      </c>
    </row>
    <row r="44" spans="1:44" x14ac:dyDescent="0.25">
      <c r="A44">
        <v>1</v>
      </c>
      <c r="B44" s="6"/>
      <c r="C44" s="51">
        <v>-100000000</v>
      </c>
      <c r="D44" s="11"/>
      <c r="E44" s="51">
        <v>-100000000</v>
      </c>
      <c r="F44" s="11"/>
      <c r="G44" s="51">
        <v>-100000000</v>
      </c>
      <c r="H44" s="11"/>
      <c r="I44" s="51">
        <v>-100000000</v>
      </c>
      <c r="J44" s="11"/>
      <c r="K44" s="51">
        <v>-100000000</v>
      </c>
      <c r="L44" s="11"/>
      <c r="M44" s="51">
        <v>-100000000</v>
      </c>
      <c r="N44" s="11"/>
      <c r="O44" s="51">
        <v>-100000000</v>
      </c>
      <c r="P44" s="11"/>
      <c r="Q44" s="51">
        <v>-100000000</v>
      </c>
      <c r="R44" s="11"/>
      <c r="S44" s="51">
        <v>-100000000</v>
      </c>
      <c r="T44" s="11"/>
      <c r="U44" s="51">
        <v>-100000000</v>
      </c>
      <c r="V44" s="11"/>
      <c r="W44" s="51">
        <v>-100000000</v>
      </c>
      <c r="X44" s="11"/>
      <c r="Y44" s="51">
        <v>-100000000</v>
      </c>
      <c r="Z44" s="11"/>
      <c r="AA44" s="51">
        <v>-100000000</v>
      </c>
      <c r="AB44" s="11"/>
      <c r="AC44" s="51">
        <v>-100000000</v>
      </c>
      <c r="AD44" s="11"/>
      <c r="AE44" s="51">
        <v>-100000000</v>
      </c>
      <c r="AF44" s="11"/>
      <c r="AG44" s="51">
        <v>-100000000</v>
      </c>
      <c r="AH44" s="11"/>
      <c r="AI44" s="51">
        <v>-100000000</v>
      </c>
      <c r="AJ44" s="11"/>
      <c r="AK44" s="51">
        <v>-100000000</v>
      </c>
      <c r="AL44" s="11"/>
      <c r="AN44" s="41"/>
      <c r="AO44" s="41">
        <f t="shared" ref="AO44:AP50" si="4">+C44+E44+G44+I44++K44++M44+O44+Q44+S44+U44+W44+Y44+AK44+AA44+AC44+AE44+AG44+AI44</f>
        <v>-1800000000</v>
      </c>
      <c r="AP44" s="41">
        <f t="shared" si="4"/>
        <v>0</v>
      </c>
      <c r="AQ44">
        <f t="shared" ref="AQ44:AQ50" si="5">COUNT(C44:AL44)/2</f>
        <v>9</v>
      </c>
      <c r="AR44">
        <f t="shared" ref="AR44:AR50" si="6">+AO44/AQ44</f>
        <v>-200000000</v>
      </c>
    </row>
    <row r="45" spans="1:44" s="41" customFormat="1" x14ac:dyDescent="0.25">
      <c r="A45" s="41">
        <f>+A44+1</f>
        <v>2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54"/>
      <c r="AB45" s="55"/>
      <c r="AC45" s="54"/>
      <c r="AD45" s="55"/>
      <c r="AE45" s="54"/>
      <c r="AF45" s="15"/>
      <c r="AG45" s="54"/>
      <c r="AH45" s="55"/>
      <c r="AI45" s="54"/>
      <c r="AJ45" s="55"/>
      <c r="AK45" s="54"/>
      <c r="AL45" s="55"/>
      <c r="AM45" s="24"/>
      <c r="AN45"/>
      <c r="AO45" s="41">
        <f t="shared" si="4"/>
        <v>0</v>
      </c>
      <c r="AP45" s="41">
        <f t="shared" si="4"/>
        <v>0</v>
      </c>
      <c r="AQ45" s="41">
        <f t="shared" si="5"/>
        <v>0</v>
      </c>
      <c r="AR45" s="41" t="e">
        <f t="shared" si="6"/>
        <v>#DIV/0!</v>
      </c>
    </row>
    <row r="46" spans="1:44" s="41" customFormat="1" x14ac:dyDescent="0.25">
      <c r="A46" s="41">
        <f t="shared" ref="A46:A103" si="7">+A45+1</f>
        <v>3</v>
      </c>
      <c r="B46" s="53"/>
      <c r="C46" s="54"/>
      <c r="D46" s="15"/>
      <c r="E46" s="54"/>
      <c r="F46" s="15"/>
      <c r="G46" s="54"/>
      <c r="H46" s="55"/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/>
      <c r="T46" s="15"/>
      <c r="U46" s="54"/>
      <c r="V46" s="15"/>
      <c r="W46" s="54"/>
      <c r="X46" s="15"/>
      <c r="Y46" s="54"/>
      <c r="Z46" s="15"/>
      <c r="AA46" s="54"/>
      <c r="AB46" s="55"/>
      <c r="AC46" s="54"/>
      <c r="AD46" s="55"/>
      <c r="AE46" s="54"/>
      <c r="AF46" s="15"/>
      <c r="AG46" s="54"/>
      <c r="AH46" s="55"/>
      <c r="AI46" s="54"/>
      <c r="AJ46" s="55"/>
      <c r="AK46" s="54"/>
      <c r="AL46" s="55"/>
      <c r="AM46" s="24"/>
      <c r="AN46"/>
      <c r="AO46" s="41">
        <f t="shared" si="4"/>
        <v>0</v>
      </c>
      <c r="AP46" s="41">
        <f t="shared" si="4"/>
        <v>0</v>
      </c>
      <c r="AQ46" s="41">
        <f t="shared" si="5"/>
        <v>0</v>
      </c>
      <c r="AR46" s="41" t="e">
        <f t="shared" si="6"/>
        <v>#DIV/0!</v>
      </c>
    </row>
    <row r="47" spans="1:44" s="41" customFormat="1" x14ac:dyDescent="0.25">
      <c r="A47" s="41">
        <f t="shared" si="7"/>
        <v>4</v>
      </c>
      <c r="B47" s="53"/>
      <c r="C47" s="54"/>
      <c r="D47" s="15"/>
      <c r="E47" s="56"/>
      <c r="F47" s="14"/>
      <c r="G47" s="56"/>
      <c r="H47" s="57"/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56"/>
      <c r="T47" s="14"/>
      <c r="U47" s="56"/>
      <c r="V47" s="14"/>
      <c r="W47" s="56"/>
      <c r="X47" s="14"/>
      <c r="Y47" s="56"/>
      <c r="Z47" s="14"/>
      <c r="AA47" s="56"/>
      <c r="AB47" s="57"/>
      <c r="AC47" s="56"/>
      <c r="AD47" s="57"/>
      <c r="AE47" s="56"/>
      <c r="AF47" s="14"/>
      <c r="AG47" s="56"/>
      <c r="AH47" s="57"/>
      <c r="AI47" s="56"/>
      <c r="AJ47" s="57"/>
      <c r="AK47" s="56"/>
      <c r="AL47" s="57"/>
      <c r="AM47" s="28"/>
      <c r="AO47" s="41">
        <f t="shared" si="4"/>
        <v>0</v>
      </c>
      <c r="AP47" s="41">
        <f t="shared" si="4"/>
        <v>0</v>
      </c>
      <c r="AQ47" s="41">
        <f t="shared" si="5"/>
        <v>0</v>
      </c>
      <c r="AR47" s="41" t="e">
        <f t="shared" si="6"/>
        <v>#DIV/0!</v>
      </c>
    </row>
    <row r="48" spans="1:44" s="41" customFormat="1" x14ac:dyDescent="0.25">
      <c r="A48" s="41">
        <f t="shared" si="7"/>
        <v>5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55"/>
      <c r="AC48" s="54"/>
      <c r="AD48" s="55"/>
      <c r="AE48" s="54"/>
      <c r="AF48" s="15"/>
      <c r="AG48" s="54"/>
      <c r="AH48" s="55"/>
      <c r="AI48" s="54"/>
      <c r="AJ48" s="55"/>
      <c r="AK48" s="54"/>
      <c r="AL48" s="55"/>
      <c r="AM48" s="28"/>
      <c r="AO48" s="41">
        <f t="shared" si="4"/>
        <v>0</v>
      </c>
      <c r="AP48" s="41">
        <f t="shared" si="4"/>
        <v>0</v>
      </c>
      <c r="AQ48" s="41">
        <f t="shared" si="5"/>
        <v>0</v>
      </c>
      <c r="AR48" s="41" t="e">
        <f t="shared" si="6"/>
        <v>#DIV/0!</v>
      </c>
    </row>
    <row r="49" spans="1:44" s="41" customFormat="1" x14ac:dyDescent="0.25">
      <c r="A49" s="41">
        <f t="shared" si="7"/>
        <v>6</v>
      </c>
      <c r="B49" s="58"/>
      <c r="C49" s="56"/>
      <c r="D49" s="14"/>
      <c r="E49" s="56"/>
      <c r="F49" s="14"/>
      <c r="G49" s="56"/>
      <c r="H49" s="57"/>
      <c r="I49" s="56"/>
      <c r="J49" s="14"/>
      <c r="K49" s="56"/>
      <c r="L49" s="14"/>
      <c r="M49" s="56"/>
      <c r="N49" s="57"/>
      <c r="O49" s="56"/>
      <c r="P49" s="57"/>
      <c r="Q49" s="56"/>
      <c r="R49" s="14"/>
      <c r="S49" s="56"/>
      <c r="T49" s="14"/>
      <c r="U49" s="56"/>
      <c r="V49" s="14"/>
      <c r="W49" s="56"/>
      <c r="X49" s="14"/>
      <c r="Y49" s="56"/>
      <c r="Z49" s="14"/>
      <c r="AA49" s="56"/>
      <c r="AB49" s="57"/>
      <c r="AC49" s="56"/>
      <c r="AD49" s="57"/>
      <c r="AE49" s="56"/>
      <c r="AF49" s="14"/>
      <c r="AG49" s="56"/>
      <c r="AH49" s="57"/>
      <c r="AI49" s="56"/>
      <c r="AJ49" s="57"/>
      <c r="AK49" s="56"/>
      <c r="AL49" s="57"/>
      <c r="AM49" s="24"/>
      <c r="AN49"/>
      <c r="AO49" s="41">
        <f t="shared" si="4"/>
        <v>0</v>
      </c>
      <c r="AP49" s="41">
        <f t="shared" si="4"/>
        <v>0</v>
      </c>
      <c r="AQ49" s="41">
        <f t="shared" si="5"/>
        <v>0</v>
      </c>
      <c r="AR49" s="41" t="e">
        <f t="shared" si="6"/>
        <v>#DIV/0!</v>
      </c>
    </row>
    <row r="50" spans="1:44" s="41" customFormat="1" x14ac:dyDescent="0.25">
      <c r="A50" s="41">
        <f t="shared" si="7"/>
        <v>7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55"/>
      <c r="AC50" s="54"/>
      <c r="AD50" s="55"/>
      <c r="AE50" s="54"/>
      <c r="AF50" s="15"/>
      <c r="AG50" s="54"/>
      <c r="AH50" s="55"/>
      <c r="AI50" s="54"/>
      <c r="AJ50" s="55"/>
      <c r="AK50" s="54"/>
      <c r="AL50" s="55"/>
      <c r="AM50" s="24"/>
      <c r="AN50"/>
      <c r="AO50" s="41">
        <f t="shared" si="4"/>
        <v>0</v>
      </c>
      <c r="AP50" s="41">
        <f t="shared" si="4"/>
        <v>0</v>
      </c>
      <c r="AQ50" s="41">
        <f t="shared" si="5"/>
        <v>0</v>
      </c>
      <c r="AR50" s="41" t="e">
        <f t="shared" si="6"/>
        <v>#DIV/0!</v>
      </c>
    </row>
    <row r="51" spans="1:44" s="41" customFormat="1" x14ac:dyDescent="0.25">
      <c r="A51" s="41">
        <f t="shared" si="7"/>
        <v>8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1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55"/>
      <c r="AC51" s="54"/>
      <c r="AD51" s="55"/>
      <c r="AE51" s="54"/>
      <c r="AF51" s="15"/>
      <c r="AG51" s="54"/>
      <c r="AH51" s="55"/>
      <c r="AI51" s="54"/>
      <c r="AJ51" s="55"/>
      <c r="AK51" s="54"/>
      <c r="AL51" s="55"/>
      <c r="AM51" s="24"/>
      <c r="AN51"/>
    </row>
    <row r="52" spans="1:44" s="41" customFormat="1" x14ac:dyDescent="0.25">
      <c r="A52" s="41">
        <f t="shared" si="7"/>
        <v>9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55"/>
      <c r="AC52" s="54"/>
      <c r="AD52" s="55"/>
      <c r="AE52" s="54"/>
      <c r="AF52" s="15"/>
      <c r="AG52" s="54"/>
      <c r="AH52" s="55"/>
      <c r="AI52" s="54"/>
      <c r="AJ52" s="55"/>
      <c r="AK52" s="54"/>
      <c r="AL52" s="55"/>
      <c r="AM52" s="24"/>
      <c r="AN52"/>
    </row>
    <row r="53" spans="1:44" s="41" customFormat="1" x14ac:dyDescent="0.25">
      <c r="A53" s="41">
        <f t="shared" si="7"/>
        <v>10</v>
      </c>
      <c r="B53" s="53"/>
      <c r="C53" s="54"/>
      <c r="D53" s="15"/>
      <c r="E53" s="54"/>
      <c r="F53" s="15"/>
      <c r="G53" s="54"/>
      <c r="H53" s="55"/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55"/>
      <c r="AC53" s="54"/>
      <c r="AD53" s="55"/>
      <c r="AE53" s="54"/>
      <c r="AF53" s="15"/>
      <c r="AG53" s="54"/>
      <c r="AH53" s="55"/>
      <c r="AI53" s="54"/>
      <c r="AJ53" s="55"/>
      <c r="AK53" s="54"/>
      <c r="AL53" s="55"/>
      <c r="AM53" s="24"/>
      <c r="AN53"/>
    </row>
    <row r="54" spans="1:44" s="41" customFormat="1" x14ac:dyDescent="0.25">
      <c r="A54" s="41">
        <f t="shared" si="7"/>
        <v>11</v>
      </c>
      <c r="B54" s="53"/>
      <c r="C54" s="54"/>
      <c r="D54" s="15"/>
      <c r="E54" s="54"/>
      <c r="F54" s="15"/>
      <c r="G54" s="54"/>
      <c r="H54" s="55"/>
      <c r="I54" s="54"/>
      <c r="J54" s="15"/>
      <c r="K54" s="54"/>
      <c r="L54" s="15"/>
      <c r="M54" s="54"/>
      <c r="N54" s="55"/>
      <c r="O54" s="54"/>
      <c r="P54" s="5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55"/>
      <c r="AC54" s="54"/>
      <c r="AD54" s="55"/>
      <c r="AE54" s="54"/>
      <c r="AF54" s="15"/>
      <c r="AG54" s="54"/>
      <c r="AH54" s="55"/>
      <c r="AI54" s="54"/>
      <c r="AJ54" s="55"/>
      <c r="AK54" s="54"/>
      <c r="AL54" s="55"/>
      <c r="AM54" s="24"/>
      <c r="AN54"/>
    </row>
    <row r="55" spans="1:44" s="41" customFormat="1" x14ac:dyDescent="0.25">
      <c r="A55" s="41">
        <f t="shared" si="7"/>
        <v>12</v>
      </c>
      <c r="B55" s="53"/>
      <c r="C55" s="54"/>
      <c r="D55" s="15"/>
      <c r="E55" s="54"/>
      <c r="F55" s="15"/>
      <c r="G55" s="54"/>
      <c r="H55" s="55"/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54"/>
      <c r="AB55" s="55"/>
      <c r="AC55" s="54"/>
      <c r="AD55" s="55"/>
      <c r="AE55" s="54"/>
      <c r="AF55" s="15"/>
      <c r="AG55" s="54"/>
      <c r="AH55" s="55"/>
      <c r="AI55" s="54"/>
      <c r="AJ55" s="55"/>
      <c r="AK55" s="54"/>
      <c r="AL55" s="55"/>
      <c r="AM55" s="24"/>
    </row>
    <row r="56" spans="1:44" s="41" customFormat="1" x14ac:dyDescent="0.25">
      <c r="A56" s="41">
        <f t="shared" si="7"/>
        <v>13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54"/>
      <c r="AL56" s="15"/>
      <c r="AM56" s="28"/>
    </row>
    <row r="57" spans="1:44" s="41" customFormat="1" x14ac:dyDescent="0.25">
      <c r="A57" s="41">
        <f t="shared" si="7"/>
        <v>14</v>
      </c>
      <c r="B57" s="53"/>
      <c r="C57" s="56"/>
      <c r="D57" s="14"/>
      <c r="E57" s="56"/>
      <c r="F57" s="14"/>
      <c r="G57" s="56"/>
      <c r="H57" s="14"/>
      <c r="I57" s="56"/>
      <c r="J57" s="14"/>
      <c r="K57" s="56"/>
      <c r="L57" s="14"/>
      <c r="M57" s="56"/>
      <c r="N57" s="14"/>
      <c r="O57" s="56"/>
      <c r="P57" s="14"/>
      <c r="Q57" s="56"/>
      <c r="R57" s="14"/>
      <c r="S57" s="56"/>
      <c r="T57" s="14"/>
      <c r="U57" s="56"/>
      <c r="V57" s="14"/>
      <c r="W57" s="56"/>
      <c r="X57" s="14"/>
      <c r="Y57" s="56"/>
      <c r="Z57" s="14"/>
      <c r="AA57" s="56"/>
      <c r="AB57" s="14"/>
      <c r="AC57" s="56"/>
      <c r="AD57" s="14"/>
      <c r="AE57" s="56"/>
      <c r="AF57" s="14"/>
      <c r="AG57" s="56"/>
      <c r="AH57" s="14"/>
      <c r="AI57" s="56"/>
      <c r="AJ57" s="14"/>
      <c r="AK57" s="56"/>
      <c r="AL57" s="14"/>
      <c r="AM57" s="28"/>
    </row>
    <row r="58" spans="1:44" s="41" customFormat="1" x14ac:dyDescent="0.25">
      <c r="A58" s="41">
        <f t="shared" si="7"/>
        <v>15</v>
      </c>
      <c r="B58" s="53"/>
      <c r="C58" s="54"/>
      <c r="D58" s="15"/>
      <c r="E58" s="54"/>
      <c r="F58" s="15"/>
      <c r="G58" s="54"/>
      <c r="H58" s="15"/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54"/>
      <c r="AL58" s="15"/>
      <c r="AM58" s="28"/>
    </row>
    <row r="59" spans="1:44" s="41" customFormat="1" x14ac:dyDescent="0.25">
      <c r="A59" s="41">
        <f t="shared" si="7"/>
        <v>16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54"/>
      <c r="AH59" s="15"/>
      <c r="AI59" s="54"/>
      <c r="AJ59" s="15"/>
      <c r="AK59" s="54"/>
      <c r="AL59" s="15"/>
      <c r="AM59" s="28"/>
    </row>
    <row r="60" spans="1:44" s="41" customFormat="1" x14ac:dyDescent="0.25">
      <c r="A60" s="41">
        <f t="shared" si="7"/>
        <v>17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54"/>
      <c r="AL60" s="15"/>
      <c r="AM60" s="28"/>
    </row>
    <row r="61" spans="1:44" s="41" customFormat="1" x14ac:dyDescent="0.25">
      <c r="A61" s="41">
        <f t="shared" si="7"/>
        <v>18</v>
      </c>
      <c r="B61" s="53"/>
      <c r="C61" s="56"/>
      <c r="D61" s="14"/>
      <c r="E61" s="56"/>
      <c r="F61" s="14"/>
      <c r="G61" s="56"/>
      <c r="H61" s="14"/>
      <c r="I61" s="56"/>
      <c r="J61" s="14"/>
      <c r="K61" s="56"/>
      <c r="L61" s="14"/>
      <c r="M61" s="56"/>
      <c r="N61" s="14"/>
      <c r="O61" s="56"/>
      <c r="P61" s="14"/>
      <c r="Q61" s="56"/>
      <c r="R61" s="14"/>
      <c r="S61" s="56"/>
      <c r="T61" s="14"/>
      <c r="U61" s="56"/>
      <c r="V61" s="14"/>
      <c r="W61" s="56"/>
      <c r="X61" s="14"/>
      <c r="Y61" s="56"/>
      <c r="Z61" s="14"/>
      <c r="AA61" s="56"/>
      <c r="AB61" s="14"/>
      <c r="AC61" s="56"/>
      <c r="AD61" s="14"/>
      <c r="AE61" s="56"/>
      <c r="AF61" s="14"/>
      <c r="AG61" s="56"/>
      <c r="AH61" s="14"/>
      <c r="AI61" s="56"/>
      <c r="AJ61" s="14"/>
      <c r="AK61" s="56"/>
      <c r="AL61" s="14"/>
      <c r="AM61" s="24"/>
    </row>
    <row r="62" spans="1:44" s="41" customFormat="1" x14ac:dyDescent="0.25">
      <c r="A62" s="41">
        <f t="shared" si="7"/>
        <v>19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/>
      <c r="AJ62" s="15"/>
      <c r="AK62" s="54"/>
      <c r="AL62" s="15"/>
      <c r="AM62" s="24"/>
    </row>
    <row r="63" spans="1:44" s="41" customFormat="1" x14ac:dyDescent="0.25">
      <c r="A63" s="41">
        <f t="shared" si="7"/>
        <v>20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/>
      <c r="AJ63" s="15"/>
      <c r="AK63" s="54"/>
      <c r="AL63" s="15"/>
      <c r="AM63" s="24"/>
      <c r="AN63" s="76"/>
    </row>
    <row r="64" spans="1:44" s="41" customFormat="1" x14ac:dyDescent="0.25">
      <c r="A64" s="41">
        <f t="shared" si="7"/>
        <v>21</v>
      </c>
      <c r="B64" s="53"/>
      <c r="C64" s="54"/>
      <c r="D64" s="15"/>
      <c r="E64" s="54"/>
      <c r="F64" s="15"/>
      <c r="G64" s="54"/>
      <c r="H64" s="15"/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54"/>
      <c r="AL64" s="15"/>
      <c r="AM64" s="24"/>
    </row>
    <row r="65" spans="1:40" s="41" customFormat="1" x14ac:dyDescent="0.25">
      <c r="A65" s="41">
        <f t="shared" si="7"/>
        <v>22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54"/>
      <c r="AL65" s="15"/>
      <c r="AM65" s="24"/>
    </row>
    <row r="66" spans="1:40" s="41" customFormat="1" x14ac:dyDescent="0.25">
      <c r="A66" s="41">
        <f t="shared" si="7"/>
        <v>23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54"/>
      <c r="AL66" s="15"/>
      <c r="AM66" s="28"/>
    </row>
    <row r="67" spans="1:40" s="41" customFormat="1" x14ac:dyDescent="0.25">
      <c r="A67" s="41">
        <f t="shared" si="7"/>
        <v>24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54"/>
      <c r="AL67" s="15"/>
      <c r="AM67" s="28"/>
    </row>
    <row r="68" spans="1:40" s="41" customFormat="1" x14ac:dyDescent="0.25">
      <c r="A68" s="41">
        <f t="shared" si="7"/>
        <v>25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54"/>
      <c r="AL68" s="15"/>
      <c r="AM68" s="28"/>
    </row>
    <row r="69" spans="1:40" s="41" customFormat="1" x14ac:dyDescent="0.25">
      <c r="A69" s="41">
        <f t="shared" si="7"/>
        <v>26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54"/>
      <c r="AL69" s="15"/>
      <c r="AM69" s="24"/>
    </row>
    <row r="70" spans="1:40" s="41" customFormat="1" x14ac:dyDescent="0.25">
      <c r="A70" s="41">
        <f t="shared" si="7"/>
        <v>27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54"/>
      <c r="AL70" s="15"/>
      <c r="AM70" s="24"/>
    </row>
    <row r="71" spans="1:40" s="41" customFormat="1" x14ac:dyDescent="0.25">
      <c r="A71" s="41">
        <f t="shared" si="7"/>
        <v>28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54"/>
      <c r="AL71" s="15"/>
      <c r="AM71" s="24"/>
      <c r="AN71" s="76"/>
    </row>
    <row r="72" spans="1:40" s="41" customFormat="1" x14ac:dyDescent="0.25">
      <c r="A72" s="41">
        <f t="shared" si="7"/>
        <v>29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54"/>
      <c r="AL72" s="15"/>
      <c r="AM72" s="24"/>
      <c r="AN72" s="76"/>
    </row>
    <row r="73" spans="1:40" s="41" customFormat="1" x14ac:dyDescent="0.25">
      <c r="A73" s="41">
        <f t="shared" si="7"/>
        <v>30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54"/>
      <c r="AL73" s="15"/>
      <c r="AM73" s="24"/>
      <c r="AN73" s="76"/>
    </row>
    <row r="74" spans="1:40" s="41" customFormat="1" x14ac:dyDescent="0.25">
      <c r="A74" s="41">
        <f t="shared" si="7"/>
        <v>31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54"/>
      <c r="AL74" s="15"/>
      <c r="AM74" s="24"/>
      <c r="AN74" s="76"/>
    </row>
    <row r="75" spans="1:40" s="41" customFormat="1" x14ac:dyDescent="0.25">
      <c r="A75" s="41">
        <f t="shared" si="7"/>
        <v>32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54"/>
      <c r="AL75" s="15"/>
      <c r="AM75" s="24"/>
    </row>
    <row r="76" spans="1:40" s="41" customFormat="1" x14ac:dyDescent="0.25">
      <c r="A76" s="41">
        <f t="shared" si="7"/>
        <v>33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54"/>
      <c r="AL76" s="15"/>
      <c r="AM76" s="24"/>
    </row>
    <row r="77" spans="1:40" s="41" customFormat="1" x14ac:dyDescent="0.25">
      <c r="A77" s="41">
        <f t="shared" si="7"/>
        <v>34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54"/>
      <c r="AL77" s="15"/>
      <c r="AM77" s="24"/>
    </row>
    <row r="78" spans="1:40" s="41" customFormat="1" x14ac:dyDescent="0.25">
      <c r="A78" s="41">
        <f t="shared" si="7"/>
        <v>35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54"/>
      <c r="AL78" s="15"/>
      <c r="AM78" s="24"/>
    </row>
    <row r="79" spans="1:40" s="41" customFormat="1" x14ac:dyDescent="0.25">
      <c r="A79" s="41">
        <f t="shared" si="7"/>
        <v>36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28"/>
    </row>
    <row r="80" spans="1:40" s="41" customFormat="1" x14ac:dyDescent="0.25">
      <c r="A80" s="41">
        <f t="shared" si="7"/>
        <v>37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28"/>
    </row>
    <row r="81" spans="1:40" s="41" customFormat="1" x14ac:dyDescent="0.25">
      <c r="A81" s="41">
        <f t="shared" si="7"/>
        <v>38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28"/>
    </row>
    <row r="82" spans="1:40" s="41" customFormat="1" x14ac:dyDescent="0.25">
      <c r="A82" s="41">
        <f t="shared" si="7"/>
        <v>39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28"/>
    </row>
    <row r="83" spans="1:40" s="41" customFormat="1" x14ac:dyDescent="0.25">
      <c r="A83" s="41">
        <f t="shared" si="7"/>
        <v>40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54"/>
      <c r="AL83" s="15"/>
      <c r="AM83" s="24"/>
    </row>
    <row r="84" spans="1:40" s="41" customFormat="1" x14ac:dyDescent="0.25">
      <c r="A84" s="41">
        <f t="shared" si="7"/>
        <v>41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54"/>
      <c r="AL84" s="15"/>
      <c r="AM84" s="24"/>
    </row>
    <row r="85" spans="1:40" s="41" customFormat="1" x14ac:dyDescent="0.25">
      <c r="A85" s="41">
        <f t="shared" si="7"/>
        <v>42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24"/>
    </row>
    <row r="86" spans="1:40" s="41" customFormat="1" x14ac:dyDescent="0.25">
      <c r="A86" s="41">
        <f t="shared" si="7"/>
        <v>43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24"/>
    </row>
    <row r="87" spans="1:40" s="41" customFormat="1" x14ac:dyDescent="0.25">
      <c r="A87" s="41">
        <f t="shared" si="7"/>
        <v>44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28"/>
    </row>
    <row r="88" spans="1:40" s="41" customFormat="1" x14ac:dyDescent="0.25">
      <c r="A88" s="41">
        <f t="shared" si="7"/>
        <v>45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24"/>
    </row>
    <row r="89" spans="1:40" s="41" customFormat="1" x14ac:dyDescent="0.25">
      <c r="A89" s="41">
        <f t="shared" si="7"/>
        <v>46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24"/>
      <c r="AN89" s="76"/>
    </row>
    <row r="90" spans="1:40" s="41" customFormat="1" x14ac:dyDescent="0.25">
      <c r="A90" s="41">
        <f t="shared" si="7"/>
        <v>47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24"/>
      <c r="AN90" s="76"/>
    </row>
    <row r="91" spans="1:40" s="41" customFormat="1" x14ac:dyDescent="0.25">
      <c r="A91" s="41">
        <f t="shared" si="7"/>
        <v>48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28"/>
    </row>
    <row r="92" spans="1:40" s="41" customFormat="1" x14ac:dyDescent="0.25">
      <c r="A92" s="41">
        <f t="shared" si="7"/>
        <v>49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24"/>
    </row>
    <row r="93" spans="1:40" s="41" customFormat="1" x14ac:dyDescent="0.25">
      <c r="A93" s="41">
        <f t="shared" si="7"/>
        <v>50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28"/>
    </row>
    <row r="94" spans="1:40" s="41" customFormat="1" x14ac:dyDescent="0.25">
      <c r="A94" s="41">
        <f t="shared" si="7"/>
        <v>51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28"/>
    </row>
    <row r="95" spans="1:40" s="41" customFormat="1" x14ac:dyDescent="0.25">
      <c r="A95" s="41">
        <f t="shared" si="7"/>
        <v>52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24"/>
    </row>
    <row r="96" spans="1:40" s="41" customFormat="1" x14ac:dyDescent="0.25">
      <c r="A96" s="41">
        <f t="shared" si="7"/>
        <v>53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24"/>
    </row>
    <row r="97" spans="1:40" s="41" customFormat="1" x14ac:dyDescent="0.25">
      <c r="A97" s="41">
        <f t="shared" si="7"/>
        <v>54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24"/>
    </row>
    <row r="98" spans="1:40" s="41" customFormat="1" x14ac:dyDescent="0.25">
      <c r="A98" s="41">
        <f t="shared" si="7"/>
        <v>55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24"/>
      <c r="AN98"/>
    </row>
    <row r="99" spans="1:40" s="41" customFormat="1" x14ac:dyDescent="0.25">
      <c r="A99" s="41">
        <f t="shared" si="7"/>
        <v>56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24"/>
      <c r="AN99"/>
    </row>
    <row r="100" spans="1:40" s="41" customFormat="1" x14ac:dyDescent="0.25">
      <c r="A100" s="41">
        <f t="shared" si="7"/>
        <v>57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24"/>
      <c r="AN100"/>
    </row>
    <row r="101" spans="1:40" s="41" customFormat="1" x14ac:dyDescent="0.25">
      <c r="A101" s="41">
        <f t="shared" si="7"/>
        <v>58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24"/>
      <c r="AN101"/>
    </row>
    <row r="102" spans="1:40" s="41" customFormat="1" x14ac:dyDescent="0.25">
      <c r="A102" s="41">
        <f t="shared" si="7"/>
        <v>59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24"/>
      <c r="AN102"/>
    </row>
    <row r="103" spans="1:40" s="41" customFormat="1" x14ac:dyDescent="0.25">
      <c r="A103" s="41">
        <f t="shared" si="7"/>
        <v>60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24"/>
      <c r="AN103"/>
    </row>
    <row r="104" spans="1:40" s="41" customFormat="1" x14ac:dyDescent="0.25"/>
    <row r="105" spans="1:40" s="41" customFormat="1" x14ac:dyDescent="0.25"/>
    <row r="106" spans="1:40" s="41" customFormat="1" x14ac:dyDescent="0.25"/>
    <row r="107" spans="1:40" s="41" customFormat="1" x14ac:dyDescent="0.25"/>
    <row r="108" spans="1:40" s="41" customFormat="1" x14ac:dyDescent="0.25"/>
    <row r="109" spans="1:40" s="41" customFormat="1" x14ac:dyDescent="0.25"/>
    <row r="110" spans="1:40" s="41" customFormat="1" x14ac:dyDescent="0.25"/>
    <row r="111" spans="1:40" s="41" customFormat="1" x14ac:dyDescent="0.25"/>
    <row r="112" spans="1:40" s="41" customFormat="1" x14ac:dyDescent="0.25"/>
  </sheetData>
  <mergeCells count="18">
    <mergeCell ref="AI42:AJ42"/>
    <mergeCell ref="AK42:AL42"/>
    <mergeCell ref="AA42:AB42"/>
    <mergeCell ref="AC42:AD42"/>
    <mergeCell ref="AE42:AF42"/>
    <mergeCell ref="AG42:AH42"/>
    <mergeCell ref="Y42:Z42"/>
    <mergeCell ref="K42:L42"/>
    <mergeCell ref="M42:N42"/>
    <mergeCell ref="O42:P42"/>
    <mergeCell ref="Q42:R42"/>
    <mergeCell ref="S42:T42"/>
    <mergeCell ref="U42:V42"/>
    <mergeCell ref="C42:D42"/>
    <mergeCell ref="E42:F42"/>
    <mergeCell ref="G42:H42"/>
    <mergeCell ref="I42:J42"/>
    <mergeCell ref="W42:X42"/>
  </mergeCells>
  <phoneticPr fontId="4" type="noConversion"/>
  <pageMargins left="0.75" right="0.75" top="1" bottom="1" header="0" footer="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21"/>
  <dimension ref="A1:BO240"/>
  <sheetViews>
    <sheetView workbookViewId="0"/>
  </sheetViews>
  <sheetFormatPr baseColWidth="10" defaultColWidth="11.54296875" defaultRowHeight="12" customHeight="1" x14ac:dyDescent="0.25"/>
  <cols>
    <col min="1" max="1" width="5" customWidth="1"/>
    <col min="3" max="3" width="6" customWidth="1"/>
    <col min="4" max="4" width="5.453125" customWidth="1"/>
    <col min="5" max="5" width="3.453125" customWidth="1"/>
    <col min="6" max="6" width="4.26953125" customWidth="1"/>
    <col min="7" max="7" width="4.453125" customWidth="1"/>
    <col min="8" max="8" width="3.453125" customWidth="1"/>
    <col min="9" max="9" width="5.26953125" customWidth="1"/>
    <col min="10" max="11" width="3.81640625" customWidth="1"/>
    <col min="12" max="12" width="5.26953125" customWidth="1"/>
    <col min="13" max="14" width="3.453125" customWidth="1"/>
    <col min="15" max="15" width="4.7265625" hidden="1" customWidth="1"/>
    <col min="16" max="17" width="3.453125" hidden="1" customWidth="1"/>
    <col min="18" max="18" width="5.1796875" customWidth="1"/>
    <col min="19" max="20" width="3.453125" customWidth="1"/>
    <col min="21" max="21" width="5.26953125" customWidth="1"/>
    <col min="22" max="23" width="3.81640625" customWidth="1"/>
    <col min="24" max="24" width="4.7265625" customWidth="1"/>
    <col min="25" max="26" width="3.453125" customWidth="1"/>
    <col min="27" max="27" width="4.453125" customWidth="1"/>
    <col min="28" max="32" width="3.453125" customWidth="1"/>
    <col min="33" max="33" width="4" customWidth="1"/>
    <col min="34" max="34" width="3.7265625" customWidth="1"/>
    <col min="35" max="35" width="3.453125" customWidth="1"/>
    <col min="36" max="36" width="5" customWidth="1"/>
    <col min="37" max="38" width="3.453125" customWidth="1"/>
    <col min="39" max="39" width="4.453125" hidden="1" customWidth="1"/>
    <col min="40" max="44" width="3.453125" hidden="1" customWidth="1"/>
    <col min="45" max="47" width="3.453125" customWidth="1"/>
    <col min="48" max="48" width="5" hidden="1" customWidth="1"/>
    <col min="49" max="50" width="3.453125" hidden="1" customWidth="1"/>
    <col min="51" max="51" width="3.81640625" customWidth="1"/>
    <col min="52" max="52" width="3.453125" customWidth="1"/>
    <col min="53" max="53" width="4" customWidth="1"/>
    <col min="54" max="58" width="3.453125" hidden="1" customWidth="1"/>
    <col min="59" max="59" width="4.1796875" hidden="1" customWidth="1"/>
    <col min="60" max="60" width="11.453125" style="24" customWidth="1"/>
    <col min="61" max="66" width="6.1796875" customWidth="1"/>
  </cols>
  <sheetData>
    <row r="1" spans="1:62" ht="12" customHeight="1" x14ac:dyDescent="0.3">
      <c r="A1" s="5" t="s">
        <v>74</v>
      </c>
      <c r="B1" s="52"/>
    </row>
    <row r="2" spans="1:62" ht="12" customHeight="1" x14ac:dyDescent="0.25">
      <c r="A2" t="s">
        <v>10</v>
      </c>
      <c r="R2" s="30"/>
    </row>
    <row r="3" spans="1:62" ht="12" customHeight="1" thickBot="1" x14ac:dyDescent="0.3">
      <c r="A3">
        <f>+GENERAL!B6</f>
        <v>12</v>
      </c>
      <c r="C3" s="41">
        <f>SUM(C5:C10)</f>
        <v>-600000000</v>
      </c>
      <c r="R3" s="30"/>
    </row>
    <row r="4" spans="1:62" ht="12" customHeight="1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J4" s="101"/>
    </row>
    <row r="5" spans="1:62" ht="12" customHeight="1" thickBot="1" x14ac:dyDescent="0.35">
      <c r="A5" s="149">
        <v>1</v>
      </c>
      <c r="B5" s="23" t="s">
        <v>35</v>
      </c>
      <c r="C5" s="44">
        <f>+AY$40</f>
        <v>-100000000</v>
      </c>
      <c r="D5" s="48">
        <f>+AY$41</f>
        <v>1</v>
      </c>
      <c r="E5" s="45">
        <f>+AZ$40</f>
        <v>0</v>
      </c>
      <c r="F5" s="18">
        <f>+AY$26</f>
        <v>0</v>
      </c>
      <c r="G5">
        <f t="shared" ref="G5:G23" si="0">IF(E5&lt;A$3/2,-1,1)*800+C5+D5/1000</f>
        <v>-100000799.999</v>
      </c>
      <c r="H5" s="30"/>
      <c r="Z5" s="125"/>
      <c r="BJ5" s="101"/>
    </row>
    <row r="6" spans="1:62" ht="12" customHeight="1" thickBot="1" x14ac:dyDescent="0.35">
      <c r="A6" s="149">
        <v>2</v>
      </c>
      <c r="B6" s="23" t="s">
        <v>26</v>
      </c>
      <c r="C6" s="44">
        <f>+AA$40</f>
        <v>-100000000</v>
      </c>
      <c r="D6" s="48">
        <f>+AA$41</f>
        <v>1</v>
      </c>
      <c r="E6" s="45">
        <f>+AB$40</f>
        <v>0</v>
      </c>
      <c r="F6" s="18">
        <f>+AA$26</f>
        <v>0</v>
      </c>
      <c r="G6">
        <f t="shared" si="0"/>
        <v>-100000799.999</v>
      </c>
      <c r="H6" s="30"/>
      <c r="Z6" s="125"/>
      <c r="BJ6" s="101"/>
    </row>
    <row r="7" spans="1:62" ht="12" customHeight="1" thickBot="1" x14ac:dyDescent="0.35">
      <c r="A7" s="149">
        <v>3</v>
      </c>
      <c r="B7" s="23" t="s">
        <v>4</v>
      </c>
      <c r="C7" s="44">
        <f>+AG$40</f>
        <v>-100000000</v>
      </c>
      <c r="D7" s="48">
        <f>+AG$41</f>
        <v>1</v>
      </c>
      <c r="E7" s="45">
        <f>+AH$40</f>
        <v>0</v>
      </c>
      <c r="F7" s="18">
        <f>+AG$26</f>
        <v>0</v>
      </c>
      <c r="G7">
        <f t="shared" si="0"/>
        <v>-100000799.999</v>
      </c>
      <c r="H7" s="30"/>
      <c r="Z7" s="125"/>
      <c r="BJ7" s="101"/>
    </row>
    <row r="8" spans="1:62" ht="12" customHeight="1" thickBot="1" x14ac:dyDescent="0.35">
      <c r="A8" s="149">
        <v>4</v>
      </c>
      <c r="B8" s="23" t="s">
        <v>1</v>
      </c>
      <c r="C8" s="44">
        <f>+I$40</f>
        <v>-100000000</v>
      </c>
      <c r="D8" s="48">
        <f>+I$41</f>
        <v>1</v>
      </c>
      <c r="E8" s="45">
        <f>+J$40</f>
        <v>0</v>
      </c>
      <c r="F8" s="18">
        <f>+I$26</f>
        <v>0</v>
      </c>
      <c r="G8">
        <f t="shared" si="0"/>
        <v>-100000799.999</v>
      </c>
      <c r="H8" s="30"/>
      <c r="Z8" s="125"/>
      <c r="BJ8" s="101"/>
    </row>
    <row r="9" spans="1:62" ht="12" customHeight="1" thickBot="1" x14ac:dyDescent="0.35">
      <c r="A9" s="149">
        <v>5</v>
      </c>
      <c r="B9" s="23" t="s">
        <v>9</v>
      </c>
      <c r="C9" s="44">
        <f>+U$40</f>
        <v>-100000000</v>
      </c>
      <c r="D9" s="48">
        <f>+U$41</f>
        <v>1</v>
      </c>
      <c r="E9" s="45">
        <f>+V$40</f>
        <v>0</v>
      </c>
      <c r="F9" s="18">
        <f>+U$26</f>
        <v>0</v>
      </c>
      <c r="G9">
        <f t="shared" si="0"/>
        <v>-100000799.999</v>
      </c>
      <c r="H9" s="30"/>
      <c r="Z9" s="125"/>
    </row>
    <row r="10" spans="1:62" ht="12" customHeight="1" thickBot="1" x14ac:dyDescent="0.35">
      <c r="A10" s="149">
        <v>6</v>
      </c>
      <c r="B10" s="23" t="s">
        <v>6</v>
      </c>
      <c r="C10" s="44">
        <f>+R$40</f>
        <v>-100000000</v>
      </c>
      <c r="D10" s="48">
        <f>+R$41</f>
        <v>1</v>
      </c>
      <c r="E10" s="45">
        <f>+S$40</f>
        <v>0</v>
      </c>
      <c r="F10" s="18">
        <f>+R$26</f>
        <v>0</v>
      </c>
      <c r="G10">
        <f t="shared" si="0"/>
        <v>-100000799.999</v>
      </c>
      <c r="H10" s="30"/>
      <c r="Z10" s="125"/>
    </row>
    <row r="11" spans="1:62" ht="12" hidden="1" customHeight="1" thickBot="1" x14ac:dyDescent="0.35">
      <c r="A11" s="149">
        <v>7</v>
      </c>
      <c r="B11" s="23" t="s">
        <v>43</v>
      </c>
      <c r="C11" s="44">
        <f>+X$40</f>
        <v>-100000000</v>
      </c>
      <c r="D11" s="48">
        <f>+X$41</f>
        <v>1</v>
      </c>
      <c r="E11" s="45">
        <f>+Y$40</f>
        <v>0</v>
      </c>
      <c r="F11" s="18">
        <f>+X$26</f>
        <v>0</v>
      </c>
      <c r="G11">
        <f t="shared" si="0"/>
        <v>-100000799.999</v>
      </c>
      <c r="H11" s="30"/>
      <c r="Z11" s="125" t="s">
        <v>69</v>
      </c>
    </row>
    <row r="12" spans="1:62" ht="12" hidden="1" customHeight="1" thickBot="1" x14ac:dyDescent="0.3">
      <c r="A12" s="149">
        <v>8</v>
      </c>
      <c r="B12" s="23" t="s">
        <v>28</v>
      </c>
      <c r="C12" s="44">
        <f>+L$40</f>
        <v>-100000000</v>
      </c>
      <c r="D12" s="48">
        <f>+L$41</f>
        <v>1</v>
      </c>
      <c r="E12" s="45">
        <f>+M$40</f>
        <v>0</v>
      </c>
      <c r="F12" s="18">
        <f>+L$26</f>
        <v>0</v>
      </c>
      <c r="G12">
        <f t="shared" si="0"/>
        <v>-100000799.999</v>
      </c>
      <c r="H12" s="30"/>
    </row>
    <row r="13" spans="1:62" ht="12" hidden="1" customHeight="1" thickBot="1" x14ac:dyDescent="0.3">
      <c r="A13" s="149">
        <v>9</v>
      </c>
      <c r="B13" s="23" t="s">
        <v>65</v>
      </c>
      <c r="C13" s="44">
        <f>+AV$40</f>
        <v>-100000000</v>
      </c>
      <c r="D13" s="48">
        <f>+AV$41</f>
        <v>1</v>
      </c>
      <c r="E13" s="45">
        <f>+AW$40</f>
        <v>0</v>
      </c>
      <c r="F13" s="18">
        <f>+AV$26</f>
        <v>0</v>
      </c>
      <c r="G13">
        <f t="shared" si="0"/>
        <v>-100000799.999</v>
      </c>
      <c r="H13" s="30"/>
    </row>
    <row r="14" spans="1:62" ht="12" hidden="1" customHeight="1" thickBot="1" x14ac:dyDescent="0.3">
      <c r="A14" s="149">
        <v>10</v>
      </c>
      <c r="B14" s="23" t="s">
        <v>5</v>
      </c>
      <c r="C14" s="44">
        <f>+AD$40</f>
        <v>-100000000</v>
      </c>
      <c r="D14" s="48">
        <f>+AD$41</f>
        <v>1</v>
      </c>
      <c r="E14" s="45">
        <f>+AE$40</f>
        <v>0</v>
      </c>
      <c r="F14" s="18">
        <f>+AD$26</f>
        <v>0</v>
      </c>
      <c r="G14">
        <f t="shared" si="0"/>
        <v>-100000799.999</v>
      </c>
      <c r="H14" s="30"/>
    </row>
    <row r="15" spans="1:62" ht="12" hidden="1" customHeight="1" thickBot="1" x14ac:dyDescent="0.35">
      <c r="A15" s="149">
        <v>11</v>
      </c>
      <c r="B15" s="23" t="s">
        <v>61</v>
      </c>
      <c r="C15" s="44">
        <f>+BE$40</f>
        <v>-100000000</v>
      </c>
      <c r="D15" s="48">
        <f>+BE$41</f>
        <v>1</v>
      </c>
      <c r="E15" s="45">
        <f>+BF$40</f>
        <v>0</v>
      </c>
      <c r="F15" s="18">
        <f>+BE$26</f>
        <v>0</v>
      </c>
      <c r="G15">
        <f t="shared" si="0"/>
        <v>-100000799.999</v>
      </c>
      <c r="AE15" s="43"/>
      <c r="AQ15" s="73"/>
    </row>
    <row r="16" spans="1:62" ht="12" hidden="1" customHeight="1" thickBot="1" x14ac:dyDescent="0.3">
      <c r="A16" s="149">
        <v>12</v>
      </c>
      <c r="B16" s="23" t="s">
        <v>64</v>
      </c>
      <c r="C16" s="44">
        <f>+O$40</f>
        <v>-100000000</v>
      </c>
      <c r="D16" s="48">
        <f>+O$41</f>
        <v>1</v>
      </c>
      <c r="E16" s="45">
        <f>+P$40</f>
        <v>0</v>
      </c>
      <c r="F16" s="18">
        <f>+O$26</f>
        <v>0</v>
      </c>
      <c r="G16">
        <f t="shared" si="0"/>
        <v>-100000799.999</v>
      </c>
    </row>
    <row r="17" spans="1:58" ht="12" hidden="1" customHeight="1" thickBot="1" x14ac:dyDescent="0.3">
      <c r="A17" s="149">
        <v>13</v>
      </c>
      <c r="B17" s="23" t="s">
        <v>62</v>
      </c>
      <c r="C17" s="44">
        <f>+AS$40</f>
        <v>-100000000</v>
      </c>
      <c r="D17" s="48">
        <f>+AS$41</f>
        <v>1</v>
      </c>
      <c r="E17" s="45">
        <f>+AT$40</f>
        <v>0</v>
      </c>
      <c r="F17" s="18">
        <f>+AS$26</f>
        <v>0</v>
      </c>
      <c r="G17">
        <f t="shared" si="0"/>
        <v>-100000799.999</v>
      </c>
    </row>
    <row r="18" spans="1:58" ht="12" hidden="1" customHeight="1" thickBot="1" x14ac:dyDescent="0.3">
      <c r="A18" s="149">
        <v>14</v>
      </c>
      <c r="B18" s="23" t="s">
        <v>58</v>
      </c>
      <c r="C18" s="44">
        <f>+AP$40</f>
        <v>-100000000</v>
      </c>
      <c r="D18" s="48">
        <f>+AP$41</f>
        <v>1</v>
      </c>
      <c r="E18" s="45">
        <f>+AQ$40</f>
        <v>0</v>
      </c>
      <c r="F18" s="18">
        <f>+AP$26</f>
        <v>0</v>
      </c>
      <c r="G18">
        <f t="shared" si="0"/>
        <v>-100000799.999</v>
      </c>
    </row>
    <row r="19" spans="1:58" ht="12" hidden="1" customHeight="1" thickBot="1" x14ac:dyDescent="0.3">
      <c r="A19" s="149">
        <v>15</v>
      </c>
      <c r="B19" s="23" t="s">
        <v>63</v>
      </c>
      <c r="C19" s="44">
        <f>+BB$40</f>
        <v>-100000000</v>
      </c>
      <c r="D19" s="48">
        <f>+BB$41</f>
        <v>1</v>
      </c>
      <c r="E19" s="45">
        <f>+BC$40</f>
        <v>0</v>
      </c>
      <c r="F19" s="18">
        <f>+BB$26</f>
        <v>0</v>
      </c>
      <c r="G19">
        <f t="shared" si="0"/>
        <v>-100000799.999</v>
      </c>
    </row>
    <row r="20" spans="1:58" ht="12" hidden="1" customHeight="1" thickBot="1" x14ac:dyDescent="0.3">
      <c r="A20" s="149">
        <v>16</v>
      </c>
      <c r="B20" s="23" t="s">
        <v>59</v>
      </c>
      <c r="C20" s="44">
        <f>+AM$40</f>
        <v>-100000000</v>
      </c>
      <c r="D20" s="48">
        <f>+AM$41</f>
        <v>1</v>
      </c>
      <c r="E20" s="45">
        <f>+AN$40</f>
        <v>0</v>
      </c>
      <c r="F20" s="18">
        <f>+AM$26</f>
        <v>0</v>
      </c>
      <c r="G20">
        <f t="shared" si="0"/>
        <v>-100000799.999</v>
      </c>
    </row>
    <row r="21" spans="1:58" ht="12" hidden="1" customHeight="1" thickBot="1" x14ac:dyDescent="0.3">
      <c r="A21" s="149">
        <v>17</v>
      </c>
      <c r="B21" s="23" t="s">
        <v>25</v>
      </c>
      <c r="C21" s="44">
        <f>+C$40</f>
        <v>-100000000</v>
      </c>
      <c r="D21" s="48">
        <f>+C$41</f>
        <v>1</v>
      </c>
      <c r="E21" s="46">
        <f>+D$40</f>
        <v>0</v>
      </c>
      <c r="F21" s="18">
        <f>+C$26</f>
        <v>0</v>
      </c>
      <c r="G21">
        <f t="shared" si="0"/>
        <v>-100000799.999</v>
      </c>
    </row>
    <row r="22" spans="1:58" ht="12" hidden="1" customHeight="1" thickBot="1" x14ac:dyDescent="0.3">
      <c r="A22" s="149">
        <v>18</v>
      </c>
      <c r="B22" s="23" t="s">
        <v>15</v>
      </c>
      <c r="C22" s="44">
        <f>+F$40</f>
        <v>-100000000</v>
      </c>
      <c r="D22" s="48">
        <f>+F$41</f>
        <v>1</v>
      </c>
      <c r="E22" s="45">
        <f>+G$40</f>
        <v>0</v>
      </c>
      <c r="F22" s="18">
        <f>+F$26</f>
        <v>0</v>
      </c>
      <c r="G22">
        <f t="shared" si="0"/>
        <v>-100000799.999</v>
      </c>
    </row>
    <row r="23" spans="1:58" ht="12" hidden="1" customHeight="1" thickBot="1" x14ac:dyDescent="0.3">
      <c r="A23" s="149">
        <v>19</v>
      </c>
      <c r="B23" s="23" t="s">
        <v>73</v>
      </c>
      <c r="C23" s="44">
        <f>+AJ$40</f>
        <v>-100000000</v>
      </c>
      <c r="D23" s="48">
        <f>+AJ$41</f>
        <v>1</v>
      </c>
      <c r="E23" s="45">
        <f>+AK$40</f>
        <v>0</v>
      </c>
      <c r="F23" s="18">
        <f>+AJ$26</f>
        <v>0</v>
      </c>
      <c r="G23">
        <f t="shared" si="0"/>
        <v>-100000799.999</v>
      </c>
      <c r="AI23" s="61"/>
      <c r="AU23" s="61"/>
    </row>
    <row r="24" spans="1:58" ht="12" customHeight="1" x14ac:dyDescent="0.25">
      <c r="A24" s="16"/>
    </row>
    <row r="25" spans="1:58" ht="12" customHeight="1" x14ac:dyDescent="0.25">
      <c r="A25" s="16"/>
    </row>
    <row r="26" spans="1:58" ht="12" hidden="1" customHeight="1" x14ac:dyDescent="0.25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t="12" hidden="1" customHeight="1" x14ac:dyDescent="0.25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t="12" hidden="1" customHeight="1" x14ac:dyDescent="0.25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t="12" hidden="1" customHeight="1" x14ac:dyDescent="0.25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t="12" hidden="1" customHeight="1" x14ac:dyDescent="0.25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t="12" hidden="1" customHeight="1" x14ac:dyDescent="0.25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t="12" hidden="1" customHeight="1" x14ac:dyDescent="0.25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t="12" hidden="1" customHeight="1" x14ac:dyDescent="0.25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t="12" hidden="1" customHeight="1" x14ac:dyDescent="0.25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t="12" hidden="1" customHeight="1" x14ac:dyDescent="0.25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-999999998</v>
      </c>
      <c r="AM35">
        <f>SUM(AM36:AM38)</f>
        <v>-999999998</v>
      </c>
      <c r="AP35">
        <f>SUM(AP36:AP38)</f>
        <v>-999999998</v>
      </c>
      <c r="AS35">
        <f>SUM(AS36:AS38)</f>
        <v>-999999998</v>
      </c>
      <c r="AV35">
        <f>SUM(AV36:AV38)</f>
        <v>-999999998</v>
      </c>
      <c r="AY35">
        <f>SUM(AY36:AY38)</f>
        <v>-999999900</v>
      </c>
      <c r="BB35">
        <f>SUM(BB36:BB38)</f>
        <v>-9999998</v>
      </c>
      <c r="BE35">
        <f>SUM(BE36:BE38)</f>
        <v>-9999998</v>
      </c>
    </row>
    <row r="36" spans="1:67" ht="12" hidden="1" customHeight="1" x14ac:dyDescent="0.25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P36">
        <f>+AQ40</f>
        <v>0</v>
      </c>
      <c r="AS36">
        <f>+AT40</f>
        <v>0</v>
      </c>
      <c r="AV36">
        <f>+AW40</f>
        <v>0</v>
      </c>
      <c r="AY36">
        <f>+AZ40</f>
        <v>0</v>
      </c>
      <c r="BB36">
        <f>+BC40</f>
        <v>0</v>
      </c>
      <c r="BE36">
        <f>+BF40</f>
        <v>0</v>
      </c>
    </row>
    <row r="37" spans="1:67" ht="12" hidden="1" customHeight="1" x14ac:dyDescent="0.25">
      <c r="C37">
        <f>+C41*100</f>
        <v>100</v>
      </c>
      <c r="F37">
        <f>+F41*100</f>
        <v>100</v>
      </c>
      <c r="I37">
        <f>+I41*100</f>
        <v>100</v>
      </c>
      <c r="L37">
        <f>+L41*100</f>
        <v>100</v>
      </c>
      <c r="O37">
        <f>+O41*100</f>
        <v>100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</v>
      </c>
      <c r="AD37">
        <f>+AD41*100</f>
        <v>100</v>
      </c>
      <c r="AG37">
        <f>+AG41*100</f>
        <v>100</v>
      </c>
      <c r="AJ37">
        <f>+AJ41*2</f>
        <v>2</v>
      </c>
      <c r="AM37">
        <f>+AM41*2</f>
        <v>2</v>
      </c>
      <c r="AP37">
        <f>+AP41*2</f>
        <v>2</v>
      </c>
      <c r="AS37">
        <f>+AS41*2</f>
        <v>2</v>
      </c>
      <c r="AV37">
        <f>+AV41*2</f>
        <v>2</v>
      </c>
      <c r="AY37">
        <f>+AY41*100</f>
        <v>100</v>
      </c>
      <c r="BB37">
        <f>+BB41*2</f>
        <v>2</v>
      </c>
      <c r="BE37">
        <f>+BE41*2</f>
        <v>2</v>
      </c>
    </row>
    <row r="38" spans="1:67" ht="12" hidden="1" customHeight="1" x14ac:dyDescent="0.25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ht="12" customHeight="1" x14ac:dyDescent="0.25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</row>
    <row r="40" spans="1:67" ht="12" hidden="1" customHeight="1" thickBot="1" x14ac:dyDescent="0.3">
      <c r="C40" s="2">
        <f>IF(SUM(C45:C240)&lt;-1000,-100000000,SUM(C45:C240))</f>
        <v>-100000000</v>
      </c>
      <c r="D40" s="2">
        <f>COUNT(D45:D240)</f>
        <v>0</v>
      </c>
      <c r="E40" s="2"/>
      <c r="F40" s="2">
        <f>IF(SUM(F45:F240)&lt;-1000,-100000000,SUM(F45:F240))</f>
        <v>-100000000</v>
      </c>
      <c r="G40" s="2">
        <f>COUNT(G45:G240)</f>
        <v>0</v>
      </c>
      <c r="H40" s="2"/>
      <c r="I40" s="2">
        <f>IF(SUM(I45:I240)&lt;-1000,-100000000,SUM(I45:I240))</f>
        <v>-100000000</v>
      </c>
      <c r="J40" s="2">
        <f>COUNT(J45:J240)</f>
        <v>0</v>
      </c>
      <c r="K40" s="2"/>
      <c r="L40" s="2">
        <f>IF(SUM(L45:L240)&lt;-1000,-100000000,SUM(L45:L240))</f>
        <v>-100000000</v>
      </c>
      <c r="M40" s="2">
        <f>COUNT(M45:M240)</f>
        <v>0</v>
      </c>
      <c r="N40" s="2"/>
      <c r="O40" s="2">
        <f>IF(SUM(O45:O240)&lt;-1000,-100000000,SUM(O45:O240))</f>
        <v>-100000000</v>
      </c>
      <c r="P40" s="2">
        <f>COUNT(P45:P240)</f>
        <v>0</v>
      </c>
      <c r="Q40" s="2"/>
      <c r="R40" s="2">
        <f>IF(SUM(R45:R240)&lt;-1000,-100000000,SUM(R45:R240))</f>
        <v>-100000000</v>
      </c>
      <c r="S40" s="2">
        <f>COUNT(S45:S240)</f>
        <v>0</v>
      </c>
      <c r="T40" s="2"/>
      <c r="U40" s="2">
        <f>IF(SUM(U45:U240)&lt;-1000,-100000000,SUM(U45:U240))</f>
        <v>-100000000</v>
      </c>
      <c r="V40" s="2">
        <f>COUNT(V45:V240)</f>
        <v>0</v>
      </c>
      <c r="W40" s="2"/>
      <c r="X40" s="2">
        <f>IF(SUM(X45:X240)&lt;-1000,-100000000,SUM(X45:X240))</f>
        <v>-100000000</v>
      </c>
      <c r="Y40" s="2">
        <f>COUNT(Y45:Y240)</f>
        <v>0</v>
      </c>
      <c r="Z40" s="2"/>
      <c r="AA40" s="2">
        <f>IF(SUM(AA45:AA240)&lt;-1000,-100000000,SUM(AA45:AA240))</f>
        <v>-100000000</v>
      </c>
      <c r="AB40" s="2">
        <f>COUNT(AB45:AB240)</f>
        <v>0</v>
      </c>
      <c r="AC40" s="2"/>
      <c r="AD40" s="2">
        <f>IF(SUM(AD45:AD240)&lt;-1000,-100000000,SUM(AD45:AD240))</f>
        <v>-100000000</v>
      </c>
      <c r="AE40" s="2">
        <f>COUNT(AE45:AE240)</f>
        <v>0</v>
      </c>
      <c r="AF40" s="2"/>
      <c r="AG40" s="2">
        <f>IF(SUM(AG45:AG240)&lt;-1000,-100000000,SUM(AG45:AG240))</f>
        <v>-100000000</v>
      </c>
      <c r="AH40" s="2">
        <f>COUNT(AH45:AH240)</f>
        <v>0</v>
      </c>
      <c r="AI40" s="2"/>
      <c r="AJ40" s="2">
        <f>IF(SUM(AJ45:AJ240)&lt;-1000,-100000000,SUM(AJ45:AJ240))</f>
        <v>-100000000</v>
      </c>
      <c r="AK40" s="2">
        <f>COUNT(AK45:AK240)</f>
        <v>0</v>
      </c>
      <c r="AL40" s="2"/>
      <c r="AM40" s="2">
        <f>IF(SUM(AM45:AM240)&lt;-1000,-100000000,SUM(AM45:AM240))</f>
        <v>-100000000</v>
      </c>
      <c r="AN40" s="2">
        <f>COUNT(AN45:AN240)</f>
        <v>0</v>
      </c>
      <c r="AO40" s="2"/>
      <c r="AP40" s="2">
        <f>IF(SUM(AP45:AP240)&lt;-1000,-100000000,SUM(AP45:AP240))</f>
        <v>-100000000</v>
      </c>
      <c r="AQ40" s="2">
        <f>COUNT(AQ45:AQ240)</f>
        <v>0</v>
      </c>
      <c r="AR40" s="2"/>
      <c r="AS40" s="2">
        <f>IF(SUM(AS45:AS240)&lt;-1000,-100000000,SUM(AS45:AS240))</f>
        <v>-100000000</v>
      </c>
      <c r="AT40" s="2">
        <f>COUNT(AT45:AT240)</f>
        <v>0</v>
      </c>
      <c r="AU40" s="2"/>
      <c r="AV40" s="2">
        <f>IF(SUM(AV45:AV240)&lt;-1000,-100000000,SUM(AV45:AV240))</f>
        <v>-100000000</v>
      </c>
      <c r="AW40" s="2">
        <f>COUNT(AW45:AW240)</f>
        <v>0</v>
      </c>
      <c r="AX40" s="2"/>
      <c r="AY40" s="2">
        <f>IF(SUM(AY45:AY240)&lt;-1000,-100000000,SUM(AY45:AY240))</f>
        <v>-100000000</v>
      </c>
      <c r="AZ40" s="2">
        <f>COUNT(AZ45:AZ240)</f>
        <v>0</v>
      </c>
      <c r="BA40" s="2"/>
      <c r="BB40" s="2">
        <f>IF(SUM(BB45:BB240)&lt;-1000,-100000000,SUM(BB45:BB240))</f>
        <v>-100000000</v>
      </c>
      <c r="BC40" s="2">
        <f>COUNT(BC45:BC240)</f>
        <v>0</v>
      </c>
      <c r="BD40" s="2"/>
      <c r="BE40" s="2">
        <f>IF(SUM(BE45:BE240)&lt;-1000,-100000000,SUM(BE45:BE240))</f>
        <v>-100000000</v>
      </c>
      <c r="BF40" s="2">
        <f>COUNT(BF45:BF240)</f>
        <v>0</v>
      </c>
      <c r="BG40" s="2"/>
      <c r="BH40" s="25"/>
      <c r="BI40" t="s">
        <v>7</v>
      </c>
    </row>
    <row r="41" spans="1:67" ht="12" hidden="1" customHeight="1" x14ac:dyDescent="0.25">
      <c r="C41" s="2">
        <f>+D41-E41</f>
        <v>1</v>
      </c>
      <c r="D41" s="2">
        <f>SUM(D45:D240)</f>
        <v>0</v>
      </c>
      <c r="E41" s="2">
        <f>SUM(E45:E240)</f>
        <v>-1</v>
      </c>
      <c r="F41" s="2">
        <f>+G41-H41</f>
        <v>1</v>
      </c>
      <c r="G41" s="2">
        <f>SUM(G45:G240)</f>
        <v>0</v>
      </c>
      <c r="H41" s="2">
        <f>SUM(H45:H240)</f>
        <v>-1</v>
      </c>
      <c r="I41" s="2">
        <f>+J41-K41</f>
        <v>1</v>
      </c>
      <c r="J41" s="2">
        <f>SUM(J45:J240)</f>
        <v>0</v>
      </c>
      <c r="K41" s="2">
        <f>SUM(K45:K240)</f>
        <v>-1</v>
      </c>
      <c r="L41" s="2">
        <f>+M41-N41</f>
        <v>1</v>
      </c>
      <c r="M41" s="2">
        <f>SUM(M45:M240)</f>
        <v>0</v>
      </c>
      <c r="N41" s="2">
        <f>SUM(N45:N240)</f>
        <v>-1</v>
      </c>
      <c r="O41" s="2">
        <f>+P41-Q41</f>
        <v>1</v>
      </c>
      <c r="P41" s="2">
        <f>SUM(P45:P240)</f>
        <v>0</v>
      </c>
      <c r="Q41" s="2">
        <f>SUM(Q45:Q240)</f>
        <v>-1</v>
      </c>
      <c r="R41" s="2">
        <f>+S41-T41</f>
        <v>1</v>
      </c>
      <c r="S41" s="2">
        <f>SUM(S45:S240)</f>
        <v>0</v>
      </c>
      <c r="T41" s="2">
        <f>SUM(T45:T240)</f>
        <v>-1</v>
      </c>
      <c r="U41" s="2">
        <f>+V41-W41</f>
        <v>1</v>
      </c>
      <c r="V41" s="2">
        <f>SUM(V45:V240)</f>
        <v>0</v>
      </c>
      <c r="W41" s="2">
        <f>SUM(W45:W240)</f>
        <v>-1</v>
      </c>
      <c r="X41" s="2">
        <f>+Y41-Z41</f>
        <v>1</v>
      </c>
      <c r="Y41" s="2">
        <f>SUM(Y45:Y240)</f>
        <v>0</v>
      </c>
      <c r="Z41" s="2">
        <f>SUM(Z45:Z240)</f>
        <v>-1</v>
      </c>
      <c r="AA41" s="2">
        <f>+AB41-AC41</f>
        <v>1</v>
      </c>
      <c r="AB41" s="2">
        <f>SUM(AB45:AB240)</f>
        <v>0</v>
      </c>
      <c r="AC41" s="2">
        <f>SUM(AC45:AC240)</f>
        <v>-1</v>
      </c>
      <c r="AD41" s="2">
        <f>+AE41-AF41</f>
        <v>1</v>
      </c>
      <c r="AE41" s="2">
        <f>SUM(AE45:AE240)</f>
        <v>0</v>
      </c>
      <c r="AF41" s="2">
        <f>SUM(AF45:AF240)</f>
        <v>-1</v>
      </c>
      <c r="AG41" s="2">
        <f>+AH41-AI41</f>
        <v>1</v>
      </c>
      <c r="AH41" s="2">
        <f>SUM(AH45:AH240)</f>
        <v>0</v>
      </c>
      <c r="AI41" s="2">
        <f>SUM(AI45:AI240)</f>
        <v>-1</v>
      </c>
      <c r="AJ41" s="2">
        <f>+AK41-AL41</f>
        <v>1</v>
      </c>
      <c r="AK41" s="2">
        <f>SUM(AK45:AK240)</f>
        <v>0</v>
      </c>
      <c r="AL41" s="2">
        <f>SUM(AL45:AL240)</f>
        <v>-1</v>
      </c>
      <c r="AM41" s="2">
        <f>+AN41-AO41</f>
        <v>1</v>
      </c>
      <c r="AN41" s="2">
        <f>SUM(AN45:AN240)</f>
        <v>0</v>
      </c>
      <c r="AO41" s="2">
        <f>SUM(AO45:AO240)</f>
        <v>-1</v>
      </c>
      <c r="AP41" s="2">
        <f>+AQ41-AR41</f>
        <v>1</v>
      </c>
      <c r="AQ41" s="2">
        <f>SUM(AQ45:AQ240)</f>
        <v>0</v>
      </c>
      <c r="AR41" s="2">
        <f>SUM(AR45:AR240)</f>
        <v>-1</v>
      </c>
      <c r="AS41" s="2">
        <f>+AT41-AU41</f>
        <v>1</v>
      </c>
      <c r="AT41" s="2">
        <f>SUM(AT45:AT240)</f>
        <v>0</v>
      </c>
      <c r="AU41" s="2">
        <f>SUM(AU45:AU240)</f>
        <v>-1</v>
      </c>
      <c r="AV41" s="2">
        <f>+AW41-AX41</f>
        <v>1</v>
      </c>
      <c r="AW41" s="2">
        <f>SUM(AW45:AW240)</f>
        <v>0</v>
      </c>
      <c r="AX41" s="2">
        <f>SUM(AX45:AX240)</f>
        <v>-1</v>
      </c>
      <c r="AY41" s="2">
        <f>+AZ41-BA41</f>
        <v>1</v>
      </c>
      <c r="AZ41" s="2">
        <f>SUM(AZ45:AZ240)</f>
        <v>0</v>
      </c>
      <c r="BA41" s="2">
        <f>SUM(BA45:BA240)</f>
        <v>-1</v>
      </c>
      <c r="BB41" s="2">
        <f>+BC41-BD41</f>
        <v>1</v>
      </c>
      <c r="BC41" s="2">
        <f>SUM(BC45:BC240)</f>
        <v>0</v>
      </c>
      <c r="BD41" s="2">
        <f>SUM(BD45:BD240)</f>
        <v>-1</v>
      </c>
      <c r="BE41" s="2">
        <f>+BF41-BG41</f>
        <v>1</v>
      </c>
      <c r="BF41" s="2">
        <f>SUM(BF45:BF240)</f>
        <v>0</v>
      </c>
      <c r="BG41" s="2">
        <f>SUM(BG45:BG240)</f>
        <v>-1</v>
      </c>
      <c r="BH41" s="26"/>
      <c r="BI41" t="s">
        <v>8</v>
      </c>
    </row>
    <row r="42" spans="1:67" ht="12" customHeight="1" thickBot="1" x14ac:dyDescent="0.3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B42" s="9"/>
      <c r="BC42" s="9"/>
      <c r="BE42" s="9"/>
      <c r="BF42" s="9"/>
      <c r="BH42" s="41">
        <f>MAX(BI45:BI104)</f>
        <v>0</v>
      </c>
    </row>
    <row r="43" spans="1:67" ht="12" customHeight="1" thickBot="1" x14ac:dyDescent="0.3">
      <c r="B43" s="84" t="s">
        <v>0</v>
      </c>
      <c r="C43" s="459" t="s">
        <v>25</v>
      </c>
      <c r="D43" s="460"/>
      <c r="E43" s="461"/>
      <c r="F43" s="459" t="s">
        <v>15</v>
      </c>
      <c r="G43" s="460"/>
      <c r="H43" s="461"/>
      <c r="I43" s="459" t="s">
        <v>1</v>
      </c>
      <c r="J43" s="460"/>
      <c r="K43" s="461"/>
      <c r="L43" s="459" t="s">
        <v>28</v>
      </c>
      <c r="M43" s="460"/>
      <c r="N43" s="461"/>
      <c r="O43" s="459" t="s">
        <v>64</v>
      </c>
      <c r="P43" s="460"/>
      <c r="Q43" s="461"/>
      <c r="R43" s="459" t="s">
        <v>6</v>
      </c>
      <c r="S43" s="460"/>
      <c r="T43" s="461"/>
      <c r="U43" s="459" t="s">
        <v>9</v>
      </c>
      <c r="V43" s="460"/>
      <c r="W43" s="461"/>
      <c r="X43" s="459" t="s">
        <v>43</v>
      </c>
      <c r="Y43" s="460"/>
      <c r="Z43" s="461"/>
      <c r="AA43" s="459" t="s">
        <v>26</v>
      </c>
      <c r="AB43" s="460"/>
      <c r="AC43" s="461"/>
      <c r="AD43" s="459" t="s">
        <v>78</v>
      </c>
      <c r="AE43" s="460"/>
      <c r="AF43" s="461"/>
      <c r="AG43" s="459" t="s">
        <v>4</v>
      </c>
      <c r="AH43" s="460"/>
      <c r="AI43" s="461"/>
      <c r="AJ43" s="459" t="s">
        <v>73</v>
      </c>
      <c r="AK43" s="460"/>
      <c r="AL43" s="461"/>
      <c r="AM43" s="459" t="s">
        <v>59</v>
      </c>
      <c r="AN43" s="460"/>
      <c r="AO43" s="461"/>
      <c r="AP43" s="459" t="s">
        <v>58</v>
      </c>
      <c r="AQ43" s="460"/>
      <c r="AR43" s="461"/>
      <c r="AS43" s="459" t="s">
        <v>62</v>
      </c>
      <c r="AT43" s="460"/>
      <c r="AU43" s="461"/>
      <c r="AV43" s="459" t="s">
        <v>65</v>
      </c>
      <c r="AW43" s="460"/>
      <c r="AX43" s="461"/>
      <c r="AY43" s="459" t="s">
        <v>35</v>
      </c>
      <c r="AZ43" s="460"/>
      <c r="BA43" s="461"/>
      <c r="BB43" s="459" t="s">
        <v>63</v>
      </c>
      <c r="BC43" s="460"/>
      <c r="BD43" s="461"/>
      <c r="BE43" s="459" t="s">
        <v>61</v>
      </c>
      <c r="BF43" s="460"/>
      <c r="BG43" s="461"/>
      <c r="BH43" s="41">
        <f>COUNT(BH45:BH255)</f>
        <v>0</v>
      </c>
      <c r="BI43" s="86" t="s">
        <v>7</v>
      </c>
      <c r="BJ43" s="85" t="s">
        <v>8</v>
      </c>
      <c r="BK43" s="87" t="s">
        <v>47</v>
      </c>
    </row>
    <row r="44" spans="1:67" ht="12" customHeight="1" thickBot="1" x14ac:dyDescent="0.3">
      <c r="B44" s="31" t="s">
        <v>24</v>
      </c>
      <c r="C44" s="33" t="s">
        <v>3</v>
      </c>
      <c r="D44" s="34" t="s">
        <v>2</v>
      </c>
      <c r="F44" s="33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s="33" t="s">
        <v>3</v>
      </c>
      <c r="AQ44" s="34" t="s">
        <v>2</v>
      </c>
      <c r="AS44" s="33" t="s">
        <v>3</v>
      </c>
      <c r="AT44" s="34" t="s">
        <v>2</v>
      </c>
      <c r="AV44" s="33" t="s">
        <v>3</v>
      </c>
      <c r="AW44" s="34" t="s">
        <v>2</v>
      </c>
      <c r="AY44" s="33" t="s">
        <v>3</v>
      </c>
      <c r="AZ44" s="34" t="s">
        <v>2</v>
      </c>
      <c r="BB44" s="33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 ht="12" customHeight="1" x14ac:dyDescent="0.25">
      <c r="A45">
        <v>1</v>
      </c>
      <c r="B45" s="6"/>
      <c r="C45" s="78">
        <v>-10000</v>
      </c>
      <c r="D45" s="35"/>
      <c r="E45" s="79">
        <v>-1</v>
      </c>
      <c r="F45" s="78">
        <v>-10000</v>
      </c>
      <c r="G45" s="35"/>
      <c r="H45" s="79">
        <v>-1</v>
      </c>
      <c r="I45" s="78">
        <v>-10000</v>
      </c>
      <c r="J45" s="35"/>
      <c r="K45" s="79">
        <v>-1</v>
      </c>
      <c r="L45" s="78">
        <v>-10000</v>
      </c>
      <c r="M45" s="35"/>
      <c r="N45" s="79">
        <v>-1</v>
      </c>
      <c r="O45" s="78">
        <v>-10000</v>
      </c>
      <c r="P45" s="35"/>
      <c r="Q45" s="79">
        <v>-1</v>
      </c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78">
        <v>-10000</v>
      </c>
      <c r="AB45" s="35"/>
      <c r="AC45" s="79">
        <v>-1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78">
        <v>-10000</v>
      </c>
      <c r="AK45" s="35"/>
      <c r="AL45" s="79">
        <v>-1</v>
      </c>
      <c r="AM45" s="78">
        <v>-10000</v>
      </c>
      <c r="AN45" s="35"/>
      <c r="AO45" s="79">
        <v>-1</v>
      </c>
      <c r="AP45" s="78">
        <v>-10000</v>
      </c>
      <c r="AQ45" s="35"/>
      <c r="AR45" s="79">
        <v>-1</v>
      </c>
      <c r="AS45" s="78">
        <v>-10000</v>
      </c>
      <c r="AT45" s="35"/>
      <c r="AU45" s="79">
        <v>-1</v>
      </c>
      <c r="AV45" s="78">
        <v>-10000</v>
      </c>
      <c r="AW45" s="35"/>
      <c r="AX45" s="79">
        <v>-1</v>
      </c>
      <c r="AY45" s="78">
        <v>-10000</v>
      </c>
      <c r="AZ45" s="35"/>
      <c r="BA45" s="79">
        <v>-1</v>
      </c>
      <c r="BB45" s="78">
        <v>-10000</v>
      </c>
      <c r="BC45" s="35"/>
      <c r="BD45" s="79">
        <v>-1</v>
      </c>
      <c r="BE45" s="78">
        <v>-10000</v>
      </c>
      <c r="BF45" s="35"/>
      <c r="BG45" s="79">
        <v>-1</v>
      </c>
      <c r="BJ45">
        <f t="shared" ref="BJ45:BL48" si="1">+BE45+AJ45+AG45+AD45+AA45+X45+U45+R45+O45+L45+I45+F45+C45+AM45+AP45+AS45+AV45+AY45+BB45</f>
        <v>-190000</v>
      </c>
      <c r="BK45">
        <f t="shared" si="1"/>
        <v>0</v>
      </c>
      <c r="BL45">
        <f t="shared" si="1"/>
        <v>-19</v>
      </c>
      <c r="BM45">
        <f>+BK45-BL45</f>
        <v>19</v>
      </c>
      <c r="BN45">
        <f>COUNT(C45:BG45)/3</f>
        <v>12.666666666666666</v>
      </c>
      <c r="BO45">
        <f>+BJ45/BN45</f>
        <v>-15000</v>
      </c>
    </row>
    <row r="46" spans="1:67" ht="12" customHeight="1" x14ac:dyDescent="0.25">
      <c r="A46">
        <f>+A45+1</f>
        <v>2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J46">
        <f t="shared" si="1"/>
        <v>0</v>
      </c>
      <c r="BK46">
        <f t="shared" si="1"/>
        <v>0</v>
      </c>
      <c r="BL46">
        <f t="shared" si="1"/>
        <v>0</v>
      </c>
      <c r="BM46">
        <f>+BK46-BL46</f>
        <v>0</v>
      </c>
      <c r="BN46">
        <f>COUNT(C46:BG46)/3</f>
        <v>0</v>
      </c>
      <c r="BO46" t="e">
        <f>+BJ46/BN46</f>
        <v>#DIV/0!</v>
      </c>
    </row>
    <row r="47" spans="1:67" ht="12" customHeight="1" x14ac:dyDescent="0.25">
      <c r="A47">
        <f t="shared" ref="A47:A116" si="2">+A46+1</f>
        <v>3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J47">
        <f t="shared" si="1"/>
        <v>0</v>
      </c>
      <c r="BK47">
        <f t="shared" si="1"/>
        <v>0</v>
      </c>
      <c r="BL47">
        <f t="shared" si="1"/>
        <v>0</v>
      </c>
      <c r="BM47">
        <f>+BK47-BL47</f>
        <v>0</v>
      </c>
      <c r="BN47">
        <f>COUNT(C47:BG47)/3</f>
        <v>0</v>
      </c>
      <c r="BO47" t="e">
        <f>+BJ47/BN47</f>
        <v>#DIV/0!</v>
      </c>
    </row>
    <row r="48" spans="1:67" ht="12" customHeight="1" x14ac:dyDescent="0.25">
      <c r="A48">
        <f t="shared" si="2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1"/>
      <c r="BC48" s="32"/>
      <c r="BD48" s="11"/>
      <c r="BE48" s="10"/>
      <c r="BF48" s="32"/>
      <c r="BG48" s="11"/>
      <c r="BI48" s="41"/>
      <c r="BJ48">
        <f t="shared" si="1"/>
        <v>0</v>
      </c>
      <c r="BK48">
        <f t="shared" si="1"/>
        <v>0</v>
      </c>
      <c r="BL48">
        <f t="shared" si="1"/>
        <v>0</v>
      </c>
      <c r="BM48">
        <f>+BK48-BL48</f>
        <v>0</v>
      </c>
      <c r="BN48">
        <f>COUNT(C48:BG48)/3</f>
        <v>0</v>
      </c>
      <c r="BO48" t="e">
        <f>+BJ48/BN48</f>
        <v>#DIV/0!</v>
      </c>
    </row>
    <row r="49" spans="1:61" ht="12" customHeight="1" x14ac:dyDescent="0.25">
      <c r="A49">
        <f t="shared" si="2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I49" s="41"/>
    </row>
    <row r="50" spans="1:61" ht="12" customHeight="1" x14ac:dyDescent="0.25">
      <c r="A50">
        <f t="shared" si="2"/>
        <v>6</v>
      </c>
      <c r="B50" s="6"/>
      <c r="C50" s="12"/>
      <c r="D50" s="36"/>
      <c r="E50" s="13"/>
      <c r="F50" s="12"/>
      <c r="G50" s="36"/>
      <c r="H50" s="13"/>
      <c r="I50" s="12"/>
      <c r="J50" s="36"/>
      <c r="K50" s="13"/>
      <c r="L50" s="12"/>
      <c r="M50" s="36"/>
      <c r="N50" s="13"/>
      <c r="O50" s="12"/>
      <c r="P50" s="36"/>
      <c r="Q50" s="13"/>
      <c r="R50" s="12"/>
      <c r="S50" s="32"/>
      <c r="T50" s="11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2"/>
      <c r="AH50" s="32"/>
      <c r="AI50" s="11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I50" s="41"/>
    </row>
    <row r="51" spans="1:61" ht="12" customHeight="1" x14ac:dyDescent="0.25">
      <c r="A51">
        <f t="shared" si="2"/>
        <v>7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H51" s="28"/>
      <c r="BI51" s="41"/>
    </row>
    <row r="52" spans="1:61" ht="12" customHeight="1" x14ac:dyDescent="0.25">
      <c r="A52">
        <f t="shared" si="2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</row>
    <row r="53" spans="1:61" ht="12" customHeight="1" x14ac:dyDescent="0.25">
      <c r="A53">
        <f t="shared" si="2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</row>
    <row r="54" spans="1:61" ht="12" customHeight="1" x14ac:dyDescent="0.25">
      <c r="A54">
        <f t="shared" si="2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H54" s="28"/>
      <c r="BI54" s="76"/>
    </row>
    <row r="55" spans="1:61" ht="12" customHeight="1" x14ac:dyDescent="0.25">
      <c r="A55">
        <f t="shared" si="2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H55" s="28"/>
      <c r="BI55" s="76"/>
    </row>
    <row r="56" spans="1:61" ht="12" customHeight="1" x14ac:dyDescent="0.25">
      <c r="A56">
        <f t="shared" si="2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</row>
    <row r="57" spans="1:61" ht="12" customHeight="1" x14ac:dyDescent="0.25">
      <c r="A57">
        <f t="shared" si="2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</row>
    <row r="58" spans="1:61" ht="12" customHeight="1" x14ac:dyDescent="0.25">
      <c r="A58">
        <f t="shared" si="2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</row>
    <row r="59" spans="1:61" ht="12" customHeight="1" x14ac:dyDescent="0.25">
      <c r="A59">
        <f t="shared" si="2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</row>
    <row r="60" spans="1:61" ht="12" customHeight="1" x14ac:dyDescent="0.25">
      <c r="A60">
        <f t="shared" si="2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</row>
    <row r="61" spans="1:61" ht="12" customHeight="1" x14ac:dyDescent="0.25">
      <c r="A61">
        <f t="shared" si="2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8"/>
    </row>
    <row r="62" spans="1:61" ht="12" customHeight="1" x14ac:dyDescent="0.25">
      <c r="A62">
        <f t="shared" si="2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28"/>
    </row>
    <row r="63" spans="1:61" ht="12" customHeight="1" x14ac:dyDescent="0.25">
      <c r="A63">
        <f t="shared" si="2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28"/>
    </row>
    <row r="64" spans="1:61" ht="12" customHeight="1" x14ac:dyDescent="0.25">
      <c r="A64">
        <f t="shared" si="2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28"/>
    </row>
    <row r="65" spans="1:61" ht="12" customHeight="1" x14ac:dyDescent="0.25">
      <c r="A65">
        <f t="shared" si="2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28"/>
    </row>
    <row r="66" spans="1:61" ht="12" customHeight="1" x14ac:dyDescent="0.25">
      <c r="A66">
        <f t="shared" si="2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  <c r="BH66" s="28"/>
    </row>
    <row r="67" spans="1:61" ht="12" customHeight="1" x14ac:dyDescent="0.25">
      <c r="A67">
        <f t="shared" si="2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H67" s="28"/>
    </row>
    <row r="68" spans="1:61" ht="12" customHeight="1" x14ac:dyDescent="0.25">
      <c r="A68">
        <f t="shared" si="2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</row>
    <row r="69" spans="1:61" ht="12" customHeight="1" x14ac:dyDescent="0.25">
      <c r="A69">
        <f t="shared" si="2"/>
        <v>25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</row>
    <row r="70" spans="1:61" ht="12" customHeight="1" x14ac:dyDescent="0.25">
      <c r="A70">
        <f t="shared" si="2"/>
        <v>26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</row>
    <row r="71" spans="1:61" ht="12" customHeight="1" x14ac:dyDescent="0.25">
      <c r="A71">
        <f t="shared" si="2"/>
        <v>27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I71" s="41"/>
    </row>
    <row r="72" spans="1:61" ht="12" customHeight="1" x14ac:dyDescent="0.25">
      <c r="A72">
        <f t="shared" si="2"/>
        <v>28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</row>
    <row r="73" spans="1:61" ht="12" customHeight="1" x14ac:dyDescent="0.25">
      <c r="A73">
        <f t="shared" si="2"/>
        <v>29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</row>
    <row r="74" spans="1:61" ht="12" customHeight="1" x14ac:dyDescent="0.25">
      <c r="A74">
        <f t="shared" si="2"/>
        <v>30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</row>
    <row r="75" spans="1:61" ht="12" customHeight="1" x14ac:dyDescent="0.25">
      <c r="A75">
        <f t="shared" si="2"/>
        <v>31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</row>
    <row r="76" spans="1:61" ht="12" customHeight="1" x14ac:dyDescent="0.25">
      <c r="A76">
        <f t="shared" si="2"/>
        <v>32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</row>
    <row r="77" spans="1:61" ht="12" customHeight="1" x14ac:dyDescent="0.25">
      <c r="A77">
        <f t="shared" si="2"/>
        <v>33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10"/>
      <c r="BC77" s="32"/>
      <c r="BD77" s="11"/>
      <c r="BE77" s="10"/>
      <c r="BF77" s="32"/>
      <c r="BG77" s="11"/>
    </row>
    <row r="78" spans="1:61" ht="12" customHeight="1" x14ac:dyDescent="0.25">
      <c r="A78">
        <f t="shared" si="2"/>
        <v>34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</row>
    <row r="79" spans="1:61" ht="12" customHeight="1" x14ac:dyDescent="0.25">
      <c r="A79">
        <f t="shared" si="2"/>
        <v>35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</row>
    <row r="80" spans="1:61" ht="12" customHeight="1" x14ac:dyDescent="0.25">
      <c r="A80">
        <f t="shared" si="2"/>
        <v>36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</row>
    <row r="81" spans="1:61" ht="12" customHeight="1" x14ac:dyDescent="0.25">
      <c r="A81">
        <f t="shared" si="2"/>
        <v>37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</row>
    <row r="82" spans="1:61" ht="12" customHeight="1" x14ac:dyDescent="0.25">
      <c r="A82">
        <f t="shared" si="2"/>
        <v>38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</row>
    <row r="83" spans="1:61" ht="12" customHeight="1" x14ac:dyDescent="0.25">
      <c r="A83">
        <f t="shared" si="2"/>
        <v>39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</row>
    <row r="84" spans="1:61" ht="12" customHeight="1" x14ac:dyDescent="0.25">
      <c r="A84">
        <f t="shared" si="2"/>
        <v>40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</row>
    <row r="85" spans="1:61" ht="12" customHeight="1" x14ac:dyDescent="0.25">
      <c r="A85">
        <f t="shared" si="2"/>
        <v>41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</row>
    <row r="86" spans="1:61" ht="12" customHeight="1" x14ac:dyDescent="0.25">
      <c r="A86">
        <f t="shared" si="2"/>
        <v>42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</row>
    <row r="87" spans="1:61" ht="12" customHeight="1" x14ac:dyDescent="0.25">
      <c r="A87">
        <f t="shared" si="2"/>
        <v>43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</row>
    <row r="88" spans="1:61" ht="12" customHeight="1" x14ac:dyDescent="0.25">
      <c r="A88">
        <f t="shared" si="2"/>
        <v>44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</row>
    <row r="89" spans="1:61" ht="12" customHeight="1" x14ac:dyDescent="0.25">
      <c r="A89">
        <f t="shared" si="2"/>
        <v>45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</row>
    <row r="90" spans="1:61" ht="12" customHeight="1" x14ac:dyDescent="0.25">
      <c r="A90">
        <f>+A89+1</f>
        <v>46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</row>
    <row r="91" spans="1:61" ht="12" customHeight="1" x14ac:dyDescent="0.25">
      <c r="A91">
        <f t="shared" si="2"/>
        <v>47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</row>
    <row r="92" spans="1:61" ht="12" customHeight="1" x14ac:dyDescent="0.25">
      <c r="A92">
        <f t="shared" si="2"/>
        <v>48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</row>
    <row r="93" spans="1:61" ht="12" customHeight="1" x14ac:dyDescent="0.25">
      <c r="A93">
        <f t="shared" si="2"/>
        <v>49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</row>
    <row r="94" spans="1:61" ht="12" customHeight="1" x14ac:dyDescent="0.25">
      <c r="A94">
        <f t="shared" si="2"/>
        <v>50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I94" s="41"/>
    </row>
    <row r="95" spans="1:61" ht="12" customHeight="1" x14ac:dyDescent="0.25">
      <c r="A95">
        <f t="shared" si="2"/>
        <v>51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</row>
    <row r="96" spans="1:61" ht="12" customHeight="1" x14ac:dyDescent="0.25">
      <c r="A96">
        <f t="shared" si="2"/>
        <v>52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H96" s="28"/>
      <c r="BI96" s="41"/>
    </row>
    <row r="97" spans="1:61" ht="12" customHeight="1" x14ac:dyDescent="0.25">
      <c r="A97">
        <f t="shared" si="2"/>
        <v>53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28"/>
      <c r="BI97" s="41"/>
    </row>
    <row r="98" spans="1:61" ht="12" customHeight="1" x14ac:dyDescent="0.25">
      <c r="A98">
        <f t="shared" si="2"/>
        <v>54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28"/>
      <c r="BI98" s="41"/>
    </row>
    <row r="99" spans="1:61" ht="12" customHeight="1" x14ac:dyDescent="0.25">
      <c r="A99">
        <f t="shared" si="2"/>
        <v>55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28"/>
      <c r="BI99" s="41"/>
    </row>
    <row r="100" spans="1:61" ht="12" customHeight="1" x14ac:dyDescent="0.25">
      <c r="A100">
        <f t="shared" si="2"/>
        <v>56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28"/>
      <c r="BI100" s="41"/>
    </row>
    <row r="101" spans="1:61" ht="12" customHeight="1" x14ac:dyDescent="0.25">
      <c r="A101">
        <f t="shared" si="2"/>
        <v>57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H101" s="28"/>
      <c r="BI101" s="41"/>
    </row>
    <row r="102" spans="1:61" ht="12" customHeight="1" x14ac:dyDescent="0.25">
      <c r="A102">
        <f t="shared" si="2"/>
        <v>58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</row>
    <row r="103" spans="1:61" ht="12" customHeight="1" x14ac:dyDescent="0.25">
      <c r="A103">
        <f t="shared" si="2"/>
        <v>59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28"/>
      <c r="BI103" s="41"/>
    </row>
    <row r="104" spans="1:61" ht="12" customHeight="1" x14ac:dyDescent="0.25">
      <c r="A104">
        <f t="shared" si="2"/>
        <v>60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H104" s="28"/>
      <c r="BI104" s="41"/>
    </row>
    <row r="105" spans="1:61" ht="12" customHeight="1" x14ac:dyDescent="0.25">
      <c r="A105">
        <f t="shared" si="2"/>
        <v>61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H105" s="28"/>
      <c r="BI105" s="41"/>
    </row>
    <row r="106" spans="1:61" ht="12" customHeight="1" x14ac:dyDescent="0.25">
      <c r="A106">
        <f t="shared" si="2"/>
        <v>62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28"/>
    </row>
    <row r="107" spans="1:61" ht="12" customHeight="1" x14ac:dyDescent="0.25">
      <c r="A107">
        <f t="shared" si="2"/>
        <v>63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28"/>
      <c r="BI107" s="41"/>
    </row>
    <row r="108" spans="1:61" ht="12" customHeight="1" x14ac:dyDescent="0.25">
      <c r="A108">
        <f t="shared" si="2"/>
        <v>64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28"/>
      <c r="BI108" s="41"/>
    </row>
    <row r="109" spans="1:61" ht="12" customHeight="1" x14ac:dyDescent="0.25">
      <c r="A109">
        <f t="shared" si="2"/>
        <v>65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28"/>
      <c r="BI109" s="41"/>
    </row>
    <row r="110" spans="1:61" ht="12" customHeight="1" x14ac:dyDescent="0.25">
      <c r="A110">
        <f t="shared" si="2"/>
        <v>66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28"/>
      <c r="BI110" s="41"/>
    </row>
    <row r="111" spans="1:61" ht="12" customHeight="1" x14ac:dyDescent="0.25">
      <c r="A111">
        <f t="shared" si="2"/>
        <v>67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28"/>
      <c r="BI111" s="41"/>
    </row>
    <row r="112" spans="1:61" ht="12" customHeight="1" x14ac:dyDescent="0.25">
      <c r="A112">
        <f t="shared" si="2"/>
        <v>68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28"/>
    </row>
    <row r="113" spans="1:61" ht="12" customHeight="1" x14ac:dyDescent="0.25">
      <c r="A113">
        <f t="shared" si="2"/>
        <v>69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28"/>
    </row>
    <row r="114" spans="1:61" ht="12" customHeight="1" x14ac:dyDescent="0.25">
      <c r="A114">
        <f t="shared" si="2"/>
        <v>70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I114" s="41"/>
    </row>
    <row r="115" spans="1:61" ht="12" customHeight="1" x14ac:dyDescent="0.25">
      <c r="A115">
        <f t="shared" si="2"/>
        <v>71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28"/>
      <c r="BI115" s="41"/>
    </row>
    <row r="116" spans="1:61" ht="12" customHeight="1" x14ac:dyDescent="0.25">
      <c r="A116">
        <f t="shared" si="2"/>
        <v>72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28"/>
      <c r="BI116" s="41"/>
    </row>
    <row r="117" spans="1:61" ht="12" customHeight="1" x14ac:dyDescent="0.25">
      <c r="A117">
        <f t="shared" ref="A117:A180" si="3">+A116+1</f>
        <v>73</v>
      </c>
      <c r="B117" s="6"/>
      <c r="C117" s="12"/>
      <c r="D117" s="36"/>
      <c r="E117" s="13"/>
      <c r="F117" s="12"/>
      <c r="G117" s="36"/>
      <c r="H117" s="13"/>
      <c r="I117" s="12"/>
      <c r="J117" s="36"/>
      <c r="K117" s="13"/>
      <c r="L117" s="12"/>
      <c r="M117" s="36"/>
      <c r="N117" s="13"/>
      <c r="O117" s="12"/>
      <c r="P117" s="36"/>
      <c r="Q117" s="13"/>
      <c r="R117" s="12"/>
      <c r="S117" s="36"/>
      <c r="T117" s="13"/>
      <c r="U117" s="12"/>
      <c r="V117" s="36"/>
      <c r="W117" s="13"/>
      <c r="X117" s="12"/>
      <c r="Y117" s="36"/>
      <c r="Z117" s="13"/>
      <c r="AA117" s="12"/>
      <c r="AB117" s="36"/>
      <c r="AC117" s="13"/>
      <c r="AD117" s="12"/>
      <c r="AE117" s="36"/>
      <c r="AF117" s="13"/>
      <c r="AG117" s="12"/>
      <c r="AH117" s="36"/>
      <c r="AI117" s="13"/>
      <c r="AJ117" s="12"/>
      <c r="AK117" s="36"/>
      <c r="AL117" s="13"/>
      <c r="AM117" s="12"/>
      <c r="AN117" s="36"/>
      <c r="AO117" s="13"/>
      <c r="AP117" s="12"/>
      <c r="AQ117" s="36"/>
      <c r="AR117" s="13"/>
      <c r="AS117" s="12"/>
      <c r="AT117" s="36"/>
      <c r="AU117" s="13"/>
      <c r="AV117" s="12"/>
      <c r="AW117" s="36"/>
      <c r="AX117" s="13"/>
      <c r="AY117" s="12"/>
      <c r="AZ117" s="36"/>
      <c r="BA117" s="13"/>
      <c r="BB117" s="12"/>
      <c r="BC117" s="36"/>
      <c r="BD117" s="13"/>
      <c r="BE117" s="12"/>
      <c r="BF117" s="36"/>
      <c r="BG117" s="13"/>
      <c r="BH117" s="28"/>
      <c r="BI117" s="41"/>
    </row>
    <row r="118" spans="1:61" ht="12" customHeight="1" x14ac:dyDescent="0.25">
      <c r="A118">
        <f t="shared" si="3"/>
        <v>74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28"/>
      <c r="BI118" s="41"/>
    </row>
    <row r="119" spans="1:61" ht="12" customHeight="1" x14ac:dyDescent="0.25">
      <c r="A119">
        <f t="shared" si="3"/>
        <v>75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I119" s="41"/>
    </row>
    <row r="120" spans="1:61" ht="12" customHeight="1" x14ac:dyDescent="0.25">
      <c r="A120">
        <f t="shared" si="3"/>
        <v>76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I120" s="41"/>
    </row>
    <row r="121" spans="1:61" ht="12" customHeight="1" x14ac:dyDescent="0.25">
      <c r="A121">
        <f t="shared" si="3"/>
        <v>77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I121" s="41"/>
    </row>
    <row r="122" spans="1:61" ht="12" customHeight="1" x14ac:dyDescent="0.25">
      <c r="A122">
        <f t="shared" si="3"/>
        <v>78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I122" s="41"/>
    </row>
    <row r="123" spans="1:61" ht="12" customHeight="1" x14ac:dyDescent="0.25">
      <c r="A123">
        <f t="shared" si="3"/>
        <v>79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I123" s="41"/>
    </row>
    <row r="124" spans="1:61" ht="12" customHeight="1" x14ac:dyDescent="0.25">
      <c r="A124">
        <f t="shared" si="3"/>
        <v>80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I124" s="41"/>
    </row>
    <row r="125" spans="1:61" ht="12" customHeight="1" x14ac:dyDescent="0.25">
      <c r="A125">
        <f t="shared" si="3"/>
        <v>81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  <c r="BI125" s="41"/>
    </row>
    <row r="126" spans="1:61" ht="12" customHeight="1" x14ac:dyDescent="0.25">
      <c r="A126">
        <f t="shared" si="3"/>
        <v>82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I126" s="41"/>
    </row>
    <row r="127" spans="1:61" ht="12" customHeight="1" x14ac:dyDescent="0.25">
      <c r="A127">
        <f t="shared" si="3"/>
        <v>83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I127" s="41"/>
    </row>
    <row r="128" spans="1:61" ht="12" customHeight="1" x14ac:dyDescent="0.25">
      <c r="A128">
        <f t="shared" si="3"/>
        <v>84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I128" s="76"/>
    </row>
    <row r="129" spans="1:61" ht="12" customHeight="1" x14ac:dyDescent="0.25">
      <c r="A129">
        <f t="shared" si="3"/>
        <v>85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I129" s="76"/>
    </row>
    <row r="130" spans="1:61" ht="12" customHeight="1" x14ac:dyDescent="0.25">
      <c r="A130">
        <f t="shared" si="3"/>
        <v>86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I130" s="76"/>
    </row>
    <row r="131" spans="1:61" ht="12" customHeight="1" x14ac:dyDescent="0.25">
      <c r="A131">
        <f t="shared" si="3"/>
        <v>87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I131" s="41"/>
    </row>
    <row r="132" spans="1:61" ht="12" customHeight="1" x14ac:dyDescent="0.25">
      <c r="A132">
        <f t="shared" si="3"/>
        <v>88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I132" s="41"/>
    </row>
    <row r="133" spans="1:61" ht="12" customHeight="1" x14ac:dyDescent="0.25">
      <c r="A133">
        <f t="shared" si="3"/>
        <v>89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I133" s="76"/>
    </row>
    <row r="134" spans="1:61" ht="12" customHeight="1" x14ac:dyDescent="0.25">
      <c r="A134">
        <f t="shared" si="3"/>
        <v>90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94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94"/>
      <c r="AZ134" s="32"/>
      <c r="BA134" s="11"/>
      <c r="BB134" s="10"/>
      <c r="BC134" s="32"/>
      <c r="BD134" s="11"/>
      <c r="BE134" s="10"/>
      <c r="BF134" s="32"/>
      <c r="BG134" s="11"/>
      <c r="BI134" s="41"/>
    </row>
    <row r="135" spans="1:61" ht="12" customHeight="1" x14ac:dyDescent="0.25">
      <c r="A135">
        <f t="shared" si="3"/>
        <v>91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I135" s="41"/>
    </row>
    <row r="136" spans="1:61" ht="12" customHeight="1" x14ac:dyDescent="0.25">
      <c r="A136">
        <f t="shared" si="3"/>
        <v>92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28"/>
      <c r="BI136" s="76"/>
    </row>
    <row r="137" spans="1:61" ht="12" customHeight="1" x14ac:dyDescent="0.25">
      <c r="A137">
        <f t="shared" si="3"/>
        <v>93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28"/>
      <c r="BI137" s="76"/>
    </row>
    <row r="138" spans="1:61" ht="12" customHeight="1" x14ac:dyDescent="0.25">
      <c r="A138">
        <f t="shared" si="3"/>
        <v>94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28"/>
      <c r="BI138" s="41"/>
    </row>
    <row r="139" spans="1:61" ht="12" customHeight="1" x14ac:dyDescent="0.25">
      <c r="A139">
        <f t="shared" si="3"/>
        <v>95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I139" s="41"/>
    </row>
    <row r="140" spans="1:61" ht="12" customHeight="1" x14ac:dyDescent="0.25">
      <c r="A140">
        <f t="shared" si="3"/>
        <v>96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28"/>
      <c r="BI140" s="76"/>
    </row>
    <row r="141" spans="1:61" ht="12" customHeight="1" x14ac:dyDescent="0.25">
      <c r="A141">
        <f t="shared" si="3"/>
        <v>97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28"/>
      <c r="BI141" s="41"/>
    </row>
    <row r="142" spans="1:61" ht="12" customHeight="1" x14ac:dyDescent="0.25">
      <c r="A142">
        <f t="shared" si="3"/>
        <v>98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28"/>
      <c r="BI142" s="41"/>
    </row>
    <row r="143" spans="1:61" ht="12" customHeight="1" x14ac:dyDescent="0.25">
      <c r="A143">
        <f t="shared" si="3"/>
        <v>99</v>
      </c>
      <c r="B143" s="6"/>
      <c r="C143" s="12"/>
      <c r="D143" s="36"/>
      <c r="E143" s="13"/>
      <c r="F143" s="12"/>
      <c r="G143" s="36"/>
      <c r="H143" s="13"/>
      <c r="I143" s="12"/>
      <c r="J143" s="36"/>
      <c r="K143" s="13"/>
      <c r="L143" s="12"/>
      <c r="M143" s="36"/>
      <c r="N143" s="13"/>
      <c r="O143" s="12"/>
      <c r="P143" s="36"/>
      <c r="Q143" s="13"/>
      <c r="R143" s="12"/>
      <c r="S143" s="36"/>
      <c r="T143" s="13"/>
      <c r="U143" s="12"/>
      <c r="V143" s="36"/>
      <c r="W143" s="13"/>
      <c r="X143" s="12"/>
      <c r="Y143" s="36"/>
      <c r="Z143" s="13"/>
      <c r="AA143" s="12"/>
      <c r="AB143" s="36"/>
      <c r="AC143" s="13"/>
      <c r="AD143" s="12"/>
      <c r="AE143" s="36"/>
      <c r="AF143" s="13"/>
      <c r="AG143" s="12"/>
      <c r="AH143" s="36"/>
      <c r="AI143" s="13"/>
      <c r="AJ143" s="12"/>
      <c r="AK143" s="36"/>
      <c r="AL143" s="13"/>
      <c r="AM143" s="12"/>
      <c r="AN143" s="36"/>
      <c r="AO143" s="13"/>
      <c r="AP143" s="12"/>
      <c r="AQ143" s="36"/>
      <c r="AR143" s="13"/>
      <c r="AS143" s="12"/>
      <c r="AT143" s="36"/>
      <c r="AU143" s="13"/>
      <c r="AV143" s="12"/>
      <c r="AW143" s="36"/>
      <c r="AX143" s="13"/>
      <c r="AY143" s="12"/>
      <c r="AZ143" s="36"/>
      <c r="BA143" s="13"/>
      <c r="BB143" s="12"/>
      <c r="BC143" s="36"/>
      <c r="BD143" s="13"/>
      <c r="BE143" s="12"/>
      <c r="BF143" s="36"/>
      <c r="BG143" s="13"/>
      <c r="BI143" s="76"/>
    </row>
    <row r="144" spans="1:61" ht="12" customHeight="1" x14ac:dyDescent="0.25">
      <c r="A144">
        <f t="shared" si="3"/>
        <v>100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I144" s="76"/>
    </row>
    <row r="145" spans="1:61" ht="12" customHeight="1" x14ac:dyDescent="0.25">
      <c r="A145">
        <f t="shared" si="3"/>
        <v>101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I145" s="41"/>
    </row>
    <row r="146" spans="1:61" ht="12" customHeight="1" x14ac:dyDescent="0.25">
      <c r="A146">
        <f t="shared" si="3"/>
        <v>102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I146" s="76"/>
    </row>
    <row r="147" spans="1:61" ht="12" customHeight="1" x14ac:dyDescent="0.25">
      <c r="A147">
        <f t="shared" si="3"/>
        <v>103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I147" s="76"/>
    </row>
    <row r="148" spans="1:61" ht="12" customHeight="1" x14ac:dyDescent="0.25">
      <c r="A148">
        <f t="shared" si="3"/>
        <v>104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54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54"/>
      <c r="AZ148" s="32"/>
      <c r="BA148" s="11"/>
      <c r="BB148" s="10"/>
      <c r="BC148" s="32"/>
      <c r="BD148" s="11"/>
      <c r="BE148" s="10"/>
      <c r="BF148" s="32"/>
      <c r="BG148" s="11"/>
      <c r="BI148" s="76"/>
    </row>
    <row r="149" spans="1:61" ht="12" customHeight="1" x14ac:dyDescent="0.25">
      <c r="A149">
        <f t="shared" si="3"/>
        <v>105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28"/>
      <c r="BI149" s="76"/>
    </row>
    <row r="150" spans="1:61" ht="12" customHeight="1" x14ac:dyDescent="0.25">
      <c r="A150">
        <f t="shared" si="3"/>
        <v>106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I150" s="41"/>
    </row>
    <row r="151" spans="1:61" ht="12" customHeight="1" x14ac:dyDescent="0.25">
      <c r="A151">
        <f t="shared" si="3"/>
        <v>107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28"/>
      <c r="BI151" s="41"/>
    </row>
    <row r="152" spans="1:61" ht="12" customHeight="1" x14ac:dyDescent="0.25">
      <c r="A152">
        <f t="shared" si="3"/>
        <v>108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28"/>
      <c r="BI152" s="41"/>
    </row>
    <row r="153" spans="1:61" ht="12" customHeight="1" x14ac:dyDescent="0.25">
      <c r="A153">
        <f t="shared" si="3"/>
        <v>109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28"/>
      <c r="BI153" s="41"/>
    </row>
    <row r="154" spans="1:61" ht="12" customHeight="1" x14ac:dyDescent="0.25">
      <c r="A154">
        <f t="shared" si="3"/>
        <v>110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I154" s="41"/>
    </row>
    <row r="155" spans="1:61" ht="12" customHeight="1" x14ac:dyDescent="0.25">
      <c r="A155">
        <f t="shared" si="3"/>
        <v>111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I155" s="41"/>
    </row>
    <row r="156" spans="1:61" ht="12" customHeight="1" x14ac:dyDescent="0.25">
      <c r="A156">
        <f t="shared" si="3"/>
        <v>112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I156" s="41"/>
    </row>
    <row r="157" spans="1:61" ht="12" customHeight="1" x14ac:dyDescent="0.25">
      <c r="A157">
        <f t="shared" si="3"/>
        <v>113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I157" s="41"/>
    </row>
    <row r="158" spans="1:61" ht="12" customHeight="1" x14ac:dyDescent="0.25">
      <c r="A158">
        <f t="shared" si="3"/>
        <v>114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I158" s="41"/>
    </row>
    <row r="159" spans="1:61" ht="12" customHeight="1" x14ac:dyDescent="0.25">
      <c r="A159">
        <f t="shared" si="3"/>
        <v>115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I159" s="41"/>
    </row>
    <row r="160" spans="1:61" ht="12" customHeight="1" x14ac:dyDescent="0.25">
      <c r="A160">
        <f t="shared" si="3"/>
        <v>116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I160" s="41"/>
    </row>
    <row r="161" spans="1:61" ht="12" customHeight="1" x14ac:dyDescent="0.25">
      <c r="A161">
        <f t="shared" si="3"/>
        <v>117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I161" s="41"/>
    </row>
    <row r="162" spans="1:61" ht="12" customHeight="1" x14ac:dyDescent="0.25">
      <c r="A162">
        <f t="shared" si="3"/>
        <v>118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I162" s="41"/>
    </row>
    <row r="163" spans="1:61" ht="12" customHeight="1" x14ac:dyDescent="0.25">
      <c r="A163">
        <f t="shared" si="3"/>
        <v>119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I163" s="41"/>
    </row>
    <row r="164" spans="1:61" ht="12" customHeight="1" x14ac:dyDescent="0.25">
      <c r="A164">
        <f t="shared" si="3"/>
        <v>120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I164" s="41"/>
    </row>
    <row r="165" spans="1:61" ht="12" customHeight="1" x14ac:dyDescent="0.25">
      <c r="A165">
        <f t="shared" si="3"/>
        <v>121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I165" s="41"/>
    </row>
    <row r="166" spans="1:61" ht="12" customHeight="1" x14ac:dyDescent="0.25">
      <c r="A166">
        <f t="shared" si="3"/>
        <v>122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28"/>
      <c r="BI166" s="41"/>
    </row>
    <row r="167" spans="1:61" ht="12" customHeight="1" x14ac:dyDescent="0.25">
      <c r="A167">
        <f t="shared" si="3"/>
        <v>123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28"/>
      <c r="BI167" s="41"/>
    </row>
    <row r="168" spans="1:61" ht="12" customHeight="1" x14ac:dyDescent="0.25">
      <c r="A168">
        <f t="shared" si="3"/>
        <v>124</v>
      </c>
      <c r="B168" s="6"/>
      <c r="C168" s="12"/>
      <c r="D168" s="36"/>
      <c r="E168" s="13"/>
      <c r="F168" s="12"/>
      <c r="G168" s="36"/>
      <c r="H168" s="13"/>
      <c r="I168" s="12"/>
      <c r="J168" s="36"/>
      <c r="K168" s="13"/>
      <c r="L168" s="12"/>
      <c r="M168" s="36"/>
      <c r="N168" s="13"/>
      <c r="O168" s="12"/>
      <c r="P168" s="36"/>
      <c r="Q168" s="13"/>
      <c r="R168" s="12"/>
      <c r="S168" s="36"/>
      <c r="T168" s="13"/>
      <c r="U168" s="12"/>
      <c r="V168" s="36"/>
      <c r="W168" s="13"/>
      <c r="X168" s="12"/>
      <c r="Y168" s="36"/>
      <c r="Z168" s="13"/>
      <c r="AA168" s="12"/>
      <c r="AB168" s="36"/>
      <c r="AC168" s="13"/>
      <c r="AD168" s="12"/>
      <c r="AE168" s="36"/>
      <c r="AF168" s="13"/>
      <c r="AG168" s="12"/>
      <c r="AH168" s="36"/>
      <c r="AI168" s="13"/>
      <c r="AJ168" s="12"/>
      <c r="AK168" s="36"/>
      <c r="AL168" s="13"/>
      <c r="AM168" s="12"/>
      <c r="AN168" s="36"/>
      <c r="AO168" s="13"/>
      <c r="AP168" s="12"/>
      <c r="AQ168" s="36"/>
      <c r="AR168" s="13"/>
      <c r="AS168" s="12"/>
      <c r="AT168" s="36"/>
      <c r="AU168" s="13"/>
      <c r="AV168" s="12"/>
      <c r="AW168" s="36"/>
      <c r="AX168" s="13"/>
      <c r="AY168" s="12"/>
      <c r="AZ168" s="36"/>
      <c r="BA168" s="13"/>
      <c r="BB168" s="12"/>
      <c r="BC168" s="36"/>
      <c r="BD168" s="13"/>
      <c r="BE168" s="12"/>
      <c r="BF168" s="36"/>
      <c r="BG168" s="13"/>
      <c r="BH168" s="28"/>
      <c r="BI168" s="41"/>
    </row>
    <row r="169" spans="1:61" ht="12" customHeight="1" x14ac:dyDescent="0.25">
      <c r="A169">
        <f t="shared" si="3"/>
        <v>125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28"/>
      <c r="BI169" s="41"/>
    </row>
    <row r="170" spans="1:61" ht="12" customHeight="1" x14ac:dyDescent="0.25">
      <c r="A170">
        <f t="shared" si="3"/>
        <v>126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28"/>
      <c r="BI170" s="41"/>
    </row>
    <row r="171" spans="1:61" ht="12" customHeight="1" x14ac:dyDescent="0.25">
      <c r="A171">
        <f t="shared" si="3"/>
        <v>127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28"/>
      <c r="BI171" s="41"/>
    </row>
    <row r="172" spans="1:61" ht="12" customHeight="1" x14ac:dyDescent="0.25">
      <c r="A172">
        <f t="shared" si="3"/>
        <v>128</v>
      </c>
      <c r="B172" s="6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I172" s="41"/>
    </row>
    <row r="173" spans="1:61" ht="12" customHeight="1" x14ac:dyDescent="0.25">
      <c r="A173">
        <f t="shared" si="3"/>
        <v>129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I173" s="41"/>
    </row>
    <row r="174" spans="1:61" ht="12" customHeight="1" x14ac:dyDescent="0.25">
      <c r="A174">
        <f t="shared" si="3"/>
        <v>130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I174" s="41"/>
    </row>
    <row r="175" spans="1:61" ht="12" customHeight="1" x14ac:dyDescent="0.25">
      <c r="A175">
        <f t="shared" si="3"/>
        <v>131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I175" s="41"/>
    </row>
    <row r="176" spans="1:61" ht="12" customHeight="1" x14ac:dyDescent="0.25">
      <c r="A176">
        <f t="shared" si="3"/>
        <v>132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I176" s="41"/>
    </row>
    <row r="177" spans="1:61" ht="12" customHeight="1" x14ac:dyDescent="0.25">
      <c r="A177">
        <f t="shared" si="3"/>
        <v>133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I177" s="41"/>
    </row>
    <row r="178" spans="1:61" ht="12" customHeight="1" x14ac:dyDescent="0.25">
      <c r="A178">
        <f t="shared" si="3"/>
        <v>134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I178" s="41"/>
    </row>
    <row r="179" spans="1:61" ht="12" customHeight="1" x14ac:dyDescent="0.25">
      <c r="A179">
        <f t="shared" si="3"/>
        <v>135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28"/>
      <c r="BI179" s="41"/>
    </row>
    <row r="180" spans="1:61" ht="12" customHeight="1" x14ac:dyDescent="0.25">
      <c r="A180">
        <f t="shared" si="3"/>
        <v>136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28"/>
      <c r="BI180" s="41"/>
    </row>
    <row r="181" spans="1:61" ht="12" customHeight="1" x14ac:dyDescent="0.25">
      <c r="A181">
        <f>+A180+1</f>
        <v>137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28"/>
      <c r="BI181" s="41"/>
    </row>
    <row r="182" spans="1:61" ht="12" customHeight="1" x14ac:dyDescent="0.25">
      <c r="A182">
        <f>+A181+1</f>
        <v>138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28"/>
      <c r="BI182" s="41"/>
    </row>
    <row r="183" spans="1:61" ht="12" customHeight="1" x14ac:dyDescent="0.25">
      <c r="A183">
        <f>+A182+1</f>
        <v>139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28"/>
      <c r="BI183" s="41"/>
    </row>
    <row r="184" spans="1:61" ht="12" customHeight="1" x14ac:dyDescent="0.25">
      <c r="A184">
        <f t="shared" ref="A184:A240" si="4">+A183+1</f>
        <v>140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I184" s="41"/>
    </row>
    <row r="185" spans="1:61" ht="12" customHeight="1" x14ac:dyDescent="0.25">
      <c r="A185">
        <f t="shared" si="4"/>
        <v>141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I185" s="41"/>
    </row>
    <row r="186" spans="1:61" ht="12" customHeight="1" x14ac:dyDescent="0.25">
      <c r="A186">
        <f t="shared" si="4"/>
        <v>142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I186" s="76"/>
    </row>
    <row r="187" spans="1:61" ht="12" customHeight="1" x14ac:dyDescent="0.25">
      <c r="A187">
        <f t="shared" si="4"/>
        <v>143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I187" s="76"/>
    </row>
    <row r="188" spans="1:61" ht="12" customHeight="1" x14ac:dyDescent="0.25">
      <c r="A188">
        <f t="shared" si="4"/>
        <v>144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28"/>
      <c r="BI188" s="41"/>
    </row>
    <row r="189" spans="1:61" ht="12" customHeight="1" x14ac:dyDescent="0.25">
      <c r="A189">
        <f t="shared" si="4"/>
        <v>145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28"/>
      <c r="BI189" s="41"/>
    </row>
    <row r="190" spans="1:61" ht="12" customHeight="1" x14ac:dyDescent="0.25">
      <c r="A190">
        <f t="shared" si="4"/>
        <v>146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28"/>
      <c r="BI190" s="41"/>
    </row>
    <row r="191" spans="1:61" ht="12" customHeight="1" x14ac:dyDescent="0.25">
      <c r="A191">
        <f t="shared" si="4"/>
        <v>147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28"/>
      <c r="BI191" s="41"/>
    </row>
    <row r="192" spans="1:61" ht="12" customHeight="1" x14ac:dyDescent="0.25">
      <c r="A192">
        <f t="shared" si="4"/>
        <v>148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28"/>
      <c r="BI192" s="41"/>
    </row>
    <row r="193" spans="1:61" ht="12" customHeight="1" x14ac:dyDescent="0.25">
      <c r="A193">
        <f t="shared" si="4"/>
        <v>149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28"/>
      <c r="BI193" s="41"/>
    </row>
    <row r="194" spans="1:61" ht="12" customHeight="1" x14ac:dyDescent="0.25">
      <c r="A194">
        <f t="shared" si="4"/>
        <v>150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28"/>
      <c r="BI194" s="41"/>
    </row>
    <row r="195" spans="1:61" ht="12" customHeight="1" x14ac:dyDescent="0.25">
      <c r="A195">
        <f t="shared" si="4"/>
        <v>151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28"/>
      <c r="BI195" s="41"/>
    </row>
    <row r="196" spans="1:61" ht="12" customHeight="1" x14ac:dyDescent="0.25">
      <c r="A196">
        <f t="shared" si="4"/>
        <v>152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28"/>
      <c r="BI196" s="41"/>
    </row>
    <row r="197" spans="1:61" ht="12" customHeight="1" x14ac:dyDescent="0.25">
      <c r="A197">
        <f t="shared" si="4"/>
        <v>153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28"/>
      <c r="BI197" s="41"/>
    </row>
    <row r="198" spans="1:61" ht="12" customHeight="1" x14ac:dyDescent="0.25">
      <c r="A198">
        <f t="shared" si="4"/>
        <v>154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I198" s="41"/>
    </row>
    <row r="199" spans="1:61" ht="12" customHeight="1" x14ac:dyDescent="0.25">
      <c r="A199">
        <f t="shared" si="4"/>
        <v>155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I199" s="41"/>
    </row>
    <row r="200" spans="1:61" ht="12" customHeight="1" x14ac:dyDescent="0.25">
      <c r="A200">
        <f t="shared" si="4"/>
        <v>156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I200" s="41"/>
    </row>
    <row r="201" spans="1:61" ht="12" customHeight="1" x14ac:dyDescent="0.25">
      <c r="A201">
        <f t="shared" si="4"/>
        <v>157</v>
      </c>
      <c r="B201" s="6"/>
      <c r="C201" s="12"/>
      <c r="D201" s="36"/>
      <c r="E201" s="13"/>
      <c r="F201" s="12"/>
      <c r="G201" s="36"/>
      <c r="H201" s="13"/>
      <c r="I201" s="12"/>
      <c r="J201" s="36"/>
      <c r="K201" s="13"/>
      <c r="L201" s="12"/>
      <c r="M201" s="36"/>
      <c r="N201" s="13"/>
      <c r="O201" s="12"/>
      <c r="P201" s="36"/>
      <c r="Q201" s="13"/>
      <c r="R201" s="12"/>
      <c r="S201" s="36"/>
      <c r="T201" s="13"/>
      <c r="U201" s="12"/>
      <c r="V201" s="36"/>
      <c r="W201" s="13"/>
      <c r="X201" s="12"/>
      <c r="Y201" s="36"/>
      <c r="Z201" s="13"/>
      <c r="AA201" s="12"/>
      <c r="AB201" s="36"/>
      <c r="AC201" s="13"/>
      <c r="AD201" s="12"/>
      <c r="AE201" s="36"/>
      <c r="AF201" s="13"/>
      <c r="AG201" s="12"/>
      <c r="AH201" s="36"/>
      <c r="AI201" s="13"/>
      <c r="AJ201" s="12"/>
      <c r="AK201" s="36"/>
      <c r="AL201" s="13"/>
      <c r="AM201" s="12"/>
      <c r="AN201" s="36"/>
      <c r="AO201" s="13"/>
      <c r="AP201" s="12"/>
      <c r="AQ201" s="36"/>
      <c r="AR201" s="13"/>
      <c r="AS201" s="12"/>
      <c r="AT201" s="36"/>
      <c r="AU201" s="13"/>
      <c r="AV201" s="12"/>
      <c r="AW201" s="36"/>
      <c r="AX201" s="13"/>
      <c r="AY201" s="12"/>
      <c r="AZ201" s="36"/>
      <c r="BA201" s="13"/>
      <c r="BB201" s="12"/>
      <c r="BC201" s="36"/>
      <c r="BD201" s="13"/>
      <c r="BE201" s="12"/>
      <c r="BF201" s="36"/>
      <c r="BG201" s="13"/>
      <c r="BI201" s="41"/>
    </row>
    <row r="202" spans="1:61" ht="12" customHeight="1" x14ac:dyDescent="0.25">
      <c r="A202">
        <f t="shared" si="4"/>
        <v>158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I202" s="41"/>
    </row>
    <row r="203" spans="1:61" ht="12" customHeight="1" x14ac:dyDescent="0.25">
      <c r="A203">
        <f t="shared" si="4"/>
        <v>159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I203" s="41"/>
    </row>
    <row r="204" spans="1:61" ht="12" customHeight="1" x14ac:dyDescent="0.25">
      <c r="A204">
        <f t="shared" si="4"/>
        <v>160</v>
      </c>
      <c r="B204" s="6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I204" s="41"/>
    </row>
    <row r="205" spans="1:61" ht="12" customHeight="1" x14ac:dyDescent="0.25">
      <c r="A205">
        <f t="shared" si="4"/>
        <v>161</v>
      </c>
      <c r="B205" s="6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I205" s="41"/>
    </row>
    <row r="206" spans="1:61" ht="12" customHeight="1" x14ac:dyDescent="0.25">
      <c r="A206">
        <f t="shared" si="4"/>
        <v>162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I206" s="41"/>
    </row>
    <row r="207" spans="1:61" ht="12" customHeight="1" x14ac:dyDescent="0.25">
      <c r="A207">
        <f t="shared" si="4"/>
        <v>163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I207" s="41"/>
    </row>
    <row r="208" spans="1:61" ht="12" customHeight="1" x14ac:dyDescent="0.25">
      <c r="A208">
        <f t="shared" si="4"/>
        <v>164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I208" s="41"/>
    </row>
    <row r="209" spans="1:61" ht="12" customHeight="1" x14ac:dyDescent="0.25">
      <c r="A209">
        <f t="shared" si="4"/>
        <v>165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I209" s="41"/>
    </row>
    <row r="210" spans="1:61" ht="12" customHeight="1" x14ac:dyDescent="0.25">
      <c r="A210">
        <f t="shared" si="4"/>
        <v>166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I210" s="41"/>
    </row>
    <row r="211" spans="1:61" ht="12" customHeight="1" x14ac:dyDescent="0.25">
      <c r="A211">
        <f t="shared" si="4"/>
        <v>167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I211" s="41"/>
    </row>
    <row r="212" spans="1:61" ht="12" customHeight="1" x14ac:dyDescent="0.25">
      <c r="A212">
        <f t="shared" si="4"/>
        <v>168</v>
      </c>
      <c r="B212" s="6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I212" s="41"/>
    </row>
    <row r="213" spans="1:61" ht="12" customHeight="1" x14ac:dyDescent="0.25">
      <c r="A213">
        <f t="shared" si="4"/>
        <v>169</v>
      </c>
      <c r="B213" s="6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I213" s="41"/>
    </row>
    <row r="214" spans="1:61" ht="12" customHeight="1" x14ac:dyDescent="0.25">
      <c r="A214">
        <f t="shared" si="4"/>
        <v>170</v>
      </c>
      <c r="B214" s="6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I214" s="41"/>
    </row>
    <row r="215" spans="1:61" ht="12" customHeight="1" x14ac:dyDescent="0.25">
      <c r="A215">
        <f t="shared" si="4"/>
        <v>171</v>
      </c>
      <c r="B215" s="6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I215" s="41"/>
    </row>
    <row r="216" spans="1:61" ht="12" customHeight="1" x14ac:dyDescent="0.25">
      <c r="A216">
        <f t="shared" si="4"/>
        <v>172</v>
      </c>
      <c r="B216" s="6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I216" s="41"/>
    </row>
    <row r="217" spans="1:61" ht="12" customHeight="1" x14ac:dyDescent="0.25">
      <c r="A217">
        <f t="shared" si="4"/>
        <v>173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I217" s="41"/>
    </row>
    <row r="218" spans="1:61" ht="12" customHeight="1" x14ac:dyDescent="0.25">
      <c r="A218">
        <f t="shared" si="4"/>
        <v>174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I218" s="41"/>
    </row>
    <row r="219" spans="1:61" ht="12" customHeight="1" x14ac:dyDescent="0.25">
      <c r="A219">
        <f t="shared" si="4"/>
        <v>175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I219" s="41"/>
    </row>
    <row r="220" spans="1:61" ht="12" customHeight="1" x14ac:dyDescent="0.25">
      <c r="A220">
        <f t="shared" si="4"/>
        <v>176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I220" s="41"/>
    </row>
    <row r="221" spans="1:61" ht="12" customHeight="1" x14ac:dyDescent="0.25">
      <c r="A221">
        <f t="shared" si="4"/>
        <v>177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28"/>
      <c r="BI221" s="41"/>
    </row>
    <row r="222" spans="1:61" ht="12" customHeight="1" x14ac:dyDescent="0.25">
      <c r="A222">
        <f t="shared" si="4"/>
        <v>178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28"/>
      <c r="BI222" s="41"/>
    </row>
    <row r="223" spans="1:61" ht="12" customHeight="1" x14ac:dyDescent="0.25">
      <c r="A223">
        <f t="shared" si="4"/>
        <v>179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28"/>
      <c r="BI223" s="41"/>
    </row>
    <row r="224" spans="1:61" ht="12" customHeight="1" x14ac:dyDescent="0.25">
      <c r="A224">
        <f t="shared" si="4"/>
        <v>180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28"/>
      <c r="BI224" s="41"/>
    </row>
    <row r="225" spans="1:61" ht="12" customHeight="1" x14ac:dyDescent="0.25">
      <c r="A225">
        <f t="shared" si="4"/>
        <v>181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28"/>
      <c r="BI225" s="41"/>
    </row>
    <row r="226" spans="1:61" ht="12" customHeight="1" x14ac:dyDescent="0.25">
      <c r="A226">
        <f t="shared" si="4"/>
        <v>182</v>
      </c>
      <c r="B226" s="6"/>
      <c r="C226" s="12"/>
      <c r="D226" s="36"/>
      <c r="E226" s="13"/>
      <c r="F226" s="12"/>
      <c r="G226" s="36"/>
      <c r="H226" s="13"/>
      <c r="I226" s="12"/>
      <c r="J226" s="36"/>
      <c r="K226" s="13"/>
      <c r="L226" s="12"/>
      <c r="M226" s="36"/>
      <c r="N226" s="13"/>
      <c r="O226" s="12"/>
      <c r="P226" s="36"/>
      <c r="Q226" s="13"/>
      <c r="R226" s="12"/>
      <c r="S226" s="36"/>
      <c r="T226" s="13"/>
      <c r="U226" s="12"/>
      <c r="V226" s="36"/>
      <c r="W226" s="13"/>
      <c r="X226" s="12"/>
      <c r="Y226" s="36"/>
      <c r="Z226" s="13"/>
      <c r="AA226" s="12"/>
      <c r="AB226" s="36"/>
      <c r="AC226" s="13"/>
      <c r="AD226" s="12"/>
      <c r="AE226" s="36"/>
      <c r="AF226" s="13"/>
      <c r="AG226" s="12"/>
      <c r="AH226" s="36"/>
      <c r="AI226" s="13"/>
      <c r="AJ226" s="12"/>
      <c r="AK226" s="36"/>
      <c r="AL226" s="13"/>
      <c r="AM226" s="12"/>
      <c r="AN226" s="36"/>
      <c r="AO226" s="13"/>
      <c r="AP226" s="12"/>
      <c r="AQ226" s="36"/>
      <c r="AR226" s="13"/>
      <c r="AS226" s="12"/>
      <c r="AT226" s="36"/>
      <c r="AU226" s="13"/>
      <c r="AV226" s="12"/>
      <c r="AW226" s="36"/>
      <c r="AX226" s="13"/>
      <c r="AY226" s="12"/>
      <c r="AZ226" s="36"/>
      <c r="BA226" s="13"/>
      <c r="BB226" s="12"/>
      <c r="BC226" s="36"/>
      <c r="BD226" s="13"/>
      <c r="BE226" s="12"/>
      <c r="BF226" s="36"/>
      <c r="BG226" s="13"/>
      <c r="BH226" s="28"/>
      <c r="BI226" s="41"/>
    </row>
    <row r="227" spans="1:61" ht="12" customHeight="1" x14ac:dyDescent="0.25">
      <c r="A227">
        <f t="shared" si="4"/>
        <v>183</v>
      </c>
      <c r="B227" s="6"/>
      <c r="C227" s="10"/>
      <c r="D227" s="32"/>
      <c r="E227" s="11"/>
      <c r="F227" s="10"/>
      <c r="G227" s="32"/>
      <c r="H227" s="11"/>
      <c r="I227" s="10"/>
      <c r="J227" s="32"/>
      <c r="K227" s="11"/>
      <c r="L227" s="10"/>
      <c r="M227" s="32"/>
      <c r="N227" s="11"/>
      <c r="O227" s="10"/>
      <c r="P227" s="32"/>
      <c r="Q227" s="11"/>
      <c r="R227" s="10"/>
      <c r="S227" s="32"/>
      <c r="T227" s="11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10"/>
      <c r="AW227" s="32"/>
      <c r="AX227" s="11"/>
      <c r="AY227" s="10"/>
      <c r="AZ227" s="32"/>
      <c r="BA227" s="11"/>
      <c r="BB227" s="10"/>
      <c r="BC227" s="32"/>
      <c r="BD227" s="11"/>
      <c r="BE227" s="10"/>
      <c r="BF227" s="32"/>
      <c r="BG227" s="11"/>
      <c r="BH227" s="28"/>
      <c r="BI227" s="41"/>
    </row>
    <row r="228" spans="1:61" ht="12" customHeight="1" x14ac:dyDescent="0.25">
      <c r="A228">
        <f t="shared" si="4"/>
        <v>184</v>
      </c>
      <c r="B228" s="6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28"/>
      <c r="BI228" s="41"/>
    </row>
    <row r="229" spans="1:61" ht="12" customHeight="1" x14ac:dyDescent="0.25">
      <c r="A229">
        <f t="shared" si="4"/>
        <v>185</v>
      </c>
      <c r="B229" s="6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I229" s="41"/>
    </row>
    <row r="230" spans="1:61" ht="12" customHeight="1" x14ac:dyDescent="0.25">
      <c r="A230">
        <f t="shared" si="4"/>
        <v>186</v>
      </c>
      <c r="B230" s="6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I230" s="41"/>
    </row>
    <row r="231" spans="1:61" ht="12" customHeight="1" x14ac:dyDescent="0.25">
      <c r="A231">
        <f t="shared" si="4"/>
        <v>187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I231" s="41"/>
    </row>
    <row r="232" spans="1:61" ht="12" customHeight="1" x14ac:dyDescent="0.25">
      <c r="A232">
        <f t="shared" si="4"/>
        <v>188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I232" s="41"/>
    </row>
    <row r="233" spans="1:61" ht="12" customHeight="1" x14ac:dyDescent="0.25">
      <c r="A233">
        <f t="shared" si="4"/>
        <v>189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I233" s="41"/>
    </row>
    <row r="234" spans="1:61" ht="12" customHeight="1" x14ac:dyDescent="0.25">
      <c r="A234">
        <f t="shared" si="4"/>
        <v>190</v>
      </c>
      <c r="B234" s="6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I234" s="41"/>
    </row>
    <row r="235" spans="1:61" ht="12" customHeight="1" x14ac:dyDescent="0.25">
      <c r="A235">
        <f t="shared" si="4"/>
        <v>191</v>
      </c>
      <c r="B235" s="6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28"/>
      <c r="BI235" s="41"/>
    </row>
    <row r="236" spans="1:61" ht="12" customHeight="1" x14ac:dyDescent="0.25">
      <c r="A236">
        <f t="shared" si="4"/>
        <v>192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I236" s="41"/>
    </row>
    <row r="237" spans="1:61" ht="12" customHeight="1" x14ac:dyDescent="0.25">
      <c r="A237">
        <f t="shared" si="4"/>
        <v>193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I237" s="41"/>
    </row>
    <row r="238" spans="1:61" ht="12" customHeight="1" x14ac:dyDescent="0.25">
      <c r="A238">
        <f t="shared" si="4"/>
        <v>194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</row>
    <row r="239" spans="1:61" ht="12" customHeight="1" x14ac:dyDescent="0.25">
      <c r="A239">
        <f t="shared" si="4"/>
        <v>195</v>
      </c>
      <c r="B239" s="6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</row>
    <row r="240" spans="1:61" ht="12" customHeight="1" x14ac:dyDescent="0.25">
      <c r="A240">
        <f t="shared" si="4"/>
        <v>196</v>
      </c>
      <c r="B240" s="6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</row>
  </sheetData>
  <mergeCells count="19">
    <mergeCell ref="C43:E43"/>
    <mergeCell ref="F43:H43"/>
    <mergeCell ref="I43:K43"/>
    <mergeCell ref="L43:N43"/>
    <mergeCell ref="AA43:AC43"/>
    <mergeCell ref="AG43:AI43"/>
    <mergeCell ref="AJ43:AL43"/>
    <mergeCell ref="O43:Q43"/>
    <mergeCell ref="R43:T43"/>
    <mergeCell ref="U43:W43"/>
    <mergeCell ref="X43:Z43"/>
    <mergeCell ref="AD43:AF43"/>
    <mergeCell ref="AY43:BA43"/>
    <mergeCell ref="BB43:BD43"/>
    <mergeCell ref="BE43:BG43"/>
    <mergeCell ref="AM43:AO43"/>
    <mergeCell ref="AP43:AR43"/>
    <mergeCell ref="AS43:AU43"/>
    <mergeCell ref="AV43:AX43"/>
  </mergeCells>
  <phoneticPr fontId="4" type="noConversion"/>
  <pageMargins left="0.75" right="0.75" top="1" bottom="1" header="0" footer="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4"/>
  <dimension ref="A1:AK128"/>
  <sheetViews>
    <sheetView workbookViewId="0"/>
  </sheetViews>
  <sheetFormatPr baseColWidth="10" defaultColWidth="11.54296875" defaultRowHeight="12.5" x14ac:dyDescent="0.25"/>
  <cols>
    <col min="1" max="1" width="5" customWidth="1"/>
    <col min="3" max="3" width="5.26953125" customWidth="1"/>
    <col min="4" max="4" width="6.1796875" customWidth="1"/>
    <col min="5" max="5" width="4.26953125" customWidth="1"/>
    <col min="6" max="6" width="4.453125" customWidth="1"/>
    <col min="7" max="7" width="5.26953125" customWidth="1"/>
    <col min="8" max="8" width="3.81640625" customWidth="1"/>
    <col min="9" max="9" width="5.26953125" customWidth="1"/>
    <col min="10" max="10" width="3.453125" customWidth="1"/>
    <col min="11" max="11" width="4.7265625" customWidth="1"/>
    <col min="12" max="12" width="6.1796875" customWidth="1"/>
    <col min="13" max="13" width="6.26953125" customWidth="1"/>
    <col min="14" max="14" width="4.26953125" customWidth="1"/>
    <col min="15" max="15" width="5.26953125" customWidth="1"/>
    <col min="16" max="16" width="3.81640625" customWidth="1"/>
    <col min="17" max="17" width="4.7265625" customWidth="1"/>
    <col min="18" max="18" width="3.453125" customWidth="1"/>
    <col min="19" max="19" width="4.453125" customWidth="1"/>
    <col min="20" max="21" width="3.453125" customWidth="1"/>
    <col min="22" max="22" width="3.81640625" customWidth="1"/>
    <col min="23" max="23" width="4.453125" customWidth="1"/>
    <col min="24" max="24" width="3.453125" customWidth="1"/>
    <col min="25" max="25" width="5" customWidth="1"/>
    <col min="26" max="30" width="3.453125" customWidth="1"/>
    <col min="31" max="31" width="11.453125" style="24" customWidth="1"/>
  </cols>
  <sheetData>
    <row r="1" spans="1:37" ht="13" x14ac:dyDescent="0.3">
      <c r="A1" s="5" t="s">
        <v>85</v>
      </c>
      <c r="B1" s="52"/>
    </row>
    <row r="2" spans="1:37" x14ac:dyDescent="0.25">
      <c r="A2" t="s">
        <v>10</v>
      </c>
    </row>
    <row r="3" spans="1:37" ht="14" thickBot="1" x14ac:dyDescent="0.35">
      <c r="A3">
        <f>+GENERAL!B6</f>
        <v>12</v>
      </c>
      <c r="C3" s="39">
        <f>SUM(C5:C7)</f>
        <v>-300000000</v>
      </c>
      <c r="AK3" s="101"/>
    </row>
    <row r="4" spans="1:37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N4" s="125"/>
      <c r="AK4" s="101"/>
    </row>
    <row r="5" spans="1:37" ht="14" thickBot="1" x14ac:dyDescent="0.35">
      <c r="A5" s="149">
        <v>1</v>
      </c>
      <c r="B5" s="23" t="s">
        <v>35</v>
      </c>
      <c r="C5" s="44">
        <f>+Y$36</f>
        <v>-100000000</v>
      </c>
      <c r="D5" s="49">
        <f>+Z$37</f>
        <v>1E-4</v>
      </c>
      <c r="E5" s="45">
        <f>+Z$36</f>
        <v>0</v>
      </c>
      <c r="F5" s="18">
        <f>+Y$22</f>
        <v>0</v>
      </c>
      <c r="G5">
        <f t="shared" ref="G5:G18" si="0">IF(E5&lt;A$3/2,-1,1)*8000+C5*100+D5+E5/100</f>
        <v>-10000007999.999901</v>
      </c>
      <c r="N5" s="125"/>
      <c r="AK5" s="101"/>
    </row>
    <row r="6" spans="1:37" ht="14" thickBot="1" x14ac:dyDescent="0.35">
      <c r="A6" s="149">
        <v>2</v>
      </c>
      <c r="B6" s="23" t="s">
        <v>9</v>
      </c>
      <c r="C6" s="44">
        <f>+O$36</f>
        <v>-100000000</v>
      </c>
      <c r="D6" s="49">
        <f>+P$37</f>
        <v>1E-4</v>
      </c>
      <c r="E6" s="45">
        <f>+P$36</f>
        <v>0</v>
      </c>
      <c r="F6" s="18">
        <f>+O$22</f>
        <v>0</v>
      </c>
      <c r="G6">
        <f t="shared" si="0"/>
        <v>-10000007999.999901</v>
      </c>
      <c r="N6" s="125"/>
      <c r="AK6" s="101"/>
    </row>
    <row r="7" spans="1:37" ht="14" thickBot="1" x14ac:dyDescent="0.35">
      <c r="A7" s="149">
        <v>3</v>
      </c>
      <c r="B7" s="23" t="s">
        <v>1</v>
      </c>
      <c r="C7" s="44">
        <f>+G$36</f>
        <v>-100000000</v>
      </c>
      <c r="D7" s="49">
        <f>+H$37</f>
        <v>1E-4</v>
      </c>
      <c r="E7" s="45">
        <f>+H$36</f>
        <v>0</v>
      </c>
      <c r="F7" s="18">
        <f>+G$22</f>
        <v>0</v>
      </c>
      <c r="G7">
        <f t="shared" si="0"/>
        <v>-10000007999.999901</v>
      </c>
      <c r="N7" s="125"/>
      <c r="AK7" s="101"/>
    </row>
    <row r="8" spans="1:37" ht="14" hidden="1" thickBot="1" x14ac:dyDescent="0.35">
      <c r="A8" s="149">
        <v>4</v>
      </c>
      <c r="B8" s="23" t="s">
        <v>26</v>
      </c>
      <c r="C8" s="44">
        <f>+S$36</f>
        <v>-100000000</v>
      </c>
      <c r="D8" s="49">
        <f>+T$37</f>
        <v>1E-4</v>
      </c>
      <c r="E8" s="45">
        <f>+T$36</f>
        <v>0</v>
      </c>
      <c r="F8" s="18">
        <f>+S$22</f>
        <v>0</v>
      </c>
      <c r="G8">
        <f t="shared" si="0"/>
        <v>-10000007999.999901</v>
      </c>
      <c r="AK8" s="101"/>
    </row>
    <row r="9" spans="1:37" ht="14" hidden="1" thickBot="1" x14ac:dyDescent="0.35">
      <c r="A9" s="149">
        <v>5</v>
      </c>
      <c r="B9" s="23" t="s">
        <v>43</v>
      </c>
      <c r="C9" s="44">
        <f>+Q$36</f>
        <v>-100000000</v>
      </c>
      <c r="D9" s="49">
        <f>+R$37</f>
        <v>1E-4</v>
      </c>
      <c r="E9" s="45">
        <f>+R$36</f>
        <v>0</v>
      </c>
      <c r="F9" s="18">
        <f>+Q$22</f>
        <v>0</v>
      </c>
      <c r="G9">
        <f t="shared" si="0"/>
        <v>-10000007999.999901</v>
      </c>
      <c r="AK9" s="101"/>
    </row>
    <row r="10" spans="1:37" ht="14" hidden="1" thickBot="1" x14ac:dyDescent="0.35">
      <c r="A10" s="149">
        <v>6</v>
      </c>
      <c r="B10" s="23" t="s">
        <v>6</v>
      </c>
      <c r="C10" s="44">
        <f>+M$36</f>
        <v>-100000000</v>
      </c>
      <c r="D10" s="49">
        <f>+N$37</f>
        <v>1E-4</v>
      </c>
      <c r="E10" s="45">
        <f>+N$36</f>
        <v>0</v>
      </c>
      <c r="F10" s="18">
        <f>+M$22</f>
        <v>0</v>
      </c>
      <c r="G10">
        <f t="shared" si="0"/>
        <v>-10000007999.999901</v>
      </c>
      <c r="AK10" s="101"/>
    </row>
    <row r="11" spans="1:37" ht="14" hidden="1" thickBot="1" x14ac:dyDescent="0.35">
      <c r="A11" s="149">
        <v>7</v>
      </c>
      <c r="B11" s="23" t="s">
        <v>4</v>
      </c>
      <c r="C11" s="44">
        <f>+W$36</f>
        <v>-100000000</v>
      </c>
      <c r="D11" s="49">
        <f>+X$37</f>
        <v>1E-4</v>
      </c>
      <c r="E11" s="45">
        <f>+X$36</f>
        <v>0</v>
      </c>
      <c r="F11" s="18">
        <f>+W$22</f>
        <v>0</v>
      </c>
      <c r="G11">
        <f t="shared" si="0"/>
        <v>-10000007999.999901</v>
      </c>
      <c r="AK11" s="101"/>
    </row>
    <row r="12" spans="1:37" ht="14" hidden="1" thickBot="1" x14ac:dyDescent="0.35">
      <c r="A12" s="149">
        <v>8</v>
      </c>
      <c r="B12" s="23" t="s">
        <v>61</v>
      </c>
      <c r="C12" s="44">
        <f>+K$36</f>
        <v>-100000000</v>
      </c>
      <c r="D12" s="49">
        <f>+L$37</f>
        <v>1E-4</v>
      </c>
      <c r="E12" s="45">
        <f>+L$36</f>
        <v>0</v>
      </c>
      <c r="F12" s="18">
        <f>+K$22</f>
        <v>0</v>
      </c>
      <c r="G12">
        <f t="shared" si="0"/>
        <v>-10000007999.999901</v>
      </c>
      <c r="AK12" s="101"/>
    </row>
    <row r="13" spans="1:37" ht="14" hidden="1" thickBot="1" x14ac:dyDescent="0.35">
      <c r="A13" s="149">
        <v>9</v>
      </c>
      <c r="B13" s="23" t="s">
        <v>62</v>
      </c>
      <c r="C13" s="44">
        <f>+C$36</f>
        <v>-100000000</v>
      </c>
      <c r="D13" s="49">
        <f>+D$37</f>
        <v>1E-4</v>
      </c>
      <c r="E13" s="46">
        <f>+D$36</f>
        <v>0</v>
      </c>
      <c r="F13" s="18">
        <f>+C$22</f>
        <v>0</v>
      </c>
      <c r="G13">
        <f t="shared" si="0"/>
        <v>-10000007999.999901</v>
      </c>
      <c r="AK13" s="101"/>
    </row>
    <row r="14" spans="1:37" ht="13" hidden="1" thickBot="1" x14ac:dyDescent="0.3">
      <c r="A14" s="149">
        <v>10</v>
      </c>
      <c r="B14" s="23" t="s">
        <v>28</v>
      </c>
      <c r="C14" s="44">
        <f>+I$36</f>
        <v>-100000000</v>
      </c>
      <c r="D14" s="49">
        <f>+J$37</f>
        <v>1E-4</v>
      </c>
      <c r="E14" s="45">
        <f>+J$36</f>
        <v>0</v>
      </c>
      <c r="F14" s="18">
        <f>+I$22</f>
        <v>0</v>
      </c>
      <c r="G14">
        <f t="shared" si="0"/>
        <v>-10000007999.999901</v>
      </c>
    </row>
    <row r="15" spans="1:37" ht="13.5" hidden="1" thickBot="1" x14ac:dyDescent="0.35">
      <c r="A15" s="149">
        <v>11</v>
      </c>
      <c r="B15" s="23" t="s">
        <v>56</v>
      </c>
      <c r="C15" s="44">
        <f>+AC$36</f>
        <v>-100000000</v>
      </c>
      <c r="D15" s="49">
        <f>+AD$37</f>
        <v>1E-4</v>
      </c>
      <c r="E15" s="45">
        <f>+AD$36</f>
        <v>0</v>
      </c>
      <c r="F15" s="18">
        <f>+AC$22</f>
        <v>0</v>
      </c>
      <c r="G15">
        <f t="shared" si="0"/>
        <v>-10000007999.999901</v>
      </c>
      <c r="V15" s="43"/>
    </row>
    <row r="16" spans="1:37" ht="13.5" hidden="1" customHeight="1" x14ac:dyDescent="0.25">
      <c r="A16" s="149">
        <v>12</v>
      </c>
      <c r="B16" s="23" t="s">
        <v>15</v>
      </c>
      <c r="C16" s="44">
        <f>+E$36</f>
        <v>-100000000</v>
      </c>
      <c r="D16" s="49">
        <f>+F$37</f>
        <v>1E-4</v>
      </c>
      <c r="E16" s="45">
        <f>+F$36</f>
        <v>0</v>
      </c>
      <c r="F16" s="18">
        <f>+E$22</f>
        <v>0</v>
      </c>
      <c r="G16">
        <f t="shared" si="0"/>
        <v>-10000007999.999901</v>
      </c>
    </row>
    <row r="17" spans="1:30" ht="13.5" hidden="1" customHeight="1" x14ac:dyDescent="0.25">
      <c r="A17" s="149">
        <v>13</v>
      </c>
      <c r="B17" s="23" t="s">
        <v>5</v>
      </c>
      <c r="C17" s="44">
        <f>+U$36</f>
        <v>-100000000</v>
      </c>
      <c r="D17" s="49">
        <f>+V$37</f>
        <v>1E-4</v>
      </c>
      <c r="E17" s="45">
        <f>+V$36</f>
        <v>0</v>
      </c>
      <c r="F17" s="18">
        <f>+U$22</f>
        <v>0</v>
      </c>
      <c r="G17">
        <f t="shared" si="0"/>
        <v>-10000007999.999901</v>
      </c>
    </row>
    <row r="18" spans="1:30" ht="13.5" hidden="1" customHeight="1" x14ac:dyDescent="0.25">
      <c r="A18" s="149">
        <v>14</v>
      </c>
      <c r="B18" s="23" t="s">
        <v>58</v>
      </c>
      <c r="C18" s="44">
        <f>+AA$36</f>
        <v>-100000000</v>
      </c>
      <c r="D18" s="49">
        <f>+AB$37</f>
        <v>1E-4</v>
      </c>
      <c r="E18" s="45">
        <f>+AB$36</f>
        <v>0</v>
      </c>
      <c r="F18" s="18">
        <f>+AA$22</f>
        <v>0</v>
      </c>
      <c r="G18">
        <f t="shared" si="0"/>
        <v>-10000007999.999901</v>
      </c>
      <c r="L18" s="62"/>
    </row>
    <row r="19" spans="1:30" x14ac:dyDescent="0.25">
      <c r="A19" s="16"/>
      <c r="L19" s="62"/>
    </row>
    <row r="20" spans="1:30" x14ac:dyDescent="0.25">
      <c r="A20" s="16"/>
      <c r="L20" s="62"/>
    </row>
    <row r="22" spans="1:30" hidden="1" x14ac:dyDescent="0.25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</row>
    <row r="23" spans="1:30" hidden="1" x14ac:dyDescent="0.25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</row>
    <row r="24" spans="1:30" hidden="1" x14ac:dyDescent="0.25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</row>
    <row r="25" spans="1:30" hidden="1" x14ac:dyDescent="0.25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</row>
    <row r="26" spans="1:30" hidden="1" x14ac:dyDescent="0.25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</row>
    <row r="27" spans="1:30" hidden="1" x14ac:dyDescent="0.25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</row>
    <row r="28" spans="1:30" hidden="1" x14ac:dyDescent="0.25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</row>
    <row r="29" spans="1:30" hidden="1" x14ac:dyDescent="0.25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</row>
    <row r="30" spans="1:30" hidden="1" x14ac:dyDescent="0.25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</row>
    <row r="31" spans="1:30" hidden="1" x14ac:dyDescent="0.25">
      <c r="C31">
        <f>SUM(C32:C34)</f>
        <v>-100999999.98999999</v>
      </c>
      <c r="E31">
        <f>SUM(E32:E34)</f>
        <v>-100999999.98999999</v>
      </c>
      <c r="G31">
        <f>SUM(G32:G34)</f>
        <v>-100999999.98999999</v>
      </c>
      <c r="I31">
        <f>SUM(I32:I34)</f>
        <v>-100999999.98999999</v>
      </c>
      <c r="K31">
        <f>SUM(K32:K34)</f>
        <v>-100999999.98999999</v>
      </c>
      <c r="M31">
        <f>SUM(M32:M34)</f>
        <v>-100999999.98999999</v>
      </c>
      <c r="O31">
        <f>SUM(O32:O34)</f>
        <v>-100999999.98999999</v>
      </c>
      <c r="Q31">
        <f>SUM(Q32:Q34)</f>
        <v>-100999999.98999999</v>
      </c>
      <c r="S31">
        <f>SUM(S32:S34)</f>
        <v>-100999999.98999999</v>
      </c>
      <c r="U31">
        <f>SUM(U32:U34)</f>
        <v>-100999999.98999999</v>
      </c>
      <c r="W31">
        <f>SUM(W32:W34)</f>
        <v>-100999999.98999999</v>
      </c>
      <c r="Y31">
        <f>SUM(Y32:Y34)</f>
        <v>-100999999.98999999</v>
      </c>
      <c r="AA31">
        <f>SUM(AA32:AA34)</f>
        <v>-100999999.98999999</v>
      </c>
      <c r="AC31">
        <f>SUM(AC32:AC34)</f>
        <v>-100999999.98999999</v>
      </c>
    </row>
    <row r="32" spans="1:30" hidden="1" x14ac:dyDescent="0.25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</row>
    <row r="33" spans="1:35" hidden="1" x14ac:dyDescent="0.25">
      <c r="C33">
        <f>D37*100</f>
        <v>0.01</v>
      </c>
      <c r="E33">
        <f>F37*100</f>
        <v>0.01</v>
      </c>
      <c r="G33">
        <f>H37*100</f>
        <v>0.01</v>
      </c>
      <c r="I33">
        <f>J37*100</f>
        <v>0.01</v>
      </c>
      <c r="K33">
        <f>L37*100</f>
        <v>0.01</v>
      </c>
      <c r="M33">
        <f>N37*100</f>
        <v>0.01</v>
      </c>
      <c r="O33">
        <f>P37*100</f>
        <v>0.01</v>
      </c>
      <c r="Q33">
        <f>R37*100</f>
        <v>0.01</v>
      </c>
      <c r="S33">
        <f>T37*100</f>
        <v>0.01</v>
      </c>
      <c r="U33">
        <f>V37*100</f>
        <v>0.01</v>
      </c>
      <c r="W33">
        <f>X37*100</f>
        <v>0.01</v>
      </c>
      <c r="Y33">
        <f>Z37*100</f>
        <v>0.01</v>
      </c>
      <c r="AA33">
        <f>AB37*100</f>
        <v>0.01</v>
      </c>
      <c r="AC33">
        <f>AD37*100</f>
        <v>0.01</v>
      </c>
    </row>
    <row r="34" spans="1:35" hidden="1" x14ac:dyDescent="0.25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</row>
    <row r="35" spans="1:35" x14ac:dyDescent="0.25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</row>
    <row r="36" spans="1:35" ht="13" hidden="1" thickBot="1" x14ac:dyDescent="0.3">
      <c r="C36" s="2">
        <f>IF(SUM(C41:C213)&lt;-1000,-100000000,SUM(C41:C213))</f>
        <v>-100000000</v>
      </c>
      <c r="D36" s="2">
        <f>COUNT(D41:D213)</f>
        <v>0</v>
      </c>
      <c r="E36" s="2">
        <f>IF(SUM(E41:E213)&lt;-1000,-100000000,SUM(E41:E213))</f>
        <v>-100000000</v>
      </c>
      <c r="F36" s="2">
        <f>COUNT(F41:F213)</f>
        <v>0</v>
      </c>
      <c r="G36" s="2">
        <f>IF(SUM(G41:G213)&lt;-1000,-100000000,SUM(G41:G213))</f>
        <v>-100000000</v>
      </c>
      <c r="H36" s="2">
        <f>COUNT(H41:H213)</f>
        <v>0</v>
      </c>
      <c r="I36" s="2">
        <f>IF(SUM(I41:I213)&lt;-1000,-100000000,SUM(I41:I213))</f>
        <v>-100000000</v>
      </c>
      <c r="J36" s="2">
        <f>COUNT(J41:J213)</f>
        <v>0</v>
      </c>
      <c r="K36" s="2">
        <f>IF(SUM(K41:K213)&lt;-1000,-100000000,SUM(K41:K213))</f>
        <v>-100000000</v>
      </c>
      <c r="L36" s="2">
        <f>COUNT(L41:L213)</f>
        <v>0</v>
      </c>
      <c r="M36" s="2">
        <f>IF(SUM(M41:M213)&lt;-1000,-100000000,SUM(M41:M213))</f>
        <v>-100000000</v>
      </c>
      <c r="N36" s="2">
        <f>COUNT(N41:N213)</f>
        <v>0</v>
      </c>
      <c r="O36" s="2">
        <f>IF(SUM(O41:O213)&lt;-1000,-100000000,SUM(O41:O213))</f>
        <v>-100000000</v>
      </c>
      <c r="P36" s="2">
        <f>COUNT(P41:P213)</f>
        <v>0</v>
      </c>
      <c r="Q36" s="2">
        <f>IF(SUM(Q41:Q213)&lt;-1000,-100000000,SUM(Q41:Q213))</f>
        <v>-100000000</v>
      </c>
      <c r="R36" s="2">
        <f>COUNT(R41:R213)</f>
        <v>0</v>
      </c>
      <c r="S36" s="2">
        <f>IF(SUM(S41:S213)&lt;-1000,-100000000,SUM(S41:S213))</f>
        <v>-100000000</v>
      </c>
      <c r="T36" s="2">
        <f>COUNT(T41:T213)</f>
        <v>0</v>
      </c>
      <c r="U36" s="2">
        <f>IF(SUM(U41:U213)&lt;-1000,-100000000,SUM(U41:U213))</f>
        <v>-100000000</v>
      </c>
      <c r="V36" s="2">
        <f>COUNT(V41:V213)</f>
        <v>0</v>
      </c>
      <c r="W36" s="2">
        <f>IF(SUM(W41:W213)&lt;-1000,-100000000,SUM(W41:W213))</f>
        <v>-100000000</v>
      </c>
      <c r="X36" s="2">
        <f>COUNT(X41:X213)</f>
        <v>0</v>
      </c>
      <c r="Y36" s="2">
        <f>IF(SUM(Y41:Y213)&lt;-1000,-100000000,SUM(Y41:Y213))</f>
        <v>-100000000</v>
      </c>
      <c r="Z36" s="2">
        <f>COUNT(Z41:Z213)</f>
        <v>0</v>
      </c>
      <c r="AA36" s="2">
        <f>IF(SUM(AA41:AA213)&lt;-1000,-100000000,SUM(AA41:AA213))</f>
        <v>-100000000</v>
      </c>
      <c r="AB36" s="2">
        <f>COUNT(AB41:AB213)</f>
        <v>0</v>
      </c>
      <c r="AC36" s="2">
        <f>IF(SUM(AC41:AC213)&lt;-1000,-100000000,SUM(AC41:AC213))</f>
        <v>-100000000</v>
      </c>
      <c r="AD36" s="2">
        <f>COUNT(AD41:AD213)</f>
        <v>0</v>
      </c>
    </row>
    <row r="37" spans="1:35" hidden="1" x14ac:dyDescent="0.25">
      <c r="C37" s="2"/>
      <c r="D37" s="2">
        <f>IF(D36=0,0.0001,AVERAGE(D41:D128))</f>
        <v>1E-4</v>
      </c>
      <c r="E37" s="2"/>
      <c r="F37" s="2">
        <f>IF(F36=0,0.0001,AVERAGE(F41:F128))</f>
        <v>1E-4</v>
      </c>
      <c r="G37" s="2"/>
      <c r="H37" s="2">
        <f>IF(H36=0,0.0001,AVERAGE(H41:H128))</f>
        <v>1E-4</v>
      </c>
      <c r="I37" s="2"/>
      <c r="J37" s="2">
        <f>IF(J36=0,0.0001,AVERAGE(J41:J128))</f>
        <v>1E-4</v>
      </c>
      <c r="K37" s="2"/>
      <c r="L37" s="2">
        <f>IF(L36=0,0.0001,AVERAGE(L41:L128))</f>
        <v>1E-4</v>
      </c>
      <c r="M37" s="2"/>
      <c r="N37" s="2">
        <f>IF(N36=0,0.0001,AVERAGE(N41:N128))</f>
        <v>1E-4</v>
      </c>
      <c r="O37" s="2"/>
      <c r="P37" s="2">
        <f>IF(P36=0,0.0001,AVERAGE(P41:P128))</f>
        <v>1E-4</v>
      </c>
      <c r="Q37" s="2"/>
      <c r="R37" s="2">
        <f>IF(R36=0,0.0001,AVERAGE(R41:R128))</f>
        <v>1E-4</v>
      </c>
      <c r="S37" s="2"/>
      <c r="T37" s="2">
        <f>IF(T36=0,0.0001,AVERAGE(T41:T128))</f>
        <v>1E-4</v>
      </c>
      <c r="U37" s="2"/>
      <c r="V37" s="2">
        <f>IF(V36=0,0.0001,AVERAGE(V41:V128))</f>
        <v>1E-4</v>
      </c>
      <c r="W37" s="2"/>
      <c r="X37" s="2">
        <f>IF(X36=0,0.0001,AVERAGE(X41:X128))</f>
        <v>1E-4</v>
      </c>
      <c r="Y37" s="2"/>
      <c r="Z37" s="2">
        <f>IF(Z36=0,0.0001,AVERAGE(Z41:Z128))</f>
        <v>1E-4</v>
      </c>
      <c r="AA37" s="2"/>
      <c r="AB37" s="2">
        <f>IF(AB36=0,0.0001,AVERAGE(AB41:AB128))</f>
        <v>1E-4</v>
      </c>
      <c r="AC37" s="2"/>
      <c r="AD37" s="2">
        <f>IF(AD36=0,0.0001,AVERAGE(AD41:AD128))</f>
        <v>1E-4</v>
      </c>
    </row>
    <row r="38" spans="1:35" ht="13" thickBot="1" x14ac:dyDescent="0.3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0</v>
      </c>
    </row>
    <row r="39" spans="1:35" ht="13" thickBot="1" x14ac:dyDescent="0.3">
      <c r="B39" s="475" t="s">
        <v>68</v>
      </c>
      <c r="C39" s="459" t="s">
        <v>62</v>
      </c>
      <c r="D39" s="460"/>
      <c r="E39" s="459" t="s">
        <v>15</v>
      </c>
      <c r="F39" s="460"/>
      <c r="G39" s="459" t="s">
        <v>1</v>
      </c>
      <c r="H39" s="460"/>
      <c r="I39" s="459" t="s">
        <v>28</v>
      </c>
      <c r="J39" s="460"/>
      <c r="K39" s="473" t="s">
        <v>61</v>
      </c>
      <c r="L39" s="462"/>
      <c r="M39" s="459" t="s">
        <v>6</v>
      </c>
      <c r="N39" s="460"/>
      <c r="O39" s="459" t="s">
        <v>9</v>
      </c>
      <c r="P39" s="460"/>
      <c r="Q39" s="459" t="s">
        <v>43</v>
      </c>
      <c r="R39" s="460"/>
      <c r="S39" s="459" t="s">
        <v>26</v>
      </c>
      <c r="T39" s="460"/>
      <c r="U39" s="459" t="s">
        <v>78</v>
      </c>
      <c r="V39" s="460"/>
      <c r="W39" s="459" t="s">
        <v>4</v>
      </c>
      <c r="X39" s="460"/>
      <c r="Y39" s="459" t="s">
        <v>35</v>
      </c>
      <c r="Z39" s="460"/>
      <c r="AA39" s="473" t="s">
        <v>58</v>
      </c>
      <c r="AB39" s="470"/>
      <c r="AC39" s="459" t="s">
        <v>56</v>
      </c>
      <c r="AD39" s="461"/>
      <c r="AE39" s="41">
        <f>COUNT(AE41:AE128)</f>
        <v>0</v>
      </c>
      <c r="AF39" s="86" t="s">
        <v>7</v>
      </c>
      <c r="AG39" s="85" t="s">
        <v>8</v>
      </c>
      <c r="AH39" s="87" t="s">
        <v>47</v>
      </c>
    </row>
    <row r="40" spans="1:35" ht="13" thickBot="1" x14ac:dyDescent="0.3">
      <c r="B40" s="476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27" t="s">
        <v>22</v>
      </c>
      <c r="AF40" s="30" t="s">
        <v>23</v>
      </c>
    </row>
    <row r="41" spans="1:35" x14ac:dyDescent="0.25">
      <c r="A41">
        <v>1</v>
      </c>
      <c r="B41" s="6"/>
      <c r="C41" s="51">
        <v>-10000</v>
      </c>
      <c r="D41" s="11"/>
      <c r="E41" s="51">
        <v>-10000</v>
      </c>
      <c r="F41" s="11"/>
      <c r="G41" s="51">
        <v>-10000</v>
      </c>
      <c r="H41" s="11"/>
      <c r="I41" s="51">
        <v>-10000</v>
      </c>
      <c r="J41" s="11"/>
      <c r="K41" s="51">
        <v>-10000</v>
      </c>
      <c r="L41" s="11"/>
      <c r="M41" s="51">
        <v>-10000</v>
      </c>
      <c r="N41" s="11"/>
      <c r="O41" s="51">
        <v>-10000</v>
      </c>
      <c r="P41" s="11"/>
      <c r="Q41" s="51">
        <v>-10000</v>
      </c>
      <c r="R41" s="11"/>
      <c r="S41" s="51">
        <v>-10000</v>
      </c>
      <c r="T41" s="11"/>
      <c r="U41" s="51">
        <v>-10000</v>
      </c>
      <c r="V41" s="11"/>
      <c r="W41" s="51">
        <v>-10000</v>
      </c>
      <c r="X41" s="11"/>
      <c r="Y41" s="51">
        <v>-10000</v>
      </c>
      <c r="Z41" s="11"/>
      <c r="AA41" s="51">
        <v>-10000</v>
      </c>
      <c r="AB41" s="11"/>
      <c r="AC41" s="51">
        <v>-10000</v>
      </c>
      <c r="AD41" s="11"/>
      <c r="AG41">
        <f>+AC41+Y41+W41+U41+S41+Q41+O41+M41+K41+I41+G41+E41+C41</f>
        <v>-130000</v>
      </c>
      <c r="AH41">
        <f t="shared" ref="AH41:AH47" si="3">COUNT(C41:AD41)/2</f>
        <v>7</v>
      </c>
      <c r="AI41">
        <f t="shared" ref="AI41:AI47" si="4">+AG41/AH41</f>
        <v>-18571.428571428572</v>
      </c>
    </row>
    <row r="42" spans="1:35" x14ac:dyDescent="0.25">
      <c r="A42">
        <f>+A41+1</f>
        <v>2</v>
      </c>
      <c r="B42" s="6"/>
      <c r="C42" s="10"/>
      <c r="D42" s="32"/>
      <c r="E42" s="10"/>
      <c r="F42" s="32"/>
      <c r="G42" s="10"/>
      <c r="H42" s="32"/>
      <c r="I42" s="10"/>
      <c r="J42" s="32"/>
      <c r="K42" s="10"/>
      <c r="L42" s="32"/>
      <c r="M42" s="10"/>
      <c r="N42" s="32"/>
      <c r="O42" s="10"/>
      <c r="P42" s="32"/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/>
      <c r="AB42" s="32"/>
      <c r="AC42" s="10"/>
      <c r="AD42" s="32"/>
      <c r="AF42" s="41"/>
      <c r="AG42">
        <f t="shared" ref="AG42:AG47" si="5">+AC42+Y42+W42+U42+S42+Q42+O42+M42+K42+I42+G42+E42+C42+AA42</f>
        <v>0</v>
      </c>
      <c r="AH42">
        <f t="shared" si="3"/>
        <v>0</v>
      </c>
      <c r="AI42" t="e">
        <f t="shared" si="4"/>
        <v>#DIV/0!</v>
      </c>
    </row>
    <row r="43" spans="1:35" x14ac:dyDescent="0.25">
      <c r="A43">
        <f t="shared" ref="A43:A112" si="6">+A42+1</f>
        <v>3</v>
      </c>
      <c r="B43" s="6"/>
      <c r="C43" s="10"/>
      <c r="D43" s="32"/>
      <c r="E43" s="10"/>
      <c r="F43" s="32"/>
      <c r="G43" s="10"/>
      <c r="H43" s="32"/>
      <c r="I43" s="10"/>
      <c r="J43" s="32"/>
      <c r="K43" s="10"/>
      <c r="L43" s="32"/>
      <c r="M43" s="10"/>
      <c r="N43" s="32"/>
      <c r="O43" s="10"/>
      <c r="P43" s="32"/>
      <c r="Q43" s="10"/>
      <c r="R43" s="32"/>
      <c r="S43" s="10"/>
      <c r="T43" s="32"/>
      <c r="U43" s="10"/>
      <c r="V43" s="32"/>
      <c r="W43" s="10"/>
      <c r="X43" s="32"/>
      <c r="Y43" s="10"/>
      <c r="Z43" s="32"/>
      <c r="AA43" s="10"/>
      <c r="AB43" s="32"/>
      <c r="AC43" s="10"/>
      <c r="AD43" s="32"/>
      <c r="AG43">
        <f t="shared" si="5"/>
        <v>0</v>
      </c>
      <c r="AH43">
        <f t="shared" si="3"/>
        <v>0</v>
      </c>
      <c r="AI43" t="e">
        <f t="shared" si="4"/>
        <v>#DIV/0!</v>
      </c>
    </row>
    <row r="44" spans="1:35" x14ac:dyDescent="0.25">
      <c r="A44">
        <f t="shared" si="6"/>
        <v>4</v>
      </c>
      <c r="B44" s="6"/>
      <c r="C44" s="10"/>
      <c r="D44" s="32"/>
      <c r="E44" s="10"/>
      <c r="F44" s="32"/>
      <c r="G44" s="10"/>
      <c r="H44" s="32"/>
      <c r="I44" s="10"/>
      <c r="J44" s="32"/>
      <c r="K44" s="10"/>
      <c r="L44" s="32"/>
      <c r="M44" s="10"/>
      <c r="N44" s="32"/>
      <c r="O44" s="10"/>
      <c r="P44" s="32"/>
      <c r="Q44" s="10"/>
      <c r="R44" s="32"/>
      <c r="S44" s="10"/>
      <c r="T44" s="32"/>
      <c r="U44" s="10"/>
      <c r="V44" s="32"/>
      <c r="W44" s="10"/>
      <c r="X44" s="32"/>
      <c r="Y44" s="10"/>
      <c r="Z44" s="32"/>
      <c r="AA44" s="10"/>
      <c r="AB44" s="32"/>
      <c r="AC44" s="10"/>
      <c r="AD44" s="32"/>
      <c r="AG44">
        <f t="shared" si="5"/>
        <v>0</v>
      </c>
      <c r="AH44">
        <f t="shared" si="3"/>
        <v>0</v>
      </c>
      <c r="AI44" t="e">
        <f t="shared" si="4"/>
        <v>#DIV/0!</v>
      </c>
    </row>
    <row r="45" spans="1:35" x14ac:dyDescent="0.25">
      <c r="A45">
        <f t="shared" si="6"/>
        <v>5</v>
      </c>
      <c r="B45" s="6"/>
      <c r="C45" s="10"/>
      <c r="D45" s="32"/>
      <c r="E45" s="10"/>
      <c r="F45" s="32"/>
      <c r="G45" s="10"/>
      <c r="H45" s="32"/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/>
      <c r="T45" s="32"/>
      <c r="U45" s="10"/>
      <c r="V45" s="32"/>
      <c r="W45" s="10"/>
      <c r="X45" s="32"/>
      <c r="Y45" s="10"/>
      <c r="Z45" s="32"/>
      <c r="AA45" s="10"/>
      <c r="AB45" s="32"/>
      <c r="AC45" s="10"/>
      <c r="AD45" s="32"/>
      <c r="AG45">
        <f t="shared" si="5"/>
        <v>0</v>
      </c>
      <c r="AH45">
        <f t="shared" si="3"/>
        <v>0</v>
      </c>
      <c r="AI45" t="e">
        <f t="shared" si="4"/>
        <v>#DIV/0!</v>
      </c>
    </row>
    <row r="46" spans="1:35" x14ac:dyDescent="0.25">
      <c r="A46">
        <f t="shared" si="6"/>
        <v>6</v>
      </c>
      <c r="B46" s="6"/>
      <c r="C46" s="12"/>
      <c r="D46" s="36"/>
      <c r="E46" s="12"/>
      <c r="F46" s="36"/>
      <c r="G46" s="12"/>
      <c r="H46" s="36"/>
      <c r="I46" s="12"/>
      <c r="J46" s="36"/>
      <c r="K46" s="12"/>
      <c r="L46" s="36"/>
      <c r="M46" s="12"/>
      <c r="N46" s="36"/>
      <c r="O46" s="12"/>
      <c r="P46" s="36"/>
      <c r="Q46" s="12"/>
      <c r="R46" s="36"/>
      <c r="S46" s="12"/>
      <c r="T46" s="36"/>
      <c r="U46" s="12"/>
      <c r="V46" s="36"/>
      <c r="W46" s="12"/>
      <c r="X46" s="36"/>
      <c r="Y46" s="12"/>
      <c r="Z46" s="36"/>
      <c r="AA46" s="12"/>
      <c r="AB46" s="36"/>
      <c r="AC46" s="12"/>
      <c r="AD46" s="36"/>
      <c r="AG46">
        <f t="shared" si="5"/>
        <v>0</v>
      </c>
      <c r="AH46">
        <f t="shared" si="3"/>
        <v>0</v>
      </c>
      <c r="AI46" t="e">
        <f t="shared" si="4"/>
        <v>#DIV/0!</v>
      </c>
    </row>
    <row r="47" spans="1:35" x14ac:dyDescent="0.25">
      <c r="A47">
        <f t="shared" si="6"/>
        <v>7</v>
      </c>
      <c r="B47" s="6"/>
      <c r="C47" s="10"/>
      <c r="D47" s="32"/>
      <c r="E47" s="10"/>
      <c r="F47" s="32"/>
      <c r="G47" s="10"/>
      <c r="H47" s="32"/>
      <c r="I47" s="10"/>
      <c r="J47" s="32"/>
      <c r="K47" s="10"/>
      <c r="L47" s="32"/>
      <c r="M47" s="10"/>
      <c r="N47" s="32"/>
      <c r="O47" s="10"/>
      <c r="P47" s="32"/>
      <c r="Q47" s="10"/>
      <c r="R47" s="32"/>
      <c r="S47" s="10"/>
      <c r="T47" s="32"/>
      <c r="U47" s="10"/>
      <c r="V47" s="32"/>
      <c r="W47" s="10"/>
      <c r="X47" s="32"/>
      <c r="Y47" s="10"/>
      <c r="Z47" s="32"/>
      <c r="AA47" s="10"/>
      <c r="AB47" s="32"/>
      <c r="AC47" s="10"/>
      <c r="AD47" s="32"/>
      <c r="AG47">
        <f t="shared" si="5"/>
        <v>0</v>
      </c>
      <c r="AH47">
        <f t="shared" si="3"/>
        <v>0</v>
      </c>
      <c r="AI47" t="e">
        <f t="shared" si="4"/>
        <v>#DIV/0!</v>
      </c>
    </row>
    <row r="48" spans="1:35" x14ac:dyDescent="0.25">
      <c r="A48">
        <f t="shared" si="6"/>
        <v>8</v>
      </c>
      <c r="B48" s="6"/>
      <c r="C48" s="10"/>
      <c r="D48" s="32"/>
      <c r="E48" s="10"/>
      <c r="F48" s="32"/>
      <c r="G48" s="10"/>
      <c r="H48" s="32"/>
      <c r="I48" s="10"/>
      <c r="J48" s="32"/>
      <c r="K48" s="10"/>
      <c r="L48" s="32"/>
      <c r="M48" s="10"/>
      <c r="N48" s="32"/>
      <c r="O48" s="10"/>
      <c r="P48" s="32"/>
      <c r="Q48" s="10"/>
      <c r="R48" s="32"/>
      <c r="S48" s="10"/>
      <c r="T48" s="32"/>
      <c r="U48" s="10"/>
      <c r="V48" s="32"/>
      <c r="W48" s="10"/>
      <c r="X48" s="32"/>
      <c r="Y48" s="10"/>
      <c r="Z48" s="32"/>
      <c r="AA48" s="10"/>
      <c r="AB48" s="32"/>
      <c r="AC48" s="10"/>
      <c r="AD48" s="32"/>
    </row>
    <row r="49" spans="1:32" x14ac:dyDescent="0.25">
      <c r="A49">
        <f t="shared" si="6"/>
        <v>9</v>
      </c>
      <c r="B49" s="6"/>
      <c r="C49" s="10"/>
      <c r="D49" s="32"/>
      <c r="E49" s="10"/>
      <c r="F49" s="32"/>
      <c r="G49" s="10"/>
      <c r="H49" s="32"/>
      <c r="I49" s="10"/>
      <c r="J49" s="32"/>
      <c r="K49" s="10"/>
      <c r="L49" s="32"/>
      <c r="M49" s="10"/>
      <c r="N49" s="32"/>
      <c r="O49" s="10"/>
      <c r="P49" s="32"/>
      <c r="Q49" s="10"/>
      <c r="R49" s="32"/>
      <c r="S49" s="10"/>
      <c r="T49" s="32"/>
      <c r="U49" s="10"/>
      <c r="V49" s="32"/>
      <c r="W49" s="10"/>
      <c r="X49" s="32"/>
      <c r="Y49" s="10"/>
      <c r="Z49" s="32"/>
      <c r="AA49" s="10"/>
      <c r="AB49" s="32"/>
      <c r="AC49" s="10"/>
      <c r="AD49" s="32"/>
    </row>
    <row r="50" spans="1:32" x14ac:dyDescent="0.25">
      <c r="A50">
        <f>+A49+1</f>
        <v>10</v>
      </c>
      <c r="B50" s="6"/>
      <c r="C50" s="10"/>
      <c r="D50" s="32"/>
      <c r="E50" s="10"/>
      <c r="F50" s="32"/>
      <c r="G50" s="10"/>
      <c r="H50" s="32"/>
      <c r="I50" s="54"/>
      <c r="J50" s="32"/>
      <c r="K50" s="94"/>
      <c r="L50" s="32"/>
      <c r="M50" s="10"/>
      <c r="N50" s="32"/>
      <c r="O50" s="10"/>
      <c r="P50" s="32"/>
      <c r="Q50" s="10"/>
      <c r="R50" s="32"/>
      <c r="S50" s="10"/>
      <c r="T50" s="32"/>
      <c r="U50" s="10"/>
      <c r="V50" s="32"/>
      <c r="W50" s="94"/>
      <c r="X50" s="32"/>
      <c r="Y50" s="10"/>
      <c r="Z50" s="32"/>
      <c r="AA50" s="10"/>
      <c r="AB50" s="32"/>
      <c r="AC50" s="10"/>
      <c r="AD50" s="32"/>
      <c r="AF50" s="41"/>
    </row>
    <row r="51" spans="1:32" x14ac:dyDescent="0.25">
      <c r="A51">
        <f t="shared" si="6"/>
        <v>11</v>
      </c>
      <c r="B51" s="6"/>
      <c r="C51" s="10"/>
      <c r="D51" s="32"/>
      <c r="E51" s="10"/>
      <c r="F51" s="32"/>
      <c r="G51" s="10"/>
      <c r="H51" s="32"/>
      <c r="I51" s="10"/>
      <c r="J51" s="32"/>
      <c r="K51" s="10"/>
      <c r="L51" s="32"/>
      <c r="M51" s="10"/>
      <c r="N51" s="32"/>
      <c r="O51" s="10"/>
      <c r="P51" s="32"/>
      <c r="Q51" s="10"/>
      <c r="R51" s="32"/>
      <c r="S51" s="10"/>
      <c r="T51" s="32"/>
      <c r="U51" s="10"/>
      <c r="V51" s="32"/>
      <c r="W51" s="10"/>
      <c r="X51" s="32"/>
      <c r="Y51" s="10"/>
      <c r="Z51" s="32"/>
      <c r="AA51" s="10"/>
      <c r="AB51" s="32"/>
      <c r="AC51" s="10"/>
      <c r="AD51" s="32"/>
      <c r="AF51" s="41"/>
    </row>
    <row r="52" spans="1:32" x14ac:dyDescent="0.25">
      <c r="A52">
        <f t="shared" si="6"/>
        <v>12</v>
      </c>
      <c r="B52" s="6"/>
      <c r="C52" s="10"/>
      <c r="D52" s="32"/>
      <c r="E52" s="10"/>
      <c r="F52" s="32"/>
      <c r="G52" s="10"/>
      <c r="H52" s="32"/>
      <c r="I52" s="10"/>
      <c r="J52" s="32"/>
      <c r="K52" s="10"/>
      <c r="L52" s="32"/>
      <c r="M52" s="10"/>
      <c r="N52" s="32"/>
      <c r="O52" s="10"/>
      <c r="P52" s="32"/>
      <c r="Q52" s="10"/>
      <c r="R52" s="32"/>
      <c r="S52" s="10"/>
      <c r="T52" s="32"/>
      <c r="U52" s="10"/>
      <c r="V52" s="32"/>
      <c r="W52" s="10"/>
      <c r="X52" s="32"/>
      <c r="Y52" s="10"/>
      <c r="Z52" s="32"/>
      <c r="AA52" s="10"/>
      <c r="AB52" s="32"/>
      <c r="AC52" s="10"/>
      <c r="AD52" s="32"/>
    </row>
    <row r="53" spans="1:32" x14ac:dyDescent="0.25">
      <c r="A53">
        <f t="shared" si="6"/>
        <v>13</v>
      </c>
      <c r="B53" s="6"/>
      <c r="C53" s="10"/>
      <c r="D53" s="32"/>
      <c r="E53" s="10"/>
      <c r="F53" s="32"/>
      <c r="G53" s="10"/>
      <c r="H53" s="32"/>
      <c r="I53" s="10"/>
      <c r="J53" s="32"/>
      <c r="K53" s="10"/>
      <c r="L53" s="32"/>
      <c r="M53" s="10"/>
      <c r="N53" s="32"/>
      <c r="O53" s="10"/>
      <c r="P53" s="32"/>
      <c r="Q53" s="10"/>
      <c r="R53" s="32"/>
      <c r="S53" s="10"/>
      <c r="T53" s="32"/>
      <c r="U53" s="10"/>
      <c r="V53" s="32"/>
      <c r="W53" s="10"/>
      <c r="X53" s="32"/>
      <c r="Y53" s="10"/>
      <c r="Z53" s="32"/>
      <c r="AA53" s="10"/>
      <c r="AB53" s="32"/>
      <c r="AC53" s="10"/>
      <c r="AD53" s="32"/>
    </row>
    <row r="54" spans="1:32" x14ac:dyDescent="0.25">
      <c r="A54">
        <f t="shared" si="6"/>
        <v>14</v>
      </c>
      <c r="B54" s="6"/>
      <c r="C54" s="10"/>
      <c r="D54" s="32"/>
      <c r="E54" s="10"/>
      <c r="F54" s="32"/>
      <c r="G54" s="10"/>
      <c r="H54" s="32"/>
      <c r="I54" s="10"/>
      <c r="J54" s="32"/>
      <c r="K54" s="10"/>
      <c r="L54" s="32"/>
      <c r="M54" s="10"/>
      <c r="N54" s="32"/>
      <c r="O54" s="10"/>
      <c r="P54" s="32"/>
      <c r="Q54" s="10"/>
      <c r="R54" s="32"/>
      <c r="S54" s="10"/>
      <c r="T54" s="32"/>
      <c r="U54" s="10"/>
      <c r="V54" s="32"/>
      <c r="W54" s="10"/>
      <c r="X54" s="32"/>
      <c r="Y54" s="10"/>
      <c r="Z54" s="32"/>
      <c r="AA54" s="10"/>
      <c r="AB54" s="32"/>
      <c r="AC54" s="10"/>
      <c r="AD54" s="32"/>
    </row>
    <row r="55" spans="1:32" x14ac:dyDescent="0.25">
      <c r="A55">
        <f t="shared" si="6"/>
        <v>15</v>
      </c>
      <c r="B55" s="6"/>
      <c r="C55" s="10"/>
      <c r="D55" s="32"/>
      <c r="E55" s="10"/>
      <c r="F55" s="32"/>
      <c r="G55" s="10"/>
      <c r="H55" s="32"/>
      <c r="I55" s="10"/>
      <c r="J55" s="32"/>
      <c r="K55" s="10"/>
      <c r="L55" s="32"/>
      <c r="M55" s="10"/>
      <c r="N55" s="32"/>
      <c r="O55" s="10"/>
      <c r="P55" s="32"/>
      <c r="Q55" s="10"/>
      <c r="R55" s="32"/>
      <c r="S55" s="10"/>
      <c r="T55" s="32"/>
      <c r="U55" s="10"/>
      <c r="V55" s="32"/>
      <c r="W55" s="10"/>
      <c r="X55" s="32"/>
      <c r="Y55" s="10"/>
      <c r="Z55" s="32"/>
      <c r="AA55" s="10"/>
      <c r="AB55" s="32"/>
      <c r="AC55" s="10"/>
      <c r="AD55" s="32"/>
    </row>
    <row r="56" spans="1:32" x14ac:dyDescent="0.25">
      <c r="A56">
        <f t="shared" si="6"/>
        <v>16</v>
      </c>
      <c r="B56" s="6"/>
      <c r="C56" s="10"/>
      <c r="D56" s="32"/>
      <c r="E56" s="10"/>
      <c r="F56" s="32"/>
      <c r="G56" s="10"/>
      <c r="H56" s="32"/>
      <c r="I56" s="10"/>
      <c r="J56" s="32"/>
      <c r="K56" s="10"/>
      <c r="L56" s="32"/>
      <c r="M56" s="10"/>
      <c r="N56" s="32"/>
      <c r="O56" s="10"/>
      <c r="P56" s="32"/>
      <c r="Q56" s="10"/>
      <c r="R56" s="32"/>
      <c r="S56" s="10"/>
      <c r="T56" s="32"/>
      <c r="U56" s="10"/>
      <c r="V56" s="32"/>
      <c r="W56" s="10"/>
      <c r="X56" s="32"/>
      <c r="Y56" s="10"/>
      <c r="Z56" s="32"/>
      <c r="AA56" s="10"/>
      <c r="AB56" s="32"/>
      <c r="AC56" s="10"/>
      <c r="AD56" s="32"/>
      <c r="AE56" s="28"/>
      <c r="AF56" s="41"/>
    </row>
    <row r="57" spans="1:32" x14ac:dyDescent="0.25">
      <c r="A57">
        <f t="shared" si="6"/>
        <v>17</v>
      </c>
      <c r="B57" s="6"/>
      <c r="C57" s="10"/>
      <c r="D57" s="32"/>
      <c r="E57" s="10"/>
      <c r="F57" s="32"/>
      <c r="G57" s="10"/>
      <c r="H57" s="32"/>
      <c r="I57" s="10"/>
      <c r="J57" s="32"/>
      <c r="K57" s="10"/>
      <c r="L57" s="32"/>
      <c r="M57" s="10"/>
      <c r="N57" s="32"/>
      <c r="O57" s="10"/>
      <c r="P57" s="32"/>
      <c r="Q57" s="10"/>
      <c r="R57" s="32"/>
      <c r="S57" s="10"/>
      <c r="T57" s="32"/>
      <c r="U57" s="10"/>
      <c r="V57" s="32"/>
      <c r="W57" s="10"/>
      <c r="X57" s="32"/>
      <c r="Y57" s="10"/>
      <c r="Z57" s="32"/>
      <c r="AA57" s="10"/>
      <c r="AB57" s="32"/>
      <c r="AC57" s="10"/>
      <c r="AD57" s="32"/>
      <c r="AE57" s="28"/>
    </row>
    <row r="58" spans="1:32" x14ac:dyDescent="0.25">
      <c r="A58">
        <f t="shared" si="6"/>
        <v>18</v>
      </c>
      <c r="B58" s="6"/>
      <c r="C58" s="10"/>
      <c r="D58" s="32"/>
      <c r="E58" s="10"/>
      <c r="F58" s="32"/>
      <c r="G58" s="10"/>
      <c r="H58" s="32"/>
      <c r="I58" s="10"/>
      <c r="J58" s="32"/>
      <c r="K58" s="10"/>
      <c r="L58" s="32"/>
      <c r="M58" s="10"/>
      <c r="N58" s="32"/>
      <c r="O58" s="10"/>
      <c r="P58" s="32"/>
      <c r="Q58" s="10"/>
      <c r="R58" s="32"/>
      <c r="S58" s="10"/>
      <c r="T58" s="32"/>
      <c r="U58" s="10"/>
      <c r="V58" s="32"/>
      <c r="W58" s="10"/>
      <c r="X58" s="32"/>
      <c r="Y58" s="10"/>
      <c r="Z58" s="32"/>
      <c r="AA58" s="10"/>
      <c r="AB58" s="32"/>
      <c r="AC58" s="10"/>
      <c r="AD58" s="32"/>
      <c r="AE58" s="28"/>
    </row>
    <row r="59" spans="1:32" x14ac:dyDescent="0.25">
      <c r="A59">
        <f t="shared" si="6"/>
        <v>19</v>
      </c>
      <c r="B59" s="6"/>
      <c r="C59" s="10"/>
      <c r="D59" s="32"/>
      <c r="E59" s="10"/>
      <c r="F59" s="32"/>
      <c r="G59" s="10"/>
      <c r="H59" s="32"/>
      <c r="I59" s="10"/>
      <c r="J59" s="32"/>
      <c r="K59" s="10"/>
      <c r="L59" s="32"/>
      <c r="M59" s="10"/>
      <c r="N59" s="32"/>
      <c r="O59" s="10"/>
      <c r="P59" s="32"/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/>
      <c r="AB59" s="32"/>
      <c r="AC59" s="10"/>
      <c r="AD59" s="32"/>
      <c r="AF59" s="41"/>
    </row>
    <row r="60" spans="1:32" x14ac:dyDescent="0.25">
      <c r="A60">
        <f t="shared" si="6"/>
        <v>20</v>
      </c>
      <c r="B60" s="6"/>
      <c r="C60" s="10"/>
      <c r="D60" s="32"/>
      <c r="E60" s="10"/>
      <c r="F60" s="32"/>
      <c r="G60" s="10"/>
      <c r="H60" s="32"/>
      <c r="I60" s="10"/>
      <c r="J60" s="32"/>
      <c r="K60" s="10"/>
      <c r="L60" s="32"/>
      <c r="M60" s="10"/>
      <c r="N60" s="32"/>
      <c r="O60" s="10"/>
      <c r="P60" s="32"/>
      <c r="Q60" s="10"/>
      <c r="R60" s="32"/>
      <c r="S60" s="10"/>
      <c r="T60" s="32"/>
      <c r="U60" s="10"/>
      <c r="V60" s="32"/>
      <c r="W60" s="10"/>
      <c r="X60" s="32"/>
      <c r="Y60" s="10"/>
      <c r="Z60" s="32"/>
      <c r="AA60" s="10"/>
      <c r="AB60" s="32"/>
      <c r="AC60" s="10"/>
      <c r="AD60" s="32"/>
      <c r="AF60" s="76"/>
    </row>
    <row r="61" spans="1:32" x14ac:dyDescent="0.25">
      <c r="A61">
        <f t="shared" si="6"/>
        <v>21</v>
      </c>
      <c r="B61" s="6"/>
      <c r="C61" s="10"/>
      <c r="D61" s="32"/>
      <c r="E61" s="10"/>
      <c r="F61" s="32"/>
      <c r="G61" s="10"/>
      <c r="H61" s="32"/>
      <c r="I61" s="10"/>
      <c r="J61" s="32"/>
      <c r="K61" s="10"/>
      <c r="L61" s="32"/>
      <c r="M61" s="10"/>
      <c r="N61" s="32"/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32"/>
      <c r="AC61" s="10"/>
      <c r="AD61" s="32"/>
      <c r="AF61" s="76"/>
    </row>
    <row r="62" spans="1:32" x14ac:dyDescent="0.25">
      <c r="A62">
        <f t="shared" si="6"/>
        <v>22</v>
      </c>
      <c r="B62" s="6"/>
      <c r="C62" s="12"/>
      <c r="D62" s="36"/>
      <c r="E62" s="12"/>
      <c r="F62" s="36"/>
      <c r="G62" s="12"/>
      <c r="H62" s="36"/>
      <c r="I62" s="10"/>
      <c r="J62" s="32"/>
      <c r="K62" s="12"/>
      <c r="L62" s="36"/>
      <c r="M62" s="12"/>
      <c r="N62" s="36"/>
      <c r="O62" s="12"/>
      <c r="P62" s="36"/>
      <c r="Q62" s="12"/>
      <c r="R62" s="36"/>
      <c r="S62" s="12"/>
      <c r="T62" s="36"/>
      <c r="U62" s="10"/>
      <c r="V62" s="32"/>
      <c r="W62" s="12"/>
      <c r="X62" s="36"/>
      <c r="Y62" s="12"/>
      <c r="Z62" s="36"/>
      <c r="AA62" s="12"/>
      <c r="AB62" s="36"/>
      <c r="AC62" s="12"/>
      <c r="AD62" s="36"/>
      <c r="AF62" s="76"/>
    </row>
    <row r="63" spans="1:32" x14ac:dyDescent="0.25">
      <c r="A63">
        <f t="shared" si="6"/>
        <v>23</v>
      </c>
      <c r="B63" s="6"/>
      <c r="C63" s="10"/>
      <c r="D63" s="32"/>
      <c r="E63" s="10"/>
      <c r="F63" s="32"/>
      <c r="G63" s="10"/>
      <c r="H63" s="32"/>
      <c r="I63" s="10"/>
      <c r="J63" s="32"/>
      <c r="K63" s="10"/>
      <c r="L63" s="32"/>
      <c r="M63" s="10"/>
      <c r="N63" s="32"/>
      <c r="O63" s="10"/>
      <c r="P63" s="32"/>
      <c r="Q63" s="10"/>
      <c r="R63" s="32"/>
      <c r="S63" s="10"/>
      <c r="T63" s="32"/>
      <c r="U63" s="10"/>
      <c r="V63" s="32"/>
      <c r="W63" s="10"/>
      <c r="X63" s="32"/>
      <c r="Y63" s="10"/>
      <c r="Z63" s="32"/>
      <c r="AA63" s="10"/>
      <c r="AB63" s="32"/>
      <c r="AC63" s="10"/>
      <c r="AD63" s="32"/>
    </row>
    <row r="64" spans="1:32" x14ac:dyDescent="0.25">
      <c r="A64">
        <f t="shared" si="6"/>
        <v>24</v>
      </c>
      <c r="B64" s="6"/>
      <c r="C64" s="10"/>
      <c r="D64" s="32"/>
      <c r="E64" s="10"/>
      <c r="F64" s="32"/>
      <c r="G64" s="10"/>
      <c r="H64" s="32"/>
      <c r="I64" s="10"/>
      <c r="J64" s="32"/>
      <c r="K64" s="10"/>
      <c r="L64" s="32"/>
      <c r="M64" s="10"/>
      <c r="N64" s="32"/>
      <c r="O64" s="10"/>
      <c r="P64" s="32"/>
      <c r="Q64" s="10"/>
      <c r="R64" s="32"/>
      <c r="S64" s="10"/>
      <c r="T64" s="32"/>
      <c r="U64" s="10"/>
      <c r="V64" s="32"/>
      <c r="W64" s="10"/>
      <c r="X64" s="32"/>
      <c r="Y64" s="10"/>
      <c r="Z64" s="32"/>
      <c r="AA64" s="10"/>
      <c r="AB64" s="32"/>
      <c r="AC64" s="10"/>
      <c r="AD64" s="32"/>
      <c r="AF64" s="76"/>
    </row>
    <row r="65" spans="1:32" x14ac:dyDescent="0.25">
      <c r="A65">
        <f t="shared" si="6"/>
        <v>25</v>
      </c>
      <c r="B65" s="6"/>
      <c r="C65" s="10"/>
      <c r="D65" s="32"/>
      <c r="E65" s="10"/>
      <c r="F65" s="32"/>
      <c r="G65" s="10"/>
      <c r="H65" s="32"/>
      <c r="I65" s="10"/>
      <c r="J65" s="32"/>
      <c r="K65" s="10"/>
      <c r="L65" s="32"/>
      <c r="M65" s="10"/>
      <c r="N65" s="32"/>
      <c r="O65" s="10"/>
      <c r="P65" s="32"/>
      <c r="Q65" s="10"/>
      <c r="R65" s="32"/>
      <c r="S65" s="10"/>
      <c r="T65" s="32"/>
      <c r="U65" s="10"/>
      <c r="V65" s="32"/>
      <c r="W65" s="10"/>
      <c r="X65" s="32"/>
      <c r="Y65" s="10"/>
      <c r="Z65" s="32"/>
      <c r="AA65" s="10"/>
      <c r="AB65" s="32"/>
      <c r="AC65" s="10"/>
      <c r="AD65" s="32"/>
      <c r="AF65" s="76"/>
    </row>
    <row r="66" spans="1:32" x14ac:dyDescent="0.25">
      <c r="A66">
        <f t="shared" si="6"/>
        <v>26</v>
      </c>
      <c r="B66" s="6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32"/>
      <c r="AC66" s="10"/>
      <c r="AD66" s="32"/>
      <c r="AE66" s="28"/>
      <c r="AF66" s="76"/>
    </row>
    <row r="67" spans="1:32" x14ac:dyDescent="0.25">
      <c r="A67">
        <f t="shared" si="6"/>
        <v>27</v>
      </c>
      <c r="B67" s="6"/>
      <c r="C67" s="10"/>
      <c r="D67" s="32"/>
      <c r="E67" s="10"/>
      <c r="F67" s="32"/>
      <c r="G67" s="10"/>
      <c r="H67" s="32"/>
      <c r="I67" s="10"/>
      <c r="J67" s="32"/>
      <c r="K67" s="10"/>
      <c r="L67" s="32"/>
      <c r="M67" s="10"/>
      <c r="N67" s="32"/>
      <c r="O67" s="10"/>
      <c r="P67" s="32"/>
      <c r="Q67" s="10"/>
      <c r="R67" s="32"/>
      <c r="S67" s="10"/>
      <c r="T67" s="32"/>
      <c r="U67" s="10"/>
      <c r="V67" s="32"/>
      <c r="W67" s="10"/>
      <c r="X67" s="32"/>
      <c r="Y67" s="10"/>
      <c r="Z67" s="32"/>
      <c r="AA67" s="10"/>
      <c r="AB67" s="32"/>
      <c r="AC67" s="10"/>
      <c r="AD67" s="32"/>
      <c r="AE67" s="28"/>
    </row>
    <row r="68" spans="1:32" x14ac:dyDescent="0.25">
      <c r="A68">
        <f t="shared" si="6"/>
        <v>28</v>
      </c>
      <c r="B68" s="6"/>
      <c r="C68" s="10"/>
      <c r="D68" s="32"/>
      <c r="E68" s="10"/>
      <c r="F68" s="32"/>
      <c r="G68" s="10"/>
      <c r="H68" s="32"/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32"/>
      <c r="AC68" s="10"/>
      <c r="AD68" s="32"/>
      <c r="AE68" s="28"/>
    </row>
    <row r="69" spans="1:32" x14ac:dyDescent="0.25">
      <c r="A69">
        <f t="shared" si="6"/>
        <v>29</v>
      </c>
      <c r="B69" s="6"/>
      <c r="C69" s="10"/>
      <c r="D69" s="32"/>
      <c r="E69" s="10"/>
      <c r="F69" s="32"/>
      <c r="G69" s="10"/>
      <c r="H69" s="32"/>
      <c r="I69" s="10"/>
      <c r="J69" s="32"/>
      <c r="K69" s="10"/>
      <c r="L69" s="32"/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32"/>
      <c r="AC69" s="10"/>
      <c r="AD69" s="32"/>
    </row>
    <row r="70" spans="1:32" x14ac:dyDescent="0.25">
      <c r="A70">
        <f t="shared" si="6"/>
        <v>30</v>
      </c>
      <c r="B70" s="6"/>
      <c r="C70" s="10"/>
      <c r="D70" s="32"/>
      <c r="E70" s="10"/>
      <c r="F70" s="32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32"/>
      <c r="AC70" s="10"/>
      <c r="AD70" s="32"/>
    </row>
    <row r="71" spans="1:32" x14ac:dyDescent="0.25">
      <c r="A71">
        <f t="shared" si="6"/>
        <v>31</v>
      </c>
      <c r="B71" s="6"/>
      <c r="C71" s="10"/>
      <c r="D71" s="32"/>
      <c r="E71" s="10"/>
      <c r="F71" s="32"/>
      <c r="G71" s="10"/>
      <c r="H71" s="32"/>
      <c r="I71" s="10"/>
      <c r="J71" s="32"/>
      <c r="K71" s="10"/>
      <c r="L71" s="32"/>
      <c r="M71" s="10"/>
      <c r="N71" s="32"/>
      <c r="O71" s="10"/>
      <c r="P71" s="32"/>
      <c r="Q71" s="10"/>
      <c r="R71" s="32"/>
      <c r="S71" s="10"/>
      <c r="T71" s="32"/>
      <c r="U71" s="10"/>
      <c r="V71" s="32"/>
      <c r="W71" s="10"/>
      <c r="X71" s="32"/>
      <c r="Y71" s="10"/>
      <c r="Z71" s="32"/>
      <c r="AA71" s="10"/>
      <c r="AB71" s="32"/>
      <c r="AC71" s="10"/>
      <c r="AD71" s="32"/>
    </row>
    <row r="72" spans="1:32" x14ac:dyDescent="0.25">
      <c r="A72">
        <f t="shared" si="6"/>
        <v>32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32"/>
      <c r="AC72" s="10"/>
      <c r="AD72" s="32"/>
    </row>
    <row r="73" spans="1:32" x14ac:dyDescent="0.25">
      <c r="A73">
        <f t="shared" si="6"/>
        <v>33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0"/>
      <c r="R73" s="32"/>
      <c r="S73" s="10"/>
      <c r="T73" s="32"/>
      <c r="U73" s="10"/>
      <c r="V73" s="32"/>
      <c r="W73" s="10"/>
      <c r="X73" s="32"/>
      <c r="Y73" s="10"/>
      <c r="Z73" s="32"/>
      <c r="AA73" s="10"/>
      <c r="AB73" s="32"/>
      <c r="AC73" s="10"/>
      <c r="AD73" s="32"/>
      <c r="AE73" s="28"/>
    </row>
    <row r="74" spans="1:32" x14ac:dyDescent="0.25">
      <c r="A74">
        <f t="shared" si="6"/>
        <v>34</v>
      </c>
      <c r="B74" s="6"/>
      <c r="C74" s="10"/>
      <c r="D74" s="32"/>
      <c r="E74" s="10"/>
      <c r="F74" s="32"/>
      <c r="G74" s="10"/>
      <c r="H74" s="32"/>
      <c r="I74" s="10"/>
      <c r="J74" s="32"/>
      <c r="K74" s="10"/>
      <c r="L74" s="32"/>
      <c r="M74" s="10"/>
      <c r="N74" s="32"/>
      <c r="O74" s="10"/>
      <c r="P74" s="32"/>
      <c r="Q74" s="10"/>
      <c r="R74" s="32"/>
      <c r="S74" s="10"/>
      <c r="T74" s="32"/>
      <c r="U74" s="10"/>
      <c r="V74" s="32"/>
      <c r="W74" s="10"/>
      <c r="X74" s="32"/>
      <c r="Y74" s="10"/>
      <c r="Z74" s="32"/>
      <c r="AA74" s="10"/>
      <c r="AB74" s="32"/>
      <c r="AC74" s="10"/>
      <c r="AD74" s="32"/>
      <c r="AE74" s="28"/>
    </row>
    <row r="75" spans="1:32" x14ac:dyDescent="0.25">
      <c r="A75">
        <f t="shared" si="6"/>
        <v>35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32"/>
      <c r="AC75" s="10"/>
      <c r="AD75" s="32"/>
      <c r="AE75" s="28"/>
    </row>
    <row r="76" spans="1:32" x14ac:dyDescent="0.25">
      <c r="A76">
        <f t="shared" si="6"/>
        <v>36</v>
      </c>
      <c r="B76" s="6"/>
      <c r="C76" s="10"/>
      <c r="D76" s="32"/>
      <c r="E76" s="10"/>
      <c r="F76" s="32"/>
      <c r="G76" s="10"/>
      <c r="H76" s="32"/>
      <c r="I76" s="10"/>
      <c r="J76" s="32"/>
      <c r="K76" s="10"/>
      <c r="L76" s="32"/>
      <c r="M76" s="10"/>
      <c r="N76" s="32"/>
      <c r="O76" s="10"/>
      <c r="P76" s="32"/>
      <c r="Q76" s="10"/>
      <c r="R76" s="32"/>
      <c r="S76" s="10"/>
      <c r="T76" s="32"/>
      <c r="U76" s="10"/>
      <c r="V76" s="32"/>
      <c r="W76" s="10"/>
      <c r="X76" s="32"/>
      <c r="Y76" s="10"/>
      <c r="Z76" s="32"/>
      <c r="AA76" s="10"/>
      <c r="AB76" s="32"/>
      <c r="AC76" s="10"/>
      <c r="AD76" s="32"/>
    </row>
    <row r="77" spans="1:32" x14ac:dyDescent="0.25">
      <c r="A77">
        <f t="shared" si="6"/>
        <v>37</v>
      </c>
      <c r="B77" s="6"/>
      <c r="C77" s="10"/>
      <c r="D77" s="32"/>
      <c r="E77" s="10"/>
      <c r="F77" s="32"/>
      <c r="G77" s="10"/>
      <c r="H77" s="32"/>
      <c r="I77" s="10"/>
      <c r="J77" s="32"/>
      <c r="K77" s="10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32"/>
      <c r="AC77" s="10"/>
      <c r="AD77" s="32"/>
    </row>
    <row r="78" spans="1:32" x14ac:dyDescent="0.25">
      <c r="A78">
        <f t="shared" si="6"/>
        <v>38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0"/>
      <c r="R78" s="32"/>
      <c r="S78" s="10"/>
      <c r="T78" s="32"/>
      <c r="U78" s="10"/>
      <c r="V78" s="32"/>
      <c r="W78" s="10"/>
      <c r="X78" s="32"/>
      <c r="Y78" s="10"/>
      <c r="Z78" s="32"/>
      <c r="AA78" s="10"/>
      <c r="AB78" s="32"/>
      <c r="AC78" s="10"/>
      <c r="AD78" s="32"/>
    </row>
    <row r="79" spans="1:32" x14ac:dyDescent="0.25">
      <c r="A79">
        <f t="shared" si="6"/>
        <v>39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32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F79" s="41"/>
    </row>
    <row r="80" spans="1:32" x14ac:dyDescent="0.25">
      <c r="A80">
        <f t="shared" si="6"/>
        <v>40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/>
      <c r="AD80" s="32"/>
      <c r="AF80" s="41"/>
    </row>
    <row r="81" spans="1:32" x14ac:dyDescent="0.25">
      <c r="A81">
        <f t="shared" si="6"/>
        <v>41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F81" s="41"/>
    </row>
    <row r="82" spans="1:32" x14ac:dyDescent="0.25">
      <c r="A82">
        <f t="shared" si="6"/>
        <v>42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F82" s="41"/>
    </row>
    <row r="83" spans="1:32" x14ac:dyDescent="0.25">
      <c r="A83">
        <f t="shared" si="6"/>
        <v>43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32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F83" s="76"/>
    </row>
    <row r="84" spans="1:32" x14ac:dyDescent="0.25">
      <c r="A84">
        <f t="shared" si="6"/>
        <v>44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F84" s="76"/>
    </row>
    <row r="85" spans="1:32" x14ac:dyDescent="0.25">
      <c r="A85">
        <f t="shared" si="6"/>
        <v>45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F85" s="76"/>
    </row>
    <row r="86" spans="1:32" x14ac:dyDescent="0.25">
      <c r="A86">
        <f>+A85+1</f>
        <v>46</v>
      </c>
      <c r="B86" s="6"/>
      <c r="C86" s="10"/>
      <c r="D86" s="32"/>
      <c r="E86" s="10"/>
      <c r="F86" s="32"/>
      <c r="G86" s="10"/>
      <c r="H86" s="32"/>
      <c r="I86" s="10"/>
      <c r="J86" s="32"/>
      <c r="K86" s="10"/>
      <c r="L86" s="32"/>
      <c r="M86" s="10"/>
      <c r="N86" s="32"/>
      <c r="O86" s="10"/>
      <c r="P86" s="32"/>
      <c r="Q86" s="10"/>
      <c r="R86" s="32"/>
      <c r="S86" s="10"/>
      <c r="T86" s="32"/>
      <c r="U86" s="10"/>
      <c r="V86" s="32"/>
      <c r="W86" s="10"/>
      <c r="X86" s="32"/>
      <c r="Y86" s="10"/>
      <c r="Z86" s="32"/>
      <c r="AA86" s="10"/>
      <c r="AB86" s="32"/>
      <c r="AC86" s="10"/>
      <c r="AD86" s="32"/>
      <c r="AF86" s="76"/>
    </row>
    <row r="87" spans="1:32" x14ac:dyDescent="0.25">
      <c r="A87">
        <f t="shared" si="6"/>
        <v>47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/>
      <c r="AD87" s="32"/>
      <c r="AF87" s="76"/>
    </row>
    <row r="88" spans="1:32" x14ac:dyDescent="0.25">
      <c r="A88">
        <f t="shared" si="6"/>
        <v>48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28"/>
      <c r="AF88" s="76"/>
    </row>
    <row r="89" spans="1:32" x14ac:dyDescent="0.25">
      <c r="A89">
        <f t="shared" si="6"/>
        <v>49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32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F89" s="41"/>
    </row>
    <row r="90" spans="1:32" x14ac:dyDescent="0.25">
      <c r="A90">
        <f t="shared" si="6"/>
        <v>50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F90" s="41"/>
    </row>
    <row r="91" spans="1:32" x14ac:dyDescent="0.25">
      <c r="A91">
        <f t="shared" si="6"/>
        <v>51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F91" s="41"/>
    </row>
    <row r="92" spans="1:32" x14ac:dyDescent="0.25">
      <c r="A92">
        <f t="shared" si="6"/>
        <v>52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F92" s="41"/>
    </row>
    <row r="93" spans="1:32" x14ac:dyDescent="0.25">
      <c r="A93">
        <f t="shared" si="6"/>
        <v>53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F93" s="41"/>
    </row>
    <row r="94" spans="1:32" x14ac:dyDescent="0.25">
      <c r="A94">
        <f t="shared" si="6"/>
        <v>54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28"/>
      <c r="AF94" s="41"/>
    </row>
    <row r="95" spans="1:32" x14ac:dyDescent="0.25">
      <c r="A95">
        <f t="shared" si="6"/>
        <v>55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F95" s="41"/>
    </row>
    <row r="96" spans="1:32" x14ac:dyDescent="0.25">
      <c r="A96">
        <f t="shared" si="6"/>
        <v>56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28"/>
      <c r="AF96" s="41"/>
    </row>
    <row r="97" spans="1:32" x14ac:dyDescent="0.25">
      <c r="A97">
        <f t="shared" si="6"/>
        <v>57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28"/>
      <c r="AF97" s="41"/>
    </row>
    <row r="98" spans="1:32" x14ac:dyDescent="0.25">
      <c r="A98">
        <f t="shared" si="6"/>
        <v>58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28"/>
      <c r="AF98" s="41"/>
    </row>
    <row r="99" spans="1:32" x14ac:dyDescent="0.25">
      <c r="A99">
        <f t="shared" si="6"/>
        <v>59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F99" s="41"/>
    </row>
    <row r="100" spans="1:32" x14ac:dyDescent="0.25">
      <c r="A100">
        <f t="shared" si="6"/>
        <v>60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F100" s="41"/>
    </row>
    <row r="101" spans="1:32" x14ac:dyDescent="0.25">
      <c r="A101">
        <f t="shared" si="6"/>
        <v>61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F101" s="41"/>
    </row>
    <row r="102" spans="1:32" x14ac:dyDescent="0.25">
      <c r="A102">
        <f t="shared" si="6"/>
        <v>62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F102" s="41"/>
    </row>
    <row r="103" spans="1:32" x14ac:dyDescent="0.25">
      <c r="A103">
        <f t="shared" si="6"/>
        <v>63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F103" s="41"/>
    </row>
    <row r="104" spans="1:32" x14ac:dyDescent="0.25">
      <c r="A104">
        <f t="shared" si="6"/>
        <v>64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F104" s="41"/>
    </row>
    <row r="105" spans="1:32" x14ac:dyDescent="0.25">
      <c r="A105">
        <f t="shared" si="6"/>
        <v>65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F105" s="41"/>
    </row>
    <row r="106" spans="1:32" x14ac:dyDescent="0.25">
      <c r="A106">
        <f t="shared" si="6"/>
        <v>66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F106" s="41"/>
    </row>
    <row r="107" spans="1:32" x14ac:dyDescent="0.25">
      <c r="A107">
        <f t="shared" si="6"/>
        <v>67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F107" s="41"/>
    </row>
    <row r="108" spans="1:32" x14ac:dyDescent="0.25">
      <c r="A108">
        <f t="shared" si="6"/>
        <v>68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F108" s="41"/>
    </row>
    <row r="109" spans="1:32" x14ac:dyDescent="0.25">
      <c r="A109">
        <f t="shared" si="6"/>
        <v>69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F109" s="41"/>
    </row>
    <row r="110" spans="1:32" x14ac:dyDescent="0.25">
      <c r="A110">
        <f t="shared" si="6"/>
        <v>70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F110" s="41"/>
    </row>
    <row r="111" spans="1:32" x14ac:dyDescent="0.25">
      <c r="A111">
        <f t="shared" si="6"/>
        <v>71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F111" s="41"/>
    </row>
    <row r="112" spans="1:32" x14ac:dyDescent="0.25">
      <c r="A112">
        <f t="shared" si="6"/>
        <v>72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F112" s="41"/>
    </row>
    <row r="113" spans="1:32" x14ac:dyDescent="0.25">
      <c r="A113">
        <f t="shared" ref="A113:A128" si="7">+A112+1</f>
        <v>73</v>
      </c>
      <c r="B113" s="6"/>
      <c r="C113" s="12"/>
      <c r="D113" s="36"/>
      <c r="E113" s="12"/>
      <c r="F113" s="36"/>
      <c r="G113" s="12"/>
      <c r="H113" s="36"/>
      <c r="I113" s="12"/>
      <c r="J113" s="36"/>
      <c r="K113" s="12"/>
      <c r="L113" s="36"/>
      <c r="M113" s="12"/>
      <c r="N113" s="36"/>
      <c r="O113" s="12"/>
      <c r="P113" s="36"/>
      <c r="Q113" s="12"/>
      <c r="R113" s="36"/>
      <c r="S113" s="12"/>
      <c r="T113" s="36"/>
      <c r="U113" s="12"/>
      <c r="V113" s="36"/>
      <c r="W113" s="12"/>
      <c r="X113" s="36"/>
      <c r="Y113" s="12"/>
      <c r="Z113" s="36"/>
      <c r="AA113" s="12"/>
      <c r="AB113" s="36"/>
      <c r="AC113" s="12"/>
      <c r="AD113" s="36"/>
      <c r="AF113" s="41"/>
    </row>
    <row r="114" spans="1:32" x14ac:dyDescent="0.25">
      <c r="A114">
        <f t="shared" si="7"/>
        <v>74</v>
      </c>
      <c r="B114" s="6"/>
      <c r="C114" s="10"/>
      <c r="D114" s="32"/>
      <c r="E114" s="12"/>
      <c r="F114" s="32"/>
      <c r="G114" s="10"/>
      <c r="H114" s="32"/>
      <c r="I114" s="10"/>
      <c r="J114" s="32"/>
      <c r="K114" s="10"/>
      <c r="L114" s="32"/>
      <c r="M114" s="10"/>
      <c r="N114" s="32"/>
      <c r="O114" s="12"/>
      <c r="P114" s="36"/>
      <c r="Q114" s="12"/>
      <c r="R114" s="36"/>
      <c r="S114" s="12"/>
      <c r="T114" s="36"/>
      <c r="U114" s="12"/>
      <c r="V114" s="36"/>
      <c r="W114" s="12"/>
      <c r="X114" s="36"/>
      <c r="Y114" s="12"/>
      <c r="Z114" s="32"/>
      <c r="AA114" s="10"/>
      <c r="AB114" s="32"/>
      <c r="AC114" s="10"/>
      <c r="AD114" s="32"/>
      <c r="AF114" s="41"/>
    </row>
    <row r="115" spans="1:32" x14ac:dyDescent="0.25">
      <c r="A115">
        <f t="shared" si="7"/>
        <v>75</v>
      </c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111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F115" s="41"/>
    </row>
    <row r="116" spans="1:32" x14ac:dyDescent="0.25">
      <c r="A116">
        <f t="shared" si="7"/>
        <v>76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32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28"/>
      <c r="AF116" s="41"/>
    </row>
    <row r="117" spans="1:32" x14ac:dyDescent="0.25">
      <c r="A117">
        <f t="shared" si="7"/>
        <v>77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28"/>
      <c r="AF117" s="41"/>
    </row>
    <row r="118" spans="1:32" x14ac:dyDescent="0.25">
      <c r="A118">
        <f t="shared" si="7"/>
        <v>78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F118" s="41"/>
    </row>
    <row r="119" spans="1:32" x14ac:dyDescent="0.25">
      <c r="A119">
        <f t="shared" si="7"/>
        <v>79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F119" s="41"/>
    </row>
    <row r="120" spans="1:32" x14ac:dyDescent="0.25">
      <c r="A120">
        <f t="shared" si="7"/>
        <v>80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F120" s="41"/>
    </row>
    <row r="121" spans="1:32" x14ac:dyDescent="0.25">
      <c r="A121">
        <f t="shared" si="7"/>
        <v>81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</row>
    <row r="122" spans="1:32" x14ac:dyDescent="0.25">
      <c r="A122">
        <f t="shared" si="7"/>
        <v>82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</row>
    <row r="123" spans="1:32" x14ac:dyDescent="0.25">
      <c r="A123">
        <f t="shared" si="7"/>
        <v>83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</row>
    <row r="124" spans="1:32" x14ac:dyDescent="0.25">
      <c r="A124">
        <f t="shared" si="7"/>
        <v>84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</row>
    <row r="125" spans="1:32" x14ac:dyDescent="0.25">
      <c r="A125">
        <f t="shared" si="7"/>
        <v>85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32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</row>
    <row r="126" spans="1:32" x14ac:dyDescent="0.25">
      <c r="A126">
        <f t="shared" si="7"/>
        <v>86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</row>
    <row r="127" spans="1:32" x14ac:dyDescent="0.25">
      <c r="A127">
        <f t="shared" si="7"/>
        <v>87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</row>
    <row r="128" spans="1:32" x14ac:dyDescent="0.25">
      <c r="A128">
        <f t="shared" si="7"/>
        <v>88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</row>
  </sheetData>
  <mergeCells count="15">
    <mergeCell ref="I39:J39"/>
    <mergeCell ref="K39:L39"/>
    <mergeCell ref="M39:N39"/>
    <mergeCell ref="O39:P39"/>
    <mergeCell ref="B39:B40"/>
    <mergeCell ref="C39:D39"/>
    <mergeCell ref="E39:F39"/>
    <mergeCell ref="G39:H39"/>
    <mergeCell ref="Y39:Z39"/>
    <mergeCell ref="AA39:AB39"/>
    <mergeCell ref="AC39:AD39"/>
    <mergeCell ref="Q39:R39"/>
    <mergeCell ref="S39:T39"/>
    <mergeCell ref="U39:V39"/>
    <mergeCell ref="W39:X39"/>
  </mergeCells>
  <phoneticPr fontId="4" type="noConversion"/>
  <pageMargins left="0.75" right="0.75" top="1" bottom="1" header="0" footer="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8F202-DF2D-4ACD-AA51-53A721C62646}">
  <sheetPr codeName="Hoja35"/>
  <dimension ref="B1:BA75"/>
  <sheetViews>
    <sheetView workbookViewId="0"/>
  </sheetViews>
  <sheetFormatPr baseColWidth="10" defaultColWidth="10.81640625" defaultRowHeight="12.5" x14ac:dyDescent="0.25"/>
  <sheetData>
    <row r="1" spans="2:53" ht="13" thickBot="1" x14ac:dyDescent="0.3"/>
    <row r="2" spans="2:53" ht="13" thickBot="1" x14ac:dyDescent="0.3">
      <c r="B2" s="475" t="s">
        <v>68</v>
      </c>
      <c r="C2" s="459" t="s">
        <v>119</v>
      </c>
      <c r="D2" s="460"/>
      <c r="E2" s="474" t="s">
        <v>155</v>
      </c>
      <c r="F2" s="460"/>
      <c r="G2" s="459" t="s">
        <v>1</v>
      </c>
      <c r="H2" s="460"/>
      <c r="I2" s="471" t="s">
        <v>158</v>
      </c>
      <c r="J2" s="460"/>
      <c r="K2" s="504" t="s">
        <v>142</v>
      </c>
      <c r="L2" s="505"/>
      <c r="M2" s="473" t="s">
        <v>62</v>
      </c>
      <c r="N2" s="462"/>
      <c r="O2" s="459" t="s">
        <v>6</v>
      </c>
      <c r="P2" s="461"/>
      <c r="Q2" s="459" t="s">
        <v>9</v>
      </c>
      <c r="R2" s="460"/>
      <c r="S2" s="459" t="s">
        <v>43</v>
      </c>
      <c r="T2" s="460"/>
      <c r="U2" s="459" t="s">
        <v>93</v>
      </c>
      <c r="V2" s="460"/>
      <c r="W2" s="477" t="s">
        <v>139</v>
      </c>
      <c r="X2" s="470"/>
      <c r="Y2" s="471" t="s">
        <v>120</v>
      </c>
      <c r="Z2" s="460"/>
      <c r="AA2" s="459" t="s">
        <v>144</v>
      </c>
      <c r="AB2" s="460"/>
      <c r="AC2" s="473" t="s">
        <v>152</v>
      </c>
      <c r="AD2" s="470"/>
      <c r="AE2" s="459" t="s">
        <v>160</v>
      </c>
      <c r="AF2" s="460"/>
      <c r="AG2" s="473" t="s">
        <v>157</v>
      </c>
      <c r="AH2" s="470"/>
      <c r="AI2" s="471" t="s">
        <v>161</v>
      </c>
      <c r="AJ2" s="461"/>
      <c r="AK2" s="474" t="s">
        <v>129</v>
      </c>
      <c r="AL2" s="460"/>
      <c r="AM2" s="477" t="s">
        <v>141</v>
      </c>
      <c r="AN2" s="470"/>
      <c r="AO2" s="474" t="s">
        <v>140</v>
      </c>
      <c r="AP2" s="461"/>
      <c r="AQ2" s="469" t="s">
        <v>159</v>
      </c>
      <c r="AR2" s="470"/>
      <c r="AS2" s="474" t="s">
        <v>130</v>
      </c>
      <c r="AT2" s="461"/>
      <c r="AU2" s="41">
        <f>COUNT(AU4:AU859)</f>
        <v>72</v>
      </c>
      <c r="AV2" s="86" t="s">
        <v>7</v>
      </c>
      <c r="AW2" s="182" t="s">
        <v>8</v>
      </c>
      <c r="AX2" s="208" t="s">
        <v>47</v>
      </c>
      <c r="AY2" s="131" t="s">
        <v>143</v>
      </c>
      <c r="AZ2">
        <f>SUM(AZ4:AZ859)</f>
        <v>11.333333333333332</v>
      </c>
    </row>
    <row r="3" spans="2:53" ht="13" thickBot="1" x14ac:dyDescent="0.3">
      <c r="B3" s="476"/>
      <c r="C3" s="37" t="s">
        <v>3</v>
      </c>
      <c r="D3" s="38" t="s">
        <v>2</v>
      </c>
      <c r="E3" s="37" t="s">
        <v>3</v>
      </c>
      <c r="F3" s="38" t="s">
        <v>2</v>
      </c>
      <c r="G3" s="37" t="s">
        <v>3</v>
      </c>
      <c r="H3" s="38" t="s">
        <v>2</v>
      </c>
      <c r="I3" s="37" t="s">
        <v>3</v>
      </c>
      <c r="J3" s="38" t="s">
        <v>2</v>
      </c>
      <c r="K3" s="77" t="s">
        <v>3</v>
      </c>
      <c r="L3" s="38" t="s">
        <v>2</v>
      </c>
      <c r="M3" s="37" t="s">
        <v>3</v>
      </c>
      <c r="N3" s="77" t="s">
        <v>2</v>
      </c>
      <c r="O3" s="77" t="s">
        <v>3</v>
      </c>
      <c r="P3" s="38" t="s">
        <v>2</v>
      </c>
      <c r="Q3" s="37" t="s">
        <v>3</v>
      </c>
      <c r="R3" s="38" t="s">
        <v>2</v>
      </c>
      <c r="S3" s="37" t="s">
        <v>3</v>
      </c>
      <c r="T3" s="38" t="s">
        <v>2</v>
      </c>
      <c r="U3" s="37" t="s">
        <v>3</v>
      </c>
      <c r="V3" s="38" t="s">
        <v>2</v>
      </c>
      <c r="W3" s="37" t="s">
        <v>3</v>
      </c>
      <c r="X3" s="38" t="s">
        <v>2</v>
      </c>
      <c r="Y3" s="37" t="s">
        <v>3</v>
      </c>
      <c r="Z3" s="38" t="s">
        <v>2</v>
      </c>
      <c r="AA3" s="37" t="s">
        <v>3</v>
      </c>
      <c r="AB3" s="38" t="s">
        <v>2</v>
      </c>
      <c r="AC3" s="37" t="s">
        <v>3</v>
      </c>
      <c r="AD3" s="38" t="s">
        <v>2</v>
      </c>
      <c r="AE3" s="37" t="s">
        <v>3</v>
      </c>
      <c r="AF3" s="38" t="s">
        <v>2</v>
      </c>
      <c r="AG3" s="37" t="s">
        <v>3</v>
      </c>
      <c r="AH3" s="38" t="s">
        <v>2</v>
      </c>
      <c r="AI3" s="37" t="s">
        <v>3</v>
      </c>
      <c r="AJ3" s="38" t="s">
        <v>2</v>
      </c>
      <c r="AK3" s="37" t="s">
        <v>3</v>
      </c>
      <c r="AL3" s="38" t="s">
        <v>2</v>
      </c>
      <c r="AM3" s="37" t="s">
        <v>3</v>
      </c>
      <c r="AN3" s="38" t="s">
        <v>2</v>
      </c>
      <c r="AO3" s="37" t="s">
        <v>3</v>
      </c>
      <c r="AP3" s="38" t="s">
        <v>2</v>
      </c>
      <c r="AQ3" s="37" t="s">
        <v>3</v>
      </c>
      <c r="AR3" s="38" t="s">
        <v>2</v>
      </c>
      <c r="AS3" s="37" t="s">
        <v>3</v>
      </c>
      <c r="AT3" s="38" t="s">
        <v>2</v>
      </c>
      <c r="AU3" s="27" t="s">
        <v>22</v>
      </c>
      <c r="AV3" s="16" t="s">
        <v>23</v>
      </c>
      <c r="AZ3" t="s">
        <v>145</v>
      </c>
    </row>
    <row r="4" spans="2:53" x14ac:dyDescent="0.25">
      <c r="B4" s="6"/>
      <c r="C4" s="241"/>
      <c r="D4" s="11"/>
      <c r="E4" s="10">
        <v>0</v>
      </c>
      <c r="F4" s="11">
        <v>230</v>
      </c>
      <c r="G4" s="10"/>
      <c r="H4" s="11"/>
      <c r="I4" s="51">
        <v>-10000</v>
      </c>
      <c r="J4" s="11"/>
      <c r="K4" s="10">
        <v>-5</v>
      </c>
      <c r="L4" s="11">
        <v>155</v>
      </c>
      <c r="M4" s="10"/>
      <c r="N4" s="11"/>
      <c r="O4" s="10"/>
      <c r="P4" s="11"/>
      <c r="Q4" s="10"/>
      <c r="R4" s="11"/>
      <c r="S4" s="10"/>
      <c r="T4" s="11"/>
      <c r="U4" s="10"/>
      <c r="V4" s="11"/>
      <c r="W4" s="51">
        <v>-10000</v>
      </c>
      <c r="X4" s="11"/>
      <c r="Y4" s="10"/>
      <c r="Z4" s="11"/>
      <c r="AA4" s="10">
        <v>-10</v>
      </c>
      <c r="AB4" s="11">
        <v>80</v>
      </c>
      <c r="AC4" s="10"/>
      <c r="AD4" s="11"/>
      <c r="AE4" s="10">
        <v>5</v>
      </c>
      <c r="AF4" s="11">
        <v>245</v>
      </c>
      <c r="AG4" s="241"/>
      <c r="AH4" s="11"/>
      <c r="AI4" s="10"/>
      <c r="AJ4" s="11"/>
      <c r="AK4" s="10"/>
      <c r="AL4" s="11"/>
      <c r="AM4" s="10"/>
      <c r="AN4" s="11"/>
      <c r="AO4" s="10"/>
      <c r="AP4" s="242"/>
      <c r="AQ4" s="10">
        <v>10</v>
      </c>
      <c r="AR4" s="252">
        <v>315</v>
      </c>
      <c r="AS4" s="51">
        <v>-10000</v>
      </c>
      <c r="AT4" s="93"/>
      <c r="AU4" s="24">
        <v>44470</v>
      </c>
      <c r="AV4">
        <v>1</v>
      </c>
      <c r="AW4" s="41">
        <f t="shared" ref="AW4:AW67" si="0">+AI4+AE4+Y4+W4+U4+S4+Q4+O4+M4+I4+G4+E4+C4+AG4+K4+AS4+AZ4+AA4+AC4+AK4+AM4+AO4+AQ4</f>
        <v>-30000</v>
      </c>
      <c r="AX4">
        <f t="shared" ref="AX4:AX33" si="1">COUNT(C4:AT4)/2</f>
        <v>6.5</v>
      </c>
    </row>
    <row r="5" spans="2:53" x14ac:dyDescent="0.25">
      <c r="B5" s="6"/>
      <c r="C5" s="10"/>
      <c r="D5" s="32"/>
      <c r="E5" s="10">
        <v>-2</v>
      </c>
      <c r="F5" s="32">
        <v>150</v>
      </c>
      <c r="G5" s="10"/>
      <c r="H5" s="32"/>
      <c r="I5" s="10"/>
      <c r="J5" s="32"/>
      <c r="K5" s="254">
        <v>2</v>
      </c>
      <c r="L5" s="255">
        <v>195</v>
      </c>
      <c r="M5" s="10">
        <v>2</v>
      </c>
      <c r="N5" s="32">
        <v>170</v>
      </c>
      <c r="O5" s="10"/>
      <c r="P5" s="32"/>
      <c r="Q5" s="10"/>
      <c r="R5" s="32"/>
      <c r="S5" s="10"/>
      <c r="T5" s="32"/>
      <c r="U5" s="10">
        <v>-10</v>
      </c>
      <c r="V5" s="32">
        <v>90</v>
      </c>
      <c r="W5" s="10"/>
      <c r="X5" s="32"/>
      <c r="Y5" s="10"/>
      <c r="Z5" s="32"/>
      <c r="AA5" s="10"/>
      <c r="AB5" s="32"/>
      <c r="AC5" s="10"/>
      <c r="AD5" s="32"/>
      <c r="AE5" s="10">
        <v>6</v>
      </c>
      <c r="AF5" s="32">
        <v>210</v>
      </c>
      <c r="AG5" s="10"/>
      <c r="AH5" s="32"/>
      <c r="AI5" s="10"/>
      <c r="AJ5" s="32"/>
      <c r="AK5" s="10"/>
      <c r="AL5" s="32"/>
      <c r="AM5" s="10"/>
      <c r="AN5" s="32"/>
      <c r="AO5" s="10"/>
      <c r="AP5" s="242"/>
      <c r="AQ5" s="10"/>
      <c r="AR5" s="245"/>
      <c r="AS5" s="10"/>
      <c r="AT5" s="11"/>
      <c r="AU5" s="24">
        <v>44470</v>
      </c>
      <c r="AV5">
        <v>1</v>
      </c>
      <c r="AW5" s="41">
        <f t="shared" si="0"/>
        <v>0</v>
      </c>
      <c r="AX5">
        <f t="shared" si="1"/>
        <v>5</v>
      </c>
      <c r="AY5">
        <f>+AW5/AX5</f>
        <v>0</v>
      </c>
      <c r="AZ5">
        <f>+K5</f>
        <v>2</v>
      </c>
    </row>
    <row r="6" spans="2:53" x14ac:dyDescent="0.25">
      <c r="B6" s="6"/>
      <c r="C6" s="10"/>
      <c r="D6" s="32"/>
      <c r="E6" s="10">
        <v>-4</v>
      </c>
      <c r="F6" s="32">
        <v>180</v>
      </c>
      <c r="G6" s="10"/>
      <c r="H6" s="32"/>
      <c r="I6" s="10"/>
      <c r="J6" s="32"/>
      <c r="K6" s="254">
        <v>-1</v>
      </c>
      <c r="L6" s="255">
        <v>195</v>
      </c>
      <c r="M6" s="10">
        <v>6</v>
      </c>
      <c r="N6" s="32">
        <v>230</v>
      </c>
      <c r="O6" s="10"/>
      <c r="P6" s="32"/>
      <c r="Q6" s="10"/>
      <c r="R6" s="32"/>
      <c r="S6" s="10"/>
      <c r="T6" s="32"/>
      <c r="U6" s="10">
        <v>10</v>
      </c>
      <c r="V6" s="32">
        <v>290</v>
      </c>
      <c r="W6" s="10"/>
      <c r="X6" s="32"/>
      <c r="Y6" s="10"/>
      <c r="Z6" s="32"/>
      <c r="AA6" s="10"/>
      <c r="AB6" s="32"/>
      <c r="AC6" s="10"/>
      <c r="AD6" s="32"/>
      <c r="AE6" s="10"/>
      <c r="AF6" s="32"/>
      <c r="AG6" s="10"/>
      <c r="AH6" s="32"/>
      <c r="AI6" s="10"/>
      <c r="AJ6" s="32"/>
      <c r="AK6" s="10"/>
      <c r="AL6" s="32"/>
      <c r="AM6" s="10">
        <v>-10</v>
      </c>
      <c r="AN6" s="32">
        <v>120</v>
      </c>
      <c r="AO6" s="10"/>
      <c r="AP6" s="242"/>
      <c r="AQ6" s="10"/>
      <c r="AR6" s="245"/>
      <c r="AS6" s="10"/>
      <c r="AT6" s="11"/>
      <c r="AU6" s="24">
        <v>44470</v>
      </c>
      <c r="AV6">
        <v>1</v>
      </c>
      <c r="AW6" s="41">
        <f t="shared" si="0"/>
        <v>0</v>
      </c>
      <c r="AX6">
        <f t="shared" si="1"/>
        <v>5</v>
      </c>
      <c r="AY6">
        <f>+AW6/AX6</f>
        <v>0</v>
      </c>
      <c r="AZ6">
        <f>+K6</f>
        <v>-1</v>
      </c>
    </row>
    <row r="7" spans="2:53" x14ac:dyDescent="0.25">
      <c r="B7" s="6"/>
      <c r="C7" s="10"/>
      <c r="D7" s="32"/>
      <c r="E7" s="10">
        <v>-5</v>
      </c>
      <c r="F7" s="32">
        <v>280</v>
      </c>
      <c r="G7" s="10"/>
      <c r="H7" s="32"/>
      <c r="I7" s="10"/>
      <c r="J7" s="32"/>
      <c r="K7" s="254">
        <v>-5</v>
      </c>
      <c r="L7" s="255">
        <v>265</v>
      </c>
      <c r="M7" s="10">
        <v>10</v>
      </c>
      <c r="N7" s="32">
        <v>320</v>
      </c>
      <c r="O7" s="10"/>
      <c r="P7" s="32"/>
      <c r="Q7" s="10"/>
      <c r="R7" s="32"/>
      <c r="S7" s="10"/>
      <c r="T7" s="32"/>
      <c r="U7" s="10">
        <v>5</v>
      </c>
      <c r="V7" s="32">
        <v>300</v>
      </c>
      <c r="W7" s="10"/>
      <c r="X7" s="32"/>
      <c r="Y7" s="10"/>
      <c r="Z7" s="32"/>
      <c r="AA7" s="10"/>
      <c r="AB7" s="32"/>
      <c r="AC7" s="10"/>
      <c r="AD7" s="32"/>
      <c r="AE7" s="10"/>
      <c r="AF7" s="32"/>
      <c r="AG7" s="10"/>
      <c r="AH7" s="32"/>
      <c r="AI7" s="10"/>
      <c r="AJ7" s="32"/>
      <c r="AK7" s="10"/>
      <c r="AL7" s="32"/>
      <c r="AM7" s="10"/>
      <c r="AN7" s="32"/>
      <c r="AO7" s="10"/>
      <c r="AP7" s="242"/>
      <c r="AQ7" s="10"/>
      <c r="AR7" s="245"/>
      <c r="AS7" s="10"/>
      <c r="AT7" s="11"/>
      <c r="AU7" s="24">
        <v>44470</v>
      </c>
      <c r="AV7">
        <v>1</v>
      </c>
      <c r="AW7" s="41">
        <f t="shared" si="0"/>
        <v>0</v>
      </c>
      <c r="AX7">
        <f t="shared" si="1"/>
        <v>4</v>
      </c>
      <c r="AY7">
        <f>+AW7/AX7</f>
        <v>0</v>
      </c>
      <c r="AZ7">
        <f>+K7</f>
        <v>-5</v>
      </c>
    </row>
    <row r="8" spans="2:53" x14ac:dyDescent="0.25">
      <c r="B8" s="6"/>
      <c r="C8" s="10"/>
      <c r="D8" s="32"/>
      <c r="E8" s="10"/>
      <c r="F8" s="32"/>
      <c r="G8" s="10"/>
      <c r="H8" s="32"/>
      <c r="I8" s="10"/>
      <c r="J8" s="32"/>
      <c r="K8" s="10">
        <v>-4</v>
      </c>
      <c r="L8" s="32">
        <v>240</v>
      </c>
      <c r="M8" s="10">
        <v>-10</v>
      </c>
      <c r="N8" s="32">
        <v>140</v>
      </c>
      <c r="O8" s="10"/>
      <c r="P8" s="32"/>
      <c r="Q8" s="10"/>
      <c r="R8" s="32"/>
      <c r="S8" s="10"/>
      <c r="T8" s="32"/>
      <c r="U8" s="10">
        <v>4</v>
      </c>
      <c r="V8" s="32">
        <v>330</v>
      </c>
      <c r="W8" s="10"/>
      <c r="X8" s="32"/>
      <c r="Y8" s="10"/>
      <c r="Z8" s="32"/>
      <c r="AA8" s="10"/>
      <c r="AB8" s="32"/>
      <c r="AC8" s="10"/>
      <c r="AD8" s="32"/>
      <c r="AE8" s="10">
        <v>10</v>
      </c>
      <c r="AF8" s="32">
        <v>400</v>
      </c>
      <c r="AG8" s="10"/>
      <c r="AH8" s="32"/>
      <c r="AI8" s="10"/>
      <c r="AJ8" s="32"/>
      <c r="AK8" s="10"/>
      <c r="AL8" s="32"/>
      <c r="AM8" s="10"/>
      <c r="AN8" s="32"/>
      <c r="AO8" s="10"/>
      <c r="AP8" s="242"/>
      <c r="AQ8" s="10"/>
      <c r="AR8" s="245"/>
      <c r="AS8" s="10"/>
      <c r="AT8" s="11"/>
      <c r="AU8" s="24">
        <v>44472</v>
      </c>
      <c r="AV8" s="41">
        <v>2</v>
      </c>
      <c r="AW8" s="41">
        <f t="shared" si="0"/>
        <v>0</v>
      </c>
      <c r="AX8">
        <f t="shared" si="1"/>
        <v>4</v>
      </c>
    </row>
    <row r="9" spans="2:53" x14ac:dyDescent="0.25">
      <c r="B9" s="6"/>
      <c r="C9" s="12"/>
      <c r="D9" s="36"/>
      <c r="E9" s="12"/>
      <c r="F9" s="36"/>
      <c r="G9" s="10"/>
      <c r="H9" s="32"/>
      <c r="I9" s="10"/>
      <c r="J9" s="32"/>
      <c r="K9" s="256">
        <v>2.6666666666666665</v>
      </c>
      <c r="L9" s="257">
        <v>210</v>
      </c>
      <c r="M9" s="10">
        <v>-2</v>
      </c>
      <c r="N9" s="32">
        <v>190</v>
      </c>
      <c r="O9" s="10"/>
      <c r="P9" s="32"/>
      <c r="Q9" s="10"/>
      <c r="R9" s="32"/>
      <c r="S9" s="10"/>
      <c r="T9" s="32"/>
      <c r="U9" s="10">
        <v>-8</v>
      </c>
      <c r="V9" s="32">
        <v>140</v>
      </c>
      <c r="W9" s="10"/>
      <c r="X9" s="32"/>
      <c r="Y9" s="10"/>
      <c r="Z9" s="32"/>
      <c r="AA9" s="10"/>
      <c r="AB9" s="32"/>
      <c r="AC9" s="10"/>
      <c r="AD9" s="32"/>
      <c r="AE9" s="10">
        <v>2</v>
      </c>
      <c r="AF9" s="32">
        <v>200</v>
      </c>
      <c r="AG9" s="10"/>
      <c r="AH9" s="32"/>
      <c r="AI9" s="10"/>
      <c r="AJ9" s="32"/>
      <c r="AK9" s="10"/>
      <c r="AL9" s="32"/>
      <c r="AM9" s="10"/>
      <c r="AN9" s="32"/>
      <c r="AO9" s="10"/>
      <c r="AP9" s="242"/>
      <c r="AQ9" s="10"/>
      <c r="AR9" s="245"/>
      <c r="AS9" s="10"/>
      <c r="AT9" s="11"/>
      <c r="AU9" s="24">
        <v>44472</v>
      </c>
      <c r="AV9" s="41">
        <v>2</v>
      </c>
      <c r="AW9" s="41">
        <f t="shared" si="0"/>
        <v>-8.8817841970012523E-16</v>
      </c>
      <c r="AX9">
        <f t="shared" si="1"/>
        <v>4</v>
      </c>
      <c r="AY9">
        <f>+AW9/AX9</f>
        <v>-2.2204460492503131E-16</v>
      </c>
      <c r="AZ9">
        <f>+K9*2</f>
        <v>5.333333333333333</v>
      </c>
    </row>
    <row r="10" spans="2:53" x14ac:dyDescent="0.25">
      <c r="B10" s="6"/>
      <c r="C10" s="10"/>
      <c r="D10" s="32"/>
      <c r="E10" s="12">
        <v>-10</v>
      </c>
      <c r="F10" s="32">
        <v>120</v>
      </c>
      <c r="G10" s="12"/>
      <c r="H10" s="36"/>
      <c r="I10" s="12"/>
      <c r="J10" s="36"/>
      <c r="K10" s="254">
        <v>-2</v>
      </c>
      <c r="L10" s="255">
        <v>172.5</v>
      </c>
      <c r="M10" s="12"/>
      <c r="N10" s="36"/>
      <c r="O10" s="10">
        <v>6</v>
      </c>
      <c r="P10" s="32">
        <v>195</v>
      </c>
      <c r="Q10" s="10">
        <v>10</v>
      </c>
      <c r="R10" s="32">
        <v>285</v>
      </c>
      <c r="S10" s="12"/>
      <c r="T10" s="36"/>
      <c r="U10" s="12">
        <v>-2</v>
      </c>
      <c r="V10" s="36">
        <v>165</v>
      </c>
      <c r="W10" s="12"/>
      <c r="X10" s="36"/>
      <c r="Y10" s="12"/>
      <c r="Z10" s="36"/>
      <c r="AA10" s="12"/>
      <c r="AB10" s="36"/>
      <c r="AC10" s="12"/>
      <c r="AD10" s="36"/>
      <c r="AE10" s="12"/>
      <c r="AF10" s="36"/>
      <c r="AG10" s="12"/>
      <c r="AH10" s="36"/>
      <c r="AI10" s="12"/>
      <c r="AJ10" s="36"/>
      <c r="AK10" s="12"/>
      <c r="AL10" s="36"/>
      <c r="AM10" s="12"/>
      <c r="AN10" s="36"/>
      <c r="AO10" s="12"/>
      <c r="AP10" s="243"/>
      <c r="AQ10" s="12"/>
      <c r="AR10" s="246"/>
      <c r="AS10" s="12"/>
      <c r="AT10" s="13"/>
      <c r="AU10" s="24">
        <v>44472</v>
      </c>
      <c r="AV10" s="41">
        <v>2</v>
      </c>
      <c r="AW10" s="41">
        <f t="shared" si="0"/>
        <v>0</v>
      </c>
      <c r="AX10">
        <f t="shared" si="1"/>
        <v>5</v>
      </c>
      <c r="AY10">
        <f>+AW10/AX10</f>
        <v>0</v>
      </c>
      <c r="AZ10">
        <f>+K10</f>
        <v>-2</v>
      </c>
    </row>
    <row r="11" spans="2:53" x14ac:dyDescent="0.25">
      <c r="B11" s="6"/>
      <c r="C11" s="10">
        <v>-6</v>
      </c>
      <c r="D11" s="32">
        <v>125</v>
      </c>
      <c r="E11" s="10">
        <v>-2</v>
      </c>
      <c r="F11" s="32">
        <v>160</v>
      </c>
      <c r="G11" s="10"/>
      <c r="H11" s="32"/>
      <c r="I11" s="10"/>
      <c r="J11" s="32"/>
      <c r="K11" s="254">
        <v>-2</v>
      </c>
      <c r="L11" s="255">
        <v>175</v>
      </c>
      <c r="M11" s="10"/>
      <c r="N11" s="32"/>
      <c r="O11" s="10"/>
      <c r="P11" s="32"/>
      <c r="Q11" s="10">
        <v>10</v>
      </c>
      <c r="R11" s="32">
        <v>330</v>
      </c>
      <c r="S11" s="10"/>
      <c r="T11" s="32"/>
      <c r="U11" s="10">
        <v>2</v>
      </c>
      <c r="V11" s="32">
        <v>250</v>
      </c>
      <c r="W11" s="10"/>
      <c r="X11" s="32"/>
      <c r="Y11" s="10"/>
      <c r="Z11" s="32"/>
      <c r="AA11" s="10"/>
      <c r="AB11" s="32"/>
      <c r="AC11" s="10"/>
      <c r="AD11" s="32"/>
      <c r="AE11" s="10"/>
      <c r="AF11" s="32"/>
      <c r="AG11" s="10"/>
      <c r="AH11" s="32"/>
      <c r="AI11" s="10"/>
      <c r="AJ11" s="32"/>
      <c r="AK11" s="10"/>
      <c r="AL11" s="32"/>
      <c r="AM11" s="10"/>
      <c r="AN11" s="32"/>
      <c r="AO11" s="10"/>
      <c r="AP11" s="242"/>
      <c r="AQ11" s="10"/>
      <c r="AR11" s="245"/>
      <c r="AS11" s="10"/>
      <c r="AT11" s="11"/>
      <c r="AU11" s="24">
        <v>44472</v>
      </c>
      <c r="AV11" s="41">
        <v>2</v>
      </c>
      <c r="AW11" s="41">
        <f t="shared" si="0"/>
        <v>0</v>
      </c>
      <c r="AX11">
        <f t="shared" si="1"/>
        <v>5</v>
      </c>
      <c r="AY11">
        <f>+AW11/AX11</f>
        <v>0</v>
      </c>
      <c r="AZ11">
        <f>+K11</f>
        <v>-2</v>
      </c>
    </row>
    <row r="12" spans="2:53" x14ac:dyDescent="0.25">
      <c r="B12" s="6"/>
      <c r="C12" s="10"/>
      <c r="D12" s="32"/>
      <c r="E12" s="10">
        <v>-2.5</v>
      </c>
      <c r="F12" s="32">
        <v>190</v>
      </c>
      <c r="G12" s="10"/>
      <c r="H12" s="32"/>
      <c r="I12" s="10"/>
      <c r="J12" s="32"/>
      <c r="K12" s="254">
        <v>-6.25</v>
      </c>
      <c r="L12" s="255">
        <v>175</v>
      </c>
      <c r="M12" s="10"/>
      <c r="N12" s="32"/>
      <c r="O12" s="10"/>
      <c r="P12" s="32"/>
      <c r="Q12" s="12">
        <v>10</v>
      </c>
      <c r="R12" s="36">
        <v>280</v>
      </c>
      <c r="S12" s="10"/>
      <c r="T12" s="32"/>
      <c r="U12" s="10">
        <v>5</v>
      </c>
      <c r="V12" s="32">
        <v>270</v>
      </c>
      <c r="W12" s="10"/>
      <c r="X12" s="32"/>
      <c r="Y12" s="10"/>
      <c r="Z12" s="32"/>
      <c r="AA12" s="10"/>
      <c r="AB12" s="32"/>
      <c r="AC12" s="10"/>
      <c r="AD12" s="32"/>
      <c r="AE12" s="10"/>
      <c r="AF12" s="32"/>
      <c r="AG12" s="10"/>
      <c r="AH12" s="259"/>
      <c r="AI12" s="10"/>
      <c r="AJ12" s="32"/>
      <c r="AK12" s="10"/>
      <c r="AL12" s="32"/>
      <c r="AM12" s="10"/>
      <c r="AN12" s="32"/>
      <c r="AO12" s="10"/>
      <c r="AP12" s="242"/>
      <c r="AQ12" s="10"/>
      <c r="AR12" s="245"/>
      <c r="AS12" s="10"/>
      <c r="AT12" s="11"/>
      <c r="AU12" s="24">
        <v>44472</v>
      </c>
      <c r="AV12" s="41">
        <v>2</v>
      </c>
      <c r="AW12" s="41">
        <f t="shared" si="0"/>
        <v>0</v>
      </c>
      <c r="AX12">
        <f t="shared" si="1"/>
        <v>4</v>
      </c>
      <c r="AY12">
        <f>+AW12/AX12</f>
        <v>0</v>
      </c>
      <c r="AZ12">
        <f>+K12</f>
        <v>-6.25</v>
      </c>
    </row>
    <row r="13" spans="2:53" x14ac:dyDescent="0.25">
      <c r="B13" s="258" t="s">
        <v>162</v>
      </c>
      <c r="C13" s="10"/>
      <c r="D13" s="32"/>
      <c r="E13" s="10">
        <v>-2</v>
      </c>
      <c r="F13" s="259">
        <v>155</v>
      </c>
      <c r="G13" s="10"/>
      <c r="H13" s="32"/>
      <c r="I13" s="54"/>
      <c r="J13" s="32"/>
      <c r="K13" s="256">
        <v>2</v>
      </c>
      <c r="L13" s="260">
        <v>195</v>
      </c>
      <c r="M13" s="54"/>
      <c r="N13" s="32"/>
      <c r="O13" s="10"/>
      <c r="P13" s="32"/>
      <c r="Q13" s="10"/>
      <c r="R13" s="32"/>
      <c r="S13" s="10"/>
      <c r="T13" s="32"/>
      <c r="U13" s="10">
        <v>-6</v>
      </c>
      <c r="V13" s="259">
        <v>150</v>
      </c>
      <c r="W13" s="10"/>
      <c r="X13" s="32"/>
      <c r="Y13" s="94"/>
      <c r="Z13" s="32"/>
      <c r="AA13" s="10"/>
      <c r="AB13" s="32"/>
      <c r="AC13" s="10"/>
      <c r="AD13" s="32"/>
      <c r="AE13" s="10"/>
      <c r="AF13" s="32"/>
      <c r="AG13" s="10">
        <v>2</v>
      </c>
      <c r="AH13" s="259">
        <v>170</v>
      </c>
      <c r="AI13" s="94"/>
      <c r="AJ13" s="32"/>
      <c r="AK13" s="10"/>
      <c r="AL13" s="32"/>
      <c r="AM13" s="10"/>
      <c r="AN13" s="32"/>
      <c r="AO13" s="10"/>
      <c r="AP13" s="242"/>
      <c r="AQ13" s="10"/>
      <c r="AR13" s="245"/>
      <c r="AS13" s="10"/>
      <c r="AT13" s="11"/>
      <c r="AU13" s="24">
        <v>44474</v>
      </c>
      <c r="AV13" s="69">
        <v>3</v>
      </c>
      <c r="AW13" s="41">
        <f t="shared" si="0"/>
        <v>0</v>
      </c>
      <c r="AX13">
        <f t="shared" si="1"/>
        <v>4</v>
      </c>
      <c r="AY13">
        <f>+AW13/AX13</f>
        <v>0</v>
      </c>
      <c r="AZ13">
        <f>+K13*2</f>
        <v>4</v>
      </c>
      <c r="BA13" s="238" t="s">
        <v>163</v>
      </c>
    </row>
    <row r="14" spans="2:53" x14ac:dyDescent="0.25">
      <c r="B14" s="6"/>
      <c r="C14" s="10"/>
      <c r="D14" s="32"/>
      <c r="E14" s="10">
        <v>-10</v>
      </c>
      <c r="F14" s="32">
        <v>170</v>
      </c>
      <c r="G14" s="10"/>
      <c r="H14" s="32"/>
      <c r="I14" s="10"/>
      <c r="J14" s="32"/>
      <c r="K14" s="10"/>
      <c r="L14" s="32"/>
      <c r="M14" s="10">
        <v>0</v>
      </c>
      <c r="N14" s="32">
        <v>460</v>
      </c>
      <c r="O14" s="10"/>
      <c r="P14" s="32"/>
      <c r="Q14" s="10"/>
      <c r="R14" s="32"/>
      <c r="S14" s="10"/>
      <c r="T14" s="32"/>
      <c r="U14" s="10">
        <v>10</v>
      </c>
      <c r="V14" s="32">
        <v>510</v>
      </c>
      <c r="W14" s="10"/>
      <c r="X14" s="32"/>
      <c r="Y14" s="10"/>
      <c r="Z14" s="32"/>
      <c r="AA14" s="10"/>
      <c r="AB14" s="32"/>
      <c r="AC14" s="10"/>
      <c r="AD14" s="32"/>
      <c r="AE14" s="10"/>
      <c r="AF14" s="32"/>
      <c r="AG14" s="10"/>
      <c r="AH14" s="32"/>
      <c r="AI14" s="10"/>
      <c r="AJ14" s="32"/>
      <c r="AK14" s="10"/>
      <c r="AL14" s="32"/>
      <c r="AM14" s="10"/>
      <c r="AN14" s="32"/>
      <c r="AO14" s="10"/>
      <c r="AP14" s="242"/>
      <c r="AQ14" s="10"/>
      <c r="AR14" s="245"/>
      <c r="AS14" s="10"/>
      <c r="AT14" s="11"/>
      <c r="AU14" s="24">
        <v>44485</v>
      </c>
      <c r="AV14" s="69">
        <v>6</v>
      </c>
      <c r="AW14" s="41">
        <f t="shared" si="0"/>
        <v>0</v>
      </c>
      <c r="AX14">
        <f t="shared" si="1"/>
        <v>3</v>
      </c>
    </row>
    <row r="15" spans="2:53" x14ac:dyDescent="0.25">
      <c r="B15" s="6"/>
      <c r="C15" s="10"/>
      <c r="D15" s="32"/>
      <c r="E15" s="10">
        <v>10</v>
      </c>
      <c r="F15" s="32">
        <v>230</v>
      </c>
      <c r="G15" s="10"/>
      <c r="H15" s="32"/>
      <c r="I15" s="10"/>
      <c r="J15" s="32"/>
      <c r="K15" s="254">
        <v>0</v>
      </c>
      <c r="L15" s="255">
        <v>175</v>
      </c>
      <c r="M15" s="10">
        <v>2</v>
      </c>
      <c r="N15" s="32">
        <v>190</v>
      </c>
      <c r="O15" s="10">
        <v>-2</v>
      </c>
      <c r="P15" s="32">
        <v>150</v>
      </c>
      <c r="Q15" s="10"/>
      <c r="R15" s="32"/>
      <c r="S15" s="10"/>
      <c r="T15" s="32"/>
      <c r="U15" s="10">
        <v>-10</v>
      </c>
      <c r="V15" s="32">
        <v>70</v>
      </c>
      <c r="W15" s="10"/>
      <c r="X15" s="32"/>
      <c r="Y15" s="10"/>
      <c r="Z15" s="32"/>
      <c r="AA15" s="10"/>
      <c r="AB15" s="32"/>
      <c r="AC15" s="10"/>
      <c r="AD15" s="32"/>
      <c r="AE15" s="10"/>
      <c r="AF15" s="32"/>
      <c r="AG15" s="10"/>
      <c r="AH15" s="32"/>
      <c r="AI15" s="10"/>
      <c r="AJ15" s="32"/>
      <c r="AK15" s="10"/>
      <c r="AL15" s="32"/>
      <c r="AM15" s="10"/>
      <c r="AN15" s="32"/>
      <c r="AO15" s="10"/>
      <c r="AP15" s="242"/>
      <c r="AQ15" s="10"/>
      <c r="AR15" s="245"/>
      <c r="AS15" s="10"/>
      <c r="AT15" s="11"/>
      <c r="AU15" s="24">
        <v>44486</v>
      </c>
      <c r="AV15" s="41">
        <v>7</v>
      </c>
      <c r="AW15" s="41">
        <f t="shared" si="0"/>
        <v>0</v>
      </c>
      <c r="AX15">
        <f t="shared" si="1"/>
        <v>5</v>
      </c>
      <c r="AY15">
        <f t="shared" ref="AY15:AY24" si="2">+AW15/AX15</f>
        <v>0</v>
      </c>
      <c r="AZ15">
        <f>+K15</f>
        <v>0</v>
      </c>
    </row>
    <row r="16" spans="2:53" x14ac:dyDescent="0.25">
      <c r="B16" s="6"/>
      <c r="C16" s="10"/>
      <c r="D16" s="32"/>
      <c r="E16" s="10">
        <v>6</v>
      </c>
      <c r="F16" s="32">
        <v>250</v>
      </c>
      <c r="G16" s="10"/>
      <c r="H16" s="32"/>
      <c r="I16" s="10"/>
      <c r="J16" s="32"/>
      <c r="K16" s="254">
        <v>2</v>
      </c>
      <c r="L16" s="255">
        <v>200</v>
      </c>
      <c r="M16" s="10">
        <v>-6</v>
      </c>
      <c r="N16" s="32">
        <v>140</v>
      </c>
      <c r="O16" s="10"/>
      <c r="P16" s="32"/>
      <c r="Q16" s="10">
        <v>-6</v>
      </c>
      <c r="R16" s="32">
        <v>140</v>
      </c>
      <c r="S16" s="10"/>
      <c r="T16" s="32"/>
      <c r="U16" s="10">
        <v>2</v>
      </c>
      <c r="V16" s="32">
        <v>210</v>
      </c>
      <c r="W16" s="10"/>
      <c r="X16" s="32"/>
      <c r="Y16" s="10"/>
      <c r="Z16" s="32"/>
      <c r="AA16" s="10"/>
      <c r="AB16" s="32"/>
      <c r="AC16" s="10"/>
      <c r="AD16" s="32"/>
      <c r="AE16" s="10"/>
      <c r="AF16" s="32"/>
      <c r="AG16" s="10"/>
      <c r="AH16" s="32"/>
      <c r="AI16" s="10"/>
      <c r="AJ16" s="32"/>
      <c r="AK16" s="10"/>
      <c r="AL16" s="32"/>
      <c r="AM16" s="10"/>
      <c r="AN16" s="32"/>
      <c r="AO16" s="10"/>
      <c r="AP16" s="242"/>
      <c r="AQ16" s="10"/>
      <c r="AR16" s="245"/>
      <c r="AS16" s="10"/>
      <c r="AT16" s="11"/>
      <c r="AU16" s="24">
        <v>44486</v>
      </c>
      <c r="AV16" s="41">
        <v>7</v>
      </c>
      <c r="AW16" s="41">
        <f t="shared" si="0"/>
        <v>0</v>
      </c>
      <c r="AX16">
        <f t="shared" si="1"/>
        <v>5</v>
      </c>
      <c r="AY16">
        <f t="shared" si="2"/>
        <v>0</v>
      </c>
      <c r="AZ16">
        <f>+K16</f>
        <v>2</v>
      </c>
    </row>
    <row r="17" spans="2:52" x14ac:dyDescent="0.25">
      <c r="B17" s="6"/>
      <c r="C17" s="10"/>
      <c r="D17" s="32"/>
      <c r="E17" s="10">
        <v>-4</v>
      </c>
      <c r="F17" s="32">
        <v>150</v>
      </c>
      <c r="G17" s="10"/>
      <c r="H17" s="32"/>
      <c r="I17" s="10"/>
      <c r="J17" s="32"/>
      <c r="K17" s="256">
        <v>-3.3333333333333335</v>
      </c>
      <c r="L17" s="264">
        <v>165</v>
      </c>
      <c r="M17" s="10"/>
      <c r="N17" s="32"/>
      <c r="O17" s="10"/>
      <c r="P17" s="32"/>
      <c r="Q17" s="10">
        <v>10</v>
      </c>
      <c r="R17" s="32">
        <v>285</v>
      </c>
      <c r="S17" s="94"/>
      <c r="T17" s="32"/>
      <c r="U17" s="10">
        <v>4</v>
      </c>
      <c r="V17" s="32">
        <v>215</v>
      </c>
      <c r="W17" s="10"/>
      <c r="X17" s="32"/>
      <c r="Y17" s="10"/>
      <c r="Z17" s="32"/>
      <c r="AA17" s="10"/>
      <c r="AB17" s="32"/>
      <c r="AC17" s="10"/>
      <c r="AD17" s="32"/>
      <c r="AE17" s="10"/>
      <c r="AF17" s="32"/>
      <c r="AG17" s="10"/>
      <c r="AH17" s="32"/>
      <c r="AI17" s="10"/>
      <c r="AJ17" s="32"/>
      <c r="AK17" s="10"/>
      <c r="AL17" s="32"/>
      <c r="AM17" s="10"/>
      <c r="AN17" s="32"/>
      <c r="AO17" s="10"/>
      <c r="AP17" s="242"/>
      <c r="AQ17" s="10"/>
      <c r="AR17" s="245"/>
      <c r="AS17" s="10"/>
      <c r="AT17" s="11"/>
      <c r="AU17" s="24">
        <v>44486</v>
      </c>
      <c r="AV17" s="41">
        <v>7</v>
      </c>
      <c r="AW17" s="41">
        <f t="shared" si="0"/>
        <v>-8.8817841970012523E-16</v>
      </c>
      <c r="AX17">
        <f t="shared" si="1"/>
        <v>4</v>
      </c>
      <c r="AY17">
        <f t="shared" si="2"/>
        <v>-2.2204460492503131E-16</v>
      </c>
      <c r="AZ17">
        <f>+K17*2</f>
        <v>-6.666666666666667</v>
      </c>
    </row>
    <row r="18" spans="2:52" x14ac:dyDescent="0.25">
      <c r="B18" s="6"/>
      <c r="C18" s="10"/>
      <c r="D18" s="32"/>
      <c r="E18" s="10">
        <v>-10</v>
      </c>
      <c r="F18" s="32">
        <v>160</v>
      </c>
      <c r="G18" s="10"/>
      <c r="H18" s="32"/>
      <c r="I18" s="10"/>
      <c r="J18" s="32"/>
      <c r="K18" s="256">
        <v>6</v>
      </c>
      <c r="L18" s="264">
        <v>283.33333333333331</v>
      </c>
      <c r="M18" s="10"/>
      <c r="N18" s="32"/>
      <c r="O18" s="10">
        <v>-6</v>
      </c>
      <c r="P18" s="32">
        <v>205</v>
      </c>
      <c r="Q18" s="10"/>
      <c r="R18" s="32"/>
      <c r="S18" s="10"/>
      <c r="T18" s="32"/>
      <c r="U18" s="10">
        <v>-2</v>
      </c>
      <c r="V18" s="32">
        <v>235</v>
      </c>
      <c r="W18" s="10"/>
      <c r="X18" s="32"/>
      <c r="Y18" s="10"/>
      <c r="Z18" s="32"/>
      <c r="AA18" s="10"/>
      <c r="AB18" s="32"/>
      <c r="AC18" s="10"/>
      <c r="AD18" s="32"/>
      <c r="AE18" s="10"/>
      <c r="AF18" s="32"/>
      <c r="AG18" s="10"/>
      <c r="AH18" s="32"/>
      <c r="AI18" s="10"/>
      <c r="AJ18" s="32"/>
      <c r="AK18" s="10"/>
      <c r="AL18" s="32"/>
      <c r="AM18" s="10"/>
      <c r="AN18" s="32"/>
      <c r="AO18" s="10"/>
      <c r="AP18" s="242"/>
      <c r="AQ18" s="10"/>
      <c r="AR18" s="245"/>
      <c r="AS18" s="10"/>
      <c r="AT18" s="11"/>
      <c r="AU18" s="24">
        <v>44486</v>
      </c>
      <c r="AV18" s="41">
        <v>7</v>
      </c>
      <c r="AW18" s="41">
        <f t="shared" si="0"/>
        <v>0</v>
      </c>
      <c r="AX18">
        <f t="shared" si="1"/>
        <v>4</v>
      </c>
      <c r="AY18">
        <f t="shared" si="2"/>
        <v>0</v>
      </c>
      <c r="AZ18">
        <f t="shared" ref="AZ18:AZ23" si="3">+K18*2</f>
        <v>12</v>
      </c>
    </row>
    <row r="19" spans="2:52" x14ac:dyDescent="0.25">
      <c r="B19" s="6"/>
      <c r="C19" s="10"/>
      <c r="D19" s="32"/>
      <c r="E19" s="10"/>
      <c r="F19" s="32"/>
      <c r="G19" s="10"/>
      <c r="H19" s="32"/>
      <c r="I19" s="10"/>
      <c r="J19" s="32"/>
      <c r="K19" s="256">
        <v>4.666666666666667</v>
      </c>
      <c r="L19" s="264">
        <v>210</v>
      </c>
      <c r="M19" s="10">
        <v>2</v>
      </c>
      <c r="N19" s="32">
        <v>190</v>
      </c>
      <c r="O19" s="10">
        <v>-10</v>
      </c>
      <c r="P19" s="32">
        <v>130</v>
      </c>
      <c r="Q19" s="10"/>
      <c r="R19" s="32"/>
      <c r="S19" s="10"/>
      <c r="T19" s="32"/>
      <c r="U19" s="10"/>
      <c r="V19" s="32"/>
      <c r="W19" s="10"/>
      <c r="X19" s="32"/>
      <c r="Y19" s="10"/>
      <c r="Z19" s="32"/>
      <c r="AA19" s="10"/>
      <c r="AB19" s="32"/>
      <c r="AC19" s="10"/>
      <c r="AD19" s="32"/>
      <c r="AE19" s="10"/>
      <c r="AF19" s="32"/>
      <c r="AG19" s="10"/>
      <c r="AH19" s="32"/>
      <c r="AI19" s="10"/>
      <c r="AJ19" s="32"/>
      <c r="AK19" s="10"/>
      <c r="AL19" s="32"/>
      <c r="AM19" s="10"/>
      <c r="AN19" s="32"/>
      <c r="AO19" s="10">
        <v>-6</v>
      </c>
      <c r="AP19" s="242">
        <v>14</v>
      </c>
      <c r="AQ19" s="10"/>
      <c r="AR19" s="245"/>
      <c r="AS19" s="10"/>
      <c r="AT19" s="11"/>
      <c r="AU19" s="24">
        <v>44486</v>
      </c>
      <c r="AV19" s="41">
        <v>7</v>
      </c>
      <c r="AW19" s="41">
        <f t="shared" si="0"/>
        <v>8.8817841970012523E-16</v>
      </c>
      <c r="AX19">
        <f t="shared" si="1"/>
        <v>4</v>
      </c>
      <c r="AY19">
        <f t="shared" si="2"/>
        <v>2.2204460492503131E-16</v>
      </c>
      <c r="AZ19">
        <f t="shared" si="3"/>
        <v>9.3333333333333339</v>
      </c>
    </row>
    <row r="20" spans="2:52" x14ac:dyDescent="0.25">
      <c r="B20" s="6"/>
      <c r="C20" s="10"/>
      <c r="D20" s="32"/>
      <c r="E20" s="10"/>
      <c r="F20" s="32"/>
      <c r="G20" s="10"/>
      <c r="H20" s="32"/>
      <c r="I20" s="10"/>
      <c r="J20" s="32"/>
      <c r="K20" s="256">
        <v>1.3333333333333333</v>
      </c>
      <c r="L20" s="264">
        <v>193.33333333333334</v>
      </c>
      <c r="M20" s="10"/>
      <c r="N20" s="32"/>
      <c r="O20" s="10">
        <v>-6</v>
      </c>
      <c r="P20" s="32">
        <v>75</v>
      </c>
      <c r="Q20" s="10"/>
      <c r="R20" s="32"/>
      <c r="S20" s="10"/>
      <c r="T20" s="32"/>
      <c r="U20" s="10"/>
      <c r="V20" s="32"/>
      <c r="W20" s="10"/>
      <c r="X20" s="32"/>
      <c r="Y20" s="10">
        <v>-2</v>
      </c>
      <c r="Z20" s="32">
        <v>160</v>
      </c>
      <c r="AA20" s="10"/>
      <c r="AB20" s="32"/>
      <c r="AC20" s="10"/>
      <c r="AD20" s="32"/>
      <c r="AE20" s="10">
        <v>4</v>
      </c>
      <c r="AF20" s="32">
        <v>230</v>
      </c>
      <c r="AG20" s="10"/>
      <c r="AH20" s="32"/>
      <c r="AI20" s="10"/>
      <c r="AJ20" s="32"/>
      <c r="AK20" s="10"/>
      <c r="AL20" s="32"/>
      <c r="AM20" s="10"/>
      <c r="AN20" s="32"/>
      <c r="AO20" s="10"/>
      <c r="AP20" s="242"/>
      <c r="AQ20" s="10"/>
      <c r="AR20" s="245"/>
      <c r="AS20" s="10"/>
      <c r="AT20" s="11"/>
      <c r="AU20" s="24">
        <v>44488</v>
      </c>
      <c r="AV20" s="41">
        <v>8</v>
      </c>
      <c r="AW20" s="41">
        <f t="shared" si="0"/>
        <v>-4.4408920985006262E-16</v>
      </c>
      <c r="AX20">
        <f t="shared" si="1"/>
        <v>4</v>
      </c>
      <c r="AY20">
        <f t="shared" si="2"/>
        <v>-1.1102230246251565E-16</v>
      </c>
      <c r="AZ20">
        <f t="shared" si="3"/>
        <v>2.6666666666666665</v>
      </c>
    </row>
    <row r="21" spans="2:52" x14ac:dyDescent="0.25">
      <c r="B21" s="6"/>
      <c r="C21" s="10"/>
      <c r="D21" s="32"/>
      <c r="E21" s="10">
        <v>-10</v>
      </c>
      <c r="F21" s="32">
        <v>225</v>
      </c>
      <c r="G21" s="10"/>
      <c r="H21" s="32"/>
      <c r="I21" s="10"/>
      <c r="J21" s="32"/>
      <c r="K21" s="256">
        <v>2</v>
      </c>
      <c r="L21" s="264">
        <v>233.33333333333334</v>
      </c>
      <c r="M21" s="10"/>
      <c r="N21" s="32"/>
      <c r="O21" s="10">
        <v>6</v>
      </c>
      <c r="P21" s="32">
        <v>245</v>
      </c>
      <c r="Q21" s="10"/>
      <c r="R21" s="32"/>
      <c r="S21" s="10"/>
      <c r="T21" s="32"/>
      <c r="U21" s="10">
        <v>-2</v>
      </c>
      <c r="V21" s="32">
        <v>225</v>
      </c>
      <c r="W21" s="10"/>
      <c r="X21" s="32"/>
      <c r="Y21" s="10"/>
      <c r="Z21" s="32"/>
      <c r="AA21" s="10"/>
      <c r="AB21" s="32"/>
      <c r="AC21" s="10"/>
      <c r="AD21" s="32"/>
      <c r="AE21" s="10"/>
      <c r="AF21" s="32"/>
      <c r="AG21" s="10"/>
      <c r="AH21" s="32"/>
      <c r="AI21" s="10"/>
      <c r="AJ21" s="32"/>
      <c r="AK21" s="10"/>
      <c r="AL21" s="32"/>
      <c r="AM21" s="10"/>
      <c r="AN21" s="32"/>
      <c r="AO21" s="10"/>
      <c r="AP21" s="242"/>
      <c r="AQ21" s="10"/>
      <c r="AR21" s="245"/>
      <c r="AS21" s="10"/>
      <c r="AT21" s="11"/>
      <c r="AU21" s="24">
        <v>44490</v>
      </c>
      <c r="AV21" s="41">
        <v>9</v>
      </c>
      <c r="AW21" s="41">
        <f t="shared" si="0"/>
        <v>0</v>
      </c>
      <c r="AX21">
        <f t="shared" si="1"/>
        <v>4</v>
      </c>
      <c r="AY21">
        <f t="shared" si="2"/>
        <v>0</v>
      </c>
      <c r="AZ21">
        <f t="shared" si="3"/>
        <v>4</v>
      </c>
    </row>
    <row r="22" spans="2:52" x14ac:dyDescent="0.25">
      <c r="B22" s="6"/>
      <c r="C22" s="10"/>
      <c r="D22" s="32"/>
      <c r="E22" s="10">
        <v>-10</v>
      </c>
      <c r="F22" s="32">
        <v>80</v>
      </c>
      <c r="G22" s="10"/>
      <c r="H22" s="32"/>
      <c r="I22" s="10"/>
      <c r="J22" s="32"/>
      <c r="K22" s="256">
        <v>3.3333333333333335</v>
      </c>
      <c r="L22" s="264">
        <v>195</v>
      </c>
      <c r="M22" s="10"/>
      <c r="N22" s="32"/>
      <c r="O22" s="10">
        <v>2</v>
      </c>
      <c r="P22" s="32">
        <v>170</v>
      </c>
      <c r="Q22" s="10"/>
      <c r="R22" s="32"/>
      <c r="S22" s="10"/>
      <c r="T22" s="32"/>
      <c r="U22" s="10">
        <v>-2</v>
      </c>
      <c r="V22" s="32">
        <v>150</v>
      </c>
      <c r="W22" s="10"/>
      <c r="X22" s="32"/>
      <c r="Y22" s="10"/>
      <c r="Z22" s="32"/>
      <c r="AA22" s="10"/>
      <c r="AB22" s="32"/>
      <c r="AC22" s="10"/>
      <c r="AD22" s="32"/>
      <c r="AE22" s="10"/>
      <c r="AF22" s="32"/>
      <c r="AG22" s="10"/>
      <c r="AH22" s="32"/>
      <c r="AI22" s="10"/>
      <c r="AJ22" s="32"/>
      <c r="AK22" s="10"/>
      <c r="AL22" s="32"/>
      <c r="AM22" s="10"/>
      <c r="AN22" s="32"/>
      <c r="AO22" s="10"/>
      <c r="AP22" s="242"/>
      <c r="AQ22" s="10"/>
      <c r="AR22" s="245"/>
      <c r="AS22" s="10"/>
      <c r="AT22" s="11"/>
      <c r="AU22" s="24">
        <v>44491</v>
      </c>
      <c r="AV22" s="41">
        <v>10</v>
      </c>
      <c r="AW22" s="41">
        <f t="shared" si="0"/>
        <v>8.8817841970012523E-16</v>
      </c>
      <c r="AX22">
        <f t="shared" si="1"/>
        <v>4</v>
      </c>
      <c r="AY22">
        <f t="shared" si="2"/>
        <v>2.2204460492503131E-16</v>
      </c>
      <c r="AZ22">
        <f t="shared" si="3"/>
        <v>6.666666666666667</v>
      </c>
    </row>
    <row r="23" spans="2:52" x14ac:dyDescent="0.25">
      <c r="B23" s="6"/>
      <c r="C23" s="10"/>
      <c r="D23" s="32"/>
      <c r="E23" s="10">
        <v>2</v>
      </c>
      <c r="F23" s="32">
        <v>200</v>
      </c>
      <c r="G23" s="10"/>
      <c r="H23" s="32"/>
      <c r="I23" s="10"/>
      <c r="J23" s="32"/>
      <c r="K23" s="256">
        <v>-6</v>
      </c>
      <c r="L23" s="264">
        <v>140</v>
      </c>
      <c r="M23" s="10"/>
      <c r="N23" s="32"/>
      <c r="O23" s="10"/>
      <c r="P23" s="32"/>
      <c r="Q23" s="10"/>
      <c r="R23" s="32"/>
      <c r="S23" s="10"/>
      <c r="T23" s="32"/>
      <c r="U23" s="10">
        <v>10</v>
      </c>
      <c r="V23" s="32">
        <v>300</v>
      </c>
      <c r="W23" s="10"/>
      <c r="X23" s="32"/>
      <c r="Y23" s="10"/>
      <c r="Z23" s="32"/>
      <c r="AA23" s="10"/>
      <c r="AB23" s="32"/>
      <c r="AC23" s="10"/>
      <c r="AD23" s="32"/>
      <c r="AE23" s="10"/>
      <c r="AF23" s="32"/>
      <c r="AG23" s="10"/>
      <c r="AH23" s="32"/>
      <c r="AI23" s="10">
        <v>6</v>
      </c>
      <c r="AJ23" s="32">
        <v>225</v>
      </c>
      <c r="AK23" s="10"/>
      <c r="AL23" s="32"/>
      <c r="AM23" s="10"/>
      <c r="AN23" s="32"/>
      <c r="AO23" s="10"/>
      <c r="AP23" s="242"/>
      <c r="AQ23" s="10"/>
      <c r="AR23" s="245"/>
      <c r="AS23" s="10"/>
      <c r="AT23" s="11"/>
      <c r="AU23" s="24">
        <v>44491</v>
      </c>
      <c r="AV23" s="41">
        <v>10</v>
      </c>
      <c r="AW23" s="41">
        <f t="shared" si="0"/>
        <v>0</v>
      </c>
      <c r="AX23">
        <f t="shared" si="1"/>
        <v>4</v>
      </c>
      <c r="AY23">
        <f t="shared" si="2"/>
        <v>0</v>
      </c>
      <c r="AZ23">
        <f t="shared" si="3"/>
        <v>-12</v>
      </c>
    </row>
    <row r="24" spans="2:52" x14ac:dyDescent="0.25">
      <c r="B24" s="6"/>
      <c r="C24" s="10"/>
      <c r="D24" s="32"/>
      <c r="E24" s="10"/>
      <c r="F24" s="32"/>
      <c r="G24" s="10"/>
      <c r="H24" s="32"/>
      <c r="I24" s="10"/>
      <c r="J24" s="32"/>
      <c r="K24" s="254">
        <v>-7.5</v>
      </c>
      <c r="L24" s="255">
        <v>170</v>
      </c>
      <c r="M24" s="10"/>
      <c r="N24" s="32"/>
      <c r="O24" s="10"/>
      <c r="P24" s="32"/>
      <c r="Q24" s="10"/>
      <c r="R24" s="32"/>
      <c r="S24" s="10"/>
      <c r="T24" s="32"/>
      <c r="U24" s="10"/>
      <c r="V24" s="32"/>
      <c r="W24" s="10"/>
      <c r="X24" s="32"/>
      <c r="Y24" s="10">
        <v>0</v>
      </c>
      <c r="Z24" s="32">
        <v>220</v>
      </c>
      <c r="AA24" s="10"/>
      <c r="AB24" s="32"/>
      <c r="AC24" s="10"/>
      <c r="AD24" s="32"/>
      <c r="AE24" s="10">
        <v>10</v>
      </c>
      <c r="AF24" s="32">
        <v>320</v>
      </c>
      <c r="AG24" s="10"/>
      <c r="AH24" s="32"/>
      <c r="AI24" s="10">
        <v>5</v>
      </c>
      <c r="AJ24" s="32">
        <v>250</v>
      </c>
      <c r="AK24" s="10"/>
      <c r="AL24" s="32"/>
      <c r="AM24" s="10"/>
      <c r="AN24" s="32"/>
      <c r="AO24" s="10"/>
      <c r="AP24" s="242"/>
      <c r="AQ24" s="10"/>
      <c r="AR24" s="245"/>
      <c r="AS24" s="10"/>
      <c r="AT24" s="11"/>
      <c r="AU24" s="24">
        <v>44493</v>
      </c>
      <c r="AV24" s="41">
        <v>11</v>
      </c>
      <c r="AW24" s="41">
        <f t="shared" si="0"/>
        <v>0</v>
      </c>
      <c r="AX24">
        <f t="shared" si="1"/>
        <v>4</v>
      </c>
      <c r="AY24">
        <f t="shared" si="2"/>
        <v>0</v>
      </c>
      <c r="AZ24">
        <f>+K24</f>
        <v>-7.5</v>
      </c>
    </row>
    <row r="25" spans="2:52" x14ac:dyDescent="0.25">
      <c r="B25" s="6"/>
      <c r="C25" s="12"/>
      <c r="D25" s="36"/>
      <c r="E25" s="12"/>
      <c r="F25" s="36"/>
      <c r="G25" s="12"/>
      <c r="H25" s="36"/>
      <c r="I25" s="10"/>
      <c r="J25" s="32"/>
      <c r="K25" s="256">
        <v>0</v>
      </c>
      <c r="L25" s="264">
        <v>180</v>
      </c>
      <c r="M25" s="12"/>
      <c r="N25" s="36"/>
      <c r="O25" s="12">
        <v>8</v>
      </c>
      <c r="P25" s="36">
        <v>220</v>
      </c>
      <c r="Q25" s="12"/>
      <c r="R25" s="36"/>
      <c r="S25" s="12"/>
      <c r="T25" s="36"/>
      <c r="U25" s="12">
        <v>-6</v>
      </c>
      <c r="V25" s="36">
        <v>170</v>
      </c>
      <c r="W25" s="10"/>
      <c r="X25" s="32"/>
      <c r="Y25" s="12"/>
      <c r="Z25" s="36"/>
      <c r="AA25" s="12"/>
      <c r="AB25" s="36"/>
      <c r="AC25" s="12"/>
      <c r="AD25" s="36"/>
      <c r="AE25" s="12"/>
      <c r="AF25" s="36"/>
      <c r="AG25" s="12"/>
      <c r="AH25" s="36"/>
      <c r="AI25" s="12">
        <v>-2</v>
      </c>
      <c r="AJ25" s="36">
        <v>175</v>
      </c>
      <c r="AK25" s="12"/>
      <c r="AL25" s="36"/>
      <c r="AM25" s="12"/>
      <c r="AN25" s="36"/>
      <c r="AO25" s="12"/>
      <c r="AP25" s="243"/>
      <c r="AQ25" s="12"/>
      <c r="AR25" s="246"/>
      <c r="AS25" s="12"/>
      <c r="AT25" s="13"/>
      <c r="AU25" s="24">
        <v>44493</v>
      </c>
      <c r="AV25" s="41">
        <v>11</v>
      </c>
      <c r="AW25" s="41">
        <f>+AI25+AE25+Y25+W25+U25+S25+Q25+O25+M25+I25+G25+E25+C25+AG25+K25+AS25+AZ25+AA25+AC25+AK25+AM25+AO25+AQ25</f>
        <v>0</v>
      </c>
      <c r="AX25">
        <f t="shared" si="1"/>
        <v>4</v>
      </c>
      <c r="AY25">
        <f>+AW25/AX25</f>
        <v>0</v>
      </c>
      <c r="AZ25">
        <f>+K25*2</f>
        <v>0</v>
      </c>
    </row>
    <row r="26" spans="2:52" x14ac:dyDescent="0.25">
      <c r="B26" s="6"/>
      <c r="C26" s="10"/>
      <c r="D26" s="32"/>
      <c r="E26" s="10"/>
      <c r="F26" s="32"/>
      <c r="G26" s="10"/>
      <c r="H26" s="32"/>
      <c r="I26" s="10"/>
      <c r="J26" s="32"/>
      <c r="K26" s="256">
        <v>3.3333333333333335</v>
      </c>
      <c r="L26" s="264">
        <v>211.66666666666666</v>
      </c>
      <c r="M26" s="10"/>
      <c r="N26" s="32"/>
      <c r="O26" s="10"/>
      <c r="P26" s="32"/>
      <c r="Q26" s="10"/>
      <c r="R26" s="32"/>
      <c r="S26" s="10"/>
      <c r="T26" s="32"/>
      <c r="U26" s="10">
        <v>-10</v>
      </c>
      <c r="V26" s="32">
        <v>100</v>
      </c>
      <c r="W26" s="10"/>
      <c r="X26" s="32"/>
      <c r="Y26" s="10">
        <v>2</v>
      </c>
      <c r="Z26" s="32">
        <v>195</v>
      </c>
      <c r="AA26" s="10"/>
      <c r="AB26" s="32"/>
      <c r="AC26" s="10"/>
      <c r="AD26" s="32"/>
      <c r="AE26" s="10"/>
      <c r="AF26" s="32"/>
      <c r="AG26" s="10"/>
      <c r="AH26" s="32"/>
      <c r="AI26" s="10">
        <v>-2</v>
      </c>
      <c r="AJ26" s="32">
        <v>190</v>
      </c>
      <c r="AK26" s="10"/>
      <c r="AL26" s="32"/>
      <c r="AM26" s="10"/>
      <c r="AN26" s="32"/>
      <c r="AO26" s="10"/>
      <c r="AP26" s="242"/>
      <c r="AQ26" s="10"/>
      <c r="AR26" s="245"/>
      <c r="AS26" s="10"/>
      <c r="AT26" s="11"/>
      <c r="AU26" s="24">
        <v>44499</v>
      </c>
      <c r="AV26" s="41">
        <v>13</v>
      </c>
      <c r="AW26" s="41">
        <f>+AI26+AE26+Y26+W26+U26+S26+Q26+O26+M26+I26+G26+E26+C26+AG26+K26+AS26+AZ26+AA26+AC26+AK26+AM26+AO26+AQ26</f>
        <v>8.8817841970012523E-16</v>
      </c>
      <c r="AX26">
        <f t="shared" si="1"/>
        <v>4</v>
      </c>
      <c r="AY26">
        <f>+AW26/AX26</f>
        <v>2.2204460492503131E-16</v>
      </c>
      <c r="AZ26">
        <f>+K26*2</f>
        <v>6.666666666666667</v>
      </c>
    </row>
    <row r="27" spans="2:52" x14ac:dyDescent="0.25">
      <c r="B27" s="6"/>
      <c r="C27" s="10"/>
      <c r="D27" s="32"/>
      <c r="E27" s="10">
        <v>-4</v>
      </c>
      <c r="F27" s="32">
        <v>230</v>
      </c>
      <c r="G27" s="10"/>
      <c r="H27" s="32"/>
      <c r="I27" s="10"/>
      <c r="J27" s="32"/>
      <c r="K27" s="10">
        <v>4</v>
      </c>
      <c r="L27" s="32">
        <v>300</v>
      </c>
      <c r="M27" s="10">
        <v>10</v>
      </c>
      <c r="N27" s="32">
        <v>520</v>
      </c>
      <c r="O27" s="10"/>
      <c r="P27" s="32"/>
      <c r="Q27" s="10"/>
      <c r="R27" s="32"/>
      <c r="S27" s="10"/>
      <c r="T27" s="32"/>
      <c r="U27" s="10">
        <v>-10</v>
      </c>
      <c r="V27" s="32">
        <v>210</v>
      </c>
      <c r="W27" s="10"/>
      <c r="X27" s="32"/>
      <c r="Y27" s="10"/>
      <c r="Z27" s="32"/>
      <c r="AA27" s="10"/>
      <c r="AB27" s="32"/>
      <c r="AC27" s="10"/>
      <c r="AD27" s="32"/>
      <c r="AE27" s="10"/>
      <c r="AF27" s="32"/>
      <c r="AG27" s="10"/>
      <c r="AH27" s="32"/>
      <c r="AI27" s="10"/>
      <c r="AJ27" s="32"/>
      <c r="AK27" s="10"/>
      <c r="AL27" s="32"/>
      <c r="AM27" s="10"/>
      <c r="AN27" s="32"/>
      <c r="AO27" s="10"/>
      <c r="AP27" s="242"/>
      <c r="AQ27" s="10"/>
      <c r="AR27" s="245"/>
      <c r="AS27" s="10"/>
      <c r="AT27" s="11"/>
      <c r="AU27" s="24">
        <v>44500</v>
      </c>
      <c r="AV27" s="41">
        <v>14</v>
      </c>
      <c r="AW27" s="41">
        <f t="shared" si="0"/>
        <v>0</v>
      </c>
      <c r="AX27">
        <f t="shared" si="1"/>
        <v>4</v>
      </c>
    </row>
    <row r="28" spans="2:52" x14ac:dyDescent="0.25">
      <c r="B28" s="6"/>
      <c r="C28" s="10"/>
      <c r="D28" s="32"/>
      <c r="E28" s="10"/>
      <c r="F28" s="32"/>
      <c r="G28" s="10"/>
      <c r="H28" s="32"/>
      <c r="I28" s="10"/>
      <c r="J28" s="32"/>
      <c r="K28" s="256">
        <v>-2</v>
      </c>
      <c r="L28" s="264">
        <v>211.66666666666666</v>
      </c>
      <c r="M28" s="10"/>
      <c r="N28" s="32"/>
      <c r="O28" s="10"/>
      <c r="P28" s="32"/>
      <c r="Q28" s="10">
        <v>10</v>
      </c>
      <c r="R28" s="32">
        <v>245</v>
      </c>
      <c r="S28" s="10"/>
      <c r="T28" s="32"/>
      <c r="U28" s="10"/>
      <c r="V28" s="32"/>
      <c r="W28" s="10"/>
      <c r="X28" s="32"/>
      <c r="Y28" s="10">
        <v>6</v>
      </c>
      <c r="Z28" s="32">
        <v>235</v>
      </c>
      <c r="AA28" s="10"/>
      <c r="AB28" s="32"/>
      <c r="AC28" s="10"/>
      <c r="AD28" s="32"/>
      <c r="AE28" s="10"/>
      <c r="AF28" s="32"/>
      <c r="AG28" s="10"/>
      <c r="AH28" s="32"/>
      <c r="AI28" s="10">
        <v>-10</v>
      </c>
      <c r="AJ28" s="32">
        <v>145</v>
      </c>
      <c r="AK28" s="10"/>
      <c r="AL28" s="32"/>
      <c r="AM28" s="10"/>
      <c r="AN28" s="32"/>
      <c r="AO28" s="10"/>
      <c r="AP28" s="242"/>
      <c r="AQ28" s="10"/>
      <c r="AR28" s="245"/>
      <c r="AS28" s="10"/>
      <c r="AT28" s="11"/>
      <c r="AU28" s="24">
        <v>44500</v>
      </c>
      <c r="AV28" s="41">
        <v>14</v>
      </c>
      <c r="AW28" s="41">
        <f t="shared" si="0"/>
        <v>0</v>
      </c>
      <c r="AX28">
        <f t="shared" si="1"/>
        <v>4</v>
      </c>
      <c r="AY28">
        <f t="shared" ref="AY28:AY35" si="4">+AW28/AX28</f>
        <v>0</v>
      </c>
      <c r="AZ28">
        <f>+K28*2</f>
        <v>-4</v>
      </c>
    </row>
    <row r="29" spans="2:52" x14ac:dyDescent="0.25">
      <c r="B29" s="6"/>
      <c r="C29" s="10"/>
      <c r="D29" s="32"/>
      <c r="E29" s="10">
        <v>-10</v>
      </c>
      <c r="F29" s="32">
        <v>75</v>
      </c>
      <c r="G29" s="10"/>
      <c r="H29" s="32"/>
      <c r="I29" s="10"/>
      <c r="J29" s="32"/>
      <c r="K29" s="254">
        <v>1</v>
      </c>
      <c r="L29" s="255">
        <v>170</v>
      </c>
      <c r="M29" s="10"/>
      <c r="N29" s="32"/>
      <c r="O29" s="10"/>
      <c r="P29" s="32"/>
      <c r="Q29" s="10">
        <v>-6</v>
      </c>
      <c r="R29" s="32">
        <v>90</v>
      </c>
      <c r="S29" s="10"/>
      <c r="T29" s="32"/>
      <c r="U29" s="10"/>
      <c r="V29" s="32"/>
      <c r="W29" s="10"/>
      <c r="X29" s="32"/>
      <c r="Y29" s="10">
        <v>10</v>
      </c>
      <c r="Z29" s="32">
        <v>190</v>
      </c>
      <c r="AA29" s="10"/>
      <c r="AB29" s="32"/>
      <c r="AC29" s="10"/>
      <c r="AD29" s="32"/>
      <c r="AE29" s="10"/>
      <c r="AF29" s="32"/>
      <c r="AG29" s="10"/>
      <c r="AH29" s="32"/>
      <c r="AI29" s="10">
        <v>4</v>
      </c>
      <c r="AJ29" s="32">
        <v>180</v>
      </c>
      <c r="AK29" s="10"/>
      <c r="AL29" s="32"/>
      <c r="AM29" s="10"/>
      <c r="AN29" s="32"/>
      <c r="AO29" s="10"/>
      <c r="AP29" s="242"/>
      <c r="AQ29" s="10"/>
      <c r="AR29" s="245"/>
      <c r="AS29" s="10"/>
      <c r="AT29" s="11"/>
      <c r="AU29" s="24">
        <v>44500</v>
      </c>
      <c r="AV29" s="41">
        <v>14</v>
      </c>
      <c r="AW29" s="41">
        <f t="shared" si="0"/>
        <v>0</v>
      </c>
      <c r="AX29">
        <f t="shared" si="1"/>
        <v>5</v>
      </c>
      <c r="AY29">
        <f t="shared" si="4"/>
        <v>0</v>
      </c>
      <c r="AZ29">
        <f>+K29</f>
        <v>1</v>
      </c>
    </row>
    <row r="30" spans="2:52" x14ac:dyDescent="0.25">
      <c r="B30" s="6"/>
      <c r="C30" s="10"/>
      <c r="D30" s="32"/>
      <c r="E30" s="10"/>
      <c r="F30" s="32"/>
      <c r="G30" s="10"/>
      <c r="H30" s="32"/>
      <c r="I30" s="10"/>
      <c r="J30" s="32"/>
      <c r="K30" s="254">
        <v>-2.5</v>
      </c>
      <c r="L30" s="255">
        <v>170</v>
      </c>
      <c r="M30" s="10"/>
      <c r="N30" s="32"/>
      <c r="O30" s="10">
        <v>-5</v>
      </c>
      <c r="P30" s="32">
        <v>220</v>
      </c>
      <c r="Q30" s="10">
        <v>10</v>
      </c>
      <c r="R30" s="32">
        <v>410</v>
      </c>
      <c r="S30" s="10"/>
      <c r="T30" s="32"/>
      <c r="U30" s="10">
        <v>0</v>
      </c>
      <c r="V30" s="32">
        <v>230</v>
      </c>
      <c r="W30" s="10"/>
      <c r="X30" s="32"/>
      <c r="Y30" s="10"/>
      <c r="Z30" s="32"/>
      <c r="AA30" s="10"/>
      <c r="AB30" s="32"/>
      <c r="AC30" s="10"/>
      <c r="AD30" s="32"/>
      <c r="AE30" s="10"/>
      <c r="AF30" s="32"/>
      <c r="AG30" s="10"/>
      <c r="AH30" s="32"/>
      <c r="AI30" s="10"/>
      <c r="AJ30" s="32"/>
      <c r="AK30" s="10"/>
      <c r="AL30" s="32"/>
      <c r="AM30" s="10"/>
      <c r="AN30" s="32"/>
      <c r="AO30" s="10"/>
      <c r="AP30" s="242"/>
      <c r="AQ30" s="10"/>
      <c r="AR30" s="245"/>
      <c r="AS30" s="10"/>
      <c r="AT30" s="11"/>
      <c r="AU30" s="24">
        <v>44500</v>
      </c>
      <c r="AV30" s="41">
        <v>14</v>
      </c>
      <c r="AW30" s="41">
        <f t="shared" si="0"/>
        <v>0</v>
      </c>
      <c r="AX30">
        <f t="shared" si="1"/>
        <v>4</v>
      </c>
      <c r="AY30">
        <f t="shared" si="4"/>
        <v>0</v>
      </c>
      <c r="AZ30">
        <f>+K30</f>
        <v>-2.5</v>
      </c>
    </row>
    <row r="31" spans="2:52" x14ac:dyDescent="0.25">
      <c r="B31" s="6"/>
      <c r="C31" s="10"/>
      <c r="D31" s="32"/>
      <c r="E31" s="10">
        <v>-2</v>
      </c>
      <c r="F31" s="32">
        <v>222</v>
      </c>
      <c r="G31" s="10"/>
      <c r="H31" s="32"/>
      <c r="I31" s="10"/>
      <c r="J31" s="32"/>
      <c r="K31" s="254">
        <v>-3</v>
      </c>
      <c r="L31" s="255">
        <v>170</v>
      </c>
      <c r="M31" s="10"/>
      <c r="N31" s="32"/>
      <c r="O31" s="10">
        <v>10</v>
      </c>
      <c r="P31" s="32">
        <v>255</v>
      </c>
      <c r="Q31" s="10">
        <v>-6</v>
      </c>
      <c r="R31" s="32">
        <v>155</v>
      </c>
      <c r="S31" s="10"/>
      <c r="T31" s="32"/>
      <c r="U31" s="10"/>
      <c r="V31" s="32"/>
      <c r="W31" s="10"/>
      <c r="X31" s="32"/>
      <c r="Y31" s="10"/>
      <c r="Z31" s="32"/>
      <c r="AA31" s="10"/>
      <c r="AB31" s="32"/>
      <c r="AC31" s="10"/>
      <c r="AD31" s="32"/>
      <c r="AE31" s="10"/>
      <c r="AF31" s="32"/>
      <c r="AG31" s="10"/>
      <c r="AH31" s="32"/>
      <c r="AI31" s="10">
        <v>4</v>
      </c>
      <c r="AJ31" s="32">
        <v>225</v>
      </c>
      <c r="AK31" s="10"/>
      <c r="AL31" s="32"/>
      <c r="AM31" s="10"/>
      <c r="AN31" s="32"/>
      <c r="AO31" s="10"/>
      <c r="AP31" s="242"/>
      <c r="AQ31" s="10"/>
      <c r="AR31" s="245"/>
      <c r="AS31" s="10"/>
      <c r="AT31" s="11"/>
      <c r="AU31" s="24">
        <v>44500</v>
      </c>
      <c r="AV31" s="41">
        <v>14</v>
      </c>
      <c r="AW31" s="41">
        <f t="shared" si="0"/>
        <v>0</v>
      </c>
      <c r="AX31">
        <f t="shared" si="1"/>
        <v>5</v>
      </c>
      <c r="AY31">
        <f t="shared" si="4"/>
        <v>0</v>
      </c>
      <c r="AZ31">
        <f>+K31</f>
        <v>-3</v>
      </c>
    </row>
    <row r="32" spans="2:52" x14ac:dyDescent="0.25">
      <c r="B32" s="6"/>
      <c r="C32" s="10"/>
      <c r="D32" s="32"/>
      <c r="E32" s="10">
        <v>6</v>
      </c>
      <c r="F32" s="32">
        <v>250</v>
      </c>
      <c r="G32" s="10"/>
      <c r="H32" s="32"/>
      <c r="I32" s="10"/>
      <c r="J32" s="32"/>
      <c r="K32" s="256">
        <f>+(-10-6-2)/3</f>
        <v>-6</v>
      </c>
      <c r="L32" s="264">
        <f>+(120+100+150)/3</f>
        <v>123.33333333333333</v>
      </c>
      <c r="M32" s="10"/>
      <c r="N32" s="32"/>
      <c r="O32" s="10"/>
      <c r="P32" s="32"/>
      <c r="Q32" s="10"/>
      <c r="R32" s="32"/>
      <c r="S32" s="10"/>
      <c r="T32" s="32"/>
      <c r="U32" s="10">
        <v>2</v>
      </c>
      <c r="V32" s="32">
        <v>200</v>
      </c>
      <c r="W32" s="10"/>
      <c r="X32" s="32"/>
      <c r="Y32" s="10"/>
      <c r="Z32" s="32"/>
      <c r="AA32" s="10">
        <v>10</v>
      </c>
      <c r="AB32" s="32">
        <v>260</v>
      </c>
      <c r="AC32" s="10"/>
      <c r="AD32" s="32"/>
      <c r="AE32" s="10"/>
      <c r="AF32" s="32"/>
      <c r="AG32" s="10"/>
      <c r="AH32" s="32"/>
      <c r="AI32" s="10"/>
      <c r="AJ32" s="32"/>
      <c r="AK32" s="10"/>
      <c r="AL32" s="32"/>
      <c r="AM32" s="10"/>
      <c r="AN32" s="32"/>
      <c r="AO32" s="10"/>
      <c r="AP32" s="242"/>
      <c r="AQ32" s="10"/>
      <c r="AR32" s="245"/>
      <c r="AS32" s="10"/>
      <c r="AT32" s="11"/>
      <c r="AU32" s="24">
        <v>44501</v>
      </c>
      <c r="AV32" s="41">
        <v>15</v>
      </c>
      <c r="AW32" s="41">
        <f t="shared" si="0"/>
        <v>0</v>
      </c>
      <c r="AX32">
        <f t="shared" si="1"/>
        <v>4</v>
      </c>
      <c r="AY32">
        <f t="shared" si="4"/>
        <v>0</v>
      </c>
      <c r="AZ32">
        <f>+K32*2</f>
        <v>-12</v>
      </c>
    </row>
    <row r="33" spans="2:52" x14ac:dyDescent="0.25">
      <c r="B33" s="6"/>
      <c r="C33" s="10"/>
      <c r="D33" s="32"/>
      <c r="E33" s="10"/>
      <c r="F33" s="32"/>
      <c r="G33" s="10"/>
      <c r="H33" s="32"/>
      <c r="I33" s="10"/>
      <c r="J33" s="32"/>
      <c r="K33" s="254">
        <f>+(-5+0)/2</f>
        <v>-2.5</v>
      </c>
      <c r="L33" s="255">
        <f>+(170+170)/2</f>
        <v>170</v>
      </c>
      <c r="M33" s="10"/>
      <c r="N33" s="32"/>
      <c r="O33" s="10">
        <v>5</v>
      </c>
      <c r="P33" s="32">
        <v>360</v>
      </c>
      <c r="Q33" s="10">
        <v>10</v>
      </c>
      <c r="R33" s="32">
        <v>425</v>
      </c>
      <c r="S33" s="10"/>
      <c r="T33" s="32"/>
      <c r="U33" s="10">
        <v>-10</v>
      </c>
      <c r="V33" s="32">
        <v>180</v>
      </c>
      <c r="W33" s="10"/>
      <c r="X33" s="32"/>
      <c r="Y33" s="10"/>
      <c r="Z33" s="32"/>
      <c r="AA33" s="10"/>
      <c r="AB33" s="32"/>
      <c r="AC33" s="10"/>
      <c r="AD33" s="32"/>
      <c r="AE33" s="10"/>
      <c r="AF33" s="32"/>
      <c r="AG33" s="10"/>
      <c r="AH33" s="32"/>
      <c r="AI33" s="10"/>
      <c r="AJ33" s="32"/>
      <c r="AK33" s="10"/>
      <c r="AL33" s="32"/>
      <c r="AM33" s="10"/>
      <c r="AN33" s="32"/>
      <c r="AO33" s="10"/>
      <c r="AP33" s="242"/>
      <c r="AQ33" s="10"/>
      <c r="AR33" s="245"/>
      <c r="AS33" s="10"/>
      <c r="AT33" s="11"/>
      <c r="AU33" s="24">
        <v>44501</v>
      </c>
      <c r="AV33" s="41">
        <v>15</v>
      </c>
      <c r="AW33" s="41">
        <f t="shared" si="0"/>
        <v>0</v>
      </c>
      <c r="AX33">
        <f t="shared" si="1"/>
        <v>4</v>
      </c>
      <c r="AY33">
        <f t="shared" si="4"/>
        <v>0</v>
      </c>
      <c r="AZ33">
        <f>+K33</f>
        <v>-2.5</v>
      </c>
    </row>
    <row r="34" spans="2:52" x14ac:dyDescent="0.25">
      <c r="B34" s="6"/>
      <c r="C34" s="10"/>
      <c r="D34" s="32"/>
      <c r="E34" s="10">
        <v>2</v>
      </c>
      <c r="F34" s="32">
        <v>145</v>
      </c>
      <c r="G34" s="10"/>
      <c r="H34" s="32"/>
      <c r="I34" s="10"/>
      <c r="J34" s="32"/>
      <c r="K34" s="254">
        <f>+(6-6)/2</f>
        <v>0</v>
      </c>
      <c r="L34" s="255">
        <f>+(170+170)/2</f>
        <v>170</v>
      </c>
      <c r="M34" s="10"/>
      <c r="N34" s="32"/>
      <c r="O34" s="10">
        <v>10</v>
      </c>
      <c r="P34" s="32">
        <v>260</v>
      </c>
      <c r="Q34" s="10"/>
      <c r="R34" s="32"/>
      <c r="S34" s="10"/>
      <c r="T34" s="32"/>
      <c r="U34" s="10">
        <v>-10</v>
      </c>
      <c r="V34" s="32">
        <v>105</v>
      </c>
      <c r="W34" s="10"/>
      <c r="X34" s="32"/>
      <c r="Y34" s="10"/>
      <c r="Z34" s="32"/>
      <c r="AA34" s="10"/>
      <c r="AB34" s="32"/>
      <c r="AC34" s="10"/>
      <c r="AD34" s="32"/>
      <c r="AE34" s="10"/>
      <c r="AF34" s="32"/>
      <c r="AG34" s="10"/>
      <c r="AH34" s="32"/>
      <c r="AI34" s="10"/>
      <c r="AJ34" s="32"/>
      <c r="AK34" s="10"/>
      <c r="AL34" s="32"/>
      <c r="AM34" s="10"/>
      <c r="AN34" s="32"/>
      <c r="AO34" s="10"/>
      <c r="AP34" s="242"/>
      <c r="AQ34" s="10">
        <v>-2</v>
      </c>
      <c r="AR34" s="245">
        <v>135</v>
      </c>
      <c r="AS34" s="10"/>
      <c r="AT34" s="11"/>
      <c r="AU34" s="24">
        <v>44501</v>
      </c>
      <c r="AV34" s="41">
        <v>15</v>
      </c>
      <c r="AW34" s="41">
        <f t="shared" si="0"/>
        <v>0</v>
      </c>
      <c r="AX34">
        <f>COUNT(C34:AT34)/2</f>
        <v>5</v>
      </c>
      <c r="AY34">
        <f t="shared" si="4"/>
        <v>0</v>
      </c>
      <c r="AZ34">
        <f>+K34</f>
        <v>0</v>
      </c>
    </row>
    <row r="35" spans="2:52" x14ac:dyDescent="0.25">
      <c r="B35" s="6"/>
      <c r="C35" s="10"/>
      <c r="D35" s="32"/>
      <c r="E35" s="10"/>
      <c r="F35" s="32"/>
      <c r="G35" s="10"/>
      <c r="H35" s="32"/>
      <c r="I35" s="10"/>
      <c r="J35" s="32"/>
      <c r="K35" s="256">
        <f>+(6+10-8)/3</f>
        <v>2.6666666666666665</v>
      </c>
      <c r="L35" s="264">
        <f>+(250+280+105)/3</f>
        <v>211.66666666666666</v>
      </c>
      <c r="M35" s="10"/>
      <c r="N35" s="32"/>
      <c r="O35" s="10"/>
      <c r="P35" s="32"/>
      <c r="Q35" s="10">
        <v>-2</v>
      </c>
      <c r="R35" s="32">
        <v>200</v>
      </c>
      <c r="S35" s="10"/>
      <c r="T35" s="32"/>
      <c r="U35" s="10"/>
      <c r="V35" s="32"/>
      <c r="W35" s="10"/>
      <c r="X35" s="32"/>
      <c r="Y35" s="10"/>
      <c r="Z35" s="32"/>
      <c r="AA35" s="10">
        <v>2</v>
      </c>
      <c r="AB35" s="32">
        <v>240</v>
      </c>
      <c r="AC35" s="10"/>
      <c r="AD35" s="32"/>
      <c r="AE35" s="10">
        <v>-8</v>
      </c>
      <c r="AF35" s="32">
        <v>160</v>
      </c>
      <c r="AG35" s="10"/>
      <c r="AH35" s="32"/>
      <c r="AI35" s="10"/>
      <c r="AJ35" s="32"/>
      <c r="AK35" s="10"/>
      <c r="AL35" s="32"/>
      <c r="AM35" s="10"/>
      <c r="AN35" s="32"/>
      <c r="AO35" s="10"/>
      <c r="AP35" s="242"/>
      <c r="AQ35" s="10"/>
      <c r="AR35" s="245"/>
      <c r="AS35" s="10"/>
      <c r="AT35" s="11"/>
      <c r="AU35" s="24">
        <v>44501</v>
      </c>
      <c r="AV35" s="41">
        <v>15</v>
      </c>
      <c r="AW35" s="41">
        <f t="shared" si="0"/>
        <v>-8.8817841970012523E-16</v>
      </c>
      <c r="AX35">
        <f>COUNT(C35:AT35)/2</f>
        <v>4</v>
      </c>
      <c r="AY35">
        <f t="shared" si="4"/>
        <v>-2.2204460492503131E-16</v>
      </c>
      <c r="AZ35">
        <f>+K35*2</f>
        <v>5.333333333333333</v>
      </c>
    </row>
    <row r="36" spans="2:52" x14ac:dyDescent="0.25">
      <c r="B36" s="6"/>
      <c r="C36" s="10">
        <v>-8</v>
      </c>
      <c r="D36" s="32">
        <v>110</v>
      </c>
      <c r="E36" s="10"/>
      <c r="F36" s="32"/>
      <c r="G36" s="10"/>
      <c r="H36" s="32"/>
      <c r="I36" s="10"/>
      <c r="J36" s="32"/>
      <c r="K36" s="256">
        <f>+(-2+2+6)/3</f>
        <v>2</v>
      </c>
      <c r="L36" s="264">
        <f>+(210+220+250)/3</f>
        <v>226.66666666666666</v>
      </c>
      <c r="M36" s="10"/>
      <c r="N36" s="32"/>
      <c r="O36" s="10"/>
      <c r="P36" s="32"/>
      <c r="Q36" s="10">
        <v>10</v>
      </c>
      <c r="R36" s="32">
        <v>310</v>
      </c>
      <c r="S36" s="10"/>
      <c r="T36" s="32"/>
      <c r="U36" s="10"/>
      <c r="V36" s="32"/>
      <c r="W36" s="10"/>
      <c r="X36" s="32"/>
      <c r="Y36" s="10"/>
      <c r="Z36" s="32"/>
      <c r="AA36" s="10"/>
      <c r="AB36" s="32"/>
      <c r="AC36" s="10">
        <v>-8</v>
      </c>
      <c r="AD36" s="32">
        <v>110</v>
      </c>
      <c r="AE36" s="10"/>
      <c r="AF36" s="32"/>
      <c r="AG36" s="10"/>
      <c r="AH36" s="32"/>
      <c r="AI36" s="10"/>
      <c r="AJ36" s="32"/>
      <c r="AK36" s="10"/>
      <c r="AL36" s="32"/>
      <c r="AM36" s="10"/>
      <c r="AN36" s="32"/>
      <c r="AO36" s="10"/>
      <c r="AP36" s="242"/>
      <c r="AQ36" s="10"/>
      <c r="AR36" s="245"/>
      <c r="AS36" s="10"/>
      <c r="AT36" s="11"/>
      <c r="AU36" s="28">
        <v>44504</v>
      </c>
      <c r="AV36" s="41">
        <v>16</v>
      </c>
      <c r="AW36" s="41">
        <f t="shared" si="0"/>
        <v>0</v>
      </c>
      <c r="AX36">
        <f t="shared" ref="AX36:AX53" si="5">COUNT(C36:AT36)/2</f>
        <v>4</v>
      </c>
      <c r="AY36">
        <f t="shared" ref="AY36:AY45" si="6">+AW36/AX36</f>
        <v>0</v>
      </c>
      <c r="AZ36">
        <f>+K36*2</f>
        <v>4</v>
      </c>
    </row>
    <row r="37" spans="2:52" x14ac:dyDescent="0.25">
      <c r="B37" s="6"/>
      <c r="C37" s="10">
        <v>6</v>
      </c>
      <c r="D37" s="32">
        <v>200</v>
      </c>
      <c r="E37" s="10"/>
      <c r="F37" s="32"/>
      <c r="G37" s="10"/>
      <c r="H37" s="32"/>
      <c r="I37" s="10"/>
      <c r="J37" s="32"/>
      <c r="K37" s="254">
        <f>+(2-6)/2</f>
        <v>-2</v>
      </c>
      <c r="L37" s="255">
        <f>+(160+140)/2</f>
        <v>150</v>
      </c>
      <c r="M37" s="10"/>
      <c r="N37" s="32"/>
      <c r="O37" s="10"/>
      <c r="P37" s="32"/>
      <c r="Q37" s="10">
        <v>10</v>
      </c>
      <c r="R37" s="32">
        <v>230</v>
      </c>
      <c r="S37" s="10"/>
      <c r="T37" s="32"/>
      <c r="U37" s="10"/>
      <c r="V37" s="32"/>
      <c r="W37" s="10"/>
      <c r="X37" s="32"/>
      <c r="Y37" s="10"/>
      <c r="Z37" s="32"/>
      <c r="AA37" s="10">
        <v>-2</v>
      </c>
      <c r="AB37" s="32">
        <v>150</v>
      </c>
      <c r="AC37" s="10">
        <v>-10</v>
      </c>
      <c r="AD37" s="32">
        <v>100</v>
      </c>
      <c r="AE37" s="10"/>
      <c r="AF37" s="32"/>
      <c r="AG37" s="10"/>
      <c r="AH37" s="32"/>
      <c r="AI37" s="10"/>
      <c r="AJ37" s="32"/>
      <c r="AK37" s="10"/>
      <c r="AL37" s="32"/>
      <c r="AM37" s="10"/>
      <c r="AN37" s="32"/>
      <c r="AO37" s="10"/>
      <c r="AP37" s="242"/>
      <c r="AQ37" s="10"/>
      <c r="AR37" s="245"/>
      <c r="AS37" s="10"/>
      <c r="AT37" s="11"/>
      <c r="AU37" s="28">
        <v>44504</v>
      </c>
      <c r="AV37" s="41">
        <v>16</v>
      </c>
      <c r="AW37" s="41">
        <f t="shared" si="0"/>
        <v>0</v>
      </c>
      <c r="AX37">
        <f t="shared" si="5"/>
        <v>5</v>
      </c>
      <c r="AY37">
        <f t="shared" si="6"/>
        <v>0</v>
      </c>
      <c r="AZ37">
        <f>+K37</f>
        <v>-2</v>
      </c>
    </row>
    <row r="38" spans="2:52" x14ac:dyDescent="0.25">
      <c r="B38" s="6"/>
      <c r="C38" s="10"/>
      <c r="D38" s="32"/>
      <c r="E38" s="10"/>
      <c r="F38" s="32"/>
      <c r="G38" s="10"/>
      <c r="H38" s="32"/>
      <c r="I38" s="10"/>
      <c r="J38" s="32"/>
      <c r="K38" s="256">
        <f>+(-4-4+6)/3</f>
        <v>-0.66666666666666663</v>
      </c>
      <c r="L38" s="264">
        <f>+(160+160+220)/3</f>
        <v>180</v>
      </c>
      <c r="M38" s="10"/>
      <c r="N38" s="32"/>
      <c r="O38" s="10"/>
      <c r="P38" s="32"/>
      <c r="Q38" s="10">
        <v>10</v>
      </c>
      <c r="R38" s="32">
        <v>310</v>
      </c>
      <c r="S38" s="10"/>
      <c r="T38" s="32"/>
      <c r="U38" s="10"/>
      <c r="V38" s="32"/>
      <c r="W38" s="10"/>
      <c r="X38" s="32"/>
      <c r="Y38" s="10"/>
      <c r="Z38" s="32"/>
      <c r="AA38" s="10">
        <v>-10</v>
      </c>
      <c r="AB38" s="32">
        <v>120</v>
      </c>
      <c r="AC38" s="10">
        <v>2</v>
      </c>
      <c r="AD38" s="32">
        <v>170</v>
      </c>
      <c r="AE38" s="10"/>
      <c r="AF38" s="32"/>
      <c r="AG38" s="10"/>
      <c r="AH38" s="32"/>
      <c r="AI38" s="10"/>
      <c r="AJ38" s="32"/>
      <c r="AK38" s="10"/>
      <c r="AL38" s="32"/>
      <c r="AM38" s="10"/>
      <c r="AN38" s="32"/>
      <c r="AO38" s="10"/>
      <c r="AP38" s="242"/>
      <c r="AQ38" s="10"/>
      <c r="AR38" s="245"/>
      <c r="AS38" s="10"/>
      <c r="AT38" s="11"/>
      <c r="AU38" s="28">
        <v>44504</v>
      </c>
      <c r="AV38" s="41">
        <v>16</v>
      </c>
      <c r="AW38" s="41">
        <f t="shared" si="0"/>
        <v>0</v>
      </c>
      <c r="AX38">
        <f t="shared" si="5"/>
        <v>4</v>
      </c>
      <c r="AY38">
        <f t="shared" si="6"/>
        <v>0</v>
      </c>
      <c r="AZ38">
        <f>+K38*2</f>
        <v>-1.3333333333333333</v>
      </c>
    </row>
    <row r="39" spans="2:52" x14ac:dyDescent="0.25">
      <c r="B39" s="6"/>
      <c r="C39" s="10">
        <v>5</v>
      </c>
      <c r="D39" s="32">
        <v>290</v>
      </c>
      <c r="E39" s="10"/>
      <c r="F39" s="32"/>
      <c r="G39" s="10"/>
      <c r="H39" s="32"/>
      <c r="I39" s="10"/>
      <c r="J39" s="32"/>
      <c r="K39" s="254">
        <f>+(0-10)/2</f>
        <v>-5</v>
      </c>
      <c r="L39" s="255">
        <f>+(260+60)/2</f>
        <v>160</v>
      </c>
      <c r="M39" s="10"/>
      <c r="N39" s="32"/>
      <c r="O39" s="10"/>
      <c r="P39" s="32"/>
      <c r="Q39" s="10">
        <v>10</v>
      </c>
      <c r="R39" s="32">
        <v>300</v>
      </c>
      <c r="S39" s="10"/>
      <c r="T39" s="32"/>
      <c r="U39" s="10"/>
      <c r="V39" s="32"/>
      <c r="W39" s="10"/>
      <c r="X39" s="32"/>
      <c r="Y39" s="10"/>
      <c r="Z39" s="32"/>
      <c r="AA39" s="10"/>
      <c r="AB39" s="32"/>
      <c r="AC39" s="10">
        <v>-5</v>
      </c>
      <c r="AD39" s="32">
        <v>170</v>
      </c>
      <c r="AE39" s="10"/>
      <c r="AF39" s="32"/>
      <c r="AG39" s="10"/>
      <c r="AH39" s="32"/>
      <c r="AI39" s="10"/>
      <c r="AJ39" s="32"/>
      <c r="AK39" s="10"/>
      <c r="AL39" s="32"/>
      <c r="AM39" s="10"/>
      <c r="AN39" s="32"/>
      <c r="AO39" s="10"/>
      <c r="AP39" s="242"/>
      <c r="AQ39" s="10"/>
      <c r="AR39" s="245"/>
      <c r="AS39" s="10"/>
      <c r="AT39" s="11"/>
      <c r="AU39" s="28">
        <v>44506</v>
      </c>
      <c r="AV39" s="41">
        <v>17</v>
      </c>
      <c r="AW39" s="41">
        <f t="shared" si="0"/>
        <v>0</v>
      </c>
      <c r="AX39">
        <f t="shared" si="5"/>
        <v>4</v>
      </c>
      <c r="AY39">
        <f t="shared" si="6"/>
        <v>0</v>
      </c>
      <c r="AZ39">
        <f>+K39</f>
        <v>-5</v>
      </c>
    </row>
    <row r="40" spans="2:52" x14ac:dyDescent="0.25">
      <c r="B40" s="6"/>
      <c r="C40" s="10">
        <v>-2</v>
      </c>
      <c r="D40" s="32">
        <v>140</v>
      </c>
      <c r="E40" s="10"/>
      <c r="F40" s="32"/>
      <c r="G40" s="10"/>
      <c r="H40" s="32"/>
      <c r="I40" s="10"/>
      <c r="J40" s="32"/>
      <c r="K40" s="256">
        <f>+(-6+6+2)/3</f>
        <v>0.66666666666666663</v>
      </c>
      <c r="L40" s="264">
        <f>+(110+220+170)/3</f>
        <v>166.66666666666666</v>
      </c>
      <c r="M40" s="10"/>
      <c r="N40" s="32"/>
      <c r="O40" s="10"/>
      <c r="P40" s="32"/>
      <c r="Q40" s="10">
        <v>10</v>
      </c>
      <c r="R40" s="32">
        <v>270</v>
      </c>
      <c r="S40" s="10"/>
      <c r="T40" s="32"/>
      <c r="U40" s="10"/>
      <c r="V40" s="32"/>
      <c r="W40" s="10"/>
      <c r="X40" s="32"/>
      <c r="Y40" s="10"/>
      <c r="Z40" s="32"/>
      <c r="AA40" s="10"/>
      <c r="AB40" s="32"/>
      <c r="AC40" s="10">
        <v>-10</v>
      </c>
      <c r="AD40" s="32">
        <v>30</v>
      </c>
      <c r="AE40" s="10"/>
      <c r="AF40" s="32"/>
      <c r="AG40" s="10"/>
      <c r="AH40" s="32"/>
      <c r="AI40" s="10"/>
      <c r="AJ40" s="32"/>
      <c r="AK40" s="10"/>
      <c r="AL40" s="32"/>
      <c r="AM40" s="10"/>
      <c r="AN40" s="32"/>
      <c r="AO40" s="10"/>
      <c r="AP40" s="242"/>
      <c r="AQ40" s="10"/>
      <c r="AR40" s="245"/>
      <c r="AS40" s="10"/>
      <c r="AT40" s="11"/>
      <c r="AU40" s="28">
        <v>44506</v>
      </c>
      <c r="AV40" s="41">
        <v>17</v>
      </c>
      <c r="AW40" s="41">
        <f t="shared" si="0"/>
        <v>0</v>
      </c>
      <c r="AX40">
        <f t="shared" si="5"/>
        <v>4</v>
      </c>
      <c r="AY40">
        <f t="shared" si="6"/>
        <v>0</v>
      </c>
      <c r="AZ40">
        <f t="shared" ref="AZ40:AZ45" si="7">+K40*2</f>
        <v>1.3333333333333333</v>
      </c>
    </row>
    <row r="41" spans="2:52" x14ac:dyDescent="0.25">
      <c r="B41" s="6"/>
      <c r="C41" s="10">
        <v>-2</v>
      </c>
      <c r="D41" s="32">
        <v>200</v>
      </c>
      <c r="E41" s="10"/>
      <c r="F41" s="32"/>
      <c r="G41" s="10"/>
      <c r="H41" s="32"/>
      <c r="I41" s="10"/>
      <c r="J41" s="32"/>
      <c r="K41" s="256">
        <f>+(-6+2-10)/3</f>
        <v>-4.666666666666667</v>
      </c>
      <c r="L41" s="264">
        <f>+(130+210+100)/3</f>
        <v>146.66666666666666</v>
      </c>
      <c r="M41" s="10">
        <v>6</v>
      </c>
      <c r="N41" s="32">
        <v>240</v>
      </c>
      <c r="O41" s="10"/>
      <c r="P41" s="32"/>
      <c r="Q41" s="10"/>
      <c r="R41" s="32"/>
      <c r="S41" s="10"/>
      <c r="T41" s="32"/>
      <c r="U41" s="10">
        <v>10</v>
      </c>
      <c r="V41" s="32">
        <v>280</v>
      </c>
      <c r="W41" s="10"/>
      <c r="X41" s="32"/>
      <c r="Y41" s="10"/>
      <c r="Z41" s="32"/>
      <c r="AA41" s="10"/>
      <c r="AB41" s="32"/>
      <c r="AC41" s="10"/>
      <c r="AD41" s="32"/>
      <c r="AE41" s="10"/>
      <c r="AF41" s="32"/>
      <c r="AG41" s="10"/>
      <c r="AH41" s="32"/>
      <c r="AI41" s="10"/>
      <c r="AJ41" s="32"/>
      <c r="AK41" s="10"/>
      <c r="AL41" s="32"/>
      <c r="AM41" s="10"/>
      <c r="AN41" s="32"/>
      <c r="AO41" s="10"/>
      <c r="AP41" s="242"/>
      <c r="AQ41" s="10"/>
      <c r="AR41" s="245"/>
      <c r="AS41" s="10"/>
      <c r="AT41" s="11"/>
      <c r="AU41" s="28">
        <v>44507</v>
      </c>
      <c r="AV41" s="41">
        <v>18</v>
      </c>
      <c r="AW41" s="41">
        <f t="shared" si="0"/>
        <v>-1.7763568394002505E-15</v>
      </c>
      <c r="AX41">
        <f t="shared" si="5"/>
        <v>4</v>
      </c>
      <c r="AY41">
        <f t="shared" si="6"/>
        <v>-4.4408920985006262E-16</v>
      </c>
      <c r="AZ41">
        <f t="shared" si="7"/>
        <v>-9.3333333333333339</v>
      </c>
    </row>
    <row r="42" spans="2:52" x14ac:dyDescent="0.25">
      <c r="B42" s="6"/>
      <c r="C42" s="10"/>
      <c r="D42" s="32"/>
      <c r="E42" s="10">
        <v>6</v>
      </c>
      <c r="F42" s="32">
        <v>230</v>
      </c>
      <c r="G42" s="10"/>
      <c r="H42" s="32"/>
      <c r="I42" s="10"/>
      <c r="J42" s="32"/>
      <c r="K42" s="256">
        <f>+(6-10+6)/3</f>
        <v>0.66666666666666663</v>
      </c>
      <c r="L42" s="264">
        <f>+(230+130+230)/3</f>
        <v>196.66666666666666</v>
      </c>
      <c r="M42" s="10"/>
      <c r="N42" s="32"/>
      <c r="O42" s="10">
        <v>-2</v>
      </c>
      <c r="P42" s="32">
        <v>210</v>
      </c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>
        <v>-6</v>
      </c>
      <c r="AB42" s="32">
        <v>190</v>
      </c>
      <c r="AC42" s="10"/>
      <c r="AD42" s="32"/>
      <c r="AE42" s="10"/>
      <c r="AF42" s="32"/>
      <c r="AG42" s="10"/>
      <c r="AH42" s="32"/>
      <c r="AI42" s="10"/>
      <c r="AJ42" s="32"/>
      <c r="AK42" s="10"/>
      <c r="AL42" s="32"/>
      <c r="AM42" s="10"/>
      <c r="AN42" s="32"/>
      <c r="AO42" s="10"/>
      <c r="AP42" s="242"/>
      <c r="AQ42" s="10"/>
      <c r="AR42" s="245"/>
      <c r="AS42" s="10"/>
      <c r="AT42" s="11"/>
      <c r="AU42" s="28">
        <v>44508</v>
      </c>
      <c r="AV42" s="41">
        <v>19</v>
      </c>
      <c r="AW42" s="41">
        <f t="shared" si="0"/>
        <v>0</v>
      </c>
      <c r="AX42">
        <f t="shared" si="5"/>
        <v>4</v>
      </c>
      <c r="AY42">
        <f t="shared" si="6"/>
        <v>0</v>
      </c>
      <c r="AZ42">
        <f t="shared" si="7"/>
        <v>1.3333333333333333</v>
      </c>
    </row>
    <row r="43" spans="2:52" x14ac:dyDescent="0.25">
      <c r="B43" s="6"/>
      <c r="C43" s="10"/>
      <c r="D43" s="32"/>
      <c r="E43" s="10"/>
      <c r="F43" s="32"/>
      <c r="G43" s="10"/>
      <c r="H43" s="32"/>
      <c r="I43" s="10"/>
      <c r="J43" s="32"/>
      <c r="K43" s="256">
        <f>+(10+2-10)/3</f>
        <v>0.66666666666666663</v>
      </c>
      <c r="L43" s="264">
        <f>+(245+185+165)/3</f>
        <v>198.33333333333334</v>
      </c>
      <c r="M43" s="10"/>
      <c r="N43" s="32"/>
      <c r="O43" s="10">
        <v>-6</v>
      </c>
      <c r="P43" s="32">
        <v>170</v>
      </c>
      <c r="Q43" s="10">
        <v>6</v>
      </c>
      <c r="R43" s="32">
        <v>210</v>
      </c>
      <c r="S43" s="10"/>
      <c r="T43" s="32"/>
      <c r="U43" s="10"/>
      <c r="V43" s="32"/>
      <c r="W43" s="10"/>
      <c r="X43" s="32"/>
      <c r="Y43" s="10"/>
      <c r="Z43" s="32"/>
      <c r="AA43" s="10"/>
      <c r="AB43" s="32"/>
      <c r="AC43" s="10"/>
      <c r="AD43" s="32"/>
      <c r="AE43" s="10">
        <v>-2</v>
      </c>
      <c r="AF43" s="32">
        <v>180</v>
      </c>
      <c r="AG43" s="10"/>
      <c r="AH43" s="32"/>
      <c r="AI43" s="10"/>
      <c r="AJ43" s="32"/>
      <c r="AK43" s="10"/>
      <c r="AL43" s="32"/>
      <c r="AM43" s="10"/>
      <c r="AN43" s="32"/>
      <c r="AO43" s="10"/>
      <c r="AP43" s="242"/>
      <c r="AQ43" s="10"/>
      <c r="AR43" s="245"/>
      <c r="AS43" s="10"/>
      <c r="AT43" s="11"/>
      <c r="AU43" s="28">
        <v>44510</v>
      </c>
      <c r="AV43" s="41">
        <v>20</v>
      </c>
      <c r="AW43" s="41">
        <f t="shared" si="0"/>
        <v>-2.2204460492503131E-16</v>
      </c>
      <c r="AX43">
        <f t="shared" si="5"/>
        <v>4</v>
      </c>
      <c r="AY43">
        <f t="shared" si="6"/>
        <v>-5.5511151231257827E-17</v>
      </c>
      <c r="AZ43">
        <f t="shared" si="7"/>
        <v>1.3333333333333333</v>
      </c>
    </row>
    <row r="44" spans="2:52" x14ac:dyDescent="0.25">
      <c r="B44" s="6"/>
      <c r="C44" s="10">
        <v>2</v>
      </c>
      <c r="D44" s="32">
        <v>180</v>
      </c>
      <c r="E44" s="10"/>
      <c r="F44" s="32"/>
      <c r="G44" s="10"/>
      <c r="H44" s="32"/>
      <c r="I44" s="10"/>
      <c r="J44" s="32"/>
      <c r="K44" s="256">
        <f>+(10-10-6)/3</f>
        <v>-2</v>
      </c>
      <c r="L44" s="264">
        <f>+(280+100+140)/3</f>
        <v>173.33333333333334</v>
      </c>
      <c r="M44" s="10"/>
      <c r="N44" s="32"/>
      <c r="O44" s="10"/>
      <c r="P44" s="32"/>
      <c r="Q44" s="10">
        <v>6</v>
      </c>
      <c r="R44" s="32">
        <v>200</v>
      </c>
      <c r="S44" s="10"/>
      <c r="T44" s="32"/>
      <c r="U44" s="10"/>
      <c r="V44" s="32"/>
      <c r="W44" s="10"/>
      <c r="X44" s="32"/>
      <c r="Y44" s="10"/>
      <c r="Z44" s="32"/>
      <c r="AA44" s="10"/>
      <c r="AB44" s="32"/>
      <c r="AC44" s="10"/>
      <c r="AD44" s="32"/>
      <c r="AE44" s="10"/>
      <c r="AF44" s="32"/>
      <c r="AG44" s="10"/>
      <c r="AH44" s="32"/>
      <c r="AI44" s="10"/>
      <c r="AJ44" s="32"/>
      <c r="AK44" s="10"/>
      <c r="AL44" s="32"/>
      <c r="AM44" s="10"/>
      <c r="AN44" s="32"/>
      <c r="AO44" s="10"/>
      <c r="AP44" s="242"/>
      <c r="AQ44" s="10">
        <v>-2</v>
      </c>
      <c r="AR44" s="245">
        <v>160</v>
      </c>
      <c r="AS44" s="10"/>
      <c r="AT44" s="11"/>
      <c r="AU44" s="24">
        <v>44512</v>
      </c>
      <c r="AV44" s="41">
        <v>21</v>
      </c>
      <c r="AW44" s="41">
        <f t="shared" si="0"/>
        <v>0</v>
      </c>
      <c r="AX44">
        <f t="shared" si="5"/>
        <v>4</v>
      </c>
      <c r="AY44">
        <f t="shared" si="6"/>
        <v>0</v>
      </c>
      <c r="AZ44">
        <f t="shared" si="7"/>
        <v>-4</v>
      </c>
    </row>
    <row r="45" spans="2:52" x14ac:dyDescent="0.25">
      <c r="B45" s="6"/>
      <c r="C45" s="10"/>
      <c r="D45" s="32">
        <v>240</v>
      </c>
      <c r="E45" s="10"/>
      <c r="F45" s="32"/>
      <c r="G45" s="10"/>
      <c r="H45" s="32"/>
      <c r="I45" s="10"/>
      <c r="J45" s="32"/>
      <c r="K45" s="256">
        <f>+(6+10-8)/3</f>
        <v>2.6666666666666665</v>
      </c>
      <c r="L45" s="264">
        <f>+(260+310+180)/3</f>
        <v>250</v>
      </c>
      <c r="M45" s="10"/>
      <c r="N45" s="32"/>
      <c r="O45" s="10"/>
      <c r="P45" s="32"/>
      <c r="Q45" s="10">
        <v>2</v>
      </c>
      <c r="R45" s="32">
        <v>240</v>
      </c>
      <c r="S45" s="10"/>
      <c r="T45" s="32"/>
      <c r="U45" s="10"/>
      <c r="V45" s="32"/>
      <c r="W45" s="10"/>
      <c r="X45" s="32"/>
      <c r="Y45" s="10"/>
      <c r="Z45" s="32"/>
      <c r="AA45" s="10">
        <v>-2</v>
      </c>
      <c r="AB45" s="32">
        <v>200</v>
      </c>
      <c r="AC45" s="10">
        <v>-8</v>
      </c>
      <c r="AD45" s="32">
        <v>180</v>
      </c>
      <c r="AE45" s="10"/>
      <c r="AF45" s="32"/>
      <c r="AG45" s="10"/>
      <c r="AH45" s="32"/>
      <c r="AI45" s="10"/>
      <c r="AJ45" s="32"/>
      <c r="AK45" s="10"/>
      <c r="AL45" s="32"/>
      <c r="AM45" s="10"/>
      <c r="AN45" s="32"/>
      <c r="AO45" s="10"/>
      <c r="AP45" s="242"/>
      <c r="AQ45" s="10"/>
      <c r="AR45" s="245"/>
      <c r="AS45" s="10"/>
      <c r="AT45" s="11"/>
      <c r="AU45" s="24">
        <v>44512</v>
      </c>
      <c r="AV45" s="41">
        <v>21</v>
      </c>
      <c r="AW45" s="41">
        <f t="shared" si="0"/>
        <v>0</v>
      </c>
      <c r="AX45">
        <f t="shared" si="5"/>
        <v>4.5</v>
      </c>
      <c r="AY45">
        <f t="shared" si="6"/>
        <v>0</v>
      </c>
      <c r="AZ45">
        <f t="shared" si="7"/>
        <v>5.333333333333333</v>
      </c>
    </row>
    <row r="46" spans="2:52" x14ac:dyDescent="0.25">
      <c r="B46" s="6"/>
      <c r="C46" s="10">
        <v>-4</v>
      </c>
      <c r="D46" s="32">
        <v>265</v>
      </c>
      <c r="E46" s="10"/>
      <c r="F46" s="32"/>
      <c r="G46" s="10"/>
      <c r="H46" s="32"/>
      <c r="I46" s="10"/>
      <c r="J46" s="32"/>
      <c r="K46" s="10"/>
      <c r="L46" s="32"/>
      <c r="M46" s="10"/>
      <c r="N46" s="32"/>
      <c r="O46" s="10"/>
      <c r="P46" s="32"/>
      <c r="Q46" s="10">
        <v>10</v>
      </c>
      <c r="R46" s="32">
        <v>470</v>
      </c>
      <c r="S46" s="10"/>
      <c r="T46" s="32"/>
      <c r="U46" s="10"/>
      <c r="V46" s="32"/>
      <c r="W46" s="10"/>
      <c r="X46" s="32"/>
      <c r="Y46" s="10"/>
      <c r="Z46" s="32"/>
      <c r="AA46" s="10">
        <v>-10</v>
      </c>
      <c r="AB46" s="32">
        <v>170</v>
      </c>
      <c r="AC46" s="10">
        <v>4</v>
      </c>
      <c r="AD46" s="32">
        <v>270</v>
      </c>
      <c r="AE46" s="10"/>
      <c r="AF46" s="32"/>
      <c r="AG46" s="10"/>
      <c r="AH46" s="32"/>
      <c r="AI46" s="10"/>
      <c r="AJ46" s="32"/>
      <c r="AK46" s="10"/>
      <c r="AL46" s="32"/>
      <c r="AM46" s="10"/>
      <c r="AN46" s="32"/>
      <c r="AO46" s="10"/>
      <c r="AP46" s="242"/>
      <c r="AQ46" s="10"/>
      <c r="AR46" s="245"/>
      <c r="AS46" s="10"/>
      <c r="AT46" s="11"/>
      <c r="AU46" s="24">
        <v>44513</v>
      </c>
      <c r="AV46" s="41">
        <v>22</v>
      </c>
      <c r="AW46" s="41">
        <f t="shared" si="0"/>
        <v>0</v>
      </c>
      <c r="AX46">
        <f t="shared" si="5"/>
        <v>4</v>
      </c>
    </row>
    <row r="47" spans="2:52" x14ac:dyDescent="0.25">
      <c r="B47" s="6"/>
      <c r="C47" s="10">
        <v>6</v>
      </c>
      <c r="D47" s="32">
        <v>265</v>
      </c>
      <c r="E47" s="10"/>
      <c r="F47" s="32"/>
      <c r="G47" s="10"/>
      <c r="H47" s="32"/>
      <c r="I47" s="10"/>
      <c r="J47" s="32"/>
      <c r="K47" s="254">
        <f>+(10-2)/2</f>
        <v>4</v>
      </c>
      <c r="L47" s="255">
        <f>+(315+245)/2</f>
        <v>280</v>
      </c>
      <c r="M47" s="10"/>
      <c r="N47" s="32"/>
      <c r="O47" s="10"/>
      <c r="P47" s="32"/>
      <c r="Q47" s="10">
        <v>2</v>
      </c>
      <c r="R47" s="32">
        <v>250</v>
      </c>
      <c r="S47" s="10"/>
      <c r="T47" s="32"/>
      <c r="U47" s="10"/>
      <c r="V47" s="32"/>
      <c r="W47" s="10"/>
      <c r="X47" s="32"/>
      <c r="Y47" s="10"/>
      <c r="Z47" s="32"/>
      <c r="AA47" s="10"/>
      <c r="AB47" s="32"/>
      <c r="AC47" s="10">
        <v>-10</v>
      </c>
      <c r="AD47" s="32">
        <v>100</v>
      </c>
      <c r="AE47" s="10">
        <v>-6</v>
      </c>
      <c r="AF47" s="32">
        <v>185</v>
      </c>
      <c r="AG47" s="10"/>
      <c r="AH47" s="32"/>
      <c r="AI47" s="10"/>
      <c r="AJ47" s="32"/>
      <c r="AK47" s="10"/>
      <c r="AL47" s="32"/>
      <c r="AM47" s="10"/>
      <c r="AN47" s="32"/>
      <c r="AO47" s="10"/>
      <c r="AP47" s="242"/>
      <c r="AQ47" s="10"/>
      <c r="AR47" s="245"/>
      <c r="AS47" s="10"/>
      <c r="AT47" s="11"/>
      <c r="AU47" s="24">
        <v>44513</v>
      </c>
      <c r="AV47" s="41">
        <v>22</v>
      </c>
      <c r="AW47" s="41">
        <f t="shared" si="0"/>
        <v>0</v>
      </c>
      <c r="AX47">
        <f t="shared" si="5"/>
        <v>5</v>
      </c>
      <c r="AY47">
        <f>+AW47/AX47</f>
        <v>0</v>
      </c>
      <c r="AZ47">
        <f>+K47</f>
        <v>4</v>
      </c>
    </row>
    <row r="48" spans="2:52" x14ac:dyDescent="0.25">
      <c r="B48" s="6"/>
      <c r="C48" s="10">
        <v>4</v>
      </c>
      <c r="D48" s="32">
        <v>210</v>
      </c>
      <c r="E48" s="10">
        <v>-10</v>
      </c>
      <c r="F48" s="32">
        <v>130</v>
      </c>
      <c r="G48" s="10"/>
      <c r="H48" s="32"/>
      <c r="I48" s="10"/>
      <c r="J48" s="32"/>
      <c r="K48" s="10">
        <v>-4</v>
      </c>
      <c r="L48" s="32">
        <v>170</v>
      </c>
      <c r="M48" s="10"/>
      <c r="N48" s="32"/>
      <c r="O48" s="10"/>
      <c r="P48" s="32"/>
      <c r="Q48" s="10"/>
      <c r="R48" s="32"/>
      <c r="S48" s="10"/>
      <c r="T48" s="32"/>
      <c r="U48" s="10">
        <v>10</v>
      </c>
      <c r="V48" s="32">
        <v>310</v>
      </c>
      <c r="W48" s="10"/>
      <c r="X48" s="32"/>
      <c r="Y48" s="10"/>
      <c r="Z48" s="32"/>
      <c r="AA48" s="10"/>
      <c r="AB48" s="32"/>
      <c r="AC48" s="10"/>
      <c r="AD48" s="32"/>
      <c r="AE48" s="10"/>
      <c r="AF48" s="32"/>
      <c r="AG48" s="10"/>
      <c r="AH48" s="32"/>
      <c r="AI48" s="10"/>
      <c r="AJ48" s="32"/>
      <c r="AK48" s="10"/>
      <c r="AL48" s="32"/>
      <c r="AM48" s="10"/>
      <c r="AN48" s="32"/>
      <c r="AO48" s="10"/>
      <c r="AP48" s="242"/>
      <c r="AQ48" s="10"/>
      <c r="AR48" s="245"/>
      <c r="AS48" s="10"/>
      <c r="AT48" s="11"/>
      <c r="AU48" s="24">
        <v>44514</v>
      </c>
      <c r="AV48" s="41">
        <v>23</v>
      </c>
      <c r="AW48" s="41">
        <f t="shared" si="0"/>
        <v>0</v>
      </c>
      <c r="AX48">
        <f t="shared" si="5"/>
        <v>4</v>
      </c>
      <c r="AZ48" s="39"/>
    </row>
    <row r="49" spans="2:52" x14ac:dyDescent="0.25">
      <c r="B49" s="6"/>
      <c r="C49" s="10">
        <v>-6</v>
      </c>
      <c r="D49" s="32">
        <v>110</v>
      </c>
      <c r="E49" s="10"/>
      <c r="F49" s="32"/>
      <c r="G49" s="10"/>
      <c r="H49" s="32"/>
      <c r="I49" s="10"/>
      <c r="J49" s="32"/>
      <c r="K49" s="254">
        <f>+(10-10)/2</f>
        <v>0</v>
      </c>
      <c r="L49" s="255">
        <f>+(260+80)/2</f>
        <v>170</v>
      </c>
      <c r="M49" s="10">
        <v>2</v>
      </c>
      <c r="N49" s="32">
        <v>220</v>
      </c>
      <c r="O49" s="10"/>
      <c r="P49" s="32"/>
      <c r="Q49" s="10"/>
      <c r="R49" s="32"/>
      <c r="S49" s="10"/>
      <c r="T49" s="32"/>
      <c r="U49" s="10">
        <v>-2</v>
      </c>
      <c r="V49" s="32">
        <v>140</v>
      </c>
      <c r="W49" s="10"/>
      <c r="X49" s="32"/>
      <c r="Y49" s="10"/>
      <c r="Z49" s="32"/>
      <c r="AA49" s="10">
        <v>6</v>
      </c>
      <c r="AB49" s="32">
        <v>230</v>
      </c>
      <c r="AC49" s="10"/>
      <c r="AD49" s="32"/>
      <c r="AE49" s="10"/>
      <c r="AF49" s="32"/>
      <c r="AG49" s="10"/>
      <c r="AH49" s="32"/>
      <c r="AI49" s="10"/>
      <c r="AJ49" s="32"/>
      <c r="AK49" s="10"/>
      <c r="AL49" s="32"/>
      <c r="AM49" s="10"/>
      <c r="AN49" s="32"/>
      <c r="AO49" s="10"/>
      <c r="AP49" s="242"/>
      <c r="AQ49" s="10"/>
      <c r="AR49" s="245"/>
      <c r="AS49" s="10"/>
      <c r="AT49" s="11"/>
      <c r="AU49" s="24">
        <v>44515</v>
      </c>
      <c r="AV49" s="41">
        <v>24</v>
      </c>
      <c r="AW49" s="41">
        <f t="shared" si="0"/>
        <v>0</v>
      </c>
      <c r="AX49">
        <f t="shared" si="5"/>
        <v>5</v>
      </c>
      <c r="AY49">
        <f>+AW49/AX49</f>
        <v>0</v>
      </c>
      <c r="AZ49">
        <f>+K49</f>
        <v>0</v>
      </c>
    </row>
    <row r="50" spans="2:52" x14ac:dyDescent="0.25">
      <c r="B50" s="6"/>
      <c r="C50" s="10">
        <v>-4</v>
      </c>
      <c r="D50" s="32">
        <v>125</v>
      </c>
      <c r="E50" s="10"/>
      <c r="F50" s="32"/>
      <c r="G50" s="10"/>
      <c r="H50" s="32"/>
      <c r="I50" s="10"/>
      <c r="J50" s="32"/>
      <c r="K50" s="10">
        <v>4</v>
      </c>
      <c r="L50" s="32">
        <v>250</v>
      </c>
      <c r="M50" s="10"/>
      <c r="N50" s="32"/>
      <c r="O50" s="10"/>
      <c r="P50" s="32"/>
      <c r="Q50" s="10">
        <v>10</v>
      </c>
      <c r="R50" s="32">
        <v>370</v>
      </c>
      <c r="S50" s="10"/>
      <c r="T50" s="32"/>
      <c r="U50" s="10"/>
      <c r="V50" s="32"/>
      <c r="W50" s="10"/>
      <c r="X50" s="32"/>
      <c r="Y50" s="10"/>
      <c r="Z50" s="32"/>
      <c r="AA50" s="10"/>
      <c r="AB50" s="32"/>
      <c r="AC50" s="10">
        <v>-10</v>
      </c>
      <c r="AD50" s="32">
        <v>90</v>
      </c>
      <c r="AE50" s="10"/>
      <c r="AF50" s="32"/>
      <c r="AG50" s="10"/>
      <c r="AH50" s="32"/>
      <c r="AI50" s="10"/>
      <c r="AJ50" s="32"/>
      <c r="AK50" s="10"/>
      <c r="AL50" s="32"/>
      <c r="AM50" s="10"/>
      <c r="AN50" s="32"/>
      <c r="AO50" s="10"/>
      <c r="AP50" s="242"/>
      <c r="AQ50" s="10"/>
      <c r="AR50" s="245"/>
      <c r="AS50" s="10"/>
      <c r="AT50" s="11"/>
      <c r="AU50" s="24">
        <v>44515</v>
      </c>
      <c r="AV50" s="41">
        <v>24</v>
      </c>
      <c r="AW50" s="41">
        <f t="shared" si="0"/>
        <v>0</v>
      </c>
      <c r="AX50">
        <f t="shared" si="5"/>
        <v>4</v>
      </c>
    </row>
    <row r="51" spans="2:52" x14ac:dyDescent="0.25">
      <c r="B51" s="6"/>
      <c r="C51" s="10"/>
      <c r="D51" s="32"/>
      <c r="E51" s="10"/>
      <c r="F51" s="32"/>
      <c r="G51" s="10"/>
      <c r="H51" s="32"/>
      <c r="I51" s="10"/>
      <c r="J51" s="32"/>
      <c r="K51" s="254">
        <f>+(2.5-5)/2</f>
        <v>-1.25</v>
      </c>
      <c r="L51" s="255">
        <f>+(305+320)/2</f>
        <v>312.5</v>
      </c>
      <c r="M51" s="10"/>
      <c r="N51" s="32"/>
      <c r="O51" s="10"/>
      <c r="P51" s="32"/>
      <c r="Q51" s="10"/>
      <c r="R51" s="32"/>
      <c r="S51" s="10"/>
      <c r="T51" s="32"/>
      <c r="U51" s="10">
        <v>10</v>
      </c>
      <c r="V51" s="32">
        <v>330</v>
      </c>
      <c r="W51" s="10"/>
      <c r="X51" s="32"/>
      <c r="Y51" s="10"/>
      <c r="Z51" s="32"/>
      <c r="AA51" s="10"/>
      <c r="AB51" s="32"/>
      <c r="AC51" s="10"/>
      <c r="AD51" s="32"/>
      <c r="AE51" s="10">
        <v>2.5</v>
      </c>
      <c r="AF51" s="32">
        <v>320</v>
      </c>
      <c r="AG51" s="10"/>
      <c r="AH51" s="32"/>
      <c r="AI51" s="10"/>
      <c r="AJ51" s="32"/>
      <c r="AK51" s="10"/>
      <c r="AL51" s="32"/>
      <c r="AM51" s="10"/>
      <c r="AN51" s="32"/>
      <c r="AO51" s="10"/>
      <c r="AP51" s="242"/>
      <c r="AQ51" s="10">
        <v>-10</v>
      </c>
      <c r="AR51" s="245">
        <v>255</v>
      </c>
      <c r="AS51" s="10"/>
      <c r="AT51" s="11"/>
      <c r="AU51" s="24">
        <v>44516</v>
      </c>
      <c r="AV51" s="41">
        <v>25</v>
      </c>
      <c r="AW51" s="41">
        <f t="shared" si="0"/>
        <v>0</v>
      </c>
      <c r="AX51">
        <f t="shared" si="5"/>
        <v>4</v>
      </c>
      <c r="AY51">
        <f>+AW51/AX51</f>
        <v>0</v>
      </c>
      <c r="AZ51">
        <f>+K51</f>
        <v>-1.25</v>
      </c>
    </row>
    <row r="52" spans="2:52" x14ac:dyDescent="0.25">
      <c r="B52" s="6"/>
      <c r="C52" s="10">
        <v>-6</v>
      </c>
      <c r="D52" s="32">
        <v>200</v>
      </c>
      <c r="E52" s="10"/>
      <c r="F52" s="32"/>
      <c r="G52" s="10"/>
      <c r="H52" s="32"/>
      <c r="I52" s="10"/>
      <c r="J52" s="32"/>
      <c r="K52" s="256">
        <f>+(6+2-6)/3</f>
        <v>0.66666666666666663</v>
      </c>
      <c r="L52" s="265">
        <f>+(220+200+210)/3</f>
        <v>210</v>
      </c>
      <c r="M52" s="10">
        <v>-6</v>
      </c>
      <c r="N52" s="32">
        <v>200</v>
      </c>
      <c r="O52" s="10"/>
      <c r="P52" s="32"/>
      <c r="Q52" s="10"/>
      <c r="R52" s="32"/>
      <c r="S52" s="10"/>
      <c r="T52" s="32"/>
      <c r="U52" s="10">
        <v>10</v>
      </c>
      <c r="V52" s="32">
        <v>250</v>
      </c>
      <c r="W52" s="10"/>
      <c r="X52" s="32"/>
      <c r="Y52" s="10"/>
      <c r="Z52" s="32"/>
      <c r="AA52" s="10"/>
      <c r="AB52" s="32"/>
      <c r="AC52" s="10"/>
      <c r="AD52" s="32"/>
      <c r="AE52" s="10"/>
      <c r="AF52" s="32"/>
      <c r="AG52" s="10"/>
      <c r="AH52" s="32"/>
      <c r="AI52" s="10"/>
      <c r="AJ52" s="32"/>
      <c r="AK52" s="10"/>
      <c r="AL52" s="32"/>
      <c r="AM52" s="10"/>
      <c r="AN52" s="32"/>
      <c r="AO52" s="10"/>
      <c r="AP52" s="242"/>
      <c r="AQ52" s="10"/>
      <c r="AR52" s="245"/>
      <c r="AS52" s="10"/>
      <c r="AT52" s="11"/>
      <c r="AU52" s="24">
        <v>44516</v>
      </c>
      <c r="AV52" s="41">
        <v>25</v>
      </c>
      <c r="AW52" s="41">
        <f t="shared" si="0"/>
        <v>-2.2204460492503131E-16</v>
      </c>
      <c r="AX52">
        <f t="shared" si="5"/>
        <v>4</v>
      </c>
      <c r="AY52">
        <f>+AW52/AX52</f>
        <v>-5.5511151231257827E-17</v>
      </c>
      <c r="AZ52">
        <f>+K52*2</f>
        <v>1.3333333333333333</v>
      </c>
    </row>
    <row r="53" spans="2:52" x14ac:dyDescent="0.25">
      <c r="B53" s="6"/>
      <c r="C53" s="10">
        <v>0</v>
      </c>
      <c r="D53" s="32">
        <v>200</v>
      </c>
      <c r="E53" s="10">
        <v>10</v>
      </c>
      <c r="F53" s="32">
        <v>285</v>
      </c>
      <c r="G53" s="10"/>
      <c r="H53" s="32"/>
      <c r="I53" s="10"/>
      <c r="J53" s="32"/>
      <c r="K53" s="254">
        <f>+(-5-10)/2</f>
        <v>-7.5</v>
      </c>
      <c r="L53" s="255">
        <f>+(260+80)/2</f>
        <v>170</v>
      </c>
      <c r="M53" s="10"/>
      <c r="N53" s="32"/>
      <c r="O53" s="10"/>
      <c r="P53" s="32"/>
      <c r="Q53" s="10"/>
      <c r="R53" s="32"/>
      <c r="S53" s="10"/>
      <c r="T53" s="32"/>
      <c r="U53" s="10">
        <v>5</v>
      </c>
      <c r="V53" s="32">
        <v>260</v>
      </c>
      <c r="W53" s="10"/>
      <c r="X53" s="32"/>
      <c r="Y53" s="10"/>
      <c r="Z53" s="32"/>
      <c r="AA53" s="10"/>
      <c r="AB53" s="32"/>
      <c r="AC53" s="10"/>
      <c r="AD53" s="32"/>
      <c r="AE53" s="10"/>
      <c r="AF53" s="32"/>
      <c r="AG53" s="10"/>
      <c r="AH53" s="32"/>
      <c r="AI53" s="10"/>
      <c r="AJ53" s="32"/>
      <c r="AK53" s="10"/>
      <c r="AL53" s="32"/>
      <c r="AM53" s="10"/>
      <c r="AN53" s="32"/>
      <c r="AO53" s="10"/>
      <c r="AP53" s="242"/>
      <c r="AQ53" s="10"/>
      <c r="AR53" s="245"/>
      <c r="AS53" s="10"/>
      <c r="AT53" s="11"/>
      <c r="AU53" s="24">
        <v>44516</v>
      </c>
      <c r="AV53" s="41">
        <v>25</v>
      </c>
      <c r="AW53" s="41">
        <f t="shared" si="0"/>
        <v>0</v>
      </c>
      <c r="AX53">
        <f t="shared" si="5"/>
        <v>4</v>
      </c>
      <c r="AY53">
        <f>+AW53/AX53</f>
        <v>0</v>
      </c>
      <c r="AZ53">
        <f>+K53</f>
        <v>-7.5</v>
      </c>
    </row>
    <row r="54" spans="2:52" x14ac:dyDescent="0.25">
      <c r="B54" s="6"/>
      <c r="C54" s="10">
        <v>-10</v>
      </c>
      <c r="D54" s="32">
        <v>160</v>
      </c>
      <c r="E54" s="10"/>
      <c r="F54" s="32"/>
      <c r="G54" s="10"/>
      <c r="H54" s="32"/>
      <c r="I54" s="10"/>
      <c r="J54" s="32"/>
      <c r="K54" s="256">
        <v>3.3333333330000001</v>
      </c>
      <c r="L54" s="265">
        <v>236.66666670000001</v>
      </c>
      <c r="M54" s="10"/>
      <c r="N54" s="32"/>
      <c r="O54" s="10"/>
      <c r="P54" s="32"/>
      <c r="Q54" s="10"/>
      <c r="R54" s="32"/>
      <c r="S54" s="10"/>
      <c r="T54" s="32"/>
      <c r="U54" s="10">
        <v>0</v>
      </c>
      <c r="V54" s="32">
        <v>220</v>
      </c>
      <c r="W54" s="10"/>
      <c r="X54" s="32"/>
      <c r="Y54" s="10"/>
      <c r="Z54" s="32"/>
      <c r="AA54" s="10"/>
      <c r="AB54" s="32"/>
      <c r="AC54" s="10"/>
      <c r="AD54" s="32"/>
      <c r="AE54" s="10"/>
      <c r="AF54" s="32"/>
      <c r="AG54" s="10"/>
      <c r="AH54" s="32"/>
      <c r="AI54" s="10"/>
      <c r="AJ54" s="32"/>
      <c r="AK54" s="10"/>
      <c r="AL54" s="32"/>
      <c r="AM54" s="10"/>
      <c r="AN54" s="32"/>
      <c r="AO54" s="10"/>
      <c r="AP54" s="242"/>
      <c r="AQ54" s="10">
        <v>0</v>
      </c>
      <c r="AR54" s="245">
        <v>220</v>
      </c>
      <c r="AS54" s="10"/>
      <c r="AT54" s="11"/>
      <c r="AU54" s="24">
        <v>44518</v>
      </c>
      <c r="AV54" s="41">
        <v>26</v>
      </c>
      <c r="AW54" s="41">
        <v>0</v>
      </c>
      <c r="AX54">
        <v>4</v>
      </c>
      <c r="AY54" s="266">
        <v>2.2204499999999999E-16</v>
      </c>
      <c r="AZ54">
        <v>6.6666666670000003</v>
      </c>
    </row>
    <row r="55" spans="2:52" x14ac:dyDescent="0.25">
      <c r="B55" s="6"/>
      <c r="C55" s="10"/>
      <c r="D55" s="32"/>
      <c r="E55" s="10"/>
      <c r="F55" s="32"/>
      <c r="G55" s="10"/>
      <c r="H55" s="32"/>
      <c r="I55" s="10"/>
      <c r="J55" s="32"/>
      <c r="K55" s="256">
        <v>-3.3333333330000001</v>
      </c>
      <c r="L55" s="265">
        <v>143.33333329999999</v>
      </c>
      <c r="M55" s="10"/>
      <c r="N55" s="32"/>
      <c r="O55" s="10"/>
      <c r="P55" s="32"/>
      <c r="Q55" s="10">
        <v>-2</v>
      </c>
      <c r="R55" s="32">
        <v>230</v>
      </c>
      <c r="S55" s="10"/>
      <c r="T55" s="32"/>
      <c r="U55" s="10"/>
      <c r="V55" s="32"/>
      <c r="W55" s="10"/>
      <c r="X55" s="32"/>
      <c r="Y55" s="10">
        <v>6</v>
      </c>
      <c r="Z55" s="32">
        <v>250</v>
      </c>
      <c r="AA55" s="10"/>
      <c r="AB55" s="32"/>
      <c r="AC55" s="10"/>
      <c r="AD55" s="32"/>
      <c r="AE55" s="10"/>
      <c r="AF55" s="32"/>
      <c r="AG55" s="10"/>
      <c r="AH55" s="32"/>
      <c r="AI55" s="10">
        <v>6</v>
      </c>
      <c r="AJ55" s="32">
        <v>250</v>
      </c>
      <c r="AK55" s="10"/>
      <c r="AL55" s="32"/>
      <c r="AM55" s="10"/>
      <c r="AN55" s="32"/>
      <c r="AO55" s="10"/>
      <c r="AP55" s="242"/>
      <c r="AQ55" s="10"/>
      <c r="AR55" s="245"/>
      <c r="AS55" s="10"/>
      <c r="AT55" s="11"/>
      <c r="AU55" s="24">
        <v>44519</v>
      </c>
      <c r="AV55" s="41">
        <v>27</v>
      </c>
      <c r="AW55" s="41">
        <v>0</v>
      </c>
      <c r="AX55">
        <v>4</v>
      </c>
      <c r="AY55" s="266">
        <v>-2.2204499999999999E-16</v>
      </c>
      <c r="AZ55">
        <v>-6.6666666670000003</v>
      </c>
    </row>
    <row r="56" spans="2:52" x14ac:dyDescent="0.25">
      <c r="B56" s="6"/>
      <c r="C56" s="269">
        <v>-4</v>
      </c>
      <c r="D56" s="270">
        <v>230</v>
      </c>
      <c r="E56" s="267">
        <v>-5</v>
      </c>
      <c r="F56" s="268">
        <v>150</v>
      </c>
      <c r="G56" s="269">
        <v>4</v>
      </c>
      <c r="H56" s="270">
        <v>350</v>
      </c>
      <c r="I56" s="10"/>
      <c r="J56" s="32"/>
      <c r="K56" s="10"/>
      <c r="L56" s="32"/>
      <c r="M56" s="267">
        <v>0</v>
      </c>
      <c r="N56" s="268">
        <v>170</v>
      </c>
      <c r="O56" s="269">
        <v>10</v>
      </c>
      <c r="P56" s="270">
        <v>570</v>
      </c>
      <c r="Q56" s="10"/>
      <c r="R56" s="32"/>
      <c r="S56" s="267">
        <v>-10</v>
      </c>
      <c r="T56" s="268">
        <v>0</v>
      </c>
      <c r="U56" s="267">
        <v>5</v>
      </c>
      <c r="V56" s="268">
        <v>310</v>
      </c>
      <c r="W56" s="10"/>
      <c r="X56" s="32"/>
      <c r="Y56" s="10"/>
      <c r="Z56" s="32"/>
      <c r="AA56" s="10"/>
      <c r="AB56" s="32"/>
      <c r="AC56" s="10"/>
      <c r="AD56" s="32"/>
      <c r="AE56" s="10"/>
      <c r="AF56" s="32"/>
      <c r="AG56" s="10"/>
      <c r="AH56" s="32"/>
      <c r="AI56" s="10"/>
      <c r="AJ56" s="32"/>
      <c r="AK56" s="267">
        <v>10</v>
      </c>
      <c r="AL56" s="268">
        <v>320</v>
      </c>
      <c r="AM56" s="10"/>
      <c r="AN56" s="32"/>
      <c r="AO56" s="269">
        <v>-10</v>
      </c>
      <c r="AP56" s="270">
        <v>160</v>
      </c>
      <c r="AQ56" s="10"/>
      <c r="AR56" s="245"/>
      <c r="AS56" s="10"/>
      <c r="AT56" s="11"/>
      <c r="AU56" s="24">
        <v>44520</v>
      </c>
      <c r="AV56" s="41">
        <v>28</v>
      </c>
      <c r="AW56" s="41">
        <f t="shared" si="0"/>
        <v>0</v>
      </c>
      <c r="AX56">
        <f t="shared" ref="AX56:AX66" si="8">COUNT(C56:AT56)/2</f>
        <v>9</v>
      </c>
    </row>
    <row r="57" spans="2:52" x14ac:dyDescent="0.25">
      <c r="B57" s="6"/>
      <c r="C57" s="10">
        <v>-2</v>
      </c>
      <c r="D57" s="32">
        <v>150</v>
      </c>
      <c r="E57" s="10"/>
      <c r="F57" s="32"/>
      <c r="G57" s="10"/>
      <c r="H57" s="32"/>
      <c r="I57" s="10"/>
      <c r="J57" s="32"/>
      <c r="K57" s="256">
        <f>+(6+2-6)/3</f>
        <v>0.66666666666666663</v>
      </c>
      <c r="L57" s="265">
        <f>+(190+130+200)/3</f>
        <v>173.33333333333334</v>
      </c>
      <c r="M57" s="10"/>
      <c r="N57" s="32"/>
      <c r="O57" s="10"/>
      <c r="P57" s="32"/>
      <c r="Q57" s="10">
        <v>10</v>
      </c>
      <c r="R57" s="32">
        <v>230</v>
      </c>
      <c r="S57" s="10"/>
      <c r="T57" s="32"/>
      <c r="U57" s="10"/>
      <c r="V57" s="32"/>
      <c r="W57" s="10"/>
      <c r="X57" s="32"/>
      <c r="Y57" s="10"/>
      <c r="Z57" s="32"/>
      <c r="AA57" s="10"/>
      <c r="AB57" s="32"/>
      <c r="AC57" s="10"/>
      <c r="AD57" s="32"/>
      <c r="AE57" s="10">
        <v>-10</v>
      </c>
      <c r="AF57" s="32">
        <v>120</v>
      </c>
      <c r="AG57" s="10"/>
      <c r="AH57" s="32"/>
      <c r="AI57" s="10"/>
      <c r="AJ57" s="32"/>
      <c r="AK57" s="10"/>
      <c r="AL57" s="32"/>
      <c r="AM57" s="10"/>
      <c r="AN57" s="32"/>
      <c r="AO57" s="10"/>
      <c r="AP57" s="242"/>
      <c r="AQ57" s="10"/>
      <c r="AR57" s="245"/>
      <c r="AS57" s="10"/>
      <c r="AT57" s="11"/>
      <c r="AU57" s="28">
        <v>44520</v>
      </c>
      <c r="AV57" s="41">
        <v>29</v>
      </c>
      <c r="AW57" s="41">
        <f t="shared" si="0"/>
        <v>-2.2204460492503131E-16</v>
      </c>
      <c r="AX57">
        <f t="shared" si="8"/>
        <v>4</v>
      </c>
      <c r="AY57">
        <f t="shared" ref="AY57:AY64" si="9">+AW57/AX57</f>
        <v>-5.5511151231257827E-17</v>
      </c>
      <c r="AZ57">
        <f>+K57*2</f>
        <v>1.3333333333333333</v>
      </c>
    </row>
    <row r="58" spans="2:52" x14ac:dyDescent="0.25">
      <c r="B58" s="6"/>
      <c r="C58" s="10"/>
      <c r="D58" s="32"/>
      <c r="E58" s="10"/>
      <c r="F58" s="32"/>
      <c r="G58" s="10"/>
      <c r="H58" s="32"/>
      <c r="I58" s="10"/>
      <c r="J58" s="32"/>
      <c r="K58" s="256">
        <f>+(10-2-6)/3</f>
        <v>0.66666666666666663</v>
      </c>
      <c r="L58" s="265">
        <f>+(160+130+270)/3</f>
        <v>186.66666666666666</v>
      </c>
      <c r="M58" s="10"/>
      <c r="N58" s="32"/>
      <c r="O58" s="10"/>
      <c r="P58" s="32"/>
      <c r="Q58" s="10">
        <v>6</v>
      </c>
      <c r="R58" s="32">
        <v>260</v>
      </c>
      <c r="S58" s="10"/>
      <c r="T58" s="32"/>
      <c r="U58" s="10"/>
      <c r="V58" s="32"/>
      <c r="W58" s="10"/>
      <c r="X58" s="32"/>
      <c r="Y58" s="10"/>
      <c r="Z58" s="32"/>
      <c r="AA58" s="10"/>
      <c r="AB58" s="32"/>
      <c r="AC58" s="10">
        <v>-10</v>
      </c>
      <c r="AD58" s="32">
        <v>40</v>
      </c>
      <c r="AE58" s="10">
        <v>2</v>
      </c>
      <c r="AF58" s="32">
        <v>250</v>
      </c>
      <c r="AG58" s="10"/>
      <c r="AH58" s="32"/>
      <c r="AI58" s="10"/>
      <c r="AJ58" s="32"/>
      <c r="AK58" s="10"/>
      <c r="AL58" s="32"/>
      <c r="AM58" s="10"/>
      <c r="AN58" s="32"/>
      <c r="AO58" s="10"/>
      <c r="AP58" s="242"/>
      <c r="AQ58" s="10"/>
      <c r="AR58" s="245"/>
      <c r="AS58" s="10"/>
      <c r="AT58" s="11"/>
      <c r="AU58" s="24">
        <v>44521</v>
      </c>
      <c r="AV58" s="41">
        <v>30</v>
      </c>
      <c r="AW58" s="41">
        <f t="shared" si="0"/>
        <v>0</v>
      </c>
      <c r="AX58">
        <f t="shared" si="8"/>
        <v>4</v>
      </c>
      <c r="AY58">
        <f t="shared" si="9"/>
        <v>0</v>
      </c>
      <c r="AZ58">
        <f>+K58*2</f>
        <v>1.3333333333333333</v>
      </c>
    </row>
    <row r="59" spans="2:52" x14ac:dyDescent="0.25">
      <c r="B59" s="6"/>
      <c r="C59" s="10"/>
      <c r="D59" s="32"/>
      <c r="E59" s="10"/>
      <c r="F59" s="32"/>
      <c r="G59" s="10"/>
      <c r="H59" s="32"/>
      <c r="I59" s="10"/>
      <c r="J59" s="32"/>
      <c r="K59" s="256">
        <f>+(10+6+2)/3</f>
        <v>6</v>
      </c>
      <c r="L59" s="265">
        <f>+(260+240+280)/3</f>
        <v>260</v>
      </c>
      <c r="M59" s="10">
        <v>-10</v>
      </c>
      <c r="N59" s="32">
        <v>150</v>
      </c>
      <c r="O59" s="10">
        <v>-4</v>
      </c>
      <c r="P59" s="32">
        <v>200</v>
      </c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>
        <v>-4</v>
      </c>
      <c r="AB59" s="32">
        <v>200</v>
      </c>
      <c r="AC59" s="10"/>
      <c r="AD59" s="32"/>
      <c r="AE59" s="10"/>
      <c r="AF59" s="32"/>
      <c r="AG59" s="10"/>
      <c r="AH59" s="32"/>
      <c r="AI59" s="10"/>
      <c r="AJ59" s="32"/>
      <c r="AK59" s="10"/>
      <c r="AL59" s="32"/>
      <c r="AM59" s="10"/>
      <c r="AN59" s="32"/>
      <c r="AO59" s="10"/>
      <c r="AP59" s="242"/>
      <c r="AQ59" s="10"/>
      <c r="AR59" s="245"/>
      <c r="AS59" s="10"/>
      <c r="AT59" s="11"/>
      <c r="AU59" s="24">
        <v>44522</v>
      </c>
      <c r="AV59" s="41">
        <v>31</v>
      </c>
      <c r="AW59" s="41">
        <f t="shared" si="0"/>
        <v>0</v>
      </c>
      <c r="AX59">
        <f t="shared" si="8"/>
        <v>4</v>
      </c>
      <c r="AY59">
        <f t="shared" si="9"/>
        <v>0</v>
      </c>
      <c r="AZ59">
        <f>+K59*2</f>
        <v>12</v>
      </c>
    </row>
    <row r="60" spans="2:52" x14ac:dyDescent="0.25">
      <c r="B60" s="6"/>
      <c r="C60" s="10">
        <v>-4</v>
      </c>
      <c r="D60" s="32">
        <v>240</v>
      </c>
      <c r="E60" s="10"/>
      <c r="F60" s="32"/>
      <c r="G60" s="10"/>
      <c r="H60" s="32"/>
      <c r="I60" s="10"/>
      <c r="J60" s="32"/>
      <c r="K60" s="256">
        <f>+(6+2-4)/3</f>
        <v>1.3333333333333333</v>
      </c>
      <c r="L60" s="265">
        <f>+(240+250+250)/3</f>
        <v>246.66666666666666</v>
      </c>
      <c r="M60" s="10">
        <v>-10</v>
      </c>
      <c r="N60" s="32">
        <v>110</v>
      </c>
      <c r="O60" s="10">
        <v>10</v>
      </c>
      <c r="P60" s="32">
        <v>290</v>
      </c>
      <c r="Q60" s="10"/>
      <c r="R60" s="32"/>
      <c r="S60" s="10"/>
      <c r="T60" s="32"/>
      <c r="U60" s="10"/>
      <c r="V60" s="32"/>
      <c r="W60" s="10"/>
      <c r="X60" s="32"/>
      <c r="Y60" s="10"/>
      <c r="Z60" s="32"/>
      <c r="AA60" s="10"/>
      <c r="AB60" s="32"/>
      <c r="AC60" s="10"/>
      <c r="AD60" s="32"/>
      <c r="AE60" s="10"/>
      <c r="AF60" s="32"/>
      <c r="AG60" s="10"/>
      <c r="AH60" s="32"/>
      <c r="AI60" s="10"/>
      <c r="AJ60" s="32"/>
      <c r="AK60" s="10"/>
      <c r="AL60" s="32"/>
      <c r="AM60" s="10"/>
      <c r="AN60" s="32"/>
      <c r="AO60" s="10"/>
      <c r="AP60" s="242"/>
      <c r="AQ60" s="10"/>
      <c r="AR60" s="245"/>
      <c r="AS60" s="10"/>
      <c r="AT60" s="11"/>
      <c r="AU60" s="24">
        <v>44522</v>
      </c>
      <c r="AV60" s="41">
        <v>31</v>
      </c>
      <c r="AW60" s="41">
        <f t="shared" si="0"/>
        <v>-4.4408920985006262E-16</v>
      </c>
      <c r="AX60">
        <f t="shared" si="8"/>
        <v>4</v>
      </c>
      <c r="AY60">
        <f t="shared" si="9"/>
        <v>-1.1102230246251565E-16</v>
      </c>
      <c r="AZ60">
        <f>+K60*2</f>
        <v>2.6666666666666665</v>
      </c>
    </row>
    <row r="61" spans="2:52" x14ac:dyDescent="0.25">
      <c r="B61" s="6"/>
      <c r="C61" s="10">
        <v>8</v>
      </c>
      <c r="D61" s="32">
        <v>230</v>
      </c>
      <c r="E61" s="10"/>
      <c r="F61" s="32"/>
      <c r="G61" s="10"/>
      <c r="H61" s="32"/>
      <c r="I61" s="10"/>
      <c r="J61" s="32"/>
      <c r="K61" s="256">
        <f>+(8-2-6)/3</f>
        <v>0</v>
      </c>
      <c r="L61" s="265">
        <f>+(110+140+230)/3</f>
        <v>160</v>
      </c>
      <c r="M61" s="10">
        <v>-10</v>
      </c>
      <c r="N61" s="32">
        <v>60</v>
      </c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32"/>
      <c r="AC61" s="10"/>
      <c r="AD61" s="32"/>
      <c r="AE61" s="10"/>
      <c r="AF61" s="32"/>
      <c r="AG61" s="10"/>
      <c r="AH61" s="32"/>
      <c r="AI61" s="10"/>
      <c r="AJ61" s="32"/>
      <c r="AK61" s="10"/>
      <c r="AL61" s="32"/>
      <c r="AM61" s="10"/>
      <c r="AN61" s="32"/>
      <c r="AO61" s="10"/>
      <c r="AP61" s="242"/>
      <c r="AQ61" s="10">
        <v>2</v>
      </c>
      <c r="AR61" s="242">
        <v>210</v>
      </c>
      <c r="AS61" s="10"/>
      <c r="AT61" s="11"/>
      <c r="AU61" s="24">
        <v>44522</v>
      </c>
      <c r="AV61" s="41">
        <v>31</v>
      </c>
      <c r="AW61" s="41">
        <f t="shared" si="0"/>
        <v>0</v>
      </c>
      <c r="AX61">
        <f t="shared" si="8"/>
        <v>4</v>
      </c>
      <c r="AY61">
        <f t="shared" si="9"/>
        <v>0</v>
      </c>
      <c r="AZ61">
        <f>+K61*2</f>
        <v>0</v>
      </c>
    </row>
    <row r="62" spans="2:52" x14ac:dyDescent="0.25">
      <c r="B62" s="6"/>
      <c r="C62" s="10"/>
      <c r="D62" s="32"/>
      <c r="E62" s="10"/>
      <c r="F62" s="32"/>
      <c r="G62" s="10"/>
      <c r="H62" s="32"/>
      <c r="I62" s="10"/>
      <c r="J62" s="32"/>
      <c r="K62" s="254">
        <f>+(0+10)/2</f>
        <v>5</v>
      </c>
      <c r="L62" s="255">
        <f>+(260+315)/2</f>
        <v>287.5</v>
      </c>
      <c r="M62" s="10"/>
      <c r="N62" s="32"/>
      <c r="O62" s="10"/>
      <c r="P62" s="32"/>
      <c r="Q62" s="10"/>
      <c r="R62" s="32"/>
      <c r="S62" s="10"/>
      <c r="T62" s="32"/>
      <c r="U62" s="10"/>
      <c r="V62" s="32"/>
      <c r="W62" s="10"/>
      <c r="X62" s="32"/>
      <c r="Y62" s="10">
        <v>-5</v>
      </c>
      <c r="Z62" s="32">
        <v>230</v>
      </c>
      <c r="AA62" s="10"/>
      <c r="AB62" s="32"/>
      <c r="AC62" s="10"/>
      <c r="AD62" s="32"/>
      <c r="AE62" s="10"/>
      <c r="AF62" s="32"/>
      <c r="AG62" s="10"/>
      <c r="AH62" s="32"/>
      <c r="AI62" s="10">
        <v>5</v>
      </c>
      <c r="AJ62" s="32">
        <v>312</v>
      </c>
      <c r="AK62" s="10"/>
      <c r="AL62" s="32"/>
      <c r="AM62" s="10"/>
      <c r="AN62" s="32"/>
      <c r="AO62" s="10"/>
      <c r="AP62" s="242"/>
      <c r="AQ62" s="10">
        <v>-10</v>
      </c>
      <c r="AR62" s="242">
        <v>220</v>
      </c>
      <c r="AS62" s="10"/>
      <c r="AT62" s="11"/>
      <c r="AU62" s="24">
        <v>44522</v>
      </c>
      <c r="AV62" s="41">
        <v>32</v>
      </c>
      <c r="AW62" s="41">
        <f t="shared" si="0"/>
        <v>0</v>
      </c>
      <c r="AX62">
        <f t="shared" si="8"/>
        <v>4</v>
      </c>
      <c r="AY62">
        <f t="shared" si="9"/>
        <v>0</v>
      </c>
      <c r="AZ62">
        <f>+K62</f>
        <v>5</v>
      </c>
    </row>
    <row r="63" spans="2:52" x14ac:dyDescent="0.25">
      <c r="B63" s="6"/>
      <c r="C63" s="10"/>
      <c r="D63" s="32"/>
      <c r="E63" s="10"/>
      <c r="F63" s="32"/>
      <c r="G63" s="10"/>
      <c r="H63" s="32"/>
      <c r="I63" s="10"/>
      <c r="J63" s="32"/>
      <c r="K63" s="254">
        <f>+(-6-2)/2</f>
        <v>-4</v>
      </c>
      <c r="L63" s="255">
        <f>+(170+165)/2</f>
        <v>167.5</v>
      </c>
      <c r="M63" s="10"/>
      <c r="N63" s="32"/>
      <c r="O63" s="10"/>
      <c r="P63" s="32"/>
      <c r="Q63" s="10">
        <v>10</v>
      </c>
      <c r="R63" s="32">
        <v>290</v>
      </c>
      <c r="S63" s="10"/>
      <c r="T63" s="32"/>
      <c r="U63" s="10"/>
      <c r="V63" s="32"/>
      <c r="W63" s="10"/>
      <c r="X63" s="32"/>
      <c r="Y63" s="10">
        <v>6</v>
      </c>
      <c r="Z63" s="32">
        <v>200</v>
      </c>
      <c r="AA63" s="10"/>
      <c r="AB63" s="32"/>
      <c r="AC63" s="10"/>
      <c r="AD63" s="32"/>
      <c r="AE63" s="10">
        <v>-10</v>
      </c>
      <c r="AF63" s="32">
        <v>120</v>
      </c>
      <c r="AG63" s="10"/>
      <c r="AH63" s="32"/>
      <c r="AI63" s="10">
        <v>2</v>
      </c>
      <c r="AJ63" s="32">
        <v>190</v>
      </c>
      <c r="AK63" s="10"/>
      <c r="AL63" s="32"/>
      <c r="AM63" s="10"/>
      <c r="AN63" s="32"/>
      <c r="AO63" s="10"/>
      <c r="AP63" s="242"/>
      <c r="AQ63" s="10"/>
      <c r="AR63" s="245"/>
      <c r="AS63" s="10"/>
      <c r="AT63" s="11"/>
      <c r="AU63" s="24">
        <v>44522</v>
      </c>
      <c r="AV63" s="41">
        <v>32</v>
      </c>
      <c r="AW63" s="41">
        <f t="shared" si="0"/>
        <v>0</v>
      </c>
      <c r="AX63">
        <f t="shared" si="8"/>
        <v>5</v>
      </c>
      <c r="AY63">
        <f t="shared" si="9"/>
        <v>0</v>
      </c>
      <c r="AZ63">
        <f>+K63</f>
        <v>-4</v>
      </c>
    </row>
    <row r="64" spans="2:52" x14ac:dyDescent="0.25">
      <c r="B64" s="6"/>
      <c r="C64" s="10"/>
      <c r="D64" s="32"/>
      <c r="E64" s="10"/>
      <c r="F64" s="32"/>
      <c r="G64" s="10"/>
      <c r="H64" s="32"/>
      <c r="I64" s="10"/>
      <c r="J64" s="32"/>
      <c r="K64" s="256">
        <f>+(6-10-6)/3</f>
        <v>-3.3333333333333335</v>
      </c>
      <c r="L64" s="265">
        <f>+(115+235+90)/3</f>
        <v>146.66666666666666</v>
      </c>
      <c r="M64" s="10"/>
      <c r="N64" s="32"/>
      <c r="O64" s="10"/>
      <c r="P64" s="32"/>
      <c r="Q64" s="10">
        <v>2</v>
      </c>
      <c r="R64" s="32">
        <v>220</v>
      </c>
      <c r="S64" s="10"/>
      <c r="T64" s="32"/>
      <c r="U64" s="10"/>
      <c r="V64" s="32"/>
      <c r="W64" s="10"/>
      <c r="X64" s="32"/>
      <c r="Y64" s="10"/>
      <c r="Z64" s="32"/>
      <c r="AA64" s="10"/>
      <c r="AB64" s="32"/>
      <c r="AC64" s="10"/>
      <c r="AD64" s="32"/>
      <c r="AE64" s="10">
        <v>-2</v>
      </c>
      <c r="AF64" s="32">
        <v>195</v>
      </c>
      <c r="AG64" s="10"/>
      <c r="AH64" s="32"/>
      <c r="AI64" s="10">
        <v>10</v>
      </c>
      <c r="AJ64" s="32">
        <v>255</v>
      </c>
      <c r="AK64" s="10"/>
      <c r="AL64" s="32"/>
      <c r="AM64" s="10"/>
      <c r="AN64" s="32"/>
      <c r="AO64" s="10"/>
      <c r="AP64" s="242"/>
      <c r="AQ64" s="10"/>
      <c r="AR64" s="245"/>
      <c r="AS64" s="10"/>
      <c r="AT64" s="11"/>
      <c r="AU64" s="24">
        <v>44522</v>
      </c>
      <c r="AV64" s="41">
        <v>32</v>
      </c>
      <c r="AW64" s="41">
        <f t="shared" si="0"/>
        <v>-8.8817841970012523E-16</v>
      </c>
      <c r="AX64">
        <f t="shared" si="8"/>
        <v>4</v>
      </c>
      <c r="AY64">
        <f t="shared" si="9"/>
        <v>-2.2204460492503131E-16</v>
      </c>
      <c r="AZ64">
        <f>+K64*2</f>
        <v>-6.666666666666667</v>
      </c>
    </row>
    <row r="65" spans="2:52" x14ac:dyDescent="0.25">
      <c r="B65" s="6"/>
      <c r="C65" s="10"/>
      <c r="D65" s="32"/>
      <c r="E65" s="10">
        <v>-4</v>
      </c>
      <c r="F65" s="32">
        <v>365</v>
      </c>
      <c r="G65" s="10"/>
      <c r="H65" s="32"/>
      <c r="I65" s="10"/>
      <c r="J65" s="32"/>
      <c r="K65" s="10">
        <v>10</v>
      </c>
      <c r="L65" s="32">
        <v>415</v>
      </c>
      <c r="M65" s="10"/>
      <c r="N65" s="32"/>
      <c r="O65" s="10"/>
      <c r="P65" s="32"/>
      <c r="Q65" s="10"/>
      <c r="R65" s="32"/>
      <c r="S65" s="10"/>
      <c r="T65" s="32"/>
      <c r="U65" s="10">
        <v>4</v>
      </c>
      <c r="V65" s="32">
        <v>410</v>
      </c>
      <c r="W65" s="10"/>
      <c r="X65" s="32"/>
      <c r="Y65" s="10"/>
      <c r="Z65" s="32"/>
      <c r="AA65" s="10"/>
      <c r="AB65" s="32"/>
      <c r="AC65" s="10"/>
      <c r="AD65" s="32"/>
      <c r="AE65" s="10"/>
      <c r="AF65" s="32"/>
      <c r="AG65" s="10"/>
      <c r="AH65" s="32"/>
      <c r="AI65" s="10"/>
      <c r="AJ65" s="32"/>
      <c r="AK65" s="10"/>
      <c r="AL65" s="32"/>
      <c r="AM65" s="10"/>
      <c r="AN65" s="32"/>
      <c r="AO65" s="10"/>
      <c r="AP65" s="242"/>
      <c r="AQ65" s="10">
        <v>-10</v>
      </c>
      <c r="AR65" s="245">
        <v>350</v>
      </c>
      <c r="AS65" s="10"/>
      <c r="AT65" s="11"/>
      <c r="AU65" s="24">
        <v>44524</v>
      </c>
      <c r="AV65" s="41">
        <v>33</v>
      </c>
      <c r="AW65" s="41">
        <f t="shared" si="0"/>
        <v>0</v>
      </c>
      <c r="AX65">
        <f t="shared" si="8"/>
        <v>4</v>
      </c>
    </row>
    <row r="66" spans="2:52" x14ac:dyDescent="0.25">
      <c r="B66" s="6"/>
      <c r="C66" s="10">
        <v>-6</v>
      </c>
      <c r="D66" s="32">
        <v>150</v>
      </c>
      <c r="E66" s="10">
        <v>2</v>
      </c>
      <c r="F66" s="32">
        <v>190</v>
      </c>
      <c r="G66" s="10"/>
      <c r="H66" s="32"/>
      <c r="I66" s="10"/>
      <c r="J66" s="32"/>
      <c r="K66" s="256">
        <f>+(-2-10+10)/3</f>
        <v>-0.66666666666666663</v>
      </c>
      <c r="L66" s="257">
        <f>+(170+140+260)/3</f>
        <v>190</v>
      </c>
      <c r="M66" s="10"/>
      <c r="N66" s="32"/>
      <c r="O66" s="10"/>
      <c r="P66" s="32"/>
      <c r="Q66" s="10"/>
      <c r="R66" s="32"/>
      <c r="S66" s="10"/>
      <c r="T66" s="32"/>
      <c r="U66" s="10">
        <v>6</v>
      </c>
      <c r="V66" s="32">
        <v>240</v>
      </c>
      <c r="W66" s="10"/>
      <c r="X66" s="32"/>
      <c r="Y66" s="10"/>
      <c r="Z66" s="32"/>
      <c r="AA66" s="10"/>
      <c r="AB66" s="32"/>
      <c r="AC66" s="10"/>
      <c r="AD66" s="32"/>
      <c r="AE66" s="10"/>
      <c r="AF66" s="32"/>
      <c r="AG66" s="10"/>
      <c r="AH66" s="32"/>
      <c r="AI66" s="10"/>
      <c r="AJ66" s="32"/>
      <c r="AK66" s="10"/>
      <c r="AL66" s="32"/>
      <c r="AM66" s="10"/>
      <c r="AN66" s="32"/>
      <c r="AO66" s="10"/>
      <c r="AP66" s="242"/>
      <c r="AQ66" s="10"/>
      <c r="AR66" s="245"/>
      <c r="AS66" s="10"/>
      <c r="AT66" s="11"/>
      <c r="AU66" s="24">
        <v>44524</v>
      </c>
      <c r="AV66" s="41">
        <v>33</v>
      </c>
      <c r="AW66" s="41">
        <f t="shared" si="0"/>
        <v>2.2204460492503131E-16</v>
      </c>
      <c r="AX66">
        <f t="shared" si="8"/>
        <v>4</v>
      </c>
      <c r="AY66">
        <f>+AW66/AX66</f>
        <v>5.5511151231257827E-17</v>
      </c>
      <c r="AZ66">
        <f>+K66*2</f>
        <v>-1.3333333333333333</v>
      </c>
    </row>
    <row r="67" spans="2:52" x14ac:dyDescent="0.25">
      <c r="B67" s="6"/>
      <c r="C67" s="10"/>
      <c r="D67" s="32"/>
      <c r="E67" s="10">
        <v>4</v>
      </c>
      <c r="F67" s="32">
        <v>240</v>
      </c>
      <c r="G67" s="10"/>
      <c r="H67" s="32"/>
      <c r="I67" s="10"/>
      <c r="J67" s="32"/>
      <c r="K67" s="256">
        <f>+(-6-2-10)/3</f>
        <v>-6</v>
      </c>
      <c r="L67" s="257">
        <f>+(165+210+85)/3</f>
        <v>153.33333333333334</v>
      </c>
      <c r="M67" s="10"/>
      <c r="N67" s="32"/>
      <c r="O67" s="10"/>
      <c r="P67" s="32"/>
      <c r="Q67" s="10"/>
      <c r="R67" s="32"/>
      <c r="S67" s="10"/>
      <c r="T67" s="32"/>
      <c r="U67" s="10">
        <v>4</v>
      </c>
      <c r="V67" s="32">
        <v>240</v>
      </c>
      <c r="W67" s="10"/>
      <c r="X67" s="32"/>
      <c r="Y67" s="10"/>
      <c r="Z67" s="32"/>
      <c r="AA67" s="10"/>
      <c r="AB67" s="32"/>
      <c r="AC67" s="10"/>
      <c r="AD67" s="32"/>
      <c r="AE67" s="10">
        <v>10</v>
      </c>
      <c r="AF67" s="32">
        <v>250</v>
      </c>
      <c r="AG67" s="10"/>
      <c r="AH67" s="32"/>
      <c r="AI67" s="10"/>
      <c r="AJ67" s="32"/>
      <c r="AK67" s="10"/>
      <c r="AL67" s="32"/>
      <c r="AM67" s="10"/>
      <c r="AN67" s="32"/>
      <c r="AO67" s="10"/>
      <c r="AP67" s="242"/>
      <c r="AQ67" s="10"/>
      <c r="AR67" s="245"/>
      <c r="AS67" s="10"/>
      <c r="AT67" s="11"/>
      <c r="AU67" s="24">
        <v>44524</v>
      </c>
      <c r="AV67" s="41">
        <v>33</v>
      </c>
      <c r="AW67" s="41">
        <f t="shared" si="0"/>
        <v>0</v>
      </c>
      <c r="AX67">
        <f>COUNT(C67:AT67)/2</f>
        <v>4</v>
      </c>
      <c r="AY67">
        <f>+AW67/AX67</f>
        <v>0</v>
      </c>
      <c r="AZ67">
        <f>+K67*2</f>
        <v>-12</v>
      </c>
    </row>
    <row r="68" spans="2:52" x14ac:dyDescent="0.25">
      <c r="B68" s="6"/>
      <c r="C68" s="10">
        <v>-10</v>
      </c>
      <c r="D68" s="32">
        <v>80</v>
      </c>
      <c r="E68" s="10"/>
      <c r="F68" s="32"/>
      <c r="G68" s="10"/>
      <c r="H68" s="32"/>
      <c r="I68" s="10"/>
      <c r="J68" s="32"/>
      <c r="K68" s="256">
        <f>+(-2+6+10)/3</f>
        <v>4.666666666666667</v>
      </c>
      <c r="L68" s="257">
        <f>+(160+200+220)/3</f>
        <v>193.33333333333334</v>
      </c>
      <c r="M68" s="10">
        <v>-6</v>
      </c>
      <c r="N68" s="32">
        <v>130</v>
      </c>
      <c r="O68" s="10"/>
      <c r="P68" s="32"/>
      <c r="Q68" s="10"/>
      <c r="R68" s="32"/>
      <c r="S68" s="10"/>
      <c r="T68" s="32"/>
      <c r="U68" s="10">
        <v>2</v>
      </c>
      <c r="V68" s="32">
        <v>170</v>
      </c>
      <c r="W68" s="10"/>
      <c r="X68" s="32"/>
      <c r="Y68" s="10"/>
      <c r="Z68" s="32"/>
      <c r="AA68" s="10"/>
      <c r="AB68" s="32"/>
      <c r="AC68" s="10"/>
      <c r="AD68" s="32"/>
      <c r="AE68" s="10"/>
      <c r="AF68" s="32"/>
      <c r="AG68" s="10"/>
      <c r="AH68" s="32"/>
      <c r="AI68" s="10"/>
      <c r="AJ68" s="32"/>
      <c r="AK68" s="10"/>
      <c r="AL68" s="32"/>
      <c r="AM68" s="10"/>
      <c r="AN68" s="32"/>
      <c r="AO68" s="10"/>
      <c r="AP68" s="242"/>
      <c r="AQ68" s="10"/>
      <c r="AR68" s="245"/>
      <c r="AS68" s="10"/>
      <c r="AT68" s="11"/>
      <c r="AU68" s="24">
        <v>44525</v>
      </c>
      <c r="AV68" s="41">
        <v>34</v>
      </c>
      <c r="AW68" s="41">
        <f t="shared" ref="AW68:AW75" si="10">+AI68+AE68+Y68+W68+U68+S68+Q68+O68+M68+I68+G68+E68+C68+AG68+K68+AS68+AZ68+AA68+AC68+AK68+AM68+AO68+AQ68</f>
        <v>1.7763568394002505E-15</v>
      </c>
      <c r="AX68">
        <f>COUNT(C68:AT68)/2</f>
        <v>4</v>
      </c>
      <c r="AY68">
        <f>+AW68/AX68</f>
        <v>4.4408920985006262E-16</v>
      </c>
      <c r="AZ68">
        <f>+K68*2</f>
        <v>9.3333333333333339</v>
      </c>
    </row>
    <row r="69" spans="2:52" x14ac:dyDescent="0.25">
      <c r="B69" s="6"/>
      <c r="C69" s="10">
        <v>-6</v>
      </c>
      <c r="D69" s="32">
        <v>170</v>
      </c>
      <c r="E69" s="10">
        <v>2</v>
      </c>
      <c r="F69" s="32">
        <v>220</v>
      </c>
      <c r="G69" s="10"/>
      <c r="H69" s="32"/>
      <c r="I69" s="10"/>
      <c r="J69" s="32"/>
      <c r="K69" s="256">
        <f>+(10+6-10)/3</f>
        <v>2</v>
      </c>
      <c r="L69" s="257">
        <f>+(320+270+40)/3</f>
        <v>210</v>
      </c>
      <c r="M69" s="10"/>
      <c r="N69" s="32"/>
      <c r="O69" s="10"/>
      <c r="P69" s="32"/>
      <c r="Q69" s="10"/>
      <c r="R69" s="32"/>
      <c r="S69" s="10"/>
      <c r="T69" s="32"/>
      <c r="U69" s="10">
        <v>-2</v>
      </c>
      <c r="V69" s="32">
        <v>190</v>
      </c>
      <c r="W69" s="10"/>
      <c r="X69" s="32"/>
      <c r="Y69" s="10"/>
      <c r="Z69" s="32"/>
      <c r="AA69" s="10"/>
      <c r="AB69" s="32"/>
      <c r="AC69" s="10"/>
      <c r="AD69" s="32"/>
      <c r="AE69" s="10"/>
      <c r="AF69" s="32"/>
      <c r="AG69" s="10"/>
      <c r="AH69" s="32"/>
      <c r="AI69" s="10"/>
      <c r="AJ69" s="32"/>
      <c r="AK69" s="10"/>
      <c r="AL69" s="32"/>
      <c r="AM69" s="10"/>
      <c r="AN69" s="32"/>
      <c r="AO69" s="10"/>
      <c r="AP69" s="242"/>
      <c r="AQ69" s="10"/>
      <c r="AR69" s="245"/>
      <c r="AS69" s="10"/>
      <c r="AT69" s="11"/>
      <c r="AU69" s="24">
        <v>44525</v>
      </c>
      <c r="AV69" s="41">
        <v>34</v>
      </c>
      <c r="AW69" s="41">
        <f t="shared" si="10"/>
        <v>0</v>
      </c>
      <c r="AX69">
        <f t="shared" ref="AX69:AX75" si="11">COUNT(C69:AT69)/2</f>
        <v>4</v>
      </c>
      <c r="AY69">
        <f>+AW69/AX69</f>
        <v>0</v>
      </c>
      <c r="AZ69">
        <f>+K69*2</f>
        <v>4</v>
      </c>
    </row>
    <row r="70" spans="2:52" x14ac:dyDescent="0.25">
      <c r="B70" s="6"/>
      <c r="C70" s="10"/>
      <c r="D70" s="32"/>
      <c r="E70" s="10">
        <v>-2</v>
      </c>
      <c r="F70" s="32">
        <v>185</v>
      </c>
      <c r="G70" s="10"/>
      <c r="H70" s="32"/>
      <c r="I70" s="10"/>
      <c r="J70" s="32"/>
      <c r="K70" s="254">
        <f>+(4-10)/2</f>
        <v>-3</v>
      </c>
      <c r="L70" s="255">
        <f>+(205+115)/2</f>
        <v>160</v>
      </c>
      <c r="M70" s="10"/>
      <c r="N70" s="32"/>
      <c r="O70" s="10">
        <v>-6</v>
      </c>
      <c r="P70" s="32">
        <v>160</v>
      </c>
      <c r="Q70" s="10"/>
      <c r="R70" s="32"/>
      <c r="S70" s="10"/>
      <c r="T70" s="32"/>
      <c r="U70" s="10">
        <v>4</v>
      </c>
      <c r="V70" s="32">
        <v>205</v>
      </c>
      <c r="W70" s="10"/>
      <c r="X70" s="32"/>
      <c r="Y70" s="10"/>
      <c r="Z70" s="32"/>
      <c r="AA70" s="10"/>
      <c r="AB70" s="32"/>
      <c r="AC70" s="10"/>
      <c r="AD70" s="32"/>
      <c r="AE70" s="10"/>
      <c r="AF70" s="32"/>
      <c r="AG70" s="10"/>
      <c r="AH70" s="32"/>
      <c r="AI70" s="10"/>
      <c r="AJ70" s="32"/>
      <c r="AK70" s="10"/>
      <c r="AL70" s="32"/>
      <c r="AM70" s="10"/>
      <c r="AN70" s="32"/>
      <c r="AO70" s="10"/>
      <c r="AP70" s="242"/>
      <c r="AQ70" s="10">
        <v>10</v>
      </c>
      <c r="AR70" s="245">
        <v>265</v>
      </c>
      <c r="AS70" s="10"/>
      <c r="AT70" s="11"/>
      <c r="AU70" s="24">
        <v>44529</v>
      </c>
      <c r="AV70" s="41">
        <v>36</v>
      </c>
      <c r="AW70" s="41">
        <f t="shared" si="10"/>
        <v>0</v>
      </c>
      <c r="AX70">
        <f t="shared" si="11"/>
        <v>5</v>
      </c>
      <c r="AY70">
        <f>+AW70/AX70</f>
        <v>0</v>
      </c>
      <c r="AZ70">
        <f>+K70</f>
        <v>-3</v>
      </c>
    </row>
    <row r="71" spans="2:52" x14ac:dyDescent="0.25">
      <c r="B71" s="6"/>
      <c r="C71" s="10"/>
      <c r="D71" s="32"/>
      <c r="E71" s="10">
        <v>0</v>
      </c>
      <c r="F71" s="32">
        <v>140</v>
      </c>
      <c r="G71" s="10"/>
      <c r="H71" s="32"/>
      <c r="I71" s="10"/>
      <c r="J71" s="32"/>
      <c r="K71" s="94">
        <v>10</v>
      </c>
      <c r="L71" s="32">
        <v>165</v>
      </c>
      <c r="M71" s="10"/>
      <c r="N71" s="32"/>
      <c r="O71" s="10"/>
      <c r="P71" s="32"/>
      <c r="Q71" s="10"/>
      <c r="R71" s="32"/>
      <c r="S71" s="10"/>
      <c r="T71" s="32"/>
      <c r="U71" s="10">
        <v>-10</v>
      </c>
      <c r="V71" s="32">
        <v>125</v>
      </c>
      <c r="W71" s="10"/>
      <c r="X71" s="32"/>
      <c r="Y71" s="10"/>
      <c r="Z71" s="32"/>
      <c r="AA71" s="10"/>
      <c r="AB71" s="32"/>
      <c r="AC71" s="10"/>
      <c r="AD71" s="32"/>
      <c r="AE71" s="10"/>
      <c r="AF71" s="32"/>
      <c r="AG71" s="10"/>
      <c r="AH71" s="32"/>
      <c r="AI71" s="10"/>
      <c r="AJ71" s="32"/>
      <c r="AK71" s="10">
        <v>-5</v>
      </c>
      <c r="AL71" s="32">
        <v>135</v>
      </c>
      <c r="AM71" s="10"/>
      <c r="AN71" s="32"/>
      <c r="AO71" s="10"/>
      <c r="AP71" s="242"/>
      <c r="AQ71" s="10">
        <v>5</v>
      </c>
      <c r="AR71" s="245">
        <v>160</v>
      </c>
      <c r="AS71" s="10"/>
      <c r="AT71" s="11"/>
      <c r="AU71" s="24">
        <v>44529</v>
      </c>
      <c r="AV71" s="41">
        <v>36</v>
      </c>
      <c r="AW71" s="41">
        <f t="shared" si="10"/>
        <v>0</v>
      </c>
      <c r="AX71">
        <f t="shared" si="11"/>
        <v>5</v>
      </c>
      <c r="AZ71" s="39"/>
    </row>
    <row r="72" spans="2:52" x14ac:dyDescent="0.25">
      <c r="B72" s="6"/>
      <c r="C72" s="10"/>
      <c r="D72" s="32"/>
      <c r="E72" s="10"/>
      <c r="F72" s="32"/>
      <c r="G72" s="10"/>
      <c r="H72" s="32"/>
      <c r="I72" s="10"/>
      <c r="J72" s="32"/>
      <c r="K72" s="256">
        <f>+(-2+8+2)/3</f>
        <v>2.6666666666666665</v>
      </c>
      <c r="L72" s="265">
        <f>+(190+220+200)/3</f>
        <v>203.33333333333334</v>
      </c>
      <c r="M72" s="10"/>
      <c r="N72" s="32"/>
      <c r="O72" s="10"/>
      <c r="P72" s="32"/>
      <c r="Q72" s="10">
        <v>-6</v>
      </c>
      <c r="R72" s="32">
        <v>170</v>
      </c>
      <c r="S72" s="10"/>
      <c r="T72" s="32"/>
      <c r="U72" s="10"/>
      <c r="V72" s="32"/>
      <c r="W72" s="10"/>
      <c r="X72" s="32"/>
      <c r="Y72" s="10"/>
      <c r="Z72" s="32"/>
      <c r="AA72" s="10">
        <v>-10</v>
      </c>
      <c r="AB72" s="32">
        <v>120</v>
      </c>
      <c r="AC72" s="10"/>
      <c r="AD72" s="32"/>
      <c r="AE72" s="10">
        <v>8</v>
      </c>
      <c r="AF72" s="32">
        <v>220</v>
      </c>
      <c r="AG72" s="10"/>
      <c r="AH72" s="32"/>
      <c r="AI72" s="10"/>
      <c r="AJ72" s="32"/>
      <c r="AK72" s="10"/>
      <c r="AL72" s="32"/>
      <c r="AM72" s="10"/>
      <c r="AN72" s="32"/>
      <c r="AO72" s="10"/>
      <c r="AP72" s="242"/>
      <c r="AQ72" s="10"/>
      <c r="AR72" s="245"/>
      <c r="AS72" s="10"/>
      <c r="AT72" s="11"/>
      <c r="AU72" s="24">
        <v>44529</v>
      </c>
      <c r="AV72" s="41">
        <v>37</v>
      </c>
      <c r="AW72" s="41">
        <f t="shared" si="10"/>
        <v>0</v>
      </c>
      <c r="AX72">
        <f t="shared" si="11"/>
        <v>4</v>
      </c>
      <c r="AY72">
        <f>+AW72/AX72</f>
        <v>0</v>
      </c>
      <c r="AZ72">
        <f>+K72*2</f>
        <v>5.333333333333333</v>
      </c>
    </row>
    <row r="73" spans="2:52" x14ac:dyDescent="0.25">
      <c r="B73" s="6"/>
      <c r="C73" s="10"/>
      <c r="D73" s="32"/>
      <c r="E73" s="10"/>
      <c r="F73" s="32"/>
      <c r="G73" s="10"/>
      <c r="H73" s="32"/>
      <c r="I73" s="10"/>
      <c r="J73" s="32"/>
      <c r="K73" s="10">
        <v>-10</v>
      </c>
      <c r="L73" s="32">
        <v>80</v>
      </c>
      <c r="M73" s="10"/>
      <c r="N73" s="32"/>
      <c r="O73" s="10"/>
      <c r="P73" s="32"/>
      <c r="Q73" s="10">
        <v>6</v>
      </c>
      <c r="R73" s="32">
        <v>220</v>
      </c>
      <c r="S73" s="10"/>
      <c r="T73" s="32"/>
      <c r="U73" s="10"/>
      <c r="V73" s="32"/>
      <c r="W73" s="10"/>
      <c r="X73" s="32"/>
      <c r="Y73" s="10">
        <v>-2</v>
      </c>
      <c r="Z73" s="32">
        <v>160</v>
      </c>
      <c r="AA73" s="10">
        <v>10</v>
      </c>
      <c r="AB73" s="32">
        <v>230</v>
      </c>
      <c r="AC73" s="10"/>
      <c r="AD73" s="32"/>
      <c r="AE73" s="10">
        <v>2</v>
      </c>
      <c r="AF73" s="32">
        <v>190</v>
      </c>
      <c r="AG73" s="10"/>
      <c r="AH73" s="32"/>
      <c r="AI73" s="10">
        <v>-6</v>
      </c>
      <c r="AJ73" s="32">
        <v>120</v>
      </c>
      <c r="AK73" s="10"/>
      <c r="AL73" s="32"/>
      <c r="AM73" s="10"/>
      <c r="AN73" s="32"/>
      <c r="AO73" s="10"/>
      <c r="AP73" s="242"/>
      <c r="AQ73" s="10"/>
      <c r="AR73" s="245"/>
      <c r="AS73" s="10"/>
      <c r="AT73" s="11"/>
      <c r="AU73" s="24">
        <v>44529</v>
      </c>
      <c r="AV73" s="41">
        <v>37</v>
      </c>
      <c r="AW73" s="41">
        <f t="shared" si="10"/>
        <v>0</v>
      </c>
      <c r="AX73">
        <f t="shared" si="11"/>
        <v>6</v>
      </c>
    </row>
    <row r="74" spans="2:52" x14ac:dyDescent="0.25">
      <c r="B74" s="6"/>
      <c r="C74" s="10"/>
      <c r="D74" s="32"/>
      <c r="E74" s="10">
        <v>10</v>
      </c>
      <c r="F74" s="32">
        <v>340</v>
      </c>
      <c r="G74" s="10"/>
      <c r="H74" s="32"/>
      <c r="I74" s="10"/>
      <c r="J74" s="32"/>
      <c r="K74" s="254">
        <f>+(0+5)/2</f>
        <v>2.5</v>
      </c>
      <c r="L74" s="255">
        <f>+(225+260)/2</f>
        <v>242.5</v>
      </c>
      <c r="M74" s="10"/>
      <c r="N74" s="32"/>
      <c r="O74" s="10">
        <v>-5</v>
      </c>
      <c r="P74" s="32">
        <v>195</v>
      </c>
      <c r="Q74" s="10"/>
      <c r="R74" s="32"/>
      <c r="S74" s="10"/>
      <c r="T74" s="32"/>
      <c r="U74" s="10">
        <v>-10</v>
      </c>
      <c r="V74" s="32">
        <v>170</v>
      </c>
      <c r="W74" s="10"/>
      <c r="X74" s="32"/>
      <c r="Y74" s="10"/>
      <c r="Z74" s="32"/>
      <c r="AA74" s="10"/>
      <c r="AB74" s="32"/>
      <c r="AC74" s="10"/>
      <c r="AD74" s="32"/>
      <c r="AE74" s="10"/>
      <c r="AF74" s="32"/>
      <c r="AG74" s="10"/>
      <c r="AH74" s="32"/>
      <c r="AI74" s="10"/>
      <c r="AJ74" s="32"/>
      <c r="AK74" s="10"/>
      <c r="AL74" s="32"/>
      <c r="AM74" s="10"/>
      <c r="AN74" s="32"/>
      <c r="AO74" s="10"/>
      <c r="AP74" s="242"/>
      <c r="AQ74" s="10"/>
      <c r="AR74" s="245"/>
      <c r="AS74" s="10"/>
      <c r="AT74" s="11"/>
      <c r="AU74" s="24">
        <v>44530</v>
      </c>
      <c r="AV74" s="41">
        <v>38</v>
      </c>
      <c r="AW74" s="41">
        <f t="shared" si="10"/>
        <v>0</v>
      </c>
      <c r="AX74">
        <f t="shared" si="11"/>
        <v>4</v>
      </c>
      <c r="AY74">
        <f>+AW74/AX74</f>
        <v>0</v>
      </c>
      <c r="AZ74">
        <f>+K74</f>
        <v>2.5</v>
      </c>
    </row>
    <row r="75" spans="2:52" x14ac:dyDescent="0.25">
      <c r="B75" s="6"/>
      <c r="C75" s="10"/>
      <c r="D75" s="32"/>
      <c r="E75" s="10">
        <v>-10</v>
      </c>
      <c r="F75" s="32">
        <v>145</v>
      </c>
      <c r="G75" s="10"/>
      <c r="H75" s="32"/>
      <c r="I75" s="10"/>
      <c r="J75" s="32"/>
      <c r="K75" s="256">
        <f>+(10+6+2)/3</f>
        <v>6</v>
      </c>
      <c r="L75" s="265">
        <f>+(285+280+270)/3</f>
        <v>278.33333333333331</v>
      </c>
      <c r="M75" s="10"/>
      <c r="N75" s="32"/>
      <c r="O75" s="10">
        <v>-6</v>
      </c>
      <c r="P75" s="32">
        <v>220</v>
      </c>
      <c r="Q75" s="10"/>
      <c r="R75" s="32"/>
      <c r="S75" s="10"/>
      <c r="T75" s="32"/>
      <c r="U75" s="10">
        <v>-2</v>
      </c>
      <c r="V75" s="32">
        <v>245</v>
      </c>
      <c r="W75" s="10"/>
      <c r="X75" s="32"/>
      <c r="Y75" s="10"/>
      <c r="Z75" s="32"/>
      <c r="AA75" s="10"/>
      <c r="AB75" s="32"/>
      <c r="AC75" s="10"/>
      <c r="AD75" s="32"/>
      <c r="AE75" s="10"/>
      <c r="AF75" s="32"/>
      <c r="AG75" s="10"/>
      <c r="AH75" s="32"/>
      <c r="AI75" s="10"/>
      <c r="AJ75" s="32"/>
      <c r="AK75" s="10"/>
      <c r="AL75" s="32"/>
      <c r="AM75" s="10"/>
      <c r="AN75" s="32"/>
      <c r="AO75" s="10"/>
      <c r="AP75" s="242"/>
      <c r="AQ75" s="10"/>
      <c r="AR75" s="245"/>
      <c r="AS75" s="10"/>
      <c r="AT75" s="11"/>
      <c r="AU75" s="24">
        <v>44530</v>
      </c>
      <c r="AV75" s="41">
        <v>38</v>
      </c>
      <c r="AW75" s="41">
        <f t="shared" si="10"/>
        <v>0</v>
      </c>
      <c r="AX75">
        <f t="shared" si="11"/>
        <v>4</v>
      </c>
      <c r="AY75">
        <f>+AW75/AX75</f>
        <v>0</v>
      </c>
      <c r="AZ75">
        <f>+K75*2</f>
        <v>12</v>
      </c>
    </row>
  </sheetData>
  <mergeCells count="23">
    <mergeCell ref="K2:L2"/>
    <mergeCell ref="B2:B3"/>
    <mergeCell ref="C2:D2"/>
    <mergeCell ref="E2:F2"/>
    <mergeCell ref="G2:H2"/>
    <mergeCell ref="I2:J2"/>
    <mergeCell ref="AI2:AJ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K2:AL2"/>
    <mergeCell ref="AM2:AN2"/>
    <mergeCell ref="AO2:AP2"/>
    <mergeCell ref="AQ2:AR2"/>
    <mergeCell ref="AS2:AT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D2863-F0CD-4BAD-9808-039BB8D67DAE}">
  <sheetPr codeName="Hoja39"/>
  <dimension ref="A1:BO912"/>
  <sheetViews>
    <sheetView zoomScale="80" zoomScaleNormal="80" workbookViewId="0">
      <selection activeCell="A32" sqref="A32:XFD33"/>
    </sheetView>
  </sheetViews>
  <sheetFormatPr baseColWidth="10" defaultColWidth="11.54296875" defaultRowHeight="12.5" x14ac:dyDescent="0.25"/>
  <cols>
    <col min="1" max="1" width="5" customWidth="1"/>
    <col min="2" max="2" width="14.54296875" customWidth="1"/>
    <col min="3" max="3" width="7.453125" customWidth="1"/>
    <col min="4" max="4" width="6.1796875" customWidth="1"/>
    <col min="5" max="5" width="5.453125" customWidth="1"/>
    <col min="6" max="6" width="4.453125" customWidth="1"/>
    <col min="7" max="7" width="5.26953125" customWidth="1"/>
    <col min="8" max="8" width="4.81640625" customWidth="1"/>
    <col min="9" max="9" width="5.26953125" customWidth="1"/>
    <col min="10" max="13" width="4.7265625" customWidth="1"/>
    <col min="14" max="14" width="6.1796875" customWidth="1"/>
    <col min="15" max="15" width="4.7265625" customWidth="1"/>
    <col min="16" max="16" width="4.26953125" customWidth="1"/>
    <col min="17" max="17" width="5.26953125" customWidth="1"/>
    <col min="18" max="18" width="5" customWidth="1"/>
    <col min="19" max="19" width="4.54296875" customWidth="1"/>
    <col min="20" max="20" width="4.26953125" customWidth="1"/>
    <col min="21" max="21" width="5" customWidth="1"/>
    <col min="22" max="22" width="4.54296875" customWidth="1"/>
    <col min="23" max="23" width="5.26953125" customWidth="1"/>
    <col min="24" max="24" width="4.7265625" customWidth="1"/>
    <col min="25" max="25" width="4" customWidth="1"/>
    <col min="26" max="26" width="4.453125" customWidth="1"/>
    <col min="27" max="27" width="5" customWidth="1"/>
    <col min="28" max="28" width="4.54296875" customWidth="1"/>
    <col min="29" max="29" width="4" customWidth="1"/>
    <col min="30" max="30" width="4.54296875" customWidth="1"/>
    <col min="31" max="31" width="5" customWidth="1"/>
    <col min="32" max="32" width="4.54296875" customWidth="1"/>
    <col min="33" max="33" width="4.81640625" customWidth="1"/>
    <col min="34" max="34" width="6" customWidth="1"/>
    <col min="35" max="36" width="4.453125" customWidth="1"/>
    <col min="37" max="37" width="5.54296875" customWidth="1"/>
    <col min="38" max="38" width="4.453125" customWidth="1"/>
    <col min="39" max="39" width="5.54296875" customWidth="1"/>
    <col min="40" max="57" width="4.453125" customWidth="1"/>
    <col min="58" max="58" width="5" customWidth="1"/>
    <col min="59" max="60" width="4.453125" customWidth="1"/>
    <col min="61" max="61" width="10.453125" style="24" customWidth="1"/>
    <col min="62" max="62" width="5.453125" style="16" customWidth="1"/>
    <col min="63" max="64" width="5.453125" customWidth="1"/>
    <col min="65" max="66" width="7" customWidth="1"/>
  </cols>
  <sheetData>
    <row r="1" spans="1:67" ht="13" x14ac:dyDescent="0.3">
      <c r="A1" s="5" t="s">
        <v>179</v>
      </c>
      <c r="B1" s="52"/>
      <c r="C1" s="220"/>
    </row>
    <row r="2" spans="1:67" x14ac:dyDescent="0.25">
      <c r="A2" t="s">
        <v>10</v>
      </c>
      <c r="C2" s="220"/>
      <c r="E2" s="41">
        <f>+E3/6</f>
        <v>64.833333333333329</v>
      </c>
    </row>
    <row r="3" spans="1:67" ht="14" thickBot="1" x14ac:dyDescent="0.35">
      <c r="A3">
        <f>+GENERAL!B6</f>
        <v>12</v>
      </c>
      <c r="C3" s="41"/>
      <c r="E3" s="233">
        <f>SUM(E5:E26)</f>
        <v>389</v>
      </c>
      <c r="BO3" s="101"/>
    </row>
    <row r="4" spans="1:67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P4" s="125"/>
      <c r="BO4" s="101"/>
    </row>
    <row r="5" spans="1:67" ht="14" thickBot="1" x14ac:dyDescent="0.35">
      <c r="A5" s="149">
        <v>1</v>
      </c>
      <c r="B5" s="23" t="s">
        <v>9</v>
      </c>
      <c r="C5" s="89">
        <f>+Q$49</f>
        <v>114</v>
      </c>
      <c r="D5" s="284">
        <f>+R$50</f>
        <v>0</v>
      </c>
      <c r="E5" s="45">
        <f>+R$49</f>
        <v>41</v>
      </c>
      <c r="F5" s="18">
        <f>+Q$35</f>
        <v>80</v>
      </c>
      <c r="G5" s="233">
        <f t="shared" ref="G5:G33" si="0">IF(E5&lt;A$3/2,-1,1)*800000+C5*1000+D5*0+E5/1000</f>
        <v>914000.04099999997</v>
      </c>
      <c r="I5" s="198">
        <f>+C5/E5</f>
        <v>2.7804878048780486</v>
      </c>
      <c r="M5" s="16"/>
      <c r="P5" s="125"/>
      <c r="BO5" s="101"/>
    </row>
    <row r="6" spans="1:67" ht="14" thickBot="1" x14ac:dyDescent="0.35">
      <c r="A6" s="149">
        <v>2</v>
      </c>
      <c r="B6" s="239" t="s">
        <v>159</v>
      </c>
      <c r="C6" s="89">
        <f>+AW$49</f>
        <v>25</v>
      </c>
      <c r="D6" s="284">
        <f>+AX$50</f>
        <v>0</v>
      </c>
      <c r="E6" s="45">
        <f>+AX$49</f>
        <v>37</v>
      </c>
      <c r="F6" s="18">
        <f>+AW$35</f>
        <v>40</v>
      </c>
      <c r="G6" s="233">
        <f t="shared" si="0"/>
        <v>825000.03700000001</v>
      </c>
      <c r="I6" s="198">
        <f t="shared" ref="I6:I26" si="1">+C6/E6</f>
        <v>0.67567567567567566</v>
      </c>
      <c r="M6" s="16"/>
      <c r="N6" s="238"/>
      <c r="O6" s="238"/>
      <c r="P6" s="125"/>
      <c r="BO6" s="101"/>
    </row>
    <row r="7" spans="1:67" ht="14" thickBot="1" x14ac:dyDescent="0.35">
      <c r="A7" s="149">
        <v>3</v>
      </c>
      <c r="B7" s="239" t="s">
        <v>169</v>
      </c>
      <c r="C7" s="89">
        <f>+AS$49</f>
        <v>19</v>
      </c>
      <c r="D7" s="284">
        <f>+AT$50</f>
        <v>0</v>
      </c>
      <c r="E7" s="45">
        <f>+AT$49</f>
        <v>16</v>
      </c>
      <c r="F7" s="18">
        <f>+AS$35</f>
        <v>20</v>
      </c>
      <c r="G7" s="233">
        <f t="shared" si="0"/>
        <v>819000.01599999995</v>
      </c>
      <c r="I7" s="198">
        <f t="shared" si="1"/>
        <v>1.1875</v>
      </c>
      <c r="M7" s="16"/>
      <c r="N7" s="238"/>
      <c r="O7" s="238"/>
      <c r="P7" s="125"/>
      <c r="BO7" s="101"/>
    </row>
    <row r="8" spans="1:67" ht="14" thickBot="1" x14ac:dyDescent="0.35">
      <c r="A8" s="149">
        <v>4</v>
      </c>
      <c r="B8" s="239" t="s">
        <v>209</v>
      </c>
      <c r="C8" s="89">
        <f>+S$49</f>
        <v>14</v>
      </c>
      <c r="D8" s="284">
        <f>+T$50</f>
        <v>0</v>
      </c>
      <c r="E8" s="45">
        <f>+T$49</f>
        <v>10</v>
      </c>
      <c r="F8" s="18">
        <f>+S$35</f>
        <v>10</v>
      </c>
      <c r="G8" s="233">
        <f t="shared" si="0"/>
        <v>814000.01</v>
      </c>
      <c r="I8" s="198">
        <f t="shared" si="1"/>
        <v>1.4</v>
      </c>
      <c r="M8" s="16"/>
      <c r="BJ8" s="298"/>
      <c r="BO8" s="101"/>
    </row>
    <row r="9" spans="1:67" ht="14" thickBot="1" x14ac:dyDescent="0.35">
      <c r="A9" s="149">
        <v>5</v>
      </c>
      <c r="B9" s="239" t="s">
        <v>187</v>
      </c>
      <c r="C9" s="89">
        <f>+I$49</f>
        <v>10</v>
      </c>
      <c r="D9" s="284">
        <f>+J$50</f>
        <v>0</v>
      </c>
      <c r="E9" s="45">
        <f>+J$49</f>
        <v>13</v>
      </c>
      <c r="F9" s="18">
        <f>+I$35</f>
        <v>5</v>
      </c>
      <c r="G9" s="233">
        <f t="shared" si="0"/>
        <v>810000.01300000004</v>
      </c>
      <c r="I9" s="198">
        <f t="shared" si="1"/>
        <v>0.76923076923076927</v>
      </c>
      <c r="M9" s="16"/>
      <c r="BJ9" s="298"/>
      <c r="BO9" s="101"/>
    </row>
    <row r="10" spans="1:67" ht="14" thickBot="1" x14ac:dyDescent="0.35">
      <c r="A10" s="149">
        <v>6</v>
      </c>
      <c r="B10" s="23" t="s">
        <v>1</v>
      </c>
      <c r="C10" s="89">
        <f>+G$49</f>
        <v>8</v>
      </c>
      <c r="D10" s="284">
        <f>+H$50</f>
        <v>0</v>
      </c>
      <c r="E10" s="45">
        <f>+H$49</f>
        <v>16</v>
      </c>
      <c r="F10" s="18">
        <f>+G$35</f>
        <v>0</v>
      </c>
      <c r="G10" s="233">
        <f t="shared" si="0"/>
        <v>808000.01599999995</v>
      </c>
      <c r="I10" s="198">
        <f t="shared" si="1"/>
        <v>0.5</v>
      </c>
      <c r="M10" s="16"/>
      <c r="BO10" s="101"/>
    </row>
    <row r="11" spans="1:67" ht="14" thickBot="1" x14ac:dyDescent="0.35">
      <c r="A11" s="149">
        <v>7</v>
      </c>
      <c r="B11" s="239" t="s">
        <v>206</v>
      </c>
      <c r="C11" s="89">
        <f>+BE$49</f>
        <v>5</v>
      </c>
      <c r="D11" s="284">
        <f>+BF$50</f>
        <v>0</v>
      </c>
      <c r="E11" s="45">
        <f>+BF$49</f>
        <v>24</v>
      </c>
      <c r="F11" s="18">
        <f>+BE$35</f>
        <v>0</v>
      </c>
      <c r="G11" s="233">
        <f t="shared" si="0"/>
        <v>805000.02399999998</v>
      </c>
      <c r="I11" s="198">
        <f t="shared" si="1"/>
        <v>0.20833333333333334</v>
      </c>
      <c r="M11" s="16"/>
      <c r="N11" s="65"/>
      <c r="O11" s="65"/>
      <c r="BO11" s="101"/>
    </row>
    <row r="12" spans="1:67" ht="14" thickBot="1" x14ac:dyDescent="0.35">
      <c r="A12" s="149">
        <v>8</v>
      </c>
      <c r="B12" s="239" t="s">
        <v>170</v>
      </c>
      <c r="C12" s="89">
        <f>+AQ$49</f>
        <v>5</v>
      </c>
      <c r="D12" s="284">
        <f>+AR$50</f>
        <v>0</v>
      </c>
      <c r="E12" s="45">
        <f>+AR$49</f>
        <v>16</v>
      </c>
      <c r="F12" s="18">
        <f>+AQ$35</f>
        <v>0</v>
      </c>
      <c r="G12" s="233">
        <f t="shared" si="0"/>
        <v>805000.01599999995</v>
      </c>
      <c r="I12" s="198">
        <f t="shared" si="1"/>
        <v>0.3125</v>
      </c>
      <c r="M12" s="16"/>
      <c r="BO12" s="101"/>
    </row>
    <row r="13" spans="1:67" ht="14" thickBot="1" x14ac:dyDescent="0.35">
      <c r="A13" s="149">
        <v>9</v>
      </c>
      <c r="B13" s="239" t="s">
        <v>186</v>
      </c>
      <c r="C13" s="89">
        <f>+K$49</f>
        <v>4</v>
      </c>
      <c r="D13" s="284">
        <f>+L$50</f>
        <v>0</v>
      </c>
      <c r="E13" s="45">
        <f>+L$49</f>
        <v>8</v>
      </c>
      <c r="F13" s="18">
        <f>+K$35</f>
        <v>0</v>
      </c>
      <c r="G13" s="233">
        <f t="shared" si="0"/>
        <v>804000.00800000003</v>
      </c>
      <c r="I13" s="198">
        <f t="shared" si="1"/>
        <v>0.5</v>
      </c>
      <c r="M13" s="16"/>
      <c r="BO13" s="101"/>
    </row>
    <row r="14" spans="1:67" ht="13" thickBot="1" x14ac:dyDescent="0.3">
      <c r="A14" s="149">
        <v>10</v>
      </c>
      <c r="B14" s="23" t="s">
        <v>119</v>
      </c>
      <c r="C14" s="89">
        <f>+C$49</f>
        <v>-9</v>
      </c>
      <c r="D14" s="284">
        <f>+D$50</f>
        <v>0</v>
      </c>
      <c r="E14" s="46">
        <f>+D$49</f>
        <v>64</v>
      </c>
      <c r="F14" s="18">
        <f>+C$35</f>
        <v>0</v>
      </c>
      <c r="G14" s="233">
        <f t="shared" si="0"/>
        <v>791000.06400000001</v>
      </c>
      <c r="I14" s="198">
        <f t="shared" si="1"/>
        <v>-0.140625</v>
      </c>
      <c r="M14" s="16"/>
      <c r="N14" s="238"/>
      <c r="O14" s="238"/>
      <c r="AA14" s="238"/>
    </row>
    <row r="15" spans="1:67" ht="13.5" thickBot="1" x14ac:dyDescent="0.35">
      <c r="A15" s="149">
        <v>11</v>
      </c>
      <c r="B15" s="239" t="s">
        <v>240</v>
      </c>
      <c r="C15" s="89">
        <f>+BC$49</f>
        <v>-24</v>
      </c>
      <c r="D15" s="284">
        <f>+BD$50</f>
        <v>0</v>
      </c>
      <c r="E15" s="45">
        <f>+BD$49</f>
        <v>86</v>
      </c>
      <c r="F15" s="18">
        <f>+BC$35</f>
        <v>0</v>
      </c>
      <c r="G15" s="233">
        <f t="shared" si="0"/>
        <v>776000.08600000001</v>
      </c>
      <c r="I15" s="198">
        <f t="shared" si="1"/>
        <v>-0.27906976744186046</v>
      </c>
      <c r="M15" s="16"/>
      <c r="N15" s="65"/>
      <c r="O15" s="65"/>
      <c r="X15" s="43"/>
      <c r="AA15" s="238"/>
    </row>
    <row r="16" spans="1:67" ht="13.5" customHeight="1" thickBot="1" x14ac:dyDescent="0.3">
      <c r="A16" s="149">
        <v>12</v>
      </c>
      <c r="B16" s="23" t="s">
        <v>158</v>
      </c>
      <c r="C16" s="89">
        <f>+AG$49</f>
        <v>-27</v>
      </c>
      <c r="D16" s="284">
        <f>+AH$50</f>
        <v>0</v>
      </c>
      <c r="E16" s="45">
        <f>+AH$49</f>
        <v>16</v>
      </c>
      <c r="F16" s="18">
        <f>+AG$35</f>
        <v>0</v>
      </c>
      <c r="G16" s="233">
        <f t="shared" si="0"/>
        <v>773000.01599999995</v>
      </c>
      <c r="I16" s="198">
        <f t="shared" si="1"/>
        <v>-1.6875</v>
      </c>
      <c r="M16" s="16"/>
      <c r="N16" s="65"/>
      <c r="O16" s="65"/>
    </row>
    <row r="17" spans="1:15" ht="13.5" customHeight="1" thickBot="1" x14ac:dyDescent="0.3">
      <c r="A17" s="149">
        <v>13</v>
      </c>
      <c r="B17" s="23" t="s">
        <v>93</v>
      </c>
      <c r="C17" s="89">
        <f>+U$49</f>
        <v>-31</v>
      </c>
      <c r="D17" s="284">
        <f>+V$50</f>
        <v>0</v>
      </c>
      <c r="E17" s="45">
        <f>+V$49</f>
        <v>26</v>
      </c>
      <c r="F17" s="18">
        <f>+U$35</f>
        <v>0</v>
      </c>
      <c r="G17" s="233">
        <f t="shared" si="0"/>
        <v>769000.02599999995</v>
      </c>
      <c r="I17" s="198">
        <f t="shared" si="1"/>
        <v>-1.1923076923076923</v>
      </c>
      <c r="M17" s="16"/>
    </row>
    <row r="18" spans="1:15" ht="13.5" customHeight="1" thickBot="1" x14ac:dyDescent="0.3">
      <c r="A18" s="149">
        <v>14</v>
      </c>
      <c r="B18" s="239" t="s">
        <v>236</v>
      </c>
      <c r="C18" s="89">
        <f>+BG$49</f>
        <v>8</v>
      </c>
      <c r="D18" s="284">
        <f>+BH$50</f>
        <v>0</v>
      </c>
      <c r="E18" s="45">
        <f>+BH$49</f>
        <v>4</v>
      </c>
      <c r="F18" s="18">
        <f>+BG$35</f>
        <v>0</v>
      </c>
      <c r="G18" s="233">
        <f t="shared" si="0"/>
        <v>-791999.99600000004</v>
      </c>
      <c r="I18" s="198">
        <f t="shared" si="1"/>
        <v>2</v>
      </c>
      <c r="M18" s="16"/>
      <c r="N18" s="65"/>
      <c r="O18" s="65"/>
    </row>
    <row r="19" spans="1:15" ht="13.5" customHeight="1" thickBot="1" x14ac:dyDescent="0.3">
      <c r="A19" s="149">
        <v>15</v>
      </c>
      <c r="B19" s="239" t="s">
        <v>120</v>
      </c>
      <c r="C19" s="89">
        <f>+Y$49</f>
        <v>4</v>
      </c>
      <c r="D19" s="284">
        <f>+Z$50</f>
        <v>0</v>
      </c>
      <c r="E19" s="45">
        <f>+Z$49</f>
        <v>3</v>
      </c>
      <c r="F19" s="18">
        <f>+Y$35</f>
        <v>0</v>
      </c>
      <c r="G19" s="233">
        <f t="shared" si="0"/>
        <v>-795999.99699999997</v>
      </c>
      <c r="I19" s="198">
        <f t="shared" si="1"/>
        <v>1.3333333333333333</v>
      </c>
      <c r="M19" s="16"/>
      <c r="N19" s="238"/>
      <c r="O19" s="238"/>
    </row>
    <row r="20" spans="1:15" ht="13.5" customHeight="1" thickBot="1" x14ac:dyDescent="0.3">
      <c r="A20" s="149">
        <v>16</v>
      </c>
      <c r="B20" s="239" t="s">
        <v>139</v>
      </c>
      <c r="C20" s="89">
        <f>+AE$49</f>
        <v>4</v>
      </c>
      <c r="D20" s="284">
        <f>+AF$50</f>
        <v>0</v>
      </c>
      <c r="E20" s="45">
        <f>+AF$49</f>
        <v>1</v>
      </c>
      <c r="F20" s="18">
        <f>+AE$35</f>
        <v>0</v>
      </c>
      <c r="G20" s="233">
        <f t="shared" si="0"/>
        <v>-795999.99899999995</v>
      </c>
      <c r="I20" s="198">
        <f t="shared" si="1"/>
        <v>4</v>
      </c>
      <c r="M20" s="16"/>
    </row>
    <row r="21" spans="1:15" ht="13.5" customHeight="1" thickBot="1" x14ac:dyDescent="0.3">
      <c r="A21" s="149">
        <v>17</v>
      </c>
      <c r="B21" s="23" t="s">
        <v>152</v>
      </c>
      <c r="C21" s="89">
        <f>+AC$49</f>
        <v>3</v>
      </c>
      <c r="D21" s="284">
        <f>+AD$50</f>
        <v>0</v>
      </c>
      <c r="E21" s="45">
        <f>+AD$49</f>
        <v>3</v>
      </c>
      <c r="F21" s="18">
        <f>+AC$35</f>
        <v>0</v>
      </c>
      <c r="G21" s="233">
        <f t="shared" si="0"/>
        <v>-796999.99699999997</v>
      </c>
      <c r="I21" s="198">
        <f t="shared" si="1"/>
        <v>1</v>
      </c>
      <c r="M21" s="16"/>
    </row>
    <row r="22" spans="1:15" ht="13" thickBot="1" x14ac:dyDescent="0.3">
      <c r="A22" s="149">
        <v>18</v>
      </c>
      <c r="B22" s="239" t="s">
        <v>239</v>
      </c>
      <c r="C22" s="89">
        <f>+AK$49</f>
        <v>2</v>
      </c>
      <c r="D22" s="284">
        <f>+AL$50</f>
        <v>0</v>
      </c>
      <c r="E22" s="45">
        <f>+AL$49</f>
        <v>1</v>
      </c>
      <c r="F22" s="18">
        <f>+AK$35</f>
        <v>0</v>
      </c>
      <c r="G22" s="233">
        <f t="shared" si="0"/>
        <v>-797999.99899999995</v>
      </c>
      <c r="I22" s="198">
        <f t="shared" si="1"/>
        <v>2</v>
      </c>
      <c r="M22" s="16"/>
      <c r="N22" s="65"/>
      <c r="O22" s="65"/>
    </row>
    <row r="23" spans="1:15" ht="13" thickBot="1" x14ac:dyDescent="0.3">
      <c r="A23" s="149">
        <v>19</v>
      </c>
      <c r="B23" s="239" t="s">
        <v>270</v>
      </c>
      <c r="C23" s="89">
        <f>+W$49</f>
        <v>2</v>
      </c>
      <c r="D23" s="284">
        <f>+X$50</f>
        <v>0</v>
      </c>
      <c r="E23" s="45">
        <f>+X$49</f>
        <v>1</v>
      </c>
      <c r="F23" s="18">
        <f>+W$35</f>
        <v>0</v>
      </c>
      <c r="G23" s="233">
        <f t="shared" si="0"/>
        <v>-797999.99899999995</v>
      </c>
      <c r="I23" s="198">
        <f t="shared" si="1"/>
        <v>2</v>
      </c>
      <c r="M23" s="16"/>
    </row>
    <row r="24" spans="1:15" ht="13" thickBot="1" x14ac:dyDescent="0.3">
      <c r="A24" s="149">
        <v>20</v>
      </c>
      <c r="B24" s="239" t="s">
        <v>129</v>
      </c>
      <c r="C24" s="89">
        <f>+M$49</f>
        <v>0</v>
      </c>
      <c r="D24" s="284">
        <f>+N$50</f>
        <v>0</v>
      </c>
      <c r="E24" s="45">
        <f>+N$49</f>
        <v>1</v>
      </c>
      <c r="F24" s="18">
        <f>+M$35</f>
        <v>0</v>
      </c>
      <c r="G24" s="233">
        <f t="shared" si="0"/>
        <v>-799999.99899999995</v>
      </c>
      <c r="I24" s="198">
        <f t="shared" si="1"/>
        <v>0</v>
      </c>
      <c r="N24" s="62"/>
    </row>
    <row r="25" spans="1:15" ht="13" thickBot="1" x14ac:dyDescent="0.3">
      <c r="A25" s="149">
        <v>21</v>
      </c>
      <c r="B25" s="23" t="s">
        <v>6</v>
      </c>
      <c r="C25" s="89">
        <f>+O$49</f>
        <v>-1</v>
      </c>
      <c r="D25" s="284">
        <f>+P$50</f>
        <v>0</v>
      </c>
      <c r="E25" s="45">
        <f>+P$49</f>
        <v>1</v>
      </c>
      <c r="F25" s="18">
        <f>+O$35</f>
        <v>0</v>
      </c>
      <c r="G25" s="233">
        <f t="shared" si="0"/>
        <v>-800999.99899999995</v>
      </c>
      <c r="I25" s="198">
        <f t="shared" si="1"/>
        <v>-1</v>
      </c>
      <c r="N25" s="62"/>
    </row>
    <row r="26" spans="1:15" ht="13" thickBot="1" x14ac:dyDescent="0.3">
      <c r="A26" s="149">
        <v>22</v>
      </c>
      <c r="B26" s="239" t="s">
        <v>271</v>
      </c>
      <c r="C26" s="89">
        <f>+AY$49</f>
        <v>-2</v>
      </c>
      <c r="D26" s="284">
        <f>+AZ$50</f>
        <v>0</v>
      </c>
      <c r="E26" s="45">
        <f>+AZ$49</f>
        <v>1</v>
      </c>
      <c r="F26" s="18">
        <f>+AY$35</f>
        <v>0</v>
      </c>
      <c r="G26" s="233">
        <f t="shared" si="0"/>
        <v>-801999.99899999995</v>
      </c>
      <c r="I26" s="198">
        <f t="shared" si="1"/>
        <v>-2</v>
      </c>
      <c r="N26" s="62"/>
    </row>
    <row r="27" spans="1:15" ht="13" thickBot="1" x14ac:dyDescent="0.3">
      <c r="A27" s="149">
        <v>23</v>
      </c>
      <c r="B27" s="161" t="s">
        <v>155</v>
      </c>
      <c r="C27" s="89">
        <f>+E$49</f>
        <v>-4</v>
      </c>
      <c r="D27" s="284">
        <f>+F$50</f>
        <v>0</v>
      </c>
      <c r="E27" s="45">
        <f>+F$49</f>
        <v>2</v>
      </c>
      <c r="F27" s="18">
        <f>+E$35</f>
        <v>0</v>
      </c>
      <c r="G27" s="233">
        <f t="shared" si="0"/>
        <v>-803999.99800000002</v>
      </c>
      <c r="I27" s="198"/>
      <c r="N27" s="62"/>
    </row>
    <row r="28" spans="1:15" ht="13" thickBot="1" x14ac:dyDescent="0.3">
      <c r="A28" s="149">
        <v>24</v>
      </c>
      <c r="B28" s="23" t="s">
        <v>174</v>
      </c>
      <c r="C28" s="89">
        <f>+BA$49</f>
        <v>-5</v>
      </c>
      <c r="D28" s="284">
        <f>+BB$50</f>
        <v>0</v>
      </c>
      <c r="E28" s="45">
        <f>+BB$49</f>
        <v>3</v>
      </c>
      <c r="F28" s="18">
        <f>+BA$35</f>
        <v>0</v>
      </c>
      <c r="G28" s="233">
        <f t="shared" si="0"/>
        <v>-804999.99699999997</v>
      </c>
      <c r="I28" s="198"/>
      <c r="N28" s="62"/>
    </row>
    <row r="29" spans="1:15" ht="13" thickBot="1" x14ac:dyDescent="0.3">
      <c r="A29" s="149">
        <v>25</v>
      </c>
      <c r="B29" s="239" t="s">
        <v>161</v>
      </c>
      <c r="C29" s="89">
        <f>+AI$49</f>
        <v>-5</v>
      </c>
      <c r="D29" s="284">
        <f>+AJ$50</f>
        <v>0</v>
      </c>
      <c r="E29" s="45">
        <f>+AJ$49</f>
        <v>3</v>
      </c>
      <c r="F29" s="18">
        <f>+AI$35</f>
        <v>0</v>
      </c>
      <c r="G29" s="233">
        <f t="shared" si="0"/>
        <v>-804999.99699999997</v>
      </c>
      <c r="I29" s="198"/>
      <c r="N29" s="62"/>
    </row>
    <row r="30" spans="1:15" ht="13" thickBot="1" x14ac:dyDescent="0.3">
      <c r="A30" s="149">
        <v>26</v>
      </c>
      <c r="B30" s="161" t="s">
        <v>141</v>
      </c>
      <c r="C30" s="89">
        <f>+AM$49</f>
        <v>-6</v>
      </c>
      <c r="D30" s="284">
        <f>+AN$50</f>
        <v>0</v>
      </c>
      <c r="E30" s="45">
        <f>+AN$49</f>
        <v>4</v>
      </c>
      <c r="F30" s="18">
        <f>+AM$35</f>
        <v>0</v>
      </c>
      <c r="G30" s="233">
        <f t="shared" si="0"/>
        <v>-805999.99600000004</v>
      </c>
      <c r="I30" s="198"/>
      <c r="N30" s="62"/>
    </row>
    <row r="31" spans="1:15" ht="13" thickBot="1" x14ac:dyDescent="0.3">
      <c r="A31" s="149">
        <v>27</v>
      </c>
      <c r="B31" s="161" t="s">
        <v>140</v>
      </c>
      <c r="C31" s="89">
        <f>+AO$49</f>
        <v>-11</v>
      </c>
      <c r="D31" s="284">
        <f>+AP$50</f>
        <v>0</v>
      </c>
      <c r="E31" s="45">
        <f>+AP$49</f>
        <v>3</v>
      </c>
      <c r="F31" s="18">
        <f>+AO$35</f>
        <v>0</v>
      </c>
      <c r="G31" s="233">
        <f t="shared" si="0"/>
        <v>-810999.99699999997</v>
      </c>
      <c r="I31" s="198"/>
      <c r="N31" s="62"/>
    </row>
    <row r="32" spans="1:15" ht="13" hidden="1" thickBot="1" x14ac:dyDescent="0.3">
      <c r="A32" s="149">
        <v>28</v>
      </c>
      <c r="B32" s="239" t="s">
        <v>171</v>
      </c>
      <c r="C32" s="89">
        <f>+AU$49</f>
        <v>-100000000</v>
      </c>
      <c r="D32" s="284">
        <f>+AV$50</f>
        <v>0</v>
      </c>
      <c r="E32" s="45">
        <f>+AV$49</f>
        <v>0</v>
      </c>
      <c r="F32" s="18">
        <f>+AU$35</f>
        <v>0</v>
      </c>
      <c r="G32" s="233">
        <f t="shared" si="0"/>
        <v>-100000800000</v>
      </c>
      <c r="I32" s="198"/>
      <c r="N32" s="62"/>
    </row>
    <row r="33" spans="1:60" ht="13" hidden="1" thickBot="1" x14ac:dyDescent="0.3">
      <c r="A33" s="149">
        <v>29</v>
      </c>
      <c r="B33" s="23" t="s">
        <v>144</v>
      </c>
      <c r="C33" s="89">
        <f>+AA$49</f>
        <v>-100000000</v>
      </c>
      <c r="D33" s="284">
        <f>+AB$50</f>
        <v>0</v>
      </c>
      <c r="E33" s="45">
        <f>+AB$49</f>
        <v>0</v>
      </c>
      <c r="F33" s="18">
        <f>+AA$35</f>
        <v>0</v>
      </c>
      <c r="G33" s="233">
        <f t="shared" si="0"/>
        <v>-100000800000</v>
      </c>
      <c r="I33" s="198"/>
      <c r="N33" s="62"/>
    </row>
    <row r="34" spans="1:60" x14ac:dyDescent="0.25">
      <c r="D34" s="238"/>
      <c r="G34" s="233"/>
    </row>
    <row r="35" spans="1:60" ht="12.75" hidden="1" customHeight="1" x14ac:dyDescent="0.25">
      <c r="B35" t="s">
        <v>12</v>
      </c>
      <c r="C35">
        <f>+C36*C37</f>
        <v>0</v>
      </c>
      <c r="D35">
        <f t="shared" ref="D35:BH35" si="2">+D36*D37</f>
        <v>64</v>
      </c>
      <c r="E35">
        <f t="shared" si="2"/>
        <v>0</v>
      </c>
      <c r="F35">
        <f t="shared" si="2"/>
        <v>2</v>
      </c>
      <c r="G35">
        <f>+G36*G37</f>
        <v>0</v>
      </c>
      <c r="H35">
        <f t="shared" si="2"/>
        <v>16</v>
      </c>
      <c r="I35">
        <f t="shared" si="2"/>
        <v>5</v>
      </c>
      <c r="J35">
        <f t="shared" si="2"/>
        <v>13</v>
      </c>
      <c r="K35">
        <f>+K36*K37</f>
        <v>0</v>
      </c>
      <c r="L35">
        <f>+L36*L37</f>
        <v>8</v>
      </c>
      <c r="M35">
        <f t="shared" si="2"/>
        <v>0</v>
      </c>
      <c r="N35">
        <f t="shared" si="2"/>
        <v>1</v>
      </c>
      <c r="O35">
        <f t="shared" si="2"/>
        <v>0</v>
      </c>
      <c r="P35">
        <f t="shared" si="2"/>
        <v>1</v>
      </c>
      <c r="Q35">
        <f t="shared" si="2"/>
        <v>80</v>
      </c>
      <c r="R35">
        <f t="shared" si="2"/>
        <v>41</v>
      </c>
      <c r="S35">
        <f t="shared" si="2"/>
        <v>10</v>
      </c>
      <c r="T35">
        <f t="shared" si="2"/>
        <v>10</v>
      </c>
      <c r="U35">
        <f>+U36*U37</f>
        <v>0</v>
      </c>
      <c r="V35">
        <f t="shared" si="2"/>
        <v>26</v>
      </c>
      <c r="W35">
        <f t="shared" si="2"/>
        <v>0</v>
      </c>
      <c r="X35">
        <f t="shared" si="2"/>
        <v>1</v>
      </c>
      <c r="Y35">
        <f t="shared" si="2"/>
        <v>0</v>
      </c>
      <c r="Z35">
        <f t="shared" si="2"/>
        <v>3</v>
      </c>
      <c r="AA35">
        <f>+AA36*AA37</f>
        <v>0</v>
      </c>
      <c r="AB35">
        <f>+AB36*AB37</f>
        <v>0</v>
      </c>
      <c r="AC35">
        <f>+AC36*AC37</f>
        <v>0</v>
      </c>
      <c r="AD35">
        <f>+AD36*AD37</f>
        <v>3</v>
      </c>
      <c r="AE35">
        <f>+AE36*AE37</f>
        <v>0</v>
      </c>
      <c r="AF35">
        <f t="shared" si="2"/>
        <v>1</v>
      </c>
      <c r="AG35">
        <f>+AG36*AG37</f>
        <v>0</v>
      </c>
      <c r="AH35">
        <f>+AH36*AH37</f>
        <v>16</v>
      </c>
      <c r="AI35">
        <f t="shared" si="2"/>
        <v>0</v>
      </c>
      <c r="AJ35">
        <f t="shared" si="2"/>
        <v>3</v>
      </c>
      <c r="AK35">
        <f t="shared" si="2"/>
        <v>0</v>
      </c>
      <c r="AL35">
        <f t="shared" si="2"/>
        <v>1</v>
      </c>
      <c r="AM35">
        <f t="shared" si="2"/>
        <v>0</v>
      </c>
      <c r="AN35">
        <f t="shared" si="2"/>
        <v>4</v>
      </c>
      <c r="AO35">
        <f t="shared" si="2"/>
        <v>0</v>
      </c>
      <c r="AP35">
        <f t="shared" si="2"/>
        <v>3</v>
      </c>
      <c r="AQ35">
        <f t="shared" si="2"/>
        <v>0</v>
      </c>
      <c r="AR35">
        <f t="shared" si="2"/>
        <v>16</v>
      </c>
      <c r="AS35">
        <f t="shared" si="2"/>
        <v>20</v>
      </c>
      <c r="AT35">
        <f t="shared" si="2"/>
        <v>16</v>
      </c>
      <c r="AU35">
        <f t="shared" si="2"/>
        <v>0</v>
      </c>
      <c r="AV35">
        <f t="shared" si="2"/>
        <v>0</v>
      </c>
      <c r="AW35">
        <f t="shared" si="2"/>
        <v>40</v>
      </c>
      <c r="AX35">
        <f t="shared" si="2"/>
        <v>37</v>
      </c>
      <c r="AY35">
        <f t="shared" si="2"/>
        <v>0</v>
      </c>
      <c r="AZ35">
        <f t="shared" si="2"/>
        <v>1</v>
      </c>
      <c r="BA35">
        <f t="shared" si="2"/>
        <v>0</v>
      </c>
      <c r="BB35">
        <f t="shared" si="2"/>
        <v>3</v>
      </c>
      <c r="BC35">
        <f t="shared" si="2"/>
        <v>0</v>
      </c>
      <c r="BD35">
        <f t="shared" si="2"/>
        <v>86</v>
      </c>
      <c r="BE35">
        <f t="shared" si="2"/>
        <v>0</v>
      </c>
      <c r="BF35">
        <f t="shared" si="2"/>
        <v>24</v>
      </c>
      <c r="BG35">
        <f t="shared" si="2"/>
        <v>0</v>
      </c>
      <c r="BH35">
        <f t="shared" si="2"/>
        <v>4</v>
      </c>
    </row>
    <row r="36" spans="1:60" ht="12.75" hidden="1" customHeight="1" x14ac:dyDescent="0.25">
      <c r="C36">
        <f>IF($B48&gt;3,1,0)</f>
        <v>1</v>
      </c>
      <c r="D36">
        <f t="shared" ref="D36:BH36" si="3">IF($B48&gt;3,1,0)</f>
        <v>1</v>
      </c>
      <c r="E36">
        <f t="shared" si="3"/>
        <v>1</v>
      </c>
      <c r="F36">
        <f t="shared" si="3"/>
        <v>1</v>
      </c>
      <c r="G36">
        <f>IF($B48&gt;3,1,0)</f>
        <v>1</v>
      </c>
      <c r="H36">
        <f t="shared" si="3"/>
        <v>1</v>
      </c>
      <c r="I36">
        <f t="shared" si="3"/>
        <v>1</v>
      </c>
      <c r="J36">
        <f t="shared" si="3"/>
        <v>1</v>
      </c>
      <c r="K36">
        <f>IF($B48&gt;3,1,0)</f>
        <v>1</v>
      </c>
      <c r="L36">
        <f>IF($B48&gt;3,1,0)</f>
        <v>1</v>
      </c>
      <c r="M36">
        <f t="shared" si="3"/>
        <v>1</v>
      </c>
      <c r="N36">
        <f t="shared" si="3"/>
        <v>1</v>
      </c>
      <c r="O36">
        <f t="shared" si="3"/>
        <v>1</v>
      </c>
      <c r="P36">
        <f t="shared" si="3"/>
        <v>1</v>
      </c>
      <c r="Q36">
        <f t="shared" si="3"/>
        <v>1</v>
      </c>
      <c r="R36">
        <f t="shared" si="3"/>
        <v>1</v>
      </c>
      <c r="S36">
        <f t="shared" si="3"/>
        <v>1</v>
      </c>
      <c r="T36">
        <f t="shared" si="3"/>
        <v>1</v>
      </c>
      <c r="U36">
        <f t="shared" si="3"/>
        <v>1</v>
      </c>
      <c r="V36">
        <f t="shared" si="3"/>
        <v>1</v>
      </c>
      <c r="W36">
        <f t="shared" si="3"/>
        <v>1</v>
      </c>
      <c r="X36">
        <f t="shared" si="3"/>
        <v>1</v>
      </c>
      <c r="Y36">
        <f t="shared" si="3"/>
        <v>1</v>
      </c>
      <c r="Z36">
        <f t="shared" si="3"/>
        <v>1</v>
      </c>
      <c r="AA36">
        <f>IF($B48&gt;3,1,0)</f>
        <v>1</v>
      </c>
      <c r="AB36">
        <f>IF($B48&gt;3,1,0)</f>
        <v>1</v>
      </c>
      <c r="AC36">
        <f>IF($B48&gt;3,1,0)</f>
        <v>1</v>
      </c>
      <c r="AD36">
        <f>IF($B48&gt;3,1,0)</f>
        <v>1</v>
      </c>
      <c r="AE36">
        <f t="shared" si="3"/>
        <v>1</v>
      </c>
      <c r="AF36">
        <f t="shared" si="3"/>
        <v>1</v>
      </c>
      <c r="AG36">
        <f>IF($B48&gt;3,1,0)</f>
        <v>1</v>
      </c>
      <c r="AH36">
        <f>IF($B48&gt;3,1,0)</f>
        <v>1</v>
      </c>
      <c r="AI36">
        <f t="shared" si="3"/>
        <v>1</v>
      </c>
      <c r="AJ36">
        <f t="shared" si="3"/>
        <v>1</v>
      </c>
      <c r="AK36">
        <f t="shared" si="3"/>
        <v>1</v>
      </c>
      <c r="AL36">
        <f t="shared" si="3"/>
        <v>1</v>
      </c>
      <c r="AM36">
        <f t="shared" si="3"/>
        <v>1</v>
      </c>
      <c r="AN36">
        <f t="shared" si="3"/>
        <v>1</v>
      </c>
      <c r="AO36">
        <f t="shared" si="3"/>
        <v>1</v>
      </c>
      <c r="AP36">
        <f t="shared" si="3"/>
        <v>1</v>
      </c>
      <c r="AQ36">
        <f t="shared" si="3"/>
        <v>1</v>
      </c>
      <c r="AR36">
        <f t="shared" si="3"/>
        <v>1</v>
      </c>
      <c r="AS36">
        <f t="shared" si="3"/>
        <v>1</v>
      </c>
      <c r="AT36">
        <f t="shared" si="3"/>
        <v>1</v>
      </c>
      <c r="AU36">
        <f t="shared" si="3"/>
        <v>1</v>
      </c>
      <c r="AV36">
        <f t="shared" si="3"/>
        <v>1</v>
      </c>
      <c r="AW36">
        <f t="shared" si="3"/>
        <v>1</v>
      </c>
      <c r="AX36">
        <f t="shared" si="3"/>
        <v>1</v>
      </c>
      <c r="AY36">
        <f t="shared" si="3"/>
        <v>1</v>
      </c>
      <c r="AZ36">
        <f t="shared" si="3"/>
        <v>1</v>
      </c>
      <c r="BA36">
        <f t="shared" si="3"/>
        <v>1</v>
      </c>
      <c r="BB36">
        <f t="shared" si="3"/>
        <v>1</v>
      </c>
      <c r="BC36">
        <f t="shared" si="3"/>
        <v>1</v>
      </c>
      <c r="BD36">
        <f t="shared" si="3"/>
        <v>1</v>
      </c>
      <c r="BE36">
        <f t="shared" si="3"/>
        <v>1</v>
      </c>
      <c r="BF36">
        <f t="shared" si="3"/>
        <v>1</v>
      </c>
      <c r="BG36">
        <f t="shared" si="3"/>
        <v>1</v>
      </c>
      <c r="BH36">
        <f t="shared" si="3"/>
        <v>1</v>
      </c>
    </row>
    <row r="37" spans="1:60" ht="12.75" hidden="1" customHeight="1" x14ac:dyDescent="0.25">
      <c r="C37">
        <f>MAX(C38:C42)</f>
        <v>0</v>
      </c>
      <c r="D37">
        <f>+D49</f>
        <v>64</v>
      </c>
      <c r="E37">
        <f>MAX(E38:E42)</f>
        <v>0</v>
      </c>
      <c r="F37">
        <f>+F49</f>
        <v>2</v>
      </c>
      <c r="G37">
        <f>MAX(G38:G42)</f>
        <v>0</v>
      </c>
      <c r="H37">
        <f>+H49</f>
        <v>16</v>
      </c>
      <c r="I37">
        <f>MAX(I38:I42)</f>
        <v>5</v>
      </c>
      <c r="J37">
        <f>+J49</f>
        <v>13</v>
      </c>
      <c r="K37">
        <f>MAX(K38:K42)</f>
        <v>0</v>
      </c>
      <c r="L37">
        <f>+L49</f>
        <v>8</v>
      </c>
      <c r="M37">
        <f>MAX(M38:M42)</f>
        <v>0</v>
      </c>
      <c r="N37">
        <f>+N49</f>
        <v>1</v>
      </c>
      <c r="O37">
        <f>MAX(O38:O42)</f>
        <v>0</v>
      </c>
      <c r="P37">
        <f>+P49</f>
        <v>1</v>
      </c>
      <c r="Q37">
        <f>MAX(Q38:Q42)</f>
        <v>80</v>
      </c>
      <c r="R37">
        <f>+R49</f>
        <v>41</v>
      </c>
      <c r="S37">
        <f>MAX(S38:S42)</f>
        <v>10</v>
      </c>
      <c r="T37">
        <f>+T49</f>
        <v>10</v>
      </c>
      <c r="U37">
        <f>MAX(U38:U42)</f>
        <v>0</v>
      </c>
      <c r="V37">
        <f>+V49</f>
        <v>26</v>
      </c>
      <c r="W37">
        <f>MAX(W38:W42)</f>
        <v>0</v>
      </c>
      <c r="X37">
        <f>+X49</f>
        <v>1</v>
      </c>
      <c r="Y37">
        <f>MAX(Y38:Y42)</f>
        <v>0</v>
      </c>
      <c r="Z37">
        <f>+Z49</f>
        <v>3</v>
      </c>
      <c r="AA37">
        <f>MAX(AA38:AA42)</f>
        <v>0</v>
      </c>
      <c r="AB37">
        <f>+AB49</f>
        <v>0</v>
      </c>
      <c r="AC37">
        <f>MAX(AC38:AC42)</f>
        <v>0</v>
      </c>
      <c r="AD37">
        <f>+AD49</f>
        <v>3</v>
      </c>
      <c r="AE37">
        <f>MAX(AE38:AE42)</f>
        <v>0</v>
      </c>
      <c r="AF37">
        <f>+AF49</f>
        <v>1</v>
      </c>
      <c r="AG37">
        <f>MAX(AG38:AG42)</f>
        <v>0</v>
      </c>
      <c r="AH37">
        <f>+AH49</f>
        <v>16</v>
      </c>
      <c r="AI37">
        <f>MAX(AI38:AI42)</f>
        <v>0</v>
      </c>
      <c r="AJ37">
        <f>+AJ49</f>
        <v>3</v>
      </c>
      <c r="AK37">
        <f>MAX(AK38:AK42)</f>
        <v>0</v>
      </c>
      <c r="AL37">
        <f>+AL49</f>
        <v>1</v>
      </c>
      <c r="AM37">
        <f>MAX(AM38:AM42)</f>
        <v>0</v>
      </c>
      <c r="AN37">
        <f>+AN49</f>
        <v>4</v>
      </c>
      <c r="AO37">
        <f>MAX(AO38:AO42)</f>
        <v>0</v>
      </c>
      <c r="AP37">
        <f>+AP49</f>
        <v>3</v>
      </c>
      <c r="AQ37">
        <f>MAX(AQ38:AQ42)</f>
        <v>0</v>
      </c>
      <c r="AR37">
        <f>+AR49</f>
        <v>16</v>
      </c>
      <c r="AS37">
        <f>MAX(AS38:AS42)</f>
        <v>20</v>
      </c>
      <c r="AT37">
        <f>+AT49</f>
        <v>16</v>
      </c>
      <c r="AU37">
        <f>MAX(AU38:AU42)</f>
        <v>0</v>
      </c>
      <c r="AV37">
        <f>+AV49</f>
        <v>0</v>
      </c>
      <c r="AW37">
        <f>MAX(AW38:AW42)</f>
        <v>40</v>
      </c>
      <c r="AX37">
        <f>+AX49</f>
        <v>37</v>
      </c>
      <c r="AY37">
        <f>MAX(AY38:AY42)</f>
        <v>0</v>
      </c>
      <c r="AZ37">
        <f>+AZ49</f>
        <v>1</v>
      </c>
      <c r="BA37">
        <f>MAX(BA38:BA42)</f>
        <v>0</v>
      </c>
      <c r="BB37">
        <f>+BB49</f>
        <v>3</v>
      </c>
      <c r="BC37">
        <f>MAX(BC38:BC42)</f>
        <v>0</v>
      </c>
      <c r="BD37">
        <f>+BD49</f>
        <v>86</v>
      </c>
      <c r="BE37">
        <f>MAX(BE38:BE42)</f>
        <v>0</v>
      </c>
      <c r="BF37">
        <f>+BF49</f>
        <v>24</v>
      </c>
      <c r="BG37">
        <f>MAX(BG38:BG42)</f>
        <v>0</v>
      </c>
      <c r="BH37">
        <f>+BH49</f>
        <v>4</v>
      </c>
    </row>
    <row r="38" spans="1:60" ht="12.75" hidden="1" customHeight="1" x14ac:dyDescent="0.25">
      <c r="C38">
        <f>IF(C$43=5,5,0)</f>
        <v>0</v>
      </c>
      <c r="E38">
        <f>IF(E$43=5,5,0)</f>
        <v>0</v>
      </c>
      <c r="G38">
        <f>IF(G$43=5,5,0)</f>
        <v>0</v>
      </c>
      <c r="I38">
        <f>IF(I$43=5,5,0)</f>
        <v>5</v>
      </c>
      <c r="K38">
        <f>IF(K$43=5,5,0)</f>
        <v>0</v>
      </c>
      <c r="M38">
        <f>IF(M$43=5,5,0)</f>
        <v>0</v>
      </c>
      <c r="O38">
        <f>IF(O$43=5,5,0)</f>
        <v>0</v>
      </c>
      <c r="Q38">
        <f>IF(Q$43=5,5,0)</f>
        <v>0</v>
      </c>
      <c r="S38">
        <f>IF(S$43=5,5,0)</f>
        <v>0</v>
      </c>
      <c r="U38">
        <f>IF(U$43=5,5,0)</f>
        <v>0</v>
      </c>
      <c r="W38">
        <f>IF(W$43=5,5,0)</f>
        <v>0</v>
      </c>
      <c r="Y38">
        <f>IF(Y$43=5,5,0)</f>
        <v>0</v>
      </c>
      <c r="AA38">
        <f>IF(AA$43=5,5,0)</f>
        <v>0</v>
      </c>
      <c r="AC38">
        <f>IF(AC$43=5,5,0)</f>
        <v>0</v>
      </c>
      <c r="AE38">
        <f>IF(AE$43=5,5,0)</f>
        <v>0</v>
      </c>
      <c r="AG38">
        <f>IF(AG$43=5,5,0)</f>
        <v>0</v>
      </c>
      <c r="AI38">
        <f>IF(AI$43=5,5,0)</f>
        <v>0</v>
      </c>
      <c r="AK38">
        <f>IF(AK$43=5,5,0)</f>
        <v>0</v>
      </c>
      <c r="AM38">
        <f>IF(AM$43=5,5,0)</f>
        <v>0</v>
      </c>
      <c r="AO38">
        <f>IF(AO$43=5,5,0)</f>
        <v>0</v>
      </c>
      <c r="AQ38">
        <f>IF(AQ$43=5,5,0)</f>
        <v>0</v>
      </c>
      <c r="AS38">
        <f>IF(AS$43=5,5,0)</f>
        <v>0</v>
      </c>
      <c r="AU38">
        <f>IF(AU$43=5,5,0)</f>
        <v>0</v>
      </c>
      <c r="AW38">
        <f>IF(AW$43=5,5,0)</f>
        <v>0</v>
      </c>
      <c r="AY38">
        <f>IF(AY$43=5,5,0)</f>
        <v>0</v>
      </c>
      <c r="BA38">
        <f>IF(BA$43=5,5,0)</f>
        <v>0</v>
      </c>
      <c r="BC38">
        <f>IF(BC$43=5,5,0)</f>
        <v>0</v>
      </c>
      <c r="BE38">
        <f>IF(BE$43=5,5,0)</f>
        <v>0</v>
      </c>
      <c r="BG38">
        <f>IF(BG$43=5,5,0)</f>
        <v>0</v>
      </c>
    </row>
    <row r="39" spans="1:60" ht="12.75" hidden="1" customHeight="1" x14ac:dyDescent="0.25">
      <c r="C39">
        <f>IF(C$43=4,10,0)</f>
        <v>0</v>
      </c>
      <c r="E39">
        <f>IF(E$43=4,10,0)</f>
        <v>0</v>
      </c>
      <c r="G39">
        <f>IF(G$43=4,10,0)</f>
        <v>0</v>
      </c>
      <c r="I39">
        <f>IF(I$43=4,10,0)</f>
        <v>0</v>
      </c>
      <c r="K39">
        <f>IF(K$43=4,10,0)</f>
        <v>0</v>
      </c>
      <c r="M39">
        <f>IF(M$43=4,10,0)</f>
        <v>0</v>
      </c>
      <c r="O39">
        <f>IF(O$43=4,10,0)</f>
        <v>0</v>
      </c>
      <c r="Q39">
        <f>IF(Q$43=4,10,0)</f>
        <v>0</v>
      </c>
      <c r="S39">
        <f>IF(S$43=4,10,0)</f>
        <v>10</v>
      </c>
      <c r="U39">
        <f>IF(U$43=4,10,0)</f>
        <v>0</v>
      </c>
      <c r="W39">
        <f>IF(W$43=4,10,0)</f>
        <v>0</v>
      </c>
      <c r="Y39">
        <f>IF(Y$43=4,10,0)</f>
        <v>0</v>
      </c>
      <c r="AA39">
        <f>IF(AA$43=4,10,0)</f>
        <v>0</v>
      </c>
      <c r="AC39">
        <f>IF(AC$43=4,10,0)</f>
        <v>0</v>
      </c>
      <c r="AE39">
        <f>IF(AE$43=4,10,0)</f>
        <v>0</v>
      </c>
      <c r="AG39">
        <f>IF(AG$43=4,10,0)</f>
        <v>0</v>
      </c>
      <c r="AI39">
        <f>IF(AI$43=4,10,0)</f>
        <v>0</v>
      </c>
      <c r="AK39">
        <f>IF(AK$43=4,10,0)</f>
        <v>0</v>
      </c>
      <c r="AM39">
        <f>IF(AM$43=4,10,0)</f>
        <v>0</v>
      </c>
      <c r="AO39">
        <f>IF(AO$43=4,10,0)</f>
        <v>0</v>
      </c>
      <c r="AQ39">
        <f>IF(AQ$43=4,10,0)</f>
        <v>0</v>
      </c>
      <c r="AS39">
        <f>IF(AS$43=4,10,0)</f>
        <v>0</v>
      </c>
      <c r="AU39">
        <f>IF(AU$43=4,10,0)</f>
        <v>0</v>
      </c>
      <c r="AW39">
        <f>IF(AW$43=4,10,0)</f>
        <v>0</v>
      </c>
      <c r="AY39">
        <f>IF(AY$43=4,10,0)</f>
        <v>0</v>
      </c>
      <c r="BA39">
        <f>IF(BA$43=4,10,0)</f>
        <v>0</v>
      </c>
      <c r="BC39">
        <f>IF(BC$43=4,10,0)</f>
        <v>0</v>
      </c>
      <c r="BE39">
        <f>IF(BE$43=4,10,0)</f>
        <v>0</v>
      </c>
      <c r="BG39">
        <f>IF(BG$43=4,10,0)</f>
        <v>0</v>
      </c>
    </row>
    <row r="40" spans="1:60" ht="12.75" hidden="1" customHeight="1" x14ac:dyDescent="0.25">
      <c r="C40">
        <f>IF(C$43=3,20,0)</f>
        <v>0</v>
      </c>
      <c r="E40">
        <f>IF(E$43=3,20,0)</f>
        <v>0</v>
      </c>
      <c r="G40">
        <f>IF(G$43=3,20,0)</f>
        <v>0</v>
      </c>
      <c r="I40">
        <f>IF(I$43=3,20,0)</f>
        <v>0</v>
      </c>
      <c r="K40">
        <f>IF(K$43=3,20,0)</f>
        <v>0</v>
      </c>
      <c r="M40">
        <f>IF(M$43=3,20,0)</f>
        <v>0</v>
      </c>
      <c r="O40">
        <f>IF(O$43=3,20,0)</f>
        <v>0</v>
      </c>
      <c r="Q40">
        <f>IF(Q$43=3,20,0)</f>
        <v>0</v>
      </c>
      <c r="S40">
        <f>IF(S$43=3,20,0)</f>
        <v>0</v>
      </c>
      <c r="U40">
        <f>IF(U$43=3,20,0)</f>
        <v>0</v>
      </c>
      <c r="W40">
        <f>IF(W$43=3,20,0)</f>
        <v>0</v>
      </c>
      <c r="Y40">
        <f>IF(Y$43=3,20,0)</f>
        <v>0</v>
      </c>
      <c r="AA40">
        <f>IF(AA$43=3,20,0)</f>
        <v>0</v>
      </c>
      <c r="AC40">
        <f>IF(AC$43=3,20,0)</f>
        <v>0</v>
      </c>
      <c r="AE40">
        <f>IF(AE$43=3,20,0)</f>
        <v>0</v>
      </c>
      <c r="AG40">
        <f>IF(AG$43=3,20,0)</f>
        <v>0</v>
      </c>
      <c r="AI40">
        <f>IF(AI$43=3,20,0)</f>
        <v>0</v>
      </c>
      <c r="AK40">
        <f>IF(AK$43=3,20,0)</f>
        <v>0</v>
      </c>
      <c r="AM40">
        <f>IF(AM$43=3,20,0)</f>
        <v>0</v>
      </c>
      <c r="AO40">
        <f>IF(AO$43=3,20,0)</f>
        <v>0</v>
      </c>
      <c r="AQ40">
        <f>IF(AQ$43=3,20,0)</f>
        <v>0</v>
      </c>
      <c r="AS40">
        <f>IF(AS$43=3,20,0)</f>
        <v>20</v>
      </c>
      <c r="AU40">
        <f>IF(AU$43=3,20,0)</f>
        <v>0</v>
      </c>
      <c r="AW40">
        <f>IF(AW$43=3,20,0)</f>
        <v>0</v>
      </c>
      <c r="AY40">
        <f>IF(AY$43=3,20,0)</f>
        <v>0</v>
      </c>
      <c r="BA40">
        <f>IF(BA$43=3,20,0)</f>
        <v>0</v>
      </c>
      <c r="BC40">
        <f>IF(BC$43=3,20,0)</f>
        <v>0</v>
      </c>
      <c r="BE40">
        <f>IF(BE$43=3,20,0)</f>
        <v>0</v>
      </c>
      <c r="BG40">
        <f>IF(BG$43=3,20,0)</f>
        <v>0</v>
      </c>
    </row>
    <row r="41" spans="1:60" ht="12.75" hidden="1" customHeight="1" x14ac:dyDescent="0.25">
      <c r="C41">
        <f>IF(C$43=2,40,0)</f>
        <v>0</v>
      </c>
      <c r="E41">
        <f>IF(E$43=2,40,0)</f>
        <v>0</v>
      </c>
      <c r="G41">
        <f>IF(G$43=2,40,0)</f>
        <v>0</v>
      </c>
      <c r="I41">
        <f>IF(I$43=2,40,0)</f>
        <v>0</v>
      </c>
      <c r="K41">
        <f>IF(K$43=2,40,0)</f>
        <v>0</v>
      </c>
      <c r="M41">
        <f>IF(M$43=2,40,0)</f>
        <v>0</v>
      </c>
      <c r="O41">
        <f>IF(O$43=2,40,0)</f>
        <v>0</v>
      </c>
      <c r="Q41">
        <f>IF(Q$43=2,40,0)</f>
        <v>0</v>
      </c>
      <c r="S41">
        <f>IF(S$43=2,40,0)</f>
        <v>0</v>
      </c>
      <c r="U41">
        <f>IF(U$43=2,40,0)</f>
        <v>0</v>
      </c>
      <c r="W41">
        <f>IF(W$43=2,40,0)</f>
        <v>0</v>
      </c>
      <c r="Y41">
        <f>IF(Y$43=2,40,0)</f>
        <v>0</v>
      </c>
      <c r="AA41">
        <f>IF(AA$43=2,40,0)</f>
        <v>0</v>
      </c>
      <c r="AC41">
        <f>IF(AC$43=2,40,0)</f>
        <v>0</v>
      </c>
      <c r="AE41">
        <f>IF(AE$43=2,40,0)</f>
        <v>0</v>
      </c>
      <c r="AG41">
        <f>IF(AG$43=2,40,0)</f>
        <v>0</v>
      </c>
      <c r="AI41">
        <f>IF(AI$43=2,40,0)</f>
        <v>0</v>
      </c>
      <c r="AK41">
        <f>IF(AK$43=2,40,0)</f>
        <v>0</v>
      </c>
      <c r="AM41">
        <f>IF(AM$43=2,40,0)</f>
        <v>0</v>
      </c>
      <c r="AO41">
        <f>IF(AO$43=2,40,0)</f>
        <v>0</v>
      </c>
      <c r="AQ41">
        <f>IF(AQ$43=2,40,0)</f>
        <v>0</v>
      </c>
      <c r="AS41">
        <f>IF(AS$43=2,40,0)</f>
        <v>0</v>
      </c>
      <c r="AU41">
        <f>IF(AU$43=2,40,0)</f>
        <v>0</v>
      </c>
      <c r="AW41">
        <f>IF(AW$43=2,40,0)</f>
        <v>40</v>
      </c>
      <c r="AY41">
        <f>IF(AY$43=2,40,0)</f>
        <v>0</v>
      </c>
      <c r="BA41">
        <f>IF(BA$43=2,40,0)</f>
        <v>0</v>
      </c>
      <c r="BC41">
        <f>IF(BC$43=2,40,0)</f>
        <v>0</v>
      </c>
      <c r="BE41">
        <f>IF(BE$43=2,40,0)</f>
        <v>0</v>
      </c>
      <c r="BG41">
        <f>IF(BG$43=2,40,0)</f>
        <v>0</v>
      </c>
    </row>
    <row r="42" spans="1:60" ht="12.75" hidden="1" customHeight="1" x14ac:dyDescent="0.25">
      <c r="C42">
        <f>IF(C$43=1,80,0)</f>
        <v>0</v>
      </c>
      <c r="E42">
        <f>IF(E$43=1,80,0)</f>
        <v>0</v>
      </c>
      <c r="G42">
        <f>IF(G$43=1,80,0)</f>
        <v>0</v>
      </c>
      <c r="I42">
        <f>IF(I$43=1,80,0)</f>
        <v>0</v>
      </c>
      <c r="K42">
        <f>IF(K$43=1,80,0)</f>
        <v>0</v>
      </c>
      <c r="M42">
        <f>IF(M$43=1,80,0)</f>
        <v>0</v>
      </c>
      <c r="O42">
        <f>IF(O$43=1,80,0)</f>
        <v>0</v>
      </c>
      <c r="Q42">
        <f>IF(Q$43=1,80,0)</f>
        <v>80</v>
      </c>
      <c r="S42">
        <f>IF(S$43=1,80,0)</f>
        <v>0</v>
      </c>
      <c r="U42">
        <f>IF(U$43=1,80,0)</f>
        <v>0</v>
      </c>
      <c r="W42">
        <f>IF(W$43=1,80,0)</f>
        <v>0</v>
      </c>
      <c r="Y42">
        <f>IF(Y$43=1,80,0)</f>
        <v>0</v>
      </c>
      <c r="AA42">
        <f>IF(AA$43=1,80,0)</f>
        <v>0</v>
      </c>
      <c r="AC42">
        <f>IF(AC$43=1,80,0)</f>
        <v>0</v>
      </c>
      <c r="AE42">
        <f>IF(AE$43=1,80,0)</f>
        <v>0</v>
      </c>
      <c r="AG42">
        <f>IF(AG$43=1,80,0)</f>
        <v>0</v>
      </c>
      <c r="AI42">
        <f>IF(AI$43=1,80,0)</f>
        <v>0</v>
      </c>
      <c r="AK42">
        <f>IF(AK$43=1,80,0)</f>
        <v>0</v>
      </c>
      <c r="AM42">
        <f>IF(AM$43=1,80,0)</f>
        <v>0</v>
      </c>
      <c r="AO42">
        <f>IF(AO$43=1,80,0)</f>
        <v>0</v>
      </c>
      <c r="AQ42">
        <f>IF(AQ$43=1,80,0)</f>
        <v>0</v>
      </c>
      <c r="AS42">
        <f>IF(AS$43=1,80,0)</f>
        <v>0</v>
      </c>
      <c r="AU42">
        <f>IF(AU$43=1,80,0)</f>
        <v>0</v>
      </c>
      <c r="AW42">
        <f>IF(AW$43=1,80,0)</f>
        <v>0</v>
      </c>
      <c r="AY42">
        <f>IF(AY$43=1,80,0)</f>
        <v>0</v>
      </c>
      <c r="BA42">
        <f>IF(BA$43=1,80,0)</f>
        <v>0</v>
      </c>
      <c r="BC42">
        <f>IF(BC$43=1,80,0)</f>
        <v>0</v>
      </c>
      <c r="BE42">
        <f>IF(BE$43=1,80,0)</f>
        <v>0</v>
      </c>
      <c r="BG42">
        <f>IF(BG$43=1,80,0)</f>
        <v>0</v>
      </c>
    </row>
    <row r="43" spans="1:60" ht="12.75" hidden="1" customHeight="1" x14ac:dyDescent="0.25">
      <c r="C43">
        <f>RANK(C44,$C44:$CJ44)*C48</f>
        <v>10</v>
      </c>
      <c r="E43">
        <f>RANK(E44,$C44:$CJ44)*E48</f>
        <v>0</v>
      </c>
      <c r="G43">
        <f>RANK(G44,$C44:$CJ44)*G48</f>
        <v>6</v>
      </c>
      <c r="I43">
        <f>RANK(I44,$C44:$CJ44)*I48</f>
        <v>5</v>
      </c>
      <c r="K43">
        <f>RANK(K44,$C44:$CJ44)*K48</f>
        <v>9</v>
      </c>
      <c r="M43">
        <f>RANK(M44,$C44:$CJ44)*M48</f>
        <v>0</v>
      </c>
      <c r="O43">
        <f>RANK(O44,$C44:$CJ44)*O48</f>
        <v>0</v>
      </c>
      <c r="Q43">
        <f>RANK(Q44,$C44:$CJ44)*Q48</f>
        <v>1</v>
      </c>
      <c r="S43">
        <f>RANK(S44,$C44:$CJ44)*S48</f>
        <v>4</v>
      </c>
      <c r="U43">
        <f>RANK(U44,$C44:$CJ44)*U48</f>
        <v>13</v>
      </c>
      <c r="W43">
        <f>RANK(W44,$C44:$CJ44)*W48</f>
        <v>0</v>
      </c>
      <c r="Y43">
        <f>RANK(Y44,$C44:$CJ44)*Y48</f>
        <v>0</v>
      </c>
      <c r="AA43">
        <f>RANK(AA44,$C44:$CJ44)*AA48</f>
        <v>0</v>
      </c>
      <c r="AC43">
        <f>RANK(AC44,$C44:$CJ44)*AC48</f>
        <v>0</v>
      </c>
      <c r="AE43">
        <f>RANK(AE44,$C44:$CJ44)*AE48</f>
        <v>0</v>
      </c>
      <c r="AG43">
        <f>RANK(AG44,$C44:$CJ44)*AG48</f>
        <v>12</v>
      </c>
      <c r="AI43">
        <f>RANK(AI44,$C44:$CJ44)*AI48</f>
        <v>0</v>
      </c>
      <c r="AK43">
        <f>RANK(AK44,$C44:$CJ44)*AK48</f>
        <v>0</v>
      </c>
      <c r="AM43">
        <f>RANK(AM44,$C44:$CJ44)*AM48</f>
        <v>0</v>
      </c>
      <c r="AO43">
        <f>RANK(AO44,$C44:$CJ44)*AO48</f>
        <v>0</v>
      </c>
      <c r="AQ43">
        <f>RANK(AQ44,$C44:$CJ44)*AQ48</f>
        <v>8</v>
      </c>
      <c r="AS43">
        <f>RANK(AS44,$C44:$CJ44)*AS48</f>
        <v>3</v>
      </c>
      <c r="AU43">
        <f>RANK(AU44,$C44:$CJ44)*AU48</f>
        <v>0</v>
      </c>
      <c r="AW43">
        <f>RANK(AW44,$C44:$CJ44)*AW48</f>
        <v>2</v>
      </c>
      <c r="AY43">
        <f>RANK(AY44,$C44:$CJ44)*AY48</f>
        <v>0</v>
      </c>
      <c r="BA43">
        <f>RANK(BA44,$C44:$CJ44)*BA48</f>
        <v>0</v>
      </c>
      <c r="BC43">
        <f>RANK(BC44,$C44:$CJ44)*BC48</f>
        <v>11</v>
      </c>
      <c r="BE43">
        <f>RANK(BE44,$C44:$CJ44)*BE48</f>
        <v>7</v>
      </c>
      <c r="BG43">
        <f>RANK(BG44,$C44:$CJ44)*BG48</f>
        <v>0</v>
      </c>
    </row>
    <row r="44" spans="1:60" ht="12.75" hidden="1" customHeight="1" x14ac:dyDescent="0.25">
      <c r="C44">
        <f>SUM(C45:C47)</f>
        <v>-9008.36</v>
      </c>
      <c r="E44">
        <f>SUM(E45:E47)</f>
        <v>-1000003.98</v>
      </c>
      <c r="G44">
        <f>SUM(G45:G47)</f>
        <v>8008.16</v>
      </c>
      <c r="I44">
        <f>SUM(I45:I47)</f>
        <v>10010.129999999999</v>
      </c>
      <c r="K44">
        <f>SUM(K45:K47)</f>
        <v>4004.08</v>
      </c>
      <c r="M44">
        <f>SUM(M45:M47)</f>
        <v>-999999.99</v>
      </c>
      <c r="O44">
        <f>SUM(O45:O47)</f>
        <v>-1000000.99</v>
      </c>
      <c r="Q44">
        <f>SUM(Q45:Q47)</f>
        <v>114114.41</v>
      </c>
      <c r="S44">
        <f>SUM(S45:S47)</f>
        <v>14014.1</v>
      </c>
      <c r="U44">
        <f>SUM(U45:U47)</f>
        <v>-31030.74</v>
      </c>
      <c r="W44">
        <f>SUM(W45:W47)</f>
        <v>-999997.99</v>
      </c>
      <c r="Y44">
        <f>SUM(Y45:Y47)</f>
        <v>-999995.97</v>
      </c>
      <c r="AA44">
        <f>SUM(AA45:AA47)</f>
        <v>-101000000</v>
      </c>
      <c r="AC44">
        <f>SUM(AC45:AC47)</f>
        <v>-999996.97</v>
      </c>
      <c r="AE44">
        <f>SUM(AE45:AE47)</f>
        <v>-999995.99</v>
      </c>
      <c r="AG44">
        <f>SUM(AG45:AG47)</f>
        <v>-27026.84</v>
      </c>
      <c r="AI44">
        <f>SUM(AI45:AI47)</f>
        <v>-1000004.97</v>
      </c>
      <c r="AK44">
        <f>SUM(AK45:AK47)</f>
        <v>-999997.99</v>
      </c>
      <c r="AM44">
        <f>SUM(AM45:AM47)</f>
        <v>-1000005.96</v>
      </c>
      <c r="AO44">
        <f>SUM(AO45:AO47)</f>
        <v>-1000010.97</v>
      </c>
      <c r="AQ44">
        <f>SUM(AQ45:AQ47)</f>
        <v>5005.16</v>
      </c>
      <c r="AS44">
        <f>SUM(AS45:AS47)</f>
        <v>19019.16</v>
      </c>
      <c r="AU44">
        <f>SUM(AU45:AU47)</f>
        <v>-101000000</v>
      </c>
      <c r="AW44">
        <f>SUM(AW45:AW47)</f>
        <v>25025.37</v>
      </c>
      <c r="AY44">
        <f>SUM(AY45:AY47)</f>
        <v>-1000001.99</v>
      </c>
      <c r="BA44">
        <f>SUM(BA45:BA47)</f>
        <v>-1000004.97</v>
      </c>
      <c r="BC44">
        <f>SUM(BC45:BC47)</f>
        <v>-24023.14</v>
      </c>
      <c r="BE44">
        <f>SUM(BE45:BE47)</f>
        <v>5005.24</v>
      </c>
      <c r="BG44">
        <f>SUM(BG45:BG47)</f>
        <v>-999991.96</v>
      </c>
    </row>
    <row r="45" spans="1:60" ht="12.75" hidden="1" customHeight="1" x14ac:dyDescent="0.25">
      <c r="C45">
        <f>+D49/100</f>
        <v>0.64</v>
      </c>
      <c r="E45">
        <f>+F49/100</f>
        <v>0.02</v>
      </c>
      <c r="G45">
        <f>+H49/100</f>
        <v>0.16</v>
      </c>
      <c r="I45">
        <f>+J49/100</f>
        <v>0.13</v>
      </c>
      <c r="K45">
        <f>+L49/100</f>
        <v>0.08</v>
      </c>
      <c r="M45">
        <f>+N49/100</f>
        <v>0.01</v>
      </c>
      <c r="O45">
        <f>+P49/100</f>
        <v>0.01</v>
      </c>
      <c r="Q45">
        <f>+R49/100</f>
        <v>0.41</v>
      </c>
      <c r="S45">
        <f>+T49/100</f>
        <v>0.1</v>
      </c>
      <c r="U45">
        <f>+V49/100</f>
        <v>0.26</v>
      </c>
      <c r="W45">
        <f>+X49/100</f>
        <v>0.01</v>
      </c>
      <c r="Y45">
        <f>+Z49/100</f>
        <v>0.03</v>
      </c>
      <c r="AA45">
        <f>+AB49/100</f>
        <v>0</v>
      </c>
      <c r="AC45">
        <f>+AD49/100</f>
        <v>0.03</v>
      </c>
      <c r="AE45">
        <f>+AF49/100</f>
        <v>0.01</v>
      </c>
      <c r="AG45">
        <f>+AH49/100</f>
        <v>0.16</v>
      </c>
      <c r="AI45">
        <f>+AJ49/100</f>
        <v>0.03</v>
      </c>
      <c r="AK45">
        <f>+AL49/100</f>
        <v>0.01</v>
      </c>
      <c r="AM45">
        <f>+AN49/100</f>
        <v>0.04</v>
      </c>
      <c r="AO45">
        <f>+AP49/100</f>
        <v>0.03</v>
      </c>
      <c r="AQ45">
        <f>+AR49/100</f>
        <v>0.16</v>
      </c>
      <c r="AS45">
        <f>+AT49/100</f>
        <v>0.16</v>
      </c>
      <c r="AU45">
        <f>+AV49/100</f>
        <v>0</v>
      </c>
      <c r="AW45">
        <f>+AX49/100</f>
        <v>0.37</v>
      </c>
      <c r="AY45">
        <f>+AZ49/100</f>
        <v>0.01</v>
      </c>
      <c r="BA45">
        <f>+BB49/100</f>
        <v>0.03</v>
      </c>
      <c r="BC45">
        <f>+BD49/100</f>
        <v>0.86</v>
      </c>
      <c r="BE45">
        <f>+BF49/100</f>
        <v>0.24</v>
      </c>
      <c r="BG45">
        <f>+BH49/100</f>
        <v>0.04</v>
      </c>
    </row>
    <row r="46" spans="1:60" ht="12.75" hidden="1" customHeight="1" x14ac:dyDescent="0.25">
      <c r="C46">
        <f>D50*0</f>
        <v>0</v>
      </c>
      <c r="E46">
        <f>F50*0</f>
        <v>0</v>
      </c>
      <c r="G46">
        <f>H50*0</f>
        <v>0</v>
      </c>
      <c r="I46">
        <f>J50*0</f>
        <v>0</v>
      </c>
      <c r="K46">
        <f>L50*0</f>
        <v>0</v>
      </c>
      <c r="M46">
        <f>N50*0</f>
        <v>0</v>
      </c>
      <c r="O46">
        <f>P50*0</f>
        <v>0</v>
      </c>
      <c r="Q46">
        <f>R50*0</f>
        <v>0</v>
      </c>
      <c r="S46">
        <f>T50*0</f>
        <v>0</v>
      </c>
      <c r="U46">
        <f>V50*0</f>
        <v>0</v>
      </c>
      <c r="W46">
        <f>X50*0</f>
        <v>0</v>
      </c>
      <c r="Y46">
        <f>Z50*0</f>
        <v>0</v>
      </c>
      <c r="AA46">
        <f>AB50*0</f>
        <v>0</v>
      </c>
      <c r="AC46">
        <f>AD50*0</f>
        <v>0</v>
      </c>
      <c r="AE46">
        <f>AF50*0</f>
        <v>0</v>
      </c>
      <c r="AG46">
        <f>AH50*0</f>
        <v>0</v>
      </c>
      <c r="AI46">
        <f>AJ50*0</f>
        <v>0</v>
      </c>
      <c r="AK46">
        <f>AL50*0</f>
        <v>0</v>
      </c>
      <c r="AM46">
        <f>AN50*0</f>
        <v>0</v>
      </c>
      <c r="AO46">
        <f>AP50*0</f>
        <v>0</v>
      </c>
      <c r="AQ46">
        <f>AR50*0</f>
        <v>0</v>
      </c>
      <c r="AS46">
        <f>AT50*0</f>
        <v>0</v>
      </c>
      <c r="AU46">
        <f>AV50*0</f>
        <v>0</v>
      </c>
      <c r="AW46">
        <f>AX50*0</f>
        <v>0</v>
      </c>
      <c r="AY46">
        <f>AZ50*0</f>
        <v>0</v>
      </c>
      <c r="BA46">
        <f>BB50*0</f>
        <v>0</v>
      </c>
      <c r="BC46">
        <f>BD50*0</f>
        <v>0</v>
      </c>
      <c r="BE46">
        <f>BF50*0</f>
        <v>0</v>
      </c>
      <c r="BG46">
        <f>BH50*0</f>
        <v>0</v>
      </c>
    </row>
    <row r="47" spans="1:60" ht="12.75" hidden="1" customHeight="1" x14ac:dyDescent="0.25">
      <c r="C47">
        <f>IF(C48=1,C49*C48*1000+C49,-1000000+C49)</f>
        <v>-9009</v>
      </c>
      <c r="E47">
        <f>IF(E48=1,E49*E48*1000+E49,-1000000+E49)</f>
        <v>-1000004</v>
      </c>
      <c r="G47">
        <f>IF(G48=1,G49*G48*1000+G49,-1000000+G49)</f>
        <v>8008</v>
      </c>
      <c r="I47">
        <f>IF(I48=1,I49*I48*1000+I49,-1000000+I49)</f>
        <v>10010</v>
      </c>
      <c r="K47">
        <f>IF(K48=1,K49*K48*1000+K49,-1000000+K49)</f>
        <v>4004</v>
      </c>
      <c r="M47">
        <f>IF(M48=1,M49*M48*1000+M49,-1000000+M49)</f>
        <v>-1000000</v>
      </c>
      <c r="O47">
        <f>IF(O48=1,O49*O48*1000+O49,-1000000+O49)</f>
        <v>-1000001</v>
      </c>
      <c r="Q47">
        <f>IF(Q48=1,Q49*Q48*1000+Q49,-1000000+Q49)</f>
        <v>114114</v>
      </c>
      <c r="S47">
        <f>IF(S48=1,S49*S48*1000+S49,-1000000+S49)</f>
        <v>14014</v>
      </c>
      <c r="U47">
        <f>IF(U48=1,U49*U48*1000+U49,-1000000+U49)</f>
        <v>-31031</v>
      </c>
      <c r="W47">
        <f>IF(W48=1,W49*W48*1000+W49,-1000000+W49)</f>
        <v>-999998</v>
      </c>
      <c r="Y47">
        <f>IF(Y48=1,Y49*Y48*1000+Y49,-1000000+Y49)</f>
        <v>-999996</v>
      </c>
      <c r="AA47">
        <f>IF(AA48=1,AA49*AA48*1000+AA49,-1000000+AA49)</f>
        <v>-101000000</v>
      </c>
      <c r="AC47">
        <f>IF(AC48=1,AC49*AC48*1000+AC49,-1000000+AC49)</f>
        <v>-999997</v>
      </c>
      <c r="AE47">
        <f>IF(AE48=1,AE49*AE48*1000+AE49,-1000000+AE49)</f>
        <v>-999996</v>
      </c>
      <c r="AG47">
        <f>IF(AG48=1,AG49*AG48*1000+AG49,-1000000+AG49)</f>
        <v>-27027</v>
      </c>
      <c r="AI47">
        <f>IF(AI48=1,AI49*AI48*1000+AI49,-1000000+AI49)</f>
        <v>-1000005</v>
      </c>
      <c r="AK47">
        <f>IF(AK48=1,AK49*AK48*1000+AK49,-1000000+AK49)</f>
        <v>-999998</v>
      </c>
      <c r="AM47">
        <f>IF(AM48=1,AM49*AM48*1000+AM49,-1000000+AM49)</f>
        <v>-1000006</v>
      </c>
      <c r="AO47">
        <f>IF(AO48=1,AO49*AO48*1000+AO49,-1000000+AO49)</f>
        <v>-1000011</v>
      </c>
      <c r="AQ47">
        <f>IF(AQ48=1,AQ49*AQ48*1000+AQ49,-1000000+AQ49)</f>
        <v>5005</v>
      </c>
      <c r="AS47">
        <f>IF(AS48=1,AS49*AS48*1000+AS49,-1000000+AS49)</f>
        <v>19019</v>
      </c>
      <c r="AU47">
        <f>IF(AU48=1,AU49*AU48*1000+AU49,-1000000+AU49)</f>
        <v>-101000000</v>
      </c>
      <c r="AW47">
        <f>IF(AW48=1,AW49*AW48*1000+AW49,-1000000+AW49)</f>
        <v>25025</v>
      </c>
      <c r="AY47">
        <f>IF(AY48=1,AY49*AY48*1000+AY49,-1000000+AY49)</f>
        <v>-1000002</v>
      </c>
      <c r="BA47">
        <f>IF(BA48=1,BA49*BA48*1000+BA49,-1000000+BA49)</f>
        <v>-1000005</v>
      </c>
      <c r="BC47">
        <f>IF(BC48=1,BC49*BC48*1000+BC49,-1000000+BC49)</f>
        <v>-24024</v>
      </c>
      <c r="BE47">
        <f>IF(BE48=1,BE49*BE48*1000+BE49,-1000000+BE49)</f>
        <v>5005</v>
      </c>
      <c r="BG47">
        <f>IF(BG48=1,BG49*BG48*1000+BG49,-1000000+BG49)</f>
        <v>-999992</v>
      </c>
    </row>
    <row r="48" spans="1:60" x14ac:dyDescent="0.25">
      <c r="A48" t="s">
        <v>13</v>
      </c>
      <c r="B48">
        <f>SUM(C48:AI48)</f>
        <v>8</v>
      </c>
      <c r="C48">
        <f>IF(D49&gt;=$A3/2,1,0)</f>
        <v>1</v>
      </c>
      <c r="E48">
        <f>IF(F49&gt;=$A3/2,1,0)</f>
        <v>0</v>
      </c>
      <c r="G48">
        <f>IF(H49&gt;=$A3/2,1,0)</f>
        <v>1</v>
      </c>
      <c r="I48">
        <f>IF(J49&gt;=$A3/2,1,0)</f>
        <v>1</v>
      </c>
      <c r="K48">
        <f>IF(L49&gt;=$A3/2,1,0)</f>
        <v>1</v>
      </c>
      <c r="M48">
        <f>IF(N49&gt;=$A3/2,1,0)</f>
        <v>0</v>
      </c>
      <c r="O48">
        <f>IF(P49&gt;=$A3/2,1,0)</f>
        <v>0</v>
      </c>
      <c r="Q48">
        <f>IF(R49&gt;=$A3/2,1,0)</f>
        <v>1</v>
      </c>
      <c r="S48">
        <f>IF(T49&gt;=$A3/2,1,0)</f>
        <v>1</v>
      </c>
      <c r="U48">
        <f>IF(V49&gt;=$A3/2,1,0)</f>
        <v>1</v>
      </c>
      <c r="W48">
        <f>IF(X49&gt;=$A3/2,1,0)</f>
        <v>0</v>
      </c>
      <c r="Y48">
        <f>IF(Z49&gt;=$A3/2,1,0)</f>
        <v>0</v>
      </c>
      <c r="AA48">
        <f>IF(AB49&gt;=$A3/2,1,0)</f>
        <v>0</v>
      </c>
      <c r="AC48">
        <f>IF(AD49&gt;=$A3/2,1,0)</f>
        <v>0</v>
      </c>
      <c r="AE48">
        <f>IF(AF49&gt;=$A3/2,1,0)</f>
        <v>0</v>
      </c>
      <c r="AG48">
        <f>IF(AH49&gt;=$A3/2,1,0)</f>
        <v>1</v>
      </c>
      <c r="AI48">
        <f>IF(AJ49&gt;=$A3/2,1,0)</f>
        <v>0</v>
      </c>
      <c r="AK48">
        <f>IF(AL49&gt;=$A3/2,1,0)</f>
        <v>0</v>
      </c>
      <c r="AM48">
        <f>IF(AN49&gt;=$A3/2,1,0)</f>
        <v>0</v>
      </c>
      <c r="AO48">
        <f>IF(AP49&gt;=$A3/2,1,0)</f>
        <v>0</v>
      </c>
      <c r="AQ48">
        <f>IF(AR49&gt;=$A3/2,1,0)</f>
        <v>1</v>
      </c>
      <c r="AS48">
        <f>IF(AT49&gt;=$A3/2,1,0)</f>
        <v>1</v>
      </c>
      <c r="AU48">
        <f>IF(AV49&gt;=$A3/2,1,0)</f>
        <v>0</v>
      </c>
      <c r="AW48">
        <f>IF(AX49&gt;=$A3/2,1,0)</f>
        <v>1</v>
      </c>
      <c r="AY48">
        <f>IF(AZ49&gt;=$A3/2,1,0)</f>
        <v>0</v>
      </c>
      <c r="BA48">
        <f>IF(BB49&gt;=$A3/2,1,0)</f>
        <v>0</v>
      </c>
      <c r="BC48">
        <f>IF(BD49&gt;=$A3/2,1,0)</f>
        <v>1</v>
      </c>
      <c r="BE48">
        <f>IF(BF49&gt;=$A3/2,1,0)</f>
        <v>1</v>
      </c>
      <c r="BG48">
        <f>IF(BH49&gt;=$A3/2,1,0)</f>
        <v>0</v>
      </c>
    </row>
    <row r="49" spans="1:67" ht="13.5" hidden="1" customHeight="1" thickBot="1" x14ac:dyDescent="0.3">
      <c r="C49" s="2">
        <f>IF(SUM(C54:C994)&lt;-1000,-100000000,SUM(C54:C994))</f>
        <v>-9</v>
      </c>
      <c r="D49" s="2">
        <f>COUNT(D67:D994)+SUM(D54:D66)</f>
        <v>64</v>
      </c>
      <c r="E49" s="2">
        <f>IF(SUM(E54:E994)&lt;-1000,-100000000,SUM(E54:E994))</f>
        <v>-4</v>
      </c>
      <c r="F49" s="2">
        <f>COUNT(F67:F994)+SUM(F54:F66)</f>
        <v>2</v>
      </c>
      <c r="G49" s="2">
        <f>IF(SUM(G54:G994)&lt;-1000,-100000000,SUM(G54:G994))</f>
        <v>8</v>
      </c>
      <c r="H49" s="2">
        <f>COUNT(H67:H994)+SUM(H54:H66)</f>
        <v>16</v>
      </c>
      <c r="I49" s="2">
        <f>IF(SUM(I54:I994)&lt;-1000,-100000000,SUM(I54:I994))</f>
        <v>10</v>
      </c>
      <c r="J49" s="2">
        <f>COUNT(J67:J994)+SUM(J54:J66)</f>
        <v>13</v>
      </c>
      <c r="K49" s="2">
        <f>IF(SUM(K54:K994)&lt;-1000,-100000000,SUM(K54:K994))</f>
        <v>4</v>
      </c>
      <c r="L49" s="2">
        <f>COUNT(L67:L994)+SUM(L54:L66)</f>
        <v>8</v>
      </c>
      <c r="M49" s="2">
        <f>IF(SUM(M54:M994)&lt;-1000,-100000000,SUM(M54:M994))</f>
        <v>0</v>
      </c>
      <c r="N49" s="2">
        <f>COUNT(N67:N994)+SUM(N54:N66)</f>
        <v>1</v>
      </c>
      <c r="O49" s="2">
        <f>IF(SUM(O54:O994)&lt;-1000,-100000000,SUM(O54:O994))</f>
        <v>-1</v>
      </c>
      <c r="P49" s="2">
        <f>COUNT(P67:P994)+SUM(P54:P66)</f>
        <v>1</v>
      </c>
      <c r="Q49" s="2">
        <f>IF(SUM(Q54:Q994)&lt;-1000,-100000000,SUM(Q54:Q994))</f>
        <v>114</v>
      </c>
      <c r="R49" s="2">
        <f>COUNT(R67:R994)+SUM(R54:R66)</f>
        <v>41</v>
      </c>
      <c r="S49" s="2">
        <f>IF(SUM(S54:S994)&lt;-1000,-100000000,SUM(S54:S994))</f>
        <v>14</v>
      </c>
      <c r="T49" s="2">
        <f>COUNT(T67:T994)+SUM(T54:T66)</f>
        <v>10</v>
      </c>
      <c r="U49" s="2">
        <f>IF(SUM(U54:U994)&lt;-1000,-100000000,SUM(U54:U994))</f>
        <v>-31</v>
      </c>
      <c r="V49" s="2">
        <f>COUNT(V67:V994)+SUM(V54:V66)</f>
        <v>26</v>
      </c>
      <c r="W49" s="2">
        <f>IF(SUM(W54:W994)&lt;-1000,-100000000,SUM(W54:W994))</f>
        <v>2</v>
      </c>
      <c r="X49" s="2">
        <f>COUNT(X67:X994)+SUM(X54:X66)</f>
        <v>1</v>
      </c>
      <c r="Y49" s="2">
        <f>IF(SUM(Y54:Y994)&lt;-1000,-100000000,SUM(Y54:Y994))</f>
        <v>4</v>
      </c>
      <c r="Z49" s="2">
        <f>COUNT(Z67:Z994)+SUM(Z54:Z66)</f>
        <v>3</v>
      </c>
      <c r="AA49" s="2">
        <f>IF(SUM(AA54:AA994)&lt;-1000,-100000000,SUM(AA54:AA994))</f>
        <v>-100000000</v>
      </c>
      <c r="AB49" s="2">
        <f>COUNT(AB67:AB994)+SUM(AB54:AB66)</f>
        <v>0</v>
      </c>
      <c r="AC49" s="2">
        <f>IF(SUM(AC54:AC994)&lt;-1000,-100000000,SUM(AC54:AC994))</f>
        <v>3</v>
      </c>
      <c r="AD49" s="2">
        <f>COUNT(AD67:AD994)+SUM(AD54:AD66)</f>
        <v>3</v>
      </c>
      <c r="AE49" s="2">
        <f>IF(SUM(AE54:AE994)&lt;-1000,-100000000,SUM(AE54:AE994))</f>
        <v>4</v>
      </c>
      <c r="AF49" s="2">
        <f>COUNT(AF67:AF994)+SUM(AF54:AF66)</f>
        <v>1</v>
      </c>
      <c r="AG49" s="2">
        <f>IF(SUM(AG54:AG994)&lt;-1000,-100000000,SUM(AG54:AG994))</f>
        <v>-27</v>
      </c>
      <c r="AH49" s="2">
        <f>COUNT(AH67:AH994)+SUM(AH54:AH66)</f>
        <v>16</v>
      </c>
      <c r="AI49" s="2">
        <f>IF(SUM(AI54:AI994)&lt;-1000,-100000000,SUM(AI54:AI994))</f>
        <v>-5</v>
      </c>
      <c r="AJ49" s="2">
        <f>COUNT(AJ67:AJ994)+SUM(AJ54:AJ66)</f>
        <v>3</v>
      </c>
      <c r="AK49" s="2">
        <f>IF(SUM(AK54:AK994)&lt;-1000,-100000000,SUM(AK54:AK994))</f>
        <v>2</v>
      </c>
      <c r="AL49" s="2">
        <f>COUNT(AL67:AL994)+SUM(AL54:AL66)</f>
        <v>1</v>
      </c>
      <c r="AM49" s="2">
        <f>IF(SUM(AM54:AM994)&lt;-1000,-100000000,SUM(AM54:AM994))</f>
        <v>-6</v>
      </c>
      <c r="AN49" s="2">
        <f>COUNT(AN67:AN994)+SUM(AN54:AN66)</f>
        <v>4</v>
      </c>
      <c r="AO49" s="2">
        <f>IF(SUM(AO54:AO994)&lt;-1000,-100000000,SUM(AO54:AO994))</f>
        <v>-11</v>
      </c>
      <c r="AP49" s="2">
        <f>COUNT(AP67:AP994)+SUM(AP54:AP66)</f>
        <v>3</v>
      </c>
      <c r="AQ49" s="2">
        <f>IF(SUM(AQ54:AQ994)&lt;-1000,-100000000,SUM(AQ54:AQ994))</f>
        <v>5</v>
      </c>
      <c r="AR49" s="2">
        <f>COUNT(AR67:AR994)+SUM(AR54:AR66)</f>
        <v>16</v>
      </c>
      <c r="AS49" s="2">
        <f>IF(SUM(AS54:AS994)&lt;-1000,-100000000,SUM(AS54:AS994))</f>
        <v>19</v>
      </c>
      <c r="AT49" s="2">
        <f>COUNT(AT67:AT994)+SUM(AT54:AT66)</f>
        <v>16</v>
      </c>
      <c r="AU49" s="2">
        <f>IF(SUM(AU54:AU994)&lt;-1000,-100000000,SUM(AU54:AU994))</f>
        <v>-100000000</v>
      </c>
      <c r="AV49" s="2">
        <f>COUNT(AV67:AV994)+SUM(AV54:AV66)</f>
        <v>0</v>
      </c>
      <c r="AW49" s="2">
        <f>IF(SUM(AW54:AW994)&lt;-1000,-100000000,SUM(AW54:AW994))</f>
        <v>25</v>
      </c>
      <c r="AX49" s="2">
        <f>COUNT(AX67:AX994)+SUM(AX54:AX66)</f>
        <v>37</v>
      </c>
      <c r="AY49" s="2">
        <f>IF(SUM(AY54:AY994)&lt;-1000,-100000000,SUM(AY54:AY994))</f>
        <v>-2</v>
      </c>
      <c r="AZ49" s="2">
        <f>COUNT(AZ67:AZ994)+SUM(AZ54:AZ66)</f>
        <v>1</v>
      </c>
      <c r="BA49" s="2">
        <f>IF(SUM(BA54:BA994)&lt;-1000,-100000000,SUM(BA54:BA994))</f>
        <v>-5</v>
      </c>
      <c r="BB49" s="2">
        <f>COUNT(BB67:BB994)+SUM(BB54:BB66)</f>
        <v>3</v>
      </c>
      <c r="BC49" s="2">
        <f>IF(SUM(BC54:BC994)&lt;-1000,-100000000,SUM(BC54:BC994))</f>
        <v>-24</v>
      </c>
      <c r="BD49" s="2">
        <f>COUNT(BD67:BD994)+SUM(BD54:BD66)</f>
        <v>86</v>
      </c>
      <c r="BE49" s="2">
        <f>IF(SUM(BE54:BE994)&lt;-1000,-100000000,SUM(BE54:BE994))</f>
        <v>5</v>
      </c>
      <c r="BF49" s="2">
        <f>COUNT(BF67:BF994)+SUM(BF54:BF66)</f>
        <v>24</v>
      </c>
      <c r="BG49" s="2">
        <f>IF(SUM(BG54:BG994)&lt;-1000,-100000000,SUM(BG54:BG994))</f>
        <v>8</v>
      </c>
      <c r="BH49" s="2">
        <f>COUNT(BH67:BH994)+SUM(BH54:BH66)</f>
        <v>4</v>
      </c>
    </row>
    <row r="50" spans="1:67" ht="12.75" hidden="1" customHeight="1" x14ac:dyDescent="0.25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</row>
    <row r="51" spans="1:67" ht="13" thickBot="1" x14ac:dyDescent="0.3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41">
        <f>MAX(BJ54:BJ1075)</f>
        <v>141</v>
      </c>
    </row>
    <row r="52" spans="1:67" ht="13" thickBot="1" x14ac:dyDescent="0.3">
      <c r="B52" s="475" t="s">
        <v>68</v>
      </c>
      <c r="C52" s="459" t="s">
        <v>119</v>
      </c>
      <c r="D52" s="460"/>
      <c r="E52" s="474" t="s">
        <v>155</v>
      </c>
      <c r="F52" s="460"/>
      <c r="G52" s="459" t="s">
        <v>1</v>
      </c>
      <c r="H52" s="460"/>
      <c r="I52" s="480" t="s">
        <v>187</v>
      </c>
      <c r="J52" s="483"/>
      <c r="K52" s="471" t="s">
        <v>186</v>
      </c>
      <c r="L52" s="461"/>
      <c r="M52" s="469" t="s">
        <v>129</v>
      </c>
      <c r="N52" s="462"/>
      <c r="O52" s="459" t="s">
        <v>43</v>
      </c>
      <c r="P52" s="461"/>
      <c r="Q52" s="459" t="s">
        <v>9</v>
      </c>
      <c r="R52" s="460"/>
      <c r="S52" s="471" t="s">
        <v>209</v>
      </c>
      <c r="T52" s="460"/>
      <c r="U52" s="459" t="s">
        <v>93</v>
      </c>
      <c r="V52" s="460"/>
      <c r="W52" s="469" t="s">
        <v>270</v>
      </c>
      <c r="X52" s="470"/>
      <c r="Y52" s="471" t="s">
        <v>120</v>
      </c>
      <c r="Z52" s="460"/>
      <c r="AA52" s="459" t="s">
        <v>144</v>
      </c>
      <c r="AB52" s="460"/>
      <c r="AC52" s="473" t="s">
        <v>152</v>
      </c>
      <c r="AD52" s="470"/>
      <c r="AE52" s="471" t="s">
        <v>139</v>
      </c>
      <c r="AF52" s="460"/>
      <c r="AG52" s="482" t="s">
        <v>158</v>
      </c>
      <c r="AH52" s="479"/>
      <c r="AI52" s="471" t="s">
        <v>161</v>
      </c>
      <c r="AJ52" s="461"/>
      <c r="AK52" s="471" t="s">
        <v>239</v>
      </c>
      <c r="AL52" s="460"/>
      <c r="AM52" s="477" t="s">
        <v>141</v>
      </c>
      <c r="AN52" s="470"/>
      <c r="AO52" s="474" t="s">
        <v>140</v>
      </c>
      <c r="AP52" s="461"/>
      <c r="AQ52" s="478" t="s">
        <v>170</v>
      </c>
      <c r="AR52" s="479"/>
      <c r="AS52" s="480" t="s">
        <v>169</v>
      </c>
      <c r="AT52" s="481"/>
      <c r="AU52" s="469" t="s">
        <v>171</v>
      </c>
      <c r="AV52" s="470"/>
      <c r="AW52" s="469" t="s">
        <v>159</v>
      </c>
      <c r="AX52" s="470"/>
      <c r="AY52" s="469" t="s">
        <v>271</v>
      </c>
      <c r="AZ52" s="470"/>
      <c r="BA52" s="469" t="s">
        <v>174</v>
      </c>
      <c r="BB52" s="470"/>
      <c r="BC52" s="469" t="s">
        <v>240</v>
      </c>
      <c r="BD52" s="470"/>
      <c r="BE52" s="469" t="s">
        <v>206</v>
      </c>
      <c r="BF52" s="470"/>
      <c r="BG52" s="471" t="s">
        <v>236</v>
      </c>
      <c r="BH52" s="461"/>
      <c r="BI52" s="41">
        <f>COUNT(BI68:BI910)+SUM(BI54:BI65)</f>
        <v>67.666666666666657</v>
      </c>
      <c r="BJ52" s="86" t="s">
        <v>7</v>
      </c>
      <c r="BK52" s="182" t="s">
        <v>8</v>
      </c>
      <c r="BL52" s="208" t="s">
        <v>47</v>
      </c>
      <c r="BM52" s="131" t="s">
        <v>143</v>
      </c>
      <c r="BN52">
        <f>SUM(BN54:BN909)</f>
        <v>0</v>
      </c>
    </row>
    <row r="53" spans="1:67" ht="13" thickBot="1" x14ac:dyDescent="0.3">
      <c r="B53" s="476"/>
      <c r="C53" s="37" t="s">
        <v>3</v>
      </c>
      <c r="D53" s="38" t="s">
        <v>2</v>
      </c>
      <c r="E53" s="37" t="s">
        <v>3</v>
      </c>
      <c r="F53" s="38" t="s">
        <v>2</v>
      </c>
      <c r="G53" s="37" t="s">
        <v>3</v>
      </c>
      <c r="H53" s="38" t="s">
        <v>2</v>
      </c>
      <c r="I53" s="37" t="s">
        <v>3</v>
      </c>
      <c r="J53" s="38" t="s">
        <v>2</v>
      </c>
      <c r="K53" s="77" t="s">
        <v>3</v>
      </c>
      <c r="L53" s="38" t="s">
        <v>2</v>
      </c>
      <c r="M53" s="37" t="s">
        <v>3</v>
      </c>
      <c r="N53" s="77" t="s">
        <v>2</v>
      </c>
      <c r="O53" s="77" t="s">
        <v>3</v>
      </c>
      <c r="P53" s="38" t="s">
        <v>2</v>
      </c>
      <c r="Q53" s="37" t="s">
        <v>3</v>
      </c>
      <c r="R53" s="38" t="s">
        <v>2</v>
      </c>
      <c r="S53" s="37" t="s">
        <v>3</v>
      </c>
      <c r="T53" s="38" t="s">
        <v>2</v>
      </c>
      <c r="U53" s="37" t="s">
        <v>3</v>
      </c>
      <c r="V53" s="38" t="s">
        <v>2</v>
      </c>
      <c r="W53" s="37" t="s">
        <v>3</v>
      </c>
      <c r="X53" s="38" t="s">
        <v>2</v>
      </c>
      <c r="Y53" s="37" t="s">
        <v>3</v>
      </c>
      <c r="Z53" s="38" t="s">
        <v>2</v>
      </c>
      <c r="AA53" s="37" t="s">
        <v>3</v>
      </c>
      <c r="AB53" s="38" t="s">
        <v>2</v>
      </c>
      <c r="AC53" s="37" t="s">
        <v>3</v>
      </c>
      <c r="AD53" s="38" t="s">
        <v>2</v>
      </c>
      <c r="AE53" s="37" t="s">
        <v>3</v>
      </c>
      <c r="AF53" s="38" t="s">
        <v>2</v>
      </c>
      <c r="AG53" s="37" t="s">
        <v>3</v>
      </c>
      <c r="AH53" s="38" t="s">
        <v>2</v>
      </c>
      <c r="AI53" s="37" t="s">
        <v>3</v>
      </c>
      <c r="AJ53" s="38" t="s">
        <v>2</v>
      </c>
      <c r="AK53" s="37" t="s">
        <v>3</v>
      </c>
      <c r="AL53" s="38" t="s">
        <v>2</v>
      </c>
      <c r="AM53" s="37" t="s">
        <v>3</v>
      </c>
      <c r="AN53" s="38" t="s">
        <v>2</v>
      </c>
      <c r="AO53" s="37" t="s">
        <v>3</v>
      </c>
      <c r="AP53" s="38" t="s">
        <v>2</v>
      </c>
      <c r="AQ53" s="37" t="s">
        <v>3</v>
      </c>
      <c r="AR53" s="38" t="s">
        <v>2</v>
      </c>
      <c r="AS53" s="37" t="s">
        <v>3</v>
      </c>
      <c r="AT53" s="38" t="s">
        <v>2</v>
      </c>
      <c r="AU53" s="37" t="s">
        <v>3</v>
      </c>
      <c r="AV53" s="38" t="s">
        <v>2</v>
      </c>
      <c r="AW53" s="37" t="s">
        <v>3</v>
      </c>
      <c r="AX53" s="38" t="s">
        <v>2</v>
      </c>
      <c r="AY53" s="37" t="s">
        <v>3</v>
      </c>
      <c r="AZ53" s="38" t="s">
        <v>2</v>
      </c>
      <c r="BA53" s="37" t="s">
        <v>3</v>
      </c>
      <c r="BB53" s="38" t="s">
        <v>2</v>
      </c>
      <c r="BC53" s="37" t="s">
        <v>3</v>
      </c>
      <c r="BD53" s="38" t="s">
        <v>2</v>
      </c>
      <c r="BE53" s="37" t="s">
        <v>3</v>
      </c>
      <c r="BF53" s="38" t="s">
        <v>2</v>
      </c>
      <c r="BG53" s="37" t="s">
        <v>3</v>
      </c>
      <c r="BH53" s="38" t="s">
        <v>2</v>
      </c>
      <c r="BI53" s="27" t="s">
        <v>22</v>
      </c>
      <c r="BJ53" s="16" t="s">
        <v>23</v>
      </c>
      <c r="BN53" t="s">
        <v>145</v>
      </c>
    </row>
    <row r="54" spans="1:67" x14ac:dyDescent="0.25">
      <c r="A54">
        <v>1</v>
      </c>
      <c r="B54" s="282">
        <v>45566</v>
      </c>
      <c r="C54" s="10"/>
      <c r="D54" s="11"/>
      <c r="E54" s="10"/>
      <c r="F54" s="11"/>
      <c r="G54" s="10"/>
      <c r="H54" s="11"/>
      <c r="I54" s="10"/>
      <c r="J54" s="11"/>
      <c r="K54" s="10"/>
      <c r="L54" s="11"/>
      <c r="M54" s="10"/>
      <c r="N54" s="11"/>
      <c r="O54" s="10"/>
      <c r="P54" s="11"/>
      <c r="Q54" s="10"/>
      <c r="R54" s="11"/>
      <c r="S54" s="10"/>
      <c r="T54" s="11"/>
      <c r="U54" s="10"/>
      <c r="V54" s="11"/>
      <c r="W54" s="10"/>
      <c r="X54" s="11"/>
      <c r="Y54" s="10"/>
      <c r="Z54" s="11"/>
      <c r="AA54" s="10"/>
      <c r="AB54" s="11"/>
      <c r="AC54" s="10"/>
      <c r="AD54" s="11"/>
      <c r="AE54" s="10"/>
      <c r="AF54" s="11"/>
      <c r="AG54" s="10"/>
      <c r="AH54" s="11"/>
      <c r="AI54" s="10"/>
      <c r="AJ54" s="32"/>
      <c r="AK54" s="10"/>
      <c r="AL54" s="11"/>
      <c r="AM54" s="10"/>
      <c r="AN54" s="11"/>
      <c r="AO54" s="10"/>
      <c r="AP54" s="242"/>
      <c r="AQ54" s="10"/>
      <c r="AR54" s="11"/>
      <c r="AS54" s="10"/>
      <c r="AT54" s="242"/>
      <c r="AU54" s="10"/>
      <c r="AV54" s="242"/>
      <c r="AW54" s="10"/>
      <c r="AX54" s="252"/>
      <c r="AY54" s="10"/>
      <c r="AZ54" s="242"/>
      <c r="BA54" s="10"/>
      <c r="BB54" s="252"/>
      <c r="BC54" s="10"/>
      <c r="BD54" s="252"/>
      <c r="BE54" s="10"/>
      <c r="BF54" s="93"/>
      <c r="BG54" s="10"/>
      <c r="BH54" s="93"/>
      <c r="BI54" s="41">
        <f>+(AH54+AD54+X54+V54+T54+R54+P54+N54+L54+H54+F54+D54+AF54+J54+BH54+BO54+Z54+AB54+AJ54+AN54+AP54+AX54+BF54+BD54+BB54+AZ54+AV54+AT54+AL54+AR54)/6</f>
        <v>0</v>
      </c>
      <c r="BJ54"/>
      <c r="BK54" s="331" t="s">
        <v>203</v>
      </c>
      <c r="BL54" s="332"/>
      <c r="BM54" s="332"/>
    </row>
    <row r="55" spans="1:67" x14ac:dyDescent="0.25">
      <c r="A55">
        <f>+A54+1</f>
        <v>2</v>
      </c>
      <c r="B55" s="283">
        <f>+B54+31</f>
        <v>45597</v>
      </c>
      <c r="C55" s="10"/>
      <c r="D55" s="32"/>
      <c r="E55" s="10"/>
      <c r="F55" s="32"/>
      <c r="G55" s="10">
        <v>-4</v>
      </c>
      <c r="H55" s="32">
        <v>1</v>
      </c>
      <c r="I55" s="10">
        <v>1</v>
      </c>
      <c r="J55" s="299">
        <v>1</v>
      </c>
      <c r="K55" s="10"/>
      <c r="L55" s="32"/>
      <c r="M55" s="10"/>
      <c r="N55" s="32"/>
      <c r="O55" s="10"/>
      <c r="P55" s="32"/>
      <c r="Q55" s="10">
        <v>4</v>
      </c>
      <c r="R55" s="32">
        <v>1</v>
      </c>
      <c r="S55" s="10"/>
      <c r="T55" s="32"/>
      <c r="U55" s="10"/>
      <c r="V55" s="32"/>
      <c r="W55" s="10"/>
      <c r="X55" s="32"/>
      <c r="Y55" s="10"/>
      <c r="Z55" s="32"/>
      <c r="AA55" s="10"/>
      <c r="AB55" s="32"/>
      <c r="AC55" s="10"/>
      <c r="AD55" s="32"/>
      <c r="AE55" s="10"/>
      <c r="AF55" s="32"/>
      <c r="AG55" s="10">
        <v>-4</v>
      </c>
      <c r="AH55" s="32">
        <v>1</v>
      </c>
      <c r="AI55" s="10"/>
      <c r="AJ55" s="32"/>
      <c r="AK55" s="10"/>
      <c r="AL55" s="32"/>
      <c r="AM55" s="10"/>
      <c r="AN55" s="32"/>
      <c r="AO55" s="10"/>
      <c r="AP55" s="242"/>
      <c r="AQ55" s="10">
        <v>-1</v>
      </c>
      <c r="AR55" s="32">
        <v>1</v>
      </c>
      <c r="AS55" s="10">
        <v>4</v>
      </c>
      <c r="AT55" s="242">
        <v>1</v>
      </c>
      <c r="AU55" s="10"/>
      <c r="AV55" s="242"/>
      <c r="AW55" s="10"/>
      <c r="AX55" s="245"/>
      <c r="AY55" s="10"/>
      <c r="AZ55" s="242"/>
      <c r="BA55" s="10"/>
      <c r="BB55" s="245"/>
      <c r="BC55" s="10"/>
      <c r="BD55" s="245"/>
      <c r="BE55" s="10"/>
      <c r="BF55" s="11"/>
      <c r="BG55" s="10"/>
      <c r="BH55" s="11"/>
      <c r="BI55" s="41">
        <f t="shared" ref="BI55:BI65" si="4">+(AH55+AD55+X55+V55+T55+R55+P55+N55+L55+H55+F55+D55+AF55+J55+BH55+BO55+Z55+AB55+AJ55+AN55+AP55+AX55+BF55+BD55+BB55+AZ55+AV55+AT55+AL55+AR55)/6</f>
        <v>1</v>
      </c>
      <c r="BJ55"/>
      <c r="BK55" s="41"/>
    </row>
    <row r="56" spans="1:67" x14ac:dyDescent="0.25">
      <c r="A56">
        <f t="shared" ref="A56:A119" si="5">+A55+1</f>
        <v>3</v>
      </c>
      <c r="B56" s="283">
        <f t="shared" ref="B56:B65" si="6">+B55+31</f>
        <v>45628</v>
      </c>
      <c r="C56" s="10">
        <v>-3</v>
      </c>
      <c r="D56" s="32">
        <v>6</v>
      </c>
      <c r="E56" s="10"/>
      <c r="F56" s="32"/>
      <c r="G56" s="10">
        <v>4</v>
      </c>
      <c r="H56" s="32">
        <v>2</v>
      </c>
      <c r="I56" s="10">
        <v>0</v>
      </c>
      <c r="J56" s="32">
        <v>2</v>
      </c>
      <c r="K56" s="10"/>
      <c r="L56" s="32"/>
      <c r="M56" s="10"/>
      <c r="N56" s="32"/>
      <c r="O56" s="10"/>
      <c r="P56" s="32"/>
      <c r="Q56" s="10">
        <v>15</v>
      </c>
      <c r="R56" s="32">
        <v>5</v>
      </c>
      <c r="S56" s="10"/>
      <c r="T56" s="32"/>
      <c r="U56" s="10">
        <v>-4</v>
      </c>
      <c r="V56" s="32">
        <v>1</v>
      </c>
      <c r="W56" s="10"/>
      <c r="X56" s="32"/>
      <c r="Y56" s="10"/>
      <c r="Z56" s="32"/>
      <c r="AA56" s="10"/>
      <c r="AB56" s="32"/>
      <c r="AC56" s="10"/>
      <c r="AD56" s="32"/>
      <c r="AE56" s="10"/>
      <c r="AF56" s="32"/>
      <c r="AG56" s="10">
        <v>-2</v>
      </c>
      <c r="AH56" s="32">
        <v>2</v>
      </c>
      <c r="AI56" s="10"/>
      <c r="AJ56" s="32"/>
      <c r="AK56" s="10"/>
      <c r="AL56" s="32"/>
      <c r="AM56" s="10"/>
      <c r="AN56" s="32"/>
      <c r="AO56" s="10">
        <v>-3</v>
      </c>
      <c r="AP56" s="242">
        <v>1</v>
      </c>
      <c r="AQ56" s="10">
        <v>-6</v>
      </c>
      <c r="AR56" s="32">
        <v>2</v>
      </c>
      <c r="AS56" s="10">
        <v>4</v>
      </c>
      <c r="AT56" s="242">
        <v>2</v>
      </c>
      <c r="AU56" s="10"/>
      <c r="AV56" s="242"/>
      <c r="AW56" s="10">
        <v>0</v>
      </c>
      <c r="AX56" s="245">
        <v>2</v>
      </c>
      <c r="AY56" s="10"/>
      <c r="AZ56" s="242"/>
      <c r="BA56" s="10"/>
      <c r="BB56" s="245"/>
      <c r="BC56" s="10">
        <v>-4</v>
      </c>
      <c r="BD56" s="245">
        <v>4</v>
      </c>
      <c r="BE56" s="10">
        <v>3</v>
      </c>
      <c r="BF56" s="11">
        <v>1</v>
      </c>
      <c r="BG56" s="10"/>
      <c r="BH56" s="11"/>
      <c r="BI56" s="41">
        <f t="shared" si="4"/>
        <v>5</v>
      </c>
      <c r="BJ56"/>
      <c r="BK56" s="41"/>
    </row>
    <row r="57" spans="1:67" x14ac:dyDescent="0.25">
      <c r="A57">
        <f t="shared" si="5"/>
        <v>4</v>
      </c>
      <c r="B57" s="283">
        <f t="shared" si="6"/>
        <v>45659</v>
      </c>
      <c r="C57" s="10">
        <v>-11</v>
      </c>
      <c r="D57" s="32">
        <v>7</v>
      </c>
      <c r="E57" s="10"/>
      <c r="F57" s="32"/>
      <c r="G57" s="10">
        <v>2</v>
      </c>
      <c r="H57" s="32">
        <v>1</v>
      </c>
      <c r="I57" s="10">
        <v>-2</v>
      </c>
      <c r="J57" s="32">
        <v>2</v>
      </c>
      <c r="K57" s="10">
        <v>-2</v>
      </c>
      <c r="L57" s="32">
        <v>1</v>
      </c>
      <c r="M57" s="10"/>
      <c r="N57" s="32"/>
      <c r="O57" s="10"/>
      <c r="P57" s="32"/>
      <c r="Q57" s="10">
        <v>8</v>
      </c>
      <c r="R57" s="32">
        <v>3</v>
      </c>
      <c r="S57" s="10">
        <v>1</v>
      </c>
      <c r="T57" s="32">
        <v>1</v>
      </c>
      <c r="U57" s="10">
        <v>0</v>
      </c>
      <c r="V57" s="32">
        <v>2</v>
      </c>
      <c r="W57" s="10"/>
      <c r="X57" s="32"/>
      <c r="Y57" s="10"/>
      <c r="Z57" s="32"/>
      <c r="AA57" s="10"/>
      <c r="AB57" s="32"/>
      <c r="AC57" s="10"/>
      <c r="AD57" s="32"/>
      <c r="AE57" s="10"/>
      <c r="AF57" s="32"/>
      <c r="AG57" s="10">
        <v>-4</v>
      </c>
      <c r="AH57" s="32">
        <v>1</v>
      </c>
      <c r="AI57" s="10">
        <v>-5</v>
      </c>
      <c r="AJ57" s="32">
        <v>1</v>
      </c>
      <c r="AK57" s="10"/>
      <c r="AL57" s="32"/>
      <c r="AM57" s="10"/>
      <c r="AN57" s="32"/>
      <c r="AO57" s="10"/>
      <c r="AP57" s="242"/>
      <c r="AQ57" s="10">
        <v>0</v>
      </c>
      <c r="AR57" s="32">
        <v>1</v>
      </c>
      <c r="AS57" s="10">
        <v>4</v>
      </c>
      <c r="AT57" s="242">
        <v>1</v>
      </c>
      <c r="AU57" s="10"/>
      <c r="AV57" s="242"/>
      <c r="AW57" s="10">
        <v>-4</v>
      </c>
      <c r="AX57" s="245">
        <v>8</v>
      </c>
      <c r="AY57" s="10"/>
      <c r="AZ57" s="242"/>
      <c r="BA57" s="10"/>
      <c r="BB57" s="245"/>
      <c r="BC57" s="10">
        <v>4</v>
      </c>
      <c r="BD57" s="245">
        <v>11</v>
      </c>
      <c r="BE57" s="10">
        <v>6</v>
      </c>
      <c r="BF57" s="11">
        <v>2</v>
      </c>
      <c r="BG57" s="10"/>
      <c r="BH57" s="11"/>
      <c r="BI57" s="41">
        <f t="shared" si="4"/>
        <v>7</v>
      </c>
      <c r="BJ57"/>
      <c r="BK57" s="41"/>
    </row>
    <row r="58" spans="1:67" x14ac:dyDescent="0.25">
      <c r="A58">
        <f t="shared" si="5"/>
        <v>5</v>
      </c>
      <c r="B58" s="283">
        <f t="shared" si="6"/>
        <v>45690</v>
      </c>
      <c r="C58" s="10">
        <v>2</v>
      </c>
      <c r="D58" s="32">
        <v>28</v>
      </c>
      <c r="E58" s="10">
        <v>-4</v>
      </c>
      <c r="F58" s="32">
        <v>2</v>
      </c>
      <c r="G58" s="10">
        <v>-6</v>
      </c>
      <c r="H58" s="32">
        <v>4</v>
      </c>
      <c r="I58" s="10">
        <v>13</v>
      </c>
      <c r="J58" s="32">
        <v>4</v>
      </c>
      <c r="K58" s="10">
        <v>6</v>
      </c>
      <c r="L58" s="32">
        <v>7</v>
      </c>
      <c r="M58" s="10"/>
      <c r="N58" s="32"/>
      <c r="O58" s="10"/>
      <c r="P58" s="32"/>
      <c r="Q58" s="10">
        <v>37</v>
      </c>
      <c r="R58" s="32">
        <v>14</v>
      </c>
      <c r="S58" s="10">
        <v>6</v>
      </c>
      <c r="T58" s="32">
        <v>5</v>
      </c>
      <c r="U58" s="10">
        <v>-28</v>
      </c>
      <c r="V58" s="32">
        <v>17</v>
      </c>
      <c r="W58" s="10"/>
      <c r="X58" s="32"/>
      <c r="Y58" s="10"/>
      <c r="Z58" s="32"/>
      <c r="AA58" s="10"/>
      <c r="AB58" s="32"/>
      <c r="AC58" s="10"/>
      <c r="AD58" s="32"/>
      <c r="AE58" s="10"/>
      <c r="AF58" s="32"/>
      <c r="AG58" s="10">
        <v>-12</v>
      </c>
      <c r="AH58" s="32">
        <v>4</v>
      </c>
      <c r="AI58" s="10"/>
      <c r="AJ58" s="32"/>
      <c r="AK58" s="10"/>
      <c r="AL58" s="32"/>
      <c r="AM58" s="10">
        <v>-6</v>
      </c>
      <c r="AN58" s="32">
        <v>3</v>
      </c>
      <c r="AO58" s="10"/>
      <c r="AP58" s="242"/>
      <c r="AQ58" s="10">
        <v>5</v>
      </c>
      <c r="AR58" s="32">
        <v>4</v>
      </c>
      <c r="AS58" s="10">
        <v>1</v>
      </c>
      <c r="AT58" s="242">
        <v>4</v>
      </c>
      <c r="AU58" s="10"/>
      <c r="AV58" s="242"/>
      <c r="AW58" s="10">
        <v>21</v>
      </c>
      <c r="AX58" s="245">
        <v>16</v>
      </c>
      <c r="AY58" s="10"/>
      <c r="AZ58" s="242"/>
      <c r="BA58" s="10">
        <v>-5</v>
      </c>
      <c r="BB58" s="245">
        <v>3</v>
      </c>
      <c r="BC58" s="10">
        <v>11</v>
      </c>
      <c r="BD58" s="245">
        <v>44</v>
      </c>
      <c r="BE58" s="10">
        <v>4</v>
      </c>
      <c r="BF58" s="11">
        <v>5</v>
      </c>
      <c r="BG58" s="10"/>
      <c r="BH58" s="11"/>
      <c r="BI58" s="41">
        <f t="shared" si="4"/>
        <v>27.333333333333332</v>
      </c>
      <c r="BJ58" s="41"/>
      <c r="BK58" s="41"/>
    </row>
    <row r="59" spans="1:67" x14ac:dyDescent="0.25">
      <c r="A59">
        <f t="shared" si="5"/>
        <v>6</v>
      </c>
      <c r="B59" s="283">
        <f t="shared" si="6"/>
        <v>45721</v>
      </c>
      <c r="C59" s="12">
        <v>2</v>
      </c>
      <c r="D59" s="36">
        <v>14</v>
      </c>
      <c r="E59" s="12"/>
      <c r="F59" s="36"/>
      <c r="G59" s="10">
        <v>1</v>
      </c>
      <c r="H59" s="32">
        <v>3</v>
      </c>
      <c r="I59" s="10">
        <v>-1</v>
      </c>
      <c r="J59" s="32">
        <v>3</v>
      </c>
      <c r="K59" s="10"/>
      <c r="L59" s="32"/>
      <c r="M59" s="10"/>
      <c r="N59" s="32"/>
      <c r="O59" s="10"/>
      <c r="P59" s="32"/>
      <c r="Q59" s="10">
        <v>19</v>
      </c>
      <c r="R59" s="32">
        <v>6</v>
      </c>
      <c r="S59" s="10">
        <v>5</v>
      </c>
      <c r="T59" s="32">
        <v>3</v>
      </c>
      <c r="U59" s="10">
        <v>-1</v>
      </c>
      <c r="V59" s="32">
        <v>2</v>
      </c>
      <c r="W59" s="10"/>
      <c r="X59" s="32"/>
      <c r="Y59" s="10"/>
      <c r="Z59" s="32"/>
      <c r="AA59" s="10"/>
      <c r="AB59" s="32"/>
      <c r="AC59" s="10"/>
      <c r="AD59" s="32"/>
      <c r="AE59" s="10"/>
      <c r="AF59" s="32"/>
      <c r="AG59" s="10">
        <v>7</v>
      </c>
      <c r="AH59" s="32">
        <v>3</v>
      </c>
      <c r="AI59" s="10"/>
      <c r="AJ59" s="32"/>
      <c r="AK59" s="10"/>
      <c r="AL59" s="32"/>
      <c r="AM59" s="10"/>
      <c r="AN59" s="32"/>
      <c r="AO59" s="10"/>
      <c r="AP59" s="242"/>
      <c r="AQ59" s="10">
        <v>2</v>
      </c>
      <c r="AR59" s="32">
        <v>3</v>
      </c>
      <c r="AS59" s="10">
        <v>-5</v>
      </c>
      <c r="AT59" s="242">
        <v>3</v>
      </c>
      <c r="AU59" s="10"/>
      <c r="AV59" s="242"/>
      <c r="AW59" s="10">
        <v>-1</v>
      </c>
      <c r="AX59" s="245">
        <v>2</v>
      </c>
      <c r="AY59" s="10"/>
      <c r="AZ59" s="242"/>
      <c r="BA59" s="10"/>
      <c r="BB59" s="245"/>
      <c r="BC59" s="10">
        <v>-20</v>
      </c>
      <c r="BD59" s="245">
        <v>14</v>
      </c>
      <c r="BE59" s="10">
        <v>-4</v>
      </c>
      <c r="BF59" s="11">
        <v>1</v>
      </c>
      <c r="BG59" s="10">
        <v>3</v>
      </c>
      <c r="BH59" s="11">
        <v>1</v>
      </c>
      <c r="BI59" s="41">
        <f t="shared" si="4"/>
        <v>9.6666666666666661</v>
      </c>
      <c r="BJ59" s="41"/>
      <c r="BK59" s="41"/>
    </row>
    <row r="60" spans="1:67" x14ac:dyDescent="0.25">
      <c r="A60">
        <f t="shared" si="5"/>
        <v>7</v>
      </c>
      <c r="B60" s="283">
        <f t="shared" si="6"/>
        <v>45752</v>
      </c>
      <c r="C60" s="10">
        <v>-4</v>
      </c>
      <c r="D60" s="32">
        <v>-4</v>
      </c>
      <c r="E60" s="12"/>
      <c r="F60" s="32"/>
      <c r="G60" s="12"/>
      <c r="H60" s="36"/>
      <c r="I60" s="12"/>
      <c r="J60" s="36"/>
      <c r="K60" s="10"/>
      <c r="L60" s="32"/>
      <c r="M60" s="12"/>
      <c r="N60" s="36"/>
      <c r="O60" s="10"/>
      <c r="P60" s="32"/>
      <c r="Q60" s="10">
        <v>6</v>
      </c>
      <c r="R60" s="32">
        <v>3</v>
      </c>
      <c r="S60" s="12"/>
      <c r="T60" s="36"/>
      <c r="U60" s="12"/>
      <c r="V60" s="36"/>
      <c r="W60" s="12"/>
      <c r="X60" s="36"/>
      <c r="Y60" s="12">
        <v>4</v>
      </c>
      <c r="Z60" s="36">
        <v>3</v>
      </c>
      <c r="AA60" s="12"/>
      <c r="AB60" s="36"/>
      <c r="AC60" s="12">
        <v>1</v>
      </c>
      <c r="AD60" s="36">
        <v>1</v>
      </c>
      <c r="AE60" s="12"/>
      <c r="AF60" s="36"/>
      <c r="AG60" s="12"/>
      <c r="AH60" s="36"/>
      <c r="AI60" s="12">
        <v>0</v>
      </c>
      <c r="AJ60" s="36">
        <v>2</v>
      </c>
      <c r="AK60" s="12"/>
      <c r="AL60" s="36"/>
      <c r="AM60" s="12"/>
      <c r="AN60" s="36"/>
      <c r="AO60" s="12"/>
      <c r="AP60" s="243"/>
      <c r="AQ60" s="12"/>
      <c r="AR60" s="36"/>
      <c r="AS60" s="12"/>
      <c r="AT60" s="243"/>
      <c r="AU60" s="12"/>
      <c r="AV60" s="243"/>
      <c r="AW60" s="12">
        <v>6</v>
      </c>
      <c r="AX60" s="246">
        <v>6</v>
      </c>
      <c r="AY60" s="12"/>
      <c r="AZ60" s="243"/>
      <c r="BA60" s="12"/>
      <c r="BB60" s="246"/>
      <c r="BC60" s="12">
        <v>-8</v>
      </c>
      <c r="BD60" s="246">
        <v>4</v>
      </c>
      <c r="BE60" s="12">
        <v>2</v>
      </c>
      <c r="BF60" s="13">
        <v>10</v>
      </c>
      <c r="BG60" s="12">
        <v>3</v>
      </c>
      <c r="BH60" s="13">
        <v>1</v>
      </c>
      <c r="BI60" s="41">
        <f t="shared" si="4"/>
        <v>4.333333333333333</v>
      </c>
      <c r="BJ60" s="41"/>
      <c r="BK60" s="41"/>
    </row>
    <row r="61" spans="1:67" x14ac:dyDescent="0.25">
      <c r="A61">
        <f t="shared" si="5"/>
        <v>8</v>
      </c>
      <c r="B61" s="283">
        <f t="shared" si="6"/>
        <v>45783</v>
      </c>
      <c r="C61" s="10">
        <v>0</v>
      </c>
      <c r="D61" s="32">
        <v>6</v>
      </c>
      <c r="E61" s="10"/>
      <c r="F61" s="32"/>
      <c r="G61" s="10"/>
      <c r="H61" s="32"/>
      <c r="I61" s="10"/>
      <c r="J61" s="32"/>
      <c r="K61" s="10"/>
      <c r="L61" s="32"/>
      <c r="M61" s="10"/>
      <c r="N61" s="32"/>
      <c r="O61" s="10"/>
      <c r="P61" s="32"/>
      <c r="Q61" s="10">
        <v>2</v>
      </c>
      <c r="R61" s="32">
        <v>2</v>
      </c>
      <c r="S61" s="10">
        <v>2</v>
      </c>
      <c r="T61" s="32">
        <v>1</v>
      </c>
      <c r="U61" s="10"/>
      <c r="V61" s="32"/>
      <c r="W61" s="10"/>
      <c r="X61" s="32"/>
      <c r="Y61" s="10"/>
      <c r="Z61" s="32"/>
      <c r="AA61" s="10"/>
      <c r="AB61" s="32"/>
      <c r="AC61" s="10">
        <v>2</v>
      </c>
      <c r="AD61" s="32">
        <v>2</v>
      </c>
      <c r="AE61" s="10"/>
      <c r="AF61" s="32"/>
      <c r="AG61" s="10">
        <v>-1</v>
      </c>
      <c r="AH61" s="32">
        <v>1</v>
      </c>
      <c r="AI61" s="10"/>
      <c r="AJ61" s="32"/>
      <c r="AK61" s="10"/>
      <c r="AL61" s="32"/>
      <c r="AM61" s="10"/>
      <c r="AN61" s="32"/>
      <c r="AO61" s="10"/>
      <c r="AP61" s="242"/>
      <c r="AQ61" s="10">
        <v>1</v>
      </c>
      <c r="AR61" s="32">
        <v>1</v>
      </c>
      <c r="AS61" s="10">
        <v>3</v>
      </c>
      <c r="AT61" s="242">
        <v>1</v>
      </c>
      <c r="AU61" s="10"/>
      <c r="AV61" s="242"/>
      <c r="AW61" s="10"/>
      <c r="AX61" s="245"/>
      <c r="AY61" s="10"/>
      <c r="AZ61" s="242"/>
      <c r="BA61" s="10"/>
      <c r="BB61" s="245"/>
      <c r="BC61" s="10">
        <v>-12</v>
      </c>
      <c r="BD61" s="245">
        <v>6</v>
      </c>
      <c r="BE61" s="10">
        <v>0</v>
      </c>
      <c r="BF61" s="11">
        <v>2</v>
      </c>
      <c r="BG61" s="10">
        <v>2</v>
      </c>
      <c r="BH61" s="11">
        <v>2</v>
      </c>
      <c r="BI61" s="41">
        <f t="shared" si="4"/>
        <v>4</v>
      </c>
      <c r="BJ61" s="41"/>
      <c r="BK61" s="41"/>
    </row>
    <row r="62" spans="1:67" x14ac:dyDescent="0.25">
      <c r="A62">
        <f t="shared" si="5"/>
        <v>9</v>
      </c>
      <c r="B62" s="283">
        <f t="shared" si="6"/>
        <v>45814</v>
      </c>
      <c r="C62" s="10">
        <v>8</v>
      </c>
      <c r="D62" s="32">
        <v>4</v>
      </c>
      <c r="E62" s="10"/>
      <c r="F62" s="32"/>
      <c r="G62" s="10">
        <v>1</v>
      </c>
      <c r="H62" s="32">
        <v>1</v>
      </c>
      <c r="I62" s="10">
        <v>-1</v>
      </c>
      <c r="J62" s="32">
        <v>1</v>
      </c>
      <c r="K62" s="10"/>
      <c r="L62" s="32"/>
      <c r="M62" s="10"/>
      <c r="N62" s="32"/>
      <c r="O62" s="10"/>
      <c r="P62" s="32"/>
      <c r="Q62" s="12">
        <v>4</v>
      </c>
      <c r="R62" s="36">
        <v>2</v>
      </c>
      <c r="S62" s="10"/>
      <c r="T62" s="32"/>
      <c r="U62" s="10">
        <v>0</v>
      </c>
      <c r="V62" s="32">
        <v>3</v>
      </c>
      <c r="W62" s="10"/>
      <c r="X62" s="32"/>
      <c r="Y62" s="10"/>
      <c r="Z62" s="32"/>
      <c r="AA62" s="10"/>
      <c r="AB62" s="32"/>
      <c r="AC62" s="10"/>
      <c r="AD62" s="32"/>
      <c r="AE62" s="10"/>
      <c r="AF62" s="32"/>
      <c r="AG62" s="10">
        <v>-5</v>
      </c>
      <c r="AH62" s="251">
        <v>1</v>
      </c>
      <c r="AI62" s="10"/>
      <c r="AJ62" s="32"/>
      <c r="AK62" s="10"/>
      <c r="AL62" s="32"/>
      <c r="AM62" s="10"/>
      <c r="AN62" s="32"/>
      <c r="AO62" s="10"/>
      <c r="AP62" s="242"/>
      <c r="AQ62" s="10">
        <v>4</v>
      </c>
      <c r="AR62" s="32">
        <v>1</v>
      </c>
      <c r="AS62" s="10">
        <v>4</v>
      </c>
      <c r="AT62" s="242">
        <v>1</v>
      </c>
      <c r="AU62" s="10"/>
      <c r="AV62" s="242"/>
      <c r="AW62" s="10"/>
      <c r="AX62" s="245"/>
      <c r="AY62" s="10"/>
      <c r="AZ62" s="242"/>
      <c r="BA62" s="10"/>
      <c r="BB62" s="245"/>
      <c r="BC62" s="10">
        <v>5</v>
      </c>
      <c r="BD62" s="245">
        <v>1</v>
      </c>
      <c r="BE62" s="10">
        <v>-5</v>
      </c>
      <c r="BF62" s="11">
        <v>1</v>
      </c>
      <c r="BG62" s="10"/>
      <c r="BH62" s="11"/>
      <c r="BI62" s="41">
        <f t="shared" si="4"/>
        <v>2.6666666666666665</v>
      </c>
      <c r="BJ62" s="41"/>
      <c r="BK62" s="41"/>
    </row>
    <row r="63" spans="1:67" x14ac:dyDescent="0.25">
      <c r="A63">
        <f>+A62+1</f>
        <v>10</v>
      </c>
      <c r="B63" s="283">
        <f t="shared" si="6"/>
        <v>45845</v>
      </c>
      <c r="C63" s="240">
        <v>-1</v>
      </c>
      <c r="D63" s="251">
        <v>2</v>
      </c>
      <c r="E63" s="240"/>
      <c r="F63" s="251"/>
      <c r="G63" s="240">
        <v>4</v>
      </c>
      <c r="H63" s="251">
        <v>1</v>
      </c>
      <c r="I63" s="312"/>
      <c r="J63" s="251"/>
      <c r="K63" s="240"/>
      <c r="L63" s="251"/>
      <c r="M63" s="312"/>
      <c r="N63" s="251"/>
      <c r="O63" s="240"/>
      <c r="P63" s="251"/>
      <c r="Q63" s="240">
        <v>5</v>
      </c>
      <c r="R63" s="251">
        <v>1</v>
      </c>
      <c r="S63" s="240"/>
      <c r="T63" s="251"/>
      <c r="U63" s="240">
        <v>2</v>
      </c>
      <c r="V63" s="251">
        <v>1</v>
      </c>
      <c r="W63" s="240"/>
      <c r="X63" s="251"/>
      <c r="Y63" s="312"/>
      <c r="Z63" s="251"/>
      <c r="AA63" s="240"/>
      <c r="AB63" s="251"/>
      <c r="AC63" s="240"/>
      <c r="AD63" s="251"/>
      <c r="AE63" s="240"/>
      <c r="AF63" s="251"/>
      <c r="AG63" s="240">
        <v>-2</v>
      </c>
      <c r="AH63" s="251">
        <v>1</v>
      </c>
      <c r="AI63" s="312"/>
      <c r="AJ63" s="251"/>
      <c r="AK63" s="240"/>
      <c r="AL63" s="251"/>
      <c r="AM63" s="240"/>
      <c r="AN63" s="251"/>
      <c r="AO63" s="240"/>
      <c r="AP63" s="313"/>
      <c r="AQ63" s="240">
        <v>2</v>
      </c>
      <c r="AR63" s="251">
        <v>1</v>
      </c>
      <c r="AS63" s="240">
        <v>0</v>
      </c>
      <c r="AT63" s="313">
        <v>1</v>
      </c>
      <c r="AU63" s="240"/>
      <c r="AV63" s="313"/>
      <c r="AW63" s="240">
        <v>-3</v>
      </c>
      <c r="AX63" s="314">
        <v>1</v>
      </c>
      <c r="AY63" s="240"/>
      <c r="AZ63" s="313"/>
      <c r="BA63" s="240"/>
      <c r="BB63" s="314"/>
      <c r="BC63" s="240"/>
      <c r="BD63" s="314"/>
      <c r="BE63" s="240"/>
      <c r="BF63" s="315"/>
      <c r="BG63" s="240"/>
      <c r="BH63" s="315"/>
      <c r="BI63" s="41">
        <f t="shared" si="4"/>
        <v>1.5</v>
      </c>
      <c r="BJ63" s="69"/>
      <c r="BK63" s="41"/>
      <c r="BO63" s="238"/>
    </row>
    <row r="64" spans="1:67" x14ac:dyDescent="0.25">
      <c r="A64">
        <f t="shared" si="5"/>
        <v>11</v>
      </c>
      <c r="B64" s="283">
        <f t="shared" si="6"/>
        <v>45876</v>
      </c>
      <c r="C64" s="240"/>
      <c r="D64" s="251"/>
      <c r="E64" s="240"/>
      <c r="F64" s="251"/>
      <c r="G64" s="240"/>
      <c r="H64" s="251"/>
      <c r="I64" s="240"/>
      <c r="J64" s="251"/>
      <c r="K64" s="240"/>
      <c r="L64" s="251"/>
      <c r="M64" s="240"/>
      <c r="N64" s="251"/>
      <c r="O64" s="240"/>
      <c r="P64" s="251"/>
      <c r="Q64" s="240">
        <v>5</v>
      </c>
      <c r="R64" s="251">
        <v>1</v>
      </c>
      <c r="S64" s="240"/>
      <c r="T64" s="251"/>
      <c r="U64" s="240"/>
      <c r="V64" s="251"/>
      <c r="W64" s="240"/>
      <c r="X64" s="251"/>
      <c r="Y64" s="240"/>
      <c r="Z64" s="251"/>
      <c r="AA64" s="240"/>
      <c r="AB64" s="251"/>
      <c r="AC64" s="240"/>
      <c r="AD64" s="251"/>
      <c r="AE64" s="240"/>
      <c r="AF64" s="251"/>
      <c r="AG64" s="240"/>
      <c r="AH64" s="251"/>
      <c r="AI64" s="240"/>
      <c r="AJ64" s="251"/>
      <c r="AK64" s="240"/>
      <c r="AL64" s="251"/>
      <c r="AM64" s="240"/>
      <c r="AN64" s="251"/>
      <c r="AO64" s="240"/>
      <c r="AP64" s="313"/>
      <c r="AQ64" s="240"/>
      <c r="AR64" s="251"/>
      <c r="AS64" s="240"/>
      <c r="AT64" s="251"/>
      <c r="AU64" s="240"/>
      <c r="AV64" s="251"/>
      <c r="AW64" s="240"/>
      <c r="AX64" s="251"/>
      <c r="AY64" s="240"/>
      <c r="AZ64" s="251"/>
      <c r="BA64" s="240"/>
      <c r="BB64" s="251"/>
      <c r="BC64" s="240"/>
      <c r="BD64" s="251"/>
      <c r="BE64" s="240"/>
      <c r="BF64" s="314"/>
      <c r="BG64" s="240"/>
      <c r="BH64" s="314"/>
      <c r="BI64" s="41">
        <f t="shared" si="4"/>
        <v>0.16666666666666666</v>
      </c>
      <c r="BJ64" s="69"/>
    </row>
    <row r="65" spans="1:67" x14ac:dyDescent="0.25">
      <c r="A65">
        <f t="shared" si="5"/>
        <v>12</v>
      </c>
      <c r="B65" s="283">
        <f t="shared" si="6"/>
        <v>45907</v>
      </c>
      <c r="C65" s="10">
        <v>-2</v>
      </c>
      <c r="D65" s="11">
        <v>1</v>
      </c>
      <c r="E65" s="10"/>
      <c r="F65" s="11"/>
      <c r="G65" s="10">
        <v>4</v>
      </c>
      <c r="H65" s="11">
        <v>1</v>
      </c>
      <c r="I65" s="10"/>
      <c r="J65" s="11"/>
      <c r="K65" s="10"/>
      <c r="L65" s="11"/>
      <c r="M65" s="10"/>
      <c r="N65" s="11"/>
      <c r="O65" s="10">
        <v>-1</v>
      </c>
      <c r="P65" s="11">
        <v>1</v>
      </c>
      <c r="Q65" s="10">
        <v>9</v>
      </c>
      <c r="R65" s="11">
        <v>3</v>
      </c>
      <c r="S65" s="10"/>
      <c r="T65" s="11"/>
      <c r="U65" s="10"/>
      <c r="V65" s="11"/>
      <c r="W65" s="10"/>
      <c r="X65" s="11"/>
      <c r="Y65" s="10"/>
      <c r="Z65" s="11"/>
      <c r="AA65" s="10"/>
      <c r="AB65" s="11"/>
      <c r="AC65" s="10"/>
      <c r="AD65" s="11"/>
      <c r="AE65" s="10"/>
      <c r="AF65" s="11"/>
      <c r="AG65" s="10">
        <v>-4</v>
      </c>
      <c r="AH65" s="11">
        <v>2</v>
      </c>
      <c r="AI65" s="10"/>
      <c r="AJ65" s="11"/>
      <c r="AK65" s="10"/>
      <c r="AL65" s="11"/>
      <c r="AM65" s="10"/>
      <c r="AN65" s="11"/>
      <c r="AO65" s="10"/>
      <c r="AP65" s="242"/>
      <c r="AQ65" s="10">
        <v>-2</v>
      </c>
      <c r="AR65" s="11">
        <v>2</v>
      </c>
      <c r="AS65" s="10">
        <v>4</v>
      </c>
      <c r="AT65" s="242">
        <v>2</v>
      </c>
      <c r="AU65" s="10"/>
      <c r="AV65" s="242"/>
      <c r="AW65" s="10">
        <v>6</v>
      </c>
      <c r="AX65" s="245">
        <v>2</v>
      </c>
      <c r="AY65" s="10"/>
      <c r="AZ65" s="242"/>
      <c r="BA65" s="10"/>
      <c r="BB65" s="245"/>
      <c r="BC65" s="10">
        <v>0</v>
      </c>
      <c r="BD65" s="245">
        <v>2</v>
      </c>
      <c r="BE65" s="10">
        <v>-1</v>
      </c>
      <c r="BF65" s="245">
        <v>2</v>
      </c>
      <c r="BG65" s="10"/>
      <c r="BH65" s="245"/>
      <c r="BI65" s="41">
        <f t="shared" si="4"/>
        <v>3</v>
      </c>
      <c r="BJ65"/>
      <c r="BK65" s="41"/>
    </row>
    <row r="66" spans="1:67" x14ac:dyDescent="0.25">
      <c r="A66">
        <f t="shared" si="5"/>
        <v>13</v>
      </c>
      <c r="B66" s="283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32"/>
      <c r="AC66" s="10"/>
      <c r="AD66" s="32"/>
      <c r="AE66" s="10"/>
      <c r="AF66" s="32"/>
      <c r="AG66" s="10"/>
      <c r="AH66" s="32"/>
      <c r="AI66" s="10"/>
      <c r="AJ66" s="32"/>
      <c r="AK66" s="10"/>
      <c r="AL66" s="32"/>
      <c r="AM66" s="10"/>
      <c r="AN66" s="32"/>
      <c r="AO66" s="10"/>
      <c r="AP66" s="242"/>
      <c r="AQ66" s="10"/>
      <c r="AR66" s="32"/>
      <c r="AS66" s="10"/>
      <c r="AT66" s="242"/>
      <c r="AU66" s="10"/>
      <c r="AV66" s="242"/>
      <c r="AW66" s="10"/>
      <c r="AX66" s="245"/>
      <c r="AY66" s="10"/>
      <c r="AZ66" s="242"/>
      <c r="BA66" s="10"/>
      <c r="BB66" s="245"/>
      <c r="BC66" s="10"/>
      <c r="BD66" s="245"/>
      <c r="BE66" s="10"/>
      <c r="BF66" s="11"/>
      <c r="BG66" s="10"/>
      <c r="BH66" s="11"/>
      <c r="BI66" s="41"/>
      <c r="BJ66"/>
      <c r="BK66" s="41"/>
    </row>
    <row r="67" spans="1:67" x14ac:dyDescent="0.25">
      <c r="A67">
        <f t="shared" si="5"/>
        <v>14</v>
      </c>
      <c r="B67" s="6"/>
      <c r="C67" s="240"/>
      <c r="D67" s="251"/>
      <c r="E67" s="240"/>
      <c r="F67" s="251"/>
      <c r="G67" s="240"/>
      <c r="H67" s="251"/>
      <c r="I67" s="240"/>
      <c r="J67" s="251"/>
      <c r="K67" s="240"/>
      <c r="L67" s="251"/>
      <c r="M67" s="240"/>
      <c r="N67" s="251"/>
      <c r="O67" s="240"/>
      <c r="P67" s="251"/>
      <c r="Q67" s="240"/>
      <c r="R67" s="251"/>
      <c r="S67" s="240"/>
      <c r="T67" s="251"/>
      <c r="U67" s="240"/>
      <c r="V67" s="251"/>
      <c r="W67" s="240"/>
      <c r="X67" s="251"/>
      <c r="Y67" s="400"/>
      <c r="Z67" s="251"/>
      <c r="AA67" s="316">
        <v>-10000</v>
      </c>
      <c r="AB67" s="251"/>
      <c r="AC67" s="240"/>
      <c r="AD67" s="251"/>
      <c r="AE67" s="240"/>
      <c r="AF67" s="251"/>
      <c r="AG67" s="240"/>
      <c r="AH67" s="251"/>
      <c r="AI67" s="240"/>
      <c r="AJ67" s="251"/>
      <c r="AK67" s="400"/>
      <c r="AL67" s="251"/>
      <c r="AM67" s="240"/>
      <c r="AN67" s="251"/>
      <c r="AO67" s="240"/>
      <c r="AP67" s="251"/>
      <c r="AQ67" s="10"/>
      <c r="AR67" s="11"/>
      <c r="AS67" s="240"/>
      <c r="AT67" s="251"/>
      <c r="AU67" s="316">
        <v>-10000</v>
      </c>
      <c r="AV67" s="251"/>
      <c r="AW67" s="240"/>
      <c r="AX67" s="251"/>
      <c r="AY67" s="400"/>
      <c r="AZ67" s="251"/>
      <c r="BA67" s="240"/>
      <c r="BB67" s="251"/>
      <c r="BC67" s="240"/>
      <c r="BD67" s="251"/>
      <c r="BE67" s="240"/>
      <c r="BF67" s="251"/>
      <c r="BG67" s="240"/>
      <c r="BH67" s="11"/>
      <c r="BJ67" s="238"/>
      <c r="BK67" s="41"/>
    </row>
    <row r="68" spans="1:67" x14ac:dyDescent="0.25">
      <c r="A68">
        <f t="shared" si="5"/>
        <v>15</v>
      </c>
      <c r="B68" s="6"/>
      <c r="C68" s="10"/>
      <c r="D68" s="32"/>
      <c r="E68" s="10"/>
      <c r="F68" s="32"/>
      <c r="G68" s="10">
        <v>4</v>
      </c>
      <c r="H68" s="32">
        <v>360</v>
      </c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32"/>
      <c r="AC68" s="10"/>
      <c r="AD68" s="32"/>
      <c r="AE68" s="10"/>
      <c r="AF68" s="32"/>
      <c r="AG68" s="10"/>
      <c r="AH68" s="32"/>
      <c r="AI68" s="10"/>
      <c r="AJ68" s="32"/>
      <c r="AK68" s="10">
        <v>2</v>
      </c>
      <c r="AL68" s="32">
        <v>275</v>
      </c>
      <c r="AM68" s="10">
        <v>0</v>
      </c>
      <c r="AN68" s="32">
        <v>215</v>
      </c>
      <c r="AO68" s="10">
        <v>-4</v>
      </c>
      <c r="AP68" s="242">
        <v>90</v>
      </c>
      <c r="AQ68" s="10"/>
      <c r="AR68" s="32"/>
      <c r="AS68" s="10"/>
      <c r="AT68" s="32"/>
      <c r="AU68" s="10"/>
      <c r="AV68" s="32"/>
      <c r="AW68" s="10"/>
      <c r="AX68" s="245"/>
      <c r="AY68" s="10">
        <v>-2</v>
      </c>
      <c r="AZ68" s="242">
        <v>210</v>
      </c>
      <c r="BA68" s="10"/>
      <c r="BB68" s="245"/>
      <c r="BC68" s="10"/>
      <c r="BD68" s="245"/>
      <c r="BE68" s="10"/>
      <c r="BF68" s="11"/>
      <c r="BG68" s="10"/>
      <c r="BH68" s="11"/>
      <c r="BI68" s="24">
        <v>45819</v>
      </c>
      <c r="BJ68" s="16">
        <v>92</v>
      </c>
      <c r="BK68" s="41">
        <f>+AI68+AE68+Y68+W68+U68+S68+Q68+O68+M68+I68+G68+E68+C68+AG68+K68+BG68+BN68+AA68+AC68+AK68+AM68+AO68+AW68+BE68+BC68+BA68+AY68+AU68+AS68+AQ68</f>
        <v>0</v>
      </c>
      <c r="BL68">
        <f t="shared" ref="BL68:BL94" si="7">COUNT(C68:BH68)/2</f>
        <v>5</v>
      </c>
      <c r="BM68">
        <f t="shared" ref="BM68:BM85" si="8">+BK68/BL68</f>
        <v>0</v>
      </c>
      <c r="BN68">
        <f>+K68</f>
        <v>0</v>
      </c>
    </row>
    <row r="69" spans="1:67" x14ac:dyDescent="0.25">
      <c r="A69">
        <f t="shared" si="5"/>
        <v>16</v>
      </c>
      <c r="B69" s="6"/>
      <c r="C69" s="10"/>
      <c r="D69" s="32"/>
      <c r="E69" s="10"/>
      <c r="F69" s="32"/>
      <c r="G69" s="10">
        <v>-2</v>
      </c>
      <c r="H69" s="32">
        <v>236</v>
      </c>
      <c r="I69" s="10"/>
      <c r="J69" s="32"/>
      <c r="K69" s="10"/>
      <c r="L69" s="32"/>
      <c r="M69" s="10">
        <v>0</v>
      </c>
      <c r="N69" s="32">
        <v>240</v>
      </c>
      <c r="O69" s="10"/>
      <c r="P69" s="32"/>
      <c r="Q69" s="10"/>
      <c r="R69" s="32"/>
      <c r="S69" s="10"/>
      <c r="T69" s="32"/>
      <c r="U69" s="10"/>
      <c r="V69" s="32"/>
      <c r="W69" s="10">
        <v>2</v>
      </c>
      <c r="X69" s="32">
        <v>242</v>
      </c>
      <c r="Y69" s="10"/>
      <c r="Z69" s="32"/>
      <c r="AA69" s="10"/>
      <c r="AB69" s="32"/>
      <c r="AC69" s="10"/>
      <c r="AD69" s="32"/>
      <c r="AE69" s="10">
        <v>4</v>
      </c>
      <c r="AF69" s="32">
        <v>332</v>
      </c>
      <c r="AG69" s="10"/>
      <c r="AH69" s="32"/>
      <c r="AI69" s="10"/>
      <c r="AJ69" s="32"/>
      <c r="AK69" s="10"/>
      <c r="AL69" s="32"/>
      <c r="AM69" s="10"/>
      <c r="AN69" s="32"/>
      <c r="AO69" s="10">
        <v>-4</v>
      </c>
      <c r="AP69" s="242">
        <v>180</v>
      </c>
      <c r="AQ69" s="10"/>
      <c r="AR69" s="32"/>
      <c r="AS69" s="10"/>
      <c r="AT69" s="242"/>
      <c r="AU69" s="10"/>
      <c r="AV69" s="242"/>
      <c r="AW69" s="10"/>
      <c r="AX69" s="245"/>
      <c r="AY69" s="10"/>
      <c r="AZ69" s="242"/>
      <c r="BA69" s="10"/>
      <c r="BB69" s="245"/>
      <c r="BC69" s="10"/>
      <c r="BD69" s="245"/>
      <c r="BE69" s="10"/>
      <c r="BF69" s="11"/>
      <c r="BG69" s="10"/>
      <c r="BH69" s="11"/>
      <c r="BI69" s="24">
        <v>45925</v>
      </c>
      <c r="BJ69" s="41">
        <v>141</v>
      </c>
      <c r="BK69" s="41">
        <f>+AI69+AE69+Y69+W69+U69+S69+Q69+O69+M69+I69+G69+E69+C69+AG69+K69+BG69+BN69+AA69+AC69+AK69+AM69+AO69+AW69+BE69+BC69+BA69+AY69+AU69+AS69+AQ69</f>
        <v>0</v>
      </c>
      <c r="BL69">
        <f t="shared" si="7"/>
        <v>5</v>
      </c>
      <c r="BM69">
        <f t="shared" si="8"/>
        <v>0</v>
      </c>
      <c r="BN69">
        <f>+K69</f>
        <v>0</v>
      </c>
    </row>
    <row r="70" spans="1:67" x14ac:dyDescent="0.25">
      <c r="A70">
        <f t="shared" si="5"/>
        <v>17</v>
      </c>
      <c r="B70" s="6"/>
      <c r="C70" s="12"/>
      <c r="D70" s="36"/>
      <c r="E70" s="12"/>
      <c r="F70" s="36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32"/>
      <c r="AC70" s="10"/>
      <c r="AD70" s="32"/>
      <c r="AE70" s="10"/>
      <c r="AF70" s="32"/>
      <c r="AG70" s="10"/>
      <c r="AH70" s="32"/>
      <c r="AI70" s="10"/>
      <c r="AJ70" s="32"/>
      <c r="AK70" s="10"/>
      <c r="AL70" s="32"/>
      <c r="AM70" s="10"/>
      <c r="AN70" s="32"/>
      <c r="AO70" s="10"/>
      <c r="AP70" s="242"/>
      <c r="AQ70" s="10"/>
      <c r="AR70" s="32"/>
      <c r="AS70" s="10"/>
      <c r="AT70" s="242"/>
      <c r="AU70" s="10"/>
      <c r="AV70" s="242"/>
      <c r="AW70" s="10"/>
      <c r="AX70" s="245"/>
      <c r="AY70" s="10"/>
      <c r="AZ70" s="242"/>
      <c r="BA70" s="10"/>
      <c r="BB70" s="245"/>
      <c r="BC70" s="10"/>
      <c r="BD70" s="245"/>
      <c r="BE70" s="10"/>
      <c r="BF70" s="11"/>
      <c r="BG70" s="10"/>
      <c r="BH70" s="11"/>
      <c r="BJ70" s="41"/>
      <c r="BK70" s="41">
        <f t="shared" ref="BK70:BK133" si="9">+AI70+AE70+Y70+W70+U70+S70+Q70+O70+M70+I70+G70+E70+C70+AG70+K70+BG70+BN70+AA70+AC70+AK70+AM70+AO70+AW70+BE70+BC70+BA70+AY70+AU70+AS70+AQ70</f>
        <v>0</v>
      </c>
      <c r="BL70">
        <f t="shared" si="7"/>
        <v>0</v>
      </c>
      <c r="BM70" t="e">
        <f t="shared" si="8"/>
        <v>#DIV/0!</v>
      </c>
      <c r="BN70">
        <f>+K70*2</f>
        <v>0</v>
      </c>
    </row>
    <row r="71" spans="1:67" x14ac:dyDescent="0.25">
      <c r="A71">
        <f t="shared" si="5"/>
        <v>18</v>
      </c>
      <c r="B71" s="6"/>
      <c r="C71" s="10"/>
      <c r="D71" s="32"/>
      <c r="E71" s="12"/>
      <c r="F71" s="32"/>
      <c r="G71" s="12"/>
      <c r="H71" s="36"/>
      <c r="I71" s="12"/>
      <c r="J71" s="36"/>
      <c r="K71" s="10"/>
      <c r="L71" s="32"/>
      <c r="M71" s="12"/>
      <c r="N71" s="36"/>
      <c r="O71" s="10"/>
      <c r="P71" s="32"/>
      <c r="Q71" s="10"/>
      <c r="R71" s="32"/>
      <c r="S71" s="12"/>
      <c r="T71" s="36"/>
      <c r="U71" s="12"/>
      <c r="V71" s="36"/>
      <c r="W71" s="12"/>
      <c r="X71" s="36"/>
      <c r="Y71" s="12"/>
      <c r="Z71" s="36"/>
      <c r="AA71" s="12"/>
      <c r="AB71" s="36"/>
      <c r="AC71" s="12"/>
      <c r="AD71" s="36"/>
      <c r="AE71" s="12"/>
      <c r="AF71" s="36"/>
      <c r="AG71" s="12"/>
      <c r="AH71" s="36"/>
      <c r="AI71" s="12"/>
      <c r="AJ71" s="36"/>
      <c r="AK71" s="12"/>
      <c r="AL71" s="36"/>
      <c r="AM71" s="12"/>
      <c r="AN71" s="36"/>
      <c r="AO71" s="12"/>
      <c r="AP71" s="243"/>
      <c r="AQ71" s="12"/>
      <c r="AR71" s="36"/>
      <c r="AS71" s="12"/>
      <c r="AT71" s="243"/>
      <c r="AU71" s="12"/>
      <c r="AV71" s="243"/>
      <c r="AW71" s="12"/>
      <c r="AX71" s="246"/>
      <c r="AY71" s="12"/>
      <c r="AZ71" s="243"/>
      <c r="BA71" s="12"/>
      <c r="BB71" s="246"/>
      <c r="BC71" s="12"/>
      <c r="BD71" s="246"/>
      <c r="BE71" s="12"/>
      <c r="BF71" s="13"/>
      <c r="BG71" s="12"/>
      <c r="BH71" s="13"/>
      <c r="BJ71" s="41"/>
      <c r="BK71" s="41">
        <f t="shared" si="9"/>
        <v>0</v>
      </c>
      <c r="BL71">
        <f t="shared" si="7"/>
        <v>0</v>
      </c>
      <c r="BM71" t="e">
        <f t="shared" si="8"/>
        <v>#DIV/0!</v>
      </c>
      <c r="BN71">
        <f>+K71</f>
        <v>0</v>
      </c>
    </row>
    <row r="72" spans="1:67" x14ac:dyDescent="0.25">
      <c r="A72">
        <f t="shared" si="5"/>
        <v>19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32"/>
      <c r="AC72" s="10"/>
      <c r="AD72" s="32"/>
      <c r="AE72" s="10"/>
      <c r="AF72" s="32"/>
      <c r="AG72" s="10"/>
      <c r="AH72" s="32"/>
      <c r="AI72" s="10"/>
      <c r="AJ72" s="32"/>
      <c r="AK72" s="10"/>
      <c r="AL72" s="32"/>
      <c r="AM72" s="10"/>
      <c r="AN72" s="32"/>
      <c r="AO72" s="10"/>
      <c r="AP72" s="242"/>
      <c r="AQ72" s="10"/>
      <c r="AR72" s="32"/>
      <c r="AS72" s="10"/>
      <c r="AT72" s="242"/>
      <c r="AU72" s="10"/>
      <c r="AV72" s="242"/>
      <c r="AW72" s="10"/>
      <c r="AX72" s="245"/>
      <c r="AY72" s="10"/>
      <c r="AZ72" s="242"/>
      <c r="BA72" s="10"/>
      <c r="BB72" s="245"/>
      <c r="BC72" s="10"/>
      <c r="BD72" s="245"/>
      <c r="BE72" s="10"/>
      <c r="BF72" s="11"/>
      <c r="BG72" s="10"/>
      <c r="BH72" s="11"/>
      <c r="BJ72" s="41"/>
      <c r="BK72" s="41">
        <f t="shared" si="9"/>
        <v>0</v>
      </c>
      <c r="BL72">
        <f t="shared" si="7"/>
        <v>0</v>
      </c>
      <c r="BM72" t="e">
        <f t="shared" si="8"/>
        <v>#DIV/0!</v>
      </c>
      <c r="BN72">
        <f>+K72</f>
        <v>0</v>
      </c>
    </row>
    <row r="73" spans="1:67" x14ac:dyDescent="0.25">
      <c r="A73">
        <f t="shared" si="5"/>
        <v>20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2"/>
      <c r="R73" s="36"/>
      <c r="S73" s="10"/>
      <c r="T73" s="32"/>
      <c r="U73" s="10"/>
      <c r="V73" s="32"/>
      <c r="W73" s="10"/>
      <c r="X73" s="32"/>
      <c r="Y73" s="10"/>
      <c r="Z73" s="32"/>
      <c r="AA73" s="10"/>
      <c r="AB73" s="32"/>
      <c r="AC73" s="10"/>
      <c r="AD73" s="32"/>
      <c r="AE73" s="10"/>
      <c r="AF73" s="32"/>
      <c r="AG73" s="10"/>
      <c r="AH73" s="259"/>
      <c r="AI73" s="10"/>
      <c r="AJ73" s="32"/>
      <c r="AK73" s="10"/>
      <c r="AL73" s="32"/>
      <c r="AM73" s="10"/>
      <c r="AN73" s="32"/>
      <c r="AO73" s="10"/>
      <c r="AP73" s="242"/>
      <c r="AQ73" s="10"/>
      <c r="AR73" s="32"/>
      <c r="AS73" s="10"/>
      <c r="AT73" s="242"/>
      <c r="AU73" s="10"/>
      <c r="AV73" s="242"/>
      <c r="AW73" s="10"/>
      <c r="AX73" s="245"/>
      <c r="AY73" s="10"/>
      <c r="AZ73" s="242"/>
      <c r="BA73" s="10"/>
      <c r="BB73" s="245"/>
      <c r="BC73" s="10"/>
      <c r="BD73" s="245"/>
      <c r="BE73" s="10"/>
      <c r="BF73" s="11"/>
      <c r="BG73" s="10"/>
      <c r="BH73" s="11"/>
      <c r="BJ73" s="41"/>
      <c r="BK73" s="41">
        <f t="shared" si="9"/>
        <v>0</v>
      </c>
      <c r="BL73">
        <f t="shared" si="7"/>
        <v>0</v>
      </c>
      <c r="BM73" t="e">
        <f t="shared" si="8"/>
        <v>#DIV/0!</v>
      </c>
      <c r="BN73">
        <f>+K73</f>
        <v>0</v>
      </c>
    </row>
    <row r="74" spans="1:67" x14ac:dyDescent="0.25">
      <c r="A74">
        <f t="shared" si="5"/>
        <v>21</v>
      </c>
      <c r="B74" s="258"/>
      <c r="C74" s="10"/>
      <c r="D74" s="32"/>
      <c r="E74" s="10"/>
      <c r="F74" s="259"/>
      <c r="G74" s="10"/>
      <c r="H74" s="32"/>
      <c r="I74" s="54"/>
      <c r="J74" s="32"/>
      <c r="K74" s="10"/>
      <c r="L74" s="259"/>
      <c r="M74" s="54"/>
      <c r="N74" s="32"/>
      <c r="O74" s="10"/>
      <c r="P74" s="32"/>
      <c r="Q74" s="10"/>
      <c r="R74" s="32"/>
      <c r="S74" s="10"/>
      <c r="T74" s="32"/>
      <c r="U74" s="10"/>
      <c r="V74" s="259"/>
      <c r="W74" s="10"/>
      <c r="X74" s="32"/>
      <c r="Y74" s="94"/>
      <c r="Z74" s="32"/>
      <c r="AA74" s="10"/>
      <c r="AB74" s="32"/>
      <c r="AC74" s="10"/>
      <c r="AD74" s="32"/>
      <c r="AE74" s="10"/>
      <c r="AF74" s="32"/>
      <c r="AG74" s="10"/>
      <c r="AH74" s="259"/>
      <c r="AI74" s="94"/>
      <c r="AJ74" s="32"/>
      <c r="AK74" s="10"/>
      <c r="AL74" s="32"/>
      <c r="AM74" s="10"/>
      <c r="AN74" s="32"/>
      <c r="AO74" s="10"/>
      <c r="AP74" s="242"/>
      <c r="AQ74" s="10"/>
      <c r="AR74" s="32"/>
      <c r="AS74" s="10"/>
      <c r="AT74" s="242"/>
      <c r="AU74" s="10"/>
      <c r="AV74" s="242"/>
      <c r="AW74" s="10"/>
      <c r="AX74" s="245"/>
      <c r="AY74" s="10"/>
      <c r="AZ74" s="242"/>
      <c r="BA74" s="10"/>
      <c r="BB74" s="245"/>
      <c r="BC74" s="10"/>
      <c r="BD74" s="245"/>
      <c r="BE74" s="10"/>
      <c r="BF74" s="11"/>
      <c r="BG74" s="10"/>
      <c r="BH74" s="11"/>
      <c r="BJ74" s="69"/>
      <c r="BK74" s="41">
        <f t="shared" si="9"/>
        <v>0</v>
      </c>
      <c r="BL74">
        <f t="shared" si="7"/>
        <v>0</v>
      </c>
      <c r="BM74" t="e">
        <f t="shared" si="8"/>
        <v>#DIV/0!</v>
      </c>
      <c r="BN74">
        <f>+K74*2</f>
        <v>0</v>
      </c>
      <c r="BO74" s="238"/>
    </row>
    <row r="75" spans="1:67" x14ac:dyDescent="0.25">
      <c r="A75">
        <f t="shared" si="5"/>
        <v>22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32"/>
      <c r="AC75" s="10"/>
      <c r="AD75" s="32"/>
      <c r="AE75" s="10"/>
      <c r="AF75" s="32"/>
      <c r="AG75" s="10"/>
      <c r="AH75" s="32"/>
      <c r="AI75" s="10"/>
      <c r="AJ75" s="32"/>
      <c r="AK75" s="10"/>
      <c r="AL75" s="32"/>
      <c r="AM75" s="10"/>
      <c r="AN75" s="32"/>
      <c r="AO75" s="10"/>
      <c r="AP75" s="242"/>
      <c r="AQ75" s="10"/>
      <c r="AR75" s="32"/>
      <c r="AS75" s="10"/>
      <c r="AT75" s="242"/>
      <c r="AU75" s="10"/>
      <c r="AV75" s="242"/>
      <c r="AW75" s="10"/>
      <c r="AX75" s="245"/>
      <c r="AY75" s="10"/>
      <c r="AZ75" s="242"/>
      <c r="BA75" s="10"/>
      <c r="BB75" s="245"/>
      <c r="BC75" s="10"/>
      <c r="BD75" s="245"/>
      <c r="BE75" s="10"/>
      <c r="BF75" s="11"/>
      <c r="BG75" s="10"/>
      <c r="BH75" s="11"/>
      <c r="BJ75" s="69"/>
      <c r="BK75" s="41">
        <f t="shared" si="9"/>
        <v>0</v>
      </c>
      <c r="BL75">
        <f t="shared" si="7"/>
        <v>0</v>
      </c>
      <c r="BM75" t="e">
        <f t="shared" si="8"/>
        <v>#DIV/0!</v>
      </c>
      <c r="BN75">
        <f>+K75*2</f>
        <v>0</v>
      </c>
    </row>
    <row r="76" spans="1:67" x14ac:dyDescent="0.25">
      <c r="A76">
        <f t="shared" si="5"/>
        <v>23</v>
      </c>
      <c r="B76" s="6"/>
      <c r="C76" s="10"/>
      <c r="D76" s="32"/>
      <c r="E76" s="10"/>
      <c r="F76" s="32"/>
      <c r="G76" s="10"/>
      <c r="H76" s="32"/>
      <c r="I76" s="10"/>
      <c r="J76" s="32"/>
      <c r="K76" s="10"/>
      <c r="L76" s="32"/>
      <c r="M76" s="10"/>
      <c r="N76" s="32"/>
      <c r="O76" s="10"/>
      <c r="P76" s="32"/>
      <c r="Q76" s="10"/>
      <c r="R76" s="32"/>
      <c r="S76" s="10"/>
      <c r="T76" s="32"/>
      <c r="U76" s="10"/>
      <c r="V76" s="32"/>
      <c r="W76" s="10"/>
      <c r="X76" s="32"/>
      <c r="Y76" s="10"/>
      <c r="Z76" s="32"/>
      <c r="AA76" s="10"/>
      <c r="AB76" s="32"/>
      <c r="AC76" s="10"/>
      <c r="AD76" s="32"/>
      <c r="AE76" s="10"/>
      <c r="AF76" s="32"/>
      <c r="AG76" s="10"/>
      <c r="AH76" s="32"/>
      <c r="AI76" s="10"/>
      <c r="AJ76" s="32"/>
      <c r="AK76" s="10"/>
      <c r="AL76" s="32"/>
      <c r="AM76" s="10"/>
      <c r="AN76" s="32"/>
      <c r="AO76" s="10"/>
      <c r="AP76" s="242"/>
      <c r="AQ76" s="10"/>
      <c r="AR76" s="32"/>
      <c r="AS76" s="10"/>
      <c r="AT76" s="242"/>
      <c r="AU76" s="10"/>
      <c r="AV76" s="242"/>
      <c r="AW76" s="10"/>
      <c r="AX76" s="245"/>
      <c r="AY76" s="10"/>
      <c r="AZ76" s="242"/>
      <c r="BA76" s="10"/>
      <c r="BB76" s="245"/>
      <c r="BC76" s="10"/>
      <c r="BD76" s="245"/>
      <c r="BE76" s="10"/>
      <c r="BF76" s="11"/>
      <c r="BG76" s="10"/>
      <c r="BH76" s="11"/>
      <c r="BJ76" s="41"/>
      <c r="BK76" s="41">
        <f t="shared" si="9"/>
        <v>0</v>
      </c>
      <c r="BL76">
        <f t="shared" si="7"/>
        <v>0</v>
      </c>
      <c r="BM76" t="e">
        <f t="shared" si="8"/>
        <v>#DIV/0!</v>
      </c>
      <c r="BN76">
        <f>+K76</f>
        <v>0</v>
      </c>
    </row>
    <row r="77" spans="1:67" x14ac:dyDescent="0.25">
      <c r="A77">
        <f t="shared" si="5"/>
        <v>24</v>
      </c>
      <c r="B77" s="6"/>
      <c r="C77" s="10"/>
      <c r="D77" s="32"/>
      <c r="E77" s="10"/>
      <c r="F77" s="32"/>
      <c r="G77" s="10"/>
      <c r="H77" s="32"/>
      <c r="I77" s="10"/>
      <c r="J77" s="32"/>
      <c r="K77" s="317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32"/>
      <c r="AC77" s="10"/>
      <c r="AD77" s="32"/>
      <c r="AE77" s="10"/>
      <c r="AF77" s="32"/>
      <c r="AG77" s="10"/>
      <c r="AH77" s="32"/>
      <c r="AI77" s="10"/>
      <c r="AJ77" s="32"/>
      <c r="AK77" s="10"/>
      <c r="AL77" s="32"/>
      <c r="AM77" s="10"/>
      <c r="AN77" s="32"/>
      <c r="AO77" s="10"/>
      <c r="AP77" s="242"/>
      <c r="AQ77" s="10"/>
      <c r="AR77" s="32"/>
      <c r="AS77" s="10"/>
      <c r="AT77" s="242"/>
      <c r="AU77" s="10"/>
      <c r="AV77" s="242"/>
      <c r="AW77" s="10"/>
      <c r="AX77" s="245"/>
      <c r="AY77" s="10"/>
      <c r="AZ77" s="242"/>
      <c r="BA77" s="10"/>
      <c r="BB77" s="245"/>
      <c r="BC77" s="10"/>
      <c r="BD77" s="245"/>
      <c r="BE77" s="10"/>
      <c r="BF77" s="11"/>
      <c r="BG77" s="10"/>
      <c r="BH77" s="11"/>
      <c r="BJ77" s="41"/>
      <c r="BK77" s="41">
        <f t="shared" si="9"/>
        <v>0</v>
      </c>
      <c r="BL77">
        <f t="shared" si="7"/>
        <v>0</v>
      </c>
      <c r="BM77" t="e">
        <f t="shared" si="8"/>
        <v>#DIV/0!</v>
      </c>
      <c r="BN77">
        <f>+K77</f>
        <v>0</v>
      </c>
    </row>
    <row r="78" spans="1:67" x14ac:dyDescent="0.25">
      <c r="A78">
        <f t="shared" si="5"/>
        <v>25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251"/>
      <c r="M78" s="10"/>
      <c r="N78" s="32"/>
      <c r="O78" s="10"/>
      <c r="P78" s="32"/>
      <c r="Q78" s="10"/>
      <c r="R78" s="32"/>
      <c r="S78" s="94"/>
      <c r="T78" s="32"/>
      <c r="U78" s="10"/>
      <c r="V78" s="32"/>
      <c r="W78" s="10"/>
      <c r="X78" s="32"/>
      <c r="Y78" s="10"/>
      <c r="Z78" s="32"/>
      <c r="AA78" s="10"/>
      <c r="AB78" s="32"/>
      <c r="AC78" s="10"/>
      <c r="AD78" s="32"/>
      <c r="AE78" s="10"/>
      <c r="AF78" s="32"/>
      <c r="AG78" s="10"/>
      <c r="AH78" s="32"/>
      <c r="AI78" s="10"/>
      <c r="AJ78" s="32"/>
      <c r="AK78" s="10"/>
      <c r="AL78" s="32"/>
      <c r="AM78" s="10"/>
      <c r="AN78" s="32"/>
      <c r="AO78" s="10"/>
      <c r="AP78" s="242"/>
      <c r="AQ78" s="10"/>
      <c r="AR78" s="32"/>
      <c r="AS78" s="10"/>
      <c r="AT78" s="242"/>
      <c r="AU78" s="10"/>
      <c r="AV78" s="242"/>
      <c r="AW78" s="10"/>
      <c r="AX78" s="245"/>
      <c r="AY78" s="10"/>
      <c r="AZ78" s="242"/>
      <c r="BA78" s="10"/>
      <c r="BB78" s="245"/>
      <c r="BC78" s="10"/>
      <c r="BD78" s="245"/>
      <c r="BE78" s="10"/>
      <c r="BF78" s="11"/>
      <c r="BG78" s="10"/>
      <c r="BH78" s="11"/>
      <c r="BJ78" s="41"/>
      <c r="BK78" s="41">
        <f t="shared" si="9"/>
        <v>0</v>
      </c>
      <c r="BL78">
        <f t="shared" si="7"/>
        <v>0</v>
      </c>
      <c r="BM78" t="e">
        <f t="shared" si="8"/>
        <v>#DIV/0!</v>
      </c>
      <c r="BN78">
        <f>+K78*2</f>
        <v>0</v>
      </c>
    </row>
    <row r="79" spans="1:67" x14ac:dyDescent="0.25">
      <c r="A79">
        <f t="shared" si="5"/>
        <v>26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251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E79" s="10"/>
      <c r="AF79" s="32"/>
      <c r="AG79" s="10"/>
      <c r="AH79" s="32"/>
      <c r="AI79" s="10"/>
      <c r="AJ79" s="32"/>
      <c r="AK79" s="10"/>
      <c r="AL79" s="32"/>
      <c r="AM79" s="10"/>
      <c r="AN79" s="32"/>
      <c r="AO79" s="10"/>
      <c r="AP79" s="242"/>
      <c r="AQ79" s="10"/>
      <c r="AR79" s="32"/>
      <c r="AS79" s="10"/>
      <c r="AT79" s="242"/>
      <c r="AU79" s="10"/>
      <c r="AV79" s="242"/>
      <c r="AW79" s="10"/>
      <c r="AX79" s="245"/>
      <c r="AY79" s="10"/>
      <c r="AZ79" s="242"/>
      <c r="BA79" s="10"/>
      <c r="BB79" s="245"/>
      <c r="BC79" s="10"/>
      <c r="BD79" s="245"/>
      <c r="BE79" s="10"/>
      <c r="BF79" s="11"/>
      <c r="BG79" s="10"/>
      <c r="BH79" s="11"/>
      <c r="BJ79" s="41"/>
      <c r="BK79" s="41">
        <f t="shared" si="9"/>
        <v>0</v>
      </c>
      <c r="BL79">
        <f t="shared" si="7"/>
        <v>0</v>
      </c>
      <c r="BM79" t="e">
        <f t="shared" si="8"/>
        <v>#DIV/0!</v>
      </c>
      <c r="BN79">
        <f t="shared" ref="BN79:BN84" si="10">+K79*2</f>
        <v>0</v>
      </c>
    </row>
    <row r="80" spans="1:67" x14ac:dyDescent="0.25">
      <c r="A80">
        <f t="shared" si="5"/>
        <v>27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251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/>
      <c r="AD80" s="32"/>
      <c r="AE80" s="10"/>
      <c r="AF80" s="32"/>
      <c r="AG80" s="10"/>
      <c r="AH80" s="32"/>
      <c r="AI80" s="10"/>
      <c r="AJ80" s="32"/>
      <c r="AK80" s="10"/>
      <c r="AL80" s="32"/>
      <c r="AM80" s="10"/>
      <c r="AN80" s="32"/>
      <c r="AO80" s="10"/>
      <c r="AP80" s="242"/>
      <c r="AQ80" s="10"/>
      <c r="AR80" s="32"/>
      <c r="AS80" s="10"/>
      <c r="AT80" s="242"/>
      <c r="AU80" s="10"/>
      <c r="AV80" s="242"/>
      <c r="AW80" s="10"/>
      <c r="AX80" s="245"/>
      <c r="AY80" s="10"/>
      <c r="AZ80" s="242"/>
      <c r="BA80" s="10"/>
      <c r="BB80" s="245"/>
      <c r="BC80" s="10"/>
      <c r="BD80" s="245"/>
      <c r="BE80" s="10"/>
      <c r="BF80" s="11"/>
      <c r="BG80" s="10"/>
      <c r="BH80" s="11"/>
      <c r="BJ80" s="41"/>
      <c r="BK80" s="41">
        <f t="shared" si="9"/>
        <v>0</v>
      </c>
      <c r="BL80">
        <f t="shared" si="7"/>
        <v>0</v>
      </c>
      <c r="BM80" t="e">
        <f t="shared" si="8"/>
        <v>#DIV/0!</v>
      </c>
      <c r="BN80">
        <f t="shared" si="10"/>
        <v>0</v>
      </c>
    </row>
    <row r="81" spans="1:66" x14ac:dyDescent="0.25">
      <c r="A81">
        <f t="shared" si="5"/>
        <v>28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251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E81" s="10"/>
      <c r="AF81" s="32"/>
      <c r="AG81" s="10"/>
      <c r="AH81" s="32"/>
      <c r="AI81" s="10"/>
      <c r="AJ81" s="32"/>
      <c r="AK81" s="10"/>
      <c r="AL81" s="32"/>
      <c r="AM81" s="10"/>
      <c r="AN81" s="32"/>
      <c r="AO81" s="10"/>
      <c r="AP81" s="242"/>
      <c r="AQ81" s="10"/>
      <c r="AR81" s="32"/>
      <c r="AS81" s="10"/>
      <c r="AT81" s="242"/>
      <c r="AU81" s="10"/>
      <c r="AV81" s="242"/>
      <c r="AW81" s="10"/>
      <c r="AX81" s="245"/>
      <c r="AY81" s="10"/>
      <c r="AZ81" s="242"/>
      <c r="BA81" s="10"/>
      <c r="BB81" s="245"/>
      <c r="BC81" s="10"/>
      <c r="BD81" s="245"/>
      <c r="BE81" s="10"/>
      <c r="BF81" s="11"/>
      <c r="BG81" s="10"/>
      <c r="BH81" s="11"/>
      <c r="BJ81" s="41"/>
      <c r="BK81" s="41">
        <f t="shared" si="9"/>
        <v>0</v>
      </c>
      <c r="BL81">
        <f t="shared" si="7"/>
        <v>0</v>
      </c>
      <c r="BM81" t="e">
        <f t="shared" si="8"/>
        <v>#DIV/0!</v>
      </c>
      <c r="BN81">
        <f t="shared" si="10"/>
        <v>0</v>
      </c>
    </row>
    <row r="82" spans="1:66" x14ac:dyDescent="0.25">
      <c r="A82">
        <f t="shared" si="5"/>
        <v>29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251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E82" s="10"/>
      <c r="AF82" s="32"/>
      <c r="AG82" s="10"/>
      <c r="AH82" s="32"/>
      <c r="AI82" s="10"/>
      <c r="AJ82" s="32"/>
      <c r="AK82" s="10"/>
      <c r="AL82" s="32"/>
      <c r="AM82" s="10"/>
      <c r="AN82" s="32"/>
      <c r="AO82" s="10"/>
      <c r="AP82" s="242"/>
      <c r="AQ82" s="10"/>
      <c r="AR82" s="32"/>
      <c r="AS82" s="10"/>
      <c r="AT82" s="242"/>
      <c r="AU82" s="10"/>
      <c r="AV82" s="242"/>
      <c r="AW82" s="10"/>
      <c r="AX82" s="245"/>
      <c r="AY82" s="10"/>
      <c r="AZ82" s="242"/>
      <c r="BA82" s="10"/>
      <c r="BB82" s="245"/>
      <c r="BC82" s="10"/>
      <c r="BD82" s="245"/>
      <c r="BE82" s="10"/>
      <c r="BF82" s="11"/>
      <c r="BG82" s="10"/>
      <c r="BH82" s="11"/>
      <c r="BJ82" s="41"/>
      <c r="BK82" s="41">
        <f t="shared" si="9"/>
        <v>0</v>
      </c>
      <c r="BL82">
        <f t="shared" si="7"/>
        <v>0</v>
      </c>
      <c r="BM82" t="e">
        <f t="shared" si="8"/>
        <v>#DIV/0!</v>
      </c>
      <c r="BN82">
        <f t="shared" si="10"/>
        <v>0</v>
      </c>
    </row>
    <row r="83" spans="1:66" x14ac:dyDescent="0.25">
      <c r="A83">
        <f t="shared" si="5"/>
        <v>30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251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E83" s="10"/>
      <c r="AF83" s="32"/>
      <c r="AG83" s="10"/>
      <c r="AH83" s="32"/>
      <c r="AI83" s="10"/>
      <c r="AJ83" s="32"/>
      <c r="AK83" s="10"/>
      <c r="AL83" s="32"/>
      <c r="AM83" s="10"/>
      <c r="AN83" s="32"/>
      <c r="AO83" s="10"/>
      <c r="AP83" s="242"/>
      <c r="AQ83" s="10"/>
      <c r="AR83" s="32"/>
      <c r="AS83" s="10"/>
      <c r="AT83" s="242"/>
      <c r="AU83" s="10"/>
      <c r="AV83" s="242"/>
      <c r="AW83" s="10"/>
      <c r="AX83" s="245"/>
      <c r="AY83" s="10"/>
      <c r="AZ83" s="242"/>
      <c r="BA83" s="10"/>
      <c r="BB83" s="245"/>
      <c r="BC83" s="10"/>
      <c r="BD83" s="245"/>
      <c r="BE83" s="10"/>
      <c r="BF83" s="11"/>
      <c r="BG83" s="10"/>
      <c r="BH83" s="11"/>
      <c r="BJ83" s="41"/>
      <c r="BK83" s="41">
        <f t="shared" si="9"/>
        <v>0</v>
      </c>
      <c r="BL83">
        <f t="shared" si="7"/>
        <v>0</v>
      </c>
      <c r="BM83" t="e">
        <f t="shared" si="8"/>
        <v>#DIV/0!</v>
      </c>
      <c r="BN83">
        <f t="shared" si="10"/>
        <v>0</v>
      </c>
    </row>
    <row r="84" spans="1:66" x14ac:dyDescent="0.25">
      <c r="A84">
        <f t="shared" si="5"/>
        <v>31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251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E84" s="10"/>
      <c r="AF84" s="32"/>
      <c r="AG84" s="10"/>
      <c r="AH84" s="32"/>
      <c r="AI84" s="10"/>
      <c r="AJ84" s="32"/>
      <c r="AK84" s="10"/>
      <c r="AL84" s="32"/>
      <c r="AM84" s="10"/>
      <c r="AN84" s="32"/>
      <c r="AO84" s="10"/>
      <c r="AP84" s="242"/>
      <c r="AQ84" s="10"/>
      <c r="AR84" s="32"/>
      <c r="AS84" s="10"/>
      <c r="AT84" s="242"/>
      <c r="AU84" s="10"/>
      <c r="AV84" s="242"/>
      <c r="AW84" s="10"/>
      <c r="AX84" s="245"/>
      <c r="AY84" s="10"/>
      <c r="AZ84" s="242"/>
      <c r="BA84" s="10"/>
      <c r="BB84" s="245"/>
      <c r="BC84" s="10"/>
      <c r="BD84" s="245"/>
      <c r="BE84" s="10"/>
      <c r="BF84" s="11"/>
      <c r="BG84" s="10"/>
      <c r="BH84" s="11"/>
      <c r="BJ84" s="41"/>
      <c r="BK84" s="41">
        <f t="shared" si="9"/>
        <v>0</v>
      </c>
      <c r="BL84">
        <f t="shared" si="7"/>
        <v>0</v>
      </c>
      <c r="BM84" t="e">
        <f t="shared" si="8"/>
        <v>#DIV/0!</v>
      </c>
      <c r="BN84">
        <f t="shared" si="10"/>
        <v>0</v>
      </c>
    </row>
    <row r="85" spans="1:66" x14ac:dyDescent="0.25">
      <c r="A85">
        <f t="shared" si="5"/>
        <v>32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E85" s="10"/>
      <c r="AF85" s="32"/>
      <c r="AG85" s="10"/>
      <c r="AH85" s="32"/>
      <c r="AI85" s="10"/>
      <c r="AJ85" s="32"/>
      <c r="AK85" s="10"/>
      <c r="AL85" s="32"/>
      <c r="AM85" s="10"/>
      <c r="AN85" s="32"/>
      <c r="AO85" s="10"/>
      <c r="AP85" s="242"/>
      <c r="AQ85" s="10"/>
      <c r="AR85" s="32"/>
      <c r="AS85" s="10"/>
      <c r="AT85" s="242"/>
      <c r="AU85" s="10"/>
      <c r="AV85" s="242"/>
      <c r="AW85" s="10"/>
      <c r="AX85" s="245"/>
      <c r="AY85" s="10"/>
      <c r="AZ85" s="242"/>
      <c r="BA85" s="10"/>
      <c r="BB85" s="245"/>
      <c r="BC85" s="10"/>
      <c r="BD85" s="245"/>
      <c r="BE85" s="10"/>
      <c r="BF85" s="11"/>
      <c r="BG85" s="10"/>
      <c r="BH85" s="11"/>
      <c r="BJ85" s="41"/>
      <c r="BK85" s="41">
        <f t="shared" si="9"/>
        <v>0</v>
      </c>
      <c r="BL85">
        <f t="shared" si="7"/>
        <v>0</v>
      </c>
      <c r="BM85" t="e">
        <f t="shared" si="8"/>
        <v>#DIV/0!</v>
      </c>
      <c r="BN85">
        <f>+K85</f>
        <v>0</v>
      </c>
    </row>
    <row r="86" spans="1:66" x14ac:dyDescent="0.25">
      <c r="A86">
        <f t="shared" si="5"/>
        <v>33</v>
      </c>
      <c r="B86" s="6"/>
      <c r="C86" s="12"/>
      <c r="D86" s="36"/>
      <c r="E86" s="12"/>
      <c r="F86" s="36"/>
      <c r="G86" s="12"/>
      <c r="H86" s="36"/>
      <c r="I86" s="10"/>
      <c r="J86" s="32"/>
      <c r="K86" s="10"/>
      <c r="L86" s="251"/>
      <c r="M86" s="12"/>
      <c r="N86" s="36"/>
      <c r="O86" s="12"/>
      <c r="P86" s="36"/>
      <c r="Q86" s="12"/>
      <c r="R86" s="36"/>
      <c r="S86" s="12"/>
      <c r="T86" s="36"/>
      <c r="U86" s="12"/>
      <c r="V86" s="36"/>
      <c r="W86" s="10"/>
      <c r="X86" s="32"/>
      <c r="Y86" s="12"/>
      <c r="Z86" s="36"/>
      <c r="AA86" s="12"/>
      <c r="AB86" s="36"/>
      <c r="AC86" s="12"/>
      <c r="AD86" s="36"/>
      <c r="AE86" s="12"/>
      <c r="AF86" s="36"/>
      <c r="AG86" s="12"/>
      <c r="AH86" s="36"/>
      <c r="AI86" s="12"/>
      <c r="AJ86" s="36"/>
      <c r="AK86" s="12"/>
      <c r="AL86" s="36"/>
      <c r="AM86" s="12"/>
      <c r="AN86" s="36"/>
      <c r="AO86" s="12"/>
      <c r="AP86" s="243"/>
      <c r="AQ86" s="12"/>
      <c r="AR86" s="36"/>
      <c r="AS86" s="12"/>
      <c r="AT86" s="243"/>
      <c r="AU86" s="12"/>
      <c r="AV86" s="243"/>
      <c r="AW86" s="12"/>
      <c r="AX86" s="246"/>
      <c r="AY86" s="12"/>
      <c r="AZ86" s="243"/>
      <c r="BA86" s="12"/>
      <c r="BB86" s="246"/>
      <c r="BC86" s="12"/>
      <c r="BD86" s="246"/>
      <c r="BE86" s="12"/>
      <c r="BF86" s="13"/>
      <c r="BG86" s="12"/>
      <c r="BH86" s="13"/>
      <c r="BJ86" s="41"/>
      <c r="BK86" s="41">
        <f t="shared" si="9"/>
        <v>0</v>
      </c>
      <c r="BL86">
        <f t="shared" si="7"/>
        <v>0</v>
      </c>
      <c r="BM86" t="e">
        <f>+BK86/BL86</f>
        <v>#DIV/0!</v>
      </c>
      <c r="BN86">
        <f>+K86*2</f>
        <v>0</v>
      </c>
    </row>
    <row r="87" spans="1:66" x14ac:dyDescent="0.25">
      <c r="A87">
        <f t="shared" si="5"/>
        <v>34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251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/>
      <c r="AD87" s="32"/>
      <c r="AE87" s="10"/>
      <c r="AF87" s="32"/>
      <c r="AG87" s="10"/>
      <c r="AH87" s="32"/>
      <c r="AI87" s="10"/>
      <c r="AJ87" s="32"/>
      <c r="AK87" s="10"/>
      <c r="AL87" s="32"/>
      <c r="AM87" s="10"/>
      <c r="AN87" s="32"/>
      <c r="AO87" s="10"/>
      <c r="AP87" s="242"/>
      <c r="AQ87" s="10"/>
      <c r="AR87" s="32"/>
      <c r="AS87" s="10"/>
      <c r="AT87" s="242"/>
      <c r="AU87" s="10"/>
      <c r="AV87" s="242"/>
      <c r="AW87" s="10"/>
      <c r="AX87" s="245"/>
      <c r="AY87" s="10"/>
      <c r="AZ87" s="242"/>
      <c r="BA87" s="10"/>
      <c r="BB87" s="245"/>
      <c r="BC87" s="10"/>
      <c r="BD87" s="245"/>
      <c r="BE87" s="10"/>
      <c r="BF87" s="11"/>
      <c r="BG87" s="10"/>
      <c r="BH87" s="11"/>
      <c r="BJ87" s="41"/>
      <c r="BK87" s="41">
        <f t="shared" si="9"/>
        <v>0</v>
      </c>
      <c r="BL87">
        <f t="shared" si="7"/>
        <v>0</v>
      </c>
      <c r="BM87" t="e">
        <f>+BK87/BL87</f>
        <v>#DIV/0!</v>
      </c>
      <c r="BN87">
        <f>+K87*2</f>
        <v>0</v>
      </c>
    </row>
    <row r="88" spans="1:66" x14ac:dyDescent="0.25">
      <c r="A88">
        <f t="shared" si="5"/>
        <v>35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10"/>
      <c r="AF88" s="32"/>
      <c r="AG88" s="10"/>
      <c r="AH88" s="32"/>
      <c r="AI88" s="10"/>
      <c r="AJ88" s="32"/>
      <c r="AK88" s="10"/>
      <c r="AL88" s="32"/>
      <c r="AM88" s="10"/>
      <c r="AN88" s="32"/>
      <c r="AO88" s="10"/>
      <c r="AP88" s="242"/>
      <c r="AQ88" s="10"/>
      <c r="AR88" s="32"/>
      <c r="AS88" s="10"/>
      <c r="AT88" s="242"/>
      <c r="AU88" s="10"/>
      <c r="AV88" s="242"/>
      <c r="AW88" s="10"/>
      <c r="AX88" s="245"/>
      <c r="AY88" s="10"/>
      <c r="AZ88" s="242"/>
      <c r="BA88" s="10"/>
      <c r="BB88" s="245"/>
      <c r="BC88" s="10"/>
      <c r="BD88" s="245"/>
      <c r="BE88" s="10"/>
      <c r="BF88" s="11"/>
      <c r="BG88" s="10"/>
      <c r="BH88" s="11"/>
      <c r="BJ88" s="41"/>
      <c r="BK88" s="41">
        <f t="shared" si="9"/>
        <v>0</v>
      </c>
      <c r="BL88">
        <f t="shared" si="7"/>
        <v>0</v>
      </c>
    </row>
    <row r="89" spans="1:66" x14ac:dyDescent="0.25">
      <c r="A89">
        <f t="shared" si="5"/>
        <v>36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251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E89" s="10"/>
      <c r="AF89" s="32"/>
      <c r="AG89" s="10"/>
      <c r="AH89" s="32"/>
      <c r="AI89" s="10"/>
      <c r="AJ89" s="32"/>
      <c r="AK89" s="10"/>
      <c r="AL89" s="32"/>
      <c r="AM89" s="10"/>
      <c r="AN89" s="32"/>
      <c r="AO89" s="10"/>
      <c r="AP89" s="242"/>
      <c r="AQ89" s="10"/>
      <c r="AR89" s="32"/>
      <c r="AS89" s="10"/>
      <c r="AT89" s="242"/>
      <c r="AU89" s="10"/>
      <c r="AV89" s="242"/>
      <c r="AW89" s="10"/>
      <c r="AX89" s="245"/>
      <c r="AY89" s="10"/>
      <c r="AZ89" s="242"/>
      <c r="BA89" s="10"/>
      <c r="BB89" s="245"/>
      <c r="BC89" s="10"/>
      <c r="BD89" s="245"/>
      <c r="BE89" s="10"/>
      <c r="BF89" s="11"/>
      <c r="BG89" s="10"/>
      <c r="BH89" s="11"/>
      <c r="BJ89" s="41"/>
      <c r="BK89" s="41">
        <f t="shared" si="9"/>
        <v>0</v>
      </c>
      <c r="BL89">
        <f t="shared" si="7"/>
        <v>0</v>
      </c>
      <c r="BM89" t="e">
        <f t="shared" ref="BM89:BM96" si="11">+BK89/BL89</f>
        <v>#DIV/0!</v>
      </c>
      <c r="BN89">
        <f>+K89*2</f>
        <v>0</v>
      </c>
    </row>
    <row r="90" spans="1:66" x14ac:dyDescent="0.25">
      <c r="A90">
        <f t="shared" si="5"/>
        <v>37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E90" s="10"/>
      <c r="AF90" s="32"/>
      <c r="AG90" s="10"/>
      <c r="AH90" s="32"/>
      <c r="AI90" s="10"/>
      <c r="AJ90" s="32"/>
      <c r="AK90" s="10"/>
      <c r="AL90" s="32"/>
      <c r="AM90" s="10"/>
      <c r="AN90" s="32"/>
      <c r="AO90" s="10"/>
      <c r="AP90" s="242"/>
      <c r="AQ90" s="10"/>
      <c r="AR90" s="32"/>
      <c r="AS90" s="10"/>
      <c r="AT90" s="242"/>
      <c r="AU90" s="10"/>
      <c r="AV90" s="242"/>
      <c r="AW90" s="10"/>
      <c r="AX90" s="245"/>
      <c r="AY90" s="10"/>
      <c r="AZ90" s="242"/>
      <c r="BA90" s="10"/>
      <c r="BB90" s="245"/>
      <c r="BC90" s="10"/>
      <c r="BD90" s="245"/>
      <c r="BE90" s="10"/>
      <c r="BF90" s="11"/>
      <c r="BG90" s="10"/>
      <c r="BH90" s="11"/>
      <c r="BJ90" s="41"/>
      <c r="BK90" s="41">
        <f t="shared" si="9"/>
        <v>0</v>
      </c>
      <c r="BL90">
        <f t="shared" si="7"/>
        <v>0</v>
      </c>
      <c r="BM90" t="e">
        <f t="shared" si="11"/>
        <v>#DIV/0!</v>
      </c>
      <c r="BN90">
        <f>+K90</f>
        <v>0</v>
      </c>
    </row>
    <row r="91" spans="1:66" x14ac:dyDescent="0.25">
      <c r="A91">
        <f t="shared" si="5"/>
        <v>38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E91" s="10"/>
      <c r="AF91" s="32"/>
      <c r="AG91" s="10"/>
      <c r="AH91" s="32"/>
      <c r="AI91" s="10"/>
      <c r="AJ91" s="32"/>
      <c r="AK91" s="10"/>
      <c r="AL91" s="32"/>
      <c r="AM91" s="10"/>
      <c r="AN91" s="32"/>
      <c r="AO91" s="10"/>
      <c r="AP91" s="242"/>
      <c r="AQ91" s="10"/>
      <c r="AR91" s="32"/>
      <c r="AS91" s="10"/>
      <c r="AT91" s="242"/>
      <c r="AU91" s="10"/>
      <c r="AV91" s="242"/>
      <c r="AW91" s="10"/>
      <c r="AX91" s="245"/>
      <c r="AY91" s="10"/>
      <c r="AZ91" s="242"/>
      <c r="BA91" s="10"/>
      <c r="BB91" s="245"/>
      <c r="BC91" s="10"/>
      <c r="BD91" s="245"/>
      <c r="BE91" s="10"/>
      <c r="BF91" s="11"/>
      <c r="BG91" s="10"/>
      <c r="BH91" s="11"/>
      <c r="BJ91" s="41"/>
      <c r="BK91" s="41">
        <f t="shared" si="9"/>
        <v>0</v>
      </c>
      <c r="BL91">
        <f t="shared" si="7"/>
        <v>0</v>
      </c>
      <c r="BM91" t="e">
        <f t="shared" si="11"/>
        <v>#DIV/0!</v>
      </c>
      <c r="BN91">
        <f>+K91</f>
        <v>0</v>
      </c>
    </row>
    <row r="92" spans="1:66" x14ac:dyDescent="0.25">
      <c r="A92">
        <f t="shared" si="5"/>
        <v>39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E92" s="10"/>
      <c r="AF92" s="32"/>
      <c r="AG92" s="10"/>
      <c r="AH92" s="32"/>
      <c r="AI92" s="10"/>
      <c r="AJ92" s="32"/>
      <c r="AK92" s="10"/>
      <c r="AL92" s="32"/>
      <c r="AM92" s="10"/>
      <c r="AN92" s="32"/>
      <c r="AO92" s="10"/>
      <c r="AP92" s="242"/>
      <c r="AQ92" s="10"/>
      <c r="AR92" s="32"/>
      <c r="AS92" s="10"/>
      <c r="AT92" s="242"/>
      <c r="AU92" s="10"/>
      <c r="AV92" s="242"/>
      <c r="AW92" s="10"/>
      <c r="AX92" s="245"/>
      <c r="AY92" s="10"/>
      <c r="AZ92" s="242"/>
      <c r="BA92" s="10"/>
      <c r="BB92" s="245"/>
      <c r="BC92" s="10"/>
      <c r="BD92" s="245"/>
      <c r="BE92" s="10"/>
      <c r="BF92" s="11"/>
      <c r="BG92" s="10"/>
      <c r="BH92" s="11"/>
      <c r="BJ92" s="41"/>
      <c r="BK92" s="41">
        <f t="shared" si="9"/>
        <v>0</v>
      </c>
      <c r="BL92">
        <f t="shared" si="7"/>
        <v>0</v>
      </c>
      <c r="BM92" t="e">
        <f t="shared" si="11"/>
        <v>#DIV/0!</v>
      </c>
      <c r="BN92">
        <f>+K92</f>
        <v>0</v>
      </c>
    </row>
    <row r="93" spans="1:66" x14ac:dyDescent="0.25">
      <c r="A93">
        <f t="shared" si="5"/>
        <v>40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251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E93" s="10"/>
      <c r="AF93" s="32"/>
      <c r="AG93" s="10"/>
      <c r="AH93" s="32"/>
      <c r="AI93" s="10"/>
      <c r="AJ93" s="32"/>
      <c r="AK93" s="10"/>
      <c r="AL93" s="32"/>
      <c r="AM93" s="10"/>
      <c r="AN93" s="32"/>
      <c r="AO93" s="10"/>
      <c r="AP93" s="242"/>
      <c r="AQ93" s="10"/>
      <c r="AR93" s="32"/>
      <c r="AS93" s="10"/>
      <c r="AT93" s="242"/>
      <c r="AU93" s="10"/>
      <c r="AV93" s="242"/>
      <c r="AW93" s="10"/>
      <c r="AX93" s="245"/>
      <c r="AY93" s="10"/>
      <c r="AZ93" s="242"/>
      <c r="BA93" s="10"/>
      <c r="BB93" s="245"/>
      <c r="BC93" s="10"/>
      <c r="BD93" s="245"/>
      <c r="BE93" s="10"/>
      <c r="BF93" s="11"/>
      <c r="BG93" s="10"/>
      <c r="BH93" s="11"/>
      <c r="BJ93" s="41"/>
      <c r="BK93" s="41">
        <f t="shared" si="9"/>
        <v>0</v>
      </c>
      <c r="BL93">
        <f t="shared" si="7"/>
        <v>0</v>
      </c>
      <c r="BM93" t="e">
        <f t="shared" si="11"/>
        <v>#DIV/0!</v>
      </c>
      <c r="BN93">
        <f>+K93*2</f>
        <v>0</v>
      </c>
    </row>
    <row r="94" spans="1:66" x14ac:dyDescent="0.25">
      <c r="A94">
        <f t="shared" si="5"/>
        <v>41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10"/>
      <c r="AF94" s="32"/>
      <c r="AG94" s="10"/>
      <c r="AH94" s="32"/>
      <c r="AI94" s="10"/>
      <c r="AJ94" s="32"/>
      <c r="AK94" s="10"/>
      <c r="AL94" s="32"/>
      <c r="AM94" s="10"/>
      <c r="AN94" s="32"/>
      <c r="AO94" s="10"/>
      <c r="AP94" s="242"/>
      <c r="AQ94" s="10"/>
      <c r="AR94" s="32"/>
      <c r="AS94" s="10"/>
      <c r="AT94" s="242"/>
      <c r="AU94" s="10"/>
      <c r="AV94" s="242"/>
      <c r="AW94" s="10"/>
      <c r="AX94" s="245"/>
      <c r="AY94" s="10"/>
      <c r="AZ94" s="242"/>
      <c r="BA94" s="10"/>
      <c r="BB94" s="245"/>
      <c r="BC94" s="10"/>
      <c r="BD94" s="245"/>
      <c r="BE94" s="10"/>
      <c r="BF94" s="11"/>
      <c r="BG94" s="10"/>
      <c r="BH94" s="11"/>
      <c r="BJ94" s="41"/>
      <c r="BK94" s="41">
        <f t="shared" si="9"/>
        <v>0</v>
      </c>
      <c r="BL94">
        <f t="shared" si="7"/>
        <v>0</v>
      </c>
      <c r="BM94" t="e">
        <f t="shared" si="11"/>
        <v>#DIV/0!</v>
      </c>
      <c r="BN94">
        <f>+K94</f>
        <v>0</v>
      </c>
    </row>
    <row r="95" spans="1:66" x14ac:dyDescent="0.25">
      <c r="A95">
        <f t="shared" si="5"/>
        <v>42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E95" s="10"/>
      <c r="AF95" s="32"/>
      <c r="AG95" s="10"/>
      <c r="AH95" s="32"/>
      <c r="AI95" s="10"/>
      <c r="AJ95" s="32"/>
      <c r="AK95" s="10"/>
      <c r="AL95" s="32"/>
      <c r="AM95" s="10"/>
      <c r="AN95" s="32"/>
      <c r="AO95" s="10"/>
      <c r="AP95" s="242"/>
      <c r="AQ95" s="10"/>
      <c r="AR95" s="32"/>
      <c r="AS95" s="10"/>
      <c r="AT95" s="242"/>
      <c r="AU95" s="10"/>
      <c r="AV95" s="242"/>
      <c r="AW95" s="10"/>
      <c r="AX95" s="245"/>
      <c r="AY95" s="10"/>
      <c r="AZ95" s="242"/>
      <c r="BA95" s="10"/>
      <c r="BB95" s="245"/>
      <c r="BC95" s="10"/>
      <c r="BD95" s="245"/>
      <c r="BE95" s="10"/>
      <c r="BF95" s="11"/>
      <c r="BG95" s="10"/>
      <c r="BH95" s="11"/>
      <c r="BJ95" s="41"/>
      <c r="BK95" s="41">
        <f t="shared" si="9"/>
        <v>0</v>
      </c>
      <c r="BL95">
        <f>COUNT(C95:BH95)/2</f>
        <v>0</v>
      </c>
      <c r="BM95" t="e">
        <f t="shared" si="11"/>
        <v>#DIV/0!</v>
      </c>
      <c r="BN95">
        <f>+K95</f>
        <v>0</v>
      </c>
    </row>
    <row r="96" spans="1:66" x14ac:dyDescent="0.25">
      <c r="A96">
        <f t="shared" si="5"/>
        <v>43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251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10"/>
      <c r="AF96" s="32"/>
      <c r="AG96" s="10"/>
      <c r="AH96" s="32"/>
      <c r="AI96" s="10"/>
      <c r="AJ96" s="32"/>
      <c r="AK96" s="10"/>
      <c r="AL96" s="32"/>
      <c r="AM96" s="10"/>
      <c r="AN96" s="32"/>
      <c r="AO96" s="10"/>
      <c r="AP96" s="242"/>
      <c r="AQ96" s="10"/>
      <c r="AR96" s="32"/>
      <c r="AS96" s="10"/>
      <c r="AT96" s="242"/>
      <c r="AU96" s="10"/>
      <c r="AV96" s="242"/>
      <c r="AW96" s="10"/>
      <c r="AX96" s="245"/>
      <c r="AY96" s="10"/>
      <c r="AZ96" s="242"/>
      <c r="BA96" s="10"/>
      <c r="BB96" s="245"/>
      <c r="BC96" s="10"/>
      <c r="BD96" s="245"/>
      <c r="BE96" s="10"/>
      <c r="BF96" s="11"/>
      <c r="BG96" s="10"/>
      <c r="BH96" s="11"/>
      <c r="BJ96" s="41"/>
      <c r="BK96" s="41">
        <f t="shared" si="9"/>
        <v>0</v>
      </c>
      <c r="BL96">
        <f>COUNT(C96:BH96)/2</f>
        <v>0</v>
      </c>
      <c r="BM96" t="e">
        <f t="shared" si="11"/>
        <v>#DIV/0!</v>
      </c>
      <c r="BN96">
        <f>+K96*2</f>
        <v>0</v>
      </c>
    </row>
    <row r="97" spans="1:66" x14ac:dyDescent="0.25">
      <c r="A97">
        <f t="shared" si="5"/>
        <v>44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251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10"/>
      <c r="AF97" s="32"/>
      <c r="AG97" s="10"/>
      <c r="AH97" s="32"/>
      <c r="AI97" s="10"/>
      <c r="AJ97" s="32"/>
      <c r="AK97" s="10"/>
      <c r="AL97" s="32"/>
      <c r="AM97" s="10"/>
      <c r="AN97" s="32"/>
      <c r="AO97" s="10"/>
      <c r="AP97" s="242"/>
      <c r="AQ97" s="10"/>
      <c r="AR97" s="32"/>
      <c r="AS97" s="10"/>
      <c r="AT97" s="242"/>
      <c r="AU97" s="10"/>
      <c r="AV97" s="242"/>
      <c r="AW97" s="10"/>
      <c r="AX97" s="245"/>
      <c r="AY97" s="10"/>
      <c r="AZ97" s="242"/>
      <c r="BA97" s="10"/>
      <c r="BB97" s="245"/>
      <c r="BC97" s="10"/>
      <c r="BD97" s="245"/>
      <c r="BE97" s="10"/>
      <c r="BF97" s="11"/>
      <c r="BG97" s="10"/>
      <c r="BH97" s="11"/>
      <c r="BI97" s="28"/>
      <c r="BJ97" s="41"/>
      <c r="BK97" s="41">
        <f t="shared" si="9"/>
        <v>0</v>
      </c>
      <c r="BL97">
        <f t="shared" ref="BL97:BL114" si="12">COUNT(C97:BH97)/2</f>
        <v>0</v>
      </c>
      <c r="BM97" t="e">
        <f t="shared" ref="BM97:BM106" si="13">+BK97/BL97</f>
        <v>#DIV/0!</v>
      </c>
      <c r="BN97">
        <f>+K97*2</f>
        <v>0</v>
      </c>
    </row>
    <row r="98" spans="1:66" x14ac:dyDescent="0.25">
      <c r="A98">
        <f t="shared" si="5"/>
        <v>45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10"/>
      <c r="AF98" s="32"/>
      <c r="AG98" s="10"/>
      <c r="AH98" s="32"/>
      <c r="AI98" s="10"/>
      <c r="AJ98" s="32"/>
      <c r="AK98" s="10"/>
      <c r="AL98" s="32"/>
      <c r="AM98" s="10"/>
      <c r="AN98" s="32"/>
      <c r="AO98" s="10"/>
      <c r="AP98" s="242"/>
      <c r="AQ98" s="10"/>
      <c r="AR98" s="32"/>
      <c r="AS98" s="10"/>
      <c r="AT98" s="242"/>
      <c r="AU98" s="10"/>
      <c r="AV98" s="242"/>
      <c r="AW98" s="10"/>
      <c r="AX98" s="245"/>
      <c r="AY98" s="10"/>
      <c r="AZ98" s="242"/>
      <c r="BA98" s="10"/>
      <c r="BB98" s="245"/>
      <c r="BC98" s="10"/>
      <c r="BD98" s="245"/>
      <c r="BE98" s="10"/>
      <c r="BF98" s="11"/>
      <c r="BG98" s="10"/>
      <c r="BH98" s="11"/>
      <c r="BI98" s="28"/>
      <c r="BJ98" s="41"/>
      <c r="BK98" s="41">
        <f t="shared" si="9"/>
        <v>0</v>
      </c>
      <c r="BL98">
        <f t="shared" si="12"/>
        <v>0</v>
      </c>
      <c r="BM98" t="e">
        <f t="shared" si="13"/>
        <v>#DIV/0!</v>
      </c>
      <c r="BN98">
        <f>+K98</f>
        <v>0</v>
      </c>
    </row>
    <row r="99" spans="1:66" x14ac:dyDescent="0.25">
      <c r="A99">
        <f>+A98+1</f>
        <v>46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251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E99" s="10"/>
      <c r="AF99" s="32"/>
      <c r="AG99" s="10"/>
      <c r="AH99" s="32"/>
      <c r="AI99" s="10"/>
      <c r="AJ99" s="32"/>
      <c r="AK99" s="10"/>
      <c r="AL99" s="32"/>
      <c r="AM99" s="10"/>
      <c r="AN99" s="32"/>
      <c r="AO99" s="10"/>
      <c r="AP99" s="242"/>
      <c r="AQ99" s="10"/>
      <c r="AR99" s="32"/>
      <c r="AS99" s="10"/>
      <c r="AT99" s="242"/>
      <c r="AU99" s="10"/>
      <c r="AV99" s="242"/>
      <c r="AW99" s="10"/>
      <c r="AX99" s="245"/>
      <c r="AY99" s="10"/>
      <c r="AZ99" s="242"/>
      <c r="BA99" s="10"/>
      <c r="BB99" s="245"/>
      <c r="BC99" s="10"/>
      <c r="BD99" s="245"/>
      <c r="BE99" s="10"/>
      <c r="BF99" s="11"/>
      <c r="BG99" s="10"/>
      <c r="BH99" s="11"/>
      <c r="BI99" s="28"/>
      <c r="BJ99" s="41"/>
      <c r="BK99" s="41">
        <f t="shared" si="9"/>
        <v>0</v>
      </c>
      <c r="BL99">
        <f t="shared" si="12"/>
        <v>0</v>
      </c>
      <c r="BM99" t="e">
        <f t="shared" si="13"/>
        <v>#DIV/0!</v>
      </c>
      <c r="BN99">
        <f>+K99*2</f>
        <v>0</v>
      </c>
    </row>
    <row r="100" spans="1:66" x14ac:dyDescent="0.25">
      <c r="A100">
        <f t="shared" si="5"/>
        <v>47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E100" s="10"/>
      <c r="AF100" s="32"/>
      <c r="AG100" s="10"/>
      <c r="AH100" s="32"/>
      <c r="AI100" s="10"/>
      <c r="AJ100" s="32"/>
      <c r="AK100" s="10"/>
      <c r="AL100" s="32"/>
      <c r="AM100" s="10"/>
      <c r="AN100" s="32"/>
      <c r="AO100" s="10"/>
      <c r="AP100" s="242"/>
      <c r="AQ100" s="10"/>
      <c r="AR100" s="32"/>
      <c r="AS100" s="10"/>
      <c r="AT100" s="242"/>
      <c r="AU100" s="10"/>
      <c r="AV100" s="242"/>
      <c r="AW100" s="10"/>
      <c r="AX100" s="245"/>
      <c r="AY100" s="10"/>
      <c r="AZ100" s="242"/>
      <c r="BA100" s="10"/>
      <c r="BB100" s="245"/>
      <c r="BC100" s="10"/>
      <c r="BD100" s="245"/>
      <c r="BE100" s="10"/>
      <c r="BF100" s="11"/>
      <c r="BG100" s="10"/>
      <c r="BH100" s="11"/>
      <c r="BI100" s="28"/>
      <c r="BJ100" s="41"/>
      <c r="BK100" s="41">
        <f t="shared" si="9"/>
        <v>0</v>
      </c>
      <c r="BL100">
        <f t="shared" si="12"/>
        <v>0</v>
      </c>
      <c r="BM100" t="e">
        <f t="shared" si="13"/>
        <v>#DIV/0!</v>
      </c>
      <c r="BN100">
        <f>+K100</f>
        <v>0</v>
      </c>
    </row>
    <row r="101" spans="1:66" x14ac:dyDescent="0.25">
      <c r="A101">
        <f t="shared" si="5"/>
        <v>48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251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E101" s="10"/>
      <c r="AF101" s="32"/>
      <c r="AG101" s="10"/>
      <c r="AH101" s="32"/>
      <c r="AI101" s="10"/>
      <c r="AJ101" s="32"/>
      <c r="AK101" s="10"/>
      <c r="AL101" s="32"/>
      <c r="AM101" s="10"/>
      <c r="AN101" s="32"/>
      <c r="AO101" s="10"/>
      <c r="AP101" s="242"/>
      <c r="AQ101" s="10"/>
      <c r="AR101" s="32"/>
      <c r="AS101" s="10"/>
      <c r="AT101" s="242"/>
      <c r="AU101" s="10"/>
      <c r="AV101" s="242"/>
      <c r="AW101" s="10"/>
      <c r="AX101" s="245"/>
      <c r="AY101" s="10"/>
      <c r="AZ101" s="242"/>
      <c r="BA101" s="10"/>
      <c r="BB101" s="245"/>
      <c r="BC101" s="10"/>
      <c r="BD101" s="245"/>
      <c r="BE101" s="10"/>
      <c r="BF101" s="11"/>
      <c r="BG101" s="10"/>
      <c r="BH101" s="11"/>
      <c r="BI101" s="28"/>
      <c r="BJ101" s="41"/>
      <c r="BK101" s="41">
        <f t="shared" si="9"/>
        <v>0</v>
      </c>
      <c r="BL101">
        <f t="shared" si="12"/>
        <v>0</v>
      </c>
      <c r="BM101" t="e">
        <f t="shared" si="13"/>
        <v>#DIV/0!</v>
      </c>
      <c r="BN101">
        <f t="shared" ref="BN101:BN106" si="14">+K101*2</f>
        <v>0</v>
      </c>
    </row>
    <row r="102" spans="1:66" x14ac:dyDescent="0.25">
      <c r="A102">
        <f t="shared" si="5"/>
        <v>49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251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E102" s="10"/>
      <c r="AF102" s="32"/>
      <c r="AG102" s="10"/>
      <c r="AH102" s="32"/>
      <c r="AI102" s="10"/>
      <c r="AJ102" s="32"/>
      <c r="AK102" s="10"/>
      <c r="AL102" s="32"/>
      <c r="AM102" s="10"/>
      <c r="AN102" s="32"/>
      <c r="AO102" s="10"/>
      <c r="AP102" s="242"/>
      <c r="AQ102" s="10"/>
      <c r="AR102" s="32"/>
      <c r="AS102" s="10"/>
      <c r="AT102" s="242"/>
      <c r="AU102" s="10"/>
      <c r="AV102" s="242"/>
      <c r="AW102" s="10"/>
      <c r="AX102" s="245"/>
      <c r="AY102" s="10"/>
      <c r="AZ102" s="242"/>
      <c r="BA102" s="10"/>
      <c r="BB102" s="245"/>
      <c r="BC102" s="10"/>
      <c r="BD102" s="245"/>
      <c r="BE102" s="10"/>
      <c r="BF102" s="11"/>
      <c r="BG102" s="10"/>
      <c r="BH102" s="11"/>
      <c r="BI102" s="28"/>
      <c r="BJ102" s="41"/>
      <c r="BK102" s="41">
        <f t="shared" si="9"/>
        <v>0</v>
      </c>
      <c r="BL102">
        <f t="shared" si="12"/>
        <v>0</v>
      </c>
      <c r="BM102" t="e">
        <f t="shared" si="13"/>
        <v>#DIV/0!</v>
      </c>
      <c r="BN102">
        <f t="shared" si="14"/>
        <v>0</v>
      </c>
    </row>
    <row r="103" spans="1:66" x14ac:dyDescent="0.25">
      <c r="A103">
        <f t="shared" si="5"/>
        <v>50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251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E103" s="10"/>
      <c r="AF103" s="32"/>
      <c r="AG103" s="10"/>
      <c r="AH103" s="32"/>
      <c r="AI103" s="10"/>
      <c r="AJ103" s="32"/>
      <c r="AK103" s="10"/>
      <c r="AL103" s="32"/>
      <c r="AM103" s="10"/>
      <c r="AN103" s="32"/>
      <c r="AO103" s="10"/>
      <c r="AP103" s="242"/>
      <c r="AQ103" s="10"/>
      <c r="AR103" s="32"/>
      <c r="AS103" s="10"/>
      <c r="AT103" s="242"/>
      <c r="AU103" s="10"/>
      <c r="AV103" s="242"/>
      <c r="AW103" s="10"/>
      <c r="AX103" s="245"/>
      <c r="AY103" s="10"/>
      <c r="AZ103" s="242"/>
      <c r="BA103" s="10"/>
      <c r="BB103" s="245"/>
      <c r="BC103" s="10"/>
      <c r="BD103" s="245"/>
      <c r="BE103" s="10"/>
      <c r="BF103" s="11"/>
      <c r="BG103" s="10"/>
      <c r="BH103" s="11"/>
      <c r="BI103" s="28"/>
      <c r="BJ103" s="41"/>
      <c r="BK103" s="41">
        <f t="shared" si="9"/>
        <v>0</v>
      </c>
      <c r="BL103">
        <f t="shared" si="12"/>
        <v>0</v>
      </c>
      <c r="BM103" t="e">
        <f t="shared" si="13"/>
        <v>#DIV/0!</v>
      </c>
      <c r="BN103">
        <f t="shared" si="14"/>
        <v>0</v>
      </c>
    </row>
    <row r="104" spans="1:66" x14ac:dyDescent="0.25">
      <c r="A104">
        <f t="shared" si="5"/>
        <v>51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251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E104" s="10"/>
      <c r="AF104" s="32"/>
      <c r="AG104" s="10"/>
      <c r="AH104" s="32"/>
      <c r="AI104" s="10"/>
      <c r="AJ104" s="32"/>
      <c r="AK104" s="10"/>
      <c r="AL104" s="32"/>
      <c r="AM104" s="10"/>
      <c r="AN104" s="32"/>
      <c r="AO104" s="10"/>
      <c r="AP104" s="242"/>
      <c r="AQ104" s="10"/>
      <c r="AR104" s="32"/>
      <c r="AS104" s="10"/>
      <c r="AT104" s="242"/>
      <c r="AU104" s="10"/>
      <c r="AV104" s="242"/>
      <c r="AW104" s="10"/>
      <c r="AX104" s="245"/>
      <c r="AY104" s="10"/>
      <c r="AZ104" s="242"/>
      <c r="BA104" s="10"/>
      <c r="BB104" s="245"/>
      <c r="BC104" s="10"/>
      <c r="BD104" s="245"/>
      <c r="BE104" s="10"/>
      <c r="BF104" s="11"/>
      <c r="BG104" s="10"/>
      <c r="BH104" s="11"/>
      <c r="BI104" s="28"/>
      <c r="BJ104" s="41"/>
      <c r="BK104" s="41">
        <f t="shared" si="9"/>
        <v>0</v>
      </c>
      <c r="BL104">
        <f t="shared" si="12"/>
        <v>0</v>
      </c>
      <c r="BM104" t="e">
        <f t="shared" si="13"/>
        <v>#DIV/0!</v>
      </c>
      <c r="BN104">
        <f t="shared" si="14"/>
        <v>0</v>
      </c>
    </row>
    <row r="105" spans="1:66" x14ac:dyDescent="0.25">
      <c r="A105">
        <f t="shared" si="5"/>
        <v>52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251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E105" s="10"/>
      <c r="AF105" s="32"/>
      <c r="AG105" s="10"/>
      <c r="AH105" s="32"/>
      <c r="AI105" s="10"/>
      <c r="AJ105" s="32"/>
      <c r="AK105" s="10"/>
      <c r="AL105" s="32"/>
      <c r="AM105" s="10"/>
      <c r="AN105" s="32"/>
      <c r="AO105" s="10"/>
      <c r="AP105" s="242"/>
      <c r="AQ105" s="10"/>
      <c r="AR105" s="32"/>
      <c r="AS105" s="10"/>
      <c r="AT105" s="242"/>
      <c r="AU105" s="10"/>
      <c r="AV105" s="242"/>
      <c r="AW105" s="10"/>
      <c r="AX105" s="245"/>
      <c r="AY105" s="10"/>
      <c r="AZ105" s="242"/>
      <c r="BA105" s="10"/>
      <c r="BB105" s="245"/>
      <c r="BC105" s="10"/>
      <c r="BD105" s="245"/>
      <c r="BE105" s="10"/>
      <c r="BF105" s="11"/>
      <c r="BG105" s="10"/>
      <c r="BH105" s="11"/>
      <c r="BJ105" s="41"/>
      <c r="BK105" s="41">
        <f t="shared" si="9"/>
        <v>0</v>
      </c>
      <c r="BL105">
        <f t="shared" si="12"/>
        <v>0</v>
      </c>
      <c r="BM105" t="e">
        <f t="shared" si="13"/>
        <v>#DIV/0!</v>
      </c>
      <c r="BN105">
        <f t="shared" si="14"/>
        <v>0</v>
      </c>
    </row>
    <row r="106" spans="1:66" x14ac:dyDescent="0.25">
      <c r="A106">
        <f t="shared" si="5"/>
        <v>53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251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E106" s="10"/>
      <c r="AF106" s="32"/>
      <c r="AG106" s="10"/>
      <c r="AH106" s="32"/>
      <c r="AI106" s="10"/>
      <c r="AJ106" s="32"/>
      <c r="AK106" s="10"/>
      <c r="AL106" s="32"/>
      <c r="AM106" s="10"/>
      <c r="AN106" s="32"/>
      <c r="AO106" s="10"/>
      <c r="AP106" s="242"/>
      <c r="AQ106" s="10"/>
      <c r="AR106" s="32"/>
      <c r="AS106" s="10"/>
      <c r="AT106" s="242"/>
      <c r="AU106" s="10"/>
      <c r="AV106" s="242"/>
      <c r="AW106" s="10"/>
      <c r="AX106" s="245"/>
      <c r="AY106" s="10"/>
      <c r="AZ106" s="242"/>
      <c r="BA106" s="10"/>
      <c r="BB106" s="245"/>
      <c r="BC106" s="10"/>
      <c r="BD106" s="245"/>
      <c r="BE106" s="10"/>
      <c r="BF106" s="11"/>
      <c r="BG106" s="10"/>
      <c r="BH106" s="11"/>
      <c r="BJ106" s="41"/>
      <c r="BK106" s="41">
        <f t="shared" si="9"/>
        <v>0</v>
      </c>
      <c r="BL106">
        <f t="shared" si="12"/>
        <v>0</v>
      </c>
      <c r="BM106" t="e">
        <f t="shared" si="13"/>
        <v>#DIV/0!</v>
      </c>
      <c r="BN106">
        <f t="shared" si="14"/>
        <v>0</v>
      </c>
    </row>
    <row r="107" spans="1:66" x14ac:dyDescent="0.25">
      <c r="A107">
        <f t="shared" si="5"/>
        <v>54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E107" s="10"/>
      <c r="AF107" s="32"/>
      <c r="AG107" s="10"/>
      <c r="AH107" s="32"/>
      <c r="AI107" s="10"/>
      <c r="AJ107" s="32"/>
      <c r="AK107" s="10"/>
      <c r="AL107" s="32"/>
      <c r="AM107" s="10"/>
      <c r="AN107" s="32"/>
      <c r="AO107" s="10"/>
      <c r="AP107" s="242"/>
      <c r="AQ107" s="10"/>
      <c r="AR107" s="32"/>
      <c r="AS107" s="10"/>
      <c r="AT107" s="242"/>
      <c r="AU107" s="10"/>
      <c r="AV107" s="242"/>
      <c r="AW107" s="10"/>
      <c r="AX107" s="245"/>
      <c r="AY107" s="10"/>
      <c r="AZ107" s="242"/>
      <c r="BA107" s="10"/>
      <c r="BB107" s="245"/>
      <c r="BC107" s="10"/>
      <c r="BD107" s="245"/>
      <c r="BE107" s="10"/>
      <c r="BF107" s="11"/>
      <c r="BG107" s="10"/>
      <c r="BH107" s="11"/>
      <c r="BJ107" s="41"/>
      <c r="BK107" s="41">
        <f t="shared" si="9"/>
        <v>0</v>
      </c>
      <c r="BL107">
        <f t="shared" si="12"/>
        <v>0</v>
      </c>
    </row>
    <row r="108" spans="1:66" x14ac:dyDescent="0.25">
      <c r="A108">
        <f t="shared" si="5"/>
        <v>55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E108" s="10"/>
      <c r="AF108" s="32"/>
      <c r="AG108" s="10"/>
      <c r="AH108" s="32"/>
      <c r="AI108" s="10"/>
      <c r="AJ108" s="32"/>
      <c r="AK108" s="10"/>
      <c r="AL108" s="32"/>
      <c r="AM108" s="10"/>
      <c r="AN108" s="32"/>
      <c r="AO108" s="10"/>
      <c r="AP108" s="242"/>
      <c r="AQ108" s="10"/>
      <c r="AR108" s="32"/>
      <c r="AS108" s="10"/>
      <c r="AT108" s="242"/>
      <c r="AU108" s="10"/>
      <c r="AV108" s="242"/>
      <c r="AW108" s="10"/>
      <c r="AX108" s="245"/>
      <c r="AY108" s="10"/>
      <c r="AZ108" s="242"/>
      <c r="BA108" s="10"/>
      <c r="BB108" s="245"/>
      <c r="BC108" s="10"/>
      <c r="BD108" s="245"/>
      <c r="BE108" s="10"/>
      <c r="BF108" s="11"/>
      <c r="BG108" s="10"/>
      <c r="BH108" s="11"/>
      <c r="BJ108" s="41"/>
      <c r="BK108" s="41">
        <f t="shared" si="9"/>
        <v>0</v>
      </c>
      <c r="BL108">
        <f t="shared" si="12"/>
        <v>0</v>
      </c>
      <c r="BM108" t="e">
        <f>+BK108/BL108</f>
        <v>#DIV/0!</v>
      </c>
      <c r="BN108">
        <f>+K108</f>
        <v>0</v>
      </c>
    </row>
    <row r="109" spans="1:66" x14ac:dyDescent="0.25">
      <c r="A109">
        <f t="shared" si="5"/>
        <v>56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E109" s="10"/>
      <c r="AF109" s="32"/>
      <c r="AG109" s="10"/>
      <c r="AH109" s="32"/>
      <c r="AI109" s="10"/>
      <c r="AJ109" s="32"/>
      <c r="AK109" s="10"/>
      <c r="AL109" s="32"/>
      <c r="AM109" s="10"/>
      <c r="AN109" s="32"/>
      <c r="AO109" s="10"/>
      <c r="AP109" s="242"/>
      <c r="AQ109" s="10"/>
      <c r="AR109" s="32"/>
      <c r="AS109" s="10"/>
      <c r="AT109" s="242"/>
      <c r="AU109" s="10"/>
      <c r="AV109" s="242"/>
      <c r="AW109" s="10"/>
      <c r="AX109" s="245"/>
      <c r="AY109" s="10"/>
      <c r="AZ109" s="242"/>
      <c r="BA109" s="10"/>
      <c r="BB109" s="245"/>
      <c r="BC109" s="10"/>
      <c r="BD109" s="245"/>
      <c r="BE109" s="10"/>
      <c r="BF109" s="11"/>
      <c r="BG109" s="10"/>
      <c r="BH109" s="11"/>
      <c r="BJ109" s="41"/>
      <c r="BK109" s="41">
        <f t="shared" si="9"/>
        <v>0</v>
      </c>
      <c r="BL109">
        <f t="shared" si="12"/>
        <v>0</v>
      </c>
      <c r="BN109" s="39"/>
    </row>
    <row r="110" spans="1:66" x14ac:dyDescent="0.25">
      <c r="A110">
        <f t="shared" si="5"/>
        <v>57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E110" s="10"/>
      <c r="AF110" s="32"/>
      <c r="AG110" s="10"/>
      <c r="AH110" s="32"/>
      <c r="AI110" s="10"/>
      <c r="AJ110" s="32"/>
      <c r="AK110" s="10"/>
      <c r="AL110" s="32"/>
      <c r="AM110" s="10"/>
      <c r="AN110" s="32"/>
      <c r="AO110" s="10"/>
      <c r="AP110" s="242"/>
      <c r="AQ110" s="10"/>
      <c r="AR110" s="32"/>
      <c r="AS110" s="10"/>
      <c r="AT110" s="242"/>
      <c r="AU110" s="10"/>
      <c r="AV110" s="242"/>
      <c r="AW110" s="10"/>
      <c r="AX110" s="245"/>
      <c r="AY110" s="10"/>
      <c r="AZ110" s="242"/>
      <c r="BA110" s="10"/>
      <c r="BB110" s="245"/>
      <c r="BC110" s="10"/>
      <c r="BD110" s="245"/>
      <c r="BE110" s="10"/>
      <c r="BF110" s="11"/>
      <c r="BG110" s="10"/>
      <c r="BH110" s="11"/>
      <c r="BJ110" s="41"/>
      <c r="BK110" s="41">
        <f t="shared" si="9"/>
        <v>0</v>
      </c>
      <c r="BL110">
        <f t="shared" si="12"/>
        <v>0</v>
      </c>
      <c r="BM110" t="e">
        <f>+BK110/BL110</f>
        <v>#DIV/0!</v>
      </c>
      <c r="BN110">
        <f>+K110</f>
        <v>0</v>
      </c>
    </row>
    <row r="111" spans="1:66" x14ac:dyDescent="0.25">
      <c r="A111">
        <f t="shared" si="5"/>
        <v>58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E111" s="10"/>
      <c r="AF111" s="32"/>
      <c r="AG111" s="10"/>
      <c r="AH111" s="32"/>
      <c r="AI111" s="10"/>
      <c r="AJ111" s="32"/>
      <c r="AK111" s="10"/>
      <c r="AL111" s="32"/>
      <c r="AM111" s="10"/>
      <c r="AN111" s="32"/>
      <c r="AO111" s="10"/>
      <c r="AP111" s="242"/>
      <c r="AQ111" s="10"/>
      <c r="AR111" s="32"/>
      <c r="AS111" s="10"/>
      <c r="AT111" s="242"/>
      <c r="AU111" s="10"/>
      <c r="AV111" s="242"/>
      <c r="AW111" s="10"/>
      <c r="AX111" s="245"/>
      <c r="AY111" s="10"/>
      <c r="AZ111" s="242"/>
      <c r="BA111" s="10"/>
      <c r="BB111" s="245"/>
      <c r="BC111" s="10"/>
      <c r="BD111" s="245"/>
      <c r="BE111" s="10"/>
      <c r="BF111" s="11"/>
      <c r="BG111" s="10"/>
      <c r="BH111" s="11"/>
      <c r="BJ111" s="41"/>
      <c r="BK111" s="41">
        <f t="shared" si="9"/>
        <v>0</v>
      </c>
      <c r="BL111">
        <f t="shared" si="12"/>
        <v>0</v>
      </c>
    </row>
    <row r="112" spans="1:66" x14ac:dyDescent="0.25">
      <c r="A112">
        <f t="shared" si="5"/>
        <v>59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E112" s="10"/>
      <c r="AF112" s="32"/>
      <c r="AG112" s="10"/>
      <c r="AH112" s="32"/>
      <c r="AI112" s="10"/>
      <c r="AJ112" s="32"/>
      <c r="AK112" s="10"/>
      <c r="AL112" s="32"/>
      <c r="AM112" s="10"/>
      <c r="AN112" s="32"/>
      <c r="AO112" s="10"/>
      <c r="AP112" s="242"/>
      <c r="AQ112" s="10"/>
      <c r="AR112" s="32"/>
      <c r="AS112" s="10"/>
      <c r="AT112" s="242"/>
      <c r="AU112" s="10"/>
      <c r="AV112" s="242"/>
      <c r="AW112" s="10"/>
      <c r="AX112" s="245"/>
      <c r="AY112" s="10"/>
      <c r="AZ112" s="242"/>
      <c r="BA112" s="10"/>
      <c r="BB112" s="245"/>
      <c r="BC112" s="10"/>
      <c r="BD112" s="245"/>
      <c r="BE112" s="10"/>
      <c r="BF112" s="11"/>
      <c r="BG112" s="10"/>
      <c r="BH112" s="11"/>
      <c r="BJ112" s="41"/>
      <c r="BK112" s="41">
        <f t="shared" si="9"/>
        <v>0</v>
      </c>
      <c r="BL112">
        <f t="shared" si="12"/>
        <v>0</v>
      </c>
      <c r="BM112" t="e">
        <f>+BK112/BL112</f>
        <v>#DIV/0!</v>
      </c>
      <c r="BN112">
        <f>+K112</f>
        <v>0</v>
      </c>
    </row>
    <row r="113" spans="1:66" x14ac:dyDescent="0.25">
      <c r="A113">
        <f t="shared" si="5"/>
        <v>60</v>
      </c>
      <c r="B113" s="6"/>
      <c r="C113" s="10"/>
      <c r="D113" s="32"/>
      <c r="E113" s="10"/>
      <c r="F113" s="32"/>
      <c r="G113" s="10"/>
      <c r="H113" s="32"/>
      <c r="I113" s="10"/>
      <c r="J113" s="32"/>
      <c r="K113" s="10"/>
      <c r="L113" s="238"/>
      <c r="M113" s="10"/>
      <c r="N113" s="32"/>
      <c r="O113" s="10"/>
      <c r="P113" s="32"/>
      <c r="Q113" s="10"/>
      <c r="R113" s="32"/>
      <c r="S113" s="10"/>
      <c r="T113" s="32"/>
      <c r="U113" s="10"/>
      <c r="V113" s="32"/>
      <c r="W113" s="10"/>
      <c r="X113" s="32"/>
      <c r="Y113" s="10"/>
      <c r="Z113" s="32"/>
      <c r="AA113" s="10"/>
      <c r="AB113" s="32"/>
      <c r="AC113" s="10"/>
      <c r="AD113" s="32"/>
      <c r="AE113" s="10"/>
      <c r="AF113" s="32"/>
      <c r="AG113" s="10"/>
      <c r="AH113" s="32"/>
      <c r="AI113" s="10"/>
      <c r="AJ113" s="32"/>
      <c r="AK113" s="10"/>
      <c r="AL113" s="32"/>
      <c r="AM113" s="10"/>
      <c r="AN113" s="32"/>
      <c r="AO113" s="10"/>
      <c r="AP113" s="242"/>
      <c r="AQ113" s="10"/>
      <c r="AR113" s="32"/>
      <c r="AS113" s="10"/>
      <c r="AT113" s="242"/>
      <c r="AU113" s="10"/>
      <c r="AV113" s="242"/>
      <c r="AW113" s="10"/>
      <c r="AX113" s="245"/>
      <c r="AY113" s="10"/>
      <c r="AZ113" s="242"/>
      <c r="BA113" s="10"/>
      <c r="BB113" s="245"/>
      <c r="BC113" s="10"/>
      <c r="BD113" s="245"/>
      <c r="BE113" s="10"/>
      <c r="BF113" s="11"/>
      <c r="BG113" s="10"/>
      <c r="BH113" s="11"/>
      <c r="BJ113" s="41"/>
      <c r="BK113" s="41">
        <f t="shared" si="9"/>
        <v>0</v>
      </c>
      <c r="BL113">
        <f t="shared" si="12"/>
        <v>0</v>
      </c>
      <c r="BM113" t="e">
        <f>+BK113/BL113</f>
        <v>#DIV/0!</v>
      </c>
      <c r="BN113">
        <f>+K113*2</f>
        <v>0</v>
      </c>
    </row>
    <row r="114" spans="1:66" x14ac:dyDescent="0.25">
      <c r="A114">
        <f t="shared" si="5"/>
        <v>61</v>
      </c>
      <c r="B114" s="6"/>
      <c r="C114" s="10"/>
      <c r="D114" s="32"/>
      <c r="E114" s="10"/>
      <c r="F114" s="32"/>
      <c r="G114" s="10"/>
      <c r="H114" s="32"/>
      <c r="I114" s="10"/>
      <c r="J114" s="32"/>
      <c r="K114" s="10"/>
      <c r="L114" s="32"/>
      <c r="M114" s="10"/>
      <c r="N114" s="32"/>
      <c r="O114" s="10"/>
      <c r="P114" s="32"/>
      <c r="Q114" s="10"/>
      <c r="R114" s="32"/>
      <c r="S114" s="10"/>
      <c r="T114" s="32"/>
      <c r="U114" s="10"/>
      <c r="V114" s="32"/>
      <c r="W114" s="10"/>
      <c r="X114" s="32"/>
      <c r="Y114" s="10"/>
      <c r="Z114" s="32"/>
      <c r="AA114" s="10"/>
      <c r="AB114" s="32"/>
      <c r="AC114" s="10"/>
      <c r="AD114" s="32"/>
      <c r="AE114" s="10"/>
      <c r="AF114" s="32"/>
      <c r="AG114" s="10"/>
      <c r="AH114" s="32"/>
      <c r="AI114" s="10"/>
      <c r="AJ114" s="32"/>
      <c r="AK114" s="10"/>
      <c r="AL114" s="32"/>
      <c r="AM114" s="10"/>
      <c r="AN114" s="32"/>
      <c r="AO114" s="10"/>
      <c r="AP114" s="242"/>
      <c r="AQ114" s="10"/>
      <c r="AR114" s="32"/>
      <c r="AS114" s="10"/>
      <c r="AT114" s="242"/>
      <c r="AU114" s="10"/>
      <c r="AV114" s="242"/>
      <c r="AW114" s="10"/>
      <c r="AX114" s="245"/>
      <c r="AY114" s="10"/>
      <c r="AZ114" s="242"/>
      <c r="BA114" s="10"/>
      <c r="BB114" s="245"/>
      <c r="BC114" s="10"/>
      <c r="BD114" s="245"/>
      <c r="BE114" s="10"/>
      <c r="BF114" s="11"/>
      <c r="BG114" s="10"/>
      <c r="BH114" s="11"/>
      <c r="BJ114" s="41"/>
      <c r="BK114" s="41">
        <f t="shared" si="9"/>
        <v>0</v>
      </c>
      <c r="BL114">
        <f t="shared" si="12"/>
        <v>0</v>
      </c>
      <c r="BM114" t="e">
        <f>+BK114/BL114</f>
        <v>#DIV/0!</v>
      </c>
      <c r="BN114">
        <f>+K114</f>
        <v>0</v>
      </c>
    </row>
    <row r="115" spans="1:66" x14ac:dyDescent="0.25">
      <c r="A115">
        <f t="shared" si="5"/>
        <v>62</v>
      </c>
      <c r="B115" s="6"/>
      <c r="C115" s="10"/>
      <c r="D115" s="32"/>
      <c r="E115" s="10"/>
      <c r="F115" s="32"/>
      <c r="G115" s="10"/>
      <c r="H115" s="32"/>
      <c r="I115" s="10"/>
      <c r="J115" s="32"/>
      <c r="K115" s="10"/>
      <c r="L115" s="238"/>
      <c r="M115" s="10"/>
      <c r="N115" s="32"/>
      <c r="O115" s="10"/>
      <c r="P115" s="32"/>
      <c r="Q115" s="10"/>
      <c r="R115" s="32"/>
      <c r="S115" s="10"/>
      <c r="T115" s="3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E115" s="10"/>
      <c r="AF115" s="32"/>
      <c r="AG115" s="10"/>
      <c r="AH115" s="32"/>
      <c r="AI115" s="10"/>
      <c r="AJ115" s="32"/>
      <c r="AK115" s="10"/>
      <c r="AL115" s="32"/>
      <c r="AM115" s="10"/>
      <c r="AN115" s="32"/>
      <c r="AO115" s="10"/>
      <c r="AP115" s="242"/>
      <c r="AQ115" s="10"/>
      <c r="AR115" s="32"/>
      <c r="AS115" s="10"/>
      <c r="AT115" s="242"/>
      <c r="AU115" s="10"/>
      <c r="AV115" s="242"/>
      <c r="AW115" s="10"/>
      <c r="AX115" s="245"/>
      <c r="AY115" s="10"/>
      <c r="AZ115" s="242"/>
      <c r="BA115" s="10"/>
      <c r="BB115" s="245"/>
      <c r="BC115" s="10"/>
      <c r="BD115" s="245"/>
      <c r="BE115" s="10"/>
      <c r="BF115" s="11"/>
      <c r="BG115" s="10"/>
      <c r="BH115" s="11"/>
      <c r="BJ115" s="41"/>
      <c r="BK115" s="41">
        <f t="shared" si="9"/>
        <v>0</v>
      </c>
      <c r="BL115">
        <v>4</v>
      </c>
      <c r="BM115" s="266">
        <v>2.2204499999999999E-16</v>
      </c>
      <c r="BN115">
        <f>+K115*2</f>
        <v>0</v>
      </c>
    </row>
    <row r="116" spans="1:66" x14ac:dyDescent="0.25">
      <c r="A116">
        <f t="shared" si="5"/>
        <v>63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238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10"/>
      <c r="AF116" s="32"/>
      <c r="AG116" s="10"/>
      <c r="AH116" s="32"/>
      <c r="AI116" s="10"/>
      <c r="AJ116" s="32"/>
      <c r="AK116" s="10"/>
      <c r="AL116" s="32"/>
      <c r="AM116" s="10"/>
      <c r="AN116" s="32"/>
      <c r="AO116" s="10"/>
      <c r="AP116" s="242"/>
      <c r="AQ116" s="10"/>
      <c r="AR116" s="32"/>
      <c r="AS116" s="10"/>
      <c r="AT116" s="242"/>
      <c r="AU116" s="10"/>
      <c r="AV116" s="242"/>
      <c r="AW116" s="10"/>
      <c r="AX116" s="245"/>
      <c r="AY116" s="10"/>
      <c r="AZ116" s="242"/>
      <c r="BA116" s="10"/>
      <c r="BB116" s="245"/>
      <c r="BC116" s="10"/>
      <c r="BD116" s="245"/>
      <c r="BE116" s="10"/>
      <c r="BF116" s="11"/>
      <c r="BG116" s="10"/>
      <c r="BH116" s="11"/>
      <c r="BJ116" s="41"/>
      <c r="BK116" s="41">
        <f t="shared" si="9"/>
        <v>0</v>
      </c>
      <c r="BL116">
        <v>4</v>
      </c>
      <c r="BM116" s="266">
        <v>-2.2204499999999999E-16</v>
      </c>
      <c r="BN116">
        <f>+K116*2</f>
        <v>0</v>
      </c>
    </row>
    <row r="117" spans="1:66" x14ac:dyDescent="0.25">
      <c r="A117">
        <f t="shared" si="5"/>
        <v>64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10"/>
      <c r="AF117" s="32"/>
      <c r="AG117" s="10"/>
      <c r="AH117" s="32"/>
      <c r="AI117" s="10"/>
      <c r="AJ117" s="32"/>
      <c r="AK117" s="10"/>
      <c r="AL117" s="32"/>
      <c r="AM117" s="10"/>
      <c r="AN117" s="32"/>
      <c r="AO117" s="10"/>
      <c r="AP117" s="32"/>
      <c r="AQ117" s="10"/>
      <c r="AR117" s="32"/>
      <c r="AS117" s="10"/>
      <c r="AT117" s="32"/>
      <c r="AU117" s="10"/>
      <c r="AV117" s="32"/>
      <c r="AW117" s="10"/>
      <c r="AX117" s="245"/>
      <c r="AY117" s="10"/>
      <c r="AZ117" s="32"/>
      <c r="BA117" s="10"/>
      <c r="BB117" s="245"/>
      <c r="BC117" s="10"/>
      <c r="BD117" s="245"/>
      <c r="BE117" s="10"/>
      <c r="BF117" s="11"/>
      <c r="BG117" s="10"/>
      <c r="BH117" s="11"/>
      <c r="BJ117" s="41"/>
      <c r="BK117" s="41">
        <f t="shared" si="9"/>
        <v>0</v>
      </c>
      <c r="BL117">
        <f t="shared" ref="BL117:BL127" si="15">COUNT(C117:BH117)/2</f>
        <v>0</v>
      </c>
    </row>
    <row r="118" spans="1:66" x14ac:dyDescent="0.25">
      <c r="A118">
        <f t="shared" si="5"/>
        <v>65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238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E118" s="10"/>
      <c r="AF118" s="32"/>
      <c r="AG118" s="10"/>
      <c r="AH118" s="32"/>
      <c r="AI118" s="10"/>
      <c r="AJ118" s="32"/>
      <c r="AK118" s="10"/>
      <c r="AL118" s="32"/>
      <c r="AM118" s="10"/>
      <c r="AN118" s="32"/>
      <c r="AO118" s="10"/>
      <c r="AP118" s="242"/>
      <c r="AQ118" s="10"/>
      <c r="AR118" s="32"/>
      <c r="AS118" s="10"/>
      <c r="AT118" s="242"/>
      <c r="AU118" s="10"/>
      <c r="AV118" s="242"/>
      <c r="AW118" s="10"/>
      <c r="AX118" s="245"/>
      <c r="AY118" s="10"/>
      <c r="AZ118" s="242"/>
      <c r="BA118" s="10"/>
      <c r="BB118" s="245"/>
      <c r="BC118" s="10"/>
      <c r="BD118" s="245"/>
      <c r="BE118" s="10"/>
      <c r="BF118" s="11"/>
      <c r="BG118" s="10"/>
      <c r="BH118" s="11"/>
      <c r="BI118" s="28"/>
      <c r="BJ118" s="41"/>
      <c r="BK118" s="41">
        <f t="shared" si="9"/>
        <v>0</v>
      </c>
      <c r="BL118">
        <f t="shared" si="15"/>
        <v>0</v>
      </c>
      <c r="BM118" t="e">
        <f t="shared" ref="BM118:BM125" si="16">+BK118/BL118</f>
        <v>#DIV/0!</v>
      </c>
      <c r="BN118">
        <f>+K118*2</f>
        <v>0</v>
      </c>
    </row>
    <row r="119" spans="1:66" x14ac:dyDescent="0.25">
      <c r="A119">
        <f t="shared" si="5"/>
        <v>66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238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E119" s="10"/>
      <c r="AF119" s="32"/>
      <c r="AG119" s="10"/>
      <c r="AH119" s="32"/>
      <c r="AI119" s="10"/>
      <c r="AJ119" s="32"/>
      <c r="AK119" s="10"/>
      <c r="AL119" s="32"/>
      <c r="AM119" s="10"/>
      <c r="AN119" s="32"/>
      <c r="AO119" s="10"/>
      <c r="AP119" s="242"/>
      <c r="AQ119" s="10"/>
      <c r="AR119" s="32"/>
      <c r="AS119" s="10"/>
      <c r="AT119" s="242"/>
      <c r="AU119" s="10"/>
      <c r="AV119" s="242"/>
      <c r="AW119" s="10"/>
      <c r="AX119" s="245"/>
      <c r="AY119" s="10"/>
      <c r="AZ119" s="242"/>
      <c r="BA119" s="10"/>
      <c r="BB119" s="245"/>
      <c r="BC119" s="10"/>
      <c r="BD119" s="245"/>
      <c r="BE119" s="10"/>
      <c r="BF119" s="11"/>
      <c r="BG119" s="10"/>
      <c r="BH119" s="11"/>
      <c r="BJ119" s="41"/>
      <c r="BK119" s="41">
        <f t="shared" si="9"/>
        <v>0</v>
      </c>
      <c r="BL119">
        <f t="shared" si="15"/>
        <v>0</v>
      </c>
      <c r="BM119" t="e">
        <f t="shared" si="16"/>
        <v>#DIV/0!</v>
      </c>
      <c r="BN119">
        <f>+K119*2</f>
        <v>0</v>
      </c>
    </row>
    <row r="120" spans="1:66" x14ac:dyDescent="0.25">
      <c r="A120">
        <f t="shared" ref="A120:A183" si="17">+A119+1</f>
        <v>67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238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E120" s="10"/>
      <c r="AF120" s="32"/>
      <c r="AG120" s="10"/>
      <c r="AH120" s="32"/>
      <c r="AI120" s="10"/>
      <c r="AJ120" s="32"/>
      <c r="AK120" s="10"/>
      <c r="AL120" s="32"/>
      <c r="AM120" s="10"/>
      <c r="AN120" s="32"/>
      <c r="AO120" s="10"/>
      <c r="AP120" s="242"/>
      <c r="AQ120" s="10"/>
      <c r="AR120" s="32"/>
      <c r="AS120" s="10"/>
      <c r="AT120" s="242"/>
      <c r="AU120" s="10"/>
      <c r="AV120" s="242"/>
      <c r="AW120" s="10"/>
      <c r="AX120" s="245"/>
      <c r="AY120" s="10"/>
      <c r="AZ120" s="242"/>
      <c r="BA120" s="10"/>
      <c r="BB120" s="245"/>
      <c r="BC120" s="10"/>
      <c r="BD120" s="245"/>
      <c r="BE120" s="10"/>
      <c r="BF120" s="11"/>
      <c r="BG120" s="10"/>
      <c r="BH120" s="11"/>
      <c r="BJ120" s="41"/>
      <c r="BK120" s="41">
        <f t="shared" si="9"/>
        <v>0</v>
      </c>
      <c r="BL120">
        <f t="shared" si="15"/>
        <v>0</v>
      </c>
      <c r="BM120" t="e">
        <f t="shared" si="16"/>
        <v>#DIV/0!</v>
      </c>
      <c r="BN120">
        <f>+K120*2</f>
        <v>0</v>
      </c>
    </row>
    <row r="121" spans="1:66" x14ac:dyDescent="0.25">
      <c r="A121">
        <f t="shared" si="17"/>
        <v>68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238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  <c r="AE121" s="10"/>
      <c r="AF121" s="32"/>
      <c r="AG121" s="10"/>
      <c r="AH121" s="32"/>
      <c r="AI121" s="10"/>
      <c r="AJ121" s="32"/>
      <c r="AK121" s="10"/>
      <c r="AL121" s="32"/>
      <c r="AM121" s="10"/>
      <c r="AN121" s="32"/>
      <c r="AO121" s="10"/>
      <c r="AP121" s="242"/>
      <c r="AQ121" s="10"/>
      <c r="AR121" s="32"/>
      <c r="AS121" s="10"/>
      <c r="AT121" s="242"/>
      <c r="AU121" s="10"/>
      <c r="AV121" s="242"/>
      <c r="AW121" s="10"/>
      <c r="AX121" s="245"/>
      <c r="AY121" s="10"/>
      <c r="AZ121" s="242"/>
      <c r="BA121" s="10"/>
      <c r="BB121" s="245"/>
      <c r="BC121" s="10"/>
      <c r="BD121" s="245"/>
      <c r="BE121" s="10"/>
      <c r="BF121" s="11"/>
      <c r="BG121" s="10"/>
      <c r="BH121" s="11"/>
      <c r="BJ121" s="41"/>
      <c r="BK121" s="41">
        <f t="shared" si="9"/>
        <v>0</v>
      </c>
      <c r="BL121">
        <f t="shared" si="15"/>
        <v>0</v>
      </c>
      <c r="BM121" t="e">
        <f t="shared" si="16"/>
        <v>#DIV/0!</v>
      </c>
      <c r="BN121">
        <f>+K121*2</f>
        <v>0</v>
      </c>
    </row>
    <row r="122" spans="1:66" x14ac:dyDescent="0.25">
      <c r="A122">
        <f t="shared" si="17"/>
        <v>69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238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  <c r="AE122" s="10"/>
      <c r="AF122" s="32"/>
      <c r="AG122" s="10"/>
      <c r="AH122" s="32"/>
      <c r="AI122" s="10"/>
      <c r="AJ122" s="32"/>
      <c r="AK122" s="10"/>
      <c r="AL122" s="32"/>
      <c r="AM122" s="10"/>
      <c r="AN122" s="32"/>
      <c r="AO122" s="10"/>
      <c r="AP122" s="242"/>
      <c r="AQ122" s="10"/>
      <c r="AR122" s="32"/>
      <c r="AS122" s="10"/>
      <c r="AT122" s="242"/>
      <c r="AU122" s="10"/>
      <c r="AV122" s="242"/>
      <c r="AW122" s="10"/>
      <c r="AX122" s="242"/>
      <c r="AY122" s="10"/>
      <c r="AZ122" s="242"/>
      <c r="BA122" s="10"/>
      <c r="BB122" s="245"/>
      <c r="BC122" s="10"/>
      <c r="BD122" s="245"/>
      <c r="BE122" s="10"/>
      <c r="BF122" s="11"/>
      <c r="BG122" s="10"/>
      <c r="BH122" s="11"/>
      <c r="BJ122" s="41"/>
      <c r="BK122" s="41">
        <f t="shared" si="9"/>
        <v>0</v>
      </c>
      <c r="BL122">
        <f t="shared" si="15"/>
        <v>0</v>
      </c>
      <c r="BM122" t="e">
        <f t="shared" si="16"/>
        <v>#DIV/0!</v>
      </c>
      <c r="BN122">
        <f>+K122*2</f>
        <v>0</v>
      </c>
    </row>
    <row r="123" spans="1:66" x14ac:dyDescent="0.25">
      <c r="A123">
        <f t="shared" si="17"/>
        <v>70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  <c r="AE123" s="10"/>
      <c r="AF123" s="32"/>
      <c r="AG123" s="10"/>
      <c r="AH123" s="32"/>
      <c r="AI123" s="10"/>
      <c r="AJ123" s="32"/>
      <c r="AK123" s="10"/>
      <c r="AL123" s="32"/>
      <c r="AM123" s="10"/>
      <c r="AN123" s="32"/>
      <c r="AO123" s="10"/>
      <c r="AP123" s="242"/>
      <c r="AQ123" s="10"/>
      <c r="AR123" s="32"/>
      <c r="AS123" s="10"/>
      <c r="AT123" s="242"/>
      <c r="AU123" s="10"/>
      <c r="AV123" s="242"/>
      <c r="AW123" s="10"/>
      <c r="AX123" s="242"/>
      <c r="AY123" s="10"/>
      <c r="AZ123" s="242"/>
      <c r="BA123" s="10"/>
      <c r="BB123" s="245"/>
      <c r="BC123" s="10"/>
      <c r="BD123" s="245"/>
      <c r="BE123" s="10"/>
      <c r="BF123" s="11"/>
      <c r="BG123" s="10"/>
      <c r="BH123" s="11"/>
      <c r="BJ123" s="41"/>
      <c r="BK123" s="41">
        <f t="shared" si="9"/>
        <v>0</v>
      </c>
      <c r="BL123">
        <f t="shared" si="15"/>
        <v>0</v>
      </c>
      <c r="BM123" t="e">
        <f t="shared" si="16"/>
        <v>#DIV/0!</v>
      </c>
      <c r="BN123">
        <f>+K123</f>
        <v>0</v>
      </c>
    </row>
    <row r="124" spans="1:66" x14ac:dyDescent="0.25">
      <c r="A124">
        <f t="shared" si="17"/>
        <v>71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  <c r="AE124" s="10"/>
      <c r="AF124" s="32"/>
      <c r="AG124" s="10"/>
      <c r="AH124" s="32"/>
      <c r="AI124" s="10"/>
      <c r="AJ124" s="32"/>
      <c r="AK124" s="10"/>
      <c r="AL124" s="32"/>
      <c r="AM124" s="10"/>
      <c r="AN124" s="32"/>
      <c r="AO124" s="10"/>
      <c r="AP124" s="242"/>
      <c r="AQ124" s="10"/>
      <c r="AR124" s="32"/>
      <c r="AS124" s="10"/>
      <c r="AT124" s="242"/>
      <c r="AU124" s="10"/>
      <c r="AV124" s="242"/>
      <c r="AW124" s="10"/>
      <c r="AX124" s="245"/>
      <c r="AY124" s="10"/>
      <c r="AZ124" s="242"/>
      <c r="BA124" s="10"/>
      <c r="BB124" s="245"/>
      <c r="BC124" s="10"/>
      <c r="BD124" s="245"/>
      <c r="BE124" s="10"/>
      <c r="BF124" s="11"/>
      <c r="BG124" s="10"/>
      <c r="BH124" s="11"/>
      <c r="BJ124" s="41"/>
      <c r="BK124" s="41">
        <f t="shared" si="9"/>
        <v>0</v>
      </c>
      <c r="BL124">
        <f t="shared" si="15"/>
        <v>0</v>
      </c>
      <c r="BM124" t="e">
        <f t="shared" si="16"/>
        <v>#DIV/0!</v>
      </c>
      <c r="BN124">
        <f>+K124</f>
        <v>0</v>
      </c>
    </row>
    <row r="125" spans="1:66" x14ac:dyDescent="0.25">
      <c r="A125">
        <f t="shared" si="17"/>
        <v>72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238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  <c r="AE125" s="10"/>
      <c r="AF125" s="32"/>
      <c r="AG125" s="10"/>
      <c r="AH125" s="32"/>
      <c r="AI125" s="10"/>
      <c r="AJ125" s="32"/>
      <c r="AK125" s="10"/>
      <c r="AL125" s="32"/>
      <c r="AM125" s="10"/>
      <c r="AN125" s="32"/>
      <c r="AO125" s="10"/>
      <c r="AP125" s="242"/>
      <c r="AQ125" s="10"/>
      <c r="AR125" s="32"/>
      <c r="AS125" s="10"/>
      <c r="AT125" s="242"/>
      <c r="AU125" s="10"/>
      <c r="AV125" s="242"/>
      <c r="AW125" s="10"/>
      <c r="AX125" s="245"/>
      <c r="AY125" s="10"/>
      <c r="AZ125" s="242"/>
      <c r="BA125" s="10"/>
      <c r="BB125" s="245"/>
      <c r="BC125" s="10"/>
      <c r="BD125" s="245"/>
      <c r="BE125" s="10"/>
      <c r="BF125" s="11"/>
      <c r="BG125" s="10"/>
      <c r="BH125" s="11"/>
      <c r="BJ125" s="41"/>
      <c r="BK125" s="41">
        <f t="shared" si="9"/>
        <v>0</v>
      </c>
      <c r="BL125">
        <f t="shared" si="15"/>
        <v>0</v>
      </c>
      <c r="BM125" t="e">
        <f t="shared" si="16"/>
        <v>#DIV/0!</v>
      </c>
      <c r="BN125">
        <f>+K125*2</f>
        <v>0</v>
      </c>
    </row>
    <row r="126" spans="1:66" x14ac:dyDescent="0.25">
      <c r="A126">
        <f t="shared" si="17"/>
        <v>73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  <c r="AE126" s="10"/>
      <c r="AF126" s="32"/>
      <c r="AG126" s="10"/>
      <c r="AH126" s="32"/>
      <c r="AI126" s="10"/>
      <c r="AJ126" s="32"/>
      <c r="AK126" s="10"/>
      <c r="AL126" s="32"/>
      <c r="AM126" s="10"/>
      <c r="AN126" s="32"/>
      <c r="AO126" s="10"/>
      <c r="AP126" s="242"/>
      <c r="AQ126" s="10"/>
      <c r="AR126" s="32"/>
      <c r="AS126" s="10"/>
      <c r="AT126" s="242"/>
      <c r="AU126" s="10"/>
      <c r="AV126" s="242"/>
      <c r="AW126" s="10"/>
      <c r="AX126" s="245"/>
      <c r="AY126" s="10"/>
      <c r="AZ126" s="242"/>
      <c r="BA126" s="10"/>
      <c r="BB126" s="245"/>
      <c r="BC126" s="10"/>
      <c r="BD126" s="245"/>
      <c r="BE126" s="10"/>
      <c r="BF126" s="11"/>
      <c r="BG126" s="10"/>
      <c r="BH126" s="11"/>
      <c r="BJ126" s="41"/>
      <c r="BK126" s="41">
        <f t="shared" si="9"/>
        <v>0</v>
      </c>
      <c r="BL126">
        <f t="shared" si="15"/>
        <v>0</v>
      </c>
    </row>
    <row r="127" spans="1:66" x14ac:dyDescent="0.25">
      <c r="A127">
        <f t="shared" si="17"/>
        <v>74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  <c r="AE127" s="10"/>
      <c r="AF127" s="32"/>
      <c r="AG127" s="10"/>
      <c r="AH127" s="32"/>
      <c r="AI127" s="10"/>
      <c r="AJ127" s="32"/>
      <c r="AK127" s="10"/>
      <c r="AL127" s="32"/>
      <c r="AM127" s="10"/>
      <c r="AN127" s="32"/>
      <c r="AO127" s="10"/>
      <c r="AP127" s="242"/>
      <c r="AQ127" s="10"/>
      <c r="AR127" s="32"/>
      <c r="AS127" s="10"/>
      <c r="AT127" s="242"/>
      <c r="AU127" s="10"/>
      <c r="AV127" s="242"/>
      <c r="AW127" s="10"/>
      <c r="AX127" s="245"/>
      <c r="AY127" s="10"/>
      <c r="AZ127" s="242"/>
      <c r="BA127" s="10"/>
      <c r="BB127" s="245"/>
      <c r="BC127" s="10"/>
      <c r="BD127" s="245"/>
      <c r="BE127" s="10"/>
      <c r="BF127" s="11"/>
      <c r="BG127" s="10"/>
      <c r="BH127" s="11"/>
      <c r="BJ127" s="41"/>
      <c r="BK127" s="41">
        <f t="shared" si="9"/>
        <v>0</v>
      </c>
      <c r="BL127">
        <f t="shared" si="15"/>
        <v>0</v>
      </c>
      <c r="BM127" t="e">
        <f>+BK127/BL127</f>
        <v>#DIV/0!</v>
      </c>
      <c r="BN127">
        <f>+K127*2</f>
        <v>0</v>
      </c>
    </row>
    <row r="128" spans="1:66" x14ac:dyDescent="0.25">
      <c r="A128">
        <f t="shared" si="17"/>
        <v>75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  <c r="AE128" s="10"/>
      <c r="AF128" s="32"/>
      <c r="AG128" s="10"/>
      <c r="AH128" s="32"/>
      <c r="AI128" s="10"/>
      <c r="AJ128" s="32"/>
      <c r="AK128" s="10"/>
      <c r="AL128" s="32"/>
      <c r="AM128" s="10"/>
      <c r="AN128" s="32"/>
      <c r="AO128" s="10"/>
      <c r="AP128" s="242"/>
      <c r="AQ128" s="10"/>
      <c r="AR128" s="32"/>
      <c r="AS128" s="10"/>
      <c r="AT128" s="242"/>
      <c r="AU128" s="10"/>
      <c r="AV128" s="242"/>
      <c r="AW128" s="10"/>
      <c r="AX128" s="245"/>
      <c r="AY128" s="10"/>
      <c r="AZ128" s="242"/>
      <c r="BA128" s="10"/>
      <c r="BB128" s="245"/>
      <c r="BC128" s="10"/>
      <c r="BD128" s="245"/>
      <c r="BE128" s="10"/>
      <c r="BF128" s="11"/>
      <c r="BG128" s="10"/>
      <c r="BH128" s="11"/>
      <c r="BJ128" s="41"/>
      <c r="BK128" s="41">
        <f t="shared" si="9"/>
        <v>0</v>
      </c>
      <c r="BL128">
        <f>COUNT(C128:BH128)/2</f>
        <v>0</v>
      </c>
      <c r="BM128" t="e">
        <f>+BK128/BL128</f>
        <v>#DIV/0!</v>
      </c>
      <c r="BN128">
        <f>+K128*2</f>
        <v>0</v>
      </c>
    </row>
    <row r="129" spans="1:66" x14ac:dyDescent="0.25">
      <c r="A129">
        <f t="shared" si="17"/>
        <v>76</v>
      </c>
      <c r="B129" s="6"/>
      <c r="C129" s="10"/>
      <c r="D129" s="32"/>
      <c r="E129" s="10"/>
      <c r="F129" s="32"/>
      <c r="G129" s="10"/>
      <c r="H129" s="32"/>
      <c r="I129" s="10"/>
      <c r="J129" s="32"/>
      <c r="K129" s="10"/>
      <c r="L129" s="32"/>
      <c r="M129" s="10"/>
      <c r="N129" s="32"/>
      <c r="O129" s="10"/>
      <c r="P129" s="32"/>
      <c r="Q129" s="10"/>
      <c r="R129" s="32"/>
      <c r="S129" s="10"/>
      <c r="T129" s="32"/>
      <c r="U129" s="10"/>
      <c r="V129" s="32"/>
      <c r="W129" s="10"/>
      <c r="X129" s="32"/>
      <c r="Y129" s="10"/>
      <c r="Z129" s="32"/>
      <c r="AA129" s="10"/>
      <c r="AB129" s="32"/>
      <c r="AC129" s="10"/>
      <c r="AD129" s="32"/>
      <c r="AE129" s="10"/>
      <c r="AF129" s="32"/>
      <c r="AG129" s="10"/>
      <c r="AH129" s="32"/>
      <c r="AI129" s="10"/>
      <c r="AJ129" s="32"/>
      <c r="AK129" s="10"/>
      <c r="AL129" s="32"/>
      <c r="AM129" s="10"/>
      <c r="AN129" s="32"/>
      <c r="AO129" s="10"/>
      <c r="AP129" s="242"/>
      <c r="AQ129" s="10"/>
      <c r="AR129" s="32"/>
      <c r="AS129" s="10"/>
      <c r="AT129" s="242"/>
      <c r="AU129" s="10"/>
      <c r="AV129" s="242"/>
      <c r="AW129" s="10"/>
      <c r="AX129" s="245"/>
      <c r="AY129" s="10"/>
      <c r="AZ129" s="242"/>
      <c r="BA129" s="10"/>
      <c r="BB129" s="245"/>
      <c r="BC129" s="10"/>
      <c r="BD129" s="245"/>
      <c r="BE129" s="10"/>
      <c r="BF129" s="11"/>
      <c r="BG129" s="10"/>
      <c r="BH129" s="11"/>
      <c r="BJ129" s="41"/>
      <c r="BK129" s="41">
        <f t="shared" si="9"/>
        <v>0</v>
      </c>
      <c r="BL129">
        <f>COUNT(C129:BH129)/2</f>
        <v>0</v>
      </c>
      <c r="BM129" t="e">
        <f>+BK129/BL129</f>
        <v>#DIV/0!</v>
      </c>
      <c r="BN129">
        <f>+K129*2</f>
        <v>0</v>
      </c>
    </row>
    <row r="130" spans="1:66" x14ac:dyDescent="0.25">
      <c r="A130">
        <f t="shared" si="17"/>
        <v>77</v>
      </c>
      <c r="B130" s="6"/>
      <c r="C130" s="10"/>
      <c r="D130" s="32"/>
      <c r="E130" s="10"/>
      <c r="F130" s="32"/>
      <c r="G130" s="10"/>
      <c r="H130" s="32"/>
      <c r="I130" s="10"/>
      <c r="J130" s="32"/>
      <c r="K130" s="10"/>
      <c r="L130" s="32"/>
      <c r="M130" s="10"/>
      <c r="N130" s="32"/>
      <c r="O130" s="10"/>
      <c r="P130" s="32"/>
      <c r="Q130" s="10"/>
      <c r="R130" s="32"/>
      <c r="S130" s="10"/>
      <c r="T130" s="32"/>
      <c r="U130" s="10"/>
      <c r="V130" s="32"/>
      <c r="W130" s="10"/>
      <c r="X130" s="32"/>
      <c r="Y130" s="10"/>
      <c r="Z130" s="32"/>
      <c r="AA130" s="10"/>
      <c r="AB130" s="32"/>
      <c r="AC130" s="10"/>
      <c r="AD130" s="32"/>
      <c r="AE130" s="10"/>
      <c r="AF130" s="32"/>
      <c r="AG130" s="10"/>
      <c r="AH130" s="32"/>
      <c r="AI130" s="10"/>
      <c r="AJ130" s="32"/>
      <c r="AK130" s="10"/>
      <c r="AL130" s="32"/>
      <c r="AM130" s="10"/>
      <c r="AN130" s="32"/>
      <c r="AO130" s="10"/>
      <c r="AP130" s="242"/>
      <c r="AQ130" s="10"/>
      <c r="AR130" s="32"/>
      <c r="AS130" s="10"/>
      <c r="AT130" s="242"/>
      <c r="AU130" s="10"/>
      <c r="AV130" s="242"/>
      <c r="AW130" s="10"/>
      <c r="AX130" s="245"/>
      <c r="AY130" s="10"/>
      <c r="AZ130" s="242"/>
      <c r="BA130" s="10"/>
      <c r="BB130" s="245"/>
      <c r="BC130" s="10"/>
      <c r="BD130" s="245"/>
      <c r="BE130" s="10"/>
      <c r="BF130" s="11"/>
      <c r="BG130" s="10"/>
      <c r="BH130" s="11"/>
      <c r="BJ130" s="41"/>
      <c r="BK130" s="41">
        <f t="shared" si="9"/>
        <v>0</v>
      </c>
      <c r="BL130">
        <f t="shared" ref="BL130:BL193" si="18">COUNT(C130:BH130)/2</f>
        <v>0</v>
      </c>
      <c r="BM130" t="e">
        <f>+BK130/BL130</f>
        <v>#DIV/0!</v>
      </c>
      <c r="BN130">
        <f>+K130*2</f>
        <v>0</v>
      </c>
    </row>
    <row r="131" spans="1:66" x14ac:dyDescent="0.25">
      <c r="A131">
        <f t="shared" si="17"/>
        <v>78</v>
      </c>
      <c r="B131" s="6"/>
      <c r="C131" s="10"/>
      <c r="D131" s="32"/>
      <c r="E131" s="10"/>
      <c r="F131" s="32"/>
      <c r="G131" s="10"/>
      <c r="H131" s="32"/>
      <c r="I131" s="10"/>
      <c r="J131" s="32"/>
      <c r="K131" s="10"/>
      <c r="L131" s="32"/>
      <c r="M131" s="10"/>
      <c r="N131" s="32"/>
      <c r="O131" s="10"/>
      <c r="P131" s="32"/>
      <c r="Q131" s="10"/>
      <c r="R131" s="32"/>
      <c r="S131" s="10"/>
      <c r="T131" s="32"/>
      <c r="U131" s="10"/>
      <c r="V131" s="32"/>
      <c r="W131" s="10"/>
      <c r="X131" s="32"/>
      <c r="Y131" s="10"/>
      <c r="Z131" s="32"/>
      <c r="AA131" s="10"/>
      <c r="AB131" s="32"/>
      <c r="AC131" s="10"/>
      <c r="AD131" s="32"/>
      <c r="AE131" s="10"/>
      <c r="AF131" s="32"/>
      <c r="AG131" s="10"/>
      <c r="AH131" s="32"/>
      <c r="AI131" s="10"/>
      <c r="AJ131" s="32"/>
      <c r="AK131" s="10"/>
      <c r="AL131" s="32"/>
      <c r="AM131" s="10"/>
      <c r="AN131" s="32"/>
      <c r="AO131" s="10"/>
      <c r="AP131" s="242"/>
      <c r="AQ131" s="10"/>
      <c r="AR131" s="32"/>
      <c r="AS131" s="10"/>
      <c r="AT131" s="242"/>
      <c r="AU131" s="10"/>
      <c r="AV131" s="242"/>
      <c r="AW131" s="10"/>
      <c r="AX131" s="245"/>
      <c r="AY131" s="10"/>
      <c r="AZ131" s="242"/>
      <c r="BA131" s="10"/>
      <c r="BB131" s="245"/>
      <c r="BC131" s="10"/>
      <c r="BD131" s="245"/>
      <c r="BE131" s="10"/>
      <c r="BF131" s="11"/>
      <c r="BG131" s="10"/>
      <c r="BH131" s="11"/>
      <c r="BJ131" s="41"/>
      <c r="BK131" s="41">
        <f t="shared" si="9"/>
        <v>0</v>
      </c>
      <c r="BL131">
        <f t="shared" si="18"/>
        <v>0</v>
      </c>
      <c r="BM131" t="e">
        <f>+BK131/BL131</f>
        <v>#DIV/0!</v>
      </c>
      <c r="BN131">
        <f>+K131</f>
        <v>0</v>
      </c>
    </row>
    <row r="132" spans="1:66" x14ac:dyDescent="0.25">
      <c r="A132">
        <f t="shared" si="17"/>
        <v>79</v>
      </c>
      <c r="B132" s="6"/>
      <c r="C132" s="10"/>
      <c r="D132" s="32"/>
      <c r="E132" s="10"/>
      <c r="F132" s="32"/>
      <c r="G132" s="10"/>
      <c r="H132" s="32"/>
      <c r="I132" s="10"/>
      <c r="J132" s="32"/>
      <c r="K132" s="94"/>
      <c r="L132" s="32"/>
      <c r="M132" s="10"/>
      <c r="N132" s="32"/>
      <c r="O132" s="10"/>
      <c r="P132" s="32"/>
      <c r="Q132" s="10"/>
      <c r="R132" s="32"/>
      <c r="S132" s="10"/>
      <c r="T132" s="32"/>
      <c r="U132" s="10"/>
      <c r="V132" s="32"/>
      <c r="W132" s="10"/>
      <c r="X132" s="32"/>
      <c r="Y132" s="10"/>
      <c r="Z132" s="32"/>
      <c r="AA132" s="10"/>
      <c r="AB132" s="32"/>
      <c r="AC132" s="10"/>
      <c r="AD132" s="32"/>
      <c r="AE132" s="10"/>
      <c r="AF132" s="32"/>
      <c r="AG132" s="10"/>
      <c r="AH132" s="32"/>
      <c r="AI132" s="10"/>
      <c r="AJ132" s="32"/>
      <c r="AK132" s="10"/>
      <c r="AL132" s="32"/>
      <c r="AM132" s="10"/>
      <c r="AN132" s="32"/>
      <c r="AO132" s="10"/>
      <c r="AP132" s="242"/>
      <c r="AQ132" s="10"/>
      <c r="AR132" s="32"/>
      <c r="AS132" s="10"/>
      <c r="AT132" s="242"/>
      <c r="AU132" s="10"/>
      <c r="AV132" s="242"/>
      <c r="AW132" s="10"/>
      <c r="AX132" s="245"/>
      <c r="AY132" s="10"/>
      <c r="AZ132" s="242"/>
      <c r="BA132" s="10"/>
      <c r="BB132" s="245"/>
      <c r="BC132" s="10"/>
      <c r="BD132" s="245"/>
      <c r="BE132" s="10"/>
      <c r="BF132" s="11"/>
      <c r="BG132" s="10"/>
      <c r="BH132" s="11"/>
      <c r="BJ132" s="41"/>
      <c r="BK132" s="41">
        <f t="shared" si="9"/>
        <v>0</v>
      </c>
      <c r="BL132">
        <f t="shared" si="18"/>
        <v>0</v>
      </c>
      <c r="BN132" s="39"/>
    </row>
    <row r="133" spans="1:66" x14ac:dyDescent="0.25">
      <c r="A133">
        <f t="shared" si="17"/>
        <v>80</v>
      </c>
      <c r="B133" s="6"/>
      <c r="C133" s="10"/>
      <c r="D133" s="32"/>
      <c r="E133" s="10"/>
      <c r="F133" s="32"/>
      <c r="G133" s="10"/>
      <c r="H133" s="32"/>
      <c r="I133" s="10"/>
      <c r="J133" s="32"/>
      <c r="K133" s="10"/>
      <c r="L133" s="238"/>
      <c r="M133" s="10"/>
      <c r="N133" s="32"/>
      <c r="O133" s="10"/>
      <c r="P133" s="32"/>
      <c r="Q133" s="10"/>
      <c r="R133" s="32"/>
      <c r="S133" s="10"/>
      <c r="T133" s="32"/>
      <c r="U133" s="10"/>
      <c r="V133" s="32"/>
      <c r="W133" s="10"/>
      <c r="X133" s="32"/>
      <c r="Y133" s="10"/>
      <c r="Z133" s="32"/>
      <c r="AA133" s="10"/>
      <c r="AB133" s="32"/>
      <c r="AC133" s="10"/>
      <c r="AD133" s="32"/>
      <c r="AE133" s="10"/>
      <c r="AF133" s="32"/>
      <c r="AG133" s="10"/>
      <c r="AH133" s="32"/>
      <c r="AI133" s="10"/>
      <c r="AJ133" s="32"/>
      <c r="AK133" s="10"/>
      <c r="AL133" s="32"/>
      <c r="AM133" s="10"/>
      <c r="AN133" s="32"/>
      <c r="AO133" s="10"/>
      <c r="AP133" s="242"/>
      <c r="AQ133" s="10"/>
      <c r="AR133" s="32"/>
      <c r="AS133" s="10"/>
      <c r="AT133" s="242"/>
      <c r="AU133" s="10"/>
      <c r="AV133" s="242"/>
      <c r="AW133" s="10"/>
      <c r="AX133" s="245"/>
      <c r="AY133" s="10"/>
      <c r="AZ133" s="242"/>
      <c r="BA133" s="10"/>
      <c r="BB133" s="245"/>
      <c r="BC133" s="10"/>
      <c r="BD133" s="245"/>
      <c r="BE133" s="10"/>
      <c r="BF133" s="11"/>
      <c r="BG133" s="10"/>
      <c r="BH133" s="11"/>
      <c r="BJ133" s="41"/>
      <c r="BK133" s="41">
        <f t="shared" si="9"/>
        <v>0</v>
      </c>
      <c r="BL133">
        <f t="shared" si="18"/>
        <v>0</v>
      </c>
      <c r="BM133" t="e">
        <f>+BK133/BL133</f>
        <v>#DIV/0!</v>
      </c>
      <c r="BN133">
        <f>+K133*2</f>
        <v>0</v>
      </c>
    </row>
    <row r="134" spans="1:66" x14ac:dyDescent="0.25">
      <c r="A134">
        <f t="shared" si="17"/>
        <v>81</v>
      </c>
      <c r="B134" s="6"/>
      <c r="C134" s="10"/>
      <c r="D134" s="32"/>
      <c r="E134" s="10"/>
      <c r="F134" s="32"/>
      <c r="G134" s="10"/>
      <c r="H134" s="32"/>
      <c r="I134" s="10"/>
      <c r="J134" s="32"/>
      <c r="K134" s="10"/>
      <c r="L134" s="32"/>
      <c r="M134" s="10"/>
      <c r="N134" s="32"/>
      <c r="O134" s="10"/>
      <c r="P134" s="32"/>
      <c r="Q134" s="10"/>
      <c r="R134" s="32"/>
      <c r="S134" s="10"/>
      <c r="T134" s="32"/>
      <c r="U134" s="10"/>
      <c r="V134" s="32"/>
      <c r="W134" s="10"/>
      <c r="X134" s="32"/>
      <c r="Y134" s="10"/>
      <c r="Z134" s="32"/>
      <c r="AA134" s="10"/>
      <c r="AB134" s="32"/>
      <c r="AC134" s="10"/>
      <c r="AD134" s="32"/>
      <c r="AE134" s="10"/>
      <c r="AF134" s="32"/>
      <c r="AG134" s="10"/>
      <c r="AH134" s="32"/>
      <c r="AI134" s="10"/>
      <c r="AJ134" s="32"/>
      <c r="AK134" s="10"/>
      <c r="AL134" s="32"/>
      <c r="AM134" s="10"/>
      <c r="AN134" s="32"/>
      <c r="AO134" s="10"/>
      <c r="AP134" s="242"/>
      <c r="AQ134" s="10"/>
      <c r="AR134" s="32"/>
      <c r="AS134" s="10"/>
      <c r="AT134" s="242"/>
      <c r="AU134" s="10"/>
      <c r="AV134" s="242"/>
      <c r="AW134" s="10"/>
      <c r="AX134" s="245"/>
      <c r="AY134" s="10"/>
      <c r="AZ134" s="242"/>
      <c r="BA134" s="10"/>
      <c r="BB134" s="245"/>
      <c r="BC134" s="10"/>
      <c r="BD134" s="245"/>
      <c r="BE134" s="10"/>
      <c r="BF134" s="11"/>
      <c r="BG134" s="10"/>
      <c r="BH134" s="11"/>
      <c r="BJ134" s="41"/>
      <c r="BK134" s="41">
        <f t="shared" ref="BK134:BK197" si="19">+AI134+AE134+Y134+W134+U134+S134+Q134+O134+M134+I134+G134+E134+C134+AG134+K134+BG134+BN134+AA134+AC134+AK134+AM134+AO134+AW134+BE134+BC134+BA134+AY134+AU134+AS134+AQ134</f>
        <v>0</v>
      </c>
      <c r="BL134">
        <f t="shared" si="18"/>
        <v>0</v>
      </c>
    </row>
    <row r="135" spans="1:66" x14ac:dyDescent="0.25">
      <c r="A135">
        <f t="shared" si="17"/>
        <v>82</v>
      </c>
      <c r="B135" s="6"/>
      <c r="C135" s="10"/>
      <c r="D135" s="32"/>
      <c r="E135" s="10"/>
      <c r="F135" s="32"/>
      <c r="G135" s="10"/>
      <c r="H135" s="32"/>
      <c r="I135" s="10"/>
      <c r="J135" s="32"/>
      <c r="K135" s="10"/>
      <c r="L135" s="32"/>
      <c r="M135" s="10"/>
      <c r="N135" s="32"/>
      <c r="O135" s="10"/>
      <c r="P135" s="32"/>
      <c r="Q135" s="10"/>
      <c r="R135" s="32"/>
      <c r="S135" s="10"/>
      <c r="T135" s="32"/>
      <c r="U135" s="10"/>
      <c r="V135" s="32"/>
      <c r="W135" s="10"/>
      <c r="X135" s="32"/>
      <c r="Y135" s="10"/>
      <c r="Z135" s="32"/>
      <c r="AA135" s="10"/>
      <c r="AB135" s="32"/>
      <c r="AC135" s="10"/>
      <c r="AD135" s="32"/>
      <c r="AE135" s="10"/>
      <c r="AF135" s="32"/>
      <c r="AG135" s="10"/>
      <c r="AH135" s="32"/>
      <c r="AI135" s="10"/>
      <c r="AJ135" s="32"/>
      <c r="AK135" s="10"/>
      <c r="AL135" s="32"/>
      <c r="AM135" s="10"/>
      <c r="AN135" s="32"/>
      <c r="AO135" s="10"/>
      <c r="AP135" s="242"/>
      <c r="AQ135" s="10"/>
      <c r="AR135" s="32"/>
      <c r="AS135" s="10"/>
      <c r="AT135" s="242"/>
      <c r="AU135" s="10"/>
      <c r="AV135" s="242"/>
      <c r="AW135" s="10"/>
      <c r="AX135" s="245"/>
      <c r="AY135" s="10"/>
      <c r="AZ135" s="242"/>
      <c r="BA135" s="10"/>
      <c r="BB135" s="245"/>
      <c r="BC135" s="10"/>
      <c r="BD135" s="245"/>
      <c r="BE135" s="10"/>
      <c r="BF135" s="11"/>
      <c r="BG135" s="10"/>
      <c r="BH135" s="11"/>
      <c r="BJ135" s="41"/>
      <c r="BK135" s="41">
        <f t="shared" si="19"/>
        <v>0</v>
      </c>
      <c r="BL135">
        <f t="shared" si="18"/>
        <v>0</v>
      </c>
      <c r="BM135" t="e">
        <f>+BK135/BL135</f>
        <v>#DIV/0!</v>
      </c>
      <c r="BN135">
        <f>+K135</f>
        <v>0</v>
      </c>
    </row>
    <row r="136" spans="1:66" x14ac:dyDescent="0.25">
      <c r="A136">
        <f t="shared" si="17"/>
        <v>83</v>
      </c>
      <c r="B136" s="6"/>
      <c r="C136" s="10"/>
      <c r="D136" s="32"/>
      <c r="E136" s="10"/>
      <c r="F136" s="32"/>
      <c r="G136" s="10"/>
      <c r="H136" s="32"/>
      <c r="I136" s="10"/>
      <c r="J136" s="32"/>
      <c r="K136" s="10"/>
      <c r="L136" s="238"/>
      <c r="M136" s="10"/>
      <c r="N136" s="32"/>
      <c r="O136" s="10"/>
      <c r="P136" s="32"/>
      <c r="Q136" s="10"/>
      <c r="R136" s="32"/>
      <c r="S136" s="10"/>
      <c r="T136" s="32"/>
      <c r="U136" s="10"/>
      <c r="V136" s="32"/>
      <c r="W136" s="10"/>
      <c r="X136" s="32"/>
      <c r="Y136" s="10"/>
      <c r="Z136" s="32"/>
      <c r="AA136" s="10"/>
      <c r="AB136" s="32"/>
      <c r="AC136" s="10"/>
      <c r="AD136" s="32"/>
      <c r="AE136" s="10"/>
      <c r="AF136" s="32"/>
      <c r="AG136" s="10"/>
      <c r="AH136" s="32"/>
      <c r="AI136" s="10"/>
      <c r="AJ136" s="32"/>
      <c r="AK136" s="10"/>
      <c r="AL136" s="32"/>
      <c r="AM136" s="10"/>
      <c r="AN136" s="32"/>
      <c r="AO136" s="10"/>
      <c r="AP136" s="242"/>
      <c r="AQ136" s="10"/>
      <c r="AR136" s="32"/>
      <c r="AS136" s="10"/>
      <c r="AT136" s="242"/>
      <c r="AU136" s="10"/>
      <c r="AV136" s="242"/>
      <c r="AW136" s="10"/>
      <c r="AX136" s="245"/>
      <c r="AY136" s="10"/>
      <c r="AZ136" s="242"/>
      <c r="BA136" s="10"/>
      <c r="BB136" s="245"/>
      <c r="BC136" s="10"/>
      <c r="BD136" s="245"/>
      <c r="BE136" s="10"/>
      <c r="BF136" s="11"/>
      <c r="BG136" s="10"/>
      <c r="BH136" s="11"/>
      <c r="BJ136" s="41"/>
      <c r="BK136" s="41">
        <f t="shared" si="19"/>
        <v>0</v>
      </c>
      <c r="BL136">
        <f t="shared" si="18"/>
        <v>0</v>
      </c>
      <c r="BM136" t="e">
        <f>+BK136/BL136</f>
        <v>#DIV/0!</v>
      </c>
      <c r="BN136">
        <f>+K136*2</f>
        <v>0</v>
      </c>
    </row>
    <row r="137" spans="1:66" x14ac:dyDescent="0.25">
      <c r="A137">
        <f t="shared" si="17"/>
        <v>84</v>
      </c>
      <c r="B137" s="6"/>
      <c r="C137" s="10"/>
      <c r="D137" s="32"/>
      <c r="E137" s="10"/>
      <c r="F137" s="32"/>
      <c r="G137" s="10"/>
      <c r="H137" s="32"/>
      <c r="I137" s="10"/>
      <c r="J137" s="32"/>
      <c r="K137" s="10"/>
      <c r="L137" s="32"/>
      <c r="M137" s="10"/>
      <c r="N137" s="32"/>
      <c r="O137" s="10"/>
      <c r="P137" s="32"/>
      <c r="Q137" s="10"/>
      <c r="R137" s="32"/>
      <c r="S137" s="10"/>
      <c r="T137" s="32"/>
      <c r="U137" s="10"/>
      <c r="V137" s="32"/>
      <c r="W137" s="10"/>
      <c r="X137" s="32"/>
      <c r="Y137" s="10"/>
      <c r="Z137" s="32"/>
      <c r="AA137" s="10"/>
      <c r="AB137" s="32"/>
      <c r="AC137" s="10"/>
      <c r="AD137" s="32"/>
      <c r="AE137" s="10"/>
      <c r="AF137" s="32"/>
      <c r="AG137" s="10"/>
      <c r="AH137" s="32"/>
      <c r="AI137" s="10"/>
      <c r="AJ137" s="32"/>
      <c r="AK137" s="10"/>
      <c r="AL137" s="32"/>
      <c r="AM137" s="10"/>
      <c r="AN137" s="32"/>
      <c r="AO137" s="10"/>
      <c r="AP137" s="242"/>
      <c r="AQ137" s="10"/>
      <c r="AR137" s="32"/>
      <c r="AS137" s="10"/>
      <c r="AT137" s="242"/>
      <c r="AU137" s="10"/>
      <c r="AV137" s="242"/>
      <c r="AW137" s="10"/>
      <c r="AX137" s="245"/>
      <c r="AY137" s="10"/>
      <c r="AZ137" s="242"/>
      <c r="BA137" s="10"/>
      <c r="BB137" s="245"/>
      <c r="BC137" s="10"/>
      <c r="BD137" s="245"/>
      <c r="BE137" s="10"/>
      <c r="BF137" s="11"/>
      <c r="BG137" s="10"/>
      <c r="BH137" s="11"/>
      <c r="BJ137" s="41"/>
      <c r="BK137" s="41">
        <f t="shared" si="19"/>
        <v>0</v>
      </c>
      <c r="BL137">
        <f t="shared" si="18"/>
        <v>0</v>
      </c>
    </row>
    <row r="138" spans="1:66" x14ac:dyDescent="0.25">
      <c r="A138">
        <f t="shared" si="17"/>
        <v>85</v>
      </c>
      <c r="B138" s="6"/>
      <c r="C138" s="10"/>
      <c r="D138" s="32"/>
      <c r="E138" s="10"/>
      <c r="F138" s="32"/>
      <c r="G138" s="10"/>
      <c r="H138" s="32"/>
      <c r="I138" s="10"/>
      <c r="J138" s="32"/>
      <c r="K138" s="10"/>
      <c r="L138" s="32"/>
      <c r="M138" s="10"/>
      <c r="N138" s="32"/>
      <c r="O138" s="10"/>
      <c r="P138" s="32"/>
      <c r="Q138" s="10"/>
      <c r="R138" s="32"/>
      <c r="S138" s="10"/>
      <c r="T138" s="32"/>
      <c r="U138" s="10"/>
      <c r="V138" s="32"/>
      <c r="W138" s="10"/>
      <c r="X138" s="32"/>
      <c r="Y138" s="10"/>
      <c r="Z138" s="32"/>
      <c r="AA138" s="10"/>
      <c r="AB138" s="32"/>
      <c r="AC138" s="10"/>
      <c r="AD138" s="32"/>
      <c r="AE138" s="10"/>
      <c r="AF138" s="32"/>
      <c r="AG138" s="10"/>
      <c r="AH138" s="32"/>
      <c r="AI138" s="10"/>
      <c r="AJ138" s="32"/>
      <c r="AK138" s="10"/>
      <c r="AL138" s="32"/>
      <c r="AM138" s="10"/>
      <c r="AN138" s="32"/>
      <c r="AO138" s="10"/>
      <c r="AP138" s="242"/>
      <c r="AQ138" s="10"/>
      <c r="AR138" s="32"/>
      <c r="AS138" s="10"/>
      <c r="AT138" s="242"/>
      <c r="AU138" s="10"/>
      <c r="AV138" s="242"/>
      <c r="AW138" s="10"/>
      <c r="AX138" s="245"/>
      <c r="AY138" s="10"/>
      <c r="AZ138" s="242"/>
      <c r="BA138" s="10"/>
      <c r="BB138" s="245"/>
      <c r="BC138" s="10"/>
      <c r="BD138" s="245"/>
      <c r="BE138" s="10"/>
      <c r="BF138" s="11"/>
      <c r="BG138" s="10"/>
      <c r="BH138" s="11"/>
      <c r="BJ138" s="41"/>
      <c r="BK138" s="41">
        <f t="shared" si="19"/>
        <v>0</v>
      </c>
      <c r="BL138">
        <f t="shared" si="18"/>
        <v>0</v>
      </c>
    </row>
    <row r="139" spans="1:66" x14ac:dyDescent="0.25">
      <c r="A139">
        <f t="shared" si="17"/>
        <v>86</v>
      </c>
      <c r="B139" s="6"/>
      <c r="C139" s="10"/>
      <c r="D139" s="32"/>
      <c r="E139" s="10"/>
      <c r="F139" s="32"/>
      <c r="G139" s="10"/>
      <c r="H139" s="32"/>
      <c r="I139" s="10"/>
      <c r="J139" s="32"/>
      <c r="K139" s="10"/>
      <c r="L139" s="32"/>
      <c r="M139" s="10"/>
      <c r="N139" s="32"/>
      <c r="O139" s="10"/>
      <c r="P139" s="32"/>
      <c r="Q139" s="10"/>
      <c r="R139" s="32"/>
      <c r="S139" s="10"/>
      <c r="T139" s="32"/>
      <c r="U139" s="10"/>
      <c r="V139" s="32"/>
      <c r="W139" s="10"/>
      <c r="X139" s="32"/>
      <c r="Y139" s="10"/>
      <c r="Z139" s="32"/>
      <c r="AA139" s="10"/>
      <c r="AB139" s="32"/>
      <c r="AC139" s="10"/>
      <c r="AD139" s="32"/>
      <c r="AE139" s="10"/>
      <c r="AF139" s="32"/>
      <c r="AG139" s="10"/>
      <c r="AH139" s="32"/>
      <c r="AI139" s="10"/>
      <c r="AJ139" s="32"/>
      <c r="AK139" s="10"/>
      <c r="AL139" s="32"/>
      <c r="AM139" s="10"/>
      <c r="AN139" s="32"/>
      <c r="AO139" s="10"/>
      <c r="AP139" s="242"/>
      <c r="AQ139" s="10"/>
      <c r="AR139" s="32"/>
      <c r="AS139" s="10"/>
      <c r="AT139" s="242"/>
      <c r="AU139" s="10"/>
      <c r="AV139" s="242"/>
      <c r="AW139" s="10"/>
      <c r="AX139" s="245"/>
      <c r="AY139" s="10"/>
      <c r="AZ139" s="242"/>
      <c r="BA139" s="10"/>
      <c r="BB139" s="245"/>
      <c r="BC139" s="10"/>
      <c r="BD139" s="245"/>
      <c r="BE139" s="10"/>
      <c r="BF139" s="11"/>
      <c r="BG139" s="10"/>
      <c r="BH139" s="11"/>
      <c r="BJ139" s="41"/>
      <c r="BK139" s="41">
        <f t="shared" si="19"/>
        <v>0</v>
      </c>
      <c r="BL139">
        <f t="shared" si="18"/>
        <v>0</v>
      </c>
    </row>
    <row r="140" spans="1:66" x14ac:dyDescent="0.25">
      <c r="A140">
        <f t="shared" si="17"/>
        <v>87</v>
      </c>
      <c r="B140" s="6"/>
      <c r="C140" s="10"/>
      <c r="D140" s="32"/>
      <c r="E140" s="10"/>
      <c r="F140" s="32"/>
      <c r="G140" s="10"/>
      <c r="H140" s="32"/>
      <c r="I140" s="10"/>
      <c r="J140" s="32"/>
      <c r="K140" s="10"/>
      <c r="L140" s="32"/>
      <c r="M140" s="10"/>
      <c r="N140" s="32"/>
      <c r="O140" s="10"/>
      <c r="P140" s="32"/>
      <c r="Q140" s="10"/>
      <c r="R140" s="32"/>
      <c r="S140" s="10"/>
      <c r="T140" s="32"/>
      <c r="U140" s="10"/>
      <c r="V140" s="32"/>
      <c r="W140" s="10"/>
      <c r="X140" s="32"/>
      <c r="Y140" s="10"/>
      <c r="Z140" s="32"/>
      <c r="AA140" s="10"/>
      <c r="AB140" s="32"/>
      <c r="AC140" s="10"/>
      <c r="AD140" s="32"/>
      <c r="AE140" s="10"/>
      <c r="AF140" s="32"/>
      <c r="AG140" s="10"/>
      <c r="AH140" s="32"/>
      <c r="AI140" s="10"/>
      <c r="AJ140" s="32"/>
      <c r="AK140" s="10"/>
      <c r="AL140" s="32"/>
      <c r="AM140" s="10"/>
      <c r="AN140" s="32"/>
      <c r="AO140" s="10"/>
      <c r="AP140" s="242"/>
      <c r="AQ140" s="10"/>
      <c r="AR140" s="32"/>
      <c r="AS140" s="10"/>
      <c r="AT140" s="242"/>
      <c r="AU140" s="10"/>
      <c r="AV140" s="242"/>
      <c r="AW140" s="10"/>
      <c r="AX140" s="245"/>
      <c r="AY140" s="10"/>
      <c r="AZ140" s="242"/>
      <c r="BA140" s="10"/>
      <c r="BB140" s="245"/>
      <c r="BC140" s="10"/>
      <c r="BD140" s="245"/>
      <c r="BE140" s="10"/>
      <c r="BF140" s="11"/>
      <c r="BG140" s="10"/>
      <c r="BH140" s="11"/>
      <c r="BJ140" s="41"/>
      <c r="BK140" s="41">
        <f t="shared" si="19"/>
        <v>0</v>
      </c>
      <c r="BL140">
        <f t="shared" si="18"/>
        <v>0</v>
      </c>
    </row>
    <row r="141" spans="1:66" x14ac:dyDescent="0.25">
      <c r="A141">
        <f t="shared" si="17"/>
        <v>88</v>
      </c>
      <c r="B141" s="6"/>
      <c r="C141" s="10"/>
      <c r="D141" s="32"/>
      <c r="E141" s="10"/>
      <c r="F141" s="32"/>
      <c r="G141" s="10"/>
      <c r="H141" s="32"/>
      <c r="I141" s="10"/>
      <c r="J141" s="32"/>
      <c r="K141" s="94"/>
      <c r="L141" s="32"/>
      <c r="M141" s="10"/>
      <c r="N141" s="32"/>
      <c r="O141" s="10"/>
      <c r="P141" s="32"/>
      <c r="Q141" s="10"/>
      <c r="R141" s="32"/>
      <c r="S141" s="10"/>
      <c r="T141" s="32"/>
      <c r="U141" s="10"/>
      <c r="V141" s="32"/>
      <c r="W141" s="10"/>
      <c r="X141" s="32"/>
      <c r="Y141" s="10"/>
      <c r="Z141" s="32"/>
      <c r="AA141" s="10"/>
      <c r="AB141" s="32"/>
      <c r="AC141" s="10"/>
      <c r="AD141" s="32"/>
      <c r="AE141" s="10"/>
      <c r="AF141" s="32"/>
      <c r="AG141" s="10"/>
      <c r="AH141" s="32"/>
      <c r="AI141" s="10"/>
      <c r="AJ141" s="32"/>
      <c r="AK141" s="10"/>
      <c r="AL141" s="32"/>
      <c r="AM141" s="10"/>
      <c r="AN141" s="32"/>
      <c r="AO141" s="10"/>
      <c r="AP141" s="242"/>
      <c r="AQ141" s="10"/>
      <c r="AR141" s="32"/>
      <c r="AS141" s="10"/>
      <c r="AT141" s="242"/>
      <c r="AU141" s="10"/>
      <c r="AV141" s="242"/>
      <c r="AW141" s="7"/>
      <c r="AX141" s="247"/>
      <c r="AY141" s="10"/>
      <c r="AZ141" s="242"/>
      <c r="BA141" s="7"/>
      <c r="BB141" s="247"/>
      <c r="BC141" s="7"/>
      <c r="BD141" s="247"/>
      <c r="BE141" s="7"/>
      <c r="BF141" s="8"/>
      <c r="BG141" s="7"/>
      <c r="BH141" s="8"/>
      <c r="BJ141" s="41"/>
      <c r="BK141" s="41">
        <f t="shared" si="19"/>
        <v>0</v>
      </c>
      <c r="BL141">
        <f t="shared" si="18"/>
        <v>0</v>
      </c>
      <c r="BN141" s="39"/>
    </row>
    <row r="142" spans="1:66" x14ac:dyDescent="0.25">
      <c r="A142">
        <f t="shared" si="17"/>
        <v>89</v>
      </c>
      <c r="B142" s="6"/>
      <c r="C142" s="10"/>
      <c r="D142" s="32"/>
      <c r="E142" s="10"/>
      <c r="F142" s="32"/>
      <c r="G142" s="10"/>
      <c r="H142" s="32"/>
      <c r="I142" s="10"/>
      <c r="J142" s="32"/>
      <c r="K142" s="10"/>
      <c r="L142" s="32"/>
      <c r="M142" s="10"/>
      <c r="N142" s="32"/>
      <c r="O142" s="10"/>
      <c r="P142" s="32"/>
      <c r="Q142" s="10"/>
      <c r="R142" s="32"/>
      <c r="S142" s="10"/>
      <c r="T142" s="32"/>
      <c r="U142" s="10"/>
      <c r="V142" s="32"/>
      <c r="W142" s="10"/>
      <c r="X142" s="32"/>
      <c r="Y142" s="10"/>
      <c r="Z142" s="32"/>
      <c r="AA142" s="10"/>
      <c r="AB142" s="32"/>
      <c r="AC142" s="10"/>
      <c r="AD142" s="32"/>
      <c r="AE142" s="10"/>
      <c r="AF142" s="32"/>
      <c r="AG142" s="10"/>
      <c r="AH142" s="32"/>
      <c r="AI142" s="10"/>
      <c r="AJ142" s="32"/>
      <c r="AK142" s="10"/>
      <c r="AL142" s="32"/>
      <c r="AM142" s="10"/>
      <c r="AN142" s="32"/>
      <c r="AO142" s="10"/>
      <c r="AP142" s="242"/>
      <c r="AQ142" s="10"/>
      <c r="AR142" s="32"/>
      <c r="AS142" s="10"/>
      <c r="AT142" s="242"/>
      <c r="AU142" s="10"/>
      <c r="AV142" s="242"/>
      <c r="AW142" s="7"/>
      <c r="AX142" s="247"/>
      <c r="AY142" s="10"/>
      <c r="AZ142" s="242"/>
      <c r="BA142" s="7"/>
      <c r="BB142" s="247"/>
      <c r="BC142" s="7"/>
      <c r="BD142" s="247"/>
      <c r="BE142" s="7"/>
      <c r="BF142" s="8"/>
      <c r="BG142" s="7"/>
      <c r="BH142" s="8"/>
      <c r="BJ142" s="41"/>
      <c r="BK142" s="41">
        <f t="shared" si="19"/>
        <v>0</v>
      </c>
      <c r="BL142">
        <f t="shared" si="18"/>
        <v>0</v>
      </c>
    </row>
    <row r="143" spans="1:66" x14ac:dyDescent="0.25">
      <c r="A143">
        <f t="shared" si="17"/>
        <v>90</v>
      </c>
      <c r="B143" s="6"/>
      <c r="C143" s="10"/>
      <c r="D143" s="32"/>
      <c r="E143" s="10"/>
      <c r="F143" s="32"/>
      <c r="G143" s="10"/>
      <c r="H143" s="32"/>
      <c r="I143" s="10"/>
      <c r="J143" s="32"/>
      <c r="K143" s="10"/>
      <c r="L143" s="32"/>
      <c r="M143" s="10"/>
      <c r="N143" s="32"/>
      <c r="O143" s="10"/>
      <c r="P143" s="32"/>
      <c r="Q143" s="10"/>
      <c r="R143" s="32"/>
      <c r="S143" s="10"/>
      <c r="T143" s="32"/>
      <c r="U143" s="10"/>
      <c r="V143" s="32"/>
      <c r="W143" s="10"/>
      <c r="X143" s="32"/>
      <c r="Y143" s="10"/>
      <c r="Z143" s="32"/>
      <c r="AA143" s="10"/>
      <c r="AB143" s="32"/>
      <c r="AC143" s="10"/>
      <c r="AD143" s="32"/>
      <c r="AE143" s="10"/>
      <c r="AF143" s="32"/>
      <c r="AG143" s="10"/>
      <c r="AH143" s="32"/>
      <c r="AI143" s="10"/>
      <c r="AJ143" s="32"/>
      <c r="AK143" s="10"/>
      <c r="AL143" s="32"/>
      <c r="AM143" s="10"/>
      <c r="AN143" s="32"/>
      <c r="AO143" s="10"/>
      <c r="AP143" s="242"/>
      <c r="AQ143" s="10"/>
      <c r="AR143" s="32"/>
      <c r="AS143" s="10"/>
      <c r="AT143" s="242"/>
      <c r="AU143" s="10"/>
      <c r="AV143" s="242"/>
      <c r="AW143" s="7"/>
      <c r="AX143" s="247"/>
      <c r="AY143" s="10"/>
      <c r="AZ143" s="242"/>
      <c r="BA143" s="7"/>
      <c r="BB143" s="247"/>
      <c r="BC143" s="7"/>
      <c r="BD143" s="247"/>
      <c r="BE143" s="7"/>
      <c r="BF143" s="8"/>
      <c r="BG143" s="7"/>
      <c r="BH143" s="8"/>
      <c r="BJ143" s="41"/>
      <c r="BK143" s="41">
        <f t="shared" si="19"/>
        <v>0</v>
      </c>
      <c r="BL143">
        <f t="shared" si="18"/>
        <v>0</v>
      </c>
    </row>
    <row r="144" spans="1:66" x14ac:dyDescent="0.25">
      <c r="A144">
        <f t="shared" si="17"/>
        <v>91</v>
      </c>
      <c r="B144" s="6"/>
      <c r="C144" s="10"/>
      <c r="D144" s="32"/>
      <c r="E144" s="10"/>
      <c r="F144" s="32"/>
      <c r="G144" s="10"/>
      <c r="H144" s="32"/>
      <c r="I144" s="10"/>
      <c r="J144" s="32"/>
      <c r="K144" s="10"/>
      <c r="L144" s="32"/>
      <c r="M144" s="10"/>
      <c r="N144" s="32"/>
      <c r="O144" s="10"/>
      <c r="P144" s="32"/>
      <c r="Q144" s="10"/>
      <c r="R144" s="32"/>
      <c r="S144" s="10"/>
      <c r="T144" s="32"/>
      <c r="U144" s="10"/>
      <c r="V144" s="32"/>
      <c r="W144" s="10"/>
      <c r="X144" s="32"/>
      <c r="Y144" s="10"/>
      <c r="Z144" s="32"/>
      <c r="AA144" s="10"/>
      <c r="AB144" s="32"/>
      <c r="AC144" s="10"/>
      <c r="AD144" s="32"/>
      <c r="AE144" s="10"/>
      <c r="AF144" s="32"/>
      <c r="AG144" s="10"/>
      <c r="AH144" s="32"/>
      <c r="AI144" s="10"/>
      <c r="AJ144" s="32"/>
      <c r="AK144" s="10"/>
      <c r="AL144" s="32"/>
      <c r="AM144" s="10"/>
      <c r="AN144" s="32"/>
      <c r="AO144" s="10"/>
      <c r="AP144" s="242"/>
      <c r="AQ144" s="10"/>
      <c r="AR144" s="32"/>
      <c r="AS144" s="10"/>
      <c r="AT144" s="242"/>
      <c r="AU144" s="10"/>
      <c r="AV144" s="242"/>
      <c r="AW144" s="7"/>
      <c r="AX144" s="247"/>
      <c r="AY144" s="10"/>
      <c r="AZ144" s="242"/>
      <c r="BA144" s="7"/>
      <c r="BB144" s="247"/>
      <c r="BC144" s="7"/>
      <c r="BD144" s="247"/>
      <c r="BE144" s="7"/>
      <c r="BF144" s="8"/>
      <c r="BG144" s="7"/>
      <c r="BH144" s="8"/>
      <c r="BJ144" s="41"/>
      <c r="BK144" s="41">
        <f t="shared" si="19"/>
        <v>0</v>
      </c>
      <c r="BL144">
        <f t="shared" si="18"/>
        <v>0</v>
      </c>
    </row>
    <row r="145" spans="1:66" x14ac:dyDescent="0.25">
      <c r="A145">
        <f t="shared" si="17"/>
        <v>92</v>
      </c>
      <c r="B145" s="6"/>
      <c r="C145" s="10"/>
      <c r="D145" s="32"/>
      <c r="E145" s="10"/>
      <c r="F145" s="32"/>
      <c r="G145" s="94"/>
      <c r="H145" s="32"/>
      <c r="I145" s="10"/>
      <c r="J145" s="32"/>
      <c r="K145" s="10"/>
      <c r="L145" s="32"/>
      <c r="M145" s="10"/>
      <c r="N145" s="32"/>
      <c r="O145" s="10"/>
      <c r="P145" s="32"/>
      <c r="Q145" s="10"/>
      <c r="R145" s="32"/>
      <c r="S145" s="10"/>
      <c r="T145" s="32"/>
      <c r="U145" s="10"/>
      <c r="V145" s="32"/>
      <c r="W145" s="10"/>
      <c r="X145" s="32"/>
      <c r="Y145" s="10"/>
      <c r="Z145" s="32"/>
      <c r="AA145" s="10"/>
      <c r="AB145" s="32"/>
      <c r="AC145" s="10"/>
      <c r="AD145" s="32"/>
      <c r="AE145" s="10"/>
      <c r="AF145" s="32"/>
      <c r="AG145" s="10"/>
      <c r="AH145" s="32"/>
      <c r="AI145" s="10"/>
      <c r="AJ145" s="32"/>
      <c r="AK145" s="10"/>
      <c r="AL145" s="32"/>
      <c r="AM145" s="94"/>
      <c r="AN145" s="32"/>
      <c r="AO145" s="10"/>
      <c r="AP145" s="242"/>
      <c r="AQ145" s="94"/>
      <c r="AR145" s="32"/>
      <c r="AS145" s="10"/>
      <c r="AT145" s="242"/>
      <c r="AU145" s="10"/>
      <c r="AV145" s="242"/>
      <c r="AW145" s="10"/>
      <c r="AX145" s="245"/>
      <c r="AY145" s="10"/>
      <c r="AZ145" s="242"/>
      <c r="BA145" s="10"/>
      <c r="BB145" s="245"/>
      <c r="BC145" s="10"/>
      <c r="BD145" s="245"/>
      <c r="BE145" s="94"/>
      <c r="BF145" s="32"/>
      <c r="BG145" s="94"/>
      <c r="BH145" s="32"/>
      <c r="BJ145" s="41"/>
      <c r="BK145" s="41">
        <f t="shared" si="19"/>
        <v>0</v>
      </c>
      <c r="BL145">
        <f t="shared" si="18"/>
        <v>0</v>
      </c>
    </row>
    <row r="146" spans="1:66" x14ac:dyDescent="0.25">
      <c r="A146">
        <f t="shared" si="17"/>
        <v>93</v>
      </c>
      <c r="B146" s="6"/>
      <c r="C146" s="10"/>
      <c r="D146" s="32"/>
      <c r="E146" s="10"/>
      <c r="F146" s="32"/>
      <c r="G146" s="10"/>
      <c r="H146" s="32"/>
      <c r="I146" s="10"/>
      <c r="J146" s="32"/>
      <c r="K146" s="10"/>
      <c r="L146" s="32"/>
      <c r="M146" s="10"/>
      <c r="N146" s="32"/>
      <c r="O146" s="10"/>
      <c r="P146" s="32"/>
      <c r="Q146" s="10"/>
      <c r="R146" s="32"/>
      <c r="S146" s="10"/>
      <c r="T146" s="32"/>
      <c r="U146" s="10"/>
      <c r="V146" s="32"/>
      <c r="W146" s="10"/>
      <c r="X146" s="32"/>
      <c r="Y146" s="10"/>
      <c r="Z146" s="32"/>
      <c r="AA146" s="10"/>
      <c r="AB146" s="32"/>
      <c r="AC146" s="10"/>
      <c r="AD146" s="32"/>
      <c r="AE146" s="10"/>
      <c r="AF146" s="32"/>
      <c r="AG146" s="10"/>
      <c r="AH146" s="32"/>
      <c r="AI146" s="10"/>
      <c r="AJ146" s="32"/>
      <c r="AK146" s="10"/>
      <c r="AL146" s="32"/>
      <c r="AM146" s="10"/>
      <c r="AN146" s="32"/>
      <c r="AO146" s="10"/>
      <c r="AP146" s="242"/>
      <c r="AQ146" s="10"/>
      <c r="AR146" s="32"/>
      <c r="AS146" s="10"/>
      <c r="AT146" s="242"/>
      <c r="AU146" s="10"/>
      <c r="AV146" s="242"/>
      <c r="AW146" s="7"/>
      <c r="AX146" s="247"/>
      <c r="AY146" s="10"/>
      <c r="AZ146" s="242"/>
      <c r="BA146" s="7"/>
      <c r="BB146" s="247"/>
      <c r="BC146" s="7"/>
      <c r="BD146" s="247"/>
      <c r="BE146" s="7"/>
      <c r="BF146" s="8"/>
      <c r="BG146" s="7"/>
      <c r="BH146" s="8"/>
      <c r="BI146" s="28"/>
      <c r="BJ146" s="41"/>
      <c r="BK146" s="41">
        <f t="shared" si="19"/>
        <v>0</v>
      </c>
      <c r="BL146">
        <f t="shared" si="18"/>
        <v>0</v>
      </c>
    </row>
    <row r="147" spans="1:66" x14ac:dyDescent="0.25">
      <c r="A147">
        <f t="shared" si="17"/>
        <v>94</v>
      </c>
      <c r="B147" s="6"/>
      <c r="C147" s="10"/>
      <c r="D147" s="32"/>
      <c r="E147" s="10"/>
      <c r="F147" s="32"/>
      <c r="G147" s="10"/>
      <c r="H147" s="32"/>
      <c r="I147" s="10"/>
      <c r="J147" s="32"/>
      <c r="K147" s="10"/>
      <c r="L147" s="32"/>
      <c r="M147" s="10"/>
      <c r="N147" s="32"/>
      <c r="O147" s="10"/>
      <c r="P147" s="32"/>
      <c r="Q147" s="10"/>
      <c r="R147" s="32"/>
      <c r="S147" s="10"/>
      <c r="T147" s="32"/>
      <c r="U147" s="10"/>
      <c r="V147" s="32"/>
      <c r="W147" s="10"/>
      <c r="X147" s="32"/>
      <c r="Y147" s="10"/>
      <c r="Z147" s="32"/>
      <c r="AA147" s="10"/>
      <c r="AB147" s="32"/>
      <c r="AC147" s="10"/>
      <c r="AD147" s="32"/>
      <c r="AE147" s="10"/>
      <c r="AF147" s="32"/>
      <c r="AG147" s="10"/>
      <c r="AH147" s="32"/>
      <c r="AI147" s="10"/>
      <c r="AJ147" s="32"/>
      <c r="AK147" s="10"/>
      <c r="AL147" s="32"/>
      <c r="AM147" s="10"/>
      <c r="AN147" s="32"/>
      <c r="AO147" s="10"/>
      <c r="AP147" s="242"/>
      <c r="AQ147" s="10"/>
      <c r="AR147" s="32"/>
      <c r="AS147" s="10"/>
      <c r="AT147" s="242"/>
      <c r="AU147" s="10"/>
      <c r="AV147" s="242"/>
      <c r="AW147" s="7"/>
      <c r="AX147" s="247"/>
      <c r="AY147" s="10"/>
      <c r="AZ147" s="242"/>
      <c r="BA147" s="7"/>
      <c r="BB147" s="247"/>
      <c r="BC147" s="7"/>
      <c r="BD147" s="247"/>
      <c r="BE147" s="7"/>
      <c r="BF147" s="8"/>
      <c r="BG147" s="7"/>
      <c r="BH147" s="8"/>
      <c r="BI147" s="28"/>
      <c r="BJ147" s="41"/>
      <c r="BK147" s="41">
        <f t="shared" si="19"/>
        <v>0</v>
      </c>
      <c r="BL147">
        <f t="shared" si="18"/>
        <v>0</v>
      </c>
    </row>
    <row r="148" spans="1:66" x14ac:dyDescent="0.25">
      <c r="A148">
        <f t="shared" si="17"/>
        <v>95</v>
      </c>
      <c r="B148" s="6"/>
      <c r="C148" s="10"/>
      <c r="D148" s="32"/>
      <c r="E148" s="10"/>
      <c r="F148" s="32"/>
      <c r="G148" s="10"/>
      <c r="H148" s="32"/>
      <c r="I148" s="10"/>
      <c r="J148" s="32"/>
      <c r="K148" s="10"/>
      <c r="L148" s="32"/>
      <c r="M148" s="10"/>
      <c r="N148" s="32"/>
      <c r="O148" s="10"/>
      <c r="P148" s="32"/>
      <c r="Q148" s="10"/>
      <c r="R148" s="32"/>
      <c r="S148" s="10"/>
      <c r="T148" s="32"/>
      <c r="U148" s="10"/>
      <c r="V148" s="32"/>
      <c r="W148" s="10"/>
      <c r="X148" s="32"/>
      <c r="Y148" s="10"/>
      <c r="Z148" s="32"/>
      <c r="AA148" s="10"/>
      <c r="AB148" s="32"/>
      <c r="AC148" s="10"/>
      <c r="AD148" s="32"/>
      <c r="AE148" s="10"/>
      <c r="AF148" s="32"/>
      <c r="AG148" s="10"/>
      <c r="AH148" s="32"/>
      <c r="AI148" s="10"/>
      <c r="AJ148" s="32"/>
      <c r="AK148" s="10"/>
      <c r="AL148" s="32"/>
      <c r="AM148" s="10"/>
      <c r="AN148" s="32"/>
      <c r="AO148" s="10"/>
      <c r="AP148" s="242"/>
      <c r="AQ148" s="10"/>
      <c r="AR148" s="32"/>
      <c r="AS148" s="10"/>
      <c r="AT148" s="242"/>
      <c r="AU148" s="10"/>
      <c r="AV148" s="242"/>
      <c r="AW148" s="7"/>
      <c r="AX148" s="247"/>
      <c r="AY148" s="10"/>
      <c r="AZ148" s="242"/>
      <c r="BA148" s="7"/>
      <c r="BB148" s="247"/>
      <c r="BC148" s="7"/>
      <c r="BD148" s="247"/>
      <c r="BE148" s="7"/>
      <c r="BF148" s="8"/>
      <c r="BG148" s="7"/>
      <c r="BH148" s="8"/>
      <c r="BJ148" s="41"/>
      <c r="BK148" s="41">
        <f t="shared" si="19"/>
        <v>0</v>
      </c>
      <c r="BL148">
        <f t="shared" si="18"/>
        <v>0</v>
      </c>
    </row>
    <row r="149" spans="1:66" x14ac:dyDescent="0.25">
      <c r="A149">
        <f t="shared" si="17"/>
        <v>96</v>
      </c>
      <c r="B149" s="6"/>
      <c r="C149" s="10"/>
      <c r="D149" s="32"/>
      <c r="E149" s="10"/>
      <c r="F149" s="32"/>
      <c r="G149" s="10"/>
      <c r="H149" s="32"/>
      <c r="I149" s="10"/>
      <c r="J149" s="32"/>
      <c r="K149" s="10"/>
      <c r="L149" s="32"/>
      <c r="M149" s="10"/>
      <c r="N149" s="32"/>
      <c r="O149" s="10"/>
      <c r="P149" s="32"/>
      <c r="Q149" s="10"/>
      <c r="R149" s="32"/>
      <c r="S149" s="10"/>
      <c r="T149" s="32"/>
      <c r="U149" s="10"/>
      <c r="V149" s="32"/>
      <c r="W149" s="10"/>
      <c r="X149" s="32"/>
      <c r="Y149" s="10"/>
      <c r="Z149" s="32"/>
      <c r="AA149" s="10"/>
      <c r="AB149" s="32"/>
      <c r="AC149" s="10"/>
      <c r="AD149" s="32"/>
      <c r="AE149" s="10"/>
      <c r="AF149" s="32"/>
      <c r="AG149" s="10"/>
      <c r="AH149" s="32"/>
      <c r="AI149" s="10"/>
      <c r="AJ149" s="32"/>
      <c r="AK149" s="10"/>
      <c r="AL149" s="32"/>
      <c r="AM149" s="10"/>
      <c r="AN149" s="32"/>
      <c r="AO149" s="10"/>
      <c r="AP149" s="242"/>
      <c r="AQ149" s="10"/>
      <c r="AR149" s="32"/>
      <c r="AS149" s="10"/>
      <c r="AT149" s="242"/>
      <c r="AU149" s="10"/>
      <c r="AV149" s="242"/>
      <c r="AW149" s="7"/>
      <c r="AX149" s="247"/>
      <c r="AY149" s="10"/>
      <c r="AZ149" s="242"/>
      <c r="BA149" s="7"/>
      <c r="BB149" s="247"/>
      <c r="BC149" s="7"/>
      <c r="BD149" s="247"/>
      <c r="BE149" s="7"/>
      <c r="BF149" s="8"/>
      <c r="BG149" s="7"/>
      <c r="BH149" s="8"/>
      <c r="BJ149" s="41"/>
      <c r="BK149" s="41">
        <f t="shared" si="19"/>
        <v>0</v>
      </c>
      <c r="BL149">
        <f t="shared" si="18"/>
        <v>0</v>
      </c>
    </row>
    <row r="150" spans="1:66" x14ac:dyDescent="0.25">
      <c r="A150">
        <f t="shared" si="17"/>
        <v>97</v>
      </c>
      <c r="B150" s="6"/>
      <c r="C150" s="10"/>
      <c r="D150" s="32"/>
      <c r="E150" s="10"/>
      <c r="F150" s="32"/>
      <c r="G150" s="10"/>
      <c r="H150" s="32"/>
      <c r="I150" s="10"/>
      <c r="J150" s="32"/>
      <c r="K150" s="94"/>
      <c r="L150" s="32"/>
      <c r="M150" s="10"/>
      <c r="N150" s="32"/>
      <c r="O150" s="10"/>
      <c r="P150" s="32"/>
      <c r="Q150" s="10"/>
      <c r="R150" s="32"/>
      <c r="S150" s="10"/>
      <c r="T150" s="32"/>
      <c r="U150" s="10"/>
      <c r="V150" s="32"/>
      <c r="W150" s="10"/>
      <c r="X150" s="32"/>
      <c r="Y150" s="10"/>
      <c r="Z150" s="32"/>
      <c r="AA150" s="10"/>
      <c r="AB150" s="32"/>
      <c r="AC150" s="10"/>
      <c r="AD150" s="32"/>
      <c r="AE150" s="10"/>
      <c r="AF150" s="32"/>
      <c r="AG150" s="10"/>
      <c r="AH150" s="32"/>
      <c r="AI150" s="10"/>
      <c r="AJ150" s="32"/>
      <c r="AK150" s="10"/>
      <c r="AL150" s="32"/>
      <c r="AM150" s="10"/>
      <c r="AN150" s="32"/>
      <c r="AO150" s="10"/>
      <c r="AP150" s="242"/>
      <c r="AQ150" s="10"/>
      <c r="AR150" s="32"/>
      <c r="AS150" s="10"/>
      <c r="AT150" s="242"/>
      <c r="AU150" s="10"/>
      <c r="AV150" s="242"/>
      <c r="AW150" s="7"/>
      <c r="AX150" s="247"/>
      <c r="AY150" s="10"/>
      <c r="AZ150" s="242"/>
      <c r="BA150" s="7"/>
      <c r="BB150" s="247"/>
      <c r="BC150" s="7"/>
      <c r="BD150" s="247"/>
      <c r="BE150" s="10"/>
      <c r="BF150" s="32"/>
      <c r="BG150" s="10"/>
      <c r="BH150" s="32"/>
      <c r="BJ150" s="41"/>
      <c r="BK150" s="41">
        <f t="shared" si="19"/>
        <v>0</v>
      </c>
      <c r="BL150">
        <f t="shared" si="18"/>
        <v>0</v>
      </c>
      <c r="BN150" s="39"/>
    </row>
    <row r="151" spans="1:66" x14ac:dyDescent="0.25">
      <c r="A151">
        <f t="shared" si="17"/>
        <v>98</v>
      </c>
      <c r="B151" s="6"/>
      <c r="C151" s="10"/>
      <c r="D151" s="32"/>
      <c r="E151" s="10"/>
      <c r="F151" s="32"/>
      <c r="G151" s="10"/>
      <c r="H151" s="32"/>
      <c r="I151" s="10"/>
      <c r="J151" s="32"/>
      <c r="K151" s="10"/>
      <c r="L151" s="32"/>
      <c r="M151" s="10"/>
      <c r="N151" s="32"/>
      <c r="O151" s="10"/>
      <c r="P151" s="32"/>
      <c r="Q151" s="10"/>
      <c r="R151" s="32"/>
      <c r="S151" s="10"/>
      <c r="T151" s="32"/>
      <c r="U151" s="10"/>
      <c r="V151" s="32"/>
      <c r="W151" s="10"/>
      <c r="X151" s="32"/>
      <c r="Y151" s="10"/>
      <c r="Z151" s="32"/>
      <c r="AA151" s="10"/>
      <c r="AB151" s="32"/>
      <c r="AC151" s="10"/>
      <c r="AD151" s="32"/>
      <c r="AE151" s="10"/>
      <c r="AF151" s="32"/>
      <c r="AG151" s="10"/>
      <c r="AH151" s="32"/>
      <c r="AI151" s="10"/>
      <c r="AJ151" s="32"/>
      <c r="AK151" s="10"/>
      <c r="AL151" s="32"/>
      <c r="AM151" s="10"/>
      <c r="AN151" s="32"/>
      <c r="AO151" s="10"/>
      <c r="AP151" s="242"/>
      <c r="AQ151" s="10"/>
      <c r="AR151" s="32"/>
      <c r="AS151" s="10"/>
      <c r="AT151" s="242"/>
      <c r="AU151" s="10"/>
      <c r="AV151" s="242"/>
      <c r="AW151" s="7"/>
      <c r="AX151" s="247"/>
      <c r="AY151" s="10"/>
      <c r="AZ151" s="242"/>
      <c r="BA151" s="7"/>
      <c r="BB151" s="247"/>
      <c r="BC151" s="7"/>
      <c r="BD151" s="247"/>
      <c r="BE151" s="7"/>
      <c r="BF151" s="8"/>
      <c r="BG151" s="7"/>
      <c r="BH151" s="8"/>
      <c r="BJ151" s="41"/>
      <c r="BK151" s="41">
        <f t="shared" si="19"/>
        <v>0</v>
      </c>
      <c r="BL151">
        <f t="shared" si="18"/>
        <v>0</v>
      </c>
    </row>
    <row r="152" spans="1:66" x14ac:dyDescent="0.25">
      <c r="A152">
        <f t="shared" si="17"/>
        <v>99</v>
      </c>
      <c r="B152" s="6"/>
      <c r="C152" s="10"/>
      <c r="D152" s="32"/>
      <c r="E152" s="10"/>
      <c r="F152" s="32"/>
      <c r="G152" s="10"/>
      <c r="H152" s="32"/>
      <c r="I152" s="10"/>
      <c r="J152" s="32"/>
      <c r="K152" s="10"/>
      <c r="L152" s="32"/>
      <c r="M152" s="10"/>
      <c r="N152" s="32"/>
      <c r="O152" s="10"/>
      <c r="P152" s="32"/>
      <c r="Q152" s="10"/>
      <c r="R152" s="32"/>
      <c r="S152" s="10"/>
      <c r="T152" s="32"/>
      <c r="U152" s="10"/>
      <c r="V152" s="32"/>
      <c r="W152" s="10"/>
      <c r="X152" s="32"/>
      <c r="Y152" s="10"/>
      <c r="Z152" s="32"/>
      <c r="AA152" s="10"/>
      <c r="AB152" s="32"/>
      <c r="AC152" s="10"/>
      <c r="AD152" s="32"/>
      <c r="AE152" s="10"/>
      <c r="AF152" s="32"/>
      <c r="AG152" s="10"/>
      <c r="AH152" s="32"/>
      <c r="AI152" s="10"/>
      <c r="AJ152" s="32"/>
      <c r="AK152" s="10"/>
      <c r="AL152" s="32"/>
      <c r="AM152" s="10"/>
      <c r="AN152" s="32"/>
      <c r="AO152" s="10"/>
      <c r="AP152" s="242"/>
      <c r="AQ152" s="10"/>
      <c r="AR152" s="32"/>
      <c r="AS152" s="10"/>
      <c r="AT152" s="242"/>
      <c r="AU152" s="10"/>
      <c r="AV152" s="242"/>
      <c r="AW152" s="7"/>
      <c r="AX152" s="247"/>
      <c r="AY152" s="10"/>
      <c r="AZ152" s="242"/>
      <c r="BA152" s="7"/>
      <c r="BB152" s="247"/>
      <c r="BC152" s="7"/>
      <c r="BD152" s="247"/>
      <c r="BE152" s="7"/>
      <c r="BF152" s="8"/>
      <c r="BG152" s="7"/>
      <c r="BH152" s="8"/>
      <c r="BJ152" s="41"/>
      <c r="BK152" s="41">
        <f t="shared" si="19"/>
        <v>0</v>
      </c>
      <c r="BL152">
        <f t="shared" si="18"/>
        <v>0</v>
      </c>
    </row>
    <row r="153" spans="1:66" x14ac:dyDescent="0.25">
      <c r="A153">
        <f t="shared" si="17"/>
        <v>100</v>
      </c>
      <c r="B153" s="6"/>
      <c r="C153" s="10"/>
      <c r="D153" s="32"/>
      <c r="E153" s="10"/>
      <c r="F153" s="32"/>
      <c r="G153" s="10"/>
      <c r="H153" s="32"/>
      <c r="I153" s="10"/>
      <c r="J153" s="32"/>
      <c r="K153" s="10"/>
      <c r="L153" s="32"/>
      <c r="M153" s="10"/>
      <c r="N153" s="32"/>
      <c r="O153" s="10"/>
      <c r="P153" s="32"/>
      <c r="Q153" s="10"/>
      <c r="R153" s="32"/>
      <c r="S153" s="10"/>
      <c r="T153" s="32"/>
      <c r="U153" s="10"/>
      <c r="V153" s="32"/>
      <c r="W153" s="10"/>
      <c r="X153" s="32"/>
      <c r="Y153" s="10"/>
      <c r="Z153" s="32"/>
      <c r="AA153" s="10"/>
      <c r="AB153" s="32"/>
      <c r="AC153" s="10"/>
      <c r="AD153" s="32"/>
      <c r="AE153" s="10"/>
      <c r="AF153" s="32"/>
      <c r="AG153" s="10"/>
      <c r="AH153" s="32"/>
      <c r="AI153" s="10"/>
      <c r="AJ153" s="32"/>
      <c r="AK153" s="10"/>
      <c r="AL153" s="32"/>
      <c r="AM153" s="10"/>
      <c r="AN153" s="32"/>
      <c r="AO153" s="10"/>
      <c r="AP153" s="242"/>
      <c r="AQ153" s="10"/>
      <c r="AR153" s="32"/>
      <c r="AS153" s="10"/>
      <c r="AT153" s="242"/>
      <c r="AU153" s="10"/>
      <c r="AV153" s="242"/>
      <c r="AW153" s="7"/>
      <c r="AX153" s="247"/>
      <c r="AY153" s="10"/>
      <c r="AZ153" s="242"/>
      <c r="BA153" s="7"/>
      <c r="BB153" s="247"/>
      <c r="BC153" s="7"/>
      <c r="BD153" s="247"/>
      <c r="BE153" s="7"/>
      <c r="BF153" s="8"/>
      <c r="BG153" s="7"/>
      <c r="BH153" s="8"/>
      <c r="BJ153" s="41"/>
      <c r="BK153" s="41">
        <f t="shared" si="19"/>
        <v>0</v>
      </c>
      <c r="BL153">
        <f t="shared" si="18"/>
        <v>0</v>
      </c>
    </row>
    <row r="154" spans="1:66" x14ac:dyDescent="0.25">
      <c r="A154">
        <f t="shared" si="17"/>
        <v>101</v>
      </c>
      <c r="B154" s="6"/>
      <c r="C154" s="10"/>
      <c r="D154" s="32"/>
      <c r="E154" s="10"/>
      <c r="F154" s="32"/>
      <c r="G154" s="10"/>
      <c r="H154" s="32"/>
      <c r="I154" s="10"/>
      <c r="J154" s="32"/>
      <c r="K154" s="10"/>
      <c r="L154" s="32"/>
      <c r="M154" s="10"/>
      <c r="N154" s="32"/>
      <c r="O154" s="10"/>
      <c r="P154" s="32"/>
      <c r="Q154" s="10"/>
      <c r="R154" s="32"/>
      <c r="S154" s="10"/>
      <c r="T154" s="32"/>
      <c r="U154" s="10"/>
      <c r="V154" s="32"/>
      <c r="W154" s="10"/>
      <c r="X154" s="32"/>
      <c r="Y154" s="10"/>
      <c r="Z154" s="32"/>
      <c r="AA154" s="10"/>
      <c r="AB154" s="32"/>
      <c r="AC154" s="10"/>
      <c r="AD154" s="32"/>
      <c r="AE154" s="10"/>
      <c r="AF154" s="32"/>
      <c r="AG154" s="10"/>
      <c r="AH154" s="32"/>
      <c r="AI154" s="10"/>
      <c r="AJ154" s="32"/>
      <c r="AK154" s="10"/>
      <c r="AL154" s="32"/>
      <c r="AM154" s="10"/>
      <c r="AN154" s="32"/>
      <c r="AO154" s="10"/>
      <c r="AP154" s="242"/>
      <c r="AQ154" s="10"/>
      <c r="AR154" s="32"/>
      <c r="AS154" s="10"/>
      <c r="AT154" s="242"/>
      <c r="AU154" s="10"/>
      <c r="AV154" s="242"/>
      <c r="AW154" s="7"/>
      <c r="AX154" s="247"/>
      <c r="AY154" s="10"/>
      <c r="AZ154" s="242"/>
      <c r="BA154" s="7"/>
      <c r="BB154" s="247"/>
      <c r="BC154" s="7"/>
      <c r="BD154" s="247"/>
      <c r="BE154" s="7"/>
      <c r="BF154" s="8"/>
      <c r="BG154" s="7"/>
      <c r="BH154" s="8"/>
      <c r="BJ154" s="41"/>
      <c r="BK154" s="41">
        <f t="shared" si="19"/>
        <v>0</v>
      </c>
      <c r="BL154">
        <f t="shared" si="18"/>
        <v>0</v>
      </c>
    </row>
    <row r="155" spans="1:66" x14ac:dyDescent="0.25">
      <c r="A155">
        <f t="shared" si="17"/>
        <v>102</v>
      </c>
      <c r="B155" s="6"/>
      <c r="C155" s="10"/>
      <c r="D155" s="32"/>
      <c r="E155" s="10"/>
      <c r="F155" s="32"/>
      <c r="G155" s="10"/>
      <c r="H155" s="32"/>
      <c r="I155" s="10"/>
      <c r="J155" s="32"/>
      <c r="K155" s="10"/>
      <c r="L155" s="32"/>
      <c r="M155" s="10"/>
      <c r="N155" s="32"/>
      <c r="O155" s="10"/>
      <c r="P155" s="32"/>
      <c r="Q155" s="10"/>
      <c r="R155" s="32"/>
      <c r="S155" s="10"/>
      <c r="T155" s="32"/>
      <c r="U155" s="10"/>
      <c r="V155" s="32"/>
      <c r="W155" s="10"/>
      <c r="X155" s="32"/>
      <c r="Y155" s="10"/>
      <c r="Z155" s="32"/>
      <c r="AA155" s="10"/>
      <c r="AB155" s="32"/>
      <c r="AC155" s="10"/>
      <c r="AD155" s="32"/>
      <c r="AE155" s="10"/>
      <c r="AF155" s="32"/>
      <c r="AG155" s="10"/>
      <c r="AH155" s="32"/>
      <c r="AI155" s="10"/>
      <c r="AJ155" s="32"/>
      <c r="AK155" s="10"/>
      <c r="AL155" s="32"/>
      <c r="AM155" s="10"/>
      <c r="AN155" s="32"/>
      <c r="AO155" s="10"/>
      <c r="AP155" s="242"/>
      <c r="AQ155" s="10"/>
      <c r="AR155" s="32"/>
      <c r="AS155" s="10"/>
      <c r="AT155" s="242"/>
      <c r="AU155" s="10"/>
      <c r="AV155" s="242"/>
      <c r="AW155" s="7"/>
      <c r="AX155" s="247"/>
      <c r="AY155" s="10"/>
      <c r="AZ155" s="242"/>
      <c r="BA155" s="7"/>
      <c r="BB155" s="247"/>
      <c r="BC155" s="7"/>
      <c r="BD155" s="247"/>
      <c r="BE155" s="234"/>
      <c r="BF155" s="8"/>
      <c r="BG155" s="234"/>
      <c r="BH155" s="8"/>
      <c r="BJ155" s="41"/>
      <c r="BK155" s="41">
        <f t="shared" si="19"/>
        <v>0</v>
      </c>
      <c r="BL155">
        <f t="shared" si="18"/>
        <v>0</v>
      </c>
    </row>
    <row r="156" spans="1:66" x14ac:dyDescent="0.25">
      <c r="A156">
        <f t="shared" si="17"/>
        <v>103</v>
      </c>
      <c r="B156" s="6"/>
      <c r="C156" s="10"/>
      <c r="D156" s="32"/>
      <c r="E156" s="10"/>
      <c r="F156" s="32"/>
      <c r="G156" s="10"/>
      <c r="H156" s="32"/>
      <c r="I156" s="10"/>
      <c r="J156" s="32"/>
      <c r="K156" s="10"/>
      <c r="L156" s="32"/>
      <c r="M156" s="10"/>
      <c r="N156" s="32"/>
      <c r="O156" s="10"/>
      <c r="P156" s="32"/>
      <c r="Q156" s="10"/>
      <c r="R156" s="32"/>
      <c r="S156" s="10"/>
      <c r="T156" s="32"/>
      <c r="U156" s="10"/>
      <c r="V156" s="32"/>
      <c r="W156" s="10"/>
      <c r="X156" s="32"/>
      <c r="Y156" s="10"/>
      <c r="Z156" s="32"/>
      <c r="AA156" s="10"/>
      <c r="AB156" s="32"/>
      <c r="AC156" s="10"/>
      <c r="AD156" s="32"/>
      <c r="AE156" s="10"/>
      <c r="AF156" s="32"/>
      <c r="AG156" s="10"/>
      <c r="AH156" s="32"/>
      <c r="AI156" s="10"/>
      <c r="AJ156" s="32"/>
      <c r="AK156" s="10"/>
      <c r="AL156" s="32"/>
      <c r="AM156" s="10"/>
      <c r="AN156" s="32"/>
      <c r="AO156" s="10"/>
      <c r="AP156" s="242"/>
      <c r="AQ156" s="10"/>
      <c r="AR156" s="32"/>
      <c r="AS156" s="10"/>
      <c r="AT156" s="242"/>
      <c r="AU156" s="10"/>
      <c r="AV156" s="242"/>
      <c r="AW156" s="7"/>
      <c r="AX156" s="247"/>
      <c r="AY156" s="10"/>
      <c r="AZ156" s="242"/>
      <c r="BA156" s="7"/>
      <c r="BB156" s="247"/>
      <c r="BC156" s="7"/>
      <c r="BD156" s="247"/>
      <c r="BE156" s="7"/>
      <c r="BF156" s="8"/>
      <c r="BG156" s="7"/>
      <c r="BH156" s="8"/>
      <c r="BJ156" s="41"/>
      <c r="BK156" s="41">
        <f t="shared" si="19"/>
        <v>0</v>
      </c>
      <c r="BL156">
        <f t="shared" si="18"/>
        <v>0</v>
      </c>
    </row>
    <row r="157" spans="1:66" x14ac:dyDescent="0.25">
      <c r="A157">
        <f t="shared" si="17"/>
        <v>104</v>
      </c>
      <c r="B157" s="6"/>
      <c r="C157" s="10"/>
      <c r="D157" s="32"/>
      <c r="E157" s="10"/>
      <c r="F157" s="32"/>
      <c r="G157" s="10"/>
      <c r="H157" s="32"/>
      <c r="I157" s="10"/>
      <c r="J157" s="32"/>
      <c r="K157" s="10"/>
      <c r="L157" s="32"/>
      <c r="M157" s="10"/>
      <c r="N157" s="32"/>
      <c r="O157" s="10"/>
      <c r="P157" s="32"/>
      <c r="Q157" s="10"/>
      <c r="R157" s="32"/>
      <c r="S157" s="10"/>
      <c r="T157" s="32"/>
      <c r="U157" s="10"/>
      <c r="V157" s="32"/>
      <c r="W157" s="10"/>
      <c r="X157" s="32"/>
      <c r="Y157" s="10"/>
      <c r="Z157" s="32"/>
      <c r="AA157" s="10"/>
      <c r="AB157" s="32"/>
      <c r="AC157" s="10"/>
      <c r="AD157" s="32"/>
      <c r="AE157" s="10"/>
      <c r="AF157" s="32"/>
      <c r="AG157" s="10"/>
      <c r="AH157" s="32"/>
      <c r="AI157" s="10"/>
      <c r="AJ157" s="32"/>
      <c r="AK157" s="10"/>
      <c r="AL157" s="32"/>
      <c r="AM157" s="10"/>
      <c r="AN157" s="32"/>
      <c r="AO157" s="10"/>
      <c r="AP157" s="242"/>
      <c r="AQ157" s="10"/>
      <c r="AR157" s="32"/>
      <c r="AS157" s="10"/>
      <c r="AT157" s="242"/>
      <c r="AU157" s="10"/>
      <c r="AV157" s="242"/>
      <c r="AW157" s="7"/>
      <c r="AX157" s="247"/>
      <c r="AY157" s="10"/>
      <c r="AZ157" s="242"/>
      <c r="BA157" s="7"/>
      <c r="BB157" s="247"/>
      <c r="BC157" s="7"/>
      <c r="BD157" s="247"/>
      <c r="BE157" s="7"/>
      <c r="BF157" s="8"/>
      <c r="BG157" s="7"/>
      <c r="BH157" s="8"/>
      <c r="BJ157" s="41"/>
      <c r="BK157" s="41">
        <f t="shared" si="19"/>
        <v>0</v>
      </c>
      <c r="BL157">
        <f t="shared" si="18"/>
        <v>0</v>
      </c>
    </row>
    <row r="158" spans="1:66" x14ac:dyDescent="0.25">
      <c r="A158">
        <f t="shared" si="17"/>
        <v>105</v>
      </c>
      <c r="B158" s="6"/>
      <c r="C158" s="10"/>
      <c r="D158" s="32"/>
      <c r="E158" s="10"/>
      <c r="F158" s="32"/>
      <c r="G158" s="10"/>
      <c r="H158" s="32"/>
      <c r="I158" s="10"/>
      <c r="J158" s="32"/>
      <c r="K158" s="10"/>
      <c r="L158" s="32"/>
      <c r="M158" s="10"/>
      <c r="N158" s="32"/>
      <c r="O158" s="10"/>
      <c r="P158" s="32"/>
      <c r="Q158" s="10"/>
      <c r="R158" s="32"/>
      <c r="S158" s="10"/>
      <c r="T158" s="32"/>
      <c r="U158" s="10"/>
      <c r="V158" s="32"/>
      <c r="W158" s="10"/>
      <c r="X158" s="32"/>
      <c r="Y158" s="10"/>
      <c r="Z158" s="32"/>
      <c r="AA158" s="10"/>
      <c r="AB158" s="32"/>
      <c r="AC158" s="10"/>
      <c r="AD158" s="32"/>
      <c r="AE158" s="10"/>
      <c r="AF158" s="32"/>
      <c r="AG158" s="10"/>
      <c r="AH158" s="32"/>
      <c r="AI158" s="10"/>
      <c r="AJ158" s="32"/>
      <c r="AK158" s="10"/>
      <c r="AL158" s="32"/>
      <c r="AM158" s="10"/>
      <c r="AN158" s="32"/>
      <c r="AO158" s="10"/>
      <c r="AP158" s="242"/>
      <c r="AQ158" s="10"/>
      <c r="AR158" s="32"/>
      <c r="AS158" s="10"/>
      <c r="AT158" s="242"/>
      <c r="AU158" s="10"/>
      <c r="AV158" s="242"/>
      <c r="AW158" s="7"/>
      <c r="AX158" s="247"/>
      <c r="AY158" s="10"/>
      <c r="AZ158" s="242"/>
      <c r="BA158" s="7"/>
      <c r="BB158" s="247"/>
      <c r="BC158" s="7"/>
      <c r="BD158" s="247"/>
      <c r="BE158" s="7"/>
      <c r="BF158" s="8"/>
      <c r="BG158" s="7"/>
      <c r="BH158" s="8"/>
      <c r="BJ158" s="41"/>
      <c r="BK158" s="41">
        <f t="shared" si="19"/>
        <v>0</v>
      </c>
      <c r="BL158">
        <f t="shared" si="18"/>
        <v>0</v>
      </c>
    </row>
    <row r="159" spans="1:66" x14ac:dyDescent="0.25">
      <c r="A159">
        <f t="shared" si="17"/>
        <v>106</v>
      </c>
      <c r="B159" s="6"/>
      <c r="C159" s="10"/>
      <c r="D159" s="32"/>
      <c r="E159" s="10"/>
      <c r="F159" s="32"/>
      <c r="G159" s="10"/>
      <c r="H159" s="32"/>
      <c r="I159" s="10"/>
      <c r="J159" s="32"/>
      <c r="K159" s="10"/>
      <c r="L159" s="32"/>
      <c r="M159" s="10"/>
      <c r="N159" s="32"/>
      <c r="O159" s="10"/>
      <c r="P159" s="32"/>
      <c r="Q159" s="10"/>
      <c r="R159" s="32"/>
      <c r="S159" s="10"/>
      <c r="T159" s="32"/>
      <c r="U159" s="10"/>
      <c r="V159" s="32"/>
      <c r="W159" s="10"/>
      <c r="X159" s="32"/>
      <c r="Y159" s="10"/>
      <c r="Z159" s="32"/>
      <c r="AA159" s="10"/>
      <c r="AB159" s="32"/>
      <c r="AC159" s="10"/>
      <c r="AD159" s="32"/>
      <c r="AE159" s="10"/>
      <c r="AF159" s="32"/>
      <c r="AG159" s="10"/>
      <c r="AH159" s="32"/>
      <c r="AI159" s="10"/>
      <c r="AJ159" s="32"/>
      <c r="AK159" s="10"/>
      <c r="AL159" s="32"/>
      <c r="AM159" s="10"/>
      <c r="AN159" s="32"/>
      <c r="AO159" s="10"/>
      <c r="AP159" s="242"/>
      <c r="AQ159" s="10"/>
      <c r="AR159" s="32"/>
      <c r="AS159" s="10"/>
      <c r="AT159" s="242"/>
      <c r="AU159" s="10"/>
      <c r="AV159" s="242"/>
      <c r="AW159" s="7"/>
      <c r="AX159" s="247"/>
      <c r="AY159" s="10"/>
      <c r="AZ159" s="242"/>
      <c r="BA159" s="7"/>
      <c r="BB159" s="247"/>
      <c r="BC159" s="7"/>
      <c r="BD159" s="247"/>
      <c r="BE159" s="7"/>
      <c r="BF159" s="8"/>
      <c r="BG159" s="7"/>
      <c r="BH159" s="8"/>
      <c r="BJ159" s="41"/>
      <c r="BK159" s="41">
        <f t="shared" si="19"/>
        <v>0</v>
      </c>
      <c r="BL159">
        <f t="shared" si="18"/>
        <v>0</v>
      </c>
    </row>
    <row r="160" spans="1:66" x14ac:dyDescent="0.25">
      <c r="A160">
        <f t="shared" si="17"/>
        <v>107</v>
      </c>
      <c r="B160" s="6"/>
      <c r="C160" s="10"/>
      <c r="D160" s="32"/>
      <c r="E160" s="10"/>
      <c r="F160" s="32"/>
      <c r="G160" s="10"/>
      <c r="H160" s="32"/>
      <c r="I160" s="10"/>
      <c r="J160" s="32"/>
      <c r="K160" s="94"/>
      <c r="L160" s="32"/>
      <c r="M160" s="10"/>
      <c r="N160" s="32"/>
      <c r="O160" s="10"/>
      <c r="P160" s="32"/>
      <c r="Q160" s="10"/>
      <c r="R160" s="32"/>
      <c r="S160" s="10"/>
      <c r="T160" s="32"/>
      <c r="U160" s="10"/>
      <c r="V160" s="32"/>
      <c r="W160" s="10"/>
      <c r="X160" s="32"/>
      <c r="Y160" s="10"/>
      <c r="Z160" s="32"/>
      <c r="AA160" s="10"/>
      <c r="AB160" s="32"/>
      <c r="AC160" s="10"/>
      <c r="AD160" s="32"/>
      <c r="AE160" s="10"/>
      <c r="AF160" s="32"/>
      <c r="AG160" s="10"/>
      <c r="AH160" s="32"/>
      <c r="AI160" s="10"/>
      <c r="AJ160" s="32"/>
      <c r="AK160" s="10"/>
      <c r="AL160" s="32"/>
      <c r="AM160" s="10"/>
      <c r="AN160" s="32"/>
      <c r="AO160" s="10"/>
      <c r="AP160" s="242"/>
      <c r="AQ160" s="10"/>
      <c r="AR160" s="32"/>
      <c r="AS160" s="10"/>
      <c r="AT160" s="242"/>
      <c r="AU160" s="10"/>
      <c r="AV160" s="242"/>
      <c r="AW160" s="7"/>
      <c r="AX160" s="247"/>
      <c r="AY160" s="10"/>
      <c r="AZ160" s="242"/>
      <c r="BA160" s="7"/>
      <c r="BB160" s="247"/>
      <c r="BC160" s="7"/>
      <c r="BD160" s="247"/>
      <c r="BE160" s="7"/>
      <c r="BF160" s="8"/>
      <c r="BG160" s="7"/>
      <c r="BH160" s="8"/>
      <c r="BI160" s="28"/>
      <c r="BJ160" s="41"/>
      <c r="BK160" s="41">
        <f t="shared" si="19"/>
        <v>0</v>
      </c>
      <c r="BL160">
        <f t="shared" si="18"/>
        <v>0</v>
      </c>
      <c r="BN160" s="39"/>
    </row>
    <row r="161" spans="1:66" x14ac:dyDescent="0.25">
      <c r="A161">
        <f t="shared" si="17"/>
        <v>108</v>
      </c>
      <c r="B161" s="6"/>
      <c r="C161" s="10"/>
      <c r="D161" s="32"/>
      <c r="E161" s="10"/>
      <c r="F161" s="32"/>
      <c r="G161" s="10"/>
      <c r="H161" s="32"/>
      <c r="I161" s="10"/>
      <c r="J161" s="32"/>
      <c r="K161" s="94"/>
      <c r="L161" s="32"/>
      <c r="M161" s="10"/>
      <c r="N161" s="32"/>
      <c r="O161" s="10"/>
      <c r="P161" s="32"/>
      <c r="Q161" s="10"/>
      <c r="R161" s="32"/>
      <c r="S161" s="10"/>
      <c r="T161" s="32"/>
      <c r="U161" s="10"/>
      <c r="V161" s="32"/>
      <c r="W161" s="10"/>
      <c r="X161" s="32"/>
      <c r="Y161" s="10"/>
      <c r="Z161" s="32"/>
      <c r="AA161" s="10"/>
      <c r="AB161" s="32"/>
      <c r="AC161" s="10"/>
      <c r="AD161" s="32"/>
      <c r="AE161" s="10"/>
      <c r="AF161" s="32"/>
      <c r="AG161" s="10"/>
      <c r="AH161" s="32"/>
      <c r="AI161" s="10"/>
      <c r="AJ161" s="32"/>
      <c r="AK161" s="10"/>
      <c r="AL161" s="32"/>
      <c r="AM161" s="10"/>
      <c r="AN161" s="32"/>
      <c r="AO161" s="10"/>
      <c r="AP161" s="242"/>
      <c r="AQ161" s="10"/>
      <c r="AR161" s="32"/>
      <c r="AS161" s="10"/>
      <c r="AT161" s="242"/>
      <c r="AU161" s="10"/>
      <c r="AV161" s="242"/>
      <c r="AW161" s="7"/>
      <c r="AX161" s="247"/>
      <c r="AY161" s="10"/>
      <c r="AZ161" s="242"/>
      <c r="BA161" s="7"/>
      <c r="BB161" s="247"/>
      <c r="BC161" s="7"/>
      <c r="BD161" s="247"/>
      <c r="BE161" s="7"/>
      <c r="BF161" s="8"/>
      <c r="BG161" s="7"/>
      <c r="BH161" s="8"/>
      <c r="BJ161" s="41"/>
      <c r="BK161" s="41">
        <f t="shared" si="19"/>
        <v>0</v>
      </c>
      <c r="BL161">
        <f t="shared" si="18"/>
        <v>0</v>
      </c>
      <c r="BN161" s="39"/>
    </row>
    <row r="162" spans="1:66" x14ac:dyDescent="0.25">
      <c r="A162">
        <f t="shared" si="17"/>
        <v>109</v>
      </c>
      <c r="B162" s="6"/>
      <c r="C162" s="10"/>
      <c r="D162" s="32"/>
      <c r="E162" s="10"/>
      <c r="F162" s="32"/>
      <c r="G162" s="10"/>
      <c r="H162" s="32"/>
      <c r="I162" s="10"/>
      <c r="J162" s="32"/>
      <c r="K162" s="94"/>
      <c r="L162" s="32"/>
      <c r="M162" s="10"/>
      <c r="N162" s="32"/>
      <c r="O162" s="10"/>
      <c r="P162" s="32"/>
      <c r="Q162" s="10"/>
      <c r="R162" s="32"/>
      <c r="S162" s="10"/>
      <c r="T162" s="32"/>
      <c r="U162" s="10"/>
      <c r="V162" s="32"/>
      <c r="W162" s="10"/>
      <c r="X162" s="32"/>
      <c r="Y162" s="10"/>
      <c r="Z162" s="32"/>
      <c r="AA162" s="10"/>
      <c r="AB162" s="32"/>
      <c r="AC162" s="10"/>
      <c r="AD162" s="32"/>
      <c r="AE162" s="10"/>
      <c r="AF162" s="32"/>
      <c r="AG162" s="10"/>
      <c r="AH162" s="32"/>
      <c r="AI162" s="10"/>
      <c r="AJ162" s="32"/>
      <c r="AK162" s="10"/>
      <c r="AL162" s="32"/>
      <c r="AM162" s="10"/>
      <c r="AN162" s="32"/>
      <c r="AO162" s="10"/>
      <c r="AP162" s="242"/>
      <c r="AQ162" s="10"/>
      <c r="AR162" s="32"/>
      <c r="AS162" s="10"/>
      <c r="AT162" s="242"/>
      <c r="AU162" s="10"/>
      <c r="AV162" s="242"/>
      <c r="AW162" s="7"/>
      <c r="AX162" s="247"/>
      <c r="AY162" s="10"/>
      <c r="AZ162" s="242"/>
      <c r="BA162" s="7"/>
      <c r="BB162" s="247"/>
      <c r="BC162" s="7"/>
      <c r="BD162" s="247"/>
      <c r="BE162" s="7"/>
      <c r="BF162" s="8"/>
      <c r="BG162" s="7"/>
      <c r="BH162" s="8"/>
      <c r="BJ162" s="41"/>
      <c r="BK162" s="41">
        <f t="shared" si="19"/>
        <v>0</v>
      </c>
      <c r="BL162">
        <f t="shared" si="18"/>
        <v>0</v>
      </c>
      <c r="BN162" s="39"/>
    </row>
    <row r="163" spans="1:66" x14ac:dyDescent="0.25">
      <c r="A163">
        <f t="shared" si="17"/>
        <v>110</v>
      </c>
      <c r="B163" s="6"/>
      <c r="C163" s="10"/>
      <c r="D163" s="32"/>
      <c r="E163" s="10"/>
      <c r="F163" s="32"/>
      <c r="G163" s="10"/>
      <c r="H163" s="32"/>
      <c r="I163" s="10"/>
      <c r="J163" s="32"/>
      <c r="K163" s="10"/>
      <c r="L163" s="32"/>
      <c r="M163" s="10"/>
      <c r="N163" s="32"/>
      <c r="O163" s="10"/>
      <c r="P163" s="32"/>
      <c r="Q163" s="10"/>
      <c r="R163" s="32"/>
      <c r="S163" s="10"/>
      <c r="T163" s="32"/>
      <c r="U163" s="10"/>
      <c r="V163" s="32"/>
      <c r="W163" s="10"/>
      <c r="X163" s="32"/>
      <c r="Y163" s="10"/>
      <c r="Z163" s="32"/>
      <c r="AA163" s="10"/>
      <c r="AB163" s="32"/>
      <c r="AC163" s="10"/>
      <c r="AD163" s="32"/>
      <c r="AE163" s="10"/>
      <c r="AF163" s="32"/>
      <c r="AG163" s="10"/>
      <c r="AH163" s="32"/>
      <c r="AI163" s="10"/>
      <c r="AJ163" s="32"/>
      <c r="AK163" s="10"/>
      <c r="AL163" s="32"/>
      <c r="AM163" s="10"/>
      <c r="AN163" s="32"/>
      <c r="AO163" s="10"/>
      <c r="AP163" s="242"/>
      <c r="AQ163" s="10"/>
      <c r="AR163" s="32"/>
      <c r="AS163" s="10"/>
      <c r="AT163" s="242"/>
      <c r="AU163" s="10"/>
      <c r="AV163" s="242"/>
      <c r="AW163" s="7"/>
      <c r="AX163" s="247"/>
      <c r="AY163" s="10"/>
      <c r="AZ163" s="242"/>
      <c r="BA163" s="7"/>
      <c r="BB163" s="247"/>
      <c r="BC163" s="7"/>
      <c r="BD163" s="247"/>
      <c r="BE163" s="7"/>
      <c r="BF163" s="8"/>
      <c r="BG163" s="7"/>
      <c r="BH163" s="8"/>
      <c r="BJ163" s="41"/>
      <c r="BK163" s="41">
        <f t="shared" si="19"/>
        <v>0</v>
      </c>
      <c r="BL163">
        <f t="shared" si="18"/>
        <v>0</v>
      </c>
      <c r="BN163" s="39"/>
    </row>
    <row r="164" spans="1:66" x14ac:dyDescent="0.25">
      <c r="A164">
        <f t="shared" si="17"/>
        <v>111</v>
      </c>
      <c r="B164" s="6"/>
      <c r="C164" s="10"/>
      <c r="D164" s="32"/>
      <c r="E164" s="10"/>
      <c r="F164" s="32"/>
      <c r="G164" s="10"/>
      <c r="H164" s="32"/>
      <c r="I164" s="10"/>
      <c r="J164" s="32"/>
      <c r="K164" s="10"/>
      <c r="L164" s="32"/>
      <c r="M164" s="10"/>
      <c r="N164" s="32"/>
      <c r="O164" s="10"/>
      <c r="P164" s="32"/>
      <c r="Q164" s="10"/>
      <c r="R164" s="32"/>
      <c r="S164" s="10"/>
      <c r="T164" s="32"/>
      <c r="U164" s="10"/>
      <c r="V164" s="32"/>
      <c r="W164" s="10"/>
      <c r="X164" s="32"/>
      <c r="Y164" s="10"/>
      <c r="Z164" s="32"/>
      <c r="AA164" s="10"/>
      <c r="AB164" s="32"/>
      <c r="AC164" s="10"/>
      <c r="AD164" s="32"/>
      <c r="AE164" s="10"/>
      <c r="AF164" s="32"/>
      <c r="AG164" s="10"/>
      <c r="AH164" s="32"/>
      <c r="AI164" s="10"/>
      <c r="AJ164" s="32"/>
      <c r="AK164" s="10"/>
      <c r="AL164" s="32"/>
      <c r="AM164" s="10"/>
      <c r="AN164" s="32"/>
      <c r="AO164" s="10"/>
      <c r="AP164" s="242"/>
      <c r="AQ164" s="10"/>
      <c r="AR164" s="32"/>
      <c r="AS164" s="10"/>
      <c r="AT164" s="242"/>
      <c r="AU164" s="10"/>
      <c r="AV164" s="242"/>
      <c r="AW164" s="7"/>
      <c r="AX164" s="247"/>
      <c r="AY164" s="10"/>
      <c r="AZ164" s="242"/>
      <c r="BA164" s="7"/>
      <c r="BB164" s="247"/>
      <c r="BC164" s="7"/>
      <c r="BD164" s="247"/>
      <c r="BE164" s="7"/>
      <c r="BF164" s="8"/>
      <c r="BG164" s="7"/>
      <c r="BH164" s="8"/>
      <c r="BJ164" s="41"/>
      <c r="BK164" s="41">
        <f t="shared" si="19"/>
        <v>0</v>
      </c>
      <c r="BL164">
        <f t="shared" si="18"/>
        <v>0</v>
      </c>
      <c r="BN164" s="39"/>
    </row>
    <row r="165" spans="1:66" x14ac:dyDescent="0.25">
      <c r="A165">
        <f t="shared" si="17"/>
        <v>112</v>
      </c>
      <c r="B165" s="6"/>
      <c r="C165" s="10"/>
      <c r="D165" s="32"/>
      <c r="E165" s="10"/>
      <c r="F165" s="32"/>
      <c r="G165" s="10"/>
      <c r="H165" s="32"/>
      <c r="I165" s="10"/>
      <c r="J165" s="32"/>
      <c r="K165" s="10"/>
      <c r="L165" s="32"/>
      <c r="M165" s="10"/>
      <c r="N165" s="32"/>
      <c r="O165" s="10"/>
      <c r="P165" s="32"/>
      <c r="Q165" s="10"/>
      <c r="R165" s="32"/>
      <c r="S165" s="10"/>
      <c r="T165" s="32"/>
      <c r="U165" s="10"/>
      <c r="V165" s="32"/>
      <c r="W165" s="10"/>
      <c r="X165" s="32"/>
      <c r="Y165" s="10"/>
      <c r="Z165" s="32"/>
      <c r="AA165" s="10"/>
      <c r="AB165" s="32"/>
      <c r="AC165" s="10"/>
      <c r="AD165" s="32"/>
      <c r="AE165" s="10"/>
      <c r="AF165" s="32"/>
      <c r="AG165" s="10"/>
      <c r="AH165" s="32"/>
      <c r="AI165" s="10"/>
      <c r="AJ165" s="32"/>
      <c r="AK165" s="10"/>
      <c r="AL165" s="32"/>
      <c r="AM165" s="10"/>
      <c r="AN165" s="32"/>
      <c r="AO165" s="10"/>
      <c r="AP165" s="242"/>
      <c r="AQ165" s="10"/>
      <c r="AR165" s="32"/>
      <c r="AS165" s="10"/>
      <c r="AT165" s="242"/>
      <c r="AU165" s="10"/>
      <c r="AV165" s="242"/>
      <c r="AW165" s="7"/>
      <c r="AX165" s="247"/>
      <c r="AY165" s="10"/>
      <c r="AZ165" s="242"/>
      <c r="BA165" s="7"/>
      <c r="BB165" s="247"/>
      <c r="BC165" s="7"/>
      <c r="BD165" s="247"/>
      <c r="BE165" s="7"/>
      <c r="BF165" s="8"/>
      <c r="BG165" s="7"/>
      <c r="BH165" s="8"/>
      <c r="BJ165" s="41"/>
      <c r="BK165" s="41">
        <f t="shared" si="19"/>
        <v>0</v>
      </c>
      <c r="BL165">
        <f t="shared" si="18"/>
        <v>0</v>
      </c>
      <c r="BN165" s="39"/>
    </row>
    <row r="166" spans="1:66" x14ac:dyDescent="0.25">
      <c r="A166">
        <f t="shared" si="17"/>
        <v>113</v>
      </c>
      <c r="B166" s="6"/>
      <c r="C166" s="10"/>
      <c r="D166" s="32"/>
      <c r="E166" s="10"/>
      <c r="F166" s="32"/>
      <c r="G166" s="10"/>
      <c r="H166" s="32"/>
      <c r="I166" s="10"/>
      <c r="J166" s="32"/>
      <c r="K166" s="10"/>
      <c r="L166" s="32"/>
      <c r="M166" s="10"/>
      <c r="N166" s="32"/>
      <c r="O166" s="10"/>
      <c r="P166" s="32"/>
      <c r="Q166" s="10"/>
      <c r="R166" s="32"/>
      <c r="S166" s="10"/>
      <c r="T166" s="32"/>
      <c r="U166" s="7"/>
      <c r="V166" s="8"/>
      <c r="W166" s="10"/>
      <c r="X166" s="32"/>
      <c r="Y166" s="10"/>
      <c r="Z166" s="32"/>
      <c r="AA166" s="10"/>
      <c r="AB166" s="32"/>
      <c r="AC166" s="10"/>
      <c r="AD166" s="32"/>
      <c r="AE166" s="10"/>
      <c r="AF166" s="32"/>
      <c r="AG166" s="10"/>
      <c r="AH166" s="32"/>
      <c r="AI166" s="10"/>
      <c r="AJ166" s="32"/>
      <c r="AK166" s="10"/>
      <c r="AL166" s="32"/>
      <c r="AM166" s="10"/>
      <c r="AN166" s="32"/>
      <c r="AO166" s="10"/>
      <c r="AP166" s="242"/>
      <c r="AQ166" s="10"/>
      <c r="AR166" s="32"/>
      <c r="AS166" s="10"/>
      <c r="AT166" s="242"/>
      <c r="AU166" s="10"/>
      <c r="AV166" s="242"/>
      <c r="AW166" s="7"/>
      <c r="AX166" s="247"/>
      <c r="AY166" s="10"/>
      <c r="AZ166" s="242"/>
      <c r="BA166" s="7"/>
      <c r="BB166" s="247"/>
      <c r="BC166" s="7"/>
      <c r="BD166" s="247"/>
      <c r="BE166" s="7"/>
      <c r="BF166" s="8"/>
      <c r="BG166" s="7"/>
      <c r="BH166" s="8"/>
      <c r="BJ166" s="41"/>
      <c r="BK166" s="41">
        <f t="shared" si="19"/>
        <v>0</v>
      </c>
      <c r="BL166">
        <f t="shared" si="18"/>
        <v>0</v>
      </c>
    </row>
    <row r="167" spans="1:66" x14ac:dyDescent="0.25">
      <c r="A167">
        <f t="shared" si="17"/>
        <v>114</v>
      </c>
      <c r="B167" s="6"/>
      <c r="C167" s="10"/>
      <c r="D167" s="32"/>
      <c r="E167" s="10"/>
      <c r="F167" s="32"/>
      <c r="G167" s="10"/>
      <c r="H167" s="32"/>
      <c r="I167" s="10"/>
      <c r="J167" s="32"/>
      <c r="K167" s="10"/>
      <c r="L167" s="32"/>
      <c r="M167" s="10"/>
      <c r="N167" s="32"/>
      <c r="O167" s="10"/>
      <c r="P167" s="32"/>
      <c r="Q167" s="10"/>
      <c r="R167" s="32"/>
      <c r="S167" s="10"/>
      <c r="T167" s="32"/>
      <c r="U167" s="10"/>
      <c r="V167" s="32"/>
      <c r="W167" s="10"/>
      <c r="X167" s="32"/>
      <c r="Y167" s="10"/>
      <c r="Z167" s="32"/>
      <c r="AA167" s="10"/>
      <c r="AB167" s="32"/>
      <c r="AC167" s="10"/>
      <c r="AD167" s="32"/>
      <c r="AE167" s="10"/>
      <c r="AF167" s="32"/>
      <c r="AG167" s="10"/>
      <c r="AH167" s="32"/>
      <c r="AI167" s="10"/>
      <c r="AJ167" s="32"/>
      <c r="AK167" s="10"/>
      <c r="AL167" s="32"/>
      <c r="AM167" s="10"/>
      <c r="AN167" s="32"/>
      <c r="AO167" s="10"/>
      <c r="AP167" s="242"/>
      <c r="AQ167" s="10"/>
      <c r="AR167" s="32"/>
      <c r="AS167" s="10"/>
      <c r="AT167" s="242"/>
      <c r="AU167" s="10"/>
      <c r="AV167" s="242"/>
      <c r="AW167" s="7"/>
      <c r="AX167" s="247"/>
      <c r="AY167" s="10"/>
      <c r="AZ167" s="242"/>
      <c r="BA167" s="7"/>
      <c r="BB167" s="247"/>
      <c r="BC167" s="7"/>
      <c r="BD167" s="247"/>
      <c r="BE167" s="7"/>
      <c r="BF167" s="8"/>
      <c r="BG167" s="7"/>
      <c r="BH167" s="8"/>
      <c r="BJ167" s="41"/>
      <c r="BK167" s="41">
        <f t="shared" si="19"/>
        <v>0</v>
      </c>
      <c r="BL167">
        <f t="shared" si="18"/>
        <v>0</v>
      </c>
    </row>
    <row r="168" spans="1:66" x14ac:dyDescent="0.25">
      <c r="A168">
        <f t="shared" si="17"/>
        <v>115</v>
      </c>
      <c r="B168" s="6"/>
      <c r="C168" s="10"/>
      <c r="D168" s="32"/>
      <c r="E168" s="10"/>
      <c r="F168" s="32"/>
      <c r="G168" s="10"/>
      <c r="H168" s="32"/>
      <c r="I168" s="10"/>
      <c r="J168" s="32"/>
      <c r="K168" s="10"/>
      <c r="L168" s="32"/>
      <c r="M168" s="10"/>
      <c r="N168" s="32"/>
      <c r="O168" s="10"/>
      <c r="P168" s="32"/>
      <c r="Q168" s="10"/>
      <c r="R168" s="32"/>
      <c r="S168" s="10"/>
      <c r="T168" s="32"/>
      <c r="U168" s="10"/>
      <c r="V168" s="32"/>
      <c r="W168" s="10"/>
      <c r="X168" s="32"/>
      <c r="Y168" s="10"/>
      <c r="Z168" s="32"/>
      <c r="AA168" s="10"/>
      <c r="AB168" s="32"/>
      <c r="AC168" s="10"/>
      <c r="AD168" s="32"/>
      <c r="AE168" s="10"/>
      <c r="AF168" s="32"/>
      <c r="AG168" s="10"/>
      <c r="AH168" s="32"/>
      <c r="AI168" s="10"/>
      <c r="AJ168" s="32"/>
      <c r="AK168" s="10"/>
      <c r="AL168" s="32"/>
      <c r="AM168" s="10"/>
      <c r="AN168" s="32"/>
      <c r="AO168" s="10"/>
      <c r="AP168" s="242"/>
      <c r="AQ168" s="10"/>
      <c r="AR168" s="32"/>
      <c r="AS168" s="10"/>
      <c r="AT168" s="242"/>
      <c r="AU168" s="10"/>
      <c r="AV168" s="242"/>
      <c r="AW168" s="7"/>
      <c r="AX168" s="247"/>
      <c r="AY168" s="10"/>
      <c r="AZ168" s="242"/>
      <c r="BA168" s="7"/>
      <c r="BB168" s="247"/>
      <c r="BC168" s="7"/>
      <c r="BD168" s="247"/>
      <c r="BE168" s="7"/>
      <c r="BF168" s="8"/>
      <c r="BG168" s="7"/>
      <c r="BH168" s="8"/>
      <c r="BJ168" s="41"/>
      <c r="BK168" s="41">
        <f t="shared" si="19"/>
        <v>0</v>
      </c>
      <c r="BL168">
        <f t="shared" si="18"/>
        <v>0</v>
      </c>
    </row>
    <row r="169" spans="1:66" x14ac:dyDescent="0.25">
      <c r="A169">
        <f t="shared" si="17"/>
        <v>116</v>
      </c>
      <c r="B169" s="6"/>
      <c r="C169" s="10"/>
      <c r="D169" s="32"/>
      <c r="E169" s="10"/>
      <c r="F169" s="32"/>
      <c r="G169" s="10"/>
      <c r="H169" s="32"/>
      <c r="I169" s="10"/>
      <c r="J169" s="32"/>
      <c r="K169" s="10"/>
      <c r="L169" s="32"/>
      <c r="M169" s="10"/>
      <c r="N169" s="32"/>
      <c r="O169" s="10"/>
      <c r="P169" s="32"/>
      <c r="Q169" s="10"/>
      <c r="R169" s="32"/>
      <c r="S169" s="10"/>
      <c r="T169" s="32"/>
      <c r="U169" s="10"/>
      <c r="V169" s="32"/>
      <c r="W169" s="10"/>
      <c r="X169" s="32"/>
      <c r="Y169" s="10"/>
      <c r="Z169" s="32"/>
      <c r="AA169" s="10"/>
      <c r="AB169" s="32"/>
      <c r="AC169" s="10"/>
      <c r="AD169" s="32"/>
      <c r="AE169" s="10"/>
      <c r="AF169" s="32"/>
      <c r="AG169" s="10"/>
      <c r="AH169" s="32"/>
      <c r="AI169" s="10"/>
      <c r="AJ169" s="32"/>
      <c r="AK169" s="10"/>
      <c r="AL169" s="32"/>
      <c r="AM169" s="10"/>
      <c r="AN169" s="32"/>
      <c r="AO169" s="10"/>
      <c r="AP169" s="242"/>
      <c r="AQ169" s="10"/>
      <c r="AR169" s="32"/>
      <c r="AS169" s="10"/>
      <c r="AT169" s="242"/>
      <c r="AU169" s="10"/>
      <c r="AV169" s="242"/>
      <c r="AW169" s="7"/>
      <c r="AX169" s="247"/>
      <c r="AY169" s="10"/>
      <c r="AZ169" s="242"/>
      <c r="BA169" s="7"/>
      <c r="BB169" s="247"/>
      <c r="BC169" s="7"/>
      <c r="BD169" s="247"/>
      <c r="BE169" s="7"/>
      <c r="BF169" s="8"/>
      <c r="BG169" s="7"/>
      <c r="BH169" s="8"/>
      <c r="BJ169" s="41"/>
      <c r="BK169" s="41">
        <f t="shared" si="19"/>
        <v>0</v>
      </c>
      <c r="BL169">
        <f t="shared" si="18"/>
        <v>0</v>
      </c>
    </row>
    <row r="170" spans="1:66" x14ac:dyDescent="0.25">
      <c r="A170">
        <f t="shared" si="17"/>
        <v>117</v>
      </c>
      <c r="B170" s="6"/>
      <c r="C170" s="10"/>
      <c r="D170" s="32"/>
      <c r="E170" s="10"/>
      <c r="F170" s="32"/>
      <c r="G170" s="10"/>
      <c r="H170" s="32"/>
      <c r="I170" s="10"/>
      <c r="J170" s="32"/>
      <c r="K170" s="10"/>
      <c r="L170" s="32"/>
      <c r="M170" s="10"/>
      <c r="N170" s="32"/>
      <c r="O170" s="10"/>
      <c r="P170" s="32"/>
      <c r="Q170" s="10"/>
      <c r="R170" s="32"/>
      <c r="S170" s="10"/>
      <c r="T170" s="32"/>
      <c r="U170" s="10"/>
      <c r="V170" s="32"/>
      <c r="W170" s="10"/>
      <c r="X170" s="32"/>
      <c r="Y170" s="10"/>
      <c r="Z170" s="32"/>
      <c r="AA170" s="10"/>
      <c r="AB170" s="32"/>
      <c r="AC170" s="10"/>
      <c r="AD170" s="32"/>
      <c r="AE170" s="10"/>
      <c r="AF170" s="32"/>
      <c r="AG170" s="10"/>
      <c r="AH170" s="32"/>
      <c r="AI170" s="10"/>
      <c r="AJ170" s="32"/>
      <c r="AK170" s="10"/>
      <c r="AL170" s="32"/>
      <c r="AM170" s="10"/>
      <c r="AN170" s="32"/>
      <c r="AO170" s="10"/>
      <c r="AP170" s="242"/>
      <c r="AQ170" s="10"/>
      <c r="AR170" s="32"/>
      <c r="AS170" s="10"/>
      <c r="AT170" s="242"/>
      <c r="AU170" s="10"/>
      <c r="AV170" s="242"/>
      <c r="AW170" s="7"/>
      <c r="AX170" s="247"/>
      <c r="AY170" s="10"/>
      <c r="AZ170" s="242"/>
      <c r="BA170" s="7"/>
      <c r="BB170" s="247"/>
      <c r="BC170" s="7"/>
      <c r="BD170" s="247"/>
      <c r="BE170" s="7"/>
      <c r="BF170" s="8"/>
      <c r="BG170" s="7"/>
      <c r="BH170" s="8"/>
      <c r="BJ170" s="41"/>
      <c r="BK170" s="41">
        <f t="shared" si="19"/>
        <v>0</v>
      </c>
      <c r="BL170">
        <f t="shared" si="18"/>
        <v>0</v>
      </c>
    </row>
    <row r="171" spans="1:66" x14ac:dyDescent="0.25">
      <c r="A171">
        <f t="shared" si="17"/>
        <v>118</v>
      </c>
      <c r="B171" s="6"/>
      <c r="C171" s="10"/>
      <c r="D171" s="32"/>
      <c r="E171" s="10"/>
      <c r="F171" s="32"/>
      <c r="G171" s="10"/>
      <c r="H171" s="32"/>
      <c r="I171" s="10"/>
      <c r="J171" s="32"/>
      <c r="K171" s="94"/>
      <c r="L171" s="32"/>
      <c r="M171" s="10"/>
      <c r="N171" s="32"/>
      <c r="O171" s="10"/>
      <c r="P171" s="32"/>
      <c r="Q171" s="10"/>
      <c r="R171" s="32"/>
      <c r="S171" s="10"/>
      <c r="T171" s="32"/>
      <c r="U171" s="10"/>
      <c r="V171" s="32"/>
      <c r="W171" s="10"/>
      <c r="X171" s="32"/>
      <c r="Y171" s="10"/>
      <c r="Z171" s="32"/>
      <c r="AA171" s="10"/>
      <c r="AB171" s="32"/>
      <c r="AC171" s="10"/>
      <c r="AD171" s="32"/>
      <c r="AE171" s="10"/>
      <c r="AF171" s="32"/>
      <c r="AG171" s="10"/>
      <c r="AH171" s="32"/>
      <c r="AI171" s="10"/>
      <c r="AJ171" s="32"/>
      <c r="AK171" s="10"/>
      <c r="AL171" s="32"/>
      <c r="AM171" s="10"/>
      <c r="AN171" s="32"/>
      <c r="AO171" s="10"/>
      <c r="AP171" s="242"/>
      <c r="AQ171" s="10"/>
      <c r="AR171" s="32"/>
      <c r="AS171" s="10"/>
      <c r="AT171" s="242"/>
      <c r="AU171" s="10"/>
      <c r="AV171" s="242"/>
      <c r="AW171" s="7"/>
      <c r="AX171" s="247"/>
      <c r="AY171" s="10"/>
      <c r="AZ171" s="242"/>
      <c r="BA171" s="7"/>
      <c r="BB171" s="247"/>
      <c r="BC171" s="7"/>
      <c r="BD171" s="247"/>
      <c r="BE171" s="7"/>
      <c r="BF171" s="8"/>
      <c r="BG171" s="7"/>
      <c r="BH171" s="8"/>
      <c r="BJ171" s="41"/>
      <c r="BK171" s="41">
        <f t="shared" si="19"/>
        <v>0</v>
      </c>
      <c r="BL171">
        <f t="shared" si="18"/>
        <v>0</v>
      </c>
      <c r="BN171" s="39"/>
    </row>
    <row r="172" spans="1:66" x14ac:dyDescent="0.25">
      <c r="A172">
        <f t="shared" si="17"/>
        <v>119</v>
      </c>
      <c r="B172" s="6"/>
      <c r="C172" s="10"/>
      <c r="D172" s="32"/>
      <c r="E172" s="10"/>
      <c r="F172" s="32"/>
      <c r="G172" s="10"/>
      <c r="H172" s="32"/>
      <c r="I172" s="10"/>
      <c r="J172" s="32"/>
      <c r="K172" s="10"/>
      <c r="L172" s="32"/>
      <c r="M172" s="10"/>
      <c r="N172" s="32"/>
      <c r="O172" s="10"/>
      <c r="P172" s="32"/>
      <c r="Q172" s="10"/>
      <c r="R172" s="32"/>
      <c r="S172" s="10"/>
      <c r="T172" s="32"/>
      <c r="U172" s="10"/>
      <c r="V172" s="32"/>
      <c r="W172" s="10"/>
      <c r="X172" s="32"/>
      <c r="Y172" s="10"/>
      <c r="Z172" s="32"/>
      <c r="AA172" s="10"/>
      <c r="AB172" s="32"/>
      <c r="AC172" s="10"/>
      <c r="AD172" s="32"/>
      <c r="AE172" s="10"/>
      <c r="AF172" s="32"/>
      <c r="AG172" s="10"/>
      <c r="AH172" s="32"/>
      <c r="AI172" s="10"/>
      <c r="AJ172" s="32"/>
      <c r="AK172" s="235"/>
      <c r="AL172" s="32"/>
      <c r="AM172" s="10"/>
      <c r="AN172" s="32"/>
      <c r="AO172" s="10"/>
      <c r="AP172" s="242"/>
      <c r="AQ172" s="10"/>
      <c r="AR172" s="32"/>
      <c r="AS172" s="10"/>
      <c r="AT172" s="242"/>
      <c r="AU172" s="10"/>
      <c r="AV172" s="242"/>
      <c r="AW172" s="7"/>
      <c r="AX172" s="247"/>
      <c r="AY172" s="10"/>
      <c r="AZ172" s="242"/>
      <c r="BA172" s="7"/>
      <c r="BB172" s="247"/>
      <c r="BC172" s="7"/>
      <c r="BD172" s="247"/>
      <c r="BE172" s="7"/>
      <c r="BF172" s="8"/>
      <c r="BG172" s="7"/>
      <c r="BH172" s="8"/>
      <c r="BJ172" s="41"/>
      <c r="BK172" s="41">
        <f t="shared" si="19"/>
        <v>0</v>
      </c>
      <c r="BL172">
        <f t="shared" si="18"/>
        <v>0</v>
      </c>
    </row>
    <row r="173" spans="1:66" x14ac:dyDescent="0.25">
      <c r="A173">
        <f t="shared" si="17"/>
        <v>120</v>
      </c>
      <c r="B173" s="6"/>
      <c r="C173" s="10"/>
      <c r="D173" s="32"/>
      <c r="E173" s="10"/>
      <c r="F173" s="32"/>
      <c r="G173" s="10"/>
      <c r="H173" s="32"/>
      <c r="I173" s="10"/>
      <c r="J173" s="32"/>
      <c r="K173" s="10"/>
      <c r="L173" s="32"/>
      <c r="M173" s="10"/>
      <c r="N173" s="32"/>
      <c r="O173" s="10"/>
      <c r="P173" s="32"/>
      <c r="Q173" s="10"/>
      <c r="R173" s="32"/>
      <c r="S173" s="10"/>
      <c r="T173" s="32"/>
      <c r="U173" s="10"/>
      <c r="V173" s="32"/>
      <c r="W173" s="10"/>
      <c r="X173" s="32"/>
      <c r="Y173" s="10"/>
      <c r="Z173" s="32"/>
      <c r="AA173" s="10"/>
      <c r="AB173" s="32"/>
      <c r="AC173" s="10"/>
      <c r="AD173" s="32"/>
      <c r="AE173" s="10"/>
      <c r="AF173" s="32"/>
      <c r="AG173" s="10"/>
      <c r="AH173" s="32"/>
      <c r="AI173" s="10"/>
      <c r="AJ173" s="32"/>
      <c r="AK173" s="10"/>
      <c r="AL173" s="32"/>
      <c r="AM173" s="10"/>
      <c r="AN173" s="32"/>
      <c r="AO173" s="10"/>
      <c r="AP173" s="242"/>
      <c r="AQ173" s="10"/>
      <c r="AR173" s="32"/>
      <c r="AS173" s="10"/>
      <c r="AT173" s="242"/>
      <c r="AU173" s="10"/>
      <c r="AV173" s="242"/>
      <c r="AW173" s="7"/>
      <c r="AX173" s="247"/>
      <c r="AY173" s="10"/>
      <c r="AZ173" s="242"/>
      <c r="BA173" s="7"/>
      <c r="BB173" s="247"/>
      <c r="BC173" s="7"/>
      <c r="BD173" s="247"/>
      <c r="BE173" s="7"/>
      <c r="BF173" s="8"/>
      <c r="BG173" s="7"/>
      <c r="BH173" s="8"/>
      <c r="BJ173" s="41"/>
      <c r="BK173" s="41">
        <f t="shared" si="19"/>
        <v>0</v>
      </c>
      <c r="BL173">
        <f t="shared" si="18"/>
        <v>0</v>
      </c>
    </row>
    <row r="174" spans="1:66" x14ac:dyDescent="0.25">
      <c r="A174">
        <f t="shared" si="17"/>
        <v>121</v>
      </c>
      <c r="B174" s="6"/>
      <c r="C174" s="10"/>
      <c r="D174" s="32"/>
      <c r="E174" s="10"/>
      <c r="F174" s="32"/>
      <c r="G174" s="10"/>
      <c r="H174" s="32"/>
      <c r="I174" s="10"/>
      <c r="J174" s="32"/>
      <c r="K174" s="10"/>
      <c r="L174" s="32"/>
      <c r="M174" s="10"/>
      <c r="N174" s="32"/>
      <c r="O174" s="10"/>
      <c r="P174" s="32"/>
      <c r="Q174" s="10"/>
      <c r="R174" s="32"/>
      <c r="S174" s="10"/>
      <c r="T174" s="32"/>
      <c r="U174" s="10"/>
      <c r="V174" s="32"/>
      <c r="W174" s="10"/>
      <c r="X174" s="32"/>
      <c r="Y174" s="10"/>
      <c r="Z174" s="32"/>
      <c r="AA174" s="10"/>
      <c r="AB174" s="32"/>
      <c r="AC174" s="10"/>
      <c r="AD174" s="32"/>
      <c r="AE174" s="10"/>
      <c r="AF174" s="32"/>
      <c r="AG174" s="10"/>
      <c r="AH174" s="32"/>
      <c r="AI174" s="10"/>
      <c r="AJ174" s="32"/>
      <c r="AK174" s="10"/>
      <c r="AL174" s="32"/>
      <c r="AM174" s="10"/>
      <c r="AN174" s="32"/>
      <c r="AO174" s="10"/>
      <c r="AP174" s="242"/>
      <c r="AQ174" s="10"/>
      <c r="AR174" s="32"/>
      <c r="AS174" s="10"/>
      <c r="AT174" s="242"/>
      <c r="AU174" s="10"/>
      <c r="AV174" s="242"/>
      <c r="AW174" s="7"/>
      <c r="AX174" s="247"/>
      <c r="AY174" s="10"/>
      <c r="AZ174" s="242"/>
      <c r="BA174" s="7"/>
      <c r="BB174" s="247"/>
      <c r="BC174" s="7"/>
      <c r="BD174" s="247"/>
      <c r="BE174" s="7"/>
      <c r="BF174" s="8"/>
      <c r="BG174" s="7"/>
      <c r="BH174" s="8"/>
      <c r="BJ174" s="41"/>
      <c r="BK174" s="41">
        <f t="shared" si="19"/>
        <v>0</v>
      </c>
      <c r="BL174">
        <f t="shared" si="18"/>
        <v>0</v>
      </c>
    </row>
    <row r="175" spans="1:66" x14ac:dyDescent="0.25">
      <c r="A175">
        <f t="shared" si="17"/>
        <v>122</v>
      </c>
      <c r="B175" s="6"/>
      <c r="C175" s="10"/>
      <c r="D175" s="32"/>
      <c r="E175" s="10"/>
      <c r="F175" s="32"/>
      <c r="G175" s="10"/>
      <c r="H175" s="32"/>
      <c r="I175" s="10"/>
      <c r="J175" s="32"/>
      <c r="K175" s="94"/>
      <c r="L175" s="32"/>
      <c r="M175" s="10"/>
      <c r="N175" s="32"/>
      <c r="O175" s="10"/>
      <c r="P175" s="32"/>
      <c r="Q175" s="10"/>
      <c r="R175" s="32"/>
      <c r="S175" s="10"/>
      <c r="T175" s="32"/>
      <c r="U175" s="10"/>
      <c r="V175" s="32"/>
      <c r="W175" s="10"/>
      <c r="X175" s="32"/>
      <c r="Y175" s="10"/>
      <c r="Z175" s="32"/>
      <c r="AA175" s="10"/>
      <c r="AB175" s="32"/>
      <c r="AC175" s="10"/>
      <c r="AD175" s="32"/>
      <c r="AE175" s="10"/>
      <c r="AF175" s="32"/>
      <c r="AG175" s="10"/>
      <c r="AH175" s="32"/>
      <c r="AI175" s="10"/>
      <c r="AJ175" s="32"/>
      <c r="AK175" s="10"/>
      <c r="AL175" s="32"/>
      <c r="AM175" s="10"/>
      <c r="AN175" s="32"/>
      <c r="AO175" s="10"/>
      <c r="AP175" s="242"/>
      <c r="AQ175" s="10"/>
      <c r="AR175" s="32"/>
      <c r="AS175" s="10"/>
      <c r="AT175" s="242"/>
      <c r="AU175" s="10"/>
      <c r="AV175" s="242"/>
      <c r="AW175" s="7"/>
      <c r="AX175" s="247"/>
      <c r="AY175" s="10"/>
      <c r="AZ175" s="242"/>
      <c r="BA175" s="7"/>
      <c r="BB175" s="247"/>
      <c r="BC175" s="7"/>
      <c r="BD175" s="247"/>
      <c r="BE175" s="7"/>
      <c r="BF175" s="8"/>
      <c r="BG175" s="7"/>
      <c r="BH175" s="8"/>
      <c r="BJ175" s="41"/>
      <c r="BK175" s="41">
        <f t="shared" si="19"/>
        <v>0</v>
      </c>
      <c r="BL175">
        <f t="shared" si="18"/>
        <v>0</v>
      </c>
      <c r="BN175" s="39"/>
    </row>
    <row r="176" spans="1:66" x14ac:dyDescent="0.25">
      <c r="A176">
        <f t="shared" si="17"/>
        <v>123</v>
      </c>
      <c r="B176" s="6"/>
      <c r="C176" s="10"/>
      <c r="D176" s="32"/>
      <c r="E176" s="10"/>
      <c r="F176" s="32"/>
      <c r="G176" s="10"/>
      <c r="H176" s="32"/>
      <c r="I176" s="10"/>
      <c r="J176" s="32"/>
      <c r="K176" s="10"/>
      <c r="L176" s="32"/>
      <c r="M176" s="10"/>
      <c r="N176" s="32"/>
      <c r="O176" s="10"/>
      <c r="P176" s="32"/>
      <c r="Q176" s="10"/>
      <c r="R176" s="32"/>
      <c r="S176" s="10"/>
      <c r="T176" s="32"/>
      <c r="U176" s="10"/>
      <c r="V176" s="32"/>
      <c r="W176" s="10"/>
      <c r="X176" s="32"/>
      <c r="Y176" s="10"/>
      <c r="Z176" s="32"/>
      <c r="AA176" s="10"/>
      <c r="AB176" s="32"/>
      <c r="AC176" s="10"/>
      <c r="AD176" s="32"/>
      <c r="AE176" s="10"/>
      <c r="AF176" s="32"/>
      <c r="AG176" s="10"/>
      <c r="AH176" s="32"/>
      <c r="AI176" s="10"/>
      <c r="AJ176" s="32"/>
      <c r="AK176" s="10"/>
      <c r="AL176" s="32"/>
      <c r="AM176" s="10"/>
      <c r="AN176" s="32"/>
      <c r="AO176" s="10"/>
      <c r="AP176" s="242"/>
      <c r="AQ176" s="10"/>
      <c r="AR176" s="32"/>
      <c r="AS176" s="10"/>
      <c r="AT176" s="242"/>
      <c r="AU176" s="10"/>
      <c r="AV176" s="242"/>
      <c r="AW176" s="7"/>
      <c r="AX176" s="247"/>
      <c r="AY176" s="10"/>
      <c r="AZ176" s="242"/>
      <c r="BA176" s="7"/>
      <c r="BB176" s="247"/>
      <c r="BC176" s="7"/>
      <c r="BD176" s="247"/>
      <c r="BE176" s="7"/>
      <c r="BF176" s="8"/>
      <c r="BG176" s="7"/>
      <c r="BH176" s="8"/>
      <c r="BJ176" s="41"/>
      <c r="BK176" s="41">
        <f t="shared" si="19"/>
        <v>0</v>
      </c>
      <c r="BL176">
        <f t="shared" si="18"/>
        <v>0</v>
      </c>
    </row>
    <row r="177" spans="1:66" x14ac:dyDescent="0.25">
      <c r="A177">
        <f t="shared" si="17"/>
        <v>124</v>
      </c>
      <c r="B177" s="6"/>
      <c r="C177" s="10"/>
      <c r="D177" s="32"/>
      <c r="E177" s="10"/>
      <c r="F177" s="32"/>
      <c r="G177" s="10"/>
      <c r="H177" s="32"/>
      <c r="I177" s="10"/>
      <c r="J177" s="32"/>
      <c r="K177" s="10"/>
      <c r="L177" s="32"/>
      <c r="M177" s="10"/>
      <c r="N177" s="32"/>
      <c r="O177" s="10"/>
      <c r="P177" s="32"/>
      <c r="Q177" s="10"/>
      <c r="R177" s="32"/>
      <c r="S177" s="10"/>
      <c r="T177" s="32"/>
      <c r="U177" s="10"/>
      <c r="V177" s="32"/>
      <c r="W177" s="10"/>
      <c r="X177" s="32"/>
      <c r="Y177" s="10"/>
      <c r="Z177" s="32"/>
      <c r="AA177" s="10"/>
      <c r="AB177" s="32"/>
      <c r="AC177" s="10"/>
      <c r="AD177" s="32"/>
      <c r="AE177" s="10"/>
      <c r="AF177" s="32"/>
      <c r="AG177" s="10"/>
      <c r="AH177" s="32"/>
      <c r="AI177" s="10"/>
      <c r="AJ177" s="32"/>
      <c r="AK177" s="10"/>
      <c r="AL177" s="32"/>
      <c r="AM177" s="10"/>
      <c r="AN177" s="32"/>
      <c r="AO177" s="10"/>
      <c r="AP177" s="242"/>
      <c r="AQ177" s="10"/>
      <c r="AR177" s="32"/>
      <c r="AS177" s="10"/>
      <c r="AT177" s="242"/>
      <c r="AU177" s="10"/>
      <c r="AV177" s="242"/>
      <c r="AW177" s="7"/>
      <c r="AX177" s="247"/>
      <c r="AY177" s="10"/>
      <c r="AZ177" s="242"/>
      <c r="BA177" s="7"/>
      <c r="BB177" s="247"/>
      <c r="BC177" s="7"/>
      <c r="BD177" s="247"/>
      <c r="BE177" s="7"/>
      <c r="BF177" s="8"/>
      <c r="BG177" s="7"/>
      <c r="BH177" s="8"/>
      <c r="BJ177" s="41"/>
      <c r="BK177" s="41">
        <f t="shared" si="19"/>
        <v>0</v>
      </c>
      <c r="BL177">
        <f t="shared" si="18"/>
        <v>0</v>
      </c>
    </row>
    <row r="178" spans="1:66" x14ac:dyDescent="0.25">
      <c r="A178">
        <f t="shared" si="17"/>
        <v>125</v>
      </c>
      <c r="B178" s="6"/>
      <c r="C178" s="10"/>
      <c r="D178" s="32"/>
      <c r="E178" s="10"/>
      <c r="F178" s="32"/>
      <c r="G178" s="10"/>
      <c r="H178" s="32"/>
      <c r="I178" s="10"/>
      <c r="J178" s="32"/>
      <c r="K178" s="10"/>
      <c r="L178" s="32"/>
      <c r="M178" s="10"/>
      <c r="N178" s="32"/>
      <c r="O178" s="10"/>
      <c r="P178" s="32"/>
      <c r="Q178" s="10"/>
      <c r="R178" s="32"/>
      <c r="S178" s="10"/>
      <c r="T178" s="32"/>
      <c r="U178" s="10"/>
      <c r="V178" s="32"/>
      <c r="W178" s="10"/>
      <c r="X178" s="32"/>
      <c r="Y178" s="10"/>
      <c r="Z178" s="32"/>
      <c r="AA178" s="10"/>
      <c r="AB178" s="32"/>
      <c r="AC178" s="10"/>
      <c r="AD178" s="32"/>
      <c r="AE178" s="10"/>
      <c r="AF178" s="32"/>
      <c r="AG178" s="10"/>
      <c r="AH178" s="32"/>
      <c r="AI178" s="10"/>
      <c r="AJ178" s="32"/>
      <c r="AK178" s="10"/>
      <c r="AL178" s="32"/>
      <c r="AM178" s="10"/>
      <c r="AN178" s="32"/>
      <c r="AO178" s="10"/>
      <c r="AP178" s="242"/>
      <c r="AQ178" s="10"/>
      <c r="AR178" s="32"/>
      <c r="AS178" s="10"/>
      <c r="AT178" s="242"/>
      <c r="AU178" s="10"/>
      <c r="AV178" s="242"/>
      <c r="AW178" s="7"/>
      <c r="AX178" s="247"/>
      <c r="AY178" s="10"/>
      <c r="AZ178" s="242"/>
      <c r="BA178" s="7"/>
      <c r="BB178" s="247"/>
      <c r="BC178" s="7"/>
      <c r="BD178" s="247"/>
      <c r="BE178" s="7"/>
      <c r="BF178" s="8"/>
      <c r="BG178" s="7"/>
      <c r="BH178" s="8"/>
      <c r="BJ178" s="41"/>
      <c r="BK178" s="41">
        <f t="shared" si="19"/>
        <v>0</v>
      </c>
      <c r="BL178">
        <f t="shared" si="18"/>
        <v>0</v>
      </c>
    </row>
    <row r="179" spans="1:66" x14ac:dyDescent="0.25">
      <c r="A179">
        <f t="shared" si="17"/>
        <v>126</v>
      </c>
      <c r="B179" s="6"/>
      <c r="C179" s="10"/>
      <c r="D179" s="32"/>
      <c r="E179" s="10"/>
      <c r="F179" s="32"/>
      <c r="G179" s="10"/>
      <c r="H179" s="32"/>
      <c r="I179" s="10"/>
      <c r="J179" s="32"/>
      <c r="K179" s="10"/>
      <c r="L179" s="32"/>
      <c r="M179" s="10"/>
      <c r="N179" s="32"/>
      <c r="O179" s="10"/>
      <c r="P179" s="32"/>
      <c r="Q179" s="10"/>
      <c r="R179" s="32"/>
      <c r="S179" s="10"/>
      <c r="T179" s="32"/>
      <c r="U179" s="10"/>
      <c r="V179" s="32"/>
      <c r="W179" s="10"/>
      <c r="X179" s="32"/>
      <c r="Y179" s="10"/>
      <c r="Z179" s="32"/>
      <c r="AA179" s="10"/>
      <c r="AB179" s="32"/>
      <c r="AC179" s="10"/>
      <c r="AD179" s="32"/>
      <c r="AE179" s="10"/>
      <c r="AF179" s="32"/>
      <c r="AG179" s="10"/>
      <c r="AH179" s="32"/>
      <c r="AI179" s="10"/>
      <c r="AJ179" s="32"/>
      <c r="AK179" s="10"/>
      <c r="AL179" s="32"/>
      <c r="AM179" s="10"/>
      <c r="AN179" s="32"/>
      <c r="AO179" s="10"/>
      <c r="AP179" s="242"/>
      <c r="AQ179" s="10"/>
      <c r="AR179" s="32"/>
      <c r="AS179" s="10"/>
      <c r="AT179" s="242"/>
      <c r="AU179" s="10"/>
      <c r="AV179" s="242"/>
      <c r="AW179" s="7"/>
      <c r="AX179" s="247"/>
      <c r="AY179" s="10"/>
      <c r="AZ179" s="242"/>
      <c r="BA179" s="7"/>
      <c r="BB179" s="247"/>
      <c r="BC179" s="7"/>
      <c r="BD179" s="247"/>
      <c r="BE179" s="7"/>
      <c r="BF179" s="8"/>
      <c r="BG179" s="7"/>
      <c r="BH179" s="8"/>
      <c r="BJ179" s="41"/>
      <c r="BK179" s="41">
        <f t="shared" si="19"/>
        <v>0</v>
      </c>
      <c r="BL179">
        <f t="shared" si="18"/>
        <v>0</v>
      </c>
    </row>
    <row r="180" spans="1:66" x14ac:dyDescent="0.25">
      <c r="A180">
        <f t="shared" si="17"/>
        <v>127</v>
      </c>
      <c r="B180" s="6"/>
      <c r="C180" s="10"/>
      <c r="D180" s="32"/>
      <c r="E180" s="10"/>
      <c r="F180" s="32"/>
      <c r="G180" s="10"/>
      <c r="H180" s="32"/>
      <c r="I180" s="10"/>
      <c r="J180" s="32"/>
      <c r="K180" s="10"/>
      <c r="L180" s="32"/>
      <c r="M180" s="10"/>
      <c r="N180" s="32"/>
      <c r="O180" s="10"/>
      <c r="P180" s="32"/>
      <c r="Q180" s="10"/>
      <c r="R180" s="32"/>
      <c r="S180" s="10"/>
      <c r="T180" s="32"/>
      <c r="U180" s="10"/>
      <c r="V180" s="32"/>
      <c r="W180" s="10"/>
      <c r="X180" s="32"/>
      <c r="Y180" s="10"/>
      <c r="Z180" s="32"/>
      <c r="AA180" s="10"/>
      <c r="AB180" s="32"/>
      <c r="AC180" s="10"/>
      <c r="AD180" s="32"/>
      <c r="AE180" s="10"/>
      <c r="AF180" s="32"/>
      <c r="AG180" s="10"/>
      <c r="AH180" s="32"/>
      <c r="AI180" s="10"/>
      <c r="AJ180" s="32"/>
      <c r="AK180" s="10"/>
      <c r="AL180" s="32"/>
      <c r="AM180" s="10"/>
      <c r="AN180" s="32"/>
      <c r="AO180" s="10"/>
      <c r="AP180" s="242"/>
      <c r="AQ180" s="10"/>
      <c r="AR180" s="32"/>
      <c r="AS180" s="10"/>
      <c r="AT180" s="242"/>
      <c r="AU180" s="10"/>
      <c r="AV180" s="242"/>
      <c r="AW180" s="7"/>
      <c r="AX180" s="247"/>
      <c r="AY180" s="10"/>
      <c r="AZ180" s="242"/>
      <c r="BA180" s="7"/>
      <c r="BB180" s="247"/>
      <c r="BC180" s="7"/>
      <c r="BD180" s="247"/>
      <c r="BE180" s="7"/>
      <c r="BF180" s="8"/>
      <c r="BG180" s="7"/>
      <c r="BH180" s="8"/>
      <c r="BJ180" s="41"/>
      <c r="BK180" s="41">
        <f t="shared" si="19"/>
        <v>0</v>
      </c>
      <c r="BL180">
        <f t="shared" si="18"/>
        <v>0</v>
      </c>
    </row>
    <row r="181" spans="1:66" x14ac:dyDescent="0.25">
      <c r="A181">
        <f t="shared" si="17"/>
        <v>128</v>
      </c>
      <c r="B181" s="6"/>
      <c r="C181" s="10"/>
      <c r="D181" s="32"/>
      <c r="E181" s="10"/>
      <c r="F181" s="32"/>
      <c r="G181" s="10"/>
      <c r="H181" s="32"/>
      <c r="I181" s="10"/>
      <c r="J181" s="32"/>
      <c r="K181" s="10"/>
      <c r="L181" s="32"/>
      <c r="M181" s="10"/>
      <c r="N181" s="32"/>
      <c r="O181" s="10"/>
      <c r="P181" s="32"/>
      <c r="Q181" s="10"/>
      <c r="R181" s="32"/>
      <c r="S181" s="10"/>
      <c r="T181" s="32"/>
      <c r="U181" s="10"/>
      <c r="V181" s="32"/>
      <c r="W181" s="10"/>
      <c r="X181" s="32"/>
      <c r="Y181" s="10"/>
      <c r="Z181" s="32"/>
      <c r="AA181" s="10"/>
      <c r="AB181" s="32"/>
      <c r="AC181" s="10"/>
      <c r="AD181" s="32"/>
      <c r="AE181" s="10"/>
      <c r="AF181" s="32"/>
      <c r="AG181" s="10"/>
      <c r="AH181" s="32"/>
      <c r="AI181" s="10"/>
      <c r="AJ181" s="32"/>
      <c r="AK181" s="10"/>
      <c r="AL181" s="32"/>
      <c r="AM181" s="10"/>
      <c r="AN181" s="32"/>
      <c r="AO181" s="10"/>
      <c r="AP181" s="242"/>
      <c r="AQ181" s="10"/>
      <c r="AR181" s="32"/>
      <c r="AS181" s="10"/>
      <c r="AT181" s="242"/>
      <c r="AU181" s="10"/>
      <c r="AV181" s="242"/>
      <c r="AW181" s="7"/>
      <c r="AX181" s="247"/>
      <c r="AY181" s="10"/>
      <c r="AZ181" s="242"/>
      <c r="BA181" s="7"/>
      <c r="BB181" s="247"/>
      <c r="BC181" s="7"/>
      <c r="BD181" s="247"/>
      <c r="BE181" s="7"/>
      <c r="BF181" s="8"/>
      <c r="BG181" s="7"/>
      <c r="BH181" s="8"/>
      <c r="BJ181" s="41"/>
      <c r="BK181" s="41">
        <f t="shared" si="19"/>
        <v>0</v>
      </c>
      <c r="BL181">
        <f t="shared" si="18"/>
        <v>0</v>
      </c>
    </row>
    <row r="182" spans="1:66" x14ac:dyDescent="0.25">
      <c r="A182">
        <f t="shared" si="17"/>
        <v>129</v>
      </c>
      <c r="B182" s="6"/>
      <c r="C182" s="10"/>
      <c r="D182" s="32"/>
      <c r="E182" s="10"/>
      <c r="F182" s="32"/>
      <c r="G182" s="10"/>
      <c r="H182" s="32"/>
      <c r="I182" s="10"/>
      <c r="J182" s="32"/>
      <c r="K182" s="10"/>
      <c r="L182" s="32"/>
      <c r="M182" s="10"/>
      <c r="N182" s="32"/>
      <c r="O182" s="10"/>
      <c r="P182" s="32"/>
      <c r="Q182" s="10"/>
      <c r="R182" s="32"/>
      <c r="S182" s="10"/>
      <c r="T182" s="32"/>
      <c r="U182" s="10"/>
      <c r="V182" s="32"/>
      <c r="W182" s="10"/>
      <c r="X182" s="32"/>
      <c r="Y182" s="10"/>
      <c r="Z182" s="32"/>
      <c r="AA182" s="10"/>
      <c r="AB182" s="32"/>
      <c r="AC182" s="10"/>
      <c r="AD182" s="32"/>
      <c r="AE182" s="10"/>
      <c r="AF182" s="32"/>
      <c r="AG182" s="10"/>
      <c r="AH182" s="32"/>
      <c r="AI182" s="10"/>
      <c r="AJ182" s="32"/>
      <c r="AK182" s="10"/>
      <c r="AL182" s="32"/>
      <c r="AM182" s="10"/>
      <c r="AN182" s="32"/>
      <c r="AO182" s="10"/>
      <c r="AP182" s="242"/>
      <c r="AQ182" s="10"/>
      <c r="AR182" s="32"/>
      <c r="AS182" s="10"/>
      <c r="AT182" s="242"/>
      <c r="AU182" s="10"/>
      <c r="AV182" s="242"/>
      <c r="AW182" s="7"/>
      <c r="AX182" s="247"/>
      <c r="AY182" s="10"/>
      <c r="AZ182" s="242"/>
      <c r="BA182" s="7"/>
      <c r="BB182" s="247"/>
      <c r="BC182" s="7"/>
      <c r="BD182" s="247"/>
      <c r="BE182" s="7"/>
      <c r="BF182" s="8"/>
      <c r="BG182" s="7"/>
      <c r="BH182" s="8"/>
      <c r="BJ182" s="41"/>
      <c r="BK182" s="41">
        <f t="shared" si="19"/>
        <v>0</v>
      </c>
      <c r="BL182">
        <f t="shared" si="18"/>
        <v>0</v>
      </c>
    </row>
    <row r="183" spans="1:66" x14ac:dyDescent="0.25">
      <c r="A183">
        <f t="shared" si="17"/>
        <v>130</v>
      </c>
      <c r="B183" s="6"/>
      <c r="C183" s="10"/>
      <c r="D183" s="32"/>
      <c r="E183" s="10"/>
      <c r="F183" s="32"/>
      <c r="G183" s="10"/>
      <c r="H183" s="32"/>
      <c r="I183" s="10"/>
      <c r="J183" s="32"/>
      <c r="K183" s="10"/>
      <c r="L183" s="32"/>
      <c r="M183" s="10"/>
      <c r="N183" s="32"/>
      <c r="O183" s="10"/>
      <c r="P183" s="32"/>
      <c r="Q183" s="10"/>
      <c r="R183" s="32"/>
      <c r="S183" s="10"/>
      <c r="T183" s="32"/>
      <c r="U183" s="10"/>
      <c r="V183" s="32"/>
      <c r="W183" s="10"/>
      <c r="X183" s="32"/>
      <c r="Y183" s="10"/>
      <c r="Z183" s="32"/>
      <c r="AA183" s="10"/>
      <c r="AB183" s="32"/>
      <c r="AC183" s="10"/>
      <c r="AD183" s="32"/>
      <c r="AE183" s="10"/>
      <c r="AF183" s="32"/>
      <c r="AG183" s="10"/>
      <c r="AH183" s="32"/>
      <c r="AI183" s="10"/>
      <c r="AJ183" s="32"/>
      <c r="AK183" s="10"/>
      <c r="AL183" s="32"/>
      <c r="AM183" s="10"/>
      <c r="AN183" s="32"/>
      <c r="AO183" s="10"/>
      <c r="AP183" s="242"/>
      <c r="AQ183" s="10"/>
      <c r="AR183" s="32"/>
      <c r="AS183" s="10"/>
      <c r="AT183" s="242"/>
      <c r="AU183" s="10"/>
      <c r="AV183" s="242"/>
      <c r="AW183" s="10"/>
      <c r="AX183" s="245"/>
      <c r="AY183" s="10"/>
      <c r="AZ183" s="242"/>
      <c r="BA183" s="10"/>
      <c r="BB183" s="245"/>
      <c r="BC183" s="10"/>
      <c r="BD183" s="245"/>
      <c r="BE183" s="10"/>
      <c r="BF183" s="32"/>
      <c r="BG183" s="10"/>
      <c r="BH183" s="32"/>
      <c r="BJ183" s="41"/>
      <c r="BK183" s="41">
        <f t="shared" si="19"/>
        <v>0</v>
      </c>
      <c r="BL183">
        <f t="shared" si="18"/>
        <v>0</v>
      </c>
    </row>
    <row r="184" spans="1:66" x14ac:dyDescent="0.25">
      <c r="A184">
        <f t="shared" ref="A184:A247" si="20">+A183+1</f>
        <v>131</v>
      </c>
      <c r="B184" s="6"/>
      <c r="C184" s="10"/>
      <c r="D184" s="32"/>
      <c r="E184" s="10"/>
      <c r="F184" s="32"/>
      <c r="G184" s="10"/>
      <c r="H184" s="32"/>
      <c r="I184" s="10"/>
      <c r="J184" s="32"/>
      <c r="K184" s="10"/>
      <c r="L184" s="32"/>
      <c r="M184" s="10"/>
      <c r="N184" s="32"/>
      <c r="O184" s="10"/>
      <c r="P184" s="32"/>
      <c r="Q184" s="10"/>
      <c r="R184" s="32"/>
      <c r="S184" s="10"/>
      <c r="T184" s="32"/>
      <c r="U184" s="10"/>
      <c r="V184" s="32"/>
      <c r="W184" s="10"/>
      <c r="X184" s="32"/>
      <c r="Y184" s="10"/>
      <c r="Z184" s="32"/>
      <c r="AA184" s="10"/>
      <c r="AB184" s="32"/>
      <c r="AC184" s="10"/>
      <c r="AD184" s="32"/>
      <c r="AE184" s="10"/>
      <c r="AF184" s="32"/>
      <c r="AG184" s="10"/>
      <c r="AH184" s="32"/>
      <c r="AI184" s="10"/>
      <c r="AJ184" s="32"/>
      <c r="AK184" s="10"/>
      <c r="AL184" s="32"/>
      <c r="AM184" s="10"/>
      <c r="AN184" s="32"/>
      <c r="AO184" s="10"/>
      <c r="AP184" s="242"/>
      <c r="AQ184" s="10"/>
      <c r="AR184" s="32"/>
      <c r="AS184" s="10"/>
      <c r="AT184" s="242"/>
      <c r="AU184" s="10"/>
      <c r="AV184" s="242"/>
      <c r="AW184" s="7"/>
      <c r="AX184" s="247"/>
      <c r="AY184" s="10"/>
      <c r="AZ184" s="242"/>
      <c r="BA184" s="7"/>
      <c r="BB184" s="247"/>
      <c r="BC184" s="7"/>
      <c r="BD184" s="247"/>
      <c r="BE184" s="7"/>
      <c r="BF184" s="8"/>
      <c r="BG184" s="7"/>
      <c r="BH184" s="8"/>
      <c r="BJ184" s="41"/>
      <c r="BK184" s="41">
        <f t="shared" si="19"/>
        <v>0</v>
      </c>
      <c r="BL184">
        <f t="shared" si="18"/>
        <v>0</v>
      </c>
    </row>
    <row r="185" spans="1:66" x14ac:dyDescent="0.25">
      <c r="A185">
        <f t="shared" si="20"/>
        <v>132</v>
      </c>
      <c r="B185" s="6"/>
      <c r="C185" s="10"/>
      <c r="D185" s="32"/>
      <c r="E185" s="10"/>
      <c r="F185" s="32"/>
      <c r="G185" s="10"/>
      <c r="H185" s="32"/>
      <c r="I185" s="10"/>
      <c r="J185" s="32"/>
      <c r="K185" s="10"/>
      <c r="L185" s="32"/>
      <c r="M185" s="10"/>
      <c r="N185" s="32"/>
      <c r="O185" s="10"/>
      <c r="P185" s="32"/>
      <c r="Q185" s="10"/>
      <c r="R185" s="32"/>
      <c r="S185" s="10"/>
      <c r="T185" s="32"/>
      <c r="U185" s="10"/>
      <c r="V185" s="32"/>
      <c r="W185" s="10"/>
      <c r="X185" s="32"/>
      <c r="Y185" s="10"/>
      <c r="Z185" s="32"/>
      <c r="AA185" s="10"/>
      <c r="AB185" s="32"/>
      <c r="AC185" s="10"/>
      <c r="AD185" s="32"/>
      <c r="AE185" s="10"/>
      <c r="AF185" s="32"/>
      <c r="AG185" s="10"/>
      <c r="AH185" s="32"/>
      <c r="AI185" s="10"/>
      <c r="AJ185" s="32"/>
      <c r="AK185" s="10"/>
      <c r="AL185" s="32"/>
      <c r="AM185" s="10"/>
      <c r="AN185" s="32"/>
      <c r="AO185" s="10"/>
      <c r="AP185" s="242"/>
      <c r="AQ185" s="10"/>
      <c r="AR185" s="32"/>
      <c r="AS185" s="10"/>
      <c r="AT185" s="242"/>
      <c r="AU185" s="10"/>
      <c r="AV185" s="242"/>
      <c r="AW185" s="7"/>
      <c r="AX185" s="247"/>
      <c r="AY185" s="10"/>
      <c r="AZ185" s="242"/>
      <c r="BA185" s="7"/>
      <c r="BB185" s="247"/>
      <c r="BC185" s="7"/>
      <c r="BD185" s="247"/>
      <c r="BE185" s="7"/>
      <c r="BF185" s="8"/>
      <c r="BG185" s="7"/>
      <c r="BH185" s="8"/>
      <c r="BJ185" s="41"/>
      <c r="BK185" s="41">
        <f t="shared" si="19"/>
        <v>0</v>
      </c>
      <c r="BL185">
        <f t="shared" si="18"/>
        <v>0</v>
      </c>
    </row>
    <row r="186" spans="1:66" x14ac:dyDescent="0.25">
      <c r="A186">
        <f t="shared" si="20"/>
        <v>133</v>
      </c>
      <c r="B186" s="6"/>
      <c r="C186" s="10"/>
      <c r="D186" s="32"/>
      <c r="E186" s="10"/>
      <c r="F186" s="32"/>
      <c r="G186" s="10"/>
      <c r="H186" s="32"/>
      <c r="I186" s="10"/>
      <c r="J186" s="32"/>
      <c r="K186" s="10"/>
      <c r="L186" s="32"/>
      <c r="M186" s="10"/>
      <c r="N186" s="32"/>
      <c r="O186" s="10"/>
      <c r="P186" s="32"/>
      <c r="Q186" s="10"/>
      <c r="R186" s="32"/>
      <c r="S186" s="10"/>
      <c r="T186" s="32"/>
      <c r="U186" s="94"/>
      <c r="V186" s="32"/>
      <c r="W186" s="10"/>
      <c r="X186" s="32"/>
      <c r="Y186" s="10"/>
      <c r="Z186" s="32"/>
      <c r="AA186" s="10"/>
      <c r="AB186" s="32"/>
      <c r="AC186" s="10"/>
      <c r="AD186" s="32"/>
      <c r="AE186" s="10"/>
      <c r="AF186" s="32"/>
      <c r="AG186" s="10"/>
      <c r="AH186" s="32"/>
      <c r="AI186" s="10"/>
      <c r="AJ186" s="32"/>
      <c r="AK186" s="10"/>
      <c r="AL186" s="32"/>
      <c r="AM186" s="94"/>
      <c r="AN186" s="32"/>
      <c r="AO186" s="10"/>
      <c r="AP186" s="242"/>
      <c r="AQ186" s="94"/>
      <c r="AR186" s="32"/>
      <c r="AS186" s="10"/>
      <c r="AT186" s="242"/>
      <c r="AU186" s="10"/>
      <c r="AV186" s="242"/>
      <c r="AW186" s="7"/>
      <c r="AX186" s="247"/>
      <c r="AY186" s="10"/>
      <c r="AZ186" s="242"/>
      <c r="BA186" s="7"/>
      <c r="BB186" s="247"/>
      <c r="BC186" s="7"/>
      <c r="BD186" s="247"/>
      <c r="BE186" s="7"/>
      <c r="BF186" s="8"/>
      <c r="BG186" s="7"/>
      <c r="BH186" s="8"/>
      <c r="BJ186" s="41"/>
      <c r="BK186" s="41">
        <f t="shared" si="19"/>
        <v>0</v>
      </c>
      <c r="BL186">
        <f t="shared" si="18"/>
        <v>0</v>
      </c>
    </row>
    <row r="187" spans="1:66" x14ac:dyDescent="0.25">
      <c r="A187">
        <f t="shared" si="20"/>
        <v>134</v>
      </c>
      <c r="B187" s="6"/>
      <c r="C187" s="10"/>
      <c r="D187" s="32"/>
      <c r="E187" s="10"/>
      <c r="F187" s="32"/>
      <c r="G187" s="10"/>
      <c r="H187" s="32"/>
      <c r="I187" s="10"/>
      <c r="J187" s="32"/>
      <c r="K187" s="10"/>
      <c r="L187" s="32"/>
      <c r="M187" s="10"/>
      <c r="N187" s="32"/>
      <c r="O187" s="10"/>
      <c r="P187" s="32"/>
      <c r="Q187" s="10"/>
      <c r="R187" s="32"/>
      <c r="S187" s="10"/>
      <c r="T187" s="32"/>
      <c r="U187" s="94"/>
      <c r="V187" s="32"/>
      <c r="W187" s="10"/>
      <c r="X187" s="32"/>
      <c r="Y187" s="10"/>
      <c r="Z187" s="32"/>
      <c r="AA187" s="10"/>
      <c r="AB187" s="32"/>
      <c r="AC187" s="10"/>
      <c r="AD187" s="32"/>
      <c r="AE187" s="10"/>
      <c r="AF187" s="32"/>
      <c r="AG187" s="10"/>
      <c r="AH187" s="32"/>
      <c r="AI187" s="10"/>
      <c r="AJ187" s="32"/>
      <c r="AK187" s="10"/>
      <c r="AL187" s="32"/>
      <c r="AM187" s="94"/>
      <c r="AN187" s="32"/>
      <c r="AO187" s="10"/>
      <c r="AP187" s="242"/>
      <c r="AQ187" s="94"/>
      <c r="AR187" s="32"/>
      <c r="AS187" s="10"/>
      <c r="AT187" s="242"/>
      <c r="AU187" s="10"/>
      <c r="AV187" s="242"/>
      <c r="AW187" s="7"/>
      <c r="AX187" s="247"/>
      <c r="AY187" s="10"/>
      <c r="AZ187" s="242"/>
      <c r="BA187" s="7"/>
      <c r="BB187" s="247"/>
      <c r="BC187" s="7"/>
      <c r="BD187" s="247"/>
      <c r="BE187" s="7"/>
      <c r="BF187" s="8"/>
      <c r="BG187" s="7"/>
      <c r="BH187" s="8"/>
      <c r="BJ187" s="41"/>
      <c r="BK187" s="41">
        <f t="shared" si="19"/>
        <v>0</v>
      </c>
      <c r="BL187">
        <f t="shared" si="18"/>
        <v>0</v>
      </c>
    </row>
    <row r="188" spans="1:66" x14ac:dyDescent="0.25">
      <c r="A188">
        <f t="shared" si="20"/>
        <v>135</v>
      </c>
      <c r="B188" s="6"/>
      <c r="C188" s="10"/>
      <c r="D188" s="32"/>
      <c r="E188" s="10"/>
      <c r="F188" s="32"/>
      <c r="G188" s="10"/>
      <c r="H188" s="32"/>
      <c r="I188" s="10"/>
      <c r="J188" s="32"/>
      <c r="K188" s="10"/>
      <c r="L188" s="32"/>
      <c r="M188" s="10"/>
      <c r="N188" s="32"/>
      <c r="O188" s="10"/>
      <c r="P188" s="32"/>
      <c r="Q188" s="10"/>
      <c r="R188" s="32"/>
      <c r="S188" s="10"/>
      <c r="T188" s="32"/>
      <c r="U188" s="10"/>
      <c r="V188" s="32"/>
      <c r="W188" s="10"/>
      <c r="X188" s="32"/>
      <c r="Y188" s="10"/>
      <c r="Z188" s="32"/>
      <c r="AA188" s="10"/>
      <c r="AB188" s="32"/>
      <c r="AC188" s="10"/>
      <c r="AD188" s="32"/>
      <c r="AE188" s="10"/>
      <c r="AF188" s="32"/>
      <c r="AG188" s="10"/>
      <c r="AH188" s="32"/>
      <c r="AI188" s="10"/>
      <c r="AJ188" s="32"/>
      <c r="AK188" s="10"/>
      <c r="AL188" s="32"/>
      <c r="AM188" s="10"/>
      <c r="AN188" s="32"/>
      <c r="AO188" s="10"/>
      <c r="AP188" s="242"/>
      <c r="AQ188" s="10"/>
      <c r="AR188" s="32"/>
      <c r="AS188" s="10"/>
      <c r="AT188" s="242"/>
      <c r="AU188" s="10"/>
      <c r="AV188" s="242"/>
      <c r="AW188" s="7"/>
      <c r="AX188" s="247"/>
      <c r="AY188" s="10"/>
      <c r="AZ188" s="242"/>
      <c r="BA188" s="7"/>
      <c r="BB188" s="247"/>
      <c r="BC188" s="7"/>
      <c r="BD188" s="247"/>
      <c r="BE188" s="7"/>
      <c r="BF188" s="8"/>
      <c r="BG188" s="7"/>
      <c r="BH188" s="8"/>
      <c r="BJ188" s="41"/>
      <c r="BK188" s="41">
        <f t="shared" si="19"/>
        <v>0</v>
      </c>
      <c r="BL188">
        <f t="shared" si="18"/>
        <v>0</v>
      </c>
    </row>
    <row r="189" spans="1:66" x14ac:dyDescent="0.25">
      <c r="A189">
        <f t="shared" si="20"/>
        <v>136</v>
      </c>
      <c r="B189" s="6"/>
      <c r="C189" s="10"/>
      <c r="D189" s="32"/>
      <c r="E189" s="10"/>
      <c r="F189" s="32"/>
      <c r="G189" s="10"/>
      <c r="H189" s="32"/>
      <c r="I189" s="10"/>
      <c r="J189" s="32"/>
      <c r="K189" s="94"/>
      <c r="L189" s="32"/>
      <c r="M189" s="10"/>
      <c r="N189" s="32"/>
      <c r="O189" s="94"/>
      <c r="P189" s="32"/>
      <c r="Q189" s="10"/>
      <c r="R189" s="32"/>
      <c r="S189" s="10"/>
      <c r="T189" s="32"/>
      <c r="U189" s="10"/>
      <c r="V189" s="32"/>
      <c r="W189" s="10"/>
      <c r="X189" s="32"/>
      <c r="Y189" s="10"/>
      <c r="Z189" s="32"/>
      <c r="AA189" s="10"/>
      <c r="AB189" s="32"/>
      <c r="AC189" s="10"/>
      <c r="AD189" s="32"/>
      <c r="AE189" s="10"/>
      <c r="AF189" s="32"/>
      <c r="AG189" s="10"/>
      <c r="AH189" s="32"/>
      <c r="AI189" s="10"/>
      <c r="AJ189" s="32"/>
      <c r="AK189" s="10"/>
      <c r="AL189" s="32"/>
      <c r="AM189" s="10"/>
      <c r="AN189" s="32"/>
      <c r="AO189" s="10"/>
      <c r="AP189" s="242"/>
      <c r="AQ189" s="10"/>
      <c r="AR189" s="32"/>
      <c r="AS189" s="10"/>
      <c r="AT189" s="242"/>
      <c r="AU189" s="10"/>
      <c r="AV189" s="242"/>
      <c r="AW189" s="7"/>
      <c r="AX189" s="247"/>
      <c r="AY189" s="10"/>
      <c r="AZ189" s="242"/>
      <c r="BA189" s="7"/>
      <c r="BB189" s="247"/>
      <c r="BC189" s="7"/>
      <c r="BD189" s="247"/>
      <c r="BE189" s="7"/>
      <c r="BF189" s="8"/>
      <c r="BG189" s="7"/>
      <c r="BH189" s="8"/>
      <c r="BJ189" s="41"/>
      <c r="BK189" s="41">
        <f t="shared" si="19"/>
        <v>0</v>
      </c>
      <c r="BL189">
        <f t="shared" si="18"/>
        <v>0</v>
      </c>
    </row>
    <row r="190" spans="1:66" x14ac:dyDescent="0.25">
      <c r="A190">
        <f t="shared" si="20"/>
        <v>137</v>
      </c>
      <c r="B190" s="6"/>
      <c r="C190" s="10"/>
      <c r="D190" s="32"/>
      <c r="E190" s="10"/>
      <c r="F190" s="32"/>
      <c r="G190" s="10"/>
      <c r="H190" s="32"/>
      <c r="I190" s="10"/>
      <c r="J190" s="32"/>
      <c r="K190" s="94"/>
      <c r="L190" s="32"/>
      <c r="M190" s="10"/>
      <c r="N190" s="32"/>
      <c r="O190" s="10"/>
      <c r="P190" s="32"/>
      <c r="Q190" s="10"/>
      <c r="R190" s="32"/>
      <c r="S190" s="10"/>
      <c r="T190" s="32"/>
      <c r="U190" s="10"/>
      <c r="V190" s="32"/>
      <c r="W190" s="10"/>
      <c r="X190" s="32"/>
      <c r="Y190" s="10"/>
      <c r="Z190" s="32"/>
      <c r="AA190" s="10"/>
      <c r="AB190" s="32"/>
      <c r="AC190" s="10"/>
      <c r="AD190" s="32"/>
      <c r="AE190" s="10"/>
      <c r="AF190" s="32"/>
      <c r="AG190" s="10"/>
      <c r="AH190" s="32"/>
      <c r="AI190" s="10"/>
      <c r="AJ190" s="32"/>
      <c r="AK190" s="10"/>
      <c r="AL190" s="32"/>
      <c r="AM190" s="10"/>
      <c r="AN190" s="32"/>
      <c r="AO190" s="10"/>
      <c r="AP190" s="242"/>
      <c r="AQ190" s="10"/>
      <c r="AR190" s="32"/>
      <c r="AS190" s="10"/>
      <c r="AT190" s="242"/>
      <c r="AU190" s="10"/>
      <c r="AV190" s="242"/>
      <c r="AW190" s="7"/>
      <c r="AX190" s="247"/>
      <c r="AY190" s="10"/>
      <c r="AZ190" s="242"/>
      <c r="BA190" s="7"/>
      <c r="BB190" s="247"/>
      <c r="BC190" s="7"/>
      <c r="BD190" s="247"/>
      <c r="BE190" s="7"/>
      <c r="BF190" s="8"/>
      <c r="BG190" s="7"/>
      <c r="BH190" s="8"/>
      <c r="BJ190" s="41"/>
      <c r="BK190" s="41">
        <f t="shared" si="19"/>
        <v>0</v>
      </c>
      <c r="BL190">
        <f t="shared" si="18"/>
        <v>0</v>
      </c>
      <c r="BN190" s="39"/>
    </row>
    <row r="191" spans="1:66" x14ac:dyDescent="0.25">
      <c r="A191">
        <f t="shared" si="20"/>
        <v>138</v>
      </c>
      <c r="B191" s="6"/>
      <c r="C191" s="10"/>
      <c r="D191" s="32"/>
      <c r="E191" s="10"/>
      <c r="F191" s="32"/>
      <c r="G191" s="10"/>
      <c r="H191" s="32"/>
      <c r="I191" s="10"/>
      <c r="J191" s="32"/>
      <c r="K191" s="10"/>
      <c r="L191" s="32"/>
      <c r="M191" s="10"/>
      <c r="N191" s="32"/>
      <c r="O191" s="10"/>
      <c r="P191" s="32"/>
      <c r="Q191" s="10"/>
      <c r="R191" s="32"/>
      <c r="S191" s="10"/>
      <c r="T191" s="32"/>
      <c r="U191" s="10"/>
      <c r="V191" s="32"/>
      <c r="W191" s="10"/>
      <c r="X191" s="32"/>
      <c r="Y191" s="10"/>
      <c r="Z191" s="32"/>
      <c r="AA191" s="10"/>
      <c r="AB191" s="32"/>
      <c r="AC191" s="10"/>
      <c r="AD191" s="32"/>
      <c r="AE191" s="10"/>
      <c r="AF191" s="32"/>
      <c r="AG191" s="10"/>
      <c r="AH191" s="32"/>
      <c r="AI191" s="10"/>
      <c r="AJ191" s="32"/>
      <c r="AK191" s="10"/>
      <c r="AL191" s="32"/>
      <c r="AM191" s="10"/>
      <c r="AN191" s="32"/>
      <c r="AO191" s="10"/>
      <c r="AP191" s="242"/>
      <c r="AQ191" s="10"/>
      <c r="AR191" s="32"/>
      <c r="AS191" s="10"/>
      <c r="AT191" s="242"/>
      <c r="AU191" s="10"/>
      <c r="AV191" s="242"/>
      <c r="AW191" s="7"/>
      <c r="AX191" s="247"/>
      <c r="AY191" s="10"/>
      <c r="AZ191" s="242"/>
      <c r="BA191" s="7"/>
      <c r="BB191" s="247"/>
      <c r="BC191" s="7"/>
      <c r="BD191" s="247"/>
      <c r="BE191" s="7"/>
      <c r="BF191" s="8"/>
      <c r="BG191" s="7"/>
      <c r="BH191" s="8"/>
      <c r="BJ191" s="76"/>
      <c r="BK191" s="41">
        <f t="shared" si="19"/>
        <v>0</v>
      </c>
      <c r="BL191">
        <f t="shared" si="18"/>
        <v>0</v>
      </c>
      <c r="BN191" s="39"/>
    </row>
    <row r="192" spans="1:66" x14ac:dyDescent="0.25">
      <c r="A192">
        <f t="shared" si="20"/>
        <v>139</v>
      </c>
      <c r="B192" s="6"/>
      <c r="C192" s="10"/>
      <c r="D192" s="32"/>
      <c r="E192" s="10"/>
      <c r="F192" s="32"/>
      <c r="G192" s="10"/>
      <c r="H192" s="32"/>
      <c r="I192" s="10"/>
      <c r="J192" s="32"/>
      <c r="K192" s="94"/>
      <c r="L192" s="32"/>
      <c r="M192" s="10"/>
      <c r="N192" s="32"/>
      <c r="O192" s="10"/>
      <c r="P192" s="32"/>
      <c r="Q192" s="10"/>
      <c r="R192" s="32"/>
      <c r="S192" s="10"/>
      <c r="T192" s="32"/>
      <c r="U192" s="10"/>
      <c r="V192" s="32"/>
      <c r="W192" s="10"/>
      <c r="X192" s="32"/>
      <c r="Y192" s="10"/>
      <c r="Z192" s="32"/>
      <c r="AA192" s="10"/>
      <c r="AB192" s="32"/>
      <c r="AC192" s="10"/>
      <c r="AD192" s="32"/>
      <c r="AE192" s="10"/>
      <c r="AF192" s="32"/>
      <c r="AG192" s="10"/>
      <c r="AH192" s="32"/>
      <c r="AI192" s="10"/>
      <c r="AJ192" s="32"/>
      <c r="AK192" s="10"/>
      <c r="AL192" s="32"/>
      <c r="AM192" s="10"/>
      <c r="AN192" s="32"/>
      <c r="AO192" s="10"/>
      <c r="AP192" s="242"/>
      <c r="AQ192" s="10"/>
      <c r="AR192" s="32"/>
      <c r="AS192" s="10"/>
      <c r="AT192" s="242"/>
      <c r="AU192" s="10"/>
      <c r="AV192" s="242"/>
      <c r="AW192" s="7"/>
      <c r="AX192" s="247"/>
      <c r="AY192" s="10"/>
      <c r="AZ192" s="242"/>
      <c r="BA192" s="7"/>
      <c r="BB192" s="247"/>
      <c r="BC192" s="7"/>
      <c r="BD192" s="247"/>
      <c r="BE192" s="7"/>
      <c r="BF192" s="8"/>
      <c r="BG192" s="7"/>
      <c r="BH192" s="8"/>
      <c r="BJ192" s="41"/>
      <c r="BK192" s="41">
        <f t="shared" si="19"/>
        <v>0</v>
      </c>
      <c r="BL192">
        <f t="shared" si="18"/>
        <v>0</v>
      </c>
      <c r="BN192" s="39"/>
    </row>
    <row r="193" spans="1:66" x14ac:dyDescent="0.25">
      <c r="A193">
        <f t="shared" si="20"/>
        <v>140</v>
      </c>
      <c r="B193" s="6"/>
      <c r="C193" s="10"/>
      <c r="D193" s="32"/>
      <c r="E193" s="10"/>
      <c r="F193" s="32"/>
      <c r="G193" s="10"/>
      <c r="H193" s="32"/>
      <c r="I193" s="10"/>
      <c r="J193" s="32"/>
      <c r="K193" s="10"/>
      <c r="L193" s="32"/>
      <c r="M193" s="10"/>
      <c r="N193" s="32"/>
      <c r="O193" s="10"/>
      <c r="P193" s="32"/>
      <c r="Q193" s="10"/>
      <c r="R193" s="32"/>
      <c r="S193" s="10"/>
      <c r="T193" s="32"/>
      <c r="U193" s="10"/>
      <c r="V193" s="32"/>
      <c r="W193" s="10"/>
      <c r="X193" s="32"/>
      <c r="Y193" s="10"/>
      <c r="Z193" s="32"/>
      <c r="AA193" s="10"/>
      <c r="AB193" s="32"/>
      <c r="AC193" s="10"/>
      <c r="AD193" s="32"/>
      <c r="AE193" s="10"/>
      <c r="AF193" s="32"/>
      <c r="AG193" s="10"/>
      <c r="AH193" s="32"/>
      <c r="AI193" s="10"/>
      <c r="AJ193" s="32"/>
      <c r="AK193" s="10"/>
      <c r="AL193" s="32"/>
      <c r="AM193" s="10"/>
      <c r="AN193" s="32"/>
      <c r="AO193" s="10"/>
      <c r="AP193" s="242"/>
      <c r="AQ193" s="10"/>
      <c r="AR193" s="32"/>
      <c r="AS193" s="10"/>
      <c r="AT193" s="242"/>
      <c r="AU193" s="10"/>
      <c r="AV193" s="242"/>
      <c r="AW193" s="7"/>
      <c r="AX193" s="247"/>
      <c r="AY193" s="10"/>
      <c r="AZ193" s="242"/>
      <c r="BA193" s="7"/>
      <c r="BB193" s="247"/>
      <c r="BC193" s="7"/>
      <c r="BD193" s="247"/>
      <c r="BE193" s="7"/>
      <c r="BF193" s="8"/>
      <c r="BG193" s="7"/>
      <c r="BH193" s="8"/>
      <c r="BJ193" s="41"/>
      <c r="BK193" s="41">
        <f t="shared" si="19"/>
        <v>0</v>
      </c>
      <c r="BL193">
        <f t="shared" si="18"/>
        <v>0</v>
      </c>
      <c r="BN193" s="39"/>
    </row>
    <row r="194" spans="1:66" x14ac:dyDescent="0.25">
      <c r="A194">
        <f t="shared" si="20"/>
        <v>141</v>
      </c>
      <c r="B194" s="6"/>
      <c r="C194" s="10"/>
      <c r="D194" s="32"/>
      <c r="E194" s="10"/>
      <c r="F194" s="32"/>
      <c r="G194" s="10"/>
      <c r="H194" s="32"/>
      <c r="I194" s="10"/>
      <c r="J194" s="32"/>
      <c r="K194" s="94"/>
      <c r="L194" s="32"/>
      <c r="M194" s="10"/>
      <c r="N194" s="32"/>
      <c r="O194" s="10"/>
      <c r="P194" s="32"/>
      <c r="Q194" s="10"/>
      <c r="R194" s="32"/>
      <c r="S194" s="10"/>
      <c r="T194" s="32"/>
      <c r="U194" s="10"/>
      <c r="V194" s="32"/>
      <c r="W194" s="10"/>
      <c r="X194" s="32"/>
      <c r="Y194" s="10"/>
      <c r="Z194" s="32"/>
      <c r="AA194" s="10"/>
      <c r="AB194" s="32"/>
      <c r="AC194" s="10"/>
      <c r="AD194" s="32"/>
      <c r="AE194" s="10"/>
      <c r="AF194" s="32"/>
      <c r="AG194" s="10"/>
      <c r="AH194" s="32"/>
      <c r="AI194" s="10"/>
      <c r="AJ194" s="32"/>
      <c r="AK194" s="10"/>
      <c r="AL194" s="32"/>
      <c r="AM194" s="10"/>
      <c r="AN194" s="32"/>
      <c r="AO194" s="10"/>
      <c r="AP194" s="242"/>
      <c r="AQ194" s="10"/>
      <c r="AR194" s="32"/>
      <c r="AS194" s="10"/>
      <c r="AT194" s="242"/>
      <c r="AU194" s="10"/>
      <c r="AV194" s="242"/>
      <c r="AW194" s="7"/>
      <c r="AX194" s="247"/>
      <c r="AY194" s="10"/>
      <c r="AZ194" s="242"/>
      <c r="BA194" s="7"/>
      <c r="BB194" s="247"/>
      <c r="BC194" s="7"/>
      <c r="BD194" s="247"/>
      <c r="BE194" s="7"/>
      <c r="BF194" s="8"/>
      <c r="BG194" s="7"/>
      <c r="BH194" s="8"/>
      <c r="BJ194" s="41"/>
      <c r="BK194" s="41">
        <f t="shared" si="19"/>
        <v>0</v>
      </c>
      <c r="BL194">
        <f t="shared" ref="BL194:BL257" si="21">COUNT(C194:BH194)/2</f>
        <v>0</v>
      </c>
      <c r="BN194" s="39"/>
    </row>
    <row r="195" spans="1:66" x14ac:dyDescent="0.25">
      <c r="A195">
        <f t="shared" si="20"/>
        <v>142</v>
      </c>
      <c r="B195" s="6"/>
      <c r="C195" s="10"/>
      <c r="D195" s="32"/>
      <c r="E195" s="10"/>
      <c r="F195" s="32"/>
      <c r="G195" s="10"/>
      <c r="H195" s="32"/>
      <c r="I195" s="10"/>
      <c r="J195" s="32"/>
      <c r="K195" s="94"/>
      <c r="L195" s="32"/>
      <c r="M195" s="10"/>
      <c r="N195" s="32"/>
      <c r="O195" s="10"/>
      <c r="P195" s="32"/>
      <c r="Q195" s="10"/>
      <c r="R195" s="32"/>
      <c r="S195" s="10"/>
      <c r="T195" s="32"/>
      <c r="U195" s="10"/>
      <c r="V195" s="32"/>
      <c r="W195" s="10"/>
      <c r="X195" s="32"/>
      <c r="Y195" s="10"/>
      <c r="Z195" s="32"/>
      <c r="AA195" s="10"/>
      <c r="AB195" s="32"/>
      <c r="AC195" s="10"/>
      <c r="AD195" s="32"/>
      <c r="AE195" s="10"/>
      <c r="AF195" s="32"/>
      <c r="AG195" s="10"/>
      <c r="AH195" s="32"/>
      <c r="AI195" s="10"/>
      <c r="AJ195" s="32"/>
      <c r="AK195" s="10"/>
      <c r="AL195" s="32"/>
      <c r="AM195" s="10"/>
      <c r="AN195" s="32"/>
      <c r="AO195" s="10"/>
      <c r="AP195" s="242"/>
      <c r="AQ195" s="10"/>
      <c r="AR195" s="32"/>
      <c r="AS195" s="10"/>
      <c r="AT195" s="242"/>
      <c r="AU195" s="10"/>
      <c r="AV195" s="242"/>
      <c r="AW195" s="7"/>
      <c r="AX195" s="247"/>
      <c r="AY195" s="10"/>
      <c r="AZ195" s="242"/>
      <c r="BA195" s="7"/>
      <c r="BB195" s="247"/>
      <c r="BC195" s="7"/>
      <c r="BD195" s="247"/>
      <c r="BE195" s="7"/>
      <c r="BF195" s="8"/>
      <c r="BG195" s="7"/>
      <c r="BH195" s="8"/>
      <c r="BJ195" s="41"/>
      <c r="BK195" s="41">
        <f t="shared" si="19"/>
        <v>0</v>
      </c>
      <c r="BL195">
        <f t="shared" si="21"/>
        <v>0</v>
      </c>
      <c r="BN195" s="39"/>
    </row>
    <row r="196" spans="1:66" x14ac:dyDescent="0.25">
      <c r="A196">
        <f t="shared" si="20"/>
        <v>143</v>
      </c>
      <c r="B196" s="6"/>
      <c r="C196" s="10"/>
      <c r="D196" s="32"/>
      <c r="E196" s="10"/>
      <c r="F196" s="32"/>
      <c r="G196" s="10"/>
      <c r="H196" s="32"/>
      <c r="I196" s="10"/>
      <c r="J196" s="32"/>
      <c r="K196" s="10"/>
      <c r="L196" s="32"/>
      <c r="M196" s="10"/>
      <c r="N196" s="32"/>
      <c r="O196" s="10"/>
      <c r="P196" s="32"/>
      <c r="Q196" s="10"/>
      <c r="R196" s="32"/>
      <c r="S196" s="10"/>
      <c r="T196" s="32"/>
      <c r="U196" s="10"/>
      <c r="V196" s="32"/>
      <c r="W196" s="10"/>
      <c r="X196" s="32"/>
      <c r="Y196" s="10"/>
      <c r="Z196" s="32"/>
      <c r="AA196" s="10"/>
      <c r="AB196" s="32"/>
      <c r="AC196" s="10"/>
      <c r="AD196" s="32"/>
      <c r="AE196" s="10"/>
      <c r="AF196" s="32"/>
      <c r="AG196" s="10"/>
      <c r="AH196" s="32"/>
      <c r="AI196" s="10"/>
      <c r="AJ196" s="32"/>
      <c r="AK196" s="10"/>
      <c r="AL196" s="32"/>
      <c r="AM196" s="10"/>
      <c r="AN196" s="32"/>
      <c r="AO196" s="10"/>
      <c r="AP196" s="242"/>
      <c r="AQ196" s="10"/>
      <c r="AR196" s="32"/>
      <c r="AS196" s="10"/>
      <c r="AT196" s="242"/>
      <c r="AU196" s="10"/>
      <c r="AV196" s="242"/>
      <c r="AW196" s="7"/>
      <c r="AX196" s="247"/>
      <c r="AY196" s="10"/>
      <c r="AZ196" s="242"/>
      <c r="BA196" s="7"/>
      <c r="BB196" s="247"/>
      <c r="BC196" s="7"/>
      <c r="BD196" s="247"/>
      <c r="BE196" s="7"/>
      <c r="BF196" s="8"/>
      <c r="BG196" s="7"/>
      <c r="BH196" s="8"/>
      <c r="BJ196" s="41"/>
      <c r="BK196" s="41">
        <f t="shared" si="19"/>
        <v>0</v>
      </c>
      <c r="BL196">
        <f t="shared" si="21"/>
        <v>0</v>
      </c>
      <c r="BN196" s="39"/>
    </row>
    <row r="197" spans="1:66" x14ac:dyDescent="0.25">
      <c r="A197">
        <f t="shared" si="20"/>
        <v>144</v>
      </c>
      <c r="B197" s="6"/>
      <c r="C197" s="10"/>
      <c r="D197" s="32"/>
      <c r="E197" s="10"/>
      <c r="F197" s="32"/>
      <c r="G197" s="10"/>
      <c r="H197" s="32"/>
      <c r="I197" s="10"/>
      <c r="J197" s="32"/>
      <c r="K197" s="10"/>
      <c r="L197" s="32"/>
      <c r="M197" s="10"/>
      <c r="N197" s="32"/>
      <c r="O197" s="10"/>
      <c r="P197" s="32"/>
      <c r="Q197" s="10"/>
      <c r="R197" s="32"/>
      <c r="S197" s="10"/>
      <c r="T197" s="32"/>
      <c r="U197" s="10"/>
      <c r="V197" s="32"/>
      <c r="W197" s="10"/>
      <c r="X197" s="32"/>
      <c r="Y197" s="10"/>
      <c r="Z197" s="32"/>
      <c r="AA197" s="10"/>
      <c r="AB197" s="32"/>
      <c r="AC197" s="10"/>
      <c r="AD197" s="32"/>
      <c r="AE197" s="10"/>
      <c r="AF197" s="32"/>
      <c r="AG197" s="10"/>
      <c r="AH197" s="32"/>
      <c r="AI197" s="10"/>
      <c r="AJ197" s="32"/>
      <c r="AK197" s="10"/>
      <c r="AL197" s="32"/>
      <c r="AM197" s="10"/>
      <c r="AN197" s="32"/>
      <c r="AO197" s="10"/>
      <c r="AP197" s="242"/>
      <c r="AQ197" s="10"/>
      <c r="AR197" s="32"/>
      <c r="AS197" s="10"/>
      <c r="AT197" s="242"/>
      <c r="AU197" s="10"/>
      <c r="AV197" s="242"/>
      <c r="AW197" s="7"/>
      <c r="AX197" s="247"/>
      <c r="AY197" s="10"/>
      <c r="AZ197" s="242"/>
      <c r="BA197" s="7"/>
      <c r="BB197" s="247"/>
      <c r="BC197" s="7"/>
      <c r="BD197" s="247"/>
      <c r="BE197" s="7"/>
      <c r="BF197" s="8"/>
      <c r="BG197" s="7"/>
      <c r="BH197" s="8"/>
      <c r="BJ197" s="41"/>
      <c r="BK197" s="41">
        <f t="shared" si="19"/>
        <v>0</v>
      </c>
      <c r="BL197">
        <f t="shared" si="21"/>
        <v>0</v>
      </c>
      <c r="BN197" s="39"/>
    </row>
    <row r="198" spans="1:66" x14ac:dyDescent="0.25">
      <c r="A198">
        <f t="shared" si="20"/>
        <v>145</v>
      </c>
      <c r="B198" s="6"/>
      <c r="C198" s="10"/>
      <c r="D198" s="32"/>
      <c r="E198" s="10"/>
      <c r="F198" s="32"/>
      <c r="G198" s="10"/>
      <c r="H198" s="32"/>
      <c r="I198" s="10"/>
      <c r="J198" s="32"/>
      <c r="K198" s="10"/>
      <c r="L198" s="32"/>
      <c r="M198" s="10"/>
      <c r="N198" s="32"/>
      <c r="O198" s="10"/>
      <c r="P198" s="32"/>
      <c r="Q198" s="10"/>
      <c r="R198" s="32"/>
      <c r="S198" s="10"/>
      <c r="T198" s="32"/>
      <c r="U198" s="10"/>
      <c r="V198" s="32"/>
      <c r="W198" s="10"/>
      <c r="X198" s="32"/>
      <c r="Y198" s="10"/>
      <c r="Z198" s="32"/>
      <c r="AA198" s="10"/>
      <c r="AB198" s="32"/>
      <c r="AC198" s="10"/>
      <c r="AD198" s="32"/>
      <c r="AE198" s="10"/>
      <c r="AF198" s="32"/>
      <c r="AG198" s="10"/>
      <c r="AH198" s="32"/>
      <c r="AI198" s="10"/>
      <c r="AJ198" s="32"/>
      <c r="AK198" s="10"/>
      <c r="AL198" s="32"/>
      <c r="AM198" s="10"/>
      <c r="AN198" s="32"/>
      <c r="AO198" s="10"/>
      <c r="AP198" s="242"/>
      <c r="AQ198" s="10"/>
      <c r="AR198" s="32"/>
      <c r="AS198" s="10"/>
      <c r="AT198" s="242"/>
      <c r="AU198" s="10"/>
      <c r="AV198" s="242"/>
      <c r="AW198" s="10"/>
      <c r="AX198" s="245"/>
      <c r="AY198" s="10"/>
      <c r="AZ198" s="242"/>
      <c r="BA198" s="10"/>
      <c r="BB198" s="245"/>
      <c r="BC198" s="10"/>
      <c r="BD198" s="245"/>
      <c r="BE198" s="10"/>
      <c r="BF198" s="32"/>
      <c r="BG198" s="10"/>
      <c r="BH198" s="32"/>
      <c r="BJ198" s="41"/>
      <c r="BK198" s="41">
        <f t="shared" ref="BK198:BK261" si="22">+AI198+AE198+Y198+W198+U198+S198+Q198+O198+M198+I198+G198+E198+C198+AG198+K198+BG198+BN198+AA198+AC198+AK198+AM198+AO198+AW198+BE198+BC198+BA198+AY198+AU198+AS198+AQ198</f>
        <v>0</v>
      </c>
      <c r="BL198">
        <f t="shared" si="21"/>
        <v>0</v>
      </c>
    </row>
    <row r="199" spans="1:66" x14ac:dyDescent="0.25">
      <c r="A199">
        <f t="shared" si="20"/>
        <v>146</v>
      </c>
      <c r="B199" s="6"/>
      <c r="C199" s="10"/>
      <c r="D199" s="32"/>
      <c r="E199" s="10"/>
      <c r="F199" s="32"/>
      <c r="G199" s="10"/>
      <c r="H199" s="32"/>
      <c r="I199" s="10"/>
      <c r="J199" s="32"/>
      <c r="K199" s="10"/>
      <c r="L199" s="32"/>
      <c r="M199" s="10"/>
      <c r="N199" s="32"/>
      <c r="O199" s="10"/>
      <c r="P199" s="32"/>
      <c r="Q199" s="10"/>
      <c r="R199" s="32"/>
      <c r="S199" s="10"/>
      <c r="T199" s="32"/>
      <c r="U199" s="10"/>
      <c r="V199" s="32"/>
      <c r="W199" s="10"/>
      <c r="X199" s="32"/>
      <c r="Y199" s="10"/>
      <c r="Z199" s="32"/>
      <c r="AA199" s="10"/>
      <c r="AB199" s="32"/>
      <c r="AC199" s="10"/>
      <c r="AD199" s="32"/>
      <c r="AE199" s="10"/>
      <c r="AF199" s="32"/>
      <c r="AG199" s="10"/>
      <c r="AH199" s="32"/>
      <c r="AI199" s="10"/>
      <c r="AJ199" s="32"/>
      <c r="AK199" s="10"/>
      <c r="AL199" s="32"/>
      <c r="AM199" s="10"/>
      <c r="AN199" s="32"/>
      <c r="AO199" s="10"/>
      <c r="AP199" s="242"/>
      <c r="AQ199" s="10"/>
      <c r="AR199" s="32"/>
      <c r="AS199" s="10"/>
      <c r="AT199" s="242"/>
      <c r="AU199" s="10"/>
      <c r="AV199" s="242"/>
      <c r="AW199" s="10"/>
      <c r="AX199" s="245"/>
      <c r="AY199" s="10"/>
      <c r="AZ199" s="242"/>
      <c r="BA199" s="10"/>
      <c r="BB199" s="245"/>
      <c r="BC199" s="10"/>
      <c r="BD199" s="245"/>
      <c r="BE199" s="10"/>
      <c r="BF199" s="32"/>
      <c r="BG199" s="10"/>
      <c r="BH199" s="32"/>
      <c r="BJ199" s="41"/>
      <c r="BK199" s="41">
        <f t="shared" si="22"/>
        <v>0</v>
      </c>
      <c r="BL199">
        <f t="shared" si="21"/>
        <v>0</v>
      </c>
    </row>
    <row r="200" spans="1:66" x14ac:dyDescent="0.25">
      <c r="A200">
        <f t="shared" si="20"/>
        <v>147</v>
      </c>
      <c r="B200" s="6"/>
      <c r="C200" s="10"/>
      <c r="D200" s="32"/>
      <c r="E200" s="10"/>
      <c r="F200" s="32"/>
      <c r="G200" s="10"/>
      <c r="H200" s="32"/>
      <c r="I200" s="10"/>
      <c r="J200" s="32"/>
      <c r="K200" s="10"/>
      <c r="L200" s="32"/>
      <c r="M200" s="10"/>
      <c r="N200" s="32"/>
      <c r="O200" s="10"/>
      <c r="P200" s="32"/>
      <c r="Q200" s="10"/>
      <c r="R200" s="32"/>
      <c r="S200" s="10"/>
      <c r="T200" s="32"/>
      <c r="U200" s="10"/>
      <c r="V200" s="32"/>
      <c r="W200" s="10"/>
      <c r="X200" s="32"/>
      <c r="Y200" s="10"/>
      <c r="Z200" s="32"/>
      <c r="AA200" s="10"/>
      <c r="AB200" s="32"/>
      <c r="AC200" s="10"/>
      <c r="AD200" s="32"/>
      <c r="AE200" s="10"/>
      <c r="AF200" s="32"/>
      <c r="AG200" s="10"/>
      <c r="AH200" s="32"/>
      <c r="AI200" s="10"/>
      <c r="AJ200" s="32"/>
      <c r="AK200" s="10"/>
      <c r="AL200" s="32"/>
      <c r="AM200" s="10"/>
      <c r="AN200" s="32"/>
      <c r="AO200" s="10"/>
      <c r="AP200" s="242"/>
      <c r="AQ200" s="10"/>
      <c r="AR200" s="32"/>
      <c r="AS200" s="10"/>
      <c r="AT200" s="242"/>
      <c r="AU200" s="10"/>
      <c r="AV200" s="242"/>
      <c r="AW200" s="7"/>
      <c r="AX200" s="247"/>
      <c r="AY200" s="10"/>
      <c r="AZ200" s="242"/>
      <c r="BA200" s="7"/>
      <c r="BB200" s="247"/>
      <c r="BC200" s="7"/>
      <c r="BD200" s="247"/>
      <c r="BE200" s="7"/>
      <c r="BF200" s="8"/>
      <c r="BG200" s="7"/>
      <c r="BH200" s="8"/>
      <c r="BJ200" s="41"/>
      <c r="BK200" s="41">
        <f t="shared" si="22"/>
        <v>0</v>
      </c>
      <c r="BL200">
        <f t="shared" si="21"/>
        <v>0</v>
      </c>
    </row>
    <row r="201" spans="1:66" x14ac:dyDescent="0.25">
      <c r="A201">
        <f t="shared" si="20"/>
        <v>148</v>
      </c>
      <c r="B201" s="6"/>
      <c r="C201" s="10"/>
      <c r="D201" s="32"/>
      <c r="E201" s="10"/>
      <c r="F201" s="32"/>
      <c r="G201" s="10"/>
      <c r="H201" s="32"/>
      <c r="I201" s="10"/>
      <c r="J201" s="32"/>
      <c r="K201" s="94"/>
      <c r="L201" s="32"/>
      <c r="M201" s="10"/>
      <c r="N201" s="32"/>
      <c r="O201" s="10"/>
      <c r="P201" s="32"/>
      <c r="Q201" s="10"/>
      <c r="R201" s="32"/>
      <c r="S201" s="10"/>
      <c r="T201" s="32"/>
      <c r="U201" s="10"/>
      <c r="V201" s="32"/>
      <c r="W201" s="10"/>
      <c r="X201" s="32"/>
      <c r="Y201" s="10"/>
      <c r="Z201" s="32"/>
      <c r="AA201" s="10"/>
      <c r="AB201" s="32"/>
      <c r="AC201" s="10"/>
      <c r="AD201" s="32"/>
      <c r="AE201" s="10"/>
      <c r="AF201" s="32"/>
      <c r="AG201" s="10"/>
      <c r="AH201" s="32"/>
      <c r="AI201" s="10"/>
      <c r="AJ201" s="32"/>
      <c r="AK201" s="10"/>
      <c r="AL201" s="32"/>
      <c r="AM201" s="10"/>
      <c r="AN201" s="32"/>
      <c r="AO201" s="10"/>
      <c r="AP201" s="242"/>
      <c r="AQ201" s="10"/>
      <c r="AR201" s="32"/>
      <c r="AS201" s="10"/>
      <c r="AT201" s="242"/>
      <c r="AU201" s="10"/>
      <c r="AV201" s="242"/>
      <c r="AW201" s="7"/>
      <c r="AX201" s="247"/>
      <c r="AY201" s="10"/>
      <c r="AZ201" s="242"/>
      <c r="BA201" s="7"/>
      <c r="BB201" s="247"/>
      <c r="BC201" s="7"/>
      <c r="BD201" s="247"/>
      <c r="BE201" s="7"/>
      <c r="BF201" s="8"/>
      <c r="BG201" s="7"/>
      <c r="BH201" s="8"/>
      <c r="BJ201" s="41"/>
      <c r="BK201" s="41">
        <f t="shared" si="22"/>
        <v>0</v>
      </c>
      <c r="BL201">
        <f t="shared" si="21"/>
        <v>0</v>
      </c>
      <c r="BN201" s="39"/>
    </row>
    <row r="202" spans="1:66" x14ac:dyDescent="0.25">
      <c r="A202">
        <f t="shared" si="20"/>
        <v>149</v>
      </c>
      <c r="B202" s="6"/>
      <c r="C202" s="10"/>
      <c r="D202" s="32"/>
      <c r="E202" s="10"/>
      <c r="F202" s="32"/>
      <c r="G202" s="10"/>
      <c r="H202" s="32"/>
      <c r="I202" s="10"/>
      <c r="J202" s="32"/>
      <c r="K202" s="10"/>
      <c r="L202" s="32"/>
      <c r="M202" s="10"/>
      <c r="N202" s="32"/>
      <c r="O202" s="10"/>
      <c r="P202" s="32"/>
      <c r="Q202" s="10"/>
      <c r="R202" s="32"/>
      <c r="S202" s="10"/>
      <c r="T202" s="32"/>
      <c r="U202" s="10"/>
      <c r="V202" s="32"/>
      <c r="W202" s="10"/>
      <c r="X202" s="32"/>
      <c r="Y202" s="10"/>
      <c r="Z202" s="32"/>
      <c r="AA202" s="10"/>
      <c r="AB202" s="32"/>
      <c r="AC202" s="10"/>
      <c r="AD202" s="32"/>
      <c r="AE202" s="10"/>
      <c r="AF202" s="32"/>
      <c r="AG202" s="10"/>
      <c r="AH202" s="32"/>
      <c r="AI202" s="10"/>
      <c r="AJ202" s="32"/>
      <c r="AK202" s="10"/>
      <c r="AL202" s="32"/>
      <c r="AM202" s="10"/>
      <c r="AN202" s="32"/>
      <c r="AO202" s="10"/>
      <c r="AP202" s="242"/>
      <c r="AQ202" s="10"/>
      <c r="AR202" s="32"/>
      <c r="AS202" s="10"/>
      <c r="AT202" s="242"/>
      <c r="AU202" s="10"/>
      <c r="AV202" s="242"/>
      <c r="AW202" s="7"/>
      <c r="AX202" s="247"/>
      <c r="AY202" s="10"/>
      <c r="AZ202" s="242"/>
      <c r="BA202" s="7"/>
      <c r="BB202" s="247"/>
      <c r="BC202" s="7"/>
      <c r="BD202" s="247"/>
      <c r="BE202" s="7"/>
      <c r="BF202" s="8"/>
      <c r="BG202" s="7"/>
      <c r="BH202" s="8"/>
      <c r="BJ202" s="41"/>
      <c r="BK202" s="41">
        <f t="shared" si="22"/>
        <v>0</v>
      </c>
      <c r="BL202">
        <f t="shared" si="21"/>
        <v>0</v>
      </c>
    </row>
    <row r="203" spans="1:66" x14ac:dyDescent="0.25">
      <c r="A203">
        <f t="shared" si="20"/>
        <v>150</v>
      </c>
      <c r="B203" s="6"/>
      <c r="C203" s="10"/>
      <c r="D203" s="32"/>
      <c r="E203" s="10"/>
      <c r="F203" s="32"/>
      <c r="G203" s="10"/>
      <c r="H203" s="32"/>
      <c r="I203" s="10"/>
      <c r="J203" s="32"/>
      <c r="K203" s="10"/>
      <c r="L203" s="32"/>
      <c r="M203" s="10"/>
      <c r="N203" s="32"/>
      <c r="O203" s="10"/>
      <c r="P203" s="32"/>
      <c r="Q203" s="10"/>
      <c r="R203" s="32"/>
      <c r="S203" s="10"/>
      <c r="T203" s="32"/>
      <c r="U203" s="10"/>
      <c r="V203" s="32"/>
      <c r="W203" s="10"/>
      <c r="X203" s="32"/>
      <c r="Y203" s="10"/>
      <c r="Z203" s="32"/>
      <c r="AA203" s="10"/>
      <c r="AB203" s="32"/>
      <c r="AC203" s="10"/>
      <c r="AD203" s="32"/>
      <c r="AE203" s="10"/>
      <c r="AF203" s="32"/>
      <c r="AG203" s="10"/>
      <c r="AH203" s="32"/>
      <c r="AI203" s="10"/>
      <c r="AJ203" s="32"/>
      <c r="AK203" s="10"/>
      <c r="AL203" s="32"/>
      <c r="AM203" s="10"/>
      <c r="AN203" s="32"/>
      <c r="AO203" s="10"/>
      <c r="AP203" s="242"/>
      <c r="AQ203" s="10"/>
      <c r="AR203" s="32"/>
      <c r="AS203" s="10"/>
      <c r="AT203" s="242"/>
      <c r="AU203" s="10"/>
      <c r="AV203" s="242"/>
      <c r="AW203" s="7"/>
      <c r="AX203" s="247"/>
      <c r="AY203" s="10"/>
      <c r="AZ203" s="242"/>
      <c r="BA203" s="7"/>
      <c r="BB203" s="247"/>
      <c r="BC203" s="7"/>
      <c r="BD203" s="247"/>
      <c r="BE203" s="7"/>
      <c r="BF203" s="8"/>
      <c r="BG203" s="7"/>
      <c r="BH203" s="8"/>
      <c r="BJ203" s="41"/>
      <c r="BK203" s="41">
        <f t="shared" si="22"/>
        <v>0</v>
      </c>
      <c r="BL203">
        <f t="shared" si="21"/>
        <v>0</v>
      </c>
    </row>
    <row r="204" spans="1:66" x14ac:dyDescent="0.25">
      <c r="A204">
        <f t="shared" si="20"/>
        <v>151</v>
      </c>
      <c r="B204" s="6"/>
      <c r="C204" s="10"/>
      <c r="D204" s="32"/>
      <c r="E204" s="10"/>
      <c r="F204" s="32"/>
      <c r="G204" s="10"/>
      <c r="H204" s="32"/>
      <c r="I204" s="10"/>
      <c r="J204" s="32"/>
      <c r="K204" s="94"/>
      <c r="L204" s="32"/>
      <c r="M204" s="10"/>
      <c r="N204" s="32"/>
      <c r="O204" s="10"/>
      <c r="P204" s="32"/>
      <c r="Q204" s="10"/>
      <c r="R204" s="32"/>
      <c r="S204" s="10"/>
      <c r="T204" s="32"/>
      <c r="U204" s="10"/>
      <c r="V204" s="32"/>
      <c r="W204" s="10"/>
      <c r="X204" s="32"/>
      <c r="Y204" s="10"/>
      <c r="Z204" s="32"/>
      <c r="AA204" s="10"/>
      <c r="AB204" s="32"/>
      <c r="AC204" s="10"/>
      <c r="AD204" s="32"/>
      <c r="AE204" s="10"/>
      <c r="AF204" s="32"/>
      <c r="AG204" s="10"/>
      <c r="AH204" s="32"/>
      <c r="AI204" s="10"/>
      <c r="AJ204" s="32"/>
      <c r="AK204" s="10"/>
      <c r="AL204" s="32"/>
      <c r="AM204" s="10"/>
      <c r="AN204" s="32"/>
      <c r="AO204" s="10"/>
      <c r="AP204" s="242"/>
      <c r="AQ204" s="10"/>
      <c r="AR204" s="32"/>
      <c r="AS204" s="10"/>
      <c r="AT204" s="242"/>
      <c r="AU204" s="10"/>
      <c r="AV204" s="242"/>
      <c r="AW204" s="7"/>
      <c r="AX204" s="247"/>
      <c r="AY204" s="10"/>
      <c r="AZ204" s="242"/>
      <c r="BA204" s="7"/>
      <c r="BB204" s="247"/>
      <c r="BC204" s="7"/>
      <c r="BD204" s="247"/>
      <c r="BE204" s="7"/>
      <c r="BF204" s="8"/>
      <c r="BG204" s="7"/>
      <c r="BH204" s="8"/>
      <c r="BJ204" s="41"/>
      <c r="BK204" s="41">
        <f t="shared" si="22"/>
        <v>0</v>
      </c>
      <c r="BL204">
        <f t="shared" si="21"/>
        <v>0</v>
      </c>
      <c r="BN204" s="39"/>
    </row>
    <row r="205" spans="1:66" x14ac:dyDescent="0.25">
      <c r="A205">
        <f t="shared" si="20"/>
        <v>152</v>
      </c>
      <c r="B205" s="6"/>
      <c r="C205" s="10"/>
      <c r="D205" s="32"/>
      <c r="E205" s="10"/>
      <c r="F205" s="32"/>
      <c r="G205" s="10"/>
      <c r="H205" s="32"/>
      <c r="I205" s="10"/>
      <c r="J205" s="32"/>
      <c r="K205" s="10"/>
      <c r="L205" s="32"/>
      <c r="M205" s="10"/>
      <c r="N205" s="32"/>
      <c r="O205" s="10"/>
      <c r="P205" s="32"/>
      <c r="Q205" s="10"/>
      <c r="R205" s="32"/>
      <c r="S205" s="10"/>
      <c r="T205" s="32"/>
      <c r="U205" s="10"/>
      <c r="V205" s="32"/>
      <c r="W205" s="10"/>
      <c r="X205" s="32"/>
      <c r="Y205" s="10"/>
      <c r="Z205" s="32"/>
      <c r="AA205" s="10"/>
      <c r="AB205" s="32"/>
      <c r="AC205" s="10"/>
      <c r="AD205" s="32"/>
      <c r="AE205" s="10"/>
      <c r="AF205" s="32"/>
      <c r="AG205" s="10"/>
      <c r="AH205" s="32"/>
      <c r="AI205" s="10"/>
      <c r="AJ205" s="32"/>
      <c r="AK205" s="10"/>
      <c r="AL205" s="32"/>
      <c r="AM205" s="10"/>
      <c r="AN205" s="32"/>
      <c r="AO205" s="10"/>
      <c r="AP205" s="242"/>
      <c r="AQ205" s="10"/>
      <c r="AR205" s="32"/>
      <c r="AS205" s="10"/>
      <c r="AT205" s="242"/>
      <c r="AU205" s="10"/>
      <c r="AV205" s="242"/>
      <c r="AW205" s="7"/>
      <c r="AX205" s="247"/>
      <c r="AY205" s="10"/>
      <c r="AZ205" s="242"/>
      <c r="BA205" s="7"/>
      <c r="BB205" s="247"/>
      <c r="BC205" s="7"/>
      <c r="BD205" s="247"/>
      <c r="BE205" s="7"/>
      <c r="BF205" s="8"/>
      <c r="BG205" s="7"/>
      <c r="BH205" s="8"/>
      <c r="BJ205" s="41"/>
      <c r="BK205" s="41">
        <f t="shared" si="22"/>
        <v>0</v>
      </c>
      <c r="BL205">
        <f t="shared" si="21"/>
        <v>0</v>
      </c>
    </row>
    <row r="206" spans="1:66" x14ac:dyDescent="0.25">
      <c r="A206">
        <f t="shared" si="20"/>
        <v>153</v>
      </c>
      <c r="B206" s="6"/>
      <c r="C206" s="10"/>
      <c r="D206" s="32"/>
      <c r="E206" s="10"/>
      <c r="F206" s="32"/>
      <c r="G206" s="10"/>
      <c r="H206" s="32"/>
      <c r="I206" s="10"/>
      <c r="J206" s="32"/>
      <c r="K206" s="10"/>
      <c r="L206" s="32"/>
      <c r="M206" s="10"/>
      <c r="N206" s="32"/>
      <c r="O206" s="10"/>
      <c r="P206" s="32"/>
      <c r="Q206" s="10"/>
      <c r="R206" s="32"/>
      <c r="S206" s="10"/>
      <c r="T206" s="32"/>
      <c r="U206" s="10"/>
      <c r="V206" s="32"/>
      <c r="W206" s="10"/>
      <c r="X206" s="32"/>
      <c r="Y206" s="10"/>
      <c r="Z206" s="32"/>
      <c r="AA206" s="10"/>
      <c r="AB206" s="32"/>
      <c r="AC206" s="10"/>
      <c r="AD206" s="32"/>
      <c r="AE206" s="10"/>
      <c r="AF206" s="32"/>
      <c r="AG206" s="10"/>
      <c r="AH206" s="32"/>
      <c r="AI206" s="10"/>
      <c r="AJ206" s="32"/>
      <c r="AK206" s="10"/>
      <c r="AL206" s="32"/>
      <c r="AM206" s="10"/>
      <c r="AN206" s="32"/>
      <c r="AO206" s="10"/>
      <c r="AP206" s="242"/>
      <c r="AQ206" s="10"/>
      <c r="AR206" s="32"/>
      <c r="AS206" s="10"/>
      <c r="AT206" s="242"/>
      <c r="AU206" s="10"/>
      <c r="AV206" s="242"/>
      <c r="AW206" s="7"/>
      <c r="AX206" s="247"/>
      <c r="AY206" s="10"/>
      <c r="AZ206" s="242"/>
      <c r="BA206" s="7"/>
      <c r="BB206" s="247"/>
      <c r="BC206" s="7"/>
      <c r="BD206" s="247"/>
      <c r="BE206" s="7"/>
      <c r="BF206" s="8"/>
      <c r="BG206" s="7"/>
      <c r="BH206" s="8"/>
      <c r="BJ206" s="41"/>
      <c r="BK206" s="41">
        <f t="shared" si="22"/>
        <v>0</v>
      </c>
      <c r="BL206">
        <f t="shared" si="21"/>
        <v>0</v>
      </c>
    </row>
    <row r="207" spans="1:66" x14ac:dyDescent="0.25">
      <c r="A207">
        <f t="shared" si="20"/>
        <v>154</v>
      </c>
      <c r="B207" s="6"/>
      <c r="C207" s="10"/>
      <c r="D207" s="32"/>
      <c r="E207" s="10"/>
      <c r="F207" s="32"/>
      <c r="G207" s="10"/>
      <c r="H207" s="32"/>
      <c r="I207" s="10"/>
      <c r="J207" s="32"/>
      <c r="K207" s="10"/>
      <c r="L207" s="32"/>
      <c r="M207" s="10"/>
      <c r="N207" s="32"/>
      <c r="O207" s="10"/>
      <c r="P207" s="32"/>
      <c r="Q207" s="10"/>
      <c r="R207" s="32"/>
      <c r="S207" s="10"/>
      <c r="T207" s="32"/>
      <c r="U207" s="10"/>
      <c r="V207" s="32"/>
      <c r="W207" s="10"/>
      <c r="X207" s="32"/>
      <c r="Y207" s="10"/>
      <c r="Z207" s="32"/>
      <c r="AA207" s="10"/>
      <c r="AB207" s="32"/>
      <c r="AC207" s="10"/>
      <c r="AD207" s="32"/>
      <c r="AE207" s="10"/>
      <c r="AF207" s="32"/>
      <c r="AG207" s="10"/>
      <c r="AH207" s="32"/>
      <c r="AI207" s="10"/>
      <c r="AJ207" s="32"/>
      <c r="AK207" s="10"/>
      <c r="AL207" s="32"/>
      <c r="AM207" s="10"/>
      <c r="AN207" s="32"/>
      <c r="AO207" s="10"/>
      <c r="AP207" s="242"/>
      <c r="AQ207" s="10"/>
      <c r="AR207" s="32"/>
      <c r="AS207" s="10"/>
      <c r="AT207" s="242"/>
      <c r="AU207" s="10"/>
      <c r="AV207" s="242"/>
      <c r="AW207" s="7"/>
      <c r="AX207" s="247"/>
      <c r="AY207" s="10"/>
      <c r="AZ207" s="242"/>
      <c r="BA207" s="7"/>
      <c r="BB207" s="247"/>
      <c r="BC207" s="7"/>
      <c r="BD207" s="247"/>
      <c r="BE207" s="7"/>
      <c r="BF207" s="8"/>
      <c r="BG207" s="7"/>
      <c r="BH207" s="8"/>
      <c r="BI207" s="28"/>
      <c r="BJ207" s="41"/>
      <c r="BK207" s="41">
        <f t="shared" si="22"/>
        <v>0</v>
      </c>
      <c r="BL207">
        <f t="shared" si="21"/>
        <v>0</v>
      </c>
    </row>
    <row r="208" spans="1:66" x14ac:dyDescent="0.25">
      <c r="A208">
        <f t="shared" si="20"/>
        <v>155</v>
      </c>
      <c r="B208" s="6"/>
      <c r="C208" s="10"/>
      <c r="D208" s="32"/>
      <c r="E208" s="10"/>
      <c r="F208" s="32"/>
      <c r="G208" s="10"/>
      <c r="H208" s="32"/>
      <c r="I208" s="10"/>
      <c r="J208" s="32"/>
      <c r="K208" s="10"/>
      <c r="L208" s="32"/>
      <c r="M208" s="10"/>
      <c r="N208" s="32"/>
      <c r="O208" s="10"/>
      <c r="P208" s="32"/>
      <c r="Q208" s="10"/>
      <c r="R208" s="32"/>
      <c r="S208" s="10"/>
      <c r="T208" s="32"/>
      <c r="U208" s="10"/>
      <c r="V208" s="32"/>
      <c r="W208" s="10"/>
      <c r="X208" s="32"/>
      <c r="Y208" s="10"/>
      <c r="Z208" s="32"/>
      <c r="AA208" s="10"/>
      <c r="AB208" s="32"/>
      <c r="AC208" s="10"/>
      <c r="AD208" s="32"/>
      <c r="AE208" s="10"/>
      <c r="AF208" s="32"/>
      <c r="AG208" s="10"/>
      <c r="AH208" s="32"/>
      <c r="AI208" s="10"/>
      <c r="AJ208" s="32"/>
      <c r="AK208" s="10"/>
      <c r="AL208" s="32"/>
      <c r="AM208" s="10"/>
      <c r="AN208" s="32"/>
      <c r="AO208" s="10"/>
      <c r="AP208" s="242"/>
      <c r="AQ208" s="10"/>
      <c r="AR208" s="32"/>
      <c r="AS208" s="10"/>
      <c r="AT208" s="242"/>
      <c r="AU208" s="10"/>
      <c r="AV208" s="242"/>
      <c r="AW208" s="7"/>
      <c r="AX208" s="247"/>
      <c r="AY208" s="10"/>
      <c r="AZ208" s="242"/>
      <c r="BA208" s="7"/>
      <c r="BB208" s="247"/>
      <c r="BC208" s="7"/>
      <c r="BD208" s="247"/>
      <c r="BE208" s="7"/>
      <c r="BF208" s="8"/>
      <c r="BG208" s="7"/>
      <c r="BH208" s="8"/>
      <c r="BI208" s="28"/>
      <c r="BJ208" s="41"/>
      <c r="BK208" s="41">
        <f t="shared" si="22"/>
        <v>0</v>
      </c>
      <c r="BL208">
        <f t="shared" si="21"/>
        <v>0</v>
      </c>
    </row>
    <row r="209" spans="1:66" x14ac:dyDescent="0.25">
      <c r="A209">
        <f t="shared" si="20"/>
        <v>156</v>
      </c>
      <c r="B209" s="6"/>
      <c r="C209" s="10"/>
      <c r="D209" s="32"/>
      <c r="E209" s="10"/>
      <c r="F209" s="32"/>
      <c r="G209" s="10"/>
      <c r="H209" s="32"/>
      <c r="I209" s="10"/>
      <c r="J209" s="32"/>
      <c r="K209" s="10"/>
      <c r="L209" s="32"/>
      <c r="M209" s="10"/>
      <c r="N209" s="32"/>
      <c r="O209" s="10"/>
      <c r="P209" s="32"/>
      <c r="Q209" s="10"/>
      <c r="R209" s="32"/>
      <c r="S209" s="10"/>
      <c r="T209" s="32"/>
      <c r="U209" s="10"/>
      <c r="V209" s="32"/>
      <c r="W209" s="10"/>
      <c r="X209" s="32"/>
      <c r="Y209" s="10"/>
      <c r="Z209" s="32"/>
      <c r="AA209" s="10"/>
      <c r="AB209" s="32"/>
      <c r="AC209" s="10"/>
      <c r="AD209" s="32"/>
      <c r="AE209" s="10"/>
      <c r="AF209" s="32"/>
      <c r="AG209" s="10"/>
      <c r="AH209" s="32"/>
      <c r="AI209" s="10"/>
      <c r="AJ209" s="32"/>
      <c r="AK209" s="10"/>
      <c r="AL209" s="32"/>
      <c r="AM209" s="10"/>
      <c r="AN209" s="32"/>
      <c r="AO209" s="10"/>
      <c r="AP209" s="242"/>
      <c r="AQ209" s="10"/>
      <c r="AR209" s="32"/>
      <c r="AS209" s="10"/>
      <c r="AT209" s="242"/>
      <c r="AU209" s="10"/>
      <c r="AV209" s="242"/>
      <c r="AW209" s="7"/>
      <c r="AX209" s="247"/>
      <c r="AY209" s="10"/>
      <c r="AZ209" s="242"/>
      <c r="BA209" s="7"/>
      <c r="BB209" s="247"/>
      <c r="BC209" s="7"/>
      <c r="BD209" s="247"/>
      <c r="BE209" s="7"/>
      <c r="BF209" s="8"/>
      <c r="BG209" s="7"/>
      <c r="BH209" s="8"/>
      <c r="BI209" s="28"/>
      <c r="BJ209" s="41"/>
      <c r="BK209" s="41">
        <f t="shared" si="22"/>
        <v>0</v>
      </c>
      <c r="BL209">
        <f t="shared" si="21"/>
        <v>0</v>
      </c>
    </row>
    <row r="210" spans="1:66" x14ac:dyDescent="0.25">
      <c r="A210">
        <f t="shared" si="20"/>
        <v>157</v>
      </c>
      <c r="B210" s="6"/>
      <c r="C210" s="10"/>
      <c r="D210" s="32"/>
      <c r="E210" s="10"/>
      <c r="F210" s="32"/>
      <c r="G210" s="10"/>
      <c r="H210" s="32"/>
      <c r="I210" s="10"/>
      <c r="J210" s="32"/>
      <c r="K210" s="94"/>
      <c r="L210" s="32"/>
      <c r="M210" s="10"/>
      <c r="N210" s="32"/>
      <c r="O210" s="10"/>
      <c r="P210" s="32"/>
      <c r="Q210" s="10"/>
      <c r="R210" s="32"/>
      <c r="S210" s="10"/>
      <c r="T210" s="32"/>
      <c r="U210" s="10"/>
      <c r="V210" s="32"/>
      <c r="W210" s="10"/>
      <c r="X210" s="32"/>
      <c r="Y210" s="10"/>
      <c r="Z210" s="32"/>
      <c r="AA210" s="10"/>
      <c r="AB210" s="32"/>
      <c r="AC210" s="10"/>
      <c r="AD210" s="32"/>
      <c r="AE210" s="10"/>
      <c r="AF210" s="32"/>
      <c r="AG210" s="10"/>
      <c r="AH210" s="32"/>
      <c r="AI210" s="10"/>
      <c r="AJ210" s="32"/>
      <c r="AK210" s="10"/>
      <c r="AL210" s="32"/>
      <c r="AM210" s="10"/>
      <c r="AN210" s="32"/>
      <c r="AO210" s="10"/>
      <c r="AP210" s="242"/>
      <c r="AQ210" s="10"/>
      <c r="AR210" s="32"/>
      <c r="AS210" s="10"/>
      <c r="AT210" s="242"/>
      <c r="AU210" s="10"/>
      <c r="AV210" s="242"/>
      <c r="AW210" s="7"/>
      <c r="AX210" s="247"/>
      <c r="AY210" s="10"/>
      <c r="AZ210" s="242"/>
      <c r="BA210" s="7"/>
      <c r="BB210" s="247"/>
      <c r="BC210" s="7"/>
      <c r="BD210" s="247"/>
      <c r="BE210" s="7"/>
      <c r="BF210" s="8"/>
      <c r="BG210" s="7"/>
      <c r="BH210" s="8"/>
      <c r="BJ210" s="41"/>
      <c r="BK210" s="41">
        <f t="shared" si="22"/>
        <v>0</v>
      </c>
      <c r="BL210">
        <f t="shared" si="21"/>
        <v>0</v>
      </c>
      <c r="BN210" s="39"/>
    </row>
    <row r="211" spans="1:66" x14ac:dyDescent="0.25">
      <c r="A211">
        <f t="shared" si="20"/>
        <v>158</v>
      </c>
      <c r="B211" s="6"/>
      <c r="C211" s="10"/>
      <c r="D211" s="32"/>
      <c r="E211" s="10"/>
      <c r="F211" s="32"/>
      <c r="G211" s="10"/>
      <c r="H211" s="32"/>
      <c r="I211" s="10"/>
      <c r="J211" s="32"/>
      <c r="K211" s="10"/>
      <c r="L211" s="32"/>
      <c r="M211" s="10"/>
      <c r="N211" s="32"/>
      <c r="O211" s="10"/>
      <c r="P211" s="32"/>
      <c r="Q211" s="10"/>
      <c r="R211" s="32"/>
      <c r="S211" s="10"/>
      <c r="T211" s="32"/>
      <c r="U211" s="10"/>
      <c r="V211" s="32"/>
      <c r="W211" s="10"/>
      <c r="X211" s="32"/>
      <c r="Y211" s="10"/>
      <c r="Z211" s="32"/>
      <c r="AA211" s="10"/>
      <c r="AB211" s="32"/>
      <c r="AC211" s="10"/>
      <c r="AD211" s="32"/>
      <c r="AE211" s="10"/>
      <c r="AF211" s="32"/>
      <c r="AG211" s="10"/>
      <c r="AH211" s="32"/>
      <c r="AI211" s="10"/>
      <c r="AJ211" s="32"/>
      <c r="AK211" s="10"/>
      <c r="AL211" s="32"/>
      <c r="AM211" s="10"/>
      <c r="AN211" s="32"/>
      <c r="AO211" s="10"/>
      <c r="AP211" s="242"/>
      <c r="AQ211" s="10"/>
      <c r="AR211" s="32"/>
      <c r="AS211" s="10"/>
      <c r="AT211" s="242"/>
      <c r="AU211" s="10"/>
      <c r="AV211" s="242"/>
      <c r="AW211" s="7"/>
      <c r="AX211" s="247"/>
      <c r="AY211" s="10"/>
      <c r="AZ211" s="242"/>
      <c r="BA211" s="7"/>
      <c r="BB211" s="247"/>
      <c r="BC211" s="7"/>
      <c r="BD211" s="247"/>
      <c r="BE211" s="7"/>
      <c r="BF211" s="8"/>
      <c r="BG211" s="7"/>
      <c r="BH211" s="8"/>
      <c r="BJ211" s="41"/>
      <c r="BK211" s="41">
        <f t="shared" si="22"/>
        <v>0</v>
      </c>
      <c r="BL211">
        <f t="shared" si="21"/>
        <v>0</v>
      </c>
    </row>
    <row r="212" spans="1:66" x14ac:dyDescent="0.25">
      <c r="A212">
        <f t="shared" si="20"/>
        <v>159</v>
      </c>
      <c r="B212" s="6"/>
      <c r="C212" s="10"/>
      <c r="D212" s="32"/>
      <c r="E212" s="10"/>
      <c r="F212" s="32"/>
      <c r="G212" s="10"/>
      <c r="H212" s="32"/>
      <c r="I212" s="10"/>
      <c r="J212" s="32"/>
      <c r="K212" s="10"/>
      <c r="L212" s="32"/>
      <c r="M212" s="10"/>
      <c r="N212" s="32"/>
      <c r="O212" s="10"/>
      <c r="P212" s="32"/>
      <c r="Q212" s="10"/>
      <c r="R212" s="32"/>
      <c r="S212" s="10"/>
      <c r="T212" s="32"/>
      <c r="U212" s="10"/>
      <c r="V212" s="32"/>
      <c r="W212" s="10"/>
      <c r="X212" s="32"/>
      <c r="Y212" s="10"/>
      <c r="Z212" s="32"/>
      <c r="AA212" s="10"/>
      <c r="AB212" s="32"/>
      <c r="AC212" s="10"/>
      <c r="AD212" s="32"/>
      <c r="AE212" s="10"/>
      <c r="AF212" s="32"/>
      <c r="AG212" s="10"/>
      <c r="AH212" s="32"/>
      <c r="AI212" s="10"/>
      <c r="AJ212" s="32"/>
      <c r="AK212" s="10"/>
      <c r="AL212" s="32"/>
      <c r="AM212" s="10"/>
      <c r="AN212" s="32"/>
      <c r="AO212" s="10"/>
      <c r="AP212" s="242"/>
      <c r="AQ212" s="10"/>
      <c r="AR212" s="32"/>
      <c r="AS212" s="10"/>
      <c r="AT212" s="242"/>
      <c r="AU212" s="10"/>
      <c r="AV212" s="242"/>
      <c r="AW212" s="7"/>
      <c r="AX212" s="247"/>
      <c r="AY212" s="10"/>
      <c r="AZ212" s="242"/>
      <c r="BA212" s="7"/>
      <c r="BB212" s="247"/>
      <c r="BC212" s="7"/>
      <c r="BD212" s="247"/>
      <c r="BE212" s="7"/>
      <c r="BF212" s="8"/>
      <c r="BG212" s="7"/>
      <c r="BH212" s="8"/>
      <c r="BJ212" s="41"/>
      <c r="BK212" s="41">
        <f t="shared" si="22"/>
        <v>0</v>
      </c>
      <c r="BL212">
        <f t="shared" si="21"/>
        <v>0</v>
      </c>
    </row>
    <row r="213" spans="1:66" x14ac:dyDescent="0.25">
      <c r="A213">
        <f t="shared" si="20"/>
        <v>160</v>
      </c>
      <c r="B213" s="6"/>
      <c r="C213" s="10"/>
      <c r="D213" s="32"/>
      <c r="E213" s="10"/>
      <c r="F213" s="32"/>
      <c r="G213" s="10"/>
      <c r="H213" s="32"/>
      <c r="I213" s="10"/>
      <c r="J213" s="32"/>
      <c r="K213" s="10"/>
      <c r="L213" s="32"/>
      <c r="M213" s="10"/>
      <c r="N213" s="32"/>
      <c r="O213" s="10"/>
      <c r="P213" s="32"/>
      <c r="Q213" s="10"/>
      <c r="R213" s="32"/>
      <c r="S213" s="10"/>
      <c r="T213" s="32"/>
      <c r="U213" s="10"/>
      <c r="V213" s="32"/>
      <c r="W213" s="10"/>
      <c r="X213" s="32"/>
      <c r="Y213" s="10"/>
      <c r="Z213" s="32"/>
      <c r="AA213" s="10"/>
      <c r="AB213" s="32"/>
      <c r="AC213" s="10"/>
      <c r="AD213" s="32"/>
      <c r="AE213" s="10"/>
      <c r="AF213" s="32"/>
      <c r="AG213" s="10"/>
      <c r="AH213" s="32"/>
      <c r="AI213" s="10"/>
      <c r="AJ213" s="32"/>
      <c r="AK213" s="10"/>
      <c r="AL213" s="32"/>
      <c r="AM213" s="10"/>
      <c r="AN213" s="32"/>
      <c r="AO213" s="10"/>
      <c r="AP213" s="242"/>
      <c r="AQ213" s="10"/>
      <c r="AR213" s="32"/>
      <c r="AS213" s="10"/>
      <c r="AT213" s="242"/>
      <c r="AU213" s="10"/>
      <c r="AV213" s="242"/>
      <c r="AW213" s="7"/>
      <c r="AX213" s="247"/>
      <c r="AY213" s="10"/>
      <c r="AZ213" s="242"/>
      <c r="BA213" s="7"/>
      <c r="BB213" s="247"/>
      <c r="BC213" s="7"/>
      <c r="BD213" s="247"/>
      <c r="BE213" s="7"/>
      <c r="BF213" s="8"/>
      <c r="BG213" s="7"/>
      <c r="BH213" s="8"/>
      <c r="BJ213" s="41"/>
      <c r="BK213" s="41">
        <f t="shared" si="22"/>
        <v>0</v>
      </c>
      <c r="BL213">
        <f t="shared" si="21"/>
        <v>0</v>
      </c>
    </row>
    <row r="214" spans="1:66" x14ac:dyDescent="0.25">
      <c r="A214">
        <f t="shared" si="20"/>
        <v>161</v>
      </c>
      <c r="B214" s="6"/>
      <c r="C214" s="10"/>
      <c r="D214" s="32"/>
      <c r="E214" s="10"/>
      <c r="F214" s="32"/>
      <c r="G214" s="10"/>
      <c r="H214" s="32"/>
      <c r="I214" s="10"/>
      <c r="J214" s="32"/>
      <c r="K214" s="10"/>
      <c r="L214" s="32"/>
      <c r="M214" s="10"/>
      <c r="N214" s="32"/>
      <c r="O214" s="10"/>
      <c r="P214" s="32"/>
      <c r="Q214" s="10"/>
      <c r="R214" s="32"/>
      <c r="S214" s="10"/>
      <c r="T214" s="32"/>
      <c r="U214" s="10"/>
      <c r="V214" s="32"/>
      <c r="W214" s="10"/>
      <c r="X214" s="32"/>
      <c r="Y214" s="10"/>
      <c r="Z214" s="32"/>
      <c r="AA214" s="10"/>
      <c r="AB214" s="32"/>
      <c r="AC214" s="10"/>
      <c r="AD214" s="32"/>
      <c r="AE214" s="10"/>
      <c r="AF214" s="32"/>
      <c r="AG214" s="10"/>
      <c r="AH214" s="32"/>
      <c r="AI214" s="10"/>
      <c r="AJ214" s="32"/>
      <c r="AK214" s="10"/>
      <c r="AL214" s="32"/>
      <c r="AM214" s="10"/>
      <c r="AN214" s="32"/>
      <c r="AO214" s="10"/>
      <c r="AP214" s="242"/>
      <c r="AQ214" s="10"/>
      <c r="AR214" s="32"/>
      <c r="AS214" s="10"/>
      <c r="AT214" s="242"/>
      <c r="AU214" s="10"/>
      <c r="AV214" s="242"/>
      <c r="AW214" s="7"/>
      <c r="AX214" s="247"/>
      <c r="AY214" s="10"/>
      <c r="AZ214" s="242"/>
      <c r="BA214" s="7"/>
      <c r="BB214" s="247"/>
      <c r="BC214" s="7"/>
      <c r="BD214" s="247"/>
      <c r="BE214" s="7"/>
      <c r="BF214" s="8"/>
      <c r="BG214" s="7"/>
      <c r="BH214" s="8"/>
      <c r="BJ214" s="41"/>
      <c r="BK214" s="41">
        <f t="shared" si="22"/>
        <v>0</v>
      </c>
      <c r="BL214">
        <f t="shared" si="21"/>
        <v>0</v>
      </c>
    </row>
    <row r="215" spans="1:66" x14ac:dyDescent="0.25">
      <c r="A215">
        <f t="shared" si="20"/>
        <v>162</v>
      </c>
      <c r="B215" s="6"/>
      <c r="C215" s="10"/>
      <c r="D215" s="32"/>
      <c r="E215" s="10"/>
      <c r="F215" s="32"/>
      <c r="G215" s="10"/>
      <c r="H215" s="32"/>
      <c r="I215" s="10"/>
      <c r="J215" s="32"/>
      <c r="K215" s="10"/>
      <c r="L215" s="32"/>
      <c r="M215" s="10"/>
      <c r="N215" s="32"/>
      <c r="O215" s="10"/>
      <c r="P215" s="32"/>
      <c r="Q215" s="10"/>
      <c r="R215" s="32"/>
      <c r="S215" s="10"/>
      <c r="T215" s="32"/>
      <c r="U215" s="10"/>
      <c r="V215" s="32"/>
      <c r="W215" s="10"/>
      <c r="X215" s="32"/>
      <c r="Y215" s="10"/>
      <c r="Z215" s="32"/>
      <c r="AA215" s="10"/>
      <c r="AB215" s="32"/>
      <c r="AC215" s="10"/>
      <c r="AD215" s="32"/>
      <c r="AE215" s="10"/>
      <c r="AF215" s="32"/>
      <c r="AG215" s="10"/>
      <c r="AH215" s="32"/>
      <c r="AI215" s="10"/>
      <c r="AJ215" s="32"/>
      <c r="AK215" s="10"/>
      <c r="AL215" s="32"/>
      <c r="AM215" s="10"/>
      <c r="AN215" s="32"/>
      <c r="AO215" s="10"/>
      <c r="AP215" s="242"/>
      <c r="AQ215" s="10"/>
      <c r="AR215" s="32"/>
      <c r="AS215" s="10"/>
      <c r="AT215" s="242"/>
      <c r="AU215" s="10"/>
      <c r="AV215" s="242"/>
      <c r="AW215" s="7"/>
      <c r="AX215" s="247"/>
      <c r="AY215" s="10"/>
      <c r="AZ215" s="242"/>
      <c r="BA215" s="7"/>
      <c r="BB215" s="247"/>
      <c r="BC215" s="7"/>
      <c r="BD215" s="247"/>
      <c r="BE215" s="7"/>
      <c r="BF215" s="8"/>
      <c r="BG215" s="7"/>
      <c r="BH215" s="8"/>
      <c r="BJ215" s="41"/>
      <c r="BK215" s="41">
        <f t="shared" si="22"/>
        <v>0</v>
      </c>
      <c r="BL215">
        <f t="shared" si="21"/>
        <v>0</v>
      </c>
    </row>
    <row r="216" spans="1:66" x14ac:dyDescent="0.25">
      <c r="A216">
        <f t="shared" si="20"/>
        <v>163</v>
      </c>
      <c r="B216" s="6"/>
      <c r="C216" s="10"/>
      <c r="D216" s="32"/>
      <c r="E216" s="10"/>
      <c r="F216" s="32"/>
      <c r="G216" s="10"/>
      <c r="H216" s="32"/>
      <c r="I216" s="10"/>
      <c r="J216" s="32"/>
      <c r="K216" s="10"/>
      <c r="L216" s="32"/>
      <c r="M216" s="10"/>
      <c r="N216" s="32"/>
      <c r="O216" s="10"/>
      <c r="P216" s="32"/>
      <c r="Q216" s="10"/>
      <c r="R216" s="32"/>
      <c r="S216" s="10"/>
      <c r="T216" s="32"/>
      <c r="U216" s="10"/>
      <c r="V216" s="32"/>
      <c r="W216" s="10"/>
      <c r="X216" s="32"/>
      <c r="Y216" s="10"/>
      <c r="Z216" s="32"/>
      <c r="AA216" s="10"/>
      <c r="AB216" s="32"/>
      <c r="AC216" s="10"/>
      <c r="AD216" s="32"/>
      <c r="AE216" s="10"/>
      <c r="AF216" s="32"/>
      <c r="AG216" s="10"/>
      <c r="AH216" s="32"/>
      <c r="AI216" s="10"/>
      <c r="AJ216" s="32"/>
      <c r="AK216" s="10"/>
      <c r="AL216" s="32"/>
      <c r="AM216" s="10"/>
      <c r="AN216" s="32"/>
      <c r="AO216" s="10"/>
      <c r="AP216" s="242"/>
      <c r="AQ216" s="10"/>
      <c r="AR216" s="32"/>
      <c r="AS216" s="10"/>
      <c r="AT216" s="242"/>
      <c r="AU216" s="10"/>
      <c r="AV216" s="242"/>
      <c r="AW216" s="7"/>
      <c r="AX216" s="247"/>
      <c r="AY216" s="10"/>
      <c r="AZ216" s="242"/>
      <c r="BA216" s="7"/>
      <c r="BB216" s="247"/>
      <c r="BC216" s="7"/>
      <c r="BD216" s="247"/>
      <c r="BE216" s="7"/>
      <c r="BF216" s="8"/>
      <c r="BG216" s="7"/>
      <c r="BH216" s="8"/>
      <c r="BJ216" s="41"/>
      <c r="BK216" s="41">
        <f t="shared" si="22"/>
        <v>0</v>
      </c>
      <c r="BL216">
        <f t="shared" si="21"/>
        <v>0</v>
      </c>
    </row>
    <row r="217" spans="1:66" x14ac:dyDescent="0.25">
      <c r="A217">
        <f t="shared" si="20"/>
        <v>164</v>
      </c>
      <c r="B217" s="6"/>
      <c r="C217" s="10"/>
      <c r="D217" s="32"/>
      <c r="E217" s="10"/>
      <c r="F217" s="32"/>
      <c r="G217" s="10"/>
      <c r="H217" s="32"/>
      <c r="I217" s="10"/>
      <c r="J217" s="32"/>
      <c r="K217" s="10"/>
      <c r="L217" s="32"/>
      <c r="M217" s="10"/>
      <c r="N217" s="32"/>
      <c r="O217" s="10"/>
      <c r="P217" s="32"/>
      <c r="Q217" s="10"/>
      <c r="R217" s="32"/>
      <c r="S217" s="10"/>
      <c r="T217" s="32"/>
      <c r="U217" s="10"/>
      <c r="V217" s="32"/>
      <c r="W217" s="10"/>
      <c r="X217" s="32"/>
      <c r="Y217" s="10"/>
      <c r="Z217" s="32"/>
      <c r="AA217" s="10"/>
      <c r="AB217" s="32"/>
      <c r="AC217" s="10"/>
      <c r="AD217" s="32"/>
      <c r="AE217" s="10"/>
      <c r="AF217" s="32"/>
      <c r="AG217" s="10"/>
      <c r="AH217" s="32"/>
      <c r="AI217" s="10"/>
      <c r="AJ217" s="32"/>
      <c r="AK217" s="10"/>
      <c r="AL217" s="32"/>
      <c r="AM217" s="10"/>
      <c r="AN217" s="32"/>
      <c r="AO217" s="10"/>
      <c r="AP217" s="242"/>
      <c r="AQ217" s="10"/>
      <c r="AR217" s="32"/>
      <c r="AS217" s="10"/>
      <c r="AT217" s="242"/>
      <c r="AU217" s="10"/>
      <c r="AV217" s="242"/>
      <c r="AW217" s="7"/>
      <c r="AX217" s="247"/>
      <c r="AY217" s="10"/>
      <c r="AZ217" s="242"/>
      <c r="BA217" s="7"/>
      <c r="BB217" s="247"/>
      <c r="BC217" s="7"/>
      <c r="BD217" s="247"/>
      <c r="BE217" s="7"/>
      <c r="BF217" s="8"/>
      <c r="BG217" s="7"/>
      <c r="BH217" s="8"/>
      <c r="BJ217" s="41"/>
      <c r="BK217" s="41">
        <f t="shared" si="22"/>
        <v>0</v>
      </c>
      <c r="BL217">
        <f t="shared" si="21"/>
        <v>0</v>
      </c>
    </row>
    <row r="218" spans="1:66" x14ac:dyDescent="0.25">
      <c r="A218">
        <f t="shared" si="20"/>
        <v>165</v>
      </c>
      <c r="B218" s="6"/>
      <c r="C218" s="10"/>
      <c r="D218" s="32"/>
      <c r="E218" s="10"/>
      <c r="F218" s="32"/>
      <c r="G218" s="10"/>
      <c r="H218" s="32"/>
      <c r="I218" s="10"/>
      <c r="J218" s="32"/>
      <c r="K218" s="10"/>
      <c r="L218" s="32"/>
      <c r="M218" s="10"/>
      <c r="N218" s="32"/>
      <c r="O218" s="10"/>
      <c r="P218" s="32"/>
      <c r="Q218" s="10"/>
      <c r="R218" s="32"/>
      <c r="S218" s="10"/>
      <c r="T218" s="32"/>
      <c r="U218" s="10"/>
      <c r="V218" s="32"/>
      <c r="W218" s="10"/>
      <c r="X218" s="32"/>
      <c r="Y218" s="10"/>
      <c r="Z218" s="32"/>
      <c r="AA218" s="10"/>
      <c r="AB218" s="32"/>
      <c r="AC218" s="10"/>
      <c r="AD218" s="32"/>
      <c r="AE218" s="10"/>
      <c r="AF218" s="32"/>
      <c r="AG218" s="10"/>
      <c r="AH218" s="32"/>
      <c r="AI218" s="10"/>
      <c r="AJ218" s="32"/>
      <c r="AK218" s="10"/>
      <c r="AL218" s="32"/>
      <c r="AM218" s="10"/>
      <c r="AN218" s="32"/>
      <c r="AO218" s="10"/>
      <c r="AP218" s="242"/>
      <c r="AQ218" s="10"/>
      <c r="AR218" s="32"/>
      <c r="AS218" s="10"/>
      <c r="AT218" s="242"/>
      <c r="AU218" s="10"/>
      <c r="AV218" s="242"/>
      <c r="AW218" s="7"/>
      <c r="AX218" s="247"/>
      <c r="AY218" s="10"/>
      <c r="AZ218" s="242"/>
      <c r="BA218" s="7"/>
      <c r="BB218" s="247"/>
      <c r="BC218" s="7"/>
      <c r="BD218" s="247"/>
      <c r="BE218" s="7"/>
      <c r="BF218" s="8"/>
      <c r="BG218" s="7"/>
      <c r="BH218" s="8"/>
      <c r="BJ218" s="41"/>
      <c r="BK218" s="41">
        <f t="shared" si="22"/>
        <v>0</v>
      </c>
      <c r="BL218">
        <f t="shared" si="21"/>
        <v>0</v>
      </c>
    </row>
    <row r="219" spans="1:66" x14ac:dyDescent="0.25">
      <c r="A219">
        <f t="shared" si="20"/>
        <v>166</v>
      </c>
      <c r="B219" s="6"/>
      <c r="C219" s="10"/>
      <c r="D219" s="32"/>
      <c r="E219" s="10"/>
      <c r="F219" s="32"/>
      <c r="G219" s="10"/>
      <c r="H219" s="32"/>
      <c r="I219" s="10"/>
      <c r="J219" s="32"/>
      <c r="K219" s="94"/>
      <c r="L219" s="32"/>
      <c r="M219" s="10"/>
      <c r="N219" s="32"/>
      <c r="O219" s="10"/>
      <c r="P219" s="32"/>
      <c r="Q219" s="10"/>
      <c r="R219" s="32"/>
      <c r="S219" s="10"/>
      <c r="T219" s="32"/>
      <c r="U219" s="10"/>
      <c r="V219" s="32"/>
      <c r="W219" s="10"/>
      <c r="X219" s="32"/>
      <c r="Y219" s="10"/>
      <c r="Z219" s="32"/>
      <c r="AA219" s="10"/>
      <c r="AB219" s="32"/>
      <c r="AC219" s="10"/>
      <c r="AD219" s="32"/>
      <c r="AE219" s="10"/>
      <c r="AF219" s="32"/>
      <c r="AG219" s="10"/>
      <c r="AH219" s="32"/>
      <c r="AI219" s="10"/>
      <c r="AJ219" s="32"/>
      <c r="AK219" s="10"/>
      <c r="AL219" s="32"/>
      <c r="AM219" s="10"/>
      <c r="AN219" s="32"/>
      <c r="AO219" s="10"/>
      <c r="AP219" s="242"/>
      <c r="AQ219" s="10"/>
      <c r="AR219" s="32"/>
      <c r="AS219" s="10"/>
      <c r="AT219" s="242"/>
      <c r="AU219" s="10"/>
      <c r="AV219" s="242"/>
      <c r="AW219" s="7"/>
      <c r="AX219" s="247"/>
      <c r="AY219" s="10"/>
      <c r="AZ219" s="242"/>
      <c r="BA219" s="7"/>
      <c r="BB219" s="247"/>
      <c r="BC219" s="7"/>
      <c r="BD219" s="247"/>
      <c r="BE219" s="7"/>
      <c r="BF219" s="8"/>
      <c r="BG219" s="7"/>
      <c r="BH219" s="8"/>
      <c r="BI219" s="28"/>
      <c r="BJ219" s="41"/>
      <c r="BK219" s="41">
        <f t="shared" si="22"/>
        <v>0</v>
      </c>
      <c r="BL219">
        <f t="shared" si="21"/>
        <v>0</v>
      </c>
      <c r="BN219" s="39"/>
    </row>
    <row r="220" spans="1:66" x14ac:dyDescent="0.25">
      <c r="A220">
        <f t="shared" si="20"/>
        <v>167</v>
      </c>
      <c r="B220" s="6"/>
      <c r="C220" s="10"/>
      <c r="D220" s="32"/>
      <c r="E220" s="10"/>
      <c r="F220" s="32"/>
      <c r="G220" s="10"/>
      <c r="H220" s="32"/>
      <c r="I220" s="10"/>
      <c r="J220" s="32"/>
      <c r="K220" s="94"/>
      <c r="L220" s="32"/>
      <c r="M220" s="10"/>
      <c r="N220" s="32"/>
      <c r="O220" s="10"/>
      <c r="P220" s="32"/>
      <c r="Q220" s="10"/>
      <c r="R220" s="32"/>
      <c r="S220" s="10"/>
      <c r="T220" s="32"/>
      <c r="U220" s="10"/>
      <c r="V220" s="32"/>
      <c r="W220" s="10"/>
      <c r="X220" s="32"/>
      <c r="Y220" s="10"/>
      <c r="Z220" s="32"/>
      <c r="AA220" s="10"/>
      <c r="AB220" s="32"/>
      <c r="AC220" s="10"/>
      <c r="AD220" s="32"/>
      <c r="AE220" s="10"/>
      <c r="AF220" s="32"/>
      <c r="AG220" s="10"/>
      <c r="AH220" s="32"/>
      <c r="AI220" s="10"/>
      <c r="AJ220" s="32"/>
      <c r="AK220" s="10"/>
      <c r="AL220" s="32"/>
      <c r="AM220" s="10"/>
      <c r="AN220" s="32"/>
      <c r="AO220" s="10"/>
      <c r="AP220" s="242"/>
      <c r="AQ220" s="10"/>
      <c r="AR220" s="32"/>
      <c r="AS220" s="10"/>
      <c r="AT220" s="242"/>
      <c r="AU220" s="10"/>
      <c r="AV220" s="242"/>
      <c r="AW220" s="7"/>
      <c r="AX220" s="247"/>
      <c r="AY220" s="10"/>
      <c r="AZ220" s="242"/>
      <c r="BA220" s="7"/>
      <c r="BB220" s="247"/>
      <c r="BC220" s="7"/>
      <c r="BD220" s="247"/>
      <c r="BE220" s="7"/>
      <c r="BF220" s="8"/>
      <c r="BG220" s="7"/>
      <c r="BH220" s="8"/>
      <c r="BI220" s="28"/>
      <c r="BJ220" s="41"/>
      <c r="BK220" s="41">
        <f t="shared" si="22"/>
        <v>0</v>
      </c>
      <c r="BL220">
        <f>COUNT(C220:BH220)/2</f>
        <v>0</v>
      </c>
      <c r="BN220" s="39"/>
    </row>
    <row r="221" spans="1:66" x14ac:dyDescent="0.25">
      <c r="A221">
        <f t="shared" si="20"/>
        <v>168</v>
      </c>
      <c r="B221" s="6"/>
      <c r="C221" s="10"/>
      <c r="D221" s="32"/>
      <c r="E221" s="10"/>
      <c r="F221" s="32"/>
      <c r="G221" s="10"/>
      <c r="H221" s="32"/>
      <c r="I221" s="10"/>
      <c r="J221" s="32"/>
      <c r="K221" s="94"/>
      <c r="L221" s="32"/>
      <c r="M221" s="10"/>
      <c r="N221" s="32"/>
      <c r="O221" s="10"/>
      <c r="P221" s="32"/>
      <c r="Q221" s="10"/>
      <c r="R221" s="32"/>
      <c r="S221" s="10"/>
      <c r="T221" s="32"/>
      <c r="U221" s="10"/>
      <c r="V221" s="32"/>
      <c r="W221" s="10"/>
      <c r="X221" s="32"/>
      <c r="Y221" s="10"/>
      <c r="Z221" s="32"/>
      <c r="AA221" s="10"/>
      <c r="AB221" s="32"/>
      <c r="AC221" s="10"/>
      <c r="AD221" s="32"/>
      <c r="AE221" s="10"/>
      <c r="AF221" s="32"/>
      <c r="AG221" s="10"/>
      <c r="AH221" s="32"/>
      <c r="AI221" s="10"/>
      <c r="AJ221" s="32"/>
      <c r="AK221" s="10"/>
      <c r="AL221" s="32"/>
      <c r="AM221" s="10"/>
      <c r="AN221" s="32"/>
      <c r="AO221" s="10"/>
      <c r="AP221" s="242"/>
      <c r="AQ221" s="10"/>
      <c r="AR221" s="32"/>
      <c r="AS221" s="10"/>
      <c r="AT221" s="242"/>
      <c r="AU221" s="10"/>
      <c r="AV221" s="242"/>
      <c r="AW221" s="7"/>
      <c r="AX221" s="247"/>
      <c r="AY221" s="10"/>
      <c r="AZ221" s="242"/>
      <c r="BA221" s="7"/>
      <c r="BB221" s="247"/>
      <c r="BC221" s="7"/>
      <c r="BD221" s="247"/>
      <c r="BE221" s="7"/>
      <c r="BF221" s="8"/>
      <c r="BG221" s="7"/>
      <c r="BH221" s="8"/>
      <c r="BI221" s="28"/>
      <c r="BJ221" s="41"/>
      <c r="BK221" s="41">
        <f t="shared" si="22"/>
        <v>0</v>
      </c>
      <c r="BL221">
        <f>COUNT(C221:BH221)/2</f>
        <v>0</v>
      </c>
      <c r="BN221" s="39"/>
    </row>
    <row r="222" spans="1:66" x14ac:dyDescent="0.25">
      <c r="A222">
        <f t="shared" si="20"/>
        <v>169</v>
      </c>
      <c r="B222" s="6"/>
      <c r="C222" s="10"/>
      <c r="D222" s="32"/>
      <c r="E222" s="10"/>
      <c r="F222" s="32"/>
      <c r="G222" s="10"/>
      <c r="H222" s="32"/>
      <c r="I222" s="10"/>
      <c r="J222" s="32"/>
      <c r="K222" s="94"/>
      <c r="L222" s="32"/>
      <c r="M222" s="10"/>
      <c r="N222" s="32"/>
      <c r="O222" s="10"/>
      <c r="P222" s="32"/>
      <c r="Q222" s="10"/>
      <c r="R222" s="32"/>
      <c r="S222" s="10"/>
      <c r="T222" s="32"/>
      <c r="U222" s="10"/>
      <c r="V222" s="32"/>
      <c r="W222" s="10"/>
      <c r="X222" s="32"/>
      <c r="Y222" s="10"/>
      <c r="Z222" s="32"/>
      <c r="AA222" s="10"/>
      <c r="AB222" s="32"/>
      <c r="AC222" s="10"/>
      <c r="AD222" s="32"/>
      <c r="AE222" s="10"/>
      <c r="AF222" s="32"/>
      <c r="AG222" s="10"/>
      <c r="AH222" s="32"/>
      <c r="AI222" s="10"/>
      <c r="AJ222" s="32"/>
      <c r="AK222" s="10"/>
      <c r="AL222" s="32"/>
      <c r="AM222" s="10"/>
      <c r="AN222" s="32"/>
      <c r="AO222" s="10"/>
      <c r="AP222" s="242"/>
      <c r="AQ222" s="10"/>
      <c r="AR222" s="32"/>
      <c r="AS222" s="10"/>
      <c r="AT222" s="242"/>
      <c r="AU222" s="10"/>
      <c r="AV222" s="242"/>
      <c r="AW222" s="7"/>
      <c r="AX222" s="247"/>
      <c r="AY222" s="10"/>
      <c r="AZ222" s="242"/>
      <c r="BA222" s="7"/>
      <c r="BB222" s="247"/>
      <c r="BC222" s="7"/>
      <c r="BD222" s="247"/>
      <c r="BE222" s="7"/>
      <c r="BF222" s="8"/>
      <c r="BG222" s="7"/>
      <c r="BH222" s="8"/>
      <c r="BI222" s="28"/>
      <c r="BJ222" s="41"/>
      <c r="BK222" s="41">
        <f t="shared" si="22"/>
        <v>0</v>
      </c>
      <c r="BL222">
        <f>COUNT(C222:BH222)/2</f>
        <v>0</v>
      </c>
      <c r="BN222" s="39"/>
    </row>
    <row r="223" spans="1:66" x14ac:dyDescent="0.25">
      <c r="A223">
        <f t="shared" si="20"/>
        <v>170</v>
      </c>
      <c r="B223" s="6"/>
      <c r="C223" s="10"/>
      <c r="D223" s="32"/>
      <c r="E223" s="10"/>
      <c r="F223" s="32"/>
      <c r="G223" s="10"/>
      <c r="H223" s="32"/>
      <c r="I223" s="10"/>
      <c r="J223" s="32"/>
      <c r="K223" s="94"/>
      <c r="L223" s="32"/>
      <c r="M223" s="10"/>
      <c r="N223" s="32"/>
      <c r="O223" s="10"/>
      <c r="P223" s="32"/>
      <c r="Q223" s="10"/>
      <c r="R223" s="32"/>
      <c r="S223" s="10"/>
      <c r="T223" s="32"/>
      <c r="U223" s="10"/>
      <c r="V223" s="32"/>
      <c r="W223" s="10"/>
      <c r="X223" s="32"/>
      <c r="Y223" s="10"/>
      <c r="Z223" s="32"/>
      <c r="AA223" s="10"/>
      <c r="AB223" s="32"/>
      <c r="AC223" s="10"/>
      <c r="AD223" s="32"/>
      <c r="AE223" s="10"/>
      <c r="AF223" s="32"/>
      <c r="AG223" s="10"/>
      <c r="AH223" s="32"/>
      <c r="AI223" s="10"/>
      <c r="AJ223" s="32"/>
      <c r="AK223" s="10"/>
      <c r="AL223" s="32"/>
      <c r="AM223" s="10"/>
      <c r="AN223" s="32"/>
      <c r="AO223" s="10"/>
      <c r="AP223" s="242"/>
      <c r="AQ223" s="10"/>
      <c r="AR223" s="32"/>
      <c r="AS223" s="10"/>
      <c r="AT223" s="242"/>
      <c r="AU223" s="10"/>
      <c r="AV223" s="242"/>
      <c r="AW223" s="7"/>
      <c r="AX223" s="247"/>
      <c r="AY223" s="10"/>
      <c r="AZ223" s="242"/>
      <c r="BA223" s="7"/>
      <c r="BB223" s="247"/>
      <c r="BC223" s="7"/>
      <c r="BD223" s="247"/>
      <c r="BE223" s="7"/>
      <c r="BF223" s="8"/>
      <c r="BG223" s="7"/>
      <c r="BH223" s="8"/>
      <c r="BI223" s="28"/>
      <c r="BJ223" s="41"/>
      <c r="BK223" s="41">
        <f t="shared" si="22"/>
        <v>0</v>
      </c>
      <c r="BL223">
        <f>COUNT(C223:BH223)/2</f>
        <v>0</v>
      </c>
      <c r="BN223" s="39"/>
    </row>
    <row r="224" spans="1:66" x14ac:dyDescent="0.25">
      <c r="A224">
        <f t="shared" si="20"/>
        <v>171</v>
      </c>
      <c r="B224" s="6"/>
      <c r="C224" s="10"/>
      <c r="D224" s="32"/>
      <c r="E224" s="10"/>
      <c r="F224" s="32"/>
      <c r="G224" s="10"/>
      <c r="H224" s="32"/>
      <c r="I224" s="10"/>
      <c r="J224" s="32"/>
      <c r="K224" s="10"/>
      <c r="L224" s="32"/>
      <c r="M224" s="10"/>
      <c r="N224" s="32"/>
      <c r="O224" s="10"/>
      <c r="P224" s="32"/>
      <c r="Q224" s="10"/>
      <c r="R224" s="32"/>
      <c r="S224" s="10"/>
      <c r="T224" s="32"/>
      <c r="U224" s="10"/>
      <c r="V224" s="32"/>
      <c r="W224" s="10"/>
      <c r="X224" s="32"/>
      <c r="Y224" s="10"/>
      <c r="Z224" s="32"/>
      <c r="AA224" s="10"/>
      <c r="AB224" s="32"/>
      <c r="AC224" s="10"/>
      <c r="AD224" s="32"/>
      <c r="AE224" s="10"/>
      <c r="AF224" s="32"/>
      <c r="AG224" s="10"/>
      <c r="AH224" s="32"/>
      <c r="AI224" s="10"/>
      <c r="AJ224" s="32"/>
      <c r="AK224" s="10"/>
      <c r="AL224" s="32"/>
      <c r="AM224" s="10"/>
      <c r="AN224" s="32"/>
      <c r="AO224" s="10"/>
      <c r="AP224" s="242"/>
      <c r="AQ224" s="10"/>
      <c r="AR224" s="32"/>
      <c r="AS224" s="10"/>
      <c r="AT224" s="242"/>
      <c r="AU224" s="10"/>
      <c r="AV224" s="242"/>
      <c r="AW224" s="7"/>
      <c r="AX224" s="247"/>
      <c r="AY224" s="10"/>
      <c r="AZ224" s="242"/>
      <c r="BA224" s="7"/>
      <c r="BB224" s="247"/>
      <c r="BC224" s="7"/>
      <c r="BD224" s="247"/>
      <c r="BE224" s="7"/>
      <c r="BF224" s="8"/>
      <c r="BG224" s="7"/>
      <c r="BH224" s="8"/>
      <c r="BJ224" s="41"/>
      <c r="BK224" s="41">
        <f t="shared" si="22"/>
        <v>0</v>
      </c>
      <c r="BL224">
        <f t="shared" si="21"/>
        <v>0</v>
      </c>
    </row>
    <row r="225" spans="1:66" x14ac:dyDescent="0.25">
      <c r="A225">
        <f t="shared" si="20"/>
        <v>172</v>
      </c>
      <c r="B225" s="6"/>
      <c r="C225" s="10"/>
      <c r="D225" s="32"/>
      <c r="E225" s="10"/>
      <c r="F225" s="32"/>
      <c r="G225" s="10"/>
      <c r="H225" s="32"/>
      <c r="I225" s="10"/>
      <c r="J225" s="32"/>
      <c r="K225" s="10"/>
      <c r="L225" s="32"/>
      <c r="M225" s="10"/>
      <c r="N225" s="32"/>
      <c r="O225" s="10"/>
      <c r="P225" s="32"/>
      <c r="Q225" s="10"/>
      <c r="R225" s="32"/>
      <c r="S225" s="10"/>
      <c r="T225" s="32"/>
      <c r="U225" s="10"/>
      <c r="V225" s="32"/>
      <c r="W225" s="10"/>
      <c r="X225" s="32"/>
      <c r="Y225" s="10"/>
      <c r="Z225" s="32"/>
      <c r="AA225" s="10"/>
      <c r="AB225" s="32"/>
      <c r="AC225" s="10"/>
      <c r="AD225" s="32"/>
      <c r="AE225" s="10"/>
      <c r="AF225" s="32"/>
      <c r="AG225" s="10"/>
      <c r="AH225" s="32"/>
      <c r="AI225" s="10"/>
      <c r="AJ225" s="32"/>
      <c r="AK225" s="10"/>
      <c r="AL225" s="32"/>
      <c r="AM225" s="10"/>
      <c r="AN225" s="32"/>
      <c r="AO225" s="10"/>
      <c r="AP225" s="242"/>
      <c r="AQ225" s="10"/>
      <c r="AR225" s="32"/>
      <c r="AS225" s="10"/>
      <c r="AT225" s="242"/>
      <c r="AU225" s="10"/>
      <c r="AV225" s="242"/>
      <c r="AW225" s="7"/>
      <c r="AX225" s="247"/>
      <c r="AY225" s="10"/>
      <c r="AZ225" s="242"/>
      <c r="BA225" s="7"/>
      <c r="BB225" s="247"/>
      <c r="BC225" s="7"/>
      <c r="BD225" s="247"/>
      <c r="BE225" s="7"/>
      <c r="BF225" s="8"/>
      <c r="BG225" s="7"/>
      <c r="BH225" s="8"/>
      <c r="BJ225" s="41"/>
      <c r="BK225" s="41">
        <f t="shared" si="22"/>
        <v>0</v>
      </c>
      <c r="BL225">
        <f t="shared" si="21"/>
        <v>0</v>
      </c>
    </row>
    <row r="226" spans="1:66" x14ac:dyDescent="0.25">
      <c r="A226">
        <f t="shared" si="20"/>
        <v>173</v>
      </c>
      <c r="B226" s="6"/>
      <c r="C226" s="10"/>
      <c r="D226" s="32"/>
      <c r="E226" s="10"/>
      <c r="F226" s="32"/>
      <c r="G226" s="10"/>
      <c r="H226" s="32"/>
      <c r="I226" s="10"/>
      <c r="J226" s="32"/>
      <c r="K226" s="10"/>
      <c r="L226" s="32"/>
      <c r="M226" s="10"/>
      <c r="N226" s="32"/>
      <c r="O226" s="10"/>
      <c r="P226" s="32"/>
      <c r="Q226" s="10"/>
      <c r="R226" s="32"/>
      <c r="S226" s="10"/>
      <c r="T226" s="32"/>
      <c r="U226" s="10"/>
      <c r="V226" s="32"/>
      <c r="W226" s="10"/>
      <c r="X226" s="32"/>
      <c r="Y226" s="10"/>
      <c r="Z226" s="32"/>
      <c r="AA226" s="10"/>
      <c r="AB226" s="32"/>
      <c r="AC226" s="10"/>
      <c r="AD226" s="32"/>
      <c r="AE226" s="10"/>
      <c r="AF226" s="32"/>
      <c r="AG226" s="10"/>
      <c r="AH226" s="32"/>
      <c r="AI226" s="10"/>
      <c r="AJ226" s="32"/>
      <c r="AK226" s="10"/>
      <c r="AL226" s="32"/>
      <c r="AM226" s="10"/>
      <c r="AN226" s="32"/>
      <c r="AO226" s="10"/>
      <c r="AP226" s="242"/>
      <c r="AQ226" s="10"/>
      <c r="AR226" s="32"/>
      <c r="AS226" s="10"/>
      <c r="AT226" s="242"/>
      <c r="AU226" s="10"/>
      <c r="AV226" s="242"/>
      <c r="AW226" s="7"/>
      <c r="AX226" s="247"/>
      <c r="AY226" s="10"/>
      <c r="AZ226" s="242"/>
      <c r="BA226" s="7"/>
      <c r="BB226" s="247"/>
      <c r="BC226" s="7"/>
      <c r="BD226" s="247"/>
      <c r="BE226" s="7"/>
      <c r="BF226" s="8"/>
      <c r="BG226" s="7"/>
      <c r="BH226" s="8"/>
      <c r="BJ226" s="41"/>
      <c r="BK226" s="41">
        <f t="shared" si="22"/>
        <v>0</v>
      </c>
      <c r="BL226">
        <f t="shared" si="21"/>
        <v>0</v>
      </c>
    </row>
    <row r="227" spans="1:66" x14ac:dyDescent="0.25">
      <c r="A227">
        <f t="shared" si="20"/>
        <v>174</v>
      </c>
      <c r="B227" s="6"/>
      <c r="C227" s="10"/>
      <c r="D227" s="32"/>
      <c r="E227" s="10"/>
      <c r="F227" s="32"/>
      <c r="G227" s="10"/>
      <c r="H227" s="32"/>
      <c r="I227" s="10"/>
      <c r="J227" s="32"/>
      <c r="K227" s="10"/>
      <c r="L227" s="32"/>
      <c r="M227" s="10"/>
      <c r="N227" s="32"/>
      <c r="O227" s="10"/>
      <c r="P227" s="32"/>
      <c r="Q227" s="10"/>
      <c r="R227" s="32"/>
      <c r="S227" s="10"/>
      <c r="T227" s="32"/>
      <c r="U227" s="10"/>
      <c r="V227" s="32"/>
      <c r="W227" s="10"/>
      <c r="X227" s="32"/>
      <c r="Y227" s="10"/>
      <c r="Z227" s="32"/>
      <c r="AA227" s="10"/>
      <c r="AB227" s="32"/>
      <c r="AC227" s="10"/>
      <c r="AD227" s="32"/>
      <c r="AE227" s="10"/>
      <c r="AF227" s="32"/>
      <c r="AG227" s="10"/>
      <c r="AH227" s="32"/>
      <c r="AI227" s="10"/>
      <c r="AJ227" s="32"/>
      <c r="AK227" s="10"/>
      <c r="AL227" s="32"/>
      <c r="AM227" s="10"/>
      <c r="AN227" s="32"/>
      <c r="AO227" s="10"/>
      <c r="AP227" s="242"/>
      <c r="AQ227" s="10"/>
      <c r="AR227" s="32"/>
      <c r="AS227" s="10"/>
      <c r="AT227" s="242"/>
      <c r="AU227" s="10"/>
      <c r="AV227" s="242"/>
      <c r="AW227" s="7"/>
      <c r="AX227" s="247"/>
      <c r="AY227" s="10"/>
      <c r="AZ227" s="242"/>
      <c r="BA227" s="7"/>
      <c r="BB227" s="247"/>
      <c r="BC227" s="7"/>
      <c r="BD227" s="247"/>
      <c r="BE227" s="7"/>
      <c r="BF227" s="8"/>
      <c r="BG227" s="7"/>
      <c r="BH227" s="8"/>
      <c r="BJ227" s="41"/>
      <c r="BK227" s="41">
        <f t="shared" si="22"/>
        <v>0</v>
      </c>
      <c r="BL227">
        <f t="shared" si="21"/>
        <v>0</v>
      </c>
    </row>
    <row r="228" spans="1:66" x14ac:dyDescent="0.25">
      <c r="A228">
        <f t="shared" si="20"/>
        <v>175</v>
      </c>
      <c r="B228" s="6"/>
      <c r="C228" s="10"/>
      <c r="D228" s="32"/>
      <c r="E228" s="10"/>
      <c r="F228" s="32"/>
      <c r="G228" s="10"/>
      <c r="H228" s="32"/>
      <c r="I228" s="10"/>
      <c r="J228" s="32"/>
      <c r="K228" s="94"/>
      <c r="L228" s="32"/>
      <c r="M228" s="10"/>
      <c r="N228" s="32"/>
      <c r="O228" s="10"/>
      <c r="P228" s="32"/>
      <c r="Q228" s="10"/>
      <c r="R228" s="32"/>
      <c r="S228" s="10"/>
      <c r="T228" s="32"/>
      <c r="U228" s="10"/>
      <c r="V228" s="32"/>
      <c r="W228" s="10"/>
      <c r="X228" s="32"/>
      <c r="Y228" s="10"/>
      <c r="Z228" s="32"/>
      <c r="AA228" s="10"/>
      <c r="AB228" s="32"/>
      <c r="AC228" s="10"/>
      <c r="AD228" s="32"/>
      <c r="AE228" s="10"/>
      <c r="AF228" s="32"/>
      <c r="AG228" s="10"/>
      <c r="AH228" s="32"/>
      <c r="AI228" s="10"/>
      <c r="AJ228" s="32"/>
      <c r="AK228" s="10"/>
      <c r="AL228" s="32"/>
      <c r="AM228" s="10"/>
      <c r="AN228" s="32"/>
      <c r="AO228" s="10"/>
      <c r="AP228" s="242"/>
      <c r="AQ228" s="10"/>
      <c r="AR228" s="32"/>
      <c r="AS228" s="10"/>
      <c r="AT228" s="242"/>
      <c r="AU228" s="10"/>
      <c r="AV228" s="242"/>
      <c r="AW228" s="7"/>
      <c r="AX228" s="247"/>
      <c r="AY228" s="10"/>
      <c r="AZ228" s="242"/>
      <c r="BA228" s="7"/>
      <c r="BB228" s="247"/>
      <c r="BC228" s="7"/>
      <c r="BD228" s="247"/>
      <c r="BE228" s="7"/>
      <c r="BF228" s="8"/>
      <c r="BG228" s="7"/>
      <c r="BH228" s="8"/>
      <c r="BJ228" s="41"/>
      <c r="BK228" s="41">
        <f t="shared" si="22"/>
        <v>0</v>
      </c>
      <c r="BL228">
        <f t="shared" si="21"/>
        <v>0</v>
      </c>
      <c r="BN228" s="39"/>
    </row>
    <row r="229" spans="1:66" x14ac:dyDescent="0.25">
      <c r="A229">
        <f t="shared" si="20"/>
        <v>176</v>
      </c>
      <c r="B229" s="6"/>
      <c r="C229" s="10"/>
      <c r="D229" s="32"/>
      <c r="E229" s="10"/>
      <c r="F229" s="32"/>
      <c r="G229" s="10"/>
      <c r="H229" s="32"/>
      <c r="I229" s="10"/>
      <c r="J229" s="32"/>
      <c r="K229" s="10"/>
      <c r="L229" s="32"/>
      <c r="M229" s="10"/>
      <c r="N229" s="32"/>
      <c r="O229" s="10"/>
      <c r="P229" s="32"/>
      <c r="Q229" s="10"/>
      <c r="R229" s="32"/>
      <c r="S229" s="10"/>
      <c r="T229" s="32"/>
      <c r="U229" s="10"/>
      <c r="V229" s="32"/>
      <c r="W229" s="10"/>
      <c r="X229" s="32"/>
      <c r="Y229" s="10"/>
      <c r="Z229" s="32"/>
      <c r="AA229" s="10"/>
      <c r="AB229" s="32"/>
      <c r="AC229" s="10"/>
      <c r="AD229" s="32"/>
      <c r="AE229" s="10"/>
      <c r="AF229" s="32"/>
      <c r="AG229" s="10"/>
      <c r="AH229" s="32"/>
      <c r="AI229" s="10"/>
      <c r="AJ229" s="32"/>
      <c r="AK229" s="10"/>
      <c r="AL229" s="32"/>
      <c r="AM229" s="10"/>
      <c r="AN229" s="32"/>
      <c r="AO229" s="10"/>
      <c r="AP229" s="242"/>
      <c r="AQ229" s="10"/>
      <c r="AR229" s="32"/>
      <c r="AS229" s="10"/>
      <c r="AT229" s="242"/>
      <c r="AU229" s="10"/>
      <c r="AV229" s="242"/>
      <c r="AW229" s="7"/>
      <c r="AX229" s="247"/>
      <c r="AY229" s="10"/>
      <c r="AZ229" s="242"/>
      <c r="BA229" s="7"/>
      <c r="BB229" s="247"/>
      <c r="BC229" s="7"/>
      <c r="BD229" s="247"/>
      <c r="BE229" s="7"/>
      <c r="BF229" s="8"/>
      <c r="BG229" s="7"/>
      <c r="BH229" s="8"/>
      <c r="BJ229" s="41"/>
      <c r="BK229" s="41">
        <f t="shared" si="22"/>
        <v>0</v>
      </c>
      <c r="BL229">
        <f t="shared" si="21"/>
        <v>0</v>
      </c>
    </row>
    <row r="230" spans="1:66" x14ac:dyDescent="0.25">
      <c r="A230">
        <f t="shared" si="20"/>
        <v>177</v>
      </c>
      <c r="B230" s="6"/>
      <c r="C230" s="10"/>
      <c r="D230" s="32"/>
      <c r="E230" s="10"/>
      <c r="F230" s="32"/>
      <c r="G230" s="10"/>
      <c r="H230" s="32"/>
      <c r="I230" s="10"/>
      <c r="J230" s="32"/>
      <c r="K230" s="10"/>
      <c r="L230" s="32"/>
      <c r="M230" s="10"/>
      <c r="N230" s="32"/>
      <c r="O230" s="10"/>
      <c r="P230" s="32"/>
      <c r="Q230" s="10"/>
      <c r="R230" s="32"/>
      <c r="S230" s="10"/>
      <c r="T230" s="32"/>
      <c r="U230" s="10"/>
      <c r="V230" s="32"/>
      <c r="W230" s="10"/>
      <c r="X230" s="32"/>
      <c r="Y230" s="10"/>
      <c r="Z230" s="32"/>
      <c r="AA230" s="10"/>
      <c r="AB230" s="32"/>
      <c r="AC230" s="10"/>
      <c r="AD230" s="32"/>
      <c r="AE230" s="10"/>
      <c r="AF230" s="32"/>
      <c r="AG230" s="10"/>
      <c r="AH230" s="32"/>
      <c r="AI230" s="10"/>
      <c r="AJ230" s="32"/>
      <c r="AK230" s="10"/>
      <c r="AL230" s="32"/>
      <c r="AM230" s="10"/>
      <c r="AN230" s="32"/>
      <c r="AO230" s="10"/>
      <c r="AP230" s="242"/>
      <c r="AQ230" s="10"/>
      <c r="AR230" s="32"/>
      <c r="AS230" s="10"/>
      <c r="AT230" s="242"/>
      <c r="AU230" s="10"/>
      <c r="AV230" s="242"/>
      <c r="AW230" s="7"/>
      <c r="AX230" s="247"/>
      <c r="AY230" s="10"/>
      <c r="AZ230" s="242"/>
      <c r="BA230" s="7"/>
      <c r="BB230" s="247"/>
      <c r="BC230" s="7"/>
      <c r="BD230" s="247"/>
      <c r="BE230" s="7"/>
      <c r="BF230" s="8"/>
      <c r="BG230" s="7"/>
      <c r="BH230" s="8"/>
      <c r="BJ230" s="41"/>
      <c r="BK230" s="41">
        <f t="shared" si="22"/>
        <v>0</v>
      </c>
      <c r="BL230">
        <f t="shared" si="21"/>
        <v>0</v>
      </c>
    </row>
    <row r="231" spans="1:66" x14ac:dyDescent="0.25">
      <c r="A231">
        <f t="shared" si="20"/>
        <v>178</v>
      </c>
      <c r="B231" s="6"/>
      <c r="C231" s="10"/>
      <c r="D231" s="32"/>
      <c r="E231" s="10"/>
      <c r="F231" s="32"/>
      <c r="G231" s="10"/>
      <c r="H231" s="32"/>
      <c r="I231" s="10"/>
      <c r="J231" s="32"/>
      <c r="K231" s="10"/>
      <c r="L231" s="32"/>
      <c r="M231" s="10"/>
      <c r="N231" s="32"/>
      <c r="O231" s="10"/>
      <c r="P231" s="32"/>
      <c r="Q231" s="10"/>
      <c r="R231" s="32"/>
      <c r="S231" s="10"/>
      <c r="T231" s="32"/>
      <c r="U231" s="10"/>
      <c r="V231" s="32"/>
      <c r="W231" s="10"/>
      <c r="X231" s="32"/>
      <c r="Y231" s="10"/>
      <c r="Z231" s="32"/>
      <c r="AA231" s="10"/>
      <c r="AB231" s="32"/>
      <c r="AC231" s="10"/>
      <c r="AD231" s="32"/>
      <c r="AE231" s="10"/>
      <c r="AF231" s="32"/>
      <c r="AG231" s="10"/>
      <c r="AH231" s="32"/>
      <c r="AI231" s="10"/>
      <c r="AJ231" s="32"/>
      <c r="AK231" s="10"/>
      <c r="AL231" s="32"/>
      <c r="AM231" s="10"/>
      <c r="AN231" s="32"/>
      <c r="AO231" s="10"/>
      <c r="AP231" s="242"/>
      <c r="AQ231" s="10"/>
      <c r="AR231" s="32"/>
      <c r="AS231" s="10"/>
      <c r="AT231" s="242"/>
      <c r="AU231" s="10"/>
      <c r="AV231" s="242"/>
      <c r="AW231" s="7"/>
      <c r="AX231" s="247"/>
      <c r="AY231" s="10"/>
      <c r="AZ231" s="242"/>
      <c r="BA231" s="7"/>
      <c r="BB231" s="247"/>
      <c r="BC231" s="7"/>
      <c r="BD231" s="247"/>
      <c r="BE231" s="7"/>
      <c r="BF231" s="8"/>
      <c r="BG231" s="7"/>
      <c r="BH231" s="8"/>
      <c r="BJ231" s="41"/>
      <c r="BK231" s="41">
        <f t="shared" si="22"/>
        <v>0</v>
      </c>
      <c r="BL231">
        <f t="shared" si="21"/>
        <v>0</v>
      </c>
    </row>
    <row r="232" spans="1:66" x14ac:dyDescent="0.25">
      <c r="A232">
        <f t="shared" si="20"/>
        <v>179</v>
      </c>
      <c r="B232" s="6"/>
      <c r="C232" s="10"/>
      <c r="D232" s="32"/>
      <c r="E232" s="10"/>
      <c r="F232" s="32"/>
      <c r="G232" s="10"/>
      <c r="H232" s="32"/>
      <c r="I232" s="10"/>
      <c r="J232" s="32"/>
      <c r="K232" s="10"/>
      <c r="L232" s="32"/>
      <c r="M232" s="10"/>
      <c r="N232" s="32"/>
      <c r="O232" s="10"/>
      <c r="P232" s="32"/>
      <c r="Q232" s="10"/>
      <c r="R232" s="32"/>
      <c r="S232" s="10"/>
      <c r="T232" s="32"/>
      <c r="U232" s="10"/>
      <c r="V232" s="32"/>
      <c r="W232" s="10"/>
      <c r="X232" s="32"/>
      <c r="Y232" s="10"/>
      <c r="Z232" s="32"/>
      <c r="AA232" s="10"/>
      <c r="AB232" s="32"/>
      <c r="AC232" s="10"/>
      <c r="AD232" s="32"/>
      <c r="AE232" s="10"/>
      <c r="AF232" s="32"/>
      <c r="AG232" s="10"/>
      <c r="AH232" s="32"/>
      <c r="AI232" s="10"/>
      <c r="AJ232" s="32"/>
      <c r="AK232" s="10"/>
      <c r="AL232" s="32"/>
      <c r="AM232" s="10"/>
      <c r="AN232" s="32"/>
      <c r="AO232" s="10"/>
      <c r="AP232" s="242"/>
      <c r="AQ232" s="10"/>
      <c r="AR232" s="32"/>
      <c r="AS232" s="10"/>
      <c r="AT232" s="242"/>
      <c r="AU232" s="10"/>
      <c r="AV232" s="242"/>
      <c r="AW232" s="7"/>
      <c r="AX232" s="247"/>
      <c r="AY232" s="10"/>
      <c r="AZ232" s="242"/>
      <c r="BA232" s="7"/>
      <c r="BB232" s="247"/>
      <c r="BC232" s="7"/>
      <c r="BD232" s="247"/>
      <c r="BE232" s="7"/>
      <c r="BF232" s="8"/>
      <c r="BG232" s="7"/>
      <c r="BH232" s="8"/>
      <c r="BJ232" s="41"/>
      <c r="BK232" s="41">
        <f t="shared" si="22"/>
        <v>0</v>
      </c>
      <c r="BL232">
        <f t="shared" si="21"/>
        <v>0</v>
      </c>
    </row>
    <row r="233" spans="1:66" x14ac:dyDescent="0.25">
      <c r="A233">
        <f t="shared" si="20"/>
        <v>180</v>
      </c>
      <c r="B233" s="6"/>
      <c r="C233" s="10"/>
      <c r="D233" s="32"/>
      <c r="E233" s="10"/>
      <c r="F233" s="32"/>
      <c r="G233" s="10"/>
      <c r="H233" s="32"/>
      <c r="I233" s="10"/>
      <c r="J233" s="32"/>
      <c r="K233" s="10"/>
      <c r="L233" s="32"/>
      <c r="M233" s="10"/>
      <c r="N233" s="32"/>
      <c r="O233" s="10"/>
      <c r="P233" s="32"/>
      <c r="Q233" s="10"/>
      <c r="R233" s="32"/>
      <c r="S233" s="10"/>
      <c r="T233" s="32"/>
      <c r="U233" s="10"/>
      <c r="V233" s="32"/>
      <c r="W233" s="10"/>
      <c r="X233" s="32"/>
      <c r="Y233" s="10"/>
      <c r="Z233" s="32"/>
      <c r="AA233" s="10"/>
      <c r="AB233" s="32"/>
      <c r="AC233" s="10"/>
      <c r="AD233" s="32"/>
      <c r="AE233" s="10"/>
      <c r="AF233" s="32"/>
      <c r="AG233" s="10"/>
      <c r="AH233" s="32"/>
      <c r="AI233" s="10"/>
      <c r="AJ233" s="32"/>
      <c r="AK233" s="10"/>
      <c r="AL233" s="32"/>
      <c r="AM233" s="10"/>
      <c r="AN233" s="32"/>
      <c r="AO233" s="10"/>
      <c r="AP233" s="242"/>
      <c r="AQ233" s="10"/>
      <c r="AR233" s="32"/>
      <c r="AS233" s="10"/>
      <c r="AT233" s="242"/>
      <c r="AU233" s="10"/>
      <c r="AV233" s="242"/>
      <c r="AW233" s="7"/>
      <c r="AX233" s="247"/>
      <c r="AY233" s="10"/>
      <c r="AZ233" s="242"/>
      <c r="BA233" s="7"/>
      <c r="BB233" s="247"/>
      <c r="BC233" s="7"/>
      <c r="BD233" s="247"/>
      <c r="BE233" s="7"/>
      <c r="BF233" s="8"/>
      <c r="BG233" s="7"/>
      <c r="BH233" s="8"/>
      <c r="BJ233" s="41"/>
      <c r="BK233" s="41">
        <f t="shared" si="22"/>
        <v>0</v>
      </c>
      <c r="BL233">
        <f t="shared" si="21"/>
        <v>0</v>
      </c>
    </row>
    <row r="234" spans="1:66" x14ac:dyDescent="0.25">
      <c r="A234">
        <f t="shared" si="20"/>
        <v>181</v>
      </c>
      <c r="B234" s="6"/>
      <c r="C234" s="10"/>
      <c r="D234" s="32"/>
      <c r="E234" s="10"/>
      <c r="F234" s="32"/>
      <c r="G234" s="10"/>
      <c r="H234" s="32"/>
      <c r="I234" s="10"/>
      <c r="J234" s="32"/>
      <c r="K234" s="10"/>
      <c r="L234" s="32"/>
      <c r="M234" s="10"/>
      <c r="N234" s="32"/>
      <c r="O234" s="10"/>
      <c r="P234" s="32"/>
      <c r="Q234" s="10"/>
      <c r="R234" s="32"/>
      <c r="S234" s="10"/>
      <c r="T234" s="32"/>
      <c r="U234" s="10"/>
      <c r="V234" s="32"/>
      <c r="W234" s="10"/>
      <c r="X234" s="32"/>
      <c r="Y234" s="10"/>
      <c r="Z234" s="32"/>
      <c r="AA234" s="10"/>
      <c r="AB234" s="32"/>
      <c r="AC234" s="10"/>
      <c r="AD234" s="32"/>
      <c r="AE234" s="10"/>
      <c r="AF234" s="32"/>
      <c r="AG234" s="10"/>
      <c r="AH234" s="32"/>
      <c r="AI234" s="10"/>
      <c r="AJ234" s="32"/>
      <c r="AK234" s="10"/>
      <c r="AL234" s="32"/>
      <c r="AM234" s="10"/>
      <c r="AN234" s="32"/>
      <c r="AO234" s="10"/>
      <c r="AP234" s="242"/>
      <c r="AQ234" s="10"/>
      <c r="AR234" s="32"/>
      <c r="AS234" s="10"/>
      <c r="AT234" s="242"/>
      <c r="AU234" s="10"/>
      <c r="AV234" s="242"/>
      <c r="AW234" s="7"/>
      <c r="AX234" s="247"/>
      <c r="AY234" s="10"/>
      <c r="AZ234" s="242"/>
      <c r="BA234" s="7"/>
      <c r="BB234" s="247"/>
      <c r="BC234" s="7"/>
      <c r="BD234" s="247"/>
      <c r="BE234" s="7"/>
      <c r="BF234" s="8"/>
      <c r="BG234" s="7"/>
      <c r="BH234" s="8"/>
      <c r="BJ234" s="41"/>
      <c r="BK234" s="41">
        <f t="shared" si="22"/>
        <v>0</v>
      </c>
      <c r="BL234">
        <f t="shared" si="21"/>
        <v>0</v>
      </c>
    </row>
    <row r="235" spans="1:66" x14ac:dyDescent="0.25">
      <c r="A235">
        <f t="shared" si="20"/>
        <v>182</v>
      </c>
      <c r="B235" s="6"/>
      <c r="C235" s="10"/>
      <c r="D235" s="32"/>
      <c r="E235" s="10"/>
      <c r="F235" s="32"/>
      <c r="G235" s="10"/>
      <c r="H235" s="32"/>
      <c r="I235" s="10"/>
      <c r="J235" s="32"/>
      <c r="K235" s="94"/>
      <c r="L235" s="32"/>
      <c r="M235" s="10"/>
      <c r="N235" s="32"/>
      <c r="O235" s="10"/>
      <c r="P235" s="32"/>
      <c r="Q235" s="10"/>
      <c r="R235" s="32"/>
      <c r="S235" s="10"/>
      <c r="T235" s="32"/>
      <c r="U235" s="10"/>
      <c r="V235" s="32"/>
      <c r="W235" s="10"/>
      <c r="X235" s="32"/>
      <c r="Y235" s="10"/>
      <c r="Z235" s="32"/>
      <c r="AA235" s="10"/>
      <c r="AB235" s="32"/>
      <c r="AC235" s="10"/>
      <c r="AD235" s="32"/>
      <c r="AE235" s="10"/>
      <c r="AF235" s="32"/>
      <c r="AG235" s="10"/>
      <c r="AH235" s="32"/>
      <c r="AI235" s="10"/>
      <c r="AJ235" s="32"/>
      <c r="AK235" s="10"/>
      <c r="AL235" s="32"/>
      <c r="AM235" s="10"/>
      <c r="AN235" s="32"/>
      <c r="AO235" s="10"/>
      <c r="AP235" s="242"/>
      <c r="AQ235" s="10"/>
      <c r="AR235" s="32"/>
      <c r="AS235" s="10"/>
      <c r="AT235" s="242"/>
      <c r="AU235" s="10"/>
      <c r="AV235" s="242"/>
      <c r="AW235" s="7"/>
      <c r="AX235" s="247"/>
      <c r="AY235" s="10"/>
      <c r="AZ235" s="242"/>
      <c r="BA235" s="7"/>
      <c r="BB235" s="247"/>
      <c r="BC235" s="7"/>
      <c r="BD235" s="247"/>
      <c r="BE235" s="7"/>
      <c r="BF235" s="8"/>
      <c r="BG235" s="7"/>
      <c r="BH235" s="8"/>
      <c r="BJ235" s="41"/>
      <c r="BK235" s="41">
        <f t="shared" si="22"/>
        <v>0</v>
      </c>
      <c r="BL235">
        <f t="shared" si="21"/>
        <v>0</v>
      </c>
      <c r="BN235" s="39"/>
    </row>
    <row r="236" spans="1:66" x14ac:dyDescent="0.25">
      <c r="A236">
        <f t="shared" si="20"/>
        <v>183</v>
      </c>
      <c r="B236" s="6"/>
      <c r="C236" s="10"/>
      <c r="D236" s="32"/>
      <c r="E236" s="10"/>
      <c r="F236" s="32"/>
      <c r="G236" s="10"/>
      <c r="H236" s="32"/>
      <c r="I236" s="10"/>
      <c r="J236" s="32"/>
      <c r="K236" s="10"/>
      <c r="L236" s="32"/>
      <c r="M236" s="10"/>
      <c r="N236" s="32"/>
      <c r="O236" s="10"/>
      <c r="P236" s="32"/>
      <c r="Q236" s="10"/>
      <c r="R236" s="32"/>
      <c r="S236" s="10"/>
      <c r="T236" s="32"/>
      <c r="U236" s="10"/>
      <c r="V236" s="32"/>
      <c r="W236" s="10"/>
      <c r="X236" s="32"/>
      <c r="Y236" s="10"/>
      <c r="Z236" s="32"/>
      <c r="AA236" s="10"/>
      <c r="AB236" s="32"/>
      <c r="AC236" s="10"/>
      <c r="AD236" s="32"/>
      <c r="AE236" s="10"/>
      <c r="AF236" s="32"/>
      <c r="AG236" s="10"/>
      <c r="AH236" s="32"/>
      <c r="AI236" s="10"/>
      <c r="AJ236" s="32"/>
      <c r="AK236" s="10"/>
      <c r="AL236" s="32"/>
      <c r="AM236" s="10"/>
      <c r="AN236" s="32"/>
      <c r="AO236" s="10"/>
      <c r="AP236" s="242"/>
      <c r="AQ236" s="10"/>
      <c r="AR236" s="32"/>
      <c r="AS236" s="10"/>
      <c r="AT236" s="242"/>
      <c r="AU236" s="10"/>
      <c r="AV236" s="242"/>
      <c r="AW236" s="7"/>
      <c r="AX236" s="247"/>
      <c r="AY236" s="10"/>
      <c r="AZ236" s="242"/>
      <c r="BA236" s="7"/>
      <c r="BB236" s="247"/>
      <c r="BC236" s="7"/>
      <c r="BD236" s="247"/>
      <c r="BE236" s="7"/>
      <c r="BF236" s="8"/>
      <c r="BG236" s="7"/>
      <c r="BH236" s="8"/>
      <c r="BJ236" s="41"/>
      <c r="BK236" s="41">
        <f t="shared" si="22"/>
        <v>0</v>
      </c>
      <c r="BL236">
        <f t="shared" si="21"/>
        <v>0</v>
      </c>
    </row>
    <row r="237" spans="1:66" x14ac:dyDescent="0.25">
      <c r="A237">
        <f t="shared" si="20"/>
        <v>184</v>
      </c>
      <c r="B237" s="6"/>
      <c r="C237" s="10"/>
      <c r="D237" s="32"/>
      <c r="E237" s="10"/>
      <c r="F237" s="32"/>
      <c r="G237" s="10"/>
      <c r="H237" s="32"/>
      <c r="I237" s="10"/>
      <c r="J237" s="32"/>
      <c r="K237" s="94"/>
      <c r="L237" s="32"/>
      <c r="M237" s="10"/>
      <c r="N237" s="32"/>
      <c r="O237" s="10"/>
      <c r="P237" s="32"/>
      <c r="Q237" s="10"/>
      <c r="R237" s="32"/>
      <c r="S237" s="10"/>
      <c r="T237" s="32"/>
      <c r="U237" s="10"/>
      <c r="V237" s="32"/>
      <c r="W237" s="10"/>
      <c r="X237" s="32"/>
      <c r="Y237" s="10"/>
      <c r="Z237" s="32"/>
      <c r="AA237" s="10"/>
      <c r="AB237" s="32"/>
      <c r="AC237" s="10"/>
      <c r="AD237" s="32"/>
      <c r="AE237" s="10"/>
      <c r="AF237" s="32"/>
      <c r="AG237" s="10"/>
      <c r="AH237" s="32"/>
      <c r="AI237" s="10"/>
      <c r="AJ237" s="32"/>
      <c r="AK237" s="10"/>
      <c r="AL237" s="32"/>
      <c r="AM237" s="10"/>
      <c r="AN237" s="32"/>
      <c r="AO237" s="10"/>
      <c r="AP237" s="242"/>
      <c r="AQ237" s="10"/>
      <c r="AR237" s="32"/>
      <c r="AS237" s="10"/>
      <c r="AT237" s="242"/>
      <c r="AU237" s="10"/>
      <c r="AV237" s="242"/>
      <c r="AW237" s="7"/>
      <c r="AX237" s="247"/>
      <c r="AY237" s="10"/>
      <c r="AZ237" s="242"/>
      <c r="BA237" s="7"/>
      <c r="BB237" s="247"/>
      <c r="BC237" s="7"/>
      <c r="BD237" s="247"/>
      <c r="BE237" s="7"/>
      <c r="BF237" s="8"/>
      <c r="BG237" s="7"/>
      <c r="BH237" s="8"/>
      <c r="BJ237" s="41"/>
      <c r="BK237" s="41">
        <f t="shared" si="22"/>
        <v>0</v>
      </c>
      <c r="BL237">
        <f t="shared" si="21"/>
        <v>0</v>
      </c>
      <c r="BN237" s="39"/>
    </row>
    <row r="238" spans="1:66" x14ac:dyDescent="0.25">
      <c r="A238">
        <f t="shared" si="20"/>
        <v>185</v>
      </c>
      <c r="B238" s="6"/>
      <c r="C238" s="10"/>
      <c r="D238" s="32"/>
      <c r="E238" s="10"/>
      <c r="F238" s="32"/>
      <c r="G238" s="10"/>
      <c r="H238" s="32"/>
      <c r="I238" s="10"/>
      <c r="J238" s="32"/>
      <c r="K238" s="10"/>
      <c r="L238" s="32"/>
      <c r="M238" s="10"/>
      <c r="N238" s="32"/>
      <c r="O238" s="10"/>
      <c r="P238" s="32"/>
      <c r="Q238" s="10"/>
      <c r="R238" s="32"/>
      <c r="S238" s="10"/>
      <c r="T238" s="32"/>
      <c r="U238" s="10"/>
      <c r="V238" s="32"/>
      <c r="W238" s="10"/>
      <c r="X238" s="32"/>
      <c r="Y238" s="10"/>
      <c r="Z238" s="32"/>
      <c r="AA238" s="10"/>
      <c r="AB238" s="32"/>
      <c r="AC238" s="10"/>
      <c r="AD238" s="32"/>
      <c r="AE238" s="10"/>
      <c r="AF238" s="32"/>
      <c r="AG238" s="10"/>
      <c r="AH238" s="32"/>
      <c r="AI238" s="10"/>
      <c r="AJ238" s="32"/>
      <c r="AK238" s="10"/>
      <c r="AL238" s="32"/>
      <c r="AM238" s="10"/>
      <c r="AN238" s="32"/>
      <c r="AO238" s="10"/>
      <c r="AP238" s="242"/>
      <c r="AQ238" s="10"/>
      <c r="AR238" s="32"/>
      <c r="AS238" s="10"/>
      <c r="AT238" s="242"/>
      <c r="AU238" s="10"/>
      <c r="AV238" s="242"/>
      <c r="AW238" s="7"/>
      <c r="AX238" s="247"/>
      <c r="AY238" s="10"/>
      <c r="AZ238" s="242"/>
      <c r="BA238" s="7"/>
      <c r="BB238" s="247"/>
      <c r="BC238" s="7"/>
      <c r="BD238" s="247"/>
      <c r="BE238" s="7"/>
      <c r="BF238" s="8"/>
      <c r="BG238" s="7"/>
      <c r="BH238" s="8"/>
      <c r="BJ238" s="41"/>
      <c r="BK238" s="41">
        <f t="shared" si="22"/>
        <v>0</v>
      </c>
      <c r="BL238">
        <f t="shared" si="21"/>
        <v>0</v>
      </c>
    </row>
    <row r="239" spans="1:66" x14ac:dyDescent="0.25">
      <c r="A239">
        <f t="shared" si="20"/>
        <v>186</v>
      </c>
      <c r="B239" s="6"/>
      <c r="C239" s="10"/>
      <c r="D239" s="32"/>
      <c r="E239" s="10"/>
      <c r="F239" s="32"/>
      <c r="G239" s="10"/>
      <c r="H239" s="32"/>
      <c r="I239" s="10"/>
      <c r="J239" s="32"/>
      <c r="K239" s="10"/>
      <c r="L239" s="32"/>
      <c r="M239" s="10"/>
      <c r="N239" s="32"/>
      <c r="O239" s="10"/>
      <c r="P239" s="32"/>
      <c r="Q239" s="10"/>
      <c r="R239" s="32"/>
      <c r="S239" s="10"/>
      <c r="T239" s="32"/>
      <c r="U239" s="10"/>
      <c r="V239" s="32"/>
      <c r="W239" s="10"/>
      <c r="X239" s="32"/>
      <c r="Y239" s="10"/>
      <c r="Z239" s="32"/>
      <c r="AA239" s="10"/>
      <c r="AB239" s="32"/>
      <c r="AC239" s="10"/>
      <c r="AD239" s="32"/>
      <c r="AE239" s="10"/>
      <c r="AF239" s="32"/>
      <c r="AG239" s="10"/>
      <c r="AH239" s="32"/>
      <c r="AI239" s="10"/>
      <c r="AJ239" s="32"/>
      <c r="AK239" s="10"/>
      <c r="AL239" s="32"/>
      <c r="AM239" s="10"/>
      <c r="AN239" s="32"/>
      <c r="AO239" s="10"/>
      <c r="AP239" s="242"/>
      <c r="AQ239" s="10"/>
      <c r="AR239" s="32"/>
      <c r="AS239" s="10"/>
      <c r="AT239" s="242"/>
      <c r="AU239" s="10"/>
      <c r="AV239" s="242"/>
      <c r="AW239" s="7"/>
      <c r="AX239" s="247"/>
      <c r="AY239" s="10"/>
      <c r="AZ239" s="242"/>
      <c r="BA239" s="7"/>
      <c r="BB239" s="247"/>
      <c r="BC239" s="7"/>
      <c r="BD239" s="247"/>
      <c r="BE239" s="7"/>
      <c r="BF239" s="8"/>
      <c r="BG239" s="7"/>
      <c r="BH239" s="8"/>
      <c r="BJ239" s="41"/>
      <c r="BK239" s="41">
        <f t="shared" si="22"/>
        <v>0</v>
      </c>
      <c r="BL239">
        <f t="shared" si="21"/>
        <v>0</v>
      </c>
    </row>
    <row r="240" spans="1:66" x14ac:dyDescent="0.25">
      <c r="A240">
        <f t="shared" si="20"/>
        <v>187</v>
      </c>
      <c r="B240" s="6"/>
      <c r="C240" s="10"/>
      <c r="D240" s="32"/>
      <c r="E240" s="10"/>
      <c r="F240" s="32"/>
      <c r="G240" s="10"/>
      <c r="H240" s="32"/>
      <c r="I240" s="10"/>
      <c r="J240" s="32"/>
      <c r="K240" s="10"/>
      <c r="L240" s="32"/>
      <c r="M240" s="10"/>
      <c r="N240" s="32"/>
      <c r="O240" s="10"/>
      <c r="P240" s="32"/>
      <c r="Q240" s="10"/>
      <c r="R240" s="32"/>
      <c r="S240" s="10"/>
      <c r="T240" s="32"/>
      <c r="U240" s="10"/>
      <c r="V240" s="32"/>
      <c r="W240" s="10"/>
      <c r="X240" s="32"/>
      <c r="Y240" s="10"/>
      <c r="Z240" s="32"/>
      <c r="AA240" s="10"/>
      <c r="AB240" s="32"/>
      <c r="AC240" s="10"/>
      <c r="AD240" s="32"/>
      <c r="AE240" s="10"/>
      <c r="AF240" s="32"/>
      <c r="AG240" s="10"/>
      <c r="AH240" s="32"/>
      <c r="AI240" s="10"/>
      <c r="AJ240" s="32"/>
      <c r="AK240" s="10"/>
      <c r="AL240" s="32"/>
      <c r="AM240" s="10"/>
      <c r="AN240" s="32"/>
      <c r="AO240" s="10"/>
      <c r="AP240" s="242"/>
      <c r="AQ240" s="10"/>
      <c r="AR240" s="32"/>
      <c r="AS240" s="10"/>
      <c r="AT240" s="242"/>
      <c r="AU240" s="10"/>
      <c r="AV240" s="242"/>
      <c r="AW240" s="7"/>
      <c r="AX240" s="247"/>
      <c r="AY240" s="10"/>
      <c r="AZ240" s="242"/>
      <c r="BA240" s="7"/>
      <c r="BB240" s="247"/>
      <c r="BC240" s="7"/>
      <c r="BD240" s="247"/>
      <c r="BE240" s="7"/>
      <c r="BF240" s="8"/>
      <c r="BG240" s="7"/>
      <c r="BH240" s="8"/>
      <c r="BJ240" s="41"/>
      <c r="BK240" s="41">
        <f t="shared" si="22"/>
        <v>0</v>
      </c>
      <c r="BL240">
        <f t="shared" si="21"/>
        <v>0</v>
      </c>
    </row>
    <row r="241" spans="1:66" x14ac:dyDescent="0.25">
      <c r="A241">
        <f t="shared" si="20"/>
        <v>188</v>
      </c>
      <c r="B241" s="6"/>
      <c r="C241" s="10"/>
      <c r="D241" s="32"/>
      <c r="E241" s="10"/>
      <c r="F241" s="32"/>
      <c r="G241" s="10"/>
      <c r="H241" s="32"/>
      <c r="I241" s="10"/>
      <c r="J241" s="32"/>
      <c r="K241" s="10"/>
      <c r="L241" s="32"/>
      <c r="M241" s="10"/>
      <c r="N241" s="32"/>
      <c r="O241" s="10"/>
      <c r="P241" s="32"/>
      <c r="Q241" s="10"/>
      <c r="R241" s="32"/>
      <c r="S241" s="10"/>
      <c r="T241" s="32"/>
      <c r="U241" s="10"/>
      <c r="V241" s="32"/>
      <c r="W241" s="10"/>
      <c r="X241" s="32"/>
      <c r="Y241" s="10"/>
      <c r="Z241" s="32"/>
      <c r="AA241" s="10"/>
      <c r="AB241" s="32"/>
      <c r="AC241" s="10"/>
      <c r="AD241" s="32"/>
      <c r="AE241" s="10"/>
      <c r="AF241" s="32"/>
      <c r="AG241" s="10"/>
      <c r="AH241" s="32"/>
      <c r="AI241" s="10"/>
      <c r="AJ241" s="32"/>
      <c r="AK241" s="10"/>
      <c r="AL241" s="32"/>
      <c r="AM241" s="10"/>
      <c r="AN241" s="32"/>
      <c r="AO241" s="10"/>
      <c r="AP241" s="242"/>
      <c r="AQ241" s="10"/>
      <c r="AR241" s="32"/>
      <c r="AS241" s="10"/>
      <c r="AT241" s="242"/>
      <c r="AU241" s="10"/>
      <c r="AV241" s="242"/>
      <c r="AW241" s="7"/>
      <c r="AX241" s="247"/>
      <c r="AY241" s="10"/>
      <c r="AZ241" s="242"/>
      <c r="BA241" s="7"/>
      <c r="BB241" s="247"/>
      <c r="BC241" s="7"/>
      <c r="BD241" s="247"/>
      <c r="BE241" s="7"/>
      <c r="BF241" s="8"/>
      <c r="BG241" s="7"/>
      <c r="BH241" s="8"/>
      <c r="BJ241" s="41"/>
      <c r="BK241" s="41">
        <f t="shared" si="22"/>
        <v>0</v>
      </c>
      <c r="BL241">
        <f t="shared" si="21"/>
        <v>0</v>
      </c>
    </row>
    <row r="242" spans="1:66" x14ac:dyDescent="0.25">
      <c r="A242">
        <f t="shared" si="20"/>
        <v>189</v>
      </c>
      <c r="B242" s="6"/>
      <c r="C242" s="10"/>
      <c r="D242" s="32"/>
      <c r="E242" s="10"/>
      <c r="F242" s="32"/>
      <c r="G242" s="10"/>
      <c r="H242" s="32"/>
      <c r="I242" s="10"/>
      <c r="J242" s="32"/>
      <c r="K242" s="10"/>
      <c r="L242" s="32"/>
      <c r="M242" s="10"/>
      <c r="N242" s="32"/>
      <c r="O242" s="10"/>
      <c r="P242" s="32"/>
      <c r="Q242" s="10"/>
      <c r="R242" s="32"/>
      <c r="S242" s="10"/>
      <c r="T242" s="32"/>
      <c r="U242" s="10"/>
      <c r="V242" s="32"/>
      <c r="W242" s="10"/>
      <c r="X242" s="32"/>
      <c r="Y242" s="10"/>
      <c r="Z242" s="32"/>
      <c r="AA242" s="10"/>
      <c r="AB242" s="32"/>
      <c r="AC242" s="10"/>
      <c r="AD242" s="32"/>
      <c r="AE242" s="10"/>
      <c r="AF242" s="32"/>
      <c r="AG242" s="10"/>
      <c r="AH242" s="32"/>
      <c r="AI242" s="10"/>
      <c r="AJ242" s="32"/>
      <c r="AK242" s="10"/>
      <c r="AL242" s="32"/>
      <c r="AM242" s="10"/>
      <c r="AN242" s="32"/>
      <c r="AO242" s="10"/>
      <c r="AP242" s="242"/>
      <c r="AQ242" s="10"/>
      <c r="AR242" s="32"/>
      <c r="AS242" s="10"/>
      <c r="AT242" s="242"/>
      <c r="AU242" s="10"/>
      <c r="AV242" s="242"/>
      <c r="AW242" s="7"/>
      <c r="AX242" s="247"/>
      <c r="AY242" s="10"/>
      <c r="AZ242" s="242"/>
      <c r="BA242" s="7"/>
      <c r="BB242" s="247"/>
      <c r="BC242" s="7"/>
      <c r="BD242" s="247"/>
      <c r="BE242" s="7"/>
      <c r="BF242" s="8"/>
      <c r="BG242" s="7"/>
      <c r="BH242" s="8"/>
      <c r="BJ242" s="41"/>
      <c r="BK242" s="41">
        <f t="shared" si="22"/>
        <v>0</v>
      </c>
      <c r="BL242">
        <f t="shared" si="21"/>
        <v>0</v>
      </c>
    </row>
    <row r="243" spans="1:66" x14ac:dyDescent="0.25">
      <c r="A243">
        <f t="shared" si="20"/>
        <v>190</v>
      </c>
      <c r="B243" s="6"/>
      <c r="C243" s="10"/>
      <c r="D243" s="32"/>
      <c r="E243" s="10"/>
      <c r="F243" s="32"/>
      <c r="G243" s="10"/>
      <c r="H243" s="32"/>
      <c r="I243" s="10"/>
      <c r="J243" s="32"/>
      <c r="K243" s="10"/>
      <c r="L243" s="32"/>
      <c r="M243" s="10"/>
      <c r="N243" s="32"/>
      <c r="O243" s="10"/>
      <c r="P243" s="32"/>
      <c r="Q243" s="10"/>
      <c r="R243" s="32"/>
      <c r="S243" s="10"/>
      <c r="T243" s="32"/>
      <c r="U243" s="10"/>
      <c r="V243" s="32"/>
      <c r="W243" s="10"/>
      <c r="X243" s="32"/>
      <c r="Y243" s="10"/>
      <c r="Z243" s="32"/>
      <c r="AA243" s="10"/>
      <c r="AB243" s="32"/>
      <c r="AC243" s="10"/>
      <c r="AD243" s="32"/>
      <c r="AE243" s="10"/>
      <c r="AF243" s="32"/>
      <c r="AG243" s="10"/>
      <c r="AH243" s="32"/>
      <c r="AI243" s="10"/>
      <c r="AJ243" s="32"/>
      <c r="AK243" s="10"/>
      <c r="AL243" s="32"/>
      <c r="AM243" s="10"/>
      <c r="AN243" s="32"/>
      <c r="AO243" s="10"/>
      <c r="AP243" s="242"/>
      <c r="AQ243" s="10"/>
      <c r="AR243" s="32"/>
      <c r="AS243" s="10"/>
      <c r="AT243" s="242"/>
      <c r="AU243" s="10"/>
      <c r="AV243" s="242"/>
      <c r="AW243" s="7"/>
      <c r="AX243" s="247"/>
      <c r="AY243" s="10"/>
      <c r="AZ243" s="242"/>
      <c r="BA243" s="7"/>
      <c r="BB243" s="247"/>
      <c r="BC243" s="7"/>
      <c r="BD243" s="247"/>
      <c r="BE243" s="7"/>
      <c r="BF243" s="8"/>
      <c r="BG243" s="7"/>
      <c r="BH243" s="8"/>
      <c r="BJ243" s="41"/>
      <c r="BK243" s="41">
        <f t="shared" si="22"/>
        <v>0</v>
      </c>
      <c r="BL243">
        <f t="shared" si="21"/>
        <v>0</v>
      </c>
    </row>
    <row r="244" spans="1:66" x14ac:dyDescent="0.25">
      <c r="A244">
        <f t="shared" si="20"/>
        <v>191</v>
      </c>
      <c r="B244" s="6"/>
      <c r="C244" s="10"/>
      <c r="D244" s="32"/>
      <c r="E244" s="10"/>
      <c r="F244" s="32"/>
      <c r="G244" s="10"/>
      <c r="H244" s="32"/>
      <c r="I244" s="10"/>
      <c r="J244" s="32"/>
      <c r="K244" s="94"/>
      <c r="L244" s="32"/>
      <c r="M244" s="10"/>
      <c r="N244" s="32"/>
      <c r="O244" s="10"/>
      <c r="P244" s="32"/>
      <c r="Q244" s="10"/>
      <c r="R244" s="32"/>
      <c r="S244" s="10"/>
      <c r="T244" s="32"/>
      <c r="U244" s="10"/>
      <c r="V244" s="32"/>
      <c r="W244" s="10"/>
      <c r="X244" s="32"/>
      <c r="Y244" s="10"/>
      <c r="Z244" s="32"/>
      <c r="AA244" s="10"/>
      <c r="AB244" s="32"/>
      <c r="AC244" s="10"/>
      <c r="AD244" s="32"/>
      <c r="AE244" s="10"/>
      <c r="AF244" s="32"/>
      <c r="AG244" s="10"/>
      <c r="AH244" s="32"/>
      <c r="AI244" s="10"/>
      <c r="AJ244" s="32"/>
      <c r="AK244" s="10"/>
      <c r="AL244" s="32"/>
      <c r="AM244" s="10"/>
      <c r="AN244" s="32"/>
      <c r="AO244" s="10"/>
      <c r="AP244" s="242"/>
      <c r="AQ244" s="10"/>
      <c r="AR244" s="32"/>
      <c r="AS244" s="10"/>
      <c r="AT244" s="242"/>
      <c r="AU244" s="10"/>
      <c r="AV244" s="242"/>
      <c r="AW244" s="7"/>
      <c r="AX244" s="247"/>
      <c r="AY244" s="10"/>
      <c r="AZ244" s="242"/>
      <c r="BA244" s="7"/>
      <c r="BB244" s="247"/>
      <c r="BC244" s="7"/>
      <c r="BD244" s="247"/>
      <c r="BE244" s="7"/>
      <c r="BF244" s="8"/>
      <c r="BG244" s="7"/>
      <c r="BH244" s="8"/>
      <c r="BJ244" s="41"/>
      <c r="BK244" s="41">
        <f t="shared" si="22"/>
        <v>0</v>
      </c>
      <c r="BL244">
        <f t="shared" si="21"/>
        <v>0</v>
      </c>
      <c r="BN244" s="39"/>
    </row>
    <row r="245" spans="1:66" x14ac:dyDescent="0.25">
      <c r="A245">
        <f t="shared" si="20"/>
        <v>192</v>
      </c>
      <c r="B245" s="6"/>
      <c r="C245" s="10"/>
      <c r="D245" s="32"/>
      <c r="E245" s="10"/>
      <c r="F245" s="32"/>
      <c r="G245" s="10"/>
      <c r="H245" s="32"/>
      <c r="I245" s="10"/>
      <c r="J245" s="32"/>
      <c r="K245" s="94"/>
      <c r="L245" s="32"/>
      <c r="M245" s="10"/>
      <c r="N245" s="32"/>
      <c r="O245" s="10"/>
      <c r="P245" s="32"/>
      <c r="Q245" s="10"/>
      <c r="R245" s="32"/>
      <c r="S245" s="10"/>
      <c r="T245" s="32"/>
      <c r="U245" s="10"/>
      <c r="V245" s="32"/>
      <c r="W245" s="10"/>
      <c r="X245" s="32"/>
      <c r="Y245" s="10"/>
      <c r="Z245" s="32"/>
      <c r="AA245" s="10"/>
      <c r="AB245" s="32"/>
      <c r="AC245" s="10"/>
      <c r="AD245" s="32"/>
      <c r="AE245" s="10"/>
      <c r="AF245" s="32"/>
      <c r="AG245" s="10"/>
      <c r="AH245" s="32"/>
      <c r="AI245" s="10"/>
      <c r="AJ245" s="32"/>
      <c r="AK245" s="10"/>
      <c r="AL245" s="32"/>
      <c r="AM245" s="10"/>
      <c r="AN245" s="32"/>
      <c r="AO245" s="10"/>
      <c r="AP245" s="242"/>
      <c r="AQ245" s="10"/>
      <c r="AR245" s="32"/>
      <c r="AS245" s="10"/>
      <c r="AT245" s="242"/>
      <c r="AU245" s="10"/>
      <c r="AV245" s="242"/>
      <c r="AW245" s="7"/>
      <c r="AX245" s="247"/>
      <c r="AY245" s="10"/>
      <c r="AZ245" s="242"/>
      <c r="BA245" s="7"/>
      <c r="BB245" s="247"/>
      <c r="BC245" s="7"/>
      <c r="BD245" s="247"/>
      <c r="BE245" s="7"/>
      <c r="BF245" s="8"/>
      <c r="BG245" s="7"/>
      <c r="BH245" s="8"/>
      <c r="BJ245" s="41"/>
      <c r="BK245" s="41">
        <f t="shared" si="22"/>
        <v>0</v>
      </c>
      <c r="BL245">
        <f t="shared" si="21"/>
        <v>0</v>
      </c>
      <c r="BN245" s="39"/>
    </row>
    <row r="246" spans="1:66" x14ac:dyDescent="0.25">
      <c r="A246">
        <f t="shared" si="20"/>
        <v>193</v>
      </c>
      <c r="B246" s="6"/>
      <c r="C246" s="10"/>
      <c r="D246" s="32"/>
      <c r="E246" s="10"/>
      <c r="F246" s="32"/>
      <c r="G246" s="10"/>
      <c r="H246" s="32"/>
      <c r="I246" s="10"/>
      <c r="J246" s="32"/>
      <c r="K246" s="94"/>
      <c r="L246" s="32"/>
      <c r="M246" s="10"/>
      <c r="N246" s="32"/>
      <c r="O246" s="10"/>
      <c r="P246" s="32"/>
      <c r="Q246" s="10"/>
      <c r="R246" s="32"/>
      <c r="S246" s="10"/>
      <c r="T246" s="32"/>
      <c r="U246" s="10"/>
      <c r="V246" s="32"/>
      <c r="W246" s="10"/>
      <c r="X246" s="32"/>
      <c r="Y246" s="10"/>
      <c r="Z246" s="32"/>
      <c r="AA246" s="10"/>
      <c r="AB246" s="32"/>
      <c r="AC246" s="10"/>
      <c r="AD246" s="32"/>
      <c r="AE246" s="10"/>
      <c r="AF246" s="32"/>
      <c r="AG246" s="10"/>
      <c r="AH246" s="32"/>
      <c r="AI246" s="10"/>
      <c r="AJ246" s="32"/>
      <c r="AK246" s="10"/>
      <c r="AL246" s="32"/>
      <c r="AM246" s="10"/>
      <c r="AN246" s="32"/>
      <c r="AO246" s="10"/>
      <c r="AP246" s="242"/>
      <c r="AQ246" s="10"/>
      <c r="AR246" s="32"/>
      <c r="AS246" s="10"/>
      <c r="AT246" s="242"/>
      <c r="AU246" s="10"/>
      <c r="AV246" s="242"/>
      <c r="AW246" s="7"/>
      <c r="AX246" s="247"/>
      <c r="AY246" s="10"/>
      <c r="AZ246" s="242"/>
      <c r="BA246" s="7"/>
      <c r="BB246" s="247"/>
      <c r="BC246" s="7"/>
      <c r="BD246" s="247"/>
      <c r="BE246" s="7"/>
      <c r="BF246" s="8"/>
      <c r="BG246" s="7"/>
      <c r="BH246" s="8"/>
      <c r="BJ246" s="41"/>
      <c r="BK246" s="41">
        <f t="shared" si="22"/>
        <v>0</v>
      </c>
      <c r="BL246">
        <f t="shared" si="21"/>
        <v>0</v>
      </c>
      <c r="BN246" s="39"/>
    </row>
    <row r="247" spans="1:66" x14ac:dyDescent="0.25">
      <c r="A247">
        <f t="shared" si="20"/>
        <v>194</v>
      </c>
      <c r="B247" s="6"/>
      <c r="C247" s="10"/>
      <c r="D247" s="32"/>
      <c r="E247" s="10"/>
      <c r="F247" s="32"/>
      <c r="G247" s="10"/>
      <c r="H247" s="32"/>
      <c r="I247" s="10"/>
      <c r="J247" s="32"/>
      <c r="K247" s="94"/>
      <c r="L247" s="32"/>
      <c r="M247" s="10"/>
      <c r="N247" s="32"/>
      <c r="O247" s="10"/>
      <c r="P247" s="32"/>
      <c r="Q247" s="10"/>
      <c r="R247" s="32"/>
      <c r="S247" s="10"/>
      <c r="T247" s="32"/>
      <c r="U247" s="10"/>
      <c r="V247" s="32"/>
      <c r="W247" s="10"/>
      <c r="X247" s="32"/>
      <c r="Y247" s="10"/>
      <c r="Z247" s="32"/>
      <c r="AA247" s="10"/>
      <c r="AB247" s="32"/>
      <c r="AC247" s="10"/>
      <c r="AD247" s="32"/>
      <c r="AE247" s="10"/>
      <c r="AF247" s="32"/>
      <c r="AG247" s="10"/>
      <c r="AH247" s="32"/>
      <c r="AI247" s="10"/>
      <c r="AJ247" s="32"/>
      <c r="AK247" s="10"/>
      <c r="AL247" s="32"/>
      <c r="AM247" s="10"/>
      <c r="AN247" s="32"/>
      <c r="AO247" s="10"/>
      <c r="AP247" s="242"/>
      <c r="AQ247" s="10"/>
      <c r="AR247" s="32"/>
      <c r="AS247" s="10"/>
      <c r="AT247" s="242"/>
      <c r="AU247" s="10"/>
      <c r="AV247" s="242"/>
      <c r="AW247" s="7"/>
      <c r="AX247" s="247"/>
      <c r="AY247" s="10"/>
      <c r="AZ247" s="242"/>
      <c r="BA247" s="7"/>
      <c r="BB247" s="247"/>
      <c r="BC247" s="7"/>
      <c r="BD247" s="247"/>
      <c r="BE247" s="7"/>
      <c r="BF247" s="8"/>
      <c r="BG247" s="7"/>
      <c r="BH247" s="8"/>
      <c r="BJ247" s="41"/>
      <c r="BK247" s="41">
        <f t="shared" si="22"/>
        <v>0</v>
      </c>
      <c r="BL247">
        <f t="shared" si="21"/>
        <v>0</v>
      </c>
      <c r="BN247" s="39"/>
    </row>
    <row r="248" spans="1:66" x14ac:dyDescent="0.25">
      <c r="A248">
        <f t="shared" ref="A248:A311" si="23">+A247+1</f>
        <v>195</v>
      </c>
      <c r="B248" s="6"/>
      <c r="C248" s="10"/>
      <c r="D248" s="32"/>
      <c r="E248" s="10"/>
      <c r="F248" s="32"/>
      <c r="G248" s="10"/>
      <c r="H248" s="32"/>
      <c r="I248" s="10"/>
      <c r="J248" s="32"/>
      <c r="K248" s="94"/>
      <c r="L248" s="32"/>
      <c r="M248" s="10"/>
      <c r="N248" s="32"/>
      <c r="O248" s="10"/>
      <c r="P248" s="32"/>
      <c r="Q248" s="10"/>
      <c r="R248" s="32"/>
      <c r="S248" s="10"/>
      <c r="T248" s="32"/>
      <c r="U248" s="10"/>
      <c r="V248" s="32"/>
      <c r="W248" s="10"/>
      <c r="X248" s="32"/>
      <c r="Y248" s="10"/>
      <c r="Z248" s="32"/>
      <c r="AA248" s="10"/>
      <c r="AB248" s="32"/>
      <c r="AC248" s="10"/>
      <c r="AD248" s="32"/>
      <c r="AE248" s="10"/>
      <c r="AF248" s="32"/>
      <c r="AG248" s="10"/>
      <c r="AH248" s="32"/>
      <c r="AI248" s="10"/>
      <c r="AJ248" s="32"/>
      <c r="AK248" s="10"/>
      <c r="AL248" s="32"/>
      <c r="AM248" s="10"/>
      <c r="AN248" s="32"/>
      <c r="AO248" s="10"/>
      <c r="AP248" s="242"/>
      <c r="AQ248" s="10"/>
      <c r="AR248" s="32"/>
      <c r="AS248" s="10"/>
      <c r="AT248" s="242"/>
      <c r="AU248" s="10"/>
      <c r="AV248" s="242"/>
      <c r="AW248" s="7"/>
      <c r="AX248" s="247"/>
      <c r="AY248" s="10"/>
      <c r="AZ248" s="242"/>
      <c r="BA248" s="7"/>
      <c r="BB248" s="247"/>
      <c r="BC248" s="7"/>
      <c r="BD248" s="247"/>
      <c r="BE248" s="7"/>
      <c r="BF248" s="8"/>
      <c r="BG248" s="7"/>
      <c r="BH248" s="8"/>
      <c r="BJ248" s="41"/>
      <c r="BK248" s="41">
        <f t="shared" si="22"/>
        <v>0</v>
      </c>
      <c r="BL248">
        <f t="shared" si="21"/>
        <v>0</v>
      </c>
      <c r="BN248" s="39"/>
    </row>
    <row r="249" spans="1:66" x14ac:dyDescent="0.25">
      <c r="A249">
        <f t="shared" si="23"/>
        <v>196</v>
      </c>
      <c r="B249" s="6"/>
      <c r="C249" s="10"/>
      <c r="D249" s="32"/>
      <c r="E249" s="10"/>
      <c r="F249" s="32"/>
      <c r="G249" s="10"/>
      <c r="H249" s="32"/>
      <c r="I249" s="10"/>
      <c r="J249" s="32"/>
      <c r="K249" s="94"/>
      <c r="L249" s="32"/>
      <c r="M249" s="10"/>
      <c r="N249" s="32"/>
      <c r="O249" s="10"/>
      <c r="P249" s="32"/>
      <c r="Q249" s="10"/>
      <c r="R249" s="32"/>
      <c r="S249" s="10"/>
      <c r="T249" s="32"/>
      <c r="U249" s="10"/>
      <c r="V249" s="32"/>
      <c r="W249" s="10"/>
      <c r="X249" s="32"/>
      <c r="Y249" s="10"/>
      <c r="Z249" s="32"/>
      <c r="AA249" s="10"/>
      <c r="AB249" s="32"/>
      <c r="AC249" s="10"/>
      <c r="AD249" s="32"/>
      <c r="AE249" s="10"/>
      <c r="AF249" s="32"/>
      <c r="AG249" s="10"/>
      <c r="AH249" s="32"/>
      <c r="AI249" s="10"/>
      <c r="AJ249" s="32"/>
      <c r="AK249" s="10"/>
      <c r="AL249" s="32"/>
      <c r="AM249" s="10"/>
      <c r="AN249" s="32"/>
      <c r="AO249" s="10"/>
      <c r="AP249" s="242"/>
      <c r="AQ249" s="10"/>
      <c r="AR249" s="32"/>
      <c r="AS249" s="10"/>
      <c r="AT249" s="242"/>
      <c r="AU249" s="10"/>
      <c r="AV249" s="242"/>
      <c r="AW249" s="7"/>
      <c r="AX249" s="247"/>
      <c r="AY249" s="10"/>
      <c r="AZ249" s="242"/>
      <c r="BA249" s="7"/>
      <c r="BB249" s="247"/>
      <c r="BC249" s="7"/>
      <c r="BD249" s="247"/>
      <c r="BE249" s="7"/>
      <c r="BF249" s="8"/>
      <c r="BG249" s="7"/>
      <c r="BH249" s="8"/>
      <c r="BJ249" s="41"/>
      <c r="BK249" s="41">
        <f t="shared" si="22"/>
        <v>0</v>
      </c>
      <c r="BL249">
        <f t="shared" si="21"/>
        <v>0</v>
      </c>
      <c r="BN249" s="39"/>
    </row>
    <row r="250" spans="1:66" x14ac:dyDescent="0.25">
      <c r="A250">
        <f t="shared" si="23"/>
        <v>197</v>
      </c>
      <c r="B250" s="6"/>
      <c r="C250" s="10"/>
      <c r="D250" s="32"/>
      <c r="E250" s="10"/>
      <c r="F250" s="32"/>
      <c r="G250" s="10"/>
      <c r="H250" s="32"/>
      <c r="I250" s="10"/>
      <c r="J250" s="32"/>
      <c r="K250" s="10"/>
      <c r="L250" s="32"/>
      <c r="M250" s="10"/>
      <c r="N250" s="32"/>
      <c r="O250" s="10"/>
      <c r="P250" s="32"/>
      <c r="Q250" s="10"/>
      <c r="R250" s="32"/>
      <c r="S250" s="10"/>
      <c r="T250" s="32"/>
      <c r="U250" s="10"/>
      <c r="V250" s="32"/>
      <c r="W250" s="10"/>
      <c r="X250" s="32"/>
      <c r="Y250" s="10"/>
      <c r="Z250" s="32"/>
      <c r="AA250" s="10"/>
      <c r="AB250" s="32"/>
      <c r="AC250" s="10"/>
      <c r="AD250" s="32"/>
      <c r="AE250" s="10"/>
      <c r="AF250" s="32"/>
      <c r="AG250" s="10"/>
      <c r="AH250" s="32"/>
      <c r="AI250" s="10"/>
      <c r="AJ250" s="32"/>
      <c r="AK250" s="10"/>
      <c r="AL250" s="32"/>
      <c r="AM250" s="10"/>
      <c r="AN250" s="32"/>
      <c r="AO250" s="10"/>
      <c r="AP250" s="242"/>
      <c r="AQ250" s="10"/>
      <c r="AR250" s="32"/>
      <c r="AS250" s="10"/>
      <c r="AT250" s="242"/>
      <c r="AU250" s="10"/>
      <c r="AV250" s="242"/>
      <c r="AW250" s="7"/>
      <c r="AX250" s="247"/>
      <c r="AY250" s="10"/>
      <c r="AZ250" s="242"/>
      <c r="BA250" s="7"/>
      <c r="BB250" s="247"/>
      <c r="BC250" s="7"/>
      <c r="BD250" s="247"/>
      <c r="BE250" s="7"/>
      <c r="BF250" s="8"/>
      <c r="BG250" s="7"/>
      <c r="BH250" s="8"/>
      <c r="BJ250" s="41"/>
      <c r="BK250" s="41">
        <f t="shared" si="22"/>
        <v>0</v>
      </c>
      <c r="BL250">
        <f t="shared" si="21"/>
        <v>0</v>
      </c>
    </row>
    <row r="251" spans="1:66" x14ac:dyDescent="0.25">
      <c r="A251">
        <f t="shared" si="23"/>
        <v>198</v>
      </c>
      <c r="B251" s="6"/>
      <c r="C251" s="10"/>
      <c r="D251" s="32"/>
      <c r="E251" s="10"/>
      <c r="F251" s="32"/>
      <c r="G251" s="10"/>
      <c r="H251" s="32"/>
      <c r="I251" s="10"/>
      <c r="J251" s="32"/>
      <c r="K251" s="94"/>
      <c r="L251" s="32"/>
      <c r="M251" s="10"/>
      <c r="N251" s="32"/>
      <c r="O251" s="10"/>
      <c r="P251" s="32"/>
      <c r="Q251" s="10"/>
      <c r="R251" s="32"/>
      <c r="S251" s="10"/>
      <c r="T251" s="32"/>
      <c r="U251" s="10"/>
      <c r="V251" s="32"/>
      <c r="W251" s="10"/>
      <c r="X251" s="32"/>
      <c r="Y251" s="10"/>
      <c r="Z251" s="32"/>
      <c r="AA251" s="10"/>
      <c r="AB251" s="32"/>
      <c r="AC251" s="10"/>
      <c r="AD251" s="32"/>
      <c r="AE251" s="10"/>
      <c r="AF251" s="32"/>
      <c r="AG251" s="10"/>
      <c r="AH251" s="32"/>
      <c r="AI251" s="10"/>
      <c r="AJ251" s="32"/>
      <c r="AK251" s="10"/>
      <c r="AL251" s="32"/>
      <c r="AM251" s="10"/>
      <c r="AN251" s="32"/>
      <c r="AO251" s="10"/>
      <c r="AP251" s="242"/>
      <c r="AQ251" s="10"/>
      <c r="AR251" s="32"/>
      <c r="AS251" s="10"/>
      <c r="AT251" s="242"/>
      <c r="AU251" s="10"/>
      <c r="AV251" s="242"/>
      <c r="AW251" s="7"/>
      <c r="AX251" s="247"/>
      <c r="AY251" s="10"/>
      <c r="AZ251" s="242"/>
      <c r="BA251" s="7"/>
      <c r="BB251" s="247"/>
      <c r="BC251" s="7"/>
      <c r="BD251" s="247"/>
      <c r="BE251" s="7"/>
      <c r="BF251" s="8"/>
      <c r="BG251" s="7"/>
      <c r="BH251" s="8"/>
      <c r="BJ251" s="41"/>
      <c r="BK251" s="41">
        <f t="shared" si="22"/>
        <v>0</v>
      </c>
      <c r="BL251">
        <f t="shared" si="21"/>
        <v>0</v>
      </c>
      <c r="BN251" s="39"/>
    </row>
    <row r="252" spans="1:66" x14ac:dyDescent="0.25">
      <c r="A252">
        <f t="shared" si="23"/>
        <v>199</v>
      </c>
      <c r="B252" s="6"/>
      <c r="C252" s="10"/>
      <c r="D252" s="32"/>
      <c r="E252" s="10"/>
      <c r="F252" s="32"/>
      <c r="G252" s="10"/>
      <c r="H252" s="32"/>
      <c r="I252" s="10"/>
      <c r="J252" s="32"/>
      <c r="K252" s="94"/>
      <c r="L252" s="32"/>
      <c r="M252" s="10"/>
      <c r="N252" s="32"/>
      <c r="O252" s="10"/>
      <c r="P252" s="32"/>
      <c r="Q252" s="10"/>
      <c r="R252" s="32"/>
      <c r="S252" s="10"/>
      <c r="T252" s="32"/>
      <c r="U252" s="10"/>
      <c r="V252" s="32"/>
      <c r="W252" s="10"/>
      <c r="X252" s="32"/>
      <c r="Y252" s="10"/>
      <c r="Z252" s="32"/>
      <c r="AA252" s="10"/>
      <c r="AB252" s="32"/>
      <c r="AC252" s="10"/>
      <c r="AD252" s="32"/>
      <c r="AE252" s="10"/>
      <c r="AF252" s="32"/>
      <c r="AG252" s="10"/>
      <c r="AH252" s="32"/>
      <c r="AI252" s="10"/>
      <c r="AJ252" s="32"/>
      <c r="AK252" s="10"/>
      <c r="AL252" s="32"/>
      <c r="AM252" s="10"/>
      <c r="AN252" s="32"/>
      <c r="AO252" s="10"/>
      <c r="AP252" s="242"/>
      <c r="AQ252" s="10"/>
      <c r="AR252" s="32"/>
      <c r="AS252" s="10"/>
      <c r="AT252" s="242"/>
      <c r="AU252" s="10"/>
      <c r="AV252" s="242"/>
      <c r="AW252" s="7"/>
      <c r="AX252" s="247"/>
      <c r="AY252" s="10"/>
      <c r="AZ252" s="242"/>
      <c r="BA252" s="7"/>
      <c r="BB252" s="247"/>
      <c r="BC252" s="7"/>
      <c r="BD252" s="247"/>
      <c r="BE252" s="7"/>
      <c r="BF252" s="8"/>
      <c r="BG252" s="7"/>
      <c r="BH252" s="8"/>
      <c r="BJ252" s="41"/>
      <c r="BK252" s="41">
        <f t="shared" si="22"/>
        <v>0</v>
      </c>
      <c r="BL252">
        <f t="shared" si="21"/>
        <v>0</v>
      </c>
      <c r="BN252" s="39"/>
    </row>
    <row r="253" spans="1:66" x14ac:dyDescent="0.25">
      <c r="A253">
        <f t="shared" si="23"/>
        <v>200</v>
      </c>
      <c r="B253" s="6"/>
      <c r="C253" s="10"/>
      <c r="D253" s="32"/>
      <c r="E253" s="10"/>
      <c r="F253" s="32"/>
      <c r="G253" s="10"/>
      <c r="H253" s="32"/>
      <c r="I253" s="10"/>
      <c r="J253" s="32"/>
      <c r="K253" s="10"/>
      <c r="L253" s="32"/>
      <c r="M253" s="10"/>
      <c r="N253" s="32"/>
      <c r="O253" s="10"/>
      <c r="P253" s="32"/>
      <c r="Q253" s="10"/>
      <c r="R253" s="32"/>
      <c r="S253" s="10"/>
      <c r="T253" s="32"/>
      <c r="U253" s="10"/>
      <c r="V253" s="32"/>
      <c r="W253" s="10"/>
      <c r="X253" s="32"/>
      <c r="Y253" s="10"/>
      <c r="Z253" s="32"/>
      <c r="AA253" s="10"/>
      <c r="AB253" s="32"/>
      <c r="AC253" s="10"/>
      <c r="AD253" s="32"/>
      <c r="AE253" s="10"/>
      <c r="AF253" s="32"/>
      <c r="AG253" s="10"/>
      <c r="AH253" s="32"/>
      <c r="AI253" s="10"/>
      <c r="AJ253" s="32"/>
      <c r="AK253" s="10"/>
      <c r="AL253" s="32"/>
      <c r="AM253" s="10"/>
      <c r="AN253" s="32"/>
      <c r="AO253" s="10"/>
      <c r="AP253" s="242"/>
      <c r="AQ253" s="10"/>
      <c r="AR253" s="32"/>
      <c r="AS253" s="10"/>
      <c r="AT253" s="242"/>
      <c r="AU253" s="10"/>
      <c r="AV253" s="242"/>
      <c r="AW253" s="7"/>
      <c r="AX253" s="247"/>
      <c r="AY253" s="10"/>
      <c r="AZ253" s="242"/>
      <c r="BA253" s="7"/>
      <c r="BB253" s="247"/>
      <c r="BC253" s="7"/>
      <c r="BD253" s="247"/>
      <c r="BE253" s="7"/>
      <c r="BF253" s="8"/>
      <c r="BG253" s="7"/>
      <c r="BH253" s="8"/>
      <c r="BJ253" s="41"/>
      <c r="BK253" s="41">
        <f t="shared" si="22"/>
        <v>0</v>
      </c>
      <c r="BL253">
        <f t="shared" si="21"/>
        <v>0</v>
      </c>
    </row>
    <row r="254" spans="1:66" x14ac:dyDescent="0.25">
      <c r="A254">
        <f t="shared" si="23"/>
        <v>201</v>
      </c>
      <c r="B254" s="6"/>
      <c r="C254" s="10"/>
      <c r="D254" s="32"/>
      <c r="E254" s="10"/>
      <c r="F254" s="32"/>
      <c r="G254" s="10"/>
      <c r="H254" s="32"/>
      <c r="I254" s="10"/>
      <c r="J254" s="32"/>
      <c r="K254" s="10"/>
      <c r="L254" s="32"/>
      <c r="M254" s="10"/>
      <c r="N254" s="32"/>
      <c r="O254" s="10"/>
      <c r="P254" s="32"/>
      <c r="Q254" s="10"/>
      <c r="R254" s="32"/>
      <c r="S254" s="10"/>
      <c r="T254" s="32"/>
      <c r="U254" s="10"/>
      <c r="V254" s="32"/>
      <c r="W254" s="10"/>
      <c r="X254" s="32"/>
      <c r="Y254" s="10"/>
      <c r="Z254" s="32"/>
      <c r="AA254" s="10"/>
      <c r="AB254" s="32"/>
      <c r="AC254" s="10"/>
      <c r="AD254" s="32"/>
      <c r="AE254" s="10"/>
      <c r="AF254" s="32"/>
      <c r="AG254" s="10"/>
      <c r="AH254" s="32"/>
      <c r="AI254" s="10"/>
      <c r="AJ254" s="32"/>
      <c r="AK254" s="10"/>
      <c r="AL254" s="32"/>
      <c r="AM254" s="10"/>
      <c r="AN254" s="32"/>
      <c r="AO254" s="10"/>
      <c r="AP254" s="242"/>
      <c r="AQ254" s="10"/>
      <c r="AR254" s="32"/>
      <c r="AS254" s="10"/>
      <c r="AT254" s="242"/>
      <c r="AU254" s="10"/>
      <c r="AV254" s="242"/>
      <c r="AW254" s="7"/>
      <c r="AX254" s="247"/>
      <c r="AY254" s="10"/>
      <c r="AZ254" s="242"/>
      <c r="BA254" s="7"/>
      <c r="BB254" s="247"/>
      <c r="BC254" s="7"/>
      <c r="BD254" s="247"/>
      <c r="BE254" s="7"/>
      <c r="BF254" s="8"/>
      <c r="BG254" s="7"/>
      <c r="BH254" s="8"/>
      <c r="BJ254" s="41"/>
      <c r="BK254" s="41">
        <f t="shared" si="22"/>
        <v>0</v>
      </c>
      <c r="BL254">
        <f t="shared" si="21"/>
        <v>0</v>
      </c>
    </row>
    <row r="255" spans="1:66" x14ac:dyDescent="0.25">
      <c r="A255">
        <f t="shared" si="23"/>
        <v>202</v>
      </c>
      <c r="B255" s="6"/>
      <c r="C255" s="10"/>
      <c r="D255" s="32"/>
      <c r="E255" s="10"/>
      <c r="F255" s="32"/>
      <c r="G255" s="10"/>
      <c r="H255" s="32"/>
      <c r="I255" s="10"/>
      <c r="J255" s="32"/>
      <c r="K255" s="94"/>
      <c r="L255" s="32"/>
      <c r="M255" s="10"/>
      <c r="N255" s="32"/>
      <c r="O255" s="10"/>
      <c r="P255" s="32"/>
      <c r="Q255" s="10"/>
      <c r="R255" s="32"/>
      <c r="S255" s="10"/>
      <c r="T255" s="32"/>
      <c r="U255" s="10"/>
      <c r="V255" s="32"/>
      <c r="W255" s="10"/>
      <c r="X255" s="32"/>
      <c r="Y255" s="10"/>
      <c r="Z255" s="32"/>
      <c r="AA255" s="10"/>
      <c r="AB255" s="32"/>
      <c r="AC255" s="10"/>
      <c r="AD255" s="32"/>
      <c r="AE255" s="10"/>
      <c r="AF255" s="32"/>
      <c r="AG255" s="10"/>
      <c r="AH255" s="32"/>
      <c r="AI255" s="10"/>
      <c r="AJ255" s="32"/>
      <c r="AK255" s="10"/>
      <c r="AL255" s="32"/>
      <c r="AM255" s="10"/>
      <c r="AN255" s="32"/>
      <c r="AO255" s="10"/>
      <c r="AP255" s="242"/>
      <c r="AQ255" s="10"/>
      <c r="AR255" s="32"/>
      <c r="AS255" s="10"/>
      <c r="AT255" s="242"/>
      <c r="AU255" s="10"/>
      <c r="AV255" s="242"/>
      <c r="AW255" s="7"/>
      <c r="AX255" s="247"/>
      <c r="AY255" s="10"/>
      <c r="AZ255" s="242"/>
      <c r="BA255" s="7"/>
      <c r="BB255" s="247"/>
      <c r="BC255" s="7"/>
      <c r="BD255" s="247"/>
      <c r="BE255" s="7"/>
      <c r="BF255" s="8"/>
      <c r="BG255" s="7"/>
      <c r="BH255" s="8"/>
      <c r="BJ255" s="41"/>
      <c r="BK255" s="41">
        <f t="shared" si="22"/>
        <v>0</v>
      </c>
      <c r="BL255">
        <f t="shared" si="21"/>
        <v>0</v>
      </c>
      <c r="BN255" s="39"/>
    </row>
    <row r="256" spans="1:66" x14ac:dyDescent="0.25">
      <c r="A256">
        <f t="shared" si="23"/>
        <v>203</v>
      </c>
      <c r="B256" s="6"/>
      <c r="C256" s="10"/>
      <c r="D256" s="32"/>
      <c r="E256" s="10"/>
      <c r="F256" s="32"/>
      <c r="G256" s="10"/>
      <c r="H256" s="32"/>
      <c r="I256" s="10"/>
      <c r="J256" s="32"/>
      <c r="K256" s="10"/>
      <c r="L256" s="32"/>
      <c r="M256" s="10"/>
      <c r="N256" s="32"/>
      <c r="O256" s="10"/>
      <c r="P256" s="32"/>
      <c r="Q256" s="10"/>
      <c r="R256" s="32"/>
      <c r="S256" s="10"/>
      <c r="T256" s="32"/>
      <c r="U256" s="10"/>
      <c r="V256" s="32"/>
      <c r="W256" s="10"/>
      <c r="X256" s="32"/>
      <c r="Y256" s="10"/>
      <c r="Z256" s="32"/>
      <c r="AA256" s="10"/>
      <c r="AB256" s="32"/>
      <c r="AC256" s="10"/>
      <c r="AD256" s="32"/>
      <c r="AE256" s="10"/>
      <c r="AF256" s="32"/>
      <c r="AG256" s="10"/>
      <c r="AH256" s="32"/>
      <c r="AI256" s="10"/>
      <c r="AJ256" s="32"/>
      <c r="AK256" s="10"/>
      <c r="AL256" s="32"/>
      <c r="AM256" s="10"/>
      <c r="AN256" s="32"/>
      <c r="AO256" s="10"/>
      <c r="AP256" s="242"/>
      <c r="AQ256" s="10"/>
      <c r="AR256" s="32"/>
      <c r="AS256" s="10"/>
      <c r="AT256" s="242"/>
      <c r="AU256" s="10"/>
      <c r="AV256" s="242"/>
      <c r="AW256" s="7"/>
      <c r="AX256" s="247"/>
      <c r="AY256" s="10"/>
      <c r="AZ256" s="242"/>
      <c r="BA256" s="7"/>
      <c r="BB256" s="247"/>
      <c r="BC256" s="7"/>
      <c r="BD256" s="247"/>
      <c r="BE256" s="7"/>
      <c r="BF256" s="8"/>
      <c r="BG256" s="7"/>
      <c r="BH256" s="8"/>
      <c r="BJ256" s="41"/>
      <c r="BK256" s="41">
        <f t="shared" si="22"/>
        <v>0</v>
      </c>
      <c r="BL256">
        <f t="shared" si="21"/>
        <v>0</v>
      </c>
    </row>
    <row r="257" spans="1:66" x14ac:dyDescent="0.25">
      <c r="A257">
        <f t="shared" si="23"/>
        <v>204</v>
      </c>
      <c r="B257" s="6"/>
      <c r="C257" s="10"/>
      <c r="D257" s="32"/>
      <c r="E257" s="10"/>
      <c r="F257" s="32"/>
      <c r="G257" s="10"/>
      <c r="H257" s="32"/>
      <c r="I257" s="10"/>
      <c r="J257" s="32"/>
      <c r="K257" s="10"/>
      <c r="L257" s="32"/>
      <c r="M257" s="10"/>
      <c r="N257" s="32"/>
      <c r="O257" s="10"/>
      <c r="P257" s="32"/>
      <c r="Q257" s="10"/>
      <c r="R257" s="32"/>
      <c r="S257" s="10"/>
      <c r="T257" s="32"/>
      <c r="U257" s="10"/>
      <c r="V257" s="32"/>
      <c r="W257" s="10"/>
      <c r="X257" s="32"/>
      <c r="Y257" s="10"/>
      <c r="Z257" s="32"/>
      <c r="AA257" s="10"/>
      <c r="AB257" s="32"/>
      <c r="AC257" s="10"/>
      <c r="AD257" s="32"/>
      <c r="AE257" s="10"/>
      <c r="AF257" s="32"/>
      <c r="AG257" s="10"/>
      <c r="AH257" s="32"/>
      <c r="AI257" s="10"/>
      <c r="AJ257" s="32"/>
      <c r="AK257" s="10"/>
      <c r="AL257" s="32"/>
      <c r="AM257" s="10"/>
      <c r="AN257" s="32"/>
      <c r="AO257" s="10"/>
      <c r="AP257" s="242"/>
      <c r="AQ257" s="10"/>
      <c r="AR257" s="32"/>
      <c r="AS257" s="10"/>
      <c r="AT257" s="242"/>
      <c r="AU257" s="10"/>
      <c r="AV257" s="242"/>
      <c r="AW257" s="7"/>
      <c r="AX257" s="247"/>
      <c r="AY257" s="10"/>
      <c r="AZ257" s="242"/>
      <c r="BA257" s="7"/>
      <c r="BB257" s="247"/>
      <c r="BC257" s="7"/>
      <c r="BD257" s="247"/>
      <c r="BE257" s="7"/>
      <c r="BF257" s="8"/>
      <c r="BG257" s="7"/>
      <c r="BH257" s="8"/>
      <c r="BJ257" s="41"/>
      <c r="BK257" s="41">
        <f t="shared" si="22"/>
        <v>0</v>
      </c>
      <c r="BL257">
        <f t="shared" si="21"/>
        <v>0</v>
      </c>
    </row>
    <row r="258" spans="1:66" x14ac:dyDescent="0.25">
      <c r="A258">
        <f t="shared" si="23"/>
        <v>205</v>
      </c>
      <c r="B258" s="6"/>
      <c r="C258" s="10"/>
      <c r="D258" s="32"/>
      <c r="E258" s="10"/>
      <c r="F258" s="32"/>
      <c r="G258" s="10"/>
      <c r="H258" s="32"/>
      <c r="I258" s="10"/>
      <c r="J258" s="32"/>
      <c r="K258" s="94"/>
      <c r="L258" s="32"/>
      <c r="M258" s="10"/>
      <c r="N258" s="32"/>
      <c r="O258" s="10"/>
      <c r="P258" s="32"/>
      <c r="Q258" s="10"/>
      <c r="R258" s="32"/>
      <c r="S258" s="10"/>
      <c r="T258" s="32"/>
      <c r="U258" s="10"/>
      <c r="V258" s="32"/>
      <c r="W258" s="10"/>
      <c r="X258" s="32"/>
      <c r="Y258" s="10"/>
      <c r="Z258" s="32"/>
      <c r="AA258" s="10"/>
      <c r="AB258" s="32"/>
      <c r="AC258" s="10"/>
      <c r="AD258" s="32"/>
      <c r="AE258" s="10"/>
      <c r="AF258" s="32"/>
      <c r="AG258" s="10"/>
      <c r="AH258" s="32"/>
      <c r="AI258" s="10"/>
      <c r="AJ258" s="32"/>
      <c r="AK258" s="10"/>
      <c r="AL258" s="32"/>
      <c r="AM258" s="10"/>
      <c r="AN258" s="32"/>
      <c r="AO258" s="10"/>
      <c r="AP258" s="242"/>
      <c r="AQ258" s="10"/>
      <c r="AR258" s="32"/>
      <c r="AS258" s="10"/>
      <c r="AT258" s="242"/>
      <c r="AU258" s="10"/>
      <c r="AV258" s="242"/>
      <c r="AW258" s="7"/>
      <c r="AX258" s="247"/>
      <c r="AY258" s="10"/>
      <c r="AZ258" s="242"/>
      <c r="BA258" s="7"/>
      <c r="BB258" s="247"/>
      <c r="BC258" s="7"/>
      <c r="BD258" s="247"/>
      <c r="BE258" s="7"/>
      <c r="BF258" s="8"/>
      <c r="BG258" s="7"/>
      <c r="BH258" s="8"/>
      <c r="BJ258" s="41"/>
      <c r="BK258" s="41">
        <f t="shared" si="22"/>
        <v>0</v>
      </c>
      <c r="BL258">
        <f t="shared" ref="BL258:BL321" si="24">COUNT(C258:BH258)/2</f>
        <v>0</v>
      </c>
      <c r="BN258" s="39"/>
    </row>
    <row r="259" spans="1:66" x14ac:dyDescent="0.25">
      <c r="A259">
        <f t="shared" si="23"/>
        <v>206</v>
      </c>
      <c r="B259" s="6"/>
      <c r="C259" s="10"/>
      <c r="D259" s="32"/>
      <c r="E259" s="10"/>
      <c r="F259" s="32"/>
      <c r="G259" s="10"/>
      <c r="H259" s="32"/>
      <c r="I259" s="10"/>
      <c r="J259" s="32"/>
      <c r="K259" s="10"/>
      <c r="L259" s="32"/>
      <c r="M259" s="10"/>
      <c r="N259" s="32"/>
      <c r="O259" s="10"/>
      <c r="P259" s="32"/>
      <c r="Q259" s="10"/>
      <c r="R259" s="32"/>
      <c r="S259" s="10"/>
      <c r="T259" s="32"/>
      <c r="U259" s="10"/>
      <c r="V259" s="32"/>
      <c r="W259" s="10"/>
      <c r="X259" s="32"/>
      <c r="Y259" s="10"/>
      <c r="Z259" s="32"/>
      <c r="AA259" s="10"/>
      <c r="AB259" s="32"/>
      <c r="AC259" s="10"/>
      <c r="AD259" s="32"/>
      <c r="AE259" s="10"/>
      <c r="AF259" s="32"/>
      <c r="AG259" s="10"/>
      <c r="AH259" s="32"/>
      <c r="AI259" s="10"/>
      <c r="AJ259" s="32"/>
      <c r="AK259" s="10"/>
      <c r="AL259" s="32"/>
      <c r="AM259" s="10"/>
      <c r="AN259" s="32"/>
      <c r="AO259" s="10"/>
      <c r="AP259" s="242"/>
      <c r="AQ259" s="10"/>
      <c r="AR259" s="32"/>
      <c r="AS259" s="10"/>
      <c r="AT259" s="242"/>
      <c r="AU259" s="10"/>
      <c r="AV259" s="242"/>
      <c r="AW259" s="7"/>
      <c r="AX259" s="247"/>
      <c r="AY259" s="10"/>
      <c r="AZ259" s="242"/>
      <c r="BA259" s="7"/>
      <c r="BB259" s="247"/>
      <c r="BC259" s="7"/>
      <c r="BD259" s="247"/>
      <c r="BE259" s="7"/>
      <c r="BF259" s="8"/>
      <c r="BG259" s="7"/>
      <c r="BH259" s="8"/>
      <c r="BJ259" s="41"/>
      <c r="BK259" s="41">
        <f t="shared" si="22"/>
        <v>0</v>
      </c>
      <c r="BL259">
        <f t="shared" si="24"/>
        <v>0</v>
      </c>
    </row>
    <row r="260" spans="1:66" x14ac:dyDescent="0.25">
      <c r="A260">
        <f t="shared" si="23"/>
        <v>207</v>
      </c>
      <c r="B260" s="6"/>
      <c r="C260" s="10"/>
      <c r="D260" s="32"/>
      <c r="E260" s="10"/>
      <c r="F260" s="32"/>
      <c r="G260" s="10"/>
      <c r="H260" s="32"/>
      <c r="I260" s="10"/>
      <c r="J260" s="32"/>
      <c r="K260" s="10"/>
      <c r="L260" s="32"/>
      <c r="M260" s="10"/>
      <c r="N260" s="32"/>
      <c r="O260" s="10"/>
      <c r="P260" s="32"/>
      <c r="Q260" s="10"/>
      <c r="R260" s="32"/>
      <c r="S260" s="10"/>
      <c r="T260" s="32"/>
      <c r="U260" s="10"/>
      <c r="V260" s="32"/>
      <c r="W260" s="10"/>
      <c r="X260" s="32"/>
      <c r="Y260" s="10"/>
      <c r="Z260" s="32"/>
      <c r="AA260" s="10"/>
      <c r="AB260" s="32"/>
      <c r="AC260" s="10"/>
      <c r="AD260" s="32"/>
      <c r="AE260" s="10"/>
      <c r="AF260" s="32"/>
      <c r="AG260" s="10"/>
      <c r="AH260" s="32"/>
      <c r="AI260" s="10"/>
      <c r="AJ260" s="32"/>
      <c r="AK260" s="10"/>
      <c r="AL260" s="32"/>
      <c r="AM260" s="10"/>
      <c r="AN260" s="32"/>
      <c r="AO260" s="10"/>
      <c r="AP260" s="242"/>
      <c r="AQ260" s="10"/>
      <c r="AR260" s="32"/>
      <c r="AS260" s="10"/>
      <c r="AT260" s="242"/>
      <c r="AU260" s="10"/>
      <c r="AV260" s="242"/>
      <c r="AW260" s="7"/>
      <c r="AX260" s="247"/>
      <c r="AY260" s="10"/>
      <c r="AZ260" s="242"/>
      <c r="BA260" s="7"/>
      <c r="BB260" s="247"/>
      <c r="BC260" s="7"/>
      <c r="BD260" s="247"/>
      <c r="BE260" s="7"/>
      <c r="BF260" s="8"/>
      <c r="BG260" s="7"/>
      <c r="BH260" s="8"/>
      <c r="BJ260" s="41"/>
      <c r="BK260" s="41">
        <f t="shared" si="22"/>
        <v>0</v>
      </c>
      <c r="BL260">
        <f t="shared" si="24"/>
        <v>0</v>
      </c>
    </row>
    <row r="261" spans="1:66" x14ac:dyDescent="0.25">
      <c r="A261">
        <f t="shared" si="23"/>
        <v>208</v>
      </c>
      <c r="B261" s="6"/>
      <c r="C261" s="10"/>
      <c r="D261" s="32"/>
      <c r="E261" s="10"/>
      <c r="F261" s="32"/>
      <c r="G261" s="10"/>
      <c r="H261" s="32"/>
      <c r="I261" s="10"/>
      <c r="J261" s="32"/>
      <c r="K261" s="10"/>
      <c r="L261" s="32"/>
      <c r="M261" s="10"/>
      <c r="N261" s="32"/>
      <c r="O261" s="10"/>
      <c r="P261" s="32"/>
      <c r="Q261" s="10"/>
      <c r="R261" s="32"/>
      <c r="S261" s="10"/>
      <c r="T261" s="32"/>
      <c r="U261" s="10"/>
      <c r="V261" s="32"/>
      <c r="W261" s="10"/>
      <c r="X261" s="32"/>
      <c r="Y261" s="10"/>
      <c r="Z261" s="32"/>
      <c r="AA261" s="10"/>
      <c r="AB261" s="32"/>
      <c r="AC261" s="10"/>
      <c r="AD261" s="32"/>
      <c r="AE261" s="10"/>
      <c r="AF261" s="32"/>
      <c r="AG261" s="10"/>
      <c r="AH261" s="32"/>
      <c r="AI261" s="10"/>
      <c r="AJ261" s="32"/>
      <c r="AK261" s="10"/>
      <c r="AL261" s="32"/>
      <c r="AM261" s="10"/>
      <c r="AN261" s="32"/>
      <c r="AO261" s="10"/>
      <c r="AP261" s="242"/>
      <c r="AQ261" s="10"/>
      <c r="AR261" s="32"/>
      <c r="AS261" s="10"/>
      <c r="AT261" s="242"/>
      <c r="AU261" s="10"/>
      <c r="AV261" s="242"/>
      <c r="AW261" s="7"/>
      <c r="AX261" s="247"/>
      <c r="AY261" s="10"/>
      <c r="AZ261" s="242"/>
      <c r="BA261" s="7"/>
      <c r="BB261" s="247"/>
      <c r="BC261" s="7"/>
      <c r="BD261" s="247"/>
      <c r="BE261" s="7"/>
      <c r="BF261" s="8"/>
      <c r="BG261" s="7"/>
      <c r="BH261" s="8"/>
      <c r="BJ261" s="41"/>
      <c r="BK261" s="41">
        <f t="shared" si="22"/>
        <v>0</v>
      </c>
      <c r="BL261">
        <f t="shared" si="24"/>
        <v>0</v>
      </c>
    </row>
    <row r="262" spans="1:66" x14ac:dyDescent="0.25">
      <c r="A262">
        <f t="shared" si="23"/>
        <v>209</v>
      </c>
      <c r="B262" s="6"/>
      <c r="C262" s="10"/>
      <c r="D262" s="32"/>
      <c r="E262" s="10"/>
      <c r="F262" s="32"/>
      <c r="G262" s="10"/>
      <c r="H262" s="32"/>
      <c r="I262" s="10"/>
      <c r="J262" s="32"/>
      <c r="K262" s="10"/>
      <c r="L262" s="32"/>
      <c r="M262" s="10"/>
      <c r="N262" s="32"/>
      <c r="O262" s="10"/>
      <c r="P262" s="32"/>
      <c r="Q262" s="10"/>
      <c r="R262" s="32"/>
      <c r="S262" s="10"/>
      <c r="T262" s="32"/>
      <c r="U262" s="10"/>
      <c r="V262" s="32"/>
      <c r="W262" s="10"/>
      <c r="X262" s="32"/>
      <c r="Y262" s="10"/>
      <c r="Z262" s="32"/>
      <c r="AA262" s="10"/>
      <c r="AB262" s="32"/>
      <c r="AC262" s="10"/>
      <c r="AD262" s="32"/>
      <c r="AE262" s="10"/>
      <c r="AF262" s="32"/>
      <c r="AG262" s="10"/>
      <c r="AH262" s="32"/>
      <c r="AI262" s="10"/>
      <c r="AJ262" s="32"/>
      <c r="AK262" s="10"/>
      <c r="AL262" s="32"/>
      <c r="AM262" s="10"/>
      <c r="AN262" s="32"/>
      <c r="AO262" s="10"/>
      <c r="AP262" s="242"/>
      <c r="AQ262" s="10"/>
      <c r="AR262" s="32"/>
      <c r="AS262" s="10"/>
      <c r="AT262" s="242"/>
      <c r="AU262" s="10"/>
      <c r="AV262" s="242"/>
      <c r="AW262" s="7"/>
      <c r="AX262" s="247"/>
      <c r="AY262" s="10"/>
      <c r="AZ262" s="242"/>
      <c r="BA262" s="7"/>
      <c r="BB262" s="247"/>
      <c r="BC262" s="7"/>
      <c r="BD262" s="247"/>
      <c r="BE262" s="7"/>
      <c r="BF262" s="8"/>
      <c r="BG262" s="7"/>
      <c r="BH262" s="8"/>
      <c r="BJ262" s="41"/>
      <c r="BK262" s="41">
        <f t="shared" ref="BK262:BK325" si="25">+AI262+AE262+Y262+W262+U262+S262+Q262+O262+M262+I262+G262+E262+C262+AG262+K262+BG262+BN262+AA262+AC262+AK262+AM262+AO262+AW262+BE262+BC262+BA262+AY262+AU262+AS262+AQ262</f>
        <v>0</v>
      </c>
      <c r="BL262">
        <f t="shared" si="24"/>
        <v>0</v>
      </c>
    </row>
    <row r="263" spans="1:66" x14ac:dyDescent="0.25">
      <c r="A263">
        <f t="shared" si="23"/>
        <v>210</v>
      </c>
      <c r="B263" s="6"/>
      <c r="C263" s="10"/>
      <c r="D263" s="32"/>
      <c r="E263" s="10"/>
      <c r="F263" s="32"/>
      <c r="G263" s="10"/>
      <c r="H263" s="32"/>
      <c r="I263" s="10"/>
      <c r="J263" s="32"/>
      <c r="K263" s="94"/>
      <c r="L263" s="32"/>
      <c r="M263" s="10"/>
      <c r="N263" s="32"/>
      <c r="O263" s="10"/>
      <c r="P263" s="32"/>
      <c r="Q263" s="10"/>
      <c r="R263" s="32"/>
      <c r="S263" s="10"/>
      <c r="T263" s="32"/>
      <c r="U263" s="10"/>
      <c r="V263" s="32"/>
      <c r="W263" s="10"/>
      <c r="X263" s="32"/>
      <c r="Y263" s="10"/>
      <c r="Z263" s="32"/>
      <c r="AA263" s="10"/>
      <c r="AB263" s="32"/>
      <c r="AC263" s="10"/>
      <c r="AD263" s="32"/>
      <c r="AE263" s="10"/>
      <c r="AF263" s="32"/>
      <c r="AG263" s="10"/>
      <c r="AH263" s="32"/>
      <c r="AI263" s="10"/>
      <c r="AJ263" s="32"/>
      <c r="AK263" s="10"/>
      <c r="AL263" s="32"/>
      <c r="AM263" s="10"/>
      <c r="AN263" s="32"/>
      <c r="AO263" s="10"/>
      <c r="AP263" s="242"/>
      <c r="AQ263" s="10"/>
      <c r="AR263" s="32"/>
      <c r="AS263" s="10"/>
      <c r="AT263" s="242"/>
      <c r="AU263" s="10"/>
      <c r="AV263" s="242"/>
      <c r="AW263" s="7"/>
      <c r="AX263" s="247"/>
      <c r="AY263" s="10"/>
      <c r="AZ263" s="242"/>
      <c r="BA263" s="7"/>
      <c r="BB263" s="247"/>
      <c r="BC263" s="7"/>
      <c r="BD263" s="247"/>
      <c r="BE263" s="7"/>
      <c r="BF263" s="8"/>
      <c r="BG263" s="7"/>
      <c r="BH263" s="8"/>
      <c r="BJ263" s="41"/>
      <c r="BK263" s="41">
        <f t="shared" si="25"/>
        <v>0</v>
      </c>
      <c r="BL263">
        <f t="shared" si="24"/>
        <v>0</v>
      </c>
      <c r="BN263" s="39"/>
    </row>
    <row r="264" spans="1:66" x14ac:dyDescent="0.25">
      <c r="A264">
        <f t="shared" si="23"/>
        <v>211</v>
      </c>
      <c r="B264" s="6"/>
      <c r="C264" s="10"/>
      <c r="D264" s="32"/>
      <c r="E264" s="10"/>
      <c r="F264" s="32"/>
      <c r="G264" s="10"/>
      <c r="H264" s="32"/>
      <c r="I264" s="10"/>
      <c r="J264" s="32"/>
      <c r="K264" s="10"/>
      <c r="L264" s="32"/>
      <c r="M264" s="10"/>
      <c r="N264" s="32"/>
      <c r="O264" s="10"/>
      <c r="P264" s="32"/>
      <c r="Q264" s="10"/>
      <c r="R264" s="32"/>
      <c r="S264" s="10"/>
      <c r="T264" s="32"/>
      <c r="U264" s="10"/>
      <c r="V264" s="32"/>
      <c r="W264" s="10"/>
      <c r="X264" s="32"/>
      <c r="Y264" s="10"/>
      <c r="Z264" s="32"/>
      <c r="AA264" s="10"/>
      <c r="AB264" s="32"/>
      <c r="AC264" s="10"/>
      <c r="AD264" s="32"/>
      <c r="AE264" s="10"/>
      <c r="AF264" s="32"/>
      <c r="AG264" s="10"/>
      <c r="AH264" s="32"/>
      <c r="AI264" s="10"/>
      <c r="AJ264" s="32"/>
      <c r="AK264" s="10"/>
      <c r="AL264" s="32"/>
      <c r="AM264" s="10"/>
      <c r="AN264" s="32"/>
      <c r="AO264" s="10"/>
      <c r="AP264" s="242"/>
      <c r="AQ264" s="10"/>
      <c r="AR264" s="32"/>
      <c r="AS264" s="10"/>
      <c r="AT264" s="242"/>
      <c r="AU264" s="10"/>
      <c r="AV264" s="242"/>
      <c r="AW264" s="7"/>
      <c r="AX264" s="247"/>
      <c r="AY264" s="10"/>
      <c r="AZ264" s="242"/>
      <c r="BA264" s="7"/>
      <c r="BB264" s="247"/>
      <c r="BC264" s="7"/>
      <c r="BD264" s="247"/>
      <c r="BE264" s="7"/>
      <c r="BF264" s="8"/>
      <c r="BG264" s="7"/>
      <c r="BH264" s="8"/>
      <c r="BJ264" s="41"/>
      <c r="BK264" s="41">
        <f t="shared" si="25"/>
        <v>0</v>
      </c>
      <c r="BL264">
        <f t="shared" si="24"/>
        <v>0</v>
      </c>
    </row>
    <row r="265" spans="1:66" x14ac:dyDescent="0.25">
      <c r="A265">
        <f t="shared" si="23"/>
        <v>212</v>
      </c>
      <c r="B265" s="6"/>
      <c r="C265" s="10"/>
      <c r="D265" s="32"/>
      <c r="E265" s="10"/>
      <c r="F265" s="32"/>
      <c r="G265" s="10"/>
      <c r="H265" s="32"/>
      <c r="I265" s="10"/>
      <c r="J265" s="32"/>
      <c r="K265" s="94"/>
      <c r="L265" s="32"/>
      <c r="M265" s="10"/>
      <c r="N265" s="32"/>
      <c r="O265" s="10"/>
      <c r="P265" s="32"/>
      <c r="Q265" s="10"/>
      <c r="R265" s="32"/>
      <c r="S265" s="10"/>
      <c r="T265" s="32"/>
      <c r="U265" s="10"/>
      <c r="V265" s="32"/>
      <c r="W265" s="10"/>
      <c r="X265" s="32"/>
      <c r="Y265" s="10"/>
      <c r="Z265" s="32"/>
      <c r="AA265" s="10"/>
      <c r="AB265" s="32"/>
      <c r="AC265" s="10"/>
      <c r="AD265" s="32"/>
      <c r="AE265" s="10"/>
      <c r="AF265" s="32"/>
      <c r="AG265" s="10"/>
      <c r="AH265" s="32"/>
      <c r="AI265" s="10"/>
      <c r="AJ265" s="32"/>
      <c r="AK265" s="10"/>
      <c r="AL265" s="32"/>
      <c r="AM265" s="10"/>
      <c r="AN265" s="32"/>
      <c r="AO265" s="10"/>
      <c r="AP265" s="242"/>
      <c r="AQ265" s="10"/>
      <c r="AR265" s="32"/>
      <c r="AS265" s="10"/>
      <c r="AT265" s="242"/>
      <c r="AU265" s="10"/>
      <c r="AV265" s="242"/>
      <c r="AW265" s="7"/>
      <c r="AX265" s="247"/>
      <c r="AY265" s="10"/>
      <c r="AZ265" s="242"/>
      <c r="BA265" s="7"/>
      <c r="BB265" s="247"/>
      <c r="BC265" s="7"/>
      <c r="BD265" s="247"/>
      <c r="BE265" s="7"/>
      <c r="BF265" s="8"/>
      <c r="BG265" s="7"/>
      <c r="BH265" s="8"/>
      <c r="BJ265" s="41"/>
      <c r="BK265" s="41">
        <f t="shared" si="25"/>
        <v>0</v>
      </c>
      <c r="BL265">
        <f t="shared" si="24"/>
        <v>0</v>
      </c>
      <c r="BN265" s="39"/>
    </row>
    <row r="266" spans="1:66" x14ac:dyDescent="0.25">
      <c r="A266">
        <f t="shared" si="23"/>
        <v>213</v>
      </c>
      <c r="B266" s="6"/>
      <c r="C266" s="10"/>
      <c r="D266" s="32"/>
      <c r="E266" s="10"/>
      <c r="F266" s="32"/>
      <c r="G266" s="10"/>
      <c r="H266" s="32"/>
      <c r="I266" s="10"/>
      <c r="J266" s="32"/>
      <c r="K266" s="10"/>
      <c r="L266" s="32"/>
      <c r="M266" s="10"/>
      <c r="N266" s="32"/>
      <c r="O266" s="10"/>
      <c r="P266" s="32"/>
      <c r="Q266" s="10"/>
      <c r="R266" s="32"/>
      <c r="S266" s="10"/>
      <c r="T266" s="32"/>
      <c r="U266" s="10"/>
      <c r="V266" s="32"/>
      <c r="W266" s="10"/>
      <c r="X266" s="32"/>
      <c r="Y266" s="10"/>
      <c r="Z266" s="32"/>
      <c r="AA266" s="10"/>
      <c r="AB266" s="32"/>
      <c r="AC266" s="10"/>
      <c r="AD266" s="32"/>
      <c r="AE266" s="10"/>
      <c r="AF266" s="32"/>
      <c r="AG266" s="10"/>
      <c r="AH266" s="32"/>
      <c r="AI266" s="10"/>
      <c r="AJ266" s="32"/>
      <c r="AK266" s="10"/>
      <c r="AL266" s="32"/>
      <c r="AM266" s="10"/>
      <c r="AN266" s="32"/>
      <c r="AO266" s="10"/>
      <c r="AP266" s="242"/>
      <c r="AQ266" s="10"/>
      <c r="AR266" s="32"/>
      <c r="AS266" s="10"/>
      <c r="AT266" s="242"/>
      <c r="AU266" s="10"/>
      <c r="AV266" s="242"/>
      <c r="AW266" s="7"/>
      <c r="AX266" s="247"/>
      <c r="AY266" s="10"/>
      <c r="AZ266" s="242"/>
      <c r="BA266" s="7"/>
      <c r="BB266" s="247"/>
      <c r="BC266" s="7"/>
      <c r="BD266" s="247"/>
      <c r="BE266" s="7"/>
      <c r="BF266" s="8"/>
      <c r="BG266" s="7"/>
      <c r="BH266" s="8"/>
      <c r="BJ266" s="41"/>
      <c r="BK266" s="41">
        <f t="shared" si="25"/>
        <v>0</v>
      </c>
      <c r="BL266">
        <f t="shared" si="24"/>
        <v>0</v>
      </c>
    </row>
    <row r="267" spans="1:66" x14ac:dyDescent="0.25">
      <c r="A267">
        <f t="shared" si="23"/>
        <v>214</v>
      </c>
      <c r="B267" s="6"/>
      <c r="C267" s="10"/>
      <c r="D267" s="32"/>
      <c r="E267" s="10"/>
      <c r="F267" s="32"/>
      <c r="G267" s="10"/>
      <c r="H267" s="32"/>
      <c r="I267" s="10"/>
      <c r="J267" s="32"/>
      <c r="K267" s="10"/>
      <c r="L267" s="32"/>
      <c r="M267" s="10"/>
      <c r="N267" s="32"/>
      <c r="O267" s="10"/>
      <c r="P267" s="32"/>
      <c r="Q267" s="10"/>
      <c r="R267" s="32"/>
      <c r="S267" s="10"/>
      <c r="T267" s="32"/>
      <c r="U267" s="10"/>
      <c r="V267" s="32"/>
      <c r="W267" s="10"/>
      <c r="X267" s="32"/>
      <c r="Y267" s="10"/>
      <c r="Z267" s="32"/>
      <c r="AA267" s="10"/>
      <c r="AB267" s="32"/>
      <c r="AC267" s="10"/>
      <c r="AD267" s="32"/>
      <c r="AE267" s="10"/>
      <c r="AF267" s="32"/>
      <c r="AG267" s="10"/>
      <c r="AH267" s="32"/>
      <c r="AI267" s="10"/>
      <c r="AJ267" s="32"/>
      <c r="AK267" s="10"/>
      <c r="AL267" s="32"/>
      <c r="AM267" s="10"/>
      <c r="AN267" s="32"/>
      <c r="AO267" s="10"/>
      <c r="AP267" s="242"/>
      <c r="AQ267" s="10"/>
      <c r="AR267" s="32"/>
      <c r="AS267" s="10"/>
      <c r="AT267" s="242"/>
      <c r="AU267" s="10"/>
      <c r="AV267" s="242"/>
      <c r="AW267" s="7"/>
      <c r="AX267" s="247"/>
      <c r="AY267" s="10"/>
      <c r="AZ267" s="242"/>
      <c r="BA267" s="7"/>
      <c r="BB267" s="247"/>
      <c r="BC267" s="7"/>
      <c r="BD267" s="247"/>
      <c r="BE267" s="7"/>
      <c r="BF267" s="8"/>
      <c r="BG267" s="7"/>
      <c r="BH267" s="8"/>
      <c r="BJ267" s="41"/>
      <c r="BK267" s="41">
        <f t="shared" si="25"/>
        <v>0</v>
      </c>
      <c r="BL267">
        <f t="shared" si="24"/>
        <v>0</v>
      </c>
    </row>
    <row r="268" spans="1:66" x14ac:dyDescent="0.25">
      <c r="A268">
        <f t="shared" si="23"/>
        <v>215</v>
      </c>
      <c r="B268" s="6"/>
      <c r="C268" s="10"/>
      <c r="D268" s="32"/>
      <c r="E268" s="10"/>
      <c r="F268" s="32"/>
      <c r="G268" s="10"/>
      <c r="H268" s="32"/>
      <c r="I268" s="10"/>
      <c r="J268" s="32"/>
      <c r="K268" s="10"/>
      <c r="L268" s="32"/>
      <c r="M268" s="10"/>
      <c r="N268" s="32"/>
      <c r="O268" s="10"/>
      <c r="P268" s="32"/>
      <c r="Q268" s="10"/>
      <c r="R268" s="32"/>
      <c r="S268" s="10"/>
      <c r="T268" s="32"/>
      <c r="U268" s="10"/>
      <c r="V268" s="32"/>
      <c r="W268" s="10"/>
      <c r="X268" s="32"/>
      <c r="Y268" s="10"/>
      <c r="Z268" s="32"/>
      <c r="AA268" s="10"/>
      <c r="AB268" s="32"/>
      <c r="AC268" s="10"/>
      <c r="AD268" s="32"/>
      <c r="AE268" s="10"/>
      <c r="AF268" s="32"/>
      <c r="AG268" s="10"/>
      <c r="AH268" s="32"/>
      <c r="AI268" s="10"/>
      <c r="AJ268" s="32"/>
      <c r="AK268" s="10"/>
      <c r="AL268" s="32"/>
      <c r="AM268" s="10"/>
      <c r="AN268" s="32"/>
      <c r="AO268" s="10"/>
      <c r="AP268" s="242"/>
      <c r="AQ268" s="10"/>
      <c r="AR268" s="32"/>
      <c r="AS268" s="10"/>
      <c r="AT268" s="242"/>
      <c r="AU268" s="10"/>
      <c r="AV268" s="242"/>
      <c r="AW268" s="7"/>
      <c r="AX268" s="247"/>
      <c r="AY268" s="10"/>
      <c r="AZ268" s="242"/>
      <c r="BA268" s="7"/>
      <c r="BB268" s="247"/>
      <c r="BC268" s="7"/>
      <c r="BD268" s="247"/>
      <c r="BE268" s="7"/>
      <c r="BF268" s="8"/>
      <c r="BG268" s="7"/>
      <c r="BH268" s="8"/>
      <c r="BJ268" s="41"/>
      <c r="BK268" s="41">
        <f t="shared" si="25"/>
        <v>0</v>
      </c>
      <c r="BL268">
        <f t="shared" si="24"/>
        <v>0</v>
      </c>
    </row>
    <row r="269" spans="1:66" x14ac:dyDescent="0.25">
      <c r="A269">
        <f t="shared" si="23"/>
        <v>216</v>
      </c>
      <c r="B269" s="6"/>
      <c r="C269" s="10"/>
      <c r="D269" s="32"/>
      <c r="E269" s="10"/>
      <c r="F269" s="32"/>
      <c r="G269" s="10"/>
      <c r="H269" s="32"/>
      <c r="I269" s="10"/>
      <c r="J269" s="32"/>
      <c r="K269" s="10"/>
      <c r="L269" s="32"/>
      <c r="M269" s="10"/>
      <c r="N269" s="32"/>
      <c r="O269" s="10"/>
      <c r="P269" s="32"/>
      <c r="Q269" s="10"/>
      <c r="R269" s="32"/>
      <c r="S269" s="10"/>
      <c r="T269" s="32"/>
      <c r="U269" s="10"/>
      <c r="V269" s="32"/>
      <c r="W269" s="10"/>
      <c r="X269" s="32"/>
      <c r="Y269" s="10"/>
      <c r="Z269" s="32"/>
      <c r="AA269" s="10"/>
      <c r="AB269" s="32"/>
      <c r="AC269" s="10"/>
      <c r="AD269" s="32"/>
      <c r="AE269" s="10"/>
      <c r="AF269" s="32"/>
      <c r="AG269" s="10"/>
      <c r="AH269" s="32"/>
      <c r="AI269" s="10"/>
      <c r="AJ269" s="32"/>
      <c r="AK269" s="10"/>
      <c r="AL269" s="32"/>
      <c r="AM269" s="10"/>
      <c r="AN269" s="32"/>
      <c r="AO269" s="10"/>
      <c r="AP269" s="242"/>
      <c r="AQ269" s="10"/>
      <c r="AR269" s="32"/>
      <c r="AS269" s="10"/>
      <c r="AT269" s="242"/>
      <c r="AU269" s="10"/>
      <c r="AV269" s="242"/>
      <c r="AW269" s="7"/>
      <c r="AX269" s="247"/>
      <c r="AY269" s="10"/>
      <c r="AZ269" s="242"/>
      <c r="BA269" s="7"/>
      <c r="BB269" s="247"/>
      <c r="BC269" s="7"/>
      <c r="BD269" s="247"/>
      <c r="BE269" s="7"/>
      <c r="BF269" s="8"/>
      <c r="BG269" s="7"/>
      <c r="BH269" s="8"/>
      <c r="BJ269" s="41"/>
      <c r="BK269" s="41">
        <f t="shared" si="25"/>
        <v>0</v>
      </c>
      <c r="BL269">
        <f t="shared" si="24"/>
        <v>0</v>
      </c>
      <c r="BN269" s="39"/>
    </row>
    <row r="270" spans="1:66" x14ac:dyDescent="0.25">
      <c r="A270">
        <f t="shared" si="23"/>
        <v>217</v>
      </c>
      <c r="B270" s="6"/>
      <c r="C270" s="10"/>
      <c r="D270" s="32"/>
      <c r="E270" s="10"/>
      <c r="F270" s="32"/>
      <c r="G270" s="10"/>
      <c r="H270" s="32"/>
      <c r="I270" s="10"/>
      <c r="J270" s="32"/>
      <c r="K270" s="94"/>
      <c r="L270" s="32"/>
      <c r="M270" s="10"/>
      <c r="N270" s="32"/>
      <c r="O270" s="10"/>
      <c r="P270" s="32"/>
      <c r="Q270" s="10"/>
      <c r="R270" s="32"/>
      <c r="S270" s="10"/>
      <c r="T270" s="32"/>
      <c r="U270" s="10"/>
      <c r="V270" s="32"/>
      <c r="W270" s="10"/>
      <c r="X270" s="32"/>
      <c r="Y270" s="10"/>
      <c r="Z270" s="32"/>
      <c r="AA270" s="10"/>
      <c r="AB270" s="32"/>
      <c r="AC270" s="10"/>
      <c r="AD270" s="32"/>
      <c r="AE270" s="10"/>
      <c r="AF270" s="32"/>
      <c r="AG270" s="10"/>
      <c r="AH270" s="32"/>
      <c r="AI270" s="10"/>
      <c r="AJ270" s="32"/>
      <c r="AK270" s="10"/>
      <c r="AL270" s="32"/>
      <c r="AM270" s="10"/>
      <c r="AN270" s="32"/>
      <c r="AO270" s="10"/>
      <c r="AP270" s="242"/>
      <c r="AQ270" s="10"/>
      <c r="AR270" s="32"/>
      <c r="AS270" s="10"/>
      <c r="AT270" s="242"/>
      <c r="AU270" s="10"/>
      <c r="AV270" s="242"/>
      <c r="AW270" s="7"/>
      <c r="AX270" s="247"/>
      <c r="AY270" s="10"/>
      <c r="AZ270" s="242"/>
      <c r="BA270" s="7"/>
      <c r="BB270" s="247"/>
      <c r="BC270" s="7"/>
      <c r="BD270" s="247"/>
      <c r="BE270" s="7"/>
      <c r="BF270" s="8"/>
      <c r="BG270" s="7"/>
      <c r="BH270" s="8"/>
      <c r="BJ270" s="41"/>
      <c r="BK270" s="41">
        <f t="shared" si="25"/>
        <v>0</v>
      </c>
      <c r="BL270">
        <f t="shared" si="24"/>
        <v>0</v>
      </c>
      <c r="BN270" s="39"/>
    </row>
    <row r="271" spans="1:66" x14ac:dyDescent="0.25">
      <c r="A271">
        <f t="shared" si="23"/>
        <v>218</v>
      </c>
      <c r="B271" s="6"/>
      <c r="C271" s="10"/>
      <c r="D271" s="32"/>
      <c r="E271" s="10"/>
      <c r="F271" s="32"/>
      <c r="G271" s="10"/>
      <c r="H271" s="32"/>
      <c r="I271" s="10"/>
      <c r="J271" s="32"/>
      <c r="K271" s="10"/>
      <c r="L271" s="32"/>
      <c r="M271" s="10"/>
      <c r="N271" s="32"/>
      <c r="O271" s="10"/>
      <c r="P271" s="32"/>
      <c r="Q271" s="10"/>
      <c r="R271" s="32"/>
      <c r="S271" s="10"/>
      <c r="T271" s="32"/>
      <c r="U271" s="10"/>
      <c r="V271" s="32"/>
      <c r="W271" s="10"/>
      <c r="X271" s="32"/>
      <c r="Y271" s="10"/>
      <c r="Z271" s="32"/>
      <c r="AA271" s="10"/>
      <c r="AB271" s="32"/>
      <c r="AC271" s="10"/>
      <c r="AD271" s="32"/>
      <c r="AE271" s="10"/>
      <c r="AF271" s="32"/>
      <c r="AG271" s="10"/>
      <c r="AH271" s="32"/>
      <c r="AI271" s="10"/>
      <c r="AJ271" s="32"/>
      <c r="AK271" s="10"/>
      <c r="AL271" s="32"/>
      <c r="AM271" s="10"/>
      <c r="AN271" s="32"/>
      <c r="AO271" s="10"/>
      <c r="AP271" s="242"/>
      <c r="AQ271" s="10"/>
      <c r="AR271" s="32"/>
      <c r="AS271" s="10"/>
      <c r="AT271" s="242"/>
      <c r="AU271" s="10"/>
      <c r="AV271" s="242"/>
      <c r="AW271" s="7"/>
      <c r="AX271" s="247"/>
      <c r="AY271" s="10"/>
      <c r="AZ271" s="242"/>
      <c r="BA271" s="7"/>
      <c r="BB271" s="247"/>
      <c r="BC271" s="7"/>
      <c r="BD271" s="247"/>
      <c r="BE271" s="7"/>
      <c r="BF271" s="8"/>
      <c r="BG271" s="7"/>
      <c r="BH271" s="8"/>
      <c r="BJ271" s="41"/>
      <c r="BK271" s="41">
        <f t="shared" si="25"/>
        <v>0</v>
      </c>
      <c r="BL271">
        <f t="shared" si="24"/>
        <v>0</v>
      </c>
    </row>
    <row r="272" spans="1:66" x14ac:dyDescent="0.25">
      <c r="A272">
        <f t="shared" si="23"/>
        <v>219</v>
      </c>
      <c r="B272" s="6"/>
      <c r="C272" s="10"/>
      <c r="D272" s="32"/>
      <c r="E272" s="10"/>
      <c r="F272" s="32"/>
      <c r="G272" s="10"/>
      <c r="H272" s="32"/>
      <c r="I272" s="10"/>
      <c r="J272" s="32"/>
      <c r="K272" s="94"/>
      <c r="L272" s="32"/>
      <c r="M272" s="10"/>
      <c r="N272" s="32"/>
      <c r="O272" s="10"/>
      <c r="P272" s="32"/>
      <c r="Q272" s="10"/>
      <c r="R272" s="32"/>
      <c r="S272" s="10"/>
      <c r="T272" s="32"/>
      <c r="U272" s="10"/>
      <c r="V272" s="32"/>
      <c r="W272" s="10"/>
      <c r="X272" s="32"/>
      <c r="Y272" s="10"/>
      <c r="Z272" s="32"/>
      <c r="AA272" s="10"/>
      <c r="AB272" s="32"/>
      <c r="AC272" s="10"/>
      <c r="AD272" s="32"/>
      <c r="AE272" s="10"/>
      <c r="AF272" s="32"/>
      <c r="AG272" s="10"/>
      <c r="AH272" s="32"/>
      <c r="AI272" s="10"/>
      <c r="AJ272" s="32"/>
      <c r="AK272" s="10"/>
      <c r="AL272" s="32"/>
      <c r="AM272" s="10"/>
      <c r="AN272" s="32"/>
      <c r="AO272" s="10"/>
      <c r="AP272" s="242"/>
      <c r="AQ272" s="10"/>
      <c r="AR272" s="32"/>
      <c r="AS272" s="10"/>
      <c r="AT272" s="242"/>
      <c r="AU272" s="10"/>
      <c r="AV272" s="242"/>
      <c r="AW272" s="7"/>
      <c r="AX272" s="247"/>
      <c r="AY272" s="10"/>
      <c r="AZ272" s="242"/>
      <c r="BA272" s="7"/>
      <c r="BB272" s="247"/>
      <c r="BC272" s="7"/>
      <c r="BD272" s="247"/>
      <c r="BE272" s="7"/>
      <c r="BF272" s="8"/>
      <c r="BG272" s="7"/>
      <c r="BH272" s="8"/>
      <c r="BJ272" s="41"/>
      <c r="BK272" s="41">
        <f t="shared" si="25"/>
        <v>0</v>
      </c>
      <c r="BL272">
        <f t="shared" si="24"/>
        <v>0</v>
      </c>
      <c r="BN272" s="39"/>
    </row>
    <row r="273" spans="1:66" x14ac:dyDescent="0.25">
      <c r="A273">
        <f t="shared" si="23"/>
        <v>220</v>
      </c>
      <c r="B273" s="6"/>
      <c r="C273" s="10"/>
      <c r="D273" s="32"/>
      <c r="E273" s="10"/>
      <c r="F273" s="32"/>
      <c r="G273" s="10"/>
      <c r="H273" s="32"/>
      <c r="I273" s="10"/>
      <c r="J273" s="32"/>
      <c r="K273" s="10"/>
      <c r="L273" s="32"/>
      <c r="M273" s="10"/>
      <c r="N273" s="32"/>
      <c r="O273" s="10"/>
      <c r="P273" s="32"/>
      <c r="Q273" s="10"/>
      <c r="R273" s="32"/>
      <c r="S273" s="10"/>
      <c r="T273" s="32"/>
      <c r="U273" s="10"/>
      <c r="V273" s="32"/>
      <c r="W273" s="10"/>
      <c r="X273" s="32"/>
      <c r="Y273" s="10"/>
      <c r="Z273" s="32"/>
      <c r="AA273" s="10"/>
      <c r="AB273" s="32"/>
      <c r="AC273" s="10"/>
      <c r="AD273" s="32"/>
      <c r="AE273" s="10"/>
      <c r="AF273" s="32"/>
      <c r="AG273" s="10"/>
      <c r="AH273" s="32"/>
      <c r="AI273" s="10"/>
      <c r="AJ273" s="32"/>
      <c r="AK273" s="10"/>
      <c r="AL273" s="32"/>
      <c r="AM273" s="10"/>
      <c r="AN273" s="32"/>
      <c r="AO273" s="10"/>
      <c r="AP273" s="242"/>
      <c r="AQ273" s="10"/>
      <c r="AR273" s="32"/>
      <c r="AS273" s="10"/>
      <c r="AT273" s="242"/>
      <c r="AU273" s="10"/>
      <c r="AV273" s="242"/>
      <c r="AW273" s="7"/>
      <c r="AX273" s="247"/>
      <c r="AY273" s="10"/>
      <c r="AZ273" s="242"/>
      <c r="BA273" s="7"/>
      <c r="BB273" s="247"/>
      <c r="BC273" s="7"/>
      <c r="BD273" s="247"/>
      <c r="BE273" s="7"/>
      <c r="BF273" s="8"/>
      <c r="BG273" s="7"/>
      <c r="BH273" s="8"/>
      <c r="BJ273" s="41"/>
      <c r="BK273" s="41">
        <f t="shared" si="25"/>
        <v>0</v>
      </c>
      <c r="BL273">
        <f t="shared" si="24"/>
        <v>0</v>
      </c>
    </row>
    <row r="274" spans="1:66" x14ac:dyDescent="0.25">
      <c r="A274">
        <f t="shared" si="23"/>
        <v>221</v>
      </c>
      <c r="B274" s="6"/>
      <c r="C274" s="10"/>
      <c r="D274" s="32"/>
      <c r="E274" s="10"/>
      <c r="F274" s="32"/>
      <c r="G274" s="10"/>
      <c r="H274" s="32"/>
      <c r="I274" s="10"/>
      <c r="J274" s="32"/>
      <c r="K274" s="10"/>
      <c r="L274" s="32"/>
      <c r="M274" s="10"/>
      <c r="N274" s="32"/>
      <c r="O274" s="10"/>
      <c r="P274" s="32"/>
      <c r="Q274" s="10"/>
      <c r="R274" s="32"/>
      <c r="S274" s="10"/>
      <c r="T274" s="32"/>
      <c r="U274" s="10"/>
      <c r="V274" s="32"/>
      <c r="W274" s="10"/>
      <c r="X274" s="32"/>
      <c r="Y274" s="10"/>
      <c r="Z274" s="32"/>
      <c r="AA274" s="10"/>
      <c r="AB274" s="32"/>
      <c r="AC274" s="10"/>
      <c r="AD274" s="32"/>
      <c r="AE274" s="10"/>
      <c r="AF274" s="32"/>
      <c r="AG274" s="10"/>
      <c r="AH274" s="32"/>
      <c r="AI274" s="10"/>
      <c r="AJ274" s="32"/>
      <c r="AK274" s="10"/>
      <c r="AL274" s="32"/>
      <c r="AM274" s="10"/>
      <c r="AN274" s="32"/>
      <c r="AO274" s="10"/>
      <c r="AP274" s="242"/>
      <c r="AQ274" s="10"/>
      <c r="AR274" s="32"/>
      <c r="AS274" s="10"/>
      <c r="AT274" s="242"/>
      <c r="AU274" s="10"/>
      <c r="AV274" s="242"/>
      <c r="AW274" s="7"/>
      <c r="AX274" s="247"/>
      <c r="AY274" s="10"/>
      <c r="AZ274" s="242"/>
      <c r="BA274" s="7"/>
      <c r="BB274" s="247"/>
      <c r="BC274" s="7"/>
      <c r="BD274" s="247"/>
      <c r="BE274" s="7"/>
      <c r="BF274" s="8"/>
      <c r="BG274" s="7"/>
      <c r="BH274" s="8"/>
      <c r="BJ274" s="41"/>
      <c r="BK274" s="41">
        <f t="shared" si="25"/>
        <v>0</v>
      </c>
      <c r="BL274">
        <f t="shared" si="24"/>
        <v>0</v>
      </c>
    </row>
    <row r="275" spans="1:66" x14ac:dyDescent="0.25">
      <c r="A275">
        <f t="shared" si="23"/>
        <v>222</v>
      </c>
      <c r="B275" s="6"/>
      <c r="C275" s="10"/>
      <c r="D275" s="32"/>
      <c r="E275" s="10"/>
      <c r="F275" s="32"/>
      <c r="G275" s="10"/>
      <c r="H275" s="32"/>
      <c r="I275" s="10"/>
      <c r="J275" s="32"/>
      <c r="K275" s="10"/>
      <c r="L275" s="32"/>
      <c r="M275" s="10"/>
      <c r="N275" s="32"/>
      <c r="O275" s="10"/>
      <c r="P275" s="32"/>
      <c r="Q275" s="10"/>
      <c r="R275" s="32"/>
      <c r="S275" s="10"/>
      <c r="T275" s="32"/>
      <c r="U275" s="10"/>
      <c r="V275" s="32"/>
      <c r="W275" s="10"/>
      <c r="X275" s="32"/>
      <c r="Y275" s="10"/>
      <c r="Z275" s="32"/>
      <c r="AA275" s="10"/>
      <c r="AB275" s="32"/>
      <c r="AC275" s="10"/>
      <c r="AD275" s="32"/>
      <c r="AE275" s="10"/>
      <c r="AF275" s="32"/>
      <c r="AG275" s="10"/>
      <c r="AH275" s="32"/>
      <c r="AI275" s="10"/>
      <c r="AJ275" s="32"/>
      <c r="AK275" s="10"/>
      <c r="AL275" s="32"/>
      <c r="AM275" s="10"/>
      <c r="AN275" s="32"/>
      <c r="AO275" s="10"/>
      <c r="AP275" s="242"/>
      <c r="AQ275" s="10"/>
      <c r="AR275" s="32"/>
      <c r="AS275" s="10"/>
      <c r="AT275" s="242"/>
      <c r="AU275" s="10"/>
      <c r="AV275" s="242"/>
      <c r="AW275" s="7"/>
      <c r="AX275" s="247"/>
      <c r="AY275" s="10"/>
      <c r="AZ275" s="242"/>
      <c r="BA275" s="7"/>
      <c r="BB275" s="247"/>
      <c r="BC275" s="7"/>
      <c r="BD275" s="247"/>
      <c r="BE275" s="7"/>
      <c r="BF275" s="8"/>
      <c r="BG275" s="7"/>
      <c r="BH275" s="8"/>
      <c r="BJ275" s="41"/>
      <c r="BK275" s="41">
        <f t="shared" si="25"/>
        <v>0</v>
      </c>
      <c r="BL275">
        <f t="shared" si="24"/>
        <v>0</v>
      </c>
    </row>
    <row r="276" spans="1:66" x14ac:dyDescent="0.25">
      <c r="A276">
        <f t="shared" si="23"/>
        <v>223</v>
      </c>
      <c r="B276" s="6"/>
      <c r="C276" s="10"/>
      <c r="D276" s="32"/>
      <c r="E276" s="10"/>
      <c r="F276" s="32"/>
      <c r="G276" s="10"/>
      <c r="H276" s="32"/>
      <c r="I276" s="10"/>
      <c r="J276" s="32"/>
      <c r="K276" s="10"/>
      <c r="L276" s="32"/>
      <c r="M276" s="10"/>
      <c r="N276" s="32"/>
      <c r="O276" s="10"/>
      <c r="P276" s="32"/>
      <c r="Q276" s="10"/>
      <c r="R276" s="32"/>
      <c r="S276" s="10"/>
      <c r="T276" s="32"/>
      <c r="U276" s="10"/>
      <c r="V276" s="32"/>
      <c r="W276" s="10"/>
      <c r="X276" s="32"/>
      <c r="Y276" s="10"/>
      <c r="Z276" s="32"/>
      <c r="AA276" s="10"/>
      <c r="AB276" s="32"/>
      <c r="AC276" s="10"/>
      <c r="AD276" s="32"/>
      <c r="AE276" s="10"/>
      <c r="AF276" s="32"/>
      <c r="AG276" s="10"/>
      <c r="AH276" s="32"/>
      <c r="AI276" s="10"/>
      <c r="AJ276" s="32"/>
      <c r="AK276" s="10"/>
      <c r="AL276" s="32"/>
      <c r="AM276" s="10"/>
      <c r="AN276" s="32"/>
      <c r="AO276" s="10"/>
      <c r="AP276" s="242"/>
      <c r="AQ276" s="10"/>
      <c r="AR276" s="32"/>
      <c r="AS276" s="10"/>
      <c r="AT276" s="242"/>
      <c r="AU276" s="10"/>
      <c r="AV276" s="242"/>
      <c r="AW276" s="7"/>
      <c r="AX276" s="247"/>
      <c r="AY276" s="10"/>
      <c r="AZ276" s="242"/>
      <c r="BA276" s="7"/>
      <c r="BB276" s="247"/>
      <c r="BC276" s="7"/>
      <c r="BD276" s="247"/>
      <c r="BE276" s="7"/>
      <c r="BF276" s="8"/>
      <c r="BG276" s="7"/>
      <c r="BH276" s="8"/>
      <c r="BJ276" s="41"/>
      <c r="BK276" s="41">
        <f t="shared" si="25"/>
        <v>0</v>
      </c>
      <c r="BL276">
        <f t="shared" si="24"/>
        <v>0</v>
      </c>
    </row>
    <row r="277" spans="1:66" x14ac:dyDescent="0.25">
      <c r="A277">
        <f t="shared" si="23"/>
        <v>224</v>
      </c>
      <c r="B277" s="6"/>
      <c r="C277" s="10"/>
      <c r="D277" s="32"/>
      <c r="E277" s="10"/>
      <c r="F277" s="32"/>
      <c r="G277" s="10"/>
      <c r="H277" s="32"/>
      <c r="I277" s="10"/>
      <c r="J277" s="32"/>
      <c r="K277" s="10"/>
      <c r="L277" s="32"/>
      <c r="M277" s="10"/>
      <c r="N277" s="32"/>
      <c r="O277" s="10"/>
      <c r="P277" s="32"/>
      <c r="Q277" s="10"/>
      <c r="R277" s="32"/>
      <c r="S277" s="10"/>
      <c r="T277" s="32"/>
      <c r="U277" s="10"/>
      <c r="V277" s="32"/>
      <c r="W277" s="10"/>
      <c r="X277" s="32"/>
      <c r="Y277" s="10"/>
      <c r="Z277" s="32"/>
      <c r="AA277" s="10"/>
      <c r="AB277" s="32"/>
      <c r="AC277" s="10"/>
      <c r="AD277" s="32"/>
      <c r="AE277" s="10"/>
      <c r="AF277" s="32"/>
      <c r="AG277" s="10"/>
      <c r="AH277" s="32"/>
      <c r="AI277" s="10"/>
      <c r="AJ277" s="32"/>
      <c r="AK277" s="10"/>
      <c r="AL277" s="32"/>
      <c r="AM277" s="10"/>
      <c r="AN277" s="32"/>
      <c r="AO277" s="10"/>
      <c r="AP277" s="242"/>
      <c r="AQ277" s="10"/>
      <c r="AR277" s="32"/>
      <c r="AS277" s="10"/>
      <c r="AT277" s="242"/>
      <c r="AU277" s="10"/>
      <c r="AV277" s="242"/>
      <c r="AW277" s="7"/>
      <c r="AX277" s="247"/>
      <c r="AY277" s="10"/>
      <c r="AZ277" s="242"/>
      <c r="BA277" s="7"/>
      <c r="BB277" s="247"/>
      <c r="BC277" s="7"/>
      <c r="BD277" s="247"/>
      <c r="BE277" s="7"/>
      <c r="BF277" s="8"/>
      <c r="BG277" s="7"/>
      <c r="BH277" s="8"/>
      <c r="BJ277" s="41"/>
      <c r="BK277" s="41">
        <f t="shared" si="25"/>
        <v>0</v>
      </c>
      <c r="BL277">
        <f t="shared" si="24"/>
        <v>0</v>
      </c>
    </row>
    <row r="278" spans="1:66" x14ac:dyDescent="0.25">
      <c r="A278">
        <f t="shared" si="23"/>
        <v>225</v>
      </c>
      <c r="B278" s="6"/>
      <c r="C278" s="10"/>
      <c r="D278" s="32"/>
      <c r="E278" s="10"/>
      <c r="F278" s="32"/>
      <c r="G278" s="10"/>
      <c r="H278" s="32"/>
      <c r="I278" s="10"/>
      <c r="J278" s="32"/>
      <c r="K278" s="94"/>
      <c r="L278" s="32"/>
      <c r="M278" s="10"/>
      <c r="N278" s="32"/>
      <c r="O278" s="10"/>
      <c r="P278" s="32"/>
      <c r="Q278" s="10"/>
      <c r="R278" s="32"/>
      <c r="S278" s="10"/>
      <c r="T278" s="32"/>
      <c r="U278" s="10"/>
      <c r="V278" s="32"/>
      <c r="W278" s="10"/>
      <c r="X278" s="32"/>
      <c r="Y278" s="10"/>
      <c r="Z278" s="32"/>
      <c r="AA278" s="10"/>
      <c r="AB278" s="32"/>
      <c r="AC278" s="10"/>
      <c r="AD278" s="32"/>
      <c r="AE278" s="10"/>
      <c r="AF278" s="32"/>
      <c r="AG278" s="10"/>
      <c r="AH278" s="32"/>
      <c r="AI278" s="10"/>
      <c r="AJ278" s="32"/>
      <c r="AK278" s="10"/>
      <c r="AL278" s="32"/>
      <c r="AM278" s="10"/>
      <c r="AN278" s="32"/>
      <c r="AO278" s="10"/>
      <c r="AP278" s="242"/>
      <c r="AQ278" s="10"/>
      <c r="AR278" s="32"/>
      <c r="AS278" s="10"/>
      <c r="AT278" s="242"/>
      <c r="AU278" s="10"/>
      <c r="AV278" s="242"/>
      <c r="AW278" s="7"/>
      <c r="AX278" s="247"/>
      <c r="AY278" s="10"/>
      <c r="AZ278" s="242"/>
      <c r="BA278" s="7"/>
      <c r="BB278" s="247"/>
      <c r="BC278" s="7"/>
      <c r="BD278" s="247"/>
      <c r="BE278" s="7"/>
      <c r="BF278" s="8"/>
      <c r="BG278" s="7"/>
      <c r="BH278" s="8"/>
      <c r="BJ278" s="41"/>
      <c r="BK278" s="41">
        <f t="shared" si="25"/>
        <v>0</v>
      </c>
      <c r="BL278">
        <f t="shared" si="24"/>
        <v>0</v>
      </c>
      <c r="BN278" s="39"/>
    </row>
    <row r="279" spans="1:66" x14ac:dyDescent="0.25">
      <c r="A279">
        <f t="shared" si="23"/>
        <v>226</v>
      </c>
      <c r="B279" s="6"/>
      <c r="C279" s="10"/>
      <c r="D279" s="32"/>
      <c r="E279" s="10"/>
      <c r="F279" s="32"/>
      <c r="G279" s="10"/>
      <c r="H279" s="32"/>
      <c r="I279" s="10"/>
      <c r="J279" s="32"/>
      <c r="K279" s="94"/>
      <c r="L279" s="32"/>
      <c r="M279" s="10"/>
      <c r="N279" s="32"/>
      <c r="O279" s="10"/>
      <c r="P279" s="32"/>
      <c r="Q279" s="10"/>
      <c r="R279" s="32"/>
      <c r="S279" s="10"/>
      <c r="T279" s="32"/>
      <c r="U279" s="10"/>
      <c r="V279" s="32"/>
      <c r="W279" s="10"/>
      <c r="X279" s="32"/>
      <c r="Y279" s="10"/>
      <c r="Z279" s="32"/>
      <c r="AA279" s="10"/>
      <c r="AB279" s="32"/>
      <c r="AC279" s="10"/>
      <c r="AD279" s="32"/>
      <c r="AE279" s="10"/>
      <c r="AF279" s="32"/>
      <c r="AG279" s="10"/>
      <c r="AH279" s="32"/>
      <c r="AI279" s="10"/>
      <c r="AJ279" s="32"/>
      <c r="AK279" s="10"/>
      <c r="AL279" s="32"/>
      <c r="AM279" s="10"/>
      <c r="AN279" s="32"/>
      <c r="AO279" s="10"/>
      <c r="AP279" s="242"/>
      <c r="AQ279" s="10"/>
      <c r="AR279" s="32"/>
      <c r="AS279" s="10"/>
      <c r="AT279" s="242"/>
      <c r="AU279" s="10"/>
      <c r="AV279" s="242"/>
      <c r="AW279" s="7"/>
      <c r="AX279" s="247"/>
      <c r="AY279" s="10"/>
      <c r="AZ279" s="242"/>
      <c r="BA279" s="7"/>
      <c r="BB279" s="247"/>
      <c r="BC279" s="7"/>
      <c r="BD279" s="247"/>
      <c r="BE279" s="7"/>
      <c r="BF279" s="8"/>
      <c r="BG279" s="7"/>
      <c r="BH279" s="8"/>
      <c r="BJ279" s="41"/>
      <c r="BK279" s="41">
        <f t="shared" si="25"/>
        <v>0</v>
      </c>
      <c r="BL279">
        <f t="shared" si="24"/>
        <v>0</v>
      </c>
      <c r="BN279" s="39"/>
    </row>
    <row r="280" spans="1:66" x14ac:dyDescent="0.25">
      <c r="A280">
        <f t="shared" si="23"/>
        <v>227</v>
      </c>
      <c r="B280" s="6"/>
      <c r="C280" s="10"/>
      <c r="D280" s="32"/>
      <c r="E280" s="10"/>
      <c r="F280" s="32"/>
      <c r="G280" s="10"/>
      <c r="H280" s="32"/>
      <c r="I280" s="10"/>
      <c r="J280" s="32"/>
      <c r="K280" s="10"/>
      <c r="L280" s="32"/>
      <c r="M280" s="10"/>
      <c r="N280" s="32"/>
      <c r="O280" s="10"/>
      <c r="P280" s="32"/>
      <c r="Q280" s="10"/>
      <c r="R280" s="32"/>
      <c r="S280" s="10"/>
      <c r="T280" s="32"/>
      <c r="U280" s="10"/>
      <c r="V280" s="32"/>
      <c r="W280" s="10"/>
      <c r="X280" s="32"/>
      <c r="Y280" s="10"/>
      <c r="Z280" s="32"/>
      <c r="AA280" s="10"/>
      <c r="AB280" s="32"/>
      <c r="AC280" s="10"/>
      <c r="AD280" s="32"/>
      <c r="AE280" s="10"/>
      <c r="AF280" s="32"/>
      <c r="AG280" s="10"/>
      <c r="AH280" s="32"/>
      <c r="AI280" s="10"/>
      <c r="AJ280" s="32"/>
      <c r="AK280" s="10"/>
      <c r="AL280" s="32"/>
      <c r="AM280" s="10"/>
      <c r="AN280" s="32"/>
      <c r="AO280" s="10"/>
      <c r="AP280" s="242"/>
      <c r="AQ280" s="10"/>
      <c r="AR280" s="32"/>
      <c r="AS280" s="10"/>
      <c r="AT280" s="242"/>
      <c r="AU280" s="10"/>
      <c r="AV280" s="242"/>
      <c r="AW280" s="7"/>
      <c r="AX280" s="247"/>
      <c r="AY280" s="10"/>
      <c r="AZ280" s="242"/>
      <c r="BA280" s="7"/>
      <c r="BB280" s="247"/>
      <c r="BC280" s="7"/>
      <c r="BD280" s="247"/>
      <c r="BE280" s="7"/>
      <c r="BF280" s="8"/>
      <c r="BG280" s="7"/>
      <c r="BH280" s="8"/>
      <c r="BJ280" s="41"/>
      <c r="BK280" s="41">
        <f t="shared" si="25"/>
        <v>0</v>
      </c>
      <c r="BL280">
        <f t="shared" si="24"/>
        <v>0</v>
      </c>
    </row>
    <row r="281" spans="1:66" x14ac:dyDescent="0.25">
      <c r="A281">
        <f t="shared" si="23"/>
        <v>228</v>
      </c>
      <c r="B281" s="6"/>
      <c r="C281" s="10"/>
      <c r="D281" s="32"/>
      <c r="E281" s="10"/>
      <c r="F281" s="32"/>
      <c r="G281" s="10"/>
      <c r="H281" s="32"/>
      <c r="I281" s="10"/>
      <c r="J281" s="32"/>
      <c r="K281" s="10"/>
      <c r="L281" s="32"/>
      <c r="M281" s="10"/>
      <c r="N281" s="32"/>
      <c r="O281" s="10"/>
      <c r="P281" s="32"/>
      <c r="Q281" s="10"/>
      <c r="R281" s="32"/>
      <c r="S281" s="10"/>
      <c r="T281" s="32"/>
      <c r="U281" s="10"/>
      <c r="V281" s="32"/>
      <c r="W281" s="10"/>
      <c r="X281" s="32"/>
      <c r="Y281" s="10"/>
      <c r="Z281" s="32"/>
      <c r="AA281" s="10"/>
      <c r="AB281" s="32"/>
      <c r="AC281" s="10"/>
      <c r="AD281" s="32"/>
      <c r="AE281" s="10"/>
      <c r="AF281" s="32"/>
      <c r="AG281" s="10"/>
      <c r="AH281" s="32"/>
      <c r="AI281" s="10"/>
      <c r="AJ281" s="32"/>
      <c r="AK281" s="10"/>
      <c r="AL281" s="32"/>
      <c r="AM281" s="10"/>
      <c r="AN281" s="32"/>
      <c r="AO281" s="10"/>
      <c r="AP281" s="242"/>
      <c r="AQ281" s="10"/>
      <c r="AR281" s="32"/>
      <c r="AS281" s="10"/>
      <c r="AT281" s="242"/>
      <c r="AU281" s="10"/>
      <c r="AV281" s="242"/>
      <c r="AW281" s="7"/>
      <c r="AX281" s="247"/>
      <c r="AY281" s="10"/>
      <c r="AZ281" s="242"/>
      <c r="BA281" s="7"/>
      <c r="BB281" s="247"/>
      <c r="BC281" s="7"/>
      <c r="BD281" s="247"/>
      <c r="BE281" s="7"/>
      <c r="BF281" s="8"/>
      <c r="BG281" s="7"/>
      <c r="BH281" s="8"/>
      <c r="BJ281" s="41"/>
      <c r="BK281" s="41">
        <f t="shared" si="25"/>
        <v>0</v>
      </c>
      <c r="BL281">
        <f t="shared" si="24"/>
        <v>0</v>
      </c>
    </row>
    <row r="282" spans="1:66" x14ac:dyDescent="0.25">
      <c r="A282">
        <f t="shared" si="23"/>
        <v>229</v>
      </c>
      <c r="B282" s="6"/>
      <c r="C282" s="10"/>
      <c r="D282" s="32"/>
      <c r="E282" s="10"/>
      <c r="F282" s="32"/>
      <c r="G282" s="10"/>
      <c r="H282" s="32"/>
      <c r="I282" s="10"/>
      <c r="J282" s="32"/>
      <c r="K282" s="10"/>
      <c r="L282" s="32"/>
      <c r="M282" s="10"/>
      <c r="N282" s="32"/>
      <c r="O282" s="10"/>
      <c r="P282" s="32"/>
      <c r="Q282" s="10"/>
      <c r="R282" s="32"/>
      <c r="S282" s="10"/>
      <c r="T282" s="32"/>
      <c r="U282" s="10"/>
      <c r="V282" s="32"/>
      <c r="W282" s="10"/>
      <c r="X282" s="32"/>
      <c r="Y282" s="10"/>
      <c r="Z282" s="32"/>
      <c r="AA282" s="10"/>
      <c r="AB282" s="32"/>
      <c r="AC282" s="10"/>
      <c r="AD282" s="32"/>
      <c r="AE282" s="10"/>
      <c r="AF282" s="32"/>
      <c r="AG282" s="10"/>
      <c r="AH282" s="32"/>
      <c r="AI282" s="10"/>
      <c r="AJ282" s="32"/>
      <c r="AK282" s="10"/>
      <c r="AL282" s="32"/>
      <c r="AM282" s="10"/>
      <c r="AN282" s="32"/>
      <c r="AO282" s="10"/>
      <c r="AP282" s="242"/>
      <c r="AQ282" s="10"/>
      <c r="AR282" s="32"/>
      <c r="AS282" s="10"/>
      <c r="AT282" s="242"/>
      <c r="AU282" s="10"/>
      <c r="AV282" s="242"/>
      <c r="AW282" s="7"/>
      <c r="AX282" s="247"/>
      <c r="AY282" s="10"/>
      <c r="AZ282" s="242"/>
      <c r="BA282" s="7"/>
      <c r="BB282" s="247"/>
      <c r="BC282" s="7"/>
      <c r="BD282" s="247"/>
      <c r="BE282" s="7"/>
      <c r="BF282" s="8"/>
      <c r="BG282" s="7"/>
      <c r="BH282" s="8"/>
      <c r="BJ282" s="41"/>
      <c r="BK282" s="41">
        <f t="shared" si="25"/>
        <v>0</v>
      </c>
      <c r="BL282">
        <f t="shared" si="24"/>
        <v>0</v>
      </c>
    </row>
    <row r="283" spans="1:66" x14ac:dyDescent="0.25">
      <c r="A283">
        <f t="shared" si="23"/>
        <v>230</v>
      </c>
      <c r="B283" s="6"/>
      <c r="C283" s="10"/>
      <c r="D283" s="32"/>
      <c r="E283" s="10"/>
      <c r="F283" s="32"/>
      <c r="G283" s="10"/>
      <c r="H283" s="32"/>
      <c r="I283" s="10"/>
      <c r="J283" s="32"/>
      <c r="K283" s="10"/>
      <c r="L283" s="32"/>
      <c r="M283" s="10"/>
      <c r="N283" s="32"/>
      <c r="O283" s="10"/>
      <c r="P283" s="32"/>
      <c r="Q283" s="10"/>
      <c r="R283" s="32"/>
      <c r="S283" s="10"/>
      <c r="T283" s="32"/>
      <c r="U283" s="10"/>
      <c r="V283" s="32"/>
      <c r="W283" s="10"/>
      <c r="X283" s="32"/>
      <c r="Y283" s="10"/>
      <c r="Z283" s="32"/>
      <c r="AA283" s="10"/>
      <c r="AB283" s="32"/>
      <c r="AC283" s="10"/>
      <c r="AD283" s="32"/>
      <c r="AE283" s="10"/>
      <c r="AF283" s="32"/>
      <c r="AG283" s="10"/>
      <c r="AH283" s="32"/>
      <c r="AI283" s="10"/>
      <c r="AJ283" s="32"/>
      <c r="AK283" s="10"/>
      <c r="AL283" s="32"/>
      <c r="AM283" s="10"/>
      <c r="AN283" s="32"/>
      <c r="AO283" s="10"/>
      <c r="AP283" s="242"/>
      <c r="AQ283" s="10"/>
      <c r="AR283" s="32"/>
      <c r="AS283" s="10"/>
      <c r="AT283" s="242"/>
      <c r="AU283" s="10"/>
      <c r="AV283" s="242"/>
      <c r="AW283" s="7"/>
      <c r="AX283" s="247"/>
      <c r="AY283" s="10"/>
      <c r="AZ283" s="242"/>
      <c r="BA283" s="7"/>
      <c r="BB283" s="247"/>
      <c r="BC283" s="7"/>
      <c r="BD283" s="247"/>
      <c r="BE283" s="7"/>
      <c r="BF283" s="8"/>
      <c r="BG283" s="7"/>
      <c r="BH283" s="8"/>
      <c r="BJ283" s="41"/>
      <c r="BK283" s="41">
        <f t="shared" si="25"/>
        <v>0</v>
      </c>
      <c r="BL283">
        <f t="shared" si="24"/>
        <v>0</v>
      </c>
    </row>
    <row r="284" spans="1:66" x14ac:dyDescent="0.25">
      <c r="A284">
        <f t="shared" si="23"/>
        <v>231</v>
      </c>
      <c r="B284" s="6"/>
      <c r="C284" s="10"/>
      <c r="D284" s="32"/>
      <c r="E284" s="10"/>
      <c r="F284" s="32"/>
      <c r="G284" s="10"/>
      <c r="H284" s="32"/>
      <c r="I284" s="10"/>
      <c r="J284" s="32"/>
      <c r="K284" s="94"/>
      <c r="L284" s="32"/>
      <c r="M284" s="10"/>
      <c r="N284" s="32"/>
      <c r="O284" s="10"/>
      <c r="P284" s="32"/>
      <c r="Q284" s="10"/>
      <c r="R284" s="32"/>
      <c r="S284" s="10"/>
      <c r="T284" s="32"/>
      <c r="U284" s="10"/>
      <c r="V284" s="32"/>
      <c r="W284" s="10"/>
      <c r="X284" s="32"/>
      <c r="Y284" s="10"/>
      <c r="Z284" s="32"/>
      <c r="AA284" s="10"/>
      <c r="AB284" s="32"/>
      <c r="AC284" s="10"/>
      <c r="AD284" s="32"/>
      <c r="AE284" s="10"/>
      <c r="AF284" s="32"/>
      <c r="AG284" s="10"/>
      <c r="AH284" s="32"/>
      <c r="AI284" s="10"/>
      <c r="AJ284" s="32"/>
      <c r="AK284" s="10"/>
      <c r="AL284" s="32"/>
      <c r="AM284" s="10"/>
      <c r="AN284" s="32"/>
      <c r="AO284" s="10"/>
      <c r="AP284" s="242"/>
      <c r="AQ284" s="10"/>
      <c r="AR284" s="32"/>
      <c r="AS284" s="10"/>
      <c r="AT284" s="242"/>
      <c r="AU284" s="10"/>
      <c r="AV284" s="242"/>
      <c r="AW284" s="7"/>
      <c r="AX284" s="247"/>
      <c r="AY284" s="10"/>
      <c r="AZ284" s="242"/>
      <c r="BA284" s="7"/>
      <c r="BB284" s="247"/>
      <c r="BC284" s="7"/>
      <c r="BD284" s="247"/>
      <c r="BE284" s="7"/>
      <c r="BF284" s="8"/>
      <c r="BG284" s="7"/>
      <c r="BH284" s="8"/>
      <c r="BJ284" s="41"/>
      <c r="BK284" s="41">
        <f t="shared" si="25"/>
        <v>0</v>
      </c>
      <c r="BL284">
        <f t="shared" si="24"/>
        <v>0</v>
      </c>
      <c r="BN284" s="39"/>
    </row>
    <row r="285" spans="1:66" x14ac:dyDescent="0.25">
      <c r="A285">
        <f t="shared" si="23"/>
        <v>232</v>
      </c>
      <c r="B285" s="6"/>
      <c r="C285" s="10"/>
      <c r="D285" s="32"/>
      <c r="E285" s="10"/>
      <c r="F285" s="32"/>
      <c r="G285" s="10"/>
      <c r="H285" s="32"/>
      <c r="I285" s="10"/>
      <c r="J285" s="32"/>
      <c r="K285" s="94"/>
      <c r="L285" s="32"/>
      <c r="M285" s="10"/>
      <c r="N285" s="32"/>
      <c r="O285" s="10"/>
      <c r="P285" s="32"/>
      <c r="Q285" s="10"/>
      <c r="R285" s="32"/>
      <c r="S285" s="10"/>
      <c r="T285" s="32"/>
      <c r="U285" s="10"/>
      <c r="V285" s="32"/>
      <c r="W285" s="10"/>
      <c r="X285" s="32"/>
      <c r="Y285" s="10"/>
      <c r="Z285" s="32"/>
      <c r="AA285" s="10"/>
      <c r="AB285" s="32"/>
      <c r="AC285" s="10"/>
      <c r="AD285" s="32"/>
      <c r="AE285" s="10"/>
      <c r="AF285" s="32"/>
      <c r="AG285" s="10"/>
      <c r="AH285" s="32"/>
      <c r="AI285" s="10"/>
      <c r="AJ285" s="32"/>
      <c r="AK285" s="10"/>
      <c r="AL285" s="32"/>
      <c r="AM285" s="10"/>
      <c r="AN285" s="32"/>
      <c r="AO285" s="10"/>
      <c r="AP285" s="242"/>
      <c r="AQ285" s="10"/>
      <c r="AR285" s="32"/>
      <c r="AS285" s="10"/>
      <c r="AT285" s="242"/>
      <c r="AU285" s="10"/>
      <c r="AV285" s="242"/>
      <c r="AW285" s="7"/>
      <c r="AX285" s="247"/>
      <c r="AY285" s="10"/>
      <c r="AZ285" s="242"/>
      <c r="BA285" s="7"/>
      <c r="BB285" s="247"/>
      <c r="BC285" s="7"/>
      <c r="BD285" s="247"/>
      <c r="BE285" s="7"/>
      <c r="BF285" s="8"/>
      <c r="BG285" s="7"/>
      <c r="BH285" s="8"/>
      <c r="BJ285" s="41"/>
      <c r="BK285" s="41">
        <f t="shared" si="25"/>
        <v>0</v>
      </c>
      <c r="BL285">
        <f t="shared" si="24"/>
        <v>0</v>
      </c>
      <c r="BN285" s="39"/>
    </row>
    <row r="286" spans="1:66" x14ac:dyDescent="0.25">
      <c r="A286">
        <f t="shared" si="23"/>
        <v>233</v>
      </c>
      <c r="B286" s="6"/>
      <c r="C286" s="10"/>
      <c r="D286" s="32"/>
      <c r="E286" s="10"/>
      <c r="F286" s="32"/>
      <c r="G286" s="10"/>
      <c r="H286" s="32"/>
      <c r="I286" s="10"/>
      <c r="J286" s="32"/>
      <c r="K286" s="94"/>
      <c r="L286" s="32"/>
      <c r="M286" s="10"/>
      <c r="N286" s="32"/>
      <c r="O286" s="10"/>
      <c r="P286" s="32"/>
      <c r="Q286" s="10"/>
      <c r="R286" s="32"/>
      <c r="S286" s="10"/>
      <c r="T286" s="32"/>
      <c r="U286" s="10"/>
      <c r="V286" s="32"/>
      <c r="W286" s="10"/>
      <c r="X286" s="32"/>
      <c r="Y286" s="10"/>
      <c r="Z286" s="32"/>
      <c r="AA286" s="10"/>
      <c r="AB286" s="32"/>
      <c r="AC286" s="10"/>
      <c r="AD286" s="32"/>
      <c r="AE286" s="10"/>
      <c r="AF286" s="32"/>
      <c r="AG286" s="10"/>
      <c r="AH286" s="32"/>
      <c r="AI286" s="10"/>
      <c r="AJ286" s="32"/>
      <c r="AK286" s="10"/>
      <c r="AL286" s="32"/>
      <c r="AM286" s="10"/>
      <c r="AN286" s="32"/>
      <c r="AO286" s="10"/>
      <c r="AP286" s="242"/>
      <c r="AQ286" s="10"/>
      <c r="AR286" s="32"/>
      <c r="AS286" s="10"/>
      <c r="AT286" s="242"/>
      <c r="AU286" s="10"/>
      <c r="AV286" s="242"/>
      <c r="AW286" s="7"/>
      <c r="AX286" s="247"/>
      <c r="AY286" s="10"/>
      <c r="AZ286" s="242"/>
      <c r="BA286" s="7"/>
      <c r="BB286" s="247"/>
      <c r="BC286" s="7"/>
      <c r="BD286" s="247"/>
      <c r="BE286" s="7"/>
      <c r="BF286" s="8"/>
      <c r="BG286" s="7"/>
      <c r="BH286" s="8"/>
      <c r="BJ286" s="41"/>
      <c r="BK286" s="41">
        <f t="shared" si="25"/>
        <v>0</v>
      </c>
      <c r="BL286">
        <f t="shared" si="24"/>
        <v>0</v>
      </c>
      <c r="BN286" s="39"/>
    </row>
    <row r="287" spans="1:66" x14ac:dyDescent="0.25">
      <c r="A287">
        <f t="shared" si="23"/>
        <v>234</v>
      </c>
      <c r="B287" s="6"/>
      <c r="C287" s="10"/>
      <c r="D287" s="32"/>
      <c r="E287" s="10"/>
      <c r="F287" s="32"/>
      <c r="G287" s="10"/>
      <c r="H287" s="32"/>
      <c r="I287" s="10"/>
      <c r="J287" s="32"/>
      <c r="K287" s="10"/>
      <c r="L287" s="32"/>
      <c r="M287" s="10"/>
      <c r="N287" s="32"/>
      <c r="O287" s="10"/>
      <c r="P287" s="32"/>
      <c r="Q287" s="10"/>
      <c r="R287" s="32"/>
      <c r="S287" s="10"/>
      <c r="T287" s="32"/>
      <c r="U287" s="10"/>
      <c r="V287" s="32"/>
      <c r="W287" s="10"/>
      <c r="X287" s="32"/>
      <c r="Y287" s="10"/>
      <c r="Z287" s="32"/>
      <c r="AA287" s="10"/>
      <c r="AB287" s="32"/>
      <c r="AC287" s="10"/>
      <c r="AD287" s="32"/>
      <c r="AE287" s="10"/>
      <c r="AF287" s="32"/>
      <c r="AG287" s="10"/>
      <c r="AH287" s="32"/>
      <c r="AI287" s="10"/>
      <c r="AJ287" s="32"/>
      <c r="AK287" s="10"/>
      <c r="AL287" s="32"/>
      <c r="AM287" s="10"/>
      <c r="AN287" s="32"/>
      <c r="AO287" s="10"/>
      <c r="AP287" s="242"/>
      <c r="AQ287" s="10"/>
      <c r="AR287" s="32"/>
      <c r="AS287" s="10"/>
      <c r="AT287" s="242"/>
      <c r="AU287" s="10"/>
      <c r="AV287" s="242"/>
      <c r="AW287" s="7"/>
      <c r="AX287" s="247"/>
      <c r="AY287" s="10"/>
      <c r="AZ287" s="242"/>
      <c r="BA287" s="7"/>
      <c r="BB287" s="247"/>
      <c r="BC287" s="7"/>
      <c r="BD287" s="247"/>
      <c r="BE287" s="7"/>
      <c r="BF287" s="8"/>
      <c r="BG287" s="7"/>
      <c r="BH287" s="8"/>
      <c r="BJ287" s="41"/>
      <c r="BK287" s="41">
        <f t="shared" si="25"/>
        <v>0</v>
      </c>
      <c r="BL287">
        <f t="shared" si="24"/>
        <v>0</v>
      </c>
    </row>
    <row r="288" spans="1:66" x14ac:dyDescent="0.25">
      <c r="A288">
        <f t="shared" si="23"/>
        <v>235</v>
      </c>
      <c r="B288" s="6"/>
      <c r="C288" s="10"/>
      <c r="D288" s="32"/>
      <c r="E288" s="10"/>
      <c r="F288" s="32"/>
      <c r="G288" s="10"/>
      <c r="H288" s="32"/>
      <c r="I288" s="10"/>
      <c r="J288" s="32"/>
      <c r="K288" s="10"/>
      <c r="L288" s="32"/>
      <c r="M288" s="10"/>
      <c r="N288" s="32"/>
      <c r="O288" s="10"/>
      <c r="P288" s="32"/>
      <c r="Q288" s="10"/>
      <c r="R288" s="32"/>
      <c r="S288" s="10"/>
      <c r="T288" s="32"/>
      <c r="U288" s="10"/>
      <c r="V288" s="32"/>
      <c r="W288" s="10"/>
      <c r="X288" s="32"/>
      <c r="Y288" s="10"/>
      <c r="Z288" s="32"/>
      <c r="AA288" s="10"/>
      <c r="AB288" s="32"/>
      <c r="AC288" s="10"/>
      <c r="AD288" s="32"/>
      <c r="AE288" s="10"/>
      <c r="AF288" s="32"/>
      <c r="AG288" s="10"/>
      <c r="AH288" s="32"/>
      <c r="AI288" s="10"/>
      <c r="AJ288" s="32"/>
      <c r="AK288" s="10"/>
      <c r="AL288" s="32"/>
      <c r="AM288" s="10"/>
      <c r="AN288" s="32"/>
      <c r="AO288" s="10"/>
      <c r="AP288" s="242"/>
      <c r="AQ288" s="10"/>
      <c r="AR288" s="32"/>
      <c r="AS288" s="10"/>
      <c r="AT288" s="242"/>
      <c r="AU288" s="10"/>
      <c r="AV288" s="242"/>
      <c r="AW288" s="7"/>
      <c r="AX288" s="247"/>
      <c r="AY288" s="10"/>
      <c r="AZ288" s="242"/>
      <c r="BA288" s="7"/>
      <c r="BB288" s="247"/>
      <c r="BC288" s="7"/>
      <c r="BD288" s="247"/>
      <c r="BE288" s="7"/>
      <c r="BF288" s="8"/>
      <c r="BG288" s="7"/>
      <c r="BH288" s="8"/>
      <c r="BJ288" s="41"/>
      <c r="BK288" s="41">
        <f t="shared" si="25"/>
        <v>0</v>
      </c>
      <c r="BL288">
        <f t="shared" si="24"/>
        <v>0</v>
      </c>
    </row>
    <row r="289" spans="1:66" x14ac:dyDescent="0.25">
      <c r="A289">
        <f t="shared" si="23"/>
        <v>236</v>
      </c>
      <c r="B289" s="6"/>
      <c r="C289" s="10"/>
      <c r="D289" s="32"/>
      <c r="E289" s="10"/>
      <c r="F289" s="32"/>
      <c r="G289" s="10"/>
      <c r="H289" s="32"/>
      <c r="I289" s="10"/>
      <c r="J289" s="32"/>
      <c r="K289" s="94"/>
      <c r="L289" s="32"/>
      <c r="M289" s="10"/>
      <c r="N289" s="32"/>
      <c r="O289" s="10"/>
      <c r="P289" s="32"/>
      <c r="Q289" s="10"/>
      <c r="R289" s="32"/>
      <c r="S289" s="10"/>
      <c r="T289" s="32"/>
      <c r="U289" s="10"/>
      <c r="V289" s="32"/>
      <c r="W289" s="10"/>
      <c r="X289" s="32"/>
      <c r="Y289" s="10"/>
      <c r="Z289" s="32"/>
      <c r="AA289" s="10"/>
      <c r="AB289" s="32"/>
      <c r="AC289" s="10"/>
      <c r="AD289" s="32"/>
      <c r="AE289" s="10"/>
      <c r="AF289" s="32"/>
      <c r="AG289" s="10"/>
      <c r="AH289" s="32"/>
      <c r="AI289" s="10"/>
      <c r="AJ289" s="32"/>
      <c r="AK289" s="10"/>
      <c r="AL289" s="32"/>
      <c r="AM289" s="10"/>
      <c r="AN289" s="32"/>
      <c r="AO289" s="10"/>
      <c r="AP289" s="242"/>
      <c r="AQ289" s="10"/>
      <c r="AR289" s="32"/>
      <c r="AS289" s="10"/>
      <c r="AT289" s="242"/>
      <c r="AU289" s="10"/>
      <c r="AV289" s="242"/>
      <c r="AW289" s="7"/>
      <c r="AX289" s="247"/>
      <c r="AY289" s="10"/>
      <c r="AZ289" s="242"/>
      <c r="BA289" s="7"/>
      <c r="BB289" s="247"/>
      <c r="BC289" s="7"/>
      <c r="BD289" s="247"/>
      <c r="BE289" s="7"/>
      <c r="BF289" s="8"/>
      <c r="BG289" s="7"/>
      <c r="BH289" s="8"/>
      <c r="BJ289" s="41"/>
      <c r="BK289" s="41">
        <f t="shared" si="25"/>
        <v>0</v>
      </c>
      <c r="BL289">
        <f t="shared" si="24"/>
        <v>0</v>
      </c>
      <c r="BN289" s="39"/>
    </row>
    <row r="290" spans="1:66" x14ac:dyDescent="0.25">
      <c r="A290">
        <f t="shared" si="23"/>
        <v>237</v>
      </c>
      <c r="B290" s="6"/>
      <c r="C290" s="10"/>
      <c r="D290" s="32"/>
      <c r="E290" s="10"/>
      <c r="F290" s="32"/>
      <c r="G290" s="10"/>
      <c r="H290" s="32"/>
      <c r="I290" s="10"/>
      <c r="J290" s="32"/>
      <c r="K290" s="94"/>
      <c r="L290" s="32"/>
      <c r="M290" s="10"/>
      <c r="N290" s="32"/>
      <c r="O290" s="10"/>
      <c r="P290" s="32"/>
      <c r="Q290" s="10"/>
      <c r="R290" s="32"/>
      <c r="S290" s="10"/>
      <c r="T290" s="32"/>
      <c r="U290" s="10"/>
      <c r="V290" s="32"/>
      <c r="W290" s="10"/>
      <c r="X290" s="32"/>
      <c r="Y290" s="10"/>
      <c r="Z290" s="32"/>
      <c r="AA290" s="10"/>
      <c r="AB290" s="32"/>
      <c r="AC290" s="10"/>
      <c r="AD290" s="32"/>
      <c r="AE290" s="10"/>
      <c r="AF290" s="32"/>
      <c r="AG290" s="10"/>
      <c r="AH290" s="32"/>
      <c r="AI290" s="10"/>
      <c r="AJ290" s="32"/>
      <c r="AK290" s="10"/>
      <c r="AL290" s="32"/>
      <c r="AM290" s="10"/>
      <c r="AN290" s="32"/>
      <c r="AO290" s="10"/>
      <c r="AP290" s="242"/>
      <c r="AQ290" s="10"/>
      <c r="AR290" s="32"/>
      <c r="AS290" s="10"/>
      <c r="AT290" s="242"/>
      <c r="AU290" s="10"/>
      <c r="AV290" s="242"/>
      <c r="AW290" s="7"/>
      <c r="AX290" s="247"/>
      <c r="AY290" s="10"/>
      <c r="AZ290" s="242"/>
      <c r="BA290" s="7"/>
      <c r="BB290" s="247"/>
      <c r="BC290" s="7"/>
      <c r="BD290" s="247"/>
      <c r="BE290" s="7"/>
      <c r="BF290" s="8"/>
      <c r="BG290" s="7"/>
      <c r="BH290" s="8"/>
      <c r="BJ290" s="41"/>
      <c r="BK290" s="41">
        <f t="shared" si="25"/>
        <v>0</v>
      </c>
      <c r="BL290">
        <f t="shared" si="24"/>
        <v>0</v>
      </c>
      <c r="BN290" s="39"/>
    </row>
    <row r="291" spans="1:66" x14ac:dyDescent="0.25">
      <c r="A291">
        <f t="shared" si="23"/>
        <v>238</v>
      </c>
      <c r="B291" s="6"/>
      <c r="C291" s="10"/>
      <c r="D291" s="32"/>
      <c r="E291" s="10"/>
      <c r="F291" s="32"/>
      <c r="G291" s="10"/>
      <c r="H291" s="32"/>
      <c r="I291" s="10"/>
      <c r="J291" s="32"/>
      <c r="K291" s="10"/>
      <c r="L291" s="32"/>
      <c r="M291" s="10"/>
      <c r="N291" s="32"/>
      <c r="O291" s="10"/>
      <c r="P291" s="32"/>
      <c r="Q291" s="10"/>
      <c r="R291" s="32"/>
      <c r="S291" s="10"/>
      <c r="T291" s="32"/>
      <c r="U291" s="10"/>
      <c r="V291" s="32"/>
      <c r="W291" s="10"/>
      <c r="X291" s="32"/>
      <c r="Y291" s="10"/>
      <c r="Z291" s="32"/>
      <c r="AA291" s="10"/>
      <c r="AB291" s="32"/>
      <c r="AC291" s="10"/>
      <c r="AD291" s="32"/>
      <c r="AE291" s="10"/>
      <c r="AF291" s="32"/>
      <c r="AG291" s="10"/>
      <c r="AH291" s="32"/>
      <c r="AI291" s="10"/>
      <c r="AJ291" s="32"/>
      <c r="AK291" s="10"/>
      <c r="AL291" s="32"/>
      <c r="AM291" s="10"/>
      <c r="AN291" s="32"/>
      <c r="AO291" s="10"/>
      <c r="AP291" s="242"/>
      <c r="AQ291" s="10"/>
      <c r="AR291" s="32"/>
      <c r="AS291" s="10"/>
      <c r="AT291" s="242"/>
      <c r="AU291" s="10"/>
      <c r="AV291" s="242"/>
      <c r="AW291" s="7"/>
      <c r="AX291" s="247"/>
      <c r="AY291" s="10"/>
      <c r="AZ291" s="242"/>
      <c r="BA291" s="7"/>
      <c r="BB291" s="247"/>
      <c r="BC291" s="7"/>
      <c r="BD291" s="247"/>
      <c r="BE291" s="7"/>
      <c r="BF291" s="8"/>
      <c r="BG291" s="7"/>
      <c r="BH291" s="8"/>
      <c r="BJ291" s="41"/>
      <c r="BK291" s="41">
        <f t="shared" si="25"/>
        <v>0</v>
      </c>
      <c r="BL291">
        <f t="shared" si="24"/>
        <v>0</v>
      </c>
    </row>
    <row r="292" spans="1:66" x14ac:dyDescent="0.25">
      <c r="A292">
        <f t="shared" si="23"/>
        <v>239</v>
      </c>
      <c r="B292" s="6"/>
      <c r="C292" s="10"/>
      <c r="D292" s="32"/>
      <c r="E292" s="10"/>
      <c r="F292" s="32"/>
      <c r="G292" s="10"/>
      <c r="H292" s="32"/>
      <c r="I292" s="10"/>
      <c r="J292" s="32"/>
      <c r="K292" s="94"/>
      <c r="L292" s="32"/>
      <c r="M292" s="10"/>
      <c r="N292" s="32"/>
      <c r="O292" s="10"/>
      <c r="P292" s="32"/>
      <c r="Q292" s="10"/>
      <c r="R292" s="32"/>
      <c r="S292" s="10"/>
      <c r="T292" s="32"/>
      <c r="U292" s="10"/>
      <c r="V292" s="32"/>
      <c r="W292" s="10"/>
      <c r="X292" s="32"/>
      <c r="Y292" s="10"/>
      <c r="Z292" s="32"/>
      <c r="AA292" s="10"/>
      <c r="AB292" s="32"/>
      <c r="AC292" s="10"/>
      <c r="AD292" s="32"/>
      <c r="AE292" s="10"/>
      <c r="AF292" s="32"/>
      <c r="AG292" s="10"/>
      <c r="AH292" s="32"/>
      <c r="AI292" s="10"/>
      <c r="AJ292" s="32"/>
      <c r="AK292" s="10"/>
      <c r="AL292" s="32"/>
      <c r="AM292" s="10"/>
      <c r="AN292" s="32"/>
      <c r="AO292" s="10"/>
      <c r="AP292" s="242"/>
      <c r="AQ292" s="10"/>
      <c r="AR292" s="32"/>
      <c r="AS292" s="10"/>
      <c r="AT292" s="242"/>
      <c r="AU292" s="10"/>
      <c r="AV292" s="242"/>
      <c r="AW292" s="7"/>
      <c r="AX292" s="247"/>
      <c r="AY292" s="10"/>
      <c r="AZ292" s="242"/>
      <c r="BA292" s="7"/>
      <c r="BB292" s="247"/>
      <c r="BC292" s="7"/>
      <c r="BD292" s="247"/>
      <c r="BE292" s="7"/>
      <c r="BF292" s="8"/>
      <c r="BG292" s="7"/>
      <c r="BH292" s="8"/>
      <c r="BJ292" s="41"/>
      <c r="BK292" s="41">
        <f t="shared" si="25"/>
        <v>0</v>
      </c>
      <c r="BL292">
        <f t="shared" si="24"/>
        <v>0</v>
      </c>
      <c r="BN292" s="39"/>
    </row>
    <row r="293" spans="1:66" x14ac:dyDescent="0.25">
      <c r="A293">
        <f t="shared" si="23"/>
        <v>240</v>
      </c>
      <c r="B293" s="6"/>
      <c r="C293" s="10"/>
      <c r="D293" s="32"/>
      <c r="E293" s="10"/>
      <c r="F293" s="32"/>
      <c r="G293" s="10"/>
      <c r="H293" s="32"/>
      <c r="I293" s="10"/>
      <c r="J293" s="32"/>
      <c r="K293" s="10"/>
      <c r="L293" s="32"/>
      <c r="M293" s="10"/>
      <c r="N293" s="32"/>
      <c r="O293" s="10"/>
      <c r="P293" s="32"/>
      <c r="Q293" s="10"/>
      <c r="R293" s="32"/>
      <c r="S293" s="10"/>
      <c r="T293" s="32"/>
      <c r="U293" s="10"/>
      <c r="V293" s="32"/>
      <c r="W293" s="10"/>
      <c r="X293" s="32"/>
      <c r="Y293" s="10"/>
      <c r="Z293" s="32"/>
      <c r="AA293" s="10"/>
      <c r="AB293" s="32"/>
      <c r="AC293" s="10"/>
      <c r="AD293" s="32"/>
      <c r="AE293" s="10"/>
      <c r="AF293" s="32"/>
      <c r="AG293" s="10"/>
      <c r="AH293" s="32"/>
      <c r="AI293" s="10"/>
      <c r="AJ293" s="32"/>
      <c r="AK293" s="10"/>
      <c r="AL293" s="32"/>
      <c r="AM293" s="10"/>
      <c r="AN293" s="32"/>
      <c r="AO293" s="10"/>
      <c r="AP293" s="242"/>
      <c r="AQ293" s="10"/>
      <c r="AR293" s="32"/>
      <c r="AS293" s="10"/>
      <c r="AT293" s="242"/>
      <c r="AU293" s="10"/>
      <c r="AV293" s="242"/>
      <c r="AW293" s="7"/>
      <c r="AX293" s="247"/>
      <c r="AY293" s="10"/>
      <c r="AZ293" s="242"/>
      <c r="BA293" s="7"/>
      <c r="BB293" s="247"/>
      <c r="BC293" s="7"/>
      <c r="BD293" s="247"/>
      <c r="BE293" s="7"/>
      <c r="BF293" s="8"/>
      <c r="BG293" s="7"/>
      <c r="BH293" s="8"/>
      <c r="BJ293" s="41"/>
      <c r="BK293" s="41">
        <f t="shared" si="25"/>
        <v>0</v>
      </c>
      <c r="BL293">
        <f t="shared" si="24"/>
        <v>0</v>
      </c>
    </row>
    <row r="294" spans="1:66" x14ac:dyDescent="0.25">
      <c r="A294">
        <f t="shared" si="23"/>
        <v>241</v>
      </c>
      <c r="B294" s="6"/>
      <c r="C294" s="10"/>
      <c r="D294" s="32"/>
      <c r="E294" s="10"/>
      <c r="F294" s="32"/>
      <c r="G294" s="10"/>
      <c r="H294" s="32"/>
      <c r="I294" s="10"/>
      <c r="J294" s="32"/>
      <c r="K294" s="94"/>
      <c r="L294" s="32"/>
      <c r="M294" s="10"/>
      <c r="N294" s="32"/>
      <c r="O294" s="10"/>
      <c r="P294" s="32"/>
      <c r="Q294" s="10"/>
      <c r="R294" s="32"/>
      <c r="S294" s="10"/>
      <c r="T294" s="32"/>
      <c r="U294" s="10"/>
      <c r="V294" s="32"/>
      <c r="W294" s="10"/>
      <c r="X294" s="32"/>
      <c r="Y294" s="10"/>
      <c r="Z294" s="32"/>
      <c r="AA294" s="10"/>
      <c r="AB294" s="32"/>
      <c r="AC294" s="10"/>
      <c r="AD294" s="32"/>
      <c r="AE294" s="10"/>
      <c r="AF294" s="32"/>
      <c r="AG294" s="10"/>
      <c r="AH294" s="32"/>
      <c r="AI294" s="10"/>
      <c r="AJ294" s="32"/>
      <c r="AK294" s="10"/>
      <c r="AL294" s="32"/>
      <c r="AM294" s="10"/>
      <c r="AN294" s="32"/>
      <c r="AO294" s="10"/>
      <c r="AP294" s="242"/>
      <c r="AQ294" s="10"/>
      <c r="AR294" s="32"/>
      <c r="AS294" s="10"/>
      <c r="AT294" s="242"/>
      <c r="AU294" s="10"/>
      <c r="AV294" s="242"/>
      <c r="AW294" s="7"/>
      <c r="AX294" s="247"/>
      <c r="AY294" s="10"/>
      <c r="AZ294" s="242"/>
      <c r="BA294" s="7"/>
      <c r="BB294" s="247"/>
      <c r="BC294" s="7"/>
      <c r="BD294" s="247"/>
      <c r="BE294" s="7"/>
      <c r="BF294" s="8"/>
      <c r="BG294" s="7"/>
      <c r="BH294" s="8"/>
      <c r="BJ294" s="41"/>
      <c r="BK294" s="41">
        <f t="shared" si="25"/>
        <v>0</v>
      </c>
      <c r="BL294">
        <f t="shared" si="24"/>
        <v>0</v>
      </c>
      <c r="BN294" s="39"/>
    </row>
    <row r="295" spans="1:66" x14ac:dyDescent="0.25">
      <c r="A295">
        <f t="shared" si="23"/>
        <v>242</v>
      </c>
      <c r="B295" s="6"/>
      <c r="C295" s="10"/>
      <c r="D295" s="32"/>
      <c r="E295" s="10"/>
      <c r="F295" s="32"/>
      <c r="G295" s="10"/>
      <c r="H295" s="32"/>
      <c r="I295" s="10"/>
      <c r="J295" s="32"/>
      <c r="K295" s="94"/>
      <c r="L295" s="32"/>
      <c r="M295" s="10"/>
      <c r="N295" s="32"/>
      <c r="O295" s="10"/>
      <c r="P295" s="32"/>
      <c r="Q295" s="10"/>
      <c r="R295" s="32"/>
      <c r="S295" s="10"/>
      <c r="T295" s="32"/>
      <c r="U295" s="10"/>
      <c r="V295" s="32"/>
      <c r="W295" s="10"/>
      <c r="X295" s="32"/>
      <c r="Y295" s="10"/>
      <c r="Z295" s="32"/>
      <c r="AA295" s="10"/>
      <c r="AB295" s="32"/>
      <c r="AC295" s="10"/>
      <c r="AD295" s="32"/>
      <c r="AE295" s="10"/>
      <c r="AF295" s="32"/>
      <c r="AG295" s="10"/>
      <c r="AH295" s="32"/>
      <c r="AI295" s="10"/>
      <c r="AJ295" s="32"/>
      <c r="AK295" s="10"/>
      <c r="AL295" s="32"/>
      <c r="AM295" s="10"/>
      <c r="AN295" s="32"/>
      <c r="AO295" s="10"/>
      <c r="AP295" s="242"/>
      <c r="AQ295" s="10"/>
      <c r="AR295" s="32"/>
      <c r="AS295" s="10"/>
      <c r="AT295" s="242"/>
      <c r="AU295" s="10"/>
      <c r="AV295" s="242"/>
      <c r="AW295" s="7"/>
      <c r="AX295" s="247"/>
      <c r="AY295" s="10"/>
      <c r="AZ295" s="242"/>
      <c r="BA295" s="7"/>
      <c r="BB295" s="247"/>
      <c r="BC295" s="7"/>
      <c r="BD295" s="247"/>
      <c r="BE295" s="7"/>
      <c r="BF295" s="8"/>
      <c r="BG295" s="7"/>
      <c r="BH295" s="8"/>
      <c r="BJ295" s="41"/>
      <c r="BK295" s="41">
        <f t="shared" si="25"/>
        <v>0</v>
      </c>
      <c r="BL295">
        <f t="shared" si="24"/>
        <v>0</v>
      </c>
      <c r="BN295" s="39"/>
    </row>
    <row r="296" spans="1:66" x14ac:dyDescent="0.25">
      <c r="A296">
        <f t="shared" si="23"/>
        <v>243</v>
      </c>
      <c r="B296" s="6"/>
      <c r="C296" s="10"/>
      <c r="D296" s="32"/>
      <c r="E296" s="10"/>
      <c r="F296" s="32"/>
      <c r="G296" s="10"/>
      <c r="H296" s="32"/>
      <c r="I296" s="10"/>
      <c r="J296" s="32"/>
      <c r="K296" s="94"/>
      <c r="L296" s="32"/>
      <c r="M296" s="10"/>
      <c r="N296" s="32"/>
      <c r="O296" s="10"/>
      <c r="P296" s="32"/>
      <c r="Q296" s="10"/>
      <c r="R296" s="32"/>
      <c r="S296" s="10"/>
      <c r="T296" s="32"/>
      <c r="U296" s="10"/>
      <c r="V296" s="32"/>
      <c r="W296" s="10"/>
      <c r="X296" s="32"/>
      <c r="Y296" s="10"/>
      <c r="Z296" s="32"/>
      <c r="AA296" s="10"/>
      <c r="AB296" s="32"/>
      <c r="AC296" s="10"/>
      <c r="AD296" s="32"/>
      <c r="AE296" s="10"/>
      <c r="AF296" s="32"/>
      <c r="AG296" s="10"/>
      <c r="AH296" s="32"/>
      <c r="AI296" s="10"/>
      <c r="AJ296" s="32"/>
      <c r="AK296" s="10"/>
      <c r="AL296" s="32"/>
      <c r="AM296" s="10"/>
      <c r="AN296" s="32"/>
      <c r="AO296" s="10"/>
      <c r="AP296" s="242"/>
      <c r="AQ296" s="10"/>
      <c r="AR296" s="32"/>
      <c r="AS296" s="10"/>
      <c r="AT296" s="242"/>
      <c r="AU296" s="10"/>
      <c r="AV296" s="242"/>
      <c r="AW296" s="7"/>
      <c r="AX296" s="247"/>
      <c r="AY296" s="10"/>
      <c r="AZ296" s="242"/>
      <c r="BA296" s="7"/>
      <c r="BB296" s="247"/>
      <c r="BC296" s="7"/>
      <c r="BD296" s="247"/>
      <c r="BE296" s="7"/>
      <c r="BF296" s="8"/>
      <c r="BG296" s="7"/>
      <c r="BH296" s="8"/>
      <c r="BJ296" s="41"/>
      <c r="BK296" s="41">
        <f t="shared" si="25"/>
        <v>0</v>
      </c>
      <c r="BL296">
        <f t="shared" si="24"/>
        <v>0</v>
      </c>
      <c r="BN296" s="39"/>
    </row>
    <row r="297" spans="1:66" x14ac:dyDescent="0.25">
      <c r="A297">
        <f t="shared" si="23"/>
        <v>244</v>
      </c>
      <c r="B297" s="6"/>
      <c r="C297" s="10"/>
      <c r="D297" s="32"/>
      <c r="E297" s="10"/>
      <c r="F297" s="32"/>
      <c r="G297" s="10"/>
      <c r="H297" s="32"/>
      <c r="I297" s="10"/>
      <c r="J297" s="32"/>
      <c r="K297" s="10"/>
      <c r="L297" s="32"/>
      <c r="M297" s="10"/>
      <c r="N297" s="32"/>
      <c r="O297" s="10"/>
      <c r="P297" s="32"/>
      <c r="Q297" s="10"/>
      <c r="R297" s="32"/>
      <c r="S297" s="10"/>
      <c r="T297" s="32"/>
      <c r="U297" s="10"/>
      <c r="V297" s="32"/>
      <c r="W297" s="10"/>
      <c r="X297" s="32"/>
      <c r="Y297" s="10"/>
      <c r="Z297" s="32"/>
      <c r="AA297" s="10"/>
      <c r="AB297" s="32"/>
      <c r="AC297" s="10"/>
      <c r="AD297" s="32"/>
      <c r="AE297" s="10"/>
      <c r="AF297" s="32"/>
      <c r="AG297" s="10"/>
      <c r="AH297" s="32"/>
      <c r="AI297" s="10"/>
      <c r="AJ297" s="32"/>
      <c r="AK297" s="10"/>
      <c r="AL297" s="32"/>
      <c r="AM297" s="10"/>
      <c r="AN297" s="32"/>
      <c r="AO297" s="10"/>
      <c r="AP297" s="242"/>
      <c r="AQ297" s="10"/>
      <c r="AR297" s="32"/>
      <c r="AS297" s="10"/>
      <c r="AT297" s="242"/>
      <c r="AU297" s="10"/>
      <c r="AV297" s="242"/>
      <c r="AW297" s="7"/>
      <c r="AX297" s="247"/>
      <c r="AY297" s="10"/>
      <c r="AZ297" s="242"/>
      <c r="BA297" s="7"/>
      <c r="BB297" s="247"/>
      <c r="BC297" s="7"/>
      <c r="BD297" s="247"/>
      <c r="BE297" s="7"/>
      <c r="BF297" s="8"/>
      <c r="BG297" s="7"/>
      <c r="BH297" s="8"/>
      <c r="BJ297" s="41"/>
      <c r="BK297" s="41">
        <f t="shared" si="25"/>
        <v>0</v>
      </c>
      <c r="BL297">
        <f t="shared" si="24"/>
        <v>0</v>
      </c>
    </row>
    <row r="298" spans="1:66" x14ac:dyDescent="0.25">
      <c r="A298">
        <f t="shared" si="23"/>
        <v>245</v>
      </c>
      <c r="B298" s="6"/>
      <c r="C298" s="10"/>
      <c r="D298" s="32"/>
      <c r="E298" s="10"/>
      <c r="F298" s="32"/>
      <c r="G298" s="10"/>
      <c r="H298" s="32"/>
      <c r="I298" s="10"/>
      <c r="J298" s="32"/>
      <c r="K298" s="10"/>
      <c r="L298" s="32"/>
      <c r="M298" s="10"/>
      <c r="N298" s="32"/>
      <c r="O298" s="10"/>
      <c r="P298" s="32"/>
      <c r="Q298" s="10"/>
      <c r="R298" s="32"/>
      <c r="S298" s="10"/>
      <c r="T298" s="32"/>
      <c r="U298" s="10"/>
      <c r="V298" s="32"/>
      <c r="W298" s="10"/>
      <c r="X298" s="32"/>
      <c r="Y298" s="10"/>
      <c r="Z298" s="32"/>
      <c r="AA298" s="10"/>
      <c r="AB298" s="32"/>
      <c r="AC298" s="10"/>
      <c r="AD298" s="32"/>
      <c r="AE298" s="10"/>
      <c r="AF298" s="32"/>
      <c r="AG298" s="10"/>
      <c r="AH298" s="32"/>
      <c r="AI298" s="10"/>
      <c r="AJ298" s="32"/>
      <c r="AK298" s="10"/>
      <c r="AL298" s="32"/>
      <c r="AM298" s="10"/>
      <c r="AN298" s="32"/>
      <c r="AO298" s="10"/>
      <c r="AP298" s="242"/>
      <c r="AQ298" s="10"/>
      <c r="AR298" s="32"/>
      <c r="AS298" s="10"/>
      <c r="AT298" s="242"/>
      <c r="AU298" s="10"/>
      <c r="AV298" s="242"/>
      <c r="AW298" s="7"/>
      <c r="AX298" s="247"/>
      <c r="AY298" s="10"/>
      <c r="AZ298" s="242"/>
      <c r="BA298" s="7"/>
      <c r="BB298" s="247"/>
      <c r="BC298" s="7"/>
      <c r="BD298" s="247"/>
      <c r="BE298" s="7"/>
      <c r="BF298" s="8"/>
      <c r="BG298" s="7"/>
      <c r="BH298" s="8"/>
      <c r="BJ298" s="41"/>
      <c r="BK298" s="41">
        <f t="shared" si="25"/>
        <v>0</v>
      </c>
      <c r="BL298">
        <f t="shared" si="24"/>
        <v>0</v>
      </c>
    </row>
    <row r="299" spans="1:66" x14ac:dyDescent="0.25">
      <c r="A299">
        <f t="shared" si="23"/>
        <v>246</v>
      </c>
      <c r="B299" s="6"/>
      <c r="C299" s="10"/>
      <c r="D299" s="32"/>
      <c r="E299" s="10"/>
      <c r="F299" s="32"/>
      <c r="G299" s="10"/>
      <c r="H299" s="32"/>
      <c r="I299" s="10"/>
      <c r="J299" s="32"/>
      <c r="K299" s="10"/>
      <c r="L299" s="32"/>
      <c r="M299" s="10"/>
      <c r="N299" s="32"/>
      <c r="O299" s="10"/>
      <c r="P299" s="32"/>
      <c r="Q299" s="10"/>
      <c r="R299" s="32"/>
      <c r="S299" s="10"/>
      <c r="T299" s="32"/>
      <c r="U299" s="10"/>
      <c r="V299" s="32"/>
      <c r="W299" s="10"/>
      <c r="X299" s="32"/>
      <c r="Y299" s="10"/>
      <c r="Z299" s="32"/>
      <c r="AA299" s="10"/>
      <c r="AB299" s="32"/>
      <c r="AC299" s="10"/>
      <c r="AD299" s="32"/>
      <c r="AE299" s="10"/>
      <c r="AF299" s="32"/>
      <c r="AG299" s="10"/>
      <c r="AH299" s="32"/>
      <c r="AI299" s="10"/>
      <c r="AJ299" s="32"/>
      <c r="AK299" s="10"/>
      <c r="AL299" s="32"/>
      <c r="AM299" s="10"/>
      <c r="AN299" s="32"/>
      <c r="AO299" s="10"/>
      <c r="AP299" s="242"/>
      <c r="AQ299" s="10"/>
      <c r="AR299" s="32"/>
      <c r="AS299" s="10"/>
      <c r="AT299" s="242"/>
      <c r="AU299" s="10"/>
      <c r="AV299" s="242"/>
      <c r="AW299" s="7"/>
      <c r="AX299" s="247"/>
      <c r="AY299" s="10"/>
      <c r="AZ299" s="242"/>
      <c r="BA299" s="7"/>
      <c r="BB299" s="247"/>
      <c r="BC299" s="7"/>
      <c r="BD299" s="247"/>
      <c r="BE299" s="7"/>
      <c r="BF299" s="8"/>
      <c r="BG299" s="7"/>
      <c r="BH299" s="8"/>
      <c r="BJ299" s="41"/>
      <c r="BK299" s="41">
        <f t="shared" si="25"/>
        <v>0</v>
      </c>
      <c r="BL299">
        <f t="shared" si="24"/>
        <v>0</v>
      </c>
    </row>
    <row r="300" spans="1:66" x14ac:dyDescent="0.25">
      <c r="A300">
        <f t="shared" si="23"/>
        <v>247</v>
      </c>
      <c r="B300" s="6"/>
      <c r="C300" s="10"/>
      <c r="D300" s="32"/>
      <c r="E300" s="10"/>
      <c r="F300" s="32"/>
      <c r="G300" s="10"/>
      <c r="H300" s="32"/>
      <c r="I300" s="10"/>
      <c r="J300" s="32"/>
      <c r="K300" s="94"/>
      <c r="L300" s="32"/>
      <c r="M300" s="10"/>
      <c r="N300" s="32"/>
      <c r="O300" s="10"/>
      <c r="P300" s="32"/>
      <c r="Q300" s="10"/>
      <c r="R300" s="32"/>
      <c r="S300" s="10"/>
      <c r="T300" s="32"/>
      <c r="U300" s="10"/>
      <c r="V300" s="32"/>
      <c r="W300" s="10"/>
      <c r="X300" s="32"/>
      <c r="Y300" s="10"/>
      <c r="Z300" s="32"/>
      <c r="AA300" s="10"/>
      <c r="AB300" s="32"/>
      <c r="AC300" s="10"/>
      <c r="AD300" s="32"/>
      <c r="AE300" s="10"/>
      <c r="AF300" s="32"/>
      <c r="AG300" s="10"/>
      <c r="AH300" s="32"/>
      <c r="AI300" s="10"/>
      <c r="AJ300" s="32"/>
      <c r="AK300" s="10"/>
      <c r="AL300" s="32"/>
      <c r="AM300" s="10"/>
      <c r="AN300" s="32"/>
      <c r="AO300" s="10"/>
      <c r="AP300" s="242"/>
      <c r="AQ300" s="10"/>
      <c r="AR300" s="32"/>
      <c r="AS300" s="10"/>
      <c r="AT300" s="242"/>
      <c r="AU300" s="10"/>
      <c r="AV300" s="242"/>
      <c r="AW300" s="7"/>
      <c r="AX300" s="247"/>
      <c r="AY300" s="10"/>
      <c r="AZ300" s="242"/>
      <c r="BA300" s="7"/>
      <c r="BB300" s="247"/>
      <c r="BC300" s="7"/>
      <c r="BD300" s="247"/>
      <c r="BE300" s="7"/>
      <c r="BF300" s="8"/>
      <c r="BG300" s="7"/>
      <c r="BH300" s="8"/>
      <c r="BJ300" s="41"/>
      <c r="BK300" s="41">
        <f t="shared" si="25"/>
        <v>0</v>
      </c>
      <c r="BL300">
        <f t="shared" si="24"/>
        <v>0</v>
      </c>
      <c r="BN300" s="39"/>
    </row>
    <row r="301" spans="1:66" x14ac:dyDescent="0.25">
      <c r="A301">
        <f t="shared" si="23"/>
        <v>248</v>
      </c>
      <c r="B301" s="6"/>
      <c r="C301" s="10"/>
      <c r="D301" s="32"/>
      <c r="E301" s="10"/>
      <c r="F301" s="32"/>
      <c r="G301" s="10"/>
      <c r="H301" s="32"/>
      <c r="I301" s="10"/>
      <c r="J301" s="32"/>
      <c r="K301" s="10"/>
      <c r="L301" s="32"/>
      <c r="M301" s="10"/>
      <c r="N301" s="32"/>
      <c r="O301" s="10"/>
      <c r="P301" s="32"/>
      <c r="Q301" s="10"/>
      <c r="R301" s="32"/>
      <c r="S301" s="10"/>
      <c r="T301" s="32"/>
      <c r="U301" s="10"/>
      <c r="V301" s="32"/>
      <c r="W301" s="10"/>
      <c r="X301" s="32"/>
      <c r="Y301" s="10"/>
      <c r="Z301" s="32"/>
      <c r="AA301" s="10"/>
      <c r="AB301" s="32"/>
      <c r="AC301" s="10"/>
      <c r="AD301" s="32"/>
      <c r="AE301" s="10"/>
      <c r="AF301" s="32"/>
      <c r="AG301" s="10"/>
      <c r="AH301" s="32"/>
      <c r="AI301" s="10"/>
      <c r="AJ301" s="32"/>
      <c r="AK301" s="10"/>
      <c r="AL301" s="32"/>
      <c r="AM301" s="10"/>
      <c r="AN301" s="32"/>
      <c r="AO301" s="10"/>
      <c r="AP301" s="242"/>
      <c r="AQ301" s="10"/>
      <c r="AR301" s="32"/>
      <c r="AS301" s="10"/>
      <c r="AT301" s="242"/>
      <c r="AU301" s="10"/>
      <c r="AV301" s="242"/>
      <c r="AW301" s="7"/>
      <c r="AX301" s="247"/>
      <c r="AY301" s="10"/>
      <c r="AZ301" s="242"/>
      <c r="BA301" s="7"/>
      <c r="BB301" s="247"/>
      <c r="BC301" s="7"/>
      <c r="BD301" s="247"/>
      <c r="BE301" s="7"/>
      <c r="BF301" s="8"/>
      <c r="BG301" s="7"/>
      <c r="BH301" s="8"/>
      <c r="BJ301" s="41"/>
      <c r="BK301" s="41">
        <f t="shared" si="25"/>
        <v>0</v>
      </c>
      <c r="BL301">
        <f t="shared" si="24"/>
        <v>0</v>
      </c>
    </row>
    <row r="302" spans="1:66" x14ac:dyDescent="0.25">
      <c r="A302">
        <f t="shared" si="23"/>
        <v>249</v>
      </c>
      <c r="B302" s="6"/>
      <c r="C302" s="10"/>
      <c r="D302" s="32"/>
      <c r="E302" s="10"/>
      <c r="F302" s="32"/>
      <c r="G302" s="10"/>
      <c r="H302" s="32"/>
      <c r="I302" s="10"/>
      <c r="J302" s="32"/>
      <c r="K302" s="10"/>
      <c r="L302" s="32"/>
      <c r="M302" s="10"/>
      <c r="N302" s="32"/>
      <c r="O302" s="10"/>
      <c r="P302" s="32"/>
      <c r="Q302" s="10"/>
      <c r="R302" s="32"/>
      <c r="S302" s="10"/>
      <c r="T302" s="32"/>
      <c r="U302" s="10"/>
      <c r="V302" s="32"/>
      <c r="W302" s="10"/>
      <c r="X302" s="32"/>
      <c r="Y302" s="10"/>
      <c r="Z302" s="32"/>
      <c r="AA302" s="10"/>
      <c r="AB302" s="32"/>
      <c r="AC302" s="10"/>
      <c r="AD302" s="32"/>
      <c r="AE302" s="10"/>
      <c r="AF302" s="32"/>
      <c r="AG302" s="10"/>
      <c r="AH302" s="32"/>
      <c r="AI302" s="10"/>
      <c r="AJ302" s="32"/>
      <c r="AK302" s="10"/>
      <c r="AL302" s="32"/>
      <c r="AM302" s="10"/>
      <c r="AN302" s="32"/>
      <c r="AO302" s="10"/>
      <c r="AP302" s="242"/>
      <c r="AQ302" s="10"/>
      <c r="AR302" s="32"/>
      <c r="AS302" s="10"/>
      <c r="AT302" s="242"/>
      <c r="AU302" s="10"/>
      <c r="AV302" s="242"/>
      <c r="AW302" s="7"/>
      <c r="AX302" s="247"/>
      <c r="AY302" s="10"/>
      <c r="AZ302" s="242"/>
      <c r="BA302" s="7"/>
      <c r="BB302" s="247"/>
      <c r="BC302" s="7"/>
      <c r="BD302" s="247"/>
      <c r="BE302" s="7"/>
      <c r="BF302" s="8"/>
      <c r="BG302" s="7"/>
      <c r="BH302" s="8"/>
      <c r="BJ302" s="41"/>
      <c r="BK302" s="41">
        <f t="shared" si="25"/>
        <v>0</v>
      </c>
      <c r="BL302">
        <f t="shared" si="24"/>
        <v>0</v>
      </c>
    </row>
    <row r="303" spans="1:66" x14ac:dyDescent="0.25">
      <c r="A303">
        <f t="shared" si="23"/>
        <v>250</v>
      </c>
      <c r="B303" s="6"/>
      <c r="C303" s="10"/>
      <c r="D303" s="32"/>
      <c r="E303" s="10"/>
      <c r="F303" s="32"/>
      <c r="G303" s="10"/>
      <c r="H303" s="32"/>
      <c r="I303" s="10"/>
      <c r="J303" s="32"/>
      <c r="K303" s="10"/>
      <c r="L303" s="32"/>
      <c r="M303" s="10"/>
      <c r="N303" s="32"/>
      <c r="O303" s="10"/>
      <c r="P303" s="32"/>
      <c r="Q303" s="10"/>
      <c r="R303" s="32"/>
      <c r="S303" s="10"/>
      <c r="T303" s="32"/>
      <c r="U303" s="10"/>
      <c r="V303" s="32"/>
      <c r="W303" s="10"/>
      <c r="X303" s="32"/>
      <c r="Y303" s="10"/>
      <c r="Z303" s="32"/>
      <c r="AA303" s="10"/>
      <c r="AB303" s="32"/>
      <c r="AC303" s="10"/>
      <c r="AD303" s="32"/>
      <c r="AE303" s="10"/>
      <c r="AF303" s="32"/>
      <c r="AG303" s="10"/>
      <c r="AH303" s="32"/>
      <c r="AI303" s="10"/>
      <c r="AJ303" s="32"/>
      <c r="AK303" s="10"/>
      <c r="AL303" s="32"/>
      <c r="AM303" s="10"/>
      <c r="AN303" s="32"/>
      <c r="AO303" s="10"/>
      <c r="AP303" s="242"/>
      <c r="AQ303" s="10"/>
      <c r="AR303" s="32"/>
      <c r="AS303" s="10"/>
      <c r="AT303" s="242"/>
      <c r="AU303" s="10"/>
      <c r="AV303" s="242"/>
      <c r="AW303" s="7"/>
      <c r="AX303" s="247"/>
      <c r="AY303" s="10"/>
      <c r="AZ303" s="242"/>
      <c r="BA303" s="7"/>
      <c r="BB303" s="247"/>
      <c r="BC303" s="7"/>
      <c r="BD303" s="247"/>
      <c r="BE303" s="7"/>
      <c r="BF303" s="8"/>
      <c r="BG303" s="7"/>
      <c r="BH303" s="8"/>
      <c r="BJ303" s="41"/>
      <c r="BK303" s="41">
        <f t="shared" si="25"/>
        <v>0</v>
      </c>
      <c r="BL303">
        <f t="shared" si="24"/>
        <v>0</v>
      </c>
    </row>
    <row r="304" spans="1:66" x14ac:dyDescent="0.25">
      <c r="A304">
        <f t="shared" si="23"/>
        <v>251</v>
      </c>
      <c r="B304" s="6"/>
      <c r="C304" s="10"/>
      <c r="D304" s="32"/>
      <c r="E304" s="10"/>
      <c r="F304" s="32"/>
      <c r="G304" s="10"/>
      <c r="H304" s="32"/>
      <c r="I304" s="10"/>
      <c r="J304" s="32"/>
      <c r="K304" s="10"/>
      <c r="L304" s="32"/>
      <c r="M304" s="10"/>
      <c r="N304" s="32"/>
      <c r="O304" s="10"/>
      <c r="P304" s="32"/>
      <c r="Q304" s="10"/>
      <c r="R304" s="32"/>
      <c r="S304" s="10"/>
      <c r="T304" s="32"/>
      <c r="U304" s="10"/>
      <c r="V304" s="32"/>
      <c r="W304" s="10"/>
      <c r="X304" s="32"/>
      <c r="Y304" s="10"/>
      <c r="Z304" s="32"/>
      <c r="AA304" s="10"/>
      <c r="AB304" s="32"/>
      <c r="AC304" s="10"/>
      <c r="AD304" s="32"/>
      <c r="AE304" s="10"/>
      <c r="AF304" s="32"/>
      <c r="AG304" s="10"/>
      <c r="AH304" s="32"/>
      <c r="AI304" s="10"/>
      <c r="AJ304" s="32"/>
      <c r="AK304" s="10"/>
      <c r="AL304" s="32"/>
      <c r="AM304" s="10"/>
      <c r="AN304" s="32"/>
      <c r="AO304" s="10"/>
      <c r="AP304" s="242"/>
      <c r="AQ304" s="10"/>
      <c r="AR304" s="32"/>
      <c r="AS304" s="10"/>
      <c r="AT304" s="242"/>
      <c r="AU304" s="10"/>
      <c r="AV304" s="242"/>
      <c r="AW304" s="7"/>
      <c r="AX304" s="247"/>
      <c r="AY304" s="10"/>
      <c r="AZ304" s="242"/>
      <c r="BA304" s="7"/>
      <c r="BB304" s="247"/>
      <c r="BC304" s="7"/>
      <c r="BD304" s="247"/>
      <c r="BE304" s="7"/>
      <c r="BF304" s="8"/>
      <c r="BG304" s="7"/>
      <c r="BH304" s="8"/>
      <c r="BJ304" s="41"/>
      <c r="BK304" s="41">
        <f t="shared" si="25"/>
        <v>0</v>
      </c>
      <c r="BL304">
        <f t="shared" si="24"/>
        <v>0</v>
      </c>
    </row>
    <row r="305" spans="1:66" x14ac:dyDescent="0.25">
      <c r="A305">
        <f t="shared" si="23"/>
        <v>252</v>
      </c>
      <c r="B305" s="6"/>
      <c r="C305" s="10"/>
      <c r="D305" s="32"/>
      <c r="E305" s="10"/>
      <c r="F305" s="32"/>
      <c r="G305" s="10"/>
      <c r="H305" s="32"/>
      <c r="I305" s="10"/>
      <c r="J305" s="32"/>
      <c r="K305" s="10"/>
      <c r="L305" s="32"/>
      <c r="M305" s="10"/>
      <c r="N305" s="32"/>
      <c r="O305" s="10"/>
      <c r="P305" s="32"/>
      <c r="Q305" s="10"/>
      <c r="R305" s="32"/>
      <c r="S305" s="10"/>
      <c r="T305" s="32"/>
      <c r="U305" s="10"/>
      <c r="V305" s="32"/>
      <c r="W305" s="10"/>
      <c r="X305" s="32"/>
      <c r="Y305" s="10"/>
      <c r="Z305" s="32"/>
      <c r="AA305" s="10"/>
      <c r="AB305" s="32"/>
      <c r="AC305" s="10"/>
      <c r="AD305" s="32"/>
      <c r="AE305" s="10"/>
      <c r="AF305" s="32"/>
      <c r="AG305" s="10"/>
      <c r="AH305" s="32"/>
      <c r="AI305" s="10"/>
      <c r="AJ305" s="32"/>
      <c r="AK305" s="10"/>
      <c r="AL305" s="32"/>
      <c r="AM305" s="10"/>
      <c r="AN305" s="32"/>
      <c r="AO305" s="10"/>
      <c r="AP305" s="242"/>
      <c r="AQ305" s="10"/>
      <c r="AR305" s="32"/>
      <c r="AS305" s="10"/>
      <c r="AT305" s="242"/>
      <c r="AU305" s="10"/>
      <c r="AV305" s="242"/>
      <c r="AW305" s="7"/>
      <c r="AX305" s="247"/>
      <c r="AY305" s="10"/>
      <c r="AZ305" s="242"/>
      <c r="BA305" s="7"/>
      <c r="BB305" s="247"/>
      <c r="BC305" s="7"/>
      <c r="BD305" s="247"/>
      <c r="BE305" s="7"/>
      <c r="BF305" s="8"/>
      <c r="BG305" s="7"/>
      <c r="BH305" s="8"/>
      <c r="BJ305" s="41"/>
      <c r="BK305" s="41">
        <f t="shared" si="25"/>
        <v>0</v>
      </c>
      <c r="BL305">
        <f t="shared" si="24"/>
        <v>0</v>
      </c>
    </row>
    <row r="306" spans="1:66" x14ac:dyDescent="0.25">
      <c r="A306">
        <f t="shared" si="23"/>
        <v>253</v>
      </c>
      <c r="B306" s="6"/>
      <c r="C306" s="10"/>
      <c r="D306" s="32"/>
      <c r="E306" s="10"/>
      <c r="F306" s="32"/>
      <c r="G306" s="10"/>
      <c r="H306" s="32"/>
      <c r="I306" s="10"/>
      <c r="J306" s="32"/>
      <c r="K306" s="10"/>
      <c r="L306" s="32"/>
      <c r="M306" s="10"/>
      <c r="N306" s="32"/>
      <c r="O306" s="10"/>
      <c r="P306" s="32"/>
      <c r="Q306" s="10"/>
      <c r="R306" s="32"/>
      <c r="S306" s="10"/>
      <c r="T306" s="32"/>
      <c r="U306" s="10"/>
      <c r="V306" s="32"/>
      <c r="W306" s="10"/>
      <c r="X306" s="32"/>
      <c r="Y306" s="10"/>
      <c r="Z306" s="32"/>
      <c r="AA306" s="10"/>
      <c r="AB306" s="32"/>
      <c r="AC306" s="10"/>
      <c r="AD306" s="32"/>
      <c r="AE306" s="10"/>
      <c r="AF306" s="32"/>
      <c r="AG306" s="10"/>
      <c r="AH306" s="32"/>
      <c r="AI306" s="10"/>
      <c r="AJ306" s="32"/>
      <c r="AK306" s="10"/>
      <c r="AL306" s="32"/>
      <c r="AM306" s="10"/>
      <c r="AN306" s="32"/>
      <c r="AO306" s="10"/>
      <c r="AP306" s="242"/>
      <c r="AQ306" s="10"/>
      <c r="AR306" s="32"/>
      <c r="AS306" s="10"/>
      <c r="AT306" s="242"/>
      <c r="AU306" s="10"/>
      <c r="AV306" s="242"/>
      <c r="AW306" s="7"/>
      <c r="AX306" s="247"/>
      <c r="AY306" s="10"/>
      <c r="AZ306" s="242"/>
      <c r="BA306" s="7"/>
      <c r="BB306" s="247"/>
      <c r="BC306" s="7"/>
      <c r="BD306" s="247"/>
      <c r="BE306" s="7"/>
      <c r="BF306" s="8"/>
      <c r="BG306" s="7"/>
      <c r="BH306" s="8"/>
      <c r="BJ306" s="41"/>
      <c r="BK306" s="41">
        <f t="shared" si="25"/>
        <v>0</v>
      </c>
      <c r="BL306">
        <f t="shared" si="24"/>
        <v>0</v>
      </c>
    </row>
    <row r="307" spans="1:66" x14ac:dyDescent="0.25">
      <c r="A307">
        <f t="shared" si="23"/>
        <v>254</v>
      </c>
      <c r="B307" s="6"/>
      <c r="C307" s="10"/>
      <c r="D307" s="32"/>
      <c r="E307" s="10"/>
      <c r="F307" s="32"/>
      <c r="G307" s="10"/>
      <c r="H307" s="32"/>
      <c r="I307" s="10"/>
      <c r="J307" s="32"/>
      <c r="K307" s="10"/>
      <c r="L307" s="32"/>
      <c r="M307" s="10"/>
      <c r="N307" s="32"/>
      <c r="O307" s="10"/>
      <c r="P307" s="32"/>
      <c r="Q307" s="10"/>
      <c r="R307" s="32"/>
      <c r="S307" s="10"/>
      <c r="T307" s="32"/>
      <c r="U307" s="10"/>
      <c r="V307" s="32"/>
      <c r="W307" s="10"/>
      <c r="X307" s="32"/>
      <c r="Y307" s="10"/>
      <c r="Z307" s="32"/>
      <c r="AA307" s="10"/>
      <c r="AB307" s="32"/>
      <c r="AC307" s="10"/>
      <c r="AD307" s="32"/>
      <c r="AE307" s="10"/>
      <c r="AF307" s="32"/>
      <c r="AG307" s="10"/>
      <c r="AH307" s="32"/>
      <c r="AI307" s="10"/>
      <c r="AJ307" s="32"/>
      <c r="AK307" s="10"/>
      <c r="AL307" s="32"/>
      <c r="AM307" s="10"/>
      <c r="AN307" s="32"/>
      <c r="AO307" s="10"/>
      <c r="AP307" s="242"/>
      <c r="AQ307" s="10"/>
      <c r="AR307" s="32"/>
      <c r="AS307" s="10"/>
      <c r="AT307" s="242"/>
      <c r="AU307" s="10"/>
      <c r="AV307" s="242"/>
      <c r="AW307" s="7"/>
      <c r="AX307" s="247"/>
      <c r="AY307" s="10"/>
      <c r="AZ307" s="242"/>
      <c r="BA307" s="7"/>
      <c r="BB307" s="247"/>
      <c r="BC307" s="7"/>
      <c r="BD307" s="247"/>
      <c r="BE307" s="7"/>
      <c r="BF307" s="8"/>
      <c r="BG307" s="7"/>
      <c r="BH307" s="8"/>
      <c r="BJ307" s="41"/>
      <c r="BK307" s="41">
        <f t="shared" si="25"/>
        <v>0</v>
      </c>
      <c r="BL307">
        <f t="shared" si="24"/>
        <v>0</v>
      </c>
    </row>
    <row r="308" spans="1:66" x14ac:dyDescent="0.25">
      <c r="A308">
        <f t="shared" si="23"/>
        <v>255</v>
      </c>
      <c r="B308" s="6"/>
      <c r="C308" s="10"/>
      <c r="D308" s="32"/>
      <c r="E308" s="10"/>
      <c r="F308" s="32"/>
      <c r="G308" s="10"/>
      <c r="H308" s="32"/>
      <c r="I308" s="10"/>
      <c r="J308" s="32"/>
      <c r="K308" s="10"/>
      <c r="L308" s="32"/>
      <c r="M308" s="10"/>
      <c r="N308" s="32"/>
      <c r="O308" s="10"/>
      <c r="P308" s="32"/>
      <c r="Q308" s="10"/>
      <c r="R308" s="32"/>
      <c r="S308" s="10"/>
      <c r="T308" s="32"/>
      <c r="U308" s="10"/>
      <c r="V308" s="32"/>
      <c r="W308" s="10"/>
      <c r="X308" s="32"/>
      <c r="Y308" s="10"/>
      <c r="Z308" s="32"/>
      <c r="AA308" s="10"/>
      <c r="AB308" s="32"/>
      <c r="AC308" s="10"/>
      <c r="AD308" s="32"/>
      <c r="AE308" s="10"/>
      <c r="AF308" s="32"/>
      <c r="AG308" s="10"/>
      <c r="AH308" s="32"/>
      <c r="AI308" s="10"/>
      <c r="AJ308" s="32"/>
      <c r="AK308" s="10"/>
      <c r="AL308" s="32"/>
      <c r="AM308" s="10"/>
      <c r="AN308" s="32"/>
      <c r="AO308" s="10"/>
      <c r="AP308" s="242"/>
      <c r="AQ308" s="10"/>
      <c r="AR308" s="32"/>
      <c r="AS308" s="10"/>
      <c r="AT308" s="242"/>
      <c r="AU308" s="10"/>
      <c r="AV308" s="242"/>
      <c r="AW308" s="7"/>
      <c r="AX308" s="247"/>
      <c r="AY308" s="10"/>
      <c r="AZ308" s="242"/>
      <c r="BA308" s="7"/>
      <c r="BB308" s="247"/>
      <c r="BC308" s="7"/>
      <c r="BD308" s="247"/>
      <c r="BE308" s="7"/>
      <c r="BF308" s="8"/>
      <c r="BG308" s="7"/>
      <c r="BH308" s="8"/>
      <c r="BJ308" s="41"/>
      <c r="BK308" s="41">
        <f t="shared" si="25"/>
        <v>0</v>
      </c>
      <c r="BL308">
        <f t="shared" si="24"/>
        <v>0</v>
      </c>
    </row>
    <row r="309" spans="1:66" x14ac:dyDescent="0.25">
      <c r="A309">
        <f t="shared" si="23"/>
        <v>256</v>
      </c>
      <c r="B309" s="6"/>
      <c r="C309" s="10"/>
      <c r="D309" s="32"/>
      <c r="E309" s="10"/>
      <c r="F309" s="32"/>
      <c r="G309" s="10"/>
      <c r="H309" s="32"/>
      <c r="I309" s="10"/>
      <c r="J309" s="32"/>
      <c r="K309" s="10"/>
      <c r="L309" s="32"/>
      <c r="M309" s="10"/>
      <c r="N309" s="32"/>
      <c r="O309" s="10"/>
      <c r="P309" s="32"/>
      <c r="Q309" s="10"/>
      <c r="R309" s="32"/>
      <c r="S309" s="10"/>
      <c r="T309" s="32"/>
      <c r="U309" s="10"/>
      <c r="V309" s="32"/>
      <c r="W309" s="10"/>
      <c r="X309" s="32"/>
      <c r="Y309" s="10"/>
      <c r="Z309" s="32"/>
      <c r="AA309" s="10"/>
      <c r="AB309" s="32"/>
      <c r="AC309" s="10"/>
      <c r="AD309" s="32"/>
      <c r="AE309" s="10"/>
      <c r="AF309" s="32"/>
      <c r="AG309" s="10"/>
      <c r="AH309" s="32"/>
      <c r="AI309" s="10"/>
      <c r="AJ309" s="32"/>
      <c r="AK309" s="10"/>
      <c r="AL309" s="32"/>
      <c r="AM309" s="10"/>
      <c r="AN309" s="32"/>
      <c r="AO309" s="10"/>
      <c r="AP309" s="242"/>
      <c r="AQ309" s="10"/>
      <c r="AR309" s="32"/>
      <c r="AS309" s="10"/>
      <c r="AT309" s="242"/>
      <c r="AU309" s="10"/>
      <c r="AV309" s="242"/>
      <c r="AW309" s="7"/>
      <c r="AX309" s="247"/>
      <c r="AY309" s="10"/>
      <c r="AZ309" s="242"/>
      <c r="BA309" s="7"/>
      <c r="BB309" s="247"/>
      <c r="BC309" s="7"/>
      <c r="BD309" s="247"/>
      <c r="BE309" s="7"/>
      <c r="BF309" s="8"/>
      <c r="BG309" s="7"/>
      <c r="BH309" s="8"/>
      <c r="BJ309" s="41"/>
      <c r="BK309" s="41">
        <f t="shared" si="25"/>
        <v>0</v>
      </c>
      <c r="BL309">
        <f t="shared" si="24"/>
        <v>0</v>
      </c>
    </row>
    <row r="310" spans="1:66" x14ac:dyDescent="0.25">
      <c r="A310">
        <f t="shared" si="23"/>
        <v>257</v>
      </c>
      <c r="B310" s="6"/>
      <c r="C310" s="10"/>
      <c r="D310" s="32"/>
      <c r="E310" s="10"/>
      <c r="F310" s="32"/>
      <c r="G310" s="10"/>
      <c r="H310" s="32"/>
      <c r="I310" s="10"/>
      <c r="J310" s="32"/>
      <c r="K310" s="94"/>
      <c r="L310" s="32"/>
      <c r="M310" s="10"/>
      <c r="N310" s="32"/>
      <c r="O310" s="10"/>
      <c r="P310" s="32"/>
      <c r="Q310" s="10"/>
      <c r="R310" s="32"/>
      <c r="S310" s="10"/>
      <c r="T310" s="32"/>
      <c r="U310" s="10"/>
      <c r="V310" s="32"/>
      <c r="W310" s="10"/>
      <c r="X310" s="32"/>
      <c r="Y310" s="10"/>
      <c r="Z310" s="32"/>
      <c r="AA310" s="10"/>
      <c r="AB310" s="32"/>
      <c r="AC310" s="10"/>
      <c r="AD310" s="32"/>
      <c r="AE310" s="10"/>
      <c r="AF310" s="32"/>
      <c r="AG310" s="10"/>
      <c r="AH310" s="32"/>
      <c r="AI310" s="10"/>
      <c r="AJ310" s="32"/>
      <c r="AK310" s="10"/>
      <c r="AL310" s="32"/>
      <c r="AM310" s="10"/>
      <c r="AN310" s="32"/>
      <c r="AO310" s="10"/>
      <c r="AP310" s="242"/>
      <c r="AQ310" s="10"/>
      <c r="AR310" s="32"/>
      <c r="AS310" s="10"/>
      <c r="AT310" s="242"/>
      <c r="AU310" s="10"/>
      <c r="AV310" s="242"/>
      <c r="AW310" s="7"/>
      <c r="AX310" s="247"/>
      <c r="AY310" s="10"/>
      <c r="AZ310" s="242"/>
      <c r="BA310" s="7"/>
      <c r="BB310" s="247"/>
      <c r="BC310" s="7"/>
      <c r="BD310" s="247"/>
      <c r="BE310" s="7"/>
      <c r="BF310" s="8"/>
      <c r="BG310" s="7"/>
      <c r="BH310" s="8"/>
      <c r="BJ310" s="41"/>
      <c r="BK310" s="41">
        <f t="shared" si="25"/>
        <v>0</v>
      </c>
      <c r="BL310">
        <f t="shared" si="24"/>
        <v>0</v>
      </c>
      <c r="BN310" s="39"/>
    </row>
    <row r="311" spans="1:66" x14ac:dyDescent="0.25">
      <c r="A311">
        <f t="shared" si="23"/>
        <v>258</v>
      </c>
      <c r="B311" s="6"/>
      <c r="C311" s="10"/>
      <c r="D311" s="32"/>
      <c r="E311" s="10"/>
      <c r="F311" s="32"/>
      <c r="G311" s="10"/>
      <c r="H311" s="32"/>
      <c r="I311" s="10"/>
      <c r="J311" s="32"/>
      <c r="K311" s="94"/>
      <c r="L311" s="32"/>
      <c r="M311" s="10"/>
      <c r="N311" s="32"/>
      <c r="O311" s="10"/>
      <c r="P311" s="32"/>
      <c r="Q311" s="10"/>
      <c r="R311" s="32"/>
      <c r="S311" s="10"/>
      <c r="T311" s="32"/>
      <c r="U311" s="10"/>
      <c r="V311" s="32"/>
      <c r="W311" s="10"/>
      <c r="X311" s="32"/>
      <c r="Y311" s="10"/>
      <c r="Z311" s="32"/>
      <c r="AA311" s="10"/>
      <c r="AB311" s="32"/>
      <c r="AC311" s="10"/>
      <c r="AD311" s="32"/>
      <c r="AE311" s="10"/>
      <c r="AF311" s="32"/>
      <c r="AG311" s="10"/>
      <c r="AH311" s="32"/>
      <c r="AI311" s="10"/>
      <c r="AJ311" s="32"/>
      <c r="AK311" s="10"/>
      <c r="AL311" s="32"/>
      <c r="AM311" s="10"/>
      <c r="AN311" s="32"/>
      <c r="AO311" s="10"/>
      <c r="AP311" s="242"/>
      <c r="AQ311" s="10"/>
      <c r="AR311" s="32"/>
      <c r="AS311" s="10"/>
      <c r="AT311" s="242"/>
      <c r="AU311" s="10"/>
      <c r="AV311" s="242"/>
      <c r="AW311" s="7"/>
      <c r="AX311" s="247"/>
      <c r="AY311" s="10"/>
      <c r="AZ311" s="242"/>
      <c r="BA311" s="7"/>
      <c r="BB311" s="247"/>
      <c r="BC311" s="7"/>
      <c r="BD311" s="247"/>
      <c r="BE311" s="7"/>
      <c r="BF311" s="8"/>
      <c r="BG311" s="7"/>
      <c r="BH311" s="8"/>
      <c r="BJ311" s="41"/>
      <c r="BK311" s="41">
        <f t="shared" si="25"/>
        <v>0</v>
      </c>
      <c r="BL311">
        <f t="shared" si="24"/>
        <v>0</v>
      </c>
      <c r="BN311" s="39"/>
    </row>
    <row r="312" spans="1:66" x14ac:dyDescent="0.25">
      <c r="A312">
        <f t="shared" ref="A312:A375" si="26">+A311+1</f>
        <v>259</v>
      </c>
      <c r="B312" s="6"/>
      <c r="C312" s="10"/>
      <c r="D312" s="32"/>
      <c r="E312" s="10"/>
      <c r="F312" s="32"/>
      <c r="G312" s="10"/>
      <c r="H312" s="32"/>
      <c r="I312" s="10"/>
      <c r="J312" s="32"/>
      <c r="K312" s="94"/>
      <c r="L312" s="32"/>
      <c r="M312" s="10"/>
      <c r="N312" s="32"/>
      <c r="O312" s="10"/>
      <c r="P312" s="32"/>
      <c r="Q312" s="10"/>
      <c r="R312" s="32"/>
      <c r="S312" s="10"/>
      <c r="T312" s="32"/>
      <c r="U312" s="10"/>
      <c r="V312" s="32"/>
      <c r="W312" s="10"/>
      <c r="X312" s="32"/>
      <c r="Y312" s="10"/>
      <c r="Z312" s="32"/>
      <c r="AA312" s="10"/>
      <c r="AB312" s="32"/>
      <c r="AC312" s="10"/>
      <c r="AD312" s="32"/>
      <c r="AE312" s="10"/>
      <c r="AF312" s="32"/>
      <c r="AG312" s="10"/>
      <c r="AH312" s="32"/>
      <c r="AI312" s="10"/>
      <c r="AJ312" s="32"/>
      <c r="AK312" s="10"/>
      <c r="AL312" s="32"/>
      <c r="AM312" s="10"/>
      <c r="AN312" s="32"/>
      <c r="AO312" s="10"/>
      <c r="AP312" s="242"/>
      <c r="AQ312" s="10"/>
      <c r="AR312" s="32"/>
      <c r="AS312" s="10"/>
      <c r="AT312" s="242"/>
      <c r="AU312" s="10"/>
      <c r="AV312" s="242"/>
      <c r="AW312" s="7"/>
      <c r="AX312" s="247"/>
      <c r="AY312" s="10"/>
      <c r="AZ312" s="242"/>
      <c r="BA312" s="7"/>
      <c r="BB312" s="247"/>
      <c r="BC312" s="7"/>
      <c r="BD312" s="247"/>
      <c r="BE312" s="7"/>
      <c r="BF312" s="8"/>
      <c r="BG312" s="7"/>
      <c r="BH312" s="8"/>
      <c r="BJ312" s="41"/>
      <c r="BK312" s="41">
        <f t="shared" si="25"/>
        <v>0</v>
      </c>
      <c r="BL312">
        <f t="shared" si="24"/>
        <v>0</v>
      </c>
      <c r="BN312" s="39"/>
    </row>
    <row r="313" spans="1:66" x14ac:dyDescent="0.25">
      <c r="A313">
        <f t="shared" si="26"/>
        <v>260</v>
      </c>
      <c r="B313" s="162"/>
      <c r="C313" s="10"/>
      <c r="D313" s="32"/>
      <c r="E313" s="10"/>
      <c r="F313" s="32"/>
      <c r="G313" s="10"/>
      <c r="H313" s="32"/>
      <c r="I313" s="10"/>
      <c r="J313" s="32"/>
      <c r="K313" s="94"/>
      <c r="L313" s="32"/>
      <c r="M313" s="10"/>
      <c r="N313" s="32"/>
      <c r="O313" s="10"/>
      <c r="P313" s="32"/>
      <c r="Q313" s="10"/>
      <c r="R313" s="32"/>
      <c r="S313" s="10"/>
      <c r="T313" s="32"/>
      <c r="U313" s="10"/>
      <c r="V313" s="32"/>
      <c r="W313" s="10"/>
      <c r="X313" s="32"/>
      <c r="Y313" s="10"/>
      <c r="Z313" s="32"/>
      <c r="AA313" s="10"/>
      <c r="AB313" s="32"/>
      <c r="AC313" s="10"/>
      <c r="AD313" s="32"/>
      <c r="AE313" s="10"/>
      <c r="AF313" s="32"/>
      <c r="AG313" s="10"/>
      <c r="AH313" s="32"/>
      <c r="AI313" s="10"/>
      <c r="AJ313" s="32"/>
      <c r="AK313" s="10"/>
      <c r="AL313" s="32"/>
      <c r="AM313" s="10"/>
      <c r="AN313" s="32"/>
      <c r="AO313" s="10"/>
      <c r="AP313" s="242"/>
      <c r="AQ313" s="10"/>
      <c r="AR313" s="32"/>
      <c r="AS313" s="10"/>
      <c r="AT313" s="242"/>
      <c r="AU313" s="10"/>
      <c r="AV313" s="242"/>
      <c r="AW313" s="7"/>
      <c r="AX313" s="247"/>
      <c r="AY313" s="10"/>
      <c r="AZ313" s="242"/>
      <c r="BA313" s="7"/>
      <c r="BB313" s="247"/>
      <c r="BC313" s="7"/>
      <c r="BD313" s="247"/>
      <c r="BE313" s="7"/>
      <c r="BF313" s="8"/>
      <c r="BG313" s="7"/>
      <c r="BH313" s="8"/>
      <c r="BJ313" s="41"/>
      <c r="BK313" s="41">
        <f t="shared" si="25"/>
        <v>0</v>
      </c>
      <c r="BL313">
        <f t="shared" si="24"/>
        <v>0</v>
      </c>
      <c r="BN313" s="39"/>
    </row>
    <row r="314" spans="1:66" x14ac:dyDescent="0.25">
      <c r="A314">
        <f t="shared" si="26"/>
        <v>261</v>
      </c>
      <c r="B314" s="6"/>
      <c r="C314" s="10"/>
      <c r="D314" s="32"/>
      <c r="E314" s="10"/>
      <c r="F314" s="32"/>
      <c r="G314" s="10"/>
      <c r="H314" s="32"/>
      <c r="I314" s="10"/>
      <c r="J314" s="32"/>
      <c r="K314" s="94"/>
      <c r="L314" s="32"/>
      <c r="M314" s="10"/>
      <c r="N314" s="32"/>
      <c r="O314" s="10"/>
      <c r="P314" s="32"/>
      <c r="Q314" s="10"/>
      <c r="R314" s="32"/>
      <c r="S314" s="10"/>
      <c r="T314" s="32"/>
      <c r="U314" s="10"/>
      <c r="V314" s="32"/>
      <c r="W314" s="10"/>
      <c r="X314" s="32"/>
      <c r="Y314" s="10"/>
      <c r="Z314" s="32"/>
      <c r="AA314" s="10"/>
      <c r="AB314" s="32"/>
      <c r="AC314" s="10"/>
      <c r="AD314" s="32"/>
      <c r="AE314" s="10"/>
      <c r="AF314" s="32"/>
      <c r="AG314" s="10"/>
      <c r="AH314" s="32"/>
      <c r="AI314" s="10"/>
      <c r="AJ314" s="32"/>
      <c r="AK314" s="10"/>
      <c r="AL314" s="32"/>
      <c r="AM314" s="10"/>
      <c r="AN314" s="32"/>
      <c r="AO314" s="10"/>
      <c r="AP314" s="242"/>
      <c r="AQ314" s="10"/>
      <c r="AR314" s="32"/>
      <c r="AS314" s="10"/>
      <c r="AT314" s="242"/>
      <c r="AU314" s="10"/>
      <c r="AV314" s="242"/>
      <c r="AW314" s="7"/>
      <c r="AX314" s="247"/>
      <c r="AY314" s="10"/>
      <c r="AZ314" s="242"/>
      <c r="BA314" s="7"/>
      <c r="BB314" s="247"/>
      <c r="BC314" s="7"/>
      <c r="BD314" s="247"/>
      <c r="BE314" s="7"/>
      <c r="BF314" s="8"/>
      <c r="BG314" s="7"/>
      <c r="BH314" s="8"/>
      <c r="BJ314" s="41"/>
      <c r="BK314" s="41">
        <f t="shared" si="25"/>
        <v>0</v>
      </c>
      <c r="BL314">
        <f t="shared" si="24"/>
        <v>0</v>
      </c>
      <c r="BN314" s="39"/>
    </row>
    <row r="315" spans="1:66" x14ac:dyDescent="0.25">
      <c r="A315">
        <f t="shared" si="26"/>
        <v>262</v>
      </c>
      <c r="B315" s="6"/>
      <c r="C315" s="10"/>
      <c r="D315" s="32"/>
      <c r="E315" s="10"/>
      <c r="F315" s="32"/>
      <c r="G315" s="10"/>
      <c r="H315" s="32"/>
      <c r="I315" s="10"/>
      <c r="J315" s="32"/>
      <c r="K315" s="10"/>
      <c r="L315" s="32"/>
      <c r="M315" s="10"/>
      <c r="N315" s="32"/>
      <c r="O315" s="10"/>
      <c r="P315" s="32"/>
      <c r="Q315" s="10"/>
      <c r="R315" s="32"/>
      <c r="S315" s="10"/>
      <c r="T315" s="32"/>
      <c r="U315" s="10"/>
      <c r="V315" s="32"/>
      <c r="W315" s="10"/>
      <c r="X315" s="32"/>
      <c r="Y315" s="10"/>
      <c r="Z315" s="32"/>
      <c r="AA315" s="10"/>
      <c r="AB315" s="32"/>
      <c r="AC315" s="10"/>
      <c r="AD315" s="32"/>
      <c r="AE315" s="10"/>
      <c r="AF315" s="32"/>
      <c r="AG315" s="10"/>
      <c r="AH315" s="32"/>
      <c r="AI315" s="10"/>
      <c r="AJ315" s="32"/>
      <c r="AK315" s="10"/>
      <c r="AL315" s="32"/>
      <c r="AM315" s="10"/>
      <c r="AN315" s="32"/>
      <c r="AO315" s="10"/>
      <c r="AP315" s="242"/>
      <c r="AQ315" s="10"/>
      <c r="AR315" s="32"/>
      <c r="AS315" s="10"/>
      <c r="AT315" s="242"/>
      <c r="AU315" s="10"/>
      <c r="AV315" s="242"/>
      <c r="AW315" s="7"/>
      <c r="AX315" s="247"/>
      <c r="AY315" s="10"/>
      <c r="AZ315" s="242"/>
      <c r="BA315" s="7"/>
      <c r="BB315" s="247"/>
      <c r="BC315" s="7"/>
      <c r="BD315" s="247"/>
      <c r="BE315" s="7"/>
      <c r="BF315" s="8"/>
      <c r="BG315" s="7"/>
      <c r="BH315" s="8"/>
      <c r="BJ315" s="41"/>
      <c r="BK315" s="41">
        <f t="shared" si="25"/>
        <v>0</v>
      </c>
      <c r="BL315">
        <f t="shared" si="24"/>
        <v>0</v>
      </c>
    </row>
    <row r="316" spans="1:66" x14ac:dyDescent="0.25">
      <c r="A316">
        <f t="shared" si="26"/>
        <v>263</v>
      </c>
      <c r="B316" s="6"/>
      <c r="C316" s="10"/>
      <c r="D316" s="32"/>
      <c r="E316" s="10"/>
      <c r="F316" s="32"/>
      <c r="G316" s="10"/>
      <c r="H316" s="32"/>
      <c r="I316" s="10"/>
      <c r="J316" s="32"/>
      <c r="K316" s="10"/>
      <c r="L316" s="32"/>
      <c r="M316" s="10"/>
      <c r="N316" s="32"/>
      <c r="O316" s="10"/>
      <c r="P316" s="32"/>
      <c r="Q316" s="10"/>
      <c r="R316" s="32"/>
      <c r="S316" s="10"/>
      <c r="T316" s="32"/>
      <c r="U316" s="10"/>
      <c r="V316" s="32"/>
      <c r="W316" s="10"/>
      <c r="X316" s="32"/>
      <c r="Y316" s="10"/>
      <c r="Z316" s="32"/>
      <c r="AA316" s="10"/>
      <c r="AB316" s="32"/>
      <c r="AC316" s="10"/>
      <c r="AD316" s="32"/>
      <c r="AE316" s="10"/>
      <c r="AF316" s="32"/>
      <c r="AG316" s="10"/>
      <c r="AH316" s="32"/>
      <c r="AI316" s="10"/>
      <c r="AJ316" s="32"/>
      <c r="AK316" s="10"/>
      <c r="AL316" s="32"/>
      <c r="AM316" s="10"/>
      <c r="AN316" s="32"/>
      <c r="AO316" s="10"/>
      <c r="AP316" s="242"/>
      <c r="AQ316" s="10"/>
      <c r="AR316" s="32"/>
      <c r="AS316" s="10"/>
      <c r="AT316" s="242"/>
      <c r="AU316" s="10"/>
      <c r="AV316" s="242"/>
      <c r="AW316" s="7"/>
      <c r="AX316" s="247"/>
      <c r="AY316" s="10"/>
      <c r="AZ316" s="242"/>
      <c r="BA316" s="7"/>
      <c r="BB316" s="247"/>
      <c r="BC316" s="7"/>
      <c r="BD316" s="247"/>
      <c r="BE316" s="7"/>
      <c r="BF316" s="8"/>
      <c r="BG316" s="7"/>
      <c r="BH316" s="8"/>
      <c r="BJ316" s="41"/>
      <c r="BK316" s="41">
        <f t="shared" si="25"/>
        <v>0</v>
      </c>
      <c r="BL316">
        <f t="shared" si="24"/>
        <v>0</v>
      </c>
    </row>
    <row r="317" spans="1:66" x14ac:dyDescent="0.25">
      <c r="A317">
        <f t="shared" si="26"/>
        <v>264</v>
      </c>
      <c r="B317" s="6"/>
      <c r="C317" s="10"/>
      <c r="D317" s="32"/>
      <c r="E317" s="10"/>
      <c r="F317" s="32"/>
      <c r="G317" s="10"/>
      <c r="H317" s="32"/>
      <c r="I317" s="10"/>
      <c r="J317" s="32"/>
      <c r="K317" s="10"/>
      <c r="L317" s="32"/>
      <c r="M317" s="10"/>
      <c r="N317" s="32"/>
      <c r="O317" s="10"/>
      <c r="P317" s="32"/>
      <c r="Q317" s="10"/>
      <c r="R317" s="32"/>
      <c r="S317" s="10"/>
      <c r="T317" s="32"/>
      <c r="U317" s="10"/>
      <c r="V317" s="32"/>
      <c r="W317" s="10"/>
      <c r="X317" s="32"/>
      <c r="Y317" s="10"/>
      <c r="Z317" s="32"/>
      <c r="AA317" s="10"/>
      <c r="AB317" s="32"/>
      <c r="AC317" s="10"/>
      <c r="AD317" s="32"/>
      <c r="AE317" s="10"/>
      <c r="AF317" s="32"/>
      <c r="AG317" s="10"/>
      <c r="AH317" s="32"/>
      <c r="AI317" s="10"/>
      <c r="AJ317" s="32"/>
      <c r="AK317" s="10"/>
      <c r="AL317" s="32"/>
      <c r="AM317" s="10"/>
      <c r="AN317" s="32"/>
      <c r="AO317" s="10"/>
      <c r="AP317" s="242"/>
      <c r="AQ317" s="10"/>
      <c r="AR317" s="32"/>
      <c r="AS317" s="10"/>
      <c r="AT317" s="242"/>
      <c r="AU317" s="10"/>
      <c r="AV317" s="242"/>
      <c r="AW317" s="7"/>
      <c r="AX317" s="247"/>
      <c r="AY317" s="10"/>
      <c r="AZ317" s="242"/>
      <c r="BA317" s="7"/>
      <c r="BB317" s="247"/>
      <c r="BC317" s="7"/>
      <c r="BD317" s="247"/>
      <c r="BE317" s="7"/>
      <c r="BF317" s="8"/>
      <c r="BG317" s="7"/>
      <c r="BH317" s="8"/>
      <c r="BJ317" s="41"/>
      <c r="BK317" s="41">
        <f t="shared" si="25"/>
        <v>0</v>
      </c>
      <c r="BL317">
        <f t="shared" si="24"/>
        <v>0</v>
      </c>
    </row>
    <row r="318" spans="1:66" x14ac:dyDescent="0.25">
      <c r="A318">
        <f t="shared" si="26"/>
        <v>265</v>
      </c>
      <c r="B318" s="6"/>
      <c r="C318" s="10"/>
      <c r="D318" s="32"/>
      <c r="E318" s="10"/>
      <c r="F318" s="32"/>
      <c r="G318" s="10"/>
      <c r="H318" s="32"/>
      <c r="I318" s="10"/>
      <c r="J318" s="32"/>
      <c r="K318" s="10"/>
      <c r="L318" s="32"/>
      <c r="M318" s="10"/>
      <c r="N318" s="32"/>
      <c r="O318" s="10"/>
      <c r="P318" s="32"/>
      <c r="Q318" s="10"/>
      <c r="R318" s="32"/>
      <c r="S318" s="10"/>
      <c r="T318" s="32"/>
      <c r="U318" s="10"/>
      <c r="V318" s="32"/>
      <c r="W318" s="10"/>
      <c r="X318" s="32"/>
      <c r="Y318" s="10"/>
      <c r="Z318" s="32"/>
      <c r="AA318" s="10"/>
      <c r="AB318" s="32"/>
      <c r="AC318" s="10"/>
      <c r="AD318" s="32"/>
      <c r="AE318" s="10"/>
      <c r="AF318" s="32"/>
      <c r="AG318" s="10"/>
      <c r="AH318" s="32"/>
      <c r="AI318" s="10"/>
      <c r="AJ318" s="32"/>
      <c r="AK318" s="10"/>
      <c r="AL318" s="32"/>
      <c r="AM318" s="10"/>
      <c r="AN318" s="32"/>
      <c r="AO318" s="10"/>
      <c r="AP318" s="242"/>
      <c r="AQ318" s="10"/>
      <c r="AR318" s="32"/>
      <c r="AS318" s="10"/>
      <c r="AT318" s="242"/>
      <c r="AU318" s="10"/>
      <c r="AV318" s="242"/>
      <c r="AW318" s="7"/>
      <c r="AX318" s="247"/>
      <c r="AY318" s="10"/>
      <c r="AZ318" s="242"/>
      <c r="BA318" s="7"/>
      <c r="BB318" s="247"/>
      <c r="BC318" s="7"/>
      <c r="BD318" s="247"/>
      <c r="BE318" s="7"/>
      <c r="BF318" s="8"/>
      <c r="BG318" s="7"/>
      <c r="BH318" s="8"/>
      <c r="BJ318" s="41"/>
      <c r="BK318" s="41">
        <f t="shared" si="25"/>
        <v>0</v>
      </c>
      <c r="BL318">
        <f t="shared" si="24"/>
        <v>0</v>
      </c>
    </row>
    <row r="319" spans="1:66" x14ac:dyDescent="0.25">
      <c r="A319">
        <f t="shared" si="26"/>
        <v>266</v>
      </c>
      <c r="B319" s="6"/>
      <c r="C319" s="10"/>
      <c r="D319" s="32"/>
      <c r="E319" s="10"/>
      <c r="F319" s="32"/>
      <c r="G319" s="10"/>
      <c r="H319" s="32"/>
      <c r="I319" s="10"/>
      <c r="J319" s="32"/>
      <c r="K319" s="10"/>
      <c r="L319" s="32"/>
      <c r="M319" s="10"/>
      <c r="N319" s="32"/>
      <c r="O319" s="10"/>
      <c r="P319" s="32"/>
      <c r="Q319" s="10"/>
      <c r="R319" s="32"/>
      <c r="S319" s="10"/>
      <c r="T319" s="32"/>
      <c r="U319" s="10"/>
      <c r="V319" s="32"/>
      <c r="W319" s="10"/>
      <c r="X319" s="32"/>
      <c r="Y319" s="10"/>
      <c r="Z319" s="32"/>
      <c r="AA319" s="10"/>
      <c r="AB319" s="32"/>
      <c r="AC319" s="10"/>
      <c r="AD319" s="32"/>
      <c r="AE319" s="10"/>
      <c r="AF319" s="32"/>
      <c r="AG319" s="10"/>
      <c r="AH319" s="32"/>
      <c r="AI319" s="10"/>
      <c r="AJ319" s="32"/>
      <c r="AK319" s="10"/>
      <c r="AL319" s="32"/>
      <c r="AM319" s="10"/>
      <c r="AN319" s="32"/>
      <c r="AO319" s="10"/>
      <c r="AP319" s="242"/>
      <c r="AQ319" s="10"/>
      <c r="AR319" s="32"/>
      <c r="AS319" s="10"/>
      <c r="AT319" s="242"/>
      <c r="AU319" s="10"/>
      <c r="AV319" s="242"/>
      <c r="AW319" s="7"/>
      <c r="AX319" s="247"/>
      <c r="AY319" s="10"/>
      <c r="AZ319" s="242"/>
      <c r="BA319" s="7"/>
      <c r="BB319" s="247"/>
      <c r="BC319" s="7"/>
      <c r="BD319" s="247"/>
      <c r="BE319" s="7"/>
      <c r="BF319" s="8"/>
      <c r="BG319" s="7"/>
      <c r="BH319" s="8"/>
      <c r="BJ319" s="41"/>
      <c r="BK319" s="41">
        <f t="shared" si="25"/>
        <v>0</v>
      </c>
      <c r="BL319">
        <f t="shared" si="24"/>
        <v>0</v>
      </c>
    </row>
    <row r="320" spans="1:66" x14ac:dyDescent="0.25">
      <c r="A320">
        <f t="shared" si="26"/>
        <v>267</v>
      </c>
      <c r="B320" s="6"/>
      <c r="C320" s="10"/>
      <c r="D320" s="32"/>
      <c r="E320" s="10"/>
      <c r="F320" s="32"/>
      <c r="G320" s="10"/>
      <c r="H320" s="32"/>
      <c r="I320" s="10"/>
      <c r="J320" s="32"/>
      <c r="K320" s="10"/>
      <c r="L320" s="32"/>
      <c r="M320" s="10"/>
      <c r="N320" s="32"/>
      <c r="O320" s="10"/>
      <c r="P320" s="32"/>
      <c r="Q320" s="10"/>
      <c r="R320" s="32"/>
      <c r="S320" s="10"/>
      <c r="T320" s="32"/>
      <c r="U320" s="10"/>
      <c r="V320" s="32"/>
      <c r="W320" s="10"/>
      <c r="X320" s="32"/>
      <c r="Y320" s="10"/>
      <c r="Z320" s="32"/>
      <c r="AA320" s="10"/>
      <c r="AB320" s="32"/>
      <c r="AC320" s="10"/>
      <c r="AD320" s="32"/>
      <c r="AE320" s="10"/>
      <c r="AF320" s="32"/>
      <c r="AG320" s="10"/>
      <c r="AH320" s="32"/>
      <c r="AI320" s="10"/>
      <c r="AJ320" s="32"/>
      <c r="AK320" s="10"/>
      <c r="AL320" s="32"/>
      <c r="AM320" s="10"/>
      <c r="AN320" s="32"/>
      <c r="AO320" s="10"/>
      <c r="AP320" s="242"/>
      <c r="AQ320" s="10"/>
      <c r="AR320" s="32"/>
      <c r="AS320" s="10"/>
      <c r="AT320" s="242"/>
      <c r="AU320" s="10"/>
      <c r="AV320" s="242"/>
      <c r="AW320" s="7"/>
      <c r="AX320" s="247"/>
      <c r="AY320" s="10"/>
      <c r="AZ320" s="242"/>
      <c r="BA320" s="7"/>
      <c r="BB320" s="247"/>
      <c r="BC320" s="7"/>
      <c r="BD320" s="247"/>
      <c r="BE320" s="7"/>
      <c r="BF320" s="8"/>
      <c r="BG320" s="7"/>
      <c r="BH320" s="8"/>
      <c r="BJ320" s="41"/>
      <c r="BK320" s="41">
        <f t="shared" si="25"/>
        <v>0</v>
      </c>
      <c r="BL320">
        <f t="shared" si="24"/>
        <v>0</v>
      </c>
    </row>
    <row r="321" spans="1:66" x14ac:dyDescent="0.25">
      <c r="A321">
        <f t="shared" si="26"/>
        <v>268</v>
      </c>
      <c r="B321" s="6"/>
      <c r="C321" s="10"/>
      <c r="D321" s="32"/>
      <c r="E321" s="10"/>
      <c r="F321" s="32"/>
      <c r="G321" s="10"/>
      <c r="H321" s="32"/>
      <c r="I321" s="10"/>
      <c r="J321" s="32"/>
      <c r="K321" s="94"/>
      <c r="L321" s="32"/>
      <c r="M321" s="10"/>
      <c r="N321" s="32"/>
      <c r="O321" s="10"/>
      <c r="P321" s="32"/>
      <c r="Q321" s="10"/>
      <c r="R321" s="32"/>
      <c r="S321" s="10"/>
      <c r="T321" s="32"/>
      <c r="U321" s="10"/>
      <c r="V321" s="32"/>
      <c r="W321" s="10"/>
      <c r="X321" s="32"/>
      <c r="Y321" s="10"/>
      <c r="Z321" s="32"/>
      <c r="AA321" s="10"/>
      <c r="AB321" s="32"/>
      <c r="AC321" s="10"/>
      <c r="AD321" s="32"/>
      <c r="AE321" s="10"/>
      <c r="AF321" s="32"/>
      <c r="AG321" s="10"/>
      <c r="AH321" s="32"/>
      <c r="AI321" s="10"/>
      <c r="AJ321" s="32"/>
      <c r="AK321" s="10"/>
      <c r="AL321" s="32"/>
      <c r="AM321" s="10"/>
      <c r="AN321" s="32"/>
      <c r="AO321" s="10"/>
      <c r="AP321" s="242"/>
      <c r="AQ321" s="10"/>
      <c r="AR321" s="32"/>
      <c r="AS321" s="10"/>
      <c r="AT321" s="242"/>
      <c r="AU321" s="10"/>
      <c r="AV321" s="242"/>
      <c r="AW321" s="7"/>
      <c r="AX321" s="247"/>
      <c r="AY321" s="10"/>
      <c r="AZ321" s="242"/>
      <c r="BA321" s="7"/>
      <c r="BB321" s="247"/>
      <c r="BC321" s="7"/>
      <c r="BD321" s="247"/>
      <c r="BE321" s="7"/>
      <c r="BF321" s="8"/>
      <c r="BG321" s="7"/>
      <c r="BH321" s="8"/>
      <c r="BJ321" s="41"/>
      <c r="BK321" s="41">
        <f t="shared" si="25"/>
        <v>0</v>
      </c>
      <c r="BL321">
        <f t="shared" si="24"/>
        <v>0</v>
      </c>
      <c r="BN321" s="39"/>
    </row>
    <row r="322" spans="1:66" x14ac:dyDescent="0.25">
      <c r="A322">
        <f t="shared" si="26"/>
        <v>269</v>
      </c>
      <c r="B322" s="6"/>
      <c r="C322" s="10"/>
      <c r="D322" s="32"/>
      <c r="E322" s="10"/>
      <c r="F322" s="32"/>
      <c r="G322" s="10"/>
      <c r="H322" s="32"/>
      <c r="I322" s="10"/>
      <c r="J322" s="32"/>
      <c r="K322" s="10"/>
      <c r="L322" s="32"/>
      <c r="M322" s="10"/>
      <c r="N322" s="32"/>
      <c r="O322" s="10"/>
      <c r="P322" s="32"/>
      <c r="Q322" s="10"/>
      <c r="R322" s="32"/>
      <c r="S322" s="10"/>
      <c r="T322" s="32"/>
      <c r="U322" s="10"/>
      <c r="V322" s="32"/>
      <c r="W322" s="10"/>
      <c r="X322" s="32"/>
      <c r="Y322" s="10"/>
      <c r="Z322" s="32"/>
      <c r="AA322" s="10"/>
      <c r="AB322" s="32"/>
      <c r="AC322" s="10"/>
      <c r="AD322" s="32"/>
      <c r="AE322" s="10"/>
      <c r="AF322" s="32"/>
      <c r="AG322" s="10"/>
      <c r="AH322" s="32"/>
      <c r="AI322" s="10"/>
      <c r="AJ322" s="32"/>
      <c r="AK322" s="10"/>
      <c r="AL322" s="32"/>
      <c r="AM322" s="10"/>
      <c r="AN322" s="32"/>
      <c r="AO322" s="10"/>
      <c r="AP322" s="242"/>
      <c r="AQ322" s="10"/>
      <c r="AR322" s="32"/>
      <c r="AS322" s="10"/>
      <c r="AT322" s="242"/>
      <c r="AU322" s="10"/>
      <c r="AV322" s="242"/>
      <c r="AW322" s="7"/>
      <c r="AX322" s="247"/>
      <c r="AY322" s="10"/>
      <c r="AZ322" s="242"/>
      <c r="BA322" s="7"/>
      <c r="BB322" s="247"/>
      <c r="BC322" s="7"/>
      <c r="BD322" s="247"/>
      <c r="BE322" s="7"/>
      <c r="BF322" s="8"/>
      <c r="BG322" s="7"/>
      <c r="BH322" s="8"/>
      <c r="BJ322" s="41"/>
      <c r="BK322" s="41">
        <f t="shared" si="25"/>
        <v>0</v>
      </c>
      <c r="BL322">
        <f t="shared" ref="BL322:BL385" si="27">COUNT(C322:BH322)/2</f>
        <v>0</v>
      </c>
    </row>
    <row r="323" spans="1:66" x14ac:dyDescent="0.25">
      <c r="A323">
        <f t="shared" si="26"/>
        <v>270</v>
      </c>
      <c r="B323" s="6"/>
      <c r="C323" s="10"/>
      <c r="D323" s="32"/>
      <c r="E323" s="10"/>
      <c r="F323" s="32"/>
      <c r="G323" s="10"/>
      <c r="H323" s="32"/>
      <c r="I323" s="10"/>
      <c r="J323" s="32"/>
      <c r="K323" s="10"/>
      <c r="L323" s="32"/>
      <c r="M323" s="10"/>
      <c r="N323" s="32"/>
      <c r="O323" s="10"/>
      <c r="P323" s="32"/>
      <c r="Q323" s="10"/>
      <c r="R323" s="32"/>
      <c r="S323" s="10"/>
      <c r="T323" s="32"/>
      <c r="U323" s="10"/>
      <c r="V323" s="32"/>
      <c r="W323" s="10"/>
      <c r="X323" s="32"/>
      <c r="Y323" s="10"/>
      <c r="Z323" s="32"/>
      <c r="AA323" s="10"/>
      <c r="AB323" s="32"/>
      <c r="AC323" s="10"/>
      <c r="AD323" s="32"/>
      <c r="AE323" s="10"/>
      <c r="AF323" s="32"/>
      <c r="AG323" s="10"/>
      <c r="AH323" s="32"/>
      <c r="AI323" s="10"/>
      <c r="AJ323" s="32"/>
      <c r="AK323" s="10"/>
      <c r="AL323" s="32"/>
      <c r="AM323" s="10"/>
      <c r="AN323" s="32"/>
      <c r="AO323" s="10"/>
      <c r="AP323" s="242"/>
      <c r="AQ323" s="10"/>
      <c r="AR323" s="32"/>
      <c r="AS323" s="10"/>
      <c r="AT323" s="242"/>
      <c r="AU323" s="10"/>
      <c r="AV323" s="242"/>
      <c r="AW323" s="7"/>
      <c r="AX323" s="247"/>
      <c r="AY323" s="10"/>
      <c r="AZ323" s="242"/>
      <c r="BA323" s="7"/>
      <c r="BB323" s="247"/>
      <c r="BC323" s="7"/>
      <c r="BD323" s="247"/>
      <c r="BE323" s="7"/>
      <c r="BF323" s="8"/>
      <c r="BG323" s="7"/>
      <c r="BH323" s="8"/>
      <c r="BJ323" s="41"/>
      <c r="BK323" s="41">
        <f t="shared" si="25"/>
        <v>0</v>
      </c>
      <c r="BL323">
        <f t="shared" si="27"/>
        <v>0</v>
      </c>
    </row>
    <row r="324" spans="1:66" x14ac:dyDescent="0.25">
      <c r="A324">
        <f t="shared" si="26"/>
        <v>271</v>
      </c>
      <c r="B324" s="6"/>
      <c r="C324" s="10"/>
      <c r="D324" s="32"/>
      <c r="E324" s="10"/>
      <c r="F324" s="32"/>
      <c r="G324" s="10"/>
      <c r="H324" s="32"/>
      <c r="I324" s="10"/>
      <c r="J324" s="32"/>
      <c r="K324" s="10"/>
      <c r="L324" s="32"/>
      <c r="M324" s="10"/>
      <c r="N324" s="32"/>
      <c r="O324" s="10"/>
      <c r="P324" s="32"/>
      <c r="Q324" s="10"/>
      <c r="R324" s="32"/>
      <c r="S324" s="10"/>
      <c r="T324" s="32"/>
      <c r="U324" s="10"/>
      <c r="V324" s="32"/>
      <c r="W324" s="10"/>
      <c r="X324" s="32"/>
      <c r="Y324" s="10"/>
      <c r="Z324" s="32"/>
      <c r="AA324" s="10"/>
      <c r="AB324" s="32"/>
      <c r="AC324" s="10"/>
      <c r="AD324" s="32"/>
      <c r="AE324" s="10"/>
      <c r="AF324" s="32"/>
      <c r="AG324" s="10"/>
      <c r="AH324" s="32"/>
      <c r="AI324" s="10"/>
      <c r="AJ324" s="32"/>
      <c r="AK324" s="10"/>
      <c r="AL324" s="32"/>
      <c r="AM324" s="10"/>
      <c r="AN324" s="32"/>
      <c r="AO324" s="10"/>
      <c r="AP324" s="242"/>
      <c r="AQ324" s="10"/>
      <c r="AR324" s="32"/>
      <c r="AS324" s="10"/>
      <c r="AT324" s="242"/>
      <c r="AU324" s="10"/>
      <c r="AV324" s="242"/>
      <c r="AW324" s="7"/>
      <c r="AX324" s="247"/>
      <c r="AY324" s="10"/>
      <c r="AZ324" s="242"/>
      <c r="BA324" s="7"/>
      <c r="BB324" s="247"/>
      <c r="BC324" s="7"/>
      <c r="BD324" s="247"/>
      <c r="BE324" s="7"/>
      <c r="BF324" s="8"/>
      <c r="BG324" s="7"/>
      <c r="BH324" s="8"/>
      <c r="BJ324" s="41"/>
      <c r="BK324" s="41">
        <f t="shared" si="25"/>
        <v>0</v>
      </c>
      <c r="BL324">
        <f t="shared" si="27"/>
        <v>0</v>
      </c>
    </row>
    <row r="325" spans="1:66" x14ac:dyDescent="0.25">
      <c r="A325">
        <f t="shared" si="26"/>
        <v>272</v>
      </c>
      <c r="B325" s="6"/>
      <c r="C325" s="10"/>
      <c r="D325" s="32"/>
      <c r="E325" s="10"/>
      <c r="F325" s="32"/>
      <c r="G325" s="10"/>
      <c r="H325" s="32"/>
      <c r="I325" s="10"/>
      <c r="J325" s="32"/>
      <c r="K325" s="94"/>
      <c r="L325" s="32"/>
      <c r="M325" s="10"/>
      <c r="N325" s="32"/>
      <c r="O325" s="10"/>
      <c r="P325" s="32"/>
      <c r="Q325" s="10"/>
      <c r="R325" s="32"/>
      <c r="S325" s="10"/>
      <c r="T325" s="32"/>
      <c r="U325" s="10"/>
      <c r="V325" s="32"/>
      <c r="W325" s="10"/>
      <c r="X325" s="32"/>
      <c r="Y325" s="10"/>
      <c r="Z325" s="32"/>
      <c r="AA325" s="10"/>
      <c r="AB325" s="32"/>
      <c r="AC325" s="10"/>
      <c r="AD325" s="32"/>
      <c r="AE325" s="10"/>
      <c r="AF325" s="32"/>
      <c r="AG325" s="10"/>
      <c r="AH325" s="32"/>
      <c r="AI325" s="10"/>
      <c r="AJ325" s="32"/>
      <c r="AK325" s="10"/>
      <c r="AL325" s="32"/>
      <c r="AM325" s="10"/>
      <c r="AN325" s="32"/>
      <c r="AO325" s="10"/>
      <c r="AP325" s="242"/>
      <c r="AQ325" s="10"/>
      <c r="AR325" s="32"/>
      <c r="AS325" s="10"/>
      <c r="AT325" s="242"/>
      <c r="AU325" s="10"/>
      <c r="AV325" s="242"/>
      <c r="AW325" s="7"/>
      <c r="AX325" s="247"/>
      <c r="AY325" s="10"/>
      <c r="AZ325" s="242"/>
      <c r="BA325" s="7"/>
      <c r="BB325" s="247"/>
      <c r="BC325" s="7"/>
      <c r="BD325" s="247"/>
      <c r="BE325" s="7"/>
      <c r="BF325" s="8"/>
      <c r="BG325" s="7"/>
      <c r="BH325" s="8"/>
      <c r="BJ325" s="41"/>
      <c r="BK325" s="41">
        <f t="shared" si="25"/>
        <v>0</v>
      </c>
      <c r="BL325">
        <f t="shared" si="27"/>
        <v>0</v>
      </c>
      <c r="BN325" s="39"/>
    </row>
    <row r="326" spans="1:66" x14ac:dyDescent="0.25">
      <c r="A326">
        <f t="shared" si="26"/>
        <v>273</v>
      </c>
      <c r="B326" s="6"/>
      <c r="C326" s="10"/>
      <c r="D326" s="32"/>
      <c r="E326" s="10"/>
      <c r="F326" s="32"/>
      <c r="G326" s="10"/>
      <c r="H326" s="32"/>
      <c r="I326" s="10"/>
      <c r="J326" s="32"/>
      <c r="K326" s="10"/>
      <c r="L326" s="32"/>
      <c r="M326" s="10"/>
      <c r="N326" s="32"/>
      <c r="O326" s="10"/>
      <c r="P326" s="32"/>
      <c r="Q326" s="10"/>
      <c r="R326" s="32"/>
      <c r="S326" s="10"/>
      <c r="T326" s="32"/>
      <c r="U326" s="10"/>
      <c r="V326" s="32"/>
      <c r="W326" s="10"/>
      <c r="X326" s="32"/>
      <c r="Y326" s="10"/>
      <c r="Z326" s="32"/>
      <c r="AA326" s="10"/>
      <c r="AB326" s="32"/>
      <c r="AC326" s="10"/>
      <c r="AD326" s="32"/>
      <c r="AE326" s="10"/>
      <c r="AF326" s="32"/>
      <c r="AG326" s="10"/>
      <c r="AH326" s="32"/>
      <c r="AI326" s="10"/>
      <c r="AJ326" s="32"/>
      <c r="AK326" s="10"/>
      <c r="AL326" s="32"/>
      <c r="AM326" s="10"/>
      <c r="AN326" s="32"/>
      <c r="AO326" s="10"/>
      <c r="AP326" s="242"/>
      <c r="AQ326" s="10"/>
      <c r="AR326" s="32"/>
      <c r="AS326" s="10"/>
      <c r="AT326" s="242"/>
      <c r="AU326" s="10"/>
      <c r="AV326" s="242"/>
      <c r="AW326" s="7"/>
      <c r="AX326" s="247"/>
      <c r="AY326" s="10"/>
      <c r="AZ326" s="242"/>
      <c r="BA326" s="7"/>
      <c r="BB326" s="247"/>
      <c r="BC326" s="7"/>
      <c r="BD326" s="247"/>
      <c r="BE326" s="7"/>
      <c r="BF326" s="8"/>
      <c r="BG326" s="7"/>
      <c r="BH326" s="8"/>
      <c r="BJ326" s="41"/>
      <c r="BK326" s="41">
        <f t="shared" ref="BK326:BK389" si="28">+AI326+AE326+Y326+W326+U326+S326+Q326+O326+M326+I326+G326+E326+C326+AG326+K326+BG326+BN326+AA326+AC326+AK326+AM326+AO326+AW326+BE326+BC326+BA326+AY326+AU326+AS326+AQ326</f>
        <v>0</v>
      </c>
      <c r="BL326">
        <f t="shared" si="27"/>
        <v>0</v>
      </c>
    </row>
    <row r="327" spans="1:66" x14ac:dyDescent="0.25">
      <c r="A327">
        <f t="shared" si="26"/>
        <v>274</v>
      </c>
      <c r="B327" s="6"/>
      <c r="C327" s="10"/>
      <c r="D327" s="32"/>
      <c r="E327" s="10"/>
      <c r="F327" s="32"/>
      <c r="G327" s="10"/>
      <c r="H327" s="32"/>
      <c r="I327" s="10"/>
      <c r="J327" s="32"/>
      <c r="K327" s="10"/>
      <c r="L327" s="32"/>
      <c r="M327" s="10"/>
      <c r="N327" s="32"/>
      <c r="O327" s="10"/>
      <c r="P327" s="32"/>
      <c r="Q327" s="10"/>
      <c r="R327" s="32"/>
      <c r="S327" s="10"/>
      <c r="T327" s="32"/>
      <c r="U327" s="10"/>
      <c r="V327" s="32"/>
      <c r="W327" s="10"/>
      <c r="X327" s="32"/>
      <c r="Y327" s="10"/>
      <c r="Z327" s="32"/>
      <c r="AA327" s="10"/>
      <c r="AB327" s="32"/>
      <c r="AC327" s="10"/>
      <c r="AD327" s="32"/>
      <c r="AE327" s="10"/>
      <c r="AF327" s="32"/>
      <c r="AG327" s="10"/>
      <c r="AH327" s="32"/>
      <c r="AI327" s="10"/>
      <c r="AJ327" s="32"/>
      <c r="AK327" s="10"/>
      <c r="AL327" s="32"/>
      <c r="AM327" s="10"/>
      <c r="AN327" s="32"/>
      <c r="AO327" s="10"/>
      <c r="AP327" s="242"/>
      <c r="AQ327" s="10"/>
      <c r="AR327" s="32"/>
      <c r="AS327" s="10"/>
      <c r="AT327" s="242"/>
      <c r="AU327" s="10"/>
      <c r="AV327" s="242"/>
      <c r="AW327" s="7"/>
      <c r="AX327" s="247"/>
      <c r="AY327" s="10"/>
      <c r="AZ327" s="242"/>
      <c r="BA327" s="7"/>
      <c r="BB327" s="247"/>
      <c r="BC327" s="7"/>
      <c r="BD327" s="247"/>
      <c r="BE327" s="7"/>
      <c r="BF327" s="8"/>
      <c r="BG327" s="7"/>
      <c r="BH327" s="8"/>
      <c r="BJ327" s="41"/>
      <c r="BK327" s="41">
        <f t="shared" si="28"/>
        <v>0</v>
      </c>
      <c r="BL327">
        <f t="shared" si="27"/>
        <v>0</v>
      </c>
    </row>
    <row r="328" spans="1:66" x14ac:dyDescent="0.25">
      <c r="A328">
        <f t="shared" si="26"/>
        <v>275</v>
      </c>
      <c r="B328" s="6"/>
      <c r="C328" s="10"/>
      <c r="D328" s="32"/>
      <c r="E328" s="10"/>
      <c r="F328" s="32"/>
      <c r="G328" s="10"/>
      <c r="H328" s="32"/>
      <c r="I328" s="10"/>
      <c r="J328" s="32"/>
      <c r="K328" s="10"/>
      <c r="L328" s="32"/>
      <c r="M328" s="10"/>
      <c r="N328" s="32"/>
      <c r="O328" s="10"/>
      <c r="P328" s="32"/>
      <c r="Q328" s="10"/>
      <c r="R328" s="32"/>
      <c r="S328" s="10"/>
      <c r="T328" s="32"/>
      <c r="U328" s="10"/>
      <c r="V328" s="32"/>
      <c r="W328" s="10"/>
      <c r="X328" s="32"/>
      <c r="Y328" s="10"/>
      <c r="Z328" s="32"/>
      <c r="AA328" s="10"/>
      <c r="AB328" s="32"/>
      <c r="AC328" s="7"/>
      <c r="AD328" s="8"/>
      <c r="AE328" s="10"/>
      <c r="AF328" s="32"/>
      <c r="AG328" s="10"/>
      <c r="AH328" s="32"/>
      <c r="AI328" s="10"/>
      <c r="AJ328" s="32"/>
      <c r="AK328" s="7"/>
      <c r="AL328" s="8"/>
      <c r="AM328" s="10"/>
      <c r="AN328" s="32"/>
      <c r="AO328" s="7"/>
      <c r="AP328" s="244"/>
      <c r="AQ328" s="10"/>
      <c r="AR328" s="32"/>
      <c r="AS328" s="7"/>
      <c r="AT328" s="244"/>
      <c r="AU328" s="7"/>
      <c r="AV328" s="244"/>
      <c r="AW328" s="248"/>
      <c r="AX328" s="247"/>
      <c r="AY328" s="7"/>
      <c r="AZ328" s="244"/>
      <c r="BA328" s="248"/>
      <c r="BB328" s="247"/>
      <c r="BC328" s="248"/>
      <c r="BD328" s="247"/>
      <c r="BE328" s="7"/>
      <c r="BF328" s="8"/>
      <c r="BG328" s="7"/>
      <c r="BH328" s="8"/>
      <c r="BJ328" s="41"/>
      <c r="BK328" s="41">
        <f t="shared" si="28"/>
        <v>0</v>
      </c>
      <c r="BL328">
        <f t="shared" si="27"/>
        <v>0</v>
      </c>
    </row>
    <row r="329" spans="1:66" x14ac:dyDescent="0.25">
      <c r="A329">
        <f t="shared" si="26"/>
        <v>276</v>
      </c>
      <c r="B329" s="6"/>
      <c r="C329" s="10"/>
      <c r="D329" s="32"/>
      <c r="E329" s="10"/>
      <c r="F329" s="32"/>
      <c r="G329" s="10"/>
      <c r="H329" s="32"/>
      <c r="I329" s="10"/>
      <c r="J329" s="32"/>
      <c r="K329" s="10"/>
      <c r="L329" s="32"/>
      <c r="M329" s="10"/>
      <c r="N329" s="32"/>
      <c r="O329" s="10"/>
      <c r="P329" s="32"/>
      <c r="Q329" s="10"/>
      <c r="R329" s="32"/>
      <c r="S329" s="10"/>
      <c r="T329" s="32"/>
      <c r="U329" s="10"/>
      <c r="V329" s="32"/>
      <c r="W329" s="10"/>
      <c r="X329" s="32"/>
      <c r="Y329" s="10"/>
      <c r="Z329" s="32"/>
      <c r="AA329" s="10"/>
      <c r="AB329" s="32"/>
      <c r="AC329" s="10"/>
      <c r="AD329" s="32"/>
      <c r="AE329" s="10"/>
      <c r="AF329" s="32"/>
      <c r="AG329" s="10"/>
      <c r="AH329" s="32"/>
      <c r="AI329" s="10"/>
      <c r="AJ329" s="32"/>
      <c r="AK329" s="10"/>
      <c r="AL329" s="32"/>
      <c r="AM329" s="10"/>
      <c r="AN329" s="32"/>
      <c r="AO329" s="10"/>
      <c r="AP329" s="242"/>
      <c r="AQ329" s="10"/>
      <c r="AR329" s="32"/>
      <c r="AS329" s="10"/>
      <c r="AT329" s="242"/>
      <c r="AU329" s="10"/>
      <c r="AV329" s="242"/>
      <c r="AW329" s="7"/>
      <c r="AX329" s="247"/>
      <c r="AY329" s="10"/>
      <c r="AZ329" s="242"/>
      <c r="BA329" s="7"/>
      <c r="BB329" s="247"/>
      <c r="BC329" s="7"/>
      <c r="BD329" s="247"/>
      <c r="BE329" s="7"/>
      <c r="BF329" s="8"/>
      <c r="BG329" s="7"/>
      <c r="BH329" s="8"/>
      <c r="BJ329" s="41"/>
      <c r="BK329" s="41">
        <f t="shared" si="28"/>
        <v>0</v>
      </c>
      <c r="BL329">
        <f t="shared" si="27"/>
        <v>0</v>
      </c>
    </row>
    <row r="330" spans="1:66" x14ac:dyDescent="0.25">
      <c r="A330">
        <f t="shared" si="26"/>
        <v>277</v>
      </c>
      <c r="B330" s="6"/>
      <c r="C330" s="10"/>
      <c r="D330" s="32"/>
      <c r="E330" s="10"/>
      <c r="F330" s="32"/>
      <c r="G330" s="10"/>
      <c r="H330" s="32"/>
      <c r="I330" s="10"/>
      <c r="J330" s="32"/>
      <c r="K330" s="10"/>
      <c r="L330" s="32"/>
      <c r="M330" s="10"/>
      <c r="N330" s="32"/>
      <c r="O330" s="10"/>
      <c r="P330" s="32"/>
      <c r="Q330" s="10"/>
      <c r="R330" s="32"/>
      <c r="S330" s="10"/>
      <c r="T330" s="32"/>
      <c r="U330" s="94"/>
      <c r="V330" s="32"/>
      <c r="W330" s="10"/>
      <c r="X330" s="32"/>
      <c r="Y330" s="10"/>
      <c r="Z330" s="32"/>
      <c r="AA330" s="10"/>
      <c r="AB330" s="32"/>
      <c r="AC330" s="10"/>
      <c r="AD330" s="32"/>
      <c r="AE330" s="10"/>
      <c r="AF330" s="32"/>
      <c r="AG330" s="10"/>
      <c r="AH330" s="32"/>
      <c r="AI330" s="10"/>
      <c r="AJ330" s="32"/>
      <c r="AK330" s="10"/>
      <c r="AL330" s="32"/>
      <c r="AM330" s="10"/>
      <c r="AN330" s="32"/>
      <c r="AO330" s="10"/>
      <c r="AP330" s="242"/>
      <c r="AQ330" s="10"/>
      <c r="AR330" s="32"/>
      <c r="AS330" s="10"/>
      <c r="AT330" s="242"/>
      <c r="AU330" s="10"/>
      <c r="AV330" s="242"/>
      <c r="AW330" s="7"/>
      <c r="AX330" s="247"/>
      <c r="AY330" s="10"/>
      <c r="AZ330" s="242"/>
      <c r="BA330" s="7"/>
      <c r="BB330" s="247"/>
      <c r="BC330" s="7"/>
      <c r="BD330" s="247"/>
      <c r="BE330" s="234"/>
      <c r="BF330" s="8"/>
      <c r="BG330" s="234"/>
      <c r="BH330" s="8"/>
      <c r="BJ330" s="41"/>
      <c r="BK330" s="41">
        <f t="shared" si="28"/>
        <v>0</v>
      </c>
      <c r="BL330">
        <f t="shared" si="27"/>
        <v>0</v>
      </c>
    </row>
    <row r="331" spans="1:66" x14ac:dyDescent="0.25">
      <c r="A331">
        <f t="shared" si="26"/>
        <v>278</v>
      </c>
      <c r="B331" s="6"/>
      <c r="C331" s="10"/>
      <c r="D331" s="32"/>
      <c r="E331" s="10"/>
      <c r="F331" s="32"/>
      <c r="G331" s="10"/>
      <c r="H331" s="32"/>
      <c r="I331" s="10"/>
      <c r="J331" s="32"/>
      <c r="K331" s="10"/>
      <c r="L331" s="32"/>
      <c r="M331" s="10"/>
      <c r="N331" s="32"/>
      <c r="O331" s="10"/>
      <c r="P331" s="32"/>
      <c r="Q331" s="10"/>
      <c r="R331" s="32"/>
      <c r="S331" s="10"/>
      <c r="T331" s="32"/>
      <c r="U331" s="10"/>
      <c r="V331" s="32"/>
      <c r="W331" s="10"/>
      <c r="X331" s="32"/>
      <c r="Y331" s="10"/>
      <c r="Z331" s="32"/>
      <c r="AA331" s="10"/>
      <c r="AB331" s="32"/>
      <c r="AC331" s="10"/>
      <c r="AD331" s="32"/>
      <c r="AE331" s="10"/>
      <c r="AF331" s="32"/>
      <c r="AG331" s="10"/>
      <c r="AH331" s="32"/>
      <c r="AI331" s="10"/>
      <c r="AJ331" s="32"/>
      <c r="AK331" s="10"/>
      <c r="AL331" s="32"/>
      <c r="AM331" s="94"/>
      <c r="AN331" s="32"/>
      <c r="AO331" s="10"/>
      <c r="AP331" s="242"/>
      <c r="AQ331" s="94"/>
      <c r="AR331" s="32"/>
      <c r="AS331" s="10"/>
      <c r="AT331" s="242"/>
      <c r="AU331" s="10"/>
      <c r="AV331" s="242"/>
      <c r="AW331" s="7"/>
      <c r="AX331" s="247"/>
      <c r="AY331" s="10"/>
      <c r="AZ331" s="242"/>
      <c r="BA331" s="7"/>
      <c r="BB331" s="247"/>
      <c r="BC331" s="7"/>
      <c r="BD331" s="247"/>
      <c r="BE331" s="234"/>
      <c r="BF331" s="8"/>
      <c r="BG331" s="234"/>
      <c r="BH331" s="8"/>
      <c r="BJ331" s="41"/>
      <c r="BK331" s="41">
        <f t="shared" si="28"/>
        <v>0</v>
      </c>
      <c r="BL331">
        <f t="shared" si="27"/>
        <v>0</v>
      </c>
    </row>
    <row r="332" spans="1:66" x14ac:dyDescent="0.25">
      <c r="A332">
        <f t="shared" si="26"/>
        <v>279</v>
      </c>
      <c r="B332" s="6"/>
      <c r="C332" s="10"/>
      <c r="D332" s="32"/>
      <c r="E332" s="10"/>
      <c r="F332" s="32"/>
      <c r="G332" s="10"/>
      <c r="H332" s="32"/>
      <c r="I332" s="10"/>
      <c r="J332" s="32"/>
      <c r="K332" s="10"/>
      <c r="L332" s="32"/>
      <c r="M332" s="10"/>
      <c r="N332" s="32"/>
      <c r="O332" s="10"/>
      <c r="P332" s="32"/>
      <c r="Q332" s="10"/>
      <c r="R332" s="32"/>
      <c r="S332" s="10"/>
      <c r="T332" s="32"/>
      <c r="U332" s="10"/>
      <c r="V332" s="32"/>
      <c r="W332" s="10"/>
      <c r="X332" s="32"/>
      <c r="Y332" s="10"/>
      <c r="Z332" s="32"/>
      <c r="AA332" s="10"/>
      <c r="AB332" s="32"/>
      <c r="AC332" s="10"/>
      <c r="AD332" s="32"/>
      <c r="AE332" s="10"/>
      <c r="AF332" s="32"/>
      <c r="AG332" s="10"/>
      <c r="AH332" s="32"/>
      <c r="AI332" s="10"/>
      <c r="AJ332" s="32"/>
      <c r="AK332" s="10"/>
      <c r="AL332" s="32"/>
      <c r="AM332" s="10"/>
      <c r="AN332" s="32"/>
      <c r="AO332" s="10"/>
      <c r="AP332" s="242"/>
      <c r="AQ332" s="10"/>
      <c r="AR332" s="32"/>
      <c r="AS332" s="10"/>
      <c r="AT332" s="242"/>
      <c r="AU332" s="10"/>
      <c r="AV332" s="242"/>
      <c r="AW332" s="7"/>
      <c r="AX332" s="247"/>
      <c r="AY332" s="10"/>
      <c r="AZ332" s="242"/>
      <c r="BA332" s="7"/>
      <c r="BB332" s="247"/>
      <c r="BC332" s="7"/>
      <c r="BD332" s="247"/>
      <c r="BE332" s="234"/>
      <c r="BF332" s="8"/>
      <c r="BG332" s="234"/>
      <c r="BH332" s="8"/>
      <c r="BJ332" s="41"/>
      <c r="BK332" s="41">
        <f t="shared" si="28"/>
        <v>0</v>
      </c>
      <c r="BL332">
        <f t="shared" si="27"/>
        <v>0</v>
      </c>
    </row>
    <row r="333" spans="1:66" x14ac:dyDescent="0.25">
      <c r="A333">
        <f t="shared" si="26"/>
        <v>280</v>
      </c>
      <c r="B333" s="6"/>
      <c r="C333" s="10"/>
      <c r="D333" s="32"/>
      <c r="E333" s="10"/>
      <c r="F333" s="32"/>
      <c r="G333" s="10"/>
      <c r="H333" s="32"/>
      <c r="I333" s="10"/>
      <c r="J333" s="32"/>
      <c r="K333" s="10"/>
      <c r="L333" s="32"/>
      <c r="M333" s="10"/>
      <c r="N333" s="32"/>
      <c r="O333" s="10"/>
      <c r="P333" s="32"/>
      <c r="Q333" s="10"/>
      <c r="R333" s="32"/>
      <c r="S333" s="10"/>
      <c r="T333" s="32"/>
      <c r="U333" s="10"/>
      <c r="V333" s="32"/>
      <c r="W333" s="10"/>
      <c r="X333" s="32"/>
      <c r="Y333" s="10"/>
      <c r="Z333" s="32"/>
      <c r="AA333" s="10"/>
      <c r="AB333" s="32"/>
      <c r="AC333" s="10"/>
      <c r="AD333" s="32"/>
      <c r="AE333" s="10"/>
      <c r="AF333" s="32"/>
      <c r="AG333" s="10"/>
      <c r="AH333" s="32"/>
      <c r="AI333" s="10"/>
      <c r="AJ333" s="32"/>
      <c r="AK333" s="10"/>
      <c r="AL333" s="32"/>
      <c r="AM333" s="10"/>
      <c r="AN333" s="32"/>
      <c r="AO333" s="10"/>
      <c r="AP333" s="242"/>
      <c r="AQ333" s="10"/>
      <c r="AR333" s="32"/>
      <c r="AS333" s="10"/>
      <c r="AT333" s="242"/>
      <c r="AU333" s="10"/>
      <c r="AV333" s="242"/>
      <c r="AW333" s="7"/>
      <c r="AX333" s="247"/>
      <c r="AY333" s="10"/>
      <c r="AZ333" s="242"/>
      <c r="BA333" s="7"/>
      <c r="BB333" s="247"/>
      <c r="BC333" s="7"/>
      <c r="BD333" s="247"/>
      <c r="BE333" s="7"/>
      <c r="BF333" s="8"/>
      <c r="BG333" s="7"/>
      <c r="BH333" s="8"/>
      <c r="BJ333" s="41"/>
      <c r="BK333" s="41">
        <f t="shared" si="28"/>
        <v>0</v>
      </c>
      <c r="BL333">
        <f t="shared" si="27"/>
        <v>0</v>
      </c>
    </row>
    <row r="334" spans="1:66" x14ac:dyDescent="0.25">
      <c r="A334">
        <f t="shared" si="26"/>
        <v>281</v>
      </c>
      <c r="B334" s="6"/>
      <c r="C334" s="10"/>
      <c r="D334" s="32"/>
      <c r="E334" s="10"/>
      <c r="F334" s="32"/>
      <c r="G334" s="10"/>
      <c r="H334" s="32"/>
      <c r="I334" s="10"/>
      <c r="J334" s="32"/>
      <c r="K334" s="10"/>
      <c r="L334" s="32"/>
      <c r="M334" s="10"/>
      <c r="N334" s="32"/>
      <c r="O334" s="10"/>
      <c r="P334" s="32"/>
      <c r="Q334" s="10"/>
      <c r="R334" s="32"/>
      <c r="S334" s="10"/>
      <c r="T334" s="32"/>
      <c r="U334" s="10"/>
      <c r="V334" s="32"/>
      <c r="W334" s="10"/>
      <c r="X334" s="32"/>
      <c r="Y334" s="10"/>
      <c r="Z334" s="32"/>
      <c r="AA334" s="10"/>
      <c r="AB334" s="32"/>
      <c r="AC334" s="10"/>
      <c r="AD334" s="32"/>
      <c r="AE334" s="10"/>
      <c r="AF334" s="32"/>
      <c r="AG334" s="10"/>
      <c r="AH334" s="32"/>
      <c r="AI334" s="10"/>
      <c r="AJ334" s="32"/>
      <c r="AK334" s="10"/>
      <c r="AL334" s="32"/>
      <c r="AM334" s="10"/>
      <c r="AN334" s="32"/>
      <c r="AO334" s="10"/>
      <c r="AP334" s="242"/>
      <c r="AQ334" s="10"/>
      <c r="AR334" s="32"/>
      <c r="AS334" s="10"/>
      <c r="AT334" s="242"/>
      <c r="AU334" s="10"/>
      <c r="AV334" s="242"/>
      <c r="AW334" s="7"/>
      <c r="AX334" s="247"/>
      <c r="AY334" s="10"/>
      <c r="AZ334" s="242"/>
      <c r="BA334" s="7"/>
      <c r="BB334" s="247"/>
      <c r="BC334" s="7"/>
      <c r="BD334" s="247"/>
      <c r="BE334" s="7"/>
      <c r="BF334" s="8"/>
      <c r="BG334" s="7"/>
      <c r="BH334" s="8"/>
      <c r="BJ334" s="41"/>
      <c r="BK334" s="41">
        <f t="shared" si="28"/>
        <v>0</v>
      </c>
      <c r="BL334">
        <f t="shared" si="27"/>
        <v>0</v>
      </c>
    </row>
    <row r="335" spans="1:66" x14ac:dyDescent="0.25">
      <c r="A335">
        <f t="shared" si="26"/>
        <v>282</v>
      </c>
      <c r="B335" s="6"/>
      <c r="C335" s="10"/>
      <c r="D335" s="32"/>
      <c r="E335" s="10"/>
      <c r="F335" s="32"/>
      <c r="G335" s="10"/>
      <c r="H335" s="32"/>
      <c r="I335" s="10"/>
      <c r="J335" s="32"/>
      <c r="K335" s="10"/>
      <c r="L335" s="32"/>
      <c r="M335" s="10"/>
      <c r="N335" s="32"/>
      <c r="O335" s="10"/>
      <c r="P335" s="32"/>
      <c r="Q335" s="10"/>
      <c r="R335" s="32"/>
      <c r="S335" s="10"/>
      <c r="T335" s="32"/>
      <c r="U335" s="10"/>
      <c r="V335" s="32"/>
      <c r="W335" s="10"/>
      <c r="X335" s="32"/>
      <c r="Y335" s="10"/>
      <c r="Z335" s="32"/>
      <c r="AA335" s="10"/>
      <c r="AB335" s="32"/>
      <c r="AC335" s="10"/>
      <c r="AD335" s="32"/>
      <c r="AE335" s="10"/>
      <c r="AF335" s="32"/>
      <c r="AG335" s="10"/>
      <c r="AH335" s="32"/>
      <c r="AI335" s="10"/>
      <c r="AJ335" s="32"/>
      <c r="AK335" s="10"/>
      <c r="AL335" s="32"/>
      <c r="AM335" s="10"/>
      <c r="AN335" s="32"/>
      <c r="AO335" s="10"/>
      <c r="AP335" s="242"/>
      <c r="AQ335" s="10"/>
      <c r="AR335" s="32"/>
      <c r="AS335" s="10"/>
      <c r="AT335" s="242"/>
      <c r="AU335" s="10"/>
      <c r="AV335" s="242"/>
      <c r="AW335" s="7"/>
      <c r="AX335" s="247"/>
      <c r="AY335" s="10"/>
      <c r="AZ335" s="242"/>
      <c r="BA335" s="7"/>
      <c r="BB335" s="247"/>
      <c r="BC335" s="7"/>
      <c r="BD335" s="247"/>
      <c r="BE335" s="7"/>
      <c r="BF335" s="8"/>
      <c r="BG335" s="7"/>
      <c r="BH335" s="8"/>
      <c r="BJ335" s="41"/>
      <c r="BK335" s="41">
        <f t="shared" si="28"/>
        <v>0</v>
      </c>
      <c r="BL335">
        <f t="shared" si="27"/>
        <v>0</v>
      </c>
    </row>
    <row r="336" spans="1:66" x14ac:dyDescent="0.25">
      <c r="A336">
        <f t="shared" si="26"/>
        <v>283</v>
      </c>
      <c r="B336" s="6"/>
      <c r="C336" s="10"/>
      <c r="D336" s="32"/>
      <c r="E336" s="10"/>
      <c r="F336" s="32"/>
      <c r="G336" s="10"/>
      <c r="H336" s="32"/>
      <c r="I336" s="10"/>
      <c r="J336" s="32"/>
      <c r="K336" s="10"/>
      <c r="L336" s="32"/>
      <c r="M336" s="10"/>
      <c r="N336" s="32"/>
      <c r="O336" s="10"/>
      <c r="P336" s="32"/>
      <c r="Q336" s="10"/>
      <c r="R336" s="32"/>
      <c r="S336" s="10"/>
      <c r="T336" s="32"/>
      <c r="U336" s="94"/>
      <c r="V336" s="32"/>
      <c r="W336" s="10"/>
      <c r="X336" s="32"/>
      <c r="Y336" s="10"/>
      <c r="Z336" s="32"/>
      <c r="AA336" s="10"/>
      <c r="AB336" s="32"/>
      <c r="AC336" s="10"/>
      <c r="AD336" s="32"/>
      <c r="AE336" s="10"/>
      <c r="AF336" s="32"/>
      <c r="AG336" s="10"/>
      <c r="AH336" s="32"/>
      <c r="AI336" s="10"/>
      <c r="AJ336" s="32"/>
      <c r="AK336" s="10"/>
      <c r="AL336" s="32"/>
      <c r="AM336" s="10"/>
      <c r="AN336" s="32"/>
      <c r="AO336" s="10"/>
      <c r="AP336" s="242"/>
      <c r="AQ336" s="10"/>
      <c r="AR336" s="32"/>
      <c r="AS336" s="10"/>
      <c r="AT336" s="242"/>
      <c r="AU336" s="10"/>
      <c r="AV336" s="242"/>
      <c r="AW336" s="7"/>
      <c r="AX336" s="247"/>
      <c r="AY336" s="10"/>
      <c r="AZ336" s="242"/>
      <c r="BA336" s="7"/>
      <c r="BB336" s="247"/>
      <c r="BC336" s="7"/>
      <c r="BD336" s="247"/>
      <c r="BE336" s="7"/>
      <c r="BF336" s="8"/>
      <c r="BG336" s="7"/>
      <c r="BH336" s="8"/>
      <c r="BJ336" s="41"/>
      <c r="BK336" s="41">
        <f t="shared" si="28"/>
        <v>0</v>
      </c>
      <c r="BL336">
        <f t="shared" si="27"/>
        <v>0</v>
      </c>
      <c r="BN336" s="39"/>
    </row>
    <row r="337" spans="1:66" x14ac:dyDescent="0.25">
      <c r="A337">
        <f t="shared" si="26"/>
        <v>284</v>
      </c>
      <c r="B337" s="6"/>
      <c r="C337" s="10"/>
      <c r="D337" s="32"/>
      <c r="E337" s="10"/>
      <c r="F337" s="32"/>
      <c r="G337" s="10"/>
      <c r="H337" s="32"/>
      <c r="I337" s="10"/>
      <c r="J337" s="32"/>
      <c r="K337" s="10"/>
      <c r="L337" s="32"/>
      <c r="M337" s="10"/>
      <c r="N337" s="32"/>
      <c r="O337" s="10"/>
      <c r="P337" s="32"/>
      <c r="Q337" s="10"/>
      <c r="R337" s="32"/>
      <c r="S337" s="10"/>
      <c r="T337" s="32"/>
      <c r="U337" s="10"/>
      <c r="V337" s="32"/>
      <c r="W337" s="10"/>
      <c r="X337" s="32"/>
      <c r="Y337" s="10"/>
      <c r="Z337" s="32"/>
      <c r="AA337" s="10"/>
      <c r="AB337" s="32"/>
      <c r="AC337" s="10"/>
      <c r="AD337" s="32"/>
      <c r="AE337" s="10"/>
      <c r="AF337" s="32"/>
      <c r="AG337" s="10"/>
      <c r="AH337" s="32"/>
      <c r="AI337" s="10"/>
      <c r="AJ337" s="32"/>
      <c r="AK337" s="10"/>
      <c r="AL337" s="32"/>
      <c r="AM337" s="10"/>
      <c r="AN337" s="32"/>
      <c r="AO337" s="10"/>
      <c r="AP337" s="242"/>
      <c r="AQ337" s="10"/>
      <c r="AR337" s="32"/>
      <c r="AS337" s="10"/>
      <c r="AT337" s="242"/>
      <c r="AU337" s="10"/>
      <c r="AV337" s="242"/>
      <c r="AW337" s="7"/>
      <c r="AX337" s="247"/>
      <c r="AY337" s="10"/>
      <c r="AZ337" s="242"/>
      <c r="BA337" s="7"/>
      <c r="BB337" s="247"/>
      <c r="BC337" s="7"/>
      <c r="BD337" s="247"/>
      <c r="BE337" s="7"/>
      <c r="BF337" s="8"/>
      <c r="BG337" s="7"/>
      <c r="BH337" s="8"/>
      <c r="BJ337" s="41"/>
      <c r="BK337" s="41">
        <f t="shared" si="28"/>
        <v>0</v>
      </c>
      <c r="BL337">
        <f t="shared" si="27"/>
        <v>0</v>
      </c>
    </row>
    <row r="338" spans="1:66" x14ac:dyDescent="0.25">
      <c r="A338">
        <f t="shared" si="26"/>
        <v>285</v>
      </c>
      <c r="B338" s="6"/>
      <c r="C338" s="10"/>
      <c r="D338" s="32"/>
      <c r="E338" s="10"/>
      <c r="F338" s="32"/>
      <c r="G338" s="10"/>
      <c r="H338" s="32"/>
      <c r="I338" s="10"/>
      <c r="J338" s="32"/>
      <c r="K338" s="94"/>
      <c r="L338" s="32"/>
      <c r="M338" s="10"/>
      <c r="N338" s="32"/>
      <c r="O338" s="10"/>
      <c r="P338" s="32"/>
      <c r="Q338" s="10"/>
      <c r="R338" s="32"/>
      <c r="S338" s="10"/>
      <c r="T338" s="32"/>
      <c r="U338" s="10"/>
      <c r="V338" s="32"/>
      <c r="W338" s="10"/>
      <c r="X338" s="32"/>
      <c r="Y338" s="10"/>
      <c r="Z338" s="32"/>
      <c r="AA338" s="10"/>
      <c r="AB338" s="32"/>
      <c r="AC338" s="10"/>
      <c r="AD338" s="32"/>
      <c r="AE338" s="10"/>
      <c r="AF338" s="32"/>
      <c r="AG338" s="10"/>
      <c r="AH338" s="32"/>
      <c r="AI338" s="10"/>
      <c r="AJ338" s="32"/>
      <c r="AK338" s="10"/>
      <c r="AL338" s="32"/>
      <c r="AM338" s="10"/>
      <c r="AN338" s="32"/>
      <c r="AO338" s="10"/>
      <c r="AP338" s="242"/>
      <c r="AQ338" s="10"/>
      <c r="AR338" s="32"/>
      <c r="AS338" s="10"/>
      <c r="AT338" s="242"/>
      <c r="AU338" s="10"/>
      <c r="AV338" s="242"/>
      <c r="AW338" s="7"/>
      <c r="AX338" s="247"/>
      <c r="AY338" s="10"/>
      <c r="AZ338" s="242"/>
      <c r="BA338" s="7"/>
      <c r="BB338" s="247"/>
      <c r="BC338" s="7"/>
      <c r="BD338" s="247"/>
      <c r="BE338" s="7"/>
      <c r="BF338" s="8"/>
      <c r="BG338" s="7"/>
      <c r="BH338" s="8"/>
      <c r="BJ338" s="41"/>
      <c r="BK338" s="41">
        <f t="shared" si="28"/>
        <v>0</v>
      </c>
      <c r="BL338">
        <f t="shared" si="27"/>
        <v>0</v>
      </c>
      <c r="BN338" s="39"/>
    </row>
    <row r="339" spans="1:66" x14ac:dyDescent="0.25">
      <c r="A339">
        <f t="shared" si="26"/>
        <v>286</v>
      </c>
      <c r="B339" s="6"/>
      <c r="C339" s="10"/>
      <c r="D339" s="32"/>
      <c r="E339" s="10"/>
      <c r="F339" s="32"/>
      <c r="G339" s="10"/>
      <c r="H339" s="32"/>
      <c r="I339" s="10"/>
      <c r="J339" s="32"/>
      <c r="K339" s="10"/>
      <c r="L339" s="32"/>
      <c r="M339" s="10"/>
      <c r="N339" s="32"/>
      <c r="O339" s="10"/>
      <c r="P339" s="32"/>
      <c r="Q339" s="10"/>
      <c r="R339" s="32"/>
      <c r="S339" s="10"/>
      <c r="T339" s="32"/>
      <c r="U339" s="10"/>
      <c r="V339" s="32"/>
      <c r="W339" s="10"/>
      <c r="X339" s="32"/>
      <c r="Y339" s="10"/>
      <c r="Z339" s="32"/>
      <c r="AA339" s="10"/>
      <c r="AB339" s="32"/>
      <c r="AC339" s="10"/>
      <c r="AD339" s="32"/>
      <c r="AE339" s="10"/>
      <c r="AF339" s="32"/>
      <c r="AG339" s="10"/>
      <c r="AH339" s="32"/>
      <c r="AI339" s="10"/>
      <c r="AJ339" s="32"/>
      <c r="AK339" s="10"/>
      <c r="AL339" s="32"/>
      <c r="AM339" s="10"/>
      <c r="AN339" s="32"/>
      <c r="AO339" s="10"/>
      <c r="AP339" s="242"/>
      <c r="AQ339" s="10"/>
      <c r="AR339" s="32"/>
      <c r="AS339" s="10"/>
      <c r="AT339" s="242"/>
      <c r="AU339" s="10"/>
      <c r="AV339" s="242"/>
      <c r="AW339" s="7"/>
      <c r="AX339" s="247"/>
      <c r="AY339" s="10"/>
      <c r="AZ339" s="242"/>
      <c r="BA339" s="7"/>
      <c r="BB339" s="247"/>
      <c r="BC339" s="7"/>
      <c r="BD339" s="247"/>
      <c r="BE339" s="7"/>
      <c r="BF339" s="8"/>
      <c r="BG339" s="7"/>
      <c r="BH339" s="8"/>
      <c r="BJ339" s="41"/>
      <c r="BK339" s="41">
        <f t="shared" si="28"/>
        <v>0</v>
      </c>
      <c r="BL339">
        <f t="shared" si="27"/>
        <v>0</v>
      </c>
    </row>
    <row r="340" spans="1:66" x14ac:dyDescent="0.25">
      <c r="A340">
        <f t="shared" si="26"/>
        <v>287</v>
      </c>
      <c r="B340" s="6"/>
      <c r="C340" s="10"/>
      <c r="D340" s="32"/>
      <c r="E340" s="10"/>
      <c r="F340" s="32"/>
      <c r="G340" s="10"/>
      <c r="H340" s="32"/>
      <c r="I340" s="10"/>
      <c r="J340" s="32"/>
      <c r="K340" s="10"/>
      <c r="L340" s="32"/>
      <c r="M340" s="10"/>
      <c r="N340" s="32"/>
      <c r="O340" s="10"/>
      <c r="P340" s="32"/>
      <c r="Q340" s="10"/>
      <c r="R340" s="32"/>
      <c r="S340" s="10"/>
      <c r="T340" s="32"/>
      <c r="U340" s="10"/>
      <c r="V340" s="32"/>
      <c r="W340" s="10"/>
      <c r="X340" s="32"/>
      <c r="Y340" s="10"/>
      <c r="Z340" s="32"/>
      <c r="AA340" s="10"/>
      <c r="AB340" s="32"/>
      <c r="AC340" s="10"/>
      <c r="AD340" s="32"/>
      <c r="AE340" s="10"/>
      <c r="AF340" s="32"/>
      <c r="AG340" s="10"/>
      <c r="AH340" s="32"/>
      <c r="AI340" s="10"/>
      <c r="AJ340" s="32"/>
      <c r="AK340" s="10"/>
      <c r="AL340" s="32"/>
      <c r="AM340" s="10"/>
      <c r="AN340" s="32"/>
      <c r="AO340" s="10"/>
      <c r="AP340" s="242"/>
      <c r="AQ340" s="10"/>
      <c r="AR340" s="32"/>
      <c r="AS340" s="10"/>
      <c r="AT340" s="242"/>
      <c r="AU340" s="10"/>
      <c r="AV340" s="242"/>
      <c r="AW340" s="7"/>
      <c r="AX340" s="247"/>
      <c r="AY340" s="10"/>
      <c r="AZ340" s="242"/>
      <c r="BA340" s="7"/>
      <c r="BB340" s="247"/>
      <c r="BC340" s="7"/>
      <c r="BD340" s="247"/>
      <c r="BE340" s="7"/>
      <c r="BF340" s="8"/>
      <c r="BG340" s="7"/>
      <c r="BH340" s="8"/>
      <c r="BJ340" s="41"/>
      <c r="BK340" s="41">
        <f t="shared" si="28"/>
        <v>0</v>
      </c>
      <c r="BL340">
        <f t="shared" si="27"/>
        <v>0</v>
      </c>
    </row>
    <row r="341" spans="1:66" x14ac:dyDescent="0.25">
      <c r="A341">
        <f t="shared" si="26"/>
        <v>288</v>
      </c>
      <c r="B341" s="6"/>
      <c r="C341" s="10"/>
      <c r="D341" s="32"/>
      <c r="E341" s="10"/>
      <c r="F341" s="32"/>
      <c r="G341" s="10"/>
      <c r="H341" s="32"/>
      <c r="I341" s="10"/>
      <c r="J341" s="32"/>
      <c r="K341" s="10"/>
      <c r="L341" s="32"/>
      <c r="M341" s="10"/>
      <c r="N341" s="32"/>
      <c r="O341" s="10"/>
      <c r="P341" s="32"/>
      <c r="Q341" s="10"/>
      <c r="R341" s="32"/>
      <c r="S341" s="10"/>
      <c r="T341" s="32"/>
      <c r="U341" s="10"/>
      <c r="V341" s="32"/>
      <c r="W341" s="10"/>
      <c r="X341" s="32"/>
      <c r="Y341" s="10"/>
      <c r="Z341" s="32"/>
      <c r="AA341" s="10"/>
      <c r="AB341" s="32"/>
      <c r="AC341" s="10"/>
      <c r="AD341" s="32"/>
      <c r="AE341" s="10"/>
      <c r="AF341" s="32"/>
      <c r="AG341" s="10"/>
      <c r="AH341" s="32"/>
      <c r="AI341" s="10"/>
      <c r="AJ341" s="32"/>
      <c r="AK341" s="10"/>
      <c r="AL341" s="32"/>
      <c r="AM341" s="10"/>
      <c r="AN341" s="32"/>
      <c r="AO341" s="10"/>
      <c r="AP341" s="242"/>
      <c r="AQ341" s="10"/>
      <c r="AR341" s="32"/>
      <c r="AS341" s="10"/>
      <c r="AT341" s="242"/>
      <c r="AU341" s="10"/>
      <c r="AV341" s="242"/>
      <c r="AW341" s="7"/>
      <c r="AX341" s="247"/>
      <c r="AY341" s="10"/>
      <c r="AZ341" s="242"/>
      <c r="BA341" s="7"/>
      <c r="BB341" s="247"/>
      <c r="BC341" s="7"/>
      <c r="BD341" s="247"/>
      <c r="BE341" s="7"/>
      <c r="BF341" s="8"/>
      <c r="BG341" s="7"/>
      <c r="BH341" s="8"/>
      <c r="BJ341" s="41"/>
      <c r="BK341" s="41">
        <f t="shared" si="28"/>
        <v>0</v>
      </c>
      <c r="BL341">
        <f t="shared" si="27"/>
        <v>0</v>
      </c>
    </row>
    <row r="342" spans="1:66" x14ac:dyDescent="0.25">
      <c r="A342">
        <f t="shared" si="26"/>
        <v>289</v>
      </c>
      <c r="B342" s="6"/>
      <c r="C342" s="10"/>
      <c r="D342" s="32"/>
      <c r="E342" s="10"/>
      <c r="F342" s="32"/>
      <c r="G342" s="10"/>
      <c r="H342" s="32"/>
      <c r="I342" s="10"/>
      <c r="J342" s="32"/>
      <c r="K342" s="10"/>
      <c r="L342" s="32"/>
      <c r="M342" s="10"/>
      <c r="N342" s="32"/>
      <c r="O342" s="10"/>
      <c r="P342" s="32"/>
      <c r="Q342" s="10"/>
      <c r="R342" s="32"/>
      <c r="S342" s="10"/>
      <c r="T342" s="32"/>
      <c r="U342" s="10"/>
      <c r="V342" s="32"/>
      <c r="W342" s="10"/>
      <c r="X342" s="32"/>
      <c r="Y342" s="10"/>
      <c r="Z342" s="32"/>
      <c r="AA342" s="10"/>
      <c r="AB342" s="32"/>
      <c r="AC342" s="10"/>
      <c r="AD342" s="32"/>
      <c r="AE342" s="10"/>
      <c r="AF342" s="32"/>
      <c r="AG342" s="10"/>
      <c r="AH342" s="32"/>
      <c r="AI342" s="10"/>
      <c r="AJ342" s="32"/>
      <c r="AK342" s="10"/>
      <c r="AL342" s="32"/>
      <c r="AM342" s="10"/>
      <c r="AN342" s="32"/>
      <c r="AO342" s="10"/>
      <c r="AP342" s="242"/>
      <c r="AQ342" s="10"/>
      <c r="AR342" s="32"/>
      <c r="AS342" s="10"/>
      <c r="AT342" s="242"/>
      <c r="AU342" s="10"/>
      <c r="AV342" s="242"/>
      <c r="AW342" s="7"/>
      <c r="AX342" s="247"/>
      <c r="AY342" s="10"/>
      <c r="AZ342" s="242"/>
      <c r="BA342" s="7"/>
      <c r="BB342" s="247"/>
      <c r="BC342" s="7"/>
      <c r="BD342" s="247"/>
      <c r="BE342" s="7"/>
      <c r="BF342" s="8"/>
      <c r="BG342" s="7"/>
      <c r="BH342" s="8"/>
      <c r="BJ342" s="41"/>
      <c r="BK342" s="41">
        <f t="shared" si="28"/>
        <v>0</v>
      </c>
      <c r="BL342">
        <f t="shared" si="27"/>
        <v>0</v>
      </c>
    </row>
    <row r="343" spans="1:66" x14ac:dyDescent="0.25">
      <c r="A343">
        <f t="shared" si="26"/>
        <v>290</v>
      </c>
      <c r="B343" s="6"/>
      <c r="C343" s="10"/>
      <c r="D343" s="32"/>
      <c r="E343" s="10"/>
      <c r="F343" s="32"/>
      <c r="G343" s="10"/>
      <c r="H343" s="32"/>
      <c r="I343" s="10"/>
      <c r="J343" s="32"/>
      <c r="K343" s="10"/>
      <c r="L343" s="32"/>
      <c r="M343" s="10"/>
      <c r="N343" s="32"/>
      <c r="O343" s="10"/>
      <c r="P343" s="32"/>
      <c r="Q343" s="10"/>
      <c r="R343" s="32"/>
      <c r="S343" s="10"/>
      <c r="T343" s="32"/>
      <c r="U343" s="10"/>
      <c r="V343" s="32"/>
      <c r="W343" s="10"/>
      <c r="X343" s="32"/>
      <c r="Y343" s="10"/>
      <c r="Z343" s="32"/>
      <c r="AA343" s="10"/>
      <c r="AB343" s="32"/>
      <c r="AC343" s="10"/>
      <c r="AD343" s="32"/>
      <c r="AE343" s="10"/>
      <c r="AF343" s="32"/>
      <c r="AG343" s="10"/>
      <c r="AH343" s="32"/>
      <c r="AI343" s="10"/>
      <c r="AJ343" s="32"/>
      <c r="AK343" s="10"/>
      <c r="AL343" s="32"/>
      <c r="AM343" s="10"/>
      <c r="AN343" s="32"/>
      <c r="AO343" s="10"/>
      <c r="AP343" s="242"/>
      <c r="AQ343" s="10"/>
      <c r="AR343" s="32"/>
      <c r="AS343" s="10"/>
      <c r="AT343" s="242"/>
      <c r="AU343" s="10"/>
      <c r="AV343" s="242"/>
      <c r="AW343" s="7"/>
      <c r="AX343" s="247"/>
      <c r="AY343" s="10"/>
      <c r="AZ343" s="242"/>
      <c r="BA343" s="7"/>
      <c r="BB343" s="247"/>
      <c r="BC343" s="7"/>
      <c r="BD343" s="247"/>
      <c r="BE343" s="7"/>
      <c r="BF343" s="8"/>
      <c r="BG343" s="7"/>
      <c r="BH343" s="8"/>
      <c r="BI343" s="28"/>
      <c r="BJ343" s="41"/>
      <c r="BK343" s="41">
        <f t="shared" si="28"/>
        <v>0</v>
      </c>
      <c r="BL343">
        <f t="shared" si="27"/>
        <v>0</v>
      </c>
    </row>
    <row r="344" spans="1:66" x14ac:dyDescent="0.25">
      <c r="A344">
        <f t="shared" si="26"/>
        <v>291</v>
      </c>
      <c r="B344" s="6"/>
      <c r="C344" s="10"/>
      <c r="D344" s="32"/>
      <c r="E344" s="10"/>
      <c r="F344" s="32"/>
      <c r="G344" s="10"/>
      <c r="H344" s="32"/>
      <c r="I344" s="10"/>
      <c r="J344" s="32"/>
      <c r="K344" s="10"/>
      <c r="L344" s="32"/>
      <c r="M344" s="10"/>
      <c r="N344" s="32"/>
      <c r="O344" s="10"/>
      <c r="P344" s="32"/>
      <c r="Q344" s="10"/>
      <c r="R344" s="32"/>
      <c r="S344" s="10"/>
      <c r="T344" s="32"/>
      <c r="U344" s="10"/>
      <c r="V344" s="32"/>
      <c r="W344" s="10"/>
      <c r="X344" s="32"/>
      <c r="Y344" s="10"/>
      <c r="Z344" s="32"/>
      <c r="AA344" s="10"/>
      <c r="AB344" s="32"/>
      <c r="AC344" s="10"/>
      <c r="AD344" s="32"/>
      <c r="AE344" s="10"/>
      <c r="AF344" s="32"/>
      <c r="AG344" s="10"/>
      <c r="AH344" s="32"/>
      <c r="AI344" s="10"/>
      <c r="AJ344" s="32"/>
      <c r="AK344" s="10"/>
      <c r="AL344" s="32"/>
      <c r="AM344" s="10"/>
      <c r="AN344" s="32"/>
      <c r="AO344" s="10"/>
      <c r="AP344" s="242"/>
      <c r="AQ344" s="10"/>
      <c r="AR344" s="32"/>
      <c r="AS344" s="10"/>
      <c r="AT344" s="242"/>
      <c r="AU344" s="10"/>
      <c r="AV344" s="242"/>
      <c r="AW344" s="7"/>
      <c r="AX344" s="247"/>
      <c r="AY344" s="10"/>
      <c r="AZ344" s="242"/>
      <c r="BA344" s="7"/>
      <c r="BB344" s="247"/>
      <c r="BC344" s="7"/>
      <c r="BD344" s="247"/>
      <c r="BE344" s="7"/>
      <c r="BF344" s="8"/>
      <c r="BG344" s="7"/>
      <c r="BH344" s="8"/>
      <c r="BI344" s="28"/>
      <c r="BJ344" s="41"/>
      <c r="BK344" s="41">
        <f t="shared" si="28"/>
        <v>0</v>
      </c>
      <c r="BL344">
        <f t="shared" si="27"/>
        <v>0</v>
      </c>
    </row>
    <row r="345" spans="1:66" x14ac:dyDescent="0.25">
      <c r="A345">
        <f t="shared" si="26"/>
        <v>292</v>
      </c>
      <c r="B345" s="6"/>
      <c r="C345" s="10"/>
      <c r="D345" s="32"/>
      <c r="E345" s="10"/>
      <c r="F345" s="32"/>
      <c r="G345" s="10"/>
      <c r="H345" s="32"/>
      <c r="I345" s="10"/>
      <c r="J345" s="32"/>
      <c r="K345" s="10"/>
      <c r="L345" s="32"/>
      <c r="M345" s="10"/>
      <c r="N345" s="32"/>
      <c r="O345" s="10"/>
      <c r="P345" s="32"/>
      <c r="Q345" s="10"/>
      <c r="R345" s="32"/>
      <c r="S345" s="10"/>
      <c r="T345" s="32"/>
      <c r="U345" s="10"/>
      <c r="V345" s="32"/>
      <c r="W345" s="10"/>
      <c r="X345" s="32"/>
      <c r="Y345" s="10"/>
      <c r="Z345" s="32"/>
      <c r="AA345" s="10"/>
      <c r="AB345" s="32"/>
      <c r="AC345" s="10"/>
      <c r="AD345" s="32"/>
      <c r="AE345" s="10"/>
      <c r="AF345" s="32"/>
      <c r="AG345" s="10"/>
      <c r="AH345" s="32"/>
      <c r="AI345" s="10"/>
      <c r="AJ345" s="32"/>
      <c r="AK345" s="10"/>
      <c r="AL345" s="32"/>
      <c r="AM345" s="10"/>
      <c r="AN345" s="32"/>
      <c r="AO345" s="10"/>
      <c r="AP345" s="242"/>
      <c r="AQ345" s="10"/>
      <c r="AR345" s="32"/>
      <c r="AS345" s="10"/>
      <c r="AT345" s="242"/>
      <c r="AU345" s="10"/>
      <c r="AV345" s="242"/>
      <c r="AW345" s="7"/>
      <c r="AX345" s="247"/>
      <c r="AY345" s="10"/>
      <c r="AZ345" s="242"/>
      <c r="BA345" s="7"/>
      <c r="BB345" s="247"/>
      <c r="BC345" s="7"/>
      <c r="BD345" s="247"/>
      <c r="BE345" s="7"/>
      <c r="BF345" s="8"/>
      <c r="BG345" s="7"/>
      <c r="BH345" s="8"/>
      <c r="BI345" s="28"/>
      <c r="BJ345" s="41"/>
      <c r="BK345" s="41">
        <f t="shared" si="28"/>
        <v>0</v>
      </c>
      <c r="BL345">
        <f t="shared" si="27"/>
        <v>0</v>
      </c>
    </row>
    <row r="346" spans="1:66" x14ac:dyDescent="0.25">
      <c r="A346">
        <f t="shared" si="26"/>
        <v>293</v>
      </c>
      <c r="B346" s="6"/>
      <c r="C346" s="10"/>
      <c r="D346" s="32"/>
      <c r="E346" s="10"/>
      <c r="F346" s="32"/>
      <c r="G346" s="10"/>
      <c r="H346" s="32"/>
      <c r="I346" s="10"/>
      <c r="J346" s="32"/>
      <c r="K346" s="10"/>
      <c r="L346" s="32"/>
      <c r="M346" s="10"/>
      <c r="N346" s="32"/>
      <c r="O346" s="10"/>
      <c r="P346" s="32"/>
      <c r="Q346" s="10"/>
      <c r="R346" s="32"/>
      <c r="S346" s="10"/>
      <c r="T346" s="32"/>
      <c r="U346" s="10"/>
      <c r="V346" s="32"/>
      <c r="W346" s="10"/>
      <c r="X346" s="32"/>
      <c r="Y346" s="10"/>
      <c r="Z346" s="32"/>
      <c r="AA346" s="10"/>
      <c r="AB346" s="32"/>
      <c r="AC346" s="10"/>
      <c r="AD346" s="32"/>
      <c r="AE346" s="10"/>
      <c r="AF346" s="32"/>
      <c r="AG346" s="10"/>
      <c r="AH346" s="32"/>
      <c r="AI346" s="10"/>
      <c r="AJ346" s="32"/>
      <c r="AK346" s="10"/>
      <c r="AL346" s="32"/>
      <c r="AM346" s="10"/>
      <c r="AN346" s="32"/>
      <c r="AO346" s="10"/>
      <c r="AP346" s="242"/>
      <c r="AQ346" s="10"/>
      <c r="AR346" s="32"/>
      <c r="AS346" s="10"/>
      <c r="AT346" s="242"/>
      <c r="AU346" s="10"/>
      <c r="AV346" s="242"/>
      <c r="AW346" s="7"/>
      <c r="AX346" s="247"/>
      <c r="AY346" s="10"/>
      <c r="AZ346" s="242"/>
      <c r="BA346" s="7"/>
      <c r="BB346" s="247"/>
      <c r="BC346" s="7"/>
      <c r="BD346" s="247"/>
      <c r="BE346" s="7"/>
      <c r="BF346" s="8"/>
      <c r="BG346" s="7"/>
      <c r="BH346" s="8"/>
      <c r="BI346" s="28"/>
      <c r="BJ346" s="41"/>
      <c r="BK346" s="41">
        <f t="shared" si="28"/>
        <v>0</v>
      </c>
      <c r="BL346">
        <f t="shared" si="27"/>
        <v>0</v>
      </c>
    </row>
    <row r="347" spans="1:66" x14ac:dyDescent="0.25">
      <c r="A347">
        <f t="shared" si="26"/>
        <v>294</v>
      </c>
      <c r="B347" s="6"/>
      <c r="C347" s="10"/>
      <c r="D347" s="32"/>
      <c r="E347" s="10"/>
      <c r="F347" s="32"/>
      <c r="G347" s="10"/>
      <c r="H347" s="32"/>
      <c r="I347" s="10"/>
      <c r="J347" s="32"/>
      <c r="K347" s="10"/>
      <c r="L347" s="32"/>
      <c r="M347" s="10"/>
      <c r="N347" s="32"/>
      <c r="O347" s="10"/>
      <c r="P347" s="32"/>
      <c r="Q347" s="10"/>
      <c r="R347" s="32"/>
      <c r="S347" s="10"/>
      <c r="T347" s="32"/>
      <c r="U347" s="10"/>
      <c r="V347" s="32"/>
      <c r="W347" s="10"/>
      <c r="X347" s="32"/>
      <c r="Y347" s="10"/>
      <c r="Z347" s="32"/>
      <c r="AA347" s="10"/>
      <c r="AB347" s="32"/>
      <c r="AC347" s="10"/>
      <c r="AD347" s="32"/>
      <c r="AE347" s="10"/>
      <c r="AF347" s="32"/>
      <c r="AG347" s="10"/>
      <c r="AH347" s="32"/>
      <c r="AI347" s="10"/>
      <c r="AJ347" s="32"/>
      <c r="AK347" s="10"/>
      <c r="AL347" s="32"/>
      <c r="AM347" s="10"/>
      <c r="AN347" s="32"/>
      <c r="AO347" s="10"/>
      <c r="AP347" s="242"/>
      <c r="AQ347" s="10"/>
      <c r="AR347" s="32"/>
      <c r="AS347" s="10"/>
      <c r="AT347" s="242"/>
      <c r="AU347" s="10"/>
      <c r="AV347" s="242"/>
      <c r="AW347" s="7"/>
      <c r="AX347" s="247"/>
      <c r="AY347" s="10"/>
      <c r="AZ347" s="242"/>
      <c r="BA347" s="7"/>
      <c r="BB347" s="247"/>
      <c r="BC347" s="7"/>
      <c r="BD347" s="247"/>
      <c r="BE347" s="7"/>
      <c r="BF347" s="8"/>
      <c r="BG347" s="7"/>
      <c r="BH347" s="8"/>
      <c r="BI347" s="28"/>
      <c r="BJ347" s="41"/>
      <c r="BK347" s="41">
        <f t="shared" si="28"/>
        <v>0</v>
      </c>
      <c r="BL347">
        <f t="shared" si="27"/>
        <v>0</v>
      </c>
    </row>
    <row r="348" spans="1:66" x14ac:dyDescent="0.25">
      <c r="A348">
        <f t="shared" si="26"/>
        <v>295</v>
      </c>
      <c r="B348" s="6"/>
      <c r="C348" s="10"/>
      <c r="D348" s="32"/>
      <c r="E348" s="10"/>
      <c r="F348" s="32"/>
      <c r="G348" s="10"/>
      <c r="H348" s="32"/>
      <c r="I348" s="10"/>
      <c r="J348" s="32"/>
      <c r="K348" s="10"/>
      <c r="L348" s="32"/>
      <c r="M348" s="10"/>
      <c r="N348" s="32"/>
      <c r="O348" s="10"/>
      <c r="P348" s="32"/>
      <c r="Q348" s="10"/>
      <c r="R348" s="32"/>
      <c r="S348" s="10"/>
      <c r="T348" s="32"/>
      <c r="U348" s="10"/>
      <c r="V348" s="32"/>
      <c r="W348" s="10"/>
      <c r="X348" s="32"/>
      <c r="Y348" s="10"/>
      <c r="Z348" s="32"/>
      <c r="AA348" s="10"/>
      <c r="AB348" s="32"/>
      <c r="AC348" s="10"/>
      <c r="AD348" s="32"/>
      <c r="AE348" s="10"/>
      <c r="AF348" s="32"/>
      <c r="AG348" s="10"/>
      <c r="AH348" s="32"/>
      <c r="AI348" s="10"/>
      <c r="AJ348" s="32"/>
      <c r="AK348" s="10"/>
      <c r="AL348" s="32"/>
      <c r="AM348" s="10"/>
      <c r="AN348" s="32"/>
      <c r="AO348" s="10"/>
      <c r="AP348" s="242"/>
      <c r="AQ348" s="10"/>
      <c r="AR348" s="32"/>
      <c r="AS348" s="10"/>
      <c r="AT348" s="242"/>
      <c r="AU348" s="10"/>
      <c r="AV348" s="242"/>
      <c r="AW348" s="7"/>
      <c r="AX348" s="247"/>
      <c r="AY348" s="10"/>
      <c r="AZ348" s="242"/>
      <c r="BA348" s="7"/>
      <c r="BB348" s="247"/>
      <c r="BC348" s="7"/>
      <c r="BD348" s="247"/>
      <c r="BE348" s="7"/>
      <c r="BF348" s="8"/>
      <c r="BG348" s="7"/>
      <c r="BH348" s="8"/>
      <c r="BI348" s="28"/>
      <c r="BJ348" s="41"/>
      <c r="BK348" s="41">
        <f t="shared" si="28"/>
        <v>0</v>
      </c>
      <c r="BL348">
        <f t="shared" si="27"/>
        <v>0</v>
      </c>
    </row>
    <row r="349" spans="1:66" x14ac:dyDescent="0.25">
      <c r="A349">
        <f t="shared" si="26"/>
        <v>296</v>
      </c>
      <c r="B349" s="6"/>
      <c r="C349" s="10"/>
      <c r="D349" s="32"/>
      <c r="E349" s="10"/>
      <c r="F349" s="32"/>
      <c r="G349" s="10"/>
      <c r="H349" s="32"/>
      <c r="I349" s="10"/>
      <c r="J349" s="32"/>
      <c r="K349" s="10"/>
      <c r="L349" s="32"/>
      <c r="M349" s="10"/>
      <c r="N349" s="32"/>
      <c r="O349" s="10"/>
      <c r="P349" s="32"/>
      <c r="Q349" s="10"/>
      <c r="R349" s="32"/>
      <c r="S349" s="10"/>
      <c r="T349" s="32"/>
      <c r="U349" s="10"/>
      <c r="V349" s="32"/>
      <c r="W349" s="10"/>
      <c r="X349" s="32"/>
      <c r="Y349" s="10"/>
      <c r="Z349" s="32"/>
      <c r="AA349" s="10"/>
      <c r="AB349" s="32"/>
      <c r="AC349" s="10"/>
      <c r="AD349" s="32"/>
      <c r="AE349" s="10"/>
      <c r="AF349" s="32"/>
      <c r="AG349" s="10"/>
      <c r="AH349" s="32"/>
      <c r="AI349" s="10"/>
      <c r="AJ349" s="32"/>
      <c r="AK349" s="10"/>
      <c r="AL349" s="32"/>
      <c r="AM349" s="10"/>
      <c r="AN349" s="32"/>
      <c r="AO349" s="10"/>
      <c r="AP349" s="242"/>
      <c r="AQ349" s="10"/>
      <c r="AR349" s="32"/>
      <c r="AS349" s="10"/>
      <c r="AT349" s="242"/>
      <c r="AU349" s="10"/>
      <c r="AV349" s="242"/>
      <c r="AW349" s="7"/>
      <c r="AX349" s="247"/>
      <c r="AY349" s="10"/>
      <c r="AZ349" s="242"/>
      <c r="BA349" s="7"/>
      <c r="BB349" s="247"/>
      <c r="BC349" s="7"/>
      <c r="BD349" s="247"/>
      <c r="BE349" s="7"/>
      <c r="BF349" s="8"/>
      <c r="BG349" s="7"/>
      <c r="BH349" s="8"/>
      <c r="BI349" s="28"/>
      <c r="BJ349" s="41"/>
      <c r="BK349" s="41">
        <f t="shared" si="28"/>
        <v>0</v>
      </c>
      <c r="BL349">
        <f t="shared" si="27"/>
        <v>0</v>
      </c>
    </row>
    <row r="350" spans="1:66" x14ac:dyDescent="0.25">
      <c r="A350">
        <f t="shared" si="26"/>
        <v>297</v>
      </c>
      <c r="B350" s="6"/>
      <c r="C350" s="10"/>
      <c r="D350" s="32"/>
      <c r="E350" s="10"/>
      <c r="F350" s="32"/>
      <c r="G350" s="10"/>
      <c r="H350" s="32"/>
      <c r="I350" s="10"/>
      <c r="J350" s="32"/>
      <c r="K350" s="10"/>
      <c r="L350" s="32"/>
      <c r="M350" s="10"/>
      <c r="N350" s="32"/>
      <c r="O350" s="10"/>
      <c r="P350" s="32"/>
      <c r="Q350" s="10"/>
      <c r="R350" s="32"/>
      <c r="S350" s="10"/>
      <c r="T350" s="32"/>
      <c r="U350" s="10"/>
      <c r="V350" s="32"/>
      <c r="W350" s="10"/>
      <c r="X350" s="32"/>
      <c r="Y350" s="10"/>
      <c r="Z350" s="32"/>
      <c r="AA350" s="10"/>
      <c r="AB350" s="32"/>
      <c r="AC350" s="10"/>
      <c r="AD350" s="32"/>
      <c r="AE350" s="10"/>
      <c r="AF350" s="32"/>
      <c r="AG350" s="10"/>
      <c r="AH350" s="32"/>
      <c r="AI350" s="10"/>
      <c r="AJ350" s="32"/>
      <c r="AK350" s="10"/>
      <c r="AL350" s="32"/>
      <c r="AM350" s="10"/>
      <c r="AN350" s="32"/>
      <c r="AO350" s="10"/>
      <c r="AP350" s="242"/>
      <c r="AQ350" s="10"/>
      <c r="AR350" s="32"/>
      <c r="AS350" s="10"/>
      <c r="AT350" s="242"/>
      <c r="AU350" s="10"/>
      <c r="AV350" s="242"/>
      <c r="AW350" s="7"/>
      <c r="AX350" s="247"/>
      <c r="AY350" s="10"/>
      <c r="AZ350" s="242"/>
      <c r="BA350" s="7"/>
      <c r="BB350" s="247"/>
      <c r="BC350" s="7"/>
      <c r="BD350" s="247"/>
      <c r="BE350" s="7"/>
      <c r="BF350" s="8"/>
      <c r="BG350" s="7"/>
      <c r="BH350" s="8"/>
      <c r="BI350" s="28"/>
      <c r="BJ350" s="41"/>
      <c r="BK350" s="41">
        <f t="shared" si="28"/>
        <v>0</v>
      </c>
      <c r="BL350">
        <f t="shared" si="27"/>
        <v>0</v>
      </c>
    </row>
    <row r="351" spans="1:66" x14ac:dyDescent="0.25">
      <c r="A351">
        <f t="shared" si="26"/>
        <v>298</v>
      </c>
      <c r="B351" s="6"/>
      <c r="C351" s="10"/>
      <c r="D351" s="32"/>
      <c r="E351" s="10"/>
      <c r="F351" s="32"/>
      <c r="G351" s="10"/>
      <c r="H351" s="32"/>
      <c r="I351" s="10"/>
      <c r="J351" s="32"/>
      <c r="K351" s="10"/>
      <c r="L351" s="32"/>
      <c r="M351" s="10"/>
      <c r="N351" s="32"/>
      <c r="O351" s="10"/>
      <c r="P351" s="32"/>
      <c r="Q351" s="10"/>
      <c r="R351" s="32"/>
      <c r="S351" s="10"/>
      <c r="T351" s="32"/>
      <c r="U351" s="10"/>
      <c r="V351" s="32"/>
      <c r="W351" s="10"/>
      <c r="X351" s="32"/>
      <c r="Y351" s="10"/>
      <c r="Z351" s="32"/>
      <c r="AA351" s="10"/>
      <c r="AB351" s="32"/>
      <c r="AC351" s="10"/>
      <c r="AD351" s="32"/>
      <c r="AE351" s="10"/>
      <c r="AF351" s="32"/>
      <c r="AG351" s="10"/>
      <c r="AH351" s="32"/>
      <c r="AI351" s="10"/>
      <c r="AJ351" s="32"/>
      <c r="AK351" s="10"/>
      <c r="AL351" s="32"/>
      <c r="AM351" s="10"/>
      <c r="AN351" s="32"/>
      <c r="AO351" s="10"/>
      <c r="AP351" s="242"/>
      <c r="AQ351" s="10"/>
      <c r="AR351" s="32"/>
      <c r="AS351" s="10"/>
      <c r="AT351" s="242"/>
      <c r="AU351" s="10"/>
      <c r="AV351" s="242"/>
      <c r="AW351" s="7"/>
      <c r="AX351" s="247"/>
      <c r="AY351" s="10"/>
      <c r="AZ351" s="242"/>
      <c r="BA351" s="7"/>
      <c r="BB351" s="247"/>
      <c r="BC351" s="7"/>
      <c r="BD351" s="247"/>
      <c r="BE351" s="7"/>
      <c r="BF351" s="8"/>
      <c r="BG351" s="7"/>
      <c r="BH351" s="8"/>
      <c r="BI351" s="28"/>
      <c r="BJ351" s="41"/>
      <c r="BK351" s="41">
        <f t="shared" si="28"/>
        <v>0</v>
      </c>
      <c r="BL351">
        <f t="shared" si="27"/>
        <v>0</v>
      </c>
    </row>
    <row r="352" spans="1:66" x14ac:dyDescent="0.25">
      <c r="A352">
        <f t="shared" si="26"/>
        <v>299</v>
      </c>
      <c r="B352" s="6"/>
      <c r="C352" s="10"/>
      <c r="D352" s="32"/>
      <c r="E352" s="10"/>
      <c r="F352" s="32"/>
      <c r="G352" s="10"/>
      <c r="H352" s="32"/>
      <c r="I352" s="10"/>
      <c r="J352" s="32"/>
      <c r="K352" s="10"/>
      <c r="L352" s="32"/>
      <c r="M352" s="10"/>
      <c r="N352" s="32"/>
      <c r="O352" s="10"/>
      <c r="P352" s="32"/>
      <c r="Q352" s="7"/>
      <c r="R352" s="32"/>
      <c r="S352" s="10"/>
      <c r="T352" s="32"/>
      <c r="U352" s="10"/>
      <c r="V352" s="32"/>
      <c r="W352" s="10"/>
      <c r="X352" s="32"/>
      <c r="Y352" s="10"/>
      <c r="Z352" s="32"/>
      <c r="AA352" s="10"/>
      <c r="AB352" s="32"/>
      <c r="AC352" s="10"/>
      <c r="AD352" s="32"/>
      <c r="AE352" s="10"/>
      <c r="AF352" s="32"/>
      <c r="AG352" s="10"/>
      <c r="AH352" s="32"/>
      <c r="AI352" s="10"/>
      <c r="AJ352" s="32"/>
      <c r="AK352" s="10"/>
      <c r="AL352" s="32"/>
      <c r="AM352" s="10"/>
      <c r="AN352" s="32"/>
      <c r="AO352" s="10"/>
      <c r="AP352" s="242"/>
      <c r="AQ352" s="10"/>
      <c r="AR352" s="32"/>
      <c r="AS352" s="10"/>
      <c r="AT352" s="242"/>
      <c r="AU352" s="10"/>
      <c r="AV352" s="242"/>
      <c r="AW352" s="7"/>
      <c r="AX352" s="247"/>
      <c r="AY352" s="10"/>
      <c r="AZ352" s="242"/>
      <c r="BA352" s="7"/>
      <c r="BB352" s="247"/>
      <c r="BC352" s="7"/>
      <c r="BD352" s="247"/>
      <c r="BE352" s="7"/>
      <c r="BF352" s="8"/>
      <c r="BG352" s="7"/>
      <c r="BH352" s="8"/>
      <c r="BI352" s="28"/>
      <c r="BJ352" s="41"/>
      <c r="BK352" s="41">
        <f t="shared" si="28"/>
        <v>0</v>
      </c>
      <c r="BL352">
        <f t="shared" si="27"/>
        <v>0</v>
      </c>
    </row>
    <row r="353" spans="1:67" x14ac:dyDescent="0.25">
      <c r="A353">
        <f t="shared" si="26"/>
        <v>300</v>
      </c>
      <c r="B353" s="6"/>
      <c r="C353" s="10"/>
      <c r="D353" s="32"/>
      <c r="E353" s="10"/>
      <c r="F353" s="32"/>
      <c r="G353" s="10"/>
      <c r="H353" s="32"/>
      <c r="I353" s="10"/>
      <c r="J353" s="32"/>
      <c r="K353" s="10"/>
      <c r="L353" s="32"/>
      <c r="M353" s="10"/>
      <c r="N353" s="32"/>
      <c r="O353" s="10"/>
      <c r="P353" s="32"/>
      <c r="Q353" s="7"/>
      <c r="R353" s="32"/>
      <c r="S353" s="10"/>
      <c r="T353" s="32"/>
      <c r="U353" s="10"/>
      <c r="V353" s="32"/>
      <c r="W353" s="10"/>
      <c r="X353" s="32"/>
      <c r="Y353" s="10"/>
      <c r="Z353" s="32"/>
      <c r="AA353" s="10"/>
      <c r="AB353" s="32"/>
      <c r="AC353" s="10"/>
      <c r="AD353" s="32"/>
      <c r="AE353" s="10"/>
      <c r="AF353" s="32"/>
      <c r="AG353" s="10"/>
      <c r="AH353" s="32"/>
      <c r="AI353" s="10"/>
      <c r="AJ353" s="32"/>
      <c r="AK353" s="10"/>
      <c r="AL353" s="32"/>
      <c r="AM353" s="10"/>
      <c r="AN353" s="32"/>
      <c r="AO353" s="10"/>
      <c r="AP353" s="242"/>
      <c r="AQ353" s="10"/>
      <c r="AR353" s="32"/>
      <c r="AS353" s="10"/>
      <c r="AT353" s="242"/>
      <c r="AU353" s="10"/>
      <c r="AV353" s="242"/>
      <c r="AW353" s="7"/>
      <c r="AX353" s="247"/>
      <c r="AY353" s="10"/>
      <c r="AZ353" s="242"/>
      <c r="BA353" s="7"/>
      <c r="BB353" s="247"/>
      <c r="BC353" s="7"/>
      <c r="BD353" s="247"/>
      <c r="BE353" s="7"/>
      <c r="BF353" s="8"/>
      <c r="BG353" s="7"/>
      <c r="BH353" s="8"/>
      <c r="BI353" s="28"/>
      <c r="BJ353" s="41"/>
      <c r="BK353" s="41">
        <f t="shared" si="28"/>
        <v>0</v>
      </c>
      <c r="BL353">
        <f t="shared" si="27"/>
        <v>0</v>
      </c>
    </row>
    <row r="354" spans="1:67" x14ac:dyDescent="0.25">
      <c r="A354">
        <f t="shared" si="26"/>
        <v>301</v>
      </c>
      <c r="B354" s="6"/>
      <c r="C354" s="10"/>
      <c r="D354" s="32"/>
      <c r="E354" s="10"/>
      <c r="F354" s="32"/>
      <c r="G354" s="10"/>
      <c r="H354" s="32"/>
      <c r="I354" s="10"/>
      <c r="J354" s="32"/>
      <c r="K354" s="10"/>
      <c r="L354" s="32"/>
      <c r="M354" s="10"/>
      <c r="N354" s="32"/>
      <c r="O354" s="10"/>
      <c r="P354" s="32"/>
      <c r="Q354" s="7"/>
      <c r="R354" s="32"/>
      <c r="S354" s="10"/>
      <c r="T354" s="32"/>
      <c r="U354" s="10"/>
      <c r="V354" s="32"/>
      <c r="W354" s="10"/>
      <c r="X354" s="32"/>
      <c r="Y354" s="10"/>
      <c r="Z354" s="32"/>
      <c r="AA354" s="10"/>
      <c r="AB354" s="32"/>
      <c r="AC354" s="10"/>
      <c r="AD354" s="32"/>
      <c r="AE354" s="10"/>
      <c r="AF354" s="32"/>
      <c r="AG354" s="10"/>
      <c r="AH354" s="32"/>
      <c r="AI354" s="10"/>
      <c r="AJ354" s="32"/>
      <c r="AK354" s="10"/>
      <c r="AL354" s="32"/>
      <c r="AM354" s="10"/>
      <c r="AN354" s="32"/>
      <c r="AO354" s="10"/>
      <c r="AP354" s="242"/>
      <c r="AQ354" s="10"/>
      <c r="AR354" s="32"/>
      <c r="AS354" s="10"/>
      <c r="AT354" s="242"/>
      <c r="AU354" s="10"/>
      <c r="AV354" s="242"/>
      <c r="AW354" s="7"/>
      <c r="AX354" s="247"/>
      <c r="AY354" s="10"/>
      <c r="AZ354" s="242"/>
      <c r="BA354" s="7"/>
      <c r="BB354" s="247"/>
      <c r="BC354" s="7"/>
      <c r="BD354" s="247"/>
      <c r="BE354" s="7"/>
      <c r="BF354" s="8"/>
      <c r="BG354" s="7"/>
      <c r="BH354" s="8"/>
      <c r="BI354" s="28"/>
      <c r="BJ354" s="41"/>
      <c r="BK354" s="41">
        <f t="shared" si="28"/>
        <v>0</v>
      </c>
      <c r="BL354">
        <f t="shared" si="27"/>
        <v>0</v>
      </c>
    </row>
    <row r="355" spans="1:67" x14ac:dyDescent="0.25">
      <c r="A355">
        <f t="shared" si="26"/>
        <v>302</v>
      </c>
      <c r="B355" s="6"/>
      <c r="C355" s="10"/>
      <c r="D355" s="32"/>
      <c r="E355" s="10"/>
      <c r="F355" s="32"/>
      <c r="G355" s="10"/>
      <c r="H355" s="32"/>
      <c r="I355" s="10"/>
      <c r="J355" s="32"/>
      <c r="K355" s="10"/>
      <c r="L355" s="32"/>
      <c r="M355" s="10"/>
      <c r="N355" s="32"/>
      <c r="O355" s="10"/>
      <c r="P355" s="32"/>
      <c r="Q355" s="10"/>
      <c r="R355" s="32"/>
      <c r="S355" s="10"/>
      <c r="T355" s="32"/>
      <c r="U355" s="10"/>
      <c r="V355" s="32"/>
      <c r="W355" s="10"/>
      <c r="X355" s="32"/>
      <c r="Y355" s="10"/>
      <c r="Z355" s="32"/>
      <c r="AA355" s="10"/>
      <c r="AB355" s="32"/>
      <c r="AC355" s="10"/>
      <c r="AD355" s="32"/>
      <c r="AE355" s="10"/>
      <c r="AF355" s="32"/>
      <c r="AG355" s="10"/>
      <c r="AH355" s="32"/>
      <c r="AI355" s="10"/>
      <c r="AJ355" s="32"/>
      <c r="AK355" s="10"/>
      <c r="AL355" s="32"/>
      <c r="AM355" s="10"/>
      <c r="AN355" s="32"/>
      <c r="AO355" s="10"/>
      <c r="AP355" s="242"/>
      <c r="AQ355" s="10"/>
      <c r="AR355" s="32"/>
      <c r="AS355" s="10"/>
      <c r="AT355" s="242"/>
      <c r="AU355" s="10"/>
      <c r="AV355" s="242"/>
      <c r="AW355" s="7"/>
      <c r="AX355" s="247"/>
      <c r="AY355" s="10"/>
      <c r="AZ355" s="242"/>
      <c r="BA355" s="7"/>
      <c r="BB355" s="247"/>
      <c r="BC355" s="7"/>
      <c r="BD355" s="247"/>
      <c r="BE355" s="7"/>
      <c r="BF355" s="8"/>
      <c r="BG355" s="7"/>
      <c r="BH355" s="8"/>
      <c r="BI355" s="28"/>
      <c r="BJ355" s="41"/>
      <c r="BK355" s="41">
        <f t="shared" si="28"/>
        <v>0</v>
      </c>
      <c r="BL355">
        <f t="shared" si="27"/>
        <v>0</v>
      </c>
    </row>
    <row r="356" spans="1:67" x14ac:dyDescent="0.25">
      <c r="A356">
        <f t="shared" si="26"/>
        <v>303</v>
      </c>
      <c r="B356" s="6"/>
      <c r="C356" s="10"/>
      <c r="D356" s="32"/>
      <c r="E356" s="10"/>
      <c r="F356" s="32"/>
      <c r="G356" s="10"/>
      <c r="H356" s="32"/>
      <c r="I356" s="10"/>
      <c r="J356" s="32"/>
      <c r="K356" s="10"/>
      <c r="L356" s="32"/>
      <c r="M356" s="10"/>
      <c r="N356" s="32"/>
      <c r="O356" s="10"/>
      <c r="P356" s="32"/>
      <c r="Q356" s="10"/>
      <c r="R356" s="32"/>
      <c r="S356" s="10"/>
      <c r="T356" s="32"/>
      <c r="U356" s="10"/>
      <c r="V356" s="32"/>
      <c r="W356" s="10"/>
      <c r="X356" s="32"/>
      <c r="Y356" s="10"/>
      <c r="Z356" s="32"/>
      <c r="AA356" s="10"/>
      <c r="AB356" s="32"/>
      <c r="AC356" s="10"/>
      <c r="AD356" s="32"/>
      <c r="AE356" s="10"/>
      <c r="AF356" s="32"/>
      <c r="AG356" s="10"/>
      <c r="AH356" s="32"/>
      <c r="AI356" s="10"/>
      <c r="AJ356" s="32"/>
      <c r="AK356" s="10"/>
      <c r="AL356" s="32"/>
      <c r="AM356" s="10"/>
      <c r="AN356" s="32"/>
      <c r="AO356" s="10"/>
      <c r="AP356" s="242"/>
      <c r="AQ356" s="10"/>
      <c r="AR356" s="32"/>
      <c r="AS356" s="10"/>
      <c r="AT356" s="242"/>
      <c r="AU356" s="10"/>
      <c r="AV356" s="242"/>
      <c r="AW356" s="7"/>
      <c r="AX356" s="247"/>
      <c r="AY356" s="10"/>
      <c r="AZ356" s="242"/>
      <c r="BA356" s="7"/>
      <c r="BB356" s="247"/>
      <c r="BC356" s="7"/>
      <c r="BD356" s="247"/>
      <c r="BE356" s="7"/>
      <c r="BF356" s="8"/>
      <c r="BG356" s="7"/>
      <c r="BH356" s="8"/>
      <c r="BI356" s="28"/>
      <c r="BJ356" s="41"/>
      <c r="BK356" s="41">
        <f t="shared" si="28"/>
        <v>0</v>
      </c>
      <c r="BL356">
        <f t="shared" si="27"/>
        <v>0</v>
      </c>
    </row>
    <row r="357" spans="1:67" x14ac:dyDescent="0.25">
      <c r="A357">
        <f t="shared" si="26"/>
        <v>304</v>
      </c>
      <c r="B357" s="6"/>
      <c r="C357" s="10"/>
      <c r="D357" s="32"/>
      <c r="E357" s="10"/>
      <c r="F357" s="32"/>
      <c r="G357" s="10"/>
      <c r="H357" s="32"/>
      <c r="I357" s="10"/>
      <c r="J357" s="32"/>
      <c r="K357" s="94"/>
      <c r="L357" s="32"/>
      <c r="M357" s="10"/>
      <c r="N357" s="32"/>
      <c r="O357" s="10"/>
      <c r="P357" s="32"/>
      <c r="Q357" s="10"/>
      <c r="R357" s="32"/>
      <c r="S357" s="10"/>
      <c r="T357" s="32"/>
      <c r="U357" s="10"/>
      <c r="V357" s="32"/>
      <c r="W357" s="10"/>
      <c r="X357" s="32"/>
      <c r="Y357" s="10"/>
      <c r="Z357" s="32"/>
      <c r="AA357" s="10"/>
      <c r="AB357" s="32"/>
      <c r="AC357" s="10"/>
      <c r="AD357" s="32"/>
      <c r="AE357" s="10"/>
      <c r="AF357" s="32"/>
      <c r="AG357" s="10"/>
      <c r="AH357" s="32"/>
      <c r="AI357" s="10"/>
      <c r="AJ357" s="32"/>
      <c r="AK357" s="10"/>
      <c r="AL357" s="32"/>
      <c r="AM357" s="10"/>
      <c r="AN357" s="32"/>
      <c r="AO357" s="10"/>
      <c r="AP357" s="242"/>
      <c r="AQ357" s="10"/>
      <c r="AR357" s="32"/>
      <c r="AS357" s="10"/>
      <c r="AT357" s="242"/>
      <c r="AU357" s="10"/>
      <c r="AV357" s="242"/>
      <c r="AW357" s="7"/>
      <c r="AX357" s="247"/>
      <c r="AY357" s="10"/>
      <c r="AZ357" s="242"/>
      <c r="BA357" s="7"/>
      <c r="BB357" s="247"/>
      <c r="BC357" s="7"/>
      <c r="BD357" s="247"/>
      <c r="BE357" s="7"/>
      <c r="BF357" s="8"/>
      <c r="BG357" s="7"/>
      <c r="BH357" s="8"/>
      <c r="BJ357" s="41"/>
      <c r="BK357" s="41">
        <f t="shared" si="28"/>
        <v>0</v>
      </c>
      <c r="BL357">
        <f t="shared" si="27"/>
        <v>0</v>
      </c>
      <c r="BN357" s="39"/>
    </row>
    <row r="358" spans="1:67" x14ac:dyDescent="0.25">
      <c r="A358">
        <f t="shared" si="26"/>
        <v>305</v>
      </c>
      <c r="B358" s="6"/>
      <c r="C358" s="10"/>
      <c r="D358" s="32"/>
      <c r="E358" s="10"/>
      <c r="F358" s="32"/>
      <c r="G358" s="10"/>
      <c r="H358" s="32"/>
      <c r="I358" s="10"/>
      <c r="J358" s="32"/>
      <c r="K358" s="10"/>
      <c r="L358" s="32"/>
      <c r="M358" s="10"/>
      <c r="N358" s="32"/>
      <c r="O358" s="10"/>
      <c r="P358" s="32"/>
      <c r="Q358" s="10"/>
      <c r="R358" s="32"/>
      <c r="S358" s="10"/>
      <c r="T358" s="32"/>
      <c r="U358" s="10"/>
      <c r="V358" s="32"/>
      <c r="W358" s="10"/>
      <c r="X358" s="32"/>
      <c r="Y358" s="10"/>
      <c r="Z358" s="32"/>
      <c r="AA358" s="10"/>
      <c r="AB358" s="32"/>
      <c r="AC358" s="10"/>
      <c r="AD358" s="32"/>
      <c r="AE358" s="10"/>
      <c r="AF358" s="32"/>
      <c r="AG358" s="10"/>
      <c r="AH358" s="32"/>
      <c r="AI358" s="10"/>
      <c r="AJ358" s="32"/>
      <c r="AK358" s="10"/>
      <c r="AL358" s="32"/>
      <c r="AM358" s="10"/>
      <c r="AN358" s="32"/>
      <c r="AO358" s="10"/>
      <c r="AP358" s="242"/>
      <c r="AQ358" s="10"/>
      <c r="AR358" s="32"/>
      <c r="AS358" s="10"/>
      <c r="AT358" s="242"/>
      <c r="AU358" s="10"/>
      <c r="AV358" s="242"/>
      <c r="AW358" s="7"/>
      <c r="AX358" s="247"/>
      <c r="AY358" s="10"/>
      <c r="AZ358" s="242"/>
      <c r="BA358" s="7"/>
      <c r="BB358" s="247"/>
      <c r="BC358" s="7"/>
      <c r="BD358" s="247"/>
      <c r="BE358" s="7"/>
      <c r="BF358" s="8"/>
      <c r="BG358" s="7"/>
      <c r="BH358" s="8"/>
      <c r="BJ358" s="41"/>
      <c r="BK358" s="41">
        <f t="shared" si="28"/>
        <v>0</v>
      </c>
      <c r="BL358">
        <f t="shared" si="27"/>
        <v>0</v>
      </c>
    </row>
    <row r="359" spans="1:67" x14ac:dyDescent="0.25">
      <c r="A359">
        <f t="shared" si="26"/>
        <v>306</v>
      </c>
      <c r="B359" s="6"/>
      <c r="C359" s="10"/>
      <c r="D359" s="32"/>
      <c r="E359" s="10"/>
      <c r="F359" s="32"/>
      <c r="G359" s="10"/>
      <c r="H359" s="32"/>
      <c r="I359" s="10"/>
      <c r="J359" s="32"/>
      <c r="K359" s="10"/>
      <c r="L359" s="32"/>
      <c r="M359" s="10"/>
      <c r="N359" s="32"/>
      <c r="O359" s="10"/>
      <c r="P359" s="32"/>
      <c r="Q359" s="10"/>
      <c r="R359" s="32"/>
      <c r="S359" s="10"/>
      <c r="T359" s="32"/>
      <c r="U359" s="10"/>
      <c r="V359" s="32"/>
      <c r="W359" s="10"/>
      <c r="X359" s="32"/>
      <c r="Y359" s="10"/>
      <c r="Z359" s="32"/>
      <c r="AA359" s="10"/>
      <c r="AB359" s="32"/>
      <c r="AC359" s="10"/>
      <c r="AD359" s="32"/>
      <c r="AE359" s="10"/>
      <c r="AF359" s="32"/>
      <c r="AG359" s="10"/>
      <c r="AH359" s="32"/>
      <c r="AI359" s="10"/>
      <c r="AJ359" s="32"/>
      <c r="AK359" s="10"/>
      <c r="AL359" s="32"/>
      <c r="AM359" s="10"/>
      <c r="AN359" s="32"/>
      <c r="AO359" s="10"/>
      <c r="AP359" s="242"/>
      <c r="AQ359" s="10"/>
      <c r="AR359" s="32"/>
      <c r="AS359" s="10"/>
      <c r="AT359" s="242"/>
      <c r="AU359" s="10"/>
      <c r="AV359" s="242"/>
      <c r="AW359" s="7"/>
      <c r="AX359" s="247"/>
      <c r="AY359" s="10"/>
      <c r="AZ359" s="242"/>
      <c r="BA359" s="7"/>
      <c r="BB359" s="247"/>
      <c r="BC359" s="7"/>
      <c r="BD359" s="247"/>
      <c r="BE359" s="7"/>
      <c r="BF359" s="8"/>
      <c r="BG359" s="7"/>
      <c r="BH359" s="8"/>
      <c r="BJ359" s="41"/>
      <c r="BK359" s="41">
        <f t="shared" si="28"/>
        <v>0</v>
      </c>
      <c r="BL359">
        <f t="shared" si="27"/>
        <v>0</v>
      </c>
    </row>
    <row r="360" spans="1:67" x14ac:dyDescent="0.25">
      <c r="A360">
        <f t="shared" si="26"/>
        <v>307</v>
      </c>
      <c r="B360" s="6"/>
      <c r="C360" s="10"/>
      <c r="D360" s="32"/>
      <c r="E360" s="10"/>
      <c r="F360" s="32"/>
      <c r="G360" s="10"/>
      <c r="H360" s="32"/>
      <c r="I360" s="10"/>
      <c r="J360" s="32"/>
      <c r="K360" s="10"/>
      <c r="L360" s="32"/>
      <c r="M360" s="10"/>
      <c r="N360" s="32"/>
      <c r="O360" s="10"/>
      <c r="P360" s="32"/>
      <c r="Q360" s="10"/>
      <c r="R360" s="32"/>
      <c r="S360" s="10"/>
      <c r="T360" s="32"/>
      <c r="U360" s="10"/>
      <c r="V360" s="32"/>
      <c r="W360" s="10"/>
      <c r="X360" s="32"/>
      <c r="Y360" s="10"/>
      <c r="Z360" s="32"/>
      <c r="AA360" s="10"/>
      <c r="AB360" s="32"/>
      <c r="AC360" s="10"/>
      <c r="AD360" s="32"/>
      <c r="AE360" s="10"/>
      <c r="AF360" s="32"/>
      <c r="AG360" s="10"/>
      <c r="AH360" s="32"/>
      <c r="AI360" s="10"/>
      <c r="AJ360" s="32"/>
      <c r="AK360" s="10"/>
      <c r="AL360" s="32"/>
      <c r="AM360" s="10"/>
      <c r="AN360" s="32"/>
      <c r="AO360" s="10"/>
      <c r="AP360" s="242"/>
      <c r="AQ360" s="10"/>
      <c r="AR360" s="32"/>
      <c r="AS360" s="10"/>
      <c r="AT360" s="242"/>
      <c r="AU360" s="10"/>
      <c r="AV360" s="242"/>
      <c r="AW360" s="7"/>
      <c r="AX360" s="247"/>
      <c r="AY360" s="10"/>
      <c r="AZ360" s="242"/>
      <c r="BA360" s="7"/>
      <c r="BB360" s="247"/>
      <c r="BC360" s="7"/>
      <c r="BD360" s="247"/>
      <c r="BE360" s="7"/>
      <c r="BF360" s="8"/>
      <c r="BG360" s="7"/>
      <c r="BH360" s="8"/>
      <c r="BJ360" s="41"/>
      <c r="BK360" s="41">
        <f t="shared" si="28"/>
        <v>0</v>
      </c>
      <c r="BL360">
        <f t="shared" si="27"/>
        <v>0</v>
      </c>
    </row>
    <row r="361" spans="1:67" x14ac:dyDescent="0.25">
      <c r="A361">
        <f t="shared" si="26"/>
        <v>308</v>
      </c>
      <c r="B361" s="6"/>
      <c r="C361" s="10"/>
      <c r="D361" s="32"/>
      <c r="E361" s="10"/>
      <c r="F361" s="32"/>
      <c r="G361" s="10"/>
      <c r="H361" s="32"/>
      <c r="I361" s="10"/>
      <c r="J361" s="32"/>
      <c r="K361" s="10"/>
      <c r="L361" s="32"/>
      <c r="M361" s="10"/>
      <c r="N361" s="32"/>
      <c r="O361" s="10"/>
      <c r="P361" s="32"/>
      <c r="Q361" s="10"/>
      <c r="R361" s="32"/>
      <c r="S361" s="10"/>
      <c r="T361" s="32"/>
      <c r="U361" s="10"/>
      <c r="V361" s="32"/>
      <c r="W361" s="10"/>
      <c r="X361" s="32"/>
      <c r="Y361" s="10"/>
      <c r="Z361" s="32"/>
      <c r="AA361" s="10"/>
      <c r="AB361" s="32"/>
      <c r="AC361" s="10"/>
      <c r="AD361" s="32"/>
      <c r="AE361" s="10"/>
      <c r="AF361" s="32"/>
      <c r="AG361" s="10"/>
      <c r="AH361" s="32"/>
      <c r="AI361" s="10"/>
      <c r="AJ361" s="32"/>
      <c r="AK361" s="10"/>
      <c r="AL361" s="32"/>
      <c r="AM361" s="10"/>
      <c r="AN361" s="32"/>
      <c r="AO361" s="10"/>
      <c r="AP361" s="242"/>
      <c r="AQ361" s="10"/>
      <c r="AR361" s="32"/>
      <c r="AS361" s="10"/>
      <c r="AT361" s="242"/>
      <c r="AU361" s="10"/>
      <c r="AV361" s="242"/>
      <c r="AW361" s="7"/>
      <c r="AX361" s="247"/>
      <c r="AY361" s="10"/>
      <c r="AZ361" s="242"/>
      <c r="BA361" s="7"/>
      <c r="BB361" s="247"/>
      <c r="BC361" s="7"/>
      <c r="BD361" s="247"/>
      <c r="BE361" s="7"/>
      <c r="BF361" s="8"/>
      <c r="BG361" s="7"/>
      <c r="BH361" s="8"/>
      <c r="BJ361" s="41"/>
      <c r="BK361" s="41">
        <f t="shared" si="28"/>
        <v>0</v>
      </c>
      <c r="BL361">
        <f t="shared" si="27"/>
        <v>0</v>
      </c>
    </row>
    <row r="362" spans="1:67" ht="13" x14ac:dyDescent="0.3">
      <c r="A362">
        <f t="shared" si="26"/>
        <v>309</v>
      </c>
      <c r="B362" s="253"/>
      <c r="C362" s="10"/>
      <c r="D362" s="32"/>
      <c r="E362" s="10"/>
      <c r="F362" s="32"/>
      <c r="G362" s="10"/>
      <c r="H362" s="32"/>
      <c r="I362" s="10"/>
      <c r="J362" s="32"/>
      <c r="K362" s="10"/>
      <c r="L362" s="32"/>
      <c r="M362" s="10"/>
      <c r="N362" s="32"/>
      <c r="O362" s="10"/>
      <c r="P362" s="32"/>
      <c r="Q362" s="10"/>
      <c r="R362" s="32"/>
      <c r="S362" s="10"/>
      <c r="T362" s="32"/>
      <c r="U362" s="10"/>
      <c r="V362" s="32"/>
      <c r="W362" s="10"/>
      <c r="X362" s="32"/>
      <c r="Y362" s="10"/>
      <c r="Z362" s="32"/>
      <c r="AA362" s="10"/>
      <c r="AB362" s="32"/>
      <c r="AC362" s="10"/>
      <c r="AD362" s="32"/>
      <c r="AE362" s="10"/>
      <c r="AF362" s="32"/>
      <c r="AG362" s="10"/>
      <c r="AH362" s="32"/>
      <c r="AI362" s="10"/>
      <c r="AJ362" s="32"/>
      <c r="AK362" s="10"/>
      <c r="AL362" s="32"/>
      <c r="AM362" s="10"/>
      <c r="AN362" s="32"/>
      <c r="AO362" s="10"/>
      <c r="AP362" s="242"/>
      <c r="AQ362" s="10"/>
      <c r="AR362" s="32"/>
      <c r="AS362" s="10"/>
      <c r="AT362" s="242"/>
      <c r="AU362" s="10"/>
      <c r="AV362" s="242"/>
      <c r="AW362" s="7"/>
      <c r="AX362" s="247"/>
      <c r="AY362" s="10"/>
      <c r="AZ362" s="242"/>
      <c r="BA362" s="7"/>
      <c r="BB362" s="247"/>
      <c r="BC362" s="7"/>
      <c r="BD362" s="247"/>
      <c r="BE362" s="7"/>
      <c r="BF362" s="8"/>
      <c r="BG362" s="7"/>
      <c r="BH362" s="8"/>
      <c r="BJ362" s="41"/>
      <c r="BK362" s="41">
        <f t="shared" si="28"/>
        <v>0</v>
      </c>
      <c r="BL362">
        <f t="shared" si="27"/>
        <v>0</v>
      </c>
      <c r="BN362" s="237"/>
      <c r="BO362" s="238"/>
    </row>
    <row r="363" spans="1:67" ht="13" x14ac:dyDescent="0.3">
      <c r="A363">
        <f t="shared" si="26"/>
        <v>310</v>
      </c>
      <c r="B363" s="253"/>
      <c r="C363" s="10"/>
      <c r="D363" s="32"/>
      <c r="E363" s="10"/>
      <c r="F363" s="32"/>
      <c r="G363" s="10"/>
      <c r="H363" s="32"/>
      <c r="I363" s="10"/>
      <c r="J363" s="32"/>
      <c r="K363" s="10"/>
      <c r="L363" s="32"/>
      <c r="M363" s="10"/>
      <c r="N363" s="32"/>
      <c r="O363" s="10"/>
      <c r="P363" s="32"/>
      <c r="Q363" s="10"/>
      <c r="R363" s="32"/>
      <c r="S363" s="10"/>
      <c r="T363" s="32"/>
      <c r="U363" s="10"/>
      <c r="V363" s="32"/>
      <c r="W363" s="10"/>
      <c r="X363" s="32"/>
      <c r="Y363" s="10"/>
      <c r="Z363" s="32"/>
      <c r="AA363" s="10"/>
      <c r="AB363" s="32"/>
      <c r="AC363" s="10"/>
      <c r="AD363" s="32"/>
      <c r="AE363" s="10"/>
      <c r="AF363" s="32"/>
      <c r="AG363" s="10"/>
      <c r="AH363" s="32"/>
      <c r="AI363" s="10"/>
      <c r="AJ363" s="32"/>
      <c r="AK363" s="10"/>
      <c r="AL363" s="32"/>
      <c r="AM363" s="10"/>
      <c r="AN363" s="32"/>
      <c r="AO363" s="10"/>
      <c r="AP363" s="242"/>
      <c r="AQ363" s="10"/>
      <c r="AR363" s="32"/>
      <c r="AS363" s="10"/>
      <c r="AT363" s="242"/>
      <c r="AU363" s="10"/>
      <c r="AV363" s="242"/>
      <c r="AW363" s="7"/>
      <c r="AX363" s="247"/>
      <c r="AY363" s="10"/>
      <c r="AZ363" s="242"/>
      <c r="BA363" s="7"/>
      <c r="BB363" s="247"/>
      <c r="BC363" s="7"/>
      <c r="BD363" s="247"/>
      <c r="BE363" s="7"/>
      <c r="BF363" s="8"/>
      <c r="BG363" s="7"/>
      <c r="BH363" s="8"/>
      <c r="BJ363" s="41"/>
      <c r="BK363" s="41">
        <f t="shared" si="28"/>
        <v>0</v>
      </c>
      <c r="BL363">
        <f t="shared" si="27"/>
        <v>0</v>
      </c>
      <c r="BN363" s="237"/>
      <c r="BO363" s="238"/>
    </row>
    <row r="364" spans="1:67" ht="13" x14ac:dyDescent="0.3">
      <c r="A364">
        <f t="shared" si="26"/>
        <v>311</v>
      </c>
      <c r="B364" s="253"/>
      <c r="C364" s="10"/>
      <c r="D364" s="32"/>
      <c r="E364" s="10"/>
      <c r="F364" s="32"/>
      <c r="G364" s="10"/>
      <c r="H364" s="32"/>
      <c r="I364" s="10"/>
      <c r="J364" s="32"/>
      <c r="K364" s="10"/>
      <c r="L364" s="32"/>
      <c r="M364" s="10"/>
      <c r="N364" s="32"/>
      <c r="O364" s="10"/>
      <c r="P364" s="32"/>
      <c r="Q364" s="10"/>
      <c r="R364" s="32"/>
      <c r="S364" s="10"/>
      <c r="T364" s="32"/>
      <c r="U364" s="10"/>
      <c r="V364" s="32"/>
      <c r="W364" s="10"/>
      <c r="X364" s="32"/>
      <c r="Y364" s="10"/>
      <c r="Z364" s="32"/>
      <c r="AA364" s="10"/>
      <c r="AB364" s="32"/>
      <c r="AC364" s="10"/>
      <c r="AD364" s="32"/>
      <c r="AE364" s="10"/>
      <c r="AF364" s="32"/>
      <c r="AG364" s="10"/>
      <c r="AH364" s="32"/>
      <c r="AI364" s="10"/>
      <c r="AJ364" s="32"/>
      <c r="AK364" s="10"/>
      <c r="AL364" s="32"/>
      <c r="AM364" s="94"/>
      <c r="AN364" s="32"/>
      <c r="AO364" s="10"/>
      <c r="AP364" s="242"/>
      <c r="AQ364" s="94"/>
      <c r="AR364" s="32"/>
      <c r="AS364" s="10"/>
      <c r="AT364" s="242"/>
      <c r="AU364" s="10"/>
      <c r="AV364" s="242"/>
      <c r="AW364" s="7"/>
      <c r="AX364" s="247"/>
      <c r="AY364" s="10"/>
      <c r="AZ364" s="242"/>
      <c r="BA364" s="7"/>
      <c r="BB364" s="247"/>
      <c r="BC364" s="7"/>
      <c r="BD364" s="247"/>
      <c r="BE364" s="7"/>
      <c r="BF364" s="8"/>
      <c r="BG364" s="7"/>
      <c r="BH364" s="8"/>
      <c r="BJ364" s="41"/>
      <c r="BK364" s="41">
        <f t="shared" si="28"/>
        <v>0</v>
      </c>
      <c r="BL364">
        <f t="shared" si="27"/>
        <v>0</v>
      </c>
      <c r="BN364" s="237"/>
      <c r="BO364" s="238"/>
    </row>
    <row r="365" spans="1:67" x14ac:dyDescent="0.25">
      <c r="A365">
        <f t="shared" si="26"/>
        <v>312</v>
      </c>
      <c r="B365" s="6"/>
      <c r="C365" s="10"/>
      <c r="D365" s="32"/>
      <c r="E365" s="10"/>
      <c r="F365" s="32"/>
      <c r="G365" s="10"/>
      <c r="H365" s="32"/>
      <c r="I365" s="10"/>
      <c r="J365" s="32"/>
      <c r="K365" s="94"/>
      <c r="L365" s="32"/>
      <c r="M365" s="10"/>
      <c r="N365" s="32"/>
      <c r="O365" s="10"/>
      <c r="P365" s="32"/>
      <c r="Q365" s="10"/>
      <c r="R365" s="32"/>
      <c r="S365" s="10"/>
      <c r="T365" s="32"/>
      <c r="U365" s="10"/>
      <c r="V365" s="32"/>
      <c r="W365" s="10"/>
      <c r="X365" s="32"/>
      <c r="Y365" s="10"/>
      <c r="Z365" s="32"/>
      <c r="AA365" s="10"/>
      <c r="AB365" s="32"/>
      <c r="AC365" s="10"/>
      <c r="AD365" s="32"/>
      <c r="AE365" s="10"/>
      <c r="AF365" s="32"/>
      <c r="AG365" s="10"/>
      <c r="AH365" s="32"/>
      <c r="AI365" s="10"/>
      <c r="AJ365" s="32"/>
      <c r="AK365" s="10"/>
      <c r="AL365" s="32"/>
      <c r="AM365" s="10"/>
      <c r="AN365" s="32"/>
      <c r="AO365" s="10"/>
      <c r="AP365" s="242"/>
      <c r="AQ365" s="10"/>
      <c r="AR365" s="32"/>
      <c r="AS365" s="10"/>
      <c r="AT365" s="242"/>
      <c r="AU365" s="10"/>
      <c r="AV365" s="242"/>
      <c r="AW365" s="7"/>
      <c r="AX365" s="247"/>
      <c r="AY365" s="10"/>
      <c r="AZ365" s="242"/>
      <c r="BA365" s="7"/>
      <c r="BB365" s="247"/>
      <c r="BC365" s="7"/>
      <c r="BD365" s="247"/>
      <c r="BE365" s="7"/>
      <c r="BF365" s="8"/>
      <c r="BG365" s="7"/>
      <c r="BH365" s="8"/>
      <c r="BJ365" s="41"/>
      <c r="BK365" s="41">
        <f t="shared" si="28"/>
        <v>0</v>
      </c>
      <c r="BL365">
        <f t="shared" si="27"/>
        <v>0</v>
      </c>
      <c r="BN365" s="39"/>
    </row>
    <row r="366" spans="1:67" x14ac:dyDescent="0.25">
      <c r="A366">
        <f t="shared" si="26"/>
        <v>313</v>
      </c>
      <c r="B366" s="6"/>
      <c r="C366" s="10"/>
      <c r="D366" s="32"/>
      <c r="E366" s="10"/>
      <c r="F366" s="32"/>
      <c r="G366" s="10"/>
      <c r="H366" s="32"/>
      <c r="I366" s="10"/>
      <c r="J366" s="32"/>
      <c r="K366" s="94"/>
      <c r="L366" s="32"/>
      <c r="M366" s="10"/>
      <c r="N366" s="32"/>
      <c r="O366" s="10"/>
      <c r="P366" s="32"/>
      <c r="Q366" s="10"/>
      <c r="R366" s="32"/>
      <c r="S366" s="10"/>
      <c r="T366" s="32"/>
      <c r="U366" s="10"/>
      <c r="V366" s="32"/>
      <c r="W366" s="10"/>
      <c r="X366" s="32"/>
      <c r="Y366" s="10"/>
      <c r="Z366" s="32"/>
      <c r="AA366" s="10"/>
      <c r="AB366" s="32"/>
      <c r="AC366" s="10"/>
      <c r="AD366" s="32"/>
      <c r="AE366" s="10"/>
      <c r="AF366" s="32"/>
      <c r="AG366" s="10"/>
      <c r="AH366" s="32"/>
      <c r="AI366" s="10"/>
      <c r="AJ366" s="32"/>
      <c r="AK366" s="10"/>
      <c r="AL366" s="32"/>
      <c r="AM366" s="10"/>
      <c r="AN366" s="32"/>
      <c r="AO366" s="10"/>
      <c r="AP366" s="242"/>
      <c r="AQ366" s="10"/>
      <c r="AR366" s="32"/>
      <c r="AS366" s="10"/>
      <c r="AT366" s="242"/>
      <c r="AU366" s="10"/>
      <c r="AV366" s="242"/>
      <c r="AW366" s="7"/>
      <c r="AX366" s="247"/>
      <c r="AY366" s="10"/>
      <c r="AZ366" s="242"/>
      <c r="BA366" s="7"/>
      <c r="BB366" s="247"/>
      <c r="BC366" s="7"/>
      <c r="BD366" s="247"/>
      <c r="BE366" s="7"/>
      <c r="BF366" s="8"/>
      <c r="BG366" s="7"/>
      <c r="BH366" s="8"/>
      <c r="BJ366" s="41"/>
      <c r="BK366" s="41">
        <f t="shared" si="28"/>
        <v>0</v>
      </c>
      <c r="BL366">
        <f t="shared" si="27"/>
        <v>0</v>
      </c>
      <c r="BN366" s="39"/>
    </row>
    <row r="367" spans="1:67" x14ac:dyDescent="0.25">
      <c r="A367">
        <f t="shared" si="26"/>
        <v>314</v>
      </c>
      <c r="B367" s="6"/>
      <c r="C367" s="10"/>
      <c r="D367" s="32"/>
      <c r="E367" s="10"/>
      <c r="F367" s="32"/>
      <c r="G367" s="10"/>
      <c r="H367" s="32"/>
      <c r="I367" s="10"/>
      <c r="J367" s="32"/>
      <c r="K367" s="10"/>
      <c r="L367" s="32"/>
      <c r="M367" s="10"/>
      <c r="N367" s="32"/>
      <c r="O367" s="10"/>
      <c r="P367" s="32"/>
      <c r="Q367" s="10"/>
      <c r="R367" s="32"/>
      <c r="S367" s="10"/>
      <c r="T367" s="32"/>
      <c r="U367" s="10"/>
      <c r="V367" s="32"/>
      <c r="W367" s="10"/>
      <c r="X367" s="32"/>
      <c r="Y367" s="10"/>
      <c r="Z367" s="32"/>
      <c r="AA367" s="10"/>
      <c r="AB367" s="32"/>
      <c r="AC367" s="10"/>
      <c r="AD367" s="32"/>
      <c r="AE367" s="10"/>
      <c r="AF367" s="32"/>
      <c r="AG367" s="10"/>
      <c r="AH367" s="32"/>
      <c r="AI367" s="10"/>
      <c r="AJ367" s="32"/>
      <c r="AK367" s="10"/>
      <c r="AL367" s="32"/>
      <c r="AM367" s="10"/>
      <c r="AN367" s="32"/>
      <c r="AO367" s="10"/>
      <c r="AP367" s="242"/>
      <c r="AQ367" s="10"/>
      <c r="AR367" s="32"/>
      <c r="AS367" s="10"/>
      <c r="AT367" s="242"/>
      <c r="AU367" s="10"/>
      <c r="AV367" s="242"/>
      <c r="AW367" s="7"/>
      <c r="AX367" s="247"/>
      <c r="AY367" s="10"/>
      <c r="AZ367" s="242"/>
      <c r="BA367" s="7"/>
      <c r="BB367" s="247"/>
      <c r="BC367" s="7"/>
      <c r="BD367" s="247"/>
      <c r="BE367" s="7"/>
      <c r="BF367" s="8"/>
      <c r="BG367" s="7"/>
      <c r="BH367" s="8"/>
      <c r="BJ367" s="41"/>
      <c r="BK367" s="41">
        <f t="shared" si="28"/>
        <v>0</v>
      </c>
      <c r="BL367">
        <f t="shared" si="27"/>
        <v>0</v>
      </c>
    </row>
    <row r="368" spans="1:67" x14ac:dyDescent="0.25">
      <c r="A368">
        <f t="shared" si="26"/>
        <v>315</v>
      </c>
      <c r="B368" s="6"/>
      <c r="C368" s="10"/>
      <c r="D368" s="32"/>
      <c r="E368" s="10"/>
      <c r="F368" s="32"/>
      <c r="G368" s="10"/>
      <c r="H368" s="32"/>
      <c r="I368" s="10"/>
      <c r="J368" s="32"/>
      <c r="K368" s="10"/>
      <c r="L368" s="32"/>
      <c r="M368" s="10"/>
      <c r="N368" s="32"/>
      <c r="O368" s="10"/>
      <c r="P368" s="32"/>
      <c r="Q368" s="10"/>
      <c r="R368" s="32"/>
      <c r="S368" s="10"/>
      <c r="T368" s="32"/>
      <c r="U368" s="10"/>
      <c r="V368" s="32"/>
      <c r="W368" s="10"/>
      <c r="X368" s="32"/>
      <c r="Y368" s="10"/>
      <c r="Z368" s="32"/>
      <c r="AA368" s="10"/>
      <c r="AB368" s="32"/>
      <c r="AC368" s="10"/>
      <c r="AD368" s="32"/>
      <c r="AE368" s="10"/>
      <c r="AF368" s="32"/>
      <c r="AG368" s="10"/>
      <c r="AH368" s="32"/>
      <c r="AI368" s="10"/>
      <c r="AJ368" s="32"/>
      <c r="AK368" s="10"/>
      <c r="AL368" s="32"/>
      <c r="AM368" s="10"/>
      <c r="AN368" s="32"/>
      <c r="AO368" s="10"/>
      <c r="AP368" s="242"/>
      <c r="AQ368" s="10"/>
      <c r="AR368" s="32"/>
      <c r="AS368" s="10"/>
      <c r="AT368" s="242"/>
      <c r="AU368" s="10"/>
      <c r="AV368" s="242"/>
      <c r="AW368" s="7"/>
      <c r="AX368" s="247"/>
      <c r="AY368" s="10"/>
      <c r="AZ368" s="242"/>
      <c r="BA368" s="7"/>
      <c r="BB368" s="247"/>
      <c r="BC368" s="7"/>
      <c r="BD368" s="247"/>
      <c r="BE368" s="7"/>
      <c r="BF368" s="8"/>
      <c r="BG368" s="7"/>
      <c r="BH368" s="8"/>
      <c r="BJ368" s="41"/>
      <c r="BK368" s="41">
        <f t="shared" si="28"/>
        <v>0</v>
      </c>
      <c r="BL368">
        <f t="shared" si="27"/>
        <v>0</v>
      </c>
    </row>
    <row r="369" spans="1:66" x14ac:dyDescent="0.25">
      <c r="A369">
        <f t="shared" si="26"/>
        <v>316</v>
      </c>
      <c r="B369" s="6"/>
      <c r="C369" s="10"/>
      <c r="D369" s="32"/>
      <c r="E369" s="10"/>
      <c r="F369" s="32"/>
      <c r="G369" s="10"/>
      <c r="H369" s="32"/>
      <c r="I369" s="10"/>
      <c r="J369" s="32"/>
      <c r="K369" s="10"/>
      <c r="L369" s="32"/>
      <c r="M369" s="10"/>
      <c r="N369" s="32"/>
      <c r="O369" s="10"/>
      <c r="P369" s="32"/>
      <c r="Q369" s="10"/>
      <c r="R369" s="32"/>
      <c r="S369" s="10"/>
      <c r="T369" s="32"/>
      <c r="U369" s="10"/>
      <c r="V369" s="32"/>
      <c r="W369" s="10"/>
      <c r="X369" s="32"/>
      <c r="Y369" s="10"/>
      <c r="Z369" s="32"/>
      <c r="AA369" s="10"/>
      <c r="AB369" s="32"/>
      <c r="AC369" s="10"/>
      <c r="AD369" s="32"/>
      <c r="AE369" s="10"/>
      <c r="AF369" s="32"/>
      <c r="AG369" s="10"/>
      <c r="AH369" s="32"/>
      <c r="AI369" s="10"/>
      <c r="AJ369" s="32"/>
      <c r="AK369" s="10"/>
      <c r="AL369" s="32"/>
      <c r="AM369" s="10"/>
      <c r="AN369" s="32"/>
      <c r="AO369" s="10"/>
      <c r="AP369" s="242"/>
      <c r="AQ369" s="10"/>
      <c r="AR369" s="32"/>
      <c r="AS369" s="10"/>
      <c r="AT369" s="242"/>
      <c r="AU369" s="10"/>
      <c r="AV369" s="242"/>
      <c r="AW369" s="7"/>
      <c r="AX369" s="247"/>
      <c r="AY369" s="10"/>
      <c r="AZ369" s="242"/>
      <c r="BA369" s="7"/>
      <c r="BB369" s="247"/>
      <c r="BC369" s="7"/>
      <c r="BD369" s="247"/>
      <c r="BE369" s="7"/>
      <c r="BF369" s="8"/>
      <c r="BG369" s="7"/>
      <c r="BH369" s="8"/>
      <c r="BJ369" s="41"/>
      <c r="BK369" s="41">
        <f t="shared" si="28"/>
        <v>0</v>
      </c>
      <c r="BL369">
        <f t="shared" si="27"/>
        <v>0</v>
      </c>
    </row>
    <row r="370" spans="1:66" x14ac:dyDescent="0.25">
      <c r="A370">
        <f t="shared" si="26"/>
        <v>317</v>
      </c>
      <c r="B370" s="6"/>
      <c r="C370" s="10"/>
      <c r="D370" s="32"/>
      <c r="E370" s="10"/>
      <c r="F370" s="32"/>
      <c r="G370" s="10"/>
      <c r="H370" s="32"/>
      <c r="I370" s="10"/>
      <c r="J370" s="32"/>
      <c r="K370" s="10"/>
      <c r="L370" s="32"/>
      <c r="M370" s="10"/>
      <c r="N370" s="32"/>
      <c r="O370" s="10"/>
      <c r="P370" s="32"/>
      <c r="Q370" s="10"/>
      <c r="R370" s="32"/>
      <c r="S370" s="10"/>
      <c r="T370" s="32"/>
      <c r="U370" s="10"/>
      <c r="V370" s="32"/>
      <c r="W370" s="10"/>
      <c r="X370" s="32"/>
      <c r="Y370" s="10"/>
      <c r="Z370" s="32"/>
      <c r="AA370" s="10"/>
      <c r="AB370" s="32"/>
      <c r="AC370" s="10"/>
      <c r="AD370" s="32"/>
      <c r="AE370" s="10"/>
      <c r="AF370" s="32"/>
      <c r="AG370" s="10"/>
      <c r="AH370" s="32"/>
      <c r="AI370" s="10"/>
      <c r="AJ370" s="32"/>
      <c r="AK370" s="10"/>
      <c r="AL370" s="32"/>
      <c r="AM370" s="10"/>
      <c r="AN370" s="32"/>
      <c r="AO370" s="10"/>
      <c r="AP370" s="242"/>
      <c r="AQ370" s="10"/>
      <c r="AR370" s="32"/>
      <c r="AS370" s="10"/>
      <c r="AT370" s="242"/>
      <c r="AU370" s="10"/>
      <c r="AV370" s="242"/>
      <c r="AW370" s="7"/>
      <c r="AX370" s="247"/>
      <c r="AY370" s="10"/>
      <c r="AZ370" s="242"/>
      <c r="BA370" s="7"/>
      <c r="BB370" s="247"/>
      <c r="BC370" s="7"/>
      <c r="BD370" s="247"/>
      <c r="BE370" s="7"/>
      <c r="BF370" s="8"/>
      <c r="BG370" s="7"/>
      <c r="BH370" s="8"/>
      <c r="BJ370" s="41"/>
      <c r="BK370" s="41">
        <f t="shared" si="28"/>
        <v>0</v>
      </c>
      <c r="BL370">
        <f t="shared" si="27"/>
        <v>0</v>
      </c>
    </row>
    <row r="371" spans="1:66" x14ac:dyDescent="0.25">
      <c r="A371">
        <f t="shared" si="26"/>
        <v>318</v>
      </c>
      <c r="B371" s="6"/>
      <c r="C371" s="10"/>
      <c r="D371" s="32"/>
      <c r="E371" s="10"/>
      <c r="F371" s="32"/>
      <c r="G371" s="10"/>
      <c r="H371" s="32"/>
      <c r="I371" s="10"/>
      <c r="J371" s="32"/>
      <c r="K371" s="10"/>
      <c r="L371" s="32"/>
      <c r="M371" s="10"/>
      <c r="N371" s="32"/>
      <c r="O371" s="10"/>
      <c r="P371" s="32"/>
      <c r="Q371" s="10"/>
      <c r="R371" s="32"/>
      <c r="S371" s="10"/>
      <c r="T371" s="32"/>
      <c r="U371" s="10"/>
      <c r="V371" s="32"/>
      <c r="W371" s="10"/>
      <c r="X371" s="32"/>
      <c r="Y371" s="10"/>
      <c r="Z371" s="32"/>
      <c r="AA371" s="10"/>
      <c r="AB371" s="32"/>
      <c r="AC371" s="10"/>
      <c r="AD371" s="32"/>
      <c r="AE371" s="10"/>
      <c r="AF371" s="32"/>
      <c r="AG371" s="10"/>
      <c r="AH371" s="32"/>
      <c r="AI371" s="10"/>
      <c r="AJ371" s="32"/>
      <c r="AK371" s="10"/>
      <c r="AL371" s="32"/>
      <c r="AM371" s="10"/>
      <c r="AN371" s="32"/>
      <c r="AO371" s="10"/>
      <c r="AP371" s="242"/>
      <c r="AQ371" s="10"/>
      <c r="AR371" s="32"/>
      <c r="AS371" s="10"/>
      <c r="AT371" s="242"/>
      <c r="AU371" s="10"/>
      <c r="AV371" s="242"/>
      <c r="AW371" s="7"/>
      <c r="AX371" s="247"/>
      <c r="AY371" s="10"/>
      <c r="AZ371" s="242"/>
      <c r="BA371" s="7"/>
      <c r="BB371" s="247"/>
      <c r="BC371" s="7"/>
      <c r="BD371" s="247"/>
      <c r="BE371" s="7"/>
      <c r="BF371" s="8"/>
      <c r="BG371" s="7"/>
      <c r="BH371" s="8"/>
      <c r="BJ371" s="41"/>
      <c r="BK371" s="41">
        <f t="shared" si="28"/>
        <v>0</v>
      </c>
      <c r="BL371">
        <f t="shared" si="27"/>
        <v>0</v>
      </c>
    </row>
    <row r="372" spans="1:66" x14ac:dyDescent="0.25">
      <c r="A372">
        <f t="shared" si="26"/>
        <v>319</v>
      </c>
      <c r="B372" s="6"/>
      <c r="C372" s="10"/>
      <c r="D372" s="32"/>
      <c r="E372" s="10"/>
      <c r="F372" s="32"/>
      <c r="G372" s="10"/>
      <c r="H372" s="32"/>
      <c r="I372" s="10"/>
      <c r="J372" s="32"/>
      <c r="K372" s="94"/>
      <c r="L372" s="32"/>
      <c r="M372" s="10"/>
      <c r="N372" s="32"/>
      <c r="O372" s="10"/>
      <c r="P372" s="32"/>
      <c r="Q372" s="10"/>
      <c r="R372" s="32"/>
      <c r="S372" s="10"/>
      <c r="T372" s="32"/>
      <c r="U372" s="10"/>
      <c r="V372" s="32"/>
      <c r="W372" s="10"/>
      <c r="X372" s="32"/>
      <c r="Y372" s="10"/>
      <c r="Z372" s="32"/>
      <c r="AA372" s="10"/>
      <c r="AB372" s="32"/>
      <c r="AC372" s="10"/>
      <c r="AD372" s="32"/>
      <c r="AE372" s="10"/>
      <c r="AF372" s="32"/>
      <c r="AG372" s="10"/>
      <c r="AH372" s="32"/>
      <c r="AI372" s="10"/>
      <c r="AJ372" s="32"/>
      <c r="AK372" s="10"/>
      <c r="AL372" s="32"/>
      <c r="AM372" s="10"/>
      <c r="AN372" s="32"/>
      <c r="AO372" s="10"/>
      <c r="AP372" s="242"/>
      <c r="AQ372" s="10"/>
      <c r="AR372" s="32"/>
      <c r="AS372" s="10"/>
      <c r="AT372" s="242"/>
      <c r="AU372" s="10"/>
      <c r="AV372" s="242"/>
      <c r="AW372" s="7"/>
      <c r="AX372" s="247"/>
      <c r="AY372" s="10"/>
      <c r="AZ372" s="242"/>
      <c r="BA372" s="7"/>
      <c r="BB372" s="247"/>
      <c r="BC372" s="7"/>
      <c r="BD372" s="247"/>
      <c r="BE372" s="7"/>
      <c r="BF372" s="8"/>
      <c r="BG372" s="7"/>
      <c r="BH372" s="8"/>
      <c r="BJ372" s="41"/>
      <c r="BK372" s="41">
        <f t="shared" si="28"/>
        <v>0</v>
      </c>
      <c r="BL372">
        <f t="shared" si="27"/>
        <v>0</v>
      </c>
      <c r="BN372" s="39"/>
    </row>
    <row r="373" spans="1:66" x14ac:dyDescent="0.25">
      <c r="A373">
        <f t="shared" si="26"/>
        <v>320</v>
      </c>
      <c r="B373" s="6"/>
      <c r="C373" s="10"/>
      <c r="D373" s="32"/>
      <c r="E373" s="10"/>
      <c r="F373" s="32"/>
      <c r="G373" s="10"/>
      <c r="H373" s="32"/>
      <c r="I373" s="10"/>
      <c r="J373" s="32"/>
      <c r="K373" s="10"/>
      <c r="L373" s="32"/>
      <c r="M373" s="10"/>
      <c r="N373" s="32"/>
      <c r="O373" s="10"/>
      <c r="P373" s="32"/>
      <c r="Q373" s="10"/>
      <c r="R373" s="32"/>
      <c r="S373" s="10"/>
      <c r="T373" s="32"/>
      <c r="U373" s="10"/>
      <c r="V373" s="32"/>
      <c r="W373" s="10"/>
      <c r="X373" s="32"/>
      <c r="Y373" s="10"/>
      <c r="Z373" s="32"/>
      <c r="AA373" s="10"/>
      <c r="AB373" s="32"/>
      <c r="AC373" s="10"/>
      <c r="AD373" s="32"/>
      <c r="AE373" s="10"/>
      <c r="AF373" s="32"/>
      <c r="AG373" s="10"/>
      <c r="AH373" s="32"/>
      <c r="AI373" s="10"/>
      <c r="AJ373" s="32"/>
      <c r="AK373" s="10"/>
      <c r="AL373" s="32"/>
      <c r="AM373" s="10"/>
      <c r="AN373" s="32"/>
      <c r="AO373" s="10"/>
      <c r="AP373" s="242"/>
      <c r="AQ373" s="10"/>
      <c r="AR373" s="32"/>
      <c r="AS373" s="10"/>
      <c r="AT373" s="242"/>
      <c r="AU373" s="10"/>
      <c r="AV373" s="242"/>
      <c r="AW373" s="7"/>
      <c r="AX373" s="247"/>
      <c r="AY373" s="10"/>
      <c r="AZ373" s="242"/>
      <c r="BA373" s="7"/>
      <c r="BB373" s="247"/>
      <c r="BC373" s="7"/>
      <c r="BD373" s="247"/>
      <c r="BE373" s="7"/>
      <c r="BF373" s="8"/>
      <c r="BG373" s="7"/>
      <c r="BH373" s="8"/>
      <c r="BJ373" s="41"/>
      <c r="BK373" s="41">
        <f t="shared" si="28"/>
        <v>0</v>
      </c>
      <c r="BL373">
        <f t="shared" si="27"/>
        <v>0</v>
      </c>
    </row>
    <row r="374" spans="1:66" x14ac:dyDescent="0.25">
      <c r="A374">
        <f t="shared" si="26"/>
        <v>321</v>
      </c>
      <c r="B374" s="6"/>
      <c r="C374" s="10"/>
      <c r="D374" s="32"/>
      <c r="E374" s="10"/>
      <c r="F374" s="32"/>
      <c r="G374" s="10"/>
      <c r="H374" s="32"/>
      <c r="I374" s="10"/>
      <c r="J374" s="32"/>
      <c r="K374" s="10"/>
      <c r="L374" s="32"/>
      <c r="M374" s="10"/>
      <c r="N374" s="32"/>
      <c r="O374" s="10"/>
      <c r="P374" s="32"/>
      <c r="Q374" s="10"/>
      <c r="R374" s="32"/>
      <c r="S374" s="10"/>
      <c r="T374" s="32"/>
      <c r="U374" s="10"/>
      <c r="V374" s="32"/>
      <c r="W374" s="10"/>
      <c r="X374" s="32"/>
      <c r="Y374" s="10"/>
      <c r="Z374" s="32"/>
      <c r="AA374" s="10"/>
      <c r="AB374" s="32"/>
      <c r="AC374" s="10"/>
      <c r="AD374" s="32"/>
      <c r="AE374" s="10"/>
      <c r="AF374" s="32"/>
      <c r="AG374" s="10"/>
      <c r="AH374" s="32"/>
      <c r="AI374" s="10"/>
      <c r="AJ374" s="32"/>
      <c r="AK374" s="10"/>
      <c r="AL374" s="32"/>
      <c r="AM374" s="10"/>
      <c r="AN374" s="32"/>
      <c r="AO374" s="10"/>
      <c r="AP374" s="242"/>
      <c r="AQ374" s="10"/>
      <c r="AR374" s="32"/>
      <c r="AS374" s="10"/>
      <c r="AT374" s="242"/>
      <c r="AU374" s="10"/>
      <c r="AV374" s="242"/>
      <c r="AW374" s="7"/>
      <c r="AX374" s="247"/>
      <c r="AY374" s="10"/>
      <c r="AZ374" s="242"/>
      <c r="BA374" s="7"/>
      <c r="BB374" s="247"/>
      <c r="BC374" s="7"/>
      <c r="BD374" s="247"/>
      <c r="BE374" s="7"/>
      <c r="BF374" s="8"/>
      <c r="BG374" s="7"/>
      <c r="BH374" s="8"/>
      <c r="BJ374" s="41"/>
      <c r="BK374" s="41">
        <f t="shared" si="28"/>
        <v>0</v>
      </c>
      <c r="BL374">
        <f t="shared" si="27"/>
        <v>0</v>
      </c>
    </row>
    <row r="375" spans="1:66" x14ac:dyDescent="0.25">
      <c r="A375">
        <f t="shared" si="26"/>
        <v>322</v>
      </c>
      <c r="B375" s="6"/>
      <c r="C375" s="10"/>
      <c r="D375" s="32"/>
      <c r="E375" s="10"/>
      <c r="F375" s="32"/>
      <c r="G375" s="10"/>
      <c r="H375" s="32"/>
      <c r="I375" s="10"/>
      <c r="J375" s="32"/>
      <c r="K375" s="10"/>
      <c r="L375" s="32"/>
      <c r="M375" s="10"/>
      <c r="N375" s="32"/>
      <c r="O375" s="10"/>
      <c r="P375" s="32"/>
      <c r="Q375" s="10"/>
      <c r="R375" s="32"/>
      <c r="S375" s="10"/>
      <c r="T375" s="32"/>
      <c r="U375" s="10"/>
      <c r="V375" s="32"/>
      <c r="W375" s="10"/>
      <c r="X375" s="32"/>
      <c r="Y375" s="10"/>
      <c r="Z375" s="32"/>
      <c r="AA375" s="10"/>
      <c r="AB375" s="32"/>
      <c r="AC375" s="10"/>
      <c r="AD375" s="32"/>
      <c r="AE375" s="10"/>
      <c r="AF375" s="32"/>
      <c r="AG375" s="10"/>
      <c r="AH375" s="32"/>
      <c r="AI375" s="10"/>
      <c r="AJ375" s="32"/>
      <c r="AK375" s="10"/>
      <c r="AL375" s="32"/>
      <c r="AM375" s="10"/>
      <c r="AN375" s="32"/>
      <c r="AO375" s="10"/>
      <c r="AP375" s="242"/>
      <c r="AQ375" s="10"/>
      <c r="AR375" s="32"/>
      <c r="AS375" s="10"/>
      <c r="AT375" s="242"/>
      <c r="AU375" s="10"/>
      <c r="AV375" s="242"/>
      <c r="AW375" s="7"/>
      <c r="AX375" s="247"/>
      <c r="AY375" s="10"/>
      <c r="AZ375" s="242"/>
      <c r="BA375" s="7"/>
      <c r="BB375" s="247"/>
      <c r="BC375" s="7"/>
      <c r="BD375" s="247"/>
      <c r="BE375" s="7"/>
      <c r="BF375" s="8"/>
      <c r="BG375" s="7"/>
      <c r="BH375" s="8"/>
      <c r="BJ375" s="41"/>
      <c r="BK375" s="41">
        <f t="shared" si="28"/>
        <v>0</v>
      </c>
      <c r="BL375">
        <f t="shared" si="27"/>
        <v>0</v>
      </c>
    </row>
    <row r="376" spans="1:66" x14ac:dyDescent="0.25">
      <c r="A376">
        <f t="shared" ref="A376:A439" si="29">+A375+1</f>
        <v>323</v>
      </c>
      <c r="B376" s="6"/>
      <c r="C376" s="10"/>
      <c r="D376" s="32"/>
      <c r="E376" s="10"/>
      <c r="F376" s="32"/>
      <c r="G376" s="10"/>
      <c r="H376" s="32"/>
      <c r="I376" s="10"/>
      <c r="J376" s="32"/>
      <c r="K376" s="10"/>
      <c r="L376" s="32"/>
      <c r="M376" s="10"/>
      <c r="N376" s="32"/>
      <c r="O376" s="10"/>
      <c r="P376" s="32"/>
      <c r="Q376" s="10"/>
      <c r="R376" s="32"/>
      <c r="S376" s="10"/>
      <c r="T376" s="32"/>
      <c r="U376" s="10"/>
      <c r="V376" s="32"/>
      <c r="W376" s="10"/>
      <c r="X376" s="32"/>
      <c r="Y376" s="10"/>
      <c r="Z376" s="32"/>
      <c r="AA376" s="10"/>
      <c r="AB376" s="32"/>
      <c r="AC376" s="10"/>
      <c r="AD376" s="32"/>
      <c r="AE376" s="10"/>
      <c r="AF376" s="32"/>
      <c r="AG376" s="10"/>
      <c r="AH376" s="32"/>
      <c r="AI376" s="10"/>
      <c r="AJ376" s="32"/>
      <c r="AK376" s="10"/>
      <c r="AL376" s="32"/>
      <c r="AM376" s="10"/>
      <c r="AN376" s="32"/>
      <c r="AO376" s="10"/>
      <c r="AP376" s="242"/>
      <c r="AQ376" s="10"/>
      <c r="AR376" s="32"/>
      <c r="AS376" s="10"/>
      <c r="AT376" s="242"/>
      <c r="AU376" s="10"/>
      <c r="AV376" s="242"/>
      <c r="AW376" s="7"/>
      <c r="AX376" s="247"/>
      <c r="AY376" s="10"/>
      <c r="AZ376" s="242"/>
      <c r="BA376" s="7"/>
      <c r="BB376" s="247"/>
      <c r="BC376" s="7"/>
      <c r="BD376" s="247"/>
      <c r="BE376" s="7"/>
      <c r="BF376" s="8"/>
      <c r="BG376" s="7"/>
      <c r="BH376" s="8"/>
      <c r="BJ376" s="41"/>
      <c r="BK376" s="41">
        <f t="shared" si="28"/>
        <v>0</v>
      </c>
      <c r="BL376">
        <f t="shared" si="27"/>
        <v>0</v>
      </c>
    </row>
    <row r="377" spans="1:66" x14ac:dyDescent="0.25">
      <c r="A377">
        <f t="shared" si="29"/>
        <v>324</v>
      </c>
      <c r="B377" s="6"/>
      <c r="C377" s="10"/>
      <c r="D377" s="32"/>
      <c r="E377" s="10"/>
      <c r="F377" s="32"/>
      <c r="G377" s="10"/>
      <c r="H377" s="32"/>
      <c r="I377" s="10"/>
      <c r="J377" s="32"/>
      <c r="K377" s="10"/>
      <c r="L377" s="32"/>
      <c r="M377" s="10"/>
      <c r="N377" s="32"/>
      <c r="O377" s="10"/>
      <c r="P377" s="32"/>
      <c r="Q377" s="10"/>
      <c r="R377" s="32"/>
      <c r="S377" s="10"/>
      <c r="T377" s="32"/>
      <c r="U377" s="10"/>
      <c r="V377" s="32"/>
      <c r="W377" s="10"/>
      <c r="X377" s="32"/>
      <c r="Y377" s="10"/>
      <c r="Z377" s="32"/>
      <c r="AA377" s="10"/>
      <c r="AB377" s="32"/>
      <c r="AC377" s="10"/>
      <c r="AD377" s="32"/>
      <c r="AE377" s="10"/>
      <c r="AF377" s="32"/>
      <c r="AG377" s="10"/>
      <c r="AH377" s="32"/>
      <c r="AI377" s="10"/>
      <c r="AJ377" s="32"/>
      <c r="AK377" s="10"/>
      <c r="AL377" s="32"/>
      <c r="AM377" s="10"/>
      <c r="AN377" s="32"/>
      <c r="AO377" s="10"/>
      <c r="AP377" s="242"/>
      <c r="AQ377" s="10"/>
      <c r="AR377" s="32"/>
      <c r="AS377" s="10"/>
      <c r="AT377" s="242"/>
      <c r="AU377" s="10"/>
      <c r="AV377" s="242"/>
      <c r="AW377" s="7"/>
      <c r="AX377" s="247"/>
      <c r="AY377" s="10"/>
      <c r="AZ377" s="242"/>
      <c r="BA377" s="7"/>
      <c r="BB377" s="247"/>
      <c r="BC377" s="7"/>
      <c r="BD377" s="247"/>
      <c r="BE377" s="7"/>
      <c r="BF377" s="8"/>
      <c r="BG377" s="7"/>
      <c r="BH377" s="8"/>
      <c r="BJ377" s="41"/>
      <c r="BK377" s="41">
        <f t="shared" si="28"/>
        <v>0</v>
      </c>
      <c r="BL377">
        <f t="shared" si="27"/>
        <v>0</v>
      </c>
    </row>
    <row r="378" spans="1:66" x14ac:dyDescent="0.25">
      <c r="A378">
        <f t="shared" si="29"/>
        <v>325</v>
      </c>
      <c r="B378" s="6"/>
      <c r="C378" s="10"/>
      <c r="D378" s="32"/>
      <c r="E378" s="10"/>
      <c r="F378" s="32"/>
      <c r="G378" s="10"/>
      <c r="H378" s="32"/>
      <c r="I378" s="10"/>
      <c r="J378" s="32"/>
      <c r="K378" s="10"/>
      <c r="L378" s="32"/>
      <c r="M378" s="10"/>
      <c r="N378" s="32"/>
      <c r="O378" s="10"/>
      <c r="P378" s="32"/>
      <c r="Q378" s="10"/>
      <c r="R378" s="32"/>
      <c r="S378" s="10"/>
      <c r="T378" s="32"/>
      <c r="U378" s="10"/>
      <c r="V378" s="32"/>
      <c r="W378" s="10"/>
      <c r="X378" s="32"/>
      <c r="Y378" s="10"/>
      <c r="Z378" s="32"/>
      <c r="AA378" s="10"/>
      <c r="AB378" s="32"/>
      <c r="AC378" s="10"/>
      <c r="AD378" s="32"/>
      <c r="AE378" s="10"/>
      <c r="AF378" s="32"/>
      <c r="AG378" s="10"/>
      <c r="AH378" s="32"/>
      <c r="AI378" s="10"/>
      <c r="AJ378" s="32"/>
      <c r="AK378" s="10"/>
      <c r="AL378" s="32"/>
      <c r="AM378" s="10"/>
      <c r="AN378" s="32"/>
      <c r="AO378" s="10"/>
      <c r="AP378" s="242"/>
      <c r="AQ378" s="10"/>
      <c r="AR378" s="32"/>
      <c r="AS378" s="10"/>
      <c r="AT378" s="242"/>
      <c r="AU378" s="10"/>
      <c r="AV378" s="242"/>
      <c r="AW378" s="7"/>
      <c r="AX378" s="247"/>
      <c r="AY378" s="10"/>
      <c r="AZ378" s="242"/>
      <c r="BA378" s="7"/>
      <c r="BB378" s="247"/>
      <c r="BC378" s="7"/>
      <c r="BD378" s="247"/>
      <c r="BE378" s="7"/>
      <c r="BF378" s="8"/>
      <c r="BG378" s="7"/>
      <c r="BH378" s="8"/>
      <c r="BJ378" s="41"/>
      <c r="BK378" s="41">
        <f t="shared" si="28"/>
        <v>0</v>
      </c>
      <c r="BL378">
        <f t="shared" si="27"/>
        <v>0</v>
      </c>
    </row>
    <row r="379" spans="1:66" x14ac:dyDescent="0.25">
      <c r="A379">
        <f t="shared" si="29"/>
        <v>326</v>
      </c>
      <c r="B379" s="6"/>
      <c r="C379" s="10"/>
      <c r="D379" s="32"/>
      <c r="E379" s="10"/>
      <c r="F379" s="32"/>
      <c r="G379" s="10"/>
      <c r="H379" s="32"/>
      <c r="I379" s="10"/>
      <c r="J379" s="32"/>
      <c r="K379" s="10"/>
      <c r="L379" s="32"/>
      <c r="M379" s="10"/>
      <c r="N379" s="32"/>
      <c r="O379" s="10"/>
      <c r="P379" s="32"/>
      <c r="Q379" s="10"/>
      <c r="R379" s="32"/>
      <c r="S379" s="10"/>
      <c r="T379" s="32"/>
      <c r="U379" s="10"/>
      <c r="V379" s="32"/>
      <c r="W379" s="10"/>
      <c r="X379" s="32"/>
      <c r="Y379" s="10"/>
      <c r="Z379" s="32"/>
      <c r="AA379" s="10"/>
      <c r="AB379" s="32"/>
      <c r="AC379" s="10"/>
      <c r="AD379" s="32"/>
      <c r="AE379" s="10"/>
      <c r="AF379" s="32"/>
      <c r="AG379" s="10"/>
      <c r="AH379" s="32"/>
      <c r="AI379" s="10"/>
      <c r="AJ379" s="32"/>
      <c r="AK379" s="10"/>
      <c r="AL379" s="32"/>
      <c r="AM379" s="10"/>
      <c r="AN379" s="32"/>
      <c r="AO379" s="10"/>
      <c r="AP379" s="242"/>
      <c r="AQ379" s="10"/>
      <c r="AR379" s="32"/>
      <c r="AS379" s="10"/>
      <c r="AT379" s="242"/>
      <c r="AU379" s="10"/>
      <c r="AV379" s="242"/>
      <c r="AW379" s="7"/>
      <c r="AX379" s="247"/>
      <c r="AY379" s="10"/>
      <c r="AZ379" s="242"/>
      <c r="BA379" s="7"/>
      <c r="BB379" s="247"/>
      <c r="BC379" s="7"/>
      <c r="BD379" s="247"/>
      <c r="BE379" s="7"/>
      <c r="BF379" s="8"/>
      <c r="BG379" s="7"/>
      <c r="BH379" s="8"/>
      <c r="BJ379" s="41"/>
      <c r="BK379" s="41">
        <f t="shared" si="28"/>
        <v>0</v>
      </c>
      <c r="BL379">
        <f t="shared" si="27"/>
        <v>0</v>
      </c>
    </row>
    <row r="380" spans="1:66" x14ac:dyDescent="0.25">
      <c r="A380">
        <f t="shared" si="29"/>
        <v>327</v>
      </c>
      <c r="B380" s="6"/>
      <c r="C380" s="10"/>
      <c r="D380" s="32"/>
      <c r="E380" s="10"/>
      <c r="F380" s="32"/>
      <c r="G380" s="10"/>
      <c r="H380" s="32"/>
      <c r="I380" s="10"/>
      <c r="J380" s="32"/>
      <c r="K380" s="10"/>
      <c r="L380" s="32"/>
      <c r="M380" s="10"/>
      <c r="N380" s="32"/>
      <c r="O380" s="10"/>
      <c r="P380" s="32"/>
      <c r="Q380" s="10"/>
      <c r="R380" s="32"/>
      <c r="S380" s="10"/>
      <c r="T380" s="32"/>
      <c r="U380" s="10"/>
      <c r="V380" s="32"/>
      <c r="W380" s="10"/>
      <c r="X380" s="32"/>
      <c r="Y380" s="10"/>
      <c r="Z380" s="32"/>
      <c r="AA380" s="10"/>
      <c r="AB380" s="32"/>
      <c r="AC380" s="10"/>
      <c r="AD380" s="32"/>
      <c r="AE380" s="10"/>
      <c r="AF380" s="32"/>
      <c r="AG380" s="10"/>
      <c r="AH380" s="32"/>
      <c r="AI380" s="10"/>
      <c r="AJ380" s="32"/>
      <c r="AK380" s="10"/>
      <c r="AL380" s="32"/>
      <c r="AM380" s="10"/>
      <c r="AN380" s="32"/>
      <c r="AO380" s="10"/>
      <c r="AP380" s="242"/>
      <c r="AQ380" s="10"/>
      <c r="AR380" s="32"/>
      <c r="AS380" s="10"/>
      <c r="AT380" s="242"/>
      <c r="AU380" s="10"/>
      <c r="AV380" s="242"/>
      <c r="AW380" s="7"/>
      <c r="AX380" s="247"/>
      <c r="AY380" s="10"/>
      <c r="AZ380" s="242"/>
      <c r="BA380" s="7"/>
      <c r="BB380" s="247"/>
      <c r="BC380" s="7"/>
      <c r="BD380" s="247"/>
      <c r="BE380" s="7"/>
      <c r="BF380" s="8"/>
      <c r="BG380" s="7"/>
      <c r="BH380" s="8"/>
      <c r="BJ380" s="41"/>
      <c r="BK380" s="41">
        <f t="shared" si="28"/>
        <v>0</v>
      </c>
      <c r="BL380">
        <f t="shared" si="27"/>
        <v>0</v>
      </c>
    </row>
    <row r="381" spans="1:66" x14ac:dyDescent="0.25">
      <c r="A381">
        <f t="shared" si="29"/>
        <v>328</v>
      </c>
      <c r="B381" s="6"/>
      <c r="C381" s="10"/>
      <c r="D381" s="32"/>
      <c r="E381" s="10"/>
      <c r="F381" s="32"/>
      <c r="G381" s="10"/>
      <c r="H381" s="32"/>
      <c r="I381" s="10"/>
      <c r="J381" s="32"/>
      <c r="K381" s="10"/>
      <c r="L381" s="32"/>
      <c r="M381" s="10"/>
      <c r="N381" s="32"/>
      <c r="O381" s="10"/>
      <c r="P381" s="32"/>
      <c r="Q381" s="10"/>
      <c r="R381" s="32"/>
      <c r="S381" s="10"/>
      <c r="T381" s="32"/>
      <c r="U381" s="10"/>
      <c r="V381" s="32"/>
      <c r="W381" s="10"/>
      <c r="X381" s="32"/>
      <c r="Y381" s="10"/>
      <c r="Z381" s="32"/>
      <c r="AA381" s="10"/>
      <c r="AB381" s="32"/>
      <c r="AC381" s="10"/>
      <c r="AD381" s="32"/>
      <c r="AE381" s="10"/>
      <c r="AF381" s="32"/>
      <c r="AG381" s="10"/>
      <c r="AH381" s="32"/>
      <c r="AI381" s="10"/>
      <c r="AJ381" s="32"/>
      <c r="AK381" s="10"/>
      <c r="AL381" s="32"/>
      <c r="AM381" s="10"/>
      <c r="AN381" s="32"/>
      <c r="AO381" s="10"/>
      <c r="AP381" s="242"/>
      <c r="AQ381" s="10"/>
      <c r="AR381" s="32"/>
      <c r="AS381" s="10"/>
      <c r="AT381" s="242"/>
      <c r="AU381" s="10"/>
      <c r="AV381" s="242"/>
      <c r="AW381" s="7"/>
      <c r="AX381" s="247"/>
      <c r="AY381" s="10"/>
      <c r="AZ381" s="242"/>
      <c r="BA381" s="7"/>
      <c r="BB381" s="247"/>
      <c r="BC381" s="7"/>
      <c r="BD381" s="247"/>
      <c r="BE381" s="7"/>
      <c r="BF381" s="8"/>
      <c r="BG381" s="7"/>
      <c r="BH381" s="8"/>
      <c r="BJ381" s="41"/>
      <c r="BK381" s="41">
        <f t="shared" si="28"/>
        <v>0</v>
      </c>
      <c r="BL381">
        <f t="shared" si="27"/>
        <v>0</v>
      </c>
    </row>
    <row r="382" spans="1:66" x14ac:dyDescent="0.25">
      <c r="A382">
        <f t="shared" si="29"/>
        <v>329</v>
      </c>
      <c r="B382" s="6"/>
      <c r="C382" s="10"/>
      <c r="D382" s="32"/>
      <c r="E382" s="10"/>
      <c r="F382" s="32"/>
      <c r="G382" s="10"/>
      <c r="H382" s="32"/>
      <c r="I382" s="10"/>
      <c r="J382" s="32"/>
      <c r="K382" s="10"/>
      <c r="L382" s="32"/>
      <c r="M382" s="10"/>
      <c r="N382" s="32"/>
      <c r="O382" s="10"/>
      <c r="P382" s="32"/>
      <c r="Q382" s="10"/>
      <c r="R382" s="32"/>
      <c r="S382" s="10"/>
      <c r="T382" s="32"/>
      <c r="U382" s="10"/>
      <c r="V382" s="32"/>
      <c r="W382" s="10"/>
      <c r="X382" s="32"/>
      <c r="Y382" s="10"/>
      <c r="Z382" s="32"/>
      <c r="AA382" s="10"/>
      <c r="AB382" s="32"/>
      <c r="AC382" s="10"/>
      <c r="AD382" s="32"/>
      <c r="AE382" s="10"/>
      <c r="AF382" s="32"/>
      <c r="AG382" s="10"/>
      <c r="AH382" s="32"/>
      <c r="AI382" s="10"/>
      <c r="AJ382" s="32"/>
      <c r="AK382" s="10"/>
      <c r="AL382" s="32"/>
      <c r="AM382" s="10"/>
      <c r="AN382" s="32"/>
      <c r="AO382" s="10"/>
      <c r="AP382" s="242"/>
      <c r="AQ382" s="10"/>
      <c r="AR382" s="32"/>
      <c r="AS382" s="10"/>
      <c r="AT382" s="242"/>
      <c r="AU382" s="10"/>
      <c r="AV382" s="242"/>
      <c r="AW382" s="7"/>
      <c r="AX382" s="247"/>
      <c r="AY382" s="10"/>
      <c r="AZ382" s="242"/>
      <c r="BA382" s="7"/>
      <c r="BB382" s="247"/>
      <c r="BC382" s="7"/>
      <c r="BD382" s="247"/>
      <c r="BE382" s="7"/>
      <c r="BF382" s="8"/>
      <c r="BG382" s="7"/>
      <c r="BH382" s="8"/>
      <c r="BJ382" s="41"/>
      <c r="BK382" s="41">
        <f t="shared" si="28"/>
        <v>0</v>
      </c>
      <c r="BL382">
        <f t="shared" si="27"/>
        <v>0</v>
      </c>
    </row>
    <row r="383" spans="1:66" x14ac:dyDescent="0.25">
      <c r="A383">
        <f t="shared" si="29"/>
        <v>330</v>
      </c>
      <c r="B383" s="6"/>
      <c r="C383" s="10"/>
      <c r="D383" s="32"/>
      <c r="E383" s="10"/>
      <c r="F383" s="32"/>
      <c r="G383" s="10"/>
      <c r="H383" s="32"/>
      <c r="I383" s="10"/>
      <c r="J383" s="32"/>
      <c r="K383" s="10"/>
      <c r="L383" s="32"/>
      <c r="M383" s="10"/>
      <c r="N383" s="32"/>
      <c r="O383" s="10"/>
      <c r="P383" s="32"/>
      <c r="Q383" s="10"/>
      <c r="R383" s="32"/>
      <c r="S383" s="10"/>
      <c r="T383" s="32"/>
      <c r="U383" s="10"/>
      <c r="V383" s="32"/>
      <c r="W383" s="10"/>
      <c r="X383" s="32"/>
      <c r="Y383" s="10"/>
      <c r="Z383" s="32"/>
      <c r="AA383" s="10"/>
      <c r="AB383" s="32"/>
      <c r="AC383" s="10"/>
      <c r="AD383" s="32"/>
      <c r="AE383" s="10"/>
      <c r="AF383" s="32"/>
      <c r="AG383" s="10"/>
      <c r="AH383" s="32"/>
      <c r="AI383" s="10"/>
      <c r="AJ383" s="32"/>
      <c r="AK383" s="10"/>
      <c r="AL383" s="32"/>
      <c r="AM383" s="10"/>
      <c r="AN383" s="32"/>
      <c r="AO383" s="10"/>
      <c r="AP383" s="242"/>
      <c r="AQ383" s="10"/>
      <c r="AR383" s="32"/>
      <c r="AS383" s="10"/>
      <c r="AT383" s="242"/>
      <c r="AU383" s="10"/>
      <c r="AV383" s="242"/>
      <c r="AW383" s="7"/>
      <c r="AX383" s="247"/>
      <c r="AY383" s="10"/>
      <c r="AZ383" s="242"/>
      <c r="BA383" s="7"/>
      <c r="BB383" s="247"/>
      <c r="BC383" s="7"/>
      <c r="BD383" s="247"/>
      <c r="BE383" s="7"/>
      <c r="BF383" s="8"/>
      <c r="BG383" s="7"/>
      <c r="BH383" s="8"/>
      <c r="BJ383" s="41"/>
      <c r="BK383" s="41">
        <f t="shared" si="28"/>
        <v>0</v>
      </c>
      <c r="BL383">
        <f t="shared" si="27"/>
        <v>0</v>
      </c>
    </row>
    <row r="384" spans="1:66" x14ac:dyDescent="0.25">
      <c r="A384">
        <f t="shared" si="29"/>
        <v>331</v>
      </c>
      <c r="B384" s="6"/>
      <c r="C384" s="10"/>
      <c r="D384" s="32"/>
      <c r="E384" s="10"/>
      <c r="F384" s="32"/>
      <c r="G384" s="10"/>
      <c r="H384" s="32"/>
      <c r="I384" s="10"/>
      <c r="J384" s="32"/>
      <c r="K384" s="10"/>
      <c r="L384" s="32"/>
      <c r="M384" s="10"/>
      <c r="N384" s="32"/>
      <c r="O384" s="10"/>
      <c r="P384" s="32"/>
      <c r="Q384" s="10"/>
      <c r="R384" s="32"/>
      <c r="S384" s="10"/>
      <c r="T384" s="32"/>
      <c r="U384" s="10"/>
      <c r="V384" s="32"/>
      <c r="W384" s="10"/>
      <c r="X384" s="32"/>
      <c r="Y384" s="10"/>
      <c r="Z384" s="32"/>
      <c r="AA384" s="10"/>
      <c r="AB384" s="32"/>
      <c r="AC384" s="10"/>
      <c r="AD384" s="32"/>
      <c r="AE384" s="10"/>
      <c r="AF384" s="32"/>
      <c r="AG384" s="10"/>
      <c r="AH384" s="32"/>
      <c r="AI384" s="10"/>
      <c r="AJ384" s="32"/>
      <c r="AK384" s="10"/>
      <c r="AL384" s="32"/>
      <c r="AM384" s="10"/>
      <c r="AN384" s="32"/>
      <c r="AO384" s="10"/>
      <c r="AP384" s="242"/>
      <c r="AQ384" s="10"/>
      <c r="AR384" s="32"/>
      <c r="AS384" s="10"/>
      <c r="AT384" s="242"/>
      <c r="AU384" s="10"/>
      <c r="AV384" s="242"/>
      <c r="AW384" s="7"/>
      <c r="AX384" s="247"/>
      <c r="AY384" s="10"/>
      <c r="AZ384" s="242"/>
      <c r="BA384" s="7"/>
      <c r="BB384" s="247"/>
      <c r="BC384" s="7"/>
      <c r="BD384" s="247"/>
      <c r="BE384" s="7"/>
      <c r="BF384" s="8"/>
      <c r="BG384" s="7"/>
      <c r="BH384" s="8"/>
      <c r="BJ384" s="41"/>
      <c r="BK384" s="41">
        <f t="shared" si="28"/>
        <v>0</v>
      </c>
      <c r="BL384">
        <f t="shared" si="27"/>
        <v>0</v>
      </c>
    </row>
    <row r="385" spans="1:66" x14ac:dyDescent="0.25">
      <c r="A385">
        <f t="shared" si="29"/>
        <v>332</v>
      </c>
      <c r="B385" s="6"/>
      <c r="C385" s="10"/>
      <c r="D385" s="32"/>
      <c r="E385" s="10"/>
      <c r="F385" s="32"/>
      <c r="G385" s="10"/>
      <c r="H385" s="32"/>
      <c r="I385" s="10"/>
      <c r="J385" s="32"/>
      <c r="K385" s="10"/>
      <c r="L385" s="32"/>
      <c r="M385" s="10"/>
      <c r="N385" s="32"/>
      <c r="O385" s="10"/>
      <c r="P385" s="32"/>
      <c r="Q385" s="10"/>
      <c r="R385" s="32"/>
      <c r="S385" s="10"/>
      <c r="T385" s="32"/>
      <c r="U385" s="10"/>
      <c r="V385" s="32"/>
      <c r="W385" s="10"/>
      <c r="X385" s="32"/>
      <c r="Y385" s="10"/>
      <c r="Z385" s="32"/>
      <c r="AA385" s="10"/>
      <c r="AB385" s="32"/>
      <c r="AC385" s="10"/>
      <c r="AD385" s="32"/>
      <c r="AE385" s="10"/>
      <c r="AF385" s="32"/>
      <c r="AG385" s="10"/>
      <c r="AH385" s="32"/>
      <c r="AI385" s="10"/>
      <c r="AJ385" s="32"/>
      <c r="AK385" s="10"/>
      <c r="AL385" s="32"/>
      <c r="AM385" s="10"/>
      <c r="AN385" s="32"/>
      <c r="AO385" s="10"/>
      <c r="AP385" s="242"/>
      <c r="AQ385" s="10"/>
      <c r="AR385" s="32"/>
      <c r="AS385" s="10"/>
      <c r="AT385" s="242"/>
      <c r="AU385" s="10"/>
      <c r="AV385" s="242"/>
      <c r="AW385" s="7"/>
      <c r="AX385" s="247"/>
      <c r="AY385" s="10"/>
      <c r="AZ385" s="242"/>
      <c r="BA385" s="7"/>
      <c r="BB385" s="247"/>
      <c r="BC385" s="7"/>
      <c r="BD385" s="247"/>
      <c r="BE385" s="7"/>
      <c r="BF385" s="8"/>
      <c r="BG385" s="7"/>
      <c r="BH385" s="8"/>
      <c r="BJ385" s="41"/>
      <c r="BK385" s="41">
        <f t="shared" si="28"/>
        <v>0</v>
      </c>
      <c r="BL385">
        <f t="shared" si="27"/>
        <v>0</v>
      </c>
    </row>
    <row r="386" spans="1:66" x14ac:dyDescent="0.25">
      <c r="A386">
        <f t="shared" si="29"/>
        <v>333</v>
      </c>
      <c r="B386" s="6"/>
      <c r="C386" s="10"/>
      <c r="D386" s="32"/>
      <c r="E386" s="10"/>
      <c r="F386" s="32"/>
      <c r="G386" s="10"/>
      <c r="H386" s="32"/>
      <c r="I386" s="10"/>
      <c r="J386" s="32"/>
      <c r="K386" s="10"/>
      <c r="L386" s="32"/>
      <c r="M386" s="10"/>
      <c r="N386" s="32"/>
      <c r="O386" s="10"/>
      <c r="P386" s="32"/>
      <c r="Q386" s="10"/>
      <c r="R386" s="32"/>
      <c r="S386" s="10"/>
      <c r="T386" s="32"/>
      <c r="U386" s="10"/>
      <c r="V386" s="32"/>
      <c r="W386" s="10"/>
      <c r="X386" s="32"/>
      <c r="Y386" s="10"/>
      <c r="Z386" s="32"/>
      <c r="AA386" s="10"/>
      <c r="AB386" s="32"/>
      <c r="AC386" s="10"/>
      <c r="AD386" s="32"/>
      <c r="AE386" s="10"/>
      <c r="AF386" s="32"/>
      <c r="AG386" s="10"/>
      <c r="AH386" s="32"/>
      <c r="AI386" s="10"/>
      <c r="AJ386" s="32"/>
      <c r="AK386" s="10"/>
      <c r="AL386" s="32"/>
      <c r="AM386" s="10"/>
      <c r="AN386" s="32"/>
      <c r="AO386" s="10"/>
      <c r="AP386" s="242"/>
      <c r="AQ386" s="10"/>
      <c r="AR386" s="32"/>
      <c r="AS386" s="10"/>
      <c r="AT386" s="242"/>
      <c r="AU386" s="10"/>
      <c r="AV386" s="242"/>
      <c r="AW386" s="7"/>
      <c r="AX386" s="247"/>
      <c r="AY386" s="10"/>
      <c r="AZ386" s="242"/>
      <c r="BA386" s="7"/>
      <c r="BB386" s="247"/>
      <c r="BC386" s="7"/>
      <c r="BD386" s="247"/>
      <c r="BE386" s="7"/>
      <c r="BF386" s="8"/>
      <c r="BG386" s="7"/>
      <c r="BH386" s="8"/>
      <c r="BJ386" s="41"/>
      <c r="BK386" s="41">
        <f t="shared" si="28"/>
        <v>0</v>
      </c>
      <c r="BL386">
        <f t="shared" ref="BL386:BL449" si="30">COUNT(C386:BH386)/2</f>
        <v>0</v>
      </c>
    </row>
    <row r="387" spans="1:66" x14ac:dyDescent="0.25">
      <c r="A387">
        <f t="shared" si="29"/>
        <v>334</v>
      </c>
      <c r="B387" s="6"/>
      <c r="C387" s="10"/>
      <c r="D387" s="32"/>
      <c r="E387" s="10"/>
      <c r="F387" s="32"/>
      <c r="G387" s="10"/>
      <c r="H387" s="32"/>
      <c r="I387" s="10"/>
      <c r="J387" s="32"/>
      <c r="K387" s="10"/>
      <c r="L387" s="32"/>
      <c r="M387" s="10"/>
      <c r="N387" s="32"/>
      <c r="O387" s="10"/>
      <c r="P387" s="32"/>
      <c r="Q387" s="10"/>
      <c r="R387" s="32"/>
      <c r="S387" s="10"/>
      <c r="T387" s="32"/>
      <c r="U387" s="10"/>
      <c r="V387" s="32"/>
      <c r="W387" s="10"/>
      <c r="X387" s="32"/>
      <c r="Y387" s="10"/>
      <c r="Z387" s="32"/>
      <c r="AA387" s="10"/>
      <c r="AB387" s="32"/>
      <c r="AC387" s="10"/>
      <c r="AD387" s="32"/>
      <c r="AE387" s="10"/>
      <c r="AF387" s="32"/>
      <c r="AG387" s="10"/>
      <c r="AH387" s="32"/>
      <c r="AI387" s="10"/>
      <c r="AJ387" s="32"/>
      <c r="AK387" s="10"/>
      <c r="AL387" s="32"/>
      <c r="AM387" s="10"/>
      <c r="AN387" s="32"/>
      <c r="AO387" s="10"/>
      <c r="AP387" s="242"/>
      <c r="AQ387" s="10"/>
      <c r="AR387" s="32"/>
      <c r="AS387" s="10"/>
      <c r="AT387" s="242"/>
      <c r="AU387" s="10"/>
      <c r="AV387" s="242"/>
      <c r="AW387" s="7"/>
      <c r="AX387" s="247"/>
      <c r="AY387" s="10"/>
      <c r="AZ387" s="242"/>
      <c r="BA387" s="7"/>
      <c r="BB387" s="247"/>
      <c r="BC387" s="7"/>
      <c r="BD387" s="247"/>
      <c r="BE387" s="7"/>
      <c r="BF387" s="8"/>
      <c r="BG387" s="7"/>
      <c r="BH387" s="8"/>
      <c r="BJ387" s="41"/>
      <c r="BK387" s="41">
        <f t="shared" si="28"/>
        <v>0</v>
      </c>
      <c r="BL387">
        <f t="shared" si="30"/>
        <v>0</v>
      </c>
    </row>
    <row r="388" spans="1:66" x14ac:dyDescent="0.25">
      <c r="A388">
        <f t="shared" si="29"/>
        <v>335</v>
      </c>
      <c r="B388" s="6"/>
      <c r="C388" s="10"/>
      <c r="D388" s="32"/>
      <c r="E388" s="10"/>
      <c r="F388" s="32"/>
      <c r="G388" s="10"/>
      <c r="H388" s="32"/>
      <c r="I388" s="10"/>
      <c r="J388" s="32"/>
      <c r="K388" s="10"/>
      <c r="L388" s="32"/>
      <c r="M388" s="10"/>
      <c r="N388" s="32"/>
      <c r="O388" s="10"/>
      <c r="P388" s="32"/>
      <c r="Q388" s="10"/>
      <c r="R388" s="32"/>
      <c r="S388" s="10"/>
      <c r="T388" s="32"/>
      <c r="U388" s="10"/>
      <c r="V388" s="32"/>
      <c r="W388" s="10"/>
      <c r="X388" s="32"/>
      <c r="Y388" s="10"/>
      <c r="Z388" s="32"/>
      <c r="AA388" s="10"/>
      <c r="AB388" s="32"/>
      <c r="AC388" s="10"/>
      <c r="AD388" s="32"/>
      <c r="AE388" s="10"/>
      <c r="AF388" s="32"/>
      <c r="AG388" s="10"/>
      <c r="AH388" s="32"/>
      <c r="AI388" s="10"/>
      <c r="AJ388" s="32"/>
      <c r="AK388" s="10"/>
      <c r="AL388" s="32"/>
      <c r="AM388" s="10"/>
      <c r="AN388" s="32"/>
      <c r="AO388" s="10"/>
      <c r="AP388" s="242"/>
      <c r="AQ388" s="10"/>
      <c r="AR388" s="32"/>
      <c r="AS388" s="10"/>
      <c r="AT388" s="242"/>
      <c r="AU388" s="10"/>
      <c r="AV388" s="242"/>
      <c r="AW388" s="7"/>
      <c r="AX388" s="247"/>
      <c r="AY388" s="10"/>
      <c r="AZ388" s="242"/>
      <c r="BA388" s="7"/>
      <c r="BB388" s="247"/>
      <c r="BC388" s="7"/>
      <c r="BD388" s="247"/>
      <c r="BE388" s="7"/>
      <c r="BF388" s="8"/>
      <c r="BG388" s="7"/>
      <c r="BH388" s="8"/>
      <c r="BJ388" s="41"/>
      <c r="BK388" s="41">
        <f t="shared" si="28"/>
        <v>0</v>
      </c>
      <c r="BL388">
        <f t="shared" si="30"/>
        <v>0</v>
      </c>
    </row>
    <row r="389" spans="1:66" x14ac:dyDescent="0.25">
      <c r="A389">
        <f t="shared" si="29"/>
        <v>336</v>
      </c>
      <c r="B389" s="6"/>
      <c r="C389" s="10"/>
      <c r="D389" s="32"/>
      <c r="E389" s="10"/>
      <c r="F389" s="32"/>
      <c r="G389" s="10"/>
      <c r="H389" s="32"/>
      <c r="I389" s="10"/>
      <c r="J389" s="32"/>
      <c r="K389" s="10"/>
      <c r="L389" s="32"/>
      <c r="M389" s="10"/>
      <c r="N389" s="32"/>
      <c r="O389" s="10"/>
      <c r="P389" s="32"/>
      <c r="Q389" s="10"/>
      <c r="R389" s="32"/>
      <c r="S389" s="10"/>
      <c r="T389" s="32"/>
      <c r="U389" s="10"/>
      <c r="V389" s="32"/>
      <c r="W389" s="10"/>
      <c r="X389" s="32"/>
      <c r="Y389" s="10"/>
      <c r="Z389" s="32"/>
      <c r="AA389" s="10"/>
      <c r="AB389" s="32"/>
      <c r="AC389" s="10"/>
      <c r="AD389" s="32"/>
      <c r="AE389" s="10"/>
      <c r="AF389" s="32"/>
      <c r="AG389" s="10"/>
      <c r="AH389" s="32"/>
      <c r="AI389" s="10"/>
      <c r="AJ389" s="32"/>
      <c r="AK389" s="10"/>
      <c r="AL389" s="32"/>
      <c r="AM389" s="10"/>
      <c r="AN389" s="32"/>
      <c r="AO389" s="10"/>
      <c r="AP389" s="242"/>
      <c r="AQ389" s="10"/>
      <c r="AR389" s="32"/>
      <c r="AS389" s="10"/>
      <c r="AT389" s="242"/>
      <c r="AU389" s="10"/>
      <c r="AV389" s="242"/>
      <c r="AW389" s="7"/>
      <c r="AX389" s="247"/>
      <c r="AY389" s="10"/>
      <c r="AZ389" s="242"/>
      <c r="BA389" s="7"/>
      <c r="BB389" s="247"/>
      <c r="BC389" s="7"/>
      <c r="BD389" s="247"/>
      <c r="BE389" s="7"/>
      <c r="BF389" s="8"/>
      <c r="BG389" s="7"/>
      <c r="BH389" s="8"/>
      <c r="BJ389" s="41"/>
      <c r="BK389" s="41">
        <f t="shared" si="28"/>
        <v>0</v>
      </c>
      <c r="BL389">
        <f t="shared" si="30"/>
        <v>0</v>
      </c>
    </row>
    <row r="390" spans="1:66" x14ac:dyDescent="0.25">
      <c r="A390">
        <f t="shared" si="29"/>
        <v>337</v>
      </c>
      <c r="B390" s="6"/>
      <c r="C390" s="10"/>
      <c r="D390" s="32"/>
      <c r="E390" s="10"/>
      <c r="F390" s="32"/>
      <c r="G390" s="10"/>
      <c r="H390" s="32"/>
      <c r="I390" s="10"/>
      <c r="J390" s="32"/>
      <c r="K390" s="10"/>
      <c r="L390" s="32"/>
      <c r="M390" s="10"/>
      <c r="N390" s="32"/>
      <c r="O390" s="10"/>
      <c r="P390" s="32"/>
      <c r="Q390" s="10"/>
      <c r="R390" s="32"/>
      <c r="S390" s="10"/>
      <c r="T390" s="32"/>
      <c r="U390" s="10"/>
      <c r="V390" s="32"/>
      <c r="W390" s="10"/>
      <c r="X390" s="32"/>
      <c r="Y390" s="10"/>
      <c r="Z390" s="32"/>
      <c r="AA390" s="10"/>
      <c r="AB390" s="32"/>
      <c r="AC390" s="10"/>
      <c r="AD390" s="32"/>
      <c r="AE390" s="10"/>
      <c r="AF390" s="32"/>
      <c r="AG390" s="10"/>
      <c r="AH390" s="32"/>
      <c r="AI390" s="10"/>
      <c r="AJ390" s="32"/>
      <c r="AK390" s="10"/>
      <c r="AL390" s="32"/>
      <c r="AM390" s="10"/>
      <c r="AN390" s="32"/>
      <c r="AO390" s="10"/>
      <c r="AP390" s="242"/>
      <c r="AQ390" s="10"/>
      <c r="AR390" s="32"/>
      <c r="AS390" s="10"/>
      <c r="AT390" s="242"/>
      <c r="AU390" s="10"/>
      <c r="AV390" s="242"/>
      <c r="AW390" s="7"/>
      <c r="AX390" s="247"/>
      <c r="AY390" s="10"/>
      <c r="AZ390" s="242"/>
      <c r="BA390" s="7"/>
      <c r="BB390" s="247"/>
      <c r="BC390" s="7"/>
      <c r="BD390" s="247"/>
      <c r="BE390" s="7"/>
      <c r="BF390" s="8"/>
      <c r="BG390" s="7"/>
      <c r="BH390" s="8"/>
      <c r="BJ390" s="41"/>
      <c r="BK390" s="41">
        <f t="shared" ref="BK390:BK453" si="31">+AI390+AE390+Y390+W390+U390+S390+Q390+O390+M390+I390+G390+E390+C390+AG390+K390+BG390+BN390+AA390+AC390+AK390+AM390+AO390+AW390+BE390+BC390+BA390+AY390+AU390+AS390+AQ390</f>
        <v>0</v>
      </c>
      <c r="BL390">
        <f t="shared" si="30"/>
        <v>0</v>
      </c>
    </row>
    <row r="391" spans="1:66" x14ac:dyDescent="0.25">
      <c r="A391">
        <f t="shared" si="29"/>
        <v>338</v>
      </c>
      <c r="B391" s="6"/>
      <c r="C391" s="10"/>
      <c r="D391" s="32"/>
      <c r="E391" s="10"/>
      <c r="F391" s="32"/>
      <c r="G391" s="10"/>
      <c r="H391" s="32"/>
      <c r="I391" s="10"/>
      <c r="J391" s="32"/>
      <c r="K391" s="10"/>
      <c r="L391" s="32"/>
      <c r="M391" s="10"/>
      <c r="N391" s="32"/>
      <c r="O391" s="10"/>
      <c r="P391" s="32"/>
      <c r="Q391" s="10"/>
      <c r="R391" s="32"/>
      <c r="S391" s="10"/>
      <c r="T391" s="32"/>
      <c r="U391" s="10"/>
      <c r="V391" s="32"/>
      <c r="W391" s="10"/>
      <c r="X391" s="32"/>
      <c r="Y391" s="10"/>
      <c r="Z391" s="32"/>
      <c r="AA391" s="10"/>
      <c r="AB391" s="32"/>
      <c r="AC391" s="10"/>
      <c r="AD391" s="32"/>
      <c r="AE391" s="10"/>
      <c r="AF391" s="32"/>
      <c r="AG391" s="10"/>
      <c r="AH391" s="32"/>
      <c r="AI391" s="10"/>
      <c r="AJ391" s="32"/>
      <c r="AK391" s="10"/>
      <c r="AL391" s="32"/>
      <c r="AM391" s="10"/>
      <c r="AN391" s="32"/>
      <c r="AO391" s="10"/>
      <c r="AP391" s="242"/>
      <c r="AQ391" s="10"/>
      <c r="AR391" s="32"/>
      <c r="AS391" s="10"/>
      <c r="AT391" s="242"/>
      <c r="AU391" s="10"/>
      <c r="AV391" s="242"/>
      <c r="AW391" s="7"/>
      <c r="AX391" s="247"/>
      <c r="AY391" s="10"/>
      <c r="AZ391" s="242"/>
      <c r="BA391" s="7"/>
      <c r="BB391" s="247"/>
      <c r="BC391" s="7"/>
      <c r="BD391" s="247"/>
      <c r="BE391" s="7"/>
      <c r="BF391" s="8"/>
      <c r="BG391" s="7"/>
      <c r="BH391" s="8"/>
      <c r="BJ391" s="41"/>
      <c r="BK391" s="41">
        <f t="shared" si="31"/>
        <v>0</v>
      </c>
      <c r="BL391">
        <f t="shared" si="30"/>
        <v>0</v>
      </c>
    </row>
    <row r="392" spans="1:66" x14ac:dyDescent="0.25">
      <c r="A392">
        <f t="shared" si="29"/>
        <v>339</v>
      </c>
      <c r="B392" s="6"/>
      <c r="C392" s="10"/>
      <c r="D392" s="32"/>
      <c r="E392" s="10"/>
      <c r="F392" s="32"/>
      <c r="G392" s="10"/>
      <c r="H392" s="32"/>
      <c r="I392" s="10"/>
      <c r="J392" s="32"/>
      <c r="K392" s="94"/>
      <c r="L392" s="32"/>
      <c r="M392" s="10"/>
      <c r="N392" s="32"/>
      <c r="O392" s="10"/>
      <c r="P392" s="32"/>
      <c r="Q392" s="10"/>
      <c r="R392" s="32"/>
      <c r="S392" s="10"/>
      <c r="T392" s="32"/>
      <c r="U392" s="10"/>
      <c r="V392" s="32"/>
      <c r="W392" s="10"/>
      <c r="X392" s="32"/>
      <c r="Y392" s="10"/>
      <c r="Z392" s="32"/>
      <c r="AA392" s="10"/>
      <c r="AB392" s="32"/>
      <c r="AC392" s="10"/>
      <c r="AD392" s="32"/>
      <c r="AE392" s="10"/>
      <c r="AF392" s="32"/>
      <c r="AG392" s="10"/>
      <c r="AH392" s="32"/>
      <c r="AI392" s="10"/>
      <c r="AJ392" s="32"/>
      <c r="AK392" s="10"/>
      <c r="AL392" s="32"/>
      <c r="AM392" s="10"/>
      <c r="AN392" s="32"/>
      <c r="AO392" s="10"/>
      <c r="AP392" s="242"/>
      <c r="AQ392" s="10"/>
      <c r="AR392" s="32"/>
      <c r="AS392" s="10"/>
      <c r="AT392" s="242"/>
      <c r="AU392" s="10"/>
      <c r="AV392" s="242"/>
      <c r="AW392" s="10"/>
      <c r="AX392" s="245"/>
      <c r="AY392" s="10"/>
      <c r="AZ392" s="242"/>
      <c r="BA392" s="10"/>
      <c r="BB392" s="245"/>
      <c r="BC392" s="10"/>
      <c r="BD392" s="245"/>
      <c r="BE392" s="10"/>
      <c r="BF392" s="32"/>
      <c r="BG392" s="10"/>
      <c r="BH392" s="32"/>
      <c r="BJ392" s="41"/>
      <c r="BK392" s="41">
        <f t="shared" si="31"/>
        <v>0</v>
      </c>
      <c r="BL392">
        <f t="shared" si="30"/>
        <v>0</v>
      </c>
      <c r="BN392" s="39"/>
    </row>
    <row r="393" spans="1:66" x14ac:dyDescent="0.25">
      <c r="A393">
        <f t="shared" si="29"/>
        <v>340</v>
      </c>
      <c r="B393" s="6"/>
      <c r="C393" s="10"/>
      <c r="D393" s="32"/>
      <c r="E393" s="10"/>
      <c r="F393" s="32"/>
      <c r="G393" s="10"/>
      <c r="H393" s="32"/>
      <c r="I393" s="10"/>
      <c r="J393" s="32"/>
      <c r="K393" s="10"/>
      <c r="L393" s="32"/>
      <c r="M393" s="10"/>
      <c r="N393" s="32"/>
      <c r="O393" s="10"/>
      <c r="P393" s="32"/>
      <c r="Q393" s="10"/>
      <c r="R393" s="32"/>
      <c r="S393" s="10"/>
      <c r="T393" s="32"/>
      <c r="U393" s="10"/>
      <c r="V393" s="32"/>
      <c r="W393" s="10"/>
      <c r="X393" s="32"/>
      <c r="Y393" s="10"/>
      <c r="Z393" s="32"/>
      <c r="AA393" s="10"/>
      <c r="AB393" s="32"/>
      <c r="AC393" s="10"/>
      <c r="AD393" s="32"/>
      <c r="AE393" s="10"/>
      <c r="AF393" s="32"/>
      <c r="AG393" s="10"/>
      <c r="AH393" s="32"/>
      <c r="AI393" s="10"/>
      <c r="AJ393" s="32"/>
      <c r="AK393" s="10"/>
      <c r="AL393" s="32"/>
      <c r="AM393" s="10"/>
      <c r="AN393" s="32"/>
      <c r="AO393" s="10"/>
      <c r="AP393" s="242"/>
      <c r="AQ393" s="10"/>
      <c r="AR393" s="32"/>
      <c r="AS393" s="10"/>
      <c r="AT393" s="242"/>
      <c r="AU393" s="10"/>
      <c r="AV393" s="242"/>
      <c r="AW393" s="10"/>
      <c r="AX393" s="245"/>
      <c r="AY393" s="10"/>
      <c r="AZ393" s="242"/>
      <c r="BA393" s="10"/>
      <c r="BB393" s="245"/>
      <c r="BC393" s="10"/>
      <c r="BD393" s="245"/>
      <c r="BE393" s="10"/>
      <c r="BF393" s="32"/>
      <c r="BG393" s="10"/>
      <c r="BH393" s="32"/>
      <c r="BJ393" s="41"/>
      <c r="BK393" s="41">
        <f t="shared" si="31"/>
        <v>0</v>
      </c>
      <c r="BL393">
        <f t="shared" si="30"/>
        <v>0</v>
      </c>
    </row>
    <row r="394" spans="1:66" x14ac:dyDescent="0.25">
      <c r="A394">
        <f t="shared" si="29"/>
        <v>341</v>
      </c>
      <c r="B394" s="6"/>
      <c r="C394" s="10"/>
      <c r="D394" s="32"/>
      <c r="E394" s="10"/>
      <c r="F394" s="32"/>
      <c r="G394" s="10"/>
      <c r="H394" s="32"/>
      <c r="I394" s="10"/>
      <c r="J394" s="32"/>
      <c r="K394" s="10"/>
      <c r="L394" s="32"/>
      <c r="M394" s="10"/>
      <c r="N394" s="32"/>
      <c r="O394" s="10"/>
      <c r="P394" s="32"/>
      <c r="Q394" s="10"/>
      <c r="R394" s="32"/>
      <c r="S394" s="10"/>
      <c r="T394" s="32"/>
      <c r="U394" s="10"/>
      <c r="V394" s="32"/>
      <c r="W394" s="10"/>
      <c r="X394" s="32"/>
      <c r="Y394" s="10"/>
      <c r="Z394" s="32"/>
      <c r="AA394" s="10"/>
      <c r="AB394" s="32"/>
      <c r="AC394" s="10"/>
      <c r="AD394" s="32"/>
      <c r="AE394" s="10"/>
      <c r="AF394" s="32"/>
      <c r="AG394" s="10"/>
      <c r="AH394" s="32"/>
      <c r="AI394" s="10"/>
      <c r="AJ394" s="32"/>
      <c r="AK394" s="10"/>
      <c r="AL394" s="32"/>
      <c r="AM394" s="10"/>
      <c r="AN394" s="32"/>
      <c r="AO394" s="10"/>
      <c r="AP394" s="242"/>
      <c r="AQ394" s="10"/>
      <c r="AR394" s="32"/>
      <c r="AS394" s="10"/>
      <c r="AT394" s="242"/>
      <c r="AU394" s="10"/>
      <c r="AV394" s="242"/>
      <c r="AW394" s="7"/>
      <c r="AX394" s="247"/>
      <c r="AY394" s="10"/>
      <c r="AZ394" s="242"/>
      <c r="BA394" s="7"/>
      <c r="BB394" s="247"/>
      <c r="BC394" s="7"/>
      <c r="BD394" s="247"/>
      <c r="BE394" s="7"/>
      <c r="BF394" s="8"/>
      <c r="BG394" s="7"/>
      <c r="BH394" s="8"/>
      <c r="BJ394" s="41"/>
      <c r="BK394" s="41">
        <f t="shared" si="31"/>
        <v>0</v>
      </c>
      <c r="BL394">
        <f t="shared" si="30"/>
        <v>0</v>
      </c>
    </row>
    <row r="395" spans="1:66" x14ac:dyDescent="0.25">
      <c r="A395">
        <f t="shared" si="29"/>
        <v>342</v>
      </c>
      <c r="B395" s="6"/>
      <c r="C395" s="10"/>
      <c r="D395" s="32"/>
      <c r="E395" s="10"/>
      <c r="F395" s="32"/>
      <c r="G395" s="10"/>
      <c r="H395" s="32"/>
      <c r="I395" s="10"/>
      <c r="J395" s="32"/>
      <c r="K395" s="10"/>
      <c r="L395" s="32"/>
      <c r="M395" s="10"/>
      <c r="N395" s="32"/>
      <c r="O395" s="10"/>
      <c r="P395" s="32"/>
      <c r="Q395" s="10"/>
      <c r="R395" s="32"/>
      <c r="S395" s="10"/>
      <c r="T395" s="32"/>
      <c r="U395" s="10"/>
      <c r="V395" s="32"/>
      <c r="W395" s="10"/>
      <c r="X395" s="32"/>
      <c r="Y395" s="10"/>
      <c r="Z395" s="32"/>
      <c r="AA395" s="10"/>
      <c r="AB395" s="32"/>
      <c r="AC395" s="10"/>
      <c r="AD395" s="32"/>
      <c r="AE395" s="10"/>
      <c r="AF395" s="32"/>
      <c r="AG395" s="10"/>
      <c r="AH395" s="32"/>
      <c r="AI395" s="10"/>
      <c r="AJ395" s="32"/>
      <c r="AK395" s="10"/>
      <c r="AL395" s="32"/>
      <c r="AM395" s="10"/>
      <c r="AN395" s="32"/>
      <c r="AO395" s="10"/>
      <c r="AP395" s="242"/>
      <c r="AQ395" s="10"/>
      <c r="AR395" s="32"/>
      <c r="AS395" s="10"/>
      <c r="AT395" s="242"/>
      <c r="AU395" s="10"/>
      <c r="AV395" s="242"/>
      <c r="AW395" s="7"/>
      <c r="AX395" s="247"/>
      <c r="AY395" s="10"/>
      <c r="AZ395" s="242"/>
      <c r="BA395" s="7"/>
      <c r="BB395" s="247"/>
      <c r="BC395" s="7"/>
      <c r="BD395" s="247"/>
      <c r="BE395" s="7"/>
      <c r="BF395" s="8"/>
      <c r="BG395" s="7"/>
      <c r="BH395" s="8"/>
      <c r="BJ395" s="41"/>
      <c r="BK395" s="41">
        <f t="shared" si="31"/>
        <v>0</v>
      </c>
      <c r="BL395">
        <f t="shared" si="30"/>
        <v>0</v>
      </c>
    </row>
    <row r="396" spans="1:66" x14ac:dyDescent="0.25">
      <c r="A396">
        <f t="shared" si="29"/>
        <v>343</v>
      </c>
      <c r="B396" s="6"/>
      <c r="C396" s="10"/>
      <c r="D396" s="32"/>
      <c r="E396" s="10"/>
      <c r="F396" s="32"/>
      <c r="G396" s="10"/>
      <c r="H396" s="32"/>
      <c r="I396" s="10"/>
      <c r="J396" s="32"/>
      <c r="K396" s="10"/>
      <c r="L396" s="32"/>
      <c r="M396" s="10"/>
      <c r="N396" s="32"/>
      <c r="O396" s="10"/>
      <c r="P396" s="32"/>
      <c r="Q396" s="10"/>
      <c r="R396" s="32"/>
      <c r="S396" s="10"/>
      <c r="T396" s="32"/>
      <c r="U396" s="10"/>
      <c r="V396" s="32"/>
      <c r="W396" s="10"/>
      <c r="X396" s="32"/>
      <c r="Y396" s="10"/>
      <c r="Z396" s="32"/>
      <c r="AA396" s="10"/>
      <c r="AB396" s="32"/>
      <c r="AC396" s="10"/>
      <c r="AD396" s="32"/>
      <c r="AE396" s="10"/>
      <c r="AF396" s="32"/>
      <c r="AG396" s="10"/>
      <c r="AH396" s="32"/>
      <c r="AI396" s="10"/>
      <c r="AJ396" s="32"/>
      <c r="AK396" s="10"/>
      <c r="AL396" s="32"/>
      <c r="AM396" s="10"/>
      <c r="AN396" s="32"/>
      <c r="AO396" s="10"/>
      <c r="AP396" s="242"/>
      <c r="AQ396" s="10"/>
      <c r="AR396" s="32"/>
      <c r="AS396" s="10"/>
      <c r="AT396" s="242"/>
      <c r="AU396" s="10"/>
      <c r="AV396" s="242"/>
      <c r="AW396" s="7"/>
      <c r="AX396" s="247"/>
      <c r="AY396" s="10"/>
      <c r="AZ396" s="242"/>
      <c r="BA396" s="7"/>
      <c r="BB396" s="247"/>
      <c r="BC396" s="7"/>
      <c r="BD396" s="247"/>
      <c r="BE396" s="7"/>
      <c r="BF396" s="8"/>
      <c r="BG396" s="7"/>
      <c r="BH396" s="8"/>
      <c r="BJ396" s="41"/>
      <c r="BK396" s="41">
        <f t="shared" si="31"/>
        <v>0</v>
      </c>
      <c r="BL396">
        <f t="shared" si="30"/>
        <v>0</v>
      </c>
    </row>
    <row r="397" spans="1:66" x14ac:dyDescent="0.25">
      <c r="A397">
        <f t="shared" si="29"/>
        <v>344</v>
      </c>
      <c r="B397" s="6"/>
      <c r="C397" s="10"/>
      <c r="D397" s="32"/>
      <c r="E397" s="10"/>
      <c r="F397" s="32"/>
      <c r="G397" s="10"/>
      <c r="H397" s="32"/>
      <c r="I397" s="10"/>
      <c r="J397" s="32"/>
      <c r="K397" s="10"/>
      <c r="L397" s="32"/>
      <c r="M397" s="10"/>
      <c r="N397" s="32"/>
      <c r="O397" s="10"/>
      <c r="P397" s="32"/>
      <c r="Q397" s="10"/>
      <c r="R397" s="32"/>
      <c r="S397" s="10"/>
      <c r="T397" s="32"/>
      <c r="U397" s="94"/>
      <c r="V397" s="32"/>
      <c r="W397" s="10"/>
      <c r="X397" s="32"/>
      <c r="Y397" s="10"/>
      <c r="Z397" s="32"/>
      <c r="AA397" s="10"/>
      <c r="AB397" s="32"/>
      <c r="AC397" s="10"/>
      <c r="AD397" s="32"/>
      <c r="AE397" s="10"/>
      <c r="AF397" s="32"/>
      <c r="AG397" s="10"/>
      <c r="AH397" s="32"/>
      <c r="AI397" s="10"/>
      <c r="AJ397" s="32"/>
      <c r="AK397" s="10"/>
      <c r="AL397" s="32"/>
      <c r="AM397" s="10"/>
      <c r="AN397" s="32"/>
      <c r="AO397" s="10"/>
      <c r="AP397" s="242"/>
      <c r="AQ397" s="10"/>
      <c r="AR397" s="32"/>
      <c r="AS397" s="10"/>
      <c r="AT397" s="242"/>
      <c r="AU397" s="10"/>
      <c r="AV397" s="242"/>
      <c r="AW397" s="7"/>
      <c r="AX397" s="247"/>
      <c r="AY397" s="10"/>
      <c r="AZ397" s="242"/>
      <c r="BA397" s="7"/>
      <c r="BB397" s="247"/>
      <c r="BC397" s="7"/>
      <c r="BD397" s="247"/>
      <c r="BE397" s="7"/>
      <c r="BF397" s="8"/>
      <c r="BG397" s="7"/>
      <c r="BH397" s="8"/>
      <c r="BJ397" s="41"/>
      <c r="BK397" s="41">
        <f t="shared" si="31"/>
        <v>0</v>
      </c>
      <c r="BL397">
        <f t="shared" si="30"/>
        <v>0</v>
      </c>
    </row>
    <row r="398" spans="1:66" x14ac:dyDescent="0.25">
      <c r="A398">
        <f t="shared" si="29"/>
        <v>345</v>
      </c>
      <c r="B398" s="6"/>
      <c r="C398" s="10"/>
      <c r="D398" s="32"/>
      <c r="E398" s="10"/>
      <c r="F398" s="32"/>
      <c r="G398" s="10"/>
      <c r="H398" s="32"/>
      <c r="I398" s="10"/>
      <c r="J398" s="32"/>
      <c r="K398" s="10"/>
      <c r="L398" s="32"/>
      <c r="M398" s="10"/>
      <c r="N398" s="32"/>
      <c r="O398" s="10"/>
      <c r="P398" s="32"/>
      <c r="Q398" s="10"/>
      <c r="R398" s="32"/>
      <c r="S398" s="10"/>
      <c r="T398" s="32"/>
      <c r="U398" s="10"/>
      <c r="V398" s="32"/>
      <c r="W398" s="10"/>
      <c r="X398" s="32"/>
      <c r="Y398" s="10"/>
      <c r="Z398" s="32"/>
      <c r="AA398" s="10"/>
      <c r="AB398" s="32"/>
      <c r="AC398" s="10"/>
      <c r="AD398" s="32"/>
      <c r="AE398" s="10"/>
      <c r="AF398" s="32"/>
      <c r="AG398" s="10"/>
      <c r="AH398" s="32"/>
      <c r="AI398" s="10"/>
      <c r="AJ398" s="32"/>
      <c r="AK398" s="10"/>
      <c r="AL398" s="32"/>
      <c r="AM398" s="10"/>
      <c r="AN398" s="32"/>
      <c r="AO398" s="10"/>
      <c r="AP398" s="242"/>
      <c r="AQ398" s="10"/>
      <c r="AR398" s="32"/>
      <c r="AS398" s="10"/>
      <c r="AT398" s="242"/>
      <c r="AU398" s="10"/>
      <c r="AV398" s="242"/>
      <c r="AW398" s="7"/>
      <c r="AX398" s="247"/>
      <c r="AY398" s="10"/>
      <c r="AZ398" s="242"/>
      <c r="BA398" s="7"/>
      <c r="BB398" s="247"/>
      <c r="BC398" s="7"/>
      <c r="BD398" s="247"/>
      <c r="BE398" s="7"/>
      <c r="BF398" s="8"/>
      <c r="BG398" s="7"/>
      <c r="BH398" s="8"/>
      <c r="BJ398" s="41"/>
      <c r="BK398" s="41">
        <f t="shared" si="31"/>
        <v>0</v>
      </c>
      <c r="BL398">
        <f t="shared" si="30"/>
        <v>0</v>
      </c>
    </row>
    <row r="399" spans="1:66" x14ac:dyDescent="0.25">
      <c r="A399">
        <f t="shared" si="29"/>
        <v>346</v>
      </c>
      <c r="B399" s="6"/>
      <c r="C399" s="10"/>
      <c r="D399" s="32"/>
      <c r="E399" s="10"/>
      <c r="F399" s="32"/>
      <c r="G399" s="10"/>
      <c r="H399" s="32"/>
      <c r="I399" s="10"/>
      <c r="J399" s="32"/>
      <c r="K399" s="10"/>
      <c r="L399" s="32"/>
      <c r="M399" s="10"/>
      <c r="N399" s="32"/>
      <c r="O399" s="10"/>
      <c r="P399" s="32"/>
      <c r="Q399" s="10"/>
      <c r="R399" s="32"/>
      <c r="S399" s="10"/>
      <c r="T399" s="32"/>
      <c r="U399" s="10"/>
      <c r="V399" s="32"/>
      <c r="W399" s="10"/>
      <c r="X399" s="32"/>
      <c r="Y399" s="10"/>
      <c r="Z399" s="32"/>
      <c r="AA399" s="10"/>
      <c r="AB399" s="32"/>
      <c r="AC399" s="10"/>
      <c r="AD399" s="32"/>
      <c r="AE399" s="10"/>
      <c r="AF399" s="32"/>
      <c r="AG399" s="10"/>
      <c r="AH399" s="32"/>
      <c r="AI399" s="10"/>
      <c r="AJ399" s="32"/>
      <c r="AK399" s="10"/>
      <c r="AL399" s="32"/>
      <c r="AM399" s="10"/>
      <c r="AN399" s="32"/>
      <c r="AO399" s="10"/>
      <c r="AP399" s="242"/>
      <c r="AQ399" s="10"/>
      <c r="AR399" s="32"/>
      <c r="AS399" s="10"/>
      <c r="AT399" s="242"/>
      <c r="AU399" s="10"/>
      <c r="AV399" s="242"/>
      <c r="AW399" s="7"/>
      <c r="AX399" s="247"/>
      <c r="AY399" s="10"/>
      <c r="AZ399" s="242"/>
      <c r="BA399" s="7"/>
      <c r="BB399" s="247"/>
      <c r="BC399" s="7"/>
      <c r="BD399" s="247"/>
      <c r="BE399" s="7"/>
      <c r="BF399" s="8"/>
      <c r="BG399" s="7"/>
      <c r="BH399" s="8"/>
      <c r="BJ399" s="41"/>
      <c r="BK399" s="41">
        <f t="shared" si="31"/>
        <v>0</v>
      </c>
      <c r="BL399">
        <f t="shared" si="30"/>
        <v>0</v>
      </c>
    </row>
    <row r="400" spans="1:66" x14ac:dyDescent="0.25">
      <c r="A400">
        <f t="shared" si="29"/>
        <v>347</v>
      </c>
      <c r="B400" s="6"/>
      <c r="C400" s="10"/>
      <c r="D400" s="32"/>
      <c r="E400" s="10"/>
      <c r="F400" s="32"/>
      <c r="G400" s="10"/>
      <c r="H400" s="32"/>
      <c r="I400" s="10"/>
      <c r="J400" s="32"/>
      <c r="K400" s="10"/>
      <c r="L400" s="32"/>
      <c r="M400" s="10"/>
      <c r="N400" s="32"/>
      <c r="O400" s="10"/>
      <c r="P400" s="32"/>
      <c r="Q400" s="10"/>
      <c r="R400" s="32"/>
      <c r="S400" s="10"/>
      <c r="T400" s="32"/>
      <c r="U400" s="10"/>
      <c r="V400" s="32"/>
      <c r="W400" s="10"/>
      <c r="X400" s="32"/>
      <c r="Y400" s="10"/>
      <c r="Z400" s="32"/>
      <c r="AA400" s="10"/>
      <c r="AB400" s="32"/>
      <c r="AC400" s="10"/>
      <c r="AD400" s="32"/>
      <c r="AE400" s="10"/>
      <c r="AF400" s="32"/>
      <c r="AG400" s="10"/>
      <c r="AH400" s="32"/>
      <c r="AI400" s="10"/>
      <c r="AJ400" s="32"/>
      <c r="AK400" s="10"/>
      <c r="AL400" s="32"/>
      <c r="AM400" s="10"/>
      <c r="AN400" s="32"/>
      <c r="AO400" s="10"/>
      <c r="AP400" s="242"/>
      <c r="AQ400" s="10"/>
      <c r="AR400" s="32"/>
      <c r="AS400" s="10"/>
      <c r="AT400" s="242"/>
      <c r="AU400" s="10"/>
      <c r="AV400" s="242"/>
      <c r="AW400" s="7"/>
      <c r="AX400" s="247"/>
      <c r="AY400" s="10"/>
      <c r="AZ400" s="242"/>
      <c r="BA400" s="7"/>
      <c r="BB400" s="247"/>
      <c r="BC400" s="7"/>
      <c r="BD400" s="247"/>
      <c r="BE400" s="7"/>
      <c r="BF400" s="8"/>
      <c r="BG400" s="7"/>
      <c r="BH400" s="8"/>
      <c r="BJ400" s="41"/>
      <c r="BK400" s="41">
        <f t="shared" si="31"/>
        <v>0</v>
      </c>
      <c r="BL400">
        <f t="shared" si="30"/>
        <v>0</v>
      </c>
    </row>
    <row r="401" spans="1:66" x14ac:dyDescent="0.25">
      <c r="A401">
        <f t="shared" si="29"/>
        <v>348</v>
      </c>
      <c r="B401" s="6"/>
      <c r="C401" s="10"/>
      <c r="D401" s="32"/>
      <c r="E401" s="10"/>
      <c r="F401" s="32"/>
      <c r="G401" s="10"/>
      <c r="H401" s="32"/>
      <c r="I401" s="10"/>
      <c r="J401" s="32"/>
      <c r="K401" s="94"/>
      <c r="L401" s="32"/>
      <c r="M401" s="10"/>
      <c r="N401" s="32"/>
      <c r="O401" s="10"/>
      <c r="P401" s="32"/>
      <c r="Q401" s="10"/>
      <c r="R401" s="32"/>
      <c r="S401" s="10"/>
      <c r="T401" s="32"/>
      <c r="U401" s="10"/>
      <c r="V401" s="32"/>
      <c r="W401" s="10"/>
      <c r="X401" s="32"/>
      <c r="Y401" s="10"/>
      <c r="Z401" s="32"/>
      <c r="AA401" s="10"/>
      <c r="AB401" s="32"/>
      <c r="AC401" s="10"/>
      <c r="AD401" s="32"/>
      <c r="AE401" s="10"/>
      <c r="AF401" s="32"/>
      <c r="AG401" s="10"/>
      <c r="AH401" s="32"/>
      <c r="AI401" s="10"/>
      <c r="AJ401" s="32"/>
      <c r="AK401" s="10"/>
      <c r="AL401" s="32"/>
      <c r="AM401" s="10"/>
      <c r="AN401" s="32"/>
      <c r="AO401" s="10"/>
      <c r="AP401" s="242"/>
      <c r="AQ401" s="10"/>
      <c r="AR401" s="32"/>
      <c r="AS401" s="10"/>
      <c r="AT401" s="242"/>
      <c r="AU401" s="10"/>
      <c r="AV401" s="242"/>
      <c r="AW401" s="7"/>
      <c r="AX401" s="247"/>
      <c r="AY401" s="10"/>
      <c r="AZ401" s="242"/>
      <c r="BA401" s="7"/>
      <c r="BB401" s="247"/>
      <c r="BC401" s="7"/>
      <c r="BD401" s="247"/>
      <c r="BE401" s="7"/>
      <c r="BF401" s="8"/>
      <c r="BG401" s="7"/>
      <c r="BH401" s="8"/>
      <c r="BJ401" s="41"/>
      <c r="BK401" s="41">
        <f t="shared" si="31"/>
        <v>0</v>
      </c>
      <c r="BL401">
        <f t="shared" si="30"/>
        <v>0</v>
      </c>
      <c r="BN401" s="39"/>
    </row>
    <row r="402" spans="1:66" x14ac:dyDescent="0.25">
      <c r="A402">
        <f t="shared" si="29"/>
        <v>349</v>
      </c>
      <c r="B402" s="6"/>
      <c r="C402" s="10"/>
      <c r="D402" s="32"/>
      <c r="E402" s="10"/>
      <c r="F402" s="32"/>
      <c r="G402" s="10"/>
      <c r="H402" s="32"/>
      <c r="I402" s="10"/>
      <c r="J402" s="32"/>
      <c r="K402" s="10"/>
      <c r="L402" s="32"/>
      <c r="M402" s="10"/>
      <c r="N402" s="32"/>
      <c r="O402" s="10"/>
      <c r="P402" s="32"/>
      <c r="Q402" s="10"/>
      <c r="R402" s="32"/>
      <c r="S402" s="10"/>
      <c r="T402" s="32"/>
      <c r="U402" s="10"/>
      <c r="V402" s="32"/>
      <c r="W402" s="10"/>
      <c r="X402" s="32"/>
      <c r="Y402" s="10"/>
      <c r="Z402" s="32"/>
      <c r="AA402" s="10"/>
      <c r="AB402" s="32"/>
      <c r="AC402" s="10"/>
      <c r="AD402" s="32"/>
      <c r="AE402" s="10"/>
      <c r="AF402" s="32"/>
      <c r="AG402" s="10"/>
      <c r="AH402" s="32"/>
      <c r="AI402" s="10"/>
      <c r="AJ402" s="32"/>
      <c r="AK402" s="10"/>
      <c r="AL402" s="32"/>
      <c r="AM402" s="10"/>
      <c r="AN402" s="32"/>
      <c r="AO402" s="10"/>
      <c r="AP402" s="242"/>
      <c r="AQ402" s="10"/>
      <c r="AR402" s="32"/>
      <c r="AS402" s="10"/>
      <c r="AT402" s="242"/>
      <c r="AU402" s="10"/>
      <c r="AV402" s="242"/>
      <c r="AW402" s="7"/>
      <c r="AX402" s="247"/>
      <c r="AY402" s="10"/>
      <c r="AZ402" s="242"/>
      <c r="BA402" s="7"/>
      <c r="BB402" s="247"/>
      <c r="BC402" s="7"/>
      <c r="BD402" s="247"/>
      <c r="BE402" s="7"/>
      <c r="BF402" s="8"/>
      <c r="BG402" s="7"/>
      <c r="BH402" s="8"/>
      <c r="BJ402" s="41"/>
      <c r="BK402" s="41">
        <f t="shared" si="31"/>
        <v>0</v>
      </c>
      <c r="BL402">
        <f t="shared" si="30"/>
        <v>0</v>
      </c>
    </row>
    <row r="403" spans="1:66" x14ac:dyDescent="0.25">
      <c r="A403">
        <f t="shared" si="29"/>
        <v>350</v>
      </c>
      <c r="B403" s="6"/>
      <c r="C403" s="10"/>
      <c r="D403" s="32"/>
      <c r="E403" s="10"/>
      <c r="F403" s="32"/>
      <c r="G403" s="10"/>
      <c r="H403" s="32"/>
      <c r="I403" s="10"/>
      <c r="J403" s="32"/>
      <c r="K403" s="94"/>
      <c r="L403" s="32"/>
      <c r="M403" s="10"/>
      <c r="N403" s="32"/>
      <c r="O403" s="10"/>
      <c r="P403" s="32"/>
      <c r="Q403" s="10"/>
      <c r="R403" s="32"/>
      <c r="S403" s="10"/>
      <c r="T403" s="32"/>
      <c r="U403" s="10"/>
      <c r="V403" s="32"/>
      <c r="W403" s="10"/>
      <c r="X403" s="32"/>
      <c r="Y403" s="10"/>
      <c r="Z403" s="32"/>
      <c r="AA403" s="10"/>
      <c r="AB403" s="32"/>
      <c r="AC403" s="10"/>
      <c r="AD403" s="32"/>
      <c r="AE403" s="10"/>
      <c r="AF403" s="32"/>
      <c r="AG403" s="10"/>
      <c r="AH403" s="32"/>
      <c r="AI403" s="10"/>
      <c r="AJ403" s="32"/>
      <c r="AK403" s="10"/>
      <c r="AL403" s="32"/>
      <c r="AM403" s="10"/>
      <c r="AN403" s="32"/>
      <c r="AO403" s="10"/>
      <c r="AP403" s="242"/>
      <c r="AQ403" s="10"/>
      <c r="AR403" s="32"/>
      <c r="AS403" s="10"/>
      <c r="AT403" s="242"/>
      <c r="AU403" s="10"/>
      <c r="AV403" s="242"/>
      <c r="AW403" s="7"/>
      <c r="AX403" s="247"/>
      <c r="AY403" s="10"/>
      <c r="AZ403" s="242"/>
      <c r="BA403" s="7"/>
      <c r="BB403" s="247"/>
      <c r="BC403" s="7"/>
      <c r="BD403" s="247"/>
      <c r="BE403" s="7"/>
      <c r="BF403" s="8"/>
      <c r="BG403" s="7"/>
      <c r="BH403" s="8"/>
      <c r="BJ403" s="41"/>
      <c r="BK403" s="41">
        <f t="shared" si="31"/>
        <v>0</v>
      </c>
      <c r="BL403">
        <f t="shared" si="30"/>
        <v>0</v>
      </c>
      <c r="BN403" s="39"/>
    </row>
    <row r="404" spans="1:66" x14ac:dyDescent="0.25">
      <c r="A404">
        <f t="shared" si="29"/>
        <v>351</v>
      </c>
      <c r="B404" s="6"/>
      <c r="C404" s="10"/>
      <c r="D404" s="32"/>
      <c r="E404" s="10"/>
      <c r="F404" s="32"/>
      <c r="G404" s="10"/>
      <c r="H404" s="32"/>
      <c r="I404" s="10"/>
      <c r="J404" s="32"/>
      <c r="K404" s="10"/>
      <c r="L404" s="32"/>
      <c r="M404" s="10"/>
      <c r="N404" s="32"/>
      <c r="O404" s="10"/>
      <c r="P404" s="32"/>
      <c r="Q404" s="10"/>
      <c r="R404" s="32"/>
      <c r="S404" s="10"/>
      <c r="T404" s="32"/>
      <c r="U404" s="10"/>
      <c r="V404" s="32"/>
      <c r="W404" s="10"/>
      <c r="X404" s="32"/>
      <c r="Y404" s="10"/>
      <c r="Z404" s="32"/>
      <c r="AA404" s="10"/>
      <c r="AB404" s="32"/>
      <c r="AC404" s="10"/>
      <c r="AD404" s="32"/>
      <c r="AE404" s="10"/>
      <c r="AF404" s="32"/>
      <c r="AG404" s="10"/>
      <c r="AH404" s="32"/>
      <c r="AI404" s="10"/>
      <c r="AJ404" s="32"/>
      <c r="AK404" s="10"/>
      <c r="AL404" s="32"/>
      <c r="AM404" s="10"/>
      <c r="AN404" s="32"/>
      <c r="AO404" s="10"/>
      <c r="AP404" s="242"/>
      <c r="AQ404" s="10"/>
      <c r="AR404" s="32"/>
      <c r="AS404" s="10"/>
      <c r="AT404" s="242"/>
      <c r="AU404" s="10"/>
      <c r="AV404" s="242"/>
      <c r="AW404" s="7"/>
      <c r="AX404" s="247"/>
      <c r="AY404" s="10"/>
      <c r="AZ404" s="242"/>
      <c r="BA404" s="7"/>
      <c r="BB404" s="247"/>
      <c r="BC404" s="7"/>
      <c r="BD404" s="247"/>
      <c r="BE404" s="7"/>
      <c r="BF404" s="8"/>
      <c r="BG404" s="7"/>
      <c r="BH404" s="8"/>
      <c r="BJ404" s="41"/>
      <c r="BK404" s="41">
        <f t="shared" si="31"/>
        <v>0</v>
      </c>
      <c r="BL404">
        <f t="shared" si="30"/>
        <v>0</v>
      </c>
    </row>
    <row r="405" spans="1:66" x14ac:dyDescent="0.25">
      <c r="A405">
        <f t="shared" si="29"/>
        <v>352</v>
      </c>
      <c r="B405" s="6"/>
      <c r="C405" s="10"/>
      <c r="D405" s="32"/>
      <c r="E405" s="10"/>
      <c r="F405" s="32"/>
      <c r="G405" s="10"/>
      <c r="H405" s="32"/>
      <c r="I405" s="10"/>
      <c r="J405" s="32"/>
      <c r="K405" s="10"/>
      <c r="L405" s="32"/>
      <c r="M405" s="10"/>
      <c r="N405" s="32"/>
      <c r="O405" s="10"/>
      <c r="P405" s="32"/>
      <c r="Q405" s="10"/>
      <c r="R405" s="32"/>
      <c r="S405" s="10"/>
      <c r="T405" s="32"/>
      <c r="U405" s="10"/>
      <c r="V405" s="32"/>
      <c r="W405" s="10"/>
      <c r="X405" s="32"/>
      <c r="Y405" s="10"/>
      <c r="Z405" s="32"/>
      <c r="AA405" s="10"/>
      <c r="AB405" s="32"/>
      <c r="AC405" s="10"/>
      <c r="AD405" s="32"/>
      <c r="AE405" s="10"/>
      <c r="AF405" s="32"/>
      <c r="AG405" s="10"/>
      <c r="AH405" s="32"/>
      <c r="AI405" s="10"/>
      <c r="AJ405" s="32"/>
      <c r="AK405" s="10"/>
      <c r="AL405" s="32"/>
      <c r="AM405" s="10"/>
      <c r="AN405" s="32"/>
      <c r="AO405" s="10"/>
      <c r="AP405" s="242"/>
      <c r="AQ405" s="10"/>
      <c r="AR405" s="32"/>
      <c r="AS405" s="10"/>
      <c r="AT405" s="242"/>
      <c r="AU405" s="10"/>
      <c r="AV405" s="242"/>
      <c r="AW405" s="7"/>
      <c r="AX405" s="247"/>
      <c r="AY405" s="10"/>
      <c r="AZ405" s="242"/>
      <c r="BA405" s="7"/>
      <c r="BB405" s="247"/>
      <c r="BC405" s="7"/>
      <c r="BD405" s="247"/>
      <c r="BE405" s="7"/>
      <c r="BF405" s="8"/>
      <c r="BG405" s="7"/>
      <c r="BH405" s="8"/>
      <c r="BJ405" s="41"/>
      <c r="BK405" s="41">
        <f t="shared" si="31"/>
        <v>0</v>
      </c>
      <c r="BL405">
        <f t="shared" si="30"/>
        <v>0</v>
      </c>
    </row>
    <row r="406" spans="1:66" x14ac:dyDescent="0.25">
      <c r="A406">
        <f t="shared" si="29"/>
        <v>353</v>
      </c>
      <c r="B406" s="6"/>
      <c r="C406" s="10"/>
      <c r="D406" s="32"/>
      <c r="E406" s="10"/>
      <c r="F406" s="32"/>
      <c r="G406" s="10"/>
      <c r="H406" s="32"/>
      <c r="I406" s="10"/>
      <c r="J406" s="32"/>
      <c r="K406" s="10"/>
      <c r="L406" s="32"/>
      <c r="M406" s="10"/>
      <c r="N406" s="32"/>
      <c r="O406" s="10"/>
      <c r="P406" s="32"/>
      <c r="Q406" s="10"/>
      <c r="R406" s="32"/>
      <c r="S406" s="10"/>
      <c r="T406" s="32"/>
      <c r="U406" s="10"/>
      <c r="V406" s="32"/>
      <c r="W406" s="10"/>
      <c r="X406" s="32"/>
      <c r="Y406" s="10"/>
      <c r="Z406" s="32"/>
      <c r="AA406" s="10"/>
      <c r="AB406" s="32"/>
      <c r="AC406" s="10"/>
      <c r="AD406" s="32"/>
      <c r="AE406" s="10"/>
      <c r="AF406" s="32"/>
      <c r="AG406" s="10"/>
      <c r="AH406" s="32"/>
      <c r="AI406" s="10"/>
      <c r="AJ406" s="32"/>
      <c r="AK406" s="10"/>
      <c r="AL406" s="32"/>
      <c r="AM406" s="10"/>
      <c r="AN406" s="32"/>
      <c r="AO406" s="10"/>
      <c r="AP406" s="242"/>
      <c r="AQ406" s="10"/>
      <c r="AR406" s="32"/>
      <c r="AS406" s="10"/>
      <c r="AT406" s="242"/>
      <c r="AU406" s="10"/>
      <c r="AV406" s="242"/>
      <c r="AW406" s="7"/>
      <c r="AX406" s="247"/>
      <c r="AY406" s="10"/>
      <c r="AZ406" s="242"/>
      <c r="BA406" s="7"/>
      <c r="BB406" s="247"/>
      <c r="BC406" s="7"/>
      <c r="BD406" s="247"/>
      <c r="BE406" s="7"/>
      <c r="BF406" s="8"/>
      <c r="BG406" s="7"/>
      <c r="BH406" s="8"/>
      <c r="BJ406" s="41"/>
      <c r="BK406" s="41">
        <f t="shared" si="31"/>
        <v>0</v>
      </c>
      <c r="BL406">
        <f t="shared" si="30"/>
        <v>0</v>
      </c>
    </row>
    <row r="407" spans="1:66" x14ac:dyDescent="0.25">
      <c r="A407">
        <f t="shared" si="29"/>
        <v>354</v>
      </c>
      <c r="B407" s="6"/>
      <c r="C407" s="10"/>
      <c r="D407" s="32"/>
      <c r="E407" s="10"/>
      <c r="F407" s="32"/>
      <c r="G407" s="10"/>
      <c r="H407" s="32"/>
      <c r="I407" s="10"/>
      <c r="J407" s="32"/>
      <c r="K407" s="10"/>
      <c r="L407" s="32"/>
      <c r="M407" s="10"/>
      <c r="N407" s="32"/>
      <c r="O407" s="10"/>
      <c r="P407" s="32"/>
      <c r="Q407" s="10"/>
      <c r="R407" s="32"/>
      <c r="S407" s="10"/>
      <c r="T407" s="32"/>
      <c r="U407" s="10"/>
      <c r="V407" s="32"/>
      <c r="W407" s="10"/>
      <c r="X407" s="32"/>
      <c r="Y407" s="10"/>
      <c r="Z407" s="32"/>
      <c r="AA407" s="10"/>
      <c r="AB407" s="32"/>
      <c r="AC407" s="10"/>
      <c r="AD407" s="32"/>
      <c r="AE407" s="10"/>
      <c r="AF407" s="32"/>
      <c r="AG407" s="10"/>
      <c r="AH407" s="32"/>
      <c r="AI407" s="10"/>
      <c r="AJ407" s="32"/>
      <c r="AK407" s="10"/>
      <c r="AL407" s="32"/>
      <c r="AM407" s="10"/>
      <c r="AN407" s="32"/>
      <c r="AO407" s="10"/>
      <c r="AP407" s="242"/>
      <c r="AQ407" s="10"/>
      <c r="AR407" s="32"/>
      <c r="AS407" s="10"/>
      <c r="AT407" s="242"/>
      <c r="AU407" s="10"/>
      <c r="AV407" s="242"/>
      <c r="AW407" s="7"/>
      <c r="AX407" s="247"/>
      <c r="AY407" s="10"/>
      <c r="AZ407" s="242"/>
      <c r="BA407" s="7"/>
      <c r="BB407" s="247"/>
      <c r="BC407" s="7"/>
      <c r="BD407" s="247"/>
      <c r="BE407" s="7"/>
      <c r="BF407" s="8"/>
      <c r="BG407" s="7"/>
      <c r="BH407" s="8"/>
      <c r="BJ407" s="41"/>
      <c r="BK407" s="41">
        <f t="shared" si="31"/>
        <v>0</v>
      </c>
      <c r="BL407">
        <f t="shared" si="30"/>
        <v>0</v>
      </c>
    </row>
    <row r="408" spans="1:66" x14ac:dyDescent="0.25">
      <c r="A408">
        <f t="shared" si="29"/>
        <v>355</v>
      </c>
      <c r="B408" s="6"/>
      <c r="C408" s="10"/>
      <c r="D408" s="32"/>
      <c r="E408" s="10"/>
      <c r="F408" s="32"/>
      <c r="G408" s="10"/>
      <c r="H408" s="32"/>
      <c r="I408" s="10"/>
      <c r="J408" s="32"/>
      <c r="K408" s="94"/>
      <c r="L408" s="32"/>
      <c r="M408" s="10"/>
      <c r="N408" s="32"/>
      <c r="O408" s="10"/>
      <c r="P408" s="32"/>
      <c r="Q408" s="10"/>
      <c r="R408" s="32"/>
      <c r="S408" s="10"/>
      <c r="T408" s="32"/>
      <c r="U408" s="10"/>
      <c r="V408" s="32"/>
      <c r="W408" s="10"/>
      <c r="X408" s="32"/>
      <c r="Y408" s="10"/>
      <c r="Z408" s="32"/>
      <c r="AA408" s="10"/>
      <c r="AB408" s="32"/>
      <c r="AC408" s="10"/>
      <c r="AD408" s="32"/>
      <c r="AE408" s="10"/>
      <c r="AF408" s="32"/>
      <c r="AG408" s="10"/>
      <c r="AH408" s="32"/>
      <c r="AI408" s="10"/>
      <c r="AJ408" s="32"/>
      <c r="AK408" s="10"/>
      <c r="AL408" s="32"/>
      <c r="AM408" s="10"/>
      <c r="AN408" s="32"/>
      <c r="AO408" s="10"/>
      <c r="AP408" s="242"/>
      <c r="AQ408" s="10"/>
      <c r="AR408" s="32"/>
      <c r="AS408" s="10"/>
      <c r="AT408" s="242"/>
      <c r="AU408" s="10"/>
      <c r="AV408" s="242"/>
      <c r="AW408" s="7"/>
      <c r="AX408" s="247"/>
      <c r="AY408" s="10"/>
      <c r="AZ408" s="242"/>
      <c r="BA408" s="7"/>
      <c r="BB408" s="247"/>
      <c r="BC408" s="7"/>
      <c r="BD408" s="247"/>
      <c r="BE408" s="7"/>
      <c r="BF408" s="8"/>
      <c r="BG408" s="7"/>
      <c r="BH408" s="8"/>
      <c r="BJ408" s="41"/>
      <c r="BK408" s="41">
        <f t="shared" si="31"/>
        <v>0</v>
      </c>
      <c r="BL408">
        <f t="shared" si="30"/>
        <v>0</v>
      </c>
      <c r="BN408" s="39"/>
    </row>
    <row r="409" spans="1:66" x14ac:dyDescent="0.25">
      <c r="A409">
        <f t="shared" si="29"/>
        <v>356</v>
      </c>
      <c r="B409" s="6"/>
      <c r="C409" s="10"/>
      <c r="D409" s="32"/>
      <c r="E409" s="10"/>
      <c r="F409" s="32"/>
      <c r="G409" s="10"/>
      <c r="H409" s="32"/>
      <c r="I409" s="10"/>
      <c r="J409" s="32"/>
      <c r="K409" s="94"/>
      <c r="L409" s="32"/>
      <c r="M409" s="10"/>
      <c r="N409" s="32"/>
      <c r="O409" s="10"/>
      <c r="P409" s="32"/>
      <c r="Q409" s="10"/>
      <c r="R409" s="32"/>
      <c r="S409" s="10"/>
      <c r="T409" s="32"/>
      <c r="U409" s="10"/>
      <c r="V409" s="32"/>
      <c r="W409" s="10"/>
      <c r="X409" s="32"/>
      <c r="Y409" s="10"/>
      <c r="Z409" s="32"/>
      <c r="AA409" s="10"/>
      <c r="AB409" s="32"/>
      <c r="AC409" s="10"/>
      <c r="AD409" s="32"/>
      <c r="AE409" s="10"/>
      <c r="AF409" s="32"/>
      <c r="AG409" s="10"/>
      <c r="AH409" s="32"/>
      <c r="AI409" s="10"/>
      <c r="AJ409" s="32"/>
      <c r="AK409" s="10"/>
      <c r="AL409" s="32"/>
      <c r="AM409" s="10"/>
      <c r="AN409" s="32"/>
      <c r="AO409" s="10"/>
      <c r="AP409" s="242"/>
      <c r="AQ409" s="10"/>
      <c r="AR409" s="32"/>
      <c r="AS409" s="10"/>
      <c r="AT409" s="242"/>
      <c r="AU409" s="10"/>
      <c r="AV409" s="242"/>
      <c r="AW409" s="7"/>
      <c r="AX409" s="247"/>
      <c r="AY409" s="10"/>
      <c r="AZ409" s="242"/>
      <c r="BA409" s="7"/>
      <c r="BB409" s="247"/>
      <c r="BC409" s="7"/>
      <c r="BD409" s="247"/>
      <c r="BE409" s="7"/>
      <c r="BF409" s="8"/>
      <c r="BG409" s="7"/>
      <c r="BH409" s="8"/>
      <c r="BJ409" s="41"/>
      <c r="BK409" s="41">
        <f t="shared" si="31"/>
        <v>0</v>
      </c>
      <c r="BL409">
        <f t="shared" si="30"/>
        <v>0</v>
      </c>
      <c r="BN409" s="39"/>
    </row>
    <row r="410" spans="1:66" x14ac:dyDescent="0.25">
      <c r="A410">
        <f t="shared" si="29"/>
        <v>357</v>
      </c>
      <c r="B410" s="6"/>
      <c r="C410" s="10"/>
      <c r="D410" s="32"/>
      <c r="E410" s="10"/>
      <c r="F410" s="32"/>
      <c r="G410" s="10"/>
      <c r="H410" s="32"/>
      <c r="I410" s="10"/>
      <c r="J410" s="32"/>
      <c r="K410" s="94"/>
      <c r="L410" s="32"/>
      <c r="M410" s="10"/>
      <c r="N410" s="32"/>
      <c r="O410" s="10"/>
      <c r="P410" s="32"/>
      <c r="Q410" s="10"/>
      <c r="R410" s="32"/>
      <c r="S410" s="10"/>
      <c r="T410" s="32"/>
      <c r="U410" s="10"/>
      <c r="V410" s="32"/>
      <c r="W410" s="10"/>
      <c r="X410" s="32"/>
      <c r="Y410" s="10"/>
      <c r="Z410" s="32"/>
      <c r="AA410" s="10"/>
      <c r="AB410" s="32"/>
      <c r="AC410" s="10"/>
      <c r="AD410" s="32"/>
      <c r="AE410" s="10"/>
      <c r="AF410" s="32"/>
      <c r="AG410" s="10"/>
      <c r="AH410" s="32"/>
      <c r="AI410" s="10"/>
      <c r="AJ410" s="32"/>
      <c r="AK410" s="10"/>
      <c r="AL410" s="32"/>
      <c r="AM410" s="10"/>
      <c r="AN410" s="32"/>
      <c r="AO410" s="10"/>
      <c r="AP410" s="242"/>
      <c r="AQ410" s="10"/>
      <c r="AR410" s="32"/>
      <c r="AS410" s="10"/>
      <c r="AT410" s="242"/>
      <c r="AU410" s="10"/>
      <c r="AV410" s="242"/>
      <c r="AW410" s="7"/>
      <c r="AX410" s="247"/>
      <c r="AY410" s="10"/>
      <c r="AZ410" s="242"/>
      <c r="BA410" s="7"/>
      <c r="BB410" s="247"/>
      <c r="BC410" s="7"/>
      <c r="BD410" s="247"/>
      <c r="BE410" s="7"/>
      <c r="BF410" s="8"/>
      <c r="BG410" s="7"/>
      <c r="BH410" s="8"/>
      <c r="BJ410" s="41"/>
      <c r="BK410" s="41">
        <f t="shared" si="31"/>
        <v>0</v>
      </c>
      <c r="BL410">
        <f t="shared" si="30"/>
        <v>0</v>
      </c>
      <c r="BN410" s="39"/>
    </row>
    <row r="411" spans="1:66" x14ac:dyDescent="0.25">
      <c r="A411">
        <f t="shared" si="29"/>
        <v>358</v>
      </c>
      <c r="B411" s="6"/>
      <c r="C411" s="10"/>
      <c r="D411" s="32"/>
      <c r="E411" s="10"/>
      <c r="F411" s="32"/>
      <c r="G411" s="10"/>
      <c r="H411" s="32"/>
      <c r="I411" s="10"/>
      <c r="J411" s="32"/>
      <c r="K411" s="10"/>
      <c r="L411" s="32"/>
      <c r="M411" s="10"/>
      <c r="N411" s="32"/>
      <c r="O411" s="10"/>
      <c r="P411" s="32"/>
      <c r="Q411" s="10"/>
      <c r="R411" s="32"/>
      <c r="S411" s="10"/>
      <c r="T411" s="32"/>
      <c r="U411" s="10"/>
      <c r="V411" s="32"/>
      <c r="W411" s="10"/>
      <c r="X411" s="32"/>
      <c r="Y411" s="10"/>
      <c r="Z411" s="32"/>
      <c r="AA411" s="10"/>
      <c r="AB411" s="32"/>
      <c r="AC411" s="10"/>
      <c r="AD411" s="32"/>
      <c r="AE411" s="10"/>
      <c r="AF411" s="32"/>
      <c r="AG411" s="10"/>
      <c r="AH411" s="32"/>
      <c r="AI411" s="10"/>
      <c r="AJ411" s="32"/>
      <c r="AK411" s="10"/>
      <c r="AL411" s="32"/>
      <c r="AM411" s="10"/>
      <c r="AN411" s="32"/>
      <c r="AO411" s="10"/>
      <c r="AP411" s="242"/>
      <c r="AQ411" s="10"/>
      <c r="AR411" s="32"/>
      <c r="AS411" s="10"/>
      <c r="AT411" s="242"/>
      <c r="AU411" s="10"/>
      <c r="AV411" s="242"/>
      <c r="AW411" s="7"/>
      <c r="AX411" s="247"/>
      <c r="AY411" s="10"/>
      <c r="AZ411" s="242"/>
      <c r="BA411" s="7"/>
      <c r="BB411" s="247"/>
      <c r="BC411" s="7"/>
      <c r="BD411" s="247"/>
      <c r="BE411" s="7"/>
      <c r="BF411" s="8"/>
      <c r="BG411" s="7"/>
      <c r="BH411" s="8"/>
      <c r="BJ411" s="41"/>
      <c r="BK411" s="41">
        <f t="shared" si="31"/>
        <v>0</v>
      </c>
      <c r="BL411">
        <f t="shared" si="30"/>
        <v>0</v>
      </c>
    </row>
    <row r="412" spans="1:66" x14ac:dyDescent="0.25">
      <c r="A412">
        <f t="shared" si="29"/>
        <v>359</v>
      </c>
      <c r="B412" s="6"/>
      <c r="C412" s="10"/>
      <c r="D412" s="32"/>
      <c r="E412" s="10"/>
      <c r="F412" s="32"/>
      <c r="G412" s="10"/>
      <c r="H412" s="32"/>
      <c r="I412" s="10"/>
      <c r="J412" s="32"/>
      <c r="K412" s="94"/>
      <c r="L412" s="32"/>
      <c r="M412" s="10"/>
      <c r="N412" s="32"/>
      <c r="O412" s="10"/>
      <c r="P412" s="32"/>
      <c r="Q412" s="10"/>
      <c r="R412" s="32"/>
      <c r="S412" s="10"/>
      <c r="T412" s="32"/>
      <c r="U412" s="10"/>
      <c r="V412" s="32"/>
      <c r="W412" s="10"/>
      <c r="X412" s="32"/>
      <c r="Y412" s="10"/>
      <c r="Z412" s="32"/>
      <c r="AA412" s="10"/>
      <c r="AB412" s="32"/>
      <c r="AC412" s="10"/>
      <c r="AD412" s="32"/>
      <c r="AE412" s="10"/>
      <c r="AF412" s="32"/>
      <c r="AG412" s="10"/>
      <c r="AH412" s="32"/>
      <c r="AI412" s="10"/>
      <c r="AJ412" s="32"/>
      <c r="AK412" s="10"/>
      <c r="AL412" s="32"/>
      <c r="AM412" s="10"/>
      <c r="AN412" s="32"/>
      <c r="AO412" s="10"/>
      <c r="AP412" s="242"/>
      <c r="AQ412" s="10"/>
      <c r="AR412" s="32"/>
      <c r="AS412" s="10"/>
      <c r="AT412" s="242"/>
      <c r="AU412" s="10"/>
      <c r="AV412" s="242"/>
      <c r="AW412" s="7"/>
      <c r="AX412" s="247"/>
      <c r="AY412" s="10"/>
      <c r="AZ412" s="242"/>
      <c r="BA412" s="7"/>
      <c r="BB412" s="247"/>
      <c r="BC412" s="7"/>
      <c r="BD412" s="247"/>
      <c r="BE412" s="7"/>
      <c r="BF412" s="8"/>
      <c r="BG412" s="7"/>
      <c r="BH412" s="8"/>
      <c r="BJ412" s="41"/>
      <c r="BK412" s="41">
        <f t="shared" si="31"/>
        <v>0</v>
      </c>
      <c r="BL412">
        <f t="shared" si="30"/>
        <v>0</v>
      </c>
      <c r="BN412" s="39"/>
    </row>
    <row r="413" spans="1:66" x14ac:dyDescent="0.25">
      <c r="A413">
        <f t="shared" si="29"/>
        <v>360</v>
      </c>
      <c r="B413" s="6"/>
      <c r="C413" s="10"/>
      <c r="D413" s="32"/>
      <c r="E413" s="10"/>
      <c r="F413" s="32"/>
      <c r="G413" s="10"/>
      <c r="H413" s="32"/>
      <c r="I413" s="10"/>
      <c r="J413" s="32"/>
      <c r="K413" s="94"/>
      <c r="L413" s="32"/>
      <c r="M413" s="10"/>
      <c r="N413" s="32"/>
      <c r="O413" s="10"/>
      <c r="P413" s="32"/>
      <c r="Q413" s="10"/>
      <c r="R413" s="32"/>
      <c r="S413" s="10"/>
      <c r="T413" s="32"/>
      <c r="U413" s="94"/>
      <c r="V413" s="32"/>
      <c r="W413" s="10"/>
      <c r="X413" s="32"/>
      <c r="Y413" s="10"/>
      <c r="Z413" s="32"/>
      <c r="AA413" s="10"/>
      <c r="AB413" s="32"/>
      <c r="AC413" s="10"/>
      <c r="AD413" s="32"/>
      <c r="AE413" s="10"/>
      <c r="AF413" s="32"/>
      <c r="AG413" s="10"/>
      <c r="AH413" s="32"/>
      <c r="AI413" s="10"/>
      <c r="AJ413" s="32"/>
      <c r="AK413" s="10"/>
      <c r="AL413" s="32"/>
      <c r="AM413" s="10"/>
      <c r="AN413" s="32"/>
      <c r="AO413" s="10"/>
      <c r="AP413" s="242"/>
      <c r="AQ413" s="10"/>
      <c r="AR413" s="32"/>
      <c r="AS413" s="10"/>
      <c r="AT413" s="242"/>
      <c r="AU413" s="10"/>
      <c r="AV413" s="242"/>
      <c r="AW413" s="7"/>
      <c r="AX413" s="247"/>
      <c r="AY413" s="10"/>
      <c r="AZ413" s="242"/>
      <c r="BA413" s="7"/>
      <c r="BB413" s="247"/>
      <c r="BC413" s="7"/>
      <c r="BD413" s="247"/>
      <c r="BE413" s="7"/>
      <c r="BF413" s="8"/>
      <c r="BG413" s="7"/>
      <c r="BH413" s="8"/>
      <c r="BJ413" s="41"/>
      <c r="BK413" s="41">
        <f t="shared" si="31"/>
        <v>0</v>
      </c>
      <c r="BL413">
        <f t="shared" si="30"/>
        <v>0</v>
      </c>
      <c r="BN413" s="39"/>
    </row>
    <row r="414" spans="1:66" x14ac:dyDescent="0.25">
      <c r="A414">
        <f t="shared" si="29"/>
        <v>361</v>
      </c>
      <c r="B414" s="6"/>
      <c r="C414" s="10"/>
      <c r="D414" s="32"/>
      <c r="E414" s="10"/>
      <c r="F414" s="32"/>
      <c r="G414" s="10"/>
      <c r="H414" s="32"/>
      <c r="I414" s="10"/>
      <c r="J414" s="32"/>
      <c r="K414" s="94"/>
      <c r="L414" s="32"/>
      <c r="M414" s="10"/>
      <c r="N414" s="32"/>
      <c r="O414" s="10"/>
      <c r="P414" s="32"/>
      <c r="Q414" s="10"/>
      <c r="R414" s="32"/>
      <c r="S414" s="10"/>
      <c r="T414" s="32"/>
      <c r="U414" s="10"/>
      <c r="V414" s="32"/>
      <c r="W414" s="10"/>
      <c r="X414" s="32"/>
      <c r="Y414" s="10"/>
      <c r="Z414" s="32"/>
      <c r="AA414" s="10"/>
      <c r="AB414" s="32"/>
      <c r="AC414" s="10"/>
      <c r="AD414" s="32"/>
      <c r="AE414" s="10"/>
      <c r="AF414" s="32"/>
      <c r="AG414" s="10"/>
      <c r="AH414" s="32"/>
      <c r="AI414" s="10"/>
      <c r="AJ414" s="32"/>
      <c r="AK414" s="10"/>
      <c r="AL414" s="32"/>
      <c r="AM414" s="10"/>
      <c r="AN414" s="32"/>
      <c r="AO414" s="10"/>
      <c r="AP414" s="242"/>
      <c r="AQ414" s="10"/>
      <c r="AR414" s="32"/>
      <c r="AS414" s="10"/>
      <c r="AT414" s="242"/>
      <c r="AU414" s="10"/>
      <c r="AV414" s="242"/>
      <c r="AW414" s="7"/>
      <c r="AX414" s="247"/>
      <c r="AY414" s="10"/>
      <c r="AZ414" s="242"/>
      <c r="BA414" s="7"/>
      <c r="BB414" s="247"/>
      <c r="BC414" s="7"/>
      <c r="BD414" s="247"/>
      <c r="BE414" s="7"/>
      <c r="BF414" s="8"/>
      <c r="BG414" s="7"/>
      <c r="BH414" s="8"/>
      <c r="BJ414" s="41"/>
      <c r="BK414" s="41">
        <f t="shared" si="31"/>
        <v>0</v>
      </c>
      <c r="BL414">
        <f t="shared" si="30"/>
        <v>0</v>
      </c>
      <c r="BN414" s="39"/>
    </row>
    <row r="415" spans="1:66" x14ac:dyDescent="0.25">
      <c r="A415">
        <f t="shared" si="29"/>
        <v>362</v>
      </c>
      <c r="B415" s="6"/>
      <c r="C415" s="10"/>
      <c r="D415" s="32"/>
      <c r="E415" s="10"/>
      <c r="F415" s="32"/>
      <c r="G415" s="10"/>
      <c r="H415" s="32"/>
      <c r="I415" s="10"/>
      <c r="J415" s="32"/>
      <c r="K415" s="10"/>
      <c r="L415" s="32"/>
      <c r="M415" s="10"/>
      <c r="N415" s="32"/>
      <c r="O415" s="10"/>
      <c r="P415" s="32"/>
      <c r="Q415" s="10"/>
      <c r="R415" s="32"/>
      <c r="S415" s="10"/>
      <c r="T415" s="32"/>
      <c r="U415" s="10"/>
      <c r="V415" s="32"/>
      <c r="W415" s="10"/>
      <c r="X415" s="32"/>
      <c r="Y415" s="10"/>
      <c r="Z415" s="32"/>
      <c r="AA415" s="10"/>
      <c r="AB415" s="32"/>
      <c r="AC415" s="10"/>
      <c r="AD415" s="32"/>
      <c r="AE415" s="10"/>
      <c r="AF415" s="32"/>
      <c r="AG415" s="10"/>
      <c r="AH415" s="32"/>
      <c r="AI415" s="10"/>
      <c r="AJ415" s="32"/>
      <c r="AK415" s="10"/>
      <c r="AL415" s="32"/>
      <c r="AM415" s="10"/>
      <c r="AN415" s="32"/>
      <c r="AO415" s="10"/>
      <c r="AP415" s="242"/>
      <c r="AQ415" s="10"/>
      <c r="AR415" s="32"/>
      <c r="AS415" s="10"/>
      <c r="AT415" s="242"/>
      <c r="AU415" s="10"/>
      <c r="AV415" s="242"/>
      <c r="AW415" s="7"/>
      <c r="AX415" s="247"/>
      <c r="AY415" s="10"/>
      <c r="AZ415" s="242"/>
      <c r="BA415" s="7"/>
      <c r="BB415" s="247"/>
      <c r="BC415" s="7"/>
      <c r="BD415" s="247"/>
      <c r="BE415" s="7"/>
      <c r="BF415" s="8"/>
      <c r="BG415" s="7"/>
      <c r="BH415" s="8"/>
      <c r="BJ415" s="41"/>
      <c r="BK415" s="41">
        <f t="shared" si="31"/>
        <v>0</v>
      </c>
      <c r="BL415">
        <f t="shared" si="30"/>
        <v>0</v>
      </c>
    </row>
    <row r="416" spans="1:66" x14ac:dyDescent="0.25">
      <c r="A416">
        <f t="shared" si="29"/>
        <v>363</v>
      </c>
      <c r="B416" s="6"/>
      <c r="C416" s="10"/>
      <c r="D416" s="32"/>
      <c r="E416" s="10"/>
      <c r="F416" s="32"/>
      <c r="G416" s="10"/>
      <c r="H416" s="32"/>
      <c r="I416" s="10"/>
      <c r="J416" s="32"/>
      <c r="K416" s="10"/>
      <c r="L416" s="32"/>
      <c r="M416" s="10"/>
      <c r="N416" s="32"/>
      <c r="O416" s="10"/>
      <c r="P416" s="32"/>
      <c r="Q416" s="10"/>
      <c r="R416" s="32"/>
      <c r="S416" s="10"/>
      <c r="T416" s="32"/>
      <c r="U416" s="10"/>
      <c r="V416" s="32"/>
      <c r="W416" s="10"/>
      <c r="X416" s="32"/>
      <c r="Y416" s="10"/>
      <c r="Z416" s="32"/>
      <c r="AA416" s="10"/>
      <c r="AB416" s="32"/>
      <c r="AC416" s="10"/>
      <c r="AD416" s="32"/>
      <c r="AE416" s="10"/>
      <c r="AF416" s="32"/>
      <c r="AG416" s="10"/>
      <c r="AH416" s="32"/>
      <c r="AI416" s="10"/>
      <c r="AJ416" s="32"/>
      <c r="AK416" s="10"/>
      <c r="AL416" s="32"/>
      <c r="AM416" s="10"/>
      <c r="AN416" s="32"/>
      <c r="AO416" s="10"/>
      <c r="AP416" s="242"/>
      <c r="AQ416" s="10"/>
      <c r="AR416" s="32"/>
      <c r="AS416" s="10"/>
      <c r="AT416" s="242"/>
      <c r="AU416" s="10"/>
      <c r="AV416" s="242"/>
      <c r="AW416" s="7"/>
      <c r="AX416" s="247"/>
      <c r="AY416" s="10"/>
      <c r="AZ416" s="242"/>
      <c r="BA416" s="7"/>
      <c r="BB416" s="247"/>
      <c r="BC416" s="7"/>
      <c r="BD416" s="247"/>
      <c r="BE416" s="7"/>
      <c r="BF416" s="8"/>
      <c r="BG416" s="7"/>
      <c r="BH416" s="8"/>
      <c r="BJ416" s="41"/>
      <c r="BK416" s="41">
        <f t="shared" si="31"/>
        <v>0</v>
      </c>
      <c r="BL416">
        <f t="shared" si="30"/>
        <v>0</v>
      </c>
    </row>
    <row r="417" spans="1:66" x14ac:dyDescent="0.25">
      <c r="A417">
        <f t="shared" si="29"/>
        <v>364</v>
      </c>
      <c r="B417" s="6"/>
      <c r="C417" s="10"/>
      <c r="D417" s="32"/>
      <c r="E417" s="10"/>
      <c r="F417" s="32"/>
      <c r="G417" s="10"/>
      <c r="H417" s="32"/>
      <c r="I417" s="10"/>
      <c r="J417" s="32"/>
      <c r="K417" s="10"/>
      <c r="L417" s="32"/>
      <c r="M417" s="10"/>
      <c r="N417" s="32"/>
      <c r="O417" s="10"/>
      <c r="P417" s="32"/>
      <c r="Q417" s="10"/>
      <c r="R417" s="32"/>
      <c r="S417" s="10"/>
      <c r="T417" s="32"/>
      <c r="U417" s="10"/>
      <c r="V417" s="32"/>
      <c r="W417" s="10"/>
      <c r="X417" s="32"/>
      <c r="Y417" s="10"/>
      <c r="Z417" s="32"/>
      <c r="AA417" s="10"/>
      <c r="AB417" s="32"/>
      <c r="AC417" s="10"/>
      <c r="AD417" s="32"/>
      <c r="AE417" s="10"/>
      <c r="AF417" s="32"/>
      <c r="AG417" s="10"/>
      <c r="AH417" s="32"/>
      <c r="AI417" s="10"/>
      <c r="AJ417" s="32"/>
      <c r="AK417" s="10"/>
      <c r="AL417" s="32"/>
      <c r="AM417" s="10"/>
      <c r="AN417" s="32"/>
      <c r="AO417" s="10"/>
      <c r="AP417" s="242"/>
      <c r="AQ417" s="10"/>
      <c r="AR417" s="32"/>
      <c r="AS417" s="10"/>
      <c r="AT417" s="242"/>
      <c r="AU417" s="10"/>
      <c r="AV417" s="242"/>
      <c r="AW417" s="7"/>
      <c r="AX417" s="247"/>
      <c r="AY417" s="10"/>
      <c r="AZ417" s="242"/>
      <c r="BA417" s="7"/>
      <c r="BB417" s="247"/>
      <c r="BC417" s="7"/>
      <c r="BD417" s="247"/>
      <c r="BE417" s="7"/>
      <c r="BF417" s="8"/>
      <c r="BG417" s="7"/>
      <c r="BH417" s="8"/>
      <c r="BJ417" s="41"/>
      <c r="BK417" s="41">
        <f t="shared" si="31"/>
        <v>0</v>
      </c>
      <c r="BL417">
        <f t="shared" si="30"/>
        <v>0</v>
      </c>
    </row>
    <row r="418" spans="1:66" x14ac:dyDescent="0.25">
      <c r="A418">
        <f t="shared" si="29"/>
        <v>365</v>
      </c>
      <c r="B418" s="6"/>
      <c r="C418" s="10"/>
      <c r="D418" s="32"/>
      <c r="E418" s="10"/>
      <c r="F418" s="32"/>
      <c r="G418" s="10"/>
      <c r="H418" s="32"/>
      <c r="I418" s="10"/>
      <c r="J418" s="32"/>
      <c r="K418" s="10"/>
      <c r="L418" s="32"/>
      <c r="M418" s="10"/>
      <c r="N418" s="32"/>
      <c r="O418" s="10"/>
      <c r="P418" s="32"/>
      <c r="Q418" s="10"/>
      <c r="R418" s="32"/>
      <c r="S418" s="10"/>
      <c r="T418" s="32"/>
      <c r="U418" s="10"/>
      <c r="V418" s="32"/>
      <c r="W418" s="10"/>
      <c r="X418" s="32"/>
      <c r="Y418" s="10"/>
      <c r="Z418" s="32"/>
      <c r="AA418" s="10"/>
      <c r="AB418" s="32"/>
      <c r="AC418" s="10"/>
      <c r="AD418" s="32"/>
      <c r="AE418" s="10"/>
      <c r="AF418" s="32"/>
      <c r="AG418" s="10"/>
      <c r="AH418" s="32"/>
      <c r="AI418" s="10"/>
      <c r="AJ418" s="32"/>
      <c r="AK418" s="10"/>
      <c r="AL418" s="32"/>
      <c r="AM418" s="10"/>
      <c r="AN418" s="32"/>
      <c r="AO418" s="10"/>
      <c r="AP418" s="242"/>
      <c r="AQ418" s="10"/>
      <c r="AR418" s="32"/>
      <c r="AS418" s="10"/>
      <c r="AT418" s="242"/>
      <c r="AU418" s="10"/>
      <c r="AV418" s="242"/>
      <c r="AW418" s="7"/>
      <c r="AX418" s="247"/>
      <c r="AY418" s="10"/>
      <c r="AZ418" s="242"/>
      <c r="BA418" s="7"/>
      <c r="BB418" s="247"/>
      <c r="BC418" s="7"/>
      <c r="BD418" s="247"/>
      <c r="BE418" s="7"/>
      <c r="BF418" s="8"/>
      <c r="BG418" s="7"/>
      <c r="BH418" s="8"/>
      <c r="BJ418" s="41"/>
      <c r="BK418" s="41">
        <f t="shared" si="31"/>
        <v>0</v>
      </c>
      <c r="BL418">
        <f t="shared" si="30"/>
        <v>0</v>
      </c>
    </row>
    <row r="419" spans="1:66" x14ac:dyDescent="0.25">
      <c r="A419">
        <f t="shared" si="29"/>
        <v>366</v>
      </c>
      <c r="B419" s="6"/>
      <c r="C419" s="10"/>
      <c r="D419" s="32"/>
      <c r="E419" s="10"/>
      <c r="F419" s="32"/>
      <c r="G419" s="10"/>
      <c r="H419" s="32"/>
      <c r="I419" s="10"/>
      <c r="J419" s="32"/>
      <c r="K419" s="10"/>
      <c r="L419" s="32"/>
      <c r="M419" s="10"/>
      <c r="N419" s="32"/>
      <c r="O419" s="10"/>
      <c r="P419" s="32"/>
      <c r="Q419" s="10"/>
      <c r="R419" s="32"/>
      <c r="S419" s="10"/>
      <c r="T419" s="32"/>
      <c r="U419" s="10"/>
      <c r="V419" s="32"/>
      <c r="W419" s="10"/>
      <c r="X419" s="32"/>
      <c r="Y419" s="10"/>
      <c r="Z419" s="32"/>
      <c r="AA419" s="10"/>
      <c r="AB419" s="32"/>
      <c r="AC419" s="10"/>
      <c r="AD419" s="32"/>
      <c r="AE419" s="10"/>
      <c r="AF419" s="32"/>
      <c r="AG419" s="10"/>
      <c r="AH419" s="32"/>
      <c r="AI419" s="10"/>
      <c r="AJ419" s="32"/>
      <c r="AK419" s="10"/>
      <c r="AL419" s="32"/>
      <c r="AM419" s="10"/>
      <c r="AN419" s="32"/>
      <c r="AO419" s="10"/>
      <c r="AP419" s="242"/>
      <c r="AQ419" s="10"/>
      <c r="AR419" s="32"/>
      <c r="AS419" s="10"/>
      <c r="AT419" s="242"/>
      <c r="AU419" s="10"/>
      <c r="AV419" s="242"/>
      <c r="AW419" s="7"/>
      <c r="AX419" s="247"/>
      <c r="AY419" s="10"/>
      <c r="AZ419" s="242"/>
      <c r="BA419" s="7"/>
      <c r="BB419" s="247"/>
      <c r="BC419" s="7"/>
      <c r="BD419" s="247"/>
      <c r="BE419" s="7"/>
      <c r="BF419" s="8"/>
      <c r="BG419" s="7"/>
      <c r="BH419" s="8"/>
      <c r="BJ419" s="41"/>
      <c r="BK419" s="41">
        <f t="shared" si="31"/>
        <v>0</v>
      </c>
      <c r="BL419">
        <f t="shared" si="30"/>
        <v>0</v>
      </c>
    </row>
    <row r="420" spans="1:66" x14ac:dyDescent="0.25">
      <c r="A420">
        <f t="shared" si="29"/>
        <v>367</v>
      </c>
      <c r="B420" s="6"/>
      <c r="C420" s="10"/>
      <c r="D420" s="32"/>
      <c r="E420" s="10"/>
      <c r="F420" s="32"/>
      <c r="G420" s="10"/>
      <c r="H420" s="32"/>
      <c r="I420" s="10"/>
      <c r="J420" s="32"/>
      <c r="K420" s="94"/>
      <c r="L420" s="32"/>
      <c r="M420" s="10"/>
      <c r="N420" s="32"/>
      <c r="O420" s="10"/>
      <c r="P420" s="32"/>
      <c r="Q420" s="10"/>
      <c r="R420" s="32"/>
      <c r="S420" s="10"/>
      <c r="T420" s="32"/>
      <c r="U420" s="10"/>
      <c r="V420" s="32"/>
      <c r="W420" s="10"/>
      <c r="X420" s="32"/>
      <c r="Y420" s="10"/>
      <c r="Z420" s="32"/>
      <c r="AA420" s="10"/>
      <c r="AB420" s="32"/>
      <c r="AC420" s="10"/>
      <c r="AD420" s="32"/>
      <c r="AE420" s="10"/>
      <c r="AF420" s="32"/>
      <c r="AG420" s="10"/>
      <c r="AH420" s="32"/>
      <c r="AI420" s="10"/>
      <c r="AJ420" s="32"/>
      <c r="AK420" s="10"/>
      <c r="AL420" s="32"/>
      <c r="AM420" s="10"/>
      <c r="AN420" s="32"/>
      <c r="AO420" s="10"/>
      <c r="AP420" s="242"/>
      <c r="AQ420" s="10"/>
      <c r="AR420" s="32"/>
      <c r="AS420" s="10"/>
      <c r="AT420" s="242"/>
      <c r="AU420" s="10"/>
      <c r="AV420" s="242"/>
      <c r="AW420" s="7"/>
      <c r="AX420" s="247"/>
      <c r="AY420" s="10"/>
      <c r="AZ420" s="242"/>
      <c r="BA420" s="7"/>
      <c r="BB420" s="247"/>
      <c r="BC420" s="7"/>
      <c r="BD420" s="247"/>
      <c r="BE420" s="7"/>
      <c r="BF420" s="8"/>
      <c r="BG420" s="7"/>
      <c r="BH420" s="8"/>
      <c r="BJ420" s="41"/>
      <c r="BK420" s="41">
        <f t="shared" si="31"/>
        <v>0</v>
      </c>
      <c r="BL420">
        <f t="shared" si="30"/>
        <v>0</v>
      </c>
      <c r="BN420" s="39"/>
    </row>
    <row r="421" spans="1:66" x14ac:dyDescent="0.25">
      <c r="A421">
        <f t="shared" si="29"/>
        <v>368</v>
      </c>
      <c r="B421" s="6"/>
      <c r="C421" s="10"/>
      <c r="D421" s="32"/>
      <c r="E421" s="10"/>
      <c r="F421" s="32"/>
      <c r="G421" s="10"/>
      <c r="H421" s="32"/>
      <c r="I421" s="10"/>
      <c r="J421" s="32"/>
      <c r="K421" s="10"/>
      <c r="L421" s="32"/>
      <c r="M421" s="10"/>
      <c r="N421" s="32"/>
      <c r="O421" s="10"/>
      <c r="P421" s="32"/>
      <c r="Q421" s="10"/>
      <c r="R421" s="32"/>
      <c r="S421" s="10"/>
      <c r="T421" s="32"/>
      <c r="U421" s="10"/>
      <c r="V421" s="32"/>
      <c r="W421" s="10"/>
      <c r="X421" s="32"/>
      <c r="Y421" s="10"/>
      <c r="Z421" s="32"/>
      <c r="AA421" s="10"/>
      <c r="AB421" s="32"/>
      <c r="AC421" s="10"/>
      <c r="AD421" s="32"/>
      <c r="AE421" s="10"/>
      <c r="AF421" s="32"/>
      <c r="AG421" s="10"/>
      <c r="AH421" s="32"/>
      <c r="AI421" s="10"/>
      <c r="AJ421" s="32"/>
      <c r="AK421" s="10"/>
      <c r="AL421" s="32"/>
      <c r="AM421" s="10"/>
      <c r="AN421" s="32"/>
      <c r="AO421" s="10"/>
      <c r="AP421" s="242"/>
      <c r="AQ421" s="10"/>
      <c r="AR421" s="32"/>
      <c r="AS421" s="10"/>
      <c r="AT421" s="242"/>
      <c r="AU421" s="10"/>
      <c r="AV421" s="242"/>
      <c r="AW421" s="7"/>
      <c r="AX421" s="247"/>
      <c r="AY421" s="10"/>
      <c r="AZ421" s="242"/>
      <c r="BA421" s="7"/>
      <c r="BB421" s="247"/>
      <c r="BC421" s="7"/>
      <c r="BD421" s="247"/>
      <c r="BE421" s="7"/>
      <c r="BF421" s="8"/>
      <c r="BG421" s="7"/>
      <c r="BH421" s="8"/>
      <c r="BJ421" s="41"/>
      <c r="BK421" s="41">
        <f t="shared" si="31"/>
        <v>0</v>
      </c>
      <c r="BL421">
        <f t="shared" si="30"/>
        <v>0</v>
      </c>
    </row>
    <row r="422" spans="1:66" x14ac:dyDescent="0.25">
      <c r="A422">
        <f t="shared" si="29"/>
        <v>369</v>
      </c>
      <c r="B422" s="6"/>
      <c r="C422" s="10"/>
      <c r="D422" s="32"/>
      <c r="E422" s="10"/>
      <c r="F422" s="32"/>
      <c r="G422" s="10"/>
      <c r="H422" s="32"/>
      <c r="I422" s="10"/>
      <c r="J422" s="32"/>
      <c r="K422" s="10"/>
      <c r="L422" s="32"/>
      <c r="M422" s="10"/>
      <c r="N422" s="32"/>
      <c r="O422" s="10"/>
      <c r="P422" s="32"/>
      <c r="Q422" s="10"/>
      <c r="R422" s="32"/>
      <c r="S422" s="10"/>
      <c r="T422" s="32"/>
      <c r="U422" s="10"/>
      <c r="V422" s="32"/>
      <c r="W422" s="10"/>
      <c r="X422" s="32"/>
      <c r="Y422" s="10"/>
      <c r="Z422" s="32"/>
      <c r="AA422" s="10"/>
      <c r="AB422" s="32"/>
      <c r="AC422" s="10"/>
      <c r="AD422" s="32"/>
      <c r="AE422" s="10"/>
      <c r="AF422" s="32"/>
      <c r="AG422" s="10"/>
      <c r="AH422" s="32"/>
      <c r="AI422" s="10"/>
      <c r="AJ422" s="32"/>
      <c r="AK422" s="10"/>
      <c r="AL422" s="32"/>
      <c r="AM422" s="10"/>
      <c r="AN422" s="32"/>
      <c r="AO422" s="10"/>
      <c r="AP422" s="242"/>
      <c r="AQ422" s="10"/>
      <c r="AR422" s="32"/>
      <c r="AS422" s="10"/>
      <c r="AT422" s="242"/>
      <c r="AU422" s="10"/>
      <c r="AV422" s="242"/>
      <c r="AW422" s="7"/>
      <c r="AX422" s="247"/>
      <c r="AY422" s="10"/>
      <c r="AZ422" s="242"/>
      <c r="BA422" s="7"/>
      <c r="BB422" s="247"/>
      <c r="BC422" s="7"/>
      <c r="BD422" s="247"/>
      <c r="BE422" s="7"/>
      <c r="BF422" s="8"/>
      <c r="BG422" s="7"/>
      <c r="BH422" s="8"/>
      <c r="BJ422" s="41"/>
      <c r="BK422" s="41">
        <f t="shared" si="31"/>
        <v>0</v>
      </c>
      <c r="BL422">
        <f t="shared" si="30"/>
        <v>0</v>
      </c>
    </row>
    <row r="423" spans="1:66" x14ac:dyDescent="0.25">
      <c r="A423">
        <f t="shared" si="29"/>
        <v>370</v>
      </c>
      <c r="B423" s="6"/>
      <c r="C423" s="10"/>
      <c r="D423" s="32"/>
      <c r="E423" s="10"/>
      <c r="F423" s="32"/>
      <c r="G423" s="10"/>
      <c r="H423" s="32"/>
      <c r="I423" s="10"/>
      <c r="J423" s="32"/>
      <c r="K423" s="94"/>
      <c r="L423" s="32"/>
      <c r="M423" s="10"/>
      <c r="N423" s="32"/>
      <c r="O423" s="10"/>
      <c r="P423" s="32"/>
      <c r="Q423" s="10"/>
      <c r="R423" s="32"/>
      <c r="S423" s="10"/>
      <c r="T423" s="32"/>
      <c r="U423" s="10"/>
      <c r="V423" s="32"/>
      <c r="W423" s="10"/>
      <c r="X423" s="32"/>
      <c r="Y423" s="10"/>
      <c r="Z423" s="32"/>
      <c r="AA423" s="10"/>
      <c r="AB423" s="32"/>
      <c r="AC423" s="10"/>
      <c r="AD423" s="32"/>
      <c r="AE423" s="10"/>
      <c r="AF423" s="32"/>
      <c r="AG423" s="94"/>
      <c r="AH423" s="32"/>
      <c r="AI423" s="10"/>
      <c r="AJ423" s="32"/>
      <c r="AK423" s="10"/>
      <c r="AL423" s="32"/>
      <c r="AM423" s="10"/>
      <c r="AN423" s="32"/>
      <c r="AO423" s="10"/>
      <c r="AP423" s="242"/>
      <c r="AQ423" s="10"/>
      <c r="AR423" s="32"/>
      <c r="AS423" s="10"/>
      <c r="AT423" s="242"/>
      <c r="AU423" s="10"/>
      <c r="AV423" s="242"/>
      <c r="AW423" s="10"/>
      <c r="AX423" s="245"/>
      <c r="AY423" s="10"/>
      <c r="AZ423" s="242"/>
      <c r="BA423" s="10"/>
      <c r="BB423" s="245"/>
      <c r="BC423" s="10"/>
      <c r="BD423" s="245"/>
      <c r="BE423" s="94"/>
      <c r="BF423" s="32"/>
      <c r="BG423" s="94"/>
      <c r="BH423" s="32"/>
      <c r="BJ423" s="41"/>
      <c r="BK423" s="41">
        <f t="shared" si="31"/>
        <v>0</v>
      </c>
      <c r="BL423">
        <f t="shared" si="30"/>
        <v>0</v>
      </c>
      <c r="BN423" s="39"/>
    </row>
    <row r="424" spans="1:66" x14ac:dyDescent="0.25">
      <c r="A424">
        <f t="shared" si="29"/>
        <v>371</v>
      </c>
      <c r="B424" s="6"/>
      <c r="C424" s="10"/>
      <c r="D424" s="32"/>
      <c r="E424" s="10"/>
      <c r="F424" s="32"/>
      <c r="G424" s="10"/>
      <c r="H424" s="32"/>
      <c r="I424" s="10"/>
      <c r="J424" s="32"/>
      <c r="K424" s="94"/>
      <c r="L424" s="32"/>
      <c r="M424" s="10"/>
      <c r="N424" s="32"/>
      <c r="O424" s="10"/>
      <c r="P424" s="32"/>
      <c r="Q424" s="10"/>
      <c r="R424" s="32"/>
      <c r="S424" s="10"/>
      <c r="T424" s="32"/>
      <c r="U424" s="10"/>
      <c r="V424" s="32"/>
      <c r="W424" s="10"/>
      <c r="X424" s="32"/>
      <c r="Y424" s="10"/>
      <c r="Z424" s="32"/>
      <c r="AA424" s="10"/>
      <c r="AB424" s="32"/>
      <c r="AC424" s="10"/>
      <c r="AD424" s="32"/>
      <c r="AE424" s="10"/>
      <c r="AF424" s="32"/>
      <c r="AG424" s="10"/>
      <c r="AH424" s="32"/>
      <c r="AI424" s="10"/>
      <c r="AJ424" s="32"/>
      <c r="AK424" s="10"/>
      <c r="AL424" s="32"/>
      <c r="AM424" s="10"/>
      <c r="AN424" s="32"/>
      <c r="AO424" s="10"/>
      <c r="AP424" s="242"/>
      <c r="AQ424" s="10"/>
      <c r="AR424" s="32"/>
      <c r="AS424" s="10"/>
      <c r="AT424" s="242"/>
      <c r="AU424" s="10"/>
      <c r="AV424" s="242"/>
      <c r="AW424" s="7"/>
      <c r="AX424" s="247"/>
      <c r="AY424" s="10"/>
      <c r="AZ424" s="242"/>
      <c r="BA424" s="7"/>
      <c r="BB424" s="247"/>
      <c r="BC424" s="7"/>
      <c r="BD424" s="247"/>
      <c r="BE424" s="7"/>
      <c r="BF424" s="8"/>
      <c r="BG424" s="7"/>
      <c r="BH424" s="8"/>
      <c r="BJ424" s="41"/>
      <c r="BK424" s="41">
        <f t="shared" si="31"/>
        <v>0</v>
      </c>
      <c r="BL424">
        <f t="shared" si="30"/>
        <v>0</v>
      </c>
      <c r="BN424" s="39"/>
    </row>
    <row r="425" spans="1:66" x14ac:dyDescent="0.25">
      <c r="A425">
        <f t="shared" si="29"/>
        <v>372</v>
      </c>
      <c r="B425" s="6"/>
      <c r="C425" s="10"/>
      <c r="D425" s="32"/>
      <c r="E425" s="10"/>
      <c r="F425" s="32"/>
      <c r="G425" s="10"/>
      <c r="H425" s="32"/>
      <c r="I425" s="10"/>
      <c r="J425" s="32"/>
      <c r="K425" s="10"/>
      <c r="L425" s="32"/>
      <c r="M425" s="10"/>
      <c r="N425" s="32"/>
      <c r="O425" s="10"/>
      <c r="P425" s="32"/>
      <c r="Q425" s="10"/>
      <c r="R425" s="32"/>
      <c r="S425" s="10"/>
      <c r="T425" s="32"/>
      <c r="U425" s="10"/>
      <c r="V425" s="32"/>
      <c r="W425" s="10"/>
      <c r="X425" s="32"/>
      <c r="Y425" s="10"/>
      <c r="Z425" s="32"/>
      <c r="AA425" s="10"/>
      <c r="AB425" s="32"/>
      <c r="AC425" s="10"/>
      <c r="AD425" s="32"/>
      <c r="AE425" s="10"/>
      <c r="AF425" s="32"/>
      <c r="AG425" s="10"/>
      <c r="AH425" s="32"/>
      <c r="AI425" s="10"/>
      <c r="AJ425" s="32"/>
      <c r="AK425" s="10"/>
      <c r="AL425" s="32"/>
      <c r="AM425" s="10"/>
      <c r="AN425" s="32"/>
      <c r="AO425" s="10"/>
      <c r="AP425" s="242"/>
      <c r="AQ425" s="10"/>
      <c r="AR425" s="32"/>
      <c r="AS425" s="10"/>
      <c r="AT425" s="242"/>
      <c r="AU425" s="10"/>
      <c r="AV425" s="242"/>
      <c r="AW425" s="7"/>
      <c r="AX425" s="247"/>
      <c r="AY425" s="10"/>
      <c r="AZ425" s="242"/>
      <c r="BA425" s="7"/>
      <c r="BB425" s="247"/>
      <c r="BC425" s="7"/>
      <c r="BD425" s="247"/>
      <c r="BE425" s="7"/>
      <c r="BF425" s="8"/>
      <c r="BG425" s="7"/>
      <c r="BH425" s="8"/>
      <c r="BJ425" s="41"/>
      <c r="BK425" s="41">
        <f t="shared" si="31"/>
        <v>0</v>
      </c>
      <c r="BL425">
        <f t="shared" si="30"/>
        <v>0</v>
      </c>
    </row>
    <row r="426" spans="1:66" x14ac:dyDescent="0.25">
      <c r="A426">
        <f t="shared" si="29"/>
        <v>373</v>
      </c>
      <c r="B426" s="6"/>
      <c r="C426" s="10"/>
      <c r="D426" s="32"/>
      <c r="E426" s="10"/>
      <c r="F426" s="32"/>
      <c r="G426" s="10"/>
      <c r="H426" s="32"/>
      <c r="I426" s="10"/>
      <c r="J426" s="32"/>
      <c r="K426" s="94"/>
      <c r="L426" s="32"/>
      <c r="M426" s="10"/>
      <c r="N426" s="32"/>
      <c r="O426" s="10"/>
      <c r="P426" s="32"/>
      <c r="Q426" s="10"/>
      <c r="R426" s="32"/>
      <c r="S426" s="10"/>
      <c r="T426" s="32"/>
      <c r="U426" s="10"/>
      <c r="V426" s="32"/>
      <c r="W426" s="10"/>
      <c r="X426" s="32"/>
      <c r="Y426" s="10"/>
      <c r="Z426" s="32"/>
      <c r="AA426" s="10"/>
      <c r="AB426" s="32"/>
      <c r="AC426" s="10"/>
      <c r="AD426" s="32"/>
      <c r="AE426" s="10"/>
      <c r="AF426" s="32"/>
      <c r="AG426" s="10"/>
      <c r="AH426" s="32"/>
      <c r="AI426" s="10"/>
      <c r="AJ426" s="32"/>
      <c r="AK426" s="10"/>
      <c r="AL426" s="32"/>
      <c r="AM426" s="10"/>
      <c r="AN426" s="32"/>
      <c r="AO426" s="10"/>
      <c r="AP426" s="242"/>
      <c r="AQ426" s="10"/>
      <c r="AR426" s="32"/>
      <c r="AS426" s="10"/>
      <c r="AT426" s="242"/>
      <c r="AU426" s="10"/>
      <c r="AV426" s="242"/>
      <c r="AW426" s="7"/>
      <c r="AX426" s="247"/>
      <c r="AY426" s="10"/>
      <c r="AZ426" s="242"/>
      <c r="BA426" s="7"/>
      <c r="BB426" s="247"/>
      <c r="BC426" s="7"/>
      <c r="BD426" s="247"/>
      <c r="BE426" s="7"/>
      <c r="BF426" s="8"/>
      <c r="BG426" s="7"/>
      <c r="BH426" s="8"/>
      <c r="BJ426" s="41"/>
      <c r="BK426" s="41">
        <f t="shared" si="31"/>
        <v>0</v>
      </c>
      <c r="BL426">
        <f t="shared" si="30"/>
        <v>0</v>
      </c>
      <c r="BN426" s="39"/>
    </row>
    <row r="427" spans="1:66" x14ac:dyDescent="0.25">
      <c r="A427">
        <f t="shared" si="29"/>
        <v>374</v>
      </c>
      <c r="B427" s="6"/>
      <c r="C427" s="10"/>
      <c r="D427" s="32"/>
      <c r="E427" s="10"/>
      <c r="F427" s="32"/>
      <c r="G427" s="10"/>
      <c r="H427" s="32"/>
      <c r="I427" s="10"/>
      <c r="J427" s="32"/>
      <c r="K427" s="10"/>
      <c r="L427" s="32"/>
      <c r="M427" s="10"/>
      <c r="N427" s="32"/>
      <c r="O427" s="10"/>
      <c r="P427" s="32"/>
      <c r="Q427" s="10"/>
      <c r="R427" s="32"/>
      <c r="S427" s="10"/>
      <c r="T427" s="32"/>
      <c r="U427" s="10"/>
      <c r="V427" s="32"/>
      <c r="W427" s="10"/>
      <c r="X427" s="32"/>
      <c r="Y427" s="10"/>
      <c r="Z427" s="32"/>
      <c r="AA427" s="10"/>
      <c r="AB427" s="32"/>
      <c r="AC427" s="10"/>
      <c r="AD427" s="32"/>
      <c r="AE427" s="10"/>
      <c r="AF427" s="32"/>
      <c r="AG427" s="10"/>
      <c r="AH427" s="32"/>
      <c r="AI427" s="10"/>
      <c r="AJ427" s="32"/>
      <c r="AK427" s="10"/>
      <c r="AL427" s="32"/>
      <c r="AM427" s="10"/>
      <c r="AN427" s="32"/>
      <c r="AO427" s="10"/>
      <c r="AP427" s="242"/>
      <c r="AQ427" s="10"/>
      <c r="AR427" s="32"/>
      <c r="AS427" s="10"/>
      <c r="AT427" s="242"/>
      <c r="AU427" s="10"/>
      <c r="AV427" s="242"/>
      <c r="AW427" s="7"/>
      <c r="AX427" s="247"/>
      <c r="AY427" s="10"/>
      <c r="AZ427" s="242"/>
      <c r="BA427" s="7"/>
      <c r="BB427" s="247"/>
      <c r="BC427" s="7"/>
      <c r="BD427" s="247"/>
      <c r="BE427" s="7"/>
      <c r="BF427" s="8"/>
      <c r="BG427" s="7"/>
      <c r="BH427" s="8"/>
      <c r="BJ427" s="41"/>
      <c r="BK427" s="41">
        <f t="shared" si="31"/>
        <v>0</v>
      </c>
      <c r="BL427">
        <f t="shared" si="30"/>
        <v>0</v>
      </c>
    </row>
    <row r="428" spans="1:66" x14ac:dyDescent="0.25">
      <c r="A428">
        <f t="shared" si="29"/>
        <v>375</v>
      </c>
      <c r="B428" s="6"/>
      <c r="C428" s="10"/>
      <c r="D428" s="32"/>
      <c r="E428" s="10"/>
      <c r="F428" s="32"/>
      <c r="G428" s="10"/>
      <c r="H428" s="32"/>
      <c r="I428" s="10"/>
      <c r="J428" s="32"/>
      <c r="K428" s="10"/>
      <c r="L428" s="32"/>
      <c r="M428" s="10"/>
      <c r="N428" s="32"/>
      <c r="O428" s="10"/>
      <c r="P428" s="32"/>
      <c r="Q428" s="10"/>
      <c r="R428" s="32"/>
      <c r="S428" s="10"/>
      <c r="T428" s="32"/>
      <c r="U428" s="10"/>
      <c r="V428" s="32"/>
      <c r="W428" s="10"/>
      <c r="X428" s="32"/>
      <c r="Y428" s="10"/>
      <c r="Z428" s="32"/>
      <c r="AA428" s="10"/>
      <c r="AB428" s="32"/>
      <c r="AC428" s="10"/>
      <c r="AD428" s="32"/>
      <c r="AE428" s="10"/>
      <c r="AF428" s="32"/>
      <c r="AG428" s="10"/>
      <c r="AH428" s="32"/>
      <c r="AI428" s="10"/>
      <c r="AJ428" s="32"/>
      <c r="AK428" s="10"/>
      <c r="AL428" s="32"/>
      <c r="AM428" s="10"/>
      <c r="AN428" s="32"/>
      <c r="AO428" s="10"/>
      <c r="AP428" s="242"/>
      <c r="AQ428" s="10"/>
      <c r="AR428" s="32"/>
      <c r="AS428" s="10"/>
      <c r="AT428" s="242"/>
      <c r="AU428" s="10"/>
      <c r="AV428" s="242"/>
      <c r="AW428" s="7"/>
      <c r="AX428" s="247"/>
      <c r="AY428" s="10"/>
      <c r="AZ428" s="242"/>
      <c r="BA428" s="7"/>
      <c r="BB428" s="247"/>
      <c r="BC428" s="7"/>
      <c r="BD428" s="247"/>
      <c r="BE428" s="7"/>
      <c r="BF428" s="8"/>
      <c r="BG428" s="7"/>
      <c r="BH428" s="8"/>
      <c r="BJ428" s="41"/>
      <c r="BK428" s="41">
        <f t="shared" si="31"/>
        <v>0</v>
      </c>
      <c r="BL428">
        <f t="shared" si="30"/>
        <v>0</v>
      </c>
    </row>
    <row r="429" spans="1:66" x14ac:dyDescent="0.25">
      <c r="A429">
        <f t="shared" si="29"/>
        <v>376</v>
      </c>
      <c r="B429" s="6"/>
      <c r="C429" s="10"/>
      <c r="D429" s="32"/>
      <c r="E429" s="10"/>
      <c r="F429" s="32"/>
      <c r="G429" s="10"/>
      <c r="H429" s="32"/>
      <c r="I429" s="10"/>
      <c r="J429" s="32"/>
      <c r="K429" s="10"/>
      <c r="L429" s="32"/>
      <c r="M429" s="10"/>
      <c r="N429" s="32"/>
      <c r="O429" s="10"/>
      <c r="P429" s="32"/>
      <c r="Q429" s="10"/>
      <c r="R429" s="32"/>
      <c r="S429" s="10"/>
      <c r="T429" s="32"/>
      <c r="U429" s="10"/>
      <c r="V429" s="32"/>
      <c r="W429" s="10"/>
      <c r="X429" s="32"/>
      <c r="Y429" s="10"/>
      <c r="Z429" s="32"/>
      <c r="AA429" s="10"/>
      <c r="AB429" s="32"/>
      <c r="AC429" s="10"/>
      <c r="AD429" s="32"/>
      <c r="AE429" s="10"/>
      <c r="AF429" s="32"/>
      <c r="AG429" s="10"/>
      <c r="AH429" s="32"/>
      <c r="AI429" s="10"/>
      <c r="AJ429" s="32"/>
      <c r="AK429" s="10"/>
      <c r="AL429" s="32"/>
      <c r="AM429" s="10"/>
      <c r="AN429" s="32"/>
      <c r="AO429" s="10"/>
      <c r="AP429" s="242"/>
      <c r="AQ429" s="10"/>
      <c r="AR429" s="32"/>
      <c r="AS429" s="10"/>
      <c r="AT429" s="242"/>
      <c r="AU429" s="10"/>
      <c r="AV429" s="242"/>
      <c r="AW429" s="7"/>
      <c r="AX429" s="247"/>
      <c r="AY429" s="10"/>
      <c r="AZ429" s="242"/>
      <c r="BA429" s="7"/>
      <c r="BB429" s="247"/>
      <c r="BC429" s="7"/>
      <c r="BD429" s="247"/>
      <c r="BE429" s="7"/>
      <c r="BF429" s="8"/>
      <c r="BG429" s="7"/>
      <c r="BH429" s="8"/>
      <c r="BJ429" s="41"/>
      <c r="BK429" s="41">
        <f t="shared" si="31"/>
        <v>0</v>
      </c>
      <c r="BL429">
        <f t="shared" si="30"/>
        <v>0</v>
      </c>
    </row>
    <row r="430" spans="1:66" x14ac:dyDescent="0.25">
      <c r="A430">
        <f t="shared" si="29"/>
        <v>377</v>
      </c>
      <c r="B430" s="6"/>
      <c r="C430" s="10"/>
      <c r="D430" s="32"/>
      <c r="E430" s="10"/>
      <c r="F430" s="32"/>
      <c r="G430" s="10"/>
      <c r="H430" s="32"/>
      <c r="I430" s="10"/>
      <c r="J430" s="32"/>
      <c r="K430" s="10"/>
      <c r="L430" s="32"/>
      <c r="M430" s="10"/>
      <c r="N430" s="32"/>
      <c r="O430" s="10"/>
      <c r="P430" s="32"/>
      <c r="Q430" s="10"/>
      <c r="R430" s="32"/>
      <c r="S430" s="10"/>
      <c r="T430" s="32"/>
      <c r="U430" s="10"/>
      <c r="V430" s="32"/>
      <c r="W430" s="10"/>
      <c r="X430" s="32"/>
      <c r="Y430" s="10"/>
      <c r="Z430" s="32"/>
      <c r="AA430" s="10"/>
      <c r="AB430" s="32"/>
      <c r="AC430" s="10"/>
      <c r="AD430" s="32"/>
      <c r="AE430" s="10"/>
      <c r="AF430" s="32"/>
      <c r="AG430" s="10"/>
      <c r="AH430" s="32"/>
      <c r="AI430" s="10"/>
      <c r="AJ430" s="32"/>
      <c r="AK430" s="10"/>
      <c r="AL430" s="32"/>
      <c r="AM430" s="10"/>
      <c r="AN430" s="32"/>
      <c r="AO430" s="10"/>
      <c r="AP430" s="242"/>
      <c r="AQ430" s="10"/>
      <c r="AR430" s="32"/>
      <c r="AS430" s="10"/>
      <c r="AT430" s="242"/>
      <c r="AU430" s="10"/>
      <c r="AV430" s="242"/>
      <c r="AW430" s="7"/>
      <c r="AX430" s="247"/>
      <c r="AY430" s="10"/>
      <c r="AZ430" s="242"/>
      <c r="BA430" s="7"/>
      <c r="BB430" s="247"/>
      <c r="BC430" s="7"/>
      <c r="BD430" s="247"/>
      <c r="BE430" s="7"/>
      <c r="BF430" s="8"/>
      <c r="BG430" s="7"/>
      <c r="BH430" s="8"/>
      <c r="BJ430" s="41"/>
      <c r="BK430" s="41">
        <f t="shared" si="31"/>
        <v>0</v>
      </c>
      <c r="BL430">
        <f t="shared" si="30"/>
        <v>0</v>
      </c>
    </row>
    <row r="431" spans="1:66" x14ac:dyDescent="0.25">
      <c r="A431">
        <f t="shared" si="29"/>
        <v>378</v>
      </c>
      <c r="B431" s="6"/>
      <c r="C431" s="10"/>
      <c r="D431" s="32"/>
      <c r="E431" s="10"/>
      <c r="F431" s="32"/>
      <c r="G431" s="10"/>
      <c r="H431" s="32"/>
      <c r="I431" s="10"/>
      <c r="J431" s="32"/>
      <c r="K431" s="10"/>
      <c r="L431" s="32"/>
      <c r="M431" s="10"/>
      <c r="N431" s="32"/>
      <c r="O431" s="10"/>
      <c r="P431" s="32"/>
      <c r="Q431" s="10"/>
      <c r="R431" s="32"/>
      <c r="S431" s="10"/>
      <c r="T431" s="32"/>
      <c r="U431" s="10"/>
      <c r="V431" s="32"/>
      <c r="W431" s="10"/>
      <c r="X431" s="32"/>
      <c r="Y431" s="10"/>
      <c r="Z431" s="32"/>
      <c r="AA431" s="10"/>
      <c r="AB431" s="32"/>
      <c r="AC431" s="10"/>
      <c r="AD431" s="32"/>
      <c r="AE431" s="10"/>
      <c r="AF431" s="32"/>
      <c r="AG431" s="10"/>
      <c r="AH431" s="32"/>
      <c r="AI431" s="10"/>
      <c r="AJ431" s="32"/>
      <c r="AK431" s="10"/>
      <c r="AL431" s="32"/>
      <c r="AM431" s="10"/>
      <c r="AN431" s="32"/>
      <c r="AO431" s="10"/>
      <c r="AP431" s="242"/>
      <c r="AQ431" s="10"/>
      <c r="AR431" s="32"/>
      <c r="AS431" s="10"/>
      <c r="AT431" s="242"/>
      <c r="AU431" s="10"/>
      <c r="AV431" s="242"/>
      <c r="AW431" s="7"/>
      <c r="AX431" s="247"/>
      <c r="AY431" s="10"/>
      <c r="AZ431" s="242"/>
      <c r="BA431" s="7"/>
      <c r="BB431" s="247"/>
      <c r="BC431" s="7"/>
      <c r="BD431" s="247"/>
      <c r="BE431" s="7"/>
      <c r="BF431" s="8"/>
      <c r="BG431" s="7"/>
      <c r="BH431" s="8"/>
      <c r="BJ431" s="41"/>
      <c r="BK431" s="41">
        <f t="shared" si="31"/>
        <v>0</v>
      </c>
      <c r="BL431">
        <f t="shared" si="30"/>
        <v>0</v>
      </c>
    </row>
    <row r="432" spans="1:66" x14ac:dyDescent="0.25">
      <c r="A432">
        <f t="shared" si="29"/>
        <v>379</v>
      </c>
      <c r="B432" s="6"/>
      <c r="C432" s="10"/>
      <c r="D432" s="32"/>
      <c r="E432" s="10"/>
      <c r="F432" s="32"/>
      <c r="G432" s="10"/>
      <c r="H432" s="32"/>
      <c r="I432" s="10"/>
      <c r="J432" s="32"/>
      <c r="K432" s="94"/>
      <c r="L432" s="32"/>
      <c r="M432" s="10"/>
      <c r="N432" s="32"/>
      <c r="O432" s="10"/>
      <c r="P432" s="32"/>
      <c r="Q432" s="10"/>
      <c r="R432" s="32"/>
      <c r="S432" s="10"/>
      <c r="T432" s="32"/>
      <c r="U432" s="10"/>
      <c r="V432" s="32"/>
      <c r="W432" s="10"/>
      <c r="X432" s="32"/>
      <c r="Y432" s="10"/>
      <c r="Z432" s="32"/>
      <c r="AA432" s="10"/>
      <c r="AB432" s="32"/>
      <c r="AC432" s="10"/>
      <c r="AD432" s="32"/>
      <c r="AE432" s="10"/>
      <c r="AF432" s="32"/>
      <c r="AG432" s="10"/>
      <c r="AH432" s="32"/>
      <c r="AI432" s="10"/>
      <c r="AJ432" s="32"/>
      <c r="AK432" s="10"/>
      <c r="AL432" s="32"/>
      <c r="AM432" s="10"/>
      <c r="AN432" s="32"/>
      <c r="AO432" s="10"/>
      <c r="AP432" s="242"/>
      <c r="AQ432" s="10"/>
      <c r="AR432" s="32"/>
      <c r="AS432" s="10"/>
      <c r="AT432" s="242"/>
      <c r="AU432" s="10"/>
      <c r="AV432" s="242"/>
      <c r="AW432" s="7"/>
      <c r="AX432" s="247"/>
      <c r="AY432" s="10"/>
      <c r="AZ432" s="242"/>
      <c r="BA432" s="7"/>
      <c r="BB432" s="247"/>
      <c r="BC432" s="7"/>
      <c r="BD432" s="247"/>
      <c r="BE432" s="7"/>
      <c r="BF432" s="8"/>
      <c r="BG432" s="7"/>
      <c r="BH432" s="8"/>
      <c r="BJ432" s="41"/>
      <c r="BK432" s="41">
        <f t="shared" si="31"/>
        <v>0</v>
      </c>
      <c r="BL432">
        <f t="shared" si="30"/>
        <v>0</v>
      </c>
      <c r="BN432" s="39"/>
    </row>
    <row r="433" spans="1:66" x14ac:dyDescent="0.25">
      <c r="A433">
        <f t="shared" si="29"/>
        <v>380</v>
      </c>
      <c r="B433" s="6"/>
      <c r="C433" s="10"/>
      <c r="D433" s="32"/>
      <c r="E433" s="10"/>
      <c r="F433" s="32"/>
      <c r="G433" s="10"/>
      <c r="H433" s="32"/>
      <c r="I433" s="10"/>
      <c r="J433" s="32"/>
      <c r="K433" s="94"/>
      <c r="L433" s="32"/>
      <c r="M433" s="10"/>
      <c r="N433" s="32"/>
      <c r="O433" s="10"/>
      <c r="P433" s="32"/>
      <c r="Q433" s="10"/>
      <c r="R433" s="32"/>
      <c r="S433" s="10"/>
      <c r="T433" s="32"/>
      <c r="U433" s="10"/>
      <c r="V433" s="32"/>
      <c r="W433" s="10"/>
      <c r="X433" s="32"/>
      <c r="Y433" s="10"/>
      <c r="Z433" s="32"/>
      <c r="AA433" s="10"/>
      <c r="AB433" s="32"/>
      <c r="AC433" s="10"/>
      <c r="AD433" s="32"/>
      <c r="AE433" s="10"/>
      <c r="AF433" s="32"/>
      <c r="AG433" s="10"/>
      <c r="AH433" s="32"/>
      <c r="AI433" s="10"/>
      <c r="AJ433" s="32"/>
      <c r="AK433" s="10"/>
      <c r="AL433" s="32"/>
      <c r="AM433" s="10"/>
      <c r="AN433" s="32"/>
      <c r="AO433" s="10"/>
      <c r="AP433" s="242"/>
      <c r="AQ433" s="10"/>
      <c r="AR433" s="32"/>
      <c r="AS433" s="10"/>
      <c r="AT433" s="242"/>
      <c r="AU433" s="10"/>
      <c r="AV433" s="242"/>
      <c r="AW433" s="7"/>
      <c r="AX433" s="247"/>
      <c r="AY433" s="10"/>
      <c r="AZ433" s="242"/>
      <c r="BA433" s="7"/>
      <c r="BB433" s="247"/>
      <c r="BC433" s="7"/>
      <c r="BD433" s="247"/>
      <c r="BE433" s="7"/>
      <c r="BF433" s="8"/>
      <c r="BG433" s="7"/>
      <c r="BH433" s="8"/>
      <c r="BJ433" s="41"/>
      <c r="BK433" s="41">
        <f t="shared" si="31"/>
        <v>0</v>
      </c>
      <c r="BL433">
        <f t="shared" si="30"/>
        <v>0</v>
      </c>
      <c r="BN433" s="39"/>
    </row>
    <row r="434" spans="1:66" x14ac:dyDescent="0.25">
      <c r="A434">
        <f t="shared" si="29"/>
        <v>381</v>
      </c>
      <c r="B434" s="6"/>
      <c r="C434" s="10"/>
      <c r="D434" s="32"/>
      <c r="E434" s="10"/>
      <c r="F434" s="32"/>
      <c r="G434" s="10"/>
      <c r="H434" s="32"/>
      <c r="I434" s="10"/>
      <c r="J434" s="32"/>
      <c r="K434" s="10"/>
      <c r="L434" s="32"/>
      <c r="M434" s="10"/>
      <c r="N434" s="32"/>
      <c r="O434" s="10"/>
      <c r="P434" s="32"/>
      <c r="Q434" s="10"/>
      <c r="R434" s="32"/>
      <c r="S434" s="10"/>
      <c r="T434" s="32"/>
      <c r="U434" s="10"/>
      <c r="V434" s="32"/>
      <c r="W434" s="10"/>
      <c r="X434" s="32"/>
      <c r="Y434" s="10"/>
      <c r="Z434" s="32"/>
      <c r="AA434" s="10"/>
      <c r="AB434" s="32"/>
      <c r="AC434" s="10"/>
      <c r="AD434" s="32"/>
      <c r="AE434" s="10"/>
      <c r="AF434" s="32"/>
      <c r="AG434" s="10"/>
      <c r="AH434" s="32"/>
      <c r="AI434" s="10"/>
      <c r="AJ434" s="32"/>
      <c r="AK434" s="10"/>
      <c r="AL434" s="32"/>
      <c r="AM434" s="10"/>
      <c r="AN434" s="32"/>
      <c r="AO434" s="10"/>
      <c r="AP434" s="242"/>
      <c r="AQ434" s="10"/>
      <c r="AR434" s="32"/>
      <c r="AS434" s="10"/>
      <c r="AT434" s="242"/>
      <c r="AU434" s="10"/>
      <c r="AV434" s="242"/>
      <c r="AW434" s="7"/>
      <c r="AX434" s="247"/>
      <c r="AY434" s="10"/>
      <c r="AZ434" s="242"/>
      <c r="BA434" s="7"/>
      <c r="BB434" s="247"/>
      <c r="BC434" s="7"/>
      <c r="BD434" s="247"/>
      <c r="BE434" s="7"/>
      <c r="BF434" s="8"/>
      <c r="BG434" s="7"/>
      <c r="BH434" s="8"/>
      <c r="BJ434" s="41"/>
      <c r="BK434" s="41">
        <f t="shared" si="31"/>
        <v>0</v>
      </c>
      <c r="BL434">
        <f t="shared" si="30"/>
        <v>0</v>
      </c>
    </row>
    <row r="435" spans="1:66" x14ac:dyDescent="0.25">
      <c r="A435">
        <f t="shared" si="29"/>
        <v>382</v>
      </c>
      <c r="B435" s="6"/>
      <c r="C435" s="10"/>
      <c r="D435" s="32"/>
      <c r="E435" s="10"/>
      <c r="F435" s="32"/>
      <c r="G435" s="10"/>
      <c r="H435" s="32"/>
      <c r="I435" s="10"/>
      <c r="J435" s="32"/>
      <c r="K435" s="10"/>
      <c r="L435" s="32"/>
      <c r="M435" s="10"/>
      <c r="N435" s="32"/>
      <c r="O435" s="10"/>
      <c r="P435" s="32"/>
      <c r="Q435" s="10"/>
      <c r="R435" s="32"/>
      <c r="S435" s="10"/>
      <c r="T435" s="32"/>
      <c r="U435" s="10"/>
      <c r="V435" s="32"/>
      <c r="W435" s="10"/>
      <c r="X435" s="32"/>
      <c r="Y435" s="10"/>
      <c r="Z435" s="32"/>
      <c r="AA435" s="10"/>
      <c r="AB435" s="32"/>
      <c r="AC435" s="10"/>
      <c r="AD435" s="32"/>
      <c r="AE435" s="10"/>
      <c r="AF435" s="32"/>
      <c r="AG435" s="10"/>
      <c r="AH435" s="32"/>
      <c r="AI435" s="10"/>
      <c r="AJ435" s="32"/>
      <c r="AK435" s="10"/>
      <c r="AL435" s="32"/>
      <c r="AM435" s="10"/>
      <c r="AN435" s="32"/>
      <c r="AO435" s="10"/>
      <c r="AP435" s="242"/>
      <c r="AQ435" s="10"/>
      <c r="AR435" s="32"/>
      <c r="AS435" s="10"/>
      <c r="AT435" s="242"/>
      <c r="AU435" s="10"/>
      <c r="AV435" s="242"/>
      <c r="AW435" s="7"/>
      <c r="AX435" s="247"/>
      <c r="AY435" s="10"/>
      <c r="AZ435" s="242"/>
      <c r="BA435" s="7"/>
      <c r="BB435" s="247"/>
      <c r="BC435" s="7"/>
      <c r="BD435" s="247"/>
      <c r="BE435" s="7"/>
      <c r="BF435" s="8"/>
      <c r="BG435" s="7"/>
      <c r="BH435" s="8"/>
      <c r="BJ435" s="41"/>
      <c r="BK435" s="41">
        <f t="shared" si="31"/>
        <v>0</v>
      </c>
      <c r="BL435">
        <f t="shared" si="30"/>
        <v>0</v>
      </c>
    </row>
    <row r="436" spans="1:66" x14ac:dyDescent="0.25">
      <c r="A436">
        <f t="shared" si="29"/>
        <v>383</v>
      </c>
      <c r="B436" s="6"/>
      <c r="C436" s="10"/>
      <c r="D436" s="32"/>
      <c r="E436" s="10"/>
      <c r="F436" s="32"/>
      <c r="G436" s="10"/>
      <c r="H436" s="32"/>
      <c r="I436" s="10"/>
      <c r="J436" s="32"/>
      <c r="K436" s="10"/>
      <c r="L436" s="32"/>
      <c r="M436" s="10"/>
      <c r="N436" s="32"/>
      <c r="O436" s="10"/>
      <c r="P436" s="32"/>
      <c r="Q436" s="10"/>
      <c r="R436" s="32"/>
      <c r="S436" s="10"/>
      <c r="T436" s="32"/>
      <c r="U436" s="10"/>
      <c r="V436" s="32"/>
      <c r="W436" s="10"/>
      <c r="X436" s="32"/>
      <c r="Y436" s="10"/>
      <c r="Z436" s="32"/>
      <c r="AA436" s="10"/>
      <c r="AB436" s="32"/>
      <c r="AC436" s="10"/>
      <c r="AD436" s="32"/>
      <c r="AE436" s="10"/>
      <c r="AF436" s="32"/>
      <c r="AG436" s="10"/>
      <c r="AH436" s="32"/>
      <c r="AI436" s="10"/>
      <c r="AJ436" s="32"/>
      <c r="AK436" s="10"/>
      <c r="AL436" s="32"/>
      <c r="AM436" s="10"/>
      <c r="AN436" s="32"/>
      <c r="AO436" s="10"/>
      <c r="AP436" s="242"/>
      <c r="AQ436" s="10"/>
      <c r="AR436" s="32"/>
      <c r="AS436" s="10"/>
      <c r="AT436" s="242"/>
      <c r="AU436" s="10"/>
      <c r="AV436" s="242"/>
      <c r="AW436" s="7"/>
      <c r="AX436" s="247"/>
      <c r="AY436" s="10"/>
      <c r="AZ436" s="242"/>
      <c r="BA436" s="7"/>
      <c r="BB436" s="247"/>
      <c r="BC436" s="7"/>
      <c r="BD436" s="247"/>
      <c r="BE436" s="7"/>
      <c r="BF436" s="8"/>
      <c r="BG436" s="7"/>
      <c r="BH436" s="8"/>
      <c r="BJ436" s="41"/>
      <c r="BK436" s="41">
        <f t="shared" si="31"/>
        <v>0</v>
      </c>
      <c r="BL436">
        <f t="shared" si="30"/>
        <v>0</v>
      </c>
    </row>
    <row r="437" spans="1:66" x14ac:dyDescent="0.25">
      <c r="A437">
        <f t="shared" si="29"/>
        <v>384</v>
      </c>
      <c r="B437" s="6"/>
      <c r="C437" s="10"/>
      <c r="D437" s="32"/>
      <c r="E437" s="10"/>
      <c r="F437" s="32"/>
      <c r="G437" s="10"/>
      <c r="H437" s="32"/>
      <c r="I437" s="10"/>
      <c r="J437" s="32"/>
      <c r="K437" s="10"/>
      <c r="L437" s="32"/>
      <c r="M437" s="10"/>
      <c r="N437" s="32"/>
      <c r="O437" s="10"/>
      <c r="P437" s="32"/>
      <c r="Q437" s="10"/>
      <c r="R437" s="32"/>
      <c r="S437" s="10"/>
      <c r="T437" s="32"/>
      <c r="U437" s="10"/>
      <c r="V437" s="32"/>
      <c r="W437" s="10"/>
      <c r="X437" s="32"/>
      <c r="Y437" s="10"/>
      <c r="Z437" s="32"/>
      <c r="AA437" s="10"/>
      <c r="AB437" s="32"/>
      <c r="AC437" s="10"/>
      <c r="AD437" s="32"/>
      <c r="AE437" s="10"/>
      <c r="AF437" s="32"/>
      <c r="AG437" s="10"/>
      <c r="AH437" s="32"/>
      <c r="AI437" s="10"/>
      <c r="AJ437" s="32"/>
      <c r="AK437" s="10"/>
      <c r="AL437" s="32"/>
      <c r="AM437" s="10"/>
      <c r="AN437" s="32"/>
      <c r="AO437" s="10"/>
      <c r="AP437" s="242"/>
      <c r="AQ437" s="10"/>
      <c r="AR437" s="32"/>
      <c r="AS437" s="10"/>
      <c r="AT437" s="242"/>
      <c r="AU437" s="10"/>
      <c r="AV437" s="242"/>
      <c r="AW437" s="7"/>
      <c r="AX437" s="247"/>
      <c r="AY437" s="10"/>
      <c r="AZ437" s="242"/>
      <c r="BA437" s="7"/>
      <c r="BB437" s="247"/>
      <c r="BC437" s="7"/>
      <c r="BD437" s="247"/>
      <c r="BE437" s="7"/>
      <c r="BF437" s="8"/>
      <c r="BG437" s="7"/>
      <c r="BH437" s="8"/>
      <c r="BJ437" s="41"/>
      <c r="BK437" s="41">
        <f t="shared" si="31"/>
        <v>0</v>
      </c>
      <c r="BL437">
        <f t="shared" si="30"/>
        <v>0</v>
      </c>
    </row>
    <row r="438" spans="1:66" x14ac:dyDescent="0.25">
      <c r="A438">
        <f t="shared" si="29"/>
        <v>385</v>
      </c>
      <c r="B438" s="6"/>
      <c r="C438" s="10"/>
      <c r="D438" s="32"/>
      <c r="E438" s="10"/>
      <c r="F438" s="32"/>
      <c r="G438" s="10"/>
      <c r="H438" s="32"/>
      <c r="I438" s="10"/>
      <c r="J438" s="32"/>
      <c r="K438" s="10"/>
      <c r="L438" s="32"/>
      <c r="M438" s="10"/>
      <c r="N438" s="32"/>
      <c r="O438" s="10"/>
      <c r="P438" s="32"/>
      <c r="Q438" s="10"/>
      <c r="R438" s="32"/>
      <c r="S438" s="10"/>
      <c r="T438" s="32"/>
      <c r="U438" s="10"/>
      <c r="V438" s="32"/>
      <c r="W438" s="10"/>
      <c r="X438" s="32"/>
      <c r="Y438" s="10"/>
      <c r="Z438" s="32"/>
      <c r="AA438" s="10"/>
      <c r="AB438" s="32"/>
      <c r="AC438" s="10"/>
      <c r="AD438" s="32"/>
      <c r="AE438" s="10"/>
      <c r="AF438" s="32"/>
      <c r="AG438" s="10"/>
      <c r="AH438" s="32"/>
      <c r="AI438" s="10"/>
      <c r="AJ438" s="32"/>
      <c r="AK438" s="10"/>
      <c r="AL438" s="32"/>
      <c r="AM438" s="10"/>
      <c r="AN438" s="32"/>
      <c r="AO438" s="10"/>
      <c r="AP438" s="242"/>
      <c r="AQ438" s="10"/>
      <c r="AR438" s="32"/>
      <c r="AS438" s="10"/>
      <c r="AT438" s="242"/>
      <c r="AU438" s="10"/>
      <c r="AV438" s="242"/>
      <c r="AW438" s="7"/>
      <c r="AX438" s="247"/>
      <c r="AY438" s="10"/>
      <c r="AZ438" s="242"/>
      <c r="BA438" s="7"/>
      <c r="BB438" s="247"/>
      <c r="BC438" s="7"/>
      <c r="BD438" s="247"/>
      <c r="BE438" s="7"/>
      <c r="BF438" s="8"/>
      <c r="BG438" s="7"/>
      <c r="BH438" s="8"/>
      <c r="BJ438" s="41"/>
      <c r="BK438" s="41">
        <f t="shared" si="31"/>
        <v>0</v>
      </c>
      <c r="BL438">
        <f t="shared" si="30"/>
        <v>0</v>
      </c>
    </row>
    <row r="439" spans="1:66" x14ac:dyDescent="0.25">
      <c r="A439">
        <f t="shared" si="29"/>
        <v>386</v>
      </c>
      <c r="B439" s="6"/>
      <c r="C439" s="10"/>
      <c r="D439" s="32"/>
      <c r="E439" s="10"/>
      <c r="F439" s="32"/>
      <c r="G439" s="10"/>
      <c r="H439" s="32"/>
      <c r="I439" s="10"/>
      <c r="J439" s="32"/>
      <c r="K439" s="10"/>
      <c r="L439" s="32"/>
      <c r="M439" s="10"/>
      <c r="N439" s="32"/>
      <c r="O439" s="10"/>
      <c r="P439" s="32"/>
      <c r="Q439" s="10"/>
      <c r="R439" s="32"/>
      <c r="S439" s="10"/>
      <c r="T439" s="32"/>
      <c r="U439" s="10"/>
      <c r="V439" s="32"/>
      <c r="W439" s="10"/>
      <c r="X439" s="32"/>
      <c r="Y439" s="10"/>
      <c r="Z439" s="32"/>
      <c r="AA439" s="10"/>
      <c r="AB439" s="32"/>
      <c r="AC439" s="10"/>
      <c r="AD439" s="32"/>
      <c r="AE439" s="10"/>
      <c r="AF439" s="32"/>
      <c r="AG439" s="10"/>
      <c r="AH439" s="32"/>
      <c r="AI439" s="10"/>
      <c r="AJ439" s="32"/>
      <c r="AK439" s="10"/>
      <c r="AL439" s="32"/>
      <c r="AM439" s="10"/>
      <c r="AN439" s="32"/>
      <c r="AO439" s="10"/>
      <c r="AP439" s="242"/>
      <c r="AQ439" s="10"/>
      <c r="AR439" s="32"/>
      <c r="AS439" s="10"/>
      <c r="AT439" s="242"/>
      <c r="AU439" s="10"/>
      <c r="AV439" s="242"/>
      <c r="AW439" s="7"/>
      <c r="AX439" s="247"/>
      <c r="AY439" s="10"/>
      <c r="AZ439" s="242"/>
      <c r="BA439" s="7"/>
      <c r="BB439" s="247"/>
      <c r="BC439" s="7"/>
      <c r="BD439" s="247"/>
      <c r="BE439" s="7"/>
      <c r="BF439" s="8"/>
      <c r="BG439" s="7"/>
      <c r="BH439" s="8"/>
      <c r="BJ439" s="41"/>
      <c r="BK439" s="41">
        <f t="shared" si="31"/>
        <v>0</v>
      </c>
      <c r="BL439">
        <f t="shared" si="30"/>
        <v>0</v>
      </c>
    </row>
    <row r="440" spans="1:66" x14ac:dyDescent="0.25">
      <c r="A440">
        <f t="shared" ref="A440:A503" si="32">+A439+1</f>
        <v>387</v>
      </c>
      <c r="B440" s="6"/>
      <c r="C440" s="10"/>
      <c r="D440" s="32"/>
      <c r="E440" s="10"/>
      <c r="F440" s="32"/>
      <c r="G440" s="10"/>
      <c r="H440" s="32"/>
      <c r="I440" s="10"/>
      <c r="J440" s="32"/>
      <c r="K440" s="10"/>
      <c r="L440" s="32"/>
      <c r="M440" s="10"/>
      <c r="N440" s="32"/>
      <c r="O440" s="10"/>
      <c r="P440" s="32"/>
      <c r="Q440" s="10"/>
      <c r="R440" s="32"/>
      <c r="S440" s="10"/>
      <c r="T440" s="32"/>
      <c r="U440" s="10"/>
      <c r="V440" s="32"/>
      <c r="W440" s="10"/>
      <c r="X440" s="32"/>
      <c r="Y440" s="10"/>
      <c r="Z440" s="32"/>
      <c r="AA440" s="10"/>
      <c r="AB440" s="32"/>
      <c r="AC440" s="10"/>
      <c r="AD440" s="32"/>
      <c r="AE440" s="10"/>
      <c r="AF440" s="32"/>
      <c r="AG440" s="10"/>
      <c r="AH440" s="32"/>
      <c r="AI440" s="10"/>
      <c r="AJ440" s="32"/>
      <c r="AK440" s="10"/>
      <c r="AL440" s="32"/>
      <c r="AM440" s="10"/>
      <c r="AN440" s="32"/>
      <c r="AO440" s="10"/>
      <c r="AP440" s="242"/>
      <c r="AQ440" s="10"/>
      <c r="AR440" s="32"/>
      <c r="AS440" s="10"/>
      <c r="AT440" s="242"/>
      <c r="AU440" s="10"/>
      <c r="AV440" s="242"/>
      <c r="AW440" s="7"/>
      <c r="AX440" s="247"/>
      <c r="AY440" s="10"/>
      <c r="AZ440" s="242"/>
      <c r="BA440" s="7"/>
      <c r="BB440" s="247"/>
      <c r="BC440" s="7"/>
      <c r="BD440" s="247"/>
      <c r="BE440" s="7"/>
      <c r="BF440" s="8"/>
      <c r="BG440" s="7"/>
      <c r="BH440" s="8"/>
      <c r="BJ440" s="41"/>
      <c r="BK440" s="41">
        <f t="shared" si="31"/>
        <v>0</v>
      </c>
      <c r="BL440">
        <f t="shared" si="30"/>
        <v>0</v>
      </c>
    </row>
    <row r="441" spans="1:66" x14ac:dyDescent="0.25">
      <c r="A441">
        <f t="shared" si="32"/>
        <v>388</v>
      </c>
      <c r="B441" s="6"/>
      <c r="C441" s="10"/>
      <c r="D441" s="32"/>
      <c r="E441" s="10"/>
      <c r="F441" s="32"/>
      <c r="G441" s="10"/>
      <c r="H441" s="32"/>
      <c r="I441" s="10"/>
      <c r="J441" s="32"/>
      <c r="K441" s="10"/>
      <c r="L441" s="32"/>
      <c r="M441" s="10"/>
      <c r="N441" s="32"/>
      <c r="O441" s="10"/>
      <c r="P441" s="32"/>
      <c r="Q441" s="10"/>
      <c r="R441" s="32"/>
      <c r="S441" s="10"/>
      <c r="T441" s="32"/>
      <c r="U441" s="10"/>
      <c r="V441" s="32"/>
      <c r="W441" s="10"/>
      <c r="X441" s="32"/>
      <c r="Y441" s="10"/>
      <c r="Z441" s="32"/>
      <c r="AA441" s="10"/>
      <c r="AB441" s="32"/>
      <c r="AC441" s="10"/>
      <c r="AD441" s="32"/>
      <c r="AE441" s="10"/>
      <c r="AF441" s="32"/>
      <c r="AG441" s="10"/>
      <c r="AH441" s="32"/>
      <c r="AI441" s="10"/>
      <c r="AJ441" s="32"/>
      <c r="AK441" s="10"/>
      <c r="AL441" s="32"/>
      <c r="AM441" s="10"/>
      <c r="AN441" s="32"/>
      <c r="AO441" s="10"/>
      <c r="AP441" s="242"/>
      <c r="AQ441" s="10"/>
      <c r="AR441" s="32"/>
      <c r="AS441" s="10"/>
      <c r="AT441" s="242"/>
      <c r="AU441" s="10"/>
      <c r="AV441" s="242"/>
      <c r="AW441" s="7"/>
      <c r="AX441" s="247"/>
      <c r="AY441" s="10"/>
      <c r="AZ441" s="242"/>
      <c r="BA441" s="7"/>
      <c r="BB441" s="247"/>
      <c r="BC441" s="7"/>
      <c r="BD441" s="247"/>
      <c r="BE441" s="7"/>
      <c r="BF441" s="8"/>
      <c r="BG441" s="7"/>
      <c r="BH441" s="8"/>
      <c r="BJ441" s="41"/>
      <c r="BK441" s="41">
        <f t="shared" si="31"/>
        <v>0</v>
      </c>
      <c r="BL441">
        <f t="shared" si="30"/>
        <v>0</v>
      </c>
    </row>
    <row r="442" spans="1:66" x14ac:dyDescent="0.25">
      <c r="A442">
        <f t="shared" si="32"/>
        <v>389</v>
      </c>
      <c r="B442" s="6"/>
      <c r="C442" s="10"/>
      <c r="D442" s="32"/>
      <c r="E442" s="10"/>
      <c r="F442" s="32"/>
      <c r="G442" s="10"/>
      <c r="H442" s="32"/>
      <c r="I442" s="10"/>
      <c r="J442" s="32"/>
      <c r="K442" s="10"/>
      <c r="L442" s="32"/>
      <c r="M442" s="10"/>
      <c r="N442" s="32"/>
      <c r="O442" s="10"/>
      <c r="P442" s="32"/>
      <c r="Q442" s="10"/>
      <c r="R442" s="32"/>
      <c r="S442" s="10"/>
      <c r="T442" s="32"/>
      <c r="U442" s="10"/>
      <c r="V442" s="32"/>
      <c r="W442" s="10"/>
      <c r="X442" s="32"/>
      <c r="Y442" s="10"/>
      <c r="Z442" s="32"/>
      <c r="AA442" s="10"/>
      <c r="AB442" s="32"/>
      <c r="AC442" s="10"/>
      <c r="AD442" s="32"/>
      <c r="AE442" s="10"/>
      <c r="AF442" s="32"/>
      <c r="AG442" s="10"/>
      <c r="AH442" s="32"/>
      <c r="AI442" s="10"/>
      <c r="AJ442" s="32"/>
      <c r="AK442" s="10"/>
      <c r="AL442" s="32"/>
      <c r="AM442" s="10"/>
      <c r="AN442" s="32"/>
      <c r="AO442" s="10"/>
      <c r="AP442" s="242"/>
      <c r="AQ442" s="10"/>
      <c r="AR442" s="32"/>
      <c r="AS442" s="10"/>
      <c r="AT442" s="242"/>
      <c r="AU442" s="10"/>
      <c r="AV442" s="242"/>
      <c r="AW442" s="7"/>
      <c r="AX442" s="247"/>
      <c r="AY442" s="10"/>
      <c r="AZ442" s="242"/>
      <c r="BA442" s="7"/>
      <c r="BB442" s="247"/>
      <c r="BC442" s="7"/>
      <c r="BD442" s="247"/>
      <c r="BE442" s="7"/>
      <c r="BF442" s="8"/>
      <c r="BG442" s="7"/>
      <c r="BH442" s="8"/>
      <c r="BJ442" s="41"/>
      <c r="BK442" s="41">
        <f t="shared" si="31"/>
        <v>0</v>
      </c>
      <c r="BL442">
        <f t="shared" si="30"/>
        <v>0</v>
      </c>
    </row>
    <row r="443" spans="1:66" x14ac:dyDescent="0.25">
      <c r="A443">
        <f t="shared" si="32"/>
        <v>390</v>
      </c>
      <c r="B443" s="6"/>
      <c r="C443" s="10"/>
      <c r="D443" s="32"/>
      <c r="E443" s="10"/>
      <c r="F443" s="32"/>
      <c r="G443" s="10"/>
      <c r="H443" s="32"/>
      <c r="I443" s="10"/>
      <c r="J443" s="32"/>
      <c r="K443" s="10"/>
      <c r="L443" s="32"/>
      <c r="M443" s="10"/>
      <c r="N443" s="32"/>
      <c r="O443" s="10"/>
      <c r="P443" s="32"/>
      <c r="Q443" s="10"/>
      <c r="R443" s="32"/>
      <c r="S443" s="10"/>
      <c r="T443" s="32"/>
      <c r="U443" s="10"/>
      <c r="V443" s="32"/>
      <c r="W443" s="10"/>
      <c r="X443" s="32"/>
      <c r="Y443" s="10"/>
      <c r="Z443" s="32"/>
      <c r="AA443" s="10"/>
      <c r="AB443" s="32"/>
      <c r="AC443" s="10"/>
      <c r="AD443" s="32"/>
      <c r="AE443" s="10"/>
      <c r="AF443" s="32"/>
      <c r="AG443" s="10"/>
      <c r="AH443" s="32"/>
      <c r="AI443" s="10"/>
      <c r="AJ443" s="32"/>
      <c r="AK443" s="10"/>
      <c r="AL443" s="32"/>
      <c r="AM443" s="10"/>
      <c r="AN443" s="32"/>
      <c r="AO443" s="10"/>
      <c r="AP443" s="242"/>
      <c r="AQ443" s="10"/>
      <c r="AR443" s="32"/>
      <c r="AS443" s="10"/>
      <c r="AT443" s="242"/>
      <c r="AU443" s="10"/>
      <c r="AV443" s="242"/>
      <c r="AW443" s="7"/>
      <c r="AX443" s="247"/>
      <c r="AY443" s="10"/>
      <c r="AZ443" s="242"/>
      <c r="BA443" s="7"/>
      <c r="BB443" s="247"/>
      <c r="BC443" s="7"/>
      <c r="BD443" s="247"/>
      <c r="BE443" s="7"/>
      <c r="BF443" s="8"/>
      <c r="BG443" s="7"/>
      <c r="BH443" s="8"/>
      <c r="BJ443" s="41"/>
      <c r="BK443" s="41">
        <f t="shared" si="31"/>
        <v>0</v>
      </c>
      <c r="BL443">
        <f t="shared" si="30"/>
        <v>0</v>
      </c>
    </row>
    <row r="444" spans="1:66" x14ac:dyDescent="0.25">
      <c r="A444">
        <f t="shared" si="32"/>
        <v>391</v>
      </c>
      <c r="B444" s="6"/>
      <c r="C444" s="10"/>
      <c r="D444" s="32"/>
      <c r="E444" s="10"/>
      <c r="F444" s="32"/>
      <c r="G444" s="10"/>
      <c r="H444" s="32"/>
      <c r="I444" s="10"/>
      <c r="J444" s="32"/>
      <c r="K444" s="10"/>
      <c r="L444" s="32"/>
      <c r="M444" s="10"/>
      <c r="N444" s="32"/>
      <c r="O444" s="10"/>
      <c r="P444" s="32"/>
      <c r="Q444" s="10"/>
      <c r="R444" s="32"/>
      <c r="S444" s="10"/>
      <c r="T444" s="32"/>
      <c r="U444" s="10"/>
      <c r="V444" s="32"/>
      <c r="W444" s="10"/>
      <c r="X444" s="32"/>
      <c r="Y444" s="10"/>
      <c r="Z444" s="32"/>
      <c r="AA444" s="10"/>
      <c r="AB444" s="32"/>
      <c r="AC444" s="10"/>
      <c r="AD444" s="32"/>
      <c r="AE444" s="10"/>
      <c r="AF444" s="32"/>
      <c r="AG444" s="10"/>
      <c r="AH444" s="32"/>
      <c r="AI444" s="10"/>
      <c r="AJ444" s="32"/>
      <c r="AK444" s="10"/>
      <c r="AL444" s="32"/>
      <c r="AM444" s="10"/>
      <c r="AN444" s="32"/>
      <c r="AO444" s="10"/>
      <c r="AP444" s="242"/>
      <c r="AQ444" s="10"/>
      <c r="AR444" s="32"/>
      <c r="AS444" s="10"/>
      <c r="AT444" s="242"/>
      <c r="AU444" s="10"/>
      <c r="AV444" s="242"/>
      <c r="AW444" s="7"/>
      <c r="AX444" s="247"/>
      <c r="AY444" s="10"/>
      <c r="AZ444" s="242"/>
      <c r="BA444" s="7"/>
      <c r="BB444" s="247"/>
      <c r="BC444" s="7"/>
      <c r="BD444" s="247"/>
      <c r="BE444" s="7"/>
      <c r="BF444" s="8"/>
      <c r="BG444" s="7"/>
      <c r="BH444" s="8"/>
      <c r="BJ444" s="41"/>
      <c r="BK444" s="41">
        <f t="shared" si="31"/>
        <v>0</v>
      </c>
      <c r="BL444">
        <f t="shared" si="30"/>
        <v>0</v>
      </c>
    </row>
    <row r="445" spans="1:66" x14ac:dyDescent="0.25">
      <c r="A445">
        <f t="shared" si="32"/>
        <v>392</v>
      </c>
      <c r="B445" s="6"/>
      <c r="C445" s="10"/>
      <c r="D445" s="32"/>
      <c r="E445" s="10"/>
      <c r="F445" s="32"/>
      <c r="G445" s="10"/>
      <c r="H445" s="32"/>
      <c r="I445" s="10"/>
      <c r="J445" s="32"/>
      <c r="K445" s="10"/>
      <c r="L445" s="32"/>
      <c r="M445" s="10"/>
      <c r="N445" s="32"/>
      <c r="O445" s="10"/>
      <c r="P445" s="32"/>
      <c r="Q445" s="10"/>
      <c r="R445" s="32"/>
      <c r="S445" s="10"/>
      <c r="T445" s="32"/>
      <c r="U445" s="10"/>
      <c r="V445" s="32"/>
      <c r="W445" s="10"/>
      <c r="X445" s="32"/>
      <c r="Y445" s="10"/>
      <c r="Z445" s="32"/>
      <c r="AA445" s="10"/>
      <c r="AB445" s="32"/>
      <c r="AC445" s="10"/>
      <c r="AD445" s="32"/>
      <c r="AE445" s="10"/>
      <c r="AF445" s="32"/>
      <c r="AG445" s="10"/>
      <c r="AH445" s="32"/>
      <c r="AI445" s="10"/>
      <c r="AJ445" s="32"/>
      <c r="AK445" s="10"/>
      <c r="AL445" s="32"/>
      <c r="AM445" s="10"/>
      <c r="AN445" s="32"/>
      <c r="AO445" s="10"/>
      <c r="AP445" s="242"/>
      <c r="AQ445" s="10"/>
      <c r="AR445" s="32"/>
      <c r="AS445" s="10"/>
      <c r="AT445" s="242"/>
      <c r="AU445" s="10"/>
      <c r="AV445" s="242"/>
      <c r="AW445" s="7"/>
      <c r="AX445" s="247"/>
      <c r="AY445" s="10"/>
      <c r="AZ445" s="242"/>
      <c r="BA445" s="7"/>
      <c r="BB445" s="247"/>
      <c r="BC445" s="7"/>
      <c r="BD445" s="247"/>
      <c r="BE445" s="7"/>
      <c r="BF445" s="8"/>
      <c r="BG445" s="7"/>
      <c r="BH445" s="8"/>
      <c r="BJ445" s="41"/>
      <c r="BK445" s="41">
        <f t="shared" si="31"/>
        <v>0</v>
      </c>
      <c r="BL445">
        <f t="shared" si="30"/>
        <v>0</v>
      </c>
    </row>
    <row r="446" spans="1:66" x14ac:dyDescent="0.25">
      <c r="A446">
        <f t="shared" si="32"/>
        <v>393</v>
      </c>
      <c r="B446" s="6"/>
      <c r="C446" s="10"/>
      <c r="D446" s="32"/>
      <c r="E446" s="10"/>
      <c r="F446" s="32"/>
      <c r="G446" s="10"/>
      <c r="H446" s="32"/>
      <c r="I446" s="10"/>
      <c r="J446" s="32"/>
      <c r="K446" s="10"/>
      <c r="L446" s="32"/>
      <c r="M446" s="10"/>
      <c r="N446" s="32"/>
      <c r="O446" s="10"/>
      <c r="P446" s="32"/>
      <c r="Q446" s="10"/>
      <c r="R446" s="32"/>
      <c r="S446" s="10"/>
      <c r="T446" s="32"/>
      <c r="U446" s="10"/>
      <c r="V446" s="32"/>
      <c r="W446" s="10"/>
      <c r="X446" s="32"/>
      <c r="Y446" s="10"/>
      <c r="Z446" s="32"/>
      <c r="AA446" s="10"/>
      <c r="AB446" s="32"/>
      <c r="AC446" s="10"/>
      <c r="AD446" s="32"/>
      <c r="AE446" s="10"/>
      <c r="AF446" s="32"/>
      <c r="AG446" s="10"/>
      <c r="AH446" s="32"/>
      <c r="AI446" s="10"/>
      <c r="AJ446" s="32"/>
      <c r="AK446" s="10"/>
      <c r="AL446" s="32"/>
      <c r="AM446" s="10"/>
      <c r="AN446" s="32"/>
      <c r="AO446" s="10"/>
      <c r="AP446" s="242"/>
      <c r="AQ446" s="10"/>
      <c r="AR446" s="32"/>
      <c r="AS446" s="10"/>
      <c r="AT446" s="242"/>
      <c r="AU446" s="10"/>
      <c r="AV446" s="242"/>
      <c r="AW446" s="7"/>
      <c r="AX446" s="247"/>
      <c r="AY446" s="10"/>
      <c r="AZ446" s="242"/>
      <c r="BA446" s="7"/>
      <c r="BB446" s="247"/>
      <c r="BC446" s="7"/>
      <c r="BD446" s="247"/>
      <c r="BE446" s="7"/>
      <c r="BF446" s="8"/>
      <c r="BG446" s="7"/>
      <c r="BH446" s="8"/>
      <c r="BJ446" s="41"/>
      <c r="BK446" s="41">
        <f t="shared" si="31"/>
        <v>0</v>
      </c>
      <c r="BL446">
        <f t="shared" si="30"/>
        <v>0</v>
      </c>
    </row>
    <row r="447" spans="1:66" x14ac:dyDescent="0.25">
      <c r="A447">
        <f t="shared" si="32"/>
        <v>394</v>
      </c>
      <c r="B447" s="6"/>
      <c r="C447" s="10"/>
      <c r="D447" s="32"/>
      <c r="E447" s="10"/>
      <c r="F447" s="32"/>
      <c r="G447" s="10"/>
      <c r="H447" s="32"/>
      <c r="I447" s="10"/>
      <c r="J447" s="32"/>
      <c r="K447" s="94"/>
      <c r="L447" s="32"/>
      <c r="M447" s="10"/>
      <c r="N447" s="32"/>
      <c r="O447" s="10"/>
      <c r="P447" s="32"/>
      <c r="Q447" s="10"/>
      <c r="R447" s="32"/>
      <c r="S447" s="10"/>
      <c r="T447" s="32"/>
      <c r="U447" s="10"/>
      <c r="V447" s="32"/>
      <c r="W447" s="10"/>
      <c r="X447" s="32"/>
      <c r="Y447" s="10"/>
      <c r="Z447" s="32"/>
      <c r="AA447" s="10"/>
      <c r="AB447" s="32"/>
      <c r="AC447" s="10"/>
      <c r="AD447" s="32"/>
      <c r="AE447" s="10"/>
      <c r="AF447" s="32"/>
      <c r="AG447" s="10"/>
      <c r="AH447" s="32"/>
      <c r="AI447" s="10"/>
      <c r="AJ447" s="32"/>
      <c r="AK447" s="10"/>
      <c r="AL447" s="32"/>
      <c r="AM447" s="10"/>
      <c r="AN447" s="32"/>
      <c r="AO447" s="10"/>
      <c r="AP447" s="242"/>
      <c r="AQ447" s="10"/>
      <c r="AR447" s="32"/>
      <c r="AS447" s="10"/>
      <c r="AT447" s="242"/>
      <c r="AU447" s="10"/>
      <c r="AV447" s="242"/>
      <c r="AW447" s="7"/>
      <c r="AX447" s="247"/>
      <c r="AY447" s="10"/>
      <c r="AZ447" s="242"/>
      <c r="BA447" s="7"/>
      <c r="BB447" s="247"/>
      <c r="BC447" s="7"/>
      <c r="BD447" s="247"/>
      <c r="BE447" s="7"/>
      <c r="BF447" s="8"/>
      <c r="BG447" s="7"/>
      <c r="BH447" s="8"/>
      <c r="BJ447" s="41"/>
      <c r="BK447" s="41">
        <f t="shared" si="31"/>
        <v>0</v>
      </c>
      <c r="BL447">
        <f t="shared" si="30"/>
        <v>0</v>
      </c>
      <c r="BN447" s="39"/>
    </row>
    <row r="448" spans="1:66" x14ac:dyDescent="0.25">
      <c r="A448">
        <f t="shared" si="32"/>
        <v>395</v>
      </c>
      <c r="B448" s="6"/>
      <c r="C448" s="10"/>
      <c r="D448" s="32"/>
      <c r="E448" s="10"/>
      <c r="F448" s="32"/>
      <c r="G448" s="10"/>
      <c r="H448" s="32"/>
      <c r="I448" s="10"/>
      <c r="J448" s="32"/>
      <c r="K448" s="94"/>
      <c r="L448" s="32"/>
      <c r="M448" s="10"/>
      <c r="N448" s="32"/>
      <c r="O448" s="10"/>
      <c r="P448" s="32"/>
      <c r="Q448" s="10"/>
      <c r="R448" s="32"/>
      <c r="S448" s="10"/>
      <c r="T448" s="32"/>
      <c r="U448" s="10"/>
      <c r="V448" s="32"/>
      <c r="W448" s="10"/>
      <c r="X448" s="32"/>
      <c r="Y448" s="10"/>
      <c r="Z448" s="32"/>
      <c r="AA448" s="10"/>
      <c r="AB448" s="32"/>
      <c r="AC448" s="10"/>
      <c r="AD448" s="32"/>
      <c r="AE448" s="10"/>
      <c r="AF448" s="32"/>
      <c r="AG448" s="10"/>
      <c r="AH448" s="32"/>
      <c r="AI448" s="10"/>
      <c r="AJ448" s="32"/>
      <c r="AK448" s="10"/>
      <c r="AL448" s="32"/>
      <c r="AM448" s="10"/>
      <c r="AN448" s="32"/>
      <c r="AO448" s="10"/>
      <c r="AP448" s="242"/>
      <c r="AQ448" s="10"/>
      <c r="AR448" s="32"/>
      <c r="AS448" s="10"/>
      <c r="AT448" s="242"/>
      <c r="AU448" s="10"/>
      <c r="AV448" s="242"/>
      <c r="AW448" s="7"/>
      <c r="AX448" s="247"/>
      <c r="AY448" s="10"/>
      <c r="AZ448" s="242"/>
      <c r="BA448" s="7"/>
      <c r="BB448" s="247"/>
      <c r="BC448" s="7"/>
      <c r="BD448" s="247"/>
      <c r="BE448" s="7"/>
      <c r="BF448" s="8"/>
      <c r="BG448" s="7"/>
      <c r="BH448" s="8"/>
      <c r="BJ448" s="41"/>
      <c r="BK448" s="41">
        <f t="shared" si="31"/>
        <v>0</v>
      </c>
      <c r="BL448">
        <f t="shared" si="30"/>
        <v>0</v>
      </c>
      <c r="BN448" s="39"/>
    </row>
    <row r="449" spans="1:66" x14ac:dyDescent="0.25">
      <c r="A449">
        <f t="shared" si="32"/>
        <v>396</v>
      </c>
      <c r="B449" s="6"/>
      <c r="C449" s="10"/>
      <c r="D449" s="32"/>
      <c r="E449" s="10"/>
      <c r="F449" s="32"/>
      <c r="G449" s="10"/>
      <c r="H449" s="32"/>
      <c r="I449" s="10"/>
      <c r="J449" s="32"/>
      <c r="K449" s="10"/>
      <c r="L449" s="32"/>
      <c r="M449" s="10"/>
      <c r="N449" s="32"/>
      <c r="O449" s="10"/>
      <c r="P449" s="32"/>
      <c r="Q449" s="10"/>
      <c r="R449" s="32"/>
      <c r="S449" s="10"/>
      <c r="T449" s="32"/>
      <c r="U449" s="10"/>
      <c r="V449" s="32"/>
      <c r="W449" s="10"/>
      <c r="X449" s="32"/>
      <c r="Y449" s="10"/>
      <c r="Z449" s="32"/>
      <c r="AA449" s="10"/>
      <c r="AB449" s="32"/>
      <c r="AC449" s="10"/>
      <c r="AD449" s="32"/>
      <c r="AE449" s="10"/>
      <c r="AF449" s="32"/>
      <c r="AG449" s="10"/>
      <c r="AH449" s="32"/>
      <c r="AI449" s="10"/>
      <c r="AJ449" s="32"/>
      <c r="AK449" s="10"/>
      <c r="AL449" s="32"/>
      <c r="AM449" s="10"/>
      <c r="AN449" s="32"/>
      <c r="AO449" s="10"/>
      <c r="AP449" s="242"/>
      <c r="AQ449" s="10"/>
      <c r="AR449" s="32"/>
      <c r="AS449" s="10"/>
      <c r="AT449" s="242"/>
      <c r="AU449" s="10"/>
      <c r="AV449" s="242"/>
      <c r="AW449" s="7"/>
      <c r="AX449" s="247"/>
      <c r="AY449" s="10"/>
      <c r="AZ449" s="242"/>
      <c r="BA449" s="7"/>
      <c r="BB449" s="247"/>
      <c r="BC449" s="7"/>
      <c r="BD449" s="247"/>
      <c r="BE449" s="7"/>
      <c r="BF449" s="8"/>
      <c r="BG449" s="7"/>
      <c r="BH449" s="8"/>
      <c r="BJ449" s="41"/>
      <c r="BK449" s="41">
        <f t="shared" si="31"/>
        <v>0</v>
      </c>
      <c r="BL449">
        <f t="shared" si="30"/>
        <v>0</v>
      </c>
    </row>
    <row r="450" spans="1:66" x14ac:dyDescent="0.25">
      <c r="A450">
        <f t="shared" si="32"/>
        <v>397</v>
      </c>
      <c r="B450" s="6"/>
      <c r="C450" s="10"/>
      <c r="D450" s="32"/>
      <c r="E450" s="10"/>
      <c r="F450" s="32"/>
      <c r="G450" s="10"/>
      <c r="H450" s="32"/>
      <c r="I450" s="10"/>
      <c r="J450" s="32"/>
      <c r="K450" s="10"/>
      <c r="L450" s="32"/>
      <c r="M450" s="10"/>
      <c r="N450" s="32"/>
      <c r="O450" s="10"/>
      <c r="P450" s="32"/>
      <c r="Q450" s="10"/>
      <c r="R450" s="32"/>
      <c r="S450" s="10"/>
      <c r="T450" s="32"/>
      <c r="U450" s="10"/>
      <c r="V450" s="32"/>
      <c r="W450" s="10"/>
      <c r="X450" s="32"/>
      <c r="Y450" s="10"/>
      <c r="Z450" s="32"/>
      <c r="AA450" s="10"/>
      <c r="AB450" s="32"/>
      <c r="AC450" s="10"/>
      <c r="AD450" s="32"/>
      <c r="AE450" s="10"/>
      <c r="AF450" s="32"/>
      <c r="AG450" s="10"/>
      <c r="AH450" s="32"/>
      <c r="AI450" s="10"/>
      <c r="AJ450" s="32"/>
      <c r="AK450" s="10"/>
      <c r="AL450" s="32"/>
      <c r="AM450" s="10"/>
      <c r="AN450" s="32"/>
      <c r="AO450" s="10"/>
      <c r="AP450" s="242"/>
      <c r="AQ450" s="10"/>
      <c r="AR450" s="32"/>
      <c r="AS450" s="10"/>
      <c r="AT450" s="242"/>
      <c r="AU450" s="10"/>
      <c r="AV450" s="242"/>
      <c r="AW450" s="7"/>
      <c r="AX450" s="247"/>
      <c r="AY450" s="10"/>
      <c r="AZ450" s="242"/>
      <c r="BA450" s="7"/>
      <c r="BB450" s="247"/>
      <c r="BC450" s="7"/>
      <c r="BD450" s="247"/>
      <c r="BE450" s="7"/>
      <c r="BF450" s="8"/>
      <c r="BG450" s="7"/>
      <c r="BH450" s="8"/>
      <c r="BJ450" s="41"/>
      <c r="BK450" s="41">
        <f t="shared" si="31"/>
        <v>0</v>
      </c>
      <c r="BL450">
        <f t="shared" ref="BL450:BL513" si="33">COUNT(C450:BH450)/2</f>
        <v>0</v>
      </c>
    </row>
    <row r="451" spans="1:66" x14ac:dyDescent="0.25">
      <c r="A451">
        <f t="shared" si="32"/>
        <v>398</v>
      </c>
      <c r="B451" s="6"/>
      <c r="C451" s="10"/>
      <c r="D451" s="32"/>
      <c r="E451" s="10"/>
      <c r="F451" s="32"/>
      <c r="G451" s="10"/>
      <c r="H451" s="32"/>
      <c r="I451" s="10"/>
      <c r="J451" s="32"/>
      <c r="K451" s="10"/>
      <c r="L451" s="32"/>
      <c r="M451" s="10"/>
      <c r="N451" s="32"/>
      <c r="O451" s="10"/>
      <c r="P451" s="32"/>
      <c r="Q451" s="10"/>
      <c r="R451" s="32"/>
      <c r="S451" s="10"/>
      <c r="T451" s="32"/>
      <c r="U451" s="10"/>
      <c r="V451" s="32"/>
      <c r="W451" s="10"/>
      <c r="X451" s="32"/>
      <c r="Y451" s="10"/>
      <c r="Z451" s="32"/>
      <c r="AA451" s="10"/>
      <c r="AB451" s="32"/>
      <c r="AC451" s="10"/>
      <c r="AD451" s="32"/>
      <c r="AE451" s="10"/>
      <c r="AF451" s="32"/>
      <c r="AG451" s="10"/>
      <c r="AH451" s="32"/>
      <c r="AI451" s="10"/>
      <c r="AJ451" s="32"/>
      <c r="AK451" s="10"/>
      <c r="AL451" s="32"/>
      <c r="AM451" s="10"/>
      <c r="AN451" s="32"/>
      <c r="AO451" s="10"/>
      <c r="AP451" s="242"/>
      <c r="AQ451" s="10"/>
      <c r="AR451" s="32"/>
      <c r="AS451" s="10"/>
      <c r="AT451" s="242"/>
      <c r="AU451" s="10"/>
      <c r="AV451" s="242"/>
      <c r="AW451" s="7"/>
      <c r="AX451" s="247"/>
      <c r="AY451" s="10"/>
      <c r="AZ451" s="242"/>
      <c r="BA451" s="7"/>
      <c r="BB451" s="247"/>
      <c r="BC451" s="7"/>
      <c r="BD451" s="247"/>
      <c r="BE451" s="7"/>
      <c r="BF451" s="8"/>
      <c r="BG451" s="7"/>
      <c r="BH451" s="8"/>
      <c r="BJ451" s="41"/>
      <c r="BK451" s="41">
        <f t="shared" si="31"/>
        <v>0</v>
      </c>
      <c r="BL451">
        <f t="shared" si="33"/>
        <v>0</v>
      </c>
    </row>
    <row r="452" spans="1:66" x14ac:dyDescent="0.25">
      <c r="A452">
        <f t="shared" si="32"/>
        <v>399</v>
      </c>
      <c r="B452" s="6"/>
      <c r="C452" s="10"/>
      <c r="D452" s="32"/>
      <c r="E452" s="10"/>
      <c r="F452" s="32"/>
      <c r="G452" s="10"/>
      <c r="H452" s="32"/>
      <c r="I452" s="10"/>
      <c r="J452" s="32"/>
      <c r="K452" s="10"/>
      <c r="L452" s="32"/>
      <c r="M452" s="10"/>
      <c r="N452" s="32"/>
      <c r="O452" s="10"/>
      <c r="P452" s="32"/>
      <c r="Q452" s="10"/>
      <c r="R452" s="32"/>
      <c r="S452" s="10"/>
      <c r="T452" s="32"/>
      <c r="U452" s="10"/>
      <c r="V452" s="32"/>
      <c r="W452" s="10"/>
      <c r="X452" s="32"/>
      <c r="Y452" s="10"/>
      <c r="Z452" s="32"/>
      <c r="AA452" s="10"/>
      <c r="AB452" s="32"/>
      <c r="AC452" s="10"/>
      <c r="AD452" s="32"/>
      <c r="AE452" s="10"/>
      <c r="AF452" s="32"/>
      <c r="AG452" s="10"/>
      <c r="AH452" s="32"/>
      <c r="AI452" s="10"/>
      <c r="AJ452" s="32"/>
      <c r="AK452" s="10"/>
      <c r="AL452" s="32"/>
      <c r="AM452" s="10"/>
      <c r="AN452" s="32"/>
      <c r="AO452" s="10"/>
      <c r="AP452" s="242"/>
      <c r="AQ452" s="10"/>
      <c r="AR452" s="32"/>
      <c r="AS452" s="10"/>
      <c r="AT452" s="242"/>
      <c r="AU452" s="10"/>
      <c r="AV452" s="242"/>
      <c r="AW452" s="7"/>
      <c r="AX452" s="247"/>
      <c r="AY452" s="10"/>
      <c r="AZ452" s="242"/>
      <c r="BA452" s="7"/>
      <c r="BB452" s="247"/>
      <c r="BC452" s="7"/>
      <c r="BD452" s="247"/>
      <c r="BE452" s="7"/>
      <c r="BF452" s="8"/>
      <c r="BG452" s="7"/>
      <c r="BH452" s="8"/>
      <c r="BJ452" s="41"/>
      <c r="BK452" s="41">
        <f t="shared" si="31"/>
        <v>0</v>
      </c>
      <c r="BL452">
        <f t="shared" si="33"/>
        <v>0</v>
      </c>
    </row>
    <row r="453" spans="1:66" x14ac:dyDescent="0.25">
      <c r="A453">
        <f t="shared" si="32"/>
        <v>400</v>
      </c>
      <c r="B453" s="6"/>
      <c r="C453" s="10"/>
      <c r="D453" s="32"/>
      <c r="E453" s="10"/>
      <c r="F453" s="32"/>
      <c r="G453" s="10"/>
      <c r="H453" s="32"/>
      <c r="I453" s="10"/>
      <c r="J453" s="32"/>
      <c r="K453" s="10"/>
      <c r="L453" s="32"/>
      <c r="M453" s="10"/>
      <c r="N453" s="32"/>
      <c r="O453" s="10"/>
      <c r="P453" s="32"/>
      <c r="Q453" s="10"/>
      <c r="R453" s="32"/>
      <c r="S453" s="10"/>
      <c r="T453" s="32"/>
      <c r="U453" s="10"/>
      <c r="V453" s="32"/>
      <c r="W453" s="10"/>
      <c r="X453" s="32"/>
      <c r="Y453" s="10"/>
      <c r="Z453" s="32"/>
      <c r="AA453" s="10"/>
      <c r="AB453" s="32"/>
      <c r="AC453" s="10"/>
      <c r="AD453" s="32"/>
      <c r="AE453" s="10"/>
      <c r="AF453" s="32"/>
      <c r="AG453" s="10"/>
      <c r="AH453" s="32"/>
      <c r="AI453" s="10"/>
      <c r="AJ453" s="32"/>
      <c r="AK453" s="10"/>
      <c r="AL453" s="32"/>
      <c r="AM453" s="10"/>
      <c r="AN453" s="32"/>
      <c r="AO453" s="10"/>
      <c r="AP453" s="242"/>
      <c r="AQ453" s="10"/>
      <c r="AR453" s="32"/>
      <c r="AS453" s="10"/>
      <c r="AT453" s="242"/>
      <c r="AU453" s="10"/>
      <c r="AV453" s="242"/>
      <c r="AW453" s="7"/>
      <c r="AX453" s="247"/>
      <c r="AY453" s="10"/>
      <c r="AZ453" s="242"/>
      <c r="BA453" s="7"/>
      <c r="BB453" s="247"/>
      <c r="BC453" s="7"/>
      <c r="BD453" s="247"/>
      <c r="BE453" s="7"/>
      <c r="BF453" s="8"/>
      <c r="BG453" s="7"/>
      <c r="BH453" s="8"/>
      <c r="BJ453" s="41"/>
      <c r="BK453" s="41">
        <f t="shared" si="31"/>
        <v>0</v>
      </c>
      <c r="BL453">
        <f t="shared" si="33"/>
        <v>0</v>
      </c>
    </row>
    <row r="454" spans="1:66" x14ac:dyDescent="0.25">
      <c r="A454">
        <f t="shared" si="32"/>
        <v>401</v>
      </c>
      <c r="B454" s="6"/>
      <c r="C454" s="10"/>
      <c r="D454" s="32"/>
      <c r="E454" s="10"/>
      <c r="F454" s="32"/>
      <c r="G454" s="10"/>
      <c r="H454" s="32"/>
      <c r="I454" s="10"/>
      <c r="J454" s="32"/>
      <c r="K454" s="10"/>
      <c r="L454" s="32"/>
      <c r="M454" s="10"/>
      <c r="N454" s="32"/>
      <c r="O454" s="10"/>
      <c r="P454" s="32"/>
      <c r="Q454" s="10"/>
      <c r="R454" s="32"/>
      <c r="S454" s="10"/>
      <c r="T454" s="32"/>
      <c r="U454" s="10"/>
      <c r="V454" s="32"/>
      <c r="W454" s="10"/>
      <c r="X454" s="32"/>
      <c r="Y454" s="10"/>
      <c r="Z454" s="32"/>
      <c r="AA454" s="10"/>
      <c r="AB454" s="32"/>
      <c r="AC454" s="10"/>
      <c r="AD454" s="32"/>
      <c r="AE454" s="10"/>
      <c r="AF454" s="32"/>
      <c r="AG454" s="10"/>
      <c r="AH454" s="32"/>
      <c r="AI454" s="10"/>
      <c r="AJ454" s="32"/>
      <c r="AK454" s="10"/>
      <c r="AL454" s="32"/>
      <c r="AM454" s="10"/>
      <c r="AN454" s="32"/>
      <c r="AO454" s="10"/>
      <c r="AP454" s="242"/>
      <c r="AQ454" s="10"/>
      <c r="AR454" s="32"/>
      <c r="AS454" s="10"/>
      <c r="AT454" s="242"/>
      <c r="AU454" s="10"/>
      <c r="AV454" s="242"/>
      <c r="AW454" s="7"/>
      <c r="AX454" s="247"/>
      <c r="AY454" s="10"/>
      <c r="AZ454" s="242"/>
      <c r="BA454" s="7"/>
      <c r="BB454" s="247"/>
      <c r="BC454" s="7"/>
      <c r="BD454" s="247"/>
      <c r="BE454" s="7"/>
      <c r="BF454" s="8"/>
      <c r="BG454" s="7"/>
      <c r="BH454" s="8"/>
      <c r="BJ454" s="41"/>
      <c r="BK454" s="41">
        <f t="shared" ref="BK454:BK517" si="34">+AI454+AE454+Y454+W454+U454+S454+Q454+O454+M454+I454+G454+E454+C454+AG454+K454+BG454+BN454+AA454+AC454+AK454+AM454+AO454+AW454+BE454+BC454+BA454+AY454+AU454+AS454+AQ454</f>
        <v>0</v>
      </c>
      <c r="BL454">
        <f t="shared" si="33"/>
        <v>0</v>
      </c>
    </row>
    <row r="455" spans="1:66" x14ac:dyDescent="0.25">
      <c r="A455">
        <f t="shared" si="32"/>
        <v>402</v>
      </c>
      <c r="B455" s="6"/>
      <c r="C455" s="10"/>
      <c r="D455" s="32"/>
      <c r="E455" s="10"/>
      <c r="F455" s="32"/>
      <c r="G455" s="10"/>
      <c r="H455" s="32"/>
      <c r="I455" s="10"/>
      <c r="J455" s="32"/>
      <c r="K455" s="10"/>
      <c r="L455" s="32"/>
      <c r="M455" s="10"/>
      <c r="N455" s="32"/>
      <c r="O455" s="10"/>
      <c r="P455" s="32"/>
      <c r="Q455" s="10"/>
      <c r="R455" s="32"/>
      <c r="S455" s="10"/>
      <c r="T455" s="32"/>
      <c r="U455" s="10"/>
      <c r="V455" s="32"/>
      <c r="W455" s="10"/>
      <c r="X455" s="32"/>
      <c r="Y455" s="10"/>
      <c r="Z455" s="32"/>
      <c r="AA455" s="10"/>
      <c r="AB455" s="32"/>
      <c r="AC455" s="10"/>
      <c r="AD455" s="32"/>
      <c r="AE455" s="10"/>
      <c r="AF455" s="32"/>
      <c r="AG455" s="10"/>
      <c r="AH455" s="32"/>
      <c r="AI455" s="10"/>
      <c r="AJ455" s="32"/>
      <c r="AK455" s="10"/>
      <c r="AL455" s="32"/>
      <c r="AM455" s="10"/>
      <c r="AN455" s="32"/>
      <c r="AO455" s="10"/>
      <c r="AP455" s="242"/>
      <c r="AQ455" s="10"/>
      <c r="AR455" s="32"/>
      <c r="AS455" s="10"/>
      <c r="AT455" s="242"/>
      <c r="AU455" s="10"/>
      <c r="AV455" s="242"/>
      <c r="AW455" s="7"/>
      <c r="AX455" s="247"/>
      <c r="AY455" s="10"/>
      <c r="AZ455" s="242"/>
      <c r="BA455" s="7"/>
      <c r="BB455" s="247"/>
      <c r="BC455" s="7"/>
      <c r="BD455" s="247"/>
      <c r="BE455" s="7"/>
      <c r="BF455" s="8"/>
      <c r="BG455" s="7"/>
      <c r="BH455" s="8"/>
      <c r="BJ455" s="41"/>
      <c r="BK455" s="41">
        <f t="shared" si="34"/>
        <v>0</v>
      </c>
      <c r="BL455">
        <f t="shared" si="33"/>
        <v>0</v>
      </c>
    </row>
    <row r="456" spans="1:66" x14ac:dyDescent="0.25">
      <c r="A456">
        <f t="shared" si="32"/>
        <v>403</v>
      </c>
      <c r="B456" s="6"/>
      <c r="C456" s="10"/>
      <c r="D456" s="32"/>
      <c r="E456" s="10"/>
      <c r="F456" s="32"/>
      <c r="G456" s="10"/>
      <c r="H456" s="32"/>
      <c r="I456" s="10"/>
      <c r="J456" s="32"/>
      <c r="K456" s="10"/>
      <c r="L456" s="32"/>
      <c r="M456" s="10"/>
      <c r="N456" s="32"/>
      <c r="O456" s="10"/>
      <c r="P456" s="32"/>
      <c r="Q456" s="10"/>
      <c r="R456" s="32"/>
      <c r="S456" s="10"/>
      <c r="T456" s="32"/>
      <c r="U456" s="10"/>
      <c r="V456" s="32"/>
      <c r="W456" s="10"/>
      <c r="X456" s="32"/>
      <c r="Y456" s="10"/>
      <c r="Z456" s="32"/>
      <c r="AA456" s="10"/>
      <c r="AB456" s="32"/>
      <c r="AC456" s="10"/>
      <c r="AD456" s="32"/>
      <c r="AE456" s="10"/>
      <c r="AF456" s="32"/>
      <c r="AG456" s="10"/>
      <c r="AH456" s="32"/>
      <c r="AI456" s="10"/>
      <c r="AJ456" s="32"/>
      <c r="AK456" s="10"/>
      <c r="AL456" s="32"/>
      <c r="AM456" s="10"/>
      <c r="AN456" s="32"/>
      <c r="AO456" s="10"/>
      <c r="AP456" s="242"/>
      <c r="AQ456" s="10"/>
      <c r="AR456" s="32"/>
      <c r="AS456" s="10"/>
      <c r="AT456" s="242"/>
      <c r="AU456" s="10"/>
      <c r="AV456" s="242"/>
      <c r="AW456" s="7"/>
      <c r="AX456" s="247"/>
      <c r="AY456" s="10"/>
      <c r="AZ456" s="242"/>
      <c r="BA456" s="7"/>
      <c r="BB456" s="247"/>
      <c r="BC456" s="7"/>
      <c r="BD456" s="247"/>
      <c r="BE456" s="7"/>
      <c r="BF456" s="8"/>
      <c r="BG456" s="7"/>
      <c r="BH456" s="8"/>
      <c r="BJ456" s="41"/>
      <c r="BK456" s="41">
        <f t="shared" si="34"/>
        <v>0</v>
      </c>
      <c r="BL456">
        <f t="shared" si="33"/>
        <v>0</v>
      </c>
    </row>
    <row r="457" spans="1:66" x14ac:dyDescent="0.25">
      <c r="A457">
        <f t="shared" si="32"/>
        <v>404</v>
      </c>
      <c r="B457" s="6"/>
      <c r="C457" s="10"/>
      <c r="D457" s="32"/>
      <c r="E457" s="10"/>
      <c r="F457" s="32"/>
      <c r="G457" s="10"/>
      <c r="H457" s="32"/>
      <c r="I457" s="10"/>
      <c r="J457" s="32"/>
      <c r="K457" s="10"/>
      <c r="L457" s="32"/>
      <c r="M457" s="10"/>
      <c r="N457" s="32"/>
      <c r="O457" s="10"/>
      <c r="P457" s="32"/>
      <c r="Q457" s="10"/>
      <c r="R457" s="32"/>
      <c r="S457" s="10"/>
      <c r="T457" s="32"/>
      <c r="U457" s="10"/>
      <c r="V457" s="32"/>
      <c r="W457" s="10"/>
      <c r="X457" s="32"/>
      <c r="Y457" s="10"/>
      <c r="Z457" s="32"/>
      <c r="AA457" s="10"/>
      <c r="AB457" s="32"/>
      <c r="AC457" s="10"/>
      <c r="AD457" s="32"/>
      <c r="AE457" s="10"/>
      <c r="AF457" s="32"/>
      <c r="AG457" s="10"/>
      <c r="AH457" s="32"/>
      <c r="AI457" s="10"/>
      <c r="AJ457" s="32"/>
      <c r="AK457" s="10"/>
      <c r="AL457" s="32"/>
      <c r="AM457" s="10"/>
      <c r="AN457" s="32"/>
      <c r="AO457" s="10"/>
      <c r="AP457" s="242"/>
      <c r="AQ457" s="10"/>
      <c r="AR457" s="32"/>
      <c r="AS457" s="10"/>
      <c r="AT457" s="242"/>
      <c r="AU457" s="10"/>
      <c r="AV457" s="242"/>
      <c r="AW457" s="7"/>
      <c r="AX457" s="247"/>
      <c r="AY457" s="10"/>
      <c r="AZ457" s="242"/>
      <c r="BA457" s="7"/>
      <c r="BB457" s="247"/>
      <c r="BC457" s="7"/>
      <c r="BD457" s="247"/>
      <c r="BE457" s="7"/>
      <c r="BF457" s="8"/>
      <c r="BG457" s="7"/>
      <c r="BH457" s="8"/>
      <c r="BJ457" s="41"/>
      <c r="BK457" s="41">
        <f t="shared" si="34"/>
        <v>0</v>
      </c>
      <c r="BL457">
        <f t="shared" si="33"/>
        <v>0</v>
      </c>
    </row>
    <row r="458" spans="1:66" x14ac:dyDescent="0.25">
      <c r="A458">
        <f t="shared" si="32"/>
        <v>405</v>
      </c>
      <c r="B458" s="6"/>
      <c r="C458" s="10"/>
      <c r="D458" s="32"/>
      <c r="E458" s="10"/>
      <c r="F458" s="32"/>
      <c r="G458" s="10"/>
      <c r="H458" s="32"/>
      <c r="I458" s="10"/>
      <c r="J458" s="32"/>
      <c r="K458" s="10"/>
      <c r="L458" s="32"/>
      <c r="M458" s="10"/>
      <c r="N458" s="32"/>
      <c r="O458" s="10"/>
      <c r="P458" s="32"/>
      <c r="Q458" s="10"/>
      <c r="R458" s="32"/>
      <c r="S458" s="10"/>
      <c r="T458" s="32"/>
      <c r="U458" s="10"/>
      <c r="V458" s="32"/>
      <c r="W458" s="10"/>
      <c r="X458" s="32"/>
      <c r="Y458" s="10"/>
      <c r="Z458" s="32"/>
      <c r="AA458" s="10"/>
      <c r="AB458" s="32"/>
      <c r="AC458" s="10"/>
      <c r="AD458" s="32"/>
      <c r="AE458" s="10"/>
      <c r="AF458" s="32"/>
      <c r="AG458" s="10"/>
      <c r="AH458" s="32"/>
      <c r="AI458" s="10"/>
      <c r="AJ458" s="32"/>
      <c r="AK458" s="10"/>
      <c r="AL458" s="32"/>
      <c r="AM458" s="10"/>
      <c r="AN458" s="32"/>
      <c r="AO458" s="10"/>
      <c r="AP458" s="242"/>
      <c r="AQ458" s="10"/>
      <c r="AR458" s="32"/>
      <c r="AS458" s="10"/>
      <c r="AT458" s="242"/>
      <c r="AU458" s="10"/>
      <c r="AV458" s="242"/>
      <c r="AW458" s="7"/>
      <c r="AX458" s="247"/>
      <c r="AY458" s="10"/>
      <c r="AZ458" s="242"/>
      <c r="BA458" s="7"/>
      <c r="BB458" s="247"/>
      <c r="BC458" s="7"/>
      <c r="BD458" s="247"/>
      <c r="BE458" s="7"/>
      <c r="BF458" s="8"/>
      <c r="BG458" s="7"/>
      <c r="BH458" s="8"/>
      <c r="BJ458" s="41"/>
      <c r="BK458" s="41">
        <f t="shared" si="34"/>
        <v>0</v>
      </c>
      <c r="BL458">
        <f t="shared" si="33"/>
        <v>0</v>
      </c>
    </row>
    <row r="459" spans="1:66" x14ac:dyDescent="0.25">
      <c r="A459">
        <f t="shared" si="32"/>
        <v>406</v>
      </c>
      <c r="B459" s="6"/>
      <c r="C459" s="10"/>
      <c r="D459" s="32"/>
      <c r="E459" s="10"/>
      <c r="F459" s="32"/>
      <c r="G459" s="10"/>
      <c r="H459" s="32"/>
      <c r="I459" s="10"/>
      <c r="J459" s="32"/>
      <c r="K459" s="10"/>
      <c r="L459" s="32"/>
      <c r="M459" s="10"/>
      <c r="N459" s="32"/>
      <c r="O459" s="10"/>
      <c r="P459" s="32"/>
      <c r="Q459" s="10"/>
      <c r="R459" s="32"/>
      <c r="S459" s="10"/>
      <c r="T459" s="32"/>
      <c r="U459" s="10"/>
      <c r="V459" s="32"/>
      <c r="W459" s="10"/>
      <c r="X459" s="32"/>
      <c r="Y459" s="10"/>
      <c r="Z459" s="32"/>
      <c r="AA459" s="10"/>
      <c r="AB459" s="32"/>
      <c r="AC459" s="10"/>
      <c r="AD459" s="32"/>
      <c r="AE459" s="10"/>
      <c r="AF459" s="32"/>
      <c r="AG459" s="10"/>
      <c r="AH459" s="32"/>
      <c r="AI459" s="10"/>
      <c r="AJ459" s="32"/>
      <c r="AK459" s="10"/>
      <c r="AL459" s="32"/>
      <c r="AM459" s="10"/>
      <c r="AN459" s="32"/>
      <c r="AO459" s="10"/>
      <c r="AP459" s="242"/>
      <c r="AQ459" s="10"/>
      <c r="AR459" s="32"/>
      <c r="AS459" s="10"/>
      <c r="AT459" s="242"/>
      <c r="AU459" s="10"/>
      <c r="AV459" s="242"/>
      <c r="AW459" s="7"/>
      <c r="AX459" s="247"/>
      <c r="AY459" s="10"/>
      <c r="AZ459" s="242"/>
      <c r="BA459" s="7"/>
      <c r="BB459" s="247"/>
      <c r="BC459" s="7"/>
      <c r="BD459" s="247"/>
      <c r="BE459" s="7"/>
      <c r="BF459" s="8"/>
      <c r="BG459" s="7"/>
      <c r="BH459" s="8"/>
      <c r="BJ459" s="41"/>
      <c r="BK459" s="41">
        <f t="shared" si="34"/>
        <v>0</v>
      </c>
      <c r="BL459">
        <f t="shared" si="33"/>
        <v>0</v>
      </c>
    </row>
    <row r="460" spans="1:66" x14ac:dyDescent="0.25">
      <c r="A460">
        <f t="shared" si="32"/>
        <v>407</v>
      </c>
      <c r="B460" s="6"/>
      <c r="C460" s="10"/>
      <c r="D460" s="32"/>
      <c r="E460" s="10"/>
      <c r="F460" s="32"/>
      <c r="G460" s="10"/>
      <c r="H460" s="32"/>
      <c r="I460" s="10"/>
      <c r="J460" s="32"/>
      <c r="K460" s="10"/>
      <c r="L460" s="32"/>
      <c r="M460" s="10"/>
      <c r="N460" s="32"/>
      <c r="O460" s="10"/>
      <c r="P460" s="32"/>
      <c r="Q460" s="10"/>
      <c r="R460" s="32"/>
      <c r="S460" s="10"/>
      <c r="T460" s="32"/>
      <c r="U460" s="10"/>
      <c r="V460" s="32"/>
      <c r="W460" s="10"/>
      <c r="X460" s="32"/>
      <c r="Y460" s="10"/>
      <c r="Z460" s="32"/>
      <c r="AA460" s="10"/>
      <c r="AB460" s="32"/>
      <c r="AC460" s="10"/>
      <c r="AD460" s="32"/>
      <c r="AE460" s="10"/>
      <c r="AF460" s="32"/>
      <c r="AG460" s="10"/>
      <c r="AH460" s="32"/>
      <c r="AI460" s="10"/>
      <c r="AJ460" s="32"/>
      <c r="AK460" s="10"/>
      <c r="AL460" s="32"/>
      <c r="AM460" s="10"/>
      <c r="AN460" s="32"/>
      <c r="AO460" s="10"/>
      <c r="AP460" s="242"/>
      <c r="AQ460" s="10"/>
      <c r="AR460" s="32"/>
      <c r="AS460" s="10"/>
      <c r="AT460" s="242"/>
      <c r="AU460" s="10"/>
      <c r="AV460" s="242"/>
      <c r="AW460" s="7"/>
      <c r="AX460" s="247"/>
      <c r="AY460" s="10"/>
      <c r="AZ460" s="242"/>
      <c r="BA460" s="7"/>
      <c r="BB460" s="247"/>
      <c r="BC460" s="7"/>
      <c r="BD460" s="247"/>
      <c r="BE460" s="7"/>
      <c r="BF460" s="8"/>
      <c r="BG460" s="7"/>
      <c r="BH460" s="8"/>
      <c r="BJ460" s="41"/>
      <c r="BK460" s="41">
        <f t="shared" si="34"/>
        <v>0</v>
      </c>
      <c r="BL460">
        <f t="shared" si="33"/>
        <v>0</v>
      </c>
    </row>
    <row r="461" spans="1:66" x14ac:dyDescent="0.25">
      <c r="A461">
        <f t="shared" si="32"/>
        <v>408</v>
      </c>
      <c r="B461" s="6"/>
      <c r="C461" s="10"/>
      <c r="D461" s="32"/>
      <c r="E461" s="10"/>
      <c r="F461" s="32"/>
      <c r="G461" s="10"/>
      <c r="H461" s="32"/>
      <c r="I461" s="10"/>
      <c r="J461" s="32"/>
      <c r="K461" s="10"/>
      <c r="L461" s="32"/>
      <c r="M461" s="10"/>
      <c r="N461" s="32"/>
      <c r="O461" s="10"/>
      <c r="P461" s="32"/>
      <c r="Q461" s="10"/>
      <c r="R461" s="32"/>
      <c r="S461" s="10"/>
      <c r="T461" s="32"/>
      <c r="U461" s="10"/>
      <c r="V461" s="32"/>
      <c r="W461" s="10"/>
      <c r="X461" s="32"/>
      <c r="Y461" s="10"/>
      <c r="Z461" s="32"/>
      <c r="AA461" s="10"/>
      <c r="AB461" s="32"/>
      <c r="AC461" s="10"/>
      <c r="AD461" s="32"/>
      <c r="AE461" s="10"/>
      <c r="AF461" s="32"/>
      <c r="AG461" s="10"/>
      <c r="AH461" s="32"/>
      <c r="AI461" s="10"/>
      <c r="AJ461" s="32"/>
      <c r="AK461" s="10"/>
      <c r="AL461" s="32"/>
      <c r="AM461" s="10"/>
      <c r="AN461" s="32"/>
      <c r="AO461" s="10"/>
      <c r="AP461" s="242"/>
      <c r="AQ461" s="10"/>
      <c r="AR461" s="32"/>
      <c r="AS461" s="10"/>
      <c r="AT461" s="242"/>
      <c r="AU461" s="10"/>
      <c r="AV461" s="242"/>
      <c r="AW461" s="7"/>
      <c r="AX461" s="247"/>
      <c r="AY461" s="10"/>
      <c r="AZ461" s="242"/>
      <c r="BA461" s="7"/>
      <c r="BB461" s="247"/>
      <c r="BC461" s="7"/>
      <c r="BD461" s="247"/>
      <c r="BE461" s="7"/>
      <c r="BF461" s="8"/>
      <c r="BG461" s="7"/>
      <c r="BH461" s="8"/>
      <c r="BJ461" s="41"/>
      <c r="BK461" s="41">
        <f t="shared" si="34"/>
        <v>0</v>
      </c>
      <c r="BL461">
        <f t="shared" si="33"/>
        <v>0</v>
      </c>
    </row>
    <row r="462" spans="1:66" x14ac:dyDescent="0.25">
      <c r="A462">
        <f t="shared" si="32"/>
        <v>409</v>
      </c>
      <c r="B462" s="6"/>
      <c r="C462" s="10"/>
      <c r="D462" s="32"/>
      <c r="E462" s="10"/>
      <c r="F462" s="32"/>
      <c r="G462" s="10"/>
      <c r="H462" s="32"/>
      <c r="I462" s="10"/>
      <c r="J462" s="32"/>
      <c r="K462" s="94"/>
      <c r="L462" s="32"/>
      <c r="M462" s="10"/>
      <c r="N462" s="32"/>
      <c r="O462" s="10"/>
      <c r="P462" s="32"/>
      <c r="Q462" s="10"/>
      <c r="R462" s="32"/>
      <c r="S462" s="10"/>
      <c r="T462" s="32"/>
      <c r="U462" s="10"/>
      <c r="V462" s="32"/>
      <c r="W462" s="10"/>
      <c r="X462" s="32"/>
      <c r="Y462" s="10"/>
      <c r="Z462" s="32"/>
      <c r="AA462" s="10"/>
      <c r="AB462" s="32"/>
      <c r="AC462" s="10"/>
      <c r="AD462" s="32"/>
      <c r="AE462" s="10"/>
      <c r="AF462" s="32"/>
      <c r="AG462" s="10"/>
      <c r="AH462" s="32"/>
      <c r="AI462" s="10"/>
      <c r="AJ462" s="32"/>
      <c r="AK462" s="10"/>
      <c r="AL462" s="32"/>
      <c r="AM462" s="10"/>
      <c r="AN462" s="32"/>
      <c r="AO462" s="10"/>
      <c r="AP462" s="242"/>
      <c r="AQ462" s="10"/>
      <c r="AR462" s="32"/>
      <c r="AS462" s="10"/>
      <c r="AT462" s="242"/>
      <c r="AU462" s="10"/>
      <c r="AV462" s="242"/>
      <c r="AW462" s="7"/>
      <c r="AX462" s="247"/>
      <c r="AY462" s="10"/>
      <c r="AZ462" s="242"/>
      <c r="BA462" s="7"/>
      <c r="BB462" s="247"/>
      <c r="BC462" s="7"/>
      <c r="BD462" s="247"/>
      <c r="BE462" s="7"/>
      <c r="BF462" s="8"/>
      <c r="BG462" s="7"/>
      <c r="BH462" s="8"/>
      <c r="BJ462" s="41"/>
      <c r="BK462" s="41">
        <f t="shared" si="34"/>
        <v>0</v>
      </c>
      <c r="BL462">
        <f t="shared" si="33"/>
        <v>0</v>
      </c>
      <c r="BN462" s="39"/>
    </row>
    <row r="463" spans="1:66" x14ac:dyDescent="0.25">
      <c r="A463">
        <f t="shared" si="32"/>
        <v>410</v>
      </c>
      <c r="B463" s="6"/>
      <c r="C463" s="10"/>
      <c r="D463" s="32"/>
      <c r="E463" s="10"/>
      <c r="F463" s="32"/>
      <c r="G463" s="10"/>
      <c r="H463" s="32"/>
      <c r="I463" s="10"/>
      <c r="J463" s="32"/>
      <c r="K463" s="10"/>
      <c r="L463" s="32"/>
      <c r="M463" s="10"/>
      <c r="N463" s="32"/>
      <c r="O463" s="10"/>
      <c r="P463" s="32"/>
      <c r="Q463" s="10"/>
      <c r="R463" s="32"/>
      <c r="S463" s="10"/>
      <c r="T463" s="32"/>
      <c r="U463" s="10"/>
      <c r="V463" s="32"/>
      <c r="W463" s="10"/>
      <c r="X463" s="32"/>
      <c r="Y463" s="10"/>
      <c r="Z463" s="32"/>
      <c r="AA463" s="10"/>
      <c r="AB463" s="32"/>
      <c r="AC463" s="10"/>
      <c r="AD463" s="32"/>
      <c r="AE463" s="10"/>
      <c r="AF463" s="32"/>
      <c r="AG463" s="10"/>
      <c r="AH463" s="32"/>
      <c r="AI463" s="10"/>
      <c r="AJ463" s="32"/>
      <c r="AK463" s="10"/>
      <c r="AL463" s="32"/>
      <c r="AM463" s="10"/>
      <c r="AN463" s="32"/>
      <c r="AO463" s="10"/>
      <c r="AP463" s="242"/>
      <c r="AQ463" s="10"/>
      <c r="AR463" s="32"/>
      <c r="AS463" s="10"/>
      <c r="AT463" s="242"/>
      <c r="AU463" s="10"/>
      <c r="AV463" s="242"/>
      <c r="AW463" s="7"/>
      <c r="AX463" s="247"/>
      <c r="AY463" s="10"/>
      <c r="AZ463" s="242"/>
      <c r="BA463" s="7"/>
      <c r="BB463" s="247"/>
      <c r="BC463" s="7"/>
      <c r="BD463" s="247"/>
      <c r="BE463" s="7"/>
      <c r="BF463" s="8"/>
      <c r="BG463" s="7"/>
      <c r="BH463" s="8"/>
      <c r="BJ463" s="41"/>
      <c r="BK463" s="41">
        <f t="shared" si="34"/>
        <v>0</v>
      </c>
      <c r="BL463">
        <f t="shared" si="33"/>
        <v>0</v>
      </c>
    </row>
    <row r="464" spans="1:66" x14ac:dyDescent="0.25">
      <c r="A464">
        <f t="shared" si="32"/>
        <v>411</v>
      </c>
      <c r="B464" s="6"/>
      <c r="C464" s="10"/>
      <c r="D464" s="32"/>
      <c r="E464" s="10"/>
      <c r="F464" s="32"/>
      <c r="G464" s="10"/>
      <c r="H464" s="32"/>
      <c r="I464" s="10"/>
      <c r="J464" s="32"/>
      <c r="K464" s="10"/>
      <c r="L464" s="32"/>
      <c r="M464" s="10"/>
      <c r="N464" s="32"/>
      <c r="O464" s="10"/>
      <c r="P464" s="32"/>
      <c r="Q464" s="10"/>
      <c r="R464" s="32"/>
      <c r="S464" s="10"/>
      <c r="T464" s="32"/>
      <c r="U464" s="10"/>
      <c r="V464" s="32"/>
      <c r="W464" s="10"/>
      <c r="X464" s="32"/>
      <c r="Y464" s="10"/>
      <c r="Z464" s="32"/>
      <c r="AA464" s="10"/>
      <c r="AB464" s="32"/>
      <c r="AC464" s="10"/>
      <c r="AD464" s="32"/>
      <c r="AE464" s="10"/>
      <c r="AF464" s="32"/>
      <c r="AG464" s="10"/>
      <c r="AH464" s="32"/>
      <c r="AI464" s="10"/>
      <c r="AJ464" s="32"/>
      <c r="AK464" s="10"/>
      <c r="AL464" s="32"/>
      <c r="AM464" s="10"/>
      <c r="AN464" s="32"/>
      <c r="AO464" s="10"/>
      <c r="AP464" s="242"/>
      <c r="AQ464" s="10"/>
      <c r="AR464" s="32"/>
      <c r="AS464" s="10"/>
      <c r="AT464" s="242"/>
      <c r="AU464" s="10"/>
      <c r="AV464" s="242"/>
      <c r="AW464" s="7"/>
      <c r="AX464" s="247"/>
      <c r="AY464" s="10"/>
      <c r="AZ464" s="242"/>
      <c r="BA464" s="7"/>
      <c r="BB464" s="247"/>
      <c r="BC464" s="7"/>
      <c r="BD464" s="247"/>
      <c r="BE464" s="7"/>
      <c r="BF464" s="8"/>
      <c r="BG464" s="7"/>
      <c r="BH464" s="8"/>
      <c r="BJ464" s="41"/>
      <c r="BK464" s="41">
        <f t="shared" si="34"/>
        <v>0</v>
      </c>
      <c r="BL464">
        <f t="shared" si="33"/>
        <v>0</v>
      </c>
    </row>
    <row r="465" spans="1:66" x14ac:dyDescent="0.25">
      <c r="A465">
        <f t="shared" si="32"/>
        <v>412</v>
      </c>
      <c r="B465" s="6"/>
      <c r="C465" s="10"/>
      <c r="D465" s="32"/>
      <c r="E465" s="10"/>
      <c r="F465" s="32"/>
      <c r="G465" s="10"/>
      <c r="H465" s="32"/>
      <c r="I465" s="10"/>
      <c r="J465" s="32"/>
      <c r="K465" s="10"/>
      <c r="L465" s="32"/>
      <c r="M465" s="10"/>
      <c r="N465" s="32"/>
      <c r="O465" s="10"/>
      <c r="P465" s="32"/>
      <c r="Q465" s="10"/>
      <c r="R465" s="32"/>
      <c r="S465" s="10"/>
      <c r="T465" s="32"/>
      <c r="U465" s="10"/>
      <c r="V465" s="32"/>
      <c r="W465" s="10"/>
      <c r="X465" s="32"/>
      <c r="Y465" s="10"/>
      <c r="Z465" s="32"/>
      <c r="AA465" s="10"/>
      <c r="AB465" s="32"/>
      <c r="AC465" s="10"/>
      <c r="AD465" s="32"/>
      <c r="AE465" s="10"/>
      <c r="AF465" s="32"/>
      <c r="AG465" s="10"/>
      <c r="AH465" s="32"/>
      <c r="AI465" s="10"/>
      <c r="AJ465" s="32"/>
      <c r="AK465" s="10"/>
      <c r="AL465" s="32"/>
      <c r="AM465" s="10"/>
      <c r="AN465" s="32"/>
      <c r="AO465" s="10"/>
      <c r="AP465" s="242"/>
      <c r="AQ465" s="10"/>
      <c r="AR465" s="32"/>
      <c r="AS465" s="10"/>
      <c r="AT465" s="242"/>
      <c r="AU465" s="10"/>
      <c r="AV465" s="242"/>
      <c r="AW465" s="7"/>
      <c r="AX465" s="247"/>
      <c r="AY465" s="10"/>
      <c r="AZ465" s="242"/>
      <c r="BA465" s="7"/>
      <c r="BB465" s="247"/>
      <c r="BC465" s="7"/>
      <c r="BD465" s="247"/>
      <c r="BE465" s="7"/>
      <c r="BF465" s="8"/>
      <c r="BG465" s="7"/>
      <c r="BH465" s="8"/>
      <c r="BJ465" s="41"/>
      <c r="BK465" s="41">
        <f t="shared" si="34"/>
        <v>0</v>
      </c>
      <c r="BL465">
        <f t="shared" si="33"/>
        <v>0</v>
      </c>
    </row>
    <row r="466" spans="1:66" x14ac:dyDescent="0.25">
      <c r="A466">
        <f t="shared" si="32"/>
        <v>413</v>
      </c>
      <c r="B466" s="6"/>
      <c r="C466" s="10"/>
      <c r="D466" s="32"/>
      <c r="E466" s="10"/>
      <c r="F466" s="32"/>
      <c r="G466" s="10"/>
      <c r="H466" s="32"/>
      <c r="I466" s="10"/>
      <c r="J466" s="32"/>
      <c r="K466" s="10"/>
      <c r="L466" s="32"/>
      <c r="M466" s="10"/>
      <c r="N466" s="32"/>
      <c r="O466" s="10"/>
      <c r="P466" s="32"/>
      <c r="Q466" s="10"/>
      <c r="R466" s="32"/>
      <c r="S466" s="10"/>
      <c r="T466" s="32"/>
      <c r="U466" s="10"/>
      <c r="V466" s="32"/>
      <c r="W466" s="10"/>
      <c r="X466" s="32"/>
      <c r="Y466" s="10"/>
      <c r="Z466" s="32"/>
      <c r="AA466" s="10"/>
      <c r="AB466" s="32"/>
      <c r="AC466" s="10"/>
      <c r="AD466" s="32"/>
      <c r="AE466" s="10"/>
      <c r="AF466" s="32"/>
      <c r="AG466" s="10"/>
      <c r="AH466" s="32"/>
      <c r="AI466" s="10"/>
      <c r="AJ466" s="32"/>
      <c r="AK466" s="10"/>
      <c r="AL466" s="32"/>
      <c r="AM466" s="10"/>
      <c r="AN466" s="32"/>
      <c r="AO466" s="10"/>
      <c r="AP466" s="242"/>
      <c r="AQ466" s="10"/>
      <c r="AR466" s="32"/>
      <c r="AS466" s="10"/>
      <c r="AT466" s="242"/>
      <c r="AU466" s="10"/>
      <c r="AV466" s="242"/>
      <c r="AW466" s="7"/>
      <c r="AX466" s="247"/>
      <c r="AY466" s="10"/>
      <c r="AZ466" s="242"/>
      <c r="BA466" s="7"/>
      <c r="BB466" s="247"/>
      <c r="BC466" s="7"/>
      <c r="BD466" s="247"/>
      <c r="BE466" s="7"/>
      <c r="BF466" s="8"/>
      <c r="BG466" s="7"/>
      <c r="BH466" s="8"/>
      <c r="BJ466" s="41"/>
      <c r="BK466" s="41">
        <f t="shared" si="34"/>
        <v>0</v>
      </c>
      <c r="BL466">
        <f t="shared" si="33"/>
        <v>0</v>
      </c>
    </row>
    <row r="467" spans="1:66" x14ac:dyDescent="0.25">
      <c r="A467">
        <f t="shared" si="32"/>
        <v>414</v>
      </c>
      <c r="B467" s="6"/>
      <c r="C467" s="10"/>
      <c r="D467" s="32"/>
      <c r="E467" s="10"/>
      <c r="F467" s="32"/>
      <c r="G467" s="10"/>
      <c r="H467" s="32"/>
      <c r="I467" s="10"/>
      <c r="J467" s="32"/>
      <c r="K467" s="10"/>
      <c r="L467" s="32"/>
      <c r="M467" s="10"/>
      <c r="N467" s="32"/>
      <c r="O467" s="10"/>
      <c r="P467" s="32"/>
      <c r="Q467" s="10"/>
      <c r="R467" s="32"/>
      <c r="S467" s="10"/>
      <c r="T467" s="32"/>
      <c r="U467" s="10"/>
      <c r="V467" s="32"/>
      <c r="W467" s="10"/>
      <c r="X467" s="32"/>
      <c r="Y467" s="10"/>
      <c r="Z467" s="32"/>
      <c r="AA467" s="10"/>
      <c r="AB467" s="32"/>
      <c r="AC467" s="10"/>
      <c r="AD467" s="32"/>
      <c r="AE467" s="10"/>
      <c r="AF467" s="32"/>
      <c r="AG467" s="10"/>
      <c r="AH467" s="32"/>
      <c r="AI467" s="10"/>
      <c r="AJ467" s="32"/>
      <c r="AK467" s="10"/>
      <c r="AL467" s="32"/>
      <c r="AM467" s="10"/>
      <c r="AN467" s="32"/>
      <c r="AO467" s="10"/>
      <c r="AP467" s="242"/>
      <c r="AQ467" s="10"/>
      <c r="AR467" s="32"/>
      <c r="AS467" s="10"/>
      <c r="AT467" s="242"/>
      <c r="AU467" s="10"/>
      <c r="AV467" s="242"/>
      <c r="AW467" s="7"/>
      <c r="AX467" s="247"/>
      <c r="AY467" s="10"/>
      <c r="AZ467" s="242"/>
      <c r="BA467" s="7"/>
      <c r="BB467" s="247"/>
      <c r="BC467" s="7"/>
      <c r="BD467" s="247"/>
      <c r="BE467" s="7"/>
      <c r="BF467" s="8"/>
      <c r="BG467" s="7"/>
      <c r="BH467" s="8"/>
      <c r="BJ467" s="41"/>
      <c r="BK467" s="41">
        <f t="shared" si="34"/>
        <v>0</v>
      </c>
      <c r="BL467">
        <f t="shared" si="33"/>
        <v>0</v>
      </c>
    </row>
    <row r="468" spans="1:66" x14ac:dyDescent="0.25">
      <c r="A468">
        <f t="shared" si="32"/>
        <v>415</v>
      </c>
      <c r="B468" s="6"/>
      <c r="C468" s="10"/>
      <c r="D468" s="32"/>
      <c r="E468" s="10"/>
      <c r="F468" s="32"/>
      <c r="G468" s="10"/>
      <c r="H468" s="32"/>
      <c r="I468" s="10"/>
      <c r="J468" s="32"/>
      <c r="K468" s="10"/>
      <c r="L468" s="32"/>
      <c r="M468" s="10"/>
      <c r="N468" s="32"/>
      <c r="O468" s="10"/>
      <c r="P468" s="32"/>
      <c r="Q468" s="10"/>
      <c r="R468" s="32"/>
      <c r="S468" s="10"/>
      <c r="T468" s="32"/>
      <c r="U468" s="10"/>
      <c r="V468" s="32"/>
      <c r="W468" s="10"/>
      <c r="X468" s="32"/>
      <c r="Y468" s="10"/>
      <c r="Z468" s="32"/>
      <c r="AA468" s="10"/>
      <c r="AB468" s="32"/>
      <c r="AC468" s="10"/>
      <c r="AD468" s="32"/>
      <c r="AE468" s="10"/>
      <c r="AF468" s="32"/>
      <c r="AG468" s="10"/>
      <c r="AH468" s="32"/>
      <c r="AI468" s="10"/>
      <c r="AJ468" s="32"/>
      <c r="AK468" s="10"/>
      <c r="AL468" s="32"/>
      <c r="AM468" s="10"/>
      <c r="AN468" s="32"/>
      <c r="AO468" s="10"/>
      <c r="AP468" s="242"/>
      <c r="AQ468" s="10"/>
      <c r="AR468" s="32"/>
      <c r="AS468" s="10"/>
      <c r="AT468" s="242"/>
      <c r="AU468" s="10"/>
      <c r="AV468" s="242"/>
      <c r="AW468" s="7"/>
      <c r="AX468" s="247"/>
      <c r="AY468" s="10"/>
      <c r="AZ468" s="242"/>
      <c r="BA468" s="7"/>
      <c r="BB468" s="247"/>
      <c r="BC468" s="7"/>
      <c r="BD468" s="247"/>
      <c r="BE468" s="7"/>
      <c r="BF468" s="8"/>
      <c r="BG468" s="7"/>
      <c r="BH468" s="8"/>
      <c r="BJ468" s="41"/>
      <c r="BK468" s="41">
        <f t="shared" si="34"/>
        <v>0</v>
      </c>
      <c r="BL468">
        <f t="shared" si="33"/>
        <v>0</v>
      </c>
    </row>
    <row r="469" spans="1:66" x14ac:dyDescent="0.25">
      <c r="A469">
        <f t="shared" si="32"/>
        <v>416</v>
      </c>
      <c r="B469" s="6"/>
      <c r="C469" s="10"/>
      <c r="D469" s="32"/>
      <c r="E469" s="10"/>
      <c r="F469" s="32"/>
      <c r="G469" s="10"/>
      <c r="H469" s="32"/>
      <c r="I469" s="10"/>
      <c r="J469" s="32"/>
      <c r="K469" s="10"/>
      <c r="L469" s="32"/>
      <c r="M469" s="10"/>
      <c r="N469" s="32"/>
      <c r="O469" s="10"/>
      <c r="P469" s="32"/>
      <c r="Q469" s="10"/>
      <c r="R469" s="32"/>
      <c r="S469" s="10"/>
      <c r="T469" s="32"/>
      <c r="U469" s="10"/>
      <c r="V469" s="32"/>
      <c r="W469" s="10"/>
      <c r="X469" s="32"/>
      <c r="Y469" s="10"/>
      <c r="Z469" s="32"/>
      <c r="AA469" s="10"/>
      <c r="AB469" s="32"/>
      <c r="AC469" s="10"/>
      <c r="AD469" s="32"/>
      <c r="AE469" s="10"/>
      <c r="AF469" s="32"/>
      <c r="AG469" s="10"/>
      <c r="AH469" s="32"/>
      <c r="AI469" s="10"/>
      <c r="AJ469" s="32"/>
      <c r="AK469" s="10"/>
      <c r="AL469" s="32"/>
      <c r="AM469" s="10"/>
      <c r="AN469" s="32"/>
      <c r="AO469" s="10"/>
      <c r="AP469" s="242"/>
      <c r="AQ469" s="10"/>
      <c r="AR469" s="32"/>
      <c r="AS469" s="10"/>
      <c r="AT469" s="242"/>
      <c r="AU469" s="10"/>
      <c r="AV469" s="242"/>
      <c r="AW469" s="7"/>
      <c r="AX469" s="247"/>
      <c r="AY469" s="10"/>
      <c r="AZ469" s="242"/>
      <c r="BA469" s="7"/>
      <c r="BB469" s="247"/>
      <c r="BC469" s="7"/>
      <c r="BD469" s="247"/>
      <c r="BE469" s="7"/>
      <c r="BF469" s="8"/>
      <c r="BG469" s="7"/>
      <c r="BH469" s="8"/>
      <c r="BJ469" s="41"/>
      <c r="BK469" s="41">
        <f t="shared" si="34"/>
        <v>0</v>
      </c>
      <c r="BL469">
        <f t="shared" si="33"/>
        <v>0</v>
      </c>
    </row>
    <row r="470" spans="1:66" x14ac:dyDescent="0.25">
      <c r="A470">
        <f t="shared" si="32"/>
        <v>417</v>
      </c>
      <c r="B470" s="6"/>
      <c r="C470" s="10"/>
      <c r="D470" s="32"/>
      <c r="E470" s="10"/>
      <c r="F470" s="32"/>
      <c r="G470" s="10"/>
      <c r="H470" s="32"/>
      <c r="I470" s="10"/>
      <c r="J470" s="32"/>
      <c r="K470" s="10"/>
      <c r="L470" s="32"/>
      <c r="M470" s="10"/>
      <c r="N470" s="32"/>
      <c r="O470" s="10"/>
      <c r="P470" s="32"/>
      <c r="Q470" s="10"/>
      <c r="R470" s="32"/>
      <c r="S470" s="10"/>
      <c r="T470" s="32"/>
      <c r="U470" s="10"/>
      <c r="V470" s="32"/>
      <c r="W470" s="10"/>
      <c r="X470" s="32"/>
      <c r="Y470" s="10"/>
      <c r="Z470" s="32"/>
      <c r="AA470" s="10"/>
      <c r="AB470" s="32"/>
      <c r="AC470" s="10"/>
      <c r="AD470" s="32"/>
      <c r="AE470" s="10"/>
      <c r="AF470" s="32"/>
      <c r="AG470" s="10"/>
      <c r="AH470" s="32"/>
      <c r="AI470" s="10"/>
      <c r="AJ470" s="32"/>
      <c r="AK470" s="10"/>
      <c r="AL470" s="32"/>
      <c r="AM470" s="10"/>
      <c r="AN470" s="32"/>
      <c r="AO470" s="10"/>
      <c r="AP470" s="242"/>
      <c r="AQ470" s="10"/>
      <c r="AR470" s="32"/>
      <c r="AS470" s="10"/>
      <c r="AT470" s="242"/>
      <c r="AU470" s="10"/>
      <c r="AV470" s="242"/>
      <c r="AW470" s="7"/>
      <c r="AX470" s="247"/>
      <c r="AY470" s="10"/>
      <c r="AZ470" s="242"/>
      <c r="BA470" s="7"/>
      <c r="BB470" s="247"/>
      <c r="BC470" s="7"/>
      <c r="BD470" s="247"/>
      <c r="BE470" s="7"/>
      <c r="BF470" s="8"/>
      <c r="BG470" s="7"/>
      <c r="BH470" s="8"/>
      <c r="BJ470" s="41"/>
      <c r="BK470" s="41">
        <f t="shared" si="34"/>
        <v>0</v>
      </c>
      <c r="BL470">
        <f t="shared" si="33"/>
        <v>0</v>
      </c>
    </row>
    <row r="471" spans="1:66" x14ac:dyDescent="0.25">
      <c r="A471">
        <f t="shared" si="32"/>
        <v>418</v>
      </c>
      <c r="B471" s="6"/>
      <c r="C471" s="10"/>
      <c r="D471" s="32"/>
      <c r="E471" s="10"/>
      <c r="F471" s="32"/>
      <c r="G471" s="10"/>
      <c r="H471" s="32"/>
      <c r="I471" s="10"/>
      <c r="J471" s="32"/>
      <c r="K471" s="10"/>
      <c r="L471" s="32"/>
      <c r="M471" s="10"/>
      <c r="N471" s="32"/>
      <c r="O471" s="10"/>
      <c r="P471" s="32"/>
      <c r="Q471" s="10"/>
      <c r="R471" s="32"/>
      <c r="S471" s="10"/>
      <c r="T471" s="32"/>
      <c r="U471" s="10"/>
      <c r="V471" s="32"/>
      <c r="W471" s="10"/>
      <c r="X471" s="32"/>
      <c r="Y471" s="10"/>
      <c r="Z471" s="32"/>
      <c r="AA471" s="10"/>
      <c r="AB471" s="32"/>
      <c r="AC471" s="10"/>
      <c r="AD471" s="32"/>
      <c r="AE471" s="10"/>
      <c r="AF471" s="32"/>
      <c r="AG471" s="10"/>
      <c r="AH471" s="32"/>
      <c r="AI471" s="10"/>
      <c r="AJ471" s="32"/>
      <c r="AK471" s="10"/>
      <c r="AL471" s="32"/>
      <c r="AM471" s="10"/>
      <c r="AN471" s="32"/>
      <c r="AO471" s="10"/>
      <c r="AP471" s="242"/>
      <c r="AQ471" s="10"/>
      <c r="AR471" s="32"/>
      <c r="AS471" s="10"/>
      <c r="AT471" s="242"/>
      <c r="AU471" s="10"/>
      <c r="AV471" s="242"/>
      <c r="AW471" s="7"/>
      <c r="AX471" s="247"/>
      <c r="AY471" s="10"/>
      <c r="AZ471" s="242"/>
      <c r="BA471" s="7"/>
      <c r="BB471" s="247"/>
      <c r="BC471" s="7"/>
      <c r="BD471" s="247"/>
      <c r="BE471" s="7"/>
      <c r="BF471" s="8"/>
      <c r="BG471" s="7"/>
      <c r="BH471" s="8"/>
      <c r="BJ471" s="41"/>
      <c r="BK471" s="41">
        <f t="shared" si="34"/>
        <v>0</v>
      </c>
      <c r="BL471">
        <f t="shared" si="33"/>
        <v>0</v>
      </c>
    </row>
    <row r="472" spans="1:66" x14ac:dyDescent="0.25">
      <c r="A472">
        <f t="shared" si="32"/>
        <v>419</v>
      </c>
      <c r="B472" s="6"/>
      <c r="C472" s="10"/>
      <c r="D472" s="32"/>
      <c r="E472" s="10"/>
      <c r="F472" s="32"/>
      <c r="G472" s="10"/>
      <c r="H472" s="32"/>
      <c r="I472" s="10"/>
      <c r="J472" s="32"/>
      <c r="K472" s="10"/>
      <c r="L472" s="32"/>
      <c r="M472" s="10"/>
      <c r="N472" s="32"/>
      <c r="O472" s="10"/>
      <c r="P472" s="32"/>
      <c r="Q472" s="10"/>
      <c r="R472" s="32"/>
      <c r="S472" s="10"/>
      <c r="T472" s="32"/>
      <c r="U472" s="10"/>
      <c r="V472" s="32"/>
      <c r="W472" s="10"/>
      <c r="X472" s="32"/>
      <c r="Y472" s="10"/>
      <c r="Z472" s="32"/>
      <c r="AA472" s="10"/>
      <c r="AB472" s="32"/>
      <c r="AC472" s="10"/>
      <c r="AD472" s="32"/>
      <c r="AE472" s="10"/>
      <c r="AF472" s="32"/>
      <c r="AG472" s="10"/>
      <c r="AH472" s="32"/>
      <c r="AI472" s="10"/>
      <c r="AJ472" s="32"/>
      <c r="AK472" s="10"/>
      <c r="AL472" s="32"/>
      <c r="AM472" s="10"/>
      <c r="AN472" s="32"/>
      <c r="AO472" s="10"/>
      <c r="AP472" s="242"/>
      <c r="AQ472" s="10"/>
      <c r="AR472" s="32"/>
      <c r="AS472" s="10"/>
      <c r="AT472" s="242"/>
      <c r="AU472" s="10"/>
      <c r="AV472" s="242"/>
      <c r="AW472" s="7"/>
      <c r="AX472" s="247"/>
      <c r="AY472" s="10"/>
      <c r="AZ472" s="242"/>
      <c r="BA472" s="7"/>
      <c r="BB472" s="247"/>
      <c r="BC472" s="7"/>
      <c r="BD472" s="247"/>
      <c r="BE472" s="7"/>
      <c r="BF472" s="8"/>
      <c r="BG472" s="7"/>
      <c r="BH472" s="8"/>
      <c r="BJ472" s="41"/>
      <c r="BK472" s="41">
        <f t="shared" si="34"/>
        <v>0</v>
      </c>
      <c r="BL472">
        <f t="shared" si="33"/>
        <v>0</v>
      </c>
    </row>
    <row r="473" spans="1:66" x14ac:dyDescent="0.25">
      <c r="A473">
        <f t="shared" si="32"/>
        <v>420</v>
      </c>
      <c r="B473" s="6"/>
      <c r="C473" s="10"/>
      <c r="D473" s="32"/>
      <c r="E473" s="10"/>
      <c r="F473" s="32"/>
      <c r="G473" s="10"/>
      <c r="H473" s="32"/>
      <c r="I473" s="10"/>
      <c r="J473" s="32"/>
      <c r="K473" s="10"/>
      <c r="L473" s="32"/>
      <c r="M473" s="10"/>
      <c r="N473" s="32"/>
      <c r="O473" s="10"/>
      <c r="P473" s="32"/>
      <c r="Q473" s="10"/>
      <c r="R473" s="32"/>
      <c r="S473" s="10"/>
      <c r="T473" s="32"/>
      <c r="U473" s="10"/>
      <c r="V473" s="32"/>
      <c r="W473" s="10"/>
      <c r="X473" s="32"/>
      <c r="Y473" s="10"/>
      <c r="Z473" s="32"/>
      <c r="AA473" s="10"/>
      <c r="AB473" s="32"/>
      <c r="AC473" s="10"/>
      <c r="AD473" s="32"/>
      <c r="AE473" s="10"/>
      <c r="AF473" s="32"/>
      <c r="AG473" s="10"/>
      <c r="AH473" s="32"/>
      <c r="AI473" s="10"/>
      <c r="AJ473" s="32"/>
      <c r="AK473" s="10"/>
      <c r="AL473" s="32"/>
      <c r="AM473" s="10"/>
      <c r="AN473" s="32"/>
      <c r="AO473" s="10"/>
      <c r="AP473" s="242"/>
      <c r="AQ473" s="10"/>
      <c r="AR473" s="32"/>
      <c r="AS473" s="10"/>
      <c r="AT473" s="242"/>
      <c r="AU473" s="10"/>
      <c r="AV473" s="242"/>
      <c r="AW473" s="7"/>
      <c r="AX473" s="247"/>
      <c r="AY473" s="10"/>
      <c r="AZ473" s="242"/>
      <c r="BA473" s="7"/>
      <c r="BB473" s="247"/>
      <c r="BC473" s="7"/>
      <c r="BD473" s="247"/>
      <c r="BE473" s="7"/>
      <c r="BF473" s="8"/>
      <c r="BG473" s="7"/>
      <c r="BH473" s="8"/>
      <c r="BJ473" s="41"/>
      <c r="BK473" s="41">
        <f t="shared" si="34"/>
        <v>0</v>
      </c>
      <c r="BL473">
        <f t="shared" si="33"/>
        <v>0</v>
      </c>
    </row>
    <row r="474" spans="1:66" x14ac:dyDescent="0.25">
      <c r="A474">
        <f t="shared" si="32"/>
        <v>421</v>
      </c>
      <c r="B474" s="6"/>
      <c r="C474" s="10"/>
      <c r="D474" s="32"/>
      <c r="E474" s="10"/>
      <c r="F474" s="32"/>
      <c r="G474" s="10"/>
      <c r="H474" s="32"/>
      <c r="I474" s="10"/>
      <c r="J474" s="32"/>
      <c r="K474" s="94"/>
      <c r="L474" s="32"/>
      <c r="M474" s="10"/>
      <c r="N474" s="32"/>
      <c r="O474" s="10"/>
      <c r="P474" s="32"/>
      <c r="Q474" s="10"/>
      <c r="R474" s="32"/>
      <c r="S474" s="10"/>
      <c r="T474" s="32"/>
      <c r="U474" s="10"/>
      <c r="V474" s="32"/>
      <c r="W474" s="10"/>
      <c r="X474" s="32"/>
      <c r="Y474" s="10"/>
      <c r="Z474" s="32"/>
      <c r="AA474" s="10"/>
      <c r="AB474" s="32"/>
      <c r="AC474" s="10"/>
      <c r="AD474" s="32"/>
      <c r="AE474" s="10"/>
      <c r="AF474" s="32"/>
      <c r="AG474" s="10"/>
      <c r="AH474" s="32"/>
      <c r="AI474" s="10"/>
      <c r="AJ474" s="32"/>
      <c r="AK474" s="10"/>
      <c r="AL474" s="32"/>
      <c r="AM474" s="10"/>
      <c r="AN474" s="32"/>
      <c r="AO474" s="10"/>
      <c r="AP474" s="242"/>
      <c r="AQ474" s="10"/>
      <c r="AR474" s="32"/>
      <c r="AS474" s="10"/>
      <c r="AT474" s="242"/>
      <c r="AU474" s="10"/>
      <c r="AV474" s="242"/>
      <c r="AW474" s="7"/>
      <c r="AX474" s="247"/>
      <c r="AY474" s="10"/>
      <c r="AZ474" s="242"/>
      <c r="BA474" s="7"/>
      <c r="BB474" s="247"/>
      <c r="BC474" s="7"/>
      <c r="BD474" s="247"/>
      <c r="BE474" s="7"/>
      <c r="BF474" s="8"/>
      <c r="BG474" s="7"/>
      <c r="BH474" s="8"/>
      <c r="BJ474" s="41"/>
      <c r="BK474" s="41">
        <f t="shared" si="34"/>
        <v>0</v>
      </c>
      <c r="BL474">
        <f t="shared" si="33"/>
        <v>0</v>
      </c>
      <c r="BN474" s="39"/>
    </row>
    <row r="475" spans="1:66" x14ac:dyDescent="0.25">
      <c r="A475">
        <f t="shared" si="32"/>
        <v>422</v>
      </c>
      <c r="B475" s="6"/>
      <c r="C475" s="10"/>
      <c r="D475" s="32"/>
      <c r="E475" s="10"/>
      <c r="F475" s="32"/>
      <c r="G475" s="10"/>
      <c r="H475" s="32"/>
      <c r="I475" s="10"/>
      <c r="J475" s="32"/>
      <c r="K475" s="10"/>
      <c r="L475" s="32"/>
      <c r="M475" s="10"/>
      <c r="N475" s="32"/>
      <c r="O475" s="10"/>
      <c r="P475" s="32"/>
      <c r="Q475" s="10"/>
      <c r="R475" s="32"/>
      <c r="S475" s="10"/>
      <c r="T475" s="32"/>
      <c r="U475" s="10"/>
      <c r="V475" s="32"/>
      <c r="W475" s="10"/>
      <c r="X475" s="32"/>
      <c r="Y475" s="10"/>
      <c r="Z475" s="32"/>
      <c r="AA475" s="10"/>
      <c r="AB475" s="32"/>
      <c r="AC475" s="10"/>
      <c r="AD475" s="32"/>
      <c r="AE475" s="10"/>
      <c r="AF475" s="32"/>
      <c r="AG475" s="10"/>
      <c r="AH475" s="32"/>
      <c r="AI475" s="10"/>
      <c r="AJ475" s="32"/>
      <c r="AK475" s="10"/>
      <c r="AL475" s="32"/>
      <c r="AM475" s="10"/>
      <c r="AN475" s="32"/>
      <c r="AO475" s="10"/>
      <c r="AP475" s="242"/>
      <c r="AQ475" s="10"/>
      <c r="AR475" s="32"/>
      <c r="AS475" s="10"/>
      <c r="AT475" s="242"/>
      <c r="AU475" s="10"/>
      <c r="AV475" s="242"/>
      <c r="AW475" s="7"/>
      <c r="AX475" s="247"/>
      <c r="AY475" s="10"/>
      <c r="AZ475" s="242"/>
      <c r="BA475" s="7"/>
      <c r="BB475" s="247"/>
      <c r="BC475" s="7"/>
      <c r="BD475" s="247"/>
      <c r="BE475" s="7"/>
      <c r="BF475" s="8"/>
      <c r="BG475" s="7"/>
      <c r="BH475" s="8"/>
      <c r="BJ475" s="41"/>
      <c r="BK475" s="41">
        <f t="shared" si="34"/>
        <v>0</v>
      </c>
      <c r="BL475">
        <f t="shared" si="33"/>
        <v>0</v>
      </c>
    </row>
    <row r="476" spans="1:66" x14ac:dyDescent="0.25">
      <c r="A476">
        <f t="shared" si="32"/>
        <v>423</v>
      </c>
      <c r="B476" s="6"/>
      <c r="C476" s="10"/>
      <c r="D476" s="32"/>
      <c r="E476" s="10"/>
      <c r="F476" s="32"/>
      <c r="G476" s="10"/>
      <c r="H476" s="32"/>
      <c r="I476" s="10"/>
      <c r="J476" s="32"/>
      <c r="K476" s="10"/>
      <c r="L476" s="32"/>
      <c r="M476" s="10"/>
      <c r="N476" s="32"/>
      <c r="O476" s="10"/>
      <c r="P476" s="32"/>
      <c r="Q476" s="10"/>
      <c r="R476" s="32"/>
      <c r="S476" s="10"/>
      <c r="T476" s="32"/>
      <c r="U476" s="10"/>
      <c r="V476" s="32"/>
      <c r="W476" s="10"/>
      <c r="X476" s="32"/>
      <c r="Y476" s="10"/>
      <c r="Z476" s="32"/>
      <c r="AA476" s="10"/>
      <c r="AB476" s="32"/>
      <c r="AC476" s="10"/>
      <c r="AD476" s="32"/>
      <c r="AE476" s="10"/>
      <c r="AF476" s="32"/>
      <c r="AG476" s="10"/>
      <c r="AH476" s="32"/>
      <c r="AI476" s="10"/>
      <c r="AJ476" s="32"/>
      <c r="AK476" s="10"/>
      <c r="AL476" s="32"/>
      <c r="AM476" s="10"/>
      <c r="AN476" s="32"/>
      <c r="AO476" s="10"/>
      <c r="AP476" s="242"/>
      <c r="AQ476" s="10"/>
      <c r="AR476" s="32"/>
      <c r="AS476" s="10"/>
      <c r="AT476" s="242"/>
      <c r="AU476" s="10"/>
      <c r="AV476" s="242"/>
      <c r="AW476" s="7"/>
      <c r="AX476" s="247"/>
      <c r="AY476" s="10"/>
      <c r="AZ476" s="242"/>
      <c r="BA476" s="7"/>
      <c r="BB476" s="247"/>
      <c r="BC476" s="7"/>
      <c r="BD476" s="247"/>
      <c r="BE476" s="7"/>
      <c r="BF476" s="8"/>
      <c r="BG476" s="7"/>
      <c r="BH476" s="8"/>
      <c r="BJ476" s="41"/>
      <c r="BK476" s="41">
        <f t="shared" si="34"/>
        <v>0</v>
      </c>
      <c r="BL476">
        <f t="shared" si="33"/>
        <v>0</v>
      </c>
    </row>
    <row r="477" spans="1:66" x14ac:dyDescent="0.25">
      <c r="A477">
        <f t="shared" si="32"/>
        <v>424</v>
      </c>
      <c r="B477" s="6"/>
      <c r="C477" s="10"/>
      <c r="D477" s="32"/>
      <c r="E477" s="10"/>
      <c r="F477" s="32"/>
      <c r="G477" s="10"/>
      <c r="H477" s="32"/>
      <c r="I477" s="10"/>
      <c r="J477" s="32"/>
      <c r="K477" s="10"/>
      <c r="L477" s="32"/>
      <c r="M477" s="10"/>
      <c r="N477" s="32"/>
      <c r="O477" s="10"/>
      <c r="P477" s="32"/>
      <c r="Q477" s="10"/>
      <c r="R477" s="32"/>
      <c r="S477" s="10"/>
      <c r="T477" s="32"/>
      <c r="U477" s="10"/>
      <c r="V477" s="32"/>
      <c r="W477" s="10"/>
      <c r="X477" s="32"/>
      <c r="Y477" s="10"/>
      <c r="Z477" s="32"/>
      <c r="AA477" s="10"/>
      <c r="AB477" s="32"/>
      <c r="AC477" s="10"/>
      <c r="AD477" s="32"/>
      <c r="AE477" s="10"/>
      <c r="AF477" s="32"/>
      <c r="AG477" s="10"/>
      <c r="AH477" s="32"/>
      <c r="AI477" s="10"/>
      <c r="AJ477" s="32"/>
      <c r="AK477" s="10"/>
      <c r="AL477" s="32"/>
      <c r="AM477" s="10"/>
      <c r="AN477" s="32"/>
      <c r="AO477" s="10"/>
      <c r="AP477" s="242"/>
      <c r="AQ477" s="10"/>
      <c r="AR477" s="32"/>
      <c r="AS477" s="10"/>
      <c r="AT477" s="242"/>
      <c r="AU477" s="10"/>
      <c r="AV477" s="242"/>
      <c r="AW477" s="7"/>
      <c r="AX477" s="247"/>
      <c r="AY477" s="10"/>
      <c r="AZ477" s="242"/>
      <c r="BA477" s="7"/>
      <c r="BB477" s="247"/>
      <c r="BC477" s="7"/>
      <c r="BD477" s="247"/>
      <c r="BE477" s="7"/>
      <c r="BF477" s="8"/>
      <c r="BG477" s="7"/>
      <c r="BH477" s="8"/>
      <c r="BJ477" s="41"/>
      <c r="BK477" s="41">
        <f t="shared" si="34"/>
        <v>0</v>
      </c>
      <c r="BL477">
        <f t="shared" si="33"/>
        <v>0</v>
      </c>
    </row>
    <row r="478" spans="1:66" x14ac:dyDescent="0.25">
      <c r="A478">
        <f t="shared" si="32"/>
        <v>425</v>
      </c>
      <c r="B478" s="6"/>
      <c r="C478" s="10"/>
      <c r="D478" s="32"/>
      <c r="E478" s="10"/>
      <c r="F478" s="32"/>
      <c r="G478" s="10"/>
      <c r="H478" s="32"/>
      <c r="I478" s="10"/>
      <c r="J478" s="32"/>
      <c r="K478" s="10"/>
      <c r="L478" s="32"/>
      <c r="M478" s="10"/>
      <c r="N478" s="32"/>
      <c r="O478" s="10"/>
      <c r="P478" s="32"/>
      <c r="Q478" s="10"/>
      <c r="R478" s="32"/>
      <c r="S478" s="10"/>
      <c r="T478" s="32"/>
      <c r="U478" s="10"/>
      <c r="V478" s="32"/>
      <c r="W478" s="10"/>
      <c r="X478" s="32"/>
      <c r="Y478" s="10"/>
      <c r="Z478" s="32"/>
      <c r="AA478" s="10"/>
      <c r="AB478" s="32"/>
      <c r="AC478" s="10"/>
      <c r="AD478" s="32"/>
      <c r="AE478" s="10"/>
      <c r="AF478" s="32"/>
      <c r="AG478" s="10"/>
      <c r="AH478" s="32"/>
      <c r="AI478" s="10"/>
      <c r="AJ478" s="32"/>
      <c r="AK478" s="10"/>
      <c r="AL478" s="32"/>
      <c r="AM478" s="10"/>
      <c r="AN478" s="32"/>
      <c r="AO478" s="10"/>
      <c r="AP478" s="242"/>
      <c r="AQ478" s="10"/>
      <c r="AR478" s="32"/>
      <c r="AS478" s="10"/>
      <c r="AT478" s="242"/>
      <c r="AU478" s="10"/>
      <c r="AV478" s="242"/>
      <c r="AW478" s="7"/>
      <c r="AX478" s="247"/>
      <c r="AY478" s="10"/>
      <c r="AZ478" s="242"/>
      <c r="BA478" s="7"/>
      <c r="BB478" s="247"/>
      <c r="BC478" s="7"/>
      <c r="BD478" s="247"/>
      <c r="BE478" s="7"/>
      <c r="BF478" s="8"/>
      <c r="BG478" s="7"/>
      <c r="BH478" s="8"/>
      <c r="BJ478" s="41"/>
      <c r="BK478" s="41">
        <f t="shared" si="34"/>
        <v>0</v>
      </c>
      <c r="BL478">
        <f t="shared" si="33"/>
        <v>0</v>
      </c>
    </row>
    <row r="479" spans="1:66" x14ac:dyDescent="0.25">
      <c r="A479">
        <f t="shared" si="32"/>
        <v>426</v>
      </c>
      <c r="B479" s="6"/>
      <c r="C479" s="10"/>
      <c r="D479" s="32"/>
      <c r="E479" s="10"/>
      <c r="F479" s="32"/>
      <c r="G479" s="10"/>
      <c r="H479" s="32"/>
      <c r="I479" s="10"/>
      <c r="J479" s="32"/>
      <c r="K479" s="10"/>
      <c r="L479" s="32"/>
      <c r="M479" s="10"/>
      <c r="N479" s="32"/>
      <c r="O479" s="10"/>
      <c r="P479" s="32"/>
      <c r="Q479" s="10"/>
      <c r="R479" s="32"/>
      <c r="S479" s="10"/>
      <c r="T479" s="32"/>
      <c r="U479" s="10"/>
      <c r="V479" s="32"/>
      <c r="W479" s="10"/>
      <c r="X479" s="32"/>
      <c r="Y479" s="10"/>
      <c r="Z479" s="32"/>
      <c r="AA479" s="10"/>
      <c r="AB479" s="32"/>
      <c r="AC479" s="10"/>
      <c r="AD479" s="32"/>
      <c r="AE479" s="10"/>
      <c r="AF479" s="32"/>
      <c r="AG479" s="10"/>
      <c r="AH479" s="32"/>
      <c r="AI479" s="10"/>
      <c r="AJ479" s="32"/>
      <c r="AK479" s="10"/>
      <c r="AL479" s="32"/>
      <c r="AM479" s="10"/>
      <c r="AN479" s="32"/>
      <c r="AO479" s="10"/>
      <c r="AP479" s="242"/>
      <c r="AQ479" s="10"/>
      <c r="AR479" s="32"/>
      <c r="AS479" s="10"/>
      <c r="AT479" s="242"/>
      <c r="AU479" s="10"/>
      <c r="AV479" s="242"/>
      <c r="AW479" s="7"/>
      <c r="AX479" s="247"/>
      <c r="AY479" s="10"/>
      <c r="AZ479" s="242"/>
      <c r="BA479" s="7"/>
      <c r="BB479" s="247"/>
      <c r="BC479" s="7"/>
      <c r="BD479" s="247"/>
      <c r="BE479" s="7"/>
      <c r="BF479" s="8"/>
      <c r="BG479" s="7"/>
      <c r="BH479" s="8"/>
      <c r="BJ479" s="41"/>
      <c r="BK479" s="41">
        <f t="shared" si="34"/>
        <v>0</v>
      </c>
      <c r="BL479">
        <f t="shared" si="33"/>
        <v>0</v>
      </c>
    </row>
    <row r="480" spans="1:66" x14ac:dyDescent="0.25">
      <c r="A480">
        <f t="shared" si="32"/>
        <v>427</v>
      </c>
      <c r="B480" s="6"/>
      <c r="C480" s="10"/>
      <c r="D480" s="32"/>
      <c r="E480" s="10"/>
      <c r="F480" s="32"/>
      <c r="G480" s="10"/>
      <c r="H480" s="32"/>
      <c r="I480" s="10"/>
      <c r="J480" s="32"/>
      <c r="K480" s="10"/>
      <c r="L480" s="32"/>
      <c r="M480" s="10"/>
      <c r="N480" s="32"/>
      <c r="O480" s="10"/>
      <c r="P480" s="32"/>
      <c r="Q480" s="10"/>
      <c r="R480" s="32"/>
      <c r="S480" s="10"/>
      <c r="T480" s="32"/>
      <c r="U480" s="10"/>
      <c r="V480" s="32"/>
      <c r="W480" s="10"/>
      <c r="X480" s="32"/>
      <c r="Y480" s="10"/>
      <c r="Z480" s="32"/>
      <c r="AA480" s="10"/>
      <c r="AB480" s="32"/>
      <c r="AC480" s="10"/>
      <c r="AD480" s="32"/>
      <c r="AE480" s="10"/>
      <c r="AF480" s="32"/>
      <c r="AG480" s="10"/>
      <c r="AH480" s="32"/>
      <c r="AI480" s="10"/>
      <c r="AJ480" s="32"/>
      <c r="AK480" s="10"/>
      <c r="AL480" s="32"/>
      <c r="AM480" s="10"/>
      <c r="AN480" s="32"/>
      <c r="AO480" s="10"/>
      <c r="AP480" s="242"/>
      <c r="AQ480" s="10"/>
      <c r="AR480" s="32"/>
      <c r="AS480" s="10"/>
      <c r="AT480" s="242"/>
      <c r="AU480" s="10"/>
      <c r="AV480" s="242"/>
      <c r="AW480" s="7"/>
      <c r="AX480" s="247"/>
      <c r="AY480" s="10"/>
      <c r="AZ480" s="242"/>
      <c r="BA480" s="7"/>
      <c r="BB480" s="247"/>
      <c r="BC480" s="7"/>
      <c r="BD480" s="247"/>
      <c r="BE480" s="7"/>
      <c r="BF480" s="8"/>
      <c r="BG480" s="7"/>
      <c r="BH480" s="8"/>
      <c r="BJ480" s="41"/>
      <c r="BK480" s="41">
        <f t="shared" si="34"/>
        <v>0</v>
      </c>
      <c r="BL480">
        <f t="shared" si="33"/>
        <v>0</v>
      </c>
    </row>
    <row r="481" spans="1:64" x14ac:dyDescent="0.25">
      <c r="A481">
        <f t="shared" si="32"/>
        <v>428</v>
      </c>
      <c r="B481" s="6"/>
      <c r="C481" s="10"/>
      <c r="D481" s="32"/>
      <c r="E481" s="10"/>
      <c r="F481" s="32"/>
      <c r="G481" s="10"/>
      <c r="H481" s="32"/>
      <c r="I481" s="10"/>
      <c r="J481" s="32"/>
      <c r="K481" s="10"/>
      <c r="L481" s="32"/>
      <c r="M481" s="10"/>
      <c r="N481" s="32"/>
      <c r="O481" s="10"/>
      <c r="P481" s="32"/>
      <c r="Q481" s="10"/>
      <c r="R481" s="32"/>
      <c r="S481" s="10"/>
      <c r="T481" s="32"/>
      <c r="U481" s="10"/>
      <c r="V481" s="32"/>
      <c r="W481" s="10"/>
      <c r="X481" s="32"/>
      <c r="Y481" s="10"/>
      <c r="Z481" s="32"/>
      <c r="AA481" s="10"/>
      <c r="AB481" s="32"/>
      <c r="AC481" s="10"/>
      <c r="AD481" s="32"/>
      <c r="AE481" s="10"/>
      <c r="AF481" s="32"/>
      <c r="AG481" s="10"/>
      <c r="AH481" s="32"/>
      <c r="AI481" s="10"/>
      <c r="AJ481" s="32"/>
      <c r="AK481" s="10"/>
      <c r="AL481" s="32"/>
      <c r="AM481" s="10"/>
      <c r="AN481" s="32"/>
      <c r="AO481" s="10"/>
      <c r="AP481" s="242"/>
      <c r="AQ481" s="10"/>
      <c r="AR481" s="32"/>
      <c r="AS481" s="10"/>
      <c r="AT481" s="242"/>
      <c r="AU481" s="10"/>
      <c r="AV481" s="242"/>
      <c r="AW481" s="7"/>
      <c r="AX481" s="247"/>
      <c r="AY481" s="10"/>
      <c r="AZ481" s="242"/>
      <c r="BA481" s="7"/>
      <c r="BB481" s="247"/>
      <c r="BC481" s="7"/>
      <c r="BD481" s="247"/>
      <c r="BE481" s="7"/>
      <c r="BF481" s="8"/>
      <c r="BG481" s="7"/>
      <c r="BH481" s="8"/>
      <c r="BJ481" s="41"/>
      <c r="BK481" s="41">
        <f t="shared" si="34"/>
        <v>0</v>
      </c>
      <c r="BL481">
        <f t="shared" si="33"/>
        <v>0</v>
      </c>
    </row>
    <row r="482" spans="1:64" x14ac:dyDescent="0.25">
      <c r="A482">
        <f t="shared" si="32"/>
        <v>429</v>
      </c>
      <c r="B482" s="6"/>
      <c r="C482" s="10"/>
      <c r="D482" s="32"/>
      <c r="E482" s="10"/>
      <c r="F482" s="32"/>
      <c r="G482" s="10"/>
      <c r="H482" s="32"/>
      <c r="I482" s="10"/>
      <c r="J482" s="32"/>
      <c r="K482" s="10"/>
      <c r="L482" s="32"/>
      <c r="M482" s="10"/>
      <c r="N482" s="32"/>
      <c r="O482" s="10"/>
      <c r="P482" s="32"/>
      <c r="Q482" s="10"/>
      <c r="R482" s="32"/>
      <c r="S482" s="10"/>
      <c r="T482" s="32"/>
      <c r="U482" s="10"/>
      <c r="V482" s="32"/>
      <c r="W482" s="10"/>
      <c r="X482" s="32"/>
      <c r="Y482" s="10"/>
      <c r="Z482" s="32"/>
      <c r="AA482" s="10"/>
      <c r="AB482" s="32"/>
      <c r="AC482" s="10"/>
      <c r="AD482" s="32"/>
      <c r="AE482" s="10"/>
      <c r="AF482" s="32"/>
      <c r="AG482" s="10"/>
      <c r="AH482" s="32"/>
      <c r="AI482" s="10"/>
      <c r="AJ482" s="32"/>
      <c r="AK482" s="10"/>
      <c r="AL482" s="32"/>
      <c r="AM482" s="10"/>
      <c r="AN482" s="32"/>
      <c r="AO482" s="10"/>
      <c r="AP482" s="242"/>
      <c r="AQ482" s="10"/>
      <c r="AR482" s="32"/>
      <c r="AS482" s="10"/>
      <c r="AT482" s="242"/>
      <c r="AU482" s="10"/>
      <c r="AV482" s="242"/>
      <c r="AW482" s="7"/>
      <c r="AX482" s="247"/>
      <c r="AY482" s="10"/>
      <c r="AZ482" s="242"/>
      <c r="BA482" s="7"/>
      <c r="BB482" s="247"/>
      <c r="BC482" s="7"/>
      <c r="BD482" s="247"/>
      <c r="BE482" s="7"/>
      <c r="BF482" s="8"/>
      <c r="BG482" s="7"/>
      <c r="BH482" s="8"/>
      <c r="BJ482" s="41"/>
      <c r="BK482" s="41">
        <f t="shared" si="34"/>
        <v>0</v>
      </c>
      <c r="BL482">
        <f t="shared" si="33"/>
        <v>0</v>
      </c>
    </row>
    <row r="483" spans="1:64" x14ac:dyDescent="0.25">
      <c r="A483">
        <f t="shared" si="32"/>
        <v>430</v>
      </c>
      <c r="B483" s="6"/>
      <c r="C483" s="10"/>
      <c r="D483" s="32"/>
      <c r="E483" s="10"/>
      <c r="F483" s="32"/>
      <c r="G483" s="10"/>
      <c r="H483" s="32"/>
      <c r="I483" s="10"/>
      <c r="J483" s="32"/>
      <c r="K483" s="10"/>
      <c r="L483" s="32"/>
      <c r="M483" s="10"/>
      <c r="N483" s="32"/>
      <c r="O483" s="10"/>
      <c r="P483" s="32"/>
      <c r="Q483" s="10"/>
      <c r="R483" s="32"/>
      <c r="S483" s="10"/>
      <c r="T483" s="32"/>
      <c r="U483" s="10"/>
      <c r="V483" s="32"/>
      <c r="W483" s="10"/>
      <c r="X483" s="32"/>
      <c r="Y483" s="10"/>
      <c r="Z483" s="32"/>
      <c r="AA483" s="10"/>
      <c r="AB483" s="32"/>
      <c r="AC483" s="10"/>
      <c r="AD483" s="32"/>
      <c r="AE483" s="10"/>
      <c r="AF483" s="32"/>
      <c r="AG483" s="10"/>
      <c r="AH483" s="32"/>
      <c r="AI483" s="10"/>
      <c r="AJ483" s="32"/>
      <c r="AK483" s="10"/>
      <c r="AL483" s="32"/>
      <c r="AM483" s="10"/>
      <c r="AN483" s="32"/>
      <c r="AO483" s="10"/>
      <c r="AP483" s="242"/>
      <c r="AQ483" s="10"/>
      <c r="AR483" s="32"/>
      <c r="AS483" s="10"/>
      <c r="AT483" s="242"/>
      <c r="AU483" s="10"/>
      <c r="AV483" s="242"/>
      <c r="AW483" s="7"/>
      <c r="AX483" s="247"/>
      <c r="AY483" s="10"/>
      <c r="AZ483" s="242"/>
      <c r="BA483" s="7"/>
      <c r="BB483" s="247"/>
      <c r="BC483" s="7"/>
      <c r="BD483" s="247"/>
      <c r="BE483" s="7"/>
      <c r="BF483" s="8"/>
      <c r="BG483" s="7"/>
      <c r="BH483" s="8"/>
      <c r="BJ483" s="41"/>
      <c r="BK483" s="41">
        <f t="shared" si="34"/>
        <v>0</v>
      </c>
      <c r="BL483">
        <f t="shared" si="33"/>
        <v>0</v>
      </c>
    </row>
    <row r="484" spans="1:64" x14ac:dyDescent="0.25">
      <c r="A484">
        <f t="shared" si="32"/>
        <v>431</v>
      </c>
      <c r="B484" s="6"/>
      <c r="C484" s="10"/>
      <c r="D484" s="32"/>
      <c r="E484" s="10"/>
      <c r="F484" s="32"/>
      <c r="G484" s="10"/>
      <c r="H484" s="32"/>
      <c r="I484" s="10"/>
      <c r="J484" s="32"/>
      <c r="K484" s="10"/>
      <c r="L484" s="32"/>
      <c r="M484" s="10"/>
      <c r="N484" s="32"/>
      <c r="O484" s="10"/>
      <c r="P484" s="32"/>
      <c r="Q484" s="10"/>
      <c r="R484" s="32"/>
      <c r="S484" s="10"/>
      <c r="T484" s="32"/>
      <c r="U484" s="10"/>
      <c r="V484" s="32"/>
      <c r="W484" s="10"/>
      <c r="X484" s="32"/>
      <c r="Y484" s="10"/>
      <c r="Z484" s="32"/>
      <c r="AA484" s="10"/>
      <c r="AB484" s="32"/>
      <c r="AC484" s="10"/>
      <c r="AD484" s="32"/>
      <c r="AE484" s="10"/>
      <c r="AF484" s="32"/>
      <c r="AG484" s="10"/>
      <c r="AH484" s="32"/>
      <c r="AI484" s="10"/>
      <c r="AJ484" s="32"/>
      <c r="AK484" s="10"/>
      <c r="AL484" s="32"/>
      <c r="AM484" s="10"/>
      <c r="AN484" s="32"/>
      <c r="AO484" s="10"/>
      <c r="AP484" s="242"/>
      <c r="AQ484" s="10"/>
      <c r="AR484" s="32"/>
      <c r="AS484" s="10"/>
      <c r="AT484" s="242"/>
      <c r="AU484" s="10"/>
      <c r="AV484" s="242"/>
      <c r="AW484" s="7"/>
      <c r="AX484" s="247"/>
      <c r="AY484" s="10"/>
      <c r="AZ484" s="242"/>
      <c r="BA484" s="7"/>
      <c r="BB484" s="247"/>
      <c r="BC484" s="7"/>
      <c r="BD484" s="247"/>
      <c r="BE484" s="7"/>
      <c r="BF484" s="8"/>
      <c r="BG484" s="7"/>
      <c r="BH484" s="8"/>
      <c r="BJ484" s="41"/>
      <c r="BK484" s="41">
        <f t="shared" si="34"/>
        <v>0</v>
      </c>
      <c r="BL484">
        <f t="shared" si="33"/>
        <v>0</v>
      </c>
    </row>
    <row r="485" spans="1:64" x14ac:dyDescent="0.25">
      <c r="A485">
        <f t="shared" si="32"/>
        <v>432</v>
      </c>
      <c r="B485" s="6"/>
      <c r="C485" s="10"/>
      <c r="D485" s="32"/>
      <c r="E485" s="10"/>
      <c r="F485" s="32"/>
      <c r="G485" s="10"/>
      <c r="H485" s="32"/>
      <c r="I485" s="10"/>
      <c r="J485" s="32"/>
      <c r="K485" s="10"/>
      <c r="L485" s="32"/>
      <c r="M485" s="10"/>
      <c r="N485" s="32"/>
      <c r="O485" s="10"/>
      <c r="P485" s="32"/>
      <c r="Q485" s="10"/>
      <c r="R485" s="32"/>
      <c r="S485" s="10"/>
      <c r="T485" s="32"/>
      <c r="U485" s="10"/>
      <c r="V485" s="32"/>
      <c r="W485" s="10"/>
      <c r="X485" s="32"/>
      <c r="Y485" s="10"/>
      <c r="Z485" s="32"/>
      <c r="AA485" s="10"/>
      <c r="AB485" s="32"/>
      <c r="AC485" s="10"/>
      <c r="AD485" s="32"/>
      <c r="AE485" s="10"/>
      <c r="AF485" s="32"/>
      <c r="AG485" s="10"/>
      <c r="AH485" s="32"/>
      <c r="AI485" s="10"/>
      <c r="AJ485" s="32"/>
      <c r="AK485" s="10"/>
      <c r="AL485" s="32"/>
      <c r="AM485" s="10"/>
      <c r="AN485" s="32"/>
      <c r="AO485" s="10"/>
      <c r="AP485" s="242"/>
      <c r="AQ485" s="10"/>
      <c r="AR485" s="32"/>
      <c r="AS485" s="10"/>
      <c r="AT485" s="242"/>
      <c r="AU485" s="10"/>
      <c r="AV485" s="242"/>
      <c r="AW485" s="7"/>
      <c r="AX485" s="247"/>
      <c r="AY485" s="10"/>
      <c r="AZ485" s="242"/>
      <c r="BA485" s="7"/>
      <c r="BB485" s="247"/>
      <c r="BC485" s="7"/>
      <c r="BD485" s="247"/>
      <c r="BE485" s="7"/>
      <c r="BF485" s="8"/>
      <c r="BG485" s="7"/>
      <c r="BH485" s="8"/>
      <c r="BJ485" s="41"/>
      <c r="BK485" s="41">
        <f t="shared" si="34"/>
        <v>0</v>
      </c>
      <c r="BL485">
        <f t="shared" si="33"/>
        <v>0</v>
      </c>
    </row>
    <row r="486" spans="1:64" x14ac:dyDescent="0.25">
      <c r="A486">
        <f t="shared" si="32"/>
        <v>433</v>
      </c>
      <c r="B486" s="6"/>
      <c r="C486" s="10"/>
      <c r="D486" s="32"/>
      <c r="E486" s="10"/>
      <c r="F486" s="32"/>
      <c r="G486" s="10"/>
      <c r="H486" s="32"/>
      <c r="I486" s="10"/>
      <c r="J486" s="32"/>
      <c r="K486" s="10"/>
      <c r="L486" s="32"/>
      <c r="M486" s="10"/>
      <c r="N486" s="32"/>
      <c r="O486" s="10"/>
      <c r="P486" s="32"/>
      <c r="Q486" s="10"/>
      <c r="R486" s="32"/>
      <c r="S486" s="10"/>
      <c r="T486" s="32"/>
      <c r="U486" s="10"/>
      <c r="V486" s="32"/>
      <c r="W486" s="10"/>
      <c r="X486" s="32"/>
      <c r="Y486" s="10"/>
      <c r="Z486" s="32"/>
      <c r="AA486" s="10"/>
      <c r="AB486" s="32"/>
      <c r="AC486" s="10"/>
      <c r="AD486" s="32"/>
      <c r="AE486" s="10"/>
      <c r="AF486" s="32"/>
      <c r="AG486" s="10"/>
      <c r="AH486" s="32"/>
      <c r="AI486" s="10"/>
      <c r="AJ486" s="32"/>
      <c r="AK486" s="10"/>
      <c r="AL486" s="32"/>
      <c r="AM486" s="10"/>
      <c r="AN486" s="32"/>
      <c r="AO486" s="10"/>
      <c r="AP486" s="242"/>
      <c r="AQ486" s="10"/>
      <c r="AR486" s="32"/>
      <c r="AS486" s="10"/>
      <c r="AT486" s="242"/>
      <c r="AU486" s="10"/>
      <c r="AV486" s="242"/>
      <c r="AW486" s="7"/>
      <c r="AX486" s="247"/>
      <c r="AY486" s="10"/>
      <c r="AZ486" s="242"/>
      <c r="BA486" s="7"/>
      <c r="BB486" s="247"/>
      <c r="BC486" s="7"/>
      <c r="BD486" s="247"/>
      <c r="BE486" s="7"/>
      <c r="BF486" s="8"/>
      <c r="BG486" s="7"/>
      <c r="BH486" s="8"/>
      <c r="BJ486" s="41"/>
      <c r="BK486" s="41">
        <f t="shared" si="34"/>
        <v>0</v>
      </c>
      <c r="BL486">
        <f t="shared" si="33"/>
        <v>0</v>
      </c>
    </row>
    <row r="487" spans="1:64" x14ac:dyDescent="0.25">
      <c r="A487">
        <f t="shared" si="32"/>
        <v>434</v>
      </c>
      <c r="B487" s="6"/>
      <c r="C487" s="10"/>
      <c r="D487" s="32"/>
      <c r="E487" s="10"/>
      <c r="F487" s="32"/>
      <c r="G487" s="10"/>
      <c r="H487" s="32"/>
      <c r="I487" s="10"/>
      <c r="J487" s="32"/>
      <c r="K487" s="10"/>
      <c r="L487" s="32"/>
      <c r="M487" s="10"/>
      <c r="N487" s="32"/>
      <c r="O487" s="10"/>
      <c r="P487" s="32"/>
      <c r="Q487" s="10"/>
      <c r="R487" s="32"/>
      <c r="S487" s="10"/>
      <c r="T487" s="32"/>
      <c r="U487" s="10"/>
      <c r="V487" s="32"/>
      <c r="W487" s="10"/>
      <c r="X487" s="32"/>
      <c r="Y487" s="10"/>
      <c r="Z487" s="32"/>
      <c r="AA487" s="10"/>
      <c r="AB487" s="32"/>
      <c r="AC487" s="10"/>
      <c r="AD487" s="32"/>
      <c r="AE487" s="10"/>
      <c r="AF487" s="32"/>
      <c r="AG487" s="10"/>
      <c r="AH487" s="32"/>
      <c r="AI487" s="10"/>
      <c r="AJ487" s="32"/>
      <c r="AK487" s="10"/>
      <c r="AL487" s="32"/>
      <c r="AM487" s="10"/>
      <c r="AN487" s="32"/>
      <c r="AO487" s="10"/>
      <c r="AP487" s="242"/>
      <c r="AQ487" s="10"/>
      <c r="AR487" s="32"/>
      <c r="AS487" s="10"/>
      <c r="AT487" s="242"/>
      <c r="AU487" s="10"/>
      <c r="AV487" s="242"/>
      <c r="AW487" s="7"/>
      <c r="AX487" s="247"/>
      <c r="AY487" s="10"/>
      <c r="AZ487" s="242"/>
      <c r="BA487" s="7"/>
      <c r="BB487" s="247"/>
      <c r="BC487" s="7"/>
      <c r="BD487" s="247"/>
      <c r="BE487" s="7"/>
      <c r="BF487" s="8"/>
      <c r="BG487" s="7"/>
      <c r="BH487" s="8"/>
      <c r="BJ487" s="41"/>
      <c r="BK487" s="41">
        <f t="shared" si="34"/>
        <v>0</v>
      </c>
      <c r="BL487">
        <f t="shared" si="33"/>
        <v>0</v>
      </c>
    </row>
    <row r="488" spans="1:64" x14ac:dyDescent="0.25">
      <c r="A488">
        <f t="shared" si="32"/>
        <v>435</v>
      </c>
      <c r="B488" s="6"/>
      <c r="C488" s="10"/>
      <c r="D488" s="32"/>
      <c r="E488" s="10"/>
      <c r="F488" s="32"/>
      <c r="G488" s="10"/>
      <c r="H488" s="32"/>
      <c r="I488" s="10"/>
      <c r="J488" s="32"/>
      <c r="K488" s="10"/>
      <c r="L488" s="32"/>
      <c r="M488" s="10"/>
      <c r="N488" s="32"/>
      <c r="O488" s="10"/>
      <c r="P488" s="32"/>
      <c r="Q488" s="10"/>
      <c r="R488" s="32"/>
      <c r="S488" s="10"/>
      <c r="T488" s="32"/>
      <c r="U488" s="10"/>
      <c r="V488" s="32"/>
      <c r="W488" s="10"/>
      <c r="X488" s="32"/>
      <c r="Y488" s="10"/>
      <c r="Z488" s="32"/>
      <c r="AA488" s="10"/>
      <c r="AB488" s="32"/>
      <c r="AC488" s="10"/>
      <c r="AD488" s="32"/>
      <c r="AE488" s="10"/>
      <c r="AF488" s="32"/>
      <c r="AG488" s="10"/>
      <c r="AH488" s="32"/>
      <c r="AI488" s="10"/>
      <c r="AJ488" s="32"/>
      <c r="AK488" s="10"/>
      <c r="AL488" s="32"/>
      <c r="AM488" s="10"/>
      <c r="AN488" s="32"/>
      <c r="AO488" s="10"/>
      <c r="AP488" s="242"/>
      <c r="AQ488" s="10"/>
      <c r="AR488" s="32"/>
      <c r="AS488" s="10"/>
      <c r="AT488" s="242"/>
      <c r="AU488" s="10"/>
      <c r="AV488" s="242"/>
      <c r="AW488" s="7"/>
      <c r="AX488" s="247"/>
      <c r="AY488" s="10"/>
      <c r="AZ488" s="242"/>
      <c r="BA488" s="7"/>
      <c r="BB488" s="247"/>
      <c r="BC488" s="7"/>
      <c r="BD488" s="247"/>
      <c r="BE488" s="7"/>
      <c r="BF488" s="8"/>
      <c r="BG488" s="7"/>
      <c r="BH488" s="8"/>
      <c r="BJ488" s="41"/>
      <c r="BK488" s="41">
        <f t="shared" si="34"/>
        <v>0</v>
      </c>
      <c r="BL488">
        <f t="shared" si="33"/>
        <v>0</v>
      </c>
    </row>
    <row r="489" spans="1:64" x14ac:dyDescent="0.25">
      <c r="A489">
        <f t="shared" si="32"/>
        <v>436</v>
      </c>
      <c r="B489" s="6"/>
      <c r="C489" s="10"/>
      <c r="D489" s="32"/>
      <c r="E489" s="10"/>
      <c r="F489" s="32"/>
      <c r="G489" s="10"/>
      <c r="H489" s="32"/>
      <c r="I489" s="10"/>
      <c r="J489" s="32"/>
      <c r="K489" s="10"/>
      <c r="L489" s="32"/>
      <c r="M489" s="10"/>
      <c r="N489" s="32"/>
      <c r="O489" s="10"/>
      <c r="P489" s="32"/>
      <c r="Q489" s="10"/>
      <c r="R489" s="32"/>
      <c r="S489" s="10"/>
      <c r="T489" s="32"/>
      <c r="U489" s="10"/>
      <c r="V489" s="32"/>
      <c r="W489" s="10"/>
      <c r="X489" s="32"/>
      <c r="Y489" s="10"/>
      <c r="Z489" s="32"/>
      <c r="AA489" s="10"/>
      <c r="AB489" s="32"/>
      <c r="AC489" s="10"/>
      <c r="AD489" s="32"/>
      <c r="AE489" s="10"/>
      <c r="AF489" s="32"/>
      <c r="AG489" s="10"/>
      <c r="AH489" s="32"/>
      <c r="AI489" s="10"/>
      <c r="AJ489" s="32"/>
      <c r="AK489" s="10"/>
      <c r="AL489" s="32"/>
      <c r="AM489" s="10"/>
      <c r="AN489" s="32"/>
      <c r="AO489" s="10"/>
      <c r="AP489" s="242"/>
      <c r="AQ489" s="10"/>
      <c r="AR489" s="32"/>
      <c r="AS489" s="10"/>
      <c r="AT489" s="242"/>
      <c r="AU489" s="10"/>
      <c r="AV489" s="242"/>
      <c r="AW489" s="7"/>
      <c r="AX489" s="247"/>
      <c r="AY489" s="10"/>
      <c r="AZ489" s="242"/>
      <c r="BA489" s="7"/>
      <c r="BB489" s="247"/>
      <c r="BC489" s="7"/>
      <c r="BD489" s="247"/>
      <c r="BE489" s="7"/>
      <c r="BF489" s="8"/>
      <c r="BG489" s="7"/>
      <c r="BH489" s="8"/>
      <c r="BJ489" s="41"/>
      <c r="BK489" s="41">
        <f t="shared" si="34"/>
        <v>0</v>
      </c>
      <c r="BL489">
        <f t="shared" si="33"/>
        <v>0</v>
      </c>
    </row>
    <row r="490" spans="1:64" x14ac:dyDescent="0.25">
      <c r="A490">
        <f t="shared" si="32"/>
        <v>437</v>
      </c>
      <c r="B490" s="6"/>
      <c r="C490" s="10"/>
      <c r="D490" s="32"/>
      <c r="E490" s="10"/>
      <c r="F490" s="32"/>
      <c r="G490" s="10"/>
      <c r="H490" s="32"/>
      <c r="I490" s="10"/>
      <c r="J490" s="32"/>
      <c r="K490" s="10"/>
      <c r="L490" s="32"/>
      <c r="M490" s="10"/>
      <c r="N490" s="32"/>
      <c r="O490" s="10"/>
      <c r="P490" s="32"/>
      <c r="Q490" s="10"/>
      <c r="R490" s="32"/>
      <c r="S490" s="10"/>
      <c r="T490" s="32"/>
      <c r="U490" s="10"/>
      <c r="V490" s="32"/>
      <c r="W490" s="10"/>
      <c r="X490" s="32"/>
      <c r="Y490" s="10"/>
      <c r="Z490" s="32"/>
      <c r="AA490" s="10"/>
      <c r="AB490" s="32"/>
      <c r="AC490" s="10"/>
      <c r="AD490" s="32"/>
      <c r="AE490" s="10"/>
      <c r="AF490" s="32"/>
      <c r="AG490" s="10"/>
      <c r="AH490" s="32"/>
      <c r="AI490" s="10"/>
      <c r="AJ490" s="32"/>
      <c r="AK490" s="10"/>
      <c r="AL490" s="32"/>
      <c r="AM490" s="10"/>
      <c r="AN490" s="32"/>
      <c r="AO490" s="10"/>
      <c r="AP490" s="242"/>
      <c r="AQ490" s="10"/>
      <c r="AR490" s="32"/>
      <c r="AS490" s="10"/>
      <c r="AT490" s="242"/>
      <c r="AU490" s="10"/>
      <c r="AV490" s="242"/>
      <c r="AW490" s="7"/>
      <c r="AX490" s="247"/>
      <c r="AY490" s="10"/>
      <c r="AZ490" s="242"/>
      <c r="BA490" s="7"/>
      <c r="BB490" s="247"/>
      <c r="BC490" s="7"/>
      <c r="BD490" s="247"/>
      <c r="BE490" s="7"/>
      <c r="BF490" s="8"/>
      <c r="BG490" s="7"/>
      <c r="BH490" s="8"/>
      <c r="BJ490" s="41"/>
      <c r="BK490" s="41">
        <f t="shared" si="34"/>
        <v>0</v>
      </c>
      <c r="BL490">
        <f t="shared" si="33"/>
        <v>0</v>
      </c>
    </row>
    <row r="491" spans="1:64" x14ac:dyDescent="0.25">
      <c r="A491">
        <f t="shared" si="32"/>
        <v>438</v>
      </c>
      <c r="B491" s="6"/>
      <c r="C491" s="10"/>
      <c r="D491" s="32"/>
      <c r="E491" s="10"/>
      <c r="F491" s="32"/>
      <c r="G491" s="10"/>
      <c r="H491" s="32"/>
      <c r="I491" s="10"/>
      <c r="J491" s="32"/>
      <c r="K491" s="10"/>
      <c r="L491" s="32"/>
      <c r="M491" s="10"/>
      <c r="N491" s="32"/>
      <c r="O491" s="10"/>
      <c r="P491" s="32"/>
      <c r="Q491" s="10"/>
      <c r="R491" s="32"/>
      <c r="S491" s="10"/>
      <c r="T491" s="32"/>
      <c r="U491" s="10"/>
      <c r="V491" s="32"/>
      <c r="W491" s="10"/>
      <c r="X491" s="32"/>
      <c r="Y491" s="10"/>
      <c r="Z491" s="32"/>
      <c r="AA491" s="10"/>
      <c r="AB491" s="32"/>
      <c r="AC491" s="10"/>
      <c r="AD491" s="32"/>
      <c r="AE491" s="10"/>
      <c r="AF491" s="32"/>
      <c r="AG491" s="10"/>
      <c r="AH491" s="32"/>
      <c r="AI491" s="10"/>
      <c r="AJ491" s="32"/>
      <c r="AK491" s="10"/>
      <c r="AL491" s="32"/>
      <c r="AM491" s="10"/>
      <c r="AN491" s="32"/>
      <c r="AO491" s="10"/>
      <c r="AP491" s="242"/>
      <c r="AQ491" s="10"/>
      <c r="AR491" s="32"/>
      <c r="AS491" s="10"/>
      <c r="AT491" s="242"/>
      <c r="AU491" s="10"/>
      <c r="AV491" s="242"/>
      <c r="AW491" s="7"/>
      <c r="AX491" s="247"/>
      <c r="AY491" s="10"/>
      <c r="AZ491" s="242"/>
      <c r="BA491" s="7"/>
      <c r="BB491" s="247"/>
      <c r="BC491" s="7"/>
      <c r="BD491" s="247"/>
      <c r="BE491" s="7"/>
      <c r="BF491" s="8"/>
      <c r="BG491" s="7"/>
      <c r="BH491" s="8"/>
      <c r="BJ491" s="41"/>
      <c r="BK491" s="41">
        <f t="shared" si="34"/>
        <v>0</v>
      </c>
      <c r="BL491">
        <f t="shared" si="33"/>
        <v>0</v>
      </c>
    </row>
    <row r="492" spans="1:64" x14ac:dyDescent="0.25">
      <c r="A492">
        <f t="shared" si="32"/>
        <v>439</v>
      </c>
      <c r="B492" s="6"/>
      <c r="C492" s="10"/>
      <c r="D492" s="32"/>
      <c r="E492" s="10"/>
      <c r="F492" s="32"/>
      <c r="G492" s="10"/>
      <c r="H492" s="32"/>
      <c r="I492" s="10"/>
      <c r="J492" s="32"/>
      <c r="K492" s="10"/>
      <c r="L492" s="32"/>
      <c r="M492" s="10"/>
      <c r="N492" s="32"/>
      <c r="O492" s="10"/>
      <c r="P492" s="32"/>
      <c r="Q492" s="10"/>
      <c r="R492" s="32"/>
      <c r="S492" s="10"/>
      <c r="T492" s="32"/>
      <c r="U492" s="10"/>
      <c r="V492" s="32"/>
      <c r="W492" s="10"/>
      <c r="X492" s="32"/>
      <c r="Y492" s="10"/>
      <c r="Z492" s="32"/>
      <c r="AA492" s="10"/>
      <c r="AB492" s="32"/>
      <c r="AC492" s="10"/>
      <c r="AD492" s="32"/>
      <c r="AE492" s="10"/>
      <c r="AF492" s="32"/>
      <c r="AG492" s="10"/>
      <c r="AH492" s="32"/>
      <c r="AI492" s="10"/>
      <c r="AJ492" s="32"/>
      <c r="AK492" s="10"/>
      <c r="AL492" s="32"/>
      <c r="AM492" s="10"/>
      <c r="AN492" s="32"/>
      <c r="AO492" s="10"/>
      <c r="AP492" s="242"/>
      <c r="AQ492" s="10"/>
      <c r="AR492" s="32"/>
      <c r="AS492" s="10"/>
      <c r="AT492" s="242"/>
      <c r="AU492" s="10"/>
      <c r="AV492" s="242"/>
      <c r="AW492" s="7"/>
      <c r="AX492" s="247"/>
      <c r="AY492" s="10"/>
      <c r="AZ492" s="242"/>
      <c r="BA492" s="7"/>
      <c r="BB492" s="247"/>
      <c r="BC492" s="7"/>
      <c r="BD492" s="247"/>
      <c r="BE492" s="7"/>
      <c r="BF492" s="8"/>
      <c r="BG492" s="7"/>
      <c r="BH492" s="8"/>
      <c r="BJ492" s="41"/>
      <c r="BK492" s="41">
        <f t="shared" si="34"/>
        <v>0</v>
      </c>
      <c r="BL492">
        <f t="shared" si="33"/>
        <v>0</v>
      </c>
    </row>
    <row r="493" spans="1:64" x14ac:dyDescent="0.25">
      <c r="A493">
        <f t="shared" si="32"/>
        <v>440</v>
      </c>
      <c r="B493" s="6"/>
      <c r="C493" s="10"/>
      <c r="D493" s="32"/>
      <c r="E493" s="10"/>
      <c r="F493" s="32"/>
      <c r="G493" s="10"/>
      <c r="H493" s="32"/>
      <c r="I493" s="10"/>
      <c r="J493" s="32"/>
      <c r="K493" s="10"/>
      <c r="L493" s="32"/>
      <c r="M493" s="10"/>
      <c r="N493" s="32"/>
      <c r="O493" s="10"/>
      <c r="P493" s="32"/>
      <c r="Q493" s="10"/>
      <c r="R493" s="32"/>
      <c r="S493" s="10"/>
      <c r="T493" s="32"/>
      <c r="U493" s="10"/>
      <c r="V493" s="32"/>
      <c r="W493" s="10"/>
      <c r="X493" s="32"/>
      <c r="Y493" s="10"/>
      <c r="Z493" s="32"/>
      <c r="AA493" s="10"/>
      <c r="AB493" s="32"/>
      <c r="AC493" s="10"/>
      <c r="AD493" s="32"/>
      <c r="AE493" s="10"/>
      <c r="AF493" s="32"/>
      <c r="AG493" s="10"/>
      <c r="AH493" s="32"/>
      <c r="AI493" s="10"/>
      <c r="AJ493" s="32"/>
      <c r="AK493" s="10"/>
      <c r="AL493" s="32"/>
      <c r="AM493" s="10"/>
      <c r="AN493" s="32"/>
      <c r="AO493" s="10"/>
      <c r="AP493" s="242"/>
      <c r="AQ493" s="10"/>
      <c r="AR493" s="32"/>
      <c r="AS493" s="10"/>
      <c r="AT493" s="242"/>
      <c r="AU493" s="10"/>
      <c r="AV493" s="242"/>
      <c r="AW493" s="7"/>
      <c r="AX493" s="247"/>
      <c r="AY493" s="10"/>
      <c r="AZ493" s="242"/>
      <c r="BA493" s="7"/>
      <c r="BB493" s="247"/>
      <c r="BC493" s="7"/>
      <c r="BD493" s="247"/>
      <c r="BE493" s="7"/>
      <c r="BF493" s="8"/>
      <c r="BG493" s="7"/>
      <c r="BH493" s="8"/>
      <c r="BJ493" s="41"/>
      <c r="BK493" s="41">
        <f t="shared" si="34"/>
        <v>0</v>
      </c>
      <c r="BL493">
        <f t="shared" si="33"/>
        <v>0</v>
      </c>
    </row>
    <row r="494" spans="1:64" x14ac:dyDescent="0.25">
      <c r="A494">
        <f t="shared" si="32"/>
        <v>441</v>
      </c>
      <c r="B494" s="6"/>
      <c r="C494" s="10"/>
      <c r="D494" s="32"/>
      <c r="E494" s="10"/>
      <c r="F494" s="32"/>
      <c r="G494" s="10"/>
      <c r="H494" s="32"/>
      <c r="I494" s="10"/>
      <c r="J494" s="32"/>
      <c r="K494" s="10"/>
      <c r="L494" s="32"/>
      <c r="M494" s="10"/>
      <c r="N494" s="32"/>
      <c r="O494" s="10"/>
      <c r="P494" s="32"/>
      <c r="Q494" s="10"/>
      <c r="R494" s="32"/>
      <c r="S494" s="10"/>
      <c r="T494" s="32"/>
      <c r="U494" s="10"/>
      <c r="V494" s="32"/>
      <c r="W494" s="10"/>
      <c r="X494" s="32"/>
      <c r="Y494" s="10"/>
      <c r="Z494" s="32"/>
      <c r="AA494" s="10"/>
      <c r="AB494" s="32"/>
      <c r="AC494" s="10"/>
      <c r="AD494" s="32"/>
      <c r="AE494" s="10"/>
      <c r="AF494" s="32"/>
      <c r="AG494" s="10"/>
      <c r="AH494" s="32"/>
      <c r="AI494" s="10"/>
      <c r="AJ494" s="32"/>
      <c r="AK494" s="10"/>
      <c r="AL494" s="32"/>
      <c r="AM494" s="10"/>
      <c r="AN494" s="32"/>
      <c r="AO494" s="10"/>
      <c r="AP494" s="242"/>
      <c r="AQ494" s="10"/>
      <c r="AR494" s="32"/>
      <c r="AS494" s="10"/>
      <c r="AT494" s="242"/>
      <c r="AU494" s="10"/>
      <c r="AV494" s="242"/>
      <c r="AW494" s="7"/>
      <c r="AX494" s="247"/>
      <c r="AY494" s="10"/>
      <c r="AZ494" s="242"/>
      <c r="BA494" s="7"/>
      <c r="BB494" s="247"/>
      <c r="BC494" s="7"/>
      <c r="BD494" s="247"/>
      <c r="BE494" s="7"/>
      <c r="BF494" s="8"/>
      <c r="BG494" s="7"/>
      <c r="BH494" s="8"/>
      <c r="BJ494" s="41"/>
      <c r="BK494" s="41">
        <f t="shared" si="34"/>
        <v>0</v>
      </c>
      <c r="BL494">
        <f t="shared" si="33"/>
        <v>0</v>
      </c>
    </row>
    <row r="495" spans="1:64" x14ac:dyDescent="0.25">
      <c r="A495">
        <f t="shared" si="32"/>
        <v>442</v>
      </c>
      <c r="B495" s="6"/>
      <c r="C495" s="10"/>
      <c r="D495" s="32"/>
      <c r="E495" s="10"/>
      <c r="F495" s="32"/>
      <c r="G495" s="10"/>
      <c r="H495" s="32"/>
      <c r="I495" s="10"/>
      <c r="J495" s="32"/>
      <c r="K495" s="10"/>
      <c r="L495" s="32"/>
      <c r="M495" s="10"/>
      <c r="N495" s="32"/>
      <c r="O495" s="10"/>
      <c r="P495" s="32"/>
      <c r="Q495" s="10"/>
      <c r="R495" s="32"/>
      <c r="S495" s="10"/>
      <c r="T495" s="32"/>
      <c r="U495" s="10"/>
      <c r="V495" s="32"/>
      <c r="W495" s="10"/>
      <c r="X495" s="32"/>
      <c r="Y495" s="10"/>
      <c r="Z495" s="32"/>
      <c r="AA495" s="10"/>
      <c r="AB495" s="32"/>
      <c r="AC495" s="10"/>
      <c r="AD495" s="32"/>
      <c r="AE495" s="10"/>
      <c r="AF495" s="32"/>
      <c r="AG495" s="10"/>
      <c r="AH495" s="32"/>
      <c r="AI495" s="10"/>
      <c r="AJ495" s="32"/>
      <c r="AK495" s="10"/>
      <c r="AL495" s="32"/>
      <c r="AM495" s="10"/>
      <c r="AN495" s="32"/>
      <c r="AO495" s="10"/>
      <c r="AP495" s="242"/>
      <c r="AQ495" s="10"/>
      <c r="AR495" s="32"/>
      <c r="AS495" s="10"/>
      <c r="AT495" s="242"/>
      <c r="AU495" s="10"/>
      <c r="AV495" s="242"/>
      <c r="AW495" s="7"/>
      <c r="AX495" s="247"/>
      <c r="AY495" s="10"/>
      <c r="AZ495" s="242"/>
      <c r="BA495" s="7"/>
      <c r="BB495" s="247"/>
      <c r="BC495" s="7"/>
      <c r="BD495" s="247"/>
      <c r="BE495" s="7"/>
      <c r="BF495" s="8"/>
      <c r="BG495" s="7"/>
      <c r="BH495" s="8"/>
      <c r="BJ495" s="41"/>
      <c r="BK495" s="41">
        <f t="shared" si="34"/>
        <v>0</v>
      </c>
      <c r="BL495">
        <f t="shared" si="33"/>
        <v>0</v>
      </c>
    </row>
    <row r="496" spans="1:64" x14ac:dyDescent="0.25">
      <c r="A496">
        <f t="shared" si="32"/>
        <v>443</v>
      </c>
      <c r="B496" s="6"/>
      <c r="C496" s="10"/>
      <c r="D496" s="32"/>
      <c r="E496" s="10"/>
      <c r="F496" s="32"/>
      <c r="G496" s="10"/>
      <c r="H496" s="32"/>
      <c r="I496" s="10"/>
      <c r="J496" s="32"/>
      <c r="K496" s="10"/>
      <c r="L496" s="32"/>
      <c r="M496" s="10"/>
      <c r="N496" s="32"/>
      <c r="O496" s="10"/>
      <c r="P496" s="32"/>
      <c r="Q496" s="10"/>
      <c r="R496" s="32"/>
      <c r="S496" s="10"/>
      <c r="T496" s="32"/>
      <c r="U496" s="10"/>
      <c r="V496" s="32"/>
      <c r="W496" s="10"/>
      <c r="X496" s="32"/>
      <c r="Y496" s="10"/>
      <c r="Z496" s="32"/>
      <c r="AA496" s="10"/>
      <c r="AB496" s="32"/>
      <c r="AC496" s="10"/>
      <c r="AD496" s="32"/>
      <c r="AE496" s="10"/>
      <c r="AF496" s="32"/>
      <c r="AG496" s="10"/>
      <c r="AH496" s="32"/>
      <c r="AI496" s="10"/>
      <c r="AJ496" s="32"/>
      <c r="AK496" s="10"/>
      <c r="AL496" s="32"/>
      <c r="AM496" s="10"/>
      <c r="AN496" s="32"/>
      <c r="AO496" s="10"/>
      <c r="AP496" s="242"/>
      <c r="AQ496" s="10"/>
      <c r="AR496" s="32"/>
      <c r="AS496" s="10"/>
      <c r="AT496" s="242"/>
      <c r="AU496" s="10"/>
      <c r="AV496" s="242"/>
      <c r="AW496" s="7"/>
      <c r="AX496" s="247"/>
      <c r="AY496" s="10"/>
      <c r="AZ496" s="242"/>
      <c r="BA496" s="7"/>
      <c r="BB496" s="247"/>
      <c r="BC496" s="7"/>
      <c r="BD496" s="247"/>
      <c r="BE496" s="7"/>
      <c r="BF496" s="8"/>
      <c r="BG496" s="7"/>
      <c r="BH496" s="8"/>
      <c r="BJ496" s="41"/>
      <c r="BK496" s="41">
        <f t="shared" si="34"/>
        <v>0</v>
      </c>
      <c r="BL496">
        <f t="shared" si="33"/>
        <v>0</v>
      </c>
    </row>
    <row r="497" spans="1:66" x14ac:dyDescent="0.25">
      <c r="A497">
        <f t="shared" si="32"/>
        <v>444</v>
      </c>
      <c r="B497" s="6"/>
      <c r="C497" s="10"/>
      <c r="D497" s="32"/>
      <c r="E497" s="10"/>
      <c r="F497" s="32"/>
      <c r="G497" s="10"/>
      <c r="H497" s="32"/>
      <c r="I497" s="10"/>
      <c r="J497" s="32"/>
      <c r="K497" s="10"/>
      <c r="L497" s="32"/>
      <c r="M497" s="10"/>
      <c r="N497" s="32"/>
      <c r="O497" s="10"/>
      <c r="P497" s="32"/>
      <c r="Q497" s="10"/>
      <c r="R497" s="32"/>
      <c r="S497" s="10"/>
      <c r="T497" s="32"/>
      <c r="U497" s="10"/>
      <c r="V497" s="32"/>
      <c r="W497" s="10"/>
      <c r="X497" s="32"/>
      <c r="Y497" s="10"/>
      <c r="Z497" s="32"/>
      <c r="AA497" s="10"/>
      <c r="AB497" s="32"/>
      <c r="AC497" s="10"/>
      <c r="AD497" s="32"/>
      <c r="AE497" s="10"/>
      <c r="AF497" s="32"/>
      <c r="AG497" s="10"/>
      <c r="AH497" s="32"/>
      <c r="AI497" s="10"/>
      <c r="AJ497" s="32"/>
      <c r="AK497" s="10"/>
      <c r="AL497" s="32"/>
      <c r="AM497" s="10"/>
      <c r="AN497" s="32"/>
      <c r="AO497" s="10"/>
      <c r="AP497" s="242"/>
      <c r="AQ497" s="10"/>
      <c r="AR497" s="32"/>
      <c r="AS497" s="10"/>
      <c r="AT497" s="242"/>
      <c r="AU497" s="10"/>
      <c r="AV497" s="242"/>
      <c r="AW497" s="7"/>
      <c r="AX497" s="247"/>
      <c r="AY497" s="10"/>
      <c r="AZ497" s="242"/>
      <c r="BA497" s="7"/>
      <c r="BB497" s="247"/>
      <c r="BC497" s="7"/>
      <c r="BD497" s="247"/>
      <c r="BE497" s="7"/>
      <c r="BF497" s="8"/>
      <c r="BG497" s="7"/>
      <c r="BH497" s="8"/>
      <c r="BJ497" s="41"/>
      <c r="BK497" s="41">
        <f t="shared" si="34"/>
        <v>0</v>
      </c>
      <c r="BL497">
        <f t="shared" si="33"/>
        <v>0</v>
      </c>
    </row>
    <row r="498" spans="1:66" x14ac:dyDescent="0.25">
      <c r="A498">
        <f t="shared" si="32"/>
        <v>445</v>
      </c>
      <c r="B498" s="6"/>
      <c r="C498" s="10"/>
      <c r="D498" s="32"/>
      <c r="E498" s="10"/>
      <c r="F498" s="32"/>
      <c r="G498" s="10"/>
      <c r="H498" s="32"/>
      <c r="I498" s="10"/>
      <c r="J498" s="32"/>
      <c r="K498" s="10"/>
      <c r="L498" s="32"/>
      <c r="M498" s="10"/>
      <c r="N498" s="32"/>
      <c r="O498" s="10"/>
      <c r="P498" s="32"/>
      <c r="Q498" s="10"/>
      <c r="R498" s="32"/>
      <c r="S498" s="10"/>
      <c r="T498" s="32"/>
      <c r="U498" s="10"/>
      <c r="V498" s="32"/>
      <c r="W498" s="10"/>
      <c r="X498" s="32"/>
      <c r="Y498" s="10"/>
      <c r="Z498" s="32"/>
      <c r="AA498" s="10"/>
      <c r="AB498" s="32"/>
      <c r="AC498" s="10"/>
      <c r="AD498" s="32"/>
      <c r="AE498" s="10"/>
      <c r="AF498" s="32"/>
      <c r="AG498" s="10"/>
      <c r="AH498" s="32"/>
      <c r="AI498" s="10"/>
      <c r="AJ498" s="32"/>
      <c r="AK498" s="10"/>
      <c r="AL498" s="32"/>
      <c r="AM498" s="10"/>
      <c r="AN498" s="32"/>
      <c r="AO498" s="10"/>
      <c r="AP498" s="242"/>
      <c r="AQ498" s="10"/>
      <c r="AR498" s="32"/>
      <c r="AS498" s="10"/>
      <c r="AT498" s="242"/>
      <c r="AU498" s="10"/>
      <c r="AV498" s="242"/>
      <c r="AW498" s="7"/>
      <c r="AX498" s="247"/>
      <c r="AY498" s="10"/>
      <c r="AZ498" s="242"/>
      <c r="BA498" s="7"/>
      <c r="BB498" s="247"/>
      <c r="BC498" s="7"/>
      <c r="BD498" s="247"/>
      <c r="BE498" s="7"/>
      <c r="BF498" s="8"/>
      <c r="BG498" s="7"/>
      <c r="BH498" s="8"/>
      <c r="BJ498" s="41"/>
      <c r="BK498" s="41">
        <f t="shared" si="34"/>
        <v>0</v>
      </c>
      <c r="BL498">
        <f t="shared" si="33"/>
        <v>0</v>
      </c>
    </row>
    <row r="499" spans="1:66" x14ac:dyDescent="0.25">
      <c r="A499">
        <f t="shared" si="32"/>
        <v>446</v>
      </c>
      <c r="B499" s="6"/>
      <c r="C499" s="10"/>
      <c r="D499" s="32"/>
      <c r="E499" s="10"/>
      <c r="F499" s="32"/>
      <c r="G499" s="10"/>
      <c r="H499" s="32"/>
      <c r="I499" s="10"/>
      <c r="J499" s="32"/>
      <c r="K499" s="94"/>
      <c r="L499" s="32"/>
      <c r="M499" s="10"/>
      <c r="N499" s="32"/>
      <c r="O499" s="10"/>
      <c r="P499" s="32"/>
      <c r="Q499" s="10"/>
      <c r="R499" s="32"/>
      <c r="S499" s="10"/>
      <c r="T499" s="32"/>
      <c r="U499" s="10"/>
      <c r="V499" s="32"/>
      <c r="W499" s="10"/>
      <c r="X499" s="32"/>
      <c r="Y499" s="10"/>
      <c r="Z499" s="32"/>
      <c r="AA499" s="10"/>
      <c r="AB499" s="32"/>
      <c r="AC499" s="10"/>
      <c r="AD499" s="32"/>
      <c r="AE499" s="10"/>
      <c r="AF499" s="32"/>
      <c r="AG499" s="10"/>
      <c r="AH499" s="32"/>
      <c r="AI499" s="10"/>
      <c r="AJ499" s="32"/>
      <c r="AK499" s="10"/>
      <c r="AL499" s="32"/>
      <c r="AM499" s="10"/>
      <c r="AN499" s="32"/>
      <c r="AO499" s="10"/>
      <c r="AP499" s="242"/>
      <c r="AQ499" s="10"/>
      <c r="AR499" s="32"/>
      <c r="AS499" s="10"/>
      <c r="AT499" s="242"/>
      <c r="AU499" s="10"/>
      <c r="AV499" s="242"/>
      <c r="AW499" s="7"/>
      <c r="AX499" s="247"/>
      <c r="AY499" s="10"/>
      <c r="AZ499" s="242"/>
      <c r="BA499" s="7"/>
      <c r="BB499" s="247"/>
      <c r="BC499" s="7"/>
      <c r="BD499" s="247"/>
      <c r="BE499" s="7"/>
      <c r="BF499" s="8"/>
      <c r="BG499" s="7"/>
      <c r="BH499" s="8"/>
      <c r="BJ499" s="41"/>
      <c r="BK499" s="41">
        <f t="shared" si="34"/>
        <v>0</v>
      </c>
      <c r="BL499">
        <f t="shared" si="33"/>
        <v>0</v>
      </c>
      <c r="BN499" s="39"/>
    </row>
    <row r="500" spans="1:66" x14ac:dyDescent="0.25">
      <c r="A500">
        <f t="shared" si="32"/>
        <v>447</v>
      </c>
      <c r="B500" s="6"/>
      <c r="C500" s="10"/>
      <c r="D500" s="32"/>
      <c r="E500" s="10"/>
      <c r="F500" s="32"/>
      <c r="G500" s="10"/>
      <c r="H500" s="32"/>
      <c r="I500" s="10"/>
      <c r="J500" s="32"/>
      <c r="K500" s="10"/>
      <c r="L500" s="32"/>
      <c r="M500" s="10"/>
      <c r="N500" s="32"/>
      <c r="O500" s="10"/>
      <c r="P500" s="32"/>
      <c r="Q500" s="10"/>
      <c r="R500" s="32"/>
      <c r="S500" s="10"/>
      <c r="T500" s="32"/>
      <c r="U500" s="10"/>
      <c r="V500" s="32"/>
      <c r="W500" s="10"/>
      <c r="X500" s="32"/>
      <c r="Y500" s="10"/>
      <c r="Z500" s="32"/>
      <c r="AA500" s="10"/>
      <c r="AB500" s="32"/>
      <c r="AC500" s="10"/>
      <c r="AD500" s="32"/>
      <c r="AE500" s="10"/>
      <c r="AF500" s="32"/>
      <c r="AG500" s="10"/>
      <c r="AH500" s="32"/>
      <c r="AI500" s="10"/>
      <c r="AJ500" s="32"/>
      <c r="AK500" s="10"/>
      <c r="AL500" s="32"/>
      <c r="AM500" s="10"/>
      <c r="AN500" s="32"/>
      <c r="AO500" s="10"/>
      <c r="AP500" s="242"/>
      <c r="AQ500" s="10"/>
      <c r="AR500" s="32"/>
      <c r="AS500" s="10"/>
      <c r="AT500" s="242"/>
      <c r="AU500" s="10"/>
      <c r="AV500" s="242"/>
      <c r="AW500" s="7"/>
      <c r="AX500" s="247"/>
      <c r="AY500" s="10"/>
      <c r="AZ500" s="242"/>
      <c r="BA500" s="7"/>
      <c r="BB500" s="247"/>
      <c r="BC500" s="7"/>
      <c r="BD500" s="247"/>
      <c r="BE500" s="7"/>
      <c r="BF500" s="8"/>
      <c r="BG500" s="7"/>
      <c r="BH500" s="8"/>
      <c r="BJ500" s="41"/>
      <c r="BK500" s="41">
        <f t="shared" si="34"/>
        <v>0</v>
      </c>
      <c r="BL500">
        <f t="shared" si="33"/>
        <v>0</v>
      </c>
    </row>
    <row r="501" spans="1:66" x14ac:dyDescent="0.25">
      <c r="A501">
        <f t="shared" si="32"/>
        <v>448</v>
      </c>
      <c r="B501" s="6"/>
      <c r="C501" s="10"/>
      <c r="D501" s="32"/>
      <c r="E501" s="10"/>
      <c r="F501" s="32"/>
      <c r="G501" s="10"/>
      <c r="H501" s="32"/>
      <c r="I501" s="10"/>
      <c r="J501" s="32"/>
      <c r="K501" s="10"/>
      <c r="L501" s="32"/>
      <c r="M501" s="10"/>
      <c r="N501" s="32"/>
      <c r="O501" s="10"/>
      <c r="P501" s="32"/>
      <c r="Q501" s="10"/>
      <c r="R501" s="32"/>
      <c r="S501" s="10"/>
      <c r="T501" s="32"/>
      <c r="U501" s="10"/>
      <c r="V501" s="32"/>
      <c r="W501" s="10"/>
      <c r="X501" s="32"/>
      <c r="Y501" s="10"/>
      <c r="Z501" s="32"/>
      <c r="AA501" s="10"/>
      <c r="AB501" s="32"/>
      <c r="AC501" s="10"/>
      <c r="AD501" s="32"/>
      <c r="AE501" s="10"/>
      <c r="AF501" s="32"/>
      <c r="AG501" s="10"/>
      <c r="AH501" s="32"/>
      <c r="AI501" s="10"/>
      <c r="AJ501" s="32"/>
      <c r="AK501" s="10"/>
      <c r="AL501" s="32"/>
      <c r="AM501" s="10"/>
      <c r="AN501" s="32"/>
      <c r="AO501" s="10"/>
      <c r="AP501" s="242"/>
      <c r="AQ501" s="10"/>
      <c r="AR501" s="32"/>
      <c r="AS501" s="10"/>
      <c r="AT501" s="242"/>
      <c r="AU501" s="10"/>
      <c r="AV501" s="242"/>
      <c r="AW501" s="7"/>
      <c r="AX501" s="247"/>
      <c r="AY501" s="10"/>
      <c r="AZ501" s="242"/>
      <c r="BA501" s="7"/>
      <c r="BB501" s="247"/>
      <c r="BC501" s="7"/>
      <c r="BD501" s="247"/>
      <c r="BE501" s="7"/>
      <c r="BF501" s="8"/>
      <c r="BG501" s="7"/>
      <c r="BH501" s="8"/>
      <c r="BJ501" s="41"/>
      <c r="BK501" s="41">
        <f t="shared" si="34"/>
        <v>0</v>
      </c>
      <c r="BL501">
        <f t="shared" si="33"/>
        <v>0</v>
      </c>
    </row>
    <row r="502" spans="1:66" x14ac:dyDescent="0.25">
      <c r="A502">
        <f t="shared" si="32"/>
        <v>449</v>
      </c>
      <c r="B502" s="6"/>
      <c r="C502" s="10"/>
      <c r="D502" s="32"/>
      <c r="E502" s="10"/>
      <c r="F502" s="32"/>
      <c r="G502" s="10"/>
      <c r="H502" s="32"/>
      <c r="I502" s="10"/>
      <c r="J502" s="32"/>
      <c r="K502" s="10"/>
      <c r="L502" s="32"/>
      <c r="M502" s="10"/>
      <c r="N502" s="32"/>
      <c r="O502" s="10"/>
      <c r="P502" s="32"/>
      <c r="Q502" s="10"/>
      <c r="R502" s="32"/>
      <c r="S502" s="10"/>
      <c r="T502" s="32"/>
      <c r="U502" s="10"/>
      <c r="V502" s="32"/>
      <c r="W502" s="10"/>
      <c r="X502" s="32"/>
      <c r="Y502" s="10"/>
      <c r="Z502" s="32"/>
      <c r="AA502" s="10"/>
      <c r="AB502" s="32"/>
      <c r="AC502" s="10"/>
      <c r="AD502" s="32"/>
      <c r="AE502" s="10"/>
      <c r="AF502" s="32"/>
      <c r="AG502" s="10"/>
      <c r="AH502" s="32"/>
      <c r="AI502" s="10"/>
      <c r="AJ502" s="32"/>
      <c r="AK502" s="10"/>
      <c r="AL502" s="32"/>
      <c r="AM502" s="10"/>
      <c r="AN502" s="32"/>
      <c r="AO502" s="10"/>
      <c r="AP502" s="242"/>
      <c r="AQ502" s="10"/>
      <c r="AR502" s="32"/>
      <c r="AS502" s="10"/>
      <c r="AT502" s="242"/>
      <c r="AU502" s="10"/>
      <c r="AV502" s="242"/>
      <c r="AW502" s="7"/>
      <c r="AX502" s="247"/>
      <c r="AY502" s="10"/>
      <c r="AZ502" s="242"/>
      <c r="BA502" s="7"/>
      <c r="BB502" s="247"/>
      <c r="BC502" s="7"/>
      <c r="BD502" s="247"/>
      <c r="BE502" s="7"/>
      <c r="BF502" s="8"/>
      <c r="BG502" s="7"/>
      <c r="BH502" s="8"/>
      <c r="BJ502" s="41"/>
      <c r="BK502" s="41">
        <f t="shared" si="34"/>
        <v>0</v>
      </c>
      <c r="BL502">
        <f t="shared" si="33"/>
        <v>0</v>
      </c>
    </row>
    <row r="503" spans="1:66" x14ac:dyDescent="0.25">
      <c r="A503">
        <f t="shared" si="32"/>
        <v>450</v>
      </c>
      <c r="B503" s="6"/>
      <c r="C503" s="10"/>
      <c r="D503" s="32"/>
      <c r="E503" s="10"/>
      <c r="F503" s="32"/>
      <c r="G503" s="10"/>
      <c r="H503" s="32"/>
      <c r="I503" s="10"/>
      <c r="J503" s="32"/>
      <c r="K503" s="10"/>
      <c r="L503" s="32"/>
      <c r="M503" s="10"/>
      <c r="N503" s="32"/>
      <c r="O503" s="10"/>
      <c r="P503" s="32"/>
      <c r="Q503" s="10"/>
      <c r="R503" s="32"/>
      <c r="S503" s="10"/>
      <c r="T503" s="32"/>
      <c r="U503" s="10"/>
      <c r="V503" s="32"/>
      <c r="W503" s="10"/>
      <c r="X503" s="32"/>
      <c r="Y503" s="10"/>
      <c r="Z503" s="32"/>
      <c r="AA503" s="10"/>
      <c r="AB503" s="32"/>
      <c r="AC503" s="10"/>
      <c r="AD503" s="32"/>
      <c r="AE503" s="10"/>
      <c r="AF503" s="32"/>
      <c r="AG503" s="10"/>
      <c r="AH503" s="32"/>
      <c r="AI503" s="10"/>
      <c r="AJ503" s="32"/>
      <c r="AK503" s="10"/>
      <c r="AL503" s="32"/>
      <c r="AM503" s="10"/>
      <c r="AN503" s="32"/>
      <c r="AO503" s="10"/>
      <c r="AP503" s="242"/>
      <c r="AQ503" s="10"/>
      <c r="AR503" s="32"/>
      <c r="AS503" s="10"/>
      <c r="AT503" s="242"/>
      <c r="AU503" s="10"/>
      <c r="AV503" s="242"/>
      <c r="AW503" s="7"/>
      <c r="AX503" s="247"/>
      <c r="AY503" s="10"/>
      <c r="AZ503" s="242"/>
      <c r="BA503" s="7"/>
      <c r="BB503" s="247"/>
      <c r="BC503" s="7"/>
      <c r="BD503" s="247"/>
      <c r="BE503" s="7"/>
      <c r="BF503" s="8"/>
      <c r="BG503" s="7"/>
      <c r="BH503" s="8"/>
      <c r="BJ503" s="41"/>
      <c r="BK503" s="41">
        <f t="shared" si="34"/>
        <v>0</v>
      </c>
      <c r="BL503">
        <f t="shared" si="33"/>
        <v>0</v>
      </c>
    </row>
    <row r="504" spans="1:66" x14ac:dyDescent="0.25">
      <c r="A504">
        <f t="shared" ref="A504:A567" si="35">+A503+1</f>
        <v>451</v>
      </c>
      <c r="B504" s="6"/>
      <c r="C504" s="10"/>
      <c r="D504" s="32"/>
      <c r="E504" s="10"/>
      <c r="F504" s="32"/>
      <c r="G504" s="10"/>
      <c r="H504" s="32"/>
      <c r="I504" s="10"/>
      <c r="J504" s="32"/>
      <c r="K504" s="10"/>
      <c r="L504" s="32"/>
      <c r="M504" s="10"/>
      <c r="N504" s="32"/>
      <c r="O504" s="10"/>
      <c r="P504" s="32"/>
      <c r="Q504" s="10"/>
      <c r="R504" s="32"/>
      <c r="S504" s="10"/>
      <c r="T504" s="32"/>
      <c r="U504" s="10"/>
      <c r="V504" s="32"/>
      <c r="W504" s="10"/>
      <c r="X504" s="32"/>
      <c r="Y504" s="10"/>
      <c r="Z504" s="32"/>
      <c r="AA504" s="10"/>
      <c r="AB504" s="32"/>
      <c r="AC504" s="10"/>
      <c r="AD504" s="32"/>
      <c r="AE504" s="10"/>
      <c r="AF504" s="32"/>
      <c r="AG504" s="10"/>
      <c r="AH504" s="32"/>
      <c r="AI504" s="10"/>
      <c r="AJ504" s="32"/>
      <c r="AK504" s="10"/>
      <c r="AL504" s="32"/>
      <c r="AM504" s="10"/>
      <c r="AN504" s="32"/>
      <c r="AO504" s="10"/>
      <c r="AP504" s="242"/>
      <c r="AQ504" s="10"/>
      <c r="AR504" s="32"/>
      <c r="AS504" s="10"/>
      <c r="AT504" s="242"/>
      <c r="AU504" s="10"/>
      <c r="AV504" s="242"/>
      <c r="AW504" s="7"/>
      <c r="AX504" s="247"/>
      <c r="AY504" s="10"/>
      <c r="AZ504" s="242"/>
      <c r="BA504" s="7"/>
      <c r="BB504" s="247"/>
      <c r="BC504" s="7"/>
      <c r="BD504" s="247"/>
      <c r="BE504" s="7"/>
      <c r="BF504" s="8"/>
      <c r="BG504" s="7"/>
      <c r="BH504" s="8"/>
      <c r="BJ504" s="41"/>
      <c r="BK504" s="41">
        <f t="shared" si="34"/>
        <v>0</v>
      </c>
      <c r="BL504">
        <f t="shared" si="33"/>
        <v>0</v>
      </c>
    </row>
    <row r="505" spans="1:66" x14ac:dyDescent="0.25">
      <c r="A505">
        <f t="shared" si="35"/>
        <v>452</v>
      </c>
      <c r="B505" s="6"/>
      <c r="C505" s="10"/>
      <c r="D505" s="32"/>
      <c r="E505" s="10"/>
      <c r="F505" s="32"/>
      <c r="G505" s="10"/>
      <c r="H505" s="32"/>
      <c r="I505" s="10"/>
      <c r="J505" s="32"/>
      <c r="K505" s="10"/>
      <c r="L505" s="32"/>
      <c r="M505" s="10"/>
      <c r="N505" s="32"/>
      <c r="O505" s="10"/>
      <c r="P505" s="32"/>
      <c r="Q505" s="10"/>
      <c r="R505" s="32"/>
      <c r="S505" s="10"/>
      <c r="T505" s="32"/>
      <c r="U505" s="10"/>
      <c r="V505" s="32"/>
      <c r="W505" s="10"/>
      <c r="X505" s="32"/>
      <c r="Y505" s="10"/>
      <c r="Z505" s="32"/>
      <c r="AA505" s="10"/>
      <c r="AB505" s="32"/>
      <c r="AC505" s="10"/>
      <c r="AD505" s="32"/>
      <c r="AE505" s="10"/>
      <c r="AF505" s="32"/>
      <c r="AG505" s="10"/>
      <c r="AH505" s="32"/>
      <c r="AI505" s="10"/>
      <c r="AJ505" s="32"/>
      <c r="AK505" s="10"/>
      <c r="AL505" s="32"/>
      <c r="AM505" s="10"/>
      <c r="AN505" s="32"/>
      <c r="AO505" s="10"/>
      <c r="AP505" s="242"/>
      <c r="AQ505" s="10"/>
      <c r="AR505" s="32"/>
      <c r="AS505" s="10"/>
      <c r="AT505" s="242"/>
      <c r="AU505" s="10"/>
      <c r="AV505" s="242"/>
      <c r="AW505" s="7"/>
      <c r="AX505" s="247"/>
      <c r="AY505" s="10"/>
      <c r="AZ505" s="242"/>
      <c r="BA505" s="7"/>
      <c r="BB505" s="247"/>
      <c r="BC505" s="7"/>
      <c r="BD505" s="247"/>
      <c r="BE505" s="7"/>
      <c r="BF505" s="8"/>
      <c r="BG505" s="7"/>
      <c r="BH505" s="8"/>
      <c r="BJ505" s="41"/>
      <c r="BK505" s="41">
        <f t="shared" si="34"/>
        <v>0</v>
      </c>
      <c r="BL505">
        <f t="shared" si="33"/>
        <v>0</v>
      </c>
    </row>
    <row r="506" spans="1:66" x14ac:dyDescent="0.25">
      <c r="A506">
        <f t="shared" si="35"/>
        <v>453</v>
      </c>
      <c r="B506" s="6"/>
      <c r="C506" s="10"/>
      <c r="D506" s="32"/>
      <c r="E506" s="10"/>
      <c r="F506" s="32"/>
      <c r="G506" s="10"/>
      <c r="H506" s="32"/>
      <c r="I506" s="10"/>
      <c r="J506" s="32"/>
      <c r="K506" s="10"/>
      <c r="L506" s="32"/>
      <c r="M506" s="10"/>
      <c r="N506" s="32"/>
      <c r="O506" s="10"/>
      <c r="P506" s="32"/>
      <c r="Q506" s="10"/>
      <c r="R506" s="32"/>
      <c r="S506" s="10"/>
      <c r="T506" s="32"/>
      <c r="U506" s="10"/>
      <c r="V506" s="32"/>
      <c r="W506" s="10"/>
      <c r="X506" s="32"/>
      <c r="Y506" s="10"/>
      <c r="Z506" s="32"/>
      <c r="AA506" s="10"/>
      <c r="AB506" s="32"/>
      <c r="AC506" s="10"/>
      <c r="AD506" s="32"/>
      <c r="AE506" s="10"/>
      <c r="AF506" s="32"/>
      <c r="AG506" s="10"/>
      <c r="AH506" s="32"/>
      <c r="AI506" s="10"/>
      <c r="AJ506" s="32"/>
      <c r="AK506" s="10"/>
      <c r="AL506" s="32"/>
      <c r="AM506" s="10"/>
      <c r="AN506" s="32"/>
      <c r="AO506" s="10"/>
      <c r="AP506" s="242"/>
      <c r="AQ506" s="10"/>
      <c r="AR506" s="32"/>
      <c r="AS506" s="10"/>
      <c r="AT506" s="242"/>
      <c r="AU506" s="10"/>
      <c r="AV506" s="242"/>
      <c r="AW506" s="7"/>
      <c r="AX506" s="247"/>
      <c r="AY506" s="10"/>
      <c r="AZ506" s="242"/>
      <c r="BA506" s="7"/>
      <c r="BB506" s="247"/>
      <c r="BC506" s="7"/>
      <c r="BD506" s="247"/>
      <c r="BE506" s="7"/>
      <c r="BF506" s="8"/>
      <c r="BG506" s="7"/>
      <c r="BH506" s="8"/>
      <c r="BJ506" s="41"/>
      <c r="BK506" s="41">
        <f t="shared" si="34"/>
        <v>0</v>
      </c>
      <c r="BL506">
        <f t="shared" si="33"/>
        <v>0</v>
      </c>
    </row>
    <row r="507" spans="1:66" x14ac:dyDescent="0.25">
      <c r="A507">
        <f t="shared" si="35"/>
        <v>454</v>
      </c>
      <c r="B507" s="6"/>
      <c r="C507" s="10"/>
      <c r="D507" s="32"/>
      <c r="E507" s="10"/>
      <c r="F507" s="32"/>
      <c r="G507" s="10"/>
      <c r="H507" s="32"/>
      <c r="I507" s="10"/>
      <c r="J507" s="32"/>
      <c r="K507" s="10"/>
      <c r="L507" s="32"/>
      <c r="M507" s="10"/>
      <c r="N507" s="32"/>
      <c r="O507" s="10"/>
      <c r="P507" s="32"/>
      <c r="Q507" s="10"/>
      <c r="R507" s="32"/>
      <c r="S507" s="10"/>
      <c r="T507" s="32"/>
      <c r="U507" s="10"/>
      <c r="V507" s="32"/>
      <c r="W507" s="10"/>
      <c r="X507" s="32"/>
      <c r="Y507" s="10"/>
      <c r="Z507" s="32"/>
      <c r="AA507" s="10"/>
      <c r="AB507" s="32"/>
      <c r="AC507" s="10"/>
      <c r="AD507" s="32"/>
      <c r="AE507" s="10"/>
      <c r="AF507" s="32"/>
      <c r="AG507" s="10"/>
      <c r="AH507" s="32"/>
      <c r="AI507" s="10"/>
      <c r="AJ507" s="32"/>
      <c r="AK507" s="10"/>
      <c r="AL507" s="32"/>
      <c r="AM507" s="10"/>
      <c r="AN507" s="32"/>
      <c r="AO507" s="10"/>
      <c r="AP507" s="242"/>
      <c r="AQ507" s="10"/>
      <c r="AR507" s="32"/>
      <c r="AS507" s="10"/>
      <c r="AT507" s="242"/>
      <c r="AU507" s="10"/>
      <c r="AV507" s="242"/>
      <c r="AW507" s="7"/>
      <c r="AX507" s="247"/>
      <c r="AY507" s="10"/>
      <c r="AZ507" s="242"/>
      <c r="BA507" s="7"/>
      <c r="BB507" s="247"/>
      <c r="BC507" s="7"/>
      <c r="BD507" s="247"/>
      <c r="BE507" s="7"/>
      <c r="BF507" s="8"/>
      <c r="BG507" s="7"/>
      <c r="BH507" s="8"/>
      <c r="BJ507" s="41"/>
      <c r="BK507" s="41">
        <f t="shared" si="34"/>
        <v>0</v>
      </c>
      <c r="BL507">
        <f t="shared" si="33"/>
        <v>0</v>
      </c>
    </row>
    <row r="508" spans="1:66" x14ac:dyDescent="0.25">
      <c r="A508">
        <f t="shared" si="35"/>
        <v>455</v>
      </c>
      <c r="B508" s="6"/>
      <c r="C508" s="10"/>
      <c r="D508" s="32"/>
      <c r="E508" s="10"/>
      <c r="F508" s="32"/>
      <c r="G508" s="10"/>
      <c r="H508" s="32"/>
      <c r="I508" s="10"/>
      <c r="J508" s="32"/>
      <c r="K508" s="10"/>
      <c r="L508" s="32"/>
      <c r="M508" s="10"/>
      <c r="N508" s="32"/>
      <c r="O508" s="10"/>
      <c r="P508" s="32"/>
      <c r="Q508" s="10"/>
      <c r="R508" s="32"/>
      <c r="S508" s="10"/>
      <c r="T508" s="32"/>
      <c r="U508" s="10"/>
      <c r="V508" s="32"/>
      <c r="W508" s="10"/>
      <c r="X508" s="32"/>
      <c r="Y508" s="10"/>
      <c r="Z508" s="32"/>
      <c r="AA508" s="10"/>
      <c r="AB508" s="32"/>
      <c r="AC508" s="10"/>
      <c r="AD508" s="32"/>
      <c r="AE508" s="10"/>
      <c r="AF508" s="32"/>
      <c r="AG508" s="10"/>
      <c r="AH508" s="32"/>
      <c r="AI508" s="10"/>
      <c r="AJ508" s="32"/>
      <c r="AK508" s="10"/>
      <c r="AL508" s="32"/>
      <c r="AM508" s="10"/>
      <c r="AN508" s="32"/>
      <c r="AO508" s="10"/>
      <c r="AP508" s="242"/>
      <c r="AQ508" s="10"/>
      <c r="AR508" s="32"/>
      <c r="AS508" s="10"/>
      <c r="AT508" s="242"/>
      <c r="AU508" s="10"/>
      <c r="AV508" s="242"/>
      <c r="AW508" s="7"/>
      <c r="AX508" s="247"/>
      <c r="AY508" s="10"/>
      <c r="AZ508" s="242"/>
      <c r="BA508" s="7"/>
      <c r="BB508" s="247"/>
      <c r="BC508" s="7"/>
      <c r="BD508" s="247"/>
      <c r="BE508" s="7"/>
      <c r="BF508" s="8"/>
      <c r="BG508" s="7"/>
      <c r="BH508" s="8"/>
      <c r="BJ508" s="41"/>
      <c r="BK508" s="41">
        <f t="shared" si="34"/>
        <v>0</v>
      </c>
      <c r="BL508">
        <f t="shared" si="33"/>
        <v>0</v>
      </c>
    </row>
    <row r="509" spans="1:66" x14ac:dyDescent="0.25">
      <c r="A509">
        <f t="shared" si="35"/>
        <v>456</v>
      </c>
      <c r="B509" s="6"/>
      <c r="C509" s="10"/>
      <c r="D509" s="32"/>
      <c r="E509" s="10"/>
      <c r="F509" s="32"/>
      <c r="G509" s="10"/>
      <c r="H509" s="32"/>
      <c r="I509" s="10"/>
      <c r="J509" s="32"/>
      <c r="K509" s="10"/>
      <c r="L509" s="32"/>
      <c r="M509" s="10"/>
      <c r="N509" s="32"/>
      <c r="O509" s="10"/>
      <c r="P509" s="32"/>
      <c r="Q509" s="10"/>
      <c r="R509" s="32"/>
      <c r="S509" s="10"/>
      <c r="T509" s="32"/>
      <c r="U509" s="10"/>
      <c r="V509" s="32"/>
      <c r="W509" s="10"/>
      <c r="X509" s="32"/>
      <c r="Y509" s="10"/>
      <c r="Z509" s="32"/>
      <c r="AA509" s="10"/>
      <c r="AB509" s="32"/>
      <c r="AC509" s="10"/>
      <c r="AD509" s="32"/>
      <c r="AE509" s="10"/>
      <c r="AF509" s="32"/>
      <c r="AG509" s="10"/>
      <c r="AH509" s="32"/>
      <c r="AI509" s="10"/>
      <c r="AJ509" s="32"/>
      <c r="AK509" s="10"/>
      <c r="AL509" s="32"/>
      <c r="AM509" s="10"/>
      <c r="AN509" s="32"/>
      <c r="AO509" s="10"/>
      <c r="AP509" s="242"/>
      <c r="AQ509" s="10"/>
      <c r="AR509" s="32"/>
      <c r="AS509" s="10"/>
      <c r="AT509" s="242"/>
      <c r="AU509" s="10"/>
      <c r="AV509" s="242"/>
      <c r="AW509" s="7"/>
      <c r="AX509" s="247"/>
      <c r="AY509" s="10"/>
      <c r="AZ509" s="242"/>
      <c r="BA509" s="7"/>
      <c r="BB509" s="247"/>
      <c r="BC509" s="7"/>
      <c r="BD509" s="247"/>
      <c r="BE509" s="7"/>
      <c r="BF509" s="8"/>
      <c r="BG509" s="7"/>
      <c r="BH509" s="8"/>
      <c r="BJ509" s="41"/>
      <c r="BK509" s="41">
        <f t="shared" si="34"/>
        <v>0</v>
      </c>
      <c r="BL509">
        <f t="shared" si="33"/>
        <v>0</v>
      </c>
    </row>
    <row r="510" spans="1:66" x14ac:dyDescent="0.25">
      <c r="A510">
        <f t="shared" si="35"/>
        <v>457</v>
      </c>
      <c r="B510" s="6"/>
      <c r="C510" s="10"/>
      <c r="D510" s="32"/>
      <c r="E510" s="10"/>
      <c r="F510" s="32"/>
      <c r="G510" s="10"/>
      <c r="H510" s="32"/>
      <c r="I510" s="10"/>
      <c r="J510" s="32"/>
      <c r="K510" s="10"/>
      <c r="L510" s="32"/>
      <c r="M510" s="10"/>
      <c r="N510" s="32"/>
      <c r="O510" s="10"/>
      <c r="P510" s="32"/>
      <c r="Q510" s="10"/>
      <c r="R510" s="32"/>
      <c r="S510" s="10"/>
      <c r="T510" s="32"/>
      <c r="U510" s="10"/>
      <c r="V510" s="32"/>
      <c r="W510" s="10"/>
      <c r="X510" s="32"/>
      <c r="Y510" s="10"/>
      <c r="Z510" s="32"/>
      <c r="AA510" s="10"/>
      <c r="AB510" s="32"/>
      <c r="AC510" s="10"/>
      <c r="AD510" s="32"/>
      <c r="AE510" s="10"/>
      <c r="AF510" s="32"/>
      <c r="AG510" s="10"/>
      <c r="AH510" s="32"/>
      <c r="AI510" s="10"/>
      <c r="AJ510" s="32"/>
      <c r="AK510" s="10"/>
      <c r="AL510" s="32"/>
      <c r="AM510" s="10"/>
      <c r="AN510" s="32"/>
      <c r="AO510" s="10"/>
      <c r="AP510" s="242"/>
      <c r="AQ510" s="10"/>
      <c r="AR510" s="32"/>
      <c r="AS510" s="10"/>
      <c r="AT510" s="242"/>
      <c r="AU510" s="10"/>
      <c r="AV510" s="242"/>
      <c r="AW510" s="7"/>
      <c r="AX510" s="247"/>
      <c r="AY510" s="10"/>
      <c r="AZ510" s="242"/>
      <c r="BA510" s="7"/>
      <c r="BB510" s="247"/>
      <c r="BC510" s="7"/>
      <c r="BD510" s="247"/>
      <c r="BE510" s="7"/>
      <c r="BF510" s="8"/>
      <c r="BG510" s="7"/>
      <c r="BH510" s="8"/>
      <c r="BJ510" s="41"/>
      <c r="BK510" s="41">
        <f t="shared" si="34"/>
        <v>0</v>
      </c>
      <c r="BL510">
        <f t="shared" si="33"/>
        <v>0</v>
      </c>
    </row>
    <row r="511" spans="1:66" x14ac:dyDescent="0.25">
      <c r="A511">
        <f t="shared" si="35"/>
        <v>458</v>
      </c>
      <c r="B511" s="6"/>
      <c r="C511" s="10"/>
      <c r="D511" s="32"/>
      <c r="E511" s="10"/>
      <c r="F511" s="32"/>
      <c r="G511" s="10"/>
      <c r="H511" s="32"/>
      <c r="I511" s="10"/>
      <c r="J511" s="32"/>
      <c r="K511" s="10"/>
      <c r="L511" s="32"/>
      <c r="M511" s="10"/>
      <c r="N511" s="32"/>
      <c r="O511" s="10"/>
      <c r="P511" s="32"/>
      <c r="Q511" s="10"/>
      <c r="R511" s="32"/>
      <c r="S511" s="10"/>
      <c r="T511" s="32"/>
      <c r="U511" s="10"/>
      <c r="V511" s="32"/>
      <c r="W511" s="10"/>
      <c r="X511" s="32"/>
      <c r="Y511" s="10"/>
      <c r="Z511" s="32"/>
      <c r="AA511" s="10"/>
      <c r="AB511" s="32"/>
      <c r="AC511" s="10"/>
      <c r="AD511" s="32"/>
      <c r="AE511" s="10"/>
      <c r="AF511" s="32"/>
      <c r="AG511" s="10"/>
      <c r="AH511" s="32"/>
      <c r="AI511" s="10"/>
      <c r="AJ511" s="32"/>
      <c r="AK511" s="10"/>
      <c r="AL511" s="32"/>
      <c r="AM511" s="10"/>
      <c r="AN511" s="32"/>
      <c r="AO511" s="10"/>
      <c r="AP511" s="242"/>
      <c r="AQ511" s="10"/>
      <c r="AR511" s="32"/>
      <c r="AS511" s="10"/>
      <c r="AT511" s="242"/>
      <c r="AU511" s="10"/>
      <c r="AV511" s="242"/>
      <c r="AW511" s="7"/>
      <c r="AX511" s="247"/>
      <c r="AY511" s="10"/>
      <c r="AZ511" s="242"/>
      <c r="BA511" s="7"/>
      <c r="BB511" s="247"/>
      <c r="BC511" s="7"/>
      <c r="BD511" s="247"/>
      <c r="BE511" s="7"/>
      <c r="BF511" s="8"/>
      <c r="BG511" s="7"/>
      <c r="BH511" s="8"/>
      <c r="BJ511" s="41"/>
      <c r="BK511" s="41">
        <f t="shared" si="34"/>
        <v>0</v>
      </c>
      <c r="BL511">
        <f t="shared" si="33"/>
        <v>0</v>
      </c>
    </row>
    <row r="512" spans="1:66" x14ac:dyDescent="0.25">
      <c r="A512">
        <f t="shared" si="35"/>
        <v>459</v>
      </c>
      <c r="B512" s="6"/>
      <c r="C512" s="10"/>
      <c r="D512" s="32"/>
      <c r="E512" s="10"/>
      <c r="F512" s="32"/>
      <c r="G512" s="10"/>
      <c r="H512" s="32"/>
      <c r="I512" s="10"/>
      <c r="J512" s="32"/>
      <c r="K512" s="10"/>
      <c r="L512" s="32"/>
      <c r="M512" s="10"/>
      <c r="N512" s="32"/>
      <c r="O512" s="10"/>
      <c r="P512" s="32"/>
      <c r="Q512" s="10"/>
      <c r="R512" s="32"/>
      <c r="S512" s="10"/>
      <c r="T512" s="32"/>
      <c r="U512" s="10"/>
      <c r="V512" s="32"/>
      <c r="W512" s="10"/>
      <c r="X512" s="32"/>
      <c r="Y512" s="10"/>
      <c r="Z512" s="32"/>
      <c r="AA512" s="10"/>
      <c r="AB512" s="32"/>
      <c r="AC512" s="10"/>
      <c r="AD512" s="32"/>
      <c r="AE512" s="10"/>
      <c r="AF512" s="32"/>
      <c r="AG512" s="10"/>
      <c r="AH512" s="32"/>
      <c r="AI512" s="10"/>
      <c r="AJ512" s="32"/>
      <c r="AK512" s="10"/>
      <c r="AL512" s="32"/>
      <c r="AM512" s="10"/>
      <c r="AN512" s="32"/>
      <c r="AO512" s="10"/>
      <c r="AP512" s="242"/>
      <c r="AQ512" s="10"/>
      <c r="AR512" s="32"/>
      <c r="AS512" s="10"/>
      <c r="AT512" s="242"/>
      <c r="AU512" s="10"/>
      <c r="AV512" s="242"/>
      <c r="AW512" s="7"/>
      <c r="AX512" s="247"/>
      <c r="AY512" s="10"/>
      <c r="AZ512" s="242"/>
      <c r="BA512" s="7"/>
      <c r="BB512" s="247"/>
      <c r="BC512" s="7"/>
      <c r="BD512" s="247"/>
      <c r="BE512" s="7"/>
      <c r="BF512" s="8"/>
      <c r="BG512" s="7"/>
      <c r="BH512" s="8"/>
      <c r="BJ512" s="41"/>
      <c r="BK512" s="41">
        <f t="shared" si="34"/>
        <v>0</v>
      </c>
      <c r="BL512">
        <f t="shared" si="33"/>
        <v>0</v>
      </c>
    </row>
    <row r="513" spans="1:66" x14ac:dyDescent="0.25">
      <c r="A513">
        <f t="shared" si="35"/>
        <v>460</v>
      </c>
      <c r="B513" s="6"/>
      <c r="C513" s="10"/>
      <c r="D513" s="32"/>
      <c r="E513" s="10"/>
      <c r="F513" s="32"/>
      <c r="G513" s="10"/>
      <c r="H513" s="32"/>
      <c r="I513" s="10"/>
      <c r="J513" s="32"/>
      <c r="K513" s="10"/>
      <c r="L513" s="32"/>
      <c r="M513" s="10"/>
      <c r="N513" s="32"/>
      <c r="O513" s="10"/>
      <c r="P513" s="32"/>
      <c r="Q513" s="10"/>
      <c r="R513" s="32"/>
      <c r="S513" s="10"/>
      <c r="T513" s="32"/>
      <c r="U513" s="10"/>
      <c r="V513" s="32"/>
      <c r="W513" s="10"/>
      <c r="X513" s="32"/>
      <c r="Y513" s="10"/>
      <c r="Z513" s="32"/>
      <c r="AA513" s="10"/>
      <c r="AB513" s="32"/>
      <c r="AC513" s="10"/>
      <c r="AD513" s="32"/>
      <c r="AE513" s="10"/>
      <c r="AF513" s="32"/>
      <c r="AG513" s="10"/>
      <c r="AH513" s="32"/>
      <c r="AI513" s="10"/>
      <c r="AJ513" s="32"/>
      <c r="AK513" s="10"/>
      <c r="AL513" s="32"/>
      <c r="AM513" s="10"/>
      <c r="AN513" s="32"/>
      <c r="AO513" s="10"/>
      <c r="AP513" s="242"/>
      <c r="AQ513" s="10"/>
      <c r="AR513" s="32"/>
      <c r="AS513" s="10"/>
      <c r="AT513" s="242"/>
      <c r="AU513" s="10"/>
      <c r="AV513" s="242"/>
      <c r="AW513" s="7"/>
      <c r="AX513" s="247"/>
      <c r="AY513" s="10"/>
      <c r="AZ513" s="242"/>
      <c r="BA513" s="7"/>
      <c r="BB513" s="247"/>
      <c r="BC513" s="7"/>
      <c r="BD513" s="247"/>
      <c r="BE513" s="7"/>
      <c r="BF513" s="8"/>
      <c r="BG513" s="7"/>
      <c r="BH513" s="8"/>
      <c r="BJ513" s="41"/>
      <c r="BK513" s="41">
        <f t="shared" si="34"/>
        <v>0</v>
      </c>
      <c r="BL513">
        <f t="shared" si="33"/>
        <v>0</v>
      </c>
    </row>
    <row r="514" spans="1:66" x14ac:dyDescent="0.25">
      <c r="A514">
        <f t="shared" si="35"/>
        <v>461</v>
      </c>
      <c r="B514" s="6"/>
      <c r="C514" s="10"/>
      <c r="D514" s="32"/>
      <c r="E514" s="10"/>
      <c r="F514" s="32"/>
      <c r="G514" s="10"/>
      <c r="H514" s="32"/>
      <c r="I514" s="10"/>
      <c r="J514" s="32"/>
      <c r="K514" s="10"/>
      <c r="L514" s="32"/>
      <c r="M514" s="10"/>
      <c r="N514" s="32"/>
      <c r="O514" s="10"/>
      <c r="P514" s="32"/>
      <c r="Q514" s="10"/>
      <c r="R514" s="32"/>
      <c r="S514" s="10"/>
      <c r="T514" s="32"/>
      <c r="U514" s="94"/>
      <c r="V514" s="32"/>
      <c r="W514" s="10"/>
      <c r="X514" s="32"/>
      <c r="Y514" s="10"/>
      <c r="Z514" s="32"/>
      <c r="AA514" s="10"/>
      <c r="AB514" s="32"/>
      <c r="AC514" s="10"/>
      <c r="AD514" s="32"/>
      <c r="AE514" s="10"/>
      <c r="AF514" s="32"/>
      <c r="AG514" s="10"/>
      <c r="AH514" s="32"/>
      <c r="AI514" s="10"/>
      <c r="AJ514" s="32"/>
      <c r="AK514" s="10"/>
      <c r="AL514" s="32"/>
      <c r="AM514" s="10"/>
      <c r="AN514" s="32"/>
      <c r="AO514" s="10"/>
      <c r="AP514" s="242"/>
      <c r="AQ514" s="10"/>
      <c r="AR514" s="32"/>
      <c r="AS514" s="10"/>
      <c r="AT514" s="242"/>
      <c r="AU514" s="10"/>
      <c r="AV514" s="242"/>
      <c r="AW514" s="10"/>
      <c r="AX514" s="245"/>
      <c r="AY514" s="10"/>
      <c r="AZ514" s="242"/>
      <c r="BA514" s="10"/>
      <c r="BB514" s="245"/>
      <c r="BC514" s="10"/>
      <c r="BD514" s="245"/>
      <c r="BE514" s="94"/>
      <c r="BF514" s="32"/>
      <c r="BG514" s="94"/>
      <c r="BH514" s="32"/>
      <c r="BJ514" s="41"/>
      <c r="BK514" s="41">
        <f t="shared" si="34"/>
        <v>0</v>
      </c>
      <c r="BL514">
        <f t="shared" ref="BL514:BL577" si="36">COUNT(C514:BH514)/2</f>
        <v>0</v>
      </c>
    </row>
    <row r="515" spans="1:66" x14ac:dyDescent="0.25">
      <c r="A515">
        <f t="shared" si="35"/>
        <v>462</v>
      </c>
      <c r="B515" s="6"/>
      <c r="C515" s="10"/>
      <c r="D515" s="32"/>
      <c r="E515" s="10"/>
      <c r="F515" s="32"/>
      <c r="G515" s="10"/>
      <c r="H515" s="32"/>
      <c r="I515" s="10"/>
      <c r="J515" s="32"/>
      <c r="K515" s="10"/>
      <c r="L515" s="32"/>
      <c r="M515" s="10"/>
      <c r="N515" s="32"/>
      <c r="O515" s="10"/>
      <c r="P515" s="32"/>
      <c r="Q515" s="10"/>
      <c r="R515" s="32"/>
      <c r="S515" s="10"/>
      <c r="T515" s="32"/>
      <c r="U515" s="10"/>
      <c r="V515" s="32"/>
      <c r="W515" s="10"/>
      <c r="X515" s="32"/>
      <c r="Y515" s="10"/>
      <c r="Z515" s="32"/>
      <c r="AA515" s="10"/>
      <c r="AB515" s="32"/>
      <c r="AC515" s="10"/>
      <c r="AD515" s="32"/>
      <c r="AE515" s="10"/>
      <c r="AF515" s="32"/>
      <c r="AG515" s="10"/>
      <c r="AH515" s="32"/>
      <c r="AI515" s="10"/>
      <c r="AJ515" s="32"/>
      <c r="AK515" s="10"/>
      <c r="AL515" s="32"/>
      <c r="AM515" s="10"/>
      <c r="AN515" s="32"/>
      <c r="AO515" s="10"/>
      <c r="AP515" s="242"/>
      <c r="AQ515" s="10"/>
      <c r="AR515" s="32"/>
      <c r="AS515" s="10"/>
      <c r="AT515" s="242"/>
      <c r="AU515" s="10"/>
      <c r="AV515" s="242"/>
      <c r="AW515" s="7"/>
      <c r="AX515" s="247"/>
      <c r="AY515" s="10"/>
      <c r="AZ515" s="242"/>
      <c r="BA515" s="7"/>
      <c r="BB515" s="247"/>
      <c r="BC515" s="7"/>
      <c r="BD515" s="247"/>
      <c r="BE515" s="7"/>
      <c r="BF515" s="8"/>
      <c r="BG515" s="7"/>
      <c r="BH515" s="8"/>
      <c r="BJ515" s="41"/>
      <c r="BK515" s="41">
        <f t="shared" si="34"/>
        <v>0</v>
      </c>
      <c r="BL515">
        <f t="shared" si="36"/>
        <v>0</v>
      </c>
    </row>
    <row r="516" spans="1:66" x14ac:dyDescent="0.25">
      <c r="A516">
        <f t="shared" si="35"/>
        <v>463</v>
      </c>
      <c r="B516" s="6"/>
      <c r="C516" s="10"/>
      <c r="D516" s="32"/>
      <c r="E516" s="10"/>
      <c r="F516" s="32"/>
      <c r="G516" s="10"/>
      <c r="H516" s="32"/>
      <c r="I516" s="10"/>
      <c r="J516" s="32"/>
      <c r="K516" s="10"/>
      <c r="L516" s="32"/>
      <c r="M516" s="10"/>
      <c r="N516" s="32"/>
      <c r="O516" s="10"/>
      <c r="P516" s="32"/>
      <c r="Q516" s="10"/>
      <c r="R516" s="32"/>
      <c r="S516" s="10"/>
      <c r="T516" s="32"/>
      <c r="U516" s="10"/>
      <c r="V516" s="32"/>
      <c r="W516" s="10"/>
      <c r="X516" s="32"/>
      <c r="Y516" s="10"/>
      <c r="Z516" s="32"/>
      <c r="AA516" s="10"/>
      <c r="AB516" s="32"/>
      <c r="AC516" s="10"/>
      <c r="AD516" s="32"/>
      <c r="AE516" s="10"/>
      <c r="AF516" s="32"/>
      <c r="AG516" s="10"/>
      <c r="AH516" s="32"/>
      <c r="AI516" s="10"/>
      <c r="AJ516" s="32"/>
      <c r="AK516" s="10"/>
      <c r="AL516" s="32"/>
      <c r="AM516" s="10"/>
      <c r="AN516" s="32"/>
      <c r="AO516" s="10"/>
      <c r="AP516" s="242"/>
      <c r="AQ516" s="10"/>
      <c r="AR516" s="32"/>
      <c r="AS516" s="10"/>
      <c r="AT516" s="242"/>
      <c r="AU516" s="10"/>
      <c r="AV516" s="242"/>
      <c r="AW516" s="7"/>
      <c r="AX516" s="247"/>
      <c r="AY516" s="10"/>
      <c r="AZ516" s="242"/>
      <c r="BA516" s="7"/>
      <c r="BB516" s="247"/>
      <c r="BC516" s="7"/>
      <c r="BD516" s="247"/>
      <c r="BE516" s="7"/>
      <c r="BF516" s="8"/>
      <c r="BG516" s="7"/>
      <c r="BH516" s="8"/>
      <c r="BJ516" s="41"/>
      <c r="BK516" s="41">
        <f t="shared" si="34"/>
        <v>0</v>
      </c>
      <c r="BL516">
        <f t="shared" si="36"/>
        <v>0</v>
      </c>
    </row>
    <row r="517" spans="1:66" x14ac:dyDescent="0.25">
      <c r="A517">
        <f t="shared" si="35"/>
        <v>464</v>
      </c>
      <c r="B517" s="6"/>
      <c r="C517" s="10"/>
      <c r="D517" s="32"/>
      <c r="E517" s="10"/>
      <c r="F517" s="32"/>
      <c r="G517" s="10"/>
      <c r="H517" s="32"/>
      <c r="I517" s="10"/>
      <c r="J517" s="32"/>
      <c r="K517" s="10"/>
      <c r="L517" s="32"/>
      <c r="M517" s="10"/>
      <c r="N517" s="32"/>
      <c r="O517" s="10"/>
      <c r="P517" s="32"/>
      <c r="Q517" s="10"/>
      <c r="R517" s="32"/>
      <c r="S517" s="10"/>
      <c r="T517" s="32"/>
      <c r="U517" s="10"/>
      <c r="V517" s="32"/>
      <c r="W517" s="10"/>
      <c r="X517" s="32"/>
      <c r="Y517" s="10"/>
      <c r="Z517" s="32"/>
      <c r="AA517" s="10"/>
      <c r="AB517" s="32"/>
      <c r="AC517" s="10"/>
      <c r="AD517" s="32"/>
      <c r="AE517" s="10"/>
      <c r="AF517" s="32"/>
      <c r="AG517" s="10"/>
      <c r="AH517" s="32"/>
      <c r="AI517" s="10"/>
      <c r="AJ517" s="32"/>
      <c r="AK517" s="10"/>
      <c r="AL517" s="32"/>
      <c r="AM517" s="10"/>
      <c r="AN517" s="32"/>
      <c r="AO517" s="10"/>
      <c r="AP517" s="242"/>
      <c r="AQ517" s="10"/>
      <c r="AR517" s="32"/>
      <c r="AS517" s="10"/>
      <c r="AT517" s="242"/>
      <c r="AU517" s="10"/>
      <c r="AV517" s="242"/>
      <c r="AW517" s="7"/>
      <c r="AX517" s="247"/>
      <c r="AY517" s="10"/>
      <c r="AZ517" s="242"/>
      <c r="BA517" s="7"/>
      <c r="BB517" s="247"/>
      <c r="BC517" s="7"/>
      <c r="BD517" s="247"/>
      <c r="BE517" s="7"/>
      <c r="BF517" s="8"/>
      <c r="BG517" s="7"/>
      <c r="BH517" s="8"/>
      <c r="BJ517" s="41"/>
      <c r="BK517" s="41">
        <f t="shared" si="34"/>
        <v>0</v>
      </c>
      <c r="BL517">
        <f t="shared" si="36"/>
        <v>0</v>
      </c>
    </row>
    <row r="518" spans="1:66" x14ac:dyDescent="0.25">
      <c r="A518">
        <f t="shared" si="35"/>
        <v>465</v>
      </c>
      <c r="B518" s="6"/>
      <c r="C518" s="10"/>
      <c r="D518" s="32"/>
      <c r="E518" s="10"/>
      <c r="F518" s="32"/>
      <c r="G518" s="10"/>
      <c r="H518" s="32"/>
      <c r="I518" s="10"/>
      <c r="J518" s="32"/>
      <c r="K518" s="10"/>
      <c r="L518" s="32"/>
      <c r="M518" s="10"/>
      <c r="N518" s="32"/>
      <c r="O518" s="10"/>
      <c r="P518" s="32"/>
      <c r="Q518" s="10"/>
      <c r="R518" s="32"/>
      <c r="S518" s="10"/>
      <c r="T518" s="32"/>
      <c r="U518" s="94"/>
      <c r="V518" s="32"/>
      <c r="W518" s="10"/>
      <c r="X518" s="32"/>
      <c r="Y518" s="10"/>
      <c r="Z518" s="32"/>
      <c r="AA518" s="10"/>
      <c r="AB518" s="32"/>
      <c r="AC518" s="10"/>
      <c r="AD518" s="32"/>
      <c r="AE518" s="10"/>
      <c r="AF518" s="32"/>
      <c r="AG518" s="10"/>
      <c r="AH518" s="32"/>
      <c r="AI518" s="10"/>
      <c r="AJ518" s="32"/>
      <c r="AK518" s="10"/>
      <c r="AL518" s="32"/>
      <c r="AM518" s="94"/>
      <c r="AN518" s="32"/>
      <c r="AO518" s="10"/>
      <c r="AP518" s="242"/>
      <c r="AQ518" s="94"/>
      <c r="AR518" s="32"/>
      <c r="AS518" s="10"/>
      <c r="AT518" s="242"/>
      <c r="AU518" s="10"/>
      <c r="AV518" s="242"/>
      <c r="AW518" s="7"/>
      <c r="AX518" s="247"/>
      <c r="AY518" s="10"/>
      <c r="AZ518" s="242"/>
      <c r="BA518" s="7"/>
      <c r="BB518" s="247"/>
      <c r="BC518" s="7"/>
      <c r="BD518" s="247"/>
      <c r="BE518" s="7"/>
      <c r="BF518" s="8"/>
      <c r="BG518" s="7"/>
      <c r="BH518" s="8"/>
      <c r="BJ518" s="41"/>
      <c r="BK518" s="41">
        <f t="shared" ref="BK518:BK581" si="37">+AI518+AE518+Y518+W518+U518+S518+Q518+O518+M518+I518+G518+E518+C518+AG518+K518+BG518+BN518+AA518+AC518+AK518+AM518+AO518+AW518+BE518+BC518+BA518+AY518+AU518+AS518+AQ518</f>
        <v>0</v>
      </c>
      <c r="BL518">
        <f t="shared" si="36"/>
        <v>0</v>
      </c>
    </row>
    <row r="519" spans="1:66" x14ac:dyDescent="0.25">
      <c r="A519">
        <f t="shared" si="35"/>
        <v>466</v>
      </c>
      <c r="B519" s="6"/>
      <c r="C519" s="10"/>
      <c r="D519" s="32"/>
      <c r="E519" s="10"/>
      <c r="F519" s="32"/>
      <c r="G519" s="10"/>
      <c r="H519" s="32"/>
      <c r="I519" s="10"/>
      <c r="J519" s="32"/>
      <c r="K519" s="10"/>
      <c r="L519" s="32"/>
      <c r="M519" s="10"/>
      <c r="N519" s="32"/>
      <c r="O519" s="10"/>
      <c r="P519" s="32"/>
      <c r="Q519" s="10"/>
      <c r="R519" s="32"/>
      <c r="S519" s="10"/>
      <c r="T519" s="32"/>
      <c r="U519" s="10"/>
      <c r="V519" s="32"/>
      <c r="W519" s="10"/>
      <c r="X519" s="32"/>
      <c r="Y519" s="10"/>
      <c r="Z519" s="32"/>
      <c r="AA519" s="10"/>
      <c r="AB519" s="32"/>
      <c r="AC519" s="10"/>
      <c r="AD519" s="32"/>
      <c r="AE519" s="10"/>
      <c r="AF519" s="32"/>
      <c r="AG519" s="10"/>
      <c r="AH519" s="32"/>
      <c r="AI519" s="10"/>
      <c r="AJ519" s="32"/>
      <c r="AK519" s="10"/>
      <c r="AL519" s="32"/>
      <c r="AM519" s="10"/>
      <c r="AN519" s="32"/>
      <c r="AO519" s="10"/>
      <c r="AP519" s="242"/>
      <c r="AQ519" s="10"/>
      <c r="AR519" s="32"/>
      <c r="AS519" s="10"/>
      <c r="AT519" s="242"/>
      <c r="AU519" s="10"/>
      <c r="AV519" s="242"/>
      <c r="AW519" s="7"/>
      <c r="AX519" s="247"/>
      <c r="AY519" s="10"/>
      <c r="AZ519" s="242"/>
      <c r="BA519" s="7"/>
      <c r="BB519" s="247"/>
      <c r="BC519" s="7"/>
      <c r="BD519" s="247"/>
      <c r="BE519" s="7"/>
      <c r="BF519" s="8"/>
      <c r="BG519" s="7"/>
      <c r="BH519" s="8"/>
      <c r="BJ519" s="41"/>
      <c r="BK519" s="41">
        <f t="shared" si="37"/>
        <v>0</v>
      </c>
      <c r="BL519">
        <f t="shared" si="36"/>
        <v>0</v>
      </c>
    </row>
    <row r="520" spans="1:66" x14ac:dyDescent="0.25">
      <c r="A520">
        <f t="shared" si="35"/>
        <v>467</v>
      </c>
      <c r="B520" s="6"/>
      <c r="C520" s="10"/>
      <c r="D520" s="32"/>
      <c r="E520" s="10"/>
      <c r="F520" s="32"/>
      <c r="G520" s="10"/>
      <c r="H520" s="32"/>
      <c r="I520" s="10"/>
      <c r="J520" s="32"/>
      <c r="K520" s="10"/>
      <c r="L520" s="32"/>
      <c r="M520" s="10"/>
      <c r="N520" s="32"/>
      <c r="O520" s="10"/>
      <c r="P520" s="32"/>
      <c r="Q520" s="10"/>
      <c r="R520" s="32"/>
      <c r="S520" s="10"/>
      <c r="T520" s="32"/>
      <c r="U520" s="10"/>
      <c r="V520" s="32"/>
      <c r="W520" s="10"/>
      <c r="X520" s="32"/>
      <c r="Y520" s="10"/>
      <c r="Z520" s="32"/>
      <c r="AA520" s="10"/>
      <c r="AB520" s="32"/>
      <c r="AC520" s="10"/>
      <c r="AD520" s="32"/>
      <c r="AE520" s="10"/>
      <c r="AF520" s="32"/>
      <c r="AG520" s="10"/>
      <c r="AH520" s="32"/>
      <c r="AI520" s="10"/>
      <c r="AJ520" s="32"/>
      <c r="AK520" s="10"/>
      <c r="AL520" s="32"/>
      <c r="AM520" s="10"/>
      <c r="AN520" s="32"/>
      <c r="AO520" s="10"/>
      <c r="AP520" s="242"/>
      <c r="AQ520" s="10"/>
      <c r="AR520" s="32"/>
      <c r="AS520" s="10"/>
      <c r="AT520" s="242"/>
      <c r="AU520" s="10"/>
      <c r="AV520" s="242"/>
      <c r="AW520" s="7"/>
      <c r="AX520" s="247"/>
      <c r="AY520" s="10"/>
      <c r="AZ520" s="242"/>
      <c r="BA520" s="7"/>
      <c r="BB520" s="247"/>
      <c r="BC520" s="7"/>
      <c r="BD520" s="247"/>
      <c r="BE520" s="7"/>
      <c r="BF520" s="8"/>
      <c r="BG520" s="7"/>
      <c r="BH520" s="8"/>
      <c r="BJ520" s="41"/>
      <c r="BK520" s="41">
        <f t="shared" si="37"/>
        <v>0</v>
      </c>
      <c r="BL520">
        <f t="shared" si="36"/>
        <v>0</v>
      </c>
    </row>
    <row r="521" spans="1:66" x14ac:dyDescent="0.25">
      <c r="A521">
        <f t="shared" si="35"/>
        <v>468</v>
      </c>
      <c r="B521" s="6"/>
      <c r="C521" s="10"/>
      <c r="D521" s="32"/>
      <c r="E521" s="10"/>
      <c r="F521" s="32"/>
      <c r="G521" s="10"/>
      <c r="H521" s="32"/>
      <c r="I521" s="10"/>
      <c r="J521" s="32"/>
      <c r="K521" s="10"/>
      <c r="L521" s="32"/>
      <c r="M521" s="10"/>
      <c r="N521" s="32"/>
      <c r="O521" s="10"/>
      <c r="P521" s="32"/>
      <c r="Q521" s="10"/>
      <c r="R521" s="32"/>
      <c r="S521" s="10"/>
      <c r="T521" s="32"/>
      <c r="U521" s="10"/>
      <c r="V521" s="32"/>
      <c r="W521" s="10"/>
      <c r="X521" s="32"/>
      <c r="Y521" s="10"/>
      <c r="Z521" s="32"/>
      <c r="AA521" s="10"/>
      <c r="AB521" s="32"/>
      <c r="AC521" s="10"/>
      <c r="AD521" s="32"/>
      <c r="AE521" s="10"/>
      <c r="AF521" s="32"/>
      <c r="AG521" s="10"/>
      <c r="AH521" s="32"/>
      <c r="AI521" s="10"/>
      <c r="AJ521" s="32"/>
      <c r="AK521" s="10"/>
      <c r="AL521" s="32"/>
      <c r="AM521" s="10"/>
      <c r="AN521" s="32"/>
      <c r="AO521" s="10"/>
      <c r="AP521" s="242"/>
      <c r="AQ521" s="10"/>
      <c r="AR521" s="32"/>
      <c r="AS521" s="10"/>
      <c r="AT521" s="242"/>
      <c r="AU521" s="10"/>
      <c r="AV521" s="242"/>
      <c r="AW521" s="7"/>
      <c r="AX521" s="247"/>
      <c r="AY521" s="10"/>
      <c r="AZ521" s="242"/>
      <c r="BA521" s="7"/>
      <c r="BB521" s="247"/>
      <c r="BC521" s="7"/>
      <c r="BD521" s="247"/>
      <c r="BE521" s="7"/>
      <c r="BF521" s="8"/>
      <c r="BG521" s="7"/>
      <c r="BH521" s="8"/>
      <c r="BJ521" s="41"/>
      <c r="BK521" s="41">
        <f t="shared" si="37"/>
        <v>0</v>
      </c>
      <c r="BL521">
        <f t="shared" si="36"/>
        <v>0</v>
      </c>
    </row>
    <row r="522" spans="1:66" x14ac:dyDescent="0.25">
      <c r="A522">
        <f t="shared" si="35"/>
        <v>469</v>
      </c>
      <c r="B522" s="6"/>
      <c r="C522" s="10"/>
      <c r="D522" s="32"/>
      <c r="E522" s="10"/>
      <c r="F522" s="32"/>
      <c r="G522" s="10"/>
      <c r="H522" s="32"/>
      <c r="I522" s="10"/>
      <c r="J522" s="32"/>
      <c r="K522" s="10"/>
      <c r="L522" s="32"/>
      <c r="M522" s="10"/>
      <c r="N522" s="32"/>
      <c r="O522" s="10"/>
      <c r="P522" s="32"/>
      <c r="Q522" s="10"/>
      <c r="R522" s="32"/>
      <c r="S522" s="10"/>
      <c r="T522" s="32"/>
      <c r="U522" s="10"/>
      <c r="V522" s="32"/>
      <c r="W522" s="10"/>
      <c r="X522" s="32"/>
      <c r="Y522" s="10"/>
      <c r="Z522" s="32"/>
      <c r="AA522" s="10"/>
      <c r="AB522" s="32"/>
      <c r="AC522" s="10"/>
      <c r="AD522" s="32"/>
      <c r="AE522" s="10"/>
      <c r="AF522" s="32"/>
      <c r="AG522" s="10"/>
      <c r="AH522" s="32"/>
      <c r="AI522" s="10"/>
      <c r="AJ522" s="32"/>
      <c r="AK522" s="10"/>
      <c r="AL522" s="32"/>
      <c r="AM522" s="10"/>
      <c r="AN522" s="32"/>
      <c r="AO522" s="10"/>
      <c r="AP522" s="242"/>
      <c r="AQ522" s="10"/>
      <c r="AR522" s="32"/>
      <c r="AS522" s="10"/>
      <c r="AT522" s="242"/>
      <c r="AU522" s="10"/>
      <c r="AV522" s="242"/>
      <c r="AW522" s="7"/>
      <c r="AX522" s="247"/>
      <c r="AY522" s="10"/>
      <c r="AZ522" s="242"/>
      <c r="BA522" s="7"/>
      <c r="BB522" s="247"/>
      <c r="BC522" s="7"/>
      <c r="BD522" s="247"/>
      <c r="BE522" s="7"/>
      <c r="BF522" s="8"/>
      <c r="BG522" s="7"/>
      <c r="BH522" s="8"/>
      <c r="BJ522" s="41"/>
      <c r="BK522" s="41">
        <f t="shared" si="37"/>
        <v>0</v>
      </c>
      <c r="BL522">
        <f t="shared" si="36"/>
        <v>0</v>
      </c>
    </row>
    <row r="523" spans="1:66" x14ac:dyDescent="0.25">
      <c r="A523">
        <f t="shared" si="35"/>
        <v>470</v>
      </c>
      <c r="B523" s="6"/>
      <c r="C523" s="10"/>
      <c r="D523" s="32"/>
      <c r="E523" s="10"/>
      <c r="F523" s="32"/>
      <c r="G523" s="10"/>
      <c r="H523" s="32"/>
      <c r="I523" s="10"/>
      <c r="J523" s="32"/>
      <c r="K523" s="10"/>
      <c r="L523" s="32"/>
      <c r="M523" s="10"/>
      <c r="N523" s="32"/>
      <c r="O523" s="10"/>
      <c r="P523" s="32"/>
      <c r="Q523" s="10"/>
      <c r="R523" s="32"/>
      <c r="S523" s="10"/>
      <c r="T523" s="32"/>
      <c r="U523" s="10"/>
      <c r="V523" s="32"/>
      <c r="W523" s="10"/>
      <c r="X523" s="32"/>
      <c r="Y523" s="10"/>
      <c r="Z523" s="32"/>
      <c r="AA523" s="10"/>
      <c r="AB523" s="32"/>
      <c r="AC523" s="10"/>
      <c r="AD523" s="32"/>
      <c r="AE523" s="10"/>
      <c r="AF523" s="32"/>
      <c r="AG523" s="10"/>
      <c r="AH523" s="32"/>
      <c r="AI523" s="10"/>
      <c r="AJ523" s="32"/>
      <c r="AK523" s="10"/>
      <c r="AL523" s="32"/>
      <c r="AM523" s="10"/>
      <c r="AN523" s="32"/>
      <c r="AO523" s="10"/>
      <c r="AP523" s="242"/>
      <c r="AQ523" s="10"/>
      <c r="AR523" s="32"/>
      <c r="AS523" s="10"/>
      <c r="AT523" s="242"/>
      <c r="AU523" s="10"/>
      <c r="AV523" s="242"/>
      <c r="AW523" s="7"/>
      <c r="AX523" s="247"/>
      <c r="AY523" s="10"/>
      <c r="AZ523" s="242"/>
      <c r="BA523" s="7"/>
      <c r="BB523" s="247"/>
      <c r="BC523" s="7"/>
      <c r="BD523" s="247"/>
      <c r="BE523" s="7"/>
      <c r="BF523" s="8"/>
      <c r="BG523" s="7"/>
      <c r="BH523" s="8"/>
      <c r="BJ523" s="41"/>
      <c r="BK523" s="41">
        <f t="shared" si="37"/>
        <v>0</v>
      </c>
      <c r="BL523">
        <f t="shared" si="36"/>
        <v>0</v>
      </c>
    </row>
    <row r="524" spans="1:66" x14ac:dyDescent="0.25">
      <c r="A524">
        <f t="shared" si="35"/>
        <v>471</v>
      </c>
      <c r="B524" s="6"/>
      <c r="C524" s="10"/>
      <c r="D524" s="32"/>
      <c r="E524" s="10"/>
      <c r="F524" s="32"/>
      <c r="G524" s="10"/>
      <c r="H524" s="32"/>
      <c r="I524" s="10"/>
      <c r="J524" s="32"/>
      <c r="K524" s="10"/>
      <c r="L524" s="32"/>
      <c r="M524" s="10"/>
      <c r="N524" s="32"/>
      <c r="O524" s="10"/>
      <c r="P524" s="32"/>
      <c r="Q524" s="10"/>
      <c r="R524" s="32"/>
      <c r="S524" s="10"/>
      <c r="T524" s="32"/>
      <c r="U524" s="10"/>
      <c r="V524" s="32"/>
      <c r="W524" s="10"/>
      <c r="X524" s="32"/>
      <c r="Y524" s="10"/>
      <c r="Z524" s="32"/>
      <c r="AA524" s="10"/>
      <c r="AB524" s="32"/>
      <c r="AC524" s="10"/>
      <c r="AD524" s="32"/>
      <c r="AE524" s="10"/>
      <c r="AF524" s="32"/>
      <c r="AG524" s="10"/>
      <c r="AH524" s="32"/>
      <c r="AI524" s="10"/>
      <c r="AJ524" s="32"/>
      <c r="AK524" s="10"/>
      <c r="AL524" s="32"/>
      <c r="AM524" s="10"/>
      <c r="AN524" s="32"/>
      <c r="AO524" s="10"/>
      <c r="AP524" s="242"/>
      <c r="AQ524" s="10"/>
      <c r="AR524" s="32"/>
      <c r="AS524" s="10"/>
      <c r="AT524" s="242"/>
      <c r="AU524" s="10"/>
      <c r="AV524" s="242"/>
      <c r="AW524" s="7"/>
      <c r="AX524" s="247"/>
      <c r="AY524" s="10"/>
      <c r="AZ524" s="242"/>
      <c r="BA524" s="7"/>
      <c r="BB524" s="247"/>
      <c r="BC524" s="7"/>
      <c r="BD524" s="247"/>
      <c r="BE524" s="7"/>
      <c r="BF524" s="8"/>
      <c r="BG524" s="7"/>
      <c r="BH524" s="8"/>
      <c r="BJ524" s="41"/>
      <c r="BK524" s="41">
        <f t="shared" si="37"/>
        <v>0</v>
      </c>
      <c r="BL524">
        <f t="shared" si="36"/>
        <v>0</v>
      </c>
    </row>
    <row r="525" spans="1:66" x14ac:dyDescent="0.25">
      <c r="A525">
        <f t="shared" si="35"/>
        <v>472</v>
      </c>
      <c r="B525" s="6"/>
      <c r="C525" s="10"/>
      <c r="D525" s="32"/>
      <c r="E525" s="10"/>
      <c r="F525" s="32"/>
      <c r="G525" s="10"/>
      <c r="H525" s="32"/>
      <c r="I525" s="10"/>
      <c r="J525" s="32"/>
      <c r="K525" s="94"/>
      <c r="L525" s="32"/>
      <c r="M525" s="10"/>
      <c r="N525" s="32"/>
      <c r="O525" s="10"/>
      <c r="P525" s="32"/>
      <c r="Q525" s="10"/>
      <c r="R525" s="32"/>
      <c r="S525" s="10"/>
      <c r="T525" s="32"/>
      <c r="U525" s="10"/>
      <c r="V525" s="32"/>
      <c r="W525" s="10"/>
      <c r="X525" s="32"/>
      <c r="Y525" s="10"/>
      <c r="Z525" s="32"/>
      <c r="AA525" s="10"/>
      <c r="AB525" s="32"/>
      <c r="AC525" s="10"/>
      <c r="AD525" s="32"/>
      <c r="AE525" s="10"/>
      <c r="AF525" s="32"/>
      <c r="AG525" s="10"/>
      <c r="AH525" s="32"/>
      <c r="AI525" s="10"/>
      <c r="AJ525" s="32"/>
      <c r="AK525" s="10"/>
      <c r="AL525" s="32"/>
      <c r="AM525" s="10"/>
      <c r="AN525" s="32"/>
      <c r="AO525" s="10"/>
      <c r="AP525" s="242"/>
      <c r="AQ525" s="10"/>
      <c r="AR525" s="32"/>
      <c r="AS525" s="10"/>
      <c r="AT525" s="242"/>
      <c r="AU525" s="10"/>
      <c r="AV525" s="242"/>
      <c r="AW525" s="7"/>
      <c r="AX525" s="247"/>
      <c r="AY525" s="10"/>
      <c r="AZ525" s="242"/>
      <c r="BA525" s="7"/>
      <c r="BB525" s="247"/>
      <c r="BC525" s="7"/>
      <c r="BD525" s="247"/>
      <c r="BE525" s="7"/>
      <c r="BF525" s="8"/>
      <c r="BG525" s="7"/>
      <c r="BH525" s="8"/>
      <c r="BJ525" s="41"/>
      <c r="BK525" s="41">
        <f t="shared" si="37"/>
        <v>0</v>
      </c>
      <c r="BL525">
        <f t="shared" si="36"/>
        <v>0</v>
      </c>
      <c r="BN525" s="39"/>
    </row>
    <row r="526" spans="1:66" x14ac:dyDescent="0.25">
      <c r="A526">
        <f t="shared" si="35"/>
        <v>473</v>
      </c>
      <c r="B526" s="6"/>
      <c r="C526" s="10"/>
      <c r="D526" s="32"/>
      <c r="E526" s="10"/>
      <c r="F526" s="32"/>
      <c r="G526" s="10"/>
      <c r="H526" s="32"/>
      <c r="I526" s="10"/>
      <c r="J526" s="32"/>
      <c r="K526" s="10"/>
      <c r="L526" s="32"/>
      <c r="M526" s="10"/>
      <c r="N526" s="32"/>
      <c r="O526" s="10"/>
      <c r="P526" s="32"/>
      <c r="Q526" s="10"/>
      <c r="R526" s="32"/>
      <c r="S526" s="10"/>
      <c r="T526" s="32"/>
      <c r="U526" s="10"/>
      <c r="V526" s="32"/>
      <c r="W526" s="10"/>
      <c r="X526" s="32"/>
      <c r="Y526" s="10"/>
      <c r="Z526" s="32"/>
      <c r="AA526" s="10"/>
      <c r="AB526" s="32"/>
      <c r="AC526" s="10"/>
      <c r="AD526" s="32"/>
      <c r="AE526" s="10"/>
      <c r="AF526" s="32"/>
      <c r="AG526" s="10"/>
      <c r="AH526" s="32"/>
      <c r="AI526" s="10"/>
      <c r="AJ526" s="32"/>
      <c r="AK526" s="10"/>
      <c r="AL526" s="32"/>
      <c r="AM526" s="10"/>
      <c r="AN526" s="32"/>
      <c r="AO526" s="10"/>
      <c r="AP526" s="242"/>
      <c r="AQ526" s="10"/>
      <c r="AR526" s="32"/>
      <c r="AS526" s="10"/>
      <c r="AT526" s="242"/>
      <c r="AU526" s="10"/>
      <c r="AV526" s="242"/>
      <c r="AW526" s="7"/>
      <c r="AX526" s="247"/>
      <c r="AY526" s="10"/>
      <c r="AZ526" s="242"/>
      <c r="BA526" s="7"/>
      <c r="BB526" s="247"/>
      <c r="BC526" s="7"/>
      <c r="BD526" s="247"/>
      <c r="BE526" s="7"/>
      <c r="BF526" s="8"/>
      <c r="BG526" s="7"/>
      <c r="BH526" s="8"/>
      <c r="BJ526" s="41"/>
      <c r="BK526" s="41">
        <f t="shared" si="37"/>
        <v>0</v>
      </c>
      <c r="BL526">
        <f t="shared" si="36"/>
        <v>0</v>
      </c>
    </row>
    <row r="527" spans="1:66" x14ac:dyDescent="0.25">
      <c r="A527">
        <f t="shared" si="35"/>
        <v>474</v>
      </c>
      <c r="B527" s="6"/>
      <c r="C527" s="10"/>
      <c r="D527" s="32"/>
      <c r="E527" s="10"/>
      <c r="F527" s="32"/>
      <c r="G527" s="10"/>
      <c r="H527" s="32"/>
      <c r="I527" s="10"/>
      <c r="J527" s="32"/>
      <c r="K527" s="94"/>
      <c r="L527" s="32"/>
      <c r="M527" s="10"/>
      <c r="N527" s="32"/>
      <c r="O527" s="10"/>
      <c r="P527" s="32"/>
      <c r="Q527" s="10"/>
      <c r="R527" s="32"/>
      <c r="S527" s="10"/>
      <c r="T527" s="32"/>
      <c r="U527" s="10"/>
      <c r="V527" s="32"/>
      <c r="W527" s="10"/>
      <c r="X527" s="32"/>
      <c r="Y527" s="10"/>
      <c r="Z527" s="32"/>
      <c r="AA527" s="10"/>
      <c r="AB527" s="32"/>
      <c r="AC527" s="10"/>
      <c r="AD527" s="32"/>
      <c r="AE527" s="10"/>
      <c r="AF527" s="32"/>
      <c r="AG527" s="10"/>
      <c r="AH527" s="32"/>
      <c r="AI527" s="10"/>
      <c r="AJ527" s="32"/>
      <c r="AK527" s="10"/>
      <c r="AL527" s="32"/>
      <c r="AM527" s="10"/>
      <c r="AN527" s="32"/>
      <c r="AO527" s="10"/>
      <c r="AP527" s="242"/>
      <c r="AQ527" s="10"/>
      <c r="AR527" s="32"/>
      <c r="AS527" s="10"/>
      <c r="AT527" s="242"/>
      <c r="AU527" s="10"/>
      <c r="AV527" s="242"/>
      <c r="AW527" s="7"/>
      <c r="AX527" s="247"/>
      <c r="AY527" s="10"/>
      <c r="AZ527" s="242"/>
      <c r="BA527" s="7"/>
      <c r="BB527" s="247"/>
      <c r="BC527" s="7"/>
      <c r="BD527" s="247"/>
      <c r="BE527" s="7"/>
      <c r="BF527" s="8"/>
      <c r="BG527" s="7"/>
      <c r="BH527" s="8"/>
      <c r="BJ527" s="41"/>
      <c r="BK527" s="41">
        <f t="shared" si="37"/>
        <v>0</v>
      </c>
      <c r="BL527">
        <f t="shared" si="36"/>
        <v>0</v>
      </c>
      <c r="BN527" s="39"/>
    </row>
    <row r="528" spans="1:66" x14ac:dyDescent="0.25">
      <c r="A528">
        <f t="shared" si="35"/>
        <v>475</v>
      </c>
      <c r="B528" s="6"/>
      <c r="C528" s="10"/>
      <c r="D528" s="32"/>
      <c r="E528" s="10"/>
      <c r="F528" s="32"/>
      <c r="G528" s="10"/>
      <c r="H528" s="32"/>
      <c r="I528" s="10"/>
      <c r="J528" s="32"/>
      <c r="K528" s="10"/>
      <c r="L528" s="32"/>
      <c r="M528" s="10"/>
      <c r="N528" s="32"/>
      <c r="O528" s="10"/>
      <c r="P528" s="32"/>
      <c r="Q528" s="10"/>
      <c r="R528" s="32"/>
      <c r="S528" s="10"/>
      <c r="T528" s="32"/>
      <c r="U528" s="10"/>
      <c r="V528" s="32"/>
      <c r="W528" s="10"/>
      <c r="X528" s="32"/>
      <c r="Y528" s="10"/>
      <c r="Z528" s="32"/>
      <c r="AA528" s="10"/>
      <c r="AB528" s="32"/>
      <c r="AC528" s="10"/>
      <c r="AD528" s="32"/>
      <c r="AE528" s="10"/>
      <c r="AF528" s="32"/>
      <c r="AG528" s="10"/>
      <c r="AH528" s="32"/>
      <c r="AI528" s="10"/>
      <c r="AJ528" s="32"/>
      <c r="AK528" s="10"/>
      <c r="AL528" s="32"/>
      <c r="AM528" s="10"/>
      <c r="AN528" s="32"/>
      <c r="AO528" s="10"/>
      <c r="AP528" s="242"/>
      <c r="AQ528" s="10"/>
      <c r="AR528" s="32"/>
      <c r="AS528" s="10"/>
      <c r="AT528" s="242"/>
      <c r="AU528" s="10"/>
      <c r="AV528" s="242"/>
      <c r="AW528" s="7"/>
      <c r="AX528" s="247"/>
      <c r="AY528" s="10"/>
      <c r="AZ528" s="242"/>
      <c r="BA528" s="7"/>
      <c r="BB528" s="247"/>
      <c r="BC528" s="7"/>
      <c r="BD528" s="247"/>
      <c r="BE528" s="7"/>
      <c r="BF528" s="8"/>
      <c r="BG528" s="7"/>
      <c r="BH528" s="8"/>
      <c r="BJ528" s="41"/>
      <c r="BK528" s="41">
        <f t="shared" si="37"/>
        <v>0</v>
      </c>
      <c r="BL528">
        <f t="shared" si="36"/>
        <v>0</v>
      </c>
    </row>
    <row r="529" spans="1:66" x14ac:dyDescent="0.25">
      <c r="A529">
        <f t="shared" si="35"/>
        <v>476</v>
      </c>
      <c r="B529" s="6"/>
      <c r="C529" s="10"/>
      <c r="D529" s="32"/>
      <c r="E529" s="94"/>
      <c r="F529" s="32"/>
      <c r="G529" s="10"/>
      <c r="H529" s="32"/>
      <c r="I529" s="10"/>
      <c r="J529" s="32"/>
      <c r="K529" s="10"/>
      <c r="L529" s="32"/>
      <c r="M529" s="10"/>
      <c r="N529" s="32"/>
      <c r="O529" s="10"/>
      <c r="P529" s="32"/>
      <c r="Q529" s="10"/>
      <c r="R529" s="32"/>
      <c r="S529" s="10"/>
      <c r="T529" s="32"/>
      <c r="U529" s="10"/>
      <c r="V529" s="32"/>
      <c r="W529" s="10"/>
      <c r="X529" s="32"/>
      <c r="Y529" s="10"/>
      <c r="Z529" s="32"/>
      <c r="AA529" s="10"/>
      <c r="AB529" s="32"/>
      <c r="AC529" s="10"/>
      <c r="AD529" s="32"/>
      <c r="AE529" s="10"/>
      <c r="AF529" s="32"/>
      <c r="AG529" s="10"/>
      <c r="AH529" s="32"/>
      <c r="AI529" s="10"/>
      <c r="AJ529" s="32"/>
      <c r="AK529" s="10"/>
      <c r="AL529" s="32"/>
      <c r="AM529" s="10"/>
      <c r="AN529" s="32"/>
      <c r="AO529" s="10"/>
      <c r="AP529" s="242"/>
      <c r="AQ529" s="10"/>
      <c r="AR529" s="32"/>
      <c r="AS529" s="10"/>
      <c r="AT529" s="242"/>
      <c r="AU529" s="10"/>
      <c r="AV529" s="242"/>
      <c r="AW529" s="7"/>
      <c r="AX529" s="247"/>
      <c r="AY529" s="10"/>
      <c r="AZ529" s="242"/>
      <c r="BA529" s="7"/>
      <c r="BB529" s="247"/>
      <c r="BC529" s="7"/>
      <c r="BD529" s="247"/>
      <c r="BE529" s="7"/>
      <c r="BF529" s="8"/>
      <c r="BG529" s="7"/>
      <c r="BH529" s="8"/>
      <c r="BJ529" s="41"/>
      <c r="BK529" s="41">
        <f t="shared" si="37"/>
        <v>0</v>
      </c>
      <c r="BL529">
        <f t="shared" si="36"/>
        <v>0</v>
      </c>
    </row>
    <row r="530" spans="1:66" x14ac:dyDescent="0.25">
      <c r="A530">
        <f t="shared" si="35"/>
        <v>477</v>
      </c>
      <c r="B530" s="6"/>
      <c r="C530" s="10"/>
      <c r="D530" s="32"/>
      <c r="E530" s="10"/>
      <c r="F530" s="32"/>
      <c r="G530" s="10"/>
      <c r="H530" s="32"/>
      <c r="I530" s="10"/>
      <c r="J530" s="32"/>
      <c r="K530" s="94"/>
      <c r="L530" s="32"/>
      <c r="M530" s="10"/>
      <c r="N530" s="32"/>
      <c r="O530" s="10"/>
      <c r="P530" s="32"/>
      <c r="Q530" s="10"/>
      <c r="R530" s="32"/>
      <c r="S530" s="10"/>
      <c r="T530" s="32"/>
      <c r="U530" s="10"/>
      <c r="V530" s="32"/>
      <c r="W530" s="10"/>
      <c r="X530" s="32"/>
      <c r="Y530" s="10"/>
      <c r="Z530" s="32"/>
      <c r="AA530" s="10"/>
      <c r="AB530" s="32"/>
      <c r="AC530" s="10"/>
      <c r="AD530" s="32"/>
      <c r="AE530" s="10"/>
      <c r="AF530" s="32"/>
      <c r="AG530" s="10"/>
      <c r="AH530" s="32"/>
      <c r="AI530" s="10"/>
      <c r="AJ530" s="32"/>
      <c r="AK530" s="10"/>
      <c r="AL530" s="32"/>
      <c r="AM530" s="10"/>
      <c r="AN530" s="32"/>
      <c r="AO530" s="10"/>
      <c r="AP530" s="242"/>
      <c r="AQ530" s="10"/>
      <c r="AR530" s="32"/>
      <c r="AS530" s="10"/>
      <c r="AT530" s="242"/>
      <c r="AU530" s="10"/>
      <c r="AV530" s="242"/>
      <c r="AW530" s="7"/>
      <c r="AX530" s="247"/>
      <c r="AY530" s="10"/>
      <c r="AZ530" s="242"/>
      <c r="BA530" s="7"/>
      <c r="BB530" s="247"/>
      <c r="BC530" s="7"/>
      <c r="BD530" s="247"/>
      <c r="BE530" s="7"/>
      <c r="BF530" s="8"/>
      <c r="BG530" s="7"/>
      <c r="BH530" s="8"/>
      <c r="BJ530" s="41"/>
      <c r="BK530" s="41">
        <f t="shared" si="37"/>
        <v>0</v>
      </c>
      <c r="BL530">
        <f t="shared" si="36"/>
        <v>0</v>
      </c>
      <c r="BN530" s="39"/>
    </row>
    <row r="531" spans="1:66" x14ac:dyDescent="0.25">
      <c r="A531">
        <f t="shared" si="35"/>
        <v>478</v>
      </c>
      <c r="B531" s="6"/>
      <c r="C531" s="10"/>
      <c r="D531" s="32"/>
      <c r="E531" s="10"/>
      <c r="F531" s="32"/>
      <c r="G531" s="10"/>
      <c r="H531" s="32"/>
      <c r="I531" s="10"/>
      <c r="J531" s="32"/>
      <c r="K531" s="94"/>
      <c r="L531" s="32"/>
      <c r="M531" s="10"/>
      <c r="N531" s="32"/>
      <c r="O531" s="10"/>
      <c r="P531" s="32"/>
      <c r="Q531" s="10"/>
      <c r="R531" s="32"/>
      <c r="S531" s="10"/>
      <c r="T531" s="32"/>
      <c r="U531" s="10"/>
      <c r="V531" s="32"/>
      <c r="W531" s="10"/>
      <c r="X531" s="32"/>
      <c r="Y531" s="10"/>
      <c r="Z531" s="32"/>
      <c r="AA531" s="10"/>
      <c r="AB531" s="32"/>
      <c r="AC531" s="10"/>
      <c r="AD531" s="32"/>
      <c r="AE531" s="10"/>
      <c r="AF531" s="32"/>
      <c r="AG531" s="10"/>
      <c r="AH531" s="32"/>
      <c r="AI531" s="10"/>
      <c r="AJ531" s="32"/>
      <c r="AK531" s="10"/>
      <c r="AL531" s="32"/>
      <c r="AM531" s="10"/>
      <c r="AN531" s="32"/>
      <c r="AO531" s="10"/>
      <c r="AP531" s="242"/>
      <c r="AQ531" s="10"/>
      <c r="AR531" s="32"/>
      <c r="AS531" s="10"/>
      <c r="AT531" s="242"/>
      <c r="AU531" s="10"/>
      <c r="AV531" s="242"/>
      <c r="AW531" s="7"/>
      <c r="AX531" s="247"/>
      <c r="AY531" s="10"/>
      <c r="AZ531" s="242"/>
      <c r="BA531" s="7"/>
      <c r="BB531" s="247"/>
      <c r="BC531" s="7"/>
      <c r="BD531" s="247"/>
      <c r="BE531" s="7"/>
      <c r="BF531" s="8"/>
      <c r="BG531" s="7"/>
      <c r="BH531" s="8"/>
      <c r="BJ531" s="41"/>
      <c r="BK531" s="41">
        <f t="shared" si="37"/>
        <v>0</v>
      </c>
      <c r="BL531">
        <f t="shared" si="36"/>
        <v>0</v>
      </c>
      <c r="BN531" s="39"/>
    </row>
    <row r="532" spans="1:66" x14ac:dyDescent="0.25">
      <c r="A532">
        <f t="shared" si="35"/>
        <v>479</v>
      </c>
      <c r="B532" s="6"/>
      <c r="C532" s="10"/>
      <c r="D532" s="32"/>
      <c r="E532" s="10"/>
      <c r="F532" s="32"/>
      <c r="G532" s="10"/>
      <c r="H532" s="32"/>
      <c r="I532" s="10"/>
      <c r="J532" s="32"/>
      <c r="K532" s="94"/>
      <c r="L532" s="32"/>
      <c r="M532" s="10"/>
      <c r="N532" s="32"/>
      <c r="O532" s="10"/>
      <c r="P532" s="32"/>
      <c r="Q532" s="10"/>
      <c r="R532" s="32"/>
      <c r="S532" s="10"/>
      <c r="T532" s="32"/>
      <c r="U532" s="10"/>
      <c r="V532" s="32"/>
      <c r="W532" s="10"/>
      <c r="X532" s="32"/>
      <c r="Y532" s="10"/>
      <c r="Z532" s="32"/>
      <c r="AA532" s="10"/>
      <c r="AB532" s="32"/>
      <c r="AC532" s="10"/>
      <c r="AD532" s="32"/>
      <c r="AE532" s="10"/>
      <c r="AF532" s="32"/>
      <c r="AG532" s="10"/>
      <c r="AH532" s="32"/>
      <c r="AI532" s="10"/>
      <c r="AJ532" s="32"/>
      <c r="AK532" s="10"/>
      <c r="AL532" s="32"/>
      <c r="AM532" s="10"/>
      <c r="AN532" s="32"/>
      <c r="AO532" s="10"/>
      <c r="AP532" s="242"/>
      <c r="AQ532" s="10"/>
      <c r="AR532" s="32"/>
      <c r="AS532" s="10"/>
      <c r="AT532" s="242"/>
      <c r="AU532" s="10"/>
      <c r="AV532" s="242"/>
      <c r="AW532" s="7"/>
      <c r="AX532" s="247"/>
      <c r="AY532" s="10"/>
      <c r="AZ532" s="242"/>
      <c r="BA532" s="7"/>
      <c r="BB532" s="247"/>
      <c r="BC532" s="7"/>
      <c r="BD532" s="247"/>
      <c r="BE532" s="7"/>
      <c r="BF532" s="8"/>
      <c r="BG532" s="7"/>
      <c r="BH532" s="8"/>
      <c r="BJ532" s="41"/>
      <c r="BK532" s="41">
        <f t="shared" si="37"/>
        <v>0</v>
      </c>
      <c r="BL532">
        <f t="shared" si="36"/>
        <v>0</v>
      </c>
      <c r="BN532" s="39"/>
    </row>
    <row r="533" spans="1:66" x14ac:dyDescent="0.25">
      <c r="A533">
        <f t="shared" si="35"/>
        <v>480</v>
      </c>
      <c r="B533" s="6"/>
      <c r="C533" s="10"/>
      <c r="D533" s="32"/>
      <c r="E533" s="10"/>
      <c r="F533" s="32"/>
      <c r="G533" s="10"/>
      <c r="H533" s="32"/>
      <c r="I533" s="10"/>
      <c r="J533" s="32"/>
      <c r="K533" s="94"/>
      <c r="L533" s="32"/>
      <c r="M533" s="10"/>
      <c r="N533" s="32"/>
      <c r="O533" s="10"/>
      <c r="P533" s="32"/>
      <c r="Q533" s="10"/>
      <c r="R533" s="32"/>
      <c r="S533" s="10"/>
      <c r="T533" s="32"/>
      <c r="U533" s="10"/>
      <c r="V533" s="32"/>
      <c r="W533" s="10"/>
      <c r="X533" s="32"/>
      <c r="Y533" s="10"/>
      <c r="Z533" s="32"/>
      <c r="AA533" s="10"/>
      <c r="AB533" s="32"/>
      <c r="AC533" s="10"/>
      <c r="AD533" s="32"/>
      <c r="AE533" s="10"/>
      <c r="AF533" s="32"/>
      <c r="AG533" s="10"/>
      <c r="AH533" s="32"/>
      <c r="AI533" s="10"/>
      <c r="AJ533" s="32"/>
      <c r="AK533" s="10"/>
      <c r="AL533" s="32"/>
      <c r="AM533" s="10"/>
      <c r="AN533" s="32"/>
      <c r="AO533" s="10"/>
      <c r="AP533" s="242"/>
      <c r="AQ533" s="10"/>
      <c r="AR533" s="32"/>
      <c r="AS533" s="10"/>
      <c r="AT533" s="242"/>
      <c r="AU533" s="10"/>
      <c r="AV533" s="242"/>
      <c r="AW533" s="7"/>
      <c r="AX533" s="247"/>
      <c r="AY533" s="10"/>
      <c r="AZ533" s="242"/>
      <c r="BA533" s="7"/>
      <c r="BB533" s="247"/>
      <c r="BC533" s="7"/>
      <c r="BD533" s="247"/>
      <c r="BE533" s="7"/>
      <c r="BF533" s="8"/>
      <c r="BG533" s="7"/>
      <c r="BH533" s="8"/>
      <c r="BJ533" s="41"/>
      <c r="BK533" s="41">
        <f t="shared" si="37"/>
        <v>0</v>
      </c>
      <c r="BL533">
        <f t="shared" si="36"/>
        <v>0</v>
      </c>
      <c r="BN533" s="39"/>
    </row>
    <row r="534" spans="1:66" x14ac:dyDescent="0.25">
      <c r="A534">
        <f t="shared" si="35"/>
        <v>481</v>
      </c>
      <c r="B534" s="6"/>
      <c r="C534" s="10"/>
      <c r="D534" s="32"/>
      <c r="E534" s="10"/>
      <c r="F534" s="32"/>
      <c r="G534" s="10"/>
      <c r="H534" s="32"/>
      <c r="I534" s="10"/>
      <c r="J534" s="32"/>
      <c r="K534" s="10"/>
      <c r="L534" s="32"/>
      <c r="M534" s="10"/>
      <c r="N534" s="32"/>
      <c r="O534" s="10"/>
      <c r="P534" s="32"/>
      <c r="Q534" s="10"/>
      <c r="R534" s="32"/>
      <c r="S534" s="10"/>
      <c r="T534" s="32"/>
      <c r="U534" s="10"/>
      <c r="V534" s="32"/>
      <c r="W534" s="10"/>
      <c r="X534" s="32"/>
      <c r="Y534" s="10"/>
      <c r="Z534" s="32"/>
      <c r="AA534" s="10"/>
      <c r="AB534" s="32"/>
      <c r="AC534" s="10"/>
      <c r="AD534" s="32"/>
      <c r="AE534" s="10"/>
      <c r="AF534" s="32"/>
      <c r="AG534" s="10"/>
      <c r="AH534" s="32"/>
      <c r="AI534" s="10"/>
      <c r="AJ534" s="32"/>
      <c r="AK534" s="10"/>
      <c r="AL534" s="32"/>
      <c r="AM534" s="10"/>
      <c r="AN534" s="32"/>
      <c r="AO534" s="10"/>
      <c r="AP534" s="242"/>
      <c r="AQ534" s="10"/>
      <c r="AR534" s="32"/>
      <c r="AS534" s="10"/>
      <c r="AT534" s="242"/>
      <c r="AU534" s="10"/>
      <c r="AV534" s="242"/>
      <c r="AW534" s="7"/>
      <c r="AX534" s="247"/>
      <c r="AY534" s="10"/>
      <c r="AZ534" s="242"/>
      <c r="BA534" s="7"/>
      <c r="BB534" s="247"/>
      <c r="BC534" s="7"/>
      <c r="BD534" s="247"/>
      <c r="BE534" s="7"/>
      <c r="BF534" s="8"/>
      <c r="BG534" s="7"/>
      <c r="BH534" s="8"/>
      <c r="BJ534" s="41"/>
      <c r="BK534" s="41">
        <f t="shared" si="37"/>
        <v>0</v>
      </c>
      <c r="BL534">
        <f t="shared" si="36"/>
        <v>0</v>
      </c>
    </row>
    <row r="535" spans="1:66" x14ac:dyDescent="0.25">
      <c r="A535">
        <f t="shared" si="35"/>
        <v>482</v>
      </c>
      <c r="B535" s="6"/>
      <c r="C535" s="10"/>
      <c r="D535" s="32"/>
      <c r="E535" s="10"/>
      <c r="F535" s="32"/>
      <c r="G535" s="10"/>
      <c r="H535" s="32"/>
      <c r="I535" s="10"/>
      <c r="J535" s="32"/>
      <c r="K535" s="10"/>
      <c r="L535" s="32"/>
      <c r="M535" s="10"/>
      <c r="N535" s="32"/>
      <c r="O535" s="10"/>
      <c r="P535" s="32"/>
      <c r="Q535" s="10"/>
      <c r="R535" s="32"/>
      <c r="S535" s="10"/>
      <c r="T535" s="32"/>
      <c r="U535" s="10"/>
      <c r="V535" s="32"/>
      <c r="W535" s="10"/>
      <c r="X535" s="32"/>
      <c r="Y535" s="10"/>
      <c r="Z535" s="32"/>
      <c r="AA535" s="10"/>
      <c r="AB535" s="32"/>
      <c r="AC535" s="10"/>
      <c r="AD535" s="32"/>
      <c r="AE535" s="10"/>
      <c r="AF535" s="32"/>
      <c r="AG535" s="10"/>
      <c r="AH535" s="32"/>
      <c r="AI535" s="10"/>
      <c r="AJ535" s="32"/>
      <c r="AK535" s="10"/>
      <c r="AL535" s="32"/>
      <c r="AM535" s="10"/>
      <c r="AN535" s="32"/>
      <c r="AO535" s="10"/>
      <c r="AP535" s="242"/>
      <c r="AQ535" s="10"/>
      <c r="AR535" s="32"/>
      <c r="AS535" s="10"/>
      <c r="AT535" s="242"/>
      <c r="AU535" s="10"/>
      <c r="AV535" s="242"/>
      <c r="AW535" s="7"/>
      <c r="AX535" s="247"/>
      <c r="AY535" s="10"/>
      <c r="AZ535" s="242"/>
      <c r="BA535" s="7"/>
      <c r="BB535" s="247"/>
      <c r="BC535" s="7"/>
      <c r="BD535" s="247"/>
      <c r="BE535" s="7"/>
      <c r="BF535" s="8"/>
      <c r="BG535" s="7"/>
      <c r="BH535" s="8"/>
      <c r="BJ535" s="41"/>
      <c r="BK535" s="41">
        <f t="shared" si="37"/>
        <v>0</v>
      </c>
      <c r="BL535">
        <f t="shared" si="36"/>
        <v>0</v>
      </c>
    </row>
    <row r="536" spans="1:66" x14ac:dyDescent="0.25">
      <c r="A536">
        <f t="shared" si="35"/>
        <v>483</v>
      </c>
      <c r="B536" s="6"/>
      <c r="C536" s="10"/>
      <c r="D536" s="32"/>
      <c r="E536" s="10"/>
      <c r="F536" s="32"/>
      <c r="G536" s="10"/>
      <c r="H536" s="32"/>
      <c r="I536" s="10"/>
      <c r="J536" s="32"/>
      <c r="K536" s="10"/>
      <c r="L536" s="32"/>
      <c r="M536" s="10"/>
      <c r="N536" s="32"/>
      <c r="O536" s="10"/>
      <c r="P536" s="32"/>
      <c r="Q536" s="10"/>
      <c r="R536" s="32"/>
      <c r="S536" s="10"/>
      <c r="T536" s="32"/>
      <c r="U536" s="10"/>
      <c r="V536" s="32"/>
      <c r="W536" s="10"/>
      <c r="X536" s="32"/>
      <c r="Y536" s="10"/>
      <c r="Z536" s="32"/>
      <c r="AA536" s="10"/>
      <c r="AB536" s="32"/>
      <c r="AC536" s="10"/>
      <c r="AD536" s="32"/>
      <c r="AE536" s="10"/>
      <c r="AF536" s="32"/>
      <c r="AG536" s="10"/>
      <c r="AH536" s="32"/>
      <c r="AI536" s="10"/>
      <c r="AJ536" s="32"/>
      <c r="AK536" s="10"/>
      <c r="AL536" s="32"/>
      <c r="AM536" s="10"/>
      <c r="AN536" s="32"/>
      <c r="AO536" s="10"/>
      <c r="AP536" s="242"/>
      <c r="AQ536" s="10"/>
      <c r="AR536" s="32"/>
      <c r="AS536" s="10"/>
      <c r="AT536" s="242"/>
      <c r="AU536" s="10"/>
      <c r="AV536" s="242"/>
      <c r="AW536" s="7"/>
      <c r="AX536" s="247"/>
      <c r="AY536" s="10"/>
      <c r="AZ536" s="242"/>
      <c r="BA536" s="7"/>
      <c r="BB536" s="247"/>
      <c r="BC536" s="7"/>
      <c r="BD536" s="247"/>
      <c r="BE536" s="7"/>
      <c r="BF536" s="8"/>
      <c r="BG536" s="7"/>
      <c r="BH536" s="8"/>
      <c r="BJ536" s="41"/>
      <c r="BK536" s="41">
        <f t="shared" si="37"/>
        <v>0</v>
      </c>
      <c r="BL536">
        <f t="shared" si="36"/>
        <v>0</v>
      </c>
    </row>
    <row r="537" spans="1:66" x14ac:dyDescent="0.25">
      <c r="A537">
        <f t="shared" si="35"/>
        <v>484</v>
      </c>
      <c r="B537" s="6"/>
      <c r="C537" s="10"/>
      <c r="D537" s="32"/>
      <c r="E537" s="10"/>
      <c r="F537" s="32"/>
      <c r="G537" s="10"/>
      <c r="H537" s="32"/>
      <c r="I537" s="10"/>
      <c r="J537" s="32"/>
      <c r="K537" s="10"/>
      <c r="L537" s="32"/>
      <c r="M537" s="10"/>
      <c r="N537" s="32"/>
      <c r="O537" s="10"/>
      <c r="P537" s="32"/>
      <c r="Q537" s="10"/>
      <c r="R537" s="32"/>
      <c r="S537" s="10"/>
      <c r="T537" s="32"/>
      <c r="U537" s="10"/>
      <c r="V537" s="32"/>
      <c r="W537" s="10"/>
      <c r="X537" s="32"/>
      <c r="Y537" s="10"/>
      <c r="Z537" s="32"/>
      <c r="AA537" s="10"/>
      <c r="AB537" s="32"/>
      <c r="AC537" s="10"/>
      <c r="AD537" s="32"/>
      <c r="AE537" s="10"/>
      <c r="AF537" s="32"/>
      <c r="AG537" s="10"/>
      <c r="AH537" s="32"/>
      <c r="AI537" s="10"/>
      <c r="AJ537" s="32"/>
      <c r="AK537" s="10"/>
      <c r="AL537" s="32"/>
      <c r="AM537" s="10"/>
      <c r="AN537" s="32"/>
      <c r="AO537" s="10"/>
      <c r="AP537" s="242"/>
      <c r="AQ537" s="10"/>
      <c r="AR537" s="32"/>
      <c r="AS537" s="10"/>
      <c r="AT537" s="242"/>
      <c r="AU537" s="10"/>
      <c r="AV537" s="242"/>
      <c r="AW537" s="7"/>
      <c r="AX537" s="247"/>
      <c r="AY537" s="10"/>
      <c r="AZ537" s="242"/>
      <c r="BA537" s="7"/>
      <c r="BB537" s="247"/>
      <c r="BC537" s="7"/>
      <c r="BD537" s="247"/>
      <c r="BE537" s="7"/>
      <c r="BF537" s="8"/>
      <c r="BG537" s="7"/>
      <c r="BH537" s="8"/>
      <c r="BJ537" s="41"/>
      <c r="BK537" s="41">
        <f t="shared" si="37"/>
        <v>0</v>
      </c>
      <c r="BL537">
        <f t="shared" si="36"/>
        <v>0</v>
      </c>
    </row>
    <row r="538" spans="1:66" x14ac:dyDescent="0.25">
      <c r="A538">
        <f t="shared" si="35"/>
        <v>485</v>
      </c>
      <c r="B538" s="6"/>
      <c r="C538" s="10"/>
      <c r="D538" s="32"/>
      <c r="E538" s="10"/>
      <c r="F538" s="32"/>
      <c r="G538" s="10"/>
      <c r="H538" s="32"/>
      <c r="I538" s="10"/>
      <c r="J538" s="32"/>
      <c r="K538" s="94"/>
      <c r="L538" s="32"/>
      <c r="M538" s="10"/>
      <c r="N538" s="32"/>
      <c r="O538" s="10"/>
      <c r="P538" s="32"/>
      <c r="Q538" s="10"/>
      <c r="R538" s="32"/>
      <c r="S538" s="10"/>
      <c r="T538" s="32"/>
      <c r="U538" s="10"/>
      <c r="V538" s="32"/>
      <c r="W538" s="10"/>
      <c r="X538" s="32"/>
      <c r="Y538" s="10"/>
      <c r="Z538" s="32"/>
      <c r="AA538" s="10"/>
      <c r="AB538" s="32"/>
      <c r="AC538" s="10"/>
      <c r="AD538" s="32"/>
      <c r="AE538" s="10"/>
      <c r="AF538" s="32"/>
      <c r="AG538" s="10"/>
      <c r="AH538" s="32"/>
      <c r="AI538" s="10"/>
      <c r="AJ538" s="32"/>
      <c r="AK538" s="10"/>
      <c r="AL538" s="32"/>
      <c r="AM538" s="10"/>
      <c r="AN538" s="32"/>
      <c r="AO538" s="10"/>
      <c r="AP538" s="242"/>
      <c r="AQ538" s="10"/>
      <c r="AR538" s="32"/>
      <c r="AS538" s="10"/>
      <c r="AT538" s="242"/>
      <c r="AU538" s="10"/>
      <c r="AV538" s="242"/>
      <c r="AW538" s="7"/>
      <c r="AX538" s="247"/>
      <c r="AY538" s="10"/>
      <c r="AZ538" s="242"/>
      <c r="BA538" s="7"/>
      <c r="BB538" s="247"/>
      <c r="BC538" s="7"/>
      <c r="BD538" s="247"/>
      <c r="BE538" s="7"/>
      <c r="BF538" s="8"/>
      <c r="BG538" s="7"/>
      <c r="BH538" s="8"/>
      <c r="BJ538" s="41"/>
      <c r="BK538" s="41">
        <f t="shared" si="37"/>
        <v>0</v>
      </c>
      <c r="BL538">
        <f t="shared" si="36"/>
        <v>0</v>
      </c>
      <c r="BN538" s="39"/>
    </row>
    <row r="539" spans="1:66" x14ac:dyDescent="0.25">
      <c r="A539">
        <f t="shared" si="35"/>
        <v>486</v>
      </c>
      <c r="B539" s="6"/>
      <c r="C539" s="10"/>
      <c r="D539" s="32"/>
      <c r="E539" s="10"/>
      <c r="F539" s="32"/>
      <c r="G539" s="10"/>
      <c r="H539" s="32"/>
      <c r="I539" s="10"/>
      <c r="J539" s="32"/>
      <c r="K539" s="94"/>
      <c r="L539" s="32"/>
      <c r="M539" s="10"/>
      <c r="N539" s="32"/>
      <c r="O539" s="10"/>
      <c r="P539" s="32"/>
      <c r="Q539" s="10"/>
      <c r="R539" s="32"/>
      <c r="S539" s="10"/>
      <c r="T539" s="32"/>
      <c r="U539" s="10"/>
      <c r="V539" s="32"/>
      <c r="W539" s="10"/>
      <c r="X539" s="32"/>
      <c r="Y539" s="10"/>
      <c r="Z539" s="32"/>
      <c r="AA539" s="10"/>
      <c r="AB539" s="32"/>
      <c r="AC539" s="10"/>
      <c r="AD539" s="32"/>
      <c r="AE539" s="10"/>
      <c r="AF539" s="32"/>
      <c r="AG539" s="10"/>
      <c r="AH539" s="32"/>
      <c r="AI539" s="10"/>
      <c r="AJ539" s="32"/>
      <c r="AK539" s="10"/>
      <c r="AL539" s="32"/>
      <c r="AM539" s="10"/>
      <c r="AN539" s="32"/>
      <c r="AO539" s="10"/>
      <c r="AP539" s="242"/>
      <c r="AQ539" s="10"/>
      <c r="AR539" s="32"/>
      <c r="AS539" s="10"/>
      <c r="AT539" s="242"/>
      <c r="AU539" s="10"/>
      <c r="AV539" s="242"/>
      <c r="AW539" s="7"/>
      <c r="AX539" s="247"/>
      <c r="AY539" s="10"/>
      <c r="AZ539" s="242"/>
      <c r="BA539" s="7"/>
      <c r="BB539" s="247"/>
      <c r="BC539" s="7"/>
      <c r="BD539" s="247"/>
      <c r="BE539" s="7"/>
      <c r="BF539" s="8"/>
      <c r="BG539" s="7"/>
      <c r="BH539" s="8"/>
      <c r="BJ539" s="41"/>
      <c r="BK539" s="41">
        <f t="shared" si="37"/>
        <v>0</v>
      </c>
      <c r="BL539">
        <f t="shared" si="36"/>
        <v>0</v>
      </c>
      <c r="BN539" s="39"/>
    </row>
    <row r="540" spans="1:66" x14ac:dyDescent="0.25">
      <c r="A540">
        <f t="shared" si="35"/>
        <v>487</v>
      </c>
      <c r="B540" s="6"/>
      <c r="C540" s="10"/>
      <c r="D540" s="32"/>
      <c r="E540" s="10"/>
      <c r="F540" s="32"/>
      <c r="G540" s="10"/>
      <c r="H540" s="32"/>
      <c r="I540" s="10"/>
      <c r="J540" s="32"/>
      <c r="K540" s="94"/>
      <c r="L540" s="32"/>
      <c r="M540" s="10"/>
      <c r="N540" s="32"/>
      <c r="O540" s="10"/>
      <c r="P540" s="32"/>
      <c r="Q540" s="10"/>
      <c r="R540" s="32"/>
      <c r="S540" s="10"/>
      <c r="T540" s="32"/>
      <c r="U540" s="10"/>
      <c r="V540" s="32"/>
      <c r="W540" s="10"/>
      <c r="X540" s="32"/>
      <c r="Y540" s="10"/>
      <c r="Z540" s="32"/>
      <c r="AA540" s="10"/>
      <c r="AB540" s="32"/>
      <c r="AC540" s="10"/>
      <c r="AD540" s="32"/>
      <c r="AE540" s="10"/>
      <c r="AF540" s="32"/>
      <c r="AG540" s="10"/>
      <c r="AH540" s="32"/>
      <c r="AI540" s="10"/>
      <c r="AJ540" s="32"/>
      <c r="AK540" s="10"/>
      <c r="AL540" s="32"/>
      <c r="AM540" s="10"/>
      <c r="AN540" s="32"/>
      <c r="AO540" s="10"/>
      <c r="AP540" s="242"/>
      <c r="AQ540" s="10"/>
      <c r="AR540" s="32"/>
      <c r="AS540" s="10"/>
      <c r="AT540" s="242"/>
      <c r="AU540" s="10"/>
      <c r="AV540" s="242"/>
      <c r="AW540" s="7"/>
      <c r="AX540" s="247"/>
      <c r="AY540" s="10"/>
      <c r="AZ540" s="242"/>
      <c r="BA540" s="7"/>
      <c r="BB540" s="247"/>
      <c r="BC540" s="7"/>
      <c r="BD540" s="247"/>
      <c r="BE540" s="7"/>
      <c r="BF540" s="8"/>
      <c r="BG540" s="7"/>
      <c r="BH540" s="8"/>
      <c r="BJ540" s="41"/>
      <c r="BK540" s="41">
        <f t="shared" si="37"/>
        <v>0</v>
      </c>
      <c r="BL540">
        <f t="shared" si="36"/>
        <v>0</v>
      </c>
      <c r="BN540" s="39"/>
    </row>
    <row r="541" spans="1:66" x14ac:dyDescent="0.25">
      <c r="A541">
        <f t="shared" si="35"/>
        <v>488</v>
      </c>
      <c r="B541" s="6"/>
      <c r="C541" s="10"/>
      <c r="D541" s="32"/>
      <c r="E541" s="10"/>
      <c r="F541" s="32"/>
      <c r="G541" s="10"/>
      <c r="H541" s="32"/>
      <c r="I541" s="10"/>
      <c r="J541" s="32"/>
      <c r="K541" s="94"/>
      <c r="L541" s="32"/>
      <c r="M541" s="10"/>
      <c r="N541" s="32"/>
      <c r="O541" s="10"/>
      <c r="P541" s="32"/>
      <c r="Q541" s="10"/>
      <c r="R541" s="32"/>
      <c r="S541" s="10"/>
      <c r="T541" s="32"/>
      <c r="U541" s="10"/>
      <c r="V541" s="32"/>
      <c r="W541" s="10"/>
      <c r="X541" s="32"/>
      <c r="Y541" s="10"/>
      <c r="Z541" s="32"/>
      <c r="AA541" s="10"/>
      <c r="AB541" s="32"/>
      <c r="AC541" s="10"/>
      <c r="AD541" s="32"/>
      <c r="AE541" s="10"/>
      <c r="AF541" s="32"/>
      <c r="AG541" s="10"/>
      <c r="AH541" s="32"/>
      <c r="AI541" s="10"/>
      <c r="AJ541" s="32"/>
      <c r="AK541" s="10"/>
      <c r="AL541" s="32"/>
      <c r="AM541" s="10"/>
      <c r="AN541" s="32"/>
      <c r="AO541" s="10"/>
      <c r="AP541" s="242"/>
      <c r="AQ541" s="10"/>
      <c r="AR541" s="32"/>
      <c r="AS541" s="10"/>
      <c r="AT541" s="242"/>
      <c r="AU541" s="10"/>
      <c r="AV541" s="242"/>
      <c r="AW541" s="7"/>
      <c r="AX541" s="247"/>
      <c r="AY541" s="10"/>
      <c r="AZ541" s="242"/>
      <c r="BA541" s="7"/>
      <c r="BB541" s="247"/>
      <c r="BC541" s="7"/>
      <c r="BD541" s="247"/>
      <c r="BE541" s="7"/>
      <c r="BF541" s="8"/>
      <c r="BG541" s="7"/>
      <c r="BH541" s="8"/>
      <c r="BJ541" s="41"/>
      <c r="BK541" s="41">
        <f t="shared" si="37"/>
        <v>0</v>
      </c>
      <c r="BL541">
        <f t="shared" si="36"/>
        <v>0</v>
      </c>
      <c r="BN541" s="39"/>
    </row>
    <row r="542" spans="1:66" x14ac:dyDescent="0.25">
      <c r="A542">
        <f t="shared" si="35"/>
        <v>489</v>
      </c>
      <c r="B542" s="6"/>
      <c r="C542" s="10"/>
      <c r="D542" s="32"/>
      <c r="E542" s="10"/>
      <c r="F542" s="32"/>
      <c r="G542" s="10"/>
      <c r="H542" s="32"/>
      <c r="I542" s="10"/>
      <c r="J542" s="32"/>
      <c r="K542" s="94"/>
      <c r="L542" s="32"/>
      <c r="M542" s="10"/>
      <c r="N542" s="32"/>
      <c r="O542" s="10"/>
      <c r="P542" s="32"/>
      <c r="Q542" s="10"/>
      <c r="R542" s="32"/>
      <c r="S542" s="10"/>
      <c r="T542" s="32"/>
      <c r="U542" s="10"/>
      <c r="V542" s="32"/>
      <c r="W542" s="10"/>
      <c r="X542" s="32"/>
      <c r="Y542" s="10"/>
      <c r="Z542" s="32"/>
      <c r="AA542" s="10"/>
      <c r="AB542" s="32"/>
      <c r="AC542" s="10"/>
      <c r="AD542" s="32"/>
      <c r="AE542" s="10"/>
      <c r="AF542" s="32"/>
      <c r="AG542" s="10"/>
      <c r="AH542" s="32"/>
      <c r="AI542" s="10"/>
      <c r="AJ542" s="32"/>
      <c r="AK542" s="10"/>
      <c r="AL542" s="32"/>
      <c r="AM542" s="10"/>
      <c r="AN542" s="32"/>
      <c r="AO542" s="10"/>
      <c r="AP542" s="242"/>
      <c r="AQ542" s="10"/>
      <c r="AR542" s="32"/>
      <c r="AS542" s="10"/>
      <c r="AT542" s="242"/>
      <c r="AU542" s="10"/>
      <c r="AV542" s="242"/>
      <c r="AW542" s="7"/>
      <c r="AX542" s="247"/>
      <c r="AY542" s="10"/>
      <c r="AZ542" s="242"/>
      <c r="BA542" s="7"/>
      <c r="BB542" s="247"/>
      <c r="BC542" s="7"/>
      <c r="BD542" s="247"/>
      <c r="BE542" s="7"/>
      <c r="BF542" s="8"/>
      <c r="BG542" s="7"/>
      <c r="BH542" s="8"/>
      <c r="BJ542" s="41"/>
      <c r="BK542" s="41">
        <f t="shared" si="37"/>
        <v>0</v>
      </c>
      <c r="BL542">
        <f t="shared" si="36"/>
        <v>0</v>
      </c>
      <c r="BN542" s="39"/>
    </row>
    <row r="543" spans="1:66" x14ac:dyDescent="0.25">
      <c r="A543">
        <f t="shared" si="35"/>
        <v>490</v>
      </c>
      <c r="B543" s="6"/>
      <c r="C543" s="10"/>
      <c r="D543" s="32"/>
      <c r="E543" s="10"/>
      <c r="F543" s="32"/>
      <c r="G543" s="10"/>
      <c r="H543" s="32"/>
      <c r="I543" s="10"/>
      <c r="J543" s="32"/>
      <c r="K543" s="10"/>
      <c r="L543" s="32"/>
      <c r="M543" s="10"/>
      <c r="N543" s="32"/>
      <c r="O543" s="10"/>
      <c r="P543" s="32"/>
      <c r="Q543" s="10"/>
      <c r="R543" s="32"/>
      <c r="S543" s="10"/>
      <c r="T543" s="32"/>
      <c r="U543" s="10"/>
      <c r="V543" s="32"/>
      <c r="W543" s="10"/>
      <c r="X543" s="32"/>
      <c r="Y543" s="10"/>
      <c r="Z543" s="32"/>
      <c r="AA543" s="10"/>
      <c r="AB543" s="32"/>
      <c r="AC543" s="10"/>
      <c r="AD543" s="32"/>
      <c r="AE543" s="10"/>
      <c r="AF543" s="32"/>
      <c r="AG543" s="10"/>
      <c r="AH543" s="32"/>
      <c r="AI543" s="10"/>
      <c r="AJ543" s="32"/>
      <c r="AK543" s="10"/>
      <c r="AL543" s="32"/>
      <c r="AM543" s="10"/>
      <c r="AN543" s="32"/>
      <c r="AO543" s="10"/>
      <c r="AP543" s="242"/>
      <c r="AQ543" s="10"/>
      <c r="AR543" s="32"/>
      <c r="AS543" s="10"/>
      <c r="AT543" s="242"/>
      <c r="AU543" s="10"/>
      <c r="AV543" s="242"/>
      <c r="AW543" s="7"/>
      <c r="AX543" s="247"/>
      <c r="AY543" s="10"/>
      <c r="AZ543" s="242"/>
      <c r="BA543" s="7"/>
      <c r="BB543" s="247"/>
      <c r="BC543" s="7"/>
      <c r="BD543" s="247"/>
      <c r="BE543" s="7"/>
      <c r="BF543" s="8"/>
      <c r="BG543" s="7"/>
      <c r="BH543" s="8"/>
      <c r="BJ543" s="41"/>
      <c r="BK543" s="41">
        <f t="shared" si="37"/>
        <v>0</v>
      </c>
      <c r="BL543">
        <f t="shared" si="36"/>
        <v>0</v>
      </c>
    </row>
    <row r="544" spans="1:66" x14ac:dyDescent="0.25">
      <c r="A544">
        <f t="shared" si="35"/>
        <v>491</v>
      </c>
      <c r="B544" s="6"/>
      <c r="C544" s="10"/>
      <c r="D544" s="32"/>
      <c r="E544" s="10"/>
      <c r="F544" s="32"/>
      <c r="G544" s="10"/>
      <c r="H544" s="32"/>
      <c r="I544" s="10"/>
      <c r="J544" s="32"/>
      <c r="K544" s="10"/>
      <c r="L544" s="32"/>
      <c r="M544" s="10"/>
      <c r="N544" s="32"/>
      <c r="O544" s="10"/>
      <c r="P544" s="32"/>
      <c r="Q544" s="10"/>
      <c r="R544" s="32"/>
      <c r="S544" s="10"/>
      <c r="T544" s="32"/>
      <c r="U544" s="10"/>
      <c r="V544" s="32"/>
      <c r="W544" s="10"/>
      <c r="X544" s="32"/>
      <c r="Y544" s="10"/>
      <c r="Z544" s="32"/>
      <c r="AA544" s="10"/>
      <c r="AB544" s="32"/>
      <c r="AC544" s="10"/>
      <c r="AD544" s="32"/>
      <c r="AE544" s="10"/>
      <c r="AF544" s="32"/>
      <c r="AG544" s="10"/>
      <c r="AH544" s="32"/>
      <c r="AI544" s="10"/>
      <c r="AJ544" s="32"/>
      <c r="AK544" s="10"/>
      <c r="AL544" s="32"/>
      <c r="AM544" s="10"/>
      <c r="AN544" s="32"/>
      <c r="AO544" s="10"/>
      <c r="AP544" s="242"/>
      <c r="AQ544" s="10"/>
      <c r="AR544" s="32"/>
      <c r="AS544" s="10"/>
      <c r="AT544" s="242"/>
      <c r="AU544" s="10"/>
      <c r="AV544" s="242"/>
      <c r="AW544" s="7"/>
      <c r="AX544" s="247"/>
      <c r="AY544" s="10"/>
      <c r="AZ544" s="242"/>
      <c r="BA544" s="7"/>
      <c r="BB544" s="247"/>
      <c r="BC544" s="7"/>
      <c r="BD544" s="247"/>
      <c r="BE544" s="7"/>
      <c r="BF544" s="8"/>
      <c r="BG544" s="7"/>
      <c r="BH544" s="8"/>
      <c r="BJ544" s="41"/>
      <c r="BK544" s="41">
        <f t="shared" si="37"/>
        <v>0</v>
      </c>
      <c r="BL544">
        <f t="shared" si="36"/>
        <v>0</v>
      </c>
    </row>
    <row r="545" spans="1:66" x14ac:dyDescent="0.25">
      <c r="A545">
        <f t="shared" si="35"/>
        <v>492</v>
      </c>
      <c r="B545" s="6"/>
      <c r="C545" s="10"/>
      <c r="D545" s="32"/>
      <c r="E545" s="10"/>
      <c r="F545" s="32"/>
      <c r="G545" s="10"/>
      <c r="H545" s="32"/>
      <c r="I545" s="10"/>
      <c r="J545" s="32"/>
      <c r="K545" s="10"/>
      <c r="L545" s="32"/>
      <c r="M545" s="10"/>
      <c r="N545" s="32"/>
      <c r="O545" s="10"/>
      <c r="P545" s="32"/>
      <c r="Q545" s="10"/>
      <c r="R545" s="32"/>
      <c r="S545" s="10"/>
      <c r="T545" s="32"/>
      <c r="U545" s="10"/>
      <c r="V545" s="32"/>
      <c r="W545" s="10"/>
      <c r="X545" s="32"/>
      <c r="Y545" s="10"/>
      <c r="Z545" s="32"/>
      <c r="AA545" s="10"/>
      <c r="AB545" s="32"/>
      <c r="AC545" s="10"/>
      <c r="AD545" s="32"/>
      <c r="AE545" s="10"/>
      <c r="AF545" s="32"/>
      <c r="AG545" s="10"/>
      <c r="AH545" s="32"/>
      <c r="AI545" s="10"/>
      <c r="AJ545" s="32"/>
      <c r="AK545" s="10"/>
      <c r="AL545" s="32"/>
      <c r="AM545" s="10"/>
      <c r="AN545" s="32"/>
      <c r="AO545" s="10"/>
      <c r="AP545" s="242"/>
      <c r="AQ545" s="10"/>
      <c r="AR545" s="32"/>
      <c r="AS545" s="10"/>
      <c r="AT545" s="242"/>
      <c r="AU545" s="10"/>
      <c r="AV545" s="242"/>
      <c r="AW545" s="7"/>
      <c r="AX545" s="247"/>
      <c r="AY545" s="10"/>
      <c r="AZ545" s="242"/>
      <c r="BA545" s="7"/>
      <c r="BB545" s="247"/>
      <c r="BC545" s="7"/>
      <c r="BD545" s="247"/>
      <c r="BE545" s="7"/>
      <c r="BF545" s="8"/>
      <c r="BG545" s="7"/>
      <c r="BH545" s="8"/>
      <c r="BJ545" s="41"/>
      <c r="BK545" s="41">
        <f t="shared" si="37"/>
        <v>0</v>
      </c>
      <c r="BL545">
        <f t="shared" si="36"/>
        <v>0</v>
      </c>
    </row>
    <row r="546" spans="1:66" x14ac:dyDescent="0.25">
      <c r="A546">
        <f t="shared" si="35"/>
        <v>493</v>
      </c>
      <c r="B546" s="6"/>
      <c r="C546" s="10"/>
      <c r="D546" s="32"/>
      <c r="E546" s="10"/>
      <c r="F546" s="32"/>
      <c r="G546" s="10"/>
      <c r="H546" s="32"/>
      <c r="I546" s="10"/>
      <c r="J546" s="32"/>
      <c r="K546" s="10"/>
      <c r="L546" s="32"/>
      <c r="M546" s="10"/>
      <c r="N546" s="32"/>
      <c r="O546" s="10"/>
      <c r="P546" s="32"/>
      <c r="Q546" s="10"/>
      <c r="R546" s="32"/>
      <c r="S546" s="10"/>
      <c r="T546" s="32"/>
      <c r="U546" s="10"/>
      <c r="V546" s="32"/>
      <c r="W546" s="10"/>
      <c r="X546" s="32"/>
      <c r="Y546" s="10"/>
      <c r="Z546" s="32"/>
      <c r="AA546" s="10"/>
      <c r="AB546" s="32"/>
      <c r="AC546" s="10"/>
      <c r="AD546" s="32"/>
      <c r="AE546" s="10"/>
      <c r="AF546" s="32"/>
      <c r="AG546" s="10"/>
      <c r="AH546" s="32"/>
      <c r="AI546" s="10"/>
      <c r="AJ546" s="32"/>
      <c r="AK546" s="10"/>
      <c r="AL546" s="32"/>
      <c r="AM546" s="10"/>
      <c r="AN546" s="32"/>
      <c r="AO546" s="10"/>
      <c r="AP546" s="242"/>
      <c r="AQ546" s="10"/>
      <c r="AR546" s="32"/>
      <c r="AS546" s="10"/>
      <c r="AT546" s="242"/>
      <c r="AU546" s="10"/>
      <c r="AV546" s="242"/>
      <c r="AW546" s="7"/>
      <c r="AX546" s="247"/>
      <c r="AY546" s="10"/>
      <c r="AZ546" s="242"/>
      <c r="BA546" s="7"/>
      <c r="BB546" s="247"/>
      <c r="BC546" s="7"/>
      <c r="BD546" s="247"/>
      <c r="BE546" s="7"/>
      <c r="BF546" s="8"/>
      <c r="BG546" s="7"/>
      <c r="BH546" s="8"/>
      <c r="BJ546" s="41"/>
      <c r="BK546" s="41">
        <f t="shared" si="37"/>
        <v>0</v>
      </c>
      <c r="BL546">
        <f t="shared" si="36"/>
        <v>0</v>
      </c>
    </row>
    <row r="547" spans="1:66" x14ac:dyDescent="0.25">
      <c r="A547">
        <f t="shared" si="35"/>
        <v>494</v>
      </c>
      <c r="B547" s="6"/>
      <c r="C547" s="10"/>
      <c r="D547" s="32"/>
      <c r="E547" s="10"/>
      <c r="F547" s="32"/>
      <c r="G547" s="10"/>
      <c r="H547" s="32"/>
      <c r="I547" s="10"/>
      <c r="J547" s="32"/>
      <c r="K547" s="94"/>
      <c r="L547" s="32"/>
      <c r="M547" s="10"/>
      <c r="N547" s="32"/>
      <c r="O547" s="10"/>
      <c r="P547" s="32"/>
      <c r="Q547" s="10"/>
      <c r="R547" s="32"/>
      <c r="S547" s="10"/>
      <c r="T547" s="32"/>
      <c r="U547" s="10"/>
      <c r="V547" s="32"/>
      <c r="W547" s="10"/>
      <c r="X547" s="32"/>
      <c r="Y547" s="10"/>
      <c r="Z547" s="32"/>
      <c r="AA547" s="10"/>
      <c r="AB547" s="32"/>
      <c r="AC547" s="10"/>
      <c r="AD547" s="32"/>
      <c r="AE547" s="10"/>
      <c r="AF547" s="32"/>
      <c r="AG547" s="10"/>
      <c r="AH547" s="32"/>
      <c r="AI547" s="10"/>
      <c r="AJ547" s="32"/>
      <c r="AK547" s="10"/>
      <c r="AL547" s="32"/>
      <c r="AM547" s="10"/>
      <c r="AN547" s="32"/>
      <c r="AO547" s="10"/>
      <c r="AP547" s="242"/>
      <c r="AQ547" s="10"/>
      <c r="AR547" s="32"/>
      <c r="AS547" s="10"/>
      <c r="AT547" s="242"/>
      <c r="AU547" s="10"/>
      <c r="AV547" s="242"/>
      <c r="AW547" s="7"/>
      <c r="AX547" s="247"/>
      <c r="AY547" s="10"/>
      <c r="AZ547" s="242"/>
      <c r="BA547" s="7"/>
      <c r="BB547" s="247"/>
      <c r="BC547" s="7"/>
      <c r="BD547" s="247"/>
      <c r="BE547" s="7"/>
      <c r="BF547" s="8"/>
      <c r="BG547" s="7"/>
      <c r="BH547" s="8"/>
      <c r="BJ547" s="41"/>
      <c r="BK547" s="41">
        <f t="shared" si="37"/>
        <v>0</v>
      </c>
      <c r="BL547">
        <f t="shared" si="36"/>
        <v>0</v>
      </c>
      <c r="BN547" s="39"/>
    </row>
    <row r="548" spans="1:66" x14ac:dyDescent="0.25">
      <c r="A548">
        <f t="shared" si="35"/>
        <v>495</v>
      </c>
      <c r="B548" s="6"/>
      <c r="C548" s="10"/>
      <c r="D548" s="32"/>
      <c r="E548" s="10"/>
      <c r="F548" s="32"/>
      <c r="G548" s="10"/>
      <c r="H548" s="32"/>
      <c r="I548" s="10"/>
      <c r="J548" s="32"/>
      <c r="K548" s="10"/>
      <c r="L548" s="32"/>
      <c r="M548" s="10"/>
      <c r="N548" s="32"/>
      <c r="O548" s="10"/>
      <c r="P548" s="32"/>
      <c r="Q548" s="10"/>
      <c r="R548" s="32"/>
      <c r="S548" s="10"/>
      <c r="T548" s="32"/>
      <c r="U548" s="10"/>
      <c r="V548" s="32"/>
      <c r="W548" s="10"/>
      <c r="X548" s="32"/>
      <c r="Y548" s="10"/>
      <c r="Z548" s="32"/>
      <c r="AA548" s="10"/>
      <c r="AB548" s="32"/>
      <c r="AC548" s="10"/>
      <c r="AD548" s="32"/>
      <c r="AE548" s="10"/>
      <c r="AF548" s="32"/>
      <c r="AG548" s="10"/>
      <c r="AH548" s="32"/>
      <c r="AI548" s="10"/>
      <c r="AJ548" s="32"/>
      <c r="AK548" s="10"/>
      <c r="AL548" s="32"/>
      <c r="AM548" s="10"/>
      <c r="AN548" s="32"/>
      <c r="AO548" s="10"/>
      <c r="AP548" s="242"/>
      <c r="AQ548" s="10"/>
      <c r="AR548" s="32"/>
      <c r="AS548" s="10"/>
      <c r="AT548" s="242"/>
      <c r="AU548" s="10"/>
      <c r="AV548" s="242"/>
      <c r="AW548" s="7"/>
      <c r="AX548" s="247"/>
      <c r="AY548" s="10"/>
      <c r="AZ548" s="242"/>
      <c r="BA548" s="7"/>
      <c r="BB548" s="247"/>
      <c r="BC548" s="7"/>
      <c r="BD548" s="247"/>
      <c r="BE548" s="7"/>
      <c r="BF548" s="8"/>
      <c r="BG548" s="7"/>
      <c r="BH548" s="8"/>
      <c r="BJ548" s="41"/>
      <c r="BK548" s="41">
        <f t="shared" si="37"/>
        <v>0</v>
      </c>
      <c r="BL548">
        <f t="shared" si="36"/>
        <v>0</v>
      </c>
    </row>
    <row r="549" spans="1:66" x14ac:dyDescent="0.25">
      <c r="A549">
        <f t="shared" si="35"/>
        <v>496</v>
      </c>
      <c r="B549" s="6"/>
      <c r="C549" s="10"/>
      <c r="D549" s="32"/>
      <c r="E549" s="10"/>
      <c r="F549" s="32"/>
      <c r="G549" s="10"/>
      <c r="H549" s="32"/>
      <c r="I549" s="10"/>
      <c r="J549" s="32"/>
      <c r="K549" s="10"/>
      <c r="L549" s="32"/>
      <c r="M549" s="10"/>
      <c r="N549" s="32"/>
      <c r="O549" s="10"/>
      <c r="P549" s="32"/>
      <c r="Q549" s="10"/>
      <c r="R549" s="32"/>
      <c r="S549" s="10"/>
      <c r="T549" s="32"/>
      <c r="U549" s="10"/>
      <c r="V549" s="32"/>
      <c r="W549" s="10"/>
      <c r="X549" s="32"/>
      <c r="Y549" s="10"/>
      <c r="Z549" s="32"/>
      <c r="AA549" s="10"/>
      <c r="AB549" s="32"/>
      <c r="AC549" s="10"/>
      <c r="AD549" s="32"/>
      <c r="AE549" s="10"/>
      <c r="AF549" s="32"/>
      <c r="AG549" s="10"/>
      <c r="AH549" s="32"/>
      <c r="AI549" s="10"/>
      <c r="AJ549" s="32"/>
      <c r="AK549" s="10"/>
      <c r="AL549" s="32"/>
      <c r="AM549" s="10"/>
      <c r="AN549" s="32"/>
      <c r="AO549" s="10"/>
      <c r="AP549" s="242"/>
      <c r="AQ549" s="10"/>
      <c r="AR549" s="32"/>
      <c r="AS549" s="10"/>
      <c r="AT549" s="242"/>
      <c r="AU549" s="10"/>
      <c r="AV549" s="242"/>
      <c r="AW549" s="7"/>
      <c r="AX549" s="247"/>
      <c r="AY549" s="10"/>
      <c r="AZ549" s="242"/>
      <c r="BA549" s="7"/>
      <c r="BB549" s="247"/>
      <c r="BC549" s="7"/>
      <c r="BD549" s="247"/>
      <c r="BE549" s="7"/>
      <c r="BF549" s="8"/>
      <c r="BG549" s="7"/>
      <c r="BH549" s="8"/>
      <c r="BJ549" s="41"/>
      <c r="BK549" s="41">
        <f t="shared" si="37"/>
        <v>0</v>
      </c>
      <c r="BL549">
        <f t="shared" si="36"/>
        <v>0</v>
      </c>
    </row>
    <row r="550" spans="1:66" x14ac:dyDescent="0.25">
      <c r="A550">
        <f t="shared" si="35"/>
        <v>497</v>
      </c>
      <c r="B550" s="6"/>
      <c r="C550" s="10"/>
      <c r="D550" s="32"/>
      <c r="E550" s="10"/>
      <c r="F550" s="32"/>
      <c r="G550" s="10"/>
      <c r="H550" s="32"/>
      <c r="I550" s="10"/>
      <c r="J550" s="32"/>
      <c r="K550" s="10"/>
      <c r="L550" s="32"/>
      <c r="M550" s="10"/>
      <c r="N550" s="32"/>
      <c r="O550" s="10"/>
      <c r="P550" s="32"/>
      <c r="Q550" s="10"/>
      <c r="R550" s="32"/>
      <c r="S550" s="10"/>
      <c r="T550" s="32"/>
      <c r="U550" s="10"/>
      <c r="V550" s="32"/>
      <c r="W550" s="10"/>
      <c r="X550" s="32"/>
      <c r="Y550" s="10"/>
      <c r="Z550" s="32"/>
      <c r="AA550" s="10"/>
      <c r="AB550" s="32"/>
      <c r="AC550" s="10"/>
      <c r="AD550" s="32"/>
      <c r="AE550" s="10"/>
      <c r="AF550" s="32"/>
      <c r="AG550" s="10"/>
      <c r="AH550" s="32"/>
      <c r="AI550" s="10"/>
      <c r="AJ550" s="32"/>
      <c r="AK550" s="10"/>
      <c r="AL550" s="32"/>
      <c r="AM550" s="10"/>
      <c r="AN550" s="32"/>
      <c r="AO550" s="10"/>
      <c r="AP550" s="242"/>
      <c r="AQ550" s="10"/>
      <c r="AR550" s="32"/>
      <c r="AS550" s="10"/>
      <c r="AT550" s="242"/>
      <c r="AU550" s="10"/>
      <c r="AV550" s="242"/>
      <c r="AW550" s="7"/>
      <c r="AX550" s="247"/>
      <c r="AY550" s="10"/>
      <c r="AZ550" s="242"/>
      <c r="BA550" s="7"/>
      <c r="BB550" s="247"/>
      <c r="BC550" s="7"/>
      <c r="BD550" s="247"/>
      <c r="BE550" s="7"/>
      <c r="BF550" s="8"/>
      <c r="BG550" s="7"/>
      <c r="BH550" s="8"/>
      <c r="BJ550" s="41"/>
      <c r="BK550" s="41">
        <f t="shared" si="37"/>
        <v>0</v>
      </c>
      <c r="BL550">
        <f t="shared" si="36"/>
        <v>0</v>
      </c>
    </row>
    <row r="551" spans="1:66" x14ac:dyDescent="0.25">
      <c r="A551">
        <f t="shared" si="35"/>
        <v>498</v>
      </c>
      <c r="B551" s="6"/>
      <c r="C551" s="10"/>
      <c r="D551" s="32"/>
      <c r="E551" s="10"/>
      <c r="F551" s="32"/>
      <c r="G551" s="10"/>
      <c r="H551" s="32"/>
      <c r="I551" s="10"/>
      <c r="J551" s="32"/>
      <c r="K551" s="10"/>
      <c r="L551" s="32"/>
      <c r="M551" s="10"/>
      <c r="N551" s="32"/>
      <c r="O551" s="10"/>
      <c r="P551" s="32"/>
      <c r="Q551" s="10"/>
      <c r="R551" s="32"/>
      <c r="S551" s="10"/>
      <c r="T551" s="32"/>
      <c r="U551" s="10"/>
      <c r="V551" s="32"/>
      <c r="W551" s="10"/>
      <c r="X551" s="32"/>
      <c r="Y551" s="10"/>
      <c r="Z551" s="32"/>
      <c r="AA551" s="10"/>
      <c r="AB551" s="32"/>
      <c r="AC551" s="10"/>
      <c r="AD551" s="32"/>
      <c r="AE551" s="10"/>
      <c r="AF551" s="32"/>
      <c r="AG551" s="10"/>
      <c r="AH551" s="32"/>
      <c r="AI551" s="10"/>
      <c r="AJ551" s="32"/>
      <c r="AK551" s="10"/>
      <c r="AL551" s="32"/>
      <c r="AM551" s="10"/>
      <c r="AN551" s="32"/>
      <c r="AO551" s="10"/>
      <c r="AP551" s="242"/>
      <c r="AQ551" s="10"/>
      <c r="AR551" s="32"/>
      <c r="AS551" s="10"/>
      <c r="AT551" s="242"/>
      <c r="AU551" s="10"/>
      <c r="AV551" s="242"/>
      <c r="AW551" s="7"/>
      <c r="AX551" s="247"/>
      <c r="AY551" s="10"/>
      <c r="AZ551" s="242"/>
      <c r="BA551" s="7"/>
      <c r="BB551" s="247"/>
      <c r="BC551" s="7"/>
      <c r="BD551" s="247"/>
      <c r="BE551" s="7"/>
      <c r="BF551" s="8"/>
      <c r="BG551" s="7"/>
      <c r="BH551" s="8"/>
      <c r="BJ551" s="41"/>
      <c r="BK551" s="41">
        <f t="shared" si="37"/>
        <v>0</v>
      </c>
      <c r="BL551">
        <f t="shared" si="36"/>
        <v>0</v>
      </c>
    </row>
    <row r="552" spans="1:66" x14ac:dyDescent="0.25">
      <c r="A552">
        <f t="shared" si="35"/>
        <v>499</v>
      </c>
      <c r="B552" s="6"/>
      <c r="C552" s="10"/>
      <c r="D552" s="32"/>
      <c r="E552" s="10"/>
      <c r="F552" s="32"/>
      <c r="G552" s="10"/>
      <c r="H552" s="32"/>
      <c r="I552" s="10"/>
      <c r="J552" s="32"/>
      <c r="K552" s="10"/>
      <c r="L552" s="32"/>
      <c r="M552" s="10"/>
      <c r="N552" s="32"/>
      <c r="O552" s="10"/>
      <c r="P552" s="32"/>
      <c r="Q552" s="10"/>
      <c r="R552" s="32"/>
      <c r="S552" s="10"/>
      <c r="T552" s="32"/>
      <c r="U552" s="10"/>
      <c r="V552" s="32"/>
      <c r="W552" s="10"/>
      <c r="X552" s="32"/>
      <c r="Y552" s="10"/>
      <c r="Z552" s="32"/>
      <c r="AA552" s="10"/>
      <c r="AB552" s="32"/>
      <c r="AC552" s="10"/>
      <c r="AD552" s="32"/>
      <c r="AE552" s="10"/>
      <c r="AF552" s="32"/>
      <c r="AG552" s="10"/>
      <c r="AH552" s="32"/>
      <c r="AI552" s="10"/>
      <c r="AJ552" s="32"/>
      <c r="AK552" s="10"/>
      <c r="AL552" s="32"/>
      <c r="AM552" s="10"/>
      <c r="AN552" s="32"/>
      <c r="AO552" s="10"/>
      <c r="AP552" s="242"/>
      <c r="AQ552" s="10"/>
      <c r="AR552" s="32"/>
      <c r="AS552" s="10"/>
      <c r="AT552" s="242"/>
      <c r="AU552" s="10"/>
      <c r="AV552" s="242"/>
      <c r="AW552" s="7"/>
      <c r="AX552" s="247"/>
      <c r="AY552" s="10"/>
      <c r="AZ552" s="242"/>
      <c r="BA552" s="7"/>
      <c r="BB552" s="247"/>
      <c r="BC552" s="7"/>
      <c r="BD552" s="247"/>
      <c r="BE552" s="7"/>
      <c r="BF552" s="8"/>
      <c r="BG552" s="7"/>
      <c r="BH552" s="8"/>
      <c r="BJ552" s="41"/>
      <c r="BK552" s="41">
        <f t="shared" si="37"/>
        <v>0</v>
      </c>
      <c r="BL552">
        <f t="shared" si="36"/>
        <v>0</v>
      </c>
    </row>
    <row r="553" spans="1:66" x14ac:dyDescent="0.25">
      <c r="A553">
        <f t="shared" si="35"/>
        <v>500</v>
      </c>
      <c r="B553" s="6"/>
      <c r="C553" s="10"/>
      <c r="D553" s="32"/>
      <c r="E553" s="10"/>
      <c r="F553" s="32"/>
      <c r="G553" s="10"/>
      <c r="H553" s="32"/>
      <c r="I553" s="10"/>
      <c r="J553" s="32"/>
      <c r="K553" s="10"/>
      <c r="L553" s="32"/>
      <c r="M553" s="10"/>
      <c r="N553" s="32"/>
      <c r="O553" s="10"/>
      <c r="P553" s="32"/>
      <c r="Q553" s="10"/>
      <c r="R553" s="32"/>
      <c r="S553" s="10"/>
      <c r="T553" s="32"/>
      <c r="U553" s="10"/>
      <c r="V553" s="32"/>
      <c r="W553" s="10"/>
      <c r="X553" s="32"/>
      <c r="Y553" s="10"/>
      <c r="Z553" s="32"/>
      <c r="AA553" s="10"/>
      <c r="AB553" s="32"/>
      <c r="AC553" s="10"/>
      <c r="AD553" s="32"/>
      <c r="AE553" s="10"/>
      <c r="AF553" s="32"/>
      <c r="AG553" s="10"/>
      <c r="AH553" s="32"/>
      <c r="AI553" s="10"/>
      <c r="AJ553" s="32"/>
      <c r="AK553" s="10"/>
      <c r="AL553" s="32"/>
      <c r="AM553" s="10"/>
      <c r="AN553" s="32"/>
      <c r="AO553" s="10"/>
      <c r="AP553" s="242"/>
      <c r="AQ553" s="10"/>
      <c r="AR553" s="32"/>
      <c r="AS553" s="10"/>
      <c r="AT553" s="242"/>
      <c r="AU553" s="10"/>
      <c r="AV553" s="242"/>
      <c r="AW553" s="7"/>
      <c r="AX553" s="247"/>
      <c r="AY553" s="10"/>
      <c r="AZ553" s="242"/>
      <c r="BA553" s="7"/>
      <c r="BB553" s="247"/>
      <c r="BC553" s="7"/>
      <c r="BD553" s="247"/>
      <c r="BE553" s="7"/>
      <c r="BF553" s="8"/>
      <c r="BG553" s="7"/>
      <c r="BH553" s="8"/>
      <c r="BJ553" s="41"/>
      <c r="BK553" s="41">
        <f t="shared" si="37"/>
        <v>0</v>
      </c>
      <c r="BL553">
        <f t="shared" si="36"/>
        <v>0</v>
      </c>
    </row>
    <row r="554" spans="1:66" x14ac:dyDescent="0.25">
      <c r="A554">
        <f t="shared" si="35"/>
        <v>501</v>
      </c>
      <c r="B554" s="6"/>
      <c r="C554" s="10"/>
      <c r="D554" s="32"/>
      <c r="E554" s="10"/>
      <c r="F554" s="32"/>
      <c r="G554" s="10"/>
      <c r="H554" s="32"/>
      <c r="I554" s="10"/>
      <c r="J554" s="32"/>
      <c r="K554" s="10"/>
      <c r="L554" s="32"/>
      <c r="M554" s="10"/>
      <c r="N554" s="32"/>
      <c r="O554" s="10"/>
      <c r="P554" s="32"/>
      <c r="Q554" s="10"/>
      <c r="R554" s="32"/>
      <c r="S554" s="10"/>
      <c r="T554" s="32"/>
      <c r="U554" s="10"/>
      <c r="V554" s="32"/>
      <c r="W554" s="10"/>
      <c r="X554" s="32"/>
      <c r="Y554" s="10"/>
      <c r="Z554" s="32"/>
      <c r="AA554" s="10"/>
      <c r="AB554" s="32"/>
      <c r="AC554" s="10"/>
      <c r="AD554" s="32"/>
      <c r="AE554" s="10"/>
      <c r="AF554" s="32"/>
      <c r="AG554" s="10"/>
      <c r="AH554" s="32"/>
      <c r="AI554" s="10"/>
      <c r="AJ554" s="32"/>
      <c r="AK554" s="10"/>
      <c r="AL554" s="32"/>
      <c r="AM554" s="10"/>
      <c r="AN554" s="32"/>
      <c r="AO554" s="10"/>
      <c r="AP554" s="242"/>
      <c r="AQ554" s="10"/>
      <c r="AR554" s="32"/>
      <c r="AS554" s="10"/>
      <c r="AT554" s="242"/>
      <c r="AU554" s="10"/>
      <c r="AV554" s="242"/>
      <c r="AW554" s="7"/>
      <c r="AX554" s="247"/>
      <c r="AY554" s="10"/>
      <c r="AZ554" s="242"/>
      <c r="BA554" s="7"/>
      <c r="BB554" s="247"/>
      <c r="BC554" s="7"/>
      <c r="BD554" s="247"/>
      <c r="BE554" s="7"/>
      <c r="BF554" s="8"/>
      <c r="BG554" s="7"/>
      <c r="BH554" s="8"/>
      <c r="BJ554" s="41"/>
      <c r="BK554" s="41">
        <f t="shared" si="37"/>
        <v>0</v>
      </c>
      <c r="BL554">
        <f t="shared" si="36"/>
        <v>0</v>
      </c>
    </row>
    <row r="555" spans="1:66" x14ac:dyDescent="0.25">
      <c r="A555">
        <f t="shared" si="35"/>
        <v>502</v>
      </c>
      <c r="B555" s="6"/>
      <c r="C555" s="10"/>
      <c r="D555" s="32"/>
      <c r="E555" s="10"/>
      <c r="F555" s="32"/>
      <c r="G555" s="10"/>
      <c r="H555" s="32"/>
      <c r="I555" s="10"/>
      <c r="J555" s="32"/>
      <c r="K555" s="10"/>
      <c r="L555" s="32"/>
      <c r="M555" s="10"/>
      <c r="N555" s="32"/>
      <c r="O555" s="10"/>
      <c r="P555" s="32"/>
      <c r="Q555" s="10"/>
      <c r="R555" s="32"/>
      <c r="S555" s="10"/>
      <c r="T555" s="32"/>
      <c r="U555" s="10"/>
      <c r="V555" s="32"/>
      <c r="W555" s="10"/>
      <c r="X555" s="32"/>
      <c r="Y555" s="10"/>
      <c r="Z555" s="32"/>
      <c r="AA555" s="10"/>
      <c r="AB555" s="32"/>
      <c r="AC555" s="10"/>
      <c r="AD555" s="32"/>
      <c r="AE555" s="10"/>
      <c r="AF555" s="32"/>
      <c r="AG555" s="10"/>
      <c r="AH555" s="32"/>
      <c r="AI555" s="10"/>
      <c r="AJ555" s="32"/>
      <c r="AK555" s="10"/>
      <c r="AL555" s="32"/>
      <c r="AM555" s="10"/>
      <c r="AN555" s="32"/>
      <c r="AO555" s="10"/>
      <c r="AP555" s="242"/>
      <c r="AQ555" s="10"/>
      <c r="AR555" s="32"/>
      <c r="AS555" s="10"/>
      <c r="AT555" s="242"/>
      <c r="AU555" s="10"/>
      <c r="AV555" s="242"/>
      <c r="AW555" s="7"/>
      <c r="AX555" s="247"/>
      <c r="AY555" s="10"/>
      <c r="AZ555" s="242"/>
      <c r="BA555" s="7"/>
      <c r="BB555" s="247"/>
      <c r="BC555" s="7"/>
      <c r="BD555" s="247"/>
      <c r="BE555" s="7"/>
      <c r="BF555" s="8"/>
      <c r="BG555" s="7"/>
      <c r="BH555" s="8"/>
      <c r="BJ555" s="41"/>
      <c r="BK555" s="41">
        <f t="shared" si="37"/>
        <v>0</v>
      </c>
      <c r="BL555">
        <f t="shared" si="36"/>
        <v>0</v>
      </c>
    </row>
    <row r="556" spans="1:66" x14ac:dyDescent="0.25">
      <c r="A556">
        <f t="shared" si="35"/>
        <v>503</v>
      </c>
      <c r="B556" s="6"/>
      <c r="C556" s="10"/>
      <c r="D556" s="32"/>
      <c r="E556" s="10"/>
      <c r="F556" s="32"/>
      <c r="G556" s="10"/>
      <c r="H556" s="32"/>
      <c r="I556" s="10"/>
      <c r="J556" s="32"/>
      <c r="K556" s="10"/>
      <c r="L556" s="32"/>
      <c r="M556" s="10"/>
      <c r="N556" s="32"/>
      <c r="O556" s="10"/>
      <c r="P556" s="32"/>
      <c r="Q556" s="10"/>
      <c r="R556" s="32"/>
      <c r="S556" s="10"/>
      <c r="T556" s="32"/>
      <c r="U556" s="10"/>
      <c r="V556" s="32"/>
      <c r="W556" s="10"/>
      <c r="X556" s="32"/>
      <c r="Y556" s="10"/>
      <c r="Z556" s="32"/>
      <c r="AA556" s="10"/>
      <c r="AB556" s="32"/>
      <c r="AC556" s="10"/>
      <c r="AD556" s="32"/>
      <c r="AE556" s="10"/>
      <c r="AF556" s="32"/>
      <c r="AG556" s="10"/>
      <c r="AH556" s="32"/>
      <c r="AI556" s="10"/>
      <c r="AJ556" s="32"/>
      <c r="AK556" s="10"/>
      <c r="AL556" s="32"/>
      <c r="AM556" s="10"/>
      <c r="AN556" s="32"/>
      <c r="AO556" s="10"/>
      <c r="AP556" s="242"/>
      <c r="AQ556" s="10"/>
      <c r="AR556" s="32"/>
      <c r="AS556" s="10"/>
      <c r="AT556" s="242"/>
      <c r="AU556" s="10"/>
      <c r="AV556" s="242"/>
      <c r="AW556" s="7"/>
      <c r="AX556" s="247"/>
      <c r="AY556" s="10"/>
      <c r="AZ556" s="242"/>
      <c r="BA556" s="7"/>
      <c r="BB556" s="247"/>
      <c r="BC556" s="7"/>
      <c r="BD556" s="247"/>
      <c r="BE556" s="7"/>
      <c r="BF556" s="8"/>
      <c r="BG556" s="7"/>
      <c r="BH556" s="8"/>
      <c r="BJ556" s="41"/>
      <c r="BK556" s="41">
        <f t="shared" si="37"/>
        <v>0</v>
      </c>
      <c r="BL556">
        <f t="shared" si="36"/>
        <v>0</v>
      </c>
    </row>
    <row r="557" spans="1:66" x14ac:dyDescent="0.25">
      <c r="A557">
        <f t="shared" si="35"/>
        <v>504</v>
      </c>
      <c r="B557" s="6"/>
      <c r="C557" s="10"/>
      <c r="D557" s="32"/>
      <c r="E557" s="10"/>
      <c r="F557" s="32"/>
      <c r="G557" s="10"/>
      <c r="H557" s="32"/>
      <c r="I557" s="10"/>
      <c r="J557" s="32"/>
      <c r="K557" s="10"/>
      <c r="L557" s="32"/>
      <c r="M557" s="10"/>
      <c r="N557" s="32"/>
      <c r="O557" s="10"/>
      <c r="P557" s="32"/>
      <c r="Q557" s="10"/>
      <c r="R557" s="32"/>
      <c r="S557" s="10"/>
      <c r="T557" s="32"/>
      <c r="U557" s="10"/>
      <c r="V557" s="32"/>
      <c r="W557" s="10"/>
      <c r="X557" s="32"/>
      <c r="Y557" s="10"/>
      <c r="Z557" s="32"/>
      <c r="AA557" s="10"/>
      <c r="AB557" s="32"/>
      <c r="AC557" s="10"/>
      <c r="AD557" s="32"/>
      <c r="AE557" s="10"/>
      <c r="AF557" s="32"/>
      <c r="AG557" s="10"/>
      <c r="AH557" s="32"/>
      <c r="AI557" s="10"/>
      <c r="AJ557" s="32"/>
      <c r="AK557" s="10"/>
      <c r="AL557" s="32"/>
      <c r="AM557" s="10"/>
      <c r="AN557" s="32"/>
      <c r="AO557" s="10"/>
      <c r="AP557" s="242"/>
      <c r="AQ557" s="10"/>
      <c r="AR557" s="32"/>
      <c r="AS557" s="10"/>
      <c r="AT557" s="242"/>
      <c r="AU557" s="10"/>
      <c r="AV557" s="242"/>
      <c r="AW557" s="7"/>
      <c r="AX557" s="247"/>
      <c r="AY557" s="10"/>
      <c r="AZ557" s="242"/>
      <c r="BA557" s="7"/>
      <c r="BB557" s="247"/>
      <c r="BC557" s="7"/>
      <c r="BD557" s="247"/>
      <c r="BE557" s="7"/>
      <c r="BF557" s="8"/>
      <c r="BG557" s="7"/>
      <c r="BH557" s="8"/>
      <c r="BJ557" s="41"/>
      <c r="BK557" s="41">
        <f t="shared" si="37"/>
        <v>0</v>
      </c>
      <c r="BL557">
        <f t="shared" si="36"/>
        <v>0</v>
      </c>
    </row>
    <row r="558" spans="1:66" x14ac:dyDescent="0.25">
      <c r="A558">
        <f t="shared" si="35"/>
        <v>505</v>
      </c>
      <c r="B558" s="6"/>
      <c r="C558" s="10"/>
      <c r="D558" s="32"/>
      <c r="E558" s="10"/>
      <c r="F558" s="32"/>
      <c r="G558" s="10"/>
      <c r="H558" s="32"/>
      <c r="I558" s="10"/>
      <c r="J558" s="32"/>
      <c r="K558" s="10"/>
      <c r="L558" s="32"/>
      <c r="M558" s="10"/>
      <c r="N558" s="32"/>
      <c r="O558" s="10"/>
      <c r="P558" s="32"/>
      <c r="Q558" s="10"/>
      <c r="R558" s="32"/>
      <c r="S558" s="10"/>
      <c r="T558" s="32"/>
      <c r="U558" s="10"/>
      <c r="V558" s="32"/>
      <c r="W558" s="10"/>
      <c r="X558" s="32"/>
      <c r="Y558" s="10"/>
      <c r="Z558" s="32"/>
      <c r="AA558" s="10"/>
      <c r="AB558" s="32"/>
      <c r="AC558" s="10"/>
      <c r="AD558" s="32"/>
      <c r="AE558" s="10"/>
      <c r="AF558" s="32"/>
      <c r="AG558" s="10"/>
      <c r="AH558" s="32"/>
      <c r="AI558" s="10"/>
      <c r="AJ558" s="32"/>
      <c r="AK558" s="10"/>
      <c r="AL558" s="32"/>
      <c r="AM558" s="10"/>
      <c r="AN558" s="32"/>
      <c r="AO558" s="10"/>
      <c r="AP558" s="242"/>
      <c r="AQ558" s="10"/>
      <c r="AR558" s="32"/>
      <c r="AS558" s="10"/>
      <c r="AT558" s="242"/>
      <c r="AU558" s="10"/>
      <c r="AV558" s="242"/>
      <c r="AW558" s="7"/>
      <c r="AX558" s="247"/>
      <c r="AY558" s="10"/>
      <c r="AZ558" s="242"/>
      <c r="BA558" s="7"/>
      <c r="BB558" s="247"/>
      <c r="BC558" s="7"/>
      <c r="BD558" s="247"/>
      <c r="BE558" s="7"/>
      <c r="BF558" s="8"/>
      <c r="BG558" s="7"/>
      <c r="BH558" s="8"/>
      <c r="BJ558" s="41"/>
      <c r="BK558" s="41">
        <f t="shared" si="37"/>
        <v>0</v>
      </c>
      <c r="BL558">
        <f t="shared" si="36"/>
        <v>0</v>
      </c>
    </row>
    <row r="559" spans="1:66" x14ac:dyDescent="0.25">
      <c r="A559">
        <f t="shared" si="35"/>
        <v>506</v>
      </c>
      <c r="B559" s="6"/>
      <c r="C559" s="10"/>
      <c r="D559" s="32"/>
      <c r="E559" s="10"/>
      <c r="F559" s="32"/>
      <c r="G559" s="10"/>
      <c r="H559" s="32"/>
      <c r="I559" s="10"/>
      <c r="J559" s="32"/>
      <c r="K559" s="94"/>
      <c r="L559" s="32"/>
      <c r="M559" s="10"/>
      <c r="N559" s="32"/>
      <c r="O559" s="10"/>
      <c r="P559" s="32"/>
      <c r="Q559" s="10"/>
      <c r="R559" s="32"/>
      <c r="S559" s="10"/>
      <c r="T559" s="32"/>
      <c r="U559" s="10"/>
      <c r="V559" s="32"/>
      <c r="W559" s="10"/>
      <c r="X559" s="32"/>
      <c r="Y559" s="10"/>
      <c r="Z559" s="32"/>
      <c r="AA559" s="10"/>
      <c r="AB559" s="32"/>
      <c r="AC559" s="10"/>
      <c r="AD559" s="32"/>
      <c r="AE559" s="10"/>
      <c r="AF559" s="32"/>
      <c r="AG559" s="10"/>
      <c r="AH559" s="32"/>
      <c r="AI559" s="10"/>
      <c r="AJ559" s="32"/>
      <c r="AK559" s="10"/>
      <c r="AL559" s="32"/>
      <c r="AM559" s="10"/>
      <c r="AN559" s="32"/>
      <c r="AO559" s="10"/>
      <c r="AP559" s="242"/>
      <c r="AQ559" s="10"/>
      <c r="AR559" s="32"/>
      <c r="AS559" s="10"/>
      <c r="AT559" s="242"/>
      <c r="AU559" s="10"/>
      <c r="AV559" s="242"/>
      <c r="AW559" s="7"/>
      <c r="AX559" s="247"/>
      <c r="AY559" s="10"/>
      <c r="AZ559" s="242"/>
      <c r="BA559" s="7"/>
      <c r="BB559" s="247"/>
      <c r="BC559" s="7"/>
      <c r="BD559" s="247"/>
      <c r="BE559" s="7"/>
      <c r="BF559" s="8"/>
      <c r="BG559" s="7"/>
      <c r="BH559" s="8"/>
      <c r="BJ559" s="41"/>
      <c r="BK559" s="41">
        <f t="shared" si="37"/>
        <v>0</v>
      </c>
      <c r="BL559">
        <f t="shared" si="36"/>
        <v>0</v>
      </c>
      <c r="BN559" s="39"/>
    </row>
    <row r="560" spans="1:66" x14ac:dyDescent="0.25">
      <c r="A560">
        <f t="shared" si="35"/>
        <v>507</v>
      </c>
      <c r="B560" s="6"/>
      <c r="C560" s="10"/>
      <c r="D560" s="32"/>
      <c r="E560" s="10"/>
      <c r="F560" s="32"/>
      <c r="G560" s="10"/>
      <c r="H560" s="32"/>
      <c r="I560" s="10"/>
      <c r="J560" s="32"/>
      <c r="K560" s="94"/>
      <c r="L560" s="32"/>
      <c r="M560" s="10"/>
      <c r="N560" s="32"/>
      <c r="O560" s="10"/>
      <c r="P560" s="32"/>
      <c r="Q560" s="10"/>
      <c r="R560" s="32"/>
      <c r="S560" s="10"/>
      <c r="T560" s="32"/>
      <c r="U560" s="10"/>
      <c r="V560" s="32"/>
      <c r="W560" s="10"/>
      <c r="X560" s="32"/>
      <c r="Y560" s="10"/>
      <c r="Z560" s="32"/>
      <c r="AA560" s="10"/>
      <c r="AB560" s="32"/>
      <c r="AC560" s="10"/>
      <c r="AD560" s="32"/>
      <c r="AE560" s="10"/>
      <c r="AF560" s="32"/>
      <c r="AG560" s="10"/>
      <c r="AH560" s="32"/>
      <c r="AI560" s="10"/>
      <c r="AJ560" s="32"/>
      <c r="AK560" s="10"/>
      <c r="AL560" s="32"/>
      <c r="AM560" s="10"/>
      <c r="AN560" s="32"/>
      <c r="AO560" s="10"/>
      <c r="AP560" s="242"/>
      <c r="AQ560" s="10"/>
      <c r="AR560" s="32"/>
      <c r="AS560" s="10"/>
      <c r="AT560" s="242"/>
      <c r="AU560" s="10"/>
      <c r="AV560" s="242"/>
      <c r="AW560" s="7"/>
      <c r="AX560" s="247"/>
      <c r="AY560" s="10"/>
      <c r="AZ560" s="242"/>
      <c r="BA560" s="7"/>
      <c r="BB560" s="247"/>
      <c r="BC560" s="7"/>
      <c r="BD560" s="247"/>
      <c r="BE560" s="7"/>
      <c r="BF560" s="8"/>
      <c r="BG560" s="7"/>
      <c r="BH560" s="8"/>
      <c r="BJ560" s="41"/>
      <c r="BK560" s="41">
        <f t="shared" si="37"/>
        <v>0</v>
      </c>
      <c r="BL560">
        <f t="shared" si="36"/>
        <v>0</v>
      </c>
      <c r="BN560" s="39"/>
    </row>
    <row r="561" spans="1:66" x14ac:dyDescent="0.25">
      <c r="A561">
        <f t="shared" si="35"/>
        <v>508</v>
      </c>
      <c r="B561" s="6"/>
      <c r="C561" s="10"/>
      <c r="D561" s="32"/>
      <c r="E561" s="10"/>
      <c r="F561" s="32"/>
      <c r="G561" s="10"/>
      <c r="H561" s="32"/>
      <c r="I561" s="10"/>
      <c r="J561" s="32"/>
      <c r="K561" s="94"/>
      <c r="L561" s="32"/>
      <c r="M561" s="10"/>
      <c r="N561" s="32"/>
      <c r="O561" s="10"/>
      <c r="P561" s="32"/>
      <c r="Q561" s="10"/>
      <c r="R561" s="32"/>
      <c r="S561" s="10"/>
      <c r="T561" s="32"/>
      <c r="U561" s="10"/>
      <c r="V561" s="32"/>
      <c r="W561" s="10"/>
      <c r="X561" s="32"/>
      <c r="Y561" s="10"/>
      <c r="Z561" s="32"/>
      <c r="AA561" s="10"/>
      <c r="AB561" s="32"/>
      <c r="AC561" s="10"/>
      <c r="AD561" s="32"/>
      <c r="AE561" s="10"/>
      <c r="AF561" s="32"/>
      <c r="AG561" s="10"/>
      <c r="AH561" s="32"/>
      <c r="AI561" s="10"/>
      <c r="AJ561" s="32"/>
      <c r="AK561" s="10"/>
      <c r="AL561" s="32"/>
      <c r="AM561" s="10"/>
      <c r="AN561" s="32"/>
      <c r="AO561" s="10"/>
      <c r="AP561" s="242"/>
      <c r="AQ561" s="10"/>
      <c r="AR561" s="32"/>
      <c r="AS561" s="10"/>
      <c r="AT561" s="242"/>
      <c r="AU561" s="10"/>
      <c r="AV561" s="242"/>
      <c r="AW561" s="7"/>
      <c r="AX561" s="247"/>
      <c r="AY561" s="10"/>
      <c r="AZ561" s="242"/>
      <c r="BA561" s="7"/>
      <c r="BB561" s="247"/>
      <c r="BC561" s="7"/>
      <c r="BD561" s="247"/>
      <c r="BE561" s="7"/>
      <c r="BF561" s="8"/>
      <c r="BG561" s="7"/>
      <c r="BH561" s="8"/>
      <c r="BJ561" s="41"/>
      <c r="BK561" s="41">
        <f t="shared" si="37"/>
        <v>0</v>
      </c>
      <c r="BL561">
        <f t="shared" si="36"/>
        <v>0</v>
      </c>
      <c r="BN561" s="39"/>
    </row>
    <row r="562" spans="1:66" x14ac:dyDescent="0.25">
      <c r="A562">
        <f t="shared" si="35"/>
        <v>509</v>
      </c>
      <c r="B562" s="6"/>
      <c r="C562" s="10"/>
      <c r="D562" s="32"/>
      <c r="E562" s="10"/>
      <c r="F562" s="32"/>
      <c r="G562" s="10"/>
      <c r="H562" s="32"/>
      <c r="I562" s="10"/>
      <c r="J562" s="32"/>
      <c r="K562" s="94"/>
      <c r="L562" s="32"/>
      <c r="M562" s="10"/>
      <c r="N562" s="32"/>
      <c r="O562" s="10"/>
      <c r="P562" s="32"/>
      <c r="Q562" s="10"/>
      <c r="R562" s="32"/>
      <c r="S562" s="10"/>
      <c r="T562" s="32"/>
      <c r="U562" s="10"/>
      <c r="V562" s="32"/>
      <c r="W562" s="10"/>
      <c r="X562" s="32"/>
      <c r="Y562" s="10"/>
      <c r="Z562" s="32"/>
      <c r="AA562" s="10"/>
      <c r="AB562" s="32"/>
      <c r="AC562" s="10"/>
      <c r="AD562" s="32"/>
      <c r="AE562" s="10"/>
      <c r="AF562" s="32"/>
      <c r="AG562" s="10"/>
      <c r="AH562" s="32"/>
      <c r="AI562" s="10"/>
      <c r="AJ562" s="32"/>
      <c r="AK562" s="10"/>
      <c r="AL562" s="32"/>
      <c r="AM562" s="10"/>
      <c r="AN562" s="32"/>
      <c r="AO562" s="10"/>
      <c r="AP562" s="242"/>
      <c r="AQ562" s="10"/>
      <c r="AR562" s="32"/>
      <c r="AS562" s="10"/>
      <c r="AT562" s="242"/>
      <c r="AU562" s="10"/>
      <c r="AV562" s="242"/>
      <c r="AW562" s="7"/>
      <c r="AX562" s="247"/>
      <c r="AY562" s="10"/>
      <c r="AZ562" s="242"/>
      <c r="BA562" s="7"/>
      <c r="BB562" s="247"/>
      <c r="BC562" s="7"/>
      <c r="BD562" s="247"/>
      <c r="BE562" s="7"/>
      <c r="BF562" s="8"/>
      <c r="BG562" s="7"/>
      <c r="BH562" s="8"/>
      <c r="BJ562" s="41"/>
      <c r="BK562" s="41">
        <f t="shared" si="37"/>
        <v>0</v>
      </c>
      <c r="BL562">
        <f t="shared" si="36"/>
        <v>0</v>
      </c>
      <c r="BN562" s="39"/>
    </row>
    <row r="563" spans="1:66" x14ac:dyDescent="0.25">
      <c r="A563">
        <f t="shared" si="35"/>
        <v>510</v>
      </c>
      <c r="B563" s="6"/>
      <c r="C563" s="10"/>
      <c r="D563" s="32"/>
      <c r="E563" s="10"/>
      <c r="F563" s="32"/>
      <c r="G563" s="10"/>
      <c r="H563" s="32"/>
      <c r="I563" s="10"/>
      <c r="J563" s="32"/>
      <c r="K563" s="94"/>
      <c r="L563" s="32"/>
      <c r="M563" s="10"/>
      <c r="N563" s="32"/>
      <c r="O563" s="10"/>
      <c r="P563" s="32"/>
      <c r="Q563" s="10"/>
      <c r="R563" s="32"/>
      <c r="S563" s="10"/>
      <c r="T563" s="32"/>
      <c r="U563" s="10"/>
      <c r="V563" s="32"/>
      <c r="W563" s="10"/>
      <c r="X563" s="32"/>
      <c r="Y563" s="10"/>
      <c r="Z563" s="32"/>
      <c r="AA563" s="10"/>
      <c r="AB563" s="32"/>
      <c r="AC563" s="10"/>
      <c r="AD563" s="32"/>
      <c r="AE563" s="10"/>
      <c r="AF563" s="32"/>
      <c r="AG563" s="10"/>
      <c r="AH563" s="32"/>
      <c r="AI563" s="10"/>
      <c r="AJ563" s="32"/>
      <c r="AK563" s="10"/>
      <c r="AL563" s="32"/>
      <c r="AM563" s="10"/>
      <c r="AN563" s="32"/>
      <c r="AO563" s="10"/>
      <c r="AP563" s="242"/>
      <c r="AQ563" s="10"/>
      <c r="AR563" s="32"/>
      <c r="AS563" s="10"/>
      <c r="AT563" s="242"/>
      <c r="AU563" s="10"/>
      <c r="AV563" s="242"/>
      <c r="AW563" s="7"/>
      <c r="AX563" s="247"/>
      <c r="AY563" s="10"/>
      <c r="AZ563" s="242"/>
      <c r="BA563" s="7"/>
      <c r="BB563" s="247"/>
      <c r="BC563" s="7"/>
      <c r="BD563" s="247"/>
      <c r="BE563" s="7"/>
      <c r="BF563" s="8"/>
      <c r="BG563" s="7"/>
      <c r="BH563" s="8"/>
      <c r="BJ563" s="41"/>
      <c r="BK563" s="41">
        <f t="shared" si="37"/>
        <v>0</v>
      </c>
      <c r="BL563">
        <f t="shared" si="36"/>
        <v>0</v>
      </c>
      <c r="BN563" s="39"/>
    </row>
    <row r="564" spans="1:66" x14ac:dyDescent="0.25">
      <c r="A564">
        <f t="shared" si="35"/>
        <v>511</v>
      </c>
      <c r="B564" s="6"/>
      <c r="C564" s="10"/>
      <c r="D564" s="32"/>
      <c r="E564" s="10"/>
      <c r="F564" s="32"/>
      <c r="G564" s="10"/>
      <c r="H564" s="32"/>
      <c r="I564" s="10"/>
      <c r="J564" s="32"/>
      <c r="K564" s="10"/>
      <c r="L564" s="32"/>
      <c r="M564" s="10"/>
      <c r="N564" s="32"/>
      <c r="O564" s="10"/>
      <c r="P564" s="32"/>
      <c r="Q564" s="10"/>
      <c r="R564" s="32"/>
      <c r="S564" s="10"/>
      <c r="T564" s="32"/>
      <c r="U564" s="10"/>
      <c r="V564" s="32"/>
      <c r="W564" s="10"/>
      <c r="X564" s="32"/>
      <c r="Y564" s="10"/>
      <c r="Z564" s="32"/>
      <c r="AA564" s="10"/>
      <c r="AB564" s="32"/>
      <c r="AC564" s="10"/>
      <c r="AD564" s="32"/>
      <c r="AE564" s="10"/>
      <c r="AF564" s="32"/>
      <c r="AG564" s="10"/>
      <c r="AH564" s="32"/>
      <c r="AI564" s="10"/>
      <c r="AJ564" s="32"/>
      <c r="AK564" s="10"/>
      <c r="AL564" s="32"/>
      <c r="AM564" s="10"/>
      <c r="AN564" s="32"/>
      <c r="AO564" s="10"/>
      <c r="AP564" s="242"/>
      <c r="AQ564" s="10"/>
      <c r="AR564" s="32"/>
      <c r="AS564" s="10"/>
      <c r="AT564" s="242"/>
      <c r="AU564" s="10"/>
      <c r="AV564" s="242"/>
      <c r="AW564" s="7"/>
      <c r="AX564" s="247"/>
      <c r="AY564" s="10"/>
      <c r="AZ564" s="242"/>
      <c r="BA564" s="7"/>
      <c r="BB564" s="247"/>
      <c r="BC564" s="7"/>
      <c r="BD564" s="247"/>
      <c r="BE564" s="7"/>
      <c r="BF564" s="8"/>
      <c r="BG564" s="7"/>
      <c r="BH564" s="8"/>
      <c r="BJ564" s="41"/>
      <c r="BK564" s="41">
        <f t="shared" si="37"/>
        <v>0</v>
      </c>
      <c r="BL564">
        <f t="shared" si="36"/>
        <v>0</v>
      </c>
    </row>
    <row r="565" spans="1:66" x14ac:dyDescent="0.25">
      <c r="A565">
        <f t="shared" si="35"/>
        <v>512</v>
      </c>
      <c r="B565" s="6"/>
      <c r="C565" s="10"/>
      <c r="D565" s="32"/>
      <c r="E565" s="10"/>
      <c r="F565" s="32"/>
      <c r="G565" s="10"/>
      <c r="H565" s="32"/>
      <c r="I565" s="10"/>
      <c r="J565" s="32"/>
      <c r="K565" s="10"/>
      <c r="L565" s="32"/>
      <c r="M565" s="10"/>
      <c r="N565" s="32"/>
      <c r="O565" s="10"/>
      <c r="P565" s="32"/>
      <c r="Q565" s="10"/>
      <c r="R565" s="32"/>
      <c r="S565" s="10"/>
      <c r="T565" s="32"/>
      <c r="U565" s="10"/>
      <c r="V565" s="32"/>
      <c r="W565" s="10"/>
      <c r="X565" s="32"/>
      <c r="Y565" s="10"/>
      <c r="Z565" s="32"/>
      <c r="AA565" s="10"/>
      <c r="AB565" s="32"/>
      <c r="AC565" s="10"/>
      <c r="AD565" s="32"/>
      <c r="AE565" s="10"/>
      <c r="AF565" s="32"/>
      <c r="AG565" s="10"/>
      <c r="AH565" s="32"/>
      <c r="AI565" s="10"/>
      <c r="AJ565" s="32"/>
      <c r="AK565" s="10"/>
      <c r="AL565" s="32"/>
      <c r="AM565" s="10"/>
      <c r="AN565" s="32"/>
      <c r="AO565" s="10"/>
      <c r="AP565" s="242"/>
      <c r="AQ565" s="10"/>
      <c r="AR565" s="32"/>
      <c r="AS565" s="10"/>
      <c r="AT565" s="242"/>
      <c r="AU565" s="10"/>
      <c r="AV565" s="242"/>
      <c r="AW565" s="7"/>
      <c r="AX565" s="247"/>
      <c r="AY565" s="10"/>
      <c r="AZ565" s="242"/>
      <c r="BA565" s="7"/>
      <c r="BB565" s="247"/>
      <c r="BC565" s="7"/>
      <c r="BD565" s="247"/>
      <c r="BE565" s="7"/>
      <c r="BF565" s="8"/>
      <c r="BG565" s="7"/>
      <c r="BH565" s="8"/>
      <c r="BJ565" s="41"/>
      <c r="BK565" s="41">
        <f t="shared" si="37"/>
        <v>0</v>
      </c>
      <c r="BL565">
        <f t="shared" si="36"/>
        <v>0</v>
      </c>
    </row>
    <row r="566" spans="1:66" x14ac:dyDescent="0.25">
      <c r="A566">
        <f t="shared" si="35"/>
        <v>513</v>
      </c>
      <c r="B566" s="6"/>
      <c r="C566" s="10"/>
      <c r="D566" s="32"/>
      <c r="E566" s="10"/>
      <c r="F566" s="32"/>
      <c r="G566" s="10"/>
      <c r="H566" s="32"/>
      <c r="I566" s="10"/>
      <c r="J566" s="32"/>
      <c r="K566" s="10"/>
      <c r="L566" s="32"/>
      <c r="M566" s="10"/>
      <c r="N566" s="32"/>
      <c r="O566" s="10"/>
      <c r="P566" s="32"/>
      <c r="Q566" s="10"/>
      <c r="R566" s="32"/>
      <c r="S566" s="10"/>
      <c r="T566" s="32"/>
      <c r="U566" s="10"/>
      <c r="V566" s="32"/>
      <c r="W566" s="10"/>
      <c r="X566" s="32"/>
      <c r="Y566" s="10"/>
      <c r="Z566" s="32"/>
      <c r="AA566" s="10"/>
      <c r="AB566" s="32"/>
      <c r="AC566" s="10"/>
      <c r="AD566" s="32"/>
      <c r="AE566" s="10"/>
      <c r="AF566" s="32"/>
      <c r="AG566" s="10"/>
      <c r="AH566" s="32"/>
      <c r="AI566" s="10"/>
      <c r="AJ566" s="32"/>
      <c r="AK566" s="10"/>
      <c r="AL566" s="32"/>
      <c r="AM566" s="10"/>
      <c r="AN566" s="32"/>
      <c r="AO566" s="10"/>
      <c r="AP566" s="242"/>
      <c r="AQ566" s="10"/>
      <c r="AR566" s="32"/>
      <c r="AS566" s="10"/>
      <c r="AT566" s="242"/>
      <c r="AU566" s="10"/>
      <c r="AV566" s="242"/>
      <c r="AW566" s="7"/>
      <c r="AX566" s="247"/>
      <c r="AY566" s="10"/>
      <c r="AZ566" s="242"/>
      <c r="BA566" s="7"/>
      <c r="BB566" s="247"/>
      <c r="BC566" s="7"/>
      <c r="BD566" s="247"/>
      <c r="BE566" s="7"/>
      <c r="BF566" s="8"/>
      <c r="BG566" s="7"/>
      <c r="BH566" s="8"/>
      <c r="BJ566" s="41"/>
      <c r="BK566" s="41">
        <f t="shared" si="37"/>
        <v>0</v>
      </c>
      <c r="BL566">
        <f t="shared" si="36"/>
        <v>0</v>
      </c>
    </row>
    <row r="567" spans="1:66" x14ac:dyDescent="0.25">
      <c r="A567">
        <f t="shared" si="35"/>
        <v>514</v>
      </c>
      <c r="B567" s="6"/>
      <c r="C567" s="10"/>
      <c r="D567" s="32"/>
      <c r="E567" s="10"/>
      <c r="F567" s="32"/>
      <c r="G567" s="10"/>
      <c r="H567" s="32"/>
      <c r="I567" s="10"/>
      <c r="J567" s="32"/>
      <c r="K567" s="94"/>
      <c r="L567" s="32"/>
      <c r="M567" s="10"/>
      <c r="N567" s="32"/>
      <c r="O567" s="10"/>
      <c r="P567" s="32"/>
      <c r="Q567" s="10"/>
      <c r="R567" s="32"/>
      <c r="S567" s="10"/>
      <c r="T567" s="32"/>
      <c r="U567" s="10"/>
      <c r="V567" s="32"/>
      <c r="W567" s="10"/>
      <c r="X567" s="32"/>
      <c r="Y567" s="10"/>
      <c r="Z567" s="32"/>
      <c r="AA567" s="10"/>
      <c r="AB567" s="32"/>
      <c r="AC567" s="10"/>
      <c r="AD567" s="32"/>
      <c r="AE567" s="10"/>
      <c r="AF567" s="32"/>
      <c r="AG567" s="10"/>
      <c r="AH567" s="32"/>
      <c r="AI567" s="10"/>
      <c r="AJ567" s="32"/>
      <c r="AK567" s="10"/>
      <c r="AL567" s="32"/>
      <c r="AM567" s="10"/>
      <c r="AN567" s="32"/>
      <c r="AO567" s="10"/>
      <c r="AP567" s="242"/>
      <c r="AQ567" s="10"/>
      <c r="AR567" s="32"/>
      <c r="AS567" s="10"/>
      <c r="AT567" s="242"/>
      <c r="AU567" s="10"/>
      <c r="AV567" s="242"/>
      <c r="AW567" s="7"/>
      <c r="AX567" s="247"/>
      <c r="AY567" s="10"/>
      <c r="AZ567" s="242"/>
      <c r="BA567" s="7"/>
      <c r="BB567" s="247"/>
      <c r="BC567" s="7"/>
      <c r="BD567" s="247"/>
      <c r="BE567" s="7"/>
      <c r="BF567" s="8"/>
      <c r="BG567" s="7"/>
      <c r="BH567" s="8"/>
      <c r="BJ567" s="41"/>
      <c r="BK567" s="41">
        <f t="shared" si="37"/>
        <v>0</v>
      </c>
      <c r="BL567">
        <f t="shared" si="36"/>
        <v>0</v>
      </c>
      <c r="BN567" s="39"/>
    </row>
    <row r="568" spans="1:66" x14ac:dyDescent="0.25">
      <c r="A568">
        <f t="shared" ref="A568:A607" si="38">+A567+1</f>
        <v>515</v>
      </c>
      <c r="B568" s="6"/>
      <c r="C568" s="10"/>
      <c r="D568" s="32"/>
      <c r="E568" s="10"/>
      <c r="F568" s="32"/>
      <c r="G568" s="10"/>
      <c r="H568" s="32"/>
      <c r="I568" s="10"/>
      <c r="J568" s="32"/>
      <c r="K568" s="10"/>
      <c r="L568" s="32"/>
      <c r="M568" s="10"/>
      <c r="N568" s="32"/>
      <c r="O568" s="10"/>
      <c r="P568" s="32"/>
      <c r="Q568" s="10"/>
      <c r="R568" s="32"/>
      <c r="S568" s="10"/>
      <c r="T568" s="32"/>
      <c r="U568" s="10"/>
      <c r="V568" s="32"/>
      <c r="W568" s="10"/>
      <c r="X568" s="32"/>
      <c r="Y568" s="10"/>
      <c r="Z568" s="32"/>
      <c r="AA568" s="10"/>
      <c r="AB568" s="32"/>
      <c r="AC568" s="10"/>
      <c r="AD568" s="32"/>
      <c r="AE568" s="10"/>
      <c r="AF568" s="32"/>
      <c r="AG568" s="10"/>
      <c r="AH568" s="32"/>
      <c r="AI568" s="10"/>
      <c r="AJ568" s="32"/>
      <c r="AK568" s="10"/>
      <c r="AL568" s="32"/>
      <c r="AM568" s="10"/>
      <c r="AN568" s="32"/>
      <c r="AO568" s="10"/>
      <c r="AP568" s="242"/>
      <c r="AQ568" s="10"/>
      <c r="AR568" s="32"/>
      <c r="AS568" s="10"/>
      <c r="AT568" s="242"/>
      <c r="AU568" s="10"/>
      <c r="AV568" s="242"/>
      <c r="AW568" s="7"/>
      <c r="AX568" s="247"/>
      <c r="AY568" s="10"/>
      <c r="AZ568" s="242"/>
      <c r="BA568" s="7"/>
      <c r="BB568" s="247"/>
      <c r="BC568" s="7"/>
      <c r="BD568" s="247"/>
      <c r="BE568" s="7"/>
      <c r="BF568" s="8"/>
      <c r="BG568" s="7"/>
      <c r="BH568" s="8"/>
      <c r="BJ568" s="41"/>
      <c r="BK568" s="41">
        <f t="shared" si="37"/>
        <v>0</v>
      </c>
      <c r="BL568">
        <f t="shared" si="36"/>
        <v>0</v>
      </c>
    </row>
    <row r="569" spans="1:66" x14ac:dyDescent="0.25">
      <c r="A569">
        <f t="shared" si="38"/>
        <v>516</v>
      </c>
      <c r="B569" s="6"/>
      <c r="C569" s="10"/>
      <c r="D569" s="32"/>
      <c r="E569" s="10"/>
      <c r="F569" s="32"/>
      <c r="G569" s="10"/>
      <c r="H569" s="32"/>
      <c r="I569" s="10"/>
      <c r="J569" s="32"/>
      <c r="K569" s="10"/>
      <c r="L569" s="32"/>
      <c r="M569" s="10"/>
      <c r="N569" s="32"/>
      <c r="O569" s="10"/>
      <c r="P569" s="32"/>
      <c r="Q569" s="10"/>
      <c r="R569" s="32"/>
      <c r="S569" s="10"/>
      <c r="T569" s="32"/>
      <c r="U569" s="10"/>
      <c r="V569" s="32"/>
      <c r="W569" s="10"/>
      <c r="X569" s="32"/>
      <c r="Y569" s="10"/>
      <c r="Z569" s="32"/>
      <c r="AA569" s="10"/>
      <c r="AB569" s="32"/>
      <c r="AC569" s="10"/>
      <c r="AD569" s="32"/>
      <c r="AE569" s="10"/>
      <c r="AF569" s="32"/>
      <c r="AG569" s="10"/>
      <c r="AH569" s="32"/>
      <c r="AI569" s="10"/>
      <c r="AJ569" s="32"/>
      <c r="AK569" s="10"/>
      <c r="AL569" s="32"/>
      <c r="AM569" s="10"/>
      <c r="AN569" s="32"/>
      <c r="AO569" s="10"/>
      <c r="AP569" s="242"/>
      <c r="AQ569" s="10"/>
      <c r="AR569" s="32"/>
      <c r="AS569" s="10"/>
      <c r="AT569" s="242"/>
      <c r="AU569" s="10"/>
      <c r="AV569" s="242"/>
      <c r="AW569" s="7"/>
      <c r="AX569" s="247"/>
      <c r="AY569" s="10"/>
      <c r="AZ569" s="242"/>
      <c r="BA569" s="7"/>
      <c r="BB569" s="247"/>
      <c r="BC569" s="7"/>
      <c r="BD569" s="247"/>
      <c r="BE569" s="7"/>
      <c r="BF569" s="8"/>
      <c r="BG569" s="7"/>
      <c r="BH569" s="8"/>
      <c r="BJ569" s="41"/>
      <c r="BK569" s="41">
        <f t="shared" si="37"/>
        <v>0</v>
      </c>
      <c r="BL569">
        <f t="shared" si="36"/>
        <v>0</v>
      </c>
    </row>
    <row r="570" spans="1:66" x14ac:dyDescent="0.25">
      <c r="A570">
        <f t="shared" si="38"/>
        <v>517</v>
      </c>
      <c r="B570" s="6"/>
      <c r="C570" s="10"/>
      <c r="D570" s="32"/>
      <c r="E570" s="10"/>
      <c r="F570" s="32"/>
      <c r="G570" s="10"/>
      <c r="H570" s="32"/>
      <c r="I570" s="10"/>
      <c r="J570" s="32"/>
      <c r="K570" s="10"/>
      <c r="L570" s="32"/>
      <c r="M570" s="10"/>
      <c r="N570" s="32"/>
      <c r="O570" s="10"/>
      <c r="P570" s="32"/>
      <c r="Q570" s="10"/>
      <c r="R570" s="32"/>
      <c r="S570" s="10"/>
      <c r="T570" s="32"/>
      <c r="U570" s="10"/>
      <c r="V570" s="32"/>
      <c r="W570" s="10"/>
      <c r="X570" s="32"/>
      <c r="Y570" s="10"/>
      <c r="Z570" s="32"/>
      <c r="AA570" s="10"/>
      <c r="AB570" s="32"/>
      <c r="AC570" s="10"/>
      <c r="AD570" s="32"/>
      <c r="AE570" s="10"/>
      <c r="AF570" s="32"/>
      <c r="AG570" s="10"/>
      <c r="AH570" s="32"/>
      <c r="AI570" s="10"/>
      <c r="AJ570" s="32"/>
      <c r="AK570" s="10"/>
      <c r="AL570" s="32"/>
      <c r="AM570" s="10"/>
      <c r="AN570" s="32"/>
      <c r="AO570" s="10"/>
      <c r="AP570" s="242"/>
      <c r="AQ570" s="10"/>
      <c r="AR570" s="32"/>
      <c r="AS570" s="10"/>
      <c r="AT570" s="242"/>
      <c r="AU570" s="10"/>
      <c r="AV570" s="242"/>
      <c r="AW570" s="7"/>
      <c r="AX570" s="247"/>
      <c r="AY570" s="10"/>
      <c r="AZ570" s="242"/>
      <c r="BA570" s="7"/>
      <c r="BB570" s="247"/>
      <c r="BC570" s="7"/>
      <c r="BD570" s="247"/>
      <c r="BE570" s="7"/>
      <c r="BF570" s="8"/>
      <c r="BG570" s="7"/>
      <c r="BH570" s="8"/>
      <c r="BJ570" s="41"/>
      <c r="BK570" s="41">
        <f t="shared" si="37"/>
        <v>0</v>
      </c>
      <c r="BL570">
        <f t="shared" si="36"/>
        <v>0</v>
      </c>
    </row>
    <row r="571" spans="1:66" x14ac:dyDescent="0.25">
      <c r="A571">
        <f t="shared" si="38"/>
        <v>518</v>
      </c>
      <c r="B571" s="6"/>
      <c r="C571" s="10"/>
      <c r="D571" s="32"/>
      <c r="E571" s="10"/>
      <c r="F571" s="32"/>
      <c r="G571" s="10"/>
      <c r="H571" s="32"/>
      <c r="I571" s="10"/>
      <c r="J571" s="32"/>
      <c r="K571" s="10"/>
      <c r="L571" s="32"/>
      <c r="M571" s="10"/>
      <c r="N571" s="32"/>
      <c r="O571" s="10"/>
      <c r="P571" s="32"/>
      <c r="Q571" s="10"/>
      <c r="R571" s="32"/>
      <c r="S571" s="10"/>
      <c r="T571" s="32"/>
      <c r="U571" s="10"/>
      <c r="V571" s="32"/>
      <c r="W571" s="10"/>
      <c r="X571" s="32"/>
      <c r="Y571" s="10"/>
      <c r="Z571" s="32"/>
      <c r="AA571" s="10"/>
      <c r="AB571" s="32"/>
      <c r="AC571" s="10"/>
      <c r="AD571" s="32"/>
      <c r="AE571" s="10"/>
      <c r="AF571" s="32"/>
      <c r="AG571" s="10"/>
      <c r="AH571" s="32"/>
      <c r="AI571" s="10"/>
      <c r="AJ571" s="32"/>
      <c r="AK571" s="10"/>
      <c r="AL571" s="32"/>
      <c r="AM571" s="10"/>
      <c r="AN571" s="32"/>
      <c r="AO571" s="10"/>
      <c r="AP571" s="242"/>
      <c r="AQ571" s="10"/>
      <c r="AR571" s="32"/>
      <c r="AS571" s="10"/>
      <c r="AT571" s="242"/>
      <c r="AU571" s="10"/>
      <c r="AV571" s="242"/>
      <c r="AW571" s="7"/>
      <c r="AX571" s="247"/>
      <c r="AY571" s="10"/>
      <c r="AZ571" s="242"/>
      <c r="BA571" s="7"/>
      <c r="BB571" s="247"/>
      <c r="BC571" s="7"/>
      <c r="BD571" s="247"/>
      <c r="BE571" s="7"/>
      <c r="BF571" s="8"/>
      <c r="BG571" s="7"/>
      <c r="BH571" s="8"/>
      <c r="BJ571" s="41"/>
      <c r="BK571" s="41">
        <f t="shared" si="37"/>
        <v>0</v>
      </c>
      <c r="BL571">
        <f t="shared" si="36"/>
        <v>0</v>
      </c>
    </row>
    <row r="572" spans="1:66" x14ac:dyDescent="0.25">
      <c r="A572">
        <f t="shared" si="38"/>
        <v>519</v>
      </c>
      <c r="B572" s="6"/>
      <c r="C572" s="10"/>
      <c r="D572" s="32"/>
      <c r="E572" s="10"/>
      <c r="F572" s="32"/>
      <c r="G572" s="10"/>
      <c r="H572" s="32"/>
      <c r="I572" s="10"/>
      <c r="J572" s="32"/>
      <c r="K572" s="94"/>
      <c r="L572" s="32"/>
      <c r="M572" s="10"/>
      <c r="N572" s="32"/>
      <c r="O572" s="10"/>
      <c r="P572" s="32"/>
      <c r="Q572" s="10"/>
      <c r="R572" s="32"/>
      <c r="S572" s="10"/>
      <c r="T572" s="32"/>
      <c r="U572" s="10"/>
      <c r="V572" s="32"/>
      <c r="W572" s="10"/>
      <c r="X572" s="32"/>
      <c r="Y572" s="10"/>
      <c r="Z572" s="32"/>
      <c r="AA572" s="10"/>
      <c r="AB572" s="32"/>
      <c r="AC572" s="10"/>
      <c r="AD572" s="32"/>
      <c r="AE572" s="10"/>
      <c r="AF572" s="32"/>
      <c r="AG572" s="10"/>
      <c r="AH572" s="32"/>
      <c r="AI572" s="10"/>
      <c r="AJ572" s="32"/>
      <c r="AK572" s="10"/>
      <c r="AL572" s="32"/>
      <c r="AM572" s="10"/>
      <c r="AN572" s="32"/>
      <c r="AO572" s="10"/>
      <c r="AP572" s="242"/>
      <c r="AQ572" s="10"/>
      <c r="AR572" s="32"/>
      <c r="AS572" s="10"/>
      <c r="AT572" s="242"/>
      <c r="AU572" s="10"/>
      <c r="AV572" s="242"/>
      <c r="AW572" s="7"/>
      <c r="AX572" s="247"/>
      <c r="AY572" s="10"/>
      <c r="AZ572" s="242"/>
      <c r="BA572" s="7"/>
      <c r="BB572" s="247"/>
      <c r="BC572" s="7"/>
      <c r="BD572" s="247"/>
      <c r="BE572" s="7"/>
      <c r="BF572" s="8"/>
      <c r="BG572" s="7"/>
      <c r="BH572" s="8"/>
      <c r="BJ572" s="41"/>
      <c r="BK572" s="41">
        <f t="shared" si="37"/>
        <v>0</v>
      </c>
      <c r="BL572">
        <f t="shared" si="36"/>
        <v>0</v>
      </c>
      <c r="BN572" s="39"/>
    </row>
    <row r="573" spans="1:66" x14ac:dyDescent="0.25">
      <c r="A573">
        <f t="shared" si="38"/>
        <v>520</v>
      </c>
      <c r="B573" s="6"/>
      <c r="C573" s="10"/>
      <c r="D573" s="32"/>
      <c r="E573" s="10"/>
      <c r="F573" s="32"/>
      <c r="G573" s="10"/>
      <c r="H573" s="32"/>
      <c r="I573" s="10"/>
      <c r="J573" s="32"/>
      <c r="K573" s="94"/>
      <c r="L573" s="32"/>
      <c r="M573" s="10"/>
      <c r="N573" s="32"/>
      <c r="O573" s="10"/>
      <c r="P573" s="32"/>
      <c r="Q573" s="10"/>
      <c r="R573" s="32"/>
      <c r="S573" s="10"/>
      <c r="T573" s="32"/>
      <c r="U573" s="10"/>
      <c r="V573" s="32"/>
      <c r="W573" s="10"/>
      <c r="X573" s="32"/>
      <c r="Y573" s="10"/>
      <c r="Z573" s="32"/>
      <c r="AA573" s="10"/>
      <c r="AB573" s="32"/>
      <c r="AC573" s="10"/>
      <c r="AD573" s="32"/>
      <c r="AE573" s="10"/>
      <c r="AF573" s="32"/>
      <c r="AG573" s="10"/>
      <c r="AH573" s="32"/>
      <c r="AI573" s="10"/>
      <c r="AJ573" s="32"/>
      <c r="AK573" s="10"/>
      <c r="AL573" s="32"/>
      <c r="AM573" s="10"/>
      <c r="AN573" s="32"/>
      <c r="AO573" s="10"/>
      <c r="AP573" s="242"/>
      <c r="AQ573" s="10"/>
      <c r="AR573" s="32"/>
      <c r="AS573" s="10"/>
      <c r="AT573" s="242"/>
      <c r="AU573" s="10"/>
      <c r="AV573" s="242"/>
      <c r="AW573" s="7"/>
      <c r="AX573" s="247"/>
      <c r="AY573" s="10"/>
      <c r="AZ573" s="242"/>
      <c r="BA573" s="7"/>
      <c r="BB573" s="247"/>
      <c r="BC573" s="7"/>
      <c r="BD573" s="247"/>
      <c r="BE573" s="7"/>
      <c r="BF573" s="8"/>
      <c r="BG573" s="7"/>
      <c r="BH573" s="8"/>
      <c r="BJ573" s="41"/>
      <c r="BK573" s="41">
        <f t="shared" si="37"/>
        <v>0</v>
      </c>
      <c r="BL573">
        <f t="shared" si="36"/>
        <v>0</v>
      </c>
      <c r="BN573" s="39"/>
    </row>
    <row r="574" spans="1:66" x14ac:dyDescent="0.25">
      <c r="A574">
        <f t="shared" si="38"/>
        <v>521</v>
      </c>
      <c r="B574" s="6"/>
      <c r="C574" s="10"/>
      <c r="D574" s="32"/>
      <c r="E574" s="10"/>
      <c r="F574" s="32"/>
      <c r="G574" s="10"/>
      <c r="H574" s="32"/>
      <c r="I574" s="10"/>
      <c r="J574" s="32"/>
      <c r="K574" s="94"/>
      <c r="L574" s="32"/>
      <c r="M574" s="10"/>
      <c r="N574" s="32"/>
      <c r="O574" s="10"/>
      <c r="P574" s="32"/>
      <c r="Q574" s="10"/>
      <c r="R574" s="32"/>
      <c r="S574" s="10"/>
      <c r="T574" s="32"/>
      <c r="U574" s="10"/>
      <c r="V574" s="32"/>
      <c r="W574" s="10"/>
      <c r="X574" s="32"/>
      <c r="Y574" s="10"/>
      <c r="Z574" s="32"/>
      <c r="AA574" s="10"/>
      <c r="AB574" s="32"/>
      <c r="AC574" s="10"/>
      <c r="AD574" s="32"/>
      <c r="AE574" s="10"/>
      <c r="AF574" s="32"/>
      <c r="AG574" s="10"/>
      <c r="AH574" s="32"/>
      <c r="AI574" s="10"/>
      <c r="AJ574" s="32"/>
      <c r="AK574" s="10"/>
      <c r="AL574" s="32"/>
      <c r="AM574" s="10"/>
      <c r="AN574" s="32"/>
      <c r="AO574" s="10"/>
      <c r="AP574" s="242"/>
      <c r="AQ574" s="10"/>
      <c r="AR574" s="32"/>
      <c r="AS574" s="10"/>
      <c r="AT574" s="242"/>
      <c r="AU574" s="10"/>
      <c r="AV574" s="242"/>
      <c r="AW574" s="7"/>
      <c r="AX574" s="247"/>
      <c r="AY574" s="10"/>
      <c r="AZ574" s="242"/>
      <c r="BA574" s="7"/>
      <c r="BB574" s="247"/>
      <c r="BC574" s="7"/>
      <c r="BD574" s="247"/>
      <c r="BE574" s="7"/>
      <c r="BF574" s="8"/>
      <c r="BG574" s="7"/>
      <c r="BH574" s="8"/>
      <c r="BJ574" s="41"/>
      <c r="BK574" s="41">
        <f t="shared" si="37"/>
        <v>0</v>
      </c>
      <c r="BL574">
        <f t="shared" si="36"/>
        <v>0</v>
      </c>
    </row>
    <row r="575" spans="1:66" x14ac:dyDescent="0.25">
      <c r="A575">
        <f t="shared" si="38"/>
        <v>522</v>
      </c>
      <c r="B575" s="6"/>
      <c r="C575" s="10"/>
      <c r="D575" s="32"/>
      <c r="E575" s="10"/>
      <c r="F575" s="32"/>
      <c r="G575" s="10"/>
      <c r="H575" s="32"/>
      <c r="I575" s="10"/>
      <c r="J575" s="32"/>
      <c r="K575" s="10"/>
      <c r="L575" s="32"/>
      <c r="M575" s="10"/>
      <c r="N575" s="32"/>
      <c r="O575" s="10"/>
      <c r="P575" s="32"/>
      <c r="Q575" s="10"/>
      <c r="R575" s="32"/>
      <c r="S575" s="10"/>
      <c r="T575" s="32"/>
      <c r="U575" s="10"/>
      <c r="V575" s="32"/>
      <c r="W575" s="10"/>
      <c r="X575" s="32"/>
      <c r="Y575" s="10"/>
      <c r="Z575" s="32"/>
      <c r="AA575" s="10"/>
      <c r="AB575" s="32"/>
      <c r="AC575" s="10"/>
      <c r="AD575" s="32"/>
      <c r="AE575" s="10"/>
      <c r="AF575" s="32"/>
      <c r="AG575" s="10"/>
      <c r="AH575" s="32"/>
      <c r="AI575" s="10"/>
      <c r="AJ575" s="32"/>
      <c r="AK575" s="10"/>
      <c r="AL575" s="32"/>
      <c r="AM575" s="10"/>
      <c r="AN575" s="32"/>
      <c r="AO575" s="10"/>
      <c r="AP575" s="242"/>
      <c r="AQ575" s="10"/>
      <c r="AR575" s="32"/>
      <c r="AS575" s="10"/>
      <c r="AT575" s="242"/>
      <c r="AU575" s="10"/>
      <c r="AV575" s="242"/>
      <c r="AW575" s="7"/>
      <c r="AX575" s="247"/>
      <c r="AY575" s="10"/>
      <c r="AZ575" s="242"/>
      <c r="BA575" s="7"/>
      <c r="BB575" s="247"/>
      <c r="BC575" s="7"/>
      <c r="BD575" s="247"/>
      <c r="BE575" s="7"/>
      <c r="BF575" s="8"/>
      <c r="BG575" s="7"/>
      <c r="BH575" s="8"/>
      <c r="BJ575" s="41"/>
      <c r="BK575" s="41">
        <f t="shared" si="37"/>
        <v>0</v>
      </c>
      <c r="BL575">
        <f t="shared" si="36"/>
        <v>0</v>
      </c>
    </row>
    <row r="576" spans="1:66" x14ac:dyDescent="0.25">
      <c r="A576">
        <f t="shared" si="38"/>
        <v>523</v>
      </c>
      <c r="B576" s="6"/>
      <c r="C576" s="10"/>
      <c r="D576" s="32"/>
      <c r="E576" s="10"/>
      <c r="F576" s="32"/>
      <c r="G576" s="10"/>
      <c r="H576" s="32"/>
      <c r="I576" s="10"/>
      <c r="J576" s="32"/>
      <c r="K576" s="94"/>
      <c r="L576" s="32"/>
      <c r="M576" s="10"/>
      <c r="N576" s="32"/>
      <c r="O576" s="10"/>
      <c r="P576" s="32"/>
      <c r="Q576" s="10"/>
      <c r="R576" s="32"/>
      <c r="S576" s="10"/>
      <c r="T576" s="32"/>
      <c r="U576" s="10"/>
      <c r="V576" s="32"/>
      <c r="W576" s="10"/>
      <c r="X576" s="32"/>
      <c r="Y576" s="10"/>
      <c r="Z576" s="32"/>
      <c r="AA576" s="10"/>
      <c r="AB576" s="32"/>
      <c r="AC576" s="10"/>
      <c r="AD576" s="32"/>
      <c r="AE576" s="10"/>
      <c r="AF576" s="32"/>
      <c r="AG576" s="10"/>
      <c r="AH576" s="32"/>
      <c r="AI576" s="10"/>
      <c r="AJ576" s="32"/>
      <c r="AK576" s="10"/>
      <c r="AL576" s="32"/>
      <c r="AM576" s="10"/>
      <c r="AN576" s="32"/>
      <c r="AO576" s="10"/>
      <c r="AP576" s="242"/>
      <c r="AQ576" s="10"/>
      <c r="AR576" s="32"/>
      <c r="AS576" s="10"/>
      <c r="AT576" s="242"/>
      <c r="AU576" s="10"/>
      <c r="AV576" s="242"/>
      <c r="AW576" s="7"/>
      <c r="AX576" s="247"/>
      <c r="AY576" s="10"/>
      <c r="AZ576" s="242"/>
      <c r="BA576" s="7"/>
      <c r="BB576" s="247"/>
      <c r="BC576" s="7"/>
      <c r="BD576" s="247"/>
      <c r="BE576" s="7"/>
      <c r="BF576" s="8"/>
      <c r="BG576" s="7"/>
      <c r="BH576" s="8"/>
      <c r="BJ576" s="41"/>
      <c r="BK576" s="41">
        <f t="shared" si="37"/>
        <v>0</v>
      </c>
      <c r="BL576">
        <f t="shared" si="36"/>
        <v>0</v>
      </c>
      <c r="BN576" s="39"/>
    </row>
    <row r="577" spans="1:66" x14ac:dyDescent="0.25">
      <c r="A577">
        <f t="shared" si="38"/>
        <v>524</v>
      </c>
      <c r="B577" s="6"/>
      <c r="C577" s="10"/>
      <c r="D577" s="32"/>
      <c r="E577" s="10"/>
      <c r="F577" s="32"/>
      <c r="G577" s="10"/>
      <c r="H577" s="32"/>
      <c r="I577" s="10"/>
      <c r="J577" s="32"/>
      <c r="K577" s="94"/>
      <c r="L577" s="32"/>
      <c r="M577" s="10"/>
      <c r="N577" s="32"/>
      <c r="O577" s="10"/>
      <c r="P577" s="32"/>
      <c r="Q577" s="10"/>
      <c r="R577" s="32"/>
      <c r="S577" s="10"/>
      <c r="T577" s="32"/>
      <c r="U577" s="10"/>
      <c r="V577" s="32"/>
      <c r="W577" s="10"/>
      <c r="X577" s="32"/>
      <c r="Y577" s="10"/>
      <c r="Z577" s="32"/>
      <c r="AA577" s="10"/>
      <c r="AB577" s="32"/>
      <c r="AC577" s="10"/>
      <c r="AD577" s="32"/>
      <c r="AE577" s="10"/>
      <c r="AF577" s="32"/>
      <c r="AG577" s="10"/>
      <c r="AH577" s="32"/>
      <c r="AI577" s="10"/>
      <c r="AJ577" s="32"/>
      <c r="AK577" s="10"/>
      <c r="AL577" s="32"/>
      <c r="AM577" s="10"/>
      <c r="AN577" s="32"/>
      <c r="AO577" s="10"/>
      <c r="AP577" s="242"/>
      <c r="AQ577" s="10"/>
      <c r="AR577" s="32"/>
      <c r="AS577" s="10"/>
      <c r="AT577" s="242"/>
      <c r="AU577" s="10"/>
      <c r="AV577" s="242"/>
      <c r="AW577" s="7"/>
      <c r="AX577" s="247"/>
      <c r="AY577" s="10"/>
      <c r="AZ577" s="242"/>
      <c r="BA577" s="7"/>
      <c r="BB577" s="247"/>
      <c r="BC577" s="7"/>
      <c r="BD577" s="247"/>
      <c r="BE577" s="7"/>
      <c r="BF577" s="8"/>
      <c r="BG577" s="7"/>
      <c r="BH577" s="8"/>
      <c r="BJ577" s="41"/>
      <c r="BK577" s="41">
        <f t="shared" si="37"/>
        <v>0</v>
      </c>
      <c r="BL577">
        <f t="shared" si="36"/>
        <v>0</v>
      </c>
      <c r="BN577" s="39"/>
    </row>
    <row r="578" spans="1:66" x14ac:dyDescent="0.25">
      <c r="A578">
        <f t="shared" si="38"/>
        <v>525</v>
      </c>
      <c r="B578" s="6"/>
      <c r="C578" s="10"/>
      <c r="D578" s="32"/>
      <c r="E578" s="10"/>
      <c r="F578" s="32"/>
      <c r="G578" s="10"/>
      <c r="H578" s="32"/>
      <c r="I578" s="10"/>
      <c r="J578" s="32"/>
      <c r="K578" s="94"/>
      <c r="L578" s="32"/>
      <c r="M578" s="10"/>
      <c r="N578" s="32"/>
      <c r="O578" s="10"/>
      <c r="P578" s="32"/>
      <c r="Q578" s="10"/>
      <c r="R578" s="32"/>
      <c r="S578" s="10"/>
      <c r="T578" s="32"/>
      <c r="U578" s="10"/>
      <c r="V578" s="32"/>
      <c r="W578" s="10"/>
      <c r="X578" s="32"/>
      <c r="Y578" s="10"/>
      <c r="Z578" s="32"/>
      <c r="AA578" s="10"/>
      <c r="AB578" s="32"/>
      <c r="AC578" s="10"/>
      <c r="AD578" s="32"/>
      <c r="AE578" s="10"/>
      <c r="AF578" s="32"/>
      <c r="AG578" s="10"/>
      <c r="AH578" s="32"/>
      <c r="AI578" s="10"/>
      <c r="AJ578" s="32"/>
      <c r="AK578" s="10"/>
      <c r="AL578" s="32"/>
      <c r="AM578" s="10"/>
      <c r="AN578" s="32"/>
      <c r="AO578" s="10"/>
      <c r="AP578" s="242"/>
      <c r="AQ578" s="10"/>
      <c r="AR578" s="32"/>
      <c r="AS578" s="10"/>
      <c r="AT578" s="242"/>
      <c r="AU578" s="10"/>
      <c r="AV578" s="242"/>
      <c r="AW578" s="7"/>
      <c r="AX578" s="247"/>
      <c r="AY578" s="10"/>
      <c r="AZ578" s="242"/>
      <c r="BA578" s="7"/>
      <c r="BB578" s="247"/>
      <c r="BC578" s="7"/>
      <c r="BD578" s="247"/>
      <c r="BE578" s="7"/>
      <c r="BF578" s="8"/>
      <c r="BG578" s="7"/>
      <c r="BH578" s="8"/>
      <c r="BJ578" s="41"/>
      <c r="BK578" s="41">
        <f t="shared" si="37"/>
        <v>0</v>
      </c>
      <c r="BL578">
        <f t="shared" ref="BL578:BL641" si="39">COUNT(C578:BH578)/2</f>
        <v>0</v>
      </c>
      <c r="BN578" s="39"/>
    </row>
    <row r="579" spans="1:66" x14ac:dyDescent="0.25">
      <c r="A579">
        <f t="shared" si="38"/>
        <v>526</v>
      </c>
      <c r="B579" s="6"/>
      <c r="C579" s="10"/>
      <c r="D579" s="32"/>
      <c r="E579" s="10"/>
      <c r="F579" s="32"/>
      <c r="G579" s="10"/>
      <c r="H579" s="32"/>
      <c r="I579" s="10"/>
      <c r="J579" s="32"/>
      <c r="K579" s="94"/>
      <c r="L579" s="32"/>
      <c r="M579" s="10"/>
      <c r="N579" s="32"/>
      <c r="O579" s="10"/>
      <c r="P579" s="32"/>
      <c r="Q579" s="10"/>
      <c r="R579" s="32"/>
      <c r="S579" s="10"/>
      <c r="T579" s="32"/>
      <c r="U579" s="10"/>
      <c r="V579" s="32"/>
      <c r="W579" s="10"/>
      <c r="X579" s="32"/>
      <c r="Y579" s="10"/>
      <c r="Z579" s="32"/>
      <c r="AA579" s="10"/>
      <c r="AB579" s="32"/>
      <c r="AC579" s="10"/>
      <c r="AD579" s="32"/>
      <c r="AE579" s="10"/>
      <c r="AF579" s="32"/>
      <c r="AG579" s="10"/>
      <c r="AH579" s="32"/>
      <c r="AI579" s="10"/>
      <c r="AJ579" s="32"/>
      <c r="AK579" s="10"/>
      <c r="AL579" s="32"/>
      <c r="AM579" s="10"/>
      <c r="AN579" s="32"/>
      <c r="AO579" s="10"/>
      <c r="AP579" s="242"/>
      <c r="AQ579" s="10"/>
      <c r="AR579" s="32"/>
      <c r="AS579" s="10"/>
      <c r="AT579" s="242"/>
      <c r="AU579" s="10"/>
      <c r="AV579" s="242"/>
      <c r="AW579" s="7"/>
      <c r="AX579" s="247"/>
      <c r="AY579" s="10"/>
      <c r="AZ579" s="242"/>
      <c r="BA579" s="7"/>
      <c r="BB579" s="247"/>
      <c r="BC579" s="7"/>
      <c r="BD579" s="247"/>
      <c r="BE579" s="7"/>
      <c r="BF579" s="8"/>
      <c r="BG579" s="7"/>
      <c r="BH579" s="8"/>
      <c r="BJ579" s="41"/>
      <c r="BK579" s="41">
        <f t="shared" si="37"/>
        <v>0</v>
      </c>
      <c r="BL579">
        <f t="shared" si="39"/>
        <v>0</v>
      </c>
      <c r="BN579" s="39"/>
    </row>
    <row r="580" spans="1:66" x14ac:dyDescent="0.25">
      <c r="A580">
        <f t="shared" si="38"/>
        <v>527</v>
      </c>
      <c r="B580" s="6"/>
      <c r="C580" s="10"/>
      <c r="D580" s="32"/>
      <c r="E580" s="10"/>
      <c r="F580" s="32"/>
      <c r="G580" s="10"/>
      <c r="H580" s="32"/>
      <c r="I580" s="10"/>
      <c r="J580" s="32"/>
      <c r="K580" s="94"/>
      <c r="L580" s="32"/>
      <c r="M580" s="10"/>
      <c r="N580" s="32"/>
      <c r="O580" s="10"/>
      <c r="P580" s="32"/>
      <c r="Q580" s="10"/>
      <c r="R580" s="32"/>
      <c r="S580" s="10"/>
      <c r="T580" s="32"/>
      <c r="U580" s="10"/>
      <c r="V580" s="32"/>
      <c r="W580" s="10"/>
      <c r="X580" s="32"/>
      <c r="Y580" s="10"/>
      <c r="Z580" s="32"/>
      <c r="AA580" s="10"/>
      <c r="AB580" s="32"/>
      <c r="AC580" s="10"/>
      <c r="AD580" s="32"/>
      <c r="AE580" s="10"/>
      <c r="AF580" s="32"/>
      <c r="AG580" s="10"/>
      <c r="AH580" s="32"/>
      <c r="AI580" s="10"/>
      <c r="AJ580" s="32"/>
      <c r="AK580" s="10"/>
      <c r="AL580" s="32"/>
      <c r="AM580" s="10"/>
      <c r="AN580" s="32"/>
      <c r="AO580" s="10"/>
      <c r="AP580" s="242"/>
      <c r="AQ580" s="10"/>
      <c r="AR580" s="32"/>
      <c r="AS580" s="10"/>
      <c r="AT580" s="242"/>
      <c r="AU580" s="10"/>
      <c r="AV580" s="242"/>
      <c r="AW580" s="7"/>
      <c r="AX580" s="247"/>
      <c r="AY580" s="10"/>
      <c r="AZ580" s="242"/>
      <c r="BA580" s="7"/>
      <c r="BB580" s="247"/>
      <c r="BC580" s="7"/>
      <c r="BD580" s="247"/>
      <c r="BE580" s="7"/>
      <c r="BF580" s="8"/>
      <c r="BG580" s="7"/>
      <c r="BH580" s="8"/>
      <c r="BJ580" s="41"/>
      <c r="BK580" s="41">
        <f t="shared" si="37"/>
        <v>0</v>
      </c>
      <c r="BL580">
        <f t="shared" si="39"/>
        <v>0</v>
      </c>
      <c r="BN580" s="39"/>
    </row>
    <row r="581" spans="1:66" x14ac:dyDescent="0.25">
      <c r="A581">
        <f t="shared" si="38"/>
        <v>528</v>
      </c>
      <c r="B581" s="6"/>
      <c r="C581" s="10"/>
      <c r="D581" s="32"/>
      <c r="E581" s="10"/>
      <c r="F581" s="32"/>
      <c r="G581" s="10"/>
      <c r="H581" s="32"/>
      <c r="I581" s="10"/>
      <c r="J581" s="32"/>
      <c r="K581" s="94"/>
      <c r="L581" s="32"/>
      <c r="M581" s="10"/>
      <c r="N581" s="32"/>
      <c r="O581" s="10"/>
      <c r="P581" s="32"/>
      <c r="Q581" s="10"/>
      <c r="R581" s="32"/>
      <c r="S581" s="10"/>
      <c r="T581" s="32"/>
      <c r="U581" s="10"/>
      <c r="V581" s="32"/>
      <c r="W581" s="10"/>
      <c r="X581" s="32"/>
      <c r="Y581" s="10"/>
      <c r="Z581" s="32"/>
      <c r="AA581" s="10"/>
      <c r="AB581" s="32"/>
      <c r="AC581" s="10"/>
      <c r="AD581" s="32"/>
      <c r="AE581" s="10"/>
      <c r="AF581" s="32"/>
      <c r="AG581" s="10"/>
      <c r="AH581" s="32"/>
      <c r="AI581" s="10"/>
      <c r="AJ581" s="32"/>
      <c r="AK581" s="10"/>
      <c r="AL581" s="32"/>
      <c r="AM581" s="10"/>
      <c r="AN581" s="32"/>
      <c r="AO581" s="10"/>
      <c r="AP581" s="242"/>
      <c r="AQ581" s="10"/>
      <c r="AR581" s="32"/>
      <c r="AS581" s="10"/>
      <c r="AT581" s="242"/>
      <c r="AU581" s="10"/>
      <c r="AV581" s="242"/>
      <c r="AW581" s="7"/>
      <c r="AX581" s="247"/>
      <c r="AY581" s="10"/>
      <c r="AZ581" s="242"/>
      <c r="BA581" s="7"/>
      <c r="BB581" s="247"/>
      <c r="BC581" s="7"/>
      <c r="BD581" s="247"/>
      <c r="BE581" s="7"/>
      <c r="BF581" s="8"/>
      <c r="BG581" s="7"/>
      <c r="BH581" s="8"/>
      <c r="BJ581" s="41"/>
      <c r="BK581" s="41">
        <f t="shared" si="37"/>
        <v>0</v>
      </c>
      <c r="BL581">
        <f t="shared" si="39"/>
        <v>0</v>
      </c>
      <c r="BN581" s="39"/>
    </row>
    <row r="582" spans="1:66" x14ac:dyDescent="0.25">
      <c r="A582">
        <f t="shared" si="38"/>
        <v>529</v>
      </c>
      <c r="B582" s="6"/>
      <c r="C582" s="10"/>
      <c r="D582" s="32"/>
      <c r="E582" s="10"/>
      <c r="F582" s="32"/>
      <c r="G582" s="10"/>
      <c r="H582" s="32"/>
      <c r="I582" s="10"/>
      <c r="J582" s="32"/>
      <c r="K582" s="94"/>
      <c r="L582" s="32"/>
      <c r="M582" s="10"/>
      <c r="N582" s="32"/>
      <c r="O582" s="10"/>
      <c r="P582" s="32"/>
      <c r="Q582" s="10"/>
      <c r="R582" s="32"/>
      <c r="S582" s="10"/>
      <c r="T582" s="32"/>
      <c r="U582" s="10"/>
      <c r="V582" s="32"/>
      <c r="W582" s="10"/>
      <c r="X582" s="32"/>
      <c r="Y582" s="10"/>
      <c r="Z582" s="32"/>
      <c r="AA582" s="10"/>
      <c r="AB582" s="32"/>
      <c r="AC582" s="10"/>
      <c r="AD582" s="32"/>
      <c r="AE582" s="10"/>
      <c r="AF582" s="32"/>
      <c r="AG582" s="10"/>
      <c r="AH582" s="32"/>
      <c r="AI582" s="10"/>
      <c r="AJ582" s="32"/>
      <c r="AK582" s="10"/>
      <c r="AL582" s="32"/>
      <c r="AM582" s="10"/>
      <c r="AN582" s="32"/>
      <c r="AO582" s="10"/>
      <c r="AP582" s="242"/>
      <c r="AQ582" s="10"/>
      <c r="AR582" s="32"/>
      <c r="AS582" s="10"/>
      <c r="AT582" s="242"/>
      <c r="AU582" s="10"/>
      <c r="AV582" s="242"/>
      <c r="AW582" s="7"/>
      <c r="AX582" s="247"/>
      <c r="AY582" s="10"/>
      <c r="AZ582" s="242"/>
      <c r="BA582" s="7"/>
      <c r="BB582" s="247"/>
      <c r="BC582" s="7"/>
      <c r="BD582" s="247"/>
      <c r="BE582" s="7"/>
      <c r="BF582" s="8"/>
      <c r="BG582" s="7"/>
      <c r="BH582" s="8"/>
      <c r="BJ582" s="41"/>
      <c r="BK582" s="41">
        <f t="shared" ref="BK582:BK645" si="40">+AI582+AE582+Y582+W582+U582+S582+Q582+O582+M582+I582+G582+E582+C582+AG582+K582+BG582+BN582+AA582+AC582+AK582+AM582+AO582+AW582+BE582+BC582+BA582+AY582+AU582+AS582+AQ582</f>
        <v>0</v>
      </c>
      <c r="BL582">
        <f t="shared" si="39"/>
        <v>0</v>
      </c>
      <c r="BN582" s="39"/>
    </row>
    <row r="583" spans="1:66" x14ac:dyDescent="0.25">
      <c r="A583">
        <f t="shared" si="38"/>
        <v>530</v>
      </c>
      <c r="B583" s="6"/>
      <c r="C583" s="10"/>
      <c r="D583" s="32"/>
      <c r="E583" s="10"/>
      <c r="F583" s="32"/>
      <c r="G583" s="10"/>
      <c r="H583" s="32"/>
      <c r="I583" s="10"/>
      <c r="J583" s="32"/>
      <c r="K583" s="10"/>
      <c r="L583" s="32"/>
      <c r="M583" s="10"/>
      <c r="N583" s="32"/>
      <c r="O583" s="10"/>
      <c r="P583" s="32"/>
      <c r="Q583" s="10"/>
      <c r="R583" s="32"/>
      <c r="S583" s="10"/>
      <c r="T583" s="32"/>
      <c r="U583" s="10"/>
      <c r="V583" s="32"/>
      <c r="W583" s="10"/>
      <c r="X583" s="32"/>
      <c r="Y583" s="10"/>
      <c r="Z583" s="32"/>
      <c r="AA583" s="10"/>
      <c r="AB583" s="32"/>
      <c r="AC583" s="10"/>
      <c r="AD583" s="32"/>
      <c r="AE583" s="10"/>
      <c r="AF583" s="32"/>
      <c r="AG583" s="10"/>
      <c r="AH583" s="32"/>
      <c r="AI583" s="10"/>
      <c r="AJ583" s="32"/>
      <c r="AK583" s="10"/>
      <c r="AL583" s="32"/>
      <c r="AM583" s="10"/>
      <c r="AN583" s="32"/>
      <c r="AO583" s="10"/>
      <c r="AP583" s="242"/>
      <c r="AQ583" s="10"/>
      <c r="AR583" s="32"/>
      <c r="AS583" s="10"/>
      <c r="AT583" s="242"/>
      <c r="AU583" s="10"/>
      <c r="AV583" s="242"/>
      <c r="AW583" s="7"/>
      <c r="AX583" s="247"/>
      <c r="AY583" s="10"/>
      <c r="AZ583" s="242"/>
      <c r="BA583" s="7"/>
      <c r="BB583" s="247"/>
      <c r="BC583" s="7"/>
      <c r="BD583" s="247"/>
      <c r="BE583" s="7"/>
      <c r="BF583" s="8"/>
      <c r="BG583" s="7"/>
      <c r="BH583" s="8"/>
      <c r="BJ583" s="41"/>
      <c r="BK583" s="41">
        <f t="shared" si="40"/>
        <v>0</v>
      </c>
      <c r="BL583">
        <f t="shared" si="39"/>
        <v>0</v>
      </c>
    </row>
    <row r="584" spans="1:66" x14ac:dyDescent="0.25">
      <c r="A584">
        <f t="shared" si="38"/>
        <v>531</v>
      </c>
      <c r="B584" s="6"/>
      <c r="C584" s="10"/>
      <c r="D584" s="32"/>
      <c r="E584" s="10"/>
      <c r="F584" s="32"/>
      <c r="G584" s="10"/>
      <c r="H584" s="32"/>
      <c r="I584" s="10"/>
      <c r="J584" s="32"/>
      <c r="K584" s="10"/>
      <c r="L584" s="32"/>
      <c r="M584" s="10"/>
      <c r="N584" s="32"/>
      <c r="O584" s="10"/>
      <c r="P584" s="32"/>
      <c r="Q584" s="10"/>
      <c r="R584" s="32"/>
      <c r="S584" s="10"/>
      <c r="T584" s="32"/>
      <c r="U584" s="10"/>
      <c r="V584" s="32"/>
      <c r="W584" s="10"/>
      <c r="X584" s="32"/>
      <c r="Y584" s="10"/>
      <c r="Z584" s="32"/>
      <c r="AA584" s="10"/>
      <c r="AB584" s="32"/>
      <c r="AC584" s="10"/>
      <c r="AD584" s="32"/>
      <c r="AE584" s="10"/>
      <c r="AF584" s="32"/>
      <c r="AG584" s="10"/>
      <c r="AH584" s="32"/>
      <c r="AI584" s="10"/>
      <c r="AJ584" s="32"/>
      <c r="AK584" s="10"/>
      <c r="AL584" s="32"/>
      <c r="AM584" s="10"/>
      <c r="AN584" s="32"/>
      <c r="AO584" s="10"/>
      <c r="AP584" s="242"/>
      <c r="AQ584" s="10"/>
      <c r="AR584" s="32"/>
      <c r="AS584" s="10"/>
      <c r="AT584" s="242"/>
      <c r="AU584" s="10"/>
      <c r="AV584" s="242"/>
      <c r="AW584" s="7"/>
      <c r="AX584" s="247"/>
      <c r="AY584" s="10"/>
      <c r="AZ584" s="242"/>
      <c r="BA584" s="7"/>
      <c r="BB584" s="247"/>
      <c r="BC584" s="7"/>
      <c r="BD584" s="247"/>
      <c r="BE584" s="7"/>
      <c r="BF584" s="8"/>
      <c r="BG584" s="7"/>
      <c r="BH584" s="8"/>
      <c r="BJ584" s="41"/>
      <c r="BK584" s="41">
        <f t="shared" si="40"/>
        <v>0</v>
      </c>
      <c r="BL584">
        <f t="shared" si="39"/>
        <v>0</v>
      </c>
    </row>
    <row r="585" spans="1:66" x14ac:dyDescent="0.25">
      <c r="A585">
        <f t="shared" si="38"/>
        <v>532</v>
      </c>
      <c r="B585" s="6"/>
      <c r="C585" s="10"/>
      <c r="D585" s="32"/>
      <c r="E585" s="10"/>
      <c r="F585" s="32"/>
      <c r="G585" s="10"/>
      <c r="H585" s="32"/>
      <c r="I585" s="10"/>
      <c r="J585" s="32"/>
      <c r="K585" s="10"/>
      <c r="L585" s="32"/>
      <c r="M585" s="10"/>
      <c r="N585" s="32"/>
      <c r="O585" s="10"/>
      <c r="P585" s="32"/>
      <c r="Q585" s="10"/>
      <c r="R585" s="32"/>
      <c r="S585" s="10"/>
      <c r="T585" s="32"/>
      <c r="U585" s="10"/>
      <c r="V585" s="32"/>
      <c r="W585" s="10"/>
      <c r="X585" s="32"/>
      <c r="Y585" s="10"/>
      <c r="Z585" s="32"/>
      <c r="AA585" s="10"/>
      <c r="AB585" s="32"/>
      <c r="AC585" s="10"/>
      <c r="AD585" s="32"/>
      <c r="AE585" s="10"/>
      <c r="AF585" s="32"/>
      <c r="AG585" s="10"/>
      <c r="AH585" s="32"/>
      <c r="AI585" s="10"/>
      <c r="AJ585" s="32"/>
      <c r="AK585" s="10"/>
      <c r="AL585" s="32"/>
      <c r="AM585" s="10"/>
      <c r="AN585" s="32"/>
      <c r="AO585" s="10"/>
      <c r="AP585" s="242"/>
      <c r="AQ585" s="10"/>
      <c r="AR585" s="32"/>
      <c r="AS585" s="10"/>
      <c r="AT585" s="242"/>
      <c r="AU585" s="10"/>
      <c r="AV585" s="242"/>
      <c r="AW585" s="7"/>
      <c r="AX585" s="247"/>
      <c r="AY585" s="10"/>
      <c r="AZ585" s="242"/>
      <c r="BA585" s="7"/>
      <c r="BB585" s="247"/>
      <c r="BC585" s="7"/>
      <c r="BD585" s="247"/>
      <c r="BE585" s="7"/>
      <c r="BF585" s="8"/>
      <c r="BG585" s="7"/>
      <c r="BH585" s="8"/>
      <c r="BJ585" s="41"/>
      <c r="BK585" s="41">
        <f t="shared" si="40"/>
        <v>0</v>
      </c>
      <c r="BL585">
        <f t="shared" si="39"/>
        <v>0</v>
      </c>
    </row>
    <row r="586" spans="1:66" x14ac:dyDescent="0.25">
      <c r="A586">
        <f t="shared" si="38"/>
        <v>533</v>
      </c>
      <c r="B586" s="6"/>
      <c r="C586" s="10"/>
      <c r="D586" s="32"/>
      <c r="E586" s="10"/>
      <c r="F586" s="32"/>
      <c r="G586" s="10"/>
      <c r="H586" s="32"/>
      <c r="I586" s="10"/>
      <c r="J586" s="32"/>
      <c r="K586" s="10"/>
      <c r="L586" s="32"/>
      <c r="M586" s="10"/>
      <c r="N586" s="32"/>
      <c r="O586" s="10"/>
      <c r="P586" s="32"/>
      <c r="Q586" s="10"/>
      <c r="R586" s="32"/>
      <c r="S586" s="10"/>
      <c r="T586" s="32"/>
      <c r="U586" s="10"/>
      <c r="V586" s="32"/>
      <c r="W586" s="10"/>
      <c r="X586" s="32"/>
      <c r="Y586" s="10"/>
      <c r="Z586" s="32"/>
      <c r="AA586" s="10"/>
      <c r="AB586" s="32"/>
      <c r="AC586" s="10"/>
      <c r="AD586" s="32"/>
      <c r="AE586" s="10"/>
      <c r="AF586" s="32"/>
      <c r="AG586" s="10"/>
      <c r="AH586" s="32"/>
      <c r="AI586" s="10"/>
      <c r="AJ586" s="32"/>
      <c r="AK586" s="10"/>
      <c r="AL586" s="32"/>
      <c r="AM586" s="10"/>
      <c r="AN586" s="32"/>
      <c r="AO586" s="10"/>
      <c r="AP586" s="242"/>
      <c r="AQ586" s="10"/>
      <c r="AR586" s="32"/>
      <c r="AS586" s="10"/>
      <c r="AT586" s="242"/>
      <c r="AU586" s="10"/>
      <c r="AV586" s="242"/>
      <c r="AW586" s="7"/>
      <c r="AX586" s="247"/>
      <c r="AY586" s="10"/>
      <c r="AZ586" s="242"/>
      <c r="BA586" s="7"/>
      <c r="BB586" s="247"/>
      <c r="BC586" s="7"/>
      <c r="BD586" s="247"/>
      <c r="BE586" s="7"/>
      <c r="BF586" s="8"/>
      <c r="BG586" s="7"/>
      <c r="BH586" s="8"/>
      <c r="BJ586" s="41"/>
      <c r="BK586" s="41">
        <f t="shared" si="40"/>
        <v>0</v>
      </c>
      <c r="BL586">
        <f t="shared" si="39"/>
        <v>0</v>
      </c>
    </row>
    <row r="587" spans="1:66" x14ac:dyDescent="0.25">
      <c r="A587">
        <f t="shared" si="38"/>
        <v>534</v>
      </c>
      <c r="B587" s="6"/>
      <c r="C587" s="10"/>
      <c r="D587" s="32"/>
      <c r="E587" s="10"/>
      <c r="F587" s="32"/>
      <c r="G587" s="10"/>
      <c r="H587" s="32"/>
      <c r="I587" s="10"/>
      <c r="J587" s="32"/>
      <c r="K587" s="10"/>
      <c r="L587" s="32"/>
      <c r="M587" s="10"/>
      <c r="N587" s="32"/>
      <c r="O587" s="10"/>
      <c r="P587" s="32"/>
      <c r="Q587" s="10"/>
      <c r="R587" s="32"/>
      <c r="S587" s="10"/>
      <c r="T587" s="32"/>
      <c r="U587" s="10"/>
      <c r="V587" s="32"/>
      <c r="W587" s="10"/>
      <c r="X587" s="32"/>
      <c r="Y587" s="10"/>
      <c r="Z587" s="32"/>
      <c r="AA587" s="10"/>
      <c r="AB587" s="32"/>
      <c r="AC587" s="10"/>
      <c r="AD587" s="32"/>
      <c r="AE587" s="10"/>
      <c r="AF587" s="32"/>
      <c r="AG587" s="10"/>
      <c r="AH587" s="32"/>
      <c r="AI587" s="10"/>
      <c r="AJ587" s="32"/>
      <c r="AK587" s="10"/>
      <c r="AL587" s="32"/>
      <c r="AM587" s="10"/>
      <c r="AN587" s="32"/>
      <c r="AO587" s="10"/>
      <c r="AP587" s="242"/>
      <c r="AQ587" s="10"/>
      <c r="AR587" s="32"/>
      <c r="AS587" s="10"/>
      <c r="AT587" s="242"/>
      <c r="AU587" s="10"/>
      <c r="AV587" s="242"/>
      <c r="AW587" s="7"/>
      <c r="AX587" s="247"/>
      <c r="AY587" s="10"/>
      <c r="AZ587" s="242"/>
      <c r="BA587" s="7"/>
      <c r="BB587" s="247"/>
      <c r="BC587" s="7"/>
      <c r="BD587" s="247"/>
      <c r="BE587" s="7"/>
      <c r="BF587" s="8"/>
      <c r="BG587" s="7"/>
      <c r="BH587" s="8"/>
      <c r="BJ587" s="41"/>
      <c r="BK587" s="41">
        <f t="shared" si="40"/>
        <v>0</v>
      </c>
      <c r="BL587">
        <f t="shared" si="39"/>
        <v>0</v>
      </c>
    </row>
    <row r="588" spans="1:66" x14ac:dyDescent="0.25">
      <c r="A588">
        <f t="shared" si="38"/>
        <v>535</v>
      </c>
      <c r="B588" s="6"/>
      <c r="C588" s="10"/>
      <c r="D588" s="32"/>
      <c r="E588" s="10"/>
      <c r="F588" s="32"/>
      <c r="G588" s="10"/>
      <c r="H588" s="32"/>
      <c r="I588" s="10"/>
      <c r="J588" s="32"/>
      <c r="K588" s="10"/>
      <c r="L588" s="32"/>
      <c r="M588" s="10"/>
      <c r="N588" s="32"/>
      <c r="O588" s="10"/>
      <c r="P588" s="32"/>
      <c r="Q588" s="10"/>
      <c r="R588" s="32"/>
      <c r="S588" s="10"/>
      <c r="T588" s="32"/>
      <c r="U588" s="10"/>
      <c r="V588" s="32"/>
      <c r="W588" s="10"/>
      <c r="X588" s="32"/>
      <c r="Y588" s="10"/>
      <c r="Z588" s="32"/>
      <c r="AA588" s="10"/>
      <c r="AB588" s="32"/>
      <c r="AC588" s="10"/>
      <c r="AD588" s="32"/>
      <c r="AE588" s="10"/>
      <c r="AF588" s="32"/>
      <c r="AG588" s="10"/>
      <c r="AH588" s="32"/>
      <c r="AI588" s="10"/>
      <c r="AJ588" s="32"/>
      <c r="AK588" s="10"/>
      <c r="AL588" s="32"/>
      <c r="AM588" s="10"/>
      <c r="AN588" s="32"/>
      <c r="AO588" s="10"/>
      <c r="AP588" s="242"/>
      <c r="AQ588" s="10"/>
      <c r="AR588" s="32"/>
      <c r="AS588" s="10"/>
      <c r="AT588" s="242"/>
      <c r="AU588" s="10"/>
      <c r="AV588" s="242"/>
      <c r="AW588" s="7"/>
      <c r="AX588" s="247"/>
      <c r="AY588" s="10"/>
      <c r="AZ588" s="242"/>
      <c r="BA588" s="7"/>
      <c r="BB588" s="247"/>
      <c r="BC588" s="7"/>
      <c r="BD588" s="247"/>
      <c r="BE588" s="7"/>
      <c r="BF588" s="8"/>
      <c r="BG588" s="7"/>
      <c r="BH588" s="8"/>
      <c r="BJ588" s="41"/>
      <c r="BK588" s="41">
        <f t="shared" si="40"/>
        <v>0</v>
      </c>
      <c r="BL588">
        <f t="shared" si="39"/>
        <v>0</v>
      </c>
    </row>
    <row r="589" spans="1:66" x14ac:dyDescent="0.25">
      <c r="A589">
        <f t="shared" si="38"/>
        <v>536</v>
      </c>
      <c r="B589" s="6"/>
      <c r="C589" s="10"/>
      <c r="D589" s="32"/>
      <c r="E589" s="10"/>
      <c r="F589" s="32"/>
      <c r="G589" s="10"/>
      <c r="H589" s="32"/>
      <c r="I589" s="10"/>
      <c r="J589" s="32"/>
      <c r="K589" s="10"/>
      <c r="L589" s="32"/>
      <c r="M589" s="10"/>
      <c r="N589" s="32"/>
      <c r="O589" s="10"/>
      <c r="P589" s="32"/>
      <c r="Q589" s="10"/>
      <c r="R589" s="32"/>
      <c r="S589" s="10"/>
      <c r="T589" s="32"/>
      <c r="U589" s="10"/>
      <c r="V589" s="32"/>
      <c r="W589" s="10"/>
      <c r="X589" s="32"/>
      <c r="Y589" s="10"/>
      <c r="Z589" s="32"/>
      <c r="AA589" s="10"/>
      <c r="AB589" s="32"/>
      <c r="AC589" s="10"/>
      <c r="AD589" s="32"/>
      <c r="AE589" s="10"/>
      <c r="AF589" s="32"/>
      <c r="AG589" s="10"/>
      <c r="AH589" s="32"/>
      <c r="AI589" s="10"/>
      <c r="AJ589" s="32"/>
      <c r="AK589" s="10"/>
      <c r="AL589" s="32"/>
      <c r="AM589" s="10"/>
      <c r="AN589" s="32"/>
      <c r="AO589" s="10"/>
      <c r="AP589" s="242"/>
      <c r="AQ589" s="10"/>
      <c r="AR589" s="32"/>
      <c r="AS589" s="10"/>
      <c r="AT589" s="242"/>
      <c r="AU589" s="10"/>
      <c r="AV589" s="242"/>
      <c r="AW589" s="7"/>
      <c r="AX589" s="247"/>
      <c r="AY589" s="10"/>
      <c r="AZ589" s="242"/>
      <c r="BA589" s="7"/>
      <c r="BB589" s="247"/>
      <c r="BC589" s="7"/>
      <c r="BD589" s="247"/>
      <c r="BE589" s="7"/>
      <c r="BF589" s="8"/>
      <c r="BG589" s="7"/>
      <c r="BH589" s="8"/>
      <c r="BJ589" s="41"/>
      <c r="BK589" s="41">
        <f t="shared" si="40"/>
        <v>0</v>
      </c>
      <c r="BL589">
        <f t="shared" si="39"/>
        <v>0</v>
      </c>
    </row>
    <row r="590" spans="1:66" x14ac:dyDescent="0.25">
      <c r="A590">
        <f t="shared" si="38"/>
        <v>537</v>
      </c>
      <c r="B590" s="6"/>
      <c r="C590" s="10"/>
      <c r="D590" s="32"/>
      <c r="E590" s="10"/>
      <c r="F590" s="32"/>
      <c r="G590" s="10"/>
      <c r="H590" s="32"/>
      <c r="I590" s="10"/>
      <c r="J590" s="32"/>
      <c r="K590" s="10"/>
      <c r="L590" s="32"/>
      <c r="M590" s="10"/>
      <c r="N590" s="32"/>
      <c r="O590" s="10"/>
      <c r="P590" s="32"/>
      <c r="Q590" s="10"/>
      <c r="R590" s="32"/>
      <c r="S590" s="10"/>
      <c r="T590" s="32"/>
      <c r="U590" s="10"/>
      <c r="V590" s="32"/>
      <c r="W590" s="10"/>
      <c r="X590" s="32"/>
      <c r="Y590" s="10"/>
      <c r="Z590" s="32"/>
      <c r="AA590" s="10"/>
      <c r="AB590" s="32"/>
      <c r="AC590" s="10"/>
      <c r="AD590" s="32"/>
      <c r="AE590" s="10"/>
      <c r="AF590" s="32"/>
      <c r="AG590" s="10"/>
      <c r="AH590" s="32"/>
      <c r="AI590" s="10"/>
      <c r="AJ590" s="32"/>
      <c r="AK590" s="10"/>
      <c r="AL590" s="32"/>
      <c r="AM590" s="10"/>
      <c r="AN590" s="32"/>
      <c r="AO590" s="10"/>
      <c r="AP590" s="242"/>
      <c r="AQ590" s="10"/>
      <c r="AR590" s="32"/>
      <c r="AS590" s="10"/>
      <c r="AT590" s="242"/>
      <c r="AU590" s="10"/>
      <c r="AV590" s="242"/>
      <c r="AW590" s="7"/>
      <c r="AX590" s="247"/>
      <c r="AY590" s="10"/>
      <c r="AZ590" s="242"/>
      <c r="BA590" s="7"/>
      <c r="BB590" s="247"/>
      <c r="BC590" s="7"/>
      <c r="BD590" s="247"/>
      <c r="BE590" s="7"/>
      <c r="BF590" s="8"/>
      <c r="BG590" s="7"/>
      <c r="BH590" s="8"/>
      <c r="BJ590" s="41"/>
      <c r="BK590" s="41">
        <f t="shared" si="40"/>
        <v>0</v>
      </c>
      <c r="BL590">
        <f t="shared" si="39"/>
        <v>0</v>
      </c>
    </row>
    <row r="591" spans="1:66" x14ac:dyDescent="0.25">
      <c r="A591">
        <f t="shared" si="38"/>
        <v>538</v>
      </c>
      <c r="B591" s="6"/>
      <c r="C591" s="10"/>
      <c r="D591" s="32"/>
      <c r="E591" s="10"/>
      <c r="F591" s="32"/>
      <c r="G591" s="10"/>
      <c r="H591" s="32"/>
      <c r="I591" s="10"/>
      <c r="J591" s="32"/>
      <c r="K591" s="10"/>
      <c r="L591" s="32"/>
      <c r="M591" s="10"/>
      <c r="N591" s="32"/>
      <c r="O591" s="10"/>
      <c r="P591" s="32"/>
      <c r="Q591" s="10"/>
      <c r="R591" s="32"/>
      <c r="S591" s="10"/>
      <c r="T591" s="32"/>
      <c r="U591" s="10"/>
      <c r="V591" s="32"/>
      <c r="W591" s="10"/>
      <c r="X591" s="32"/>
      <c r="Y591" s="10"/>
      <c r="Z591" s="32"/>
      <c r="AA591" s="10"/>
      <c r="AB591" s="32"/>
      <c r="AC591" s="10"/>
      <c r="AD591" s="32"/>
      <c r="AE591" s="10"/>
      <c r="AF591" s="32"/>
      <c r="AG591" s="10"/>
      <c r="AH591" s="32"/>
      <c r="AI591" s="10"/>
      <c r="AJ591" s="32"/>
      <c r="AK591" s="10"/>
      <c r="AL591" s="32"/>
      <c r="AM591" s="10"/>
      <c r="AN591" s="32"/>
      <c r="AO591" s="10"/>
      <c r="AP591" s="242"/>
      <c r="AQ591" s="10"/>
      <c r="AR591" s="32"/>
      <c r="AS591" s="10"/>
      <c r="AT591" s="242"/>
      <c r="AU591" s="10"/>
      <c r="AV591" s="242"/>
      <c r="AW591" s="7"/>
      <c r="AX591" s="247"/>
      <c r="AY591" s="10"/>
      <c r="AZ591" s="242"/>
      <c r="BA591" s="7"/>
      <c r="BB591" s="247"/>
      <c r="BC591" s="7"/>
      <c r="BD591" s="247"/>
      <c r="BE591" s="7"/>
      <c r="BF591" s="8"/>
      <c r="BG591" s="7"/>
      <c r="BH591" s="8"/>
      <c r="BJ591" s="41"/>
      <c r="BK591" s="41">
        <f t="shared" si="40"/>
        <v>0</v>
      </c>
      <c r="BL591">
        <f t="shared" si="39"/>
        <v>0</v>
      </c>
    </row>
    <row r="592" spans="1:66" x14ac:dyDescent="0.25">
      <c r="A592">
        <f t="shared" si="38"/>
        <v>539</v>
      </c>
      <c r="B592" s="6"/>
      <c r="C592" s="10"/>
      <c r="D592" s="32"/>
      <c r="E592" s="10"/>
      <c r="F592" s="32"/>
      <c r="G592" s="10"/>
      <c r="H592" s="32"/>
      <c r="I592" s="10"/>
      <c r="J592" s="32"/>
      <c r="K592" s="10"/>
      <c r="L592" s="32"/>
      <c r="M592" s="10"/>
      <c r="N592" s="32"/>
      <c r="O592" s="10"/>
      <c r="P592" s="32"/>
      <c r="Q592" s="10"/>
      <c r="R592" s="32"/>
      <c r="S592" s="10"/>
      <c r="T592" s="32"/>
      <c r="U592" s="10"/>
      <c r="V592" s="32"/>
      <c r="W592" s="10"/>
      <c r="X592" s="32"/>
      <c r="Y592" s="10"/>
      <c r="Z592" s="32"/>
      <c r="AA592" s="10"/>
      <c r="AB592" s="32"/>
      <c r="AC592" s="10"/>
      <c r="AD592" s="32"/>
      <c r="AE592" s="10"/>
      <c r="AF592" s="32"/>
      <c r="AG592" s="10"/>
      <c r="AH592" s="32"/>
      <c r="AI592" s="10"/>
      <c r="AJ592" s="32"/>
      <c r="AK592" s="10"/>
      <c r="AL592" s="32"/>
      <c r="AM592" s="10"/>
      <c r="AN592" s="32"/>
      <c r="AO592" s="10"/>
      <c r="AP592" s="242"/>
      <c r="AQ592" s="10"/>
      <c r="AR592" s="32"/>
      <c r="AS592" s="10"/>
      <c r="AT592" s="242"/>
      <c r="AU592" s="10"/>
      <c r="AV592" s="242"/>
      <c r="AW592" s="7"/>
      <c r="AX592" s="247"/>
      <c r="AY592" s="10"/>
      <c r="AZ592" s="242"/>
      <c r="BA592" s="7"/>
      <c r="BB592" s="247"/>
      <c r="BC592" s="7"/>
      <c r="BD592" s="247"/>
      <c r="BE592" s="7"/>
      <c r="BF592" s="8"/>
      <c r="BG592" s="7"/>
      <c r="BH592" s="8"/>
      <c r="BJ592" s="41"/>
      <c r="BK592" s="41">
        <f t="shared" si="40"/>
        <v>0</v>
      </c>
      <c r="BL592">
        <f t="shared" si="39"/>
        <v>0</v>
      </c>
    </row>
    <row r="593" spans="1:66" x14ac:dyDescent="0.25">
      <c r="A593">
        <f t="shared" si="38"/>
        <v>540</v>
      </c>
      <c r="B593" s="6"/>
      <c r="C593" s="10"/>
      <c r="D593" s="32"/>
      <c r="E593" s="10"/>
      <c r="F593" s="32"/>
      <c r="G593" s="10"/>
      <c r="H593" s="32"/>
      <c r="I593" s="10"/>
      <c r="J593" s="32"/>
      <c r="K593" s="10"/>
      <c r="L593" s="32"/>
      <c r="M593" s="10"/>
      <c r="N593" s="32"/>
      <c r="O593" s="10"/>
      <c r="P593" s="32"/>
      <c r="Q593" s="10"/>
      <c r="R593" s="32"/>
      <c r="S593" s="10"/>
      <c r="T593" s="32"/>
      <c r="U593" s="10"/>
      <c r="V593" s="32"/>
      <c r="W593" s="10"/>
      <c r="X593" s="32"/>
      <c r="Y593" s="10"/>
      <c r="Z593" s="32"/>
      <c r="AA593" s="10"/>
      <c r="AB593" s="32"/>
      <c r="AC593" s="10"/>
      <c r="AD593" s="32"/>
      <c r="AE593" s="10"/>
      <c r="AF593" s="32"/>
      <c r="AG593" s="10"/>
      <c r="AH593" s="32"/>
      <c r="AI593" s="10"/>
      <c r="AJ593" s="32"/>
      <c r="AK593" s="10"/>
      <c r="AL593" s="32"/>
      <c r="AM593" s="10"/>
      <c r="AN593" s="32"/>
      <c r="AO593" s="10"/>
      <c r="AP593" s="242"/>
      <c r="AQ593" s="10"/>
      <c r="AR593" s="32"/>
      <c r="AS593" s="10"/>
      <c r="AT593" s="242"/>
      <c r="AU593" s="10"/>
      <c r="AV593" s="242"/>
      <c r="AW593" s="7"/>
      <c r="AX593" s="247"/>
      <c r="AY593" s="10"/>
      <c r="AZ593" s="242"/>
      <c r="BA593" s="7"/>
      <c r="BB593" s="247"/>
      <c r="BC593" s="7"/>
      <c r="BD593" s="247"/>
      <c r="BE593" s="7"/>
      <c r="BF593" s="8"/>
      <c r="BG593" s="7"/>
      <c r="BH593" s="8"/>
      <c r="BJ593" s="41"/>
      <c r="BK593" s="41">
        <f t="shared" si="40"/>
        <v>0</v>
      </c>
      <c r="BL593">
        <f t="shared" si="39"/>
        <v>0</v>
      </c>
    </row>
    <row r="594" spans="1:66" x14ac:dyDescent="0.25">
      <c r="A594">
        <f t="shared" si="38"/>
        <v>541</v>
      </c>
      <c r="B594" s="6"/>
      <c r="C594" s="10"/>
      <c r="D594" s="32"/>
      <c r="E594" s="10"/>
      <c r="F594" s="32"/>
      <c r="G594" s="10"/>
      <c r="H594" s="32"/>
      <c r="I594" s="10"/>
      <c r="J594" s="32"/>
      <c r="K594" s="94"/>
      <c r="L594" s="32"/>
      <c r="M594" s="10"/>
      <c r="N594" s="32"/>
      <c r="O594" s="10"/>
      <c r="P594" s="32"/>
      <c r="Q594" s="10"/>
      <c r="R594" s="32"/>
      <c r="S594" s="10"/>
      <c r="T594" s="32"/>
      <c r="U594" s="10"/>
      <c r="V594" s="32"/>
      <c r="W594" s="10"/>
      <c r="X594" s="32"/>
      <c r="Y594" s="10"/>
      <c r="Z594" s="32"/>
      <c r="AA594" s="10"/>
      <c r="AB594" s="32"/>
      <c r="AC594" s="10"/>
      <c r="AD594" s="32"/>
      <c r="AE594" s="10"/>
      <c r="AF594" s="32"/>
      <c r="AG594" s="10"/>
      <c r="AH594" s="32"/>
      <c r="AI594" s="10"/>
      <c r="AJ594" s="32"/>
      <c r="AK594" s="10"/>
      <c r="AL594" s="32"/>
      <c r="AM594" s="10"/>
      <c r="AN594" s="32"/>
      <c r="AO594" s="10"/>
      <c r="AP594" s="242"/>
      <c r="AQ594" s="10"/>
      <c r="AR594" s="32"/>
      <c r="AS594" s="10"/>
      <c r="AT594" s="242"/>
      <c r="AU594" s="10"/>
      <c r="AV594" s="242"/>
      <c r="AW594" s="7"/>
      <c r="AX594" s="247"/>
      <c r="AY594" s="10"/>
      <c r="AZ594" s="242"/>
      <c r="BA594" s="7"/>
      <c r="BB594" s="247"/>
      <c r="BC594" s="7"/>
      <c r="BD594" s="247"/>
      <c r="BE594" s="7"/>
      <c r="BF594" s="8"/>
      <c r="BG594" s="7"/>
      <c r="BH594" s="8"/>
      <c r="BJ594" s="41"/>
      <c r="BK594" s="41">
        <f t="shared" si="40"/>
        <v>0</v>
      </c>
      <c r="BL594">
        <f t="shared" si="39"/>
        <v>0</v>
      </c>
      <c r="BN594" s="39"/>
    </row>
    <row r="595" spans="1:66" x14ac:dyDescent="0.25">
      <c r="A595">
        <f t="shared" si="38"/>
        <v>542</v>
      </c>
      <c r="B595" s="6"/>
      <c r="C595" s="10"/>
      <c r="D595" s="32"/>
      <c r="E595" s="10"/>
      <c r="F595" s="32"/>
      <c r="G595" s="10"/>
      <c r="H595" s="32"/>
      <c r="I595" s="10"/>
      <c r="J595" s="32"/>
      <c r="K595" s="10"/>
      <c r="L595" s="32"/>
      <c r="M595" s="10"/>
      <c r="N595" s="32"/>
      <c r="O595" s="10"/>
      <c r="P595" s="32"/>
      <c r="Q595" s="10"/>
      <c r="R595" s="32"/>
      <c r="S595" s="10"/>
      <c r="T595" s="32"/>
      <c r="U595" s="10"/>
      <c r="V595" s="32"/>
      <c r="W595" s="10"/>
      <c r="X595" s="32"/>
      <c r="Y595" s="10"/>
      <c r="Z595" s="32"/>
      <c r="AA595" s="10"/>
      <c r="AB595" s="32"/>
      <c r="AC595" s="10"/>
      <c r="AD595" s="32"/>
      <c r="AE595" s="10"/>
      <c r="AF595" s="32"/>
      <c r="AG595" s="10"/>
      <c r="AH595" s="32"/>
      <c r="AI595" s="10"/>
      <c r="AJ595" s="32"/>
      <c r="AK595" s="10"/>
      <c r="AL595" s="32"/>
      <c r="AM595" s="10"/>
      <c r="AN595" s="32"/>
      <c r="AO595" s="10"/>
      <c r="AP595" s="242"/>
      <c r="AQ595" s="10"/>
      <c r="AR595" s="32"/>
      <c r="AS595" s="10"/>
      <c r="AT595" s="242"/>
      <c r="AU595" s="10"/>
      <c r="AV595" s="242"/>
      <c r="AW595" s="7"/>
      <c r="AX595" s="247"/>
      <c r="AY595" s="10"/>
      <c r="AZ595" s="242"/>
      <c r="BA595" s="7"/>
      <c r="BB595" s="247"/>
      <c r="BC595" s="7"/>
      <c r="BD595" s="247"/>
      <c r="BE595" s="7"/>
      <c r="BF595" s="8"/>
      <c r="BG595" s="7"/>
      <c r="BH595" s="8"/>
      <c r="BJ595" s="41"/>
      <c r="BK595" s="41">
        <f t="shared" si="40"/>
        <v>0</v>
      </c>
      <c r="BL595">
        <f t="shared" si="39"/>
        <v>0</v>
      </c>
    </row>
    <row r="596" spans="1:66" x14ac:dyDescent="0.25">
      <c r="A596">
        <f t="shared" si="38"/>
        <v>543</v>
      </c>
      <c r="B596" s="6"/>
      <c r="C596" s="10"/>
      <c r="D596" s="32"/>
      <c r="E596" s="10"/>
      <c r="F596" s="32"/>
      <c r="G596" s="10"/>
      <c r="H596" s="32"/>
      <c r="I596" s="10"/>
      <c r="J596" s="32"/>
      <c r="K596" s="10"/>
      <c r="L596" s="32"/>
      <c r="M596" s="10"/>
      <c r="N596" s="32"/>
      <c r="O596" s="10"/>
      <c r="P596" s="32"/>
      <c r="Q596" s="10"/>
      <c r="R596" s="32"/>
      <c r="S596" s="10"/>
      <c r="T596" s="32"/>
      <c r="U596" s="10"/>
      <c r="V596" s="32"/>
      <c r="W596" s="10"/>
      <c r="X596" s="32"/>
      <c r="Y596" s="10"/>
      <c r="Z596" s="32"/>
      <c r="AA596" s="10"/>
      <c r="AB596" s="32"/>
      <c r="AC596" s="10"/>
      <c r="AD596" s="32"/>
      <c r="AE596" s="10"/>
      <c r="AF596" s="32"/>
      <c r="AG596" s="10"/>
      <c r="AH596" s="32"/>
      <c r="AI596" s="10"/>
      <c r="AJ596" s="32"/>
      <c r="AK596" s="10"/>
      <c r="AL596" s="32"/>
      <c r="AM596" s="10"/>
      <c r="AN596" s="32"/>
      <c r="AO596" s="10"/>
      <c r="AP596" s="242"/>
      <c r="AQ596" s="10"/>
      <c r="AR596" s="32"/>
      <c r="AS596" s="10"/>
      <c r="AT596" s="242"/>
      <c r="AU596" s="10"/>
      <c r="AV596" s="242"/>
      <c r="AW596" s="7"/>
      <c r="AX596" s="247"/>
      <c r="AY596" s="10"/>
      <c r="AZ596" s="242"/>
      <c r="BA596" s="7"/>
      <c r="BB596" s="247"/>
      <c r="BC596" s="7"/>
      <c r="BD596" s="247"/>
      <c r="BE596" s="7"/>
      <c r="BF596" s="8"/>
      <c r="BG596" s="7"/>
      <c r="BH596" s="8"/>
      <c r="BJ596" s="41"/>
      <c r="BK596" s="41">
        <f t="shared" si="40"/>
        <v>0</v>
      </c>
      <c r="BL596">
        <f t="shared" si="39"/>
        <v>0</v>
      </c>
    </row>
    <row r="597" spans="1:66" x14ac:dyDescent="0.25">
      <c r="A597">
        <f t="shared" si="38"/>
        <v>544</v>
      </c>
      <c r="B597" s="6"/>
      <c r="C597" s="10"/>
      <c r="D597" s="32"/>
      <c r="E597" s="10"/>
      <c r="F597" s="32"/>
      <c r="G597" s="10"/>
      <c r="H597" s="32"/>
      <c r="I597" s="10"/>
      <c r="J597" s="32"/>
      <c r="K597" s="10"/>
      <c r="L597" s="32"/>
      <c r="M597" s="10"/>
      <c r="N597" s="32"/>
      <c r="O597" s="10"/>
      <c r="P597" s="32"/>
      <c r="Q597" s="10"/>
      <c r="R597" s="32"/>
      <c r="S597" s="10"/>
      <c r="T597" s="32"/>
      <c r="U597" s="10"/>
      <c r="V597" s="32"/>
      <c r="W597" s="10"/>
      <c r="X597" s="32"/>
      <c r="Y597" s="10"/>
      <c r="Z597" s="32"/>
      <c r="AA597" s="10"/>
      <c r="AB597" s="32"/>
      <c r="AC597" s="10"/>
      <c r="AD597" s="32"/>
      <c r="AE597" s="10"/>
      <c r="AF597" s="32"/>
      <c r="AG597" s="10"/>
      <c r="AH597" s="32"/>
      <c r="AI597" s="10"/>
      <c r="AJ597" s="32"/>
      <c r="AK597" s="10"/>
      <c r="AL597" s="32"/>
      <c r="AM597" s="10"/>
      <c r="AN597" s="32"/>
      <c r="AO597" s="10"/>
      <c r="AP597" s="242"/>
      <c r="AQ597" s="10"/>
      <c r="AR597" s="32"/>
      <c r="AS597" s="10"/>
      <c r="AT597" s="242"/>
      <c r="AU597" s="10"/>
      <c r="AV597" s="242"/>
      <c r="AW597" s="7"/>
      <c r="AX597" s="247"/>
      <c r="AY597" s="10"/>
      <c r="AZ597" s="242"/>
      <c r="BA597" s="7"/>
      <c r="BB597" s="247"/>
      <c r="BC597" s="7"/>
      <c r="BD597" s="247"/>
      <c r="BE597" s="7"/>
      <c r="BF597" s="8"/>
      <c r="BG597" s="7"/>
      <c r="BH597" s="8"/>
      <c r="BJ597" s="41"/>
      <c r="BK597" s="41">
        <f t="shared" si="40"/>
        <v>0</v>
      </c>
      <c r="BL597">
        <f t="shared" si="39"/>
        <v>0</v>
      </c>
    </row>
    <row r="598" spans="1:66" x14ac:dyDescent="0.25">
      <c r="A598">
        <f t="shared" si="38"/>
        <v>545</v>
      </c>
      <c r="B598" s="6"/>
      <c r="C598" s="10"/>
      <c r="D598" s="32"/>
      <c r="E598" s="10"/>
      <c r="F598" s="32"/>
      <c r="G598" s="10"/>
      <c r="H598" s="32"/>
      <c r="I598" s="10"/>
      <c r="J598" s="32"/>
      <c r="K598" s="94"/>
      <c r="L598" s="32"/>
      <c r="M598" s="10"/>
      <c r="N598" s="32"/>
      <c r="O598" s="10"/>
      <c r="P598" s="32"/>
      <c r="Q598" s="10"/>
      <c r="R598" s="32"/>
      <c r="S598" s="10"/>
      <c r="T598" s="32"/>
      <c r="U598" s="10"/>
      <c r="V598" s="32"/>
      <c r="W598" s="10"/>
      <c r="X598" s="32"/>
      <c r="Y598" s="10"/>
      <c r="Z598" s="32"/>
      <c r="AA598" s="10"/>
      <c r="AB598" s="32"/>
      <c r="AC598" s="10"/>
      <c r="AD598" s="32"/>
      <c r="AE598" s="10"/>
      <c r="AF598" s="32"/>
      <c r="AG598" s="10"/>
      <c r="AH598" s="32"/>
      <c r="AI598" s="10"/>
      <c r="AJ598" s="32"/>
      <c r="AK598" s="10"/>
      <c r="AL598" s="32"/>
      <c r="AM598" s="10"/>
      <c r="AN598" s="32"/>
      <c r="AO598" s="10"/>
      <c r="AP598" s="242"/>
      <c r="AQ598" s="10"/>
      <c r="AR598" s="32"/>
      <c r="AS598" s="10"/>
      <c r="AT598" s="242"/>
      <c r="AU598" s="10"/>
      <c r="AV598" s="242"/>
      <c r="AW598" s="7"/>
      <c r="AX598" s="247"/>
      <c r="AY598" s="10"/>
      <c r="AZ598" s="242"/>
      <c r="BA598" s="7"/>
      <c r="BB598" s="247"/>
      <c r="BC598" s="7"/>
      <c r="BD598" s="247"/>
      <c r="BE598" s="7"/>
      <c r="BF598" s="8"/>
      <c r="BG598" s="7"/>
      <c r="BH598" s="8"/>
      <c r="BJ598" s="41"/>
      <c r="BK598" s="41">
        <f t="shared" si="40"/>
        <v>0</v>
      </c>
      <c r="BL598">
        <f t="shared" si="39"/>
        <v>0</v>
      </c>
      <c r="BN598" s="39"/>
    </row>
    <row r="599" spans="1:66" x14ac:dyDescent="0.25">
      <c r="A599">
        <f t="shared" si="38"/>
        <v>546</v>
      </c>
      <c r="B599" s="6"/>
      <c r="C599" s="10"/>
      <c r="D599" s="32"/>
      <c r="E599" s="10"/>
      <c r="F599" s="32"/>
      <c r="G599" s="10"/>
      <c r="H599" s="32"/>
      <c r="I599" s="10"/>
      <c r="J599" s="32"/>
      <c r="K599" s="94"/>
      <c r="L599" s="32"/>
      <c r="M599" s="10"/>
      <c r="N599" s="32"/>
      <c r="O599" s="10"/>
      <c r="P599" s="32"/>
      <c r="Q599" s="10"/>
      <c r="R599" s="32"/>
      <c r="S599" s="10"/>
      <c r="T599" s="32"/>
      <c r="U599" s="10"/>
      <c r="V599" s="32"/>
      <c r="W599" s="10"/>
      <c r="X599" s="32"/>
      <c r="Y599" s="10"/>
      <c r="Z599" s="32"/>
      <c r="AA599" s="10"/>
      <c r="AB599" s="32"/>
      <c r="AC599" s="10"/>
      <c r="AD599" s="32"/>
      <c r="AE599" s="10"/>
      <c r="AF599" s="32"/>
      <c r="AG599" s="10"/>
      <c r="AH599" s="32"/>
      <c r="AI599" s="10"/>
      <c r="AJ599" s="32"/>
      <c r="AK599" s="10"/>
      <c r="AL599" s="32"/>
      <c r="AM599" s="10"/>
      <c r="AN599" s="32"/>
      <c r="AO599" s="10"/>
      <c r="AP599" s="242"/>
      <c r="AQ599" s="10"/>
      <c r="AR599" s="32"/>
      <c r="AS599" s="10"/>
      <c r="AT599" s="242"/>
      <c r="AU599" s="10"/>
      <c r="AV599" s="242"/>
      <c r="AW599" s="7"/>
      <c r="AX599" s="247"/>
      <c r="AY599" s="10"/>
      <c r="AZ599" s="242"/>
      <c r="BA599" s="7"/>
      <c r="BB599" s="247"/>
      <c r="BC599" s="7"/>
      <c r="BD599" s="247"/>
      <c r="BE599" s="7"/>
      <c r="BF599" s="8"/>
      <c r="BG599" s="7"/>
      <c r="BH599" s="8"/>
      <c r="BJ599" s="41"/>
      <c r="BK599" s="41">
        <f t="shared" si="40"/>
        <v>0</v>
      </c>
      <c r="BL599">
        <f t="shared" si="39"/>
        <v>0</v>
      </c>
      <c r="BN599" s="39"/>
    </row>
    <row r="600" spans="1:66" x14ac:dyDescent="0.25">
      <c r="A600">
        <f t="shared" si="38"/>
        <v>547</v>
      </c>
      <c r="B600" s="6"/>
      <c r="C600" s="10"/>
      <c r="D600" s="32"/>
      <c r="E600" s="10"/>
      <c r="F600" s="32"/>
      <c r="G600" s="10"/>
      <c r="H600" s="32"/>
      <c r="I600" s="10"/>
      <c r="J600" s="32"/>
      <c r="K600" s="10"/>
      <c r="L600" s="32"/>
      <c r="M600" s="10"/>
      <c r="N600" s="32"/>
      <c r="O600" s="10"/>
      <c r="P600" s="32"/>
      <c r="Q600" s="10"/>
      <c r="R600" s="32"/>
      <c r="S600" s="10"/>
      <c r="T600" s="32"/>
      <c r="U600" s="10"/>
      <c r="V600" s="32"/>
      <c r="W600" s="10"/>
      <c r="X600" s="32"/>
      <c r="Y600" s="10"/>
      <c r="Z600" s="32"/>
      <c r="AA600" s="10"/>
      <c r="AB600" s="32"/>
      <c r="AC600" s="10"/>
      <c r="AD600" s="32"/>
      <c r="AE600" s="10"/>
      <c r="AF600" s="32"/>
      <c r="AG600" s="10"/>
      <c r="AH600" s="32"/>
      <c r="AI600" s="10"/>
      <c r="AJ600" s="32"/>
      <c r="AK600" s="10"/>
      <c r="AL600" s="32"/>
      <c r="AM600" s="10"/>
      <c r="AN600" s="32"/>
      <c r="AO600" s="10"/>
      <c r="AP600" s="242"/>
      <c r="AQ600" s="10"/>
      <c r="AR600" s="32"/>
      <c r="AS600" s="10"/>
      <c r="AT600" s="242"/>
      <c r="AU600" s="10"/>
      <c r="AV600" s="242"/>
      <c r="AW600" s="7"/>
      <c r="AX600" s="247"/>
      <c r="AY600" s="10"/>
      <c r="AZ600" s="242"/>
      <c r="BA600" s="7"/>
      <c r="BB600" s="247"/>
      <c r="BC600" s="7"/>
      <c r="BD600" s="247"/>
      <c r="BE600" s="7"/>
      <c r="BF600" s="8"/>
      <c r="BG600" s="7"/>
      <c r="BH600" s="8"/>
      <c r="BJ600" s="41"/>
      <c r="BK600" s="41">
        <f t="shared" si="40"/>
        <v>0</v>
      </c>
      <c r="BL600">
        <f t="shared" si="39"/>
        <v>0</v>
      </c>
    </row>
    <row r="601" spans="1:66" x14ac:dyDescent="0.25">
      <c r="A601">
        <f t="shared" si="38"/>
        <v>548</v>
      </c>
      <c r="B601" s="6"/>
      <c r="C601" s="10"/>
      <c r="D601" s="32"/>
      <c r="E601" s="10"/>
      <c r="F601" s="32"/>
      <c r="G601" s="10"/>
      <c r="H601" s="32"/>
      <c r="I601" s="10"/>
      <c r="J601" s="32"/>
      <c r="K601" s="10"/>
      <c r="L601" s="32"/>
      <c r="M601" s="10"/>
      <c r="N601" s="32"/>
      <c r="O601" s="10"/>
      <c r="P601" s="32"/>
      <c r="Q601" s="10"/>
      <c r="R601" s="32"/>
      <c r="S601" s="10"/>
      <c r="T601" s="32"/>
      <c r="U601" s="10"/>
      <c r="V601" s="32"/>
      <c r="W601" s="10"/>
      <c r="X601" s="32"/>
      <c r="Y601" s="10"/>
      <c r="Z601" s="32"/>
      <c r="AA601" s="10"/>
      <c r="AB601" s="32"/>
      <c r="AC601" s="10"/>
      <c r="AD601" s="32"/>
      <c r="AE601" s="10"/>
      <c r="AF601" s="32"/>
      <c r="AG601" s="10"/>
      <c r="AH601" s="32"/>
      <c r="AI601" s="10"/>
      <c r="AJ601" s="32"/>
      <c r="AK601" s="10"/>
      <c r="AL601" s="32"/>
      <c r="AM601" s="10"/>
      <c r="AN601" s="32"/>
      <c r="AO601" s="10"/>
      <c r="AP601" s="242"/>
      <c r="AQ601" s="10"/>
      <c r="AR601" s="32"/>
      <c r="AS601" s="10"/>
      <c r="AT601" s="242"/>
      <c r="AU601" s="10"/>
      <c r="AV601" s="242"/>
      <c r="AW601" s="7"/>
      <c r="AX601" s="247"/>
      <c r="AY601" s="10"/>
      <c r="AZ601" s="242"/>
      <c r="BA601" s="7"/>
      <c r="BB601" s="247"/>
      <c r="BC601" s="7"/>
      <c r="BD601" s="247"/>
      <c r="BE601" s="7"/>
      <c r="BF601" s="8"/>
      <c r="BG601" s="7"/>
      <c r="BH601" s="8"/>
      <c r="BJ601" s="41"/>
      <c r="BK601" s="41">
        <f t="shared" si="40"/>
        <v>0</v>
      </c>
      <c r="BL601">
        <f t="shared" si="39"/>
        <v>0</v>
      </c>
    </row>
    <row r="602" spans="1:66" x14ac:dyDescent="0.25">
      <c r="A602">
        <f t="shared" si="38"/>
        <v>549</v>
      </c>
      <c r="B602" s="6"/>
      <c r="C602" s="10"/>
      <c r="D602" s="32"/>
      <c r="E602" s="10"/>
      <c r="F602" s="32"/>
      <c r="G602" s="10"/>
      <c r="H602" s="32"/>
      <c r="I602" s="10"/>
      <c r="J602" s="32"/>
      <c r="K602" s="10"/>
      <c r="L602" s="32"/>
      <c r="M602" s="10"/>
      <c r="N602" s="32"/>
      <c r="O602" s="10"/>
      <c r="P602" s="32"/>
      <c r="Q602" s="10"/>
      <c r="R602" s="32"/>
      <c r="S602" s="10"/>
      <c r="T602" s="32"/>
      <c r="U602" s="10"/>
      <c r="V602" s="32"/>
      <c r="W602" s="10"/>
      <c r="X602" s="32"/>
      <c r="Y602" s="10"/>
      <c r="Z602" s="32"/>
      <c r="AA602" s="10"/>
      <c r="AB602" s="32"/>
      <c r="AC602" s="10"/>
      <c r="AD602" s="32"/>
      <c r="AE602" s="10"/>
      <c r="AF602" s="32"/>
      <c r="AG602" s="10"/>
      <c r="AH602" s="32"/>
      <c r="AI602" s="10"/>
      <c r="AJ602" s="32"/>
      <c r="AK602" s="10"/>
      <c r="AL602" s="32"/>
      <c r="AM602" s="10"/>
      <c r="AN602" s="32"/>
      <c r="AO602" s="10"/>
      <c r="AP602" s="242"/>
      <c r="AQ602" s="10"/>
      <c r="AR602" s="32"/>
      <c r="AS602" s="10"/>
      <c r="AT602" s="242"/>
      <c r="AU602" s="10"/>
      <c r="AV602" s="242"/>
      <c r="AW602" s="7"/>
      <c r="AX602" s="247"/>
      <c r="AY602" s="10"/>
      <c r="AZ602" s="242"/>
      <c r="BA602" s="7"/>
      <c r="BB602" s="247"/>
      <c r="BC602" s="7"/>
      <c r="BD602" s="247"/>
      <c r="BE602" s="7"/>
      <c r="BF602" s="8"/>
      <c r="BG602" s="7"/>
      <c r="BH602" s="8"/>
      <c r="BJ602" s="41"/>
      <c r="BK602" s="41">
        <f t="shared" si="40"/>
        <v>0</v>
      </c>
      <c r="BL602">
        <f t="shared" si="39"/>
        <v>0</v>
      </c>
    </row>
    <row r="603" spans="1:66" x14ac:dyDescent="0.25">
      <c r="A603">
        <f t="shared" si="38"/>
        <v>550</v>
      </c>
      <c r="B603" s="6"/>
      <c r="C603" s="10"/>
      <c r="D603" s="32"/>
      <c r="E603" s="10"/>
      <c r="F603" s="32"/>
      <c r="G603" s="10"/>
      <c r="H603" s="32"/>
      <c r="I603" s="10"/>
      <c r="J603" s="32"/>
      <c r="K603" s="10"/>
      <c r="L603" s="32"/>
      <c r="M603" s="10"/>
      <c r="N603" s="32"/>
      <c r="O603" s="10"/>
      <c r="P603" s="32"/>
      <c r="Q603" s="10"/>
      <c r="R603" s="32"/>
      <c r="S603" s="10"/>
      <c r="T603" s="32"/>
      <c r="U603" s="10"/>
      <c r="V603" s="32"/>
      <c r="W603" s="10"/>
      <c r="X603" s="32"/>
      <c r="Y603" s="10"/>
      <c r="Z603" s="32"/>
      <c r="AA603" s="10"/>
      <c r="AB603" s="32"/>
      <c r="AC603" s="10"/>
      <c r="AD603" s="32"/>
      <c r="AE603" s="10"/>
      <c r="AF603" s="32"/>
      <c r="AG603" s="10"/>
      <c r="AH603" s="32"/>
      <c r="AI603" s="10"/>
      <c r="AJ603" s="32"/>
      <c r="AK603" s="10"/>
      <c r="AL603" s="32"/>
      <c r="AM603" s="10"/>
      <c r="AN603" s="32"/>
      <c r="AO603" s="10"/>
      <c r="AP603" s="242"/>
      <c r="AQ603" s="10"/>
      <c r="AR603" s="32"/>
      <c r="AS603" s="10"/>
      <c r="AT603" s="242"/>
      <c r="AU603" s="10"/>
      <c r="AV603" s="242"/>
      <c r="AW603" s="7"/>
      <c r="AX603" s="247"/>
      <c r="AY603" s="10"/>
      <c r="AZ603" s="242"/>
      <c r="BA603" s="7"/>
      <c r="BB603" s="247"/>
      <c r="BC603" s="7"/>
      <c r="BD603" s="247"/>
      <c r="BE603" s="7"/>
      <c r="BF603" s="8"/>
      <c r="BG603" s="7"/>
      <c r="BH603" s="8"/>
      <c r="BJ603" s="41"/>
      <c r="BK603" s="41">
        <f t="shared" si="40"/>
        <v>0</v>
      </c>
      <c r="BL603">
        <f t="shared" si="39"/>
        <v>0</v>
      </c>
    </row>
    <row r="604" spans="1:66" x14ac:dyDescent="0.25">
      <c r="A604">
        <f t="shared" si="38"/>
        <v>551</v>
      </c>
      <c r="B604" s="6"/>
      <c r="C604" s="10"/>
      <c r="D604" s="32"/>
      <c r="E604" s="10"/>
      <c r="F604" s="32"/>
      <c r="G604" s="10"/>
      <c r="H604" s="32"/>
      <c r="I604" s="10"/>
      <c r="J604" s="32"/>
      <c r="K604" s="94"/>
      <c r="L604" s="32"/>
      <c r="M604" s="10"/>
      <c r="N604" s="32"/>
      <c r="O604" s="10"/>
      <c r="P604" s="32"/>
      <c r="Q604" s="10"/>
      <c r="R604" s="32"/>
      <c r="S604" s="10"/>
      <c r="T604" s="32"/>
      <c r="U604" s="10"/>
      <c r="V604" s="32"/>
      <c r="W604" s="10"/>
      <c r="X604" s="32"/>
      <c r="Y604" s="10"/>
      <c r="Z604" s="32"/>
      <c r="AA604" s="10"/>
      <c r="AB604" s="32"/>
      <c r="AC604" s="10"/>
      <c r="AD604" s="32"/>
      <c r="AE604" s="10"/>
      <c r="AF604" s="32"/>
      <c r="AG604" s="10"/>
      <c r="AH604" s="32"/>
      <c r="AI604" s="10"/>
      <c r="AJ604" s="32"/>
      <c r="AK604" s="10"/>
      <c r="AL604" s="32"/>
      <c r="AM604" s="10"/>
      <c r="AN604" s="32"/>
      <c r="AO604" s="10"/>
      <c r="AP604" s="242"/>
      <c r="AQ604" s="10"/>
      <c r="AR604" s="32"/>
      <c r="AS604" s="10"/>
      <c r="AT604" s="242"/>
      <c r="AU604" s="10"/>
      <c r="AV604" s="242"/>
      <c r="AW604" s="7"/>
      <c r="AX604" s="247"/>
      <c r="AY604" s="10"/>
      <c r="AZ604" s="242"/>
      <c r="BA604" s="7"/>
      <c r="BB604" s="247"/>
      <c r="BC604" s="7"/>
      <c r="BD604" s="247"/>
      <c r="BE604" s="7"/>
      <c r="BF604" s="8"/>
      <c r="BG604" s="7"/>
      <c r="BH604" s="8"/>
      <c r="BJ604" s="41"/>
      <c r="BK604" s="41">
        <f t="shared" si="40"/>
        <v>0</v>
      </c>
      <c r="BL604">
        <f t="shared" si="39"/>
        <v>0</v>
      </c>
      <c r="BN604" s="39"/>
    </row>
    <row r="605" spans="1:66" x14ac:dyDescent="0.25">
      <c r="A605">
        <f t="shared" si="38"/>
        <v>552</v>
      </c>
      <c r="B605" s="6"/>
      <c r="C605" s="10"/>
      <c r="D605" s="32"/>
      <c r="E605" s="10"/>
      <c r="F605" s="32"/>
      <c r="G605" s="10"/>
      <c r="H605" s="32"/>
      <c r="I605" s="10"/>
      <c r="J605" s="32"/>
      <c r="K605" s="94"/>
      <c r="L605" s="32"/>
      <c r="M605" s="10"/>
      <c r="N605" s="32"/>
      <c r="O605" s="10"/>
      <c r="P605" s="32"/>
      <c r="Q605" s="10"/>
      <c r="R605" s="32"/>
      <c r="S605" s="10"/>
      <c r="T605" s="32"/>
      <c r="U605" s="10"/>
      <c r="V605" s="32"/>
      <c r="W605" s="10"/>
      <c r="X605" s="32"/>
      <c r="Y605" s="10"/>
      <c r="Z605" s="32"/>
      <c r="AA605" s="10"/>
      <c r="AB605" s="32"/>
      <c r="AC605" s="10"/>
      <c r="AD605" s="32"/>
      <c r="AE605" s="10"/>
      <c r="AF605" s="32"/>
      <c r="AG605" s="10"/>
      <c r="AH605" s="32"/>
      <c r="AI605" s="10"/>
      <c r="AJ605" s="32"/>
      <c r="AK605" s="10"/>
      <c r="AL605" s="32"/>
      <c r="AM605" s="10"/>
      <c r="AN605" s="32"/>
      <c r="AO605" s="10"/>
      <c r="AP605" s="242"/>
      <c r="AQ605" s="10"/>
      <c r="AR605" s="32"/>
      <c r="AS605" s="10"/>
      <c r="AT605" s="242"/>
      <c r="AU605" s="10"/>
      <c r="AV605" s="242"/>
      <c r="AW605" s="7"/>
      <c r="AX605" s="247"/>
      <c r="AY605" s="10"/>
      <c r="AZ605" s="242"/>
      <c r="BA605" s="7"/>
      <c r="BB605" s="247"/>
      <c r="BC605" s="7"/>
      <c r="BD605" s="247"/>
      <c r="BE605" s="7"/>
      <c r="BF605" s="8"/>
      <c r="BG605" s="7"/>
      <c r="BH605" s="8"/>
      <c r="BJ605" s="41"/>
      <c r="BK605" s="41">
        <f t="shared" si="40"/>
        <v>0</v>
      </c>
      <c r="BL605">
        <f t="shared" si="39"/>
        <v>0</v>
      </c>
      <c r="BN605" s="39"/>
    </row>
    <row r="606" spans="1:66" x14ac:dyDescent="0.25">
      <c r="A606">
        <f t="shared" si="38"/>
        <v>553</v>
      </c>
      <c r="B606" s="6"/>
      <c r="C606" s="10"/>
      <c r="D606" s="32"/>
      <c r="E606" s="10"/>
      <c r="F606" s="32"/>
      <c r="G606" s="10"/>
      <c r="H606" s="32"/>
      <c r="I606" s="10"/>
      <c r="J606" s="32"/>
      <c r="K606" s="94"/>
      <c r="L606" s="32"/>
      <c r="M606" s="10"/>
      <c r="N606" s="32"/>
      <c r="O606" s="10"/>
      <c r="P606" s="32"/>
      <c r="Q606" s="10"/>
      <c r="R606" s="32"/>
      <c r="S606" s="10"/>
      <c r="T606" s="32"/>
      <c r="U606" s="10"/>
      <c r="V606" s="32"/>
      <c r="W606" s="10"/>
      <c r="X606" s="32"/>
      <c r="Y606" s="10"/>
      <c r="Z606" s="32"/>
      <c r="AA606" s="10"/>
      <c r="AB606" s="32"/>
      <c r="AC606" s="10"/>
      <c r="AD606" s="32"/>
      <c r="AE606" s="10"/>
      <c r="AF606" s="32"/>
      <c r="AG606" s="10"/>
      <c r="AH606" s="32"/>
      <c r="AI606" s="10"/>
      <c r="AJ606" s="32"/>
      <c r="AK606" s="10"/>
      <c r="AL606" s="32"/>
      <c r="AM606" s="10"/>
      <c r="AN606" s="32"/>
      <c r="AO606" s="10"/>
      <c r="AP606" s="242"/>
      <c r="AQ606" s="10"/>
      <c r="AR606" s="32"/>
      <c r="AS606" s="10"/>
      <c r="AT606" s="242"/>
      <c r="AU606" s="10"/>
      <c r="AV606" s="242"/>
      <c r="AW606" s="7"/>
      <c r="AX606" s="247"/>
      <c r="AY606" s="10"/>
      <c r="AZ606" s="242"/>
      <c r="BA606" s="7"/>
      <c r="BB606" s="247"/>
      <c r="BC606" s="7"/>
      <c r="BD606" s="247"/>
      <c r="BE606" s="7"/>
      <c r="BF606" s="8"/>
      <c r="BG606" s="7"/>
      <c r="BH606" s="8"/>
      <c r="BJ606" s="41"/>
      <c r="BK606" s="41">
        <f t="shared" si="40"/>
        <v>0</v>
      </c>
      <c r="BL606">
        <f t="shared" si="39"/>
        <v>0</v>
      </c>
      <c r="BN606" s="39"/>
    </row>
    <row r="607" spans="1:66" x14ac:dyDescent="0.25">
      <c r="A607">
        <f t="shared" si="38"/>
        <v>554</v>
      </c>
      <c r="B607" s="6"/>
      <c r="C607" s="10"/>
      <c r="D607" s="32"/>
      <c r="E607" s="10"/>
      <c r="F607" s="32"/>
      <c r="G607" s="10"/>
      <c r="H607" s="32"/>
      <c r="I607" s="10"/>
      <c r="J607" s="32"/>
      <c r="K607" s="10"/>
      <c r="L607" s="32"/>
      <c r="M607" s="10"/>
      <c r="N607" s="32"/>
      <c r="O607" s="10"/>
      <c r="P607" s="32"/>
      <c r="Q607" s="10"/>
      <c r="R607" s="32"/>
      <c r="S607" s="10"/>
      <c r="T607" s="32"/>
      <c r="U607" s="10"/>
      <c r="V607" s="32"/>
      <c r="W607" s="10"/>
      <c r="X607" s="32"/>
      <c r="Y607" s="10"/>
      <c r="Z607" s="32"/>
      <c r="AA607" s="10"/>
      <c r="AB607" s="32"/>
      <c r="AC607" s="10"/>
      <c r="AD607" s="32"/>
      <c r="AE607" s="10"/>
      <c r="AF607" s="32"/>
      <c r="AG607" s="10"/>
      <c r="AH607" s="32"/>
      <c r="AI607" s="10"/>
      <c r="AJ607" s="32"/>
      <c r="AK607" s="10"/>
      <c r="AL607" s="32"/>
      <c r="AM607" s="10"/>
      <c r="AN607" s="32"/>
      <c r="AO607" s="10"/>
      <c r="AP607" s="242"/>
      <c r="AQ607" s="10"/>
      <c r="AR607" s="32"/>
      <c r="AS607" s="10"/>
      <c r="AT607" s="242"/>
      <c r="AU607" s="10"/>
      <c r="AV607" s="242"/>
      <c r="AW607" s="7"/>
      <c r="AX607" s="247"/>
      <c r="AY607" s="10"/>
      <c r="AZ607" s="242"/>
      <c r="BA607" s="7"/>
      <c r="BB607" s="247"/>
      <c r="BC607" s="7"/>
      <c r="BD607" s="247"/>
      <c r="BE607" s="7"/>
      <c r="BF607" s="8"/>
      <c r="BG607" s="7"/>
      <c r="BH607" s="8"/>
      <c r="BJ607" s="41"/>
      <c r="BK607" s="41">
        <f t="shared" si="40"/>
        <v>0</v>
      </c>
      <c r="BL607">
        <f t="shared" si="39"/>
        <v>0</v>
      </c>
    </row>
    <row r="608" spans="1:66" x14ac:dyDescent="0.25">
      <c r="B608" s="6"/>
      <c r="C608" s="10"/>
      <c r="D608" s="32"/>
      <c r="E608" s="10"/>
      <c r="F608" s="32"/>
      <c r="G608" s="10"/>
      <c r="H608" s="32"/>
      <c r="I608" s="10"/>
      <c r="J608" s="32"/>
      <c r="K608" s="94"/>
      <c r="L608" s="32"/>
      <c r="M608" s="10"/>
      <c r="N608" s="32"/>
      <c r="O608" s="10"/>
      <c r="P608" s="32"/>
      <c r="Q608" s="10"/>
      <c r="R608" s="32"/>
      <c r="S608" s="10"/>
      <c r="T608" s="32"/>
      <c r="U608" s="10"/>
      <c r="V608" s="32"/>
      <c r="W608" s="10"/>
      <c r="X608" s="32"/>
      <c r="Y608" s="10"/>
      <c r="Z608" s="32"/>
      <c r="AA608" s="10"/>
      <c r="AB608" s="32"/>
      <c r="AC608" s="10"/>
      <c r="AD608" s="32"/>
      <c r="AE608" s="10"/>
      <c r="AF608" s="32"/>
      <c r="AG608" s="10"/>
      <c r="AH608" s="32"/>
      <c r="AI608" s="10"/>
      <c r="AJ608" s="32"/>
      <c r="AK608" s="10"/>
      <c r="AL608" s="32"/>
      <c r="AM608" s="10"/>
      <c r="AN608" s="32"/>
      <c r="AO608" s="10"/>
      <c r="AP608" s="242"/>
      <c r="AQ608" s="10"/>
      <c r="AR608" s="32"/>
      <c r="AS608" s="10"/>
      <c r="AT608" s="242"/>
      <c r="AU608" s="10"/>
      <c r="AV608" s="242"/>
      <c r="AW608" s="7"/>
      <c r="AX608" s="247"/>
      <c r="AY608" s="10"/>
      <c r="AZ608" s="242"/>
      <c r="BA608" s="7"/>
      <c r="BB608" s="247"/>
      <c r="BC608" s="7"/>
      <c r="BD608" s="247"/>
      <c r="BE608" s="7"/>
      <c r="BF608" s="8"/>
      <c r="BG608" s="7"/>
      <c r="BH608" s="8"/>
      <c r="BJ608" s="41"/>
      <c r="BK608" s="41">
        <f t="shared" si="40"/>
        <v>0</v>
      </c>
      <c r="BL608">
        <f t="shared" si="39"/>
        <v>0</v>
      </c>
      <c r="BN608" s="39"/>
    </row>
    <row r="609" spans="2:66" x14ac:dyDescent="0.25">
      <c r="B609" s="6"/>
      <c r="C609" s="10"/>
      <c r="D609" s="32"/>
      <c r="E609" s="10"/>
      <c r="F609" s="32"/>
      <c r="G609" s="10"/>
      <c r="H609" s="32"/>
      <c r="I609" s="10"/>
      <c r="J609" s="32"/>
      <c r="K609" s="94"/>
      <c r="L609" s="32"/>
      <c r="M609" s="10"/>
      <c r="N609" s="32"/>
      <c r="O609" s="10"/>
      <c r="P609" s="32"/>
      <c r="Q609" s="10"/>
      <c r="R609" s="32"/>
      <c r="S609" s="10"/>
      <c r="T609" s="32"/>
      <c r="U609" s="10"/>
      <c r="V609" s="32"/>
      <c r="W609" s="10"/>
      <c r="X609" s="32"/>
      <c r="Y609" s="10"/>
      <c r="Z609" s="32"/>
      <c r="AA609" s="10"/>
      <c r="AB609" s="32"/>
      <c r="AC609" s="10"/>
      <c r="AD609" s="32"/>
      <c r="AE609" s="10"/>
      <c r="AF609" s="32"/>
      <c r="AG609" s="10"/>
      <c r="AH609" s="32"/>
      <c r="AI609" s="10"/>
      <c r="AJ609" s="32"/>
      <c r="AK609" s="10"/>
      <c r="AL609" s="32"/>
      <c r="AM609" s="10"/>
      <c r="AN609" s="32"/>
      <c r="AO609" s="10"/>
      <c r="AP609" s="242"/>
      <c r="AQ609" s="10"/>
      <c r="AR609" s="32"/>
      <c r="AS609" s="10"/>
      <c r="AT609" s="242"/>
      <c r="AU609" s="10"/>
      <c r="AV609" s="242"/>
      <c r="AW609" s="7"/>
      <c r="AX609" s="247"/>
      <c r="AY609" s="10"/>
      <c r="AZ609" s="242"/>
      <c r="BA609" s="7"/>
      <c r="BB609" s="247"/>
      <c r="BC609" s="7"/>
      <c r="BD609" s="247"/>
      <c r="BE609" s="7"/>
      <c r="BF609" s="8"/>
      <c r="BG609" s="7"/>
      <c r="BH609" s="8"/>
      <c r="BJ609" s="41"/>
      <c r="BK609" s="41">
        <f t="shared" si="40"/>
        <v>0</v>
      </c>
      <c r="BL609">
        <f t="shared" si="39"/>
        <v>0</v>
      </c>
      <c r="BN609" s="39"/>
    </row>
    <row r="610" spans="2:66" x14ac:dyDescent="0.25">
      <c r="B610" s="6"/>
      <c r="C610" s="10"/>
      <c r="D610" s="32"/>
      <c r="E610" s="10"/>
      <c r="F610" s="32"/>
      <c r="G610" s="10"/>
      <c r="H610" s="32"/>
      <c r="I610" s="10"/>
      <c r="J610" s="32"/>
      <c r="K610" s="94"/>
      <c r="L610" s="32"/>
      <c r="M610" s="10"/>
      <c r="N610" s="32"/>
      <c r="O610" s="10"/>
      <c r="P610" s="32"/>
      <c r="Q610" s="10"/>
      <c r="R610" s="32"/>
      <c r="S610" s="10"/>
      <c r="T610" s="32"/>
      <c r="U610" s="10"/>
      <c r="V610" s="32"/>
      <c r="W610" s="10"/>
      <c r="X610" s="32"/>
      <c r="Y610" s="10"/>
      <c r="Z610" s="32"/>
      <c r="AA610" s="10"/>
      <c r="AB610" s="32"/>
      <c r="AC610" s="10"/>
      <c r="AD610" s="32"/>
      <c r="AE610" s="10"/>
      <c r="AF610" s="32"/>
      <c r="AG610" s="10"/>
      <c r="AH610" s="32"/>
      <c r="AI610" s="10"/>
      <c r="AJ610" s="32"/>
      <c r="AK610" s="10"/>
      <c r="AL610" s="32"/>
      <c r="AM610" s="10"/>
      <c r="AN610" s="32"/>
      <c r="AO610" s="10"/>
      <c r="AP610" s="242"/>
      <c r="AQ610" s="10"/>
      <c r="AR610" s="32"/>
      <c r="AS610" s="10"/>
      <c r="AT610" s="242"/>
      <c r="AU610" s="10"/>
      <c r="AV610" s="242"/>
      <c r="AW610" s="7"/>
      <c r="AX610" s="247"/>
      <c r="AY610" s="10"/>
      <c r="AZ610" s="242"/>
      <c r="BA610" s="7"/>
      <c r="BB610" s="247"/>
      <c r="BC610" s="7"/>
      <c r="BD610" s="247"/>
      <c r="BE610" s="7"/>
      <c r="BF610" s="8"/>
      <c r="BG610" s="7"/>
      <c r="BH610" s="8"/>
      <c r="BJ610" s="41"/>
      <c r="BK610" s="41">
        <f t="shared" si="40"/>
        <v>0</v>
      </c>
      <c r="BL610">
        <f t="shared" si="39"/>
        <v>0</v>
      </c>
      <c r="BN610" s="39"/>
    </row>
    <row r="611" spans="2:66" x14ac:dyDescent="0.25">
      <c r="B611" s="6"/>
      <c r="C611" s="10"/>
      <c r="D611" s="32"/>
      <c r="E611" s="10"/>
      <c r="F611" s="32"/>
      <c r="G611" s="10"/>
      <c r="H611" s="32"/>
      <c r="I611" s="10"/>
      <c r="J611" s="32"/>
      <c r="K611" s="10"/>
      <c r="L611" s="32"/>
      <c r="M611" s="10"/>
      <c r="N611" s="32"/>
      <c r="O611" s="10"/>
      <c r="P611" s="32"/>
      <c r="Q611" s="10"/>
      <c r="R611" s="32"/>
      <c r="S611" s="10"/>
      <c r="T611" s="32"/>
      <c r="U611" s="10"/>
      <c r="V611" s="32"/>
      <c r="W611" s="10"/>
      <c r="X611" s="32"/>
      <c r="Y611" s="10"/>
      <c r="Z611" s="32"/>
      <c r="AA611" s="10"/>
      <c r="AB611" s="32"/>
      <c r="AC611" s="10"/>
      <c r="AD611" s="32"/>
      <c r="AE611" s="10"/>
      <c r="AF611" s="32"/>
      <c r="AG611" s="10"/>
      <c r="AH611" s="32"/>
      <c r="AI611" s="10"/>
      <c r="AJ611" s="32"/>
      <c r="AK611" s="10"/>
      <c r="AL611" s="32"/>
      <c r="AM611" s="10"/>
      <c r="AN611" s="32"/>
      <c r="AO611" s="10"/>
      <c r="AP611" s="242"/>
      <c r="AQ611" s="10"/>
      <c r="AR611" s="32"/>
      <c r="AS611" s="10"/>
      <c r="AT611" s="242"/>
      <c r="AU611" s="10"/>
      <c r="AV611" s="242"/>
      <c r="AW611" s="7"/>
      <c r="AX611" s="247"/>
      <c r="AY611" s="10"/>
      <c r="AZ611" s="242"/>
      <c r="BA611" s="7"/>
      <c r="BB611" s="247"/>
      <c r="BC611" s="7"/>
      <c r="BD611" s="247"/>
      <c r="BE611" s="7"/>
      <c r="BF611" s="8"/>
      <c r="BG611" s="7"/>
      <c r="BH611" s="8"/>
      <c r="BJ611" s="41"/>
      <c r="BK611" s="41">
        <f t="shared" si="40"/>
        <v>0</v>
      </c>
      <c r="BL611">
        <f t="shared" si="39"/>
        <v>0</v>
      </c>
    </row>
    <row r="612" spans="2:66" x14ac:dyDescent="0.25">
      <c r="B612" s="6"/>
      <c r="C612" s="10"/>
      <c r="D612" s="32"/>
      <c r="E612" s="10"/>
      <c r="F612" s="32"/>
      <c r="G612" s="10"/>
      <c r="H612" s="32"/>
      <c r="I612" s="10"/>
      <c r="J612" s="32"/>
      <c r="K612" s="94"/>
      <c r="L612" s="32"/>
      <c r="M612" s="10"/>
      <c r="N612" s="32"/>
      <c r="O612" s="10"/>
      <c r="P612" s="32"/>
      <c r="Q612" s="10"/>
      <c r="R612" s="32"/>
      <c r="S612" s="10"/>
      <c r="T612" s="32"/>
      <c r="U612" s="10"/>
      <c r="V612" s="32"/>
      <c r="W612" s="10"/>
      <c r="X612" s="32"/>
      <c r="Y612" s="10"/>
      <c r="Z612" s="32"/>
      <c r="AA612" s="10"/>
      <c r="AB612" s="32"/>
      <c r="AC612" s="10"/>
      <c r="AD612" s="32"/>
      <c r="AE612" s="10"/>
      <c r="AF612" s="32"/>
      <c r="AG612" s="10"/>
      <c r="AH612" s="32"/>
      <c r="AI612" s="10"/>
      <c r="AJ612" s="32"/>
      <c r="AK612" s="10"/>
      <c r="AL612" s="32"/>
      <c r="AM612" s="10"/>
      <c r="AN612" s="32"/>
      <c r="AO612" s="10"/>
      <c r="AP612" s="242"/>
      <c r="AQ612" s="10"/>
      <c r="AR612" s="32"/>
      <c r="AS612" s="10"/>
      <c r="AT612" s="242"/>
      <c r="AU612" s="10"/>
      <c r="AV612" s="242"/>
      <c r="AW612" s="7"/>
      <c r="AX612" s="247"/>
      <c r="AY612" s="10"/>
      <c r="AZ612" s="242"/>
      <c r="BA612" s="7"/>
      <c r="BB612" s="247"/>
      <c r="BC612" s="7"/>
      <c r="BD612" s="247"/>
      <c r="BE612" s="7"/>
      <c r="BF612" s="8"/>
      <c r="BG612" s="7"/>
      <c r="BH612" s="8"/>
      <c r="BJ612" s="41"/>
      <c r="BK612" s="41">
        <f t="shared" si="40"/>
        <v>0</v>
      </c>
      <c r="BL612">
        <f t="shared" si="39"/>
        <v>0</v>
      </c>
      <c r="BN612" s="39"/>
    </row>
    <row r="613" spans="2:66" x14ac:dyDescent="0.25">
      <c r="B613" s="6"/>
      <c r="C613" s="10"/>
      <c r="D613" s="32"/>
      <c r="E613" s="10"/>
      <c r="F613" s="32"/>
      <c r="G613" s="10"/>
      <c r="H613" s="32"/>
      <c r="I613" s="10"/>
      <c r="J613" s="32"/>
      <c r="K613" s="10"/>
      <c r="L613" s="32"/>
      <c r="M613" s="10"/>
      <c r="N613" s="32"/>
      <c r="O613" s="10"/>
      <c r="P613" s="32"/>
      <c r="Q613" s="10"/>
      <c r="R613" s="32"/>
      <c r="S613" s="10"/>
      <c r="T613" s="32"/>
      <c r="U613" s="10"/>
      <c r="V613" s="32"/>
      <c r="W613" s="10"/>
      <c r="X613" s="32"/>
      <c r="Y613" s="10"/>
      <c r="Z613" s="32"/>
      <c r="AA613" s="10"/>
      <c r="AB613" s="32"/>
      <c r="AC613" s="10"/>
      <c r="AD613" s="32"/>
      <c r="AE613" s="10"/>
      <c r="AF613" s="32"/>
      <c r="AG613" s="10"/>
      <c r="AH613" s="32"/>
      <c r="AI613" s="10"/>
      <c r="AJ613" s="32"/>
      <c r="AK613" s="10"/>
      <c r="AL613" s="32"/>
      <c r="AM613" s="10"/>
      <c r="AN613" s="32"/>
      <c r="AO613" s="10"/>
      <c r="AP613" s="242"/>
      <c r="AQ613" s="10"/>
      <c r="AR613" s="32"/>
      <c r="AS613" s="10"/>
      <c r="AT613" s="242"/>
      <c r="AU613" s="10"/>
      <c r="AV613" s="242"/>
      <c r="AW613" s="7"/>
      <c r="AX613" s="247"/>
      <c r="AY613" s="10"/>
      <c r="AZ613" s="242"/>
      <c r="BA613" s="7"/>
      <c r="BB613" s="247"/>
      <c r="BC613" s="7"/>
      <c r="BD613" s="247"/>
      <c r="BE613" s="7"/>
      <c r="BF613" s="8"/>
      <c r="BG613" s="7"/>
      <c r="BH613" s="8"/>
      <c r="BJ613" s="41"/>
      <c r="BK613" s="41">
        <f t="shared" si="40"/>
        <v>0</v>
      </c>
      <c r="BL613">
        <f t="shared" si="39"/>
        <v>0</v>
      </c>
    </row>
    <row r="614" spans="2:66" x14ac:dyDescent="0.25">
      <c r="B614" s="6"/>
      <c r="C614" s="10"/>
      <c r="D614" s="32"/>
      <c r="E614" s="10"/>
      <c r="F614" s="32"/>
      <c r="G614" s="10"/>
      <c r="H614" s="32"/>
      <c r="I614" s="10"/>
      <c r="J614" s="32"/>
      <c r="K614" s="10"/>
      <c r="L614" s="32"/>
      <c r="M614" s="10"/>
      <c r="N614" s="32"/>
      <c r="O614" s="10"/>
      <c r="P614" s="32"/>
      <c r="Q614" s="10"/>
      <c r="R614" s="32"/>
      <c r="S614" s="10"/>
      <c r="T614" s="32"/>
      <c r="U614" s="10"/>
      <c r="V614" s="32"/>
      <c r="W614" s="10"/>
      <c r="X614" s="32"/>
      <c r="Y614" s="10"/>
      <c r="Z614" s="32"/>
      <c r="AA614" s="10"/>
      <c r="AB614" s="32"/>
      <c r="AC614" s="10"/>
      <c r="AD614" s="32"/>
      <c r="AE614" s="10"/>
      <c r="AF614" s="32"/>
      <c r="AG614" s="10"/>
      <c r="AH614" s="32"/>
      <c r="AI614" s="10"/>
      <c r="AJ614" s="32"/>
      <c r="AK614" s="10"/>
      <c r="AL614" s="32"/>
      <c r="AM614" s="10"/>
      <c r="AN614" s="32"/>
      <c r="AO614" s="10"/>
      <c r="AP614" s="242"/>
      <c r="AQ614" s="10"/>
      <c r="AR614" s="32"/>
      <c r="AS614" s="10"/>
      <c r="AT614" s="242"/>
      <c r="AU614" s="10"/>
      <c r="AV614" s="242"/>
      <c r="AW614" s="7"/>
      <c r="AX614" s="247"/>
      <c r="AY614" s="10"/>
      <c r="AZ614" s="242"/>
      <c r="BA614" s="7"/>
      <c r="BB614" s="247"/>
      <c r="BC614" s="7"/>
      <c r="BD614" s="247"/>
      <c r="BE614" s="7"/>
      <c r="BF614" s="8"/>
      <c r="BG614" s="7"/>
      <c r="BH614" s="8"/>
      <c r="BJ614" s="41"/>
      <c r="BK614" s="41">
        <f t="shared" si="40"/>
        <v>0</v>
      </c>
      <c r="BL614">
        <f t="shared" si="39"/>
        <v>0</v>
      </c>
    </row>
    <row r="615" spans="2:66" x14ac:dyDescent="0.25">
      <c r="B615" s="6"/>
      <c r="C615" s="10"/>
      <c r="D615" s="32"/>
      <c r="E615" s="10"/>
      <c r="F615" s="32"/>
      <c r="G615" s="10"/>
      <c r="H615" s="32"/>
      <c r="I615" s="10"/>
      <c r="J615" s="32"/>
      <c r="K615" s="10"/>
      <c r="L615" s="32"/>
      <c r="M615" s="10"/>
      <c r="N615" s="32"/>
      <c r="O615" s="10"/>
      <c r="P615" s="32"/>
      <c r="Q615" s="10"/>
      <c r="R615" s="32"/>
      <c r="S615" s="10"/>
      <c r="T615" s="32"/>
      <c r="U615" s="10"/>
      <c r="V615" s="32"/>
      <c r="W615" s="10"/>
      <c r="X615" s="32"/>
      <c r="Y615" s="10"/>
      <c r="Z615" s="32"/>
      <c r="AA615" s="10"/>
      <c r="AB615" s="32"/>
      <c r="AC615" s="10"/>
      <c r="AD615" s="32"/>
      <c r="AE615" s="10"/>
      <c r="AF615" s="32"/>
      <c r="AG615" s="10"/>
      <c r="AH615" s="32"/>
      <c r="AI615" s="10"/>
      <c r="AJ615" s="32"/>
      <c r="AK615" s="10"/>
      <c r="AL615" s="32"/>
      <c r="AM615" s="10"/>
      <c r="AN615" s="32"/>
      <c r="AO615" s="10"/>
      <c r="AP615" s="242"/>
      <c r="AQ615" s="10"/>
      <c r="AR615" s="32"/>
      <c r="AS615" s="10"/>
      <c r="AT615" s="242"/>
      <c r="AU615" s="10"/>
      <c r="AV615" s="242"/>
      <c r="AW615" s="7"/>
      <c r="AX615" s="247"/>
      <c r="AY615" s="10"/>
      <c r="AZ615" s="242"/>
      <c r="BA615" s="7"/>
      <c r="BB615" s="247"/>
      <c r="BC615" s="7"/>
      <c r="BD615" s="247"/>
      <c r="BE615" s="7"/>
      <c r="BF615" s="8"/>
      <c r="BG615" s="7"/>
      <c r="BH615" s="8"/>
      <c r="BJ615" s="41"/>
      <c r="BK615" s="41">
        <f t="shared" si="40"/>
        <v>0</v>
      </c>
      <c r="BL615">
        <f t="shared" si="39"/>
        <v>0</v>
      </c>
    </row>
    <row r="616" spans="2:66" x14ac:dyDescent="0.25">
      <c r="B616" s="6"/>
      <c r="C616" s="10"/>
      <c r="D616" s="32"/>
      <c r="E616" s="10"/>
      <c r="F616" s="32"/>
      <c r="G616" s="10"/>
      <c r="H616" s="32"/>
      <c r="I616" s="10"/>
      <c r="J616" s="32"/>
      <c r="K616" s="10"/>
      <c r="L616" s="32"/>
      <c r="M616" s="10"/>
      <c r="N616" s="32"/>
      <c r="O616" s="10"/>
      <c r="P616" s="32"/>
      <c r="Q616" s="10"/>
      <c r="R616" s="32"/>
      <c r="S616" s="10"/>
      <c r="T616" s="32"/>
      <c r="U616" s="10"/>
      <c r="V616" s="32"/>
      <c r="W616" s="10"/>
      <c r="X616" s="32"/>
      <c r="Y616" s="10"/>
      <c r="Z616" s="32"/>
      <c r="AA616" s="10"/>
      <c r="AB616" s="32"/>
      <c r="AC616" s="10"/>
      <c r="AD616" s="32"/>
      <c r="AE616" s="10"/>
      <c r="AF616" s="32"/>
      <c r="AG616" s="10"/>
      <c r="AH616" s="32"/>
      <c r="AI616" s="10"/>
      <c r="AJ616" s="32"/>
      <c r="AK616" s="10"/>
      <c r="AL616" s="32"/>
      <c r="AM616" s="10"/>
      <c r="AN616" s="32"/>
      <c r="AO616" s="10"/>
      <c r="AP616" s="242"/>
      <c r="AQ616" s="10"/>
      <c r="AR616" s="32"/>
      <c r="AS616" s="10"/>
      <c r="AT616" s="242"/>
      <c r="AU616" s="10"/>
      <c r="AV616" s="242"/>
      <c r="AW616" s="7"/>
      <c r="AX616" s="247"/>
      <c r="AY616" s="10"/>
      <c r="AZ616" s="242"/>
      <c r="BA616" s="7"/>
      <c r="BB616" s="247"/>
      <c r="BC616" s="7"/>
      <c r="BD616" s="247"/>
      <c r="BE616" s="7"/>
      <c r="BF616" s="8"/>
      <c r="BG616" s="7"/>
      <c r="BH616" s="8"/>
      <c r="BJ616" s="41"/>
      <c r="BK616" s="41">
        <f t="shared" si="40"/>
        <v>0</v>
      </c>
      <c r="BL616">
        <f t="shared" si="39"/>
        <v>0</v>
      </c>
    </row>
    <row r="617" spans="2:66" x14ac:dyDescent="0.25">
      <c r="B617" s="6"/>
      <c r="C617" s="10"/>
      <c r="D617" s="32"/>
      <c r="E617" s="10"/>
      <c r="F617" s="32"/>
      <c r="G617" s="10"/>
      <c r="H617" s="32"/>
      <c r="I617" s="10"/>
      <c r="J617" s="32"/>
      <c r="K617" s="10"/>
      <c r="L617" s="32"/>
      <c r="M617" s="10"/>
      <c r="N617" s="32"/>
      <c r="O617" s="10"/>
      <c r="P617" s="32"/>
      <c r="Q617" s="10"/>
      <c r="R617" s="32"/>
      <c r="S617" s="10"/>
      <c r="T617" s="32"/>
      <c r="U617" s="10"/>
      <c r="V617" s="32"/>
      <c r="W617" s="10"/>
      <c r="X617" s="32"/>
      <c r="Y617" s="10"/>
      <c r="Z617" s="32"/>
      <c r="AA617" s="10"/>
      <c r="AB617" s="32"/>
      <c r="AC617" s="10"/>
      <c r="AD617" s="32"/>
      <c r="AE617" s="10"/>
      <c r="AF617" s="32"/>
      <c r="AG617" s="10"/>
      <c r="AH617" s="32"/>
      <c r="AI617" s="10"/>
      <c r="AJ617" s="32"/>
      <c r="AK617" s="10"/>
      <c r="AL617" s="32"/>
      <c r="AM617" s="10"/>
      <c r="AN617" s="32"/>
      <c r="AO617" s="10"/>
      <c r="AP617" s="242"/>
      <c r="AQ617" s="10"/>
      <c r="AR617" s="32"/>
      <c r="AS617" s="10"/>
      <c r="AT617" s="242"/>
      <c r="AU617" s="10"/>
      <c r="AV617" s="242"/>
      <c r="AW617" s="7"/>
      <c r="AX617" s="247"/>
      <c r="AY617" s="10"/>
      <c r="AZ617" s="242"/>
      <c r="BA617" s="7"/>
      <c r="BB617" s="247"/>
      <c r="BC617" s="7"/>
      <c r="BD617" s="247"/>
      <c r="BE617" s="7"/>
      <c r="BF617" s="8"/>
      <c r="BG617" s="7"/>
      <c r="BH617" s="8"/>
      <c r="BJ617" s="41"/>
      <c r="BK617" s="41">
        <f t="shared" si="40"/>
        <v>0</v>
      </c>
      <c r="BL617">
        <f t="shared" si="39"/>
        <v>0</v>
      </c>
    </row>
    <row r="618" spans="2:66" x14ac:dyDescent="0.25">
      <c r="B618" s="6"/>
      <c r="C618" s="10"/>
      <c r="D618" s="32"/>
      <c r="E618" s="10"/>
      <c r="F618" s="32"/>
      <c r="G618" s="10"/>
      <c r="H618" s="32"/>
      <c r="I618" s="10"/>
      <c r="J618" s="32"/>
      <c r="K618" s="10"/>
      <c r="L618" s="32"/>
      <c r="M618" s="10"/>
      <c r="N618" s="32"/>
      <c r="O618" s="10"/>
      <c r="P618" s="32"/>
      <c r="Q618" s="10"/>
      <c r="R618" s="32"/>
      <c r="S618" s="10"/>
      <c r="T618" s="32"/>
      <c r="U618" s="10"/>
      <c r="V618" s="32"/>
      <c r="W618" s="10"/>
      <c r="X618" s="32"/>
      <c r="Y618" s="10"/>
      <c r="Z618" s="32"/>
      <c r="AA618" s="10"/>
      <c r="AB618" s="32"/>
      <c r="AC618" s="10"/>
      <c r="AD618" s="32"/>
      <c r="AE618" s="10"/>
      <c r="AF618" s="32"/>
      <c r="AG618" s="10"/>
      <c r="AH618" s="32"/>
      <c r="AI618" s="10"/>
      <c r="AJ618" s="32"/>
      <c r="AK618" s="10"/>
      <c r="AL618" s="32"/>
      <c r="AM618" s="10"/>
      <c r="AN618" s="32"/>
      <c r="AO618" s="10"/>
      <c r="AP618" s="242"/>
      <c r="AQ618" s="10"/>
      <c r="AR618" s="32"/>
      <c r="AS618" s="10"/>
      <c r="AT618" s="242"/>
      <c r="AU618" s="10"/>
      <c r="AV618" s="242"/>
      <c r="AW618" s="7"/>
      <c r="AX618" s="247"/>
      <c r="AY618" s="10"/>
      <c r="AZ618" s="242"/>
      <c r="BA618" s="7"/>
      <c r="BB618" s="247"/>
      <c r="BC618" s="7"/>
      <c r="BD618" s="247"/>
      <c r="BE618" s="7"/>
      <c r="BF618" s="8"/>
      <c r="BG618" s="7"/>
      <c r="BH618" s="8"/>
      <c r="BJ618" s="41"/>
      <c r="BK618" s="41">
        <f t="shared" si="40"/>
        <v>0</v>
      </c>
      <c r="BL618">
        <f t="shared" si="39"/>
        <v>0</v>
      </c>
    </row>
    <row r="619" spans="2:66" x14ac:dyDescent="0.25">
      <c r="B619" s="6"/>
      <c r="C619" s="10"/>
      <c r="D619" s="32"/>
      <c r="E619" s="10"/>
      <c r="F619" s="32"/>
      <c r="G619" s="10"/>
      <c r="H619" s="32"/>
      <c r="I619" s="10"/>
      <c r="J619" s="32"/>
      <c r="K619" s="94"/>
      <c r="L619" s="32"/>
      <c r="M619" s="10"/>
      <c r="N619" s="32"/>
      <c r="O619" s="10"/>
      <c r="P619" s="32"/>
      <c r="Q619" s="10"/>
      <c r="R619" s="32"/>
      <c r="S619" s="10"/>
      <c r="T619" s="32"/>
      <c r="U619" s="10"/>
      <c r="V619" s="32"/>
      <c r="W619" s="10"/>
      <c r="X619" s="32"/>
      <c r="Y619" s="10"/>
      <c r="Z619" s="32"/>
      <c r="AA619" s="10"/>
      <c r="AB619" s="32"/>
      <c r="AC619" s="10"/>
      <c r="AD619" s="32"/>
      <c r="AE619" s="10"/>
      <c r="AF619" s="32"/>
      <c r="AG619" s="10"/>
      <c r="AH619" s="32"/>
      <c r="AI619" s="10"/>
      <c r="AJ619" s="32"/>
      <c r="AK619" s="10"/>
      <c r="AL619" s="32"/>
      <c r="AM619" s="10"/>
      <c r="AN619" s="32"/>
      <c r="AO619" s="10"/>
      <c r="AP619" s="242"/>
      <c r="AQ619" s="10"/>
      <c r="AR619" s="32"/>
      <c r="AS619" s="10"/>
      <c r="AT619" s="242"/>
      <c r="AU619" s="10"/>
      <c r="AV619" s="242"/>
      <c r="AW619" s="7"/>
      <c r="AX619" s="247"/>
      <c r="AY619" s="10"/>
      <c r="AZ619" s="242"/>
      <c r="BA619" s="7"/>
      <c r="BB619" s="247"/>
      <c r="BC619" s="7"/>
      <c r="BD619" s="247"/>
      <c r="BE619" s="7"/>
      <c r="BF619" s="8"/>
      <c r="BG619" s="7"/>
      <c r="BH619" s="8"/>
      <c r="BJ619" s="41"/>
      <c r="BK619" s="41">
        <f t="shared" si="40"/>
        <v>0</v>
      </c>
      <c r="BL619">
        <f t="shared" si="39"/>
        <v>0</v>
      </c>
      <c r="BN619" s="39"/>
    </row>
    <row r="620" spans="2:66" x14ac:dyDescent="0.25">
      <c r="B620" s="6"/>
      <c r="C620" s="10"/>
      <c r="D620" s="32"/>
      <c r="E620" s="10"/>
      <c r="F620" s="32"/>
      <c r="G620" s="10"/>
      <c r="H620" s="32"/>
      <c r="I620" s="10"/>
      <c r="J620" s="32"/>
      <c r="K620" s="10"/>
      <c r="L620" s="32"/>
      <c r="M620" s="10"/>
      <c r="N620" s="32"/>
      <c r="O620" s="10"/>
      <c r="P620" s="32"/>
      <c r="Q620" s="10"/>
      <c r="R620" s="32"/>
      <c r="S620" s="10"/>
      <c r="T620" s="32"/>
      <c r="U620" s="10"/>
      <c r="V620" s="32"/>
      <c r="W620" s="10"/>
      <c r="X620" s="32"/>
      <c r="Y620" s="10"/>
      <c r="Z620" s="32"/>
      <c r="AA620" s="10"/>
      <c r="AB620" s="32"/>
      <c r="AC620" s="10"/>
      <c r="AD620" s="32"/>
      <c r="AE620" s="10"/>
      <c r="AF620" s="32"/>
      <c r="AG620" s="10"/>
      <c r="AH620" s="32"/>
      <c r="AI620" s="10"/>
      <c r="AJ620" s="32"/>
      <c r="AK620" s="10"/>
      <c r="AL620" s="32"/>
      <c r="AM620" s="10"/>
      <c r="AN620" s="32"/>
      <c r="AO620" s="10"/>
      <c r="AP620" s="242"/>
      <c r="AQ620" s="10"/>
      <c r="AR620" s="32"/>
      <c r="AS620" s="10"/>
      <c r="AT620" s="242"/>
      <c r="AU620" s="10"/>
      <c r="AV620" s="242"/>
      <c r="AW620" s="7"/>
      <c r="AX620" s="247"/>
      <c r="AY620" s="10"/>
      <c r="AZ620" s="242"/>
      <c r="BA620" s="7"/>
      <c r="BB620" s="247"/>
      <c r="BC620" s="7"/>
      <c r="BD620" s="247"/>
      <c r="BE620" s="7"/>
      <c r="BF620" s="8"/>
      <c r="BG620" s="7"/>
      <c r="BH620" s="8"/>
      <c r="BJ620" s="41"/>
      <c r="BK620" s="41">
        <f t="shared" si="40"/>
        <v>0</v>
      </c>
      <c r="BL620">
        <f t="shared" si="39"/>
        <v>0</v>
      </c>
    </row>
    <row r="621" spans="2:66" x14ac:dyDescent="0.25">
      <c r="B621" s="6"/>
      <c r="C621" s="10"/>
      <c r="D621" s="32"/>
      <c r="E621" s="10"/>
      <c r="F621" s="32"/>
      <c r="G621" s="10"/>
      <c r="H621" s="32"/>
      <c r="I621" s="10"/>
      <c r="J621" s="32"/>
      <c r="K621" s="10"/>
      <c r="L621" s="32"/>
      <c r="M621" s="10"/>
      <c r="N621" s="32"/>
      <c r="O621" s="10"/>
      <c r="P621" s="32"/>
      <c r="Q621" s="10"/>
      <c r="R621" s="32"/>
      <c r="S621" s="10"/>
      <c r="T621" s="32"/>
      <c r="U621" s="10"/>
      <c r="V621" s="32"/>
      <c r="W621" s="10"/>
      <c r="X621" s="32"/>
      <c r="Y621" s="10"/>
      <c r="Z621" s="32"/>
      <c r="AA621" s="10"/>
      <c r="AB621" s="32"/>
      <c r="AC621" s="10"/>
      <c r="AD621" s="32"/>
      <c r="AE621" s="10"/>
      <c r="AF621" s="32"/>
      <c r="AG621" s="10"/>
      <c r="AH621" s="32"/>
      <c r="AI621" s="10"/>
      <c r="AJ621" s="32"/>
      <c r="AK621" s="10"/>
      <c r="AL621" s="32"/>
      <c r="AM621" s="10"/>
      <c r="AN621" s="32"/>
      <c r="AO621" s="10"/>
      <c r="AP621" s="242"/>
      <c r="AQ621" s="10"/>
      <c r="AR621" s="32"/>
      <c r="AS621" s="10"/>
      <c r="AT621" s="242"/>
      <c r="AU621" s="10"/>
      <c r="AV621" s="242"/>
      <c r="AW621" s="7"/>
      <c r="AX621" s="247"/>
      <c r="AY621" s="10"/>
      <c r="AZ621" s="242"/>
      <c r="BA621" s="7"/>
      <c r="BB621" s="247"/>
      <c r="BC621" s="7"/>
      <c r="BD621" s="247"/>
      <c r="BE621" s="7"/>
      <c r="BF621" s="8"/>
      <c r="BG621" s="7"/>
      <c r="BH621" s="8"/>
      <c r="BJ621" s="41"/>
      <c r="BK621" s="41">
        <f t="shared" si="40"/>
        <v>0</v>
      </c>
      <c r="BL621">
        <f t="shared" si="39"/>
        <v>0</v>
      </c>
    </row>
    <row r="622" spans="2:66" x14ac:dyDescent="0.25">
      <c r="B622" s="6"/>
      <c r="C622" s="10"/>
      <c r="D622" s="32"/>
      <c r="E622" s="10"/>
      <c r="F622" s="32"/>
      <c r="G622" s="10"/>
      <c r="H622" s="32"/>
      <c r="I622" s="10"/>
      <c r="J622" s="32"/>
      <c r="K622" s="10"/>
      <c r="L622" s="32"/>
      <c r="M622" s="10"/>
      <c r="N622" s="32"/>
      <c r="O622" s="10"/>
      <c r="P622" s="32"/>
      <c r="Q622" s="10"/>
      <c r="R622" s="32"/>
      <c r="S622" s="10"/>
      <c r="T622" s="32"/>
      <c r="U622" s="10"/>
      <c r="V622" s="32"/>
      <c r="W622" s="10"/>
      <c r="X622" s="32"/>
      <c r="Y622" s="10"/>
      <c r="Z622" s="32"/>
      <c r="AA622" s="10"/>
      <c r="AB622" s="32"/>
      <c r="AC622" s="10"/>
      <c r="AD622" s="32"/>
      <c r="AE622" s="10"/>
      <c r="AF622" s="32"/>
      <c r="AG622" s="10"/>
      <c r="AH622" s="32"/>
      <c r="AI622" s="10"/>
      <c r="AJ622" s="32"/>
      <c r="AK622" s="10"/>
      <c r="AL622" s="32"/>
      <c r="AM622" s="10"/>
      <c r="AN622" s="32"/>
      <c r="AO622" s="10"/>
      <c r="AP622" s="242"/>
      <c r="AQ622" s="10"/>
      <c r="AR622" s="32"/>
      <c r="AS622" s="10"/>
      <c r="AT622" s="242"/>
      <c r="AU622" s="10"/>
      <c r="AV622" s="242"/>
      <c r="AW622" s="7"/>
      <c r="AX622" s="247"/>
      <c r="AY622" s="10"/>
      <c r="AZ622" s="242"/>
      <c r="BA622" s="7"/>
      <c r="BB622" s="247"/>
      <c r="BC622" s="7"/>
      <c r="BD622" s="247"/>
      <c r="BE622" s="7"/>
      <c r="BF622" s="8"/>
      <c r="BG622" s="7"/>
      <c r="BH622" s="8"/>
      <c r="BJ622" s="41"/>
      <c r="BK622" s="41">
        <f t="shared" si="40"/>
        <v>0</v>
      </c>
      <c r="BL622">
        <f t="shared" si="39"/>
        <v>0</v>
      </c>
    </row>
    <row r="623" spans="2:66" x14ac:dyDescent="0.25">
      <c r="B623" s="6"/>
      <c r="C623" s="10"/>
      <c r="D623" s="32"/>
      <c r="E623" s="10"/>
      <c r="F623" s="32"/>
      <c r="G623" s="10"/>
      <c r="H623" s="32"/>
      <c r="I623" s="10"/>
      <c r="J623" s="32"/>
      <c r="K623" s="10"/>
      <c r="L623" s="32"/>
      <c r="M623" s="10"/>
      <c r="N623" s="32"/>
      <c r="O623" s="10"/>
      <c r="P623" s="32"/>
      <c r="Q623" s="10"/>
      <c r="R623" s="32"/>
      <c r="S623" s="10"/>
      <c r="T623" s="32"/>
      <c r="U623" s="10"/>
      <c r="V623" s="32"/>
      <c r="W623" s="10"/>
      <c r="X623" s="32"/>
      <c r="Y623" s="10"/>
      <c r="Z623" s="32"/>
      <c r="AA623" s="10"/>
      <c r="AB623" s="32"/>
      <c r="AC623" s="10"/>
      <c r="AD623" s="32"/>
      <c r="AE623" s="10"/>
      <c r="AF623" s="32"/>
      <c r="AG623" s="10"/>
      <c r="AH623" s="32"/>
      <c r="AI623" s="10"/>
      <c r="AJ623" s="32"/>
      <c r="AK623" s="10"/>
      <c r="AL623" s="32"/>
      <c r="AM623" s="10"/>
      <c r="AN623" s="32"/>
      <c r="AO623" s="10"/>
      <c r="AP623" s="242"/>
      <c r="AQ623" s="10"/>
      <c r="AR623" s="32"/>
      <c r="AS623" s="10"/>
      <c r="AT623" s="242"/>
      <c r="AU623" s="10"/>
      <c r="AV623" s="242"/>
      <c r="AW623" s="7"/>
      <c r="AX623" s="247"/>
      <c r="AY623" s="10"/>
      <c r="AZ623" s="242"/>
      <c r="BA623" s="7"/>
      <c r="BB623" s="247"/>
      <c r="BC623" s="7"/>
      <c r="BD623" s="247"/>
      <c r="BE623" s="7"/>
      <c r="BF623" s="8"/>
      <c r="BG623" s="7"/>
      <c r="BH623" s="8"/>
      <c r="BJ623" s="41"/>
      <c r="BK623" s="41">
        <f t="shared" si="40"/>
        <v>0</v>
      </c>
      <c r="BL623">
        <f t="shared" si="39"/>
        <v>0</v>
      </c>
    </row>
    <row r="624" spans="2:66" x14ac:dyDescent="0.25">
      <c r="B624" s="6"/>
      <c r="C624" s="10"/>
      <c r="D624" s="32"/>
      <c r="E624" s="10"/>
      <c r="F624" s="32"/>
      <c r="G624" s="10"/>
      <c r="H624" s="32"/>
      <c r="I624" s="10"/>
      <c r="J624" s="32"/>
      <c r="K624" s="94"/>
      <c r="L624" s="32"/>
      <c r="M624" s="10"/>
      <c r="N624" s="32"/>
      <c r="O624" s="10"/>
      <c r="P624" s="32"/>
      <c r="Q624" s="10"/>
      <c r="R624" s="32"/>
      <c r="S624" s="10"/>
      <c r="T624" s="32"/>
      <c r="U624" s="10"/>
      <c r="V624" s="32"/>
      <c r="W624" s="10"/>
      <c r="X624" s="32"/>
      <c r="Y624" s="10"/>
      <c r="Z624" s="32"/>
      <c r="AA624" s="10"/>
      <c r="AB624" s="32"/>
      <c r="AC624" s="10"/>
      <c r="AD624" s="32"/>
      <c r="AE624" s="10"/>
      <c r="AF624" s="32"/>
      <c r="AG624" s="10"/>
      <c r="AH624" s="32"/>
      <c r="AI624" s="10"/>
      <c r="AJ624" s="32"/>
      <c r="AK624" s="10"/>
      <c r="AL624" s="32"/>
      <c r="AM624" s="10"/>
      <c r="AN624" s="32"/>
      <c r="AO624" s="10"/>
      <c r="AP624" s="242"/>
      <c r="AQ624" s="10"/>
      <c r="AR624" s="32"/>
      <c r="AS624" s="10"/>
      <c r="AT624" s="242"/>
      <c r="AU624" s="10"/>
      <c r="AV624" s="242"/>
      <c r="AW624" s="7"/>
      <c r="AX624" s="247"/>
      <c r="AY624" s="10"/>
      <c r="AZ624" s="242"/>
      <c r="BA624" s="7"/>
      <c r="BB624" s="247"/>
      <c r="BC624" s="7"/>
      <c r="BD624" s="247"/>
      <c r="BE624" s="7"/>
      <c r="BF624" s="8"/>
      <c r="BG624" s="7"/>
      <c r="BH624" s="8"/>
      <c r="BJ624" s="41"/>
      <c r="BK624" s="41">
        <f t="shared" si="40"/>
        <v>0</v>
      </c>
      <c r="BL624">
        <f t="shared" si="39"/>
        <v>0</v>
      </c>
      <c r="BN624" s="39"/>
    </row>
    <row r="625" spans="2:66" x14ac:dyDescent="0.25">
      <c r="B625" s="6"/>
      <c r="C625" s="10"/>
      <c r="D625" s="32"/>
      <c r="E625" s="10"/>
      <c r="F625" s="32"/>
      <c r="G625" s="10"/>
      <c r="H625" s="32"/>
      <c r="I625" s="10"/>
      <c r="J625" s="32"/>
      <c r="K625" s="10"/>
      <c r="L625" s="32"/>
      <c r="M625" s="10"/>
      <c r="N625" s="32"/>
      <c r="O625" s="10"/>
      <c r="P625" s="32"/>
      <c r="Q625" s="10"/>
      <c r="R625" s="32"/>
      <c r="S625" s="10"/>
      <c r="T625" s="32"/>
      <c r="U625" s="10"/>
      <c r="V625" s="32"/>
      <c r="W625" s="10"/>
      <c r="X625" s="32"/>
      <c r="Y625" s="10"/>
      <c r="Z625" s="32"/>
      <c r="AA625" s="10"/>
      <c r="AB625" s="32"/>
      <c r="AC625" s="10"/>
      <c r="AD625" s="32"/>
      <c r="AE625" s="10"/>
      <c r="AF625" s="32"/>
      <c r="AG625" s="10"/>
      <c r="AH625" s="32"/>
      <c r="AI625" s="10"/>
      <c r="AJ625" s="32"/>
      <c r="AK625" s="10"/>
      <c r="AL625" s="32"/>
      <c r="AM625" s="10"/>
      <c r="AN625" s="32"/>
      <c r="AO625" s="10"/>
      <c r="AP625" s="242"/>
      <c r="AQ625" s="10"/>
      <c r="AR625" s="32"/>
      <c r="AS625" s="10"/>
      <c r="AT625" s="242"/>
      <c r="AU625" s="10"/>
      <c r="AV625" s="242"/>
      <c r="AW625" s="7"/>
      <c r="AX625" s="247"/>
      <c r="AY625" s="10"/>
      <c r="AZ625" s="242"/>
      <c r="BA625" s="7"/>
      <c r="BB625" s="247"/>
      <c r="BC625" s="7"/>
      <c r="BD625" s="247"/>
      <c r="BE625" s="7"/>
      <c r="BF625" s="8"/>
      <c r="BG625" s="7"/>
      <c r="BH625" s="8"/>
      <c r="BJ625" s="41"/>
      <c r="BK625" s="41">
        <f t="shared" si="40"/>
        <v>0</v>
      </c>
      <c r="BL625">
        <f t="shared" si="39"/>
        <v>0</v>
      </c>
    </row>
    <row r="626" spans="2:66" x14ac:dyDescent="0.25">
      <c r="B626" s="6"/>
      <c r="C626" s="10"/>
      <c r="D626" s="32"/>
      <c r="E626" s="10"/>
      <c r="F626" s="32"/>
      <c r="G626" s="10"/>
      <c r="H626" s="32"/>
      <c r="I626" s="10"/>
      <c r="J626" s="32"/>
      <c r="K626" s="10"/>
      <c r="L626" s="32"/>
      <c r="M626" s="10"/>
      <c r="N626" s="32"/>
      <c r="O626" s="10"/>
      <c r="P626" s="32"/>
      <c r="Q626" s="10"/>
      <c r="R626" s="32"/>
      <c r="S626" s="10"/>
      <c r="T626" s="32"/>
      <c r="U626" s="10"/>
      <c r="V626" s="32"/>
      <c r="W626" s="10"/>
      <c r="X626" s="32"/>
      <c r="Y626" s="10"/>
      <c r="Z626" s="32"/>
      <c r="AA626" s="10"/>
      <c r="AB626" s="32"/>
      <c r="AC626" s="10"/>
      <c r="AD626" s="32"/>
      <c r="AE626" s="10"/>
      <c r="AF626" s="32"/>
      <c r="AG626" s="10"/>
      <c r="AH626" s="32"/>
      <c r="AI626" s="10"/>
      <c r="AJ626" s="32"/>
      <c r="AK626" s="10"/>
      <c r="AL626" s="32"/>
      <c r="AM626" s="10"/>
      <c r="AN626" s="32"/>
      <c r="AO626" s="10"/>
      <c r="AP626" s="242"/>
      <c r="AQ626" s="10"/>
      <c r="AR626" s="32"/>
      <c r="AS626" s="10"/>
      <c r="AT626" s="242"/>
      <c r="AU626" s="10"/>
      <c r="AV626" s="242"/>
      <c r="AW626" s="7"/>
      <c r="AX626" s="247"/>
      <c r="AY626" s="10"/>
      <c r="AZ626" s="242"/>
      <c r="BA626" s="7"/>
      <c r="BB626" s="247"/>
      <c r="BC626" s="7"/>
      <c r="BD626" s="247"/>
      <c r="BE626" s="7"/>
      <c r="BF626" s="8"/>
      <c r="BG626" s="7"/>
      <c r="BH626" s="8"/>
      <c r="BJ626" s="41"/>
      <c r="BK626" s="41">
        <f t="shared" si="40"/>
        <v>0</v>
      </c>
      <c r="BL626">
        <f t="shared" si="39"/>
        <v>0</v>
      </c>
    </row>
    <row r="627" spans="2:66" x14ac:dyDescent="0.25">
      <c r="B627" s="6"/>
      <c r="C627" s="10"/>
      <c r="D627" s="32"/>
      <c r="E627" s="10"/>
      <c r="F627" s="32"/>
      <c r="G627" s="10"/>
      <c r="H627" s="32"/>
      <c r="I627" s="10"/>
      <c r="J627" s="32"/>
      <c r="K627" s="94"/>
      <c r="L627" s="32"/>
      <c r="M627" s="10"/>
      <c r="N627" s="32"/>
      <c r="O627" s="10"/>
      <c r="P627" s="32"/>
      <c r="Q627" s="10"/>
      <c r="R627" s="32"/>
      <c r="S627" s="10"/>
      <c r="T627" s="32"/>
      <c r="U627" s="10"/>
      <c r="V627" s="32"/>
      <c r="W627" s="10"/>
      <c r="X627" s="32"/>
      <c r="Y627" s="10"/>
      <c r="Z627" s="32"/>
      <c r="AA627" s="10"/>
      <c r="AB627" s="32"/>
      <c r="AC627" s="10"/>
      <c r="AD627" s="32"/>
      <c r="AE627" s="10"/>
      <c r="AF627" s="32"/>
      <c r="AG627" s="10"/>
      <c r="AH627" s="32"/>
      <c r="AI627" s="10"/>
      <c r="AJ627" s="32"/>
      <c r="AK627" s="10"/>
      <c r="AL627" s="32"/>
      <c r="AM627" s="10"/>
      <c r="AN627" s="32"/>
      <c r="AO627" s="10"/>
      <c r="AP627" s="242"/>
      <c r="AQ627" s="10"/>
      <c r="AR627" s="32"/>
      <c r="AS627" s="10"/>
      <c r="AT627" s="242"/>
      <c r="AU627" s="10"/>
      <c r="AV627" s="242"/>
      <c r="AW627" s="7"/>
      <c r="AX627" s="247"/>
      <c r="AY627" s="10"/>
      <c r="AZ627" s="242"/>
      <c r="BA627" s="7"/>
      <c r="BB627" s="247"/>
      <c r="BC627" s="7"/>
      <c r="BD627" s="247"/>
      <c r="BE627" s="7"/>
      <c r="BF627" s="8"/>
      <c r="BG627" s="7"/>
      <c r="BH627" s="8"/>
      <c r="BJ627" s="41"/>
      <c r="BK627" s="41">
        <f t="shared" si="40"/>
        <v>0</v>
      </c>
      <c r="BL627">
        <f t="shared" si="39"/>
        <v>0</v>
      </c>
      <c r="BN627" s="39"/>
    </row>
    <row r="628" spans="2:66" x14ac:dyDescent="0.25">
      <c r="B628" s="6"/>
      <c r="C628" s="10"/>
      <c r="D628" s="32"/>
      <c r="E628" s="10"/>
      <c r="F628" s="32"/>
      <c r="G628" s="10"/>
      <c r="H628" s="11"/>
      <c r="I628" s="10"/>
      <c r="J628" s="32"/>
      <c r="K628" s="10"/>
      <c r="L628" s="32"/>
      <c r="M628" s="10"/>
      <c r="N628" s="32"/>
      <c r="O628" s="10"/>
      <c r="P628" s="32"/>
      <c r="Q628" s="10"/>
      <c r="R628" s="32"/>
      <c r="S628" s="10"/>
      <c r="T628" s="32"/>
      <c r="U628" s="10"/>
      <c r="V628" s="32"/>
      <c r="W628" s="10"/>
      <c r="X628" s="32"/>
      <c r="Y628" s="10"/>
      <c r="Z628" s="32"/>
      <c r="AA628" s="10"/>
      <c r="AB628" s="32"/>
      <c r="AC628" s="10"/>
      <c r="AD628" s="32"/>
      <c r="AE628" s="10"/>
      <c r="AF628" s="32"/>
      <c r="AG628" s="10"/>
      <c r="AH628" s="32"/>
      <c r="AI628" s="10"/>
      <c r="AJ628" s="32"/>
      <c r="AK628" s="10"/>
      <c r="AL628" s="32"/>
      <c r="AM628" s="10"/>
      <c r="AN628" s="32"/>
      <c r="AO628" s="10"/>
      <c r="AP628" s="242"/>
      <c r="AQ628" s="10"/>
      <c r="AR628" s="32"/>
      <c r="AS628" s="10"/>
      <c r="AT628" s="242"/>
      <c r="AU628" s="10"/>
      <c r="AV628" s="242"/>
      <c r="AW628" s="7"/>
      <c r="AX628" s="247"/>
      <c r="AY628" s="10"/>
      <c r="AZ628" s="242"/>
      <c r="BA628" s="7"/>
      <c r="BB628" s="247"/>
      <c r="BC628" s="7"/>
      <c r="BD628" s="247"/>
      <c r="BE628" s="7"/>
      <c r="BF628" s="8"/>
      <c r="BG628" s="7"/>
      <c r="BH628" s="8"/>
      <c r="BJ628" s="41"/>
      <c r="BK628" s="41">
        <f t="shared" si="40"/>
        <v>0</v>
      </c>
      <c r="BL628">
        <f t="shared" si="39"/>
        <v>0</v>
      </c>
    </row>
    <row r="629" spans="2:66" x14ac:dyDescent="0.25">
      <c r="B629" s="6"/>
      <c r="C629" s="10"/>
      <c r="D629" s="32"/>
      <c r="E629" s="10"/>
      <c r="F629" s="32"/>
      <c r="G629" s="10"/>
      <c r="H629" s="11"/>
      <c r="I629" s="10"/>
      <c r="J629" s="32"/>
      <c r="K629" s="10"/>
      <c r="L629" s="32"/>
      <c r="M629" s="10"/>
      <c r="N629" s="32"/>
      <c r="O629" s="10"/>
      <c r="P629" s="32"/>
      <c r="Q629" s="10"/>
      <c r="R629" s="32"/>
      <c r="S629" s="10"/>
      <c r="T629" s="32"/>
      <c r="U629" s="10"/>
      <c r="V629" s="32"/>
      <c r="W629" s="10"/>
      <c r="X629" s="32"/>
      <c r="Y629" s="10"/>
      <c r="Z629" s="32"/>
      <c r="AA629" s="10"/>
      <c r="AB629" s="32"/>
      <c r="AC629" s="10"/>
      <c r="AD629" s="32"/>
      <c r="AE629" s="10"/>
      <c r="AF629" s="32"/>
      <c r="AG629" s="10"/>
      <c r="AH629" s="32"/>
      <c r="AI629" s="10"/>
      <c r="AJ629" s="32"/>
      <c r="AK629" s="10"/>
      <c r="AL629" s="32"/>
      <c r="AM629" s="10"/>
      <c r="AN629" s="32"/>
      <c r="AO629" s="10"/>
      <c r="AP629" s="242"/>
      <c r="AQ629" s="10"/>
      <c r="AR629" s="32"/>
      <c r="AS629" s="10"/>
      <c r="AT629" s="242"/>
      <c r="AU629" s="10"/>
      <c r="AV629" s="242"/>
      <c r="AW629" s="7"/>
      <c r="AX629" s="247"/>
      <c r="AY629" s="10"/>
      <c r="AZ629" s="242"/>
      <c r="BA629" s="7"/>
      <c r="BB629" s="247"/>
      <c r="BC629" s="7"/>
      <c r="BD629" s="247"/>
      <c r="BE629" s="7"/>
      <c r="BF629" s="8"/>
      <c r="BG629" s="7"/>
      <c r="BH629" s="8"/>
      <c r="BJ629" s="41"/>
      <c r="BK629" s="41">
        <f t="shared" si="40"/>
        <v>0</v>
      </c>
      <c r="BL629">
        <f t="shared" si="39"/>
        <v>0</v>
      </c>
    </row>
    <row r="630" spans="2:66" x14ac:dyDescent="0.25">
      <c r="B630" s="6"/>
      <c r="C630" s="10"/>
      <c r="D630" s="32"/>
      <c r="E630" s="10"/>
      <c r="F630" s="32"/>
      <c r="G630" s="10"/>
      <c r="H630" s="32"/>
      <c r="I630" s="10"/>
      <c r="J630" s="32"/>
      <c r="K630" s="94"/>
      <c r="L630" s="32"/>
      <c r="M630" s="10"/>
      <c r="N630" s="32"/>
      <c r="O630" s="10"/>
      <c r="P630" s="32"/>
      <c r="Q630" s="10"/>
      <c r="R630" s="32"/>
      <c r="S630" s="10"/>
      <c r="T630" s="32"/>
      <c r="U630" s="10"/>
      <c r="V630" s="32"/>
      <c r="W630" s="10"/>
      <c r="X630" s="32"/>
      <c r="Y630" s="10"/>
      <c r="Z630" s="32"/>
      <c r="AA630" s="10"/>
      <c r="AB630" s="32"/>
      <c r="AC630" s="10"/>
      <c r="AD630" s="32"/>
      <c r="AE630" s="10"/>
      <c r="AF630" s="32"/>
      <c r="AG630" s="10"/>
      <c r="AH630" s="32"/>
      <c r="AI630" s="10"/>
      <c r="AJ630" s="32"/>
      <c r="AK630" s="10"/>
      <c r="AL630" s="32"/>
      <c r="AM630" s="10"/>
      <c r="AN630" s="32"/>
      <c r="AO630" s="10"/>
      <c r="AP630" s="242"/>
      <c r="AQ630" s="10"/>
      <c r="AR630" s="32"/>
      <c r="AS630" s="10"/>
      <c r="AT630" s="242"/>
      <c r="AU630" s="10"/>
      <c r="AV630" s="242"/>
      <c r="AW630" s="7"/>
      <c r="AX630" s="247"/>
      <c r="AY630" s="10"/>
      <c r="AZ630" s="242"/>
      <c r="BA630" s="7"/>
      <c r="BB630" s="247"/>
      <c r="BC630" s="7"/>
      <c r="BD630" s="247"/>
      <c r="BE630" s="7"/>
      <c r="BF630" s="8"/>
      <c r="BG630" s="7"/>
      <c r="BH630" s="8"/>
      <c r="BJ630" s="41"/>
      <c r="BK630" s="41">
        <f t="shared" si="40"/>
        <v>0</v>
      </c>
      <c r="BL630">
        <f t="shared" si="39"/>
        <v>0</v>
      </c>
      <c r="BN630" s="39"/>
    </row>
    <row r="631" spans="2:66" x14ac:dyDescent="0.25">
      <c r="B631" s="6"/>
      <c r="C631" s="10"/>
      <c r="D631" s="32"/>
      <c r="E631" s="10"/>
      <c r="F631" s="32"/>
      <c r="G631" s="10"/>
      <c r="H631" s="32"/>
      <c r="I631" s="10"/>
      <c r="J631" s="32"/>
      <c r="K631" s="94"/>
      <c r="L631" s="32"/>
      <c r="M631" s="10"/>
      <c r="N631" s="32"/>
      <c r="O631" s="10"/>
      <c r="P631" s="32"/>
      <c r="Q631" s="10"/>
      <c r="R631" s="32"/>
      <c r="S631" s="10"/>
      <c r="T631" s="32"/>
      <c r="U631" s="10"/>
      <c r="V631" s="32"/>
      <c r="W631" s="10"/>
      <c r="X631" s="32"/>
      <c r="Y631" s="10"/>
      <c r="Z631" s="32"/>
      <c r="AA631" s="10"/>
      <c r="AB631" s="32"/>
      <c r="AC631" s="10"/>
      <c r="AD631" s="32"/>
      <c r="AE631" s="10"/>
      <c r="AF631" s="32"/>
      <c r="AG631" s="10"/>
      <c r="AH631" s="32"/>
      <c r="AI631" s="10"/>
      <c r="AJ631" s="32"/>
      <c r="AK631" s="10"/>
      <c r="AL631" s="32"/>
      <c r="AM631" s="10"/>
      <c r="AN631" s="32"/>
      <c r="AO631" s="10"/>
      <c r="AP631" s="242"/>
      <c r="AQ631" s="10"/>
      <c r="AR631" s="32"/>
      <c r="AS631" s="10"/>
      <c r="AT631" s="242"/>
      <c r="AU631" s="10"/>
      <c r="AV631" s="242"/>
      <c r="AW631" s="7"/>
      <c r="AX631" s="247"/>
      <c r="AY631" s="10"/>
      <c r="AZ631" s="242"/>
      <c r="BA631" s="7"/>
      <c r="BB631" s="247"/>
      <c r="BC631" s="7"/>
      <c r="BD631" s="247"/>
      <c r="BE631" s="7"/>
      <c r="BF631" s="8"/>
      <c r="BG631" s="7"/>
      <c r="BH631" s="8"/>
      <c r="BJ631" s="41"/>
      <c r="BK631" s="41">
        <f t="shared" si="40"/>
        <v>0</v>
      </c>
      <c r="BL631">
        <f t="shared" si="39"/>
        <v>0</v>
      </c>
      <c r="BN631" s="39"/>
    </row>
    <row r="632" spans="2:66" x14ac:dyDescent="0.25">
      <c r="B632" s="6"/>
      <c r="C632" s="10"/>
      <c r="D632" s="32"/>
      <c r="E632" s="10"/>
      <c r="F632" s="32"/>
      <c r="G632" s="10"/>
      <c r="H632" s="32"/>
      <c r="I632" s="10"/>
      <c r="J632" s="32"/>
      <c r="K632" s="94"/>
      <c r="L632" s="32"/>
      <c r="M632" s="10"/>
      <c r="N632" s="32"/>
      <c r="O632" s="10"/>
      <c r="P632" s="32"/>
      <c r="Q632" s="10"/>
      <c r="R632" s="32"/>
      <c r="S632" s="10"/>
      <c r="T632" s="32"/>
      <c r="U632" s="10"/>
      <c r="V632" s="32"/>
      <c r="W632" s="10"/>
      <c r="X632" s="32"/>
      <c r="Y632" s="10"/>
      <c r="Z632" s="32"/>
      <c r="AA632" s="10"/>
      <c r="AB632" s="32"/>
      <c r="AC632" s="10"/>
      <c r="AD632" s="32"/>
      <c r="AE632" s="10"/>
      <c r="AF632" s="32"/>
      <c r="AG632" s="10"/>
      <c r="AH632" s="32"/>
      <c r="AI632" s="10"/>
      <c r="AJ632" s="32"/>
      <c r="AK632" s="10"/>
      <c r="AL632" s="32"/>
      <c r="AM632" s="10"/>
      <c r="AN632" s="32"/>
      <c r="AO632" s="10"/>
      <c r="AP632" s="242"/>
      <c r="AQ632" s="10"/>
      <c r="AR632" s="32"/>
      <c r="AS632" s="10"/>
      <c r="AT632" s="242"/>
      <c r="AU632" s="10"/>
      <c r="AV632" s="242"/>
      <c r="AW632" s="7"/>
      <c r="AX632" s="247"/>
      <c r="AY632" s="10"/>
      <c r="AZ632" s="242"/>
      <c r="BA632" s="7"/>
      <c r="BB632" s="247"/>
      <c r="BC632" s="7"/>
      <c r="BD632" s="247"/>
      <c r="BE632" s="7"/>
      <c r="BF632" s="8"/>
      <c r="BG632" s="7"/>
      <c r="BH632" s="8"/>
      <c r="BJ632" s="41"/>
      <c r="BK632" s="41">
        <f t="shared" si="40"/>
        <v>0</v>
      </c>
      <c r="BL632">
        <f t="shared" si="39"/>
        <v>0</v>
      </c>
      <c r="BN632" s="39"/>
    </row>
    <row r="633" spans="2:66" x14ac:dyDescent="0.25">
      <c r="B633" s="6"/>
      <c r="C633" s="10"/>
      <c r="D633" s="32"/>
      <c r="E633" s="10"/>
      <c r="F633" s="32"/>
      <c r="G633" s="10"/>
      <c r="H633" s="32"/>
      <c r="I633" s="10"/>
      <c r="J633" s="32"/>
      <c r="K633" s="94"/>
      <c r="L633" s="32"/>
      <c r="M633" s="10"/>
      <c r="N633" s="32"/>
      <c r="O633" s="10"/>
      <c r="P633" s="32"/>
      <c r="Q633" s="10"/>
      <c r="R633" s="32"/>
      <c r="S633" s="10"/>
      <c r="T633" s="32"/>
      <c r="U633" s="10"/>
      <c r="V633" s="32"/>
      <c r="W633" s="10"/>
      <c r="X633" s="32"/>
      <c r="Y633" s="10"/>
      <c r="Z633" s="32"/>
      <c r="AA633" s="10"/>
      <c r="AB633" s="32"/>
      <c r="AC633" s="10"/>
      <c r="AD633" s="32"/>
      <c r="AE633" s="10"/>
      <c r="AF633" s="32"/>
      <c r="AG633" s="10"/>
      <c r="AH633" s="32"/>
      <c r="AI633" s="10"/>
      <c r="AJ633" s="32"/>
      <c r="AK633" s="10"/>
      <c r="AL633" s="32"/>
      <c r="AM633" s="10"/>
      <c r="AN633" s="32"/>
      <c r="AO633" s="10"/>
      <c r="AP633" s="242"/>
      <c r="AQ633" s="10"/>
      <c r="AR633" s="32"/>
      <c r="AS633" s="10"/>
      <c r="AT633" s="242"/>
      <c r="AU633" s="10"/>
      <c r="AV633" s="242"/>
      <c r="AW633" s="7"/>
      <c r="AX633" s="247"/>
      <c r="AY633" s="10"/>
      <c r="AZ633" s="242"/>
      <c r="BA633" s="7"/>
      <c r="BB633" s="247"/>
      <c r="BC633" s="7"/>
      <c r="BD633" s="247"/>
      <c r="BE633" s="7"/>
      <c r="BF633" s="8"/>
      <c r="BG633" s="7"/>
      <c r="BH633" s="8"/>
      <c r="BJ633" s="41"/>
      <c r="BK633" s="41">
        <f t="shared" si="40"/>
        <v>0</v>
      </c>
      <c r="BL633">
        <f t="shared" si="39"/>
        <v>0</v>
      </c>
      <c r="BN633" s="39"/>
    </row>
    <row r="634" spans="2:66" x14ac:dyDescent="0.25">
      <c r="B634" s="6"/>
      <c r="C634" s="10"/>
      <c r="D634" s="32"/>
      <c r="E634" s="10"/>
      <c r="F634" s="32"/>
      <c r="G634" s="10"/>
      <c r="H634" s="32"/>
      <c r="I634" s="10"/>
      <c r="J634" s="32"/>
      <c r="K634" s="10"/>
      <c r="L634" s="32"/>
      <c r="M634" s="10"/>
      <c r="N634" s="32"/>
      <c r="O634" s="10"/>
      <c r="P634" s="32"/>
      <c r="Q634" s="10"/>
      <c r="R634" s="32"/>
      <c r="S634" s="10"/>
      <c r="T634" s="32"/>
      <c r="U634" s="10"/>
      <c r="V634" s="32"/>
      <c r="W634" s="10"/>
      <c r="X634" s="32"/>
      <c r="Y634" s="10"/>
      <c r="Z634" s="32"/>
      <c r="AA634" s="10"/>
      <c r="AB634" s="32"/>
      <c r="AC634" s="10"/>
      <c r="AD634" s="32"/>
      <c r="AE634" s="10"/>
      <c r="AF634" s="32"/>
      <c r="AG634" s="10"/>
      <c r="AH634" s="32"/>
      <c r="AI634" s="10"/>
      <c r="AJ634" s="32"/>
      <c r="AK634" s="10"/>
      <c r="AL634" s="32"/>
      <c r="AM634" s="10"/>
      <c r="AN634" s="32"/>
      <c r="AO634" s="10"/>
      <c r="AP634" s="242"/>
      <c r="AQ634" s="10"/>
      <c r="AR634" s="32"/>
      <c r="AS634" s="10"/>
      <c r="AT634" s="242"/>
      <c r="AU634" s="10"/>
      <c r="AV634" s="242"/>
      <c r="AW634" s="7"/>
      <c r="AX634" s="247"/>
      <c r="AY634" s="10"/>
      <c r="AZ634" s="242"/>
      <c r="BA634" s="7"/>
      <c r="BB634" s="247"/>
      <c r="BC634" s="7"/>
      <c r="BD634" s="247"/>
      <c r="BE634" s="7"/>
      <c r="BF634" s="8"/>
      <c r="BG634" s="7"/>
      <c r="BH634" s="8"/>
      <c r="BJ634" s="41"/>
      <c r="BK634" s="41">
        <f t="shared" si="40"/>
        <v>0</v>
      </c>
      <c r="BL634">
        <f t="shared" si="39"/>
        <v>0</v>
      </c>
    </row>
    <row r="635" spans="2:66" x14ac:dyDescent="0.25">
      <c r="B635" s="6"/>
      <c r="C635" s="10"/>
      <c r="D635" s="32"/>
      <c r="E635" s="10"/>
      <c r="F635" s="32"/>
      <c r="G635" s="10"/>
      <c r="H635" s="32"/>
      <c r="I635" s="10"/>
      <c r="J635" s="32"/>
      <c r="K635" s="94"/>
      <c r="L635" s="32"/>
      <c r="M635" s="10"/>
      <c r="N635" s="32"/>
      <c r="O635" s="10"/>
      <c r="P635" s="32"/>
      <c r="Q635" s="10"/>
      <c r="R635" s="32"/>
      <c r="S635" s="10"/>
      <c r="T635" s="32"/>
      <c r="U635" s="10"/>
      <c r="V635" s="32"/>
      <c r="W635" s="10"/>
      <c r="X635" s="32"/>
      <c r="Y635" s="10"/>
      <c r="Z635" s="32"/>
      <c r="AA635" s="10"/>
      <c r="AB635" s="32"/>
      <c r="AC635" s="10"/>
      <c r="AD635" s="32"/>
      <c r="AE635" s="10"/>
      <c r="AF635" s="32"/>
      <c r="AG635" s="10"/>
      <c r="AH635" s="32"/>
      <c r="AI635" s="10"/>
      <c r="AJ635" s="32"/>
      <c r="AK635" s="10"/>
      <c r="AL635" s="32"/>
      <c r="AM635" s="10"/>
      <c r="AN635" s="32"/>
      <c r="AO635" s="10"/>
      <c r="AP635" s="242"/>
      <c r="AQ635" s="10"/>
      <c r="AR635" s="32"/>
      <c r="AS635" s="10"/>
      <c r="AT635" s="242"/>
      <c r="AU635" s="10"/>
      <c r="AV635" s="242"/>
      <c r="AW635" s="7"/>
      <c r="AX635" s="247"/>
      <c r="AY635" s="10"/>
      <c r="AZ635" s="242"/>
      <c r="BA635" s="7"/>
      <c r="BB635" s="247"/>
      <c r="BC635" s="7"/>
      <c r="BD635" s="247"/>
      <c r="BE635" s="7"/>
      <c r="BF635" s="8"/>
      <c r="BG635" s="7"/>
      <c r="BH635" s="8"/>
      <c r="BJ635" s="41"/>
      <c r="BK635" s="41">
        <f t="shared" si="40"/>
        <v>0</v>
      </c>
      <c r="BL635">
        <f t="shared" si="39"/>
        <v>0</v>
      </c>
      <c r="BN635" s="39"/>
    </row>
    <row r="636" spans="2:66" x14ac:dyDescent="0.25">
      <c r="B636" s="6"/>
      <c r="C636" s="10"/>
      <c r="D636" s="32"/>
      <c r="E636" s="10"/>
      <c r="F636" s="32"/>
      <c r="G636" s="10"/>
      <c r="H636" s="32"/>
      <c r="I636" s="10"/>
      <c r="J636" s="32"/>
      <c r="K636" s="10"/>
      <c r="L636" s="32"/>
      <c r="M636" s="10"/>
      <c r="N636" s="32"/>
      <c r="O636" s="10"/>
      <c r="P636" s="32"/>
      <c r="Q636" s="10"/>
      <c r="R636" s="32"/>
      <c r="S636" s="10"/>
      <c r="T636" s="32"/>
      <c r="U636" s="10"/>
      <c r="V636" s="32"/>
      <c r="W636" s="10"/>
      <c r="X636" s="32"/>
      <c r="Y636" s="10"/>
      <c r="Z636" s="32"/>
      <c r="AA636" s="10"/>
      <c r="AB636" s="32"/>
      <c r="AC636" s="10"/>
      <c r="AD636" s="32"/>
      <c r="AE636" s="10"/>
      <c r="AF636" s="32"/>
      <c r="AG636" s="10"/>
      <c r="AH636" s="32"/>
      <c r="AI636" s="10"/>
      <c r="AJ636" s="32"/>
      <c r="AK636" s="10"/>
      <c r="AL636" s="32"/>
      <c r="AM636" s="10"/>
      <c r="AN636" s="32"/>
      <c r="AO636" s="10"/>
      <c r="AP636" s="242"/>
      <c r="AQ636" s="10"/>
      <c r="AR636" s="32"/>
      <c r="AS636" s="10"/>
      <c r="AT636" s="242"/>
      <c r="AU636" s="10"/>
      <c r="AV636" s="242"/>
      <c r="AW636" s="7"/>
      <c r="AX636" s="247"/>
      <c r="AY636" s="10"/>
      <c r="AZ636" s="242"/>
      <c r="BA636" s="7"/>
      <c r="BB636" s="247"/>
      <c r="BC636" s="7"/>
      <c r="BD636" s="247"/>
      <c r="BE636" s="7"/>
      <c r="BF636" s="8"/>
      <c r="BG636" s="7"/>
      <c r="BH636" s="8"/>
      <c r="BJ636" s="41"/>
      <c r="BK636" s="41">
        <f t="shared" si="40"/>
        <v>0</v>
      </c>
      <c r="BL636">
        <f t="shared" si="39"/>
        <v>0</v>
      </c>
    </row>
    <row r="637" spans="2:66" x14ac:dyDescent="0.25">
      <c r="B637" s="6"/>
      <c r="C637" s="10"/>
      <c r="D637" s="32"/>
      <c r="E637" s="10"/>
      <c r="F637" s="32"/>
      <c r="G637" s="10"/>
      <c r="H637" s="32"/>
      <c r="I637" s="10"/>
      <c r="J637" s="32"/>
      <c r="K637" s="10"/>
      <c r="L637" s="32"/>
      <c r="M637" s="10"/>
      <c r="N637" s="32"/>
      <c r="O637" s="10"/>
      <c r="P637" s="32"/>
      <c r="Q637" s="10"/>
      <c r="R637" s="32"/>
      <c r="S637" s="10"/>
      <c r="T637" s="32"/>
      <c r="U637" s="10"/>
      <c r="V637" s="32"/>
      <c r="W637" s="10"/>
      <c r="X637" s="32"/>
      <c r="Y637" s="10"/>
      <c r="Z637" s="32"/>
      <c r="AA637" s="10"/>
      <c r="AB637" s="32"/>
      <c r="AC637" s="10"/>
      <c r="AD637" s="32"/>
      <c r="AE637" s="10"/>
      <c r="AF637" s="32"/>
      <c r="AG637" s="10"/>
      <c r="AH637" s="32"/>
      <c r="AI637" s="10"/>
      <c r="AJ637" s="32"/>
      <c r="AK637" s="10"/>
      <c r="AL637" s="32"/>
      <c r="AM637" s="10"/>
      <c r="AN637" s="32"/>
      <c r="AO637" s="10"/>
      <c r="AP637" s="242"/>
      <c r="AQ637" s="10"/>
      <c r="AR637" s="32"/>
      <c r="AS637" s="10"/>
      <c r="AT637" s="242"/>
      <c r="AU637" s="10"/>
      <c r="AV637" s="242"/>
      <c r="AW637" s="7"/>
      <c r="AX637" s="247"/>
      <c r="AY637" s="10"/>
      <c r="AZ637" s="242"/>
      <c r="BA637" s="7"/>
      <c r="BB637" s="247"/>
      <c r="BC637" s="7"/>
      <c r="BD637" s="247"/>
      <c r="BE637" s="7"/>
      <c r="BF637" s="8"/>
      <c r="BG637" s="7"/>
      <c r="BH637" s="8"/>
      <c r="BJ637" s="41"/>
      <c r="BK637" s="41">
        <f t="shared" si="40"/>
        <v>0</v>
      </c>
      <c r="BL637">
        <f t="shared" si="39"/>
        <v>0</v>
      </c>
    </row>
    <row r="638" spans="2:66" x14ac:dyDescent="0.25">
      <c r="B638" s="6"/>
      <c r="C638" s="10"/>
      <c r="D638" s="32"/>
      <c r="E638" s="10"/>
      <c r="F638" s="32"/>
      <c r="G638" s="10"/>
      <c r="H638" s="32"/>
      <c r="I638" s="10"/>
      <c r="J638" s="32"/>
      <c r="K638" s="94"/>
      <c r="L638" s="32"/>
      <c r="M638" s="10"/>
      <c r="N638" s="32"/>
      <c r="O638" s="10"/>
      <c r="P638" s="32"/>
      <c r="Q638" s="10"/>
      <c r="R638" s="32"/>
      <c r="S638" s="10"/>
      <c r="T638" s="32"/>
      <c r="U638" s="10"/>
      <c r="V638" s="32"/>
      <c r="W638" s="10"/>
      <c r="X638" s="32"/>
      <c r="Y638" s="10"/>
      <c r="Z638" s="32"/>
      <c r="AA638" s="10"/>
      <c r="AB638" s="32"/>
      <c r="AC638" s="10"/>
      <c r="AD638" s="32"/>
      <c r="AE638" s="10"/>
      <c r="AF638" s="32"/>
      <c r="AG638" s="10"/>
      <c r="AH638" s="32"/>
      <c r="AI638" s="10"/>
      <c r="AJ638" s="32"/>
      <c r="AK638" s="10"/>
      <c r="AL638" s="32"/>
      <c r="AM638" s="10"/>
      <c r="AN638" s="32"/>
      <c r="AO638" s="10"/>
      <c r="AP638" s="242"/>
      <c r="AQ638" s="10"/>
      <c r="AR638" s="32"/>
      <c r="AS638" s="10"/>
      <c r="AT638" s="242"/>
      <c r="AU638" s="10"/>
      <c r="AV638" s="242"/>
      <c r="AW638" s="7"/>
      <c r="AX638" s="247"/>
      <c r="AY638" s="10"/>
      <c r="AZ638" s="242"/>
      <c r="BA638" s="7"/>
      <c r="BB638" s="247"/>
      <c r="BC638" s="7"/>
      <c r="BD638" s="247"/>
      <c r="BE638" s="7"/>
      <c r="BF638" s="8"/>
      <c r="BG638" s="7"/>
      <c r="BH638" s="8"/>
      <c r="BJ638" s="41"/>
      <c r="BK638" s="41">
        <f t="shared" si="40"/>
        <v>0</v>
      </c>
      <c r="BL638">
        <f t="shared" si="39"/>
        <v>0</v>
      </c>
      <c r="BN638" s="39"/>
    </row>
    <row r="639" spans="2:66" x14ac:dyDescent="0.25">
      <c r="B639" s="6"/>
      <c r="C639" s="10"/>
      <c r="D639" s="32"/>
      <c r="E639" s="10"/>
      <c r="F639" s="32"/>
      <c r="G639" s="10"/>
      <c r="H639" s="32"/>
      <c r="I639" s="10"/>
      <c r="J639" s="32"/>
      <c r="K639" s="94"/>
      <c r="L639" s="32"/>
      <c r="M639" s="10"/>
      <c r="N639" s="32"/>
      <c r="O639" s="10"/>
      <c r="P639" s="32"/>
      <c r="Q639" s="10"/>
      <c r="R639" s="32"/>
      <c r="S639" s="10"/>
      <c r="T639" s="32"/>
      <c r="U639" s="10"/>
      <c r="V639" s="32"/>
      <c r="W639" s="10"/>
      <c r="X639" s="32"/>
      <c r="Y639" s="10"/>
      <c r="Z639" s="32"/>
      <c r="AA639" s="10"/>
      <c r="AB639" s="32"/>
      <c r="AC639" s="10"/>
      <c r="AD639" s="32"/>
      <c r="AE639" s="10"/>
      <c r="AF639" s="32"/>
      <c r="AG639" s="10"/>
      <c r="AH639" s="32"/>
      <c r="AI639" s="10"/>
      <c r="AJ639" s="32"/>
      <c r="AK639" s="10"/>
      <c r="AL639" s="32"/>
      <c r="AM639" s="10"/>
      <c r="AN639" s="32"/>
      <c r="AO639" s="10"/>
      <c r="AP639" s="242"/>
      <c r="AQ639" s="10"/>
      <c r="AR639" s="32"/>
      <c r="AS639" s="10"/>
      <c r="AT639" s="242"/>
      <c r="AU639" s="10"/>
      <c r="AV639" s="242"/>
      <c r="AW639" s="7"/>
      <c r="AX639" s="247"/>
      <c r="AY639" s="10"/>
      <c r="AZ639" s="242"/>
      <c r="BA639" s="7"/>
      <c r="BB639" s="247"/>
      <c r="BC639" s="7"/>
      <c r="BD639" s="247"/>
      <c r="BE639" s="7"/>
      <c r="BF639" s="8"/>
      <c r="BG639" s="7"/>
      <c r="BH639" s="8"/>
      <c r="BJ639" s="41"/>
      <c r="BK639" s="41">
        <f t="shared" si="40"/>
        <v>0</v>
      </c>
      <c r="BL639">
        <f t="shared" si="39"/>
        <v>0</v>
      </c>
      <c r="BN639" s="39"/>
    </row>
    <row r="640" spans="2:66" x14ac:dyDescent="0.25">
      <c r="B640" s="6"/>
      <c r="C640" s="10"/>
      <c r="D640" s="32"/>
      <c r="E640" s="10"/>
      <c r="F640" s="32"/>
      <c r="G640" s="10"/>
      <c r="H640" s="32"/>
      <c r="I640" s="10"/>
      <c r="J640" s="32"/>
      <c r="K640" s="10"/>
      <c r="L640" s="32"/>
      <c r="M640" s="10"/>
      <c r="N640" s="32"/>
      <c r="O640" s="10"/>
      <c r="P640" s="32"/>
      <c r="Q640" s="10"/>
      <c r="R640" s="32"/>
      <c r="S640" s="10"/>
      <c r="T640" s="32"/>
      <c r="U640" s="10"/>
      <c r="V640" s="32"/>
      <c r="W640" s="10"/>
      <c r="X640" s="32"/>
      <c r="Y640" s="10"/>
      <c r="Z640" s="32"/>
      <c r="AA640" s="10"/>
      <c r="AB640" s="32"/>
      <c r="AC640" s="10"/>
      <c r="AD640" s="32"/>
      <c r="AE640" s="10"/>
      <c r="AF640" s="32"/>
      <c r="AG640" s="10"/>
      <c r="AH640" s="32"/>
      <c r="AI640" s="10"/>
      <c r="AJ640" s="32"/>
      <c r="AK640" s="10"/>
      <c r="AL640" s="32"/>
      <c r="AM640" s="10"/>
      <c r="AN640" s="32"/>
      <c r="AO640" s="10"/>
      <c r="AP640" s="242"/>
      <c r="AQ640" s="10"/>
      <c r="AR640" s="32"/>
      <c r="AS640" s="10"/>
      <c r="AT640" s="242"/>
      <c r="AU640" s="10"/>
      <c r="AV640" s="242"/>
      <c r="AW640" s="7"/>
      <c r="AX640" s="247"/>
      <c r="AY640" s="10"/>
      <c r="AZ640" s="242"/>
      <c r="BA640" s="7"/>
      <c r="BB640" s="247"/>
      <c r="BC640" s="7"/>
      <c r="BD640" s="247"/>
      <c r="BE640" s="7"/>
      <c r="BF640" s="8"/>
      <c r="BG640" s="7"/>
      <c r="BH640" s="8"/>
      <c r="BJ640" s="41"/>
      <c r="BK640" s="41">
        <f t="shared" si="40"/>
        <v>0</v>
      </c>
      <c r="BL640">
        <f t="shared" si="39"/>
        <v>0</v>
      </c>
    </row>
    <row r="641" spans="2:66" x14ac:dyDescent="0.25">
      <c r="B641" s="6"/>
      <c r="C641" s="10"/>
      <c r="D641" s="32"/>
      <c r="E641" s="10"/>
      <c r="F641" s="32"/>
      <c r="G641" s="10"/>
      <c r="H641" s="32"/>
      <c r="I641" s="10"/>
      <c r="J641" s="32"/>
      <c r="K641" s="10"/>
      <c r="L641" s="32"/>
      <c r="M641" s="10"/>
      <c r="N641" s="32"/>
      <c r="O641" s="10"/>
      <c r="P641" s="32"/>
      <c r="Q641" s="10"/>
      <c r="R641" s="32"/>
      <c r="S641" s="10"/>
      <c r="T641" s="32"/>
      <c r="U641" s="10"/>
      <c r="V641" s="32"/>
      <c r="W641" s="10"/>
      <c r="X641" s="32"/>
      <c r="Y641" s="10"/>
      <c r="Z641" s="32"/>
      <c r="AA641" s="10"/>
      <c r="AB641" s="32"/>
      <c r="AC641" s="10"/>
      <c r="AD641" s="32"/>
      <c r="AE641" s="10"/>
      <c r="AF641" s="32"/>
      <c r="AG641" s="10"/>
      <c r="AH641" s="32"/>
      <c r="AI641" s="10"/>
      <c r="AJ641" s="32"/>
      <c r="AK641" s="10"/>
      <c r="AL641" s="32"/>
      <c r="AM641" s="10"/>
      <c r="AN641" s="32"/>
      <c r="AO641" s="10"/>
      <c r="AP641" s="242"/>
      <c r="AQ641" s="10"/>
      <c r="AR641" s="32"/>
      <c r="AS641" s="10"/>
      <c r="AT641" s="242"/>
      <c r="AU641" s="10"/>
      <c r="AV641" s="242"/>
      <c r="AW641" s="7"/>
      <c r="AX641" s="247"/>
      <c r="AY641" s="10"/>
      <c r="AZ641" s="242"/>
      <c r="BA641" s="7"/>
      <c r="BB641" s="247"/>
      <c r="BC641" s="7"/>
      <c r="BD641" s="247"/>
      <c r="BE641" s="7"/>
      <c r="BF641" s="8"/>
      <c r="BG641" s="7"/>
      <c r="BH641" s="8"/>
      <c r="BJ641" s="41"/>
      <c r="BK641" s="41">
        <f t="shared" si="40"/>
        <v>0</v>
      </c>
      <c r="BL641">
        <f t="shared" si="39"/>
        <v>0</v>
      </c>
    </row>
    <row r="642" spans="2:66" x14ac:dyDescent="0.25">
      <c r="B642" s="6"/>
      <c r="C642" s="10"/>
      <c r="D642" s="32"/>
      <c r="E642" s="10"/>
      <c r="F642" s="32"/>
      <c r="G642" s="10"/>
      <c r="H642" s="32"/>
      <c r="I642" s="10"/>
      <c r="J642" s="32"/>
      <c r="K642" s="94"/>
      <c r="L642" s="32"/>
      <c r="M642" s="10"/>
      <c r="N642" s="32"/>
      <c r="O642" s="10"/>
      <c r="P642" s="32"/>
      <c r="Q642" s="10"/>
      <c r="R642" s="32"/>
      <c r="S642" s="10"/>
      <c r="T642" s="32"/>
      <c r="U642" s="10"/>
      <c r="V642" s="32"/>
      <c r="W642" s="10"/>
      <c r="X642" s="32"/>
      <c r="Y642" s="10"/>
      <c r="Z642" s="32"/>
      <c r="AA642" s="10"/>
      <c r="AB642" s="32"/>
      <c r="AC642" s="10"/>
      <c r="AD642" s="32"/>
      <c r="AE642" s="10"/>
      <c r="AF642" s="32"/>
      <c r="AG642" s="10"/>
      <c r="AH642" s="32"/>
      <c r="AI642" s="10"/>
      <c r="AJ642" s="32"/>
      <c r="AK642" s="10"/>
      <c r="AL642" s="32"/>
      <c r="AM642" s="10"/>
      <c r="AN642" s="32"/>
      <c r="AO642" s="10"/>
      <c r="AP642" s="242"/>
      <c r="AQ642" s="10"/>
      <c r="AR642" s="32"/>
      <c r="AS642" s="10"/>
      <c r="AT642" s="242"/>
      <c r="AU642" s="10"/>
      <c r="AV642" s="242"/>
      <c r="AW642" s="7"/>
      <c r="AX642" s="247"/>
      <c r="AY642" s="10"/>
      <c r="AZ642" s="242"/>
      <c r="BA642" s="7"/>
      <c r="BB642" s="247"/>
      <c r="BC642" s="7"/>
      <c r="BD642" s="247"/>
      <c r="BE642" s="7"/>
      <c r="BF642" s="8"/>
      <c r="BG642" s="7"/>
      <c r="BH642" s="8"/>
      <c r="BJ642" s="41"/>
      <c r="BK642" s="41">
        <f t="shared" si="40"/>
        <v>0</v>
      </c>
      <c r="BL642">
        <f t="shared" ref="BL642:BL705" si="41">COUNT(C642:BH642)/2</f>
        <v>0</v>
      </c>
      <c r="BN642" s="39"/>
    </row>
    <row r="643" spans="2:66" x14ac:dyDescent="0.25">
      <c r="B643" s="6"/>
      <c r="C643" s="10"/>
      <c r="D643" s="32"/>
      <c r="E643" s="10"/>
      <c r="F643" s="32"/>
      <c r="G643" s="10"/>
      <c r="H643" s="32"/>
      <c r="I643" s="10"/>
      <c r="J643" s="32"/>
      <c r="K643" s="94"/>
      <c r="L643" s="32"/>
      <c r="M643" s="10"/>
      <c r="N643" s="32"/>
      <c r="O643" s="10"/>
      <c r="P643" s="32"/>
      <c r="Q643" s="10"/>
      <c r="R643" s="32"/>
      <c r="S643" s="10"/>
      <c r="T643" s="32"/>
      <c r="U643" s="10"/>
      <c r="V643" s="32"/>
      <c r="W643" s="10"/>
      <c r="X643" s="32"/>
      <c r="Y643" s="10"/>
      <c r="Z643" s="32"/>
      <c r="AA643" s="10"/>
      <c r="AB643" s="32"/>
      <c r="AC643" s="10"/>
      <c r="AD643" s="32"/>
      <c r="AE643" s="10"/>
      <c r="AF643" s="32"/>
      <c r="AG643" s="10"/>
      <c r="AH643" s="32"/>
      <c r="AI643" s="10"/>
      <c r="AJ643" s="32"/>
      <c r="AK643" s="10"/>
      <c r="AL643" s="32"/>
      <c r="AM643" s="10"/>
      <c r="AN643" s="32"/>
      <c r="AO643" s="10"/>
      <c r="AP643" s="242"/>
      <c r="AQ643" s="10"/>
      <c r="AR643" s="32"/>
      <c r="AS643" s="10"/>
      <c r="AT643" s="242"/>
      <c r="AU643" s="10"/>
      <c r="AV643" s="242"/>
      <c r="AW643" s="7"/>
      <c r="AX643" s="247"/>
      <c r="AY643" s="10"/>
      <c r="AZ643" s="242"/>
      <c r="BA643" s="7"/>
      <c r="BB643" s="247"/>
      <c r="BC643" s="7"/>
      <c r="BD643" s="247"/>
      <c r="BE643" s="7"/>
      <c r="BF643" s="8"/>
      <c r="BG643" s="7"/>
      <c r="BH643" s="8"/>
      <c r="BJ643" s="41"/>
      <c r="BK643" s="41">
        <f t="shared" si="40"/>
        <v>0</v>
      </c>
      <c r="BL643">
        <f t="shared" si="41"/>
        <v>0</v>
      </c>
      <c r="BN643" s="39"/>
    </row>
    <row r="644" spans="2:66" x14ac:dyDescent="0.25">
      <c r="B644" s="6"/>
      <c r="C644" s="10"/>
      <c r="D644" s="32"/>
      <c r="E644" s="10"/>
      <c r="F644" s="32"/>
      <c r="G644" s="10"/>
      <c r="H644" s="32"/>
      <c r="I644" s="10"/>
      <c r="J644" s="32"/>
      <c r="K644" s="10"/>
      <c r="L644" s="32"/>
      <c r="M644" s="10"/>
      <c r="N644" s="32"/>
      <c r="O644" s="10"/>
      <c r="P644" s="32"/>
      <c r="Q644" s="10"/>
      <c r="R644" s="32"/>
      <c r="S644" s="10"/>
      <c r="T644" s="32"/>
      <c r="U644" s="10"/>
      <c r="V644" s="32"/>
      <c r="W644" s="10"/>
      <c r="X644" s="32"/>
      <c r="Y644" s="10"/>
      <c r="Z644" s="32"/>
      <c r="AA644" s="10"/>
      <c r="AB644" s="32"/>
      <c r="AC644" s="10"/>
      <c r="AD644" s="32"/>
      <c r="AE644" s="10"/>
      <c r="AF644" s="32"/>
      <c r="AG644" s="10"/>
      <c r="AH644" s="32"/>
      <c r="AI644" s="10"/>
      <c r="AJ644" s="32"/>
      <c r="AK644" s="10"/>
      <c r="AL644" s="32"/>
      <c r="AM644" s="10"/>
      <c r="AN644" s="32"/>
      <c r="AO644" s="10"/>
      <c r="AP644" s="242"/>
      <c r="AQ644" s="10"/>
      <c r="AR644" s="32"/>
      <c r="AS644" s="10"/>
      <c r="AT644" s="242"/>
      <c r="AU644" s="10"/>
      <c r="AV644" s="242"/>
      <c r="AW644" s="7"/>
      <c r="AX644" s="247"/>
      <c r="AY644" s="10"/>
      <c r="AZ644" s="242"/>
      <c r="BA644" s="7"/>
      <c r="BB644" s="247"/>
      <c r="BC644" s="7"/>
      <c r="BD644" s="247"/>
      <c r="BE644" s="7"/>
      <c r="BF644" s="8"/>
      <c r="BG644" s="7"/>
      <c r="BH644" s="8"/>
      <c r="BJ644" s="41"/>
      <c r="BK644" s="41">
        <f t="shared" si="40"/>
        <v>0</v>
      </c>
      <c r="BL644">
        <f t="shared" si="41"/>
        <v>0</v>
      </c>
    </row>
    <row r="645" spans="2:66" x14ac:dyDescent="0.25">
      <c r="B645" s="6"/>
      <c r="C645" s="10"/>
      <c r="D645" s="32"/>
      <c r="E645" s="10"/>
      <c r="F645" s="32"/>
      <c r="G645" s="10"/>
      <c r="H645" s="32"/>
      <c r="I645" s="10"/>
      <c r="J645" s="32"/>
      <c r="K645" s="94"/>
      <c r="L645" s="32"/>
      <c r="M645" s="10"/>
      <c r="N645" s="32"/>
      <c r="O645" s="10"/>
      <c r="P645" s="32"/>
      <c r="Q645" s="10"/>
      <c r="R645" s="32"/>
      <c r="S645" s="10"/>
      <c r="T645" s="32"/>
      <c r="U645" s="10"/>
      <c r="V645" s="32"/>
      <c r="W645" s="10"/>
      <c r="X645" s="32"/>
      <c r="Y645" s="10"/>
      <c r="Z645" s="32"/>
      <c r="AA645" s="10"/>
      <c r="AB645" s="32"/>
      <c r="AC645" s="10"/>
      <c r="AD645" s="32"/>
      <c r="AE645" s="10"/>
      <c r="AF645" s="32"/>
      <c r="AG645" s="10"/>
      <c r="AH645" s="32"/>
      <c r="AI645" s="10"/>
      <c r="AJ645" s="32"/>
      <c r="AK645" s="10"/>
      <c r="AL645" s="32"/>
      <c r="AM645" s="10"/>
      <c r="AN645" s="32"/>
      <c r="AO645" s="10"/>
      <c r="AP645" s="242"/>
      <c r="AQ645" s="10"/>
      <c r="AR645" s="32"/>
      <c r="AS645" s="10"/>
      <c r="AT645" s="242"/>
      <c r="AU645" s="10"/>
      <c r="AV645" s="242"/>
      <c r="AW645" s="7"/>
      <c r="AX645" s="247"/>
      <c r="AY645" s="10"/>
      <c r="AZ645" s="242"/>
      <c r="BA645" s="7"/>
      <c r="BB645" s="247"/>
      <c r="BC645" s="7"/>
      <c r="BD645" s="247"/>
      <c r="BE645" s="7"/>
      <c r="BF645" s="8"/>
      <c r="BG645" s="7"/>
      <c r="BH645" s="8"/>
      <c r="BJ645" s="41"/>
      <c r="BK645" s="41">
        <f t="shared" si="40"/>
        <v>0</v>
      </c>
      <c r="BL645">
        <f t="shared" si="41"/>
        <v>0</v>
      </c>
      <c r="BN645" s="39"/>
    </row>
    <row r="646" spans="2:66" x14ac:dyDescent="0.25">
      <c r="B646" s="6"/>
      <c r="C646" s="10"/>
      <c r="D646" s="32"/>
      <c r="E646" s="10"/>
      <c r="F646" s="32"/>
      <c r="G646" s="10"/>
      <c r="H646" s="32"/>
      <c r="I646" s="10"/>
      <c r="J646" s="32"/>
      <c r="K646" s="94"/>
      <c r="L646" s="32"/>
      <c r="M646" s="10"/>
      <c r="N646" s="32"/>
      <c r="O646" s="10"/>
      <c r="P646" s="32"/>
      <c r="Q646" s="10"/>
      <c r="R646" s="32"/>
      <c r="S646" s="10"/>
      <c r="T646" s="32"/>
      <c r="U646" s="10"/>
      <c r="V646" s="32"/>
      <c r="W646" s="10"/>
      <c r="X646" s="32"/>
      <c r="Y646" s="10"/>
      <c r="Z646" s="32"/>
      <c r="AA646" s="10"/>
      <c r="AB646" s="32"/>
      <c r="AC646" s="10"/>
      <c r="AD646" s="32"/>
      <c r="AE646" s="10"/>
      <c r="AF646" s="32"/>
      <c r="AG646" s="10"/>
      <c r="AH646" s="32"/>
      <c r="AI646" s="10"/>
      <c r="AJ646" s="32"/>
      <c r="AK646" s="10"/>
      <c r="AL646" s="32"/>
      <c r="AM646" s="10"/>
      <c r="AN646" s="32"/>
      <c r="AO646" s="10"/>
      <c r="AP646" s="242"/>
      <c r="AQ646" s="10"/>
      <c r="AR646" s="32"/>
      <c r="AS646" s="10"/>
      <c r="AT646" s="242"/>
      <c r="AU646" s="10"/>
      <c r="AV646" s="242"/>
      <c r="AW646" s="7"/>
      <c r="AX646" s="247"/>
      <c r="AY646" s="10"/>
      <c r="AZ646" s="242"/>
      <c r="BA646" s="7"/>
      <c r="BB646" s="247"/>
      <c r="BC646" s="7"/>
      <c r="BD646" s="247"/>
      <c r="BE646" s="7"/>
      <c r="BF646" s="8"/>
      <c r="BG646" s="7"/>
      <c r="BH646" s="8"/>
      <c r="BJ646" s="41"/>
      <c r="BK646" s="41">
        <f t="shared" ref="BK646:BK709" si="42">+AI646+AE646+Y646+W646+U646+S646+Q646+O646+M646+I646+G646+E646+C646+AG646+K646+BG646+BN646+AA646+AC646+AK646+AM646+AO646+AW646+BE646+BC646+BA646+AY646+AU646+AS646+AQ646</f>
        <v>0</v>
      </c>
      <c r="BL646">
        <f t="shared" si="41"/>
        <v>0</v>
      </c>
      <c r="BN646" s="39"/>
    </row>
    <row r="647" spans="2:66" x14ac:dyDescent="0.25">
      <c r="B647" s="6"/>
      <c r="C647" s="10"/>
      <c r="D647" s="32"/>
      <c r="E647" s="10"/>
      <c r="F647" s="32"/>
      <c r="G647" s="10"/>
      <c r="H647" s="32"/>
      <c r="I647" s="10"/>
      <c r="J647" s="32"/>
      <c r="K647" s="10"/>
      <c r="L647" s="32"/>
      <c r="M647" s="10"/>
      <c r="N647" s="32"/>
      <c r="O647" s="10"/>
      <c r="P647" s="32"/>
      <c r="Q647" s="10"/>
      <c r="R647" s="32"/>
      <c r="S647" s="10"/>
      <c r="T647" s="32"/>
      <c r="U647" s="10"/>
      <c r="V647" s="32"/>
      <c r="W647" s="10"/>
      <c r="X647" s="32"/>
      <c r="Y647" s="10"/>
      <c r="Z647" s="32"/>
      <c r="AA647" s="10"/>
      <c r="AB647" s="32"/>
      <c r="AC647" s="10"/>
      <c r="AD647" s="32"/>
      <c r="AE647" s="10"/>
      <c r="AF647" s="32"/>
      <c r="AG647" s="10"/>
      <c r="AH647" s="32"/>
      <c r="AI647" s="10"/>
      <c r="AJ647" s="32"/>
      <c r="AK647" s="10"/>
      <c r="AL647" s="32"/>
      <c r="AM647" s="10"/>
      <c r="AN647" s="32"/>
      <c r="AO647" s="10"/>
      <c r="AP647" s="242"/>
      <c r="AQ647" s="10"/>
      <c r="AR647" s="32"/>
      <c r="AS647" s="10"/>
      <c r="AT647" s="242"/>
      <c r="AU647" s="10"/>
      <c r="AV647" s="242"/>
      <c r="AW647" s="7"/>
      <c r="AX647" s="247"/>
      <c r="AY647" s="10"/>
      <c r="AZ647" s="242"/>
      <c r="BA647" s="7"/>
      <c r="BB647" s="247"/>
      <c r="BC647" s="7"/>
      <c r="BD647" s="247"/>
      <c r="BE647" s="7"/>
      <c r="BF647" s="8"/>
      <c r="BG647" s="7"/>
      <c r="BH647" s="8"/>
      <c r="BJ647" s="41"/>
      <c r="BK647" s="41">
        <f t="shared" si="42"/>
        <v>0</v>
      </c>
      <c r="BL647">
        <f t="shared" si="41"/>
        <v>0</v>
      </c>
    </row>
    <row r="648" spans="2:66" x14ac:dyDescent="0.25">
      <c r="B648" s="6"/>
      <c r="C648" s="10"/>
      <c r="D648" s="32"/>
      <c r="E648" s="10"/>
      <c r="F648" s="32"/>
      <c r="G648" s="10"/>
      <c r="H648" s="32"/>
      <c r="I648" s="10"/>
      <c r="J648" s="32"/>
      <c r="K648" s="10"/>
      <c r="L648" s="32"/>
      <c r="M648" s="10"/>
      <c r="N648" s="32"/>
      <c r="O648" s="10"/>
      <c r="P648" s="32"/>
      <c r="Q648" s="10"/>
      <c r="R648" s="32"/>
      <c r="S648" s="10"/>
      <c r="T648" s="32"/>
      <c r="U648" s="10"/>
      <c r="V648" s="32"/>
      <c r="W648" s="10"/>
      <c r="X648" s="32"/>
      <c r="Y648" s="10"/>
      <c r="Z648" s="32"/>
      <c r="AA648" s="10"/>
      <c r="AB648" s="32"/>
      <c r="AC648" s="10"/>
      <c r="AD648" s="32"/>
      <c r="AE648" s="10"/>
      <c r="AF648" s="32"/>
      <c r="AG648" s="10"/>
      <c r="AH648" s="32"/>
      <c r="AI648" s="10"/>
      <c r="AJ648" s="32"/>
      <c r="AK648" s="10"/>
      <c r="AL648" s="32"/>
      <c r="AM648" s="10"/>
      <c r="AN648" s="32"/>
      <c r="AO648" s="10"/>
      <c r="AP648" s="242"/>
      <c r="AQ648" s="10"/>
      <c r="AR648" s="32"/>
      <c r="AS648" s="10"/>
      <c r="AT648" s="242"/>
      <c r="AU648" s="10"/>
      <c r="AV648" s="242"/>
      <c r="AW648" s="7"/>
      <c r="AX648" s="247"/>
      <c r="AY648" s="10"/>
      <c r="AZ648" s="242"/>
      <c r="BA648" s="7"/>
      <c r="BB648" s="247"/>
      <c r="BC648" s="7"/>
      <c r="BD648" s="247"/>
      <c r="BE648" s="7"/>
      <c r="BF648" s="8"/>
      <c r="BG648" s="7"/>
      <c r="BH648" s="8"/>
      <c r="BJ648" s="41"/>
      <c r="BK648" s="41">
        <f t="shared" si="42"/>
        <v>0</v>
      </c>
      <c r="BL648">
        <f t="shared" si="41"/>
        <v>0</v>
      </c>
    </row>
    <row r="649" spans="2:66" x14ac:dyDescent="0.25">
      <c r="B649" s="6"/>
      <c r="C649" s="10"/>
      <c r="D649" s="32"/>
      <c r="E649" s="10"/>
      <c r="F649" s="32"/>
      <c r="G649" s="10"/>
      <c r="H649" s="32"/>
      <c r="I649" s="10"/>
      <c r="J649" s="32"/>
      <c r="K649" s="10"/>
      <c r="L649" s="32"/>
      <c r="M649" s="10"/>
      <c r="N649" s="32"/>
      <c r="O649" s="10"/>
      <c r="P649" s="32"/>
      <c r="Q649" s="10"/>
      <c r="R649" s="32"/>
      <c r="S649" s="10"/>
      <c r="T649" s="32"/>
      <c r="U649" s="10"/>
      <c r="V649" s="32"/>
      <c r="W649" s="10"/>
      <c r="X649" s="32"/>
      <c r="Y649" s="10"/>
      <c r="Z649" s="32"/>
      <c r="AA649" s="10"/>
      <c r="AB649" s="32"/>
      <c r="AC649" s="10"/>
      <c r="AD649" s="32"/>
      <c r="AE649" s="10"/>
      <c r="AF649" s="32"/>
      <c r="AG649" s="10"/>
      <c r="AH649" s="32"/>
      <c r="AI649" s="10"/>
      <c r="AJ649" s="32"/>
      <c r="AK649" s="10"/>
      <c r="AL649" s="32"/>
      <c r="AM649" s="10"/>
      <c r="AN649" s="32"/>
      <c r="AO649" s="10"/>
      <c r="AP649" s="242"/>
      <c r="AQ649" s="10"/>
      <c r="AR649" s="32"/>
      <c r="AS649" s="10"/>
      <c r="AT649" s="242"/>
      <c r="AU649" s="10"/>
      <c r="AV649" s="242"/>
      <c r="AW649" s="7"/>
      <c r="AX649" s="247"/>
      <c r="AY649" s="10"/>
      <c r="AZ649" s="242"/>
      <c r="BA649" s="7"/>
      <c r="BB649" s="247"/>
      <c r="BC649" s="7"/>
      <c r="BD649" s="247"/>
      <c r="BE649" s="7"/>
      <c r="BF649" s="8"/>
      <c r="BG649" s="7"/>
      <c r="BH649" s="8"/>
      <c r="BJ649" s="41"/>
      <c r="BK649" s="41">
        <f t="shared" si="42"/>
        <v>0</v>
      </c>
      <c r="BL649">
        <f t="shared" si="41"/>
        <v>0</v>
      </c>
    </row>
    <row r="650" spans="2:66" x14ac:dyDescent="0.25">
      <c r="B650" s="6"/>
      <c r="C650" s="10"/>
      <c r="D650" s="32"/>
      <c r="E650" s="10"/>
      <c r="F650" s="32"/>
      <c r="G650" s="10"/>
      <c r="H650" s="32"/>
      <c r="I650" s="10"/>
      <c r="J650" s="32"/>
      <c r="K650" s="10"/>
      <c r="L650" s="32"/>
      <c r="M650" s="10"/>
      <c r="N650" s="32"/>
      <c r="O650" s="10"/>
      <c r="P650" s="32"/>
      <c r="Q650" s="10"/>
      <c r="R650" s="32"/>
      <c r="S650" s="10"/>
      <c r="T650" s="32"/>
      <c r="U650" s="10"/>
      <c r="V650" s="32"/>
      <c r="W650" s="10"/>
      <c r="X650" s="32"/>
      <c r="Y650" s="10"/>
      <c r="Z650" s="32"/>
      <c r="AA650" s="10"/>
      <c r="AB650" s="32"/>
      <c r="AC650" s="10"/>
      <c r="AD650" s="32"/>
      <c r="AE650" s="10"/>
      <c r="AF650" s="32"/>
      <c r="AG650" s="10"/>
      <c r="AH650" s="32"/>
      <c r="AI650" s="10"/>
      <c r="AJ650" s="32"/>
      <c r="AK650" s="10"/>
      <c r="AL650" s="32"/>
      <c r="AM650" s="10"/>
      <c r="AN650" s="32"/>
      <c r="AO650" s="10"/>
      <c r="AP650" s="242"/>
      <c r="AQ650" s="10"/>
      <c r="AR650" s="32"/>
      <c r="AS650" s="10"/>
      <c r="AT650" s="242"/>
      <c r="AU650" s="10"/>
      <c r="AV650" s="242"/>
      <c r="AW650" s="7"/>
      <c r="AX650" s="247"/>
      <c r="AY650" s="10"/>
      <c r="AZ650" s="242"/>
      <c r="BA650" s="7"/>
      <c r="BB650" s="247"/>
      <c r="BC650" s="7"/>
      <c r="BD650" s="247"/>
      <c r="BE650" s="7"/>
      <c r="BF650" s="8"/>
      <c r="BG650" s="7"/>
      <c r="BH650" s="8"/>
      <c r="BJ650" s="41"/>
      <c r="BK650" s="41">
        <f t="shared" si="42"/>
        <v>0</v>
      </c>
      <c r="BL650">
        <f t="shared" si="41"/>
        <v>0</v>
      </c>
    </row>
    <row r="651" spans="2:66" x14ac:dyDescent="0.25">
      <c r="B651" s="6"/>
      <c r="C651" s="10"/>
      <c r="D651" s="32"/>
      <c r="E651" s="10"/>
      <c r="F651" s="32"/>
      <c r="G651" s="10"/>
      <c r="H651" s="32"/>
      <c r="I651" s="10"/>
      <c r="J651" s="32"/>
      <c r="K651" s="94"/>
      <c r="L651" s="32"/>
      <c r="M651" s="10"/>
      <c r="N651" s="32"/>
      <c r="O651" s="10"/>
      <c r="P651" s="32"/>
      <c r="Q651" s="10"/>
      <c r="R651" s="32"/>
      <c r="S651" s="10"/>
      <c r="T651" s="32"/>
      <c r="U651" s="10"/>
      <c r="V651" s="32"/>
      <c r="W651" s="10"/>
      <c r="X651" s="32"/>
      <c r="Y651" s="10"/>
      <c r="Z651" s="32"/>
      <c r="AA651" s="10"/>
      <c r="AB651" s="32"/>
      <c r="AC651" s="10"/>
      <c r="AD651" s="32"/>
      <c r="AE651" s="10"/>
      <c r="AF651" s="32"/>
      <c r="AG651" s="10"/>
      <c r="AH651" s="32"/>
      <c r="AI651" s="10"/>
      <c r="AJ651" s="32"/>
      <c r="AK651" s="10"/>
      <c r="AL651" s="32"/>
      <c r="AM651" s="10"/>
      <c r="AN651" s="32"/>
      <c r="AO651" s="10"/>
      <c r="AP651" s="242"/>
      <c r="AQ651" s="10"/>
      <c r="AR651" s="32"/>
      <c r="AS651" s="10"/>
      <c r="AT651" s="242"/>
      <c r="AU651" s="10"/>
      <c r="AV651" s="242"/>
      <c r="AW651" s="7"/>
      <c r="AX651" s="247"/>
      <c r="AY651" s="10"/>
      <c r="AZ651" s="242"/>
      <c r="BA651" s="7"/>
      <c r="BB651" s="247"/>
      <c r="BC651" s="7"/>
      <c r="BD651" s="247"/>
      <c r="BE651" s="7"/>
      <c r="BF651" s="8"/>
      <c r="BG651" s="7"/>
      <c r="BH651" s="8"/>
      <c r="BJ651" s="41"/>
      <c r="BK651" s="41">
        <f t="shared" si="42"/>
        <v>0</v>
      </c>
      <c r="BL651">
        <f t="shared" si="41"/>
        <v>0</v>
      </c>
      <c r="BN651" s="39"/>
    </row>
    <row r="652" spans="2:66" x14ac:dyDescent="0.25">
      <c r="B652" s="6"/>
      <c r="C652" s="10"/>
      <c r="D652" s="32"/>
      <c r="E652" s="10"/>
      <c r="F652" s="32"/>
      <c r="G652" s="10"/>
      <c r="H652" s="32"/>
      <c r="I652" s="10"/>
      <c r="J652" s="32"/>
      <c r="K652" s="94"/>
      <c r="L652" s="32"/>
      <c r="M652" s="10"/>
      <c r="N652" s="32"/>
      <c r="O652" s="10"/>
      <c r="P652" s="32"/>
      <c r="Q652" s="10"/>
      <c r="R652" s="32"/>
      <c r="S652" s="10"/>
      <c r="T652" s="32"/>
      <c r="U652" s="10"/>
      <c r="V652" s="32"/>
      <c r="W652" s="10"/>
      <c r="X652" s="32"/>
      <c r="Y652" s="10"/>
      <c r="Z652" s="32"/>
      <c r="AA652" s="10"/>
      <c r="AB652" s="32"/>
      <c r="AC652" s="10"/>
      <c r="AD652" s="32"/>
      <c r="AE652" s="10"/>
      <c r="AF652" s="32"/>
      <c r="AG652" s="10"/>
      <c r="AH652" s="32"/>
      <c r="AI652" s="10"/>
      <c r="AJ652" s="32"/>
      <c r="AK652" s="10"/>
      <c r="AL652" s="32"/>
      <c r="AM652" s="10"/>
      <c r="AN652" s="32"/>
      <c r="AO652" s="10"/>
      <c r="AP652" s="242"/>
      <c r="AQ652" s="10"/>
      <c r="AR652" s="32"/>
      <c r="AS652" s="10"/>
      <c r="AT652" s="242"/>
      <c r="AU652" s="10"/>
      <c r="AV652" s="242"/>
      <c r="AW652" s="7"/>
      <c r="AX652" s="247"/>
      <c r="AY652" s="10"/>
      <c r="AZ652" s="242"/>
      <c r="BA652" s="7"/>
      <c r="BB652" s="247"/>
      <c r="BC652" s="7"/>
      <c r="BD652" s="247"/>
      <c r="BE652" s="7"/>
      <c r="BF652" s="8"/>
      <c r="BG652" s="7"/>
      <c r="BH652" s="8"/>
      <c r="BJ652" s="41"/>
      <c r="BK652" s="41">
        <f t="shared" si="42"/>
        <v>0</v>
      </c>
      <c r="BL652">
        <f t="shared" si="41"/>
        <v>0</v>
      </c>
      <c r="BN652" s="39"/>
    </row>
    <row r="653" spans="2:66" x14ac:dyDescent="0.25">
      <c r="B653" s="6"/>
      <c r="C653" s="10"/>
      <c r="D653" s="32"/>
      <c r="E653" s="10"/>
      <c r="F653" s="32"/>
      <c r="G653" s="10"/>
      <c r="H653" s="32"/>
      <c r="I653" s="10"/>
      <c r="J653" s="32"/>
      <c r="K653" s="94"/>
      <c r="L653" s="32"/>
      <c r="M653" s="10"/>
      <c r="N653" s="32"/>
      <c r="O653" s="10"/>
      <c r="P653" s="32"/>
      <c r="Q653" s="10"/>
      <c r="R653" s="32"/>
      <c r="S653" s="10"/>
      <c r="T653" s="32"/>
      <c r="U653" s="10"/>
      <c r="V653" s="32"/>
      <c r="W653" s="10"/>
      <c r="X653" s="32"/>
      <c r="Y653" s="10"/>
      <c r="Z653" s="32"/>
      <c r="AA653" s="10"/>
      <c r="AB653" s="32"/>
      <c r="AC653" s="10"/>
      <c r="AD653" s="32"/>
      <c r="AE653" s="10"/>
      <c r="AF653" s="32"/>
      <c r="AG653" s="10"/>
      <c r="AH653" s="32"/>
      <c r="AI653" s="10"/>
      <c r="AJ653" s="32"/>
      <c r="AK653" s="10"/>
      <c r="AL653" s="32"/>
      <c r="AM653" s="10"/>
      <c r="AN653" s="32"/>
      <c r="AO653" s="10"/>
      <c r="AP653" s="242"/>
      <c r="AQ653" s="10"/>
      <c r="AR653" s="32"/>
      <c r="AS653" s="10"/>
      <c r="AT653" s="242"/>
      <c r="AU653" s="10"/>
      <c r="AV653" s="242"/>
      <c r="AW653" s="7"/>
      <c r="AX653" s="247"/>
      <c r="AY653" s="10"/>
      <c r="AZ653" s="242"/>
      <c r="BA653" s="7"/>
      <c r="BB653" s="247"/>
      <c r="BC653" s="7"/>
      <c r="BD653" s="247"/>
      <c r="BE653" s="7"/>
      <c r="BF653" s="8"/>
      <c r="BG653" s="7"/>
      <c r="BH653" s="8"/>
      <c r="BJ653" s="41"/>
      <c r="BK653" s="41">
        <f t="shared" si="42"/>
        <v>0</v>
      </c>
      <c r="BL653">
        <f t="shared" si="41"/>
        <v>0</v>
      </c>
      <c r="BN653" s="39"/>
    </row>
    <row r="654" spans="2:66" x14ac:dyDescent="0.25">
      <c r="B654" s="6"/>
      <c r="C654" s="10"/>
      <c r="D654" s="32"/>
      <c r="E654" s="10"/>
      <c r="F654" s="32"/>
      <c r="G654" s="10"/>
      <c r="H654" s="32"/>
      <c r="I654" s="10"/>
      <c r="J654" s="32"/>
      <c r="K654" s="94"/>
      <c r="L654" s="32"/>
      <c r="M654" s="10"/>
      <c r="N654" s="32"/>
      <c r="O654" s="10"/>
      <c r="P654" s="32"/>
      <c r="Q654" s="10"/>
      <c r="R654" s="32"/>
      <c r="S654" s="10"/>
      <c r="T654" s="32"/>
      <c r="U654" s="10"/>
      <c r="V654" s="32"/>
      <c r="W654" s="10"/>
      <c r="X654" s="32"/>
      <c r="Y654" s="10"/>
      <c r="Z654" s="32"/>
      <c r="AA654" s="10"/>
      <c r="AB654" s="32"/>
      <c r="AC654" s="10"/>
      <c r="AD654" s="32"/>
      <c r="AE654" s="10"/>
      <c r="AF654" s="32"/>
      <c r="AG654" s="10"/>
      <c r="AH654" s="32"/>
      <c r="AI654" s="10"/>
      <c r="AJ654" s="32"/>
      <c r="AK654" s="10"/>
      <c r="AL654" s="32"/>
      <c r="AM654" s="10"/>
      <c r="AN654" s="32"/>
      <c r="AO654" s="10"/>
      <c r="AP654" s="242"/>
      <c r="AQ654" s="10"/>
      <c r="AR654" s="32"/>
      <c r="AS654" s="10"/>
      <c r="AT654" s="242"/>
      <c r="AU654" s="10"/>
      <c r="AV654" s="242"/>
      <c r="AW654" s="7"/>
      <c r="AX654" s="247"/>
      <c r="AY654" s="10"/>
      <c r="AZ654" s="242"/>
      <c r="BA654" s="7"/>
      <c r="BB654" s="247"/>
      <c r="BC654" s="7"/>
      <c r="BD654" s="247"/>
      <c r="BE654" s="7"/>
      <c r="BF654" s="8"/>
      <c r="BG654" s="7"/>
      <c r="BH654" s="8"/>
      <c r="BJ654" s="41"/>
      <c r="BK654" s="41">
        <f t="shared" si="42"/>
        <v>0</v>
      </c>
      <c r="BL654">
        <f t="shared" si="41"/>
        <v>0</v>
      </c>
      <c r="BN654" s="39"/>
    </row>
    <row r="655" spans="2:66" x14ac:dyDescent="0.25">
      <c r="B655" s="6"/>
      <c r="C655" s="10"/>
      <c r="D655" s="32"/>
      <c r="E655" s="10"/>
      <c r="F655" s="32"/>
      <c r="G655" s="10"/>
      <c r="H655" s="32"/>
      <c r="I655" s="10"/>
      <c r="J655" s="32"/>
      <c r="K655" s="94"/>
      <c r="L655" s="32"/>
      <c r="M655" s="10"/>
      <c r="N655" s="32"/>
      <c r="O655" s="10"/>
      <c r="P655" s="32"/>
      <c r="Q655" s="10"/>
      <c r="R655" s="32"/>
      <c r="S655" s="10"/>
      <c r="T655" s="32"/>
      <c r="U655" s="10"/>
      <c r="V655" s="32"/>
      <c r="W655" s="10"/>
      <c r="X655" s="32"/>
      <c r="Y655" s="10"/>
      <c r="Z655" s="32"/>
      <c r="AA655" s="10"/>
      <c r="AB655" s="32"/>
      <c r="AC655" s="10"/>
      <c r="AD655" s="32"/>
      <c r="AE655" s="10"/>
      <c r="AF655" s="32"/>
      <c r="AG655" s="10"/>
      <c r="AH655" s="32"/>
      <c r="AI655" s="10"/>
      <c r="AJ655" s="32"/>
      <c r="AK655" s="10"/>
      <c r="AL655" s="32"/>
      <c r="AM655" s="10"/>
      <c r="AN655" s="32"/>
      <c r="AO655" s="10"/>
      <c r="AP655" s="242"/>
      <c r="AQ655" s="10"/>
      <c r="AR655" s="32"/>
      <c r="AS655" s="10"/>
      <c r="AT655" s="242"/>
      <c r="AU655" s="10"/>
      <c r="AV655" s="242"/>
      <c r="AW655" s="7"/>
      <c r="AX655" s="247"/>
      <c r="AY655" s="10"/>
      <c r="AZ655" s="242"/>
      <c r="BA655" s="7"/>
      <c r="BB655" s="247"/>
      <c r="BC655" s="7"/>
      <c r="BD655" s="247"/>
      <c r="BE655" s="7"/>
      <c r="BF655" s="8"/>
      <c r="BG655" s="7"/>
      <c r="BH655" s="8"/>
      <c r="BJ655" s="41"/>
      <c r="BK655" s="41">
        <f t="shared" si="42"/>
        <v>0</v>
      </c>
      <c r="BL655">
        <f t="shared" si="41"/>
        <v>0</v>
      </c>
      <c r="BN655" s="39"/>
    </row>
    <row r="656" spans="2:66" x14ac:dyDescent="0.25">
      <c r="B656" s="6"/>
      <c r="C656" s="10"/>
      <c r="D656" s="32"/>
      <c r="E656" s="10"/>
      <c r="F656" s="32"/>
      <c r="G656" s="10"/>
      <c r="H656" s="32"/>
      <c r="I656" s="10"/>
      <c r="J656" s="32"/>
      <c r="K656" s="94"/>
      <c r="L656" s="32"/>
      <c r="M656" s="10"/>
      <c r="N656" s="32"/>
      <c r="O656" s="10"/>
      <c r="P656" s="32"/>
      <c r="Q656" s="10"/>
      <c r="R656" s="32"/>
      <c r="S656" s="10"/>
      <c r="T656" s="32"/>
      <c r="U656" s="10"/>
      <c r="V656" s="32"/>
      <c r="W656" s="10"/>
      <c r="X656" s="32"/>
      <c r="Y656" s="10"/>
      <c r="Z656" s="32"/>
      <c r="AA656" s="10"/>
      <c r="AB656" s="32"/>
      <c r="AC656" s="10"/>
      <c r="AD656" s="32"/>
      <c r="AE656" s="10"/>
      <c r="AF656" s="32"/>
      <c r="AG656" s="10"/>
      <c r="AH656" s="32"/>
      <c r="AI656" s="10"/>
      <c r="AJ656" s="32"/>
      <c r="AK656" s="10"/>
      <c r="AL656" s="32"/>
      <c r="AM656" s="10"/>
      <c r="AN656" s="32"/>
      <c r="AO656" s="10"/>
      <c r="AP656" s="242"/>
      <c r="AQ656" s="10"/>
      <c r="AR656" s="32"/>
      <c r="AS656" s="10"/>
      <c r="AT656" s="242"/>
      <c r="AU656" s="10"/>
      <c r="AV656" s="242"/>
      <c r="AW656" s="7"/>
      <c r="AX656" s="247"/>
      <c r="AY656" s="10"/>
      <c r="AZ656" s="242"/>
      <c r="BA656" s="7"/>
      <c r="BB656" s="247"/>
      <c r="BC656" s="7"/>
      <c r="BD656" s="247"/>
      <c r="BE656" s="7"/>
      <c r="BF656" s="8"/>
      <c r="BG656" s="7"/>
      <c r="BH656" s="8"/>
      <c r="BJ656" s="41"/>
      <c r="BK656" s="41">
        <f t="shared" si="42"/>
        <v>0</v>
      </c>
      <c r="BL656">
        <f t="shared" si="41"/>
        <v>0</v>
      </c>
      <c r="BN656" s="39"/>
    </row>
    <row r="657" spans="2:66" x14ac:dyDescent="0.25">
      <c r="B657" s="6"/>
      <c r="C657" s="10"/>
      <c r="D657" s="32"/>
      <c r="E657" s="10"/>
      <c r="F657" s="32"/>
      <c r="G657" s="10"/>
      <c r="H657" s="32"/>
      <c r="I657" s="10"/>
      <c r="J657" s="32"/>
      <c r="K657" s="94"/>
      <c r="L657" s="32"/>
      <c r="M657" s="10"/>
      <c r="N657" s="32"/>
      <c r="O657" s="10"/>
      <c r="P657" s="32"/>
      <c r="Q657" s="10"/>
      <c r="R657" s="32"/>
      <c r="S657" s="10"/>
      <c r="T657" s="32"/>
      <c r="U657" s="10"/>
      <c r="V657" s="32"/>
      <c r="W657" s="10"/>
      <c r="X657" s="32"/>
      <c r="Y657" s="10"/>
      <c r="Z657" s="32"/>
      <c r="AA657" s="10"/>
      <c r="AB657" s="32"/>
      <c r="AC657" s="10"/>
      <c r="AD657" s="32"/>
      <c r="AE657" s="10"/>
      <c r="AF657" s="32"/>
      <c r="AG657" s="10"/>
      <c r="AH657" s="32"/>
      <c r="AI657" s="10"/>
      <c r="AJ657" s="32"/>
      <c r="AK657" s="10"/>
      <c r="AL657" s="32"/>
      <c r="AM657" s="10"/>
      <c r="AN657" s="32"/>
      <c r="AO657" s="10"/>
      <c r="AP657" s="242"/>
      <c r="AQ657" s="10"/>
      <c r="AR657" s="32"/>
      <c r="AS657" s="10"/>
      <c r="AT657" s="242"/>
      <c r="AU657" s="10"/>
      <c r="AV657" s="242"/>
      <c r="AW657" s="7"/>
      <c r="AX657" s="247"/>
      <c r="AY657" s="10"/>
      <c r="AZ657" s="242"/>
      <c r="BA657" s="7"/>
      <c r="BB657" s="247"/>
      <c r="BC657" s="7"/>
      <c r="BD657" s="247"/>
      <c r="BE657" s="7"/>
      <c r="BF657" s="8"/>
      <c r="BG657" s="7"/>
      <c r="BH657" s="8"/>
      <c r="BJ657" s="41"/>
      <c r="BK657" s="41">
        <f t="shared" si="42"/>
        <v>0</v>
      </c>
      <c r="BL657">
        <f t="shared" si="41"/>
        <v>0</v>
      </c>
      <c r="BN657" s="39"/>
    </row>
    <row r="658" spans="2:66" x14ac:dyDescent="0.25">
      <c r="B658" s="6"/>
      <c r="C658" s="10"/>
      <c r="D658" s="32"/>
      <c r="E658" s="10"/>
      <c r="F658" s="32"/>
      <c r="G658" s="10"/>
      <c r="H658" s="32"/>
      <c r="I658" s="10"/>
      <c r="J658" s="32"/>
      <c r="K658" s="10"/>
      <c r="L658" s="32"/>
      <c r="M658" s="10"/>
      <c r="N658" s="32"/>
      <c r="O658" s="10"/>
      <c r="P658" s="32"/>
      <c r="Q658" s="10"/>
      <c r="R658" s="32"/>
      <c r="S658" s="10"/>
      <c r="T658" s="32"/>
      <c r="U658" s="10"/>
      <c r="V658" s="32"/>
      <c r="W658" s="10"/>
      <c r="X658" s="32"/>
      <c r="Y658" s="10"/>
      <c r="Z658" s="32"/>
      <c r="AA658" s="10"/>
      <c r="AB658" s="32"/>
      <c r="AC658" s="10"/>
      <c r="AD658" s="32"/>
      <c r="AE658" s="10"/>
      <c r="AF658" s="32"/>
      <c r="AG658" s="10"/>
      <c r="AH658" s="32"/>
      <c r="AI658" s="10"/>
      <c r="AJ658" s="32"/>
      <c r="AK658" s="10"/>
      <c r="AL658" s="32"/>
      <c r="AM658" s="10"/>
      <c r="AN658" s="32"/>
      <c r="AO658" s="10"/>
      <c r="AP658" s="242"/>
      <c r="AQ658" s="10"/>
      <c r="AR658" s="32"/>
      <c r="AS658" s="10"/>
      <c r="AT658" s="242"/>
      <c r="AU658" s="10"/>
      <c r="AV658" s="242"/>
      <c r="AW658" s="7"/>
      <c r="AX658" s="247"/>
      <c r="AY658" s="10"/>
      <c r="AZ658" s="242"/>
      <c r="BA658" s="7"/>
      <c r="BB658" s="247"/>
      <c r="BC658" s="7"/>
      <c r="BD658" s="247"/>
      <c r="BE658" s="7"/>
      <c r="BF658" s="8"/>
      <c r="BG658" s="7"/>
      <c r="BH658" s="8"/>
      <c r="BJ658" s="41"/>
      <c r="BK658" s="41">
        <f t="shared" si="42"/>
        <v>0</v>
      </c>
      <c r="BL658">
        <f t="shared" si="41"/>
        <v>0</v>
      </c>
    </row>
    <row r="659" spans="2:66" x14ac:dyDescent="0.25">
      <c r="B659" s="6"/>
      <c r="C659" s="10"/>
      <c r="D659" s="32"/>
      <c r="E659" s="10"/>
      <c r="F659" s="32"/>
      <c r="G659" s="10"/>
      <c r="H659" s="32"/>
      <c r="I659" s="10"/>
      <c r="J659" s="32"/>
      <c r="K659" s="10"/>
      <c r="L659" s="32"/>
      <c r="M659" s="10"/>
      <c r="N659" s="32"/>
      <c r="O659" s="10"/>
      <c r="P659" s="32"/>
      <c r="Q659" s="10"/>
      <c r="R659" s="32"/>
      <c r="S659" s="10"/>
      <c r="T659" s="32"/>
      <c r="U659" s="10"/>
      <c r="V659" s="32"/>
      <c r="W659" s="10"/>
      <c r="X659" s="32"/>
      <c r="Y659" s="10"/>
      <c r="Z659" s="32"/>
      <c r="AA659" s="10"/>
      <c r="AB659" s="32"/>
      <c r="AC659" s="10"/>
      <c r="AD659" s="32"/>
      <c r="AE659" s="10"/>
      <c r="AF659" s="32"/>
      <c r="AG659" s="10"/>
      <c r="AH659" s="32"/>
      <c r="AI659" s="10"/>
      <c r="AJ659" s="32"/>
      <c r="AK659" s="10"/>
      <c r="AL659" s="32"/>
      <c r="AM659" s="10"/>
      <c r="AN659" s="32"/>
      <c r="AO659" s="10"/>
      <c r="AP659" s="242"/>
      <c r="AQ659" s="10"/>
      <c r="AR659" s="32"/>
      <c r="AS659" s="10"/>
      <c r="AT659" s="242"/>
      <c r="AU659" s="10"/>
      <c r="AV659" s="242"/>
      <c r="AW659" s="7"/>
      <c r="AX659" s="247"/>
      <c r="AY659" s="10"/>
      <c r="AZ659" s="242"/>
      <c r="BA659" s="7"/>
      <c r="BB659" s="247"/>
      <c r="BC659" s="7"/>
      <c r="BD659" s="247"/>
      <c r="BE659" s="7"/>
      <c r="BF659" s="8"/>
      <c r="BG659" s="7"/>
      <c r="BH659" s="8"/>
      <c r="BJ659" s="41"/>
      <c r="BK659" s="41">
        <f t="shared" si="42"/>
        <v>0</v>
      </c>
      <c r="BL659">
        <f t="shared" si="41"/>
        <v>0</v>
      </c>
    </row>
    <row r="660" spans="2:66" x14ac:dyDescent="0.25">
      <c r="B660" s="6"/>
      <c r="C660" s="10"/>
      <c r="D660" s="32"/>
      <c r="E660" s="10"/>
      <c r="F660" s="32"/>
      <c r="G660" s="10"/>
      <c r="H660" s="32"/>
      <c r="I660" s="10"/>
      <c r="J660" s="32"/>
      <c r="K660" s="10"/>
      <c r="L660" s="32"/>
      <c r="M660" s="10"/>
      <c r="N660" s="32"/>
      <c r="O660" s="10"/>
      <c r="P660" s="32"/>
      <c r="Q660" s="10"/>
      <c r="R660" s="32"/>
      <c r="S660" s="10"/>
      <c r="T660" s="32"/>
      <c r="U660" s="10"/>
      <c r="V660" s="32"/>
      <c r="W660" s="10"/>
      <c r="X660" s="32"/>
      <c r="Y660" s="10"/>
      <c r="Z660" s="32"/>
      <c r="AA660" s="10"/>
      <c r="AB660" s="32"/>
      <c r="AC660" s="10"/>
      <c r="AD660" s="32"/>
      <c r="AE660" s="10"/>
      <c r="AF660" s="32"/>
      <c r="AG660" s="10"/>
      <c r="AH660" s="32"/>
      <c r="AI660" s="10"/>
      <c r="AJ660" s="32"/>
      <c r="AK660" s="10"/>
      <c r="AL660" s="32"/>
      <c r="AM660" s="10"/>
      <c r="AN660" s="32"/>
      <c r="AO660" s="10"/>
      <c r="AP660" s="242"/>
      <c r="AQ660" s="10"/>
      <c r="AR660" s="32"/>
      <c r="AS660" s="10"/>
      <c r="AT660" s="242"/>
      <c r="AU660" s="10"/>
      <c r="AV660" s="242"/>
      <c r="AW660" s="7"/>
      <c r="AX660" s="247"/>
      <c r="AY660" s="10"/>
      <c r="AZ660" s="242"/>
      <c r="BA660" s="7"/>
      <c r="BB660" s="247"/>
      <c r="BC660" s="7"/>
      <c r="BD660" s="247"/>
      <c r="BE660" s="7"/>
      <c r="BF660" s="8"/>
      <c r="BG660" s="7"/>
      <c r="BH660" s="8"/>
      <c r="BJ660" s="41"/>
      <c r="BK660" s="41">
        <f t="shared" si="42"/>
        <v>0</v>
      </c>
      <c r="BL660">
        <f t="shared" si="41"/>
        <v>0</v>
      </c>
    </row>
    <row r="661" spans="2:66" x14ac:dyDescent="0.25">
      <c r="B661" s="6"/>
      <c r="C661" s="10"/>
      <c r="D661" s="32"/>
      <c r="E661" s="10"/>
      <c r="F661" s="32"/>
      <c r="G661" s="10"/>
      <c r="H661" s="32"/>
      <c r="I661" s="10"/>
      <c r="J661" s="32"/>
      <c r="K661" s="10"/>
      <c r="L661" s="32"/>
      <c r="M661" s="10"/>
      <c r="N661" s="32"/>
      <c r="O661" s="10"/>
      <c r="P661" s="32"/>
      <c r="Q661" s="10"/>
      <c r="R661" s="32"/>
      <c r="S661" s="10"/>
      <c r="T661" s="32"/>
      <c r="U661" s="10"/>
      <c r="V661" s="32"/>
      <c r="W661" s="10"/>
      <c r="X661" s="32"/>
      <c r="Y661" s="10"/>
      <c r="Z661" s="32"/>
      <c r="AA661" s="10"/>
      <c r="AB661" s="32"/>
      <c r="AC661" s="10"/>
      <c r="AD661" s="32"/>
      <c r="AE661" s="10"/>
      <c r="AF661" s="32"/>
      <c r="AG661" s="10"/>
      <c r="AH661" s="32"/>
      <c r="AI661" s="10"/>
      <c r="AJ661" s="32"/>
      <c r="AK661" s="10"/>
      <c r="AL661" s="32"/>
      <c r="AM661" s="10"/>
      <c r="AN661" s="32"/>
      <c r="AO661" s="10"/>
      <c r="AP661" s="242"/>
      <c r="AQ661" s="10"/>
      <c r="AR661" s="32"/>
      <c r="AS661" s="10"/>
      <c r="AT661" s="242"/>
      <c r="AU661" s="10"/>
      <c r="AV661" s="242"/>
      <c r="AW661" s="7"/>
      <c r="AX661" s="247"/>
      <c r="AY661" s="10"/>
      <c r="AZ661" s="242"/>
      <c r="BA661" s="7"/>
      <c r="BB661" s="247"/>
      <c r="BC661" s="7"/>
      <c r="BD661" s="247"/>
      <c r="BE661" s="7"/>
      <c r="BF661" s="8"/>
      <c r="BG661" s="7"/>
      <c r="BH661" s="8"/>
      <c r="BJ661" s="41"/>
      <c r="BK661" s="41">
        <f t="shared" si="42"/>
        <v>0</v>
      </c>
      <c r="BL661">
        <f t="shared" si="41"/>
        <v>0</v>
      </c>
    </row>
    <row r="662" spans="2:66" x14ac:dyDescent="0.25">
      <c r="B662" s="6"/>
      <c r="C662" s="10"/>
      <c r="D662" s="32"/>
      <c r="E662" s="10"/>
      <c r="F662" s="32"/>
      <c r="G662" s="10"/>
      <c r="H662" s="32"/>
      <c r="I662" s="10"/>
      <c r="J662" s="32"/>
      <c r="K662" s="94"/>
      <c r="L662" s="32"/>
      <c r="M662" s="10"/>
      <c r="N662" s="32"/>
      <c r="O662" s="10"/>
      <c r="P662" s="32"/>
      <c r="Q662" s="10"/>
      <c r="R662" s="32"/>
      <c r="S662" s="10"/>
      <c r="T662" s="32"/>
      <c r="U662" s="10"/>
      <c r="V662" s="32"/>
      <c r="W662" s="10"/>
      <c r="X662" s="32"/>
      <c r="Y662" s="10"/>
      <c r="Z662" s="32"/>
      <c r="AA662" s="10"/>
      <c r="AB662" s="32"/>
      <c r="AC662" s="10"/>
      <c r="AD662" s="32"/>
      <c r="AE662" s="10"/>
      <c r="AF662" s="32"/>
      <c r="AG662" s="10"/>
      <c r="AH662" s="32"/>
      <c r="AI662" s="10"/>
      <c r="AJ662" s="32"/>
      <c r="AK662" s="10"/>
      <c r="AL662" s="32"/>
      <c r="AM662" s="10"/>
      <c r="AN662" s="32"/>
      <c r="AO662" s="10"/>
      <c r="AP662" s="242"/>
      <c r="AQ662" s="10"/>
      <c r="AR662" s="32"/>
      <c r="AS662" s="10"/>
      <c r="AT662" s="242"/>
      <c r="AU662" s="10"/>
      <c r="AV662" s="242"/>
      <c r="AW662" s="7"/>
      <c r="AX662" s="247"/>
      <c r="AY662" s="10"/>
      <c r="AZ662" s="242"/>
      <c r="BA662" s="7"/>
      <c r="BB662" s="247"/>
      <c r="BC662" s="7"/>
      <c r="BD662" s="247"/>
      <c r="BE662" s="7"/>
      <c r="BF662" s="8"/>
      <c r="BG662" s="7"/>
      <c r="BH662" s="8"/>
      <c r="BJ662" s="41"/>
      <c r="BK662" s="41">
        <f t="shared" si="42"/>
        <v>0</v>
      </c>
      <c r="BL662">
        <f t="shared" si="41"/>
        <v>0</v>
      </c>
      <c r="BN662" s="39"/>
    </row>
    <row r="663" spans="2:66" x14ac:dyDescent="0.25">
      <c r="B663" s="6"/>
      <c r="C663" s="10"/>
      <c r="D663" s="32"/>
      <c r="E663" s="10"/>
      <c r="F663" s="32"/>
      <c r="G663" s="10"/>
      <c r="H663" s="32"/>
      <c r="I663" s="10"/>
      <c r="J663" s="32"/>
      <c r="K663" s="10"/>
      <c r="L663" s="32"/>
      <c r="M663" s="10"/>
      <c r="N663" s="32"/>
      <c r="O663" s="10"/>
      <c r="P663" s="32"/>
      <c r="Q663" s="10"/>
      <c r="R663" s="32"/>
      <c r="S663" s="10"/>
      <c r="T663" s="32"/>
      <c r="U663" s="10"/>
      <c r="V663" s="32"/>
      <c r="W663" s="10"/>
      <c r="X663" s="32"/>
      <c r="Y663" s="10"/>
      <c r="Z663" s="32"/>
      <c r="AA663" s="10"/>
      <c r="AB663" s="32"/>
      <c r="AC663" s="10"/>
      <c r="AD663" s="32"/>
      <c r="AE663" s="10"/>
      <c r="AF663" s="32"/>
      <c r="AG663" s="10"/>
      <c r="AH663" s="32"/>
      <c r="AI663" s="10"/>
      <c r="AJ663" s="32"/>
      <c r="AK663" s="10"/>
      <c r="AL663" s="32"/>
      <c r="AM663" s="10"/>
      <c r="AN663" s="32"/>
      <c r="AO663" s="10"/>
      <c r="AP663" s="242"/>
      <c r="AQ663" s="10"/>
      <c r="AR663" s="32"/>
      <c r="AS663" s="10"/>
      <c r="AT663" s="242"/>
      <c r="AU663" s="10"/>
      <c r="AV663" s="242"/>
      <c r="AW663" s="7"/>
      <c r="AX663" s="247"/>
      <c r="AY663" s="10"/>
      <c r="AZ663" s="242"/>
      <c r="BA663" s="7"/>
      <c r="BB663" s="247"/>
      <c r="BC663" s="7"/>
      <c r="BD663" s="247"/>
      <c r="BE663" s="7"/>
      <c r="BF663" s="8"/>
      <c r="BG663" s="7"/>
      <c r="BH663" s="8"/>
      <c r="BJ663" s="41"/>
      <c r="BK663" s="41">
        <f t="shared" si="42"/>
        <v>0</v>
      </c>
      <c r="BL663">
        <f t="shared" si="41"/>
        <v>0</v>
      </c>
    </row>
    <row r="664" spans="2:66" x14ac:dyDescent="0.25">
      <c r="B664" s="6"/>
      <c r="C664" s="10"/>
      <c r="D664" s="32"/>
      <c r="E664" s="10"/>
      <c r="F664" s="32"/>
      <c r="G664" s="10"/>
      <c r="H664" s="32"/>
      <c r="I664" s="10"/>
      <c r="J664" s="32"/>
      <c r="K664" s="94"/>
      <c r="L664" s="32"/>
      <c r="M664" s="10"/>
      <c r="N664" s="32"/>
      <c r="O664" s="10"/>
      <c r="P664" s="32"/>
      <c r="Q664" s="10"/>
      <c r="R664" s="32"/>
      <c r="S664" s="10"/>
      <c r="T664" s="32"/>
      <c r="U664" s="10"/>
      <c r="V664" s="32"/>
      <c r="W664" s="10"/>
      <c r="X664" s="32"/>
      <c r="Y664" s="10"/>
      <c r="Z664" s="32"/>
      <c r="AA664" s="10"/>
      <c r="AB664" s="32"/>
      <c r="AC664" s="10"/>
      <c r="AD664" s="32"/>
      <c r="AE664" s="10"/>
      <c r="AF664" s="32"/>
      <c r="AG664" s="10"/>
      <c r="AH664" s="32"/>
      <c r="AI664" s="10"/>
      <c r="AJ664" s="32"/>
      <c r="AK664" s="10"/>
      <c r="AL664" s="32"/>
      <c r="AM664" s="10"/>
      <c r="AN664" s="32"/>
      <c r="AO664" s="10"/>
      <c r="AP664" s="242"/>
      <c r="AQ664" s="10"/>
      <c r="AR664" s="32"/>
      <c r="AS664" s="10"/>
      <c r="AT664" s="242"/>
      <c r="AU664" s="10"/>
      <c r="AV664" s="242"/>
      <c r="AW664" s="7"/>
      <c r="AX664" s="247"/>
      <c r="AY664" s="10"/>
      <c r="AZ664" s="242"/>
      <c r="BA664" s="7"/>
      <c r="BB664" s="247"/>
      <c r="BC664" s="7"/>
      <c r="BD664" s="247"/>
      <c r="BE664" s="7"/>
      <c r="BF664" s="8"/>
      <c r="BG664" s="7"/>
      <c r="BH664" s="8"/>
      <c r="BJ664" s="41"/>
      <c r="BK664" s="41">
        <f t="shared" si="42"/>
        <v>0</v>
      </c>
      <c r="BL664">
        <f t="shared" si="41"/>
        <v>0</v>
      </c>
      <c r="BN664" s="39"/>
    </row>
    <row r="665" spans="2:66" x14ac:dyDescent="0.25">
      <c r="B665" s="6"/>
      <c r="C665" s="10"/>
      <c r="D665" s="32"/>
      <c r="E665" s="10"/>
      <c r="F665" s="32"/>
      <c r="G665" s="10"/>
      <c r="H665" s="32"/>
      <c r="I665" s="10"/>
      <c r="J665" s="32"/>
      <c r="K665" s="94"/>
      <c r="L665" s="32"/>
      <c r="M665" s="10"/>
      <c r="N665" s="32"/>
      <c r="O665" s="10"/>
      <c r="P665" s="32"/>
      <c r="Q665" s="10"/>
      <c r="R665" s="32"/>
      <c r="S665" s="10"/>
      <c r="T665" s="32"/>
      <c r="U665" s="10"/>
      <c r="V665" s="32"/>
      <c r="W665" s="10"/>
      <c r="X665" s="32"/>
      <c r="Y665" s="10"/>
      <c r="Z665" s="32"/>
      <c r="AA665" s="10"/>
      <c r="AB665" s="32"/>
      <c r="AC665" s="10"/>
      <c r="AD665" s="32"/>
      <c r="AE665" s="10"/>
      <c r="AF665" s="32"/>
      <c r="AG665" s="10"/>
      <c r="AH665" s="32"/>
      <c r="AI665" s="10"/>
      <c r="AJ665" s="32"/>
      <c r="AK665" s="10"/>
      <c r="AL665" s="32"/>
      <c r="AM665" s="10"/>
      <c r="AN665" s="32"/>
      <c r="AO665" s="10"/>
      <c r="AP665" s="242"/>
      <c r="AQ665" s="10"/>
      <c r="AR665" s="32"/>
      <c r="AS665" s="10"/>
      <c r="AT665" s="242"/>
      <c r="AU665" s="10"/>
      <c r="AV665" s="242"/>
      <c r="AW665" s="7"/>
      <c r="AX665" s="247"/>
      <c r="AY665" s="10"/>
      <c r="AZ665" s="242"/>
      <c r="BA665" s="7"/>
      <c r="BB665" s="247"/>
      <c r="BC665" s="7"/>
      <c r="BD665" s="247"/>
      <c r="BE665" s="7"/>
      <c r="BF665" s="8"/>
      <c r="BG665" s="7"/>
      <c r="BH665" s="8"/>
      <c r="BJ665" s="41"/>
      <c r="BK665" s="41">
        <f t="shared" si="42"/>
        <v>0</v>
      </c>
      <c r="BL665">
        <f t="shared" si="41"/>
        <v>0</v>
      </c>
      <c r="BN665" s="39"/>
    </row>
    <row r="666" spans="2:66" x14ac:dyDescent="0.25">
      <c r="B666" s="6"/>
      <c r="C666" s="10"/>
      <c r="D666" s="32"/>
      <c r="E666" s="10"/>
      <c r="F666" s="32"/>
      <c r="G666" s="10"/>
      <c r="H666" s="32"/>
      <c r="I666" s="10"/>
      <c r="J666" s="32"/>
      <c r="K666" s="10"/>
      <c r="L666" s="32"/>
      <c r="M666" s="10"/>
      <c r="N666" s="32"/>
      <c r="O666" s="10"/>
      <c r="P666" s="32"/>
      <c r="Q666" s="10"/>
      <c r="R666" s="32"/>
      <c r="S666" s="10"/>
      <c r="T666" s="32"/>
      <c r="U666" s="10"/>
      <c r="V666" s="32"/>
      <c r="W666" s="10"/>
      <c r="X666" s="32"/>
      <c r="Y666" s="10"/>
      <c r="Z666" s="32"/>
      <c r="AA666" s="10"/>
      <c r="AB666" s="32"/>
      <c r="AC666" s="10"/>
      <c r="AD666" s="32"/>
      <c r="AE666" s="10"/>
      <c r="AF666" s="32"/>
      <c r="AG666" s="10"/>
      <c r="AH666" s="32"/>
      <c r="AI666" s="10"/>
      <c r="AJ666" s="32"/>
      <c r="AK666" s="10"/>
      <c r="AL666" s="32"/>
      <c r="AM666" s="10"/>
      <c r="AN666" s="32"/>
      <c r="AO666" s="10"/>
      <c r="AP666" s="242"/>
      <c r="AQ666" s="10"/>
      <c r="AR666" s="32"/>
      <c r="AS666" s="10"/>
      <c r="AT666" s="242"/>
      <c r="AU666" s="10"/>
      <c r="AV666" s="242"/>
      <c r="AW666" s="7"/>
      <c r="AX666" s="247"/>
      <c r="AY666" s="10"/>
      <c r="AZ666" s="242"/>
      <c r="BA666" s="7"/>
      <c r="BB666" s="247"/>
      <c r="BC666" s="7"/>
      <c r="BD666" s="247"/>
      <c r="BE666" s="7"/>
      <c r="BF666" s="8"/>
      <c r="BG666" s="7"/>
      <c r="BH666" s="8"/>
      <c r="BJ666" s="41"/>
      <c r="BK666" s="41">
        <f t="shared" si="42"/>
        <v>0</v>
      </c>
      <c r="BL666">
        <f t="shared" si="41"/>
        <v>0</v>
      </c>
      <c r="BN666" s="39"/>
    </row>
    <row r="667" spans="2:66" x14ac:dyDescent="0.25">
      <c r="B667" s="6"/>
      <c r="C667" s="10"/>
      <c r="D667" s="32"/>
      <c r="E667" s="10"/>
      <c r="F667" s="32"/>
      <c r="G667" s="10"/>
      <c r="H667" s="32"/>
      <c r="I667" s="10"/>
      <c r="J667" s="32"/>
      <c r="K667" s="94"/>
      <c r="L667" s="32"/>
      <c r="M667" s="10"/>
      <c r="N667" s="32"/>
      <c r="O667" s="10"/>
      <c r="P667" s="32"/>
      <c r="Q667" s="10"/>
      <c r="R667" s="32"/>
      <c r="S667" s="10"/>
      <c r="T667" s="32"/>
      <c r="U667" s="10"/>
      <c r="V667" s="32"/>
      <c r="W667" s="10"/>
      <c r="X667" s="32"/>
      <c r="Y667" s="10"/>
      <c r="Z667" s="32"/>
      <c r="AA667" s="10"/>
      <c r="AB667" s="32"/>
      <c r="AC667" s="10"/>
      <c r="AD667" s="32"/>
      <c r="AE667" s="10"/>
      <c r="AF667" s="32"/>
      <c r="AG667" s="10"/>
      <c r="AH667" s="32"/>
      <c r="AI667" s="10"/>
      <c r="AJ667" s="32"/>
      <c r="AK667" s="10"/>
      <c r="AL667" s="32"/>
      <c r="AM667" s="10"/>
      <c r="AN667" s="32"/>
      <c r="AO667" s="10"/>
      <c r="AP667" s="242"/>
      <c r="AQ667" s="10"/>
      <c r="AR667" s="32"/>
      <c r="AS667" s="10"/>
      <c r="AT667" s="242"/>
      <c r="AU667" s="10"/>
      <c r="AV667" s="242"/>
      <c r="AW667" s="7"/>
      <c r="AX667" s="247"/>
      <c r="AY667" s="10"/>
      <c r="AZ667" s="242"/>
      <c r="BA667" s="7"/>
      <c r="BB667" s="247"/>
      <c r="BC667" s="7"/>
      <c r="BD667" s="247"/>
      <c r="BE667" s="7"/>
      <c r="BF667" s="8"/>
      <c r="BG667" s="7"/>
      <c r="BH667" s="8"/>
      <c r="BJ667" s="41"/>
      <c r="BK667" s="41">
        <f t="shared" si="42"/>
        <v>0</v>
      </c>
      <c r="BL667">
        <f t="shared" si="41"/>
        <v>0</v>
      </c>
      <c r="BN667" s="39"/>
    </row>
    <row r="668" spans="2:66" x14ac:dyDescent="0.25">
      <c r="B668" s="6"/>
      <c r="C668" s="10"/>
      <c r="D668" s="32"/>
      <c r="E668" s="10"/>
      <c r="F668" s="32"/>
      <c r="G668" s="10"/>
      <c r="H668" s="32"/>
      <c r="I668" s="10"/>
      <c r="J668" s="32"/>
      <c r="K668" s="94"/>
      <c r="L668" s="32"/>
      <c r="M668" s="10"/>
      <c r="N668" s="32"/>
      <c r="O668" s="10"/>
      <c r="P668" s="32"/>
      <c r="Q668" s="10"/>
      <c r="R668" s="32"/>
      <c r="S668" s="10"/>
      <c r="T668" s="32"/>
      <c r="U668" s="10"/>
      <c r="V668" s="32"/>
      <c r="W668" s="10"/>
      <c r="X668" s="32"/>
      <c r="Y668" s="10"/>
      <c r="Z668" s="32"/>
      <c r="AA668" s="10"/>
      <c r="AB668" s="32"/>
      <c r="AC668" s="10"/>
      <c r="AD668" s="32"/>
      <c r="AE668" s="10"/>
      <c r="AF668" s="32"/>
      <c r="AG668" s="10"/>
      <c r="AH668" s="32"/>
      <c r="AI668" s="10"/>
      <c r="AJ668" s="32"/>
      <c r="AK668" s="10"/>
      <c r="AL668" s="32"/>
      <c r="AM668" s="10"/>
      <c r="AN668" s="32"/>
      <c r="AO668" s="10"/>
      <c r="AP668" s="242"/>
      <c r="AQ668" s="10"/>
      <c r="AR668" s="32"/>
      <c r="AS668" s="10"/>
      <c r="AT668" s="242"/>
      <c r="AU668" s="10"/>
      <c r="AV668" s="242"/>
      <c r="AW668" s="7"/>
      <c r="AX668" s="247"/>
      <c r="AY668" s="10"/>
      <c r="AZ668" s="242"/>
      <c r="BA668" s="7"/>
      <c r="BB668" s="247"/>
      <c r="BC668" s="7"/>
      <c r="BD668" s="247"/>
      <c r="BE668" s="7"/>
      <c r="BF668" s="8"/>
      <c r="BG668" s="7"/>
      <c r="BH668" s="8"/>
      <c r="BJ668" s="41"/>
      <c r="BK668" s="41">
        <f t="shared" si="42"/>
        <v>0</v>
      </c>
      <c r="BL668">
        <f t="shared" si="41"/>
        <v>0</v>
      </c>
    </row>
    <row r="669" spans="2:66" x14ac:dyDescent="0.25">
      <c r="B669" s="6"/>
      <c r="C669" s="10"/>
      <c r="D669" s="32"/>
      <c r="E669" s="10"/>
      <c r="F669" s="32"/>
      <c r="G669" s="10"/>
      <c r="H669" s="32"/>
      <c r="I669" s="10"/>
      <c r="J669" s="32"/>
      <c r="K669" s="10"/>
      <c r="L669" s="32"/>
      <c r="M669" s="10"/>
      <c r="N669" s="32"/>
      <c r="O669" s="10"/>
      <c r="P669" s="32"/>
      <c r="Q669" s="10"/>
      <c r="R669" s="32"/>
      <c r="S669" s="10"/>
      <c r="T669" s="32"/>
      <c r="U669" s="10"/>
      <c r="V669" s="32"/>
      <c r="W669" s="10"/>
      <c r="X669" s="32"/>
      <c r="Y669" s="10"/>
      <c r="Z669" s="32"/>
      <c r="AA669" s="10"/>
      <c r="AB669" s="32"/>
      <c r="AC669" s="10"/>
      <c r="AD669" s="32"/>
      <c r="AE669" s="10"/>
      <c r="AF669" s="32"/>
      <c r="AG669" s="10"/>
      <c r="AH669" s="32"/>
      <c r="AI669" s="10"/>
      <c r="AJ669" s="32"/>
      <c r="AK669" s="10"/>
      <c r="AL669" s="32"/>
      <c r="AM669" s="10"/>
      <c r="AN669" s="32"/>
      <c r="AO669" s="10"/>
      <c r="AP669" s="242"/>
      <c r="AQ669" s="10"/>
      <c r="AR669" s="32"/>
      <c r="AS669" s="10"/>
      <c r="AT669" s="242"/>
      <c r="AU669" s="10"/>
      <c r="AV669" s="242"/>
      <c r="AW669" s="7"/>
      <c r="AX669" s="247"/>
      <c r="AY669" s="10"/>
      <c r="AZ669" s="242"/>
      <c r="BA669" s="7"/>
      <c r="BB669" s="247"/>
      <c r="BC669" s="7"/>
      <c r="BD669" s="247"/>
      <c r="BE669" s="7"/>
      <c r="BF669" s="8"/>
      <c r="BG669" s="7"/>
      <c r="BH669" s="8"/>
      <c r="BJ669" s="41"/>
      <c r="BK669" s="41">
        <f t="shared" si="42"/>
        <v>0</v>
      </c>
      <c r="BL669">
        <f t="shared" si="41"/>
        <v>0</v>
      </c>
    </row>
    <row r="670" spans="2:66" x14ac:dyDescent="0.25">
      <c r="B670" s="6"/>
      <c r="C670" s="10"/>
      <c r="D670" s="32"/>
      <c r="E670" s="10"/>
      <c r="F670" s="32"/>
      <c r="G670" s="10"/>
      <c r="H670" s="32"/>
      <c r="I670" s="10"/>
      <c r="J670" s="32"/>
      <c r="K670" s="94"/>
      <c r="L670" s="32"/>
      <c r="M670" s="10"/>
      <c r="N670" s="32"/>
      <c r="O670" s="10"/>
      <c r="P670" s="32"/>
      <c r="Q670" s="10"/>
      <c r="R670" s="32"/>
      <c r="S670" s="10"/>
      <c r="T670" s="32"/>
      <c r="U670" s="10"/>
      <c r="V670" s="32"/>
      <c r="W670" s="10"/>
      <c r="X670" s="32"/>
      <c r="Y670" s="10"/>
      <c r="Z670" s="32"/>
      <c r="AA670" s="10"/>
      <c r="AB670" s="32"/>
      <c r="AC670" s="10"/>
      <c r="AD670" s="32"/>
      <c r="AE670" s="10"/>
      <c r="AF670" s="32"/>
      <c r="AG670" s="10"/>
      <c r="AH670" s="32"/>
      <c r="AI670" s="10"/>
      <c r="AJ670" s="32"/>
      <c r="AK670" s="10"/>
      <c r="AL670" s="32"/>
      <c r="AM670" s="10"/>
      <c r="AN670" s="32"/>
      <c r="AO670" s="10"/>
      <c r="AP670" s="242"/>
      <c r="AQ670" s="10"/>
      <c r="AR670" s="32"/>
      <c r="AS670" s="10"/>
      <c r="AT670" s="242"/>
      <c r="AU670" s="10"/>
      <c r="AV670" s="242"/>
      <c r="AW670" s="7"/>
      <c r="AX670" s="247"/>
      <c r="AY670" s="10"/>
      <c r="AZ670" s="242"/>
      <c r="BA670" s="7"/>
      <c r="BB670" s="247"/>
      <c r="BC670" s="7"/>
      <c r="BD670" s="247"/>
      <c r="BE670" s="7"/>
      <c r="BF670" s="8"/>
      <c r="BG670" s="7"/>
      <c r="BH670" s="8"/>
      <c r="BJ670" s="41"/>
      <c r="BK670" s="41">
        <f t="shared" si="42"/>
        <v>0</v>
      </c>
      <c r="BL670">
        <f t="shared" si="41"/>
        <v>0</v>
      </c>
      <c r="BN670" s="39"/>
    </row>
    <row r="671" spans="2:66" x14ac:dyDescent="0.25">
      <c r="B671" s="6"/>
      <c r="C671" s="10"/>
      <c r="D671" s="32"/>
      <c r="E671" s="10"/>
      <c r="F671" s="32"/>
      <c r="G671" s="10"/>
      <c r="H671" s="32"/>
      <c r="I671" s="10"/>
      <c r="J671" s="32"/>
      <c r="K671" s="10"/>
      <c r="L671" s="32"/>
      <c r="M671" s="10"/>
      <c r="N671" s="32"/>
      <c r="O671" s="10"/>
      <c r="P671" s="32"/>
      <c r="Q671" s="10"/>
      <c r="R671" s="32"/>
      <c r="S671" s="10"/>
      <c r="T671" s="32"/>
      <c r="U671" s="10"/>
      <c r="V671" s="32"/>
      <c r="W671" s="10"/>
      <c r="X671" s="32"/>
      <c r="Y671" s="10"/>
      <c r="Z671" s="32"/>
      <c r="AA671" s="10"/>
      <c r="AB671" s="32"/>
      <c r="AC671" s="10"/>
      <c r="AD671" s="32"/>
      <c r="AE671" s="10"/>
      <c r="AF671" s="32"/>
      <c r="AG671" s="10"/>
      <c r="AH671" s="32"/>
      <c r="AI671" s="10"/>
      <c r="AJ671" s="32"/>
      <c r="AK671" s="10"/>
      <c r="AL671" s="32"/>
      <c r="AM671" s="10"/>
      <c r="AN671" s="32"/>
      <c r="AO671" s="10"/>
      <c r="AP671" s="242"/>
      <c r="AQ671" s="10"/>
      <c r="AR671" s="32"/>
      <c r="AS671" s="10"/>
      <c r="AT671" s="242"/>
      <c r="AU671" s="10"/>
      <c r="AV671" s="242"/>
      <c r="AW671" s="7"/>
      <c r="AX671" s="247"/>
      <c r="AY671" s="10"/>
      <c r="AZ671" s="242"/>
      <c r="BA671" s="7"/>
      <c r="BB671" s="247"/>
      <c r="BC671" s="7"/>
      <c r="BD671" s="247"/>
      <c r="BE671" s="7"/>
      <c r="BF671" s="8"/>
      <c r="BG671" s="7"/>
      <c r="BH671" s="8"/>
      <c r="BJ671" s="41"/>
      <c r="BK671" s="41">
        <f t="shared" si="42"/>
        <v>0</v>
      </c>
      <c r="BL671">
        <f t="shared" si="41"/>
        <v>0</v>
      </c>
    </row>
    <row r="672" spans="2:66" x14ac:dyDescent="0.25">
      <c r="B672" s="6"/>
      <c r="C672" s="10"/>
      <c r="D672" s="32"/>
      <c r="E672" s="10"/>
      <c r="F672" s="32"/>
      <c r="G672" s="10"/>
      <c r="H672" s="32"/>
      <c r="I672" s="10"/>
      <c r="J672" s="32"/>
      <c r="K672" s="10"/>
      <c r="L672" s="32"/>
      <c r="M672" s="10"/>
      <c r="N672" s="32"/>
      <c r="O672" s="10"/>
      <c r="P672" s="32"/>
      <c r="Q672" s="10"/>
      <c r="R672" s="32"/>
      <c r="S672" s="10"/>
      <c r="T672" s="32"/>
      <c r="U672" s="10"/>
      <c r="V672" s="32"/>
      <c r="W672" s="10"/>
      <c r="X672" s="32"/>
      <c r="Y672" s="10"/>
      <c r="Z672" s="32"/>
      <c r="AA672" s="10"/>
      <c r="AB672" s="32"/>
      <c r="AC672" s="10"/>
      <c r="AD672" s="32"/>
      <c r="AE672" s="10"/>
      <c r="AF672" s="32"/>
      <c r="AG672" s="10"/>
      <c r="AH672" s="32"/>
      <c r="AI672" s="10"/>
      <c r="AJ672" s="32"/>
      <c r="AK672" s="10"/>
      <c r="AL672" s="32"/>
      <c r="AM672" s="10"/>
      <c r="AN672" s="32"/>
      <c r="AO672" s="10"/>
      <c r="AP672" s="242"/>
      <c r="AQ672" s="10"/>
      <c r="AR672" s="32"/>
      <c r="AS672" s="10"/>
      <c r="AT672" s="242"/>
      <c r="AU672" s="10"/>
      <c r="AV672" s="242"/>
      <c r="AW672" s="7"/>
      <c r="AX672" s="247"/>
      <c r="AY672" s="10"/>
      <c r="AZ672" s="242"/>
      <c r="BA672" s="7"/>
      <c r="BB672" s="247"/>
      <c r="BC672" s="7"/>
      <c r="BD672" s="247"/>
      <c r="BE672" s="7"/>
      <c r="BF672" s="8"/>
      <c r="BG672" s="7"/>
      <c r="BH672" s="8"/>
      <c r="BJ672" s="41"/>
      <c r="BK672" s="41">
        <f t="shared" si="42"/>
        <v>0</v>
      </c>
      <c r="BL672">
        <f t="shared" si="41"/>
        <v>0</v>
      </c>
    </row>
    <row r="673" spans="2:66" x14ac:dyDescent="0.25">
      <c r="B673" s="6"/>
      <c r="C673" s="10"/>
      <c r="D673" s="32"/>
      <c r="E673" s="10"/>
      <c r="F673" s="32"/>
      <c r="G673" s="10"/>
      <c r="H673" s="32"/>
      <c r="I673" s="10"/>
      <c r="J673" s="32"/>
      <c r="K673" s="10"/>
      <c r="L673" s="32"/>
      <c r="M673" s="10"/>
      <c r="N673" s="32"/>
      <c r="O673" s="10"/>
      <c r="P673" s="32"/>
      <c r="Q673" s="10"/>
      <c r="R673" s="32"/>
      <c r="S673" s="10"/>
      <c r="T673" s="32"/>
      <c r="U673" s="10"/>
      <c r="V673" s="32"/>
      <c r="W673" s="10"/>
      <c r="X673" s="32"/>
      <c r="Y673" s="10"/>
      <c r="Z673" s="32"/>
      <c r="AA673" s="10"/>
      <c r="AB673" s="32"/>
      <c r="AC673" s="10"/>
      <c r="AD673" s="32"/>
      <c r="AE673" s="10"/>
      <c r="AF673" s="32"/>
      <c r="AG673" s="10"/>
      <c r="AH673" s="32"/>
      <c r="AI673" s="10"/>
      <c r="AJ673" s="32"/>
      <c r="AK673" s="10"/>
      <c r="AL673" s="32"/>
      <c r="AM673" s="10"/>
      <c r="AN673" s="32"/>
      <c r="AO673" s="10"/>
      <c r="AP673" s="242"/>
      <c r="AQ673" s="10"/>
      <c r="AR673" s="32"/>
      <c r="AS673" s="10"/>
      <c r="AT673" s="242"/>
      <c r="AU673" s="10"/>
      <c r="AV673" s="242"/>
      <c r="AW673" s="7"/>
      <c r="AX673" s="247"/>
      <c r="AY673" s="10"/>
      <c r="AZ673" s="242"/>
      <c r="BA673" s="7"/>
      <c r="BB673" s="247"/>
      <c r="BC673" s="7"/>
      <c r="BD673" s="247"/>
      <c r="BE673" s="7"/>
      <c r="BF673" s="8"/>
      <c r="BG673" s="7"/>
      <c r="BH673" s="8"/>
      <c r="BJ673" s="41"/>
      <c r="BK673" s="41">
        <f t="shared" si="42"/>
        <v>0</v>
      </c>
      <c r="BL673">
        <f t="shared" si="41"/>
        <v>0</v>
      </c>
    </row>
    <row r="674" spans="2:66" x14ac:dyDescent="0.25">
      <c r="B674" s="6"/>
      <c r="C674" s="10"/>
      <c r="D674" s="32"/>
      <c r="E674" s="10"/>
      <c r="F674" s="32"/>
      <c r="G674" s="10"/>
      <c r="H674" s="32"/>
      <c r="I674" s="10"/>
      <c r="J674" s="32"/>
      <c r="K674" s="94"/>
      <c r="L674" s="32"/>
      <c r="M674" s="10"/>
      <c r="N674" s="32"/>
      <c r="O674" s="10"/>
      <c r="P674" s="32"/>
      <c r="Q674" s="10"/>
      <c r="R674" s="32"/>
      <c r="S674" s="10"/>
      <c r="T674" s="32"/>
      <c r="U674" s="10"/>
      <c r="V674" s="32"/>
      <c r="W674" s="10"/>
      <c r="X674" s="32"/>
      <c r="Y674" s="10"/>
      <c r="Z674" s="32"/>
      <c r="AA674" s="10"/>
      <c r="AB674" s="32"/>
      <c r="AC674" s="10"/>
      <c r="AD674" s="32"/>
      <c r="AE674" s="10"/>
      <c r="AF674" s="32"/>
      <c r="AG674" s="10"/>
      <c r="AH674" s="32"/>
      <c r="AI674" s="10"/>
      <c r="AJ674" s="32"/>
      <c r="AK674" s="10"/>
      <c r="AL674" s="32"/>
      <c r="AM674" s="10"/>
      <c r="AN674" s="32"/>
      <c r="AO674" s="10"/>
      <c r="AP674" s="242"/>
      <c r="AQ674" s="10"/>
      <c r="AR674" s="32"/>
      <c r="AS674" s="10"/>
      <c r="AT674" s="242"/>
      <c r="AU674" s="10"/>
      <c r="AV674" s="242"/>
      <c r="AW674" s="7"/>
      <c r="AX674" s="247"/>
      <c r="AY674" s="10"/>
      <c r="AZ674" s="242"/>
      <c r="BA674" s="7"/>
      <c r="BB674" s="247"/>
      <c r="BC674" s="7"/>
      <c r="BD674" s="247"/>
      <c r="BE674" s="7"/>
      <c r="BF674" s="8"/>
      <c r="BG674" s="7"/>
      <c r="BH674" s="8"/>
      <c r="BJ674" s="41"/>
      <c r="BK674" s="41">
        <f t="shared" si="42"/>
        <v>0</v>
      </c>
      <c r="BL674">
        <f t="shared" si="41"/>
        <v>0</v>
      </c>
      <c r="BN674" s="39"/>
    </row>
    <row r="675" spans="2:66" x14ac:dyDescent="0.25">
      <c r="B675" s="6"/>
      <c r="C675" s="10"/>
      <c r="D675" s="32"/>
      <c r="E675" s="10"/>
      <c r="F675" s="32"/>
      <c r="G675" s="10"/>
      <c r="H675" s="32"/>
      <c r="I675" s="10"/>
      <c r="J675" s="32"/>
      <c r="K675" s="94"/>
      <c r="L675" s="32"/>
      <c r="M675" s="10"/>
      <c r="N675" s="32"/>
      <c r="O675" s="10"/>
      <c r="P675" s="32"/>
      <c r="Q675" s="10"/>
      <c r="R675" s="32"/>
      <c r="S675" s="10"/>
      <c r="T675" s="32"/>
      <c r="U675" s="10"/>
      <c r="V675" s="32"/>
      <c r="W675" s="10"/>
      <c r="X675" s="32"/>
      <c r="Y675" s="10"/>
      <c r="Z675" s="32"/>
      <c r="AA675" s="10"/>
      <c r="AB675" s="32"/>
      <c r="AC675" s="10"/>
      <c r="AD675" s="32"/>
      <c r="AE675" s="10"/>
      <c r="AF675" s="32"/>
      <c r="AG675" s="10"/>
      <c r="AH675" s="32"/>
      <c r="AI675" s="10"/>
      <c r="AJ675" s="32"/>
      <c r="AK675" s="10"/>
      <c r="AL675" s="32"/>
      <c r="AM675" s="10"/>
      <c r="AN675" s="32"/>
      <c r="AO675" s="10"/>
      <c r="AP675" s="242"/>
      <c r="AQ675" s="10"/>
      <c r="AR675" s="32"/>
      <c r="AS675" s="10"/>
      <c r="AT675" s="242"/>
      <c r="AU675" s="10"/>
      <c r="AV675" s="242"/>
      <c r="AW675" s="7"/>
      <c r="AX675" s="247"/>
      <c r="AY675" s="10"/>
      <c r="AZ675" s="242"/>
      <c r="BA675" s="7"/>
      <c r="BB675" s="247"/>
      <c r="BC675" s="7"/>
      <c r="BD675" s="247"/>
      <c r="BE675" s="7"/>
      <c r="BF675" s="8"/>
      <c r="BG675" s="7"/>
      <c r="BH675" s="8"/>
      <c r="BJ675" s="41"/>
      <c r="BK675" s="41">
        <f t="shared" si="42"/>
        <v>0</v>
      </c>
      <c r="BL675">
        <f t="shared" si="41"/>
        <v>0</v>
      </c>
      <c r="BN675" s="39"/>
    </row>
    <row r="676" spans="2:66" x14ac:dyDescent="0.25">
      <c r="B676" s="6"/>
      <c r="C676" s="10"/>
      <c r="D676" s="32"/>
      <c r="E676" s="10"/>
      <c r="F676" s="32"/>
      <c r="G676" s="10"/>
      <c r="H676" s="32"/>
      <c r="I676" s="10"/>
      <c r="J676" s="32"/>
      <c r="K676" s="94"/>
      <c r="L676" s="32"/>
      <c r="M676" s="10"/>
      <c r="N676" s="32"/>
      <c r="O676" s="10"/>
      <c r="P676" s="32"/>
      <c r="Q676" s="10"/>
      <c r="R676" s="32"/>
      <c r="S676" s="10"/>
      <c r="T676" s="32"/>
      <c r="U676" s="10"/>
      <c r="V676" s="32"/>
      <c r="W676" s="10"/>
      <c r="X676" s="32"/>
      <c r="Y676" s="10"/>
      <c r="Z676" s="32"/>
      <c r="AA676" s="10"/>
      <c r="AB676" s="32"/>
      <c r="AC676" s="10"/>
      <c r="AD676" s="32"/>
      <c r="AE676" s="10"/>
      <c r="AF676" s="32"/>
      <c r="AG676" s="10"/>
      <c r="AH676" s="32"/>
      <c r="AI676" s="10"/>
      <c r="AJ676" s="32"/>
      <c r="AK676" s="10"/>
      <c r="AL676" s="32"/>
      <c r="AM676" s="10"/>
      <c r="AN676" s="32"/>
      <c r="AO676" s="10"/>
      <c r="AP676" s="242"/>
      <c r="AQ676" s="10"/>
      <c r="AR676" s="32"/>
      <c r="AS676" s="10"/>
      <c r="AT676" s="242"/>
      <c r="AU676" s="10"/>
      <c r="AV676" s="242"/>
      <c r="AW676" s="7"/>
      <c r="AX676" s="247"/>
      <c r="AY676" s="10"/>
      <c r="AZ676" s="242"/>
      <c r="BA676" s="7"/>
      <c r="BB676" s="247"/>
      <c r="BC676" s="7"/>
      <c r="BD676" s="247"/>
      <c r="BE676" s="7"/>
      <c r="BF676" s="8"/>
      <c r="BG676" s="7"/>
      <c r="BH676" s="8"/>
      <c r="BJ676" s="41"/>
      <c r="BK676" s="41">
        <f t="shared" si="42"/>
        <v>0</v>
      </c>
      <c r="BL676">
        <f t="shared" si="41"/>
        <v>0</v>
      </c>
      <c r="BN676" s="39"/>
    </row>
    <row r="677" spans="2:66" x14ac:dyDescent="0.25">
      <c r="B677" s="6"/>
      <c r="C677" s="10"/>
      <c r="D677" s="32"/>
      <c r="E677" s="10"/>
      <c r="F677" s="32"/>
      <c r="G677" s="10"/>
      <c r="H677" s="32"/>
      <c r="I677" s="10"/>
      <c r="J677" s="32"/>
      <c r="K677" s="10"/>
      <c r="L677" s="32"/>
      <c r="M677" s="10"/>
      <c r="N677" s="32"/>
      <c r="O677" s="10"/>
      <c r="P677" s="32"/>
      <c r="Q677" s="10"/>
      <c r="R677" s="32"/>
      <c r="S677" s="10"/>
      <c r="T677" s="32"/>
      <c r="U677" s="10"/>
      <c r="V677" s="32"/>
      <c r="W677" s="10"/>
      <c r="X677" s="32"/>
      <c r="Y677" s="10"/>
      <c r="Z677" s="32"/>
      <c r="AA677" s="10"/>
      <c r="AB677" s="32"/>
      <c r="AC677" s="10"/>
      <c r="AD677" s="32"/>
      <c r="AE677" s="10"/>
      <c r="AF677" s="32"/>
      <c r="AG677" s="10"/>
      <c r="AH677" s="32"/>
      <c r="AI677" s="10"/>
      <c r="AJ677" s="32"/>
      <c r="AK677" s="10"/>
      <c r="AL677" s="32"/>
      <c r="AM677" s="10"/>
      <c r="AN677" s="32"/>
      <c r="AO677" s="10"/>
      <c r="AP677" s="242"/>
      <c r="AQ677" s="10"/>
      <c r="AR677" s="32"/>
      <c r="AS677" s="10"/>
      <c r="AT677" s="242"/>
      <c r="AU677" s="10"/>
      <c r="AV677" s="242"/>
      <c r="AW677" s="7"/>
      <c r="AX677" s="247"/>
      <c r="AY677" s="10"/>
      <c r="AZ677" s="242"/>
      <c r="BA677" s="7"/>
      <c r="BB677" s="247"/>
      <c r="BC677" s="7"/>
      <c r="BD677" s="247"/>
      <c r="BE677" s="7"/>
      <c r="BF677" s="8"/>
      <c r="BG677" s="7"/>
      <c r="BH677" s="8"/>
      <c r="BJ677" s="41"/>
      <c r="BK677" s="41">
        <f t="shared" si="42"/>
        <v>0</v>
      </c>
      <c r="BL677">
        <f t="shared" si="41"/>
        <v>0</v>
      </c>
    </row>
    <row r="678" spans="2:66" x14ac:dyDescent="0.25">
      <c r="B678" s="6"/>
      <c r="C678" s="10"/>
      <c r="D678" s="32"/>
      <c r="E678" s="10"/>
      <c r="F678" s="32"/>
      <c r="G678" s="10"/>
      <c r="H678" s="32"/>
      <c r="I678" s="10"/>
      <c r="J678" s="32"/>
      <c r="K678" s="94"/>
      <c r="L678" s="32"/>
      <c r="M678" s="10"/>
      <c r="N678" s="32"/>
      <c r="O678" s="10"/>
      <c r="P678" s="32"/>
      <c r="Q678" s="10"/>
      <c r="R678" s="32"/>
      <c r="S678" s="10"/>
      <c r="T678" s="32"/>
      <c r="U678" s="10"/>
      <c r="V678" s="32"/>
      <c r="W678" s="10"/>
      <c r="X678" s="32"/>
      <c r="Y678" s="10"/>
      <c r="Z678" s="32"/>
      <c r="AA678" s="10"/>
      <c r="AB678" s="32"/>
      <c r="AC678" s="10"/>
      <c r="AD678" s="32"/>
      <c r="AE678" s="10"/>
      <c r="AF678" s="32"/>
      <c r="AG678" s="10"/>
      <c r="AH678" s="32"/>
      <c r="AI678" s="10"/>
      <c r="AJ678" s="32"/>
      <c r="AK678" s="10"/>
      <c r="AL678" s="32"/>
      <c r="AM678" s="10"/>
      <c r="AN678" s="32"/>
      <c r="AO678" s="10"/>
      <c r="AP678" s="242"/>
      <c r="AQ678" s="10"/>
      <c r="AR678" s="32"/>
      <c r="AS678" s="10"/>
      <c r="AT678" s="242"/>
      <c r="AU678" s="10"/>
      <c r="AV678" s="242"/>
      <c r="AW678" s="7"/>
      <c r="AX678" s="247"/>
      <c r="AY678" s="10"/>
      <c r="AZ678" s="242"/>
      <c r="BA678" s="7"/>
      <c r="BB678" s="247"/>
      <c r="BC678" s="7"/>
      <c r="BD678" s="247"/>
      <c r="BE678" s="7"/>
      <c r="BF678" s="8"/>
      <c r="BG678" s="7"/>
      <c r="BH678" s="8"/>
      <c r="BJ678" s="41"/>
      <c r="BK678" s="41">
        <f t="shared" si="42"/>
        <v>0</v>
      </c>
      <c r="BL678">
        <f t="shared" si="41"/>
        <v>0</v>
      </c>
      <c r="BN678" s="39"/>
    </row>
    <row r="679" spans="2:66" x14ac:dyDescent="0.25">
      <c r="B679" s="6"/>
      <c r="C679" s="10"/>
      <c r="D679" s="32"/>
      <c r="E679" s="10"/>
      <c r="F679" s="32"/>
      <c r="G679" s="10"/>
      <c r="H679" s="32"/>
      <c r="I679" s="10"/>
      <c r="J679" s="32"/>
      <c r="K679" s="94"/>
      <c r="L679" s="32"/>
      <c r="M679" s="10"/>
      <c r="N679" s="32"/>
      <c r="O679" s="10"/>
      <c r="P679" s="32"/>
      <c r="Q679" s="10"/>
      <c r="R679" s="32"/>
      <c r="S679" s="10"/>
      <c r="T679" s="32"/>
      <c r="U679" s="10"/>
      <c r="V679" s="32"/>
      <c r="W679" s="10"/>
      <c r="X679" s="32"/>
      <c r="Y679" s="10"/>
      <c r="Z679" s="32"/>
      <c r="AA679" s="10"/>
      <c r="AB679" s="32"/>
      <c r="AC679" s="10"/>
      <c r="AD679" s="32"/>
      <c r="AE679" s="10"/>
      <c r="AF679" s="32"/>
      <c r="AG679" s="10"/>
      <c r="AH679" s="32"/>
      <c r="AI679" s="10"/>
      <c r="AJ679" s="32"/>
      <c r="AK679" s="10"/>
      <c r="AL679" s="32"/>
      <c r="AM679" s="10"/>
      <c r="AN679" s="32"/>
      <c r="AO679" s="10"/>
      <c r="AP679" s="242"/>
      <c r="AQ679" s="10"/>
      <c r="AR679" s="32"/>
      <c r="AS679" s="10"/>
      <c r="AT679" s="242"/>
      <c r="AU679" s="10"/>
      <c r="AV679" s="242"/>
      <c r="AW679" s="7"/>
      <c r="AX679" s="247"/>
      <c r="AY679" s="10"/>
      <c r="AZ679" s="242"/>
      <c r="BA679" s="7"/>
      <c r="BB679" s="247"/>
      <c r="BC679" s="7"/>
      <c r="BD679" s="247"/>
      <c r="BE679" s="7"/>
      <c r="BF679" s="8"/>
      <c r="BG679" s="7"/>
      <c r="BH679" s="8"/>
      <c r="BJ679" s="41"/>
      <c r="BK679" s="41">
        <f t="shared" si="42"/>
        <v>0</v>
      </c>
      <c r="BL679">
        <f t="shared" si="41"/>
        <v>0</v>
      </c>
      <c r="BN679" s="39"/>
    </row>
    <row r="680" spans="2:66" x14ac:dyDescent="0.25">
      <c r="B680" s="6"/>
      <c r="C680" s="10"/>
      <c r="D680" s="32"/>
      <c r="E680" s="10"/>
      <c r="F680" s="32"/>
      <c r="G680" s="10"/>
      <c r="H680" s="32"/>
      <c r="I680" s="10"/>
      <c r="J680" s="32"/>
      <c r="K680" s="10"/>
      <c r="L680" s="32"/>
      <c r="M680" s="10"/>
      <c r="N680" s="32"/>
      <c r="O680" s="10"/>
      <c r="P680" s="32"/>
      <c r="Q680" s="10"/>
      <c r="R680" s="32"/>
      <c r="S680" s="10"/>
      <c r="T680" s="32"/>
      <c r="U680" s="10"/>
      <c r="V680" s="32"/>
      <c r="W680" s="10"/>
      <c r="X680" s="32"/>
      <c r="Y680" s="10"/>
      <c r="Z680" s="32"/>
      <c r="AA680" s="10"/>
      <c r="AB680" s="32"/>
      <c r="AC680" s="10"/>
      <c r="AD680" s="32"/>
      <c r="AE680" s="10"/>
      <c r="AF680" s="32"/>
      <c r="AG680" s="10"/>
      <c r="AH680" s="32"/>
      <c r="AI680" s="10"/>
      <c r="AJ680" s="32"/>
      <c r="AK680" s="10"/>
      <c r="AL680" s="32"/>
      <c r="AM680" s="10"/>
      <c r="AN680" s="32"/>
      <c r="AO680" s="10"/>
      <c r="AP680" s="242"/>
      <c r="AQ680" s="10"/>
      <c r="AR680" s="32"/>
      <c r="AS680" s="10"/>
      <c r="AT680" s="242"/>
      <c r="AU680" s="10"/>
      <c r="AV680" s="242"/>
      <c r="AW680" s="7"/>
      <c r="AX680" s="247"/>
      <c r="AY680" s="10"/>
      <c r="AZ680" s="242"/>
      <c r="BA680" s="7"/>
      <c r="BB680" s="247"/>
      <c r="BC680" s="7"/>
      <c r="BD680" s="247"/>
      <c r="BE680" s="7"/>
      <c r="BF680" s="8"/>
      <c r="BG680" s="7"/>
      <c r="BH680" s="8"/>
      <c r="BJ680" s="41"/>
      <c r="BK680" s="41">
        <f t="shared" si="42"/>
        <v>0</v>
      </c>
      <c r="BL680">
        <f t="shared" si="41"/>
        <v>0</v>
      </c>
    </row>
    <row r="681" spans="2:66" x14ac:dyDescent="0.25">
      <c r="B681" s="6"/>
      <c r="C681" s="10"/>
      <c r="D681" s="32"/>
      <c r="E681" s="10"/>
      <c r="F681" s="32"/>
      <c r="G681" s="10"/>
      <c r="H681" s="32"/>
      <c r="I681" s="10"/>
      <c r="J681" s="32"/>
      <c r="K681" s="10"/>
      <c r="L681" s="32"/>
      <c r="M681" s="10"/>
      <c r="N681" s="32"/>
      <c r="O681" s="10"/>
      <c r="P681" s="32"/>
      <c r="Q681" s="10"/>
      <c r="R681" s="32"/>
      <c r="S681" s="10"/>
      <c r="T681" s="32"/>
      <c r="U681" s="10"/>
      <c r="V681" s="32"/>
      <c r="W681" s="10"/>
      <c r="X681" s="32"/>
      <c r="Y681" s="10"/>
      <c r="Z681" s="32"/>
      <c r="AA681" s="10"/>
      <c r="AB681" s="32"/>
      <c r="AC681" s="10"/>
      <c r="AD681" s="32"/>
      <c r="AE681" s="10"/>
      <c r="AF681" s="32"/>
      <c r="AG681" s="10"/>
      <c r="AH681" s="32"/>
      <c r="AI681" s="10"/>
      <c r="AJ681" s="32"/>
      <c r="AK681" s="10"/>
      <c r="AL681" s="32"/>
      <c r="AM681" s="10"/>
      <c r="AN681" s="32"/>
      <c r="AO681" s="10"/>
      <c r="AP681" s="242"/>
      <c r="AQ681" s="10"/>
      <c r="AR681" s="32"/>
      <c r="AS681" s="10"/>
      <c r="AT681" s="242"/>
      <c r="AU681" s="10"/>
      <c r="AV681" s="242"/>
      <c r="AW681" s="7"/>
      <c r="AX681" s="247"/>
      <c r="AY681" s="10"/>
      <c r="AZ681" s="242"/>
      <c r="BA681" s="7"/>
      <c r="BB681" s="247"/>
      <c r="BC681" s="7"/>
      <c r="BD681" s="247"/>
      <c r="BE681" s="7"/>
      <c r="BF681" s="8"/>
      <c r="BG681" s="7"/>
      <c r="BH681" s="8"/>
      <c r="BJ681" s="41"/>
      <c r="BK681" s="41">
        <f t="shared" si="42"/>
        <v>0</v>
      </c>
      <c r="BL681">
        <f t="shared" si="41"/>
        <v>0</v>
      </c>
    </row>
    <row r="682" spans="2:66" x14ac:dyDescent="0.25">
      <c r="B682" s="6"/>
      <c r="C682" s="10"/>
      <c r="D682" s="32"/>
      <c r="E682" s="10"/>
      <c r="F682" s="32"/>
      <c r="G682" s="10"/>
      <c r="H682" s="32"/>
      <c r="I682" s="10"/>
      <c r="J682" s="32"/>
      <c r="K682" s="94"/>
      <c r="L682" s="32"/>
      <c r="M682" s="10"/>
      <c r="N682" s="32"/>
      <c r="O682" s="10"/>
      <c r="P682" s="32"/>
      <c r="Q682" s="10"/>
      <c r="R682" s="32"/>
      <c r="S682" s="10"/>
      <c r="T682" s="32"/>
      <c r="U682" s="10"/>
      <c r="V682" s="32"/>
      <c r="W682" s="10"/>
      <c r="X682" s="32"/>
      <c r="Y682" s="10"/>
      <c r="Z682" s="32"/>
      <c r="AA682" s="10"/>
      <c r="AB682" s="32"/>
      <c r="AC682" s="10"/>
      <c r="AD682" s="32"/>
      <c r="AE682" s="10"/>
      <c r="AF682" s="32"/>
      <c r="AG682" s="10"/>
      <c r="AH682" s="32"/>
      <c r="AI682" s="10"/>
      <c r="AJ682" s="32"/>
      <c r="AK682" s="10"/>
      <c r="AL682" s="32"/>
      <c r="AM682" s="10"/>
      <c r="AN682" s="32"/>
      <c r="AO682" s="10"/>
      <c r="AP682" s="242"/>
      <c r="AQ682" s="10"/>
      <c r="AR682" s="32"/>
      <c r="AS682" s="10"/>
      <c r="AT682" s="242"/>
      <c r="AU682" s="10"/>
      <c r="AV682" s="242"/>
      <c r="AW682" s="7"/>
      <c r="AX682" s="247"/>
      <c r="AY682" s="10"/>
      <c r="AZ682" s="242"/>
      <c r="BA682" s="7"/>
      <c r="BB682" s="247"/>
      <c r="BC682" s="7"/>
      <c r="BD682" s="247"/>
      <c r="BE682" s="7"/>
      <c r="BF682" s="8"/>
      <c r="BG682" s="7"/>
      <c r="BH682" s="8"/>
      <c r="BJ682" s="41"/>
      <c r="BK682" s="41">
        <f t="shared" si="42"/>
        <v>0</v>
      </c>
      <c r="BL682">
        <f t="shared" si="41"/>
        <v>0</v>
      </c>
      <c r="BN682" s="39"/>
    </row>
    <row r="683" spans="2:66" x14ac:dyDescent="0.25">
      <c r="B683" s="6"/>
      <c r="C683" s="10"/>
      <c r="D683" s="32"/>
      <c r="E683" s="10"/>
      <c r="F683" s="32"/>
      <c r="G683" s="10"/>
      <c r="H683" s="32"/>
      <c r="I683" s="10"/>
      <c r="J683" s="32"/>
      <c r="K683" s="10"/>
      <c r="L683" s="32"/>
      <c r="M683" s="10"/>
      <c r="N683" s="32"/>
      <c r="O683" s="10"/>
      <c r="P683" s="32"/>
      <c r="Q683" s="10"/>
      <c r="R683" s="32"/>
      <c r="S683" s="10"/>
      <c r="T683" s="32"/>
      <c r="U683" s="10"/>
      <c r="V683" s="32"/>
      <c r="W683" s="10"/>
      <c r="X683" s="32"/>
      <c r="Y683" s="10"/>
      <c r="Z683" s="32"/>
      <c r="AA683" s="10"/>
      <c r="AB683" s="32"/>
      <c r="AC683" s="10"/>
      <c r="AD683" s="32"/>
      <c r="AE683" s="10"/>
      <c r="AF683" s="32"/>
      <c r="AG683" s="10"/>
      <c r="AH683" s="32"/>
      <c r="AI683" s="10"/>
      <c r="AJ683" s="32"/>
      <c r="AK683" s="10"/>
      <c r="AL683" s="32"/>
      <c r="AM683" s="10"/>
      <c r="AN683" s="32"/>
      <c r="AO683" s="10"/>
      <c r="AP683" s="242"/>
      <c r="AQ683" s="10"/>
      <c r="AR683" s="32"/>
      <c r="AS683" s="10"/>
      <c r="AT683" s="242"/>
      <c r="AU683" s="10"/>
      <c r="AV683" s="242"/>
      <c r="AW683" s="7"/>
      <c r="AX683" s="247"/>
      <c r="AY683" s="10"/>
      <c r="AZ683" s="242"/>
      <c r="BA683" s="7"/>
      <c r="BB683" s="247"/>
      <c r="BC683" s="7"/>
      <c r="BD683" s="247"/>
      <c r="BE683" s="7"/>
      <c r="BF683" s="8"/>
      <c r="BG683" s="7"/>
      <c r="BH683" s="8"/>
      <c r="BJ683" s="41"/>
      <c r="BK683" s="41">
        <f t="shared" si="42"/>
        <v>0</v>
      </c>
      <c r="BL683">
        <f t="shared" si="41"/>
        <v>0</v>
      </c>
    </row>
    <row r="684" spans="2:66" x14ac:dyDescent="0.25">
      <c r="B684" s="6"/>
      <c r="C684" s="10"/>
      <c r="D684" s="32"/>
      <c r="E684" s="10"/>
      <c r="F684" s="32"/>
      <c r="G684" s="10"/>
      <c r="H684" s="32"/>
      <c r="I684" s="10"/>
      <c r="J684" s="32"/>
      <c r="K684" s="10"/>
      <c r="L684" s="32"/>
      <c r="M684" s="10"/>
      <c r="N684" s="32"/>
      <c r="O684" s="10"/>
      <c r="P684" s="32"/>
      <c r="Q684" s="10"/>
      <c r="R684" s="32"/>
      <c r="S684" s="10"/>
      <c r="T684" s="32"/>
      <c r="U684" s="10"/>
      <c r="V684" s="32"/>
      <c r="W684" s="10"/>
      <c r="X684" s="32"/>
      <c r="Y684" s="10"/>
      <c r="Z684" s="32"/>
      <c r="AA684" s="10"/>
      <c r="AB684" s="32"/>
      <c r="AC684" s="10"/>
      <c r="AD684" s="32"/>
      <c r="AE684" s="10"/>
      <c r="AF684" s="32"/>
      <c r="AG684" s="10"/>
      <c r="AH684" s="32"/>
      <c r="AI684" s="10"/>
      <c r="AJ684" s="32"/>
      <c r="AK684" s="10"/>
      <c r="AL684" s="32"/>
      <c r="AM684" s="10"/>
      <c r="AN684" s="32"/>
      <c r="AO684" s="10"/>
      <c r="AP684" s="242"/>
      <c r="AQ684" s="10"/>
      <c r="AR684" s="32"/>
      <c r="AS684" s="10"/>
      <c r="AT684" s="242"/>
      <c r="AU684" s="10"/>
      <c r="AV684" s="242"/>
      <c r="AW684" s="7"/>
      <c r="AX684" s="247"/>
      <c r="AY684" s="10"/>
      <c r="AZ684" s="242"/>
      <c r="BA684" s="7"/>
      <c r="BB684" s="247"/>
      <c r="BC684" s="7"/>
      <c r="BD684" s="247"/>
      <c r="BE684" s="7"/>
      <c r="BF684" s="8"/>
      <c r="BG684" s="7"/>
      <c r="BH684" s="8"/>
      <c r="BJ684" s="41"/>
      <c r="BK684" s="41">
        <f t="shared" si="42"/>
        <v>0</v>
      </c>
      <c r="BL684">
        <f t="shared" si="41"/>
        <v>0</v>
      </c>
    </row>
    <row r="685" spans="2:66" x14ac:dyDescent="0.25">
      <c r="B685" s="6"/>
      <c r="C685" s="10"/>
      <c r="D685" s="32"/>
      <c r="E685" s="10"/>
      <c r="F685" s="32"/>
      <c r="G685" s="10"/>
      <c r="H685" s="32"/>
      <c r="I685" s="10"/>
      <c r="J685" s="32"/>
      <c r="K685" s="10"/>
      <c r="L685" s="32"/>
      <c r="M685" s="10"/>
      <c r="N685" s="32"/>
      <c r="O685" s="10"/>
      <c r="P685" s="32"/>
      <c r="Q685" s="10"/>
      <c r="R685" s="32"/>
      <c r="S685" s="10"/>
      <c r="T685" s="32"/>
      <c r="U685" s="10"/>
      <c r="V685" s="32"/>
      <c r="W685" s="10"/>
      <c r="X685" s="32"/>
      <c r="Y685" s="10"/>
      <c r="Z685" s="32"/>
      <c r="AA685" s="10"/>
      <c r="AB685" s="32"/>
      <c r="AC685" s="10"/>
      <c r="AD685" s="32"/>
      <c r="AE685" s="10"/>
      <c r="AF685" s="32"/>
      <c r="AG685" s="10"/>
      <c r="AH685" s="32"/>
      <c r="AI685" s="10"/>
      <c r="AJ685" s="32"/>
      <c r="AK685" s="10"/>
      <c r="AL685" s="32"/>
      <c r="AM685" s="10"/>
      <c r="AN685" s="32"/>
      <c r="AO685" s="10"/>
      <c r="AP685" s="242"/>
      <c r="AQ685" s="10"/>
      <c r="AR685" s="32"/>
      <c r="AS685" s="10"/>
      <c r="AT685" s="242"/>
      <c r="AU685" s="10"/>
      <c r="AV685" s="242"/>
      <c r="AW685" s="7"/>
      <c r="AX685" s="247"/>
      <c r="AY685" s="10"/>
      <c r="AZ685" s="242"/>
      <c r="BA685" s="7"/>
      <c r="BB685" s="247"/>
      <c r="BC685" s="7"/>
      <c r="BD685" s="247"/>
      <c r="BE685" s="7"/>
      <c r="BF685" s="8"/>
      <c r="BG685" s="7"/>
      <c r="BH685" s="8"/>
      <c r="BJ685" s="41"/>
      <c r="BK685" s="41">
        <f t="shared" si="42"/>
        <v>0</v>
      </c>
      <c r="BL685">
        <f t="shared" si="41"/>
        <v>0</v>
      </c>
    </row>
    <row r="686" spans="2:66" x14ac:dyDescent="0.25">
      <c r="B686" s="6"/>
      <c r="C686" s="10"/>
      <c r="D686" s="32"/>
      <c r="E686" s="10"/>
      <c r="F686" s="32"/>
      <c r="G686" s="10"/>
      <c r="H686" s="32"/>
      <c r="I686" s="10"/>
      <c r="J686" s="32"/>
      <c r="K686" s="94"/>
      <c r="L686" s="32"/>
      <c r="M686" s="10"/>
      <c r="N686" s="32"/>
      <c r="O686" s="10"/>
      <c r="P686" s="32"/>
      <c r="Q686" s="10"/>
      <c r="R686" s="32"/>
      <c r="S686" s="10"/>
      <c r="T686" s="32"/>
      <c r="U686" s="10"/>
      <c r="V686" s="32"/>
      <c r="W686" s="10"/>
      <c r="X686" s="32"/>
      <c r="Y686" s="10"/>
      <c r="Z686" s="32"/>
      <c r="AA686" s="10"/>
      <c r="AB686" s="32"/>
      <c r="AC686" s="10"/>
      <c r="AD686" s="32"/>
      <c r="AE686" s="10"/>
      <c r="AF686" s="32"/>
      <c r="AG686" s="10"/>
      <c r="AH686" s="32"/>
      <c r="AI686" s="10"/>
      <c r="AJ686" s="32"/>
      <c r="AK686" s="10"/>
      <c r="AL686" s="32"/>
      <c r="AM686" s="10"/>
      <c r="AN686" s="32"/>
      <c r="AO686" s="10"/>
      <c r="AP686" s="242"/>
      <c r="AQ686" s="10"/>
      <c r="AR686" s="32"/>
      <c r="AS686" s="10"/>
      <c r="AT686" s="242"/>
      <c r="AU686" s="10"/>
      <c r="AV686" s="242"/>
      <c r="AW686" s="7"/>
      <c r="AX686" s="247"/>
      <c r="AY686" s="10"/>
      <c r="AZ686" s="242"/>
      <c r="BA686" s="7"/>
      <c r="BB686" s="247"/>
      <c r="BC686" s="7"/>
      <c r="BD686" s="247"/>
      <c r="BE686" s="7"/>
      <c r="BF686" s="8"/>
      <c r="BG686" s="7"/>
      <c r="BH686" s="8"/>
      <c r="BJ686" s="41"/>
      <c r="BK686" s="41">
        <f t="shared" si="42"/>
        <v>0</v>
      </c>
      <c r="BL686">
        <f t="shared" si="41"/>
        <v>0</v>
      </c>
      <c r="BN686" s="39"/>
    </row>
    <row r="687" spans="2:66" x14ac:dyDescent="0.25">
      <c r="B687" s="6"/>
      <c r="C687" s="10"/>
      <c r="D687" s="32"/>
      <c r="E687" s="10"/>
      <c r="F687" s="32"/>
      <c r="G687" s="10"/>
      <c r="H687" s="32"/>
      <c r="I687" s="10"/>
      <c r="J687" s="32"/>
      <c r="K687" s="94"/>
      <c r="L687" s="32"/>
      <c r="M687" s="10"/>
      <c r="N687" s="32"/>
      <c r="O687" s="10"/>
      <c r="P687" s="32"/>
      <c r="Q687" s="10"/>
      <c r="R687" s="32"/>
      <c r="S687" s="10"/>
      <c r="T687" s="32"/>
      <c r="U687" s="10"/>
      <c r="V687" s="32"/>
      <c r="W687" s="10"/>
      <c r="X687" s="32"/>
      <c r="Y687" s="10"/>
      <c r="Z687" s="32"/>
      <c r="AA687" s="10"/>
      <c r="AB687" s="32"/>
      <c r="AC687" s="10"/>
      <c r="AD687" s="32"/>
      <c r="AE687" s="10"/>
      <c r="AF687" s="32"/>
      <c r="AG687" s="10"/>
      <c r="AH687" s="32"/>
      <c r="AI687" s="10"/>
      <c r="AJ687" s="32"/>
      <c r="AK687" s="10"/>
      <c r="AL687" s="32"/>
      <c r="AM687" s="10"/>
      <c r="AN687" s="32"/>
      <c r="AO687" s="10"/>
      <c r="AP687" s="242"/>
      <c r="AQ687" s="10"/>
      <c r="AR687" s="32"/>
      <c r="AS687" s="10"/>
      <c r="AT687" s="242"/>
      <c r="AU687" s="10"/>
      <c r="AV687" s="242"/>
      <c r="AW687" s="7"/>
      <c r="AX687" s="247"/>
      <c r="AY687" s="10"/>
      <c r="AZ687" s="242"/>
      <c r="BA687" s="7"/>
      <c r="BB687" s="247"/>
      <c r="BC687" s="7"/>
      <c r="BD687" s="247"/>
      <c r="BE687" s="7"/>
      <c r="BF687" s="8"/>
      <c r="BG687" s="7"/>
      <c r="BH687" s="8"/>
      <c r="BJ687" s="41"/>
      <c r="BK687" s="41">
        <f t="shared" si="42"/>
        <v>0</v>
      </c>
      <c r="BL687">
        <f t="shared" si="41"/>
        <v>0</v>
      </c>
      <c r="BN687" s="39"/>
    </row>
    <row r="688" spans="2:66" x14ac:dyDescent="0.25">
      <c r="B688" s="6"/>
      <c r="C688" s="10"/>
      <c r="D688" s="32"/>
      <c r="E688" s="10"/>
      <c r="F688" s="32"/>
      <c r="G688" s="10"/>
      <c r="H688" s="32"/>
      <c r="I688" s="10"/>
      <c r="J688" s="32"/>
      <c r="K688" s="10"/>
      <c r="L688" s="32"/>
      <c r="M688" s="10"/>
      <c r="N688" s="32"/>
      <c r="O688" s="10"/>
      <c r="P688" s="32"/>
      <c r="Q688" s="10"/>
      <c r="R688" s="32"/>
      <c r="S688" s="10"/>
      <c r="T688" s="32"/>
      <c r="U688" s="10"/>
      <c r="V688" s="32"/>
      <c r="W688" s="10"/>
      <c r="X688" s="32"/>
      <c r="Y688" s="10"/>
      <c r="Z688" s="32"/>
      <c r="AA688" s="10"/>
      <c r="AB688" s="32"/>
      <c r="AC688" s="10"/>
      <c r="AD688" s="32"/>
      <c r="AE688" s="10"/>
      <c r="AF688" s="32"/>
      <c r="AG688" s="10"/>
      <c r="AH688" s="32"/>
      <c r="AI688" s="10"/>
      <c r="AJ688" s="32"/>
      <c r="AK688" s="10"/>
      <c r="AL688" s="32"/>
      <c r="AM688" s="10"/>
      <c r="AN688" s="32"/>
      <c r="AO688" s="10"/>
      <c r="AP688" s="242"/>
      <c r="AQ688" s="10"/>
      <c r="AR688" s="32"/>
      <c r="AS688" s="10"/>
      <c r="AT688" s="242"/>
      <c r="AU688" s="10"/>
      <c r="AV688" s="242"/>
      <c r="AW688" s="7"/>
      <c r="AX688" s="247"/>
      <c r="AY688" s="10"/>
      <c r="AZ688" s="242"/>
      <c r="BA688" s="7"/>
      <c r="BB688" s="247"/>
      <c r="BC688" s="7"/>
      <c r="BD688" s="247"/>
      <c r="BE688" s="7"/>
      <c r="BF688" s="8"/>
      <c r="BG688" s="7"/>
      <c r="BH688" s="8"/>
      <c r="BJ688" s="41"/>
      <c r="BK688" s="41">
        <f t="shared" si="42"/>
        <v>0</v>
      </c>
      <c r="BL688">
        <f t="shared" si="41"/>
        <v>0</v>
      </c>
      <c r="BN688" s="39"/>
    </row>
    <row r="689" spans="2:66" x14ac:dyDescent="0.25">
      <c r="B689" s="6"/>
      <c r="C689" s="10"/>
      <c r="D689" s="32"/>
      <c r="E689" s="10"/>
      <c r="F689" s="32"/>
      <c r="G689" s="10"/>
      <c r="H689" s="32"/>
      <c r="I689" s="10"/>
      <c r="J689" s="32"/>
      <c r="K689" s="94"/>
      <c r="L689" s="32"/>
      <c r="M689" s="10"/>
      <c r="N689" s="32"/>
      <c r="O689" s="10"/>
      <c r="P689" s="32"/>
      <c r="Q689" s="10"/>
      <c r="R689" s="32"/>
      <c r="S689" s="10"/>
      <c r="T689" s="32"/>
      <c r="U689" s="10"/>
      <c r="V689" s="32"/>
      <c r="W689" s="10"/>
      <c r="X689" s="32"/>
      <c r="Y689" s="10"/>
      <c r="Z689" s="32"/>
      <c r="AA689" s="10"/>
      <c r="AB689" s="32"/>
      <c r="AC689" s="10"/>
      <c r="AD689" s="32"/>
      <c r="AE689" s="10"/>
      <c r="AF689" s="32"/>
      <c r="AG689" s="10"/>
      <c r="AH689" s="32"/>
      <c r="AI689" s="10"/>
      <c r="AJ689" s="32"/>
      <c r="AK689" s="10"/>
      <c r="AL689" s="32"/>
      <c r="AM689" s="10"/>
      <c r="AN689" s="32"/>
      <c r="AO689" s="10"/>
      <c r="AP689" s="242"/>
      <c r="AQ689" s="10"/>
      <c r="AR689" s="32"/>
      <c r="AS689" s="10"/>
      <c r="AT689" s="242"/>
      <c r="AU689" s="10"/>
      <c r="AV689" s="242"/>
      <c r="AW689" s="7"/>
      <c r="AX689" s="247"/>
      <c r="AY689" s="10"/>
      <c r="AZ689" s="242"/>
      <c r="BA689" s="7"/>
      <c r="BB689" s="247"/>
      <c r="BC689" s="7"/>
      <c r="BD689" s="247"/>
      <c r="BE689" s="7"/>
      <c r="BF689" s="8"/>
      <c r="BG689" s="7"/>
      <c r="BH689" s="8"/>
      <c r="BJ689" s="41"/>
      <c r="BK689" s="41">
        <f t="shared" si="42"/>
        <v>0</v>
      </c>
      <c r="BL689">
        <f t="shared" si="41"/>
        <v>0</v>
      </c>
      <c r="BN689" s="39"/>
    </row>
    <row r="690" spans="2:66" x14ac:dyDescent="0.25">
      <c r="B690" s="6"/>
      <c r="C690" s="10"/>
      <c r="D690" s="32"/>
      <c r="E690" s="10"/>
      <c r="F690" s="32"/>
      <c r="G690" s="10"/>
      <c r="H690" s="32"/>
      <c r="I690" s="10"/>
      <c r="J690" s="32"/>
      <c r="K690" s="10"/>
      <c r="L690" s="32"/>
      <c r="M690" s="10"/>
      <c r="N690" s="32"/>
      <c r="O690" s="10"/>
      <c r="P690" s="32"/>
      <c r="Q690" s="10"/>
      <c r="R690" s="32"/>
      <c r="S690" s="10"/>
      <c r="T690" s="32"/>
      <c r="U690" s="10"/>
      <c r="V690" s="32"/>
      <c r="W690" s="10"/>
      <c r="X690" s="32"/>
      <c r="Y690" s="10"/>
      <c r="Z690" s="32"/>
      <c r="AA690" s="10"/>
      <c r="AB690" s="32"/>
      <c r="AC690" s="10"/>
      <c r="AD690" s="32"/>
      <c r="AE690" s="10"/>
      <c r="AF690" s="32"/>
      <c r="AG690" s="10"/>
      <c r="AH690" s="32"/>
      <c r="AI690" s="10"/>
      <c r="AJ690" s="32"/>
      <c r="AK690" s="10"/>
      <c r="AL690" s="32"/>
      <c r="AM690" s="10"/>
      <c r="AN690" s="32"/>
      <c r="AO690" s="10"/>
      <c r="AP690" s="242"/>
      <c r="AQ690" s="10"/>
      <c r="AR690" s="32"/>
      <c r="AS690" s="10"/>
      <c r="AT690" s="242"/>
      <c r="AU690" s="10"/>
      <c r="AV690" s="242"/>
      <c r="AW690" s="7"/>
      <c r="AX690" s="247"/>
      <c r="AY690" s="10"/>
      <c r="AZ690" s="242"/>
      <c r="BA690" s="7"/>
      <c r="BB690" s="247"/>
      <c r="BC690" s="7"/>
      <c r="BD690" s="247"/>
      <c r="BE690" s="7"/>
      <c r="BF690" s="8"/>
      <c r="BG690" s="7"/>
      <c r="BH690" s="8"/>
      <c r="BJ690" s="41"/>
      <c r="BK690" s="41">
        <f t="shared" si="42"/>
        <v>0</v>
      </c>
      <c r="BL690">
        <f t="shared" si="41"/>
        <v>0</v>
      </c>
    </row>
    <row r="691" spans="2:66" x14ac:dyDescent="0.25">
      <c r="B691" s="6"/>
      <c r="C691" s="10"/>
      <c r="D691" s="32"/>
      <c r="E691" s="10"/>
      <c r="F691" s="32"/>
      <c r="G691" s="10"/>
      <c r="H691" s="32"/>
      <c r="I691" s="10"/>
      <c r="J691" s="32"/>
      <c r="K691" s="10"/>
      <c r="L691" s="32"/>
      <c r="M691" s="10"/>
      <c r="N691" s="32"/>
      <c r="O691" s="10"/>
      <c r="P691" s="32"/>
      <c r="Q691" s="10"/>
      <c r="R691" s="32"/>
      <c r="S691" s="10"/>
      <c r="T691" s="32"/>
      <c r="U691" s="10"/>
      <c r="V691" s="32"/>
      <c r="W691" s="10"/>
      <c r="X691" s="32"/>
      <c r="Y691" s="10"/>
      <c r="Z691" s="32"/>
      <c r="AA691" s="10"/>
      <c r="AB691" s="32"/>
      <c r="AC691" s="10"/>
      <c r="AD691" s="32"/>
      <c r="AE691" s="10"/>
      <c r="AF691" s="32"/>
      <c r="AG691" s="10"/>
      <c r="AH691" s="32"/>
      <c r="AI691" s="10"/>
      <c r="AJ691" s="32"/>
      <c r="AK691" s="10"/>
      <c r="AL691" s="32"/>
      <c r="AM691" s="10"/>
      <c r="AN691" s="32"/>
      <c r="AO691" s="10"/>
      <c r="AP691" s="242"/>
      <c r="AQ691" s="10"/>
      <c r="AR691" s="32"/>
      <c r="AS691" s="10"/>
      <c r="AT691" s="242"/>
      <c r="AU691" s="10"/>
      <c r="AV691" s="242"/>
      <c r="AW691" s="7"/>
      <c r="AX691" s="247"/>
      <c r="AY691" s="10"/>
      <c r="AZ691" s="242"/>
      <c r="BA691" s="7"/>
      <c r="BB691" s="247"/>
      <c r="BC691" s="7"/>
      <c r="BD691" s="247"/>
      <c r="BE691" s="7"/>
      <c r="BF691" s="8"/>
      <c r="BG691" s="7"/>
      <c r="BH691" s="8"/>
      <c r="BJ691" s="41"/>
      <c r="BK691" s="41">
        <f t="shared" si="42"/>
        <v>0</v>
      </c>
      <c r="BL691">
        <f t="shared" si="41"/>
        <v>0</v>
      </c>
    </row>
    <row r="692" spans="2:66" x14ac:dyDescent="0.25">
      <c r="B692" s="6"/>
      <c r="C692" s="10"/>
      <c r="D692" s="32"/>
      <c r="E692" s="10"/>
      <c r="F692" s="32"/>
      <c r="G692" s="10"/>
      <c r="H692" s="32"/>
      <c r="I692" s="10"/>
      <c r="J692" s="32"/>
      <c r="K692" s="10"/>
      <c r="L692" s="32"/>
      <c r="M692" s="10"/>
      <c r="N692" s="32"/>
      <c r="O692" s="10"/>
      <c r="P692" s="32"/>
      <c r="Q692" s="10"/>
      <c r="R692" s="32"/>
      <c r="S692" s="10"/>
      <c r="T692" s="32"/>
      <c r="U692" s="10"/>
      <c r="V692" s="32"/>
      <c r="W692" s="10"/>
      <c r="X692" s="32"/>
      <c r="Y692" s="10"/>
      <c r="Z692" s="32"/>
      <c r="AA692" s="10"/>
      <c r="AB692" s="32"/>
      <c r="AC692" s="10"/>
      <c r="AD692" s="32"/>
      <c r="AE692" s="10"/>
      <c r="AF692" s="32"/>
      <c r="AG692" s="10"/>
      <c r="AH692" s="32"/>
      <c r="AI692" s="10"/>
      <c r="AJ692" s="32"/>
      <c r="AK692" s="10"/>
      <c r="AL692" s="32"/>
      <c r="AM692" s="10"/>
      <c r="AN692" s="32"/>
      <c r="AO692" s="10"/>
      <c r="AP692" s="242"/>
      <c r="AQ692" s="10"/>
      <c r="AR692" s="32"/>
      <c r="AS692" s="10"/>
      <c r="AT692" s="242"/>
      <c r="AU692" s="10"/>
      <c r="AV692" s="242"/>
      <c r="AW692" s="7"/>
      <c r="AX692" s="247"/>
      <c r="AY692" s="10"/>
      <c r="AZ692" s="242"/>
      <c r="BA692" s="7"/>
      <c r="BB692" s="247"/>
      <c r="BC692" s="7"/>
      <c r="BD692" s="247"/>
      <c r="BE692" s="7"/>
      <c r="BF692" s="8"/>
      <c r="BG692" s="7"/>
      <c r="BH692" s="8"/>
      <c r="BJ692" s="41"/>
      <c r="BK692" s="41">
        <f t="shared" si="42"/>
        <v>0</v>
      </c>
      <c r="BL692">
        <f t="shared" si="41"/>
        <v>0</v>
      </c>
    </row>
    <row r="693" spans="2:66" x14ac:dyDescent="0.25">
      <c r="B693" s="6"/>
      <c r="C693" s="10"/>
      <c r="D693" s="32"/>
      <c r="E693" s="10"/>
      <c r="F693" s="32"/>
      <c r="G693" s="10"/>
      <c r="H693" s="32"/>
      <c r="I693" s="10"/>
      <c r="J693" s="32"/>
      <c r="K693" s="10"/>
      <c r="L693" s="32"/>
      <c r="M693" s="10"/>
      <c r="N693" s="32"/>
      <c r="O693" s="10"/>
      <c r="P693" s="32"/>
      <c r="Q693" s="10"/>
      <c r="R693" s="32"/>
      <c r="S693" s="10"/>
      <c r="T693" s="32"/>
      <c r="U693" s="10"/>
      <c r="V693" s="32"/>
      <c r="W693" s="10"/>
      <c r="X693" s="32"/>
      <c r="Y693" s="10"/>
      <c r="Z693" s="32"/>
      <c r="AA693" s="10"/>
      <c r="AB693" s="32"/>
      <c r="AC693" s="10"/>
      <c r="AD693" s="32"/>
      <c r="AE693" s="10"/>
      <c r="AF693" s="32"/>
      <c r="AG693" s="10"/>
      <c r="AH693" s="32"/>
      <c r="AI693" s="10"/>
      <c r="AJ693" s="32"/>
      <c r="AK693" s="10"/>
      <c r="AL693" s="32"/>
      <c r="AM693" s="94"/>
      <c r="AN693" s="32"/>
      <c r="AO693" s="10"/>
      <c r="AP693" s="242"/>
      <c r="AQ693" s="94"/>
      <c r="AR693" s="32"/>
      <c r="AS693" s="10"/>
      <c r="AT693" s="242"/>
      <c r="AU693" s="10"/>
      <c r="AV693" s="242"/>
      <c r="AW693" s="7"/>
      <c r="AX693" s="247"/>
      <c r="AY693" s="10"/>
      <c r="AZ693" s="242"/>
      <c r="BA693" s="7"/>
      <c r="BB693" s="247"/>
      <c r="BC693" s="7"/>
      <c r="BD693" s="247"/>
      <c r="BE693" s="7"/>
      <c r="BF693" s="8"/>
      <c r="BG693" s="7"/>
      <c r="BH693" s="8"/>
      <c r="BJ693" s="41"/>
      <c r="BK693" s="41">
        <f t="shared" si="42"/>
        <v>0</v>
      </c>
      <c r="BL693">
        <f t="shared" si="41"/>
        <v>0</v>
      </c>
    </row>
    <row r="694" spans="2:66" x14ac:dyDescent="0.25">
      <c r="B694" s="6"/>
      <c r="C694" s="10"/>
      <c r="D694" s="32"/>
      <c r="E694" s="10"/>
      <c r="F694" s="32"/>
      <c r="G694" s="10"/>
      <c r="H694" s="32"/>
      <c r="I694" s="10"/>
      <c r="J694" s="32"/>
      <c r="K694" s="94"/>
      <c r="L694" s="32"/>
      <c r="M694" s="10"/>
      <c r="N694" s="32"/>
      <c r="O694" s="10"/>
      <c r="P694" s="32"/>
      <c r="Q694" s="10"/>
      <c r="R694" s="32"/>
      <c r="S694" s="10"/>
      <c r="T694" s="32"/>
      <c r="U694" s="10"/>
      <c r="V694" s="32"/>
      <c r="W694" s="10"/>
      <c r="X694" s="32"/>
      <c r="Y694" s="10"/>
      <c r="Z694" s="32"/>
      <c r="AA694" s="10"/>
      <c r="AB694" s="32"/>
      <c r="AC694" s="10"/>
      <c r="AD694" s="32"/>
      <c r="AE694" s="10"/>
      <c r="AF694" s="32"/>
      <c r="AG694" s="10"/>
      <c r="AH694" s="32"/>
      <c r="AI694" s="10"/>
      <c r="AJ694" s="32"/>
      <c r="AK694" s="10"/>
      <c r="AL694" s="32"/>
      <c r="AM694" s="10"/>
      <c r="AN694" s="32"/>
      <c r="AO694" s="10"/>
      <c r="AP694" s="242"/>
      <c r="AQ694" s="10"/>
      <c r="AR694" s="32"/>
      <c r="AS694" s="10"/>
      <c r="AT694" s="242"/>
      <c r="AU694" s="10"/>
      <c r="AV694" s="242"/>
      <c r="AW694" s="7"/>
      <c r="AX694" s="247"/>
      <c r="AY694" s="10"/>
      <c r="AZ694" s="242"/>
      <c r="BA694" s="7"/>
      <c r="BB694" s="247"/>
      <c r="BC694" s="7"/>
      <c r="BD694" s="247"/>
      <c r="BE694" s="7"/>
      <c r="BF694" s="8"/>
      <c r="BG694" s="7"/>
      <c r="BH694" s="8"/>
      <c r="BJ694" s="41"/>
      <c r="BK694" s="41">
        <f t="shared" si="42"/>
        <v>0</v>
      </c>
      <c r="BL694">
        <f t="shared" si="41"/>
        <v>0</v>
      </c>
      <c r="BN694" s="39"/>
    </row>
    <row r="695" spans="2:66" x14ac:dyDescent="0.25">
      <c r="B695" s="6"/>
      <c r="C695" s="10"/>
      <c r="D695" s="32"/>
      <c r="E695" s="10"/>
      <c r="F695" s="32"/>
      <c r="G695" s="10"/>
      <c r="H695" s="32"/>
      <c r="I695" s="10"/>
      <c r="J695" s="32"/>
      <c r="K695" s="10"/>
      <c r="L695" s="32"/>
      <c r="M695" s="10"/>
      <c r="N695" s="32"/>
      <c r="O695" s="10"/>
      <c r="P695" s="32"/>
      <c r="Q695" s="10"/>
      <c r="R695" s="32"/>
      <c r="S695" s="10"/>
      <c r="T695" s="32"/>
      <c r="U695" s="10"/>
      <c r="V695" s="32"/>
      <c r="W695" s="10"/>
      <c r="X695" s="32"/>
      <c r="Y695" s="10"/>
      <c r="Z695" s="32"/>
      <c r="AA695" s="10"/>
      <c r="AB695" s="32"/>
      <c r="AC695" s="10"/>
      <c r="AD695" s="32"/>
      <c r="AE695" s="10"/>
      <c r="AF695" s="32"/>
      <c r="AG695" s="10"/>
      <c r="AH695" s="32"/>
      <c r="AI695" s="10"/>
      <c r="AJ695" s="32"/>
      <c r="AK695" s="10"/>
      <c r="AL695" s="32"/>
      <c r="AM695" s="10"/>
      <c r="AN695" s="32"/>
      <c r="AO695" s="10"/>
      <c r="AP695" s="242"/>
      <c r="AQ695" s="10"/>
      <c r="AR695" s="32"/>
      <c r="AS695" s="10"/>
      <c r="AT695" s="242"/>
      <c r="AU695" s="10"/>
      <c r="AV695" s="242"/>
      <c r="AW695" s="7"/>
      <c r="AX695" s="247"/>
      <c r="AY695" s="10"/>
      <c r="AZ695" s="242"/>
      <c r="BA695" s="7"/>
      <c r="BB695" s="247"/>
      <c r="BC695" s="7"/>
      <c r="BD695" s="247"/>
      <c r="BE695" s="7"/>
      <c r="BF695" s="8"/>
      <c r="BG695" s="7"/>
      <c r="BH695" s="8"/>
      <c r="BJ695" s="41"/>
      <c r="BK695" s="41">
        <f t="shared" si="42"/>
        <v>0</v>
      </c>
      <c r="BL695">
        <f t="shared" si="41"/>
        <v>0</v>
      </c>
    </row>
    <row r="696" spans="2:66" x14ac:dyDescent="0.25">
      <c r="B696" s="6"/>
      <c r="C696" s="10"/>
      <c r="D696" s="32"/>
      <c r="E696" s="10"/>
      <c r="F696" s="32"/>
      <c r="G696" s="10"/>
      <c r="H696" s="32"/>
      <c r="I696" s="10"/>
      <c r="J696" s="32"/>
      <c r="K696" s="10"/>
      <c r="L696" s="32"/>
      <c r="M696" s="10"/>
      <c r="N696" s="32"/>
      <c r="O696" s="10"/>
      <c r="P696" s="32"/>
      <c r="Q696" s="10"/>
      <c r="R696" s="32"/>
      <c r="S696" s="10"/>
      <c r="T696" s="32"/>
      <c r="U696" s="10"/>
      <c r="V696" s="32"/>
      <c r="W696" s="10"/>
      <c r="X696" s="32"/>
      <c r="Y696" s="10"/>
      <c r="Z696" s="32"/>
      <c r="AA696" s="10"/>
      <c r="AB696" s="32"/>
      <c r="AC696" s="10"/>
      <c r="AD696" s="32"/>
      <c r="AE696" s="10"/>
      <c r="AF696" s="32"/>
      <c r="AG696" s="10"/>
      <c r="AH696" s="32"/>
      <c r="AI696" s="10"/>
      <c r="AJ696" s="32"/>
      <c r="AK696" s="10"/>
      <c r="AL696" s="32"/>
      <c r="AM696" s="10"/>
      <c r="AN696" s="32"/>
      <c r="AO696" s="10"/>
      <c r="AP696" s="242"/>
      <c r="AQ696" s="10"/>
      <c r="AR696" s="32"/>
      <c r="AS696" s="10"/>
      <c r="AT696" s="242"/>
      <c r="AU696" s="10"/>
      <c r="AV696" s="242"/>
      <c r="AW696" s="7"/>
      <c r="AX696" s="247"/>
      <c r="AY696" s="10"/>
      <c r="AZ696" s="242"/>
      <c r="BA696" s="7"/>
      <c r="BB696" s="247"/>
      <c r="BC696" s="7"/>
      <c r="BD696" s="247"/>
      <c r="BE696" s="7"/>
      <c r="BF696" s="8"/>
      <c r="BG696" s="7"/>
      <c r="BH696" s="8"/>
      <c r="BJ696" s="41"/>
      <c r="BK696" s="41">
        <f t="shared" si="42"/>
        <v>0</v>
      </c>
      <c r="BL696">
        <f t="shared" si="41"/>
        <v>0</v>
      </c>
    </row>
    <row r="697" spans="2:66" x14ac:dyDescent="0.25">
      <c r="B697" s="6"/>
      <c r="C697" s="10"/>
      <c r="D697" s="32"/>
      <c r="E697" s="10"/>
      <c r="F697" s="32"/>
      <c r="G697" s="10"/>
      <c r="H697" s="32"/>
      <c r="I697" s="10"/>
      <c r="J697" s="32"/>
      <c r="K697" s="10"/>
      <c r="L697" s="32"/>
      <c r="M697" s="10"/>
      <c r="N697" s="32"/>
      <c r="O697" s="10"/>
      <c r="P697" s="32"/>
      <c r="Q697" s="10"/>
      <c r="R697" s="32"/>
      <c r="S697" s="10"/>
      <c r="T697" s="32"/>
      <c r="U697" s="10"/>
      <c r="V697" s="32"/>
      <c r="W697" s="10"/>
      <c r="X697" s="32"/>
      <c r="Y697" s="10"/>
      <c r="Z697" s="32"/>
      <c r="AA697" s="10"/>
      <c r="AB697" s="32"/>
      <c r="AC697" s="10"/>
      <c r="AD697" s="32"/>
      <c r="AE697" s="10"/>
      <c r="AF697" s="32"/>
      <c r="AG697" s="10"/>
      <c r="AH697" s="32"/>
      <c r="AI697" s="10"/>
      <c r="AJ697" s="32"/>
      <c r="AK697" s="10"/>
      <c r="AL697" s="32"/>
      <c r="AM697" s="10"/>
      <c r="AN697" s="32"/>
      <c r="AO697" s="10"/>
      <c r="AP697" s="242"/>
      <c r="AQ697" s="10"/>
      <c r="AR697" s="32"/>
      <c r="AS697" s="10"/>
      <c r="AT697" s="242"/>
      <c r="AU697" s="10"/>
      <c r="AV697" s="242"/>
      <c r="AW697" s="7"/>
      <c r="AX697" s="247"/>
      <c r="AY697" s="10"/>
      <c r="AZ697" s="242"/>
      <c r="BA697" s="7"/>
      <c r="BB697" s="247"/>
      <c r="BC697" s="7"/>
      <c r="BD697" s="247"/>
      <c r="BE697" s="7"/>
      <c r="BF697" s="8"/>
      <c r="BG697" s="7"/>
      <c r="BH697" s="8"/>
      <c r="BJ697" s="41"/>
      <c r="BK697" s="41">
        <f t="shared" si="42"/>
        <v>0</v>
      </c>
      <c r="BL697">
        <f t="shared" si="41"/>
        <v>0</v>
      </c>
    </row>
    <row r="698" spans="2:66" x14ac:dyDescent="0.25">
      <c r="B698" s="6"/>
      <c r="C698" s="10"/>
      <c r="D698" s="32"/>
      <c r="E698" s="10"/>
      <c r="F698" s="32"/>
      <c r="G698" s="10"/>
      <c r="H698" s="32"/>
      <c r="I698" s="10"/>
      <c r="J698" s="32"/>
      <c r="K698" s="94"/>
      <c r="L698" s="32"/>
      <c r="M698" s="10"/>
      <c r="N698" s="32"/>
      <c r="O698" s="10"/>
      <c r="P698" s="32"/>
      <c r="Q698" s="10"/>
      <c r="R698" s="32"/>
      <c r="S698" s="10"/>
      <c r="T698" s="32"/>
      <c r="U698" s="10"/>
      <c r="V698" s="32"/>
      <c r="W698" s="10"/>
      <c r="X698" s="32"/>
      <c r="Y698" s="10"/>
      <c r="Z698" s="32"/>
      <c r="AA698" s="10"/>
      <c r="AB698" s="32"/>
      <c r="AC698" s="10"/>
      <c r="AD698" s="32"/>
      <c r="AE698" s="10"/>
      <c r="AF698" s="32"/>
      <c r="AG698" s="10"/>
      <c r="AH698" s="32"/>
      <c r="AI698" s="10"/>
      <c r="AJ698" s="32"/>
      <c r="AK698" s="10"/>
      <c r="AL698" s="32"/>
      <c r="AM698" s="10"/>
      <c r="AN698" s="32"/>
      <c r="AO698" s="10"/>
      <c r="AP698" s="242"/>
      <c r="AQ698" s="10"/>
      <c r="AR698" s="32"/>
      <c r="AS698" s="10"/>
      <c r="AT698" s="242"/>
      <c r="AU698" s="10"/>
      <c r="AV698" s="242"/>
      <c r="AW698" s="7"/>
      <c r="AX698" s="247"/>
      <c r="AY698" s="10"/>
      <c r="AZ698" s="242"/>
      <c r="BA698" s="7"/>
      <c r="BB698" s="247"/>
      <c r="BC698" s="7"/>
      <c r="BD698" s="247"/>
      <c r="BE698" s="7"/>
      <c r="BF698" s="8"/>
      <c r="BG698" s="7"/>
      <c r="BH698" s="8"/>
      <c r="BJ698" s="41"/>
      <c r="BK698" s="41">
        <f t="shared" si="42"/>
        <v>0</v>
      </c>
      <c r="BL698">
        <f t="shared" si="41"/>
        <v>0</v>
      </c>
      <c r="BN698" s="39"/>
    </row>
    <row r="699" spans="2:66" x14ac:dyDescent="0.25">
      <c r="B699" s="6"/>
      <c r="C699" s="10"/>
      <c r="D699" s="32"/>
      <c r="E699" s="10"/>
      <c r="F699" s="32"/>
      <c r="G699" s="10"/>
      <c r="H699" s="32"/>
      <c r="I699" s="10"/>
      <c r="J699" s="32"/>
      <c r="K699" s="10"/>
      <c r="L699" s="32"/>
      <c r="M699" s="10"/>
      <c r="N699" s="32"/>
      <c r="O699" s="10"/>
      <c r="P699" s="32"/>
      <c r="Q699" s="10"/>
      <c r="R699" s="32"/>
      <c r="S699" s="10"/>
      <c r="T699" s="32"/>
      <c r="U699" s="94"/>
      <c r="V699" s="32"/>
      <c r="W699" s="10"/>
      <c r="X699" s="32"/>
      <c r="Y699" s="10"/>
      <c r="Z699" s="32"/>
      <c r="AA699" s="10"/>
      <c r="AB699" s="32"/>
      <c r="AC699" s="10"/>
      <c r="AD699" s="32"/>
      <c r="AE699" s="10"/>
      <c r="AF699" s="32"/>
      <c r="AG699" s="10"/>
      <c r="AH699" s="32"/>
      <c r="AI699" s="10"/>
      <c r="AJ699" s="32"/>
      <c r="AK699" s="10"/>
      <c r="AL699" s="32"/>
      <c r="AM699" s="10"/>
      <c r="AN699" s="32"/>
      <c r="AO699" s="10"/>
      <c r="AP699" s="242"/>
      <c r="AQ699" s="10"/>
      <c r="AR699" s="32"/>
      <c r="AS699" s="10"/>
      <c r="AT699" s="242"/>
      <c r="AU699" s="10"/>
      <c r="AV699" s="242"/>
      <c r="AW699" s="7"/>
      <c r="AX699" s="247"/>
      <c r="AY699" s="10"/>
      <c r="AZ699" s="242"/>
      <c r="BA699" s="7"/>
      <c r="BB699" s="247"/>
      <c r="BC699" s="7"/>
      <c r="BD699" s="247"/>
      <c r="BE699" s="7"/>
      <c r="BF699" s="8"/>
      <c r="BG699" s="7"/>
      <c r="BH699" s="8"/>
      <c r="BJ699" s="41"/>
      <c r="BK699" s="41">
        <f t="shared" si="42"/>
        <v>0</v>
      </c>
      <c r="BL699">
        <f t="shared" si="41"/>
        <v>0</v>
      </c>
      <c r="BN699" s="39"/>
    </row>
    <row r="700" spans="2:66" x14ac:dyDescent="0.25">
      <c r="B700" s="6"/>
      <c r="C700" s="10"/>
      <c r="D700" s="32"/>
      <c r="E700" s="10"/>
      <c r="F700" s="32"/>
      <c r="G700" s="10"/>
      <c r="H700" s="32"/>
      <c r="I700" s="10"/>
      <c r="J700" s="32"/>
      <c r="K700" s="94"/>
      <c r="L700" s="32"/>
      <c r="M700" s="10"/>
      <c r="N700" s="32"/>
      <c r="O700" s="10"/>
      <c r="P700" s="32"/>
      <c r="Q700" s="10"/>
      <c r="R700" s="32"/>
      <c r="S700" s="10"/>
      <c r="T700" s="32"/>
      <c r="U700" s="10"/>
      <c r="V700" s="32"/>
      <c r="W700" s="10"/>
      <c r="X700" s="32"/>
      <c r="Y700" s="10"/>
      <c r="Z700" s="32"/>
      <c r="AA700" s="10"/>
      <c r="AB700" s="32"/>
      <c r="AC700" s="10"/>
      <c r="AD700" s="32"/>
      <c r="AE700" s="10"/>
      <c r="AF700" s="32"/>
      <c r="AG700" s="10"/>
      <c r="AH700" s="32"/>
      <c r="AI700" s="10"/>
      <c r="AJ700" s="32"/>
      <c r="AK700" s="10"/>
      <c r="AL700" s="32"/>
      <c r="AM700" s="10"/>
      <c r="AN700" s="32"/>
      <c r="AO700" s="10"/>
      <c r="AP700" s="242"/>
      <c r="AQ700" s="10"/>
      <c r="AR700" s="32"/>
      <c r="AS700" s="10"/>
      <c r="AT700" s="242"/>
      <c r="AU700" s="10"/>
      <c r="AV700" s="242"/>
      <c r="AW700" s="7"/>
      <c r="AX700" s="247"/>
      <c r="AY700" s="10"/>
      <c r="AZ700" s="242"/>
      <c r="BA700" s="7"/>
      <c r="BB700" s="247"/>
      <c r="BC700" s="7"/>
      <c r="BD700" s="247"/>
      <c r="BE700" s="7"/>
      <c r="BF700" s="8"/>
      <c r="BG700" s="7"/>
      <c r="BH700" s="8"/>
      <c r="BJ700" s="41"/>
      <c r="BK700" s="41">
        <f t="shared" si="42"/>
        <v>0</v>
      </c>
      <c r="BL700">
        <f t="shared" si="41"/>
        <v>0</v>
      </c>
      <c r="BN700" s="39"/>
    </row>
    <row r="701" spans="2:66" x14ac:dyDescent="0.25">
      <c r="B701" s="6"/>
      <c r="C701" s="10"/>
      <c r="D701" s="32"/>
      <c r="E701" s="10"/>
      <c r="F701" s="32"/>
      <c r="G701" s="10"/>
      <c r="H701" s="32"/>
      <c r="I701" s="10"/>
      <c r="J701" s="32"/>
      <c r="K701" s="10"/>
      <c r="L701" s="32"/>
      <c r="M701" s="10"/>
      <c r="N701" s="32"/>
      <c r="O701" s="10"/>
      <c r="P701" s="32"/>
      <c r="Q701" s="10"/>
      <c r="R701" s="32"/>
      <c r="S701" s="10"/>
      <c r="T701" s="32"/>
      <c r="U701" s="240"/>
      <c r="V701" s="32"/>
      <c r="W701" s="10"/>
      <c r="X701" s="32"/>
      <c r="Y701" s="10"/>
      <c r="Z701" s="32"/>
      <c r="AA701" s="10"/>
      <c r="AB701" s="32"/>
      <c r="AC701" s="10"/>
      <c r="AD701" s="32"/>
      <c r="AE701" s="10"/>
      <c r="AF701" s="32"/>
      <c r="AG701" s="10"/>
      <c r="AH701" s="32"/>
      <c r="AI701" s="10"/>
      <c r="AJ701" s="32"/>
      <c r="AK701" s="10"/>
      <c r="AL701" s="32"/>
      <c r="AM701" s="10"/>
      <c r="AN701" s="32"/>
      <c r="AO701" s="10"/>
      <c r="AP701" s="242"/>
      <c r="AQ701" s="10"/>
      <c r="AR701" s="32"/>
      <c r="AS701" s="10"/>
      <c r="AT701" s="242"/>
      <c r="AU701" s="10"/>
      <c r="AV701" s="242"/>
      <c r="AW701" s="7"/>
      <c r="AX701" s="247"/>
      <c r="AY701" s="10"/>
      <c r="AZ701" s="242"/>
      <c r="BA701" s="7"/>
      <c r="BB701" s="247"/>
      <c r="BC701" s="7"/>
      <c r="BD701" s="247"/>
      <c r="BE701" s="7"/>
      <c r="BF701" s="8"/>
      <c r="BG701" s="7"/>
      <c r="BH701" s="8"/>
      <c r="BJ701" s="41"/>
      <c r="BK701" s="41">
        <f t="shared" si="42"/>
        <v>0</v>
      </c>
      <c r="BL701">
        <f t="shared" si="41"/>
        <v>0</v>
      </c>
    </row>
    <row r="702" spans="2:66" x14ac:dyDescent="0.25">
      <c r="B702" s="6"/>
      <c r="C702" s="10"/>
      <c r="D702" s="32"/>
      <c r="E702" s="10"/>
      <c r="F702" s="32"/>
      <c r="G702" s="10"/>
      <c r="H702" s="32"/>
      <c r="I702" s="10"/>
      <c r="J702" s="32"/>
      <c r="K702" s="10"/>
      <c r="L702" s="32"/>
      <c r="M702" s="10"/>
      <c r="N702" s="32"/>
      <c r="O702" s="10"/>
      <c r="P702" s="32"/>
      <c r="Q702" s="10"/>
      <c r="R702" s="32"/>
      <c r="S702" s="10"/>
      <c r="T702" s="32"/>
      <c r="U702" s="10"/>
      <c r="V702" s="32"/>
      <c r="W702" s="10"/>
      <c r="X702" s="32"/>
      <c r="Y702" s="10"/>
      <c r="Z702" s="32"/>
      <c r="AA702" s="10"/>
      <c r="AB702" s="32"/>
      <c r="AC702" s="10"/>
      <c r="AD702" s="32"/>
      <c r="AE702" s="10"/>
      <c r="AF702" s="32"/>
      <c r="AG702" s="10"/>
      <c r="AH702" s="32"/>
      <c r="AI702" s="10"/>
      <c r="AJ702" s="32"/>
      <c r="AK702" s="10"/>
      <c r="AL702" s="32"/>
      <c r="AM702" s="10"/>
      <c r="AN702" s="32"/>
      <c r="AO702" s="10"/>
      <c r="AP702" s="242"/>
      <c r="AQ702" s="10"/>
      <c r="AR702" s="32"/>
      <c r="AS702" s="10"/>
      <c r="AT702" s="242"/>
      <c r="AU702" s="10"/>
      <c r="AV702" s="242"/>
      <c r="AW702" s="7"/>
      <c r="AX702" s="247"/>
      <c r="AY702" s="10"/>
      <c r="AZ702" s="242"/>
      <c r="BA702" s="7"/>
      <c r="BB702" s="247"/>
      <c r="BC702" s="7"/>
      <c r="BD702" s="247"/>
      <c r="BE702" s="7"/>
      <c r="BF702" s="8"/>
      <c r="BG702" s="7"/>
      <c r="BH702" s="8"/>
      <c r="BJ702" s="41"/>
      <c r="BK702" s="41">
        <f t="shared" si="42"/>
        <v>0</v>
      </c>
      <c r="BL702">
        <f t="shared" si="41"/>
        <v>0</v>
      </c>
    </row>
    <row r="703" spans="2:66" x14ac:dyDescent="0.25">
      <c r="B703" s="6"/>
      <c r="C703" s="10"/>
      <c r="D703" s="32"/>
      <c r="E703" s="10"/>
      <c r="F703" s="32"/>
      <c r="G703" s="10"/>
      <c r="H703" s="32"/>
      <c r="I703" s="10"/>
      <c r="J703" s="32"/>
      <c r="K703" s="10"/>
      <c r="L703" s="32"/>
      <c r="M703" s="10"/>
      <c r="N703" s="32"/>
      <c r="O703" s="10"/>
      <c r="P703" s="32"/>
      <c r="Q703" s="10"/>
      <c r="R703" s="32"/>
      <c r="S703" s="10"/>
      <c r="T703" s="32"/>
      <c r="U703" s="10"/>
      <c r="V703" s="32"/>
      <c r="W703" s="10"/>
      <c r="X703" s="32"/>
      <c r="Y703" s="10"/>
      <c r="Z703" s="32"/>
      <c r="AA703" s="10"/>
      <c r="AB703" s="32"/>
      <c r="AC703" s="10"/>
      <c r="AD703" s="32"/>
      <c r="AE703" s="10"/>
      <c r="AF703" s="32"/>
      <c r="AG703" s="10"/>
      <c r="AH703" s="32"/>
      <c r="AI703" s="10"/>
      <c r="AJ703" s="32"/>
      <c r="AK703" s="10"/>
      <c r="AL703" s="32"/>
      <c r="AM703" s="10"/>
      <c r="AN703" s="32"/>
      <c r="AO703" s="10"/>
      <c r="AP703" s="242"/>
      <c r="AQ703" s="10"/>
      <c r="AR703" s="32"/>
      <c r="AS703" s="10"/>
      <c r="AT703" s="242"/>
      <c r="AU703" s="10"/>
      <c r="AV703" s="242"/>
      <c r="AW703" s="7"/>
      <c r="AX703" s="247"/>
      <c r="AY703" s="10"/>
      <c r="AZ703" s="242"/>
      <c r="BA703" s="7"/>
      <c r="BB703" s="247"/>
      <c r="BC703" s="7"/>
      <c r="BD703" s="247"/>
      <c r="BE703" s="7"/>
      <c r="BF703" s="8"/>
      <c r="BG703" s="7"/>
      <c r="BH703" s="8"/>
      <c r="BJ703" s="41"/>
      <c r="BK703" s="41">
        <f t="shared" si="42"/>
        <v>0</v>
      </c>
      <c r="BL703">
        <f t="shared" si="41"/>
        <v>0</v>
      </c>
    </row>
    <row r="704" spans="2:66" x14ac:dyDescent="0.25">
      <c r="B704" s="6"/>
      <c r="C704" s="10"/>
      <c r="D704" s="32"/>
      <c r="E704" s="10"/>
      <c r="F704" s="32"/>
      <c r="G704" s="10"/>
      <c r="H704" s="32"/>
      <c r="I704" s="10"/>
      <c r="J704" s="32"/>
      <c r="K704" s="94"/>
      <c r="L704" s="32"/>
      <c r="M704" s="10"/>
      <c r="N704" s="32"/>
      <c r="O704" s="10"/>
      <c r="P704" s="32"/>
      <c r="Q704" s="10"/>
      <c r="R704" s="32"/>
      <c r="S704" s="10"/>
      <c r="T704" s="32"/>
      <c r="U704" s="10"/>
      <c r="V704" s="32"/>
      <c r="W704" s="10"/>
      <c r="X704" s="32"/>
      <c r="Y704" s="10"/>
      <c r="Z704" s="32"/>
      <c r="AA704" s="10"/>
      <c r="AB704" s="32"/>
      <c r="AC704" s="10"/>
      <c r="AD704" s="32"/>
      <c r="AE704" s="10"/>
      <c r="AF704" s="32"/>
      <c r="AG704" s="10"/>
      <c r="AH704" s="32"/>
      <c r="AI704" s="10"/>
      <c r="AJ704" s="32"/>
      <c r="AK704" s="10"/>
      <c r="AL704" s="32"/>
      <c r="AM704" s="10"/>
      <c r="AN704" s="32"/>
      <c r="AO704" s="10"/>
      <c r="AP704" s="242"/>
      <c r="AQ704" s="10"/>
      <c r="AR704" s="32"/>
      <c r="AS704" s="10"/>
      <c r="AT704" s="242"/>
      <c r="AU704" s="10"/>
      <c r="AV704" s="242"/>
      <c r="AW704" s="7"/>
      <c r="AX704" s="247"/>
      <c r="AY704" s="10"/>
      <c r="AZ704" s="242"/>
      <c r="BA704" s="7"/>
      <c r="BB704" s="247"/>
      <c r="BC704" s="7"/>
      <c r="BD704" s="247"/>
      <c r="BE704" s="7"/>
      <c r="BF704" s="8"/>
      <c r="BG704" s="7"/>
      <c r="BH704" s="8"/>
      <c r="BJ704" s="41"/>
      <c r="BK704" s="41">
        <f t="shared" si="42"/>
        <v>0</v>
      </c>
      <c r="BL704">
        <f t="shared" si="41"/>
        <v>0</v>
      </c>
      <c r="BN704" s="39"/>
    </row>
    <row r="705" spans="2:66" x14ac:dyDescent="0.25">
      <c r="B705" s="6"/>
      <c r="C705" s="10"/>
      <c r="D705" s="32"/>
      <c r="E705" s="10"/>
      <c r="F705" s="32"/>
      <c r="G705" s="10"/>
      <c r="H705" s="32"/>
      <c r="I705" s="10"/>
      <c r="J705" s="32"/>
      <c r="K705" s="10"/>
      <c r="L705" s="32"/>
      <c r="M705" s="10"/>
      <c r="N705" s="32"/>
      <c r="O705" s="10"/>
      <c r="P705" s="32"/>
      <c r="Q705" s="10"/>
      <c r="R705" s="32"/>
      <c r="S705" s="10"/>
      <c r="T705" s="32"/>
      <c r="U705" s="10"/>
      <c r="V705" s="32"/>
      <c r="W705" s="10"/>
      <c r="X705" s="32"/>
      <c r="Y705" s="10"/>
      <c r="Z705" s="32"/>
      <c r="AA705" s="10"/>
      <c r="AB705" s="32"/>
      <c r="AC705" s="10"/>
      <c r="AD705" s="32"/>
      <c r="AE705" s="10"/>
      <c r="AF705" s="32"/>
      <c r="AG705" s="10"/>
      <c r="AH705" s="32"/>
      <c r="AI705" s="10"/>
      <c r="AJ705" s="32"/>
      <c r="AK705" s="10"/>
      <c r="AL705" s="32"/>
      <c r="AM705" s="10"/>
      <c r="AN705" s="32"/>
      <c r="AO705" s="10"/>
      <c r="AP705" s="242"/>
      <c r="AQ705" s="10"/>
      <c r="AR705" s="32"/>
      <c r="AS705" s="10"/>
      <c r="AT705" s="242"/>
      <c r="AU705" s="10"/>
      <c r="AV705" s="242"/>
      <c r="AW705" s="7"/>
      <c r="AX705" s="247"/>
      <c r="AY705" s="10"/>
      <c r="AZ705" s="242"/>
      <c r="BA705" s="7"/>
      <c r="BB705" s="247"/>
      <c r="BC705" s="7"/>
      <c r="BD705" s="247"/>
      <c r="BE705" s="7"/>
      <c r="BF705" s="8"/>
      <c r="BG705" s="7"/>
      <c r="BH705" s="8"/>
      <c r="BJ705" s="41"/>
      <c r="BK705" s="41">
        <f t="shared" si="42"/>
        <v>0</v>
      </c>
      <c r="BL705">
        <f t="shared" si="41"/>
        <v>0</v>
      </c>
    </row>
    <row r="706" spans="2:66" x14ac:dyDescent="0.25">
      <c r="B706" s="6"/>
      <c r="C706" s="10"/>
      <c r="D706" s="32"/>
      <c r="E706" s="10"/>
      <c r="F706" s="32"/>
      <c r="G706" s="10"/>
      <c r="H706" s="32"/>
      <c r="I706" s="10"/>
      <c r="J706" s="32"/>
      <c r="K706" s="94"/>
      <c r="L706" s="32"/>
      <c r="M706" s="10"/>
      <c r="N706" s="32"/>
      <c r="O706" s="10"/>
      <c r="P706" s="32"/>
      <c r="Q706" s="10"/>
      <c r="R706" s="32"/>
      <c r="S706" s="10"/>
      <c r="T706" s="32"/>
      <c r="U706" s="10"/>
      <c r="V706" s="32"/>
      <c r="W706" s="10"/>
      <c r="X706" s="32"/>
      <c r="Y706" s="10"/>
      <c r="Z706" s="32"/>
      <c r="AA706" s="10"/>
      <c r="AB706" s="32"/>
      <c r="AC706" s="10"/>
      <c r="AD706" s="32"/>
      <c r="AE706" s="10"/>
      <c r="AF706" s="32"/>
      <c r="AG706" s="10"/>
      <c r="AH706" s="32"/>
      <c r="AI706" s="10"/>
      <c r="AJ706" s="32"/>
      <c r="AK706" s="10"/>
      <c r="AL706" s="32"/>
      <c r="AM706" s="10"/>
      <c r="AN706" s="32"/>
      <c r="AO706" s="10"/>
      <c r="AP706" s="242"/>
      <c r="AQ706" s="10"/>
      <c r="AR706" s="32"/>
      <c r="AS706" s="10"/>
      <c r="AT706" s="242"/>
      <c r="AU706" s="10"/>
      <c r="AV706" s="242"/>
      <c r="AW706" s="7"/>
      <c r="AX706" s="247"/>
      <c r="AY706" s="10"/>
      <c r="AZ706" s="242"/>
      <c r="BA706" s="7"/>
      <c r="BB706" s="247"/>
      <c r="BC706" s="7"/>
      <c r="BD706" s="247"/>
      <c r="BE706" s="7"/>
      <c r="BF706" s="8"/>
      <c r="BG706" s="7"/>
      <c r="BH706" s="8"/>
      <c r="BJ706" s="41"/>
      <c r="BK706" s="41">
        <f t="shared" si="42"/>
        <v>0</v>
      </c>
      <c r="BL706">
        <f t="shared" ref="BL706:BL769" si="43">COUNT(C706:BH706)/2</f>
        <v>0</v>
      </c>
      <c r="BN706" s="39"/>
    </row>
    <row r="707" spans="2:66" x14ac:dyDescent="0.25">
      <c r="B707" s="6"/>
      <c r="C707" s="10"/>
      <c r="D707" s="32"/>
      <c r="E707" s="10"/>
      <c r="F707" s="32"/>
      <c r="G707" s="10"/>
      <c r="H707" s="32"/>
      <c r="I707" s="10"/>
      <c r="J707" s="32"/>
      <c r="K707" s="10"/>
      <c r="L707" s="32"/>
      <c r="M707" s="10"/>
      <c r="N707" s="32"/>
      <c r="O707" s="10"/>
      <c r="P707" s="32"/>
      <c r="Q707" s="10"/>
      <c r="R707" s="32"/>
      <c r="S707" s="10"/>
      <c r="T707" s="32"/>
      <c r="U707" s="10"/>
      <c r="V707" s="32"/>
      <c r="W707" s="10"/>
      <c r="X707" s="32"/>
      <c r="Y707" s="10"/>
      <c r="Z707" s="32"/>
      <c r="AA707" s="10"/>
      <c r="AB707" s="32"/>
      <c r="AC707" s="10"/>
      <c r="AD707" s="32"/>
      <c r="AE707" s="10"/>
      <c r="AF707" s="32"/>
      <c r="AG707" s="10"/>
      <c r="AH707" s="32"/>
      <c r="AI707" s="10"/>
      <c r="AJ707" s="32"/>
      <c r="AK707" s="10"/>
      <c r="AL707" s="32"/>
      <c r="AM707" s="10"/>
      <c r="AN707" s="32"/>
      <c r="AO707" s="10"/>
      <c r="AP707" s="242"/>
      <c r="AQ707" s="10"/>
      <c r="AR707" s="32"/>
      <c r="AS707" s="10"/>
      <c r="AT707" s="242"/>
      <c r="AU707" s="10"/>
      <c r="AV707" s="242"/>
      <c r="AW707" s="7"/>
      <c r="AX707" s="247"/>
      <c r="AY707" s="10"/>
      <c r="AZ707" s="242"/>
      <c r="BA707" s="7"/>
      <c r="BB707" s="247"/>
      <c r="BC707" s="7"/>
      <c r="BD707" s="247"/>
      <c r="BE707" s="7"/>
      <c r="BF707" s="8"/>
      <c r="BG707" s="7"/>
      <c r="BH707" s="8"/>
      <c r="BJ707" s="41"/>
      <c r="BK707" s="41">
        <f t="shared" si="42"/>
        <v>0</v>
      </c>
      <c r="BL707">
        <f t="shared" si="43"/>
        <v>0</v>
      </c>
    </row>
    <row r="708" spans="2:66" x14ac:dyDescent="0.25">
      <c r="B708" s="6"/>
      <c r="C708" s="10"/>
      <c r="D708" s="32"/>
      <c r="E708" s="10"/>
      <c r="F708" s="32"/>
      <c r="G708" s="10"/>
      <c r="H708" s="32"/>
      <c r="I708" s="10"/>
      <c r="J708" s="32"/>
      <c r="K708" s="10"/>
      <c r="L708" s="32"/>
      <c r="M708" s="10"/>
      <c r="N708" s="32"/>
      <c r="O708" s="10"/>
      <c r="P708" s="32"/>
      <c r="Q708" s="10"/>
      <c r="R708" s="32"/>
      <c r="S708" s="10"/>
      <c r="T708" s="32"/>
      <c r="U708" s="10"/>
      <c r="V708" s="32"/>
      <c r="W708" s="10"/>
      <c r="X708" s="32"/>
      <c r="Y708" s="10"/>
      <c r="Z708" s="32"/>
      <c r="AA708" s="10"/>
      <c r="AB708" s="32"/>
      <c r="AC708" s="10"/>
      <c r="AD708" s="32"/>
      <c r="AE708" s="10"/>
      <c r="AF708" s="32"/>
      <c r="AG708" s="10"/>
      <c r="AH708" s="32"/>
      <c r="AI708" s="10"/>
      <c r="AJ708" s="32"/>
      <c r="AK708" s="10"/>
      <c r="AL708" s="32"/>
      <c r="AM708" s="10"/>
      <c r="AN708" s="32"/>
      <c r="AO708" s="10"/>
      <c r="AP708" s="242"/>
      <c r="AQ708" s="10"/>
      <c r="AR708" s="32"/>
      <c r="AS708" s="10"/>
      <c r="AT708" s="242"/>
      <c r="AU708" s="10"/>
      <c r="AV708" s="242"/>
      <c r="AW708" s="7"/>
      <c r="AX708" s="247"/>
      <c r="AY708" s="10"/>
      <c r="AZ708" s="242"/>
      <c r="BA708" s="7"/>
      <c r="BB708" s="247"/>
      <c r="BC708" s="7"/>
      <c r="BD708" s="247"/>
      <c r="BE708" s="7"/>
      <c r="BF708" s="8"/>
      <c r="BG708" s="7"/>
      <c r="BH708" s="8"/>
      <c r="BJ708" s="41"/>
      <c r="BK708" s="41">
        <f t="shared" si="42"/>
        <v>0</v>
      </c>
      <c r="BL708">
        <f t="shared" si="43"/>
        <v>0</v>
      </c>
    </row>
    <row r="709" spans="2:66" x14ac:dyDescent="0.25">
      <c r="B709" s="6"/>
      <c r="C709" s="10"/>
      <c r="D709" s="32"/>
      <c r="E709" s="10"/>
      <c r="F709" s="32"/>
      <c r="G709" s="10"/>
      <c r="H709" s="32"/>
      <c r="I709" s="10"/>
      <c r="J709" s="32"/>
      <c r="K709" s="10"/>
      <c r="L709" s="32"/>
      <c r="M709" s="10"/>
      <c r="N709" s="32"/>
      <c r="O709" s="10"/>
      <c r="P709" s="32"/>
      <c r="Q709" s="10"/>
      <c r="R709" s="32"/>
      <c r="S709" s="10"/>
      <c r="T709" s="32"/>
      <c r="U709" s="10"/>
      <c r="V709" s="32"/>
      <c r="W709" s="10"/>
      <c r="X709" s="32"/>
      <c r="Y709" s="10"/>
      <c r="Z709" s="32"/>
      <c r="AA709" s="10"/>
      <c r="AB709" s="32"/>
      <c r="AC709" s="10"/>
      <c r="AD709" s="32"/>
      <c r="AE709" s="10"/>
      <c r="AF709" s="32"/>
      <c r="AG709" s="10"/>
      <c r="AH709" s="32"/>
      <c r="AI709" s="10"/>
      <c r="AJ709" s="32"/>
      <c r="AK709" s="10"/>
      <c r="AL709" s="32"/>
      <c r="AM709" s="10"/>
      <c r="AN709" s="32"/>
      <c r="AO709" s="10"/>
      <c r="AP709" s="242"/>
      <c r="AQ709" s="10"/>
      <c r="AR709" s="32"/>
      <c r="AS709" s="10"/>
      <c r="AT709" s="242"/>
      <c r="AU709" s="10"/>
      <c r="AV709" s="242"/>
      <c r="AW709" s="7"/>
      <c r="AX709" s="247"/>
      <c r="AY709" s="10"/>
      <c r="AZ709" s="242"/>
      <c r="BA709" s="7"/>
      <c r="BB709" s="247"/>
      <c r="BC709" s="7"/>
      <c r="BD709" s="247"/>
      <c r="BE709" s="7"/>
      <c r="BF709" s="8"/>
      <c r="BG709" s="7"/>
      <c r="BH709" s="8"/>
      <c r="BJ709" s="41"/>
      <c r="BK709" s="41">
        <f t="shared" si="42"/>
        <v>0</v>
      </c>
      <c r="BL709">
        <f t="shared" si="43"/>
        <v>0</v>
      </c>
    </row>
    <row r="710" spans="2:66" x14ac:dyDescent="0.25">
      <c r="B710" s="6"/>
      <c r="C710" s="10"/>
      <c r="D710" s="32"/>
      <c r="E710" s="10"/>
      <c r="F710" s="32"/>
      <c r="G710" s="10"/>
      <c r="H710" s="32"/>
      <c r="I710" s="10"/>
      <c r="J710" s="32"/>
      <c r="K710" s="240"/>
      <c r="L710" s="32"/>
      <c r="M710" s="10"/>
      <c r="N710" s="32"/>
      <c r="O710" s="10"/>
      <c r="P710" s="32"/>
      <c r="Q710" s="10"/>
      <c r="R710" s="32"/>
      <c r="S710" s="10"/>
      <c r="T710" s="32"/>
      <c r="U710" s="10"/>
      <c r="V710" s="32"/>
      <c r="W710" s="10"/>
      <c r="X710" s="32"/>
      <c r="Y710" s="10"/>
      <c r="Z710" s="32"/>
      <c r="AA710" s="10"/>
      <c r="AB710" s="32"/>
      <c r="AC710" s="10"/>
      <c r="AD710" s="32"/>
      <c r="AE710" s="10"/>
      <c r="AF710" s="32"/>
      <c r="AG710" s="10"/>
      <c r="AH710" s="32"/>
      <c r="AI710" s="10"/>
      <c r="AJ710" s="32"/>
      <c r="AK710" s="10"/>
      <c r="AL710" s="32"/>
      <c r="AM710" s="10"/>
      <c r="AN710" s="32"/>
      <c r="AO710" s="10"/>
      <c r="AP710" s="242"/>
      <c r="AQ710" s="10"/>
      <c r="AR710" s="32"/>
      <c r="AS710" s="10"/>
      <c r="AT710" s="242"/>
      <c r="AU710" s="10"/>
      <c r="AV710" s="242"/>
      <c r="AW710" s="7"/>
      <c r="AX710" s="247"/>
      <c r="AY710" s="10"/>
      <c r="AZ710" s="242"/>
      <c r="BA710" s="7"/>
      <c r="BB710" s="247"/>
      <c r="BC710" s="7"/>
      <c r="BD710" s="247"/>
      <c r="BE710" s="7"/>
      <c r="BF710" s="8"/>
      <c r="BG710" s="7"/>
      <c r="BH710" s="8"/>
      <c r="BJ710" s="41"/>
      <c r="BK710" s="41">
        <f t="shared" ref="BK710:BK773" si="44">+AI710+AE710+Y710+W710+U710+S710+Q710+O710+M710+I710+G710+E710+C710+AG710+K710+BG710+BN710+AA710+AC710+AK710+AM710+AO710+AW710+BE710+BC710+BA710+AY710+AU710+AS710+AQ710</f>
        <v>0</v>
      </c>
      <c r="BL710">
        <f t="shared" si="43"/>
        <v>0</v>
      </c>
      <c r="BN710" s="39"/>
    </row>
    <row r="711" spans="2:66" x14ac:dyDescent="0.25">
      <c r="B711" s="6"/>
      <c r="C711" s="10"/>
      <c r="D711" s="32"/>
      <c r="E711" s="10"/>
      <c r="F711" s="32"/>
      <c r="G711" s="10"/>
      <c r="H711" s="32"/>
      <c r="I711" s="10"/>
      <c r="J711" s="32"/>
      <c r="K711" s="10"/>
      <c r="L711" s="32"/>
      <c r="M711" s="10"/>
      <c r="N711" s="32"/>
      <c r="O711" s="10"/>
      <c r="P711" s="32"/>
      <c r="Q711" s="10"/>
      <c r="R711" s="32"/>
      <c r="S711" s="10"/>
      <c r="T711" s="32"/>
      <c r="U711" s="10"/>
      <c r="V711" s="32"/>
      <c r="W711" s="10"/>
      <c r="X711" s="32"/>
      <c r="Y711" s="10"/>
      <c r="Z711" s="32"/>
      <c r="AA711" s="10"/>
      <c r="AB711" s="32"/>
      <c r="AC711" s="10"/>
      <c r="AD711" s="32"/>
      <c r="AE711" s="10"/>
      <c r="AF711" s="32"/>
      <c r="AG711" s="10"/>
      <c r="AH711" s="32"/>
      <c r="AI711" s="10"/>
      <c r="AJ711" s="32"/>
      <c r="AK711" s="10"/>
      <c r="AL711" s="32"/>
      <c r="AM711" s="10"/>
      <c r="AN711" s="32"/>
      <c r="AO711" s="10"/>
      <c r="AP711" s="242"/>
      <c r="AQ711" s="10"/>
      <c r="AR711" s="32"/>
      <c r="AS711" s="10"/>
      <c r="AT711" s="242"/>
      <c r="AU711" s="10"/>
      <c r="AV711" s="242"/>
      <c r="AW711" s="7"/>
      <c r="AX711" s="247"/>
      <c r="AY711" s="10"/>
      <c r="AZ711" s="242"/>
      <c r="BA711" s="7"/>
      <c r="BB711" s="247"/>
      <c r="BC711" s="7"/>
      <c r="BD711" s="247"/>
      <c r="BE711" s="7"/>
      <c r="BF711" s="8"/>
      <c r="BG711" s="7"/>
      <c r="BH711" s="8"/>
      <c r="BJ711" s="41"/>
      <c r="BK711" s="41">
        <f t="shared" si="44"/>
        <v>0</v>
      </c>
      <c r="BL711">
        <f t="shared" si="43"/>
        <v>0</v>
      </c>
    </row>
    <row r="712" spans="2:66" x14ac:dyDescent="0.25">
      <c r="B712" s="6"/>
      <c r="C712" s="10"/>
      <c r="D712" s="32"/>
      <c r="E712" s="10"/>
      <c r="F712" s="32"/>
      <c r="G712" s="10"/>
      <c r="H712" s="32"/>
      <c r="I712" s="10"/>
      <c r="J712" s="32"/>
      <c r="K712" s="94"/>
      <c r="L712" s="32"/>
      <c r="M712" s="10"/>
      <c r="N712" s="32"/>
      <c r="O712" s="10"/>
      <c r="P712" s="32"/>
      <c r="Q712" s="10"/>
      <c r="R712" s="32"/>
      <c r="S712" s="10"/>
      <c r="T712" s="32"/>
      <c r="U712" s="10"/>
      <c r="V712" s="32"/>
      <c r="W712" s="10"/>
      <c r="X712" s="32"/>
      <c r="Y712" s="10"/>
      <c r="Z712" s="32"/>
      <c r="AA712" s="10"/>
      <c r="AB712" s="32"/>
      <c r="AC712" s="10"/>
      <c r="AD712" s="32"/>
      <c r="AE712" s="10"/>
      <c r="AF712" s="32"/>
      <c r="AG712" s="10"/>
      <c r="AH712" s="32"/>
      <c r="AI712" s="10"/>
      <c r="AJ712" s="32"/>
      <c r="AK712" s="10"/>
      <c r="AL712" s="32"/>
      <c r="AM712" s="10"/>
      <c r="AN712" s="32"/>
      <c r="AO712" s="10"/>
      <c r="AP712" s="242"/>
      <c r="AQ712" s="10"/>
      <c r="AR712" s="32"/>
      <c r="AS712" s="10"/>
      <c r="AT712" s="242"/>
      <c r="AU712" s="10"/>
      <c r="AV712" s="242"/>
      <c r="AW712" s="7"/>
      <c r="AX712" s="247"/>
      <c r="AY712" s="10"/>
      <c r="AZ712" s="242"/>
      <c r="BA712" s="7"/>
      <c r="BB712" s="247"/>
      <c r="BC712" s="7"/>
      <c r="BD712" s="247"/>
      <c r="BE712" s="7"/>
      <c r="BF712" s="8"/>
      <c r="BG712" s="7"/>
      <c r="BH712" s="8"/>
      <c r="BJ712" s="41"/>
      <c r="BK712" s="41">
        <f t="shared" si="44"/>
        <v>0</v>
      </c>
      <c r="BL712">
        <f t="shared" si="43"/>
        <v>0</v>
      </c>
      <c r="BN712" s="39"/>
    </row>
    <row r="713" spans="2:66" x14ac:dyDescent="0.25">
      <c r="B713" s="6"/>
      <c r="C713" s="10"/>
      <c r="D713" s="32"/>
      <c r="E713" s="10"/>
      <c r="F713" s="32"/>
      <c r="G713" s="10"/>
      <c r="H713" s="32"/>
      <c r="I713" s="10"/>
      <c r="J713" s="32"/>
      <c r="K713" s="94"/>
      <c r="L713" s="32"/>
      <c r="M713" s="10"/>
      <c r="N713" s="32"/>
      <c r="O713" s="10"/>
      <c r="P713" s="32"/>
      <c r="Q713" s="10"/>
      <c r="R713" s="32"/>
      <c r="S713" s="10"/>
      <c r="T713" s="32"/>
      <c r="U713" s="10"/>
      <c r="V713" s="32"/>
      <c r="W713" s="10"/>
      <c r="X713" s="32"/>
      <c r="Y713" s="10"/>
      <c r="Z713" s="32"/>
      <c r="AA713" s="10"/>
      <c r="AB713" s="32"/>
      <c r="AC713" s="10"/>
      <c r="AD713" s="32"/>
      <c r="AE713" s="10"/>
      <c r="AF713" s="32"/>
      <c r="AG713" s="10"/>
      <c r="AH713" s="32"/>
      <c r="AI713" s="10"/>
      <c r="AJ713" s="32"/>
      <c r="AK713" s="10"/>
      <c r="AL713" s="32"/>
      <c r="AM713" s="10"/>
      <c r="AN713" s="32"/>
      <c r="AO713" s="10"/>
      <c r="AP713" s="242"/>
      <c r="AQ713" s="10"/>
      <c r="AR713" s="32"/>
      <c r="AS713" s="10"/>
      <c r="AT713" s="242"/>
      <c r="AU713" s="10"/>
      <c r="AV713" s="242"/>
      <c r="AW713" s="7"/>
      <c r="AX713" s="247"/>
      <c r="AY713" s="10"/>
      <c r="AZ713" s="242"/>
      <c r="BA713" s="7"/>
      <c r="BB713" s="247"/>
      <c r="BC713" s="7"/>
      <c r="BD713" s="247"/>
      <c r="BE713" s="7"/>
      <c r="BF713" s="8"/>
      <c r="BG713" s="7"/>
      <c r="BH713" s="8"/>
      <c r="BJ713" s="41"/>
      <c r="BK713" s="41">
        <f t="shared" si="44"/>
        <v>0</v>
      </c>
      <c r="BL713">
        <f t="shared" si="43"/>
        <v>0</v>
      </c>
      <c r="BN713" s="39"/>
    </row>
    <row r="714" spans="2:66" x14ac:dyDescent="0.25">
      <c r="B714" s="6"/>
      <c r="C714" s="10"/>
      <c r="D714" s="32"/>
      <c r="E714" s="10"/>
      <c r="F714" s="32"/>
      <c r="G714" s="10"/>
      <c r="H714" s="32"/>
      <c r="I714" s="10"/>
      <c r="J714" s="32"/>
      <c r="K714" s="10"/>
      <c r="L714" s="32"/>
      <c r="M714" s="10"/>
      <c r="N714" s="32"/>
      <c r="O714" s="10"/>
      <c r="P714" s="32"/>
      <c r="Q714" s="10"/>
      <c r="R714" s="32"/>
      <c r="S714" s="10"/>
      <c r="T714" s="32"/>
      <c r="U714" s="10"/>
      <c r="V714" s="32"/>
      <c r="W714" s="10"/>
      <c r="X714" s="32"/>
      <c r="Y714" s="10"/>
      <c r="Z714" s="32"/>
      <c r="AA714" s="10"/>
      <c r="AB714" s="32"/>
      <c r="AC714" s="10"/>
      <c r="AD714" s="32"/>
      <c r="AE714" s="10"/>
      <c r="AF714" s="32"/>
      <c r="AG714" s="10"/>
      <c r="AH714" s="32"/>
      <c r="AI714" s="10"/>
      <c r="AJ714" s="32"/>
      <c r="AK714" s="10"/>
      <c r="AL714" s="32"/>
      <c r="AM714" s="10"/>
      <c r="AN714" s="32"/>
      <c r="AO714" s="10"/>
      <c r="AP714" s="242"/>
      <c r="AQ714" s="10"/>
      <c r="AR714" s="32"/>
      <c r="AS714" s="10"/>
      <c r="AT714" s="242"/>
      <c r="AU714" s="10"/>
      <c r="AV714" s="242"/>
      <c r="AW714" s="7"/>
      <c r="AX714" s="247"/>
      <c r="AY714" s="10"/>
      <c r="AZ714" s="242"/>
      <c r="BA714" s="7"/>
      <c r="BB714" s="247"/>
      <c r="BC714" s="7"/>
      <c r="BD714" s="247"/>
      <c r="BE714" s="7"/>
      <c r="BF714" s="8"/>
      <c r="BG714" s="7"/>
      <c r="BH714" s="8"/>
      <c r="BJ714" s="41"/>
      <c r="BK714" s="41">
        <f t="shared" si="44"/>
        <v>0</v>
      </c>
      <c r="BL714">
        <f t="shared" si="43"/>
        <v>0</v>
      </c>
    </row>
    <row r="715" spans="2:66" x14ac:dyDescent="0.25">
      <c r="B715" s="6"/>
      <c r="C715" s="10"/>
      <c r="D715" s="32"/>
      <c r="E715" s="10"/>
      <c r="F715" s="32"/>
      <c r="G715" s="10"/>
      <c r="H715" s="32"/>
      <c r="I715" s="10"/>
      <c r="J715" s="32"/>
      <c r="K715" s="10"/>
      <c r="L715" s="32"/>
      <c r="M715" s="10"/>
      <c r="N715" s="32"/>
      <c r="O715" s="10"/>
      <c r="P715" s="32"/>
      <c r="Q715" s="10"/>
      <c r="R715" s="32"/>
      <c r="S715" s="10"/>
      <c r="T715" s="32"/>
      <c r="U715" s="10"/>
      <c r="V715" s="32"/>
      <c r="W715" s="10"/>
      <c r="X715" s="32"/>
      <c r="Y715" s="10"/>
      <c r="Z715" s="32"/>
      <c r="AA715" s="10"/>
      <c r="AB715" s="32"/>
      <c r="AC715" s="10"/>
      <c r="AD715" s="32"/>
      <c r="AE715" s="10"/>
      <c r="AF715" s="32"/>
      <c r="AG715" s="10"/>
      <c r="AH715" s="32"/>
      <c r="AI715" s="10"/>
      <c r="AJ715" s="32"/>
      <c r="AK715" s="10"/>
      <c r="AL715" s="32"/>
      <c r="AM715" s="10"/>
      <c r="AN715" s="32"/>
      <c r="AO715" s="10"/>
      <c r="AP715" s="242"/>
      <c r="AQ715" s="10"/>
      <c r="AR715" s="32"/>
      <c r="AS715" s="10"/>
      <c r="AT715" s="242"/>
      <c r="AU715" s="10"/>
      <c r="AV715" s="242"/>
      <c r="AW715" s="7"/>
      <c r="AX715" s="247"/>
      <c r="AY715" s="10"/>
      <c r="AZ715" s="242"/>
      <c r="BA715" s="7"/>
      <c r="BB715" s="247"/>
      <c r="BC715" s="7"/>
      <c r="BD715" s="247"/>
      <c r="BE715" s="7"/>
      <c r="BF715" s="8"/>
      <c r="BG715" s="7"/>
      <c r="BH715" s="8"/>
      <c r="BJ715" s="41"/>
      <c r="BK715" s="41">
        <f t="shared" si="44"/>
        <v>0</v>
      </c>
      <c r="BL715">
        <f t="shared" si="43"/>
        <v>0</v>
      </c>
    </row>
    <row r="716" spans="2:66" x14ac:dyDescent="0.25">
      <c r="B716" s="6"/>
      <c r="C716" s="10"/>
      <c r="D716" s="32"/>
      <c r="E716" s="10"/>
      <c r="F716" s="32"/>
      <c r="G716" s="10"/>
      <c r="H716" s="32"/>
      <c r="I716" s="10"/>
      <c r="J716" s="32"/>
      <c r="K716" s="94"/>
      <c r="L716" s="32"/>
      <c r="M716" s="10"/>
      <c r="N716" s="32"/>
      <c r="O716" s="10"/>
      <c r="P716" s="32"/>
      <c r="Q716" s="10"/>
      <c r="R716" s="32"/>
      <c r="S716" s="10"/>
      <c r="T716" s="32"/>
      <c r="U716" s="10"/>
      <c r="V716" s="32"/>
      <c r="W716" s="10"/>
      <c r="X716" s="32"/>
      <c r="Y716" s="10"/>
      <c r="Z716" s="32"/>
      <c r="AA716" s="10"/>
      <c r="AB716" s="32"/>
      <c r="AC716" s="10"/>
      <c r="AD716" s="32"/>
      <c r="AE716" s="10"/>
      <c r="AF716" s="32"/>
      <c r="AG716" s="10"/>
      <c r="AH716" s="32"/>
      <c r="AI716" s="10"/>
      <c r="AJ716" s="32"/>
      <c r="AK716" s="10"/>
      <c r="AL716" s="32"/>
      <c r="AM716" s="10"/>
      <c r="AN716" s="32"/>
      <c r="AO716" s="10"/>
      <c r="AP716" s="242"/>
      <c r="AQ716" s="10"/>
      <c r="AR716" s="32"/>
      <c r="AS716" s="10"/>
      <c r="AT716" s="242"/>
      <c r="AU716" s="10"/>
      <c r="AV716" s="242"/>
      <c r="AW716" s="7"/>
      <c r="AX716" s="247"/>
      <c r="AY716" s="10"/>
      <c r="AZ716" s="242"/>
      <c r="BA716" s="7"/>
      <c r="BB716" s="247"/>
      <c r="BC716" s="7"/>
      <c r="BD716" s="247"/>
      <c r="BE716" s="7"/>
      <c r="BF716" s="8"/>
      <c r="BG716" s="7"/>
      <c r="BH716" s="8"/>
      <c r="BJ716" s="41"/>
      <c r="BK716" s="41">
        <f t="shared" si="44"/>
        <v>0</v>
      </c>
      <c r="BL716">
        <f t="shared" si="43"/>
        <v>0</v>
      </c>
      <c r="BN716" s="39"/>
    </row>
    <row r="717" spans="2:66" x14ac:dyDescent="0.25">
      <c r="B717" s="6"/>
      <c r="C717" s="10"/>
      <c r="D717" s="32"/>
      <c r="E717" s="10"/>
      <c r="F717" s="32"/>
      <c r="G717" s="10"/>
      <c r="H717" s="32"/>
      <c r="I717" s="10"/>
      <c r="J717" s="32"/>
      <c r="K717" s="10"/>
      <c r="L717" s="32"/>
      <c r="M717" s="10"/>
      <c r="N717" s="32"/>
      <c r="O717" s="10"/>
      <c r="P717" s="32"/>
      <c r="Q717" s="10"/>
      <c r="R717" s="32"/>
      <c r="S717" s="10"/>
      <c r="T717" s="32"/>
      <c r="U717" s="10"/>
      <c r="V717" s="32"/>
      <c r="W717" s="10"/>
      <c r="X717" s="32"/>
      <c r="Y717" s="10"/>
      <c r="Z717" s="32"/>
      <c r="AA717" s="10"/>
      <c r="AB717" s="32"/>
      <c r="AC717" s="10"/>
      <c r="AD717" s="32"/>
      <c r="AE717" s="10"/>
      <c r="AF717" s="32"/>
      <c r="AG717" s="10"/>
      <c r="AH717" s="32"/>
      <c r="AI717" s="10"/>
      <c r="AJ717" s="32"/>
      <c r="AK717" s="10"/>
      <c r="AL717" s="32"/>
      <c r="AM717" s="10"/>
      <c r="AN717" s="32"/>
      <c r="AO717" s="10"/>
      <c r="AP717" s="242"/>
      <c r="AQ717" s="10"/>
      <c r="AR717" s="32"/>
      <c r="AS717" s="10"/>
      <c r="AT717" s="242"/>
      <c r="AU717" s="10"/>
      <c r="AV717" s="242"/>
      <c r="AW717" s="7"/>
      <c r="AX717" s="247"/>
      <c r="AY717" s="10"/>
      <c r="AZ717" s="242"/>
      <c r="BA717" s="7"/>
      <c r="BB717" s="247"/>
      <c r="BC717" s="7"/>
      <c r="BD717" s="247"/>
      <c r="BE717" s="7"/>
      <c r="BF717" s="8"/>
      <c r="BG717" s="7"/>
      <c r="BH717" s="8"/>
      <c r="BJ717" s="41"/>
      <c r="BK717" s="41">
        <f t="shared" si="44"/>
        <v>0</v>
      </c>
      <c r="BL717">
        <f t="shared" si="43"/>
        <v>0</v>
      </c>
    </row>
    <row r="718" spans="2:66" x14ac:dyDescent="0.25">
      <c r="B718" s="6"/>
      <c r="C718" s="10"/>
      <c r="D718" s="32"/>
      <c r="E718" s="10"/>
      <c r="F718" s="32"/>
      <c r="G718" s="10"/>
      <c r="H718" s="32"/>
      <c r="I718" s="10"/>
      <c r="J718" s="32"/>
      <c r="K718" s="10"/>
      <c r="L718" s="32"/>
      <c r="M718" s="10"/>
      <c r="N718" s="32"/>
      <c r="O718" s="10"/>
      <c r="P718" s="32"/>
      <c r="Q718" s="10"/>
      <c r="R718" s="32"/>
      <c r="S718" s="10"/>
      <c r="T718" s="32"/>
      <c r="U718" s="10"/>
      <c r="V718" s="32"/>
      <c r="W718" s="10"/>
      <c r="X718" s="32"/>
      <c r="Y718" s="10"/>
      <c r="Z718" s="32"/>
      <c r="AA718" s="10"/>
      <c r="AB718" s="32"/>
      <c r="AC718" s="10"/>
      <c r="AD718" s="32"/>
      <c r="AE718" s="10"/>
      <c r="AF718" s="32"/>
      <c r="AG718" s="10"/>
      <c r="AH718" s="32"/>
      <c r="AI718" s="10"/>
      <c r="AJ718" s="32"/>
      <c r="AK718" s="10"/>
      <c r="AL718" s="32"/>
      <c r="AM718" s="10"/>
      <c r="AN718" s="32"/>
      <c r="AO718" s="10"/>
      <c r="AP718" s="242"/>
      <c r="AQ718" s="10"/>
      <c r="AR718" s="32"/>
      <c r="AS718" s="10"/>
      <c r="AT718" s="242"/>
      <c r="AU718" s="10"/>
      <c r="AV718" s="242"/>
      <c r="AW718" s="7"/>
      <c r="AX718" s="247"/>
      <c r="AY718" s="10"/>
      <c r="AZ718" s="242"/>
      <c r="BA718" s="7"/>
      <c r="BB718" s="247"/>
      <c r="BC718" s="7"/>
      <c r="BD718" s="247"/>
      <c r="BE718" s="7"/>
      <c r="BF718" s="8"/>
      <c r="BG718" s="7"/>
      <c r="BH718" s="8"/>
      <c r="BJ718" s="41"/>
      <c r="BK718" s="41">
        <f t="shared" si="44"/>
        <v>0</v>
      </c>
      <c r="BL718">
        <f t="shared" si="43"/>
        <v>0</v>
      </c>
    </row>
    <row r="719" spans="2:66" x14ac:dyDescent="0.25">
      <c r="B719" s="6"/>
      <c r="C719" s="10"/>
      <c r="D719" s="32"/>
      <c r="E719" s="10"/>
      <c r="F719" s="32"/>
      <c r="G719" s="10"/>
      <c r="H719" s="32"/>
      <c r="I719" s="10"/>
      <c r="J719" s="32"/>
      <c r="K719" s="10"/>
      <c r="L719" s="32"/>
      <c r="M719" s="10"/>
      <c r="N719" s="32"/>
      <c r="O719" s="10"/>
      <c r="P719" s="32"/>
      <c r="Q719" s="10"/>
      <c r="R719" s="32"/>
      <c r="S719" s="10"/>
      <c r="T719" s="32"/>
      <c r="U719" s="10"/>
      <c r="V719" s="32"/>
      <c r="W719" s="10"/>
      <c r="X719" s="32"/>
      <c r="Y719" s="10"/>
      <c r="Z719" s="32"/>
      <c r="AA719" s="10"/>
      <c r="AB719" s="32"/>
      <c r="AC719" s="10"/>
      <c r="AD719" s="32"/>
      <c r="AE719" s="10"/>
      <c r="AF719" s="32"/>
      <c r="AG719" s="10"/>
      <c r="AH719" s="32"/>
      <c r="AI719" s="10"/>
      <c r="AJ719" s="32"/>
      <c r="AK719" s="10"/>
      <c r="AL719" s="32"/>
      <c r="AM719" s="10"/>
      <c r="AN719" s="32"/>
      <c r="AO719" s="10"/>
      <c r="AP719" s="242"/>
      <c r="AQ719" s="10"/>
      <c r="AR719" s="32"/>
      <c r="AS719" s="10"/>
      <c r="AT719" s="242"/>
      <c r="AU719" s="10"/>
      <c r="AV719" s="242"/>
      <c r="AW719" s="7"/>
      <c r="AX719" s="247"/>
      <c r="AY719" s="10"/>
      <c r="AZ719" s="242"/>
      <c r="BA719" s="7"/>
      <c r="BB719" s="247"/>
      <c r="BC719" s="7"/>
      <c r="BD719" s="247"/>
      <c r="BE719" s="7"/>
      <c r="BF719" s="8"/>
      <c r="BG719" s="7"/>
      <c r="BH719" s="8"/>
      <c r="BJ719" s="41"/>
      <c r="BK719" s="41">
        <f t="shared" si="44"/>
        <v>0</v>
      </c>
      <c r="BL719">
        <f t="shared" si="43"/>
        <v>0</v>
      </c>
    </row>
    <row r="720" spans="2:66" x14ac:dyDescent="0.25">
      <c r="B720" s="6"/>
      <c r="C720" s="10"/>
      <c r="D720" s="32"/>
      <c r="E720" s="10"/>
      <c r="F720" s="32"/>
      <c r="G720" s="10"/>
      <c r="H720" s="32"/>
      <c r="I720" s="10"/>
      <c r="J720" s="32"/>
      <c r="K720" s="10"/>
      <c r="L720" s="32"/>
      <c r="M720" s="10"/>
      <c r="N720" s="32"/>
      <c r="O720" s="10"/>
      <c r="P720" s="32"/>
      <c r="Q720" s="10"/>
      <c r="R720" s="32"/>
      <c r="S720" s="10"/>
      <c r="T720" s="32"/>
      <c r="U720" s="10"/>
      <c r="V720" s="32"/>
      <c r="W720" s="10"/>
      <c r="X720" s="32"/>
      <c r="Y720" s="10"/>
      <c r="Z720" s="32"/>
      <c r="AA720" s="10"/>
      <c r="AB720" s="32"/>
      <c r="AC720" s="10"/>
      <c r="AD720" s="32"/>
      <c r="AE720" s="10"/>
      <c r="AF720" s="32"/>
      <c r="AG720" s="10"/>
      <c r="AH720" s="32"/>
      <c r="AI720" s="10"/>
      <c r="AJ720" s="32"/>
      <c r="AK720" s="10"/>
      <c r="AL720" s="32"/>
      <c r="AM720" s="10"/>
      <c r="AN720" s="32"/>
      <c r="AO720" s="10"/>
      <c r="AP720" s="242"/>
      <c r="AQ720" s="10"/>
      <c r="AR720" s="32"/>
      <c r="AS720" s="10"/>
      <c r="AT720" s="242"/>
      <c r="AU720" s="10"/>
      <c r="AV720" s="242"/>
      <c r="AW720" s="7"/>
      <c r="AX720" s="247"/>
      <c r="AY720" s="10"/>
      <c r="AZ720" s="242"/>
      <c r="BA720" s="7"/>
      <c r="BB720" s="247"/>
      <c r="BC720" s="7"/>
      <c r="BD720" s="247"/>
      <c r="BE720" s="7"/>
      <c r="BF720" s="8"/>
      <c r="BG720" s="7"/>
      <c r="BH720" s="8"/>
      <c r="BJ720" s="41"/>
      <c r="BK720" s="41">
        <f t="shared" si="44"/>
        <v>0</v>
      </c>
      <c r="BL720">
        <f t="shared" si="43"/>
        <v>0</v>
      </c>
    </row>
    <row r="721" spans="2:66" x14ac:dyDescent="0.25">
      <c r="B721" s="6"/>
      <c r="C721" s="10"/>
      <c r="D721" s="32"/>
      <c r="E721" s="10"/>
      <c r="F721" s="32"/>
      <c r="G721" s="10"/>
      <c r="H721" s="32"/>
      <c r="I721" s="10"/>
      <c r="J721" s="32"/>
      <c r="K721" s="94"/>
      <c r="L721" s="32"/>
      <c r="M721" s="10"/>
      <c r="N721" s="32"/>
      <c r="O721" s="10"/>
      <c r="P721" s="32"/>
      <c r="Q721" s="10"/>
      <c r="R721" s="32"/>
      <c r="S721" s="10"/>
      <c r="T721" s="32"/>
      <c r="U721" s="10"/>
      <c r="V721" s="32"/>
      <c r="W721" s="10"/>
      <c r="X721" s="32"/>
      <c r="Y721" s="10"/>
      <c r="Z721" s="32"/>
      <c r="AA721" s="10"/>
      <c r="AB721" s="32"/>
      <c r="AC721" s="10"/>
      <c r="AD721" s="32"/>
      <c r="AE721" s="10"/>
      <c r="AF721" s="32"/>
      <c r="AG721" s="10"/>
      <c r="AH721" s="32"/>
      <c r="AI721" s="10"/>
      <c r="AJ721" s="32"/>
      <c r="AK721" s="10"/>
      <c r="AL721" s="32"/>
      <c r="AM721" s="10"/>
      <c r="AN721" s="32"/>
      <c r="AO721" s="10"/>
      <c r="AP721" s="242"/>
      <c r="AQ721" s="10"/>
      <c r="AR721" s="32"/>
      <c r="AS721" s="10"/>
      <c r="AT721" s="242"/>
      <c r="AU721" s="10"/>
      <c r="AV721" s="242"/>
      <c r="AW721" s="7"/>
      <c r="AX721" s="247"/>
      <c r="AY721" s="10"/>
      <c r="AZ721" s="242"/>
      <c r="BA721" s="7"/>
      <c r="BB721" s="247"/>
      <c r="BC721" s="7"/>
      <c r="BD721" s="247"/>
      <c r="BE721" s="7"/>
      <c r="BF721" s="8"/>
      <c r="BG721" s="7"/>
      <c r="BH721" s="8"/>
      <c r="BJ721" s="41"/>
      <c r="BK721" s="41">
        <f t="shared" si="44"/>
        <v>0</v>
      </c>
      <c r="BL721">
        <f t="shared" si="43"/>
        <v>0</v>
      </c>
      <c r="BN721" s="39"/>
    </row>
    <row r="722" spans="2:66" x14ac:dyDescent="0.25">
      <c r="B722" s="6"/>
      <c r="C722" s="10"/>
      <c r="D722" s="32"/>
      <c r="E722" s="10"/>
      <c r="F722" s="32"/>
      <c r="G722" s="10"/>
      <c r="H722" s="32"/>
      <c r="I722" s="10"/>
      <c r="J722" s="32"/>
      <c r="K722" s="10"/>
      <c r="L722" s="32"/>
      <c r="M722" s="10"/>
      <c r="N722" s="32"/>
      <c r="O722" s="10"/>
      <c r="P722" s="32"/>
      <c r="Q722" s="10"/>
      <c r="R722" s="32"/>
      <c r="S722" s="10"/>
      <c r="T722" s="32"/>
      <c r="U722" s="10"/>
      <c r="V722" s="32"/>
      <c r="W722" s="10"/>
      <c r="X722" s="32"/>
      <c r="Y722" s="10"/>
      <c r="Z722" s="32"/>
      <c r="AA722" s="10"/>
      <c r="AB722" s="32"/>
      <c r="AC722" s="10"/>
      <c r="AD722" s="32"/>
      <c r="AE722" s="10"/>
      <c r="AF722" s="32"/>
      <c r="AG722" s="10"/>
      <c r="AH722" s="32"/>
      <c r="AI722" s="10"/>
      <c r="AJ722" s="32"/>
      <c r="AK722" s="10"/>
      <c r="AL722" s="32"/>
      <c r="AM722" s="10"/>
      <c r="AN722" s="32"/>
      <c r="AO722" s="10"/>
      <c r="AP722" s="242"/>
      <c r="AQ722" s="10"/>
      <c r="AR722" s="32"/>
      <c r="AS722" s="10"/>
      <c r="AT722" s="242"/>
      <c r="AU722" s="10"/>
      <c r="AV722" s="242"/>
      <c r="AW722" s="7"/>
      <c r="AX722" s="247"/>
      <c r="AY722" s="10"/>
      <c r="AZ722" s="242"/>
      <c r="BA722" s="7"/>
      <c r="BB722" s="247"/>
      <c r="BC722" s="7"/>
      <c r="BD722" s="247"/>
      <c r="BE722" s="7"/>
      <c r="BF722" s="8"/>
      <c r="BG722" s="7"/>
      <c r="BH722" s="8"/>
      <c r="BJ722" s="41"/>
      <c r="BK722" s="41">
        <f t="shared" si="44"/>
        <v>0</v>
      </c>
      <c r="BL722">
        <f t="shared" si="43"/>
        <v>0</v>
      </c>
    </row>
    <row r="723" spans="2:66" x14ac:dyDescent="0.25">
      <c r="B723" s="6"/>
      <c r="C723" s="10"/>
      <c r="D723" s="32"/>
      <c r="E723" s="10"/>
      <c r="F723" s="32"/>
      <c r="G723" s="10"/>
      <c r="H723" s="32"/>
      <c r="I723" s="10"/>
      <c r="J723" s="32"/>
      <c r="K723" s="10"/>
      <c r="L723" s="32"/>
      <c r="M723" s="10"/>
      <c r="N723" s="32"/>
      <c r="O723" s="10"/>
      <c r="P723" s="32"/>
      <c r="Q723" s="10"/>
      <c r="R723" s="32"/>
      <c r="S723" s="10"/>
      <c r="T723" s="32"/>
      <c r="U723" s="10"/>
      <c r="V723" s="32"/>
      <c r="W723" s="10"/>
      <c r="X723" s="32"/>
      <c r="Y723" s="10"/>
      <c r="Z723" s="32"/>
      <c r="AA723" s="10"/>
      <c r="AB723" s="32"/>
      <c r="AC723" s="10"/>
      <c r="AD723" s="32"/>
      <c r="AE723" s="10"/>
      <c r="AF723" s="32"/>
      <c r="AG723" s="10"/>
      <c r="AH723" s="32"/>
      <c r="AI723" s="10"/>
      <c r="AJ723" s="32"/>
      <c r="AK723" s="10"/>
      <c r="AL723" s="32"/>
      <c r="AM723" s="10"/>
      <c r="AN723" s="32"/>
      <c r="AO723" s="10"/>
      <c r="AP723" s="242"/>
      <c r="AQ723" s="10"/>
      <c r="AR723" s="32"/>
      <c r="AS723" s="10"/>
      <c r="AT723" s="242"/>
      <c r="AU723" s="10"/>
      <c r="AV723" s="242"/>
      <c r="AW723" s="7"/>
      <c r="AX723" s="247"/>
      <c r="AY723" s="10"/>
      <c r="AZ723" s="242"/>
      <c r="BA723" s="7"/>
      <c r="BB723" s="247"/>
      <c r="BC723" s="7"/>
      <c r="BD723" s="247"/>
      <c r="BE723" s="7"/>
      <c r="BF723" s="8"/>
      <c r="BG723" s="7"/>
      <c r="BH723" s="8"/>
      <c r="BJ723" s="41"/>
      <c r="BK723" s="41">
        <f t="shared" si="44"/>
        <v>0</v>
      </c>
      <c r="BL723">
        <f t="shared" si="43"/>
        <v>0</v>
      </c>
    </row>
    <row r="724" spans="2:66" x14ac:dyDescent="0.25">
      <c r="B724" s="6"/>
      <c r="C724" s="10"/>
      <c r="D724" s="32"/>
      <c r="E724" s="10"/>
      <c r="F724" s="32"/>
      <c r="G724" s="10"/>
      <c r="H724" s="32"/>
      <c r="I724" s="10"/>
      <c r="J724" s="32"/>
      <c r="K724" s="10"/>
      <c r="L724" s="32"/>
      <c r="M724" s="10"/>
      <c r="N724" s="32"/>
      <c r="O724" s="10"/>
      <c r="P724" s="32"/>
      <c r="Q724" s="10"/>
      <c r="R724" s="32"/>
      <c r="S724" s="10"/>
      <c r="T724" s="32"/>
      <c r="U724" s="10"/>
      <c r="V724" s="32"/>
      <c r="W724" s="10"/>
      <c r="X724" s="32"/>
      <c r="Y724" s="10"/>
      <c r="Z724" s="32"/>
      <c r="AA724" s="10"/>
      <c r="AB724" s="32"/>
      <c r="AC724" s="10"/>
      <c r="AD724" s="32"/>
      <c r="AE724" s="10"/>
      <c r="AF724" s="32"/>
      <c r="AG724" s="10"/>
      <c r="AH724" s="32"/>
      <c r="AI724" s="10"/>
      <c r="AJ724" s="32"/>
      <c r="AK724" s="10"/>
      <c r="AL724" s="32"/>
      <c r="AM724" s="10"/>
      <c r="AN724" s="32"/>
      <c r="AO724" s="10"/>
      <c r="AP724" s="242"/>
      <c r="AQ724" s="10"/>
      <c r="AR724" s="32"/>
      <c r="AS724" s="10"/>
      <c r="AT724" s="242"/>
      <c r="AU724" s="10"/>
      <c r="AV724" s="242"/>
      <c r="AW724" s="7"/>
      <c r="AX724" s="247"/>
      <c r="AY724" s="10"/>
      <c r="AZ724" s="242"/>
      <c r="BA724" s="7"/>
      <c r="BB724" s="247"/>
      <c r="BC724" s="7"/>
      <c r="BD724" s="247"/>
      <c r="BE724" s="7"/>
      <c r="BF724" s="8"/>
      <c r="BG724" s="7"/>
      <c r="BH724" s="8"/>
      <c r="BJ724" s="41"/>
      <c r="BK724" s="41">
        <f t="shared" si="44"/>
        <v>0</v>
      </c>
      <c r="BL724">
        <f t="shared" si="43"/>
        <v>0</v>
      </c>
    </row>
    <row r="725" spans="2:66" x14ac:dyDescent="0.25">
      <c r="B725" s="6"/>
      <c r="C725" s="10"/>
      <c r="D725" s="32"/>
      <c r="E725" s="10"/>
      <c r="F725" s="32"/>
      <c r="G725" s="10"/>
      <c r="H725" s="32"/>
      <c r="I725" s="10"/>
      <c r="J725" s="32"/>
      <c r="K725" s="10"/>
      <c r="L725" s="32"/>
      <c r="M725" s="10"/>
      <c r="N725" s="32"/>
      <c r="O725" s="10"/>
      <c r="P725" s="32"/>
      <c r="Q725" s="10"/>
      <c r="R725" s="32"/>
      <c r="S725" s="10"/>
      <c r="T725" s="32"/>
      <c r="U725" s="10"/>
      <c r="V725" s="32"/>
      <c r="W725" s="10"/>
      <c r="X725" s="32"/>
      <c r="Y725" s="10"/>
      <c r="Z725" s="32"/>
      <c r="AA725" s="10"/>
      <c r="AB725" s="32"/>
      <c r="AC725" s="10"/>
      <c r="AD725" s="32"/>
      <c r="AE725" s="10"/>
      <c r="AF725" s="32"/>
      <c r="AG725" s="10"/>
      <c r="AH725" s="32"/>
      <c r="AI725" s="10"/>
      <c r="AJ725" s="32"/>
      <c r="AK725" s="10"/>
      <c r="AL725" s="32"/>
      <c r="AM725" s="10"/>
      <c r="AN725" s="32"/>
      <c r="AO725" s="10"/>
      <c r="AP725" s="242"/>
      <c r="AQ725" s="10"/>
      <c r="AR725" s="32"/>
      <c r="AS725" s="10"/>
      <c r="AT725" s="242"/>
      <c r="AU725" s="10"/>
      <c r="AV725" s="242"/>
      <c r="AW725" s="7"/>
      <c r="AX725" s="247"/>
      <c r="AY725" s="10"/>
      <c r="AZ725" s="242"/>
      <c r="BA725" s="7"/>
      <c r="BB725" s="247"/>
      <c r="BC725" s="7"/>
      <c r="BD725" s="247"/>
      <c r="BE725" s="7"/>
      <c r="BF725" s="8"/>
      <c r="BG725" s="7"/>
      <c r="BH725" s="8"/>
      <c r="BJ725" s="41"/>
      <c r="BK725" s="41">
        <f t="shared" si="44"/>
        <v>0</v>
      </c>
      <c r="BL725">
        <f t="shared" si="43"/>
        <v>0</v>
      </c>
    </row>
    <row r="726" spans="2:66" x14ac:dyDescent="0.25">
      <c r="B726" s="6"/>
      <c r="C726" s="10"/>
      <c r="D726" s="32"/>
      <c r="E726" s="10"/>
      <c r="F726" s="32"/>
      <c r="G726" s="10"/>
      <c r="H726" s="32"/>
      <c r="I726" s="10"/>
      <c r="J726" s="32"/>
      <c r="K726" s="10"/>
      <c r="L726" s="32"/>
      <c r="M726" s="10"/>
      <c r="N726" s="32"/>
      <c r="O726" s="10"/>
      <c r="P726" s="32"/>
      <c r="Q726" s="10"/>
      <c r="R726" s="32"/>
      <c r="S726" s="10"/>
      <c r="T726" s="32"/>
      <c r="U726" s="10"/>
      <c r="V726" s="32"/>
      <c r="W726" s="10"/>
      <c r="X726" s="32"/>
      <c r="Y726" s="10"/>
      <c r="Z726" s="32"/>
      <c r="AA726" s="10"/>
      <c r="AB726" s="32"/>
      <c r="AC726" s="10"/>
      <c r="AD726" s="32"/>
      <c r="AE726" s="10"/>
      <c r="AF726" s="32"/>
      <c r="AG726" s="10"/>
      <c r="AH726" s="32"/>
      <c r="AI726" s="10"/>
      <c r="AJ726" s="32"/>
      <c r="AK726" s="10"/>
      <c r="AL726" s="32"/>
      <c r="AM726" s="10"/>
      <c r="AN726" s="32"/>
      <c r="AO726" s="10"/>
      <c r="AP726" s="242"/>
      <c r="AQ726" s="10"/>
      <c r="AR726" s="32"/>
      <c r="AS726" s="10"/>
      <c r="AT726" s="242"/>
      <c r="AU726" s="10"/>
      <c r="AV726" s="242"/>
      <c r="AW726" s="7"/>
      <c r="AX726" s="247"/>
      <c r="AY726" s="10"/>
      <c r="AZ726" s="242"/>
      <c r="BA726" s="7"/>
      <c r="BB726" s="247"/>
      <c r="BC726" s="7"/>
      <c r="BD726" s="247"/>
      <c r="BE726" s="7"/>
      <c r="BF726" s="8"/>
      <c r="BG726" s="7"/>
      <c r="BH726" s="8"/>
      <c r="BJ726" s="41"/>
      <c r="BK726" s="41">
        <f t="shared" si="44"/>
        <v>0</v>
      </c>
      <c r="BL726">
        <f t="shared" si="43"/>
        <v>0</v>
      </c>
      <c r="BN726" s="39"/>
    </row>
    <row r="727" spans="2:66" x14ac:dyDescent="0.25">
      <c r="B727" s="6"/>
      <c r="C727" s="10"/>
      <c r="D727" s="32"/>
      <c r="E727" s="10"/>
      <c r="F727" s="32"/>
      <c r="G727" s="10"/>
      <c r="H727" s="32"/>
      <c r="I727" s="10"/>
      <c r="J727" s="32"/>
      <c r="K727" s="10"/>
      <c r="L727" s="32"/>
      <c r="M727" s="10"/>
      <c r="N727" s="32"/>
      <c r="O727" s="10"/>
      <c r="P727" s="32"/>
      <c r="Q727" s="10"/>
      <c r="R727" s="32"/>
      <c r="S727" s="10"/>
      <c r="T727" s="32"/>
      <c r="U727" s="10"/>
      <c r="V727" s="32"/>
      <c r="W727" s="10"/>
      <c r="X727" s="32"/>
      <c r="Y727" s="10"/>
      <c r="Z727" s="32"/>
      <c r="AA727" s="10"/>
      <c r="AB727" s="32"/>
      <c r="AC727" s="10"/>
      <c r="AD727" s="32"/>
      <c r="AE727" s="10"/>
      <c r="AF727" s="32"/>
      <c r="AG727" s="10"/>
      <c r="AH727" s="32"/>
      <c r="AI727" s="10"/>
      <c r="AJ727" s="32"/>
      <c r="AK727" s="10"/>
      <c r="AL727" s="32"/>
      <c r="AM727" s="10"/>
      <c r="AN727" s="32"/>
      <c r="AO727" s="10"/>
      <c r="AP727" s="242"/>
      <c r="AQ727" s="10"/>
      <c r="AR727" s="32"/>
      <c r="AS727" s="10"/>
      <c r="AT727" s="242"/>
      <c r="AU727" s="10"/>
      <c r="AV727" s="242"/>
      <c r="AW727" s="7"/>
      <c r="AX727" s="247"/>
      <c r="AY727" s="10"/>
      <c r="AZ727" s="242"/>
      <c r="BA727" s="7"/>
      <c r="BB727" s="247"/>
      <c r="BC727" s="7"/>
      <c r="BD727" s="247"/>
      <c r="BE727" s="7"/>
      <c r="BF727" s="8"/>
      <c r="BG727" s="7"/>
      <c r="BH727" s="8"/>
      <c r="BJ727" s="41"/>
      <c r="BK727" s="41">
        <f t="shared" si="44"/>
        <v>0</v>
      </c>
      <c r="BL727">
        <f t="shared" si="43"/>
        <v>0</v>
      </c>
      <c r="BN727" s="39"/>
    </row>
    <row r="728" spans="2:66" x14ac:dyDescent="0.25">
      <c r="B728" s="6"/>
      <c r="C728" s="10"/>
      <c r="D728" s="32"/>
      <c r="E728" s="10"/>
      <c r="F728" s="32"/>
      <c r="G728" s="10"/>
      <c r="H728" s="32"/>
      <c r="I728" s="10"/>
      <c r="J728" s="32"/>
      <c r="K728" s="10"/>
      <c r="L728" s="32"/>
      <c r="M728" s="10"/>
      <c r="N728" s="32"/>
      <c r="O728" s="10"/>
      <c r="P728" s="32"/>
      <c r="Q728" s="10"/>
      <c r="R728" s="32"/>
      <c r="S728" s="10"/>
      <c r="T728" s="32"/>
      <c r="U728" s="10"/>
      <c r="V728" s="32"/>
      <c r="W728" s="10"/>
      <c r="X728" s="32"/>
      <c r="Y728" s="10"/>
      <c r="Z728" s="32"/>
      <c r="AA728" s="10"/>
      <c r="AB728" s="32"/>
      <c r="AC728" s="10"/>
      <c r="AD728" s="32"/>
      <c r="AE728" s="10"/>
      <c r="AF728" s="32"/>
      <c r="AG728" s="10"/>
      <c r="AH728" s="32"/>
      <c r="AI728" s="10"/>
      <c r="AJ728" s="32"/>
      <c r="AK728" s="10"/>
      <c r="AL728" s="32"/>
      <c r="AM728" s="10"/>
      <c r="AN728" s="32"/>
      <c r="AO728" s="10"/>
      <c r="AP728" s="242"/>
      <c r="AQ728" s="10"/>
      <c r="AR728" s="32"/>
      <c r="AS728" s="10"/>
      <c r="AT728" s="242"/>
      <c r="AU728" s="10"/>
      <c r="AV728" s="242"/>
      <c r="AW728" s="7"/>
      <c r="AX728" s="247"/>
      <c r="AY728" s="10"/>
      <c r="AZ728" s="242"/>
      <c r="BA728" s="7"/>
      <c r="BB728" s="247"/>
      <c r="BC728" s="7"/>
      <c r="BD728" s="247"/>
      <c r="BE728" s="7"/>
      <c r="BF728" s="8"/>
      <c r="BG728" s="7"/>
      <c r="BH728" s="8"/>
      <c r="BJ728" s="41"/>
      <c r="BK728" s="41">
        <f t="shared" si="44"/>
        <v>0</v>
      </c>
      <c r="BL728">
        <f t="shared" si="43"/>
        <v>0</v>
      </c>
    </row>
    <row r="729" spans="2:66" x14ac:dyDescent="0.25">
      <c r="B729" s="6"/>
      <c r="C729" s="10"/>
      <c r="D729" s="32"/>
      <c r="E729" s="10"/>
      <c r="F729" s="32"/>
      <c r="G729" s="10"/>
      <c r="H729" s="32"/>
      <c r="I729" s="10"/>
      <c r="J729" s="32"/>
      <c r="K729" s="94"/>
      <c r="L729" s="32"/>
      <c r="M729" s="10"/>
      <c r="N729" s="32"/>
      <c r="O729" s="10"/>
      <c r="P729" s="32"/>
      <c r="Q729" s="10"/>
      <c r="R729" s="32"/>
      <c r="S729" s="10"/>
      <c r="T729" s="32"/>
      <c r="U729" s="10"/>
      <c r="V729" s="32"/>
      <c r="W729" s="10"/>
      <c r="X729" s="32"/>
      <c r="Y729" s="10"/>
      <c r="Z729" s="32"/>
      <c r="AA729" s="10"/>
      <c r="AB729" s="32"/>
      <c r="AC729" s="10"/>
      <c r="AD729" s="32"/>
      <c r="AE729" s="10"/>
      <c r="AF729" s="32"/>
      <c r="AG729" s="10"/>
      <c r="AH729" s="32"/>
      <c r="AI729" s="10"/>
      <c r="AJ729" s="32"/>
      <c r="AK729" s="10"/>
      <c r="AL729" s="32"/>
      <c r="AM729" s="10"/>
      <c r="AN729" s="32"/>
      <c r="AO729" s="10"/>
      <c r="AP729" s="242"/>
      <c r="AQ729" s="10"/>
      <c r="AR729" s="32"/>
      <c r="AS729" s="10"/>
      <c r="AT729" s="242"/>
      <c r="AU729" s="10"/>
      <c r="AV729" s="242"/>
      <c r="AW729" s="7"/>
      <c r="AX729" s="247"/>
      <c r="AY729" s="10"/>
      <c r="AZ729" s="242"/>
      <c r="BA729" s="7"/>
      <c r="BB729" s="247"/>
      <c r="BC729" s="7"/>
      <c r="BD729" s="247"/>
      <c r="BE729" s="7"/>
      <c r="BF729" s="8"/>
      <c r="BG729" s="7"/>
      <c r="BH729" s="8"/>
      <c r="BJ729" s="41"/>
      <c r="BK729" s="41">
        <f t="shared" si="44"/>
        <v>0</v>
      </c>
      <c r="BL729">
        <f t="shared" si="43"/>
        <v>0</v>
      </c>
      <c r="BN729" s="39"/>
    </row>
    <row r="730" spans="2:66" x14ac:dyDescent="0.25">
      <c r="B730" s="6"/>
      <c r="C730" s="10"/>
      <c r="D730" s="32"/>
      <c r="E730" s="10"/>
      <c r="F730" s="32"/>
      <c r="G730" s="10"/>
      <c r="H730" s="32"/>
      <c r="I730" s="10"/>
      <c r="J730" s="32"/>
      <c r="K730" s="94"/>
      <c r="L730" s="32"/>
      <c r="M730" s="10"/>
      <c r="N730" s="32"/>
      <c r="O730" s="10"/>
      <c r="P730" s="32"/>
      <c r="Q730" s="10"/>
      <c r="R730" s="32"/>
      <c r="S730" s="10"/>
      <c r="T730" s="32"/>
      <c r="U730" s="10"/>
      <c r="V730" s="32"/>
      <c r="W730" s="10"/>
      <c r="X730" s="32"/>
      <c r="Y730" s="10"/>
      <c r="Z730" s="32"/>
      <c r="AA730" s="10"/>
      <c r="AB730" s="32"/>
      <c r="AC730" s="10"/>
      <c r="AD730" s="32"/>
      <c r="AE730" s="10"/>
      <c r="AF730" s="32"/>
      <c r="AG730" s="10"/>
      <c r="AH730" s="32"/>
      <c r="AI730" s="10"/>
      <c r="AJ730" s="32"/>
      <c r="AK730" s="10"/>
      <c r="AL730" s="32"/>
      <c r="AM730" s="10"/>
      <c r="AN730" s="32"/>
      <c r="AO730" s="10"/>
      <c r="AP730" s="242"/>
      <c r="AQ730" s="10"/>
      <c r="AR730" s="32"/>
      <c r="AS730" s="10"/>
      <c r="AT730" s="242"/>
      <c r="AU730" s="10"/>
      <c r="AV730" s="242"/>
      <c r="AW730" s="7"/>
      <c r="AX730" s="247"/>
      <c r="AY730" s="10"/>
      <c r="AZ730" s="242"/>
      <c r="BA730" s="7"/>
      <c r="BB730" s="247"/>
      <c r="BC730" s="7"/>
      <c r="BD730" s="247"/>
      <c r="BE730" s="7"/>
      <c r="BF730" s="8"/>
      <c r="BG730" s="7"/>
      <c r="BH730" s="8"/>
      <c r="BJ730" s="41"/>
      <c r="BK730" s="41">
        <f t="shared" si="44"/>
        <v>0</v>
      </c>
      <c r="BL730">
        <f t="shared" si="43"/>
        <v>0</v>
      </c>
      <c r="BN730" s="39"/>
    </row>
    <row r="731" spans="2:66" x14ac:dyDescent="0.25">
      <c r="B731" s="6"/>
      <c r="C731" s="10"/>
      <c r="D731" s="32"/>
      <c r="E731" s="10"/>
      <c r="F731" s="32"/>
      <c r="G731" s="10"/>
      <c r="H731" s="32"/>
      <c r="I731" s="10"/>
      <c r="J731" s="32"/>
      <c r="K731" s="10"/>
      <c r="L731" s="32"/>
      <c r="M731" s="10"/>
      <c r="N731" s="32"/>
      <c r="O731" s="10"/>
      <c r="P731" s="32"/>
      <c r="Q731" s="10"/>
      <c r="R731" s="32"/>
      <c r="S731" s="10"/>
      <c r="T731" s="32"/>
      <c r="U731" s="10"/>
      <c r="V731" s="32"/>
      <c r="W731" s="10"/>
      <c r="X731" s="32"/>
      <c r="Y731" s="10"/>
      <c r="Z731" s="32"/>
      <c r="AA731" s="10"/>
      <c r="AB731" s="32"/>
      <c r="AC731" s="10"/>
      <c r="AD731" s="32"/>
      <c r="AE731" s="10"/>
      <c r="AF731" s="32"/>
      <c r="AG731" s="10"/>
      <c r="AH731" s="32"/>
      <c r="AI731" s="10"/>
      <c r="AJ731" s="32"/>
      <c r="AK731" s="10"/>
      <c r="AL731" s="32"/>
      <c r="AM731" s="10"/>
      <c r="AN731" s="32"/>
      <c r="AO731" s="10"/>
      <c r="AP731" s="242"/>
      <c r="AQ731" s="10"/>
      <c r="AR731" s="32"/>
      <c r="AS731" s="10"/>
      <c r="AT731" s="242"/>
      <c r="AU731" s="10"/>
      <c r="AV731" s="242"/>
      <c r="AW731" s="7"/>
      <c r="AX731" s="247"/>
      <c r="AY731" s="10"/>
      <c r="AZ731" s="242"/>
      <c r="BA731" s="7"/>
      <c r="BB731" s="247"/>
      <c r="BC731" s="7"/>
      <c r="BD731" s="247"/>
      <c r="BE731" s="7"/>
      <c r="BF731" s="8"/>
      <c r="BG731" s="7"/>
      <c r="BH731" s="8"/>
      <c r="BJ731" s="41"/>
      <c r="BK731" s="41">
        <f t="shared" si="44"/>
        <v>0</v>
      </c>
      <c r="BL731">
        <f t="shared" si="43"/>
        <v>0</v>
      </c>
      <c r="BN731" s="39"/>
    </row>
    <row r="732" spans="2:66" x14ac:dyDescent="0.25">
      <c r="B732" s="6"/>
      <c r="C732" s="10"/>
      <c r="D732" s="32"/>
      <c r="E732" s="10"/>
      <c r="F732" s="32"/>
      <c r="G732" s="10"/>
      <c r="H732" s="32"/>
      <c r="I732" s="10"/>
      <c r="J732" s="32"/>
      <c r="K732" s="10"/>
      <c r="L732" s="32"/>
      <c r="M732" s="10"/>
      <c r="N732" s="32"/>
      <c r="O732" s="10"/>
      <c r="P732" s="32"/>
      <c r="Q732" s="10"/>
      <c r="R732" s="32"/>
      <c r="S732" s="10"/>
      <c r="T732" s="32"/>
      <c r="U732" s="10"/>
      <c r="V732" s="32"/>
      <c r="W732" s="10"/>
      <c r="X732" s="32"/>
      <c r="Y732" s="10"/>
      <c r="Z732" s="32"/>
      <c r="AA732" s="10"/>
      <c r="AB732" s="32"/>
      <c r="AC732" s="10"/>
      <c r="AD732" s="32"/>
      <c r="AE732" s="10"/>
      <c r="AF732" s="32"/>
      <c r="AG732" s="10"/>
      <c r="AH732" s="32"/>
      <c r="AI732" s="10"/>
      <c r="AJ732" s="32"/>
      <c r="AK732" s="10"/>
      <c r="AL732" s="32"/>
      <c r="AM732" s="10"/>
      <c r="AN732" s="32"/>
      <c r="AO732" s="10"/>
      <c r="AP732" s="242"/>
      <c r="AQ732" s="10"/>
      <c r="AR732" s="32"/>
      <c r="AS732" s="10"/>
      <c r="AT732" s="242"/>
      <c r="AU732" s="10"/>
      <c r="AV732" s="242"/>
      <c r="AW732" s="7"/>
      <c r="AX732" s="247"/>
      <c r="AY732" s="10"/>
      <c r="AZ732" s="242"/>
      <c r="BA732" s="7"/>
      <c r="BB732" s="247"/>
      <c r="BC732" s="7"/>
      <c r="BD732" s="247"/>
      <c r="BE732" s="7"/>
      <c r="BF732" s="8"/>
      <c r="BG732" s="7"/>
      <c r="BH732" s="8"/>
      <c r="BJ732" s="41"/>
      <c r="BK732" s="41">
        <f t="shared" si="44"/>
        <v>0</v>
      </c>
      <c r="BL732">
        <f t="shared" si="43"/>
        <v>0</v>
      </c>
    </row>
    <row r="733" spans="2:66" x14ac:dyDescent="0.25">
      <c r="B733" s="6"/>
      <c r="C733" s="10"/>
      <c r="D733" s="32"/>
      <c r="E733" s="10"/>
      <c r="F733" s="32"/>
      <c r="G733" s="10"/>
      <c r="H733" s="32"/>
      <c r="I733" s="10"/>
      <c r="J733" s="32"/>
      <c r="K733" s="10"/>
      <c r="L733" s="32"/>
      <c r="M733" s="10"/>
      <c r="N733" s="32"/>
      <c r="O733" s="10"/>
      <c r="P733" s="32"/>
      <c r="Q733" s="10"/>
      <c r="R733" s="32"/>
      <c r="S733" s="10"/>
      <c r="T733" s="32"/>
      <c r="U733" s="10"/>
      <c r="V733" s="32"/>
      <c r="W733" s="10"/>
      <c r="X733" s="32"/>
      <c r="Y733" s="10"/>
      <c r="Z733" s="32"/>
      <c r="AA733" s="10"/>
      <c r="AB733" s="32"/>
      <c r="AC733" s="10"/>
      <c r="AD733" s="32"/>
      <c r="AE733" s="10"/>
      <c r="AF733" s="32"/>
      <c r="AG733" s="10"/>
      <c r="AH733" s="32"/>
      <c r="AI733" s="10"/>
      <c r="AJ733" s="32"/>
      <c r="AK733" s="10"/>
      <c r="AL733" s="32"/>
      <c r="AM733" s="10"/>
      <c r="AN733" s="32"/>
      <c r="AO733" s="10"/>
      <c r="AP733" s="242"/>
      <c r="AQ733" s="10"/>
      <c r="AR733" s="32"/>
      <c r="AS733" s="10"/>
      <c r="AT733" s="242"/>
      <c r="AU733" s="10"/>
      <c r="AV733" s="242"/>
      <c r="AW733" s="7"/>
      <c r="AX733" s="247"/>
      <c r="AY733" s="10"/>
      <c r="AZ733" s="242"/>
      <c r="BA733" s="7"/>
      <c r="BB733" s="247"/>
      <c r="BC733" s="7"/>
      <c r="BD733" s="247"/>
      <c r="BE733" s="7"/>
      <c r="BF733" s="8"/>
      <c r="BG733" s="7"/>
      <c r="BH733" s="8"/>
      <c r="BJ733" s="41"/>
      <c r="BK733" s="41">
        <f t="shared" si="44"/>
        <v>0</v>
      </c>
      <c r="BL733">
        <f t="shared" si="43"/>
        <v>0</v>
      </c>
    </row>
    <row r="734" spans="2:66" x14ac:dyDescent="0.25">
      <c r="B734" s="6"/>
      <c r="C734" s="10"/>
      <c r="D734" s="32"/>
      <c r="E734" s="10"/>
      <c r="F734" s="32"/>
      <c r="G734" s="10"/>
      <c r="H734" s="32"/>
      <c r="I734" s="10"/>
      <c r="J734" s="32"/>
      <c r="K734" s="10"/>
      <c r="L734" s="32"/>
      <c r="M734" s="10"/>
      <c r="N734" s="32"/>
      <c r="O734" s="10"/>
      <c r="P734" s="32"/>
      <c r="Q734" s="10"/>
      <c r="R734" s="32"/>
      <c r="S734" s="10"/>
      <c r="T734" s="32"/>
      <c r="U734" s="10"/>
      <c r="V734" s="32"/>
      <c r="W734" s="10"/>
      <c r="X734" s="32"/>
      <c r="Y734" s="10"/>
      <c r="Z734" s="32"/>
      <c r="AA734" s="10"/>
      <c r="AB734" s="32"/>
      <c r="AC734" s="10"/>
      <c r="AD734" s="32"/>
      <c r="AE734" s="10"/>
      <c r="AF734" s="32"/>
      <c r="AG734" s="10"/>
      <c r="AH734" s="32"/>
      <c r="AI734" s="10"/>
      <c r="AJ734" s="32"/>
      <c r="AK734" s="10"/>
      <c r="AL734" s="32"/>
      <c r="AM734" s="10"/>
      <c r="AN734" s="32"/>
      <c r="AO734" s="10"/>
      <c r="AP734" s="242"/>
      <c r="AQ734" s="10"/>
      <c r="AR734" s="32"/>
      <c r="AS734" s="10"/>
      <c r="AT734" s="242"/>
      <c r="AU734" s="10"/>
      <c r="AV734" s="242"/>
      <c r="AW734" s="7"/>
      <c r="AX734" s="247"/>
      <c r="AY734" s="10"/>
      <c r="AZ734" s="242"/>
      <c r="BA734" s="7"/>
      <c r="BB734" s="247"/>
      <c r="BC734" s="7"/>
      <c r="BD734" s="247"/>
      <c r="BE734" s="7"/>
      <c r="BF734" s="8"/>
      <c r="BG734" s="7"/>
      <c r="BH734" s="8"/>
      <c r="BJ734" s="41"/>
      <c r="BK734" s="41">
        <f t="shared" si="44"/>
        <v>0</v>
      </c>
      <c r="BL734">
        <f t="shared" si="43"/>
        <v>0</v>
      </c>
    </row>
    <row r="735" spans="2:66" x14ac:dyDescent="0.25">
      <c r="B735" s="6"/>
      <c r="C735" s="10"/>
      <c r="D735" s="32"/>
      <c r="E735" s="10"/>
      <c r="F735" s="32"/>
      <c r="G735" s="10"/>
      <c r="H735" s="32"/>
      <c r="I735" s="10"/>
      <c r="J735" s="32"/>
      <c r="K735" s="10"/>
      <c r="L735" s="32"/>
      <c r="M735" s="10"/>
      <c r="N735" s="32"/>
      <c r="O735" s="10"/>
      <c r="P735" s="32"/>
      <c r="Q735" s="10"/>
      <c r="R735" s="32"/>
      <c r="S735" s="10"/>
      <c r="T735" s="32"/>
      <c r="U735" s="10"/>
      <c r="V735" s="32"/>
      <c r="W735" s="10"/>
      <c r="X735" s="32"/>
      <c r="Y735" s="10"/>
      <c r="Z735" s="32"/>
      <c r="AA735" s="10"/>
      <c r="AB735" s="32"/>
      <c r="AC735" s="10"/>
      <c r="AD735" s="32"/>
      <c r="AE735" s="10"/>
      <c r="AF735" s="32"/>
      <c r="AG735" s="10"/>
      <c r="AH735" s="32"/>
      <c r="AI735" s="10"/>
      <c r="AJ735" s="32"/>
      <c r="AK735" s="10"/>
      <c r="AL735" s="32"/>
      <c r="AM735" s="10"/>
      <c r="AN735" s="32"/>
      <c r="AO735" s="10"/>
      <c r="AP735" s="242"/>
      <c r="AQ735" s="10"/>
      <c r="AR735" s="32"/>
      <c r="AS735" s="10"/>
      <c r="AT735" s="242"/>
      <c r="AU735" s="10"/>
      <c r="AV735" s="242"/>
      <c r="AW735" s="7"/>
      <c r="AX735" s="247"/>
      <c r="AY735" s="10"/>
      <c r="AZ735" s="242"/>
      <c r="BA735" s="7"/>
      <c r="BB735" s="247"/>
      <c r="BC735" s="7"/>
      <c r="BD735" s="247"/>
      <c r="BE735" s="7"/>
      <c r="BF735" s="8"/>
      <c r="BG735" s="7"/>
      <c r="BH735" s="8"/>
      <c r="BJ735" s="41"/>
      <c r="BK735" s="41">
        <f t="shared" si="44"/>
        <v>0</v>
      </c>
      <c r="BL735">
        <f t="shared" si="43"/>
        <v>0</v>
      </c>
    </row>
    <row r="736" spans="2:66" x14ac:dyDescent="0.25">
      <c r="B736" s="6"/>
      <c r="C736" s="10"/>
      <c r="D736" s="32"/>
      <c r="E736" s="10"/>
      <c r="F736" s="32"/>
      <c r="G736" s="10"/>
      <c r="H736" s="32"/>
      <c r="I736" s="10"/>
      <c r="J736" s="32"/>
      <c r="K736" s="10"/>
      <c r="L736" s="32"/>
      <c r="M736" s="10"/>
      <c r="N736" s="32"/>
      <c r="O736" s="10"/>
      <c r="P736" s="32"/>
      <c r="Q736" s="10"/>
      <c r="R736" s="32"/>
      <c r="S736" s="10"/>
      <c r="T736" s="32"/>
      <c r="U736" s="10"/>
      <c r="V736" s="32"/>
      <c r="W736" s="10"/>
      <c r="X736" s="32"/>
      <c r="Y736" s="10"/>
      <c r="Z736" s="32"/>
      <c r="AA736" s="10"/>
      <c r="AB736" s="32"/>
      <c r="AC736" s="10"/>
      <c r="AD736" s="32"/>
      <c r="AE736" s="10"/>
      <c r="AF736" s="32"/>
      <c r="AG736" s="10"/>
      <c r="AH736" s="32"/>
      <c r="AI736" s="10"/>
      <c r="AJ736" s="32"/>
      <c r="AK736" s="10"/>
      <c r="AL736" s="32"/>
      <c r="AM736" s="10"/>
      <c r="AN736" s="32"/>
      <c r="AO736" s="10"/>
      <c r="AP736" s="242"/>
      <c r="AQ736" s="10"/>
      <c r="AR736" s="32"/>
      <c r="AS736" s="10"/>
      <c r="AT736" s="242"/>
      <c r="AU736" s="10"/>
      <c r="AV736" s="242"/>
      <c r="AW736" s="7"/>
      <c r="AX736" s="247"/>
      <c r="AY736" s="10"/>
      <c r="AZ736" s="242"/>
      <c r="BA736" s="7"/>
      <c r="BB736" s="247"/>
      <c r="BC736" s="7"/>
      <c r="BD736" s="247"/>
      <c r="BE736" s="7"/>
      <c r="BF736" s="8"/>
      <c r="BG736" s="7"/>
      <c r="BH736" s="8"/>
      <c r="BJ736" s="41"/>
      <c r="BK736" s="41">
        <f t="shared" si="44"/>
        <v>0</v>
      </c>
      <c r="BL736">
        <f t="shared" si="43"/>
        <v>0</v>
      </c>
    </row>
    <row r="737" spans="2:66" x14ac:dyDescent="0.25">
      <c r="B737" s="6"/>
      <c r="C737" s="10"/>
      <c r="D737" s="32"/>
      <c r="E737" s="10"/>
      <c r="F737" s="32"/>
      <c r="G737" s="10"/>
      <c r="H737" s="32"/>
      <c r="I737" s="10"/>
      <c r="J737" s="32"/>
      <c r="K737" s="10"/>
      <c r="L737" s="32"/>
      <c r="M737" s="10"/>
      <c r="N737" s="32"/>
      <c r="O737" s="10"/>
      <c r="P737" s="32"/>
      <c r="Q737" s="10"/>
      <c r="R737" s="32"/>
      <c r="S737" s="10"/>
      <c r="T737" s="32"/>
      <c r="U737" s="10"/>
      <c r="V737" s="32"/>
      <c r="W737" s="10"/>
      <c r="X737" s="32"/>
      <c r="Y737" s="10"/>
      <c r="Z737" s="32"/>
      <c r="AA737" s="10"/>
      <c r="AB737" s="32"/>
      <c r="AC737" s="10"/>
      <c r="AD737" s="32"/>
      <c r="AE737" s="10"/>
      <c r="AF737" s="32"/>
      <c r="AG737" s="10"/>
      <c r="AH737" s="32"/>
      <c r="AI737" s="10"/>
      <c r="AJ737" s="32"/>
      <c r="AK737" s="10"/>
      <c r="AL737" s="32"/>
      <c r="AM737" s="10"/>
      <c r="AN737" s="32"/>
      <c r="AO737" s="10"/>
      <c r="AP737" s="242"/>
      <c r="AQ737" s="10"/>
      <c r="AR737" s="32"/>
      <c r="AS737" s="10"/>
      <c r="AT737" s="242"/>
      <c r="AU737" s="10"/>
      <c r="AV737" s="242"/>
      <c r="AW737" s="7"/>
      <c r="AX737" s="247"/>
      <c r="AY737" s="10"/>
      <c r="AZ737" s="242"/>
      <c r="BA737" s="7"/>
      <c r="BB737" s="247"/>
      <c r="BC737" s="7"/>
      <c r="BD737" s="247"/>
      <c r="BE737" s="7"/>
      <c r="BF737" s="8"/>
      <c r="BG737" s="7"/>
      <c r="BH737" s="8"/>
      <c r="BJ737" s="41"/>
      <c r="BK737" s="41">
        <f t="shared" si="44"/>
        <v>0</v>
      </c>
      <c r="BL737">
        <f t="shared" si="43"/>
        <v>0</v>
      </c>
    </row>
    <row r="738" spans="2:66" x14ac:dyDescent="0.25">
      <c r="B738" s="6"/>
      <c r="C738" s="10"/>
      <c r="D738" s="32"/>
      <c r="E738" s="10"/>
      <c r="F738" s="32"/>
      <c r="G738" s="10"/>
      <c r="H738" s="32"/>
      <c r="I738" s="10"/>
      <c r="J738" s="32"/>
      <c r="K738" s="10"/>
      <c r="L738" s="32"/>
      <c r="M738" s="10"/>
      <c r="N738" s="32"/>
      <c r="O738" s="10"/>
      <c r="P738" s="32"/>
      <c r="Q738" s="10"/>
      <c r="R738" s="32"/>
      <c r="S738" s="10"/>
      <c r="T738" s="32"/>
      <c r="U738" s="10"/>
      <c r="V738" s="32"/>
      <c r="W738" s="10"/>
      <c r="X738" s="32"/>
      <c r="Y738" s="10"/>
      <c r="Z738" s="32"/>
      <c r="AA738" s="10"/>
      <c r="AB738" s="32"/>
      <c r="AC738" s="10"/>
      <c r="AD738" s="32"/>
      <c r="AE738" s="10"/>
      <c r="AF738" s="32"/>
      <c r="AG738" s="10"/>
      <c r="AH738" s="32"/>
      <c r="AI738" s="10"/>
      <c r="AJ738" s="32"/>
      <c r="AK738" s="10"/>
      <c r="AL738" s="32"/>
      <c r="AM738" s="10"/>
      <c r="AN738" s="32"/>
      <c r="AO738" s="10"/>
      <c r="AP738" s="242"/>
      <c r="AQ738" s="10"/>
      <c r="AR738" s="32"/>
      <c r="AS738" s="10"/>
      <c r="AT738" s="242"/>
      <c r="AU738" s="10"/>
      <c r="AV738" s="242"/>
      <c r="AW738" s="7"/>
      <c r="AX738" s="247"/>
      <c r="AY738" s="10"/>
      <c r="AZ738" s="242"/>
      <c r="BA738" s="7"/>
      <c r="BB738" s="247"/>
      <c r="BC738" s="7"/>
      <c r="BD738" s="247"/>
      <c r="BE738" s="7"/>
      <c r="BF738" s="8"/>
      <c r="BG738" s="7"/>
      <c r="BH738" s="8"/>
      <c r="BJ738" s="41"/>
      <c r="BK738" s="41">
        <f t="shared" si="44"/>
        <v>0</v>
      </c>
      <c r="BL738">
        <f t="shared" si="43"/>
        <v>0</v>
      </c>
    </row>
    <row r="739" spans="2:66" x14ac:dyDescent="0.25">
      <c r="B739" s="6"/>
      <c r="C739" s="10"/>
      <c r="D739" s="32"/>
      <c r="E739" s="10"/>
      <c r="F739" s="32"/>
      <c r="G739" s="10"/>
      <c r="H739" s="32"/>
      <c r="I739" s="10"/>
      <c r="J739" s="32"/>
      <c r="K739" s="10"/>
      <c r="L739" s="32"/>
      <c r="M739" s="10"/>
      <c r="N739" s="32"/>
      <c r="O739" s="10"/>
      <c r="P739" s="32"/>
      <c r="Q739" s="10"/>
      <c r="R739" s="32"/>
      <c r="S739" s="10"/>
      <c r="T739" s="32"/>
      <c r="U739" s="10"/>
      <c r="V739" s="32"/>
      <c r="W739" s="10"/>
      <c r="X739" s="32"/>
      <c r="Y739" s="10"/>
      <c r="Z739" s="32"/>
      <c r="AA739" s="10"/>
      <c r="AB739" s="32"/>
      <c r="AC739" s="10"/>
      <c r="AD739" s="32"/>
      <c r="AE739" s="10"/>
      <c r="AF739" s="32"/>
      <c r="AG739" s="10"/>
      <c r="AH739" s="32"/>
      <c r="AI739" s="10"/>
      <c r="AJ739" s="32"/>
      <c r="AK739" s="10"/>
      <c r="AL739" s="32"/>
      <c r="AM739" s="10"/>
      <c r="AN739" s="32"/>
      <c r="AO739" s="10"/>
      <c r="AP739" s="242"/>
      <c r="AQ739" s="10"/>
      <c r="AR739" s="32"/>
      <c r="AS739" s="10"/>
      <c r="AT739" s="242"/>
      <c r="AU739" s="10"/>
      <c r="AV739" s="242"/>
      <c r="AW739" s="7"/>
      <c r="AX739" s="247"/>
      <c r="AY739" s="10"/>
      <c r="AZ739" s="242"/>
      <c r="BA739" s="7"/>
      <c r="BB739" s="247"/>
      <c r="BC739" s="7"/>
      <c r="BD739" s="247"/>
      <c r="BE739" s="7"/>
      <c r="BF739" s="8"/>
      <c r="BG739" s="7"/>
      <c r="BH739" s="8"/>
      <c r="BJ739" s="41"/>
      <c r="BK739" s="41">
        <f t="shared" si="44"/>
        <v>0</v>
      </c>
      <c r="BL739">
        <f t="shared" si="43"/>
        <v>0</v>
      </c>
    </row>
    <row r="740" spans="2:66" x14ac:dyDescent="0.25">
      <c r="B740" s="6"/>
      <c r="C740" s="10"/>
      <c r="D740" s="32"/>
      <c r="E740" s="10"/>
      <c r="F740" s="32"/>
      <c r="G740" s="10"/>
      <c r="H740" s="32"/>
      <c r="I740" s="10"/>
      <c r="J740" s="32"/>
      <c r="K740" s="10"/>
      <c r="L740" s="32"/>
      <c r="M740" s="10"/>
      <c r="N740" s="32"/>
      <c r="O740" s="10"/>
      <c r="P740" s="32"/>
      <c r="Q740" s="10"/>
      <c r="R740" s="32"/>
      <c r="S740" s="10"/>
      <c r="T740" s="32"/>
      <c r="U740" s="10"/>
      <c r="V740" s="32"/>
      <c r="W740" s="10"/>
      <c r="X740" s="32"/>
      <c r="Y740" s="10"/>
      <c r="Z740" s="32"/>
      <c r="AA740" s="10"/>
      <c r="AB740" s="32"/>
      <c r="AC740" s="10"/>
      <c r="AD740" s="32"/>
      <c r="AE740" s="10"/>
      <c r="AF740" s="32"/>
      <c r="AG740" s="10"/>
      <c r="AH740" s="32"/>
      <c r="AI740" s="10"/>
      <c r="AJ740" s="32"/>
      <c r="AK740" s="10"/>
      <c r="AL740" s="32"/>
      <c r="AM740" s="10"/>
      <c r="AN740" s="32"/>
      <c r="AO740" s="10"/>
      <c r="AP740" s="242"/>
      <c r="AQ740" s="10"/>
      <c r="AR740" s="32"/>
      <c r="AS740" s="10"/>
      <c r="AT740" s="242"/>
      <c r="AU740" s="10"/>
      <c r="AV740" s="242"/>
      <c r="AW740" s="250"/>
      <c r="AX740" s="247"/>
      <c r="AY740" s="10"/>
      <c r="AZ740" s="242"/>
      <c r="BA740" s="250"/>
      <c r="BB740" s="247"/>
      <c r="BC740" s="250"/>
      <c r="BD740" s="247"/>
      <c r="BE740" s="7"/>
      <c r="BF740" s="8"/>
      <c r="BG740" s="7"/>
      <c r="BH740" s="8"/>
      <c r="BJ740" s="41"/>
      <c r="BK740" s="41">
        <f t="shared" si="44"/>
        <v>0</v>
      </c>
      <c r="BL740">
        <f t="shared" si="43"/>
        <v>0</v>
      </c>
    </row>
    <row r="741" spans="2:66" x14ac:dyDescent="0.25">
      <c r="B741" s="6"/>
      <c r="C741" s="10"/>
      <c r="D741" s="32"/>
      <c r="E741" s="10"/>
      <c r="F741" s="32"/>
      <c r="G741" s="10"/>
      <c r="H741" s="32"/>
      <c r="I741" s="10"/>
      <c r="J741" s="32"/>
      <c r="K741" s="10"/>
      <c r="L741" s="32"/>
      <c r="M741" s="10"/>
      <c r="N741" s="32"/>
      <c r="O741" s="10"/>
      <c r="P741" s="32"/>
      <c r="Q741" s="10"/>
      <c r="R741" s="32"/>
      <c r="S741" s="10"/>
      <c r="T741" s="32"/>
      <c r="U741" s="10"/>
      <c r="V741" s="32"/>
      <c r="W741" s="10"/>
      <c r="X741" s="32"/>
      <c r="Y741" s="10"/>
      <c r="Z741" s="32"/>
      <c r="AA741" s="10"/>
      <c r="AB741" s="32"/>
      <c r="AC741" s="10"/>
      <c r="AD741" s="32"/>
      <c r="AE741" s="10"/>
      <c r="AF741" s="32"/>
      <c r="AG741" s="10"/>
      <c r="AH741" s="32"/>
      <c r="AI741" s="10"/>
      <c r="AJ741" s="32"/>
      <c r="AK741" s="10"/>
      <c r="AL741" s="32"/>
      <c r="AM741" s="10"/>
      <c r="AN741" s="32"/>
      <c r="AO741" s="10"/>
      <c r="AP741" s="242"/>
      <c r="AQ741" s="10"/>
      <c r="AR741" s="32"/>
      <c r="AS741" s="10"/>
      <c r="AT741" s="242"/>
      <c r="AU741" s="10"/>
      <c r="AV741" s="242"/>
      <c r="AW741" s="7"/>
      <c r="AX741" s="247"/>
      <c r="AY741" s="10"/>
      <c r="AZ741" s="242"/>
      <c r="BA741" s="7"/>
      <c r="BB741" s="247"/>
      <c r="BC741" s="7"/>
      <c r="BD741" s="247"/>
      <c r="BE741" s="7"/>
      <c r="BF741" s="8"/>
      <c r="BG741" s="7"/>
      <c r="BH741" s="8"/>
      <c r="BJ741" s="41"/>
      <c r="BK741" s="41">
        <f t="shared" si="44"/>
        <v>0</v>
      </c>
      <c r="BL741">
        <f t="shared" si="43"/>
        <v>0</v>
      </c>
    </row>
    <row r="742" spans="2:66" x14ac:dyDescent="0.25">
      <c r="B742" s="6"/>
      <c r="C742" s="10"/>
      <c r="D742" s="32"/>
      <c r="E742" s="10"/>
      <c r="F742" s="32"/>
      <c r="G742" s="10"/>
      <c r="H742" s="32"/>
      <c r="I742" s="10"/>
      <c r="J742" s="32"/>
      <c r="K742" s="10"/>
      <c r="L742" s="32"/>
      <c r="M742" s="10"/>
      <c r="N742" s="32"/>
      <c r="O742" s="10"/>
      <c r="P742" s="32"/>
      <c r="Q742" s="10"/>
      <c r="R742" s="32"/>
      <c r="S742" s="10"/>
      <c r="T742" s="32"/>
      <c r="U742" s="10"/>
      <c r="V742" s="32"/>
      <c r="W742" s="10"/>
      <c r="X742" s="32"/>
      <c r="Y742" s="10"/>
      <c r="Z742" s="32"/>
      <c r="AA742" s="10"/>
      <c r="AB742" s="32"/>
      <c r="AC742" s="10"/>
      <c r="AD742" s="32"/>
      <c r="AE742" s="10"/>
      <c r="AF742" s="32"/>
      <c r="AG742" s="10"/>
      <c r="AH742" s="32"/>
      <c r="AI742" s="10"/>
      <c r="AJ742" s="32"/>
      <c r="AK742" s="10"/>
      <c r="AL742" s="32"/>
      <c r="AM742" s="10"/>
      <c r="AN742" s="32"/>
      <c r="AO742" s="10"/>
      <c r="AP742" s="242"/>
      <c r="AQ742" s="10"/>
      <c r="AR742" s="32"/>
      <c r="AS742" s="10"/>
      <c r="AT742" s="242"/>
      <c r="AU742" s="10"/>
      <c r="AV742" s="242"/>
      <c r="AW742" s="7"/>
      <c r="AX742" s="247"/>
      <c r="AY742" s="10"/>
      <c r="AZ742" s="242"/>
      <c r="BA742" s="7"/>
      <c r="BB742" s="247"/>
      <c r="BC742" s="7"/>
      <c r="BD742" s="247"/>
      <c r="BE742" s="7"/>
      <c r="BF742" s="8"/>
      <c r="BG742" s="7"/>
      <c r="BH742" s="8"/>
      <c r="BJ742" s="41"/>
      <c r="BK742" s="41">
        <f t="shared" si="44"/>
        <v>0</v>
      </c>
      <c r="BL742">
        <f t="shared" si="43"/>
        <v>0</v>
      </c>
    </row>
    <row r="743" spans="2:66" x14ac:dyDescent="0.25">
      <c r="B743" s="6"/>
      <c r="C743" s="10"/>
      <c r="D743" s="32"/>
      <c r="E743" s="10"/>
      <c r="F743" s="32"/>
      <c r="G743" s="10"/>
      <c r="H743" s="32"/>
      <c r="I743" s="10"/>
      <c r="J743" s="32"/>
      <c r="K743" s="10"/>
      <c r="L743" s="32"/>
      <c r="M743" s="10"/>
      <c r="N743" s="32"/>
      <c r="O743" s="10"/>
      <c r="P743" s="32"/>
      <c r="Q743" s="10"/>
      <c r="R743" s="32"/>
      <c r="S743" s="10"/>
      <c r="T743" s="32"/>
      <c r="U743" s="10"/>
      <c r="V743" s="32"/>
      <c r="W743" s="10"/>
      <c r="X743" s="32"/>
      <c r="Y743" s="10"/>
      <c r="Z743" s="32"/>
      <c r="AA743" s="10"/>
      <c r="AB743" s="32"/>
      <c r="AC743" s="10"/>
      <c r="AD743" s="32"/>
      <c r="AE743" s="10"/>
      <c r="AF743" s="32"/>
      <c r="AG743" s="10"/>
      <c r="AH743" s="32"/>
      <c r="AI743" s="10"/>
      <c r="AJ743" s="32"/>
      <c r="AK743" s="10"/>
      <c r="AL743" s="32"/>
      <c r="AM743" s="10"/>
      <c r="AN743" s="32"/>
      <c r="AO743" s="10"/>
      <c r="AP743" s="242"/>
      <c r="AQ743" s="10"/>
      <c r="AR743" s="32"/>
      <c r="AS743" s="10"/>
      <c r="AT743" s="242"/>
      <c r="AU743" s="10"/>
      <c r="AV743" s="242"/>
      <c r="AW743" s="7"/>
      <c r="AX743" s="247"/>
      <c r="AY743" s="10"/>
      <c r="AZ743" s="242"/>
      <c r="BA743" s="7"/>
      <c r="BB743" s="247"/>
      <c r="BC743" s="7"/>
      <c r="BD743" s="247"/>
      <c r="BE743" s="7"/>
      <c r="BF743" s="8"/>
      <c r="BG743" s="7"/>
      <c r="BH743" s="8"/>
      <c r="BJ743" s="41"/>
      <c r="BK743" s="41">
        <f t="shared" si="44"/>
        <v>0</v>
      </c>
      <c r="BL743">
        <f t="shared" si="43"/>
        <v>0</v>
      </c>
    </row>
    <row r="744" spans="2:66" x14ac:dyDescent="0.25">
      <c r="B744" s="6"/>
      <c r="C744" s="10"/>
      <c r="D744" s="32"/>
      <c r="E744" s="10"/>
      <c r="F744" s="32"/>
      <c r="G744" s="10"/>
      <c r="H744" s="32"/>
      <c r="I744" s="10"/>
      <c r="J744" s="32"/>
      <c r="K744" s="94"/>
      <c r="L744" s="32"/>
      <c r="M744" s="10"/>
      <c r="N744" s="32"/>
      <c r="O744" s="10"/>
      <c r="P744" s="32"/>
      <c r="Q744" s="10"/>
      <c r="R744" s="32"/>
      <c r="S744" s="10"/>
      <c r="T744" s="32"/>
      <c r="U744" s="10"/>
      <c r="V744" s="32"/>
      <c r="W744" s="10"/>
      <c r="X744" s="32"/>
      <c r="Y744" s="10"/>
      <c r="Z744" s="32"/>
      <c r="AA744" s="10"/>
      <c r="AB744" s="32"/>
      <c r="AC744" s="10"/>
      <c r="AD744" s="32"/>
      <c r="AE744" s="10"/>
      <c r="AF744" s="32"/>
      <c r="AG744" s="10"/>
      <c r="AH744" s="32"/>
      <c r="AI744" s="10"/>
      <c r="AJ744" s="32"/>
      <c r="AK744" s="10"/>
      <c r="AL744" s="32"/>
      <c r="AM744" s="10"/>
      <c r="AN744" s="32"/>
      <c r="AO744" s="10"/>
      <c r="AP744" s="242"/>
      <c r="AQ744" s="10"/>
      <c r="AR744" s="32"/>
      <c r="AS744" s="10"/>
      <c r="AT744" s="242"/>
      <c r="AU744" s="10"/>
      <c r="AV744" s="242"/>
      <c r="AW744" s="7"/>
      <c r="AX744" s="247"/>
      <c r="AY744" s="10"/>
      <c r="AZ744" s="242"/>
      <c r="BA744" s="7"/>
      <c r="BB744" s="247"/>
      <c r="BC744" s="7"/>
      <c r="BD744" s="247"/>
      <c r="BE744" s="7"/>
      <c r="BF744" s="8"/>
      <c r="BG744" s="7"/>
      <c r="BH744" s="8"/>
      <c r="BJ744" s="41"/>
      <c r="BK744" s="41">
        <f t="shared" si="44"/>
        <v>0</v>
      </c>
      <c r="BL744">
        <f t="shared" si="43"/>
        <v>0</v>
      </c>
      <c r="BN744" s="39"/>
    </row>
    <row r="745" spans="2:66" x14ac:dyDescent="0.25">
      <c r="B745" s="6"/>
      <c r="C745" s="10"/>
      <c r="D745" s="32"/>
      <c r="E745" s="10"/>
      <c r="F745" s="32"/>
      <c r="G745" s="10"/>
      <c r="H745" s="32"/>
      <c r="I745" s="10"/>
      <c r="J745" s="32"/>
      <c r="K745" s="94"/>
      <c r="L745" s="32"/>
      <c r="M745" s="10"/>
      <c r="N745" s="32"/>
      <c r="O745" s="10"/>
      <c r="P745" s="32"/>
      <c r="Q745" s="10"/>
      <c r="R745" s="32"/>
      <c r="S745" s="10"/>
      <c r="T745" s="32"/>
      <c r="U745" s="10"/>
      <c r="V745" s="32"/>
      <c r="W745" s="10"/>
      <c r="X745" s="32"/>
      <c r="Y745" s="10"/>
      <c r="Z745" s="32"/>
      <c r="AA745" s="10"/>
      <c r="AB745" s="32"/>
      <c r="AC745" s="10"/>
      <c r="AD745" s="32"/>
      <c r="AE745" s="10"/>
      <c r="AF745" s="32"/>
      <c r="AG745" s="10"/>
      <c r="AH745" s="32"/>
      <c r="AI745" s="10"/>
      <c r="AJ745" s="32"/>
      <c r="AK745" s="10"/>
      <c r="AL745" s="32"/>
      <c r="AM745" s="10"/>
      <c r="AN745" s="32"/>
      <c r="AO745" s="10"/>
      <c r="AP745" s="242"/>
      <c r="AQ745" s="10"/>
      <c r="AR745" s="32"/>
      <c r="AS745" s="10"/>
      <c r="AT745" s="242"/>
      <c r="AU745" s="10"/>
      <c r="AV745" s="242"/>
      <c r="AW745" s="7"/>
      <c r="AX745" s="247"/>
      <c r="AY745" s="10"/>
      <c r="AZ745" s="242"/>
      <c r="BA745" s="7"/>
      <c r="BB745" s="247"/>
      <c r="BC745" s="7"/>
      <c r="BD745" s="247"/>
      <c r="BE745" s="7"/>
      <c r="BF745" s="8"/>
      <c r="BG745" s="7"/>
      <c r="BH745" s="8"/>
      <c r="BJ745" s="41"/>
      <c r="BK745" s="41">
        <f t="shared" si="44"/>
        <v>0</v>
      </c>
      <c r="BL745">
        <f t="shared" si="43"/>
        <v>0</v>
      </c>
      <c r="BN745" s="39"/>
    </row>
    <row r="746" spans="2:66" x14ac:dyDescent="0.25">
      <c r="B746" s="6"/>
      <c r="C746" s="10"/>
      <c r="D746" s="32"/>
      <c r="E746" s="10"/>
      <c r="F746" s="32"/>
      <c r="G746" s="10"/>
      <c r="H746" s="32"/>
      <c r="I746" s="10"/>
      <c r="J746" s="32"/>
      <c r="K746" s="10"/>
      <c r="L746" s="32"/>
      <c r="M746" s="10"/>
      <c r="N746" s="32"/>
      <c r="O746" s="10"/>
      <c r="P746" s="32"/>
      <c r="Q746" s="10"/>
      <c r="R746" s="32"/>
      <c r="S746" s="10"/>
      <c r="T746" s="32"/>
      <c r="U746" s="10"/>
      <c r="V746" s="32"/>
      <c r="W746" s="10"/>
      <c r="X746" s="32"/>
      <c r="Y746" s="10"/>
      <c r="Z746" s="32"/>
      <c r="AA746" s="10"/>
      <c r="AB746" s="32"/>
      <c r="AC746" s="10"/>
      <c r="AD746" s="32"/>
      <c r="AE746" s="10"/>
      <c r="AF746" s="32"/>
      <c r="AG746" s="10"/>
      <c r="AH746" s="32"/>
      <c r="AI746" s="10"/>
      <c r="AJ746" s="32"/>
      <c r="AK746" s="10"/>
      <c r="AL746" s="32"/>
      <c r="AM746" s="10"/>
      <c r="AN746" s="32"/>
      <c r="AO746" s="10"/>
      <c r="AP746" s="242"/>
      <c r="AQ746" s="10"/>
      <c r="AR746" s="32"/>
      <c r="AS746" s="10"/>
      <c r="AT746" s="242"/>
      <c r="AU746" s="10"/>
      <c r="AV746" s="242"/>
      <c r="AW746" s="7"/>
      <c r="AX746" s="247"/>
      <c r="AY746" s="10"/>
      <c r="AZ746" s="242"/>
      <c r="BA746" s="7"/>
      <c r="BB746" s="247"/>
      <c r="BC746" s="7"/>
      <c r="BD746" s="247"/>
      <c r="BE746" s="7"/>
      <c r="BF746" s="8"/>
      <c r="BG746" s="7"/>
      <c r="BH746" s="8"/>
      <c r="BJ746" s="41"/>
      <c r="BK746" s="41">
        <f t="shared" si="44"/>
        <v>0</v>
      </c>
      <c r="BL746">
        <f t="shared" si="43"/>
        <v>0</v>
      </c>
    </row>
    <row r="747" spans="2:66" x14ac:dyDescent="0.25">
      <c r="B747" s="6"/>
      <c r="C747" s="10"/>
      <c r="D747" s="32"/>
      <c r="E747" s="10"/>
      <c r="F747" s="32"/>
      <c r="G747" s="10"/>
      <c r="H747" s="32"/>
      <c r="I747" s="10"/>
      <c r="J747" s="32"/>
      <c r="K747" s="10"/>
      <c r="L747" s="32"/>
      <c r="M747" s="10"/>
      <c r="N747" s="32"/>
      <c r="O747" s="10"/>
      <c r="P747" s="32"/>
      <c r="Q747" s="10"/>
      <c r="R747" s="32"/>
      <c r="S747" s="10"/>
      <c r="T747" s="32"/>
      <c r="U747" s="10"/>
      <c r="V747" s="32"/>
      <c r="W747" s="10"/>
      <c r="X747" s="32"/>
      <c r="Y747" s="10"/>
      <c r="Z747" s="32"/>
      <c r="AA747" s="10"/>
      <c r="AB747" s="32"/>
      <c r="AC747" s="10"/>
      <c r="AD747" s="32"/>
      <c r="AE747" s="10"/>
      <c r="AF747" s="32"/>
      <c r="AG747" s="10"/>
      <c r="AH747" s="32"/>
      <c r="AI747" s="10"/>
      <c r="AJ747" s="32"/>
      <c r="AK747" s="10"/>
      <c r="AL747" s="32"/>
      <c r="AM747" s="10"/>
      <c r="AN747" s="32"/>
      <c r="AO747" s="10"/>
      <c r="AP747" s="242"/>
      <c r="AQ747" s="10"/>
      <c r="AR747" s="32"/>
      <c r="AS747" s="10"/>
      <c r="AT747" s="242"/>
      <c r="AU747" s="10"/>
      <c r="AV747" s="242"/>
      <c r="AW747" s="7"/>
      <c r="AX747" s="247"/>
      <c r="AY747" s="10"/>
      <c r="AZ747" s="242"/>
      <c r="BA747" s="7"/>
      <c r="BB747" s="247"/>
      <c r="BC747" s="7"/>
      <c r="BD747" s="247"/>
      <c r="BE747" s="7"/>
      <c r="BF747" s="8"/>
      <c r="BG747" s="7"/>
      <c r="BH747" s="8"/>
      <c r="BJ747" s="41"/>
      <c r="BK747" s="41">
        <f t="shared" si="44"/>
        <v>0</v>
      </c>
      <c r="BL747">
        <f t="shared" si="43"/>
        <v>0</v>
      </c>
    </row>
    <row r="748" spans="2:66" x14ac:dyDescent="0.25">
      <c r="B748" s="6"/>
      <c r="C748" s="10"/>
      <c r="D748" s="32"/>
      <c r="E748" s="10"/>
      <c r="F748" s="32"/>
      <c r="G748" s="10"/>
      <c r="H748" s="32"/>
      <c r="I748" s="10"/>
      <c r="J748" s="32"/>
      <c r="K748" s="94"/>
      <c r="L748" s="32"/>
      <c r="M748" s="10"/>
      <c r="N748" s="32"/>
      <c r="O748" s="10"/>
      <c r="P748" s="32"/>
      <c r="Q748" s="10"/>
      <c r="R748" s="32"/>
      <c r="S748" s="10"/>
      <c r="T748" s="32"/>
      <c r="U748" s="10"/>
      <c r="V748" s="32"/>
      <c r="W748" s="10"/>
      <c r="X748" s="32"/>
      <c r="Y748" s="10"/>
      <c r="Z748" s="32"/>
      <c r="AA748" s="10"/>
      <c r="AB748" s="32"/>
      <c r="AC748" s="10"/>
      <c r="AD748" s="32"/>
      <c r="AE748" s="10"/>
      <c r="AF748" s="32"/>
      <c r="AG748" s="10"/>
      <c r="AH748" s="32"/>
      <c r="AI748" s="10"/>
      <c r="AJ748" s="32"/>
      <c r="AK748" s="10"/>
      <c r="AL748" s="32"/>
      <c r="AM748" s="10"/>
      <c r="AN748" s="32"/>
      <c r="AO748" s="10"/>
      <c r="AP748" s="242"/>
      <c r="AQ748" s="10"/>
      <c r="AR748" s="32"/>
      <c r="AS748" s="10"/>
      <c r="AT748" s="242"/>
      <c r="AU748" s="10"/>
      <c r="AV748" s="242"/>
      <c r="AW748" s="7"/>
      <c r="AX748" s="247"/>
      <c r="AY748" s="10"/>
      <c r="AZ748" s="242"/>
      <c r="BA748" s="7"/>
      <c r="BB748" s="247"/>
      <c r="BC748" s="7"/>
      <c r="BD748" s="247"/>
      <c r="BE748" s="7"/>
      <c r="BF748" s="8"/>
      <c r="BG748" s="7"/>
      <c r="BH748" s="8"/>
      <c r="BJ748" s="41"/>
      <c r="BK748" s="41">
        <f t="shared" si="44"/>
        <v>0</v>
      </c>
      <c r="BL748">
        <f t="shared" si="43"/>
        <v>0</v>
      </c>
      <c r="BN748" s="39"/>
    </row>
    <row r="749" spans="2:66" x14ac:dyDescent="0.25">
      <c r="B749" s="6"/>
      <c r="C749" s="10"/>
      <c r="D749" s="32"/>
      <c r="E749" s="10"/>
      <c r="F749" s="32"/>
      <c r="G749" s="10"/>
      <c r="H749" s="32"/>
      <c r="I749" s="10"/>
      <c r="J749" s="32"/>
      <c r="K749" s="10"/>
      <c r="L749" s="32"/>
      <c r="M749" s="10"/>
      <c r="N749" s="32"/>
      <c r="O749" s="10"/>
      <c r="P749" s="32"/>
      <c r="Q749" s="10"/>
      <c r="R749" s="32"/>
      <c r="S749" s="10"/>
      <c r="T749" s="32"/>
      <c r="U749" s="10"/>
      <c r="V749" s="32"/>
      <c r="W749" s="10"/>
      <c r="X749" s="32"/>
      <c r="Y749" s="10"/>
      <c r="Z749" s="32"/>
      <c r="AA749" s="10"/>
      <c r="AB749" s="32"/>
      <c r="AC749" s="10"/>
      <c r="AD749" s="32"/>
      <c r="AE749" s="10"/>
      <c r="AF749" s="32"/>
      <c r="AG749" s="10"/>
      <c r="AH749" s="32"/>
      <c r="AI749" s="10"/>
      <c r="AJ749" s="32"/>
      <c r="AK749" s="10"/>
      <c r="AL749" s="32"/>
      <c r="AM749" s="10"/>
      <c r="AN749" s="32"/>
      <c r="AO749" s="10"/>
      <c r="AP749" s="242"/>
      <c r="AQ749" s="10"/>
      <c r="AR749" s="32"/>
      <c r="AS749" s="10"/>
      <c r="AT749" s="242"/>
      <c r="AU749" s="10"/>
      <c r="AV749" s="242"/>
      <c r="AW749" s="7"/>
      <c r="AX749" s="247"/>
      <c r="AY749" s="10"/>
      <c r="AZ749" s="242"/>
      <c r="BA749" s="7"/>
      <c r="BB749" s="247"/>
      <c r="BC749" s="7"/>
      <c r="BD749" s="247"/>
      <c r="BE749" s="7"/>
      <c r="BF749" s="8"/>
      <c r="BG749" s="7"/>
      <c r="BH749" s="8"/>
      <c r="BJ749" s="41"/>
      <c r="BK749" s="41">
        <f t="shared" si="44"/>
        <v>0</v>
      </c>
      <c r="BL749">
        <f t="shared" si="43"/>
        <v>0</v>
      </c>
    </row>
    <row r="750" spans="2:66" x14ac:dyDescent="0.25">
      <c r="B750" s="6"/>
      <c r="C750" s="10"/>
      <c r="D750" s="32"/>
      <c r="E750" s="10"/>
      <c r="F750" s="32"/>
      <c r="G750" s="10"/>
      <c r="H750" s="32"/>
      <c r="I750" s="10"/>
      <c r="J750" s="32"/>
      <c r="K750" s="10"/>
      <c r="L750" s="32"/>
      <c r="M750" s="10"/>
      <c r="N750" s="32"/>
      <c r="O750" s="10"/>
      <c r="P750" s="32"/>
      <c r="Q750" s="10"/>
      <c r="R750" s="32"/>
      <c r="S750" s="10"/>
      <c r="T750" s="32"/>
      <c r="U750" s="10"/>
      <c r="V750" s="32"/>
      <c r="W750" s="10"/>
      <c r="X750" s="32"/>
      <c r="Y750" s="10"/>
      <c r="Z750" s="32"/>
      <c r="AA750" s="10"/>
      <c r="AB750" s="32"/>
      <c r="AC750" s="10"/>
      <c r="AD750" s="32"/>
      <c r="AE750" s="10"/>
      <c r="AF750" s="32"/>
      <c r="AG750" s="10"/>
      <c r="AH750" s="32"/>
      <c r="AI750" s="10"/>
      <c r="AJ750" s="32"/>
      <c r="AK750" s="10"/>
      <c r="AL750" s="32"/>
      <c r="AM750" s="10"/>
      <c r="AN750" s="32"/>
      <c r="AO750" s="10"/>
      <c r="AP750" s="242"/>
      <c r="AQ750" s="10"/>
      <c r="AR750" s="32"/>
      <c r="AS750" s="10"/>
      <c r="AT750" s="242"/>
      <c r="AU750" s="10"/>
      <c r="AV750" s="242"/>
      <c r="AW750" s="7"/>
      <c r="AX750" s="247"/>
      <c r="AY750" s="10"/>
      <c r="AZ750" s="242"/>
      <c r="BA750" s="7"/>
      <c r="BB750" s="247"/>
      <c r="BC750" s="7"/>
      <c r="BD750" s="247"/>
      <c r="BE750" s="7"/>
      <c r="BF750" s="8"/>
      <c r="BG750" s="7"/>
      <c r="BH750" s="8"/>
      <c r="BJ750" s="41"/>
      <c r="BK750" s="41">
        <f t="shared" si="44"/>
        <v>0</v>
      </c>
      <c r="BL750">
        <f t="shared" si="43"/>
        <v>0</v>
      </c>
    </row>
    <row r="751" spans="2:66" x14ac:dyDescent="0.25">
      <c r="B751" s="6"/>
      <c r="C751" s="10"/>
      <c r="D751" s="32"/>
      <c r="E751" s="10"/>
      <c r="F751" s="32"/>
      <c r="G751" s="10"/>
      <c r="H751" s="32"/>
      <c r="I751" s="10"/>
      <c r="J751" s="32"/>
      <c r="K751" s="94"/>
      <c r="L751" s="32"/>
      <c r="M751" s="10"/>
      <c r="N751" s="32"/>
      <c r="O751" s="10"/>
      <c r="P751" s="32"/>
      <c r="Q751" s="10"/>
      <c r="R751" s="32"/>
      <c r="S751" s="10"/>
      <c r="T751" s="32"/>
      <c r="U751" s="10"/>
      <c r="V751" s="32"/>
      <c r="W751" s="10"/>
      <c r="X751" s="32"/>
      <c r="Y751" s="10"/>
      <c r="Z751" s="32"/>
      <c r="AA751" s="10"/>
      <c r="AB751" s="32"/>
      <c r="AC751" s="10"/>
      <c r="AD751" s="32"/>
      <c r="AE751" s="10"/>
      <c r="AF751" s="32"/>
      <c r="AG751" s="10"/>
      <c r="AH751" s="32"/>
      <c r="AI751" s="10"/>
      <c r="AJ751" s="32"/>
      <c r="AK751" s="10"/>
      <c r="AL751" s="32"/>
      <c r="AM751" s="10"/>
      <c r="AN751" s="32"/>
      <c r="AO751" s="10"/>
      <c r="AP751" s="242"/>
      <c r="AQ751" s="10"/>
      <c r="AR751" s="32"/>
      <c r="AS751" s="10"/>
      <c r="AT751" s="242"/>
      <c r="AU751" s="10"/>
      <c r="AV751" s="242"/>
      <c r="AW751" s="7"/>
      <c r="AX751" s="247"/>
      <c r="AY751" s="10"/>
      <c r="AZ751" s="242"/>
      <c r="BA751" s="7"/>
      <c r="BB751" s="247"/>
      <c r="BC751" s="7"/>
      <c r="BD751" s="247"/>
      <c r="BE751" s="7"/>
      <c r="BF751" s="8"/>
      <c r="BG751" s="7"/>
      <c r="BH751" s="8"/>
      <c r="BJ751" s="41"/>
      <c r="BK751" s="41">
        <f t="shared" si="44"/>
        <v>0</v>
      </c>
      <c r="BL751">
        <f t="shared" si="43"/>
        <v>0</v>
      </c>
      <c r="BN751" s="39"/>
    </row>
    <row r="752" spans="2:66" x14ac:dyDescent="0.25">
      <c r="B752" s="6"/>
      <c r="C752" s="10"/>
      <c r="D752" s="32"/>
      <c r="E752" s="10"/>
      <c r="F752" s="32"/>
      <c r="G752" s="10"/>
      <c r="H752" s="32"/>
      <c r="I752" s="10"/>
      <c r="J752" s="32"/>
      <c r="K752" s="10"/>
      <c r="L752" s="32"/>
      <c r="M752" s="10"/>
      <c r="N752" s="32"/>
      <c r="O752" s="10"/>
      <c r="P752" s="32"/>
      <c r="Q752" s="10"/>
      <c r="R752" s="32"/>
      <c r="S752" s="10"/>
      <c r="T752" s="32"/>
      <c r="U752" s="10"/>
      <c r="V752" s="32"/>
      <c r="W752" s="10"/>
      <c r="X752" s="32"/>
      <c r="Y752" s="10"/>
      <c r="Z752" s="32"/>
      <c r="AA752" s="10"/>
      <c r="AB752" s="32"/>
      <c r="AC752" s="10"/>
      <c r="AD752" s="32"/>
      <c r="AE752" s="10"/>
      <c r="AF752" s="32"/>
      <c r="AG752" s="10"/>
      <c r="AH752" s="32"/>
      <c r="AI752" s="10"/>
      <c r="AJ752" s="32"/>
      <c r="AK752" s="10"/>
      <c r="AL752" s="32"/>
      <c r="AM752" s="10"/>
      <c r="AN752" s="32"/>
      <c r="AO752" s="10"/>
      <c r="AP752" s="242"/>
      <c r="AQ752" s="10"/>
      <c r="AR752" s="32"/>
      <c r="AS752" s="10"/>
      <c r="AT752" s="242"/>
      <c r="AU752" s="10"/>
      <c r="AV752" s="242"/>
      <c r="AW752" s="7"/>
      <c r="AX752" s="247"/>
      <c r="AY752" s="10"/>
      <c r="AZ752" s="242"/>
      <c r="BA752" s="7"/>
      <c r="BB752" s="247"/>
      <c r="BC752" s="7"/>
      <c r="BD752" s="247"/>
      <c r="BE752" s="7"/>
      <c r="BF752" s="8"/>
      <c r="BG752" s="7"/>
      <c r="BH752" s="8"/>
      <c r="BJ752" s="41"/>
      <c r="BK752" s="41">
        <f t="shared" si="44"/>
        <v>0</v>
      </c>
      <c r="BL752">
        <f t="shared" si="43"/>
        <v>0</v>
      </c>
    </row>
    <row r="753" spans="2:66" x14ac:dyDescent="0.25">
      <c r="B753" s="6"/>
      <c r="C753" s="10"/>
      <c r="D753" s="32"/>
      <c r="E753" s="10"/>
      <c r="F753" s="32"/>
      <c r="G753" s="10"/>
      <c r="H753" s="32"/>
      <c r="I753" s="10"/>
      <c r="J753" s="32"/>
      <c r="K753" s="10"/>
      <c r="L753" s="32"/>
      <c r="M753" s="10"/>
      <c r="N753" s="32"/>
      <c r="O753" s="10"/>
      <c r="P753" s="32"/>
      <c r="Q753" s="10"/>
      <c r="R753" s="32"/>
      <c r="S753" s="10"/>
      <c r="T753" s="32"/>
      <c r="U753" s="10"/>
      <c r="V753" s="32"/>
      <c r="W753" s="10"/>
      <c r="X753" s="32"/>
      <c r="Y753" s="10"/>
      <c r="Z753" s="32"/>
      <c r="AA753" s="10"/>
      <c r="AB753" s="32"/>
      <c r="AC753" s="10"/>
      <c r="AD753" s="32"/>
      <c r="AE753" s="10"/>
      <c r="AF753" s="32"/>
      <c r="AG753" s="10"/>
      <c r="AH753" s="32"/>
      <c r="AI753" s="10"/>
      <c r="AJ753" s="32"/>
      <c r="AK753" s="10"/>
      <c r="AL753" s="32"/>
      <c r="AM753" s="10"/>
      <c r="AN753" s="32"/>
      <c r="AO753" s="10"/>
      <c r="AP753" s="242"/>
      <c r="AQ753" s="10"/>
      <c r="AR753" s="32"/>
      <c r="AS753" s="10"/>
      <c r="AT753" s="242"/>
      <c r="AU753" s="10"/>
      <c r="AV753" s="242"/>
      <c r="AW753" s="7"/>
      <c r="AX753" s="247"/>
      <c r="AY753" s="10"/>
      <c r="AZ753" s="242"/>
      <c r="BA753" s="7"/>
      <c r="BB753" s="247"/>
      <c r="BC753" s="7"/>
      <c r="BD753" s="247"/>
      <c r="BE753" s="7"/>
      <c r="BF753" s="8"/>
      <c r="BG753" s="7"/>
      <c r="BH753" s="8"/>
      <c r="BJ753" s="41"/>
      <c r="BK753" s="41">
        <f t="shared" si="44"/>
        <v>0</v>
      </c>
      <c r="BL753">
        <f t="shared" si="43"/>
        <v>0</v>
      </c>
    </row>
    <row r="754" spans="2:66" x14ac:dyDescent="0.25">
      <c r="B754" s="6"/>
      <c r="C754" s="10"/>
      <c r="D754" s="32"/>
      <c r="E754" s="10"/>
      <c r="F754" s="32"/>
      <c r="G754" s="10"/>
      <c r="H754" s="32"/>
      <c r="I754" s="10"/>
      <c r="J754" s="32"/>
      <c r="K754" s="10"/>
      <c r="L754" s="32"/>
      <c r="M754" s="10"/>
      <c r="N754" s="32"/>
      <c r="O754" s="10"/>
      <c r="P754" s="32"/>
      <c r="Q754" s="10"/>
      <c r="R754" s="32"/>
      <c r="S754" s="10"/>
      <c r="T754" s="32"/>
      <c r="U754" s="10"/>
      <c r="V754" s="32"/>
      <c r="W754" s="10"/>
      <c r="X754" s="32"/>
      <c r="Y754" s="10"/>
      <c r="Z754" s="32"/>
      <c r="AA754" s="10"/>
      <c r="AB754" s="32"/>
      <c r="AC754" s="10"/>
      <c r="AD754" s="32"/>
      <c r="AE754" s="10"/>
      <c r="AF754" s="32"/>
      <c r="AG754" s="10"/>
      <c r="AH754" s="32"/>
      <c r="AI754" s="10"/>
      <c r="AJ754" s="32"/>
      <c r="AK754" s="10"/>
      <c r="AL754" s="32"/>
      <c r="AM754" s="10"/>
      <c r="AN754" s="32"/>
      <c r="AO754" s="10"/>
      <c r="AP754" s="242"/>
      <c r="AQ754" s="10"/>
      <c r="AR754" s="32"/>
      <c r="AS754" s="10"/>
      <c r="AT754" s="242"/>
      <c r="AU754" s="10"/>
      <c r="AV754" s="242"/>
      <c r="AW754" s="7"/>
      <c r="AX754" s="247"/>
      <c r="AY754" s="10"/>
      <c r="AZ754" s="242"/>
      <c r="BA754" s="7"/>
      <c r="BB754" s="247"/>
      <c r="BC754" s="7"/>
      <c r="BD754" s="247"/>
      <c r="BE754" s="7"/>
      <c r="BF754" s="8"/>
      <c r="BG754" s="7"/>
      <c r="BH754" s="8"/>
      <c r="BJ754" s="41"/>
      <c r="BK754" s="41">
        <f t="shared" si="44"/>
        <v>0</v>
      </c>
      <c r="BL754">
        <f t="shared" si="43"/>
        <v>0</v>
      </c>
    </row>
    <row r="755" spans="2:66" x14ac:dyDescent="0.25">
      <c r="B755" s="6"/>
      <c r="C755" s="10"/>
      <c r="D755" s="32"/>
      <c r="E755" s="10"/>
      <c r="F755" s="32"/>
      <c r="G755" s="10"/>
      <c r="H755" s="32"/>
      <c r="I755" s="10"/>
      <c r="J755" s="32"/>
      <c r="K755" s="10"/>
      <c r="L755" s="32"/>
      <c r="M755" s="10"/>
      <c r="N755" s="32"/>
      <c r="O755" s="10"/>
      <c r="P755" s="32"/>
      <c r="Q755" s="10"/>
      <c r="R755" s="32"/>
      <c r="S755" s="10"/>
      <c r="T755" s="32"/>
      <c r="U755" s="10"/>
      <c r="V755" s="32"/>
      <c r="W755" s="10"/>
      <c r="X755" s="32"/>
      <c r="Y755" s="10"/>
      <c r="Z755" s="32"/>
      <c r="AA755" s="10"/>
      <c r="AB755" s="32"/>
      <c r="AC755" s="10"/>
      <c r="AD755" s="32"/>
      <c r="AE755" s="10"/>
      <c r="AF755" s="32"/>
      <c r="AG755" s="10"/>
      <c r="AH755" s="32"/>
      <c r="AI755" s="10"/>
      <c r="AJ755" s="32"/>
      <c r="AK755" s="10"/>
      <c r="AL755" s="32"/>
      <c r="AM755" s="10"/>
      <c r="AN755" s="32"/>
      <c r="AO755" s="10"/>
      <c r="AP755" s="242"/>
      <c r="AQ755" s="10"/>
      <c r="AR755" s="32"/>
      <c r="AS755" s="10"/>
      <c r="AT755" s="242"/>
      <c r="AU755" s="10"/>
      <c r="AV755" s="242"/>
      <c r="AW755" s="7"/>
      <c r="AX755" s="247"/>
      <c r="AY755" s="10"/>
      <c r="AZ755" s="242"/>
      <c r="BA755" s="7"/>
      <c r="BB755" s="247"/>
      <c r="BC755" s="7"/>
      <c r="BD755" s="247"/>
      <c r="BE755" s="7"/>
      <c r="BF755" s="8"/>
      <c r="BG755" s="7"/>
      <c r="BH755" s="8"/>
      <c r="BJ755" s="41"/>
      <c r="BK755" s="41">
        <f t="shared" si="44"/>
        <v>0</v>
      </c>
      <c r="BL755">
        <f t="shared" si="43"/>
        <v>0</v>
      </c>
    </row>
    <row r="756" spans="2:66" x14ac:dyDescent="0.25">
      <c r="B756" s="6"/>
      <c r="C756" s="10"/>
      <c r="D756" s="32"/>
      <c r="E756" s="10"/>
      <c r="F756" s="32"/>
      <c r="G756" s="10"/>
      <c r="H756" s="32"/>
      <c r="I756" s="10"/>
      <c r="J756" s="32"/>
      <c r="K756" s="94"/>
      <c r="L756" s="32"/>
      <c r="M756" s="10"/>
      <c r="N756" s="32"/>
      <c r="O756" s="10"/>
      <c r="P756" s="32"/>
      <c r="Q756" s="10"/>
      <c r="R756" s="32"/>
      <c r="S756" s="10"/>
      <c r="T756" s="32"/>
      <c r="U756" s="10"/>
      <c r="V756" s="32"/>
      <c r="W756" s="10"/>
      <c r="X756" s="32"/>
      <c r="Y756" s="10"/>
      <c r="Z756" s="32"/>
      <c r="AA756" s="10"/>
      <c r="AB756" s="32"/>
      <c r="AC756" s="10"/>
      <c r="AD756" s="32"/>
      <c r="AE756" s="10"/>
      <c r="AF756" s="32"/>
      <c r="AG756" s="10"/>
      <c r="AH756" s="32"/>
      <c r="AI756" s="10"/>
      <c r="AJ756" s="32"/>
      <c r="AK756" s="10"/>
      <c r="AL756" s="32"/>
      <c r="AM756" s="10"/>
      <c r="AN756" s="32"/>
      <c r="AO756" s="10"/>
      <c r="AP756" s="242"/>
      <c r="AQ756" s="10"/>
      <c r="AR756" s="32"/>
      <c r="AS756" s="10"/>
      <c r="AT756" s="242"/>
      <c r="AU756" s="10"/>
      <c r="AV756" s="242"/>
      <c r="AW756" s="7"/>
      <c r="AX756" s="247"/>
      <c r="AY756" s="10"/>
      <c r="AZ756" s="242"/>
      <c r="BA756" s="7"/>
      <c r="BB756" s="247"/>
      <c r="BC756" s="7"/>
      <c r="BD756" s="247"/>
      <c r="BE756" s="7"/>
      <c r="BF756" s="8"/>
      <c r="BG756" s="7"/>
      <c r="BH756" s="8"/>
      <c r="BJ756" s="41"/>
      <c r="BK756" s="41">
        <f t="shared" si="44"/>
        <v>0</v>
      </c>
      <c r="BL756">
        <f t="shared" si="43"/>
        <v>0</v>
      </c>
      <c r="BN756" s="39"/>
    </row>
    <row r="757" spans="2:66" x14ac:dyDescent="0.25">
      <c r="B757" s="6"/>
      <c r="C757" s="10"/>
      <c r="D757" s="32"/>
      <c r="E757" s="10"/>
      <c r="F757" s="32"/>
      <c r="G757" s="10"/>
      <c r="H757" s="32"/>
      <c r="I757" s="10"/>
      <c r="J757" s="32"/>
      <c r="K757" s="94"/>
      <c r="L757" s="32"/>
      <c r="M757" s="10"/>
      <c r="N757" s="32"/>
      <c r="O757" s="10"/>
      <c r="P757" s="32"/>
      <c r="Q757" s="10"/>
      <c r="R757" s="32"/>
      <c r="S757" s="10"/>
      <c r="T757" s="32"/>
      <c r="U757" s="10"/>
      <c r="V757" s="32"/>
      <c r="W757" s="10"/>
      <c r="X757" s="32"/>
      <c r="Y757" s="10"/>
      <c r="Z757" s="32"/>
      <c r="AA757" s="10"/>
      <c r="AB757" s="32"/>
      <c r="AC757" s="10"/>
      <c r="AD757" s="32"/>
      <c r="AE757" s="10"/>
      <c r="AF757" s="32"/>
      <c r="AG757" s="10"/>
      <c r="AH757" s="32"/>
      <c r="AI757" s="10"/>
      <c r="AJ757" s="32"/>
      <c r="AK757" s="10"/>
      <c r="AL757" s="32"/>
      <c r="AM757" s="10"/>
      <c r="AN757" s="32"/>
      <c r="AO757" s="10"/>
      <c r="AP757" s="242"/>
      <c r="AQ757" s="10"/>
      <c r="AR757" s="32"/>
      <c r="AS757" s="10"/>
      <c r="AT757" s="242"/>
      <c r="AU757" s="10"/>
      <c r="AV757" s="242"/>
      <c r="AW757" s="7"/>
      <c r="AX757" s="247"/>
      <c r="AY757" s="10"/>
      <c r="AZ757" s="242"/>
      <c r="BA757" s="7"/>
      <c r="BB757" s="247"/>
      <c r="BC757" s="7"/>
      <c r="BD757" s="247"/>
      <c r="BE757" s="7"/>
      <c r="BF757" s="8"/>
      <c r="BG757" s="7"/>
      <c r="BH757" s="8"/>
      <c r="BJ757" s="41"/>
      <c r="BK757" s="41">
        <f t="shared" si="44"/>
        <v>0</v>
      </c>
      <c r="BL757">
        <f t="shared" si="43"/>
        <v>0</v>
      </c>
      <c r="BN757" s="39"/>
    </row>
    <row r="758" spans="2:66" x14ac:dyDescent="0.25">
      <c r="B758" s="6"/>
      <c r="C758" s="10"/>
      <c r="D758" s="32"/>
      <c r="E758" s="10"/>
      <c r="F758" s="32"/>
      <c r="G758" s="10"/>
      <c r="H758" s="32"/>
      <c r="I758" s="10"/>
      <c r="J758" s="32"/>
      <c r="K758" s="10"/>
      <c r="L758" s="32"/>
      <c r="M758" s="10"/>
      <c r="N758" s="32"/>
      <c r="O758" s="10"/>
      <c r="P758" s="32"/>
      <c r="Q758" s="10"/>
      <c r="R758" s="32"/>
      <c r="S758" s="10"/>
      <c r="T758" s="32"/>
      <c r="U758" s="10"/>
      <c r="V758" s="32"/>
      <c r="W758" s="10"/>
      <c r="X758" s="32"/>
      <c r="Y758" s="10"/>
      <c r="Z758" s="32"/>
      <c r="AA758" s="10"/>
      <c r="AB758" s="32"/>
      <c r="AC758" s="10"/>
      <c r="AD758" s="32"/>
      <c r="AE758" s="10"/>
      <c r="AF758" s="32"/>
      <c r="AG758" s="10"/>
      <c r="AH758" s="32"/>
      <c r="AI758" s="10"/>
      <c r="AJ758" s="32"/>
      <c r="AK758" s="10"/>
      <c r="AL758" s="32"/>
      <c r="AM758" s="10"/>
      <c r="AN758" s="32"/>
      <c r="AO758" s="10"/>
      <c r="AP758" s="242"/>
      <c r="AQ758" s="10"/>
      <c r="AR758" s="32"/>
      <c r="AS758" s="10"/>
      <c r="AT758" s="242"/>
      <c r="AU758" s="10"/>
      <c r="AV758" s="242"/>
      <c r="AW758" s="7"/>
      <c r="AX758" s="247"/>
      <c r="AY758" s="10"/>
      <c r="AZ758" s="242"/>
      <c r="BA758" s="7"/>
      <c r="BB758" s="247"/>
      <c r="BC758" s="7"/>
      <c r="BD758" s="247"/>
      <c r="BE758" s="7"/>
      <c r="BF758" s="8"/>
      <c r="BG758" s="7"/>
      <c r="BH758" s="8"/>
      <c r="BJ758" s="41"/>
      <c r="BK758" s="41">
        <f t="shared" si="44"/>
        <v>0</v>
      </c>
      <c r="BL758">
        <f t="shared" si="43"/>
        <v>0</v>
      </c>
    </row>
    <row r="759" spans="2:66" x14ac:dyDescent="0.25">
      <c r="B759" s="6"/>
      <c r="C759" s="10"/>
      <c r="D759" s="32"/>
      <c r="E759" s="10"/>
      <c r="F759" s="32"/>
      <c r="G759" s="10"/>
      <c r="H759" s="32"/>
      <c r="I759" s="10"/>
      <c r="J759" s="32"/>
      <c r="K759" s="10"/>
      <c r="L759" s="32"/>
      <c r="M759" s="10"/>
      <c r="N759" s="32"/>
      <c r="O759" s="10"/>
      <c r="P759" s="32"/>
      <c r="Q759" s="10"/>
      <c r="R759" s="32"/>
      <c r="S759" s="10"/>
      <c r="T759" s="32"/>
      <c r="U759" s="10"/>
      <c r="V759" s="32"/>
      <c r="W759" s="10"/>
      <c r="X759" s="32"/>
      <c r="Y759" s="10"/>
      <c r="Z759" s="32"/>
      <c r="AA759" s="10"/>
      <c r="AB759" s="32"/>
      <c r="AC759" s="10"/>
      <c r="AD759" s="32"/>
      <c r="AE759" s="10"/>
      <c r="AF759" s="32"/>
      <c r="AG759" s="10"/>
      <c r="AH759" s="32"/>
      <c r="AI759" s="10"/>
      <c r="AJ759" s="32"/>
      <c r="AK759" s="10"/>
      <c r="AL759" s="32"/>
      <c r="AM759" s="10"/>
      <c r="AN759" s="32"/>
      <c r="AO759" s="10"/>
      <c r="AP759" s="242"/>
      <c r="AQ759" s="10"/>
      <c r="AR759" s="32"/>
      <c r="AS759" s="10"/>
      <c r="AT759" s="242"/>
      <c r="AU759" s="10"/>
      <c r="AV759" s="242"/>
      <c r="AW759" s="7"/>
      <c r="AX759" s="247"/>
      <c r="AY759" s="10"/>
      <c r="AZ759" s="242"/>
      <c r="BA759" s="7"/>
      <c r="BB759" s="247"/>
      <c r="BC759" s="7"/>
      <c r="BD759" s="247"/>
      <c r="BE759" s="7"/>
      <c r="BF759" s="8"/>
      <c r="BG759" s="7"/>
      <c r="BH759" s="8"/>
      <c r="BJ759" s="41"/>
      <c r="BK759" s="41">
        <f t="shared" si="44"/>
        <v>0</v>
      </c>
      <c r="BL759">
        <f t="shared" si="43"/>
        <v>0</v>
      </c>
    </row>
    <row r="760" spans="2:66" x14ac:dyDescent="0.25">
      <c r="B760" s="6"/>
      <c r="C760" s="10"/>
      <c r="D760" s="32"/>
      <c r="E760" s="10"/>
      <c r="F760" s="32"/>
      <c r="G760" s="10"/>
      <c r="H760" s="32"/>
      <c r="I760" s="10"/>
      <c r="J760" s="32"/>
      <c r="K760" s="10"/>
      <c r="L760" s="32"/>
      <c r="M760" s="10"/>
      <c r="N760" s="32"/>
      <c r="O760" s="10"/>
      <c r="P760" s="32"/>
      <c r="Q760" s="10"/>
      <c r="R760" s="32"/>
      <c r="S760" s="10"/>
      <c r="T760" s="32"/>
      <c r="U760" s="10"/>
      <c r="V760" s="32"/>
      <c r="W760" s="10"/>
      <c r="X760" s="32"/>
      <c r="Y760" s="10"/>
      <c r="Z760" s="32"/>
      <c r="AA760" s="10"/>
      <c r="AB760" s="32"/>
      <c r="AC760" s="10"/>
      <c r="AD760" s="32"/>
      <c r="AE760" s="10"/>
      <c r="AF760" s="32"/>
      <c r="AG760" s="10"/>
      <c r="AH760" s="32"/>
      <c r="AI760" s="10"/>
      <c r="AJ760" s="32"/>
      <c r="AK760" s="10"/>
      <c r="AL760" s="32"/>
      <c r="AM760" s="10"/>
      <c r="AN760" s="32"/>
      <c r="AO760" s="10"/>
      <c r="AP760" s="242"/>
      <c r="AQ760" s="10"/>
      <c r="AR760" s="32"/>
      <c r="AS760" s="10"/>
      <c r="AT760" s="242"/>
      <c r="AU760" s="10"/>
      <c r="AV760" s="242"/>
      <c r="AW760" s="7"/>
      <c r="AX760" s="247"/>
      <c r="AY760" s="10"/>
      <c r="AZ760" s="242"/>
      <c r="BA760" s="7"/>
      <c r="BB760" s="247"/>
      <c r="BC760" s="7"/>
      <c r="BD760" s="247"/>
      <c r="BE760" s="7"/>
      <c r="BF760" s="8"/>
      <c r="BG760" s="7"/>
      <c r="BH760" s="8"/>
      <c r="BJ760" s="41"/>
      <c r="BK760" s="41">
        <f t="shared" si="44"/>
        <v>0</v>
      </c>
      <c r="BL760">
        <f t="shared" si="43"/>
        <v>0</v>
      </c>
    </row>
    <row r="761" spans="2:66" x14ac:dyDescent="0.25">
      <c r="B761" s="6"/>
      <c r="C761" s="10"/>
      <c r="D761" s="32"/>
      <c r="E761" s="10"/>
      <c r="F761" s="32"/>
      <c r="G761" s="10"/>
      <c r="H761" s="32"/>
      <c r="I761" s="10"/>
      <c r="J761" s="32"/>
      <c r="K761" s="10"/>
      <c r="L761" s="32"/>
      <c r="M761" s="10"/>
      <c r="N761" s="32"/>
      <c r="O761" s="10"/>
      <c r="P761" s="32"/>
      <c r="Q761" s="10"/>
      <c r="R761" s="32"/>
      <c r="S761" s="10"/>
      <c r="T761" s="32"/>
      <c r="U761" s="10"/>
      <c r="V761" s="32"/>
      <c r="W761" s="10"/>
      <c r="X761" s="32"/>
      <c r="Y761" s="10"/>
      <c r="Z761" s="32"/>
      <c r="AA761" s="10"/>
      <c r="AB761" s="32"/>
      <c r="AC761" s="10"/>
      <c r="AD761" s="32"/>
      <c r="AE761" s="10"/>
      <c r="AF761" s="32"/>
      <c r="AG761" s="10"/>
      <c r="AH761" s="32"/>
      <c r="AI761" s="10"/>
      <c r="AJ761" s="32"/>
      <c r="AK761" s="10"/>
      <c r="AL761" s="32"/>
      <c r="AM761" s="10"/>
      <c r="AN761" s="32"/>
      <c r="AO761" s="10"/>
      <c r="AP761" s="242"/>
      <c r="AQ761" s="10"/>
      <c r="AR761" s="32"/>
      <c r="AS761" s="10"/>
      <c r="AT761" s="242"/>
      <c r="AU761" s="10"/>
      <c r="AV761" s="242"/>
      <c r="AW761" s="7"/>
      <c r="AX761" s="247"/>
      <c r="AY761" s="10"/>
      <c r="AZ761" s="242"/>
      <c r="BA761" s="7"/>
      <c r="BB761" s="247"/>
      <c r="BC761" s="7"/>
      <c r="BD761" s="247"/>
      <c r="BE761" s="7"/>
      <c r="BF761" s="8"/>
      <c r="BG761" s="7"/>
      <c r="BH761" s="8"/>
      <c r="BJ761" s="41"/>
      <c r="BK761" s="41">
        <f t="shared" si="44"/>
        <v>0</v>
      </c>
      <c r="BL761">
        <f t="shared" si="43"/>
        <v>0</v>
      </c>
    </row>
    <row r="762" spans="2:66" x14ac:dyDescent="0.25">
      <c r="B762" s="236" t="s">
        <v>154</v>
      </c>
      <c r="C762" s="10"/>
      <c r="D762" s="32"/>
      <c r="E762" s="10"/>
      <c r="F762" s="32"/>
      <c r="G762" s="10"/>
      <c r="H762" s="32"/>
      <c r="I762" s="10"/>
      <c r="J762" s="32"/>
      <c r="K762" s="10"/>
      <c r="L762" s="32"/>
      <c r="M762" s="10"/>
      <c r="N762" s="32"/>
      <c r="O762" s="10"/>
      <c r="P762" s="32"/>
      <c r="Q762" s="10"/>
      <c r="R762" s="32"/>
      <c r="S762" s="10"/>
      <c r="T762" s="32"/>
      <c r="U762" s="10"/>
      <c r="V762" s="32"/>
      <c r="W762" s="10"/>
      <c r="X762" s="32"/>
      <c r="Y762" s="10"/>
      <c r="Z762" s="32"/>
      <c r="AA762" s="10"/>
      <c r="AB762" s="32"/>
      <c r="AC762" s="10"/>
      <c r="AD762" s="32"/>
      <c r="AE762" s="10"/>
      <c r="AF762" s="32"/>
      <c r="AG762" s="10"/>
      <c r="AH762" s="32"/>
      <c r="AI762" s="10"/>
      <c r="AJ762" s="32"/>
      <c r="AK762" s="10"/>
      <c r="AL762" s="32"/>
      <c r="AM762" s="10"/>
      <c r="AN762" s="32"/>
      <c r="AO762" s="10"/>
      <c r="AP762" s="242"/>
      <c r="AQ762" s="10"/>
      <c r="AR762" s="32"/>
      <c r="AS762" s="10"/>
      <c r="AT762" s="242"/>
      <c r="AU762" s="10"/>
      <c r="AV762" s="242"/>
      <c r="AW762" s="7"/>
      <c r="AX762" s="247"/>
      <c r="AY762" s="10"/>
      <c r="AZ762" s="242"/>
      <c r="BA762" s="7"/>
      <c r="BB762" s="247"/>
      <c r="BC762" s="7"/>
      <c r="BD762" s="247"/>
      <c r="BE762" s="7"/>
      <c r="BF762" s="8"/>
      <c r="BG762" s="7"/>
      <c r="BH762" s="8"/>
      <c r="BJ762" s="41"/>
      <c r="BK762" s="41">
        <f t="shared" si="44"/>
        <v>0</v>
      </c>
      <c r="BL762">
        <f t="shared" si="43"/>
        <v>0</v>
      </c>
    </row>
    <row r="763" spans="2:66" x14ac:dyDescent="0.25">
      <c r="B763" s="6"/>
      <c r="C763" s="10"/>
      <c r="D763" s="32"/>
      <c r="E763" s="10"/>
      <c r="F763" s="32"/>
      <c r="G763" s="10"/>
      <c r="H763" s="32"/>
      <c r="I763" s="10"/>
      <c r="J763" s="32"/>
      <c r="K763" s="10"/>
      <c r="L763" s="32"/>
      <c r="M763" s="10"/>
      <c r="N763" s="32"/>
      <c r="O763" s="10"/>
      <c r="P763" s="32"/>
      <c r="Q763" s="10"/>
      <c r="R763" s="32"/>
      <c r="S763" s="10"/>
      <c r="T763" s="32"/>
      <c r="U763" s="10"/>
      <c r="V763" s="32"/>
      <c r="W763" s="10"/>
      <c r="X763" s="32"/>
      <c r="Y763" s="10"/>
      <c r="Z763" s="32"/>
      <c r="AA763" s="10"/>
      <c r="AB763" s="32"/>
      <c r="AC763" s="10"/>
      <c r="AD763" s="32"/>
      <c r="AE763" s="10"/>
      <c r="AF763" s="32"/>
      <c r="AG763" s="10"/>
      <c r="AH763" s="32"/>
      <c r="AI763" s="10"/>
      <c r="AJ763" s="32"/>
      <c r="AK763" s="10"/>
      <c r="AL763" s="32"/>
      <c r="AM763" s="10"/>
      <c r="AN763" s="32"/>
      <c r="AO763" s="10"/>
      <c r="AP763" s="242"/>
      <c r="AQ763" s="10"/>
      <c r="AR763" s="32"/>
      <c r="AS763" s="10"/>
      <c r="AT763" s="242"/>
      <c r="AU763" s="10"/>
      <c r="AV763" s="242"/>
      <c r="AW763" s="7"/>
      <c r="AX763" s="247"/>
      <c r="AY763" s="10"/>
      <c r="AZ763" s="242"/>
      <c r="BA763" s="7"/>
      <c r="BB763" s="247"/>
      <c r="BC763" s="7"/>
      <c r="BD763" s="247"/>
      <c r="BE763" s="7"/>
      <c r="BF763" s="8"/>
      <c r="BG763" s="7"/>
      <c r="BH763" s="8"/>
      <c r="BJ763" s="41"/>
      <c r="BK763" s="41">
        <f t="shared" si="44"/>
        <v>0</v>
      </c>
      <c r="BL763">
        <f t="shared" si="43"/>
        <v>0</v>
      </c>
    </row>
    <row r="764" spans="2:66" x14ac:dyDescent="0.25">
      <c r="B764" s="6"/>
      <c r="C764" s="10"/>
      <c r="D764" s="32"/>
      <c r="E764" s="10"/>
      <c r="F764" s="32"/>
      <c r="G764" s="10"/>
      <c r="H764" s="32"/>
      <c r="I764" s="10"/>
      <c r="J764" s="32"/>
      <c r="K764" s="94"/>
      <c r="L764" s="32"/>
      <c r="M764" s="10"/>
      <c r="N764" s="32"/>
      <c r="O764" s="10"/>
      <c r="P764" s="32"/>
      <c r="Q764" s="10"/>
      <c r="R764" s="32"/>
      <c r="S764" s="10"/>
      <c r="T764" s="32"/>
      <c r="U764" s="10"/>
      <c r="V764" s="32"/>
      <c r="W764" s="10"/>
      <c r="X764" s="32"/>
      <c r="Y764" s="10"/>
      <c r="Z764" s="32"/>
      <c r="AA764" s="10"/>
      <c r="AB764" s="32"/>
      <c r="AC764" s="10"/>
      <c r="AD764" s="32"/>
      <c r="AE764" s="10"/>
      <c r="AF764" s="32"/>
      <c r="AG764" s="10"/>
      <c r="AH764" s="32"/>
      <c r="AI764" s="10"/>
      <c r="AJ764" s="32"/>
      <c r="AK764" s="10"/>
      <c r="AL764" s="32"/>
      <c r="AM764" s="10"/>
      <c r="AN764" s="242"/>
      <c r="AO764" s="10"/>
      <c r="AP764" s="242"/>
      <c r="AQ764" s="10"/>
      <c r="AR764" s="242"/>
      <c r="AS764" s="10"/>
      <c r="AT764" s="242"/>
      <c r="AU764" s="10"/>
      <c r="AV764" s="242"/>
      <c r="AW764" s="7"/>
      <c r="AX764" s="247"/>
      <c r="AY764" s="10"/>
      <c r="AZ764" s="242"/>
      <c r="BA764" s="7"/>
      <c r="BB764" s="247"/>
      <c r="BC764" s="7"/>
      <c r="BD764" s="247"/>
      <c r="BE764" s="7"/>
      <c r="BF764" s="8"/>
      <c r="BG764" s="7"/>
      <c r="BH764" s="8"/>
      <c r="BJ764" s="41"/>
      <c r="BK764" s="41">
        <f t="shared" si="44"/>
        <v>0</v>
      </c>
      <c r="BL764">
        <f t="shared" si="43"/>
        <v>0</v>
      </c>
      <c r="BN764" s="39"/>
    </row>
    <row r="765" spans="2:66" x14ac:dyDescent="0.25">
      <c r="B765" s="6"/>
      <c r="C765" s="10"/>
      <c r="D765" s="32"/>
      <c r="E765" s="10"/>
      <c r="F765" s="32"/>
      <c r="G765" s="10"/>
      <c r="H765" s="32"/>
      <c r="I765" s="10"/>
      <c r="J765" s="32"/>
      <c r="K765" s="10"/>
      <c r="L765" s="32"/>
      <c r="M765" s="10"/>
      <c r="N765" s="32"/>
      <c r="O765" s="10"/>
      <c r="P765" s="32"/>
      <c r="Q765" s="10"/>
      <c r="R765" s="32"/>
      <c r="S765" s="10"/>
      <c r="T765" s="32"/>
      <c r="U765" s="10"/>
      <c r="V765" s="32"/>
      <c r="W765" s="10"/>
      <c r="X765" s="32"/>
      <c r="Y765" s="10"/>
      <c r="Z765" s="32"/>
      <c r="AA765" s="10"/>
      <c r="AB765" s="32"/>
      <c r="AC765" s="10"/>
      <c r="AD765" s="32"/>
      <c r="AE765" s="10"/>
      <c r="AF765" s="32"/>
      <c r="AG765" s="10"/>
      <c r="AH765" s="32"/>
      <c r="AI765" s="10"/>
      <c r="AJ765" s="32"/>
      <c r="AK765" s="10"/>
      <c r="AL765" s="32"/>
      <c r="AM765" s="10"/>
      <c r="AN765" s="32"/>
      <c r="AO765" s="10"/>
      <c r="AP765" s="242"/>
      <c r="AQ765" s="10"/>
      <c r="AR765" s="32"/>
      <c r="AS765" s="10"/>
      <c r="AT765" s="242"/>
      <c r="AU765" s="10"/>
      <c r="AV765" s="242"/>
      <c r="AW765" s="7"/>
      <c r="AX765" s="247"/>
      <c r="AY765" s="10"/>
      <c r="AZ765" s="242"/>
      <c r="BA765" s="7"/>
      <c r="BB765" s="247"/>
      <c r="BC765" s="7"/>
      <c r="BD765" s="247"/>
      <c r="BE765" s="7"/>
      <c r="BF765" s="8"/>
      <c r="BG765" s="7"/>
      <c r="BH765" s="8"/>
      <c r="BJ765" s="41"/>
      <c r="BK765" s="41">
        <f t="shared" si="44"/>
        <v>0</v>
      </c>
      <c r="BL765">
        <f t="shared" si="43"/>
        <v>0</v>
      </c>
    </row>
    <row r="766" spans="2:66" x14ac:dyDescent="0.25">
      <c r="B766" s="6"/>
      <c r="C766" s="10"/>
      <c r="D766" s="32"/>
      <c r="E766" s="10"/>
      <c r="F766" s="32"/>
      <c r="G766" s="10"/>
      <c r="H766" s="32"/>
      <c r="I766" s="10"/>
      <c r="J766" s="32"/>
      <c r="K766" s="94"/>
      <c r="L766" s="32"/>
      <c r="M766" s="10"/>
      <c r="N766" s="32"/>
      <c r="O766" s="10"/>
      <c r="P766" s="32"/>
      <c r="Q766" s="10"/>
      <c r="R766" s="32"/>
      <c r="S766" s="10"/>
      <c r="T766" s="32"/>
      <c r="U766" s="10"/>
      <c r="V766" s="32"/>
      <c r="W766" s="10"/>
      <c r="X766" s="32"/>
      <c r="Y766" s="10"/>
      <c r="Z766" s="32"/>
      <c r="AA766" s="10"/>
      <c r="AB766" s="32"/>
      <c r="AC766" s="10"/>
      <c r="AD766" s="32"/>
      <c r="AE766" s="10"/>
      <c r="AF766" s="32"/>
      <c r="AG766" s="10"/>
      <c r="AH766" s="32"/>
      <c r="AI766" s="10"/>
      <c r="AJ766" s="32"/>
      <c r="AK766" s="10"/>
      <c r="AL766" s="32"/>
      <c r="AM766" s="10"/>
      <c r="AN766" s="32"/>
      <c r="AO766" s="10"/>
      <c r="AP766" s="242"/>
      <c r="AQ766" s="10"/>
      <c r="AR766" s="32"/>
      <c r="AS766" s="10"/>
      <c r="AT766" s="242"/>
      <c r="AU766" s="10"/>
      <c r="AV766" s="242"/>
      <c r="AW766" s="7"/>
      <c r="AX766" s="247"/>
      <c r="AY766" s="10"/>
      <c r="AZ766" s="242"/>
      <c r="BA766" s="7"/>
      <c r="BB766" s="247"/>
      <c r="BC766" s="7"/>
      <c r="BD766" s="247"/>
      <c r="BE766" s="7"/>
      <c r="BF766" s="8"/>
      <c r="BG766" s="7"/>
      <c r="BH766" s="8"/>
      <c r="BJ766" s="41"/>
      <c r="BK766" s="41">
        <f t="shared" si="44"/>
        <v>0</v>
      </c>
      <c r="BL766">
        <f t="shared" si="43"/>
        <v>0</v>
      </c>
      <c r="BN766" s="39"/>
    </row>
    <row r="767" spans="2:66" x14ac:dyDescent="0.25">
      <c r="B767" s="6"/>
      <c r="C767" s="10"/>
      <c r="D767" s="32"/>
      <c r="E767" s="10"/>
      <c r="F767" s="32"/>
      <c r="G767" s="10"/>
      <c r="H767" s="32"/>
      <c r="I767" s="10"/>
      <c r="J767" s="32"/>
      <c r="K767" s="94"/>
      <c r="L767" s="32"/>
      <c r="M767" s="10"/>
      <c r="N767" s="32"/>
      <c r="O767" s="10"/>
      <c r="P767" s="32"/>
      <c r="Q767" s="10"/>
      <c r="R767" s="32"/>
      <c r="S767" s="10"/>
      <c r="T767" s="32"/>
      <c r="U767" s="10"/>
      <c r="V767" s="32"/>
      <c r="W767" s="10"/>
      <c r="X767" s="32"/>
      <c r="Y767" s="10"/>
      <c r="Z767" s="32"/>
      <c r="AA767" s="10"/>
      <c r="AB767" s="32"/>
      <c r="AC767" s="10"/>
      <c r="AD767" s="32"/>
      <c r="AE767" s="10"/>
      <c r="AF767" s="32"/>
      <c r="AG767" s="10"/>
      <c r="AH767" s="32"/>
      <c r="AI767" s="10"/>
      <c r="AJ767" s="32"/>
      <c r="AK767" s="10"/>
      <c r="AL767" s="32"/>
      <c r="AM767" s="10"/>
      <c r="AN767" s="32"/>
      <c r="AO767" s="10"/>
      <c r="AP767" s="242"/>
      <c r="AQ767" s="10"/>
      <c r="AR767" s="32"/>
      <c r="AS767" s="10"/>
      <c r="AT767" s="242"/>
      <c r="AU767" s="10"/>
      <c r="AV767" s="242"/>
      <c r="AW767" s="7"/>
      <c r="AX767" s="247"/>
      <c r="AY767" s="10"/>
      <c r="AZ767" s="242"/>
      <c r="BA767" s="7"/>
      <c r="BB767" s="247"/>
      <c r="BC767" s="7"/>
      <c r="BD767" s="247"/>
      <c r="BE767" s="7"/>
      <c r="BF767" s="8"/>
      <c r="BG767" s="7"/>
      <c r="BH767" s="8"/>
      <c r="BJ767" s="41"/>
      <c r="BK767" s="41">
        <f t="shared" si="44"/>
        <v>0</v>
      </c>
      <c r="BL767">
        <f t="shared" si="43"/>
        <v>0</v>
      </c>
      <c r="BN767" s="39"/>
    </row>
    <row r="768" spans="2:66" x14ac:dyDescent="0.25">
      <c r="B768" s="6"/>
      <c r="C768" s="10"/>
      <c r="D768" s="32"/>
      <c r="E768" s="10"/>
      <c r="F768" s="32"/>
      <c r="G768" s="10"/>
      <c r="H768" s="32"/>
      <c r="I768" s="10"/>
      <c r="J768" s="32"/>
      <c r="K768" s="94"/>
      <c r="L768" s="32"/>
      <c r="M768" s="10"/>
      <c r="N768" s="32"/>
      <c r="O768" s="10"/>
      <c r="P768" s="32"/>
      <c r="Q768" s="10"/>
      <c r="R768" s="32"/>
      <c r="S768" s="10"/>
      <c r="T768" s="32"/>
      <c r="U768" s="10"/>
      <c r="V768" s="32"/>
      <c r="W768" s="10"/>
      <c r="X768" s="32"/>
      <c r="Y768" s="10"/>
      <c r="Z768" s="32"/>
      <c r="AA768" s="10"/>
      <c r="AB768" s="32"/>
      <c r="AC768" s="10"/>
      <c r="AD768" s="32"/>
      <c r="AE768" s="10"/>
      <c r="AF768" s="32"/>
      <c r="AG768" s="10"/>
      <c r="AH768" s="32"/>
      <c r="AI768" s="10"/>
      <c r="AJ768" s="32"/>
      <c r="AK768" s="10"/>
      <c r="AL768" s="32"/>
      <c r="AM768" s="10"/>
      <c r="AN768" s="32"/>
      <c r="AO768" s="10"/>
      <c r="AP768" s="242"/>
      <c r="AQ768" s="10"/>
      <c r="AR768" s="32"/>
      <c r="AS768" s="10"/>
      <c r="AT768" s="242"/>
      <c r="AU768" s="10"/>
      <c r="AV768" s="242"/>
      <c r="AW768" s="7"/>
      <c r="AX768" s="247"/>
      <c r="AY768" s="10"/>
      <c r="AZ768" s="242"/>
      <c r="BA768" s="7"/>
      <c r="BB768" s="247"/>
      <c r="BC768" s="7"/>
      <c r="BD768" s="247"/>
      <c r="BE768" s="7"/>
      <c r="BF768" s="8"/>
      <c r="BG768" s="7"/>
      <c r="BH768" s="8"/>
      <c r="BJ768" s="41"/>
      <c r="BK768" s="41">
        <f t="shared" si="44"/>
        <v>0</v>
      </c>
      <c r="BL768">
        <f t="shared" si="43"/>
        <v>0</v>
      </c>
      <c r="BN768" s="39"/>
    </row>
    <row r="769" spans="2:66" x14ac:dyDescent="0.25">
      <c r="B769" s="6"/>
      <c r="C769" s="10"/>
      <c r="D769" s="32"/>
      <c r="E769" s="10"/>
      <c r="F769" s="32"/>
      <c r="G769" s="10"/>
      <c r="H769" s="32"/>
      <c r="I769" s="10"/>
      <c r="J769" s="32"/>
      <c r="K769" s="94"/>
      <c r="L769" s="32"/>
      <c r="M769" s="10"/>
      <c r="N769" s="32"/>
      <c r="O769" s="10"/>
      <c r="P769" s="32"/>
      <c r="Q769" s="10"/>
      <c r="R769" s="32"/>
      <c r="S769" s="10"/>
      <c r="T769" s="32"/>
      <c r="U769" s="10"/>
      <c r="V769" s="32"/>
      <c r="W769" s="10"/>
      <c r="X769" s="32"/>
      <c r="Y769" s="10"/>
      <c r="Z769" s="32"/>
      <c r="AA769" s="10"/>
      <c r="AB769" s="32"/>
      <c r="AC769" s="10"/>
      <c r="AD769" s="32"/>
      <c r="AE769" s="10"/>
      <c r="AF769" s="32"/>
      <c r="AG769" s="10"/>
      <c r="AH769" s="32"/>
      <c r="AI769" s="10"/>
      <c r="AJ769" s="32"/>
      <c r="AK769" s="10"/>
      <c r="AL769" s="32"/>
      <c r="AM769" s="10"/>
      <c r="AN769" s="32"/>
      <c r="AO769" s="10"/>
      <c r="AP769" s="242"/>
      <c r="AQ769" s="10"/>
      <c r="AR769" s="32"/>
      <c r="AS769" s="10"/>
      <c r="AT769" s="242"/>
      <c r="AU769" s="10"/>
      <c r="AV769" s="242"/>
      <c r="AW769" s="7"/>
      <c r="AX769" s="247"/>
      <c r="AY769" s="10"/>
      <c r="AZ769" s="242"/>
      <c r="BA769" s="7"/>
      <c r="BB769" s="247"/>
      <c r="BC769" s="7"/>
      <c r="BD769" s="247"/>
      <c r="BE769" s="7"/>
      <c r="BF769" s="8"/>
      <c r="BG769" s="7"/>
      <c r="BH769" s="8"/>
      <c r="BJ769" s="41"/>
      <c r="BK769" s="41">
        <f t="shared" si="44"/>
        <v>0</v>
      </c>
      <c r="BL769">
        <f t="shared" si="43"/>
        <v>0</v>
      </c>
      <c r="BN769" s="39"/>
    </row>
    <row r="770" spans="2:66" x14ac:dyDescent="0.25">
      <c r="B770" s="6"/>
      <c r="C770" s="10"/>
      <c r="D770" s="32"/>
      <c r="E770" s="10"/>
      <c r="F770" s="32"/>
      <c r="G770" s="10"/>
      <c r="H770" s="32"/>
      <c r="I770" s="10"/>
      <c r="J770" s="32"/>
      <c r="K770" s="10"/>
      <c r="L770" s="32"/>
      <c r="M770" s="10"/>
      <c r="N770" s="32"/>
      <c r="O770" s="10"/>
      <c r="P770" s="32"/>
      <c r="Q770" s="10"/>
      <c r="R770" s="32"/>
      <c r="S770" s="10"/>
      <c r="T770" s="32"/>
      <c r="U770" s="10"/>
      <c r="V770" s="32"/>
      <c r="W770" s="10"/>
      <c r="X770" s="32"/>
      <c r="Y770" s="10"/>
      <c r="Z770" s="32"/>
      <c r="AA770" s="10"/>
      <c r="AB770" s="32"/>
      <c r="AC770" s="10"/>
      <c r="AD770" s="32"/>
      <c r="AE770" s="10"/>
      <c r="AF770" s="32"/>
      <c r="AG770" s="10"/>
      <c r="AH770" s="32"/>
      <c r="AI770" s="10"/>
      <c r="AJ770" s="32"/>
      <c r="AK770" s="10"/>
      <c r="AL770" s="32"/>
      <c r="AM770" s="10"/>
      <c r="AN770" s="32"/>
      <c r="AO770" s="10"/>
      <c r="AP770" s="32"/>
      <c r="AQ770" s="10"/>
      <c r="AR770" s="32"/>
      <c r="AS770" s="10"/>
      <c r="AT770" s="32"/>
      <c r="AU770" s="10"/>
      <c r="AV770" s="32"/>
      <c r="AW770" s="7"/>
      <c r="AX770" s="247"/>
      <c r="AY770" s="10"/>
      <c r="AZ770" s="32"/>
      <c r="BA770" s="7"/>
      <c r="BB770" s="247"/>
      <c r="BC770" s="7"/>
      <c r="BD770" s="247"/>
      <c r="BE770" s="7"/>
      <c r="BF770" s="8"/>
      <c r="BG770" s="7"/>
      <c r="BH770" s="8"/>
      <c r="BJ770" s="41"/>
      <c r="BK770" s="41">
        <f t="shared" si="44"/>
        <v>0</v>
      </c>
      <c r="BL770">
        <f t="shared" ref="BL770:BL835" si="45">COUNT(C770:BH770)/2</f>
        <v>0</v>
      </c>
    </row>
    <row r="771" spans="2:66" x14ac:dyDescent="0.25">
      <c r="B771" s="6"/>
      <c r="C771" s="10"/>
      <c r="D771" s="32"/>
      <c r="E771" s="10"/>
      <c r="F771" s="32"/>
      <c r="G771" s="10"/>
      <c r="H771" s="32"/>
      <c r="I771" s="10"/>
      <c r="J771" s="32"/>
      <c r="K771" s="94"/>
      <c r="L771" s="32"/>
      <c r="M771" s="10"/>
      <c r="N771" s="32"/>
      <c r="O771" s="10"/>
      <c r="P771" s="32"/>
      <c r="Q771" s="10"/>
      <c r="R771" s="32"/>
      <c r="S771" s="10"/>
      <c r="T771" s="32"/>
      <c r="U771" s="10"/>
      <c r="V771" s="32"/>
      <c r="W771" s="10"/>
      <c r="X771" s="32"/>
      <c r="Y771" s="10"/>
      <c r="Z771" s="32"/>
      <c r="AA771" s="10"/>
      <c r="AB771" s="32"/>
      <c r="AC771" s="10"/>
      <c r="AD771" s="32"/>
      <c r="AE771" s="10"/>
      <c r="AF771" s="32"/>
      <c r="AG771" s="10"/>
      <c r="AH771" s="32"/>
      <c r="AI771" s="10"/>
      <c r="AJ771" s="32"/>
      <c r="AK771" s="10"/>
      <c r="AL771" s="32"/>
      <c r="AM771" s="10"/>
      <c r="AN771" s="32"/>
      <c r="AO771" s="10"/>
      <c r="AP771" s="242"/>
      <c r="AQ771" s="10"/>
      <c r="AR771" s="32"/>
      <c r="AS771" s="10"/>
      <c r="AT771" s="242"/>
      <c r="AU771" s="10"/>
      <c r="AV771" s="242"/>
      <c r="AW771" s="7"/>
      <c r="AX771" s="247"/>
      <c r="AY771" s="10"/>
      <c r="AZ771" s="242"/>
      <c r="BA771" s="7"/>
      <c r="BB771" s="247"/>
      <c r="BC771" s="7"/>
      <c r="BD771" s="247"/>
      <c r="BE771" s="7"/>
      <c r="BF771" s="8"/>
      <c r="BG771" s="7"/>
      <c r="BH771" s="8"/>
      <c r="BJ771" s="41"/>
      <c r="BK771" s="41">
        <f t="shared" si="44"/>
        <v>0</v>
      </c>
      <c r="BL771">
        <f t="shared" si="45"/>
        <v>0</v>
      </c>
      <c r="BN771" s="39"/>
    </row>
    <row r="772" spans="2:66" x14ac:dyDescent="0.25">
      <c r="B772" s="6"/>
      <c r="C772" s="10"/>
      <c r="D772" s="32"/>
      <c r="E772" s="10"/>
      <c r="F772" s="32"/>
      <c r="G772" s="10"/>
      <c r="H772" s="32"/>
      <c r="I772" s="10"/>
      <c r="J772" s="32"/>
      <c r="K772" s="94"/>
      <c r="L772" s="32"/>
      <c r="M772" s="10"/>
      <c r="N772" s="32"/>
      <c r="O772" s="10"/>
      <c r="P772" s="32"/>
      <c r="Q772" s="10"/>
      <c r="R772" s="32"/>
      <c r="S772" s="10"/>
      <c r="T772" s="32"/>
      <c r="U772" s="10"/>
      <c r="V772" s="32"/>
      <c r="W772" s="10"/>
      <c r="X772" s="32"/>
      <c r="Y772" s="10"/>
      <c r="Z772" s="32"/>
      <c r="AA772" s="10"/>
      <c r="AB772" s="32"/>
      <c r="AC772" s="10"/>
      <c r="AD772" s="32"/>
      <c r="AE772" s="10"/>
      <c r="AF772" s="32"/>
      <c r="AG772" s="10"/>
      <c r="AH772" s="32"/>
      <c r="AI772" s="10"/>
      <c r="AJ772" s="32"/>
      <c r="AK772" s="10"/>
      <c r="AL772" s="32"/>
      <c r="AM772" s="10"/>
      <c r="AN772" s="32"/>
      <c r="AO772" s="10"/>
      <c r="AP772" s="242"/>
      <c r="AQ772" s="10"/>
      <c r="AR772" s="32"/>
      <c r="AS772" s="10"/>
      <c r="AT772" s="242"/>
      <c r="AU772" s="10"/>
      <c r="AV772" s="242"/>
      <c r="AW772" s="7"/>
      <c r="AX772" s="247"/>
      <c r="AY772" s="10"/>
      <c r="AZ772" s="242"/>
      <c r="BA772" s="7"/>
      <c r="BB772" s="247"/>
      <c r="BC772" s="7"/>
      <c r="BD772" s="247"/>
      <c r="BE772" s="7"/>
      <c r="BF772" s="8"/>
      <c r="BG772" s="7"/>
      <c r="BH772" s="8"/>
      <c r="BJ772" s="41"/>
      <c r="BK772" s="41">
        <f t="shared" si="44"/>
        <v>0</v>
      </c>
      <c r="BL772">
        <f t="shared" si="45"/>
        <v>0</v>
      </c>
      <c r="BN772" s="39"/>
    </row>
    <row r="773" spans="2:66" x14ac:dyDescent="0.25">
      <c r="B773" s="6"/>
      <c r="C773" s="10"/>
      <c r="D773" s="32"/>
      <c r="E773" s="10"/>
      <c r="F773" s="32"/>
      <c r="G773" s="10"/>
      <c r="H773" s="32"/>
      <c r="I773" s="10"/>
      <c r="J773" s="32"/>
      <c r="K773" s="10"/>
      <c r="L773" s="32"/>
      <c r="M773" s="10"/>
      <c r="N773" s="32"/>
      <c r="O773" s="10"/>
      <c r="P773" s="32"/>
      <c r="Q773" s="10"/>
      <c r="R773" s="32"/>
      <c r="S773" s="10"/>
      <c r="T773" s="32"/>
      <c r="U773" s="10"/>
      <c r="V773" s="32"/>
      <c r="W773" s="10"/>
      <c r="X773" s="32"/>
      <c r="Y773" s="10"/>
      <c r="Z773" s="32"/>
      <c r="AA773" s="10"/>
      <c r="AB773" s="32"/>
      <c r="AC773" s="10"/>
      <c r="AD773" s="32"/>
      <c r="AE773" s="10"/>
      <c r="AF773" s="32"/>
      <c r="AG773" s="10"/>
      <c r="AH773" s="32"/>
      <c r="AI773" s="10"/>
      <c r="AJ773" s="32"/>
      <c r="AK773" s="10"/>
      <c r="AL773" s="32"/>
      <c r="AM773" s="10"/>
      <c r="AN773" s="32"/>
      <c r="AO773" s="10"/>
      <c r="AP773" s="242"/>
      <c r="AQ773" s="10"/>
      <c r="AR773" s="32"/>
      <c r="AS773" s="10"/>
      <c r="AT773" s="242"/>
      <c r="AU773" s="10"/>
      <c r="AV773" s="242"/>
      <c r="AW773" s="7"/>
      <c r="AX773" s="247"/>
      <c r="AY773" s="10"/>
      <c r="AZ773" s="242"/>
      <c r="BA773" s="7"/>
      <c r="BB773" s="247"/>
      <c r="BC773" s="7"/>
      <c r="BD773" s="247"/>
      <c r="BE773" s="7"/>
      <c r="BF773" s="8"/>
      <c r="BG773" s="7"/>
      <c r="BH773" s="8"/>
      <c r="BJ773" s="41"/>
      <c r="BK773" s="41">
        <f t="shared" si="44"/>
        <v>0</v>
      </c>
      <c r="BL773">
        <f t="shared" si="45"/>
        <v>0</v>
      </c>
    </row>
    <row r="774" spans="2:66" x14ac:dyDescent="0.25">
      <c r="B774" s="6"/>
      <c r="C774" s="10"/>
      <c r="D774" s="32"/>
      <c r="E774" s="10"/>
      <c r="F774" s="32"/>
      <c r="G774" s="10"/>
      <c r="H774" s="32"/>
      <c r="I774" s="10"/>
      <c r="J774" s="32"/>
      <c r="K774" s="94"/>
      <c r="L774" s="32"/>
      <c r="M774" s="10"/>
      <c r="N774" s="32"/>
      <c r="O774" s="10"/>
      <c r="P774" s="32"/>
      <c r="Q774" s="10"/>
      <c r="R774" s="32"/>
      <c r="S774" s="10"/>
      <c r="T774" s="32"/>
      <c r="U774" s="10"/>
      <c r="V774" s="32"/>
      <c r="W774" s="10"/>
      <c r="X774" s="32"/>
      <c r="Y774" s="10"/>
      <c r="Z774" s="32"/>
      <c r="AA774" s="10"/>
      <c r="AB774" s="32"/>
      <c r="AC774" s="10"/>
      <c r="AD774" s="32"/>
      <c r="AE774" s="10"/>
      <c r="AF774" s="32"/>
      <c r="AG774" s="10"/>
      <c r="AH774" s="32"/>
      <c r="AI774" s="10"/>
      <c r="AJ774" s="32"/>
      <c r="AK774" s="10"/>
      <c r="AL774" s="32"/>
      <c r="AM774" s="10"/>
      <c r="AN774" s="32"/>
      <c r="AO774" s="10"/>
      <c r="AP774" s="242"/>
      <c r="AQ774" s="10"/>
      <c r="AR774" s="32"/>
      <c r="AS774" s="10"/>
      <c r="AT774" s="242"/>
      <c r="AU774" s="10"/>
      <c r="AV774" s="242"/>
      <c r="AW774" s="7"/>
      <c r="AX774" s="247"/>
      <c r="AY774" s="10"/>
      <c r="AZ774" s="242"/>
      <c r="BA774" s="7"/>
      <c r="BB774" s="247"/>
      <c r="BC774" s="7"/>
      <c r="BD774" s="247"/>
      <c r="BE774" s="7"/>
      <c r="BF774" s="8"/>
      <c r="BG774" s="7"/>
      <c r="BH774" s="8"/>
      <c r="BJ774" s="41"/>
      <c r="BK774" s="41">
        <f t="shared" ref="BK774:BK837" si="46">+AI774+AE774+Y774+W774+U774+S774+Q774+O774+M774+I774+G774+E774+C774+AG774+K774+BG774+BN774+AA774+AC774+AK774+AM774+AO774+AW774+BE774+BC774+BA774+AY774+AU774+AS774+AQ774</f>
        <v>0</v>
      </c>
      <c r="BL774">
        <f t="shared" si="45"/>
        <v>0</v>
      </c>
      <c r="BN774" s="39"/>
    </row>
    <row r="775" spans="2:66" x14ac:dyDescent="0.25">
      <c r="B775" s="6"/>
      <c r="C775" s="10"/>
      <c r="D775" s="32"/>
      <c r="E775" s="10"/>
      <c r="F775" s="32"/>
      <c r="G775" s="10"/>
      <c r="H775" s="32"/>
      <c r="I775" s="10"/>
      <c r="J775" s="32"/>
      <c r="K775" s="94"/>
      <c r="L775" s="32"/>
      <c r="M775" s="10"/>
      <c r="N775" s="32"/>
      <c r="O775" s="10"/>
      <c r="P775" s="32"/>
      <c r="Q775" s="10"/>
      <c r="R775" s="32"/>
      <c r="S775" s="10"/>
      <c r="T775" s="32"/>
      <c r="U775" s="10"/>
      <c r="V775" s="32"/>
      <c r="W775" s="10"/>
      <c r="X775" s="32"/>
      <c r="Y775" s="10"/>
      <c r="Z775" s="32"/>
      <c r="AA775" s="10"/>
      <c r="AB775" s="32"/>
      <c r="AC775" s="10"/>
      <c r="AD775" s="32"/>
      <c r="AE775" s="10"/>
      <c r="AF775" s="32"/>
      <c r="AG775" s="10"/>
      <c r="AH775" s="32"/>
      <c r="AI775" s="10"/>
      <c r="AJ775" s="32"/>
      <c r="AK775" s="10"/>
      <c r="AL775" s="32"/>
      <c r="AM775" s="10"/>
      <c r="AN775" s="32"/>
      <c r="AO775" s="10"/>
      <c r="AP775" s="242"/>
      <c r="AQ775" s="10"/>
      <c r="AR775" s="32"/>
      <c r="AS775" s="10"/>
      <c r="AT775" s="242"/>
      <c r="AU775" s="10"/>
      <c r="AV775" s="242"/>
      <c r="AW775" s="7"/>
      <c r="AX775" s="247"/>
      <c r="AY775" s="10"/>
      <c r="AZ775" s="242"/>
      <c r="BA775" s="7"/>
      <c r="BB775" s="247"/>
      <c r="BC775" s="7"/>
      <c r="BD775" s="247"/>
      <c r="BE775" s="7"/>
      <c r="BF775" s="8"/>
      <c r="BG775" s="7"/>
      <c r="BH775" s="8"/>
      <c r="BJ775" s="41"/>
      <c r="BK775" s="41">
        <f t="shared" si="46"/>
        <v>0</v>
      </c>
      <c r="BL775">
        <f t="shared" si="45"/>
        <v>0</v>
      </c>
      <c r="BN775" s="39"/>
    </row>
    <row r="776" spans="2:66" x14ac:dyDescent="0.25">
      <c r="B776" s="6"/>
      <c r="C776" s="10"/>
      <c r="D776" s="32"/>
      <c r="E776" s="10"/>
      <c r="F776" s="32"/>
      <c r="G776" s="10"/>
      <c r="H776" s="32"/>
      <c r="I776" s="10"/>
      <c r="J776" s="32"/>
      <c r="K776" s="10"/>
      <c r="L776" s="32"/>
      <c r="M776" s="10"/>
      <c r="N776" s="32"/>
      <c r="O776" s="10"/>
      <c r="P776" s="32"/>
      <c r="Q776" s="10"/>
      <c r="R776" s="32"/>
      <c r="S776" s="10"/>
      <c r="T776" s="32"/>
      <c r="U776" s="10"/>
      <c r="V776" s="32"/>
      <c r="W776" s="10"/>
      <c r="X776" s="32"/>
      <c r="Y776" s="10"/>
      <c r="Z776" s="32"/>
      <c r="AA776" s="10"/>
      <c r="AB776" s="32"/>
      <c r="AC776" s="10"/>
      <c r="AD776" s="32"/>
      <c r="AE776" s="10"/>
      <c r="AF776" s="32"/>
      <c r="AG776" s="10"/>
      <c r="AH776" s="32"/>
      <c r="AI776" s="10"/>
      <c r="AJ776" s="32"/>
      <c r="AK776" s="10"/>
      <c r="AL776" s="32"/>
      <c r="AM776" s="10"/>
      <c r="AN776" s="32"/>
      <c r="AO776" s="10"/>
      <c r="AP776" s="242"/>
      <c r="AQ776" s="10"/>
      <c r="AR776" s="32"/>
      <c r="AS776" s="10"/>
      <c r="AT776" s="242"/>
      <c r="AU776" s="10"/>
      <c r="AV776" s="242"/>
      <c r="AW776" s="7"/>
      <c r="AX776" s="247"/>
      <c r="AY776" s="10"/>
      <c r="AZ776" s="242"/>
      <c r="BA776" s="7"/>
      <c r="BB776" s="247"/>
      <c r="BC776" s="7"/>
      <c r="BD776" s="247"/>
      <c r="BE776" s="7"/>
      <c r="BF776" s="8"/>
      <c r="BG776" s="7"/>
      <c r="BH776" s="8"/>
      <c r="BJ776" s="41"/>
      <c r="BK776" s="41">
        <f t="shared" si="46"/>
        <v>0</v>
      </c>
      <c r="BL776">
        <f t="shared" si="45"/>
        <v>0</v>
      </c>
    </row>
    <row r="777" spans="2:66" x14ac:dyDescent="0.25">
      <c r="B777" s="6"/>
      <c r="C777" s="10"/>
      <c r="D777" s="32"/>
      <c r="E777" s="10"/>
      <c r="F777" s="32"/>
      <c r="G777" s="10"/>
      <c r="H777" s="32"/>
      <c r="I777" s="10"/>
      <c r="J777" s="32"/>
      <c r="K777" s="94"/>
      <c r="L777" s="32"/>
      <c r="M777" s="10"/>
      <c r="N777" s="32"/>
      <c r="O777" s="10"/>
      <c r="P777" s="32"/>
      <c r="Q777" s="10"/>
      <c r="R777" s="32"/>
      <c r="S777" s="10"/>
      <c r="T777" s="32"/>
      <c r="U777" s="10"/>
      <c r="V777" s="32"/>
      <c r="W777" s="10"/>
      <c r="X777" s="32"/>
      <c r="Y777" s="10"/>
      <c r="Z777" s="32"/>
      <c r="AA777" s="10"/>
      <c r="AB777" s="32"/>
      <c r="AC777" s="10"/>
      <c r="AD777" s="32"/>
      <c r="AE777" s="10"/>
      <c r="AF777" s="32"/>
      <c r="AG777" s="10"/>
      <c r="AH777" s="32"/>
      <c r="AI777" s="10"/>
      <c r="AJ777" s="32"/>
      <c r="AK777" s="10"/>
      <c r="AL777" s="32"/>
      <c r="AM777" s="10"/>
      <c r="AN777" s="32"/>
      <c r="AO777" s="10"/>
      <c r="AP777" s="242"/>
      <c r="AQ777" s="10"/>
      <c r="AR777" s="32"/>
      <c r="AS777" s="10"/>
      <c r="AT777" s="242"/>
      <c r="AU777" s="10"/>
      <c r="AV777" s="242"/>
      <c r="AW777" s="7"/>
      <c r="AX777" s="247"/>
      <c r="AY777" s="10"/>
      <c r="AZ777" s="242"/>
      <c r="BA777" s="7"/>
      <c r="BB777" s="247"/>
      <c r="BC777" s="7"/>
      <c r="BD777" s="247"/>
      <c r="BE777" s="7"/>
      <c r="BF777" s="8"/>
      <c r="BG777" s="7"/>
      <c r="BH777" s="8"/>
      <c r="BJ777" s="41"/>
      <c r="BK777" s="41">
        <f t="shared" si="46"/>
        <v>0</v>
      </c>
      <c r="BL777">
        <f t="shared" si="45"/>
        <v>0</v>
      </c>
      <c r="BN777" s="39"/>
    </row>
    <row r="778" spans="2:66" x14ac:dyDescent="0.25">
      <c r="B778" s="6"/>
      <c r="C778" s="10"/>
      <c r="D778" s="32"/>
      <c r="E778" s="10"/>
      <c r="F778" s="32"/>
      <c r="G778" s="10"/>
      <c r="H778" s="32"/>
      <c r="I778" s="10"/>
      <c r="J778" s="32"/>
      <c r="K778" s="94"/>
      <c r="L778" s="32"/>
      <c r="M778" s="10"/>
      <c r="N778" s="32"/>
      <c r="O778" s="10"/>
      <c r="P778" s="32"/>
      <c r="Q778" s="10"/>
      <c r="R778" s="32"/>
      <c r="S778" s="10"/>
      <c r="T778" s="32"/>
      <c r="U778" s="10"/>
      <c r="V778" s="32"/>
      <c r="W778" s="10"/>
      <c r="X778" s="32"/>
      <c r="Y778" s="10"/>
      <c r="Z778" s="32"/>
      <c r="AA778" s="10"/>
      <c r="AB778" s="32"/>
      <c r="AC778" s="10"/>
      <c r="AD778" s="32"/>
      <c r="AE778" s="10"/>
      <c r="AF778" s="32"/>
      <c r="AG778" s="10"/>
      <c r="AH778" s="32"/>
      <c r="AI778" s="10"/>
      <c r="AJ778" s="32"/>
      <c r="AK778" s="10"/>
      <c r="AL778" s="32"/>
      <c r="AM778" s="10"/>
      <c r="AN778" s="32"/>
      <c r="AO778" s="10"/>
      <c r="AP778" s="242"/>
      <c r="AQ778" s="10"/>
      <c r="AR778" s="32"/>
      <c r="AS778" s="10"/>
      <c r="AT778" s="242"/>
      <c r="AU778" s="10"/>
      <c r="AV778" s="242"/>
      <c r="AW778" s="7"/>
      <c r="AX778" s="247"/>
      <c r="AY778" s="10"/>
      <c r="AZ778" s="242"/>
      <c r="BA778" s="7"/>
      <c r="BB778" s="247"/>
      <c r="BC778" s="7"/>
      <c r="BD778" s="247"/>
      <c r="BE778" s="7"/>
      <c r="BF778" s="8"/>
      <c r="BG778" s="7"/>
      <c r="BH778" s="8"/>
      <c r="BJ778" s="41"/>
      <c r="BK778" s="41">
        <f t="shared" si="46"/>
        <v>0</v>
      </c>
      <c r="BL778">
        <f t="shared" si="45"/>
        <v>0</v>
      </c>
      <c r="BN778" s="39"/>
    </row>
    <row r="779" spans="2:66" x14ac:dyDescent="0.25">
      <c r="B779" s="6"/>
      <c r="C779" s="10"/>
      <c r="D779" s="32"/>
      <c r="E779" s="10"/>
      <c r="F779" s="32"/>
      <c r="G779" s="10"/>
      <c r="H779" s="32"/>
      <c r="I779" s="10"/>
      <c r="J779" s="32"/>
      <c r="K779" s="10"/>
      <c r="L779" s="32"/>
      <c r="M779" s="10"/>
      <c r="N779" s="32"/>
      <c r="O779" s="10"/>
      <c r="P779" s="32"/>
      <c r="Q779" s="10"/>
      <c r="R779" s="32"/>
      <c r="S779" s="10"/>
      <c r="T779" s="32"/>
      <c r="U779" s="10"/>
      <c r="V779" s="32"/>
      <c r="W779" s="10"/>
      <c r="X779" s="32"/>
      <c r="Y779" s="10"/>
      <c r="Z779" s="32"/>
      <c r="AA779" s="10"/>
      <c r="AB779" s="32"/>
      <c r="AC779" s="10"/>
      <c r="AD779" s="32"/>
      <c r="AE779" s="10"/>
      <c r="AF779" s="32"/>
      <c r="AG779" s="10"/>
      <c r="AH779" s="32"/>
      <c r="AI779" s="10"/>
      <c r="AJ779" s="32"/>
      <c r="AK779" s="10"/>
      <c r="AL779" s="32"/>
      <c r="AM779" s="10"/>
      <c r="AN779" s="32"/>
      <c r="AO779" s="10"/>
      <c r="AP779" s="242"/>
      <c r="AQ779" s="10"/>
      <c r="AR779" s="32"/>
      <c r="AS779" s="10"/>
      <c r="AT779" s="242"/>
      <c r="AU779" s="10"/>
      <c r="AV779" s="242"/>
      <c r="AW779" s="7"/>
      <c r="AX779" s="247"/>
      <c r="AY779" s="10"/>
      <c r="AZ779" s="242"/>
      <c r="BA779" s="7"/>
      <c r="BB779" s="247"/>
      <c r="BC779" s="7"/>
      <c r="BD779" s="247"/>
      <c r="BE779" s="7"/>
      <c r="BF779" s="8"/>
      <c r="BG779" s="7"/>
      <c r="BH779" s="8"/>
      <c r="BJ779" s="41"/>
      <c r="BK779" s="41">
        <f t="shared" si="46"/>
        <v>0</v>
      </c>
      <c r="BL779">
        <f t="shared" si="45"/>
        <v>0</v>
      </c>
    </row>
    <row r="780" spans="2:66" x14ac:dyDescent="0.25">
      <c r="B780" s="6"/>
      <c r="C780" s="10"/>
      <c r="D780" s="32"/>
      <c r="E780" s="10"/>
      <c r="F780" s="32"/>
      <c r="G780" s="10"/>
      <c r="H780" s="32"/>
      <c r="I780" s="10"/>
      <c r="J780" s="32"/>
      <c r="K780" s="10"/>
      <c r="L780" s="32"/>
      <c r="M780" s="10"/>
      <c r="N780" s="32"/>
      <c r="O780" s="10"/>
      <c r="P780" s="32"/>
      <c r="Q780" s="10"/>
      <c r="R780" s="32"/>
      <c r="S780" s="10"/>
      <c r="T780" s="32"/>
      <c r="U780" s="10"/>
      <c r="V780" s="32"/>
      <c r="W780" s="10"/>
      <c r="X780" s="32"/>
      <c r="Y780" s="10"/>
      <c r="Z780" s="32"/>
      <c r="AA780" s="10"/>
      <c r="AB780" s="32"/>
      <c r="AC780" s="10"/>
      <c r="AD780" s="32"/>
      <c r="AE780" s="10"/>
      <c r="AF780" s="32"/>
      <c r="AG780" s="10"/>
      <c r="AH780" s="32"/>
      <c r="AI780" s="10"/>
      <c r="AJ780" s="32"/>
      <c r="AK780" s="10"/>
      <c r="AL780" s="32"/>
      <c r="AM780" s="10"/>
      <c r="AN780" s="32"/>
      <c r="AO780" s="10"/>
      <c r="AP780" s="242"/>
      <c r="AQ780" s="10"/>
      <c r="AR780" s="32"/>
      <c r="AS780" s="10"/>
      <c r="AT780" s="242"/>
      <c r="AU780" s="10"/>
      <c r="AV780" s="242"/>
      <c r="AW780" s="7"/>
      <c r="AX780" s="247"/>
      <c r="AY780" s="10"/>
      <c r="AZ780" s="242"/>
      <c r="BA780" s="7"/>
      <c r="BB780" s="247"/>
      <c r="BC780" s="7"/>
      <c r="BD780" s="247"/>
      <c r="BE780" s="7"/>
      <c r="BF780" s="8"/>
      <c r="BG780" s="7"/>
      <c r="BH780" s="8"/>
      <c r="BJ780" s="41"/>
      <c r="BK780" s="41">
        <f t="shared" si="46"/>
        <v>0</v>
      </c>
      <c r="BL780">
        <f t="shared" si="45"/>
        <v>0</v>
      </c>
    </row>
    <row r="781" spans="2:66" x14ac:dyDescent="0.25">
      <c r="B781" s="6"/>
      <c r="C781" s="10"/>
      <c r="D781" s="32"/>
      <c r="E781" s="10"/>
      <c r="F781" s="32"/>
      <c r="G781" s="10"/>
      <c r="H781" s="32"/>
      <c r="I781" s="10"/>
      <c r="J781" s="32"/>
      <c r="K781" s="94"/>
      <c r="L781" s="32"/>
      <c r="M781" s="10"/>
      <c r="N781" s="32"/>
      <c r="O781" s="10"/>
      <c r="P781" s="32"/>
      <c r="Q781" s="10"/>
      <c r="R781" s="32"/>
      <c r="S781" s="10"/>
      <c r="T781" s="32"/>
      <c r="U781" s="10"/>
      <c r="V781" s="32"/>
      <c r="W781" s="10"/>
      <c r="X781" s="32"/>
      <c r="Y781" s="10"/>
      <c r="Z781" s="32"/>
      <c r="AA781" s="10"/>
      <c r="AB781" s="32"/>
      <c r="AC781" s="10"/>
      <c r="AD781" s="32"/>
      <c r="AE781" s="10"/>
      <c r="AF781" s="32"/>
      <c r="AG781" s="10"/>
      <c r="AH781" s="32"/>
      <c r="AI781" s="10"/>
      <c r="AJ781" s="32"/>
      <c r="AK781" s="10"/>
      <c r="AL781" s="32"/>
      <c r="AM781" s="10"/>
      <c r="AN781" s="32"/>
      <c r="AO781" s="10"/>
      <c r="AP781" s="242"/>
      <c r="AQ781" s="10"/>
      <c r="AR781" s="32"/>
      <c r="AS781" s="10"/>
      <c r="AT781" s="242"/>
      <c r="AU781" s="10"/>
      <c r="AV781" s="242"/>
      <c r="AW781" s="7"/>
      <c r="AX781" s="247"/>
      <c r="AY781" s="10"/>
      <c r="AZ781" s="242"/>
      <c r="BA781" s="7"/>
      <c r="BB781" s="247"/>
      <c r="BC781" s="7"/>
      <c r="BD781" s="247"/>
      <c r="BE781" s="7"/>
      <c r="BF781" s="8"/>
      <c r="BG781" s="7"/>
      <c r="BH781" s="8"/>
      <c r="BJ781" s="41"/>
      <c r="BK781" s="41">
        <f t="shared" si="46"/>
        <v>0</v>
      </c>
      <c r="BL781">
        <f t="shared" si="45"/>
        <v>0</v>
      </c>
      <c r="BN781" s="39"/>
    </row>
    <row r="782" spans="2:66" x14ac:dyDescent="0.25">
      <c r="B782" s="6"/>
      <c r="C782" s="10"/>
      <c r="D782" s="32"/>
      <c r="E782" s="10"/>
      <c r="F782" s="32"/>
      <c r="G782" s="10"/>
      <c r="H782" s="32"/>
      <c r="I782" s="10"/>
      <c r="J782" s="32"/>
      <c r="K782" s="10"/>
      <c r="L782" s="32"/>
      <c r="M782" s="10"/>
      <c r="N782" s="32"/>
      <c r="O782" s="10"/>
      <c r="P782" s="32"/>
      <c r="Q782" s="10"/>
      <c r="R782" s="32"/>
      <c r="S782" s="10"/>
      <c r="T782" s="32"/>
      <c r="U782" s="10"/>
      <c r="V782" s="32"/>
      <c r="W782" s="10"/>
      <c r="X782" s="32"/>
      <c r="Y782" s="10"/>
      <c r="Z782" s="32"/>
      <c r="AA782" s="10"/>
      <c r="AB782" s="32"/>
      <c r="AC782" s="10"/>
      <c r="AD782" s="32"/>
      <c r="AE782" s="10"/>
      <c r="AF782" s="32"/>
      <c r="AG782" s="10"/>
      <c r="AH782" s="32"/>
      <c r="AI782" s="10"/>
      <c r="AJ782" s="32"/>
      <c r="AK782" s="10"/>
      <c r="AL782" s="32"/>
      <c r="AM782" s="10"/>
      <c r="AN782" s="32"/>
      <c r="AO782" s="10"/>
      <c r="AP782" s="242"/>
      <c r="AQ782" s="10"/>
      <c r="AR782" s="32"/>
      <c r="AS782" s="10"/>
      <c r="AT782" s="242"/>
      <c r="AU782" s="10"/>
      <c r="AV782" s="242"/>
      <c r="AW782" s="7"/>
      <c r="AX782" s="247"/>
      <c r="AY782" s="10"/>
      <c r="AZ782" s="242"/>
      <c r="BA782" s="7"/>
      <c r="BB782" s="247"/>
      <c r="BC782" s="7"/>
      <c r="BD782" s="247"/>
      <c r="BE782" s="7"/>
      <c r="BF782" s="8"/>
      <c r="BG782" s="7"/>
      <c r="BH782" s="8"/>
      <c r="BJ782" s="41"/>
      <c r="BK782" s="41">
        <f t="shared" si="46"/>
        <v>0</v>
      </c>
      <c r="BL782">
        <f t="shared" si="45"/>
        <v>0</v>
      </c>
    </row>
    <row r="783" spans="2:66" x14ac:dyDescent="0.25">
      <c r="B783" s="6"/>
      <c r="C783" s="10"/>
      <c r="D783" s="32"/>
      <c r="E783" s="10"/>
      <c r="F783" s="32"/>
      <c r="G783" s="10"/>
      <c r="H783" s="32"/>
      <c r="I783" s="10"/>
      <c r="J783" s="32"/>
      <c r="K783" s="10"/>
      <c r="L783" s="32"/>
      <c r="M783" s="10"/>
      <c r="N783" s="32"/>
      <c r="O783" s="10"/>
      <c r="P783" s="32"/>
      <c r="Q783" s="10"/>
      <c r="R783" s="32"/>
      <c r="S783" s="10"/>
      <c r="T783" s="32"/>
      <c r="U783" s="10"/>
      <c r="V783" s="32"/>
      <c r="W783" s="10"/>
      <c r="X783" s="32"/>
      <c r="Y783" s="10"/>
      <c r="Z783" s="32"/>
      <c r="AA783" s="10"/>
      <c r="AB783" s="32"/>
      <c r="AC783" s="10"/>
      <c r="AD783" s="32"/>
      <c r="AE783" s="10"/>
      <c r="AF783" s="32"/>
      <c r="AG783" s="10"/>
      <c r="AH783" s="32"/>
      <c r="AI783" s="10"/>
      <c r="AJ783" s="32"/>
      <c r="AK783" s="10"/>
      <c r="AL783" s="32"/>
      <c r="AM783" s="10"/>
      <c r="AN783" s="32"/>
      <c r="AO783" s="10"/>
      <c r="AP783" s="242"/>
      <c r="AQ783" s="10"/>
      <c r="AR783" s="32"/>
      <c r="AS783" s="10"/>
      <c r="AT783" s="242"/>
      <c r="AU783" s="10"/>
      <c r="AV783" s="242"/>
      <c r="AW783" s="7"/>
      <c r="AX783" s="247"/>
      <c r="AY783" s="10"/>
      <c r="AZ783" s="242"/>
      <c r="BA783" s="7"/>
      <c r="BB783" s="247"/>
      <c r="BC783" s="7"/>
      <c r="BD783" s="247"/>
      <c r="BE783" s="7"/>
      <c r="BF783" s="8"/>
      <c r="BG783" s="7"/>
      <c r="BH783" s="8"/>
      <c r="BJ783" s="41"/>
      <c r="BK783" s="41">
        <f t="shared" si="46"/>
        <v>0</v>
      </c>
      <c r="BL783">
        <f t="shared" si="45"/>
        <v>0</v>
      </c>
    </row>
    <row r="784" spans="2:66" x14ac:dyDescent="0.25">
      <c r="B784" s="6"/>
      <c r="C784" s="10"/>
      <c r="D784" s="32"/>
      <c r="E784" s="10"/>
      <c r="F784" s="32"/>
      <c r="G784" s="10"/>
      <c r="H784" s="32"/>
      <c r="I784" s="10"/>
      <c r="J784" s="32"/>
      <c r="K784" s="94"/>
      <c r="L784" s="32"/>
      <c r="M784" s="10"/>
      <c r="N784" s="32"/>
      <c r="O784" s="10"/>
      <c r="P784" s="32"/>
      <c r="Q784" s="10"/>
      <c r="R784" s="32"/>
      <c r="S784" s="10"/>
      <c r="T784" s="32"/>
      <c r="U784" s="10"/>
      <c r="V784" s="32"/>
      <c r="W784" s="10"/>
      <c r="X784" s="32"/>
      <c r="Y784" s="10"/>
      <c r="Z784" s="32"/>
      <c r="AA784" s="10"/>
      <c r="AB784" s="32"/>
      <c r="AC784" s="10"/>
      <c r="AD784" s="32"/>
      <c r="AE784" s="10"/>
      <c r="AF784" s="32"/>
      <c r="AG784" s="10"/>
      <c r="AH784" s="32"/>
      <c r="AI784" s="10"/>
      <c r="AJ784" s="32"/>
      <c r="AK784" s="10"/>
      <c r="AL784" s="32"/>
      <c r="AM784" s="10"/>
      <c r="AN784" s="32"/>
      <c r="AO784" s="10"/>
      <c r="AP784" s="242"/>
      <c r="AQ784" s="10"/>
      <c r="AR784" s="32"/>
      <c r="AS784" s="10"/>
      <c r="AT784" s="242"/>
      <c r="AU784" s="10"/>
      <c r="AV784" s="242"/>
      <c r="AW784" s="7"/>
      <c r="AX784" s="247"/>
      <c r="AY784" s="10"/>
      <c r="AZ784" s="242"/>
      <c r="BA784" s="7"/>
      <c r="BB784" s="247"/>
      <c r="BC784" s="7"/>
      <c r="BD784" s="247"/>
      <c r="BE784" s="7"/>
      <c r="BF784" s="8"/>
      <c r="BG784" s="7"/>
      <c r="BH784" s="8"/>
      <c r="BJ784" s="41"/>
      <c r="BK784" s="41">
        <f t="shared" si="46"/>
        <v>0</v>
      </c>
      <c r="BL784">
        <f t="shared" si="45"/>
        <v>0</v>
      </c>
      <c r="BN784" s="39"/>
    </row>
    <row r="785" spans="2:66" x14ac:dyDescent="0.25">
      <c r="B785" s="6"/>
      <c r="C785" s="10"/>
      <c r="D785" s="32"/>
      <c r="E785" s="10"/>
      <c r="F785" s="32"/>
      <c r="G785" s="10"/>
      <c r="H785" s="32"/>
      <c r="I785" s="10"/>
      <c r="J785" s="32"/>
      <c r="K785" s="10"/>
      <c r="L785" s="32"/>
      <c r="M785" s="10"/>
      <c r="N785" s="32"/>
      <c r="O785" s="10"/>
      <c r="P785" s="32"/>
      <c r="Q785" s="10"/>
      <c r="R785" s="32"/>
      <c r="S785" s="10"/>
      <c r="T785" s="32"/>
      <c r="U785" s="10"/>
      <c r="V785" s="32"/>
      <c r="W785" s="10"/>
      <c r="X785" s="32"/>
      <c r="Y785" s="10"/>
      <c r="Z785" s="32"/>
      <c r="AA785" s="10"/>
      <c r="AB785" s="32"/>
      <c r="AC785" s="10"/>
      <c r="AD785" s="32"/>
      <c r="AE785" s="10"/>
      <c r="AF785" s="32"/>
      <c r="AG785" s="10"/>
      <c r="AH785" s="32"/>
      <c r="AI785" s="10"/>
      <c r="AJ785" s="32"/>
      <c r="AK785" s="10"/>
      <c r="AL785" s="32"/>
      <c r="AM785" s="10"/>
      <c r="AN785" s="32"/>
      <c r="AO785" s="10"/>
      <c r="AP785" s="242"/>
      <c r="AQ785" s="10"/>
      <c r="AR785" s="32"/>
      <c r="AS785" s="10"/>
      <c r="AT785" s="242"/>
      <c r="AU785" s="10"/>
      <c r="AV785" s="242"/>
      <c r="AW785" s="7"/>
      <c r="AX785" s="247"/>
      <c r="AY785" s="10"/>
      <c r="AZ785" s="242"/>
      <c r="BA785" s="7"/>
      <c r="BB785" s="247"/>
      <c r="BC785" s="7"/>
      <c r="BD785" s="247"/>
      <c r="BE785" s="7"/>
      <c r="BF785" s="8"/>
      <c r="BG785" s="7"/>
      <c r="BH785" s="8"/>
      <c r="BJ785" s="41"/>
      <c r="BK785" s="41">
        <f t="shared" si="46"/>
        <v>0</v>
      </c>
      <c r="BL785">
        <f t="shared" si="45"/>
        <v>0</v>
      </c>
    </row>
    <row r="786" spans="2:66" x14ac:dyDescent="0.25">
      <c r="B786" s="6"/>
      <c r="C786" s="10"/>
      <c r="D786" s="32"/>
      <c r="E786" s="10"/>
      <c r="F786" s="32"/>
      <c r="G786" s="10"/>
      <c r="H786" s="32"/>
      <c r="I786" s="10"/>
      <c r="J786" s="32"/>
      <c r="K786" s="10"/>
      <c r="L786" s="32"/>
      <c r="M786" s="10"/>
      <c r="N786" s="32"/>
      <c r="O786" s="10"/>
      <c r="P786" s="32"/>
      <c r="Q786" s="10"/>
      <c r="R786" s="32"/>
      <c r="S786" s="10"/>
      <c r="T786" s="32"/>
      <c r="U786" s="10"/>
      <c r="V786" s="32"/>
      <c r="W786" s="10"/>
      <c r="X786" s="32"/>
      <c r="Y786" s="10"/>
      <c r="Z786" s="32"/>
      <c r="AA786" s="10"/>
      <c r="AB786" s="32"/>
      <c r="AC786" s="10"/>
      <c r="AD786" s="32"/>
      <c r="AE786" s="10"/>
      <c r="AF786" s="32"/>
      <c r="AG786" s="10"/>
      <c r="AH786" s="32"/>
      <c r="AI786" s="10"/>
      <c r="AJ786" s="32"/>
      <c r="AK786" s="10"/>
      <c r="AL786" s="32"/>
      <c r="AM786" s="10"/>
      <c r="AN786" s="32"/>
      <c r="AO786" s="10"/>
      <c r="AP786" s="242"/>
      <c r="AQ786" s="10"/>
      <c r="AR786" s="32"/>
      <c r="AS786" s="10"/>
      <c r="AT786" s="242"/>
      <c r="AU786" s="10"/>
      <c r="AV786" s="242"/>
      <c r="AW786" s="7"/>
      <c r="AX786" s="247"/>
      <c r="AY786" s="10"/>
      <c r="AZ786" s="242"/>
      <c r="BA786" s="7"/>
      <c r="BB786" s="247"/>
      <c r="BC786" s="7"/>
      <c r="BD786" s="247"/>
      <c r="BE786" s="7"/>
      <c r="BF786" s="8"/>
      <c r="BG786" s="7"/>
      <c r="BH786" s="8"/>
      <c r="BJ786" s="41"/>
      <c r="BK786" s="41">
        <f t="shared" si="46"/>
        <v>0</v>
      </c>
      <c r="BL786">
        <f t="shared" si="45"/>
        <v>0</v>
      </c>
    </row>
    <row r="787" spans="2:66" x14ac:dyDescent="0.25">
      <c r="B787" s="6"/>
      <c r="C787" s="10"/>
      <c r="D787" s="32"/>
      <c r="E787" s="10"/>
      <c r="F787" s="32"/>
      <c r="G787" s="10"/>
      <c r="H787" s="32"/>
      <c r="I787" s="10"/>
      <c r="J787" s="32"/>
      <c r="K787" s="94"/>
      <c r="L787" s="32"/>
      <c r="M787" s="10"/>
      <c r="N787" s="32"/>
      <c r="O787" s="10"/>
      <c r="P787" s="32"/>
      <c r="Q787" s="10"/>
      <c r="R787" s="32"/>
      <c r="S787" s="10"/>
      <c r="T787" s="32"/>
      <c r="U787" s="10"/>
      <c r="V787" s="32"/>
      <c r="W787" s="10"/>
      <c r="X787" s="32"/>
      <c r="Y787" s="10"/>
      <c r="Z787" s="32"/>
      <c r="AA787" s="10"/>
      <c r="AB787" s="32"/>
      <c r="AC787" s="10"/>
      <c r="AD787" s="32"/>
      <c r="AE787" s="10"/>
      <c r="AF787" s="32"/>
      <c r="AG787" s="10"/>
      <c r="AH787" s="32"/>
      <c r="AI787" s="10"/>
      <c r="AJ787" s="32"/>
      <c r="AK787" s="10"/>
      <c r="AL787" s="32"/>
      <c r="AM787" s="10"/>
      <c r="AN787" s="32"/>
      <c r="AO787" s="10"/>
      <c r="AP787" s="242"/>
      <c r="AQ787" s="10"/>
      <c r="AR787" s="32"/>
      <c r="AS787" s="10"/>
      <c r="AT787" s="242"/>
      <c r="AU787" s="10"/>
      <c r="AV787" s="242"/>
      <c r="AW787" s="7"/>
      <c r="AX787" s="247"/>
      <c r="AY787" s="10"/>
      <c r="AZ787" s="242"/>
      <c r="BA787" s="7"/>
      <c r="BB787" s="247"/>
      <c r="BC787" s="7"/>
      <c r="BD787" s="247"/>
      <c r="BE787" s="7"/>
      <c r="BF787" s="8"/>
      <c r="BG787" s="7"/>
      <c r="BH787" s="8"/>
      <c r="BJ787" s="41"/>
      <c r="BK787" s="41">
        <f t="shared" si="46"/>
        <v>0</v>
      </c>
      <c r="BL787">
        <f t="shared" si="45"/>
        <v>0</v>
      </c>
    </row>
    <row r="788" spans="2:66" x14ac:dyDescent="0.25">
      <c r="B788" s="6"/>
      <c r="C788" s="10"/>
      <c r="D788" s="32"/>
      <c r="E788" s="10"/>
      <c r="F788" s="32"/>
      <c r="G788" s="10"/>
      <c r="H788" s="32"/>
      <c r="I788" s="10"/>
      <c r="J788" s="32"/>
      <c r="K788" s="94"/>
      <c r="L788" s="32"/>
      <c r="M788" s="10"/>
      <c r="N788" s="32"/>
      <c r="O788" s="10"/>
      <c r="P788" s="32"/>
      <c r="Q788" s="10"/>
      <c r="R788" s="32"/>
      <c r="S788" s="10"/>
      <c r="T788" s="32"/>
      <c r="U788" s="10"/>
      <c r="V788" s="32"/>
      <c r="W788" s="10"/>
      <c r="X788" s="32"/>
      <c r="Y788" s="10"/>
      <c r="Z788" s="32"/>
      <c r="AA788" s="10"/>
      <c r="AB788" s="32"/>
      <c r="AC788" s="10"/>
      <c r="AD788" s="32"/>
      <c r="AE788" s="10"/>
      <c r="AF788" s="32"/>
      <c r="AG788" s="10"/>
      <c r="AH788" s="32"/>
      <c r="AI788" s="10"/>
      <c r="AJ788" s="32"/>
      <c r="AK788" s="10"/>
      <c r="AL788" s="32"/>
      <c r="AM788" s="10"/>
      <c r="AN788" s="32"/>
      <c r="AO788" s="10"/>
      <c r="AP788" s="242"/>
      <c r="AQ788" s="10"/>
      <c r="AR788" s="32"/>
      <c r="AS788" s="10"/>
      <c r="AT788" s="242"/>
      <c r="AU788" s="10"/>
      <c r="AV788" s="242"/>
      <c r="AW788" s="7"/>
      <c r="AX788" s="247"/>
      <c r="AY788" s="10"/>
      <c r="AZ788" s="242"/>
      <c r="BA788" s="7"/>
      <c r="BB788" s="247"/>
      <c r="BC788" s="7"/>
      <c r="BD788" s="247"/>
      <c r="BE788" s="7"/>
      <c r="BF788" s="8"/>
      <c r="BG788" s="7"/>
      <c r="BH788" s="8"/>
      <c r="BJ788" s="41"/>
      <c r="BK788" s="41">
        <f t="shared" si="46"/>
        <v>0</v>
      </c>
      <c r="BL788">
        <f t="shared" si="45"/>
        <v>0</v>
      </c>
      <c r="BN788" s="39"/>
    </row>
    <row r="789" spans="2:66" x14ac:dyDescent="0.25">
      <c r="B789" s="6"/>
      <c r="C789" s="10"/>
      <c r="D789" s="32"/>
      <c r="E789" s="10"/>
      <c r="F789" s="32"/>
      <c r="G789" s="10"/>
      <c r="H789" s="32"/>
      <c r="I789" s="10"/>
      <c r="J789" s="32"/>
      <c r="K789" s="94"/>
      <c r="L789" s="32"/>
      <c r="M789" s="10"/>
      <c r="N789" s="32"/>
      <c r="O789" s="10"/>
      <c r="P789" s="32"/>
      <c r="Q789" s="10"/>
      <c r="R789" s="32"/>
      <c r="S789" s="10"/>
      <c r="T789" s="32"/>
      <c r="U789" s="10"/>
      <c r="V789" s="32"/>
      <c r="W789" s="10"/>
      <c r="X789" s="32"/>
      <c r="Y789" s="10"/>
      <c r="Z789" s="32"/>
      <c r="AA789" s="10"/>
      <c r="AB789" s="32"/>
      <c r="AC789" s="10"/>
      <c r="AD789" s="32"/>
      <c r="AE789" s="10"/>
      <c r="AF789" s="32"/>
      <c r="AG789" s="10"/>
      <c r="AH789" s="32"/>
      <c r="AI789" s="10"/>
      <c r="AJ789" s="32"/>
      <c r="AK789" s="10"/>
      <c r="AL789" s="32"/>
      <c r="AM789" s="10"/>
      <c r="AN789" s="32"/>
      <c r="AO789" s="10"/>
      <c r="AP789" s="242"/>
      <c r="AQ789" s="10"/>
      <c r="AR789" s="32"/>
      <c r="AS789" s="10"/>
      <c r="AT789" s="242"/>
      <c r="AU789" s="10"/>
      <c r="AV789" s="242"/>
      <c r="AW789" s="7"/>
      <c r="AX789" s="247"/>
      <c r="AY789" s="10"/>
      <c r="AZ789" s="242"/>
      <c r="BA789" s="7"/>
      <c r="BB789" s="247"/>
      <c r="BC789" s="7"/>
      <c r="BD789" s="247"/>
      <c r="BE789" s="7"/>
      <c r="BF789" s="8"/>
      <c r="BG789" s="7"/>
      <c r="BH789" s="8"/>
      <c r="BJ789" s="41"/>
      <c r="BK789" s="41">
        <f t="shared" si="46"/>
        <v>0</v>
      </c>
      <c r="BL789">
        <f t="shared" si="45"/>
        <v>0</v>
      </c>
      <c r="BN789" s="39"/>
    </row>
    <row r="790" spans="2:66" x14ac:dyDescent="0.25">
      <c r="B790" s="6"/>
      <c r="C790" s="10"/>
      <c r="D790" s="32"/>
      <c r="E790" s="10"/>
      <c r="F790" s="32"/>
      <c r="G790" s="10"/>
      <c r="H790" s="32"/>
      <c r="I790" s="10"/>
      <c r="J790" s="32"/>
      <c r="K790" s="94"/>
      <c r="L790" s="32"/>
      <c r="M790" s="240"/>
      <c r="N790" s="32"/>
      <c r="O790" s="10"/>
      <c r="P790" s="32"/>
      <c r="Q790" s="10"/>
      <c r="R790" s="32"/>
      <c r="S790" s="10"/>
      <c r="T790" s="32"/>
      <c r="U790" s="10"/>
      <c r="V790" s="32"/>
      <c r="W790" s="10"/>
      <c r="X790" s="32"/>
      <c r="Y790" s="10"/>
      <c r="Z790" s="32"/>
      <c r="AA790" s="10"/>
      <c r="AB790" s="32"/>
      <c r="AC790" s="10"/>
      <c r="AD790" s="32"/>
      <c r="AE790" s="10"/>
      <c r="AF790" s="32"/>
      <c r="AG790" s="10"/>
      <c r="AH790" s="32"/>
      <c r="AI790" s="10"/>
      <c r="AJ790" s="32"/>
      <c r="AK790" s="10"/>
      <c r="AL790" s="32"/>
      <c r="AM790" s="10"/>
      <c r="AN790" s="32"/>
      <c r="AO790" s="10"/>
      <c r="AP790" s="242"/>
      <c r="AQ790" s="10"/>
      <c r="AR790" s="32"/>
      <c r="AS790" s="10"/>
      <c r="AT790" s="242"/>
      <c r="AU790" s="10"/>
      <c r="AV790" s="242"/>
      <c r="AW790" s="7"/>
      <c r="AX790" s="247"/>
      <c r="AY790" s="10"/>
      <c r="AZ790" s="242"/>
      <c r="BA790" s="7"/>
      <c r="BB790" s="247"/>
      <c r="BC790" s="7"/>
      <c r="BD790" s="247"/>
      <c r="BE790" s="7"/>
      <c r="BF790" s="8"/>
      <c r="BG790" s="7"/>
      <c r="BH790" s="8"/>
      <c r="BJ790" s="41"/>
      <c r="BK790" s="41">
        <f t="shared" si="46"/>
        <v>0</v>
      </c>
      <c r="BL790">
        <f t="shared" si="45"/>
        <v>0</v>
      </c>
    </row>
    <row r="791" spans="2:66" x14ac:dyDescent="0.25">
      <c r="B791" s="6"/>
      <c r="C791" s="10"/>
      <c r="D791" s="32"/>
      <c r="E791" s="10"/>
      <c r="F791" s="32"/>
      <c r="G791" s="10"/>
      <c r="H791" s="32"/>
      <c r="I791" s="10"/>
      <c r="J791" s="32"/>
      <c r="K791" s="94"/>
      <c r="L791" s="32"/>
      <c r="M791" s="10"/>
      <c r="N791" s="32"/>
      <c r="O791" s="10"/>
      <c r="P791" s="32"/>
      <c r="Q791" s="10"/>
      <c r="R791" s="32"/>
      <c r="S791" s="10"/>
      <c r="T791" s="32"/>
      <c r="U791" s="10"/>
      <c r="V791" s="32"/>
      <c r="W791" s="10"/>
      <c r="X791" s="32"/>
      <c r="Y791" s="10"/>
      <c r="Z791" s="32"/>
      <c r="AA791" s="10"/>
      <c r="AB791" s="32"/>
      <c r="AC791" s="10"/>
      <c r="AD791" s="32"/>
      <c r="AE791" s="10"/>
      <c r="AF791" s="32"/>
      <c r="AG791" s="10"/>
      <c r="AH791" s="32"/>
      <c r="AI791" s="10"/>
      <c r="AJ791" s="32"/>
      <c r="AK791" s="10"/>
      <c r="AL791" s="32"/>
      <c r="AM791" s="10"/>
      <c r="AN791" s="32"/>
      <c r="AO791" s="10"/>
      <c r="AP791" s="242"/>
      <c r="AQ791" s="10"/>
      <c r="AR791" s="32"/>
      <c r="AS791" s="10"/>
      <c r="AT791" s="242"/>
      <c r="AU791" s="10"/>
      <c r="AV791" s="242"/>
      <c r="AW791" s="7"/>
      <c r="AX791" s="247"/>
      <c r="AY791" s="10"/>
      <c r="AZ791" s="242"/>
      <c r="BA791" s="7"/>
      <c r="BB791" s="247"/>
      <c r="BC791" s="7"/>
      <c r="BD791" s="247"/>
      <c r="BE791" s="7"/>
      <c r="BF791" s="8"/>
      <c r="BG791" s="7"/>
      <c r="BH791" s="8"/>
      <c r="BJ791" s="41"/>
      <c r="BK791" s="41">
        <f t="shared" si="46"/>
        <v>0</v>
      </c>
      <c r="BL791">
        <f t="shared" si="45"/>
        <v>0</v>
      </c>
    </row>
    <row r="792" spans="2:66" x14ac:dyDescent="0.25">
      <c r="B792" s="6"/>
      <c r="C792" s="10"/>
      <c r="D792" s="32"/>
      <c r="E792" s="10"/>
      <c r="F792" s="32"/>
      <c r="G792" s="10"/>
      <c r="H792" s="32"/>
      <c r="I792" s="10"/>
      <c r="J792" s="32"/>
      <c r="K792" s="94"/>
      <c r="L792" s="32"/>
      <c r="M792" s="10"/>
      <c r="N792" s="32"/>
      <c r="O792" s="10"/>
      <c r="P792" s="32"/>
      <c r="Q792" s="10"/>
      <c r="R792" s="32"/>
      <c r="S792" s="10"/>
      <c r="T792" s="32"/>
      <c r="U792" s="10"/>
      <c r="V792" s="32"/>
      <c r="W792" s="10"/>
      <c r="X792" s="32"/>
      <c r="Y792" s="10"/>
      <c r="Z792" s="32"/>
      <c r="AA792" s="10"/>
      <c r="AB792" s="32"/>
      <c r="AC792" s="10"/>
      <c r="AD792" s="32"/>
      <c r="AE792" s="10"/>
      <c r="AF792" s="32"/>
      <c r="AG792" s="10"/>
      <c r="AH792" s="32"/>
      <c r="AI792" s="10"/>
      <c r="AJ792" s="32"/>
      <c r="AK792" s="10"/>
      <c r="AL792" s="32"/>
      <c r="AM792" s="10"/>
      <c r="AN792" s="32"/>
      <c r="AO792" s="10"/>
      <c r="AP792" s="242"/>
      <c r="AQ792" s="10"/>
      <c r="AR792" s="32"/>
      <c r="AS792" s="10"/>
      <c r="AT792" s="242"/>
      <c r="AU792" s="10"/>
      <c r="AV792" s="242"/>
      <c r="AW792" s="7"/>
      <c r="AX792" s="247"/>
      <c r="AY792" s="10"/>
      <c r="AZ792" s="242"/>
      <c r="BA792" s="7"/>
      <c r="BB792" s="247"/>
      <c r="BC792" s="7"/>
      <c r="BD792" s="247"/>
      <c r="BE792" s="7"/>
      <c r="BF792" s="8"/>
      <c r="BG792" s="7"/>
      <c r="BH792" s="8"/>
      <c r="BJ792" s="41"/>
      <c r="BK792" s="41">
        <f t="shared" si="46"/>
        <v>0</v>
      </c>
      <c r="BL792">
        <f t="shared" si="45"/>
        <v>0</v>
      </c>
      <c r="BN792" s="39"/>
    </row>
    <row r="793" spans="2:66" x14ac:dyDescent="0.25">
      <c r="B793" s="6"/>
      <c r="C793" s="10"/>
      <c r="D793" s="32"/>
      <c r="E793" s="10"/>
      <c r="F793" s="32"/>
      <c r="G793" s="10"/>
      <c r="H793" s="32"/>
      <c r="I793" s="10"/>
      <c r="J793" s="32"/>
      <c r="K793" s="94"/>
      <c r="L793" s="32"/>
      <c r="M793" s="10"/>
      <c r="N793" s="32"/>
      <c r="O793" s="10"/>
      <c r="P793" s="32"/>
      <c r="Q793" s="10"/>
      <c r="R793" s="32"/>
      <c r="S793" s="10"/>
      <c r="T793" s="32"/>
      <c r="U793" s="10"/>
      <c r="V793" s="32"/>
      <c r="W793" s="10"/>
      <c r="X793" s="32"/>
      <c r="Y793" s="10"/>
      <c r="Z793" s="32"/>
      <c r="AA793" s="10"/>
      <c r="AB793" s="32"/>
      <c r="AC793" s="10"/>
      <c r="AD793" s="32"/>
      <c r="AE793" s="10"/>
      <c r="AF793" s="32"/>
      <c r="AG793" s="10"/>
      <c r="AH793" s="32"/>
      <c r="AI793" s="10"/>
      <c r="AJ793" s="32"/>
      <c r="AK793" s="10"/>
      <c r="AL793" s="32"/>
      <c r="AM793" s="10"/>
      <c r="AN793" s="32"/>
      <c r="AO793" s="10"/>
      <c r="AP793" s="242"/>
      <c r="AQ793" s="10"/>
      <c r="AR793" s="32"/>
      <c r="AS793" s="10"/>
      <c r="AT793" s="242"/>
      <c r="AU793" s="10"/>
      <c r="AV793" s="242"/>
      <c r="AW793" s="7"/>
      <c r="AX793" s="247"/>
      <c r="AY793" s="10"/>
      <c r="AZ793" s="242"/>
      <c r="BA793" s="7"/>
      <c r="BB793" s="247"/>
      <c r="BC793" s="7"/>
      <c r="BD793" s="247"/>
      <c r="BE793" s="7"/>
      <c r="BF793" s="8"/>
      <c r="BG793" s="7"/>
      <c r="BH793" s="8"/>
      <c r="BJ793" s="41"/>
      <c r="BK793" s="41">
        <f t="shared" si="46"/>
        <v>0</v>
      </c>
      <c r="BL793">
        <f t="shared" si="45"/>
        <v>0</v>
      </c>
      <c r="BN793" s="39"/>
    </row>
    <row r="794" spans="2:66" x14ac:dyDescent="0.25">
      <c r="B794" s="6"/>
      <c r="C794" s="10"/>
      <c r="D794" s="32"/>
      <c r="E794" s="10"/>
      <c r="F794" s="32"/>
      <c r="G794" s="10"/>
      <c r="H794" s="32"/>
      <c r="I794" s="10"/>
      <c r="J794" s="32"/>
      <c r="K794" s="94"/>
      <c r="L794" s="32"/>
      <c r="M794" s="10"/>
      <c r="N794" s="32"/>
      <c r="O794" s="10"/>
      <c r="P794" s="32"/>
      <c r="Q794" s="10"/>
      <c r="R794" s="32"/>
      <c r="S794" s="10"/>
      <c r="T794" s="32"/>
      <c r="U794" s="10"/>
      <c r="V794" s="32"/>
      <c r="W794" s="10"/>
      <c r="X794" s="32"/>
      <c r="Y794" s="10"/>
      <c r="Z794" s="32"/>
      <c r="AA794" s="10"/>
      <c r="AB794" s="32"/>
      <c r="AC794" s="10"/>
      <c r="AD794" s="32"/>
      <c r="AE794" s="10"/>
      <c r="AF794" s="32"/>
      <c r="AG794" s="10"/>
      <c r="AH794" s="32"/>
      <c r="AI794" s="10"/>
      <c r="AJ794" s="32"/>
      <c r="AK794" s="10"/>
      <c r="AL794" s="32"/>
      <c r="AM794" s="10"/>
      <c r="AN794" s="32"/>
      <c r="AO794" s="10"/>
      <c r="AP794" s="242"/>
      <c r="AQ794" s="10"/>
      <c r="AR794" s="32"/>
      <c r="AS794" s="10"/>
      <c r="AT794" s="242"/>
      <c r="AU794" s="10"/>
      <c r="AV794" s="242"/>
      <c r="AW794" s="7"/>
      <c r="AX794" s="247"/>
      <c r="AY794" s="10"/>
      <c r="AZ794" s="242"/>
      <c r="BA794" s="7"/>
      <c r="BB794" s="247"/>
      <c r="BC794" s="7"/>
      <c r="BD794" s="247"/>
      <c r="BE794" s="7"/>
      <c r="BF794" s="8"/>
      <c r="BG794" s="7"/>
      <c r="BH794" s="8"/>
      <c r="BJ794" s="41"/>
      <c r="BK794" s="41">
        <f t="shared" si="46"/>
        <v>0</v>
      </c>
      <c r="BL794">
        <f t="shared" si="45"/>
        <v>0</v>
      </c>
      <c r="BN794" s="39"/>
    </row>
    <row r="795" spans="2:66" x14ac:dyDescent="0.25">
      <c r="B795" s="6"/>
      <c r="C795" s="10"/>
      <c r="D795" s="32"/>
      <c r="E795" s="10"/>
      <c r="F795" s="32"/>
      <c r="G795" s="10"/>
      <c r="H795" s="32"/>
      <c r="I795" s="10"/>
      <c r="J795" s="32"/>
      <c r="K795" s="94"/>
      <c r="L795" s="32"/>
      <c r="M795" s="10"/>
      <c r="N795" s="32"/>
      <c r="O795" s="10"/>
      <c r="P795" s="32"/>
      <c r="Q795" s="10"/>
      <c r="R795" s="32"/>
      <c r="S795" s="10"/>
      <c r="T795" s="32"/>
      <c r="U795" s="10"/>
      <c r="V795" s="32"/>
      <c r="W795" s="10"/>
      <c r="X795" s="32"/>
      <c r="Y795" s="10"/>
      <c r="Z795" s="32"/>
      <c r="AA795" s="10"/>
      <c r="AB795" s="32"/>
      <c r="AC795" s="10"/>
      <c r="AD795" s="32"/>
      <c r="AE795" s="10"/>
      <c r="AF795" s="32"/>
      <c r="AG795" s="10"/>
      <c r="AH795" s="32"/>
      <c r="AI795" s="10"/>
      <c r="AJ795" s="32"/>
      <c r="AK795" s="10"/>
      <c r="AL795" s="32"/>
      <c r="AM795" s="10"/>
      <c r="AN795" s="32"/>
      <c r="AO795" s="10"/>
      <c r="AP795" s="242"/>
      <c r="AQ795" s="10"/>
      <c r="AR795" s="32"/>
      <c r="AS795" s="10"/>
      <c r="AT795" s="242"/>
      <c r="AU795" s="10"/>
      <c r="AV795" s="242"/>
      <c r="AW795" s="7"/>
      <c r="AX795" s="247"/>
      <c r="AY795" s="10"/>
      <c r="AZ795" s="242"/>
      <c r="BA795" s="7"/>
      <c r="BB795" s="247"/>
      <c r="BC795" s="7"/>
      <c r="BD795" s="247"/>
      <c r="BE795" s="7"/>
      <c r="BF795" s="8"/>
      <c r="BG795" s="7"/>
      <c r="BH795" s="8"/>
      <c r="BJ795" s="41"/>
      <c r="BK795" s="41">
        <f t="shared" si="46"/>
        <v>0</v>
      </c>
      <c r="BL795">
        <f t="shared" si="45"/>
        <v>0</v>
      </c>
      <c r="BN795" s="39"/>
    </row>
    <row r="796" spans="2:66" x14ac:dyDescent="0.25">
      <c r="B796" s="6"/>
      <c r="C796" s="10"/>
      <c r="D796" s="32"/>
      <c r="E796" s="10"/>
      <c r="F796" s="32"/>
      <c r="G796" s="10"/>
      <c r="H796" s="32"/>
      <c r="I796" s="10"/>
      <c r="J796" s="32"/>
      <c r="K796" s="94"/>
      <c r="L796" s="32"/>
      <c r="M796" s="10"/>
      <c r="N796" s="32"/>
      <c r="O796" s="10"/>
      <c r="P796" s="32"/>
      <c r="Q796" s="10"/>
      <c r="R796" s="32"/>
      <c r="S796" s="10"/>
      <c r="T796" s="32"/>
      <c r="U796" s="10"/>
      <c r="V796" s="32"/>
      <c r="W796" s="10"/>
      <c r="X796" s="32"/>
      <c r="Y796" s="10"/>
      <c r="Z796" s="32"/>
      <c r="AA796" s="10"/>
      <c r="AB796" s="32"/>
      <c r="AC796" s="10"/>
      <c r="AD796" s="32"/>
      <c r="AE796" s="10"/>
      <c r="AF796" s="32"/>
      <c r="AG796" s="10"/>
      <c r="AH796" s="32"/>
      <c r="AI796" s="10"/>
      <c r="AJ796" s="32"/>
      <c r="AK796" s="10"/>
      <c r="AL796" s="32"/>
      <c r="AM796" s="10"/>
      <c r="AN796" s="32"/>
      <c r="AO796" s="10"/>
      <c r="AP796" s="242"/>
      <c r="AQ796" s="10"/>
      <c r="AR796" s="32"/>
      <c r="AS796" s="10"/>
      <c r="AT796" s="242"/>
      <c r="AU796" s="10"/>
      <c r="AV796" s="242"/>
      <c r="AW796" s="7"/>
      <c r="AX796" s="247"/>
      <c r="AY796" s="10"/>
      <c r="AZ796" s="242"/>
      <c r="BA796" s="7"/>
      <c r="BB796" s="247"/>
      <c r="BC796" s="7"/>
      <c r="BD796" s="247"/>
      <c r="BE796" s="7"/>
      <c r="BF796" s="8"/>
      <c r="BG796" s="7"/>
      <c r="BH796" s="8"/>
      <c r="BJ796" s="41"/>
      <c r="BK796" s="41">
        <f t="shared" si="46"/>
        <v>0</v>
      </c>
      <c r="BL796">
        <f t="shared" si="45"/>
        <v>0</v>
      </c>
      <c r="BN796" s="39"/>
    </row>
    <row r="797" spans="2:66" x14ac:dyDescent="0.25">
      <c r="B797" s="6"/>
      <c r="C797" s="10"/>
      <c r="D797" s="32"/>
      <c r="E797" s="10"/>
      <c r="F797" s="32"/>
      <c r="G797" s="10"/>
      <c r="H797" s="32"/>
      <c r="I797" s="10"/>
      <c r="J797" s="32"/>
      <c r="K797" s="94"/>
      <c r="L797" s="32"/>
      <c r="M797" s="10"/>
      <c r="N797" s="32"/>
      <c r="O797" s="10"/>
      <c r="P797" s="32"/>
      <c r="Q797" s="10"/>
      <c r="R797" s="32"/>
      <c r="S797" s="10"/>
      <c r="T797" s="32"/>
      <c r="U797" s="10"/>
      <c r="V797" s="32"/>
      <c r="W797" s="10"/>
      <c r="X797" s="32"/>
      <c r="Y797" s="10"/>
      <c r="Z797" s="32"/>
      <c r="AA797" s="10"/>
      <c r="AB797" s="32"/>
      <c r="AC797" s="10"/>
      <c r="AD797" s="32"/>
      <c r="AE797" s="10"/>
      <c r="AF797" s="32"/>
      <c r="AG797" s="10"/>
      <c r="AH797" s="32"/>
      <c r="AI797" s="10"/>
      <c r="AJ797" s="32"/>
      <c r="AK797" s="10"/>
      <c r="AL797" s="32"/>
      <c r="AM797" s="10"/>
      <c r="AN797" s="32"/>
      <c r="AO797" s="10"/>
      <c r="AP797" s="242"/>
      <c r="AQ797" s="10"/>
      <c r="AR797" s="32"/>
      <c r="AS797" s="10"/>
      <c r="AT797" s="242"/>
      <c r="AU797" s="10"/>
      <c r="AV797" s="242"/>
      <c r="AW797" s="7"/>
      <c r="AX797" s="247"/>
      <c r="AY797" s="10"/>
      <c r="AZ797" s="242"/>
      <c r="BA797" s="7"/>
      <c r="BB797" s="247"/>
      <c r="BC797" s="7"/>
      <c r="BD797" s="247"/>
      <c r="BE797" s="7"/>
      <c r="BF797" s="8"/>
      <c r="BG797" s="7"/>
      <c r="BH797" s="8"/>
      <c r="BJ797" s="41"/>
      <c r="BK797" s="41">
        <f t="shared" si="46"/>
        <v>0</v>
      </c>
      <c r="BL797">
        <f t="shared" si="45"/>
        <v>0</v>
      </c>
      <c r="BN797" s="39"/>
    </row>
    <row r="798" spans="2:66" x14ac:dyDescent="0.25">
      <c r="B798" s="6"/>
      <c r="C798" s="10"/>
      <c r="D798" s="32"/>
      <c r="E798" s="10"/>
      <c r="F798" s="32"/>
      <c r="G798" s="10"/>
      <c r="H798" s="32"/>
      <c r="I798" s="10"/>
      <c r="J798" s="32"/>
      <c r="K798" s="94"/>
      <c r="L798" s="32"/>
      <c r="M798" s="10"/>
      <c r="N798" s="32"/>
      <c r="O798" s="10"/>
      <c r="P798" s="32"/>
      <c r="Q798" s="10"/>
      <c r="R798" s="32"/>
      <c r="S798" s="10"/>
      <c r="T798" s="32"/>
      <c r="U798" s="10"/>
      <c r="V798" s="32"/>
      <c r="W798" s="10"/>
      <c r="X798" s="32"/>
      <c r="Y798" s="10"/>
      <c r="Z798" s="32"/>
      <c r="AA798" s="10"/>
      <c r="AB798" s="32"/>
      <c r="AC798" s="10"/>
      <c r="AD798" s="32"/>
      <c r="AE798" s="10"/>
      <c r="AF798" s="32"/>
      <c r="AG798" s="10"/>
      <c r="AH798" s="32"/>
      <c r="AI798" s="10"/>
      <c r="AJ798" s="32"/>
      <c r="AK798" s="10"/>
      <c r="AL798" s="32"/>
      <c r="AM798" s="10"/>
      <c r="AN798" s="32"/>
      <c r="AO798" s="10"/>
      <c r="AP798" s="242"/>
      <c r="AQ798" s="10"/>
      <c r="AR798" s="32"/>
      <c r="AS798" s="10"/>
      <c r="AT798" s="242"/>
      <c r="AU798" s="10"/>
      <c r="AV798" s="242"/>
      <c r="AW798" s="7"/>
      <c r="AX798" s="247"/>
      <c r="AY798" s="10"/>
      <c r="AZ798" s="242"/>
      <c r="BA798" s="7"/>
      <c r="BB798" s="247"/>
      <c r="BC798" s="7"/>
      <c r="BD798" s="247"/>
      <c r="BE798" s="7"/>
      <c r="BF798" s="8"/>
      <c r="BG798" s="7"/>
      <c r="BH798" s="8"/>
      <c r="BJ798" s="41"/>
      <c r="BK798" s="41">
        <f t="shared" si="46"/>
        <v>0</v>
      </c>
      <c r="BL798">
        <f t="shared" si="45"/>
        <v>0</v>
      </c>
      <c r="BN798" s="39"/>
    </row>
    <row r="799" spans="2:66" x14ac:dyDescent="0.25">
      <c r="B799" s="6"/>
      <c r="C799" s="10"/>
      <c r="D799" s="32"/>
      <c r="E799" s="10"/>
      <c r="F799" s="32"/>
      <c r="G799" s="10"/>
      <c r="H799" s="32"/>
      <c r="I799" s="10"/>
      <c r="J799" s="32"/>
      <c r="K799" s="94"/>
      <c r="L799" s="32"/>
      <c r="M799" s="10"/>
      <c r="N799" s="32"/>
      <c r="O799" s="10"/>
      <c r="P799" s="32"/>
      <c r="Q799" s="10"/>
      <c r="R799" s="32"/>
      <c r="S799" s="10"/>
      <c r="T799" s="32"/>
      <c r="U799" s="10"/>
      <c r="V799" s="32"/>
      <c r="W799" s="10"/>
      <c r="X799" s="32"/>
      <c r="Y799" s="10"/>
      <c r="Z799" s="32"/>
      <c r="AA799" s="10"/>
      <c r="AB799" s="32"/>
      <c r="AC799" s="10"/>
      <c r="AD799" s="32"/>
      <c r="AE799" s="10"/>
      <c r="AF799" s="32"/>
      <c r="AG799" s="10"/>
      <c r="AH799" s="32"/>
      <c r="AI799" s="10"/>
      <c r="AJ799" s="32"/>
      <c r="AK799" s="10"/>
      <c r="AL799" s="32"/>
      <c r="AM799" s="10"/>
      <c r="AN799" s="32"/>
      <c r="AO799" s="10"/>
      <c r="AP799" s="242"/>
      <c r="AQ799" s="10"/>
      <c r="AR799" s="32"/>
      <c r="AS799" s="10"/>
      <c r="AT799" s="242"/>
      <c r="AU799" s="10"/>
      <c r="AV799" s="242"/>
      <c r="AW799" s="7"/>
      <c r="AX799" s="247"/>
      <c r="AY799" s="10"/>
      <c r="AZ799" s="242"/>
      <c r="BA799" s="7"/>
      <c r="BB799" s="247"/>
      <c r="BC799" s="7"/>
      <c r="BD799" s="247"/>
      <c r="BE799" s="7"/>
      <c r="BF799" s="8"/>
      <c r="BG799" s="7"/>
      <c r="BH799" s="8"/>
      <c r="BJ799" s="41"/>
      <c r="BK799" s="41">
        <f t="shared" si="46"/>
        <v>0</v>
      </c>
      <c r="BL799">
        <f t="shared" si="45"/>
        <v>0</v>
      </c>
      <c r="BN799" s="39"/>
    </row>
    <row r="800" spans="2:66" x14ac:dyDescent="0.25">
      <c r="B800" s="6"/>
      <c r="C800" s="10"/>
      <c r="D800" s="32"/>
      <c r="E800" s="10"/>
      <c r="F800" s="32"/>
      <c r="G800" s="10"/>
      <c r="H800" s="32"/>
      <c r="I800" s="10"/>
      <c r="J800" s="32"/>
      <c r="K800" s="94"/>
      <c r="L800" s="32"/>
      <c r="M800" s="10"/>
      <c r="N800" s="32"/>
      <c r="O800" s="10"/>
      <c r="P800" s="32"/>
      <c r="Q800" s="10"/>
      <c r="R800" s="32"/>
      <c r="S800" s="10"/>
      <c r="T800" s="32"/>
      <c r="U800" s="10"/>
      <c r="V800" s="32"/>
      <c r="W800" s="10"/>
      <c r="X800" s="32"/>
      <c r="Y800" s="10"/>
      <c r="Z800" s="32"/>
      <c r="AA800" s="10"/>
      <c r="AB800" s="32"/>
      <c r="AC800" s="10"/>
      <c r="AD800" s="32"/>
      <c r="AE800" s="10"/>
      <c r="AF800" s="32"/>
      <c r="AG800" s="10"/>
      <c r="AH800" s="32"/>
      <c r="AI800" s="10"/>
      <c r="AJ800" s="32"/>
      <c r="AK800" s="10"/>
      <c r="AL800" s="32"/>
      <c r="AM800" s="10"/>
      <c r="AN800" s="32"/>
      <c r="AO800" s="10"/>
      <c r="AP800" s="242"/>
      <c r="AQ800" s="10"/>
      <c r="AR800" s="32"/>
      <c r="AS800" s="10"/>
      <c r="AT800" s="242"/>
      <c r="AU800" s="10"/>
      <c r="AV800" s="242"/>
      <c r="AW800" s="7"/>
      <c r="AX800" s="247"/>
      <c r="AY800" s="10"/>
      <c r="AZ800" s="242"/>
      <c r="BA800" s="7"/>
      <c r="BB800" s="247"/>
      <c r="BC800" s="7"/>
      <c r="BD800" s="247"/>
      <c r="BE800" s="7"/>
      <c r="BF800" s="8"/>
      <c r="BG800" s="7"/>
      <c r="BH800" s="8"/>
      <c r="BJ800" s="41"/>
      <c r="BK800" s="41">
        <f t="shared" si="46"/>
        <v>0</v>
      </c>
      <c r="BL800">
        <f t="shared" si="45"/>
        <v>0</v>
      </c>
      <c r="BN800" s="39"/>
    </row>
    <row r="801" spans="2:66" x14ac:dyDescent="0.25">
      <c r="B801" s="6"/>
      <c r="C801" s="10"/>
      <c r="D801" s="32"/>
      <c r="E801" s="10"/>
      <c r="F801" s="32"/>
      <c r="G801" s="10"/>
      <c r="H801" s="32"/>
      <c r="I801" s="10"/>
      <c r="J801" s="32"/>
      <c r="K801" s="94"/>
      <c r="L801" s="32"/>
      <c r="M801" s="10"/>
      <c r="N801" s="32"/>
      <c r="O801" s="10"/>
      <c r="P801" s="32"/>
      <c r="Q801" s="10"/>
      <c r="R801" s="32"/>
      <c r="S801" s="10"/>
      <c r="T801" s="32"/>
      <c r="U801" s="10"/>
      <c r="V801" s="32"/>
      <c r="W801" s="10"/>
      <c r="X801" s="32"/>
      <c r="Y801" s="10"/>
      <c r="Z801" s="32"/>
      <c r="AA801" s="10"/>
      <c r="AB801" s="32"/>
      <c r="AC801" s="10"/>
      <c r="AD801" s="32"/>
      <c r="AE801" s="10"/>
      <c r="AF801" s="32"/>
      <c r="AG801" s="10"/>
      <c r="AH801" s="32"/>
      <c r="AI801" s="10"/>
      <c r="AJ801" s="32"/>
      <c r="AK801" s="10"/>
      <c r="AL801" s="32"/>
      <c r="AM801" s="10"/>
      <c r="AN801" s="32"/>
      <c r="AO801" s="10"/>
      <c r="AP801" s="242"/>
      <c r="AQ801" s="10"/>
      <c r="AR801" s="32"/>
      <c r="AS801" s="10"/>
      <c r="AT801" s="242"/>
      <c r="AU801" s="10"/>
      <c r="AV801" s="242"/>
      <c r="AW801" s="7"/>
      <c r="AX801" s="247"/>
      <c r="AY801" s="10"/>
      <c r="AZ801" s="242"/>
      <c r="BA801" s="7"/>
      <c r="BB801" s="247"/>
      <c r="BC801" s="7"/>
      <c r="BD801" s="247"/>
      <c r="BE801" s="7"/>
      <c r="BF801" s="8"/>
      <c r="BG801" s="7"/>
      <c r="BH801" s="8"/>
      <c r="BJ801" s="41"/>
      <c r="BK801" s="41">
        <f t="shared" si="46"/>
        <v>0</v>
      </c>
      <c r="BL801">
        <f t="shared" si="45"/>
        <v>0</v>
      </c>
      <c r="BN801" s="39"/>
    </row>
    <row r="802" spans="2:66" x14ac:dyDescent="0.25">
      <c r="B802" s="6"/>
      <c r="C802" s="10"/>
      <c r="D802" s="32"/>
      <c r="E802" s="10"/>
      <c r="F802" s="32"/>
      <c r="G802" s="10"/>
      <c r="H802" s="32"/>
      <c r="I802" s="10"/>
      <c r="J802" s="32"/>
      <c r="K802" s="94"/>
      <c r="L802" s="32"/>
      <c r="M802" s="10"/>
      <c r="N802" s="32"/>
      <c r="O802" s="10"/>
      <c r="P802" s="32"/>
      <c r="Q802" s="10"/>
      <c r="R802" s="32"/>
      <c r="S802" s="10"/>
      <c r="T802" s="32"/>
      <c r="U802" s="10"/>
      <c r="V802" s="32"/>
      <c r="W802" s="10"/>
      <c r="X802" s="32"/>
      <c r="Y802" s="10"/>
      <c r="Z802" s="32"/>
      <c r="AA802" s="10"/>
      <c r="AB802" s="32"/>
      <c r="AC802" s="10"/>
      <c r="AD802" s="32"/>
      <c r="AE802" s="10"/>
      <c r="AF802" s="32"/>
      <c r="AG802" s="10"/>
      <c r="AH802" s="32"/>
      <c r="AI802" s="10"/>
      <c r="AJ802" s="32"/>
      <c r="AK802" s="10"/>
      <c r="AL802" s="32"/>
      <c r="AM802" s="10"/>
      <c r="AN802" s="32"/>
      <c r="AO802" s="10"/>
      <c r="AP802" s="242"/>
      <c r="AQ802" s="10"/>
      <c r="AR802" s="32"/>
      <c r="AS802" s="10"/>
      <c r="AT802" s="242"/>
      <c r="AU802" s="10"/>
      <c r="AV802" s="242"/>
      <c r="AW802" s="7"/>
      <c r="AX802" s="247"/>
      <c r="AY802" s="10"/>
      <c r="AZ802" s="242"/>
      <c r="BA802" s="7"/>
      <c r="BB802" s="247"/>
      <c r="BC802" s="7"/>
      <c r="BD802" s="247"/>
      <c r="BE802" s="7"/>
      <c r="BF802" s="8"/>
      <c r="BG802" s="7"/>
      <c r="BH802" s="8"/>
      <c r="BJ802" s="41"/>
      <c r="BK802" s="41">
        <f t="shared" si="46"/>
        <v>0</v>
      </c>
      <c r="BL802">
        <f t="shared" si="45"/>
        <v>0</v>
      </c>
      <c r="BN802" s="39"/>
    </row>
    <row r="803" spans="2:66" x14ac:dyDescent="0.25">
      <c r="B803" s="6"/>
      <c r="C803" s="10"/>
      <c r="D803" s="32"/>
      <c r="E803" s="10"/>
      <c r="F803" s="32"/>
      <c r="G803" s="10"/>
      <c r="H803" s="32"/>
      <c r="I803" s="10"/>
      <c r="J803" s="32"/>
      <c r="K803" s="94"/>
      <c r="L803" s="32"/>
      <c r="M803" s="10"/>
      <c r="N803" s="32"/>
      <c r="O803" s="10"/>
      <c r="P803" s="32"/>
      <c r="Q803" s="10"/>
      <c r="R803" s="32"/>
      <c r="S803" s="10"/>
      <c r="T803" s="32"/>
      <c r="U803" s="10"/>
      <c r="V803" s="32"/>
      <c r="W803" s="10"/>
      <c r="X803" s="32"/>
      <c r="Y803" s="10"/>
      <c r="Z803" s="32"/>
      <c r="AA803" s="10"/>
      <c r="AB803" s="32"/>
      <c r="AC803" s="10"/>
      <c r="AD803" s="32"/>
      <c r="AE803" s="10"/>
      <c r="AF803" s="32"/>
      <c r="AG803" s="10"/>
      <c r="AH803" s="32"/>
      <c r="AI803" s="10"/>
      <c r="AJ803" s="32"/>
      <c r="AK803" s="10"/>
      <c r="AL803" s="32"/>
      <c r="AM803" s="10"/>
      <c r="AN803" s="32"/>
      <c r="AO803" s="10"/>
      <c r="AP803" s="242"/>
      <c r="AQ803" s="10"/>
      <c r="AR803" s="32"/>
      <c r="AS803" s="10"/>
      <c r="AT803" s="242"/>
      <c r="AU803" s="10"/>
      <c r="AV803" s="242"/>
      <c r="AW803" s="7"/>
      <c r="AX803" s="247"/>
      <c r="AY803" s="10"/>
      <c r="AZ803" s="242"/>
      <c r="BA803" s="7"/>
      <c r="BB803" s="247"/>
      <c r="BC803" s="7"/>
      <c r="BD803" s="247"/>
      <c r="BE803" s="7"/>
      <c r="BF803" s="8"/>
      <c r="BG803" s="7"/>
      <c r="BH803" s="8"/>
      <c r="BI803" s="212"/>
      <c r="BJ803" s="213"/>
      <c r="BK803" s="41">
        <f t="shared" si="46"/>
        <v>0</v>
      </c>
      <c r="BL803">
        <f t="shared" si="45"/>
        <v>0</v>
      </c>
      <c r="BN803" s="39"/>
    </row>
    <row r="804" spans="2:66" x14ac:dyDescent="0.25">
      <c r="B804" s="6"/>
      <c r="C804" s="10"/>
      <c r="D804" s="32"/>
      <c r="E804" s="10"/>
      <c r="F804" s="32"/>
      <c r="G804" s="10"/>
      <c r="H804" s="32"/>
      <c r="I804" s="10"/>
      <c r="J804" s="32"/>
      <c r="K804" s="94"/>
      <c r="L804" s="32"/>
      <c r="M804" s="10"/>
      <c r="N804" s="32"/>
      <c r="O804" s="10"/>
      <c r="P804" s="32"/>
      <c r="Q804" s="10"/>
      <c r="R804" s="32"/>
      <c r="S804" s="10"/>
      <c r="T804" s="32"/>
      <c r="U804" s="10"/>
      <c r="V804" s="32"/>
      <c r="W804" s="10"/>
      <c r="X804" s="32"/>
      <c r="Y804" s="10"/>
      <c r="Z804" s="32"/>
      <c r="AA804" s="10"/>
      <c r="AB804" s="32"/>
      <c r="AC804" s="10"/>
      <c r="AD804" s="32"/>
      <c r="AE804" s="10"/>
      <c r="AF804" s="32"/>
      <c r="AG804" s="10"/>
      <c r="AH804" s="32"/>
      <c r="AI804" s="10"/>
      <c r="AJ804" s="32"/>
      <c r="AK804" s="10"/>
      <c r="AL804" s="32"/>
      <c r="AM804" s="10"/>
      <c r="AN804" s="32"/>
      <c r="AO804" s="10"/>
      <c r="AP804" s="242"/>
      <c r="AQ804" s="10"/>
      <c r="AR804" s="32"/>
      <c r="AS804" s="10"/>
      <c r="AT804" s="242"/>
      <c r="AU804" s="10"/>
      <c r="AV804" s="242"/>
      <c r="AW804" s="7"/>
      <c r="AX804" s="247"/>
      <c r="AY804" s="10"/>
      <c r="AZ804" s="242"/>
      <c r="BA804" s="7"/>
      <c r="BB804" s="247"/>
      <c r="BC804" s="7"/>
      <c r="BD804" s="247"/>
      <c r="BE804" s="7"/>
      <c r="BF804" s="8"/>
      <c r="BG804" s="7"/>
      <c r="BH804" s="8"/>
      <c r="BJ804" s="41"/>
      <c r="BK804" s="41">
        <f t="shared" si="46"/>
        <v>0</v>
      </c>
      <c r="BL804">
        <f t="shared" si="45"/>
        <v>0</v>
      </c>
      <c r="BN804" s="39"/>
    </row>
    <row r="805" spans="2:66" x14ac:dyDescent="0.25">
      <c r="B805" s="6"/>
      <c r="C805" s="10"/>
      <c r="D805" s="32"/>
      <c r="E805" s="10"/>
      <c r="F805" s="32"/>
      <c r="G805" s="10"/>
      <c r="H805" s="32"/>
      <c r="I805" s="10"/>
      <c r="J805" s="32"/>
      <c r="K805" s="94"/>
      <c r="L805" s="32"/>
      <c r="M805" s="10"/>
      <c r="N805" s="32"/>
      <c r="O805" s="10"/>
      <c r="P805" s="32"/>
      <c r="Q805" s="10"/>
      <c r="R805" s="32"/>
      <c r="S805" s="10"/>
      <c r="T805" s="32"/>
      <c r="U805" s="10"/>
      <c r="V805" s="32"/>
      <c r="W805" s="10"/>
      <c r="X805" s="32"/>
      <c r="Y805" s="10"/>
      <c r="Z805" s="32"/>
      <c r="AA805" s="10"/>
      <c r="AB805" s="32"/>
      <c r="AC805" s="10"/>
      <c r="AD805" s="32"/>
      <c r="AE805" s="10"/>
      <c r="AF805" s="32"/>
      <c r="AG805" s="10"/>
      <c r="AH805" s="32"/>
      <c r="AI805" s="10"/>
      <c r="AJ805" s="32"/>
      <c r="AK805" s="10"/>
      <c r="AL805" s="32"/>
      <c r="AM805" s="10"/>
      <c r="AN805" s="32"/>
      <c r="AO805" s="10"/>
      <c r="AP805" s="242"/>
      <c r="AQ805" s="10"/>
      <c r="AR805" s="32"/>
      <c r="AS805" s="10"/>
      <c r="AT805" s="242"/>
      <c r="AU805" s="10"/>
      <c r="AV805" s="242"/>
      <c r="AW805" s="7"/>
      <c r="AX805" s="247"/>
      <c r="AY805" s="10"/>
      <c r="AZ805" s="242"/>
      <c r="BA805" s="7"/>
      <c r="BB805" s="247"/>
      <c r="BC805" s="7"/>
      <c r="BD805" s="247"/>
      <c r="BE805" s="7"/>
      <c r="BF805" s="8"/>
      <c r="BG805" s="7"/>
      <c r="BH805" s="8"/>
      <c r="BJ805" s="41"/>
      <c r="BK805" s="41">
        <f t="shared" si="46"/>
        <v>0</v>
      </c>
      <c r="BL805">
        <f t="shared" si="45"/>
        <v>0</v>
      </c>
      <c r="BN805" s="39"/>
    </row>
    <row r="806" spans="2:66" x14ac:dyDescent="0.25">
      <c r="B806" s="6"/>
      <c r="C806" s="10"/>
      <c r="D806" s="32"/>
      <c r="E806" s="10"/>
      <c r="F806" s="32"/>
      <c r="G806" s="10"/>
      <c r="H806" s="32"/>
      <c r="I806" s="10"/>
      <c r="J806" s="32"/>
      <c r="K806" s="94"/>
      <c r="L806" s="32"/>
      <c r="M806" s="10"/>
      <c r="N806" s="32"/>
      <c r="O806" s="10"/>
      <c r="P806" s="32"/>
      <c r="Q806" s="10"/>
      <c r="R806" s="32"/>
      <c r="S806" s="10"/>
      <c r="T806" s="32"/>
      <c r="U806" s="10"/>
      <c r="V806" s="32"/>
      <c r="W806" s="10"/>
      <c r="X806" s="32"/>
      <c r="Y806" s="10"/>
      <c r="Z806" s="32"/>
      <c r="AA806" s="10"/>
      <c r="AB806" s="32"/>
      <c r="AC806" s="10"/>
      <c r="AD806" s="32"/>
      <c r="AE806" s="10"/>
      <c r="AF806" s="32"/>
      <c r="AG806" s="10"/>
      <c r="AH806" s="32"/>
      <c r="AI806" s="10"/>
      <c r="AJ806" s="32"/>
      <c r="AK806" s="10"/>
      <c r="AL806" s="32"/>
      <c r="AM806" s="10"/>
      <c r="AN806" s="32"/>
      <c r="AO806" s="10"/>
      <c r="AP806" s="242"/>
      <c r="AQ806" s="10"/>
      <c r="AR806" s="32"/>
      <c r="AS806" s="10"/>
      <c r="AT806" s="242"/>
      <c r="AU806" s="10"/>
      <c r="AV806" s="242"/>
      <c r="AW806" s="7"/>
      <c r="AX806" s="247"/>
      <c r="AY806" s="10"/>
      <c r="AZ806" s="242"/>
      <c r="BA806" s="7"/>
      <c r="BB806" s="247"/>
      <c r="BC806" s="7"/>
      <c r="BD806" s="247"/>
      <c r="BE806" s="7"/>
      <c r="BF806" s="8"/>
      <c r="BG806" s="7"/>
      <c r="BH806" s="8"/>
      <c r="BJ806" s="41"/>
      <c r="BK806" s="41">
        <f t="shared" si="46"/>
        <v>0</v>
      </c>
      <c r="BL806">
        <f t="shared" si="45"/>
        <v>0</v>
      </c>
      <c r="BN806" s="39"/>
    </row>
    <row r="807" spans="2:66" x14ac:dyDescent="0.25">
      <c r="B807" s="6"/>
      <c r="C807" s="10"/>
      <c r="D807" s="32"/>
      <c r="E807" s="10"/>
      <c r="F807" s="32"/>
      <c r="G807" s="10"/>
      <c r="H807" s="32"/>
      <c r="I807" s="10"/>
      <c r="J807" s="32"/>
      <c r="K807" s="94"/>
      <c r="L807" s="32"/>
      <c r="M807" s="10"/>
      <c r="N807" s="32"/>
      <c r="O807" s="10"/>
      <c r="P807" s="32"/>
      <c r="Q807" s="10"/>
      <c r="R807" s="32"/>
      <c r="S807" s="10"/>
      <c r="T807" s="32"/>
      <c r="U807" s="10"/>
      <c r="V807" s="32"/>
      <c r="W807" s="10"/>
      <c r="X807" s="32"/>
      <c r="Y807" s="10"/>
      <c r="Z807" s="32"/>
      <c r="AA807" s="10"/>
      <c r="AB807" s="32"/>
      <c r="AC807" s="10"/>
      <c r="AD807" s="32"/>
      <c r="AE807" s="10"/>
      <c r="AF807" s="251"/>
      <c r="AG807" s="10"/>
      <c r="AH807" s="32"/>
      <c r="AI807" s="10"/>
      <c r="AJ807" s="32"/>
      <c r="AK807" s="10"/>
      <c r="AL807" s="32"/>
      <c r="AM807" s="10"/>
      <c r="AN807" s="32"/>
      <c r="AO807" s="10"/>
      <c r="AP807" s="242"/>
      <c r="AQ807" s="10"/>
      <c r="AR807" s="32"/>
      <c r="AS807" s="10"/>
      <c r="AT807" s="242"/>
      <c r="AU807" s="10"/>
      <c r="AV807" s="242"/>
      <c r="AW807" s="7"/>
      <c r="AX807" s="247"/>
      <c r="AY807" s="10"/>
      <c r="AZ807" s="242"/>
      <c r="BA807" s="7"/>
      <c r="BB807" s="247"/>
      <c r="BC807" s="7"/>
      <c r="BD807" s="247"/>
      <c r="BE807" s="7"/>
      <c r="BF807" s="8"/>
      <c r="BG807" s="7"/>
      <c r="BH807" s="8"/>
      <c r="BJ807" s="41"/>
      <c r="BK807" s="41">
        <f t="shared" si="46"/>
        <v>0</v>
      </c>
      <c r="BL807">
        <f t="shared" si="45"/>
        <v>0</v>
      </c>
      <c r="BN807" s="39"/>
    </row>
    <row r="808" spans="2:66" x14ac:dyDescent="0.25">
      <c r="B808" s="6"/>
      <c r="C808" s="10"/>
      <c r="D808" s="32"/>
      <c r="E808" s="10"/>
      <c r="F808" s="32"/>
      <c r="G808" s="10"/>
      <c r="H808" s="32"/>
      <c r="I808" s="10"/>
      <c r="J808" s="32"/>
      <c r="K808" s="94"/>
      <c r="L808" s="32"/>
      <c r="M808" s="10"/>
      <c r="N808" s="32"/>
      <c r="O808" s="10"/>
      <c r="P808" s="32"/>
      <c r="Q808" s="10"/>
      <c r="R808" s="32"/>
      <c r="S808" s="10"/>
      <c r="T808" s="32"/>
      <c r="U808" s="10"/>
      <c r="V808" s="32"/>
      <c r="W808" s="10"/>
      <c r="X808" s="32"/>
      <c r="Y808" s="10"/>
      <c r="Z808" s="32"/>
      <c r="AA808" s="10"/>
      <c r="AB808" s="32"/>
      <c r="AC808" s="10"/>
      <c r="AD808" s="32"/>
      <c r="AE808" s="10"/>
      <c r="AF808" s="32"/>
      <c r="AG808" s="10"/>
      <c r="AH808" s="32"/>
      <c r="AI808" s="10"/>
      <c r="AJ808" s="32"/>
      <c r="AK808" s="10"/>
      <c r="AL808" s="32"/>
      <c r="AM808" s="10"/>
      <c r="AN808" s="32"/>
      <c r="AO808" s="10"/>
      <c r="AP808" s="242"/>
      <c r="AQ808" s="10"/>
      <c r="AR808" s="32"/>
      <c r="AS808" s="10"/>
      <c r="AT808" s="242"/>
      <c r="AU808" s="10"/>
      <c r="AV808" s="242"/>
      <c r="AW808" s="7"/>
      <c r="AX808" s="247"/>
      <c r="AY808" s="10"/>
      <c r="AZ808" s="242"/>
      <c r="BA808" s="7"/>
      <c r="BB808" s="247"/>
      <c r="BC808" s="7"/>
      <c r="BD808" s="247"/>
      <c r="BE808" s="7"/>
      <c r="BF808" s="8"/>
      <c r="BG808" s="7"/>
      <c r="BH808" s="8"/>
      <c r="BJ808" s="41"/>
      <c r="BK808" s="41">
        <f t="shared" si="46"/>
        <v>0</v>
      </c>
      <c r="BL808">
        <f t="shared" si="45"/>
        <v>0</v>
      </c>
      <c r="BN808" s="39"/>
    </row>
    <row r="809" spans="2:66" x14ac:dyDescent="0.25">
      <c r="B809" s="6"/>
      <c r="C809" s="10"/>
      <c r="D809" s="32"/>
      <c r="E809" s="10"/>
      <c r="F809" s="32"/>
      <c r="G809" s="10"/>
      <c r="H809" s="32"/>
      <c r="I809" s="10"/>
      <c r="J809" s="32"/>
      <c r="K809" s="10"/>
      <c r="L809" s="32"/>
      <c r="M809" s="10"/>
      <c r="N809" s="32"/>
      <c r="O809" s="10"/>
      <c r="P809" s="32"/>
      <c r="Q809" s="10"/>
      <c r="R809" s="32"/>
      <c r="S809" s="10"/>
      <c r="T809" s="32"/>
      <c r="U809" s="10"/>
      <c r="V809" s="32"/>
      <c r="W809" s="10"/>
      <c r="X809" s="32"/>
      <c r="Y809" s="10"/>
      <c r="Z809" s="32"/>
      <c r="AA809" s="10"/>
      <c r="AB809" s="32"/>
      <c r="AC809" s="10"/>
      <c r="AD809" s="32"/>
      <c r="AE809" s="10"/>
      <c r="AF809" s="32"/>
      <c r="AG809" s="10"/>
      <c r="AH809" s="32"/>
      <c r="AI809" s="10"/>
      <c r="AJ809" s="32"/>
      <c r="AK809" s="10"/>
      <c r="AL809" s="32"/>
      <c r="AM809" s="10"/>
      <c r="AN809" s="32"/>
      <c r="AO809" s="10"/>
      <c r="AP809" s="242"/>
      <c r="AQ809" s="10"/>
      <c r="AR809" s="32"/>
      <c r="AS809" s="10"/>
      <c r="AT809" s="242"/>
      <c r="AU809" s="10"/>
      <c r="AV809" s="242"/>
      <c r="AW809" s="7"/>
      <c r="AX809" s="247"/>
      <c r="AY809" s="10"/>
      <c r="AZ809" s="242"/>
      <c r="BA809" s="7"/>
      <c r="BB809" s="247"/>
      <c r="BC809" s="7"/>
      <c r="BD809" s="247"/>
      <c r="BE809" s="7"/>
      <c r="BF809" s="8"/>
      <c r="BG809" s="7"/>
      <c r="BH809" s="8"/>
      <c r="BJ809" s="41"/>
      <c r="BK809" s="41">
        <f t="shared" si="46"/>
        <v>0</v>
      </c>
      <c r="BL809">
        <f t="shared" si="45"/>
        <v>0</v>
      </c>
    </row>
    <row r="810" spans="2:66" x14ac:dyDescent="0.25">
      <c r="B810" s="6"/>
      <c r="C810" s="10"/>
      <c r="D810" s="32"/>
      <c r="E810" s="10"/>
      <c r="F810" s="32"/>
      <c r="G810" s="10"/>
      <c r="H810" s="32"/>
      <c r="I810" s="10"/>
      <c r="J810" s="32"/>
      <c r="K810" s="94"/>
      <c r="L810" s="32"/>
      <c r="M810" s="10"/>
      <c r="N810" s="32"/>
      <c r="O810" s="10"/>
      <c r="P810" s="32"/>
      <c r="Q810" s="10"/>
      <c r="R810" s="32"/>
      <c r="S810" s="10"/>
      <c r="T810" s="32"/>
      <c r="U810" s="10"/>
      <c r="V810" s="32"/>
      <c r="W810" s="10"/>
      <c r="X810" s="32"/>
      <c r="Y810" s="10"/>
      <c r="Z810" s="32"/>
      <c r="AA810" s="10"/>
      <c r="AB810" s="32"/>
      <c r="AC810" s="10"/>
      <c r="AD810" s="32"/>
      <c r="AE810" s="10"/>
      <c r="AF810" s="32"/>
      <c r="AG810" s="10"/>
      <c r="AH810" s="32"/>
      <c r="AI810" s="10"/>
      <c r="AJ810" s="32"/>
      <c r="AK810" s="10"/>
      <c r="AL810" s="32"/>
      <c r="AM810" s="10"/>
      <c r="AN810" s="32"/>
      <c r="AO810" s="10"/>
      <c r="AP810" s="242"/>
      <c r="AQ810" s="10"/>
      <c r="AR810" s="32"/>
      <c r="AS810" s="10"/>
      <c r="AT810" s="242"/>
      <c r="AU810" s="10"/>
      <c r="AV810" s="242"/>
      <c r="AW810" s="7"/>
      <c r="AX810" s="247"/>
      <c r="AY810" s="10"/>
      <c r="AZ810" s="242"/>
      <c r="BA810" s="7"/>
      <c r="BB810" s="247"/>
      <c r="BC810" s="7"/>
      <c r="BD810" s="247"/>
      <c r="BE810" s="7"/>
      <c r="BF810" s="8"/>
      <c r="BG810" s="7"/>
      <c r="BH810" s="8"/>
      <c r="BJ810" s="41"/>
      <c r="BK810" s="41">
        <f t="shared" si="46"/>
        <v>0</v>
      </c>
      <c r="BL810">
        <f t="shared" si="45"/>
        <v>0</v>
      </c>
      <c r="BN810" s="39"/>
    </row>
    <row r="811" spans="2:66" x14ac:dyDescent="0.25">
      <c r="B811" s="6"/>
      <c r="C811" s="10"/>
      <c r="D811" s="32"/>
      <c r="E811" s="10"/>
      <c r="F811" s="32"/>
      <c r="G811" s="10"/>
      <c r="H811" s="32"/>
      <c r="I811" s="10"/>
      <c r="J811" s="32"/>
      <c r="K811" s="94"/>
      <c r="L811" s="32"/>
      <c r="M811" s="10"/>
      <c r="N811" s="32"/>
      <c r="O811" s="10"/>
      <c r="P811" s="32"/>
      <c r="Q811" s="10"/>
      <c r="R811" s="32"/>
      <c r="S811" s="10"/>
      <c r="T811" s="32"/>
      <c r="U811" s="10"/>
      <c r="V811" s="32"/>
      <c r="W811" s="10"/>
      <c r="X811" s="32"/>
      <c r="Y811" s="10"/>
      <c r="Z811" s="32"/>
      <c r="AA811" s="10"/>
      <c r="AB811" s="32"/>
      <c r="AC811" s="10"/>
      <c r="AD811" s="32"/>
      <c r="AE811" s="10"/>
      <c r="AF811" s="32"/>
      <c r="AG811" s="10"/>
      <c r="AH811" s="32"/>
      <c r="AI811" s="10"/>
      <c r="AJ811" s="32"/>
      <c r="AK811" s="10"/>
      <c r="AL811" s="32"/>
      <c r="AM811" s="10"/>
      <c r="AN811" s="32"/>
      <c r="AO811" s="10"/>
      <c r="AP811" s="242"/>
      <c r="AQ811" s="10"/>
      <c r="AR811" s="32"/>
      <c r="AS811" s="10"/>
      <c r="AT811" s="242"/>
      <c r="AU811" s="10"/>
      <c r="AV811" s="242"/>
      <c r="AW811" s="7"/>
      <c r="AX811" s="247"/>
      <c r="AY811" s="10"/>
      <c r="AZ811" s="242"/>
      <c r="BA811" s="7"/>
      <c r="BB811" s="247"/>
      <c r="BC811" s="7"/>
      <c r="BD811" s="247"/>
      <c r="BE811" s="7"/>
      <c r="BF811" s="8"/>
      <c r="BG811" s="7"/>
      <c r="BH811" s="8"/>
      <c r="BJ811" s="41"/>
      <c r="BK811" s="41">
        <f t="shared" si="46"/>
        <v>0</v>
      </c>
      <c r="BL811">
        <f t="shared" si="45"/>
        <v>0</v>
      </c>
      <c r="BN811" s="39"/>
    </row>
    <row r="812" spans="2:66" x14ac:dyDescent="0.25">
      <c r="B812" s="6"/>
      <c r="C812" s="10"/>
      <c r="D812" s="32"/>
      <c r="E812" s="10"/>
      <c r="F812" s="32"/>
      <c r="G812" s="10"/>
      <c r="H812" s="32"/>
      <c r="I812" s="10"/>
      <c r="J812" s="32"/>
      <c r="K812" s="94"/>
      <c r="L812" s="32"/>
      <c r="M812" s="10"/>
      <c r="N812" s="32"/>
      <c r="O812" s="10"/>
      <c r="P812" s="32"/>
      <c r="Q812" s="10"/>
      <c r="R812" s="32"/>
      <c r="S812" s="10"/>
      <c r="T812" s="32"/>
      <c r="U812" s="10"/>
      <c r="V812" s="32"/>
      <c r="W812" s="10"/>
      <c r="X812" s="32"/>
      <c r="Y812" s="10"/>
      <c r="Z812" s="32"/>
      <c r="AA812" s="10"/>
      <c r="AB812" s="32"/>
      <c r="AC812" s="10"/>
      <c r="AD812" s="32"/>
      <c r="AE812" s="10"/>
      <c r="AF812" s="32"/>
      <c r="AG812" s="10"/>
      <c r="AH812" s="32"/>
      <c r="AI812" s="10"/>
      <c r="AJ812" s="32"/>
      <c r="AK812" s="10"/>
      <c r="AL812" s="32"/>
      <c r="AM812" s="10"/>
      <c r="AN812" s="32"/>
      <c r="AO812" s="10"/>
      <c r="AP812" s="242"/>
      <c r="AQ812" s="10"/>
      <c r="AR812" s="32"/>
      <c r="AS812" s="10"/>
      <c r="AT812" s="242"/>
      <c r="AU812" s="10"/>
      <c r="AV812" s="242"/>
      <c r="AW812" s="7"/>
      <c r="AX812" s="247"/>
      <c r="AY812" s="10"/>
      <c r="AZ812" s="242"/>
      <c r="BA812" s="7"/>
      <c r="BB812" s="247"/>
      <c r="BC812" s="7"/>
      <c r="BD812" s="247"/>
      <c r="BE812" s="7"/>
      <c r="BF812" s="8"/>
      <c r="BG812" s="7"/>
      <c r="BH812" s="8"/>
      <c r="BJ812" s="41"/>
      <c r="BK812" s="41">
        <f t="shared" si="46"/>
        <v>0</v>
      </c>
      <c r="BL812">
        <f t="shared" si="45"/>
        <v>0</v>
      </c>
      <c r="BN812" s="39"/>
    </row>
    <row r="813" spans="2:66" x14ac:dyDescent="0.25">
      <c r="B813" s="6"/>
      <c r="C813" s="10"/>
      <c r="D813" s="32"/>
      <c r="E813" s="10"/>
      <c r="F813" s="32"/>
      <c r="G813" s="10"/>
      <c r="H813" s="32"/>
      <c r="I813" s="10"/>
      <c r="J813" s="32"/>
      <c r="K813" s="10"/>
      <c r="L813" s="32"/>
      <c r="M813" s="10"/>
      <c r="N813" s="32"/>
      <c r="O813" s="10"/>
      <c r="P813" s="32"/>
      <c r="Q813" s="10"/>
      <c r="R813" s="32"/>
      <c r="S813" s="10"/>
      <c r="T813" s="32"/>
      <c r="U813" s="10"/>
      <c r="V813" s="32"/>
      <c r="W813" s="10"/>
      <c r="X813" s="32"/>
      <c r="Y813" s="10"/>
      <c r="Z813" s="32"/>
      <c r="AA813" s="10"/>
      <c r="AB813" s="32"/>
      <c r="AC813" s="10"/>
      <c r="AD813" s="32"/>
      <c r="AE813" s="10"/>
      <c r="AF813" s="32"/>
      <c r="AG813" s="10"/>
      <c r="AH813" s="32"/>
      <c r="AI813" s="10"/>
      <c r="AJ813" s="32"/>
      <c r="AK813" s="10"/>
      <c r="AL813" s="32"/>
      <c r="AM813" s="10"/>
      <c r="AN813" s="32"/>
      <c r="AO813" s="10"/>
      <c r="AP813" s="32"/>
      <c r="AQ813" s="10"/>
      <c r="AR813" s="32"/>
      <c r="AS813" s="10"/>
      <c r="AT813" s="32"/>
      <c r="AU813" s="10"/>
      <c r="AV813" s="32"/>
      <c r="AW813" s="7"/>
      <c r="AX813" s="247"/>
      <c r="AY813" s="10"/>
      <c r="AZ813" s="32"/>
      <c r="BA813" s="7"/>
      <c r="BB813" s="247"/>
      <c r="BC813" s="7"/>
      <c r="BD813" s="247"/>
      <c r="BE813" s="10"/>
      <c r="BF813" s="32"/>
      <c r="BG813" s="10"/>
      <c r="BH813" s="32"/>
      <c r="BJ813" s="41"/>
      <c r="BK813" s="41">
        <f t="shared" si="46"/>
        <v>0</v>
      </c>
      <c r="BL813">
        <f t="shared" si="45"/>
        <v>0</v>
      </c>
    </row>
    <row r="814" spans="2:66" x14ac:dyDescent="0.25">
      <c r="B814" s="6"/>
      <c r="C814" s="10"/>
      <c r="D814" s="32"/>
      <c r="E814" s="10"/>
      <c r="F814" s="32"/>
      <c r="G814" s="10"/>
      <c r="H814" s="32"/>
      <c r="I814" s="10"/>
      <c r="J814" s="32"/>
      <c r="K814" s="94"/>
      <c r="L814" s="32"/>
      <c r="M814" s="10"/>
      <c r="N814" s="32"/>
      <c r="O814" s="10"/>
      <c r="P814" s="32"/>
      <c r="Q814" s="10"/>
      <c r="R814" s="32"/>
      <c r="S814" s="10"/>
      <c r="T814" s="32"/>
      <c r="U814" s="10"/>
      <c r="V814" s="32"/>
      <c r="W814" s="10"/>
      <c r="X814" s="32"/>
      <c r="Y814" s="10"/>
      <c r="Z814" s="32"/>
      <c r="AA814" s="10"/>
      <c r="AB814" s="32"/>
      <c r="AC814" s="10"/>
      <c r="AD814" s="32"/>
      <c r="AE814" s="10"/>
      <c r="AF814" s="32"/>
      <c r="AG814" s="10"/>
      <c r="AH814" s="32"/>
      <c r="AI814" s="10"/>
      <c r="AJ814" s="32"/>
      <c r="AK814" s="10"/>
      <c r="AL814" s="32"/>
      <c r="AM814" s="10"/>
      <c r="AN814" s="32"/>
      <c r="AO814" s="10"/>
      <c r="AP814" s="242"/>
      <c r="AQ814" s="10"/>
      <c r="AR814" s="32"/>
      <c r="AS814" s="10"/>
      <c r="AT814" s="242"/>
      <c r="AU814" s="10"/>
      <c r="AV814" s="242"/>
      <c r="AW814" s="7"/>
      <c r="AX814" s="247"/>
      <c r="AY814" s="10"/>
      <c r="AZ814" s="242"/>
      <c r="BA814" s="7"/>
      <c r="BB814" s="247"/>
      <c r="BC814" s="7"/>
      <c r="BD814" s="247"/>
      <c r="BE814" s="7"/>
      <c r="BF814" s="8"/>
      <c r="BG814" s="7"/>
      <c r="BH814" s="8"/>
      <c r="BJ814" s="41"/>
      <c r="BK814" s="41">
        <f t="shared" si="46"/>
        <v>0</v>
      </c>
      <c r="BL814">
        <f t="shared" si="45"/>
        <v>0</v>
      </c>
      <c r="BN814" s="39"/>
    </row>
    <row r="815" spans="2:66" x14ac:dyDescent="0.25">
      <c r="B815" s="6"/>
      <c r="C815" s="10"/>
      <c r="D815" s="32"/>
      <c r="E815" s="10"/>
      <c r="F815" s="32"/>
      <c r="G815" s="10"/>
      <c r="H815" s="32"/>
      <c r="I815" s="10"/>
      <c r="J815" s="32"/>
      <c r="K815" s="94"/>
      <c r="L815" s="32"/>
      <c r="M815" s="10"/>
      <c r="N815" s="32"/>
      <c r="O815" s="10"/>
      <c r="P815" s="32"/>
      <c r="Q815" s="10"/>
      <c r="R815" s="32"/>
      <c r="S815" s="10"/>
      <c r="T815" s="32"/>
      <c r="U815" s="10"/>
      <c r="V815" s="32"/>
      <c r="W815" s="10"/>
      <c r="X815" s="32"/>
      <c r="Y815" s="10"/>
      <c r="Z815" s="32"/>
      <c r="AA815" s="10"/>
      <c r="AB815" s="32"/>
      <c r="AC815" s="10"/>
      <c r="AD815" s="32"/>
      <c r="AE815" s="10"/>
      <c r="AF815" s="32"/>
      <c r="AG815" s="10"/>
      <c r="AH815" s="32"/>
      <c r="AI815" s="10"/>
      <c r="AJ815" s="32"/>
      <c r="AK815" s="10"/>
      <c r="AL815" s="32"/>
      <c r="AM815" s="10"/>
      <c r="AN815" s="32"/>
      <c r="AO815" s="10"/>
      <c r="AP815" s="242"/>
      <c r="AQ815" s="10"/>
      <c r="AR815" s="32"/>
      <c r="AS815" s="10"/>
      <c r="AT815" s="242"/>
      <c r="AU815" s="10"/>
      <c r="AV815" s="242"/>
      <c r="AW815" s="7"/>
      <c r="AX815" s="247"/>
      <c r="AY815" s="10"/>
      <c r="AZ815" s="242"/>
      <c r="BA815" s="7"/>
      <c r="BB815" s="247"/>
      <c r="BC815" s="7"/>
      <c r="BD815" s="247"/>
      <c r="BE815" s="7"/>
      <c r="BF815" s="8"/>
      <c r="BG815" s="7"/>
      <c r="BH815" s="8"/>
      <c r="BJ815" s="41"/>
      <c r="BK815" s="41">
        <f t="shared" si="46"/>
        <v>0</v>
      </c>
      <c r="BL815">
        <f t="shared" si="45"/>
        <v>0</v>
      </c>
      <c r="BN815" s="39"/>
    </row>
    <row r="816" spans="2:66" x14ac:dyDescent="0.25">
      <c r="B816" s="6"/>
      <c r="C816" s="10"/>
      <c r="D816" s="32"/>
      <c r="E816" s="10"/>
      <c r="F816" s="32"/>
      <c r="G816" s="10"/>
      <c r="H816" s="32"/>
      <c r="I816" s="10"/>
      <c r="J816" s="32"/>
      <c r="K816" s="94"/>
      <c r="L816" s="32"/>
      <c r="M816" s="10"/>
      <c r="N816" s="32"/>
      <c r="O816" s="10"/>
      <c r="P816" s="32"/>
      <c r="Q816" s="10"/>
      <c r="R816" s="32"/>
      <c r="S816" s="10"/>
      <c r="T816" s="32"/>
      <c r="U816" s="10"/>
      <c r="V816" s="32"/>
      <c r="W816" s="10"/>
      <c r="X816" s="32"/>
      <c r="Y816" s="10"/>
      <c r="Z816" s="32"/>
      <c r="AA816" s="10"/>
      <c r="AB816" s="32"/>
      <c r="AC816" s="10"/>
      <c r="AD816" s="32"/>
      <c r="AE816" s="10"/>
      <c r="AF816" s="32"/>
      <c r="AG816" s="10"/>
      <c r="AH816" s="32"/>
      <c r="AI816" s="10"/>
      <c r="AJ816" s="32"/>
      <c r="AK816" s="10"/>
      <c r="AL816" s="32"/>
      <c r="AM816" s="10"/>
      <c r="AN816" s="32"/>
      <c r="AO816" s="10"/>
      <c r="AP816" s="242"/>
      <c r="AQ816" s="10"/>
      <c r="AR816" s="32"/>
      <c r="AS816" s="10"/>
      <c r="AT816" s="242"/>
      <c r="AU816" s="10"/>
      <c r="AV816" s="242"/>
      <c r="AW816" s="7"/>
      <c r="AX816" s="247"/>
      <c r="AY816" s="10"/>
      <c r="AZ816" s="242"/>
      <c r="BA816" s="7"/>
      <c r="BB816" s="247"/>
      <c r="BC816" s="7"/>
      <c r="BD816" s="247"/>
      <c r="BE816" s="7"/>
      <c r="BF816" s="8"/>
      <c r="BG816" s="7"/>
      <c r="BH816" s="8"/>
      <c r="BJ816" s="41"/>
      <c r="BK816" s="41">
        <f t="shared" si="46"/>
        <v>0</v>
      </c>
      <c r="BL816">
        <f t="shared" si="45"/>
        <v>0</v>
      </c>
      <c r="BN816" s="39"/>
    </row>
    <row r="817" spans="2:66" x14ac:dyDescent="0.25">
      <c r="B817" s="6"/>
      <c r="C817" s="10"/>
      <c r="D817" s="32"/>
      <c r="E817" s="10"/>
      <c r="F817" s="32"/>
      <c r="G817" s="10"/>
      <c r="H817" s="32"/>
      <c r="I817" s="10"/>
      <c r="J817" s="32"/>
      <c r="K817" s="94"/>
      <c r="L817" s="32"/>
      <c r="M817" s="10"/>
      <c r="N817" s="32"/>
      <c r="O817" s="10"/>
      <c r="P817" s="32"/>
      <c r="Q817" s="10"/>
      <c r="R817" s="32"/>
      <c r="S817" s="10"/>
      <c r="T817" s="32"/>
      <c r="U817" s="10"/>
      <c r="V817" s="32"/>
      <c r="W817" s="10"/>
      <c r="X817" s="32"/>
      <c r="Y817" s="10"/>
      <c r="Z817" s="32"/>
      <c r="AA817" s="10"/>
      <c r="AB817" s="32"/>
      <c r="AC817" s="10"/>
      <c r="AD817" s="32"/>
      <c r="AE817" s="10"/>
      <c r="AF817" s="32"/>
      <c r="AG817" s="10"/>
      <c r="AH817" s="32"/>
      <c r="AI817" s="10"/>
      <c r="AJ817" s="32"/>
      <c r="AK817" s="10"/>
      <c r="AL817" s="32"/>
      <c r="AM817" s="10"/>
      <c r="AN817" s="32"/>
      <c r="AO817" s="10"/>
      <c r="AP817" s="242"/>
      <c r="AQ817" s="10"/>
      <c r="AR817" s="32"/>
      <c r="AS817" s="10"/>
      <c r="AT817" s="242"/>
      <c r="AU817" s="10"/>
      <c r="AV817" s="242"/>
      <c r="AW817" s="7"/>
      <c r="AX817" s="247"/>
      <c r="AY817" s="10"/>
      <c r="AZ817" s="242"/>
      <c r="BA817" s="7"/>
      <c r="BB817" s="247"/>
      <c r="BC817" s="7"/>
      <c r="BD817" s="247"/>
      <c r="BE817" s="7"/>
      <c r="BF817" s="8"/>
      <c r="BG817" s="7"/>
      <c r="BH817" s="8"/>
      <c r="BJ817" s="41"/>
      <c r="BK817" s="41">
        <f t="shared" si="46"/>
        <v>0</v>
      </c>
      <c r="BL817">
        <f t="shared" si="45"/>
        <v>0</v>
      </c>
      <c r="BN817" s="39"/>
    </row>
    <row r="818" spans="2:66" x14ac:dyDescent="0.25">
      <c r="B818" s="6"/>
      <c r="C818" s="10"/>
      <c r="D818" s="32"/>
      <c r="E818" s="10"/>
      <c r="F818" s="32"/>
      <c r="G818" s="10"/>
      <c r="H818" s="32"/>
      <c r="I818" s="10"/>
      <c r="J818" s="32"/>
      <c r="K818" s="94"/>
      <c r="L818" s="32"/>
      <c r="M818" s="10"/>
      <c r="N818" s="32"/>
      <c r="O818" s="10"/>
      <c r="P818" s="32"/>
      <c r="Q818" s="10"/>
      <c r="R818" s="32"/>
      <c r="S818" s="10"/>
      <c r="T818" s="32"/>
      <c r="U818" s="10"/>
      <c r="V818" s="32"/>
      <c r="W818" s="10"/>
      <c r="X818" s="32"/>
      <c r="Y818" s="10"/>
      <c r="Z818" s="32"/>
      <c r="AA818" s="10"/>
      <c r="AB818" s="32"/>
      <c r="AC818" s="10"/>
      <c r="AD818" s="32"/>
      <c r="AE818" s="10"/>
      <c r="AF818" s="32"/>
      <c r="AG818" s="10"/>
      <c r="AH818" s="32"/>
      <c r="AI818" s="10"/>
      <c r="AJ818" s="32"/>
      <c r="AK818" s="10"/>
      <c r="AL818" s="32"/>
      <c r="AM818" s="10"/>
      <c r="AN818" s="32"/>
      <c r="AO818" s="10"/>
      <c r="AP818" s="242"/>
      <c r="AQ818" s="10"/>
      <c r="AR818" s="32"/>
      <c r="AS818" s="10"/>
      <c r="AT818" s="242"/>
      <c r="AU818" s="10"/>
      <c r="AV818" s="242"/>
      <c r="AW818" s="7"/>
      <c r="AX818" s="247"/>
      <c r="AY818" s="10"/>
      <c r="AZ818" s="242"/>
      <c r="BA818" s="7"/>
      <c r="BB818" s="247"/>
      <c r="BC818" s="7"/>
      <c r="BD818" s="247"/>
      <c r="BE818" s="7"/>
      <c r="BF818" s="8"/>
      <c r="BG818" s="7"/>
      <c r="BH818" s="8"/>
      <c r="BJ818" s="41"/>
      <c r="BK818" s="41">
        <f t="shared" si="46"/>
        <v>0</v>
      </c>
      <c r="BL818">
        <f t="shared" si="45"/>
        <v>0</v>
      </c>
      <c r="BN818" s="39"/>
    </row>
    <row r="819" spans="2:66" x14ac:dyDescent="0.25">
      <c r="B819" s="6"/>
      <c r="C819" s="10"/>
      <c r="D819" s="32"/>
      <c r="E819" s="10"/>
      <c r="F819" s="32"/>
      <c r="G819" s="10"/>
      <c r="H819" s="32"/>
      <c r="I819" s="10"/>
      <c r="J819" s="32"/>
      <c r="K819" s="94"/>
      <c r="L819" s="32"/>
      <c r="M819" s="10"/>
      <c r="N819" s="32"/>
      <c r="O819" s="10"/>
      <c r="P819" s="32"/>
      <c r="Q819" s="10"/>
      <c r="R819" s="32"/>
      <c r="S819" s="10"/>
      <c r="T819" s="32"/>
      <c r="U819" s="10"/>
      <c r="V819" s="32"/>
      <c r="W819" s="10"/>
      <c r="X819" s="32"/>
      <c r="Y819" s="10"/>
      <c r="Z819" s="32"/>
      <c r="AA819" s="10"/>
      <c r="AB819" s="32"/>
      <c r="AC819" s="10"/>
      <c r="AD819" s="32"/>
      <c r="AE819" s="10"/>
      <c r="AF819" s="32"/>
      <c r="AG819" s="10"/>
      <c r="AH819" s="32"/>
      <c r="AI819" s="10"/>
      <c r="AJ819" s="32"/>
      <c r="AK819" s="10"/>
      <c r="AL819" s="32"/>
      <c r="AM819" s="10"/>
      <c r="AN819" s="32"/>
      <c r="AO819" s="10"/>
      <c r="AP819" s="242"/>
      <c r="AQ819" s="10"/>
      <c r="AR819" s="32"/>
      <c r="AS819" s="10"/>
      <c r="AT819" s="242"/>
      <c r="AU819" s="10"/>
      <c r="AV819" s="242"/>
      <c r="AW819" s="7"/>
      <c r="AX819" s="247"/>
      <c r="AY819" s="10"/>
      <c r="AZ819" s="242"/>
      <c r="BA819" s="7"/>
      <c r="BB819" s="247"/>
      <c r="BC819" s="7"/>
      <c r="BD819" s="247"/>
      <c r="BE819" s="7"/>
      <c r="BF819" s="8"/>
      <c r="BG819" s="7"/>
      <c r="BH819" s="8"/>
      <c r="BJ819" s="41"/>
      <c r="BK819" s="41">
        <f t="shared" si="46"/>
        <v>0</v>
      </c>
      <c r="BL819">
        <f t="shared" si="45"/>
        <v>0</v>
      </c>
      <c r="BN819" s="39"/>
    </row>
    <row r="820" spans="2:66" x14ac:dyDescent="0.25">
      <c r="B820" s="6"/>
      <c r="C820" s="10"/>
      <c r="D820" s="32"/>
      <c r="E820" s="10"/>
      <c r="F820" s="32"/>
      <c r="G820" s="10"/>
      <c r="H820" s="32"/>
      <c r="I820" s="10"/>
      <c r="J820" s="32"/>
      <c r="K820" s="94"/>
      <c r="L820" s="32"/>
      <c r="M820" s="10"/>
      <c r="N820" s="32"/>
      <c r="O820" s="10"/>
      <c r="P820" s="32"/>
      <c r="Q820" s="10"/>
      <c r="R820" s="32"/>
      <c r="S820" s="10"/>
      <c r="T820" s="32"/>
      <c r="U820" s="10"/>
      <c r="V820" s="32"/>
      <c r="W820" s="10"/>
      <c r="X820" s="32"/>
      <c r="Y820" s="10"/>
      <c r="Z820" s="32"/>
      <c r="AA820" s="10"/>
      <c r="AB820" s="32"/>
      <c r="AC820" s="10"/>
      <c r="AD820" s="32"/>
      <c r="AE820" s="10"/>
      <c r="AF820" s="32"/>
      <c r="AG820" s="10"/>
      <c r="AH820" s="32"/>
      <c r="AI820" s="10"/>
      <c r="AJ820" s="32"/>
      <c r="AK820" s="10"/>
      <c r="AL820" s="32"/>
      <c r="AM820" s="10"/>
      <c r="AN820" s="32"/>
      <c r="AO820" s="10"/>
      <c r="AP820" s="242"/>
      <c r="AQ820" s="10"/>
      <c r="AR820" s="32"/>
      <c r="AS820" s="10"/>
      <c r="AT820" s="242"/>
      <c r="AU820" s="10"/>
      <c r="AV820" s="242"/>
      <c r="AW820" s="7"/>
      <c r="AX820" s="247"/>
      <c r="AY820" s="10"/>
      <c r="AZ820" s="242"/>
      <c r="BA820" s="7"/>
      <c r="BB820" s="247"/>
      <c r="BC820" s="7"/>
      <c r="BD820" s="247"/>
      <c r="BE820" s="7"/>
      <c r="BF820" s="8"/>
      <c r="BG820" s="7"/>
      <c r="BH820" s="8"/>
      <c r="BJ820" s="41"/>
      <c r="BK820" s="41">
        <f t="shared" si="46"/>
        <v>0</v>
      </c>
      <c r="BL820">
        <f t="shared" si="45"/>
        <v>0</v>
      </c>
      <c r="BN820" s="39"/>
    </row>
    <row r="821" spans="2:66" x14ac:dyDescent="0.25">
      <c r="B821" s="6"/>
      <c r="C821" s="10"/>
      <c r="D821" s="32"/>
      <c r="E821" s="10"/>
      <c r="F821" s="32"/>
      <c r="G821" s="10"/>
      <c r="H821" s="32"/>
      <c r="I821" s="10"/>
      <c r="J821" s="32"/>
      <c r="K821" s="94"/>
      <c r="L821" s="32"/>
      <c r="M821" s="10"/>
      <c r="N821" s="32"/>
      <c r="O821" s="10"/>
      <c r="P821" s="32"/>
      <c r="Q821" s="10"/>
      <c r="R821" s="32"/>
      <c r="S821" s="10"/>
      <c r="T821" s="32"/>
      <c r="U821" s="10"/>
      <c r="V821" s="32"/>
      <c r="W821" s="10"/>
      <c r="X821" s="32"/>
      <c r="Y821" s="10"/>
      <c r="Z821" s="32"/>
      <c r="AA821" s="10"/>
      <c r="AB821" s="32"/>
      <c r="AC821" s="10"/>
      <c r="AD821" s="32"/>
      <c r="AE821" s="10"/>
      <c r="AF821" s="32"/>
      <c r="AG821" s="10"/>
      <c r="AH821" s="32"/>
      <c r="AI821" s="10"/>
      <c r="AJ821" s="32"/>
      <c r="AK821" s="10"/>
      <c r="AL821" s="32"/>
      <c r="AM821" s="10"/>
      <c r="AN821" s="32"/>
      <c r="AO821" s="10"/>
      <c r="AP821" s="242"/>
      <c r="AQ821" s="10"/>
      <c r="AR821" s="32"/>
      <c r="AS821" s="10"/>
      <c r="AT821" s="242"/>
      <c r="AU821" s="10"/>
      <c r="AV821" s="242"/>
      <c r="AW821" s="7"/>
      <c r="AX821" s="247"/>
      <c r="AY821" s="10"/>
      <c r="AZ821" s="242"/>
      <c r="BA821" s="7"/>
      <c r="BB821" s="247"/>
      <c r="BC821" s="7"/>
      <c r="BD821" s="247"/>
      <c r="BE821" s="7"/>
      <c r="BF821" s="8"/>
      <c r="BG821" s="7"/>
      <c r="BH821" s="8"/>
      <c r="BJ821" s="41"/>
      <c r="BK821" s="41">
        <f t="shared" si="46"/>
        <v>0</v>
      </c>
      <c r="BL821">
        <f t="shared" si="45"/>
        <v>0</v>
      </c>
      <c r="BN821" s="39"/>
    </row>
    <row r="822" spans="2:66" x14ac:dyDescent="0.25">
      <c r="B822" s="6"/>
      <c r="C822" s="10"/>
      <c r="D822" s="32"/>
      <c r="E822" s="10"/>
      <c r="F822" s="32"/>
      <c r="G822" s="10"/>
      <c r="H822" s="32"/>
      <c r="I822" s="10"/>
      <c r="J822" s="32"/>
      <c r="K822" s="94"/>
      <c r="L822" s="32"/>
      <c r="M822" s="10"/>
      <c r="N822" s="32"/>
      <c r="O822" s="10"/>
      <c r="P822" s="32"/>
      <c r="Q822" s="10"/>
      <c r="R822" s="32"/>
      <c r="S822" s="10"/>
      <c r="T822" s="32"/>
      <c r="U822" s="10"/>
      <c r="V822" s="32"/>
      <c r="W822" s="10"/>
      <c r="X822" s="32"/>
      <c r="Y822" s="10"/>
      <c r="Z822" s="32"/>
      <c r="AA822" s="10"/>
      <c r="AB822" s="32"/>
      <c r="AC822" s="10"/>
      <c r="AD822" s="32"/>
      <c r="AE822" s="10"/>
      <c r="AF822" s="32"/>
      <c r="AG822" s="10"/>
      <c r="AH822" s="32"/>
      <c r="AI822" s="10"/>
      <c r="AJ822" s="32"/>
      <c r="AK822" s="10"/>
      <c r="AL822" s="32"/>
      <c r="AM822" s="10"/>
      <c r="AN822" s="32"/>
      <c r="AO822" s="10"/>
      <c r="AP822" s="242"/>
      <c r="AQ822" s="10"/>
      <c r="AR822" s="32"/>
      <c r="AS822" s="10"/>
      <c r="AT822" s="242"/>
      <c r="AU822" s="10"/>
      <c r="AV822" s="242"/>
      <c r="AW822" s="7"/>
      <c r="AX822" s="247"/>
      <c r="AY822" s="10"/>
      <c r="AZ822" s="242"/>
      <c r="BA822" s="7"/>
      <c r="BB822" s="247"/>
      <c r="BC822" s="7"/>
      <c r="BD822" s="247"/>
      <c r="BE822" s="7"/>
      <c r="BF822" s="8"/>
      <c r="BG822" s="7"/>
      <c r="BH822" s="8"/>
      <c r="BJ822" s="41"/>
      <c r="BK822" s="41">
        <f t="shared" si="46"/>
        <v>0</v>
      </c>
      <c r="BL822">
        <f t="shared" si="45"/>
        <v>0</v>
      </c>
      <c r="BN822" s="39"/>
    </row>
    <row r="823" spans="2:66" x14ac:dyDescent="0.25">
      <c r="B823" s="6"/>
      <c r="C823" s="10"/>
      <c r="D823" s="32"/>
      <c r="E823" s="10"/>
      <c r="F823" s="32"/>
      <c r="G823" s="10"/>
      <c r="H823" s="32"/>
      <c r="I823" s="10"/>
      <c r="J823" s="32"/>
      <c r="K823" s="10"/>
      <c r="L823" s="32"/>
      <c r="M823" s="10"/>
      <c r="N823" s="32"/>
      <c r="O823" s="10"/>
      <c r="P823" s="32"/>
      <c r="Q823" s="10"/>
      <c r="R823" s="32"/>
      <c r="S823" s="10"/>
      <c r="T823" s="32"/>
      <c r="U823" s="10"/>
      <c r="V823" s="32"/>
      <c r="W823" s="10"/>
      <c r="X823" s="32"/>
      <c r="Y823" s="10"/>
      <c r="Z823" s="32"/>
      <c r="AA823" s="10"/>
      <c r="AB823" s="32"/>
      <c r="AC823" s="10"/>
      <c r="AD823" s="32"/>
      <c r="AE823" s="10"/>
      <c r="AF823" s="32"/>
      <c r="AG823" s="10"/>
      <c r="AH823" s="32"/>
      <c r="AI823" s="10"/>
      <c r="AJ823" s="32"/>
      <c r="AK823" s="10"/>
      <c r="AL823" s="32"/>
      <c r="AM823" s="10"/>
      <c r="AN823" s="32"/>
      <c r="AO823" s="10"/>
      <c r="AP823" s="242"/>
      <c r="AQ823" s="10"/>
      <c r="AR823" s="32"/>
      <c r="AS823" s="10"/>
      <c r="AT823" s="242"/>
      <c r="AU823" s="10"/>
      <c r="AV823" s="242"/>
      <c r="AW823" s="7"/>
      <c r="AX823" s="247"/>
      <c r="AY823" s="10"/>
      <c r="AZ823" s="242"/>
      <c r="BA823" s="7"/>
      <c r="BB823" s="247"/>
      <c r="BC823" s="7"/>
      <c r="BD823" s="247"/>
      <c r="BE823" s="7"/>
      <c r="BF823" s="8"/>
      <c r="BG823" s="7"/>
      <c r="BH823" s="8"/>
      <c r="BJ823" s="41"/>
      <c r="BK823" s="41">
        <f t="shared" si="46"/>
        <v>0</v>
      </c>
      <c r="BL823">
        <f t="shared" si="45"/>
        <v>0</v>
      </c>
    </row>
    <row r="824" spans="2:66" x14ac:dyDescent="0.25">
      <c r="B824" s="6"/>
      <c r="C824" s="10"/>
      <c r="D824" s="32"/>
      <c r="E824" s="10"/>
      <c r="F824" s="32"/>
      <c r="G824" s="10"/>
      <c r="H824" s="32"/>
      <c r="I824" s="10"/>
      <c r="J824" s="32"/>
      <c r="K824" s="94"/>
      <c r="L824" s="32"/>
      <c r="M824" s="10"/>
      <c r="N824" s="32"/>
      <c r="O824" s="10"/>
      <c r="P824" s="32"/>
      <c r="Q824" s="10"/>
      <c r="R824" s="32"/>
      <c r="S824" s="10"/>
      <c r="T824" s="32"/>
      <c r="U824" s="10"/>
      <c r="V824" s="32"/>
      <c r="W824" s="10"/>
      <c r="X824" s="32"/>
      <c r="Y824" s="10"/>
      <c r="Z824" s="32"/>
      <c r="AA824" s="10"/>
      <c r="AB824" s="32"/>
      <c r="AC824" s="10"/>
      <c r="AD824" s="32"/>
      <c r="AE824" s="10"/>
      <c r="AF824" s="32"/>
      <c r="AG824" s="10"/>
      <c r="AH824" s="32"/>
      <c r="AI824" s="10"/>
      <c r="AJ824" s="32"/>
      <c r="AK824" s="10"/>
      <c r="AL824" s="32"/>
      <c r="AM824" s="10"/>
      <c r="AN824" s="32"/>
      <c r="AO824" s="10"/>
      <c r="AP824" s="242"/>
      <c r="AQ824" s="10"/>
      <c r="AR824" s="32"/>
      <c r="AS824" s="10"/>
      <c r="AT824" s="242"/>
      <c r="AU824" s="10"/>
      <c r="AV824" s="242"/>
      <c r="AW824" s="7"/>
      <c r="AX824" s="247"/>
      <c r="AY824" s="10"/>
      <c r="AZ824" s="242"/>
      <c r="BA824" s="7"/>
      <c r="BB824" s="247"/>
      <c r="BC824" s="7"/>
      <c r="BD824" s="247"/>
      <c r="BE824" s="7"/>
      <c r="BF824" s="8"/>
      <c r="BG824" s="7"/>
      <c r="BH824" s="8"/>
      <c r="BJ824" s="41"/>
      <c r="BK824" s="41">
        <f t="shared" si="46"/>
        <v>0</v>
      </c>
      <c r="BL824">
        <f t="shared" si="45"/>
        <v>0</v>
      </c>
      <c r="BN824" s="39"/>
    </row>
    <row r="825" spans="2:66" x14ac:dyDescent="0.25">
      <c r="B825" s="6"/>
      <c r="C825" s="10"/>
      <c r="D825" s="32"/>
      <c r="E825" s="10"/>
      <c r="F825" s="32"/>
      <c r="G825" s="10"/>
      <c r="H825" s="32"/>
      <c r="I825" s="10"/>
      <c r="J825" s="32"/>
      <c r="K825" s="94"/>
      <c r="L825" s="32"/>
      <c r="M825" s="10"/>
      <c r="N825" s="32"/>
      <c r="O825" s="10"/>
      <c r="P825" s="32"/>
      <c r="Q825" s="10"/>
      <c r="R825" s="32"/>
      <c r="S825" s="10"/>
      <c r="T825" s="32"/>
      <c r="U825" s="10"/>
      <c r="V825" s="32"/>
      <c r="W825" s="10"/>
      <c r="X825" s="32"/>
      <c r="Y825" s="10"/>
      <c r="Z825" s="32"/>
      <c r="AA825" s="10"/>
      <c r="AB825" s="32"/>
      <c r="AC825" s="10"/>
      <c r="AD825" s="32"/>
      <c r="AE825" s="10"/>
      <c r="AF825" s="32"/>
      <c r="AG825" s="10"/>
      <c r="AH825" s="32"/>
      <c r="AI825" s="10"/>
      <c r="AJ825" s="32"/>
      <c r="AK825" s="10"/>
      <c r="AL825" s="32"/>
      <c r="AM825" s="10"/>
      <c r="AN825" s="32"/>
      <c r="AO825" s="10"/>
      <c r="AP825" s="242"/>
      <c r="AQ825" s="10"/>
      <c r="AR825" s="32"/>
      <c r="AS825" s="10"/>
      <c r="AT825" s="242"/>
      <c r="AU825" s="10"/>
      <c r="AV825" s="242"/>
      <c r="AW825" s="7"/>
      <c r="AX825" s="247"/>
      <c r="AY825" s="10"/>
      <c r="AZ825" s="242"/>
      <c r="BA825" s="7"/>
      <c r="BB825" s="247"/>
      <c r="BC825" s="7"/>
      <c r="BD825" s="247"/>
      <c r="BE825" s="7"/>
      <c r="BF825" s="8"/>
      <c r="BG825" s="7"/>
      <c r="BH825" s="8"/>
      <c r="BJ825" s="41"/>
      <c r="BK825" s="41">
        <f t="shared" si="46"/>
        <v>0</v>
      </c>
      <c r="BL825">
        <f t="shared" si="45"/>
        <v>0</v>
      </c>
      <c r="BN825" s="39"/>
    </row>
    <row r="826" spans="2:66" x14ac:dyDescent="0.25">
      <c r="B826" s="6"/>
      <c r="C826" s="10"/>
      <c r="D826" s="32"/>
      <c r="E826" s="10"/>
      <c r="F826" s="32"/>
      <c r="G826" s="10"/>
      <c r="H826" s="32"/>
      <c r="I826" s="10"/>
      <c r="J826" s="32"/>
      <c r="K826" s="10"/>
      <c r="L826" s="32"/>
      <c r="M826" s="10"/>
      <c r="N826" s="32"/>
      <c r="O826" s="10"/>
      <c r="P826" s="32"/>
      <c r="Q826" s="10"/>
      <c r="R826" s="32"/>
      <c r="S826" s="10"/>
      <c r="T826" s="32"/>
      <c r="U826" s="10"/>
      <c r="V826" s="32"/>
      <c r="W826" s="10"/>
      <c r="X826" s="32"/>
      <c r="Y826" s="10"/>
      <c r="Z826" s="32"/>
      <c r="AA826" s="10"/>
      <c r="AB826" s="32"/>
      <c r="AC826" s="10"/>
      <c r="AD826" s="32"/>
      <c r="AE826" s="10"/>
      <c r="AF826" s="32"/>
      <c r="AG826" s="10"/>
      <c r="AH826" s="32"/>
      <c r="AI826" s="10"/>
      <c r="AJ826" s="32"/>
      <c r="AK826" s="10"/>
      <c r="AL826" s="32"/>
      <c r="AM826" s="10"/>
      <c r="AN826" s="32"/>
      <c r="AO826" s="10"/>
      <c r="AP826" s="242"/>
      <c r="AQ826" s="10"/>
      <c r="AR826" s="32"/>
      <c r="AS826" s="10"/>
      <c r="AT826" s="242"/>
      <c r="AU826" s="10"/>
      <c r="AV826" s="242"/>
      <c r="AW826" s="7"/>
      <c r="AX826" s="247"/>
      <c r="AY826" s="10"/>
      <c r="AZ826" s="242"/>
      <c r="BA826" s="7"/>
      <c r="BB826" s="247"/>
      <c r="BC826" s="7"/>
      <c r="BD826" s="247"/>
      <c r="BE826" s="7"/>
      <c r="BF826" s="8"/>
      <c r="BG826" s="7"/>
      <c r="BH826" s="8"/>
      <c r="BJ826" s="41"/>
      <c r="BK826" s="41">
        <f t="shared" si="46"/>
        <v>0</v>
      </c>
      <c r="BL826">
        <f t="shared" si="45"/>
        <v>0</v>
      </c>
    </row>
    <row r="827" spans="2:66" x14ac:dyDescent="0.25">
      <c r="B827" s="6"/>
      <c r="C827" s="10"/>
      <c r="D827" s="32"/>
      <c r="E827" s="10"/>
      <c r="F827" s="32"/>
      <c r="G827" s="10"/>
      <c r="H827" s="32"/>
      <c r="I827" s="10"/>
      <c r="J827" s="32"/>
      <c r="K827" s="10"/>
      <c r="L827" s="32"/>
      <c r="M827" s="10"/>
      <c r="N827" s="32"/>
      <c r="O827" s="10"/>
      <c r="P827" s="32"/>
      <c r="Q827" s="10"/>
      <c r="R827" s="32"/>
      <c r="S827" s="10"/>
      <c r="T827" s="32"/>
      <c r="U827" s="10"/>
      <c r="V827" s="32"/>
      <c r="W827" s="10"/>
      <c r="X827" s="32"/>
      <c r="Y827" s="10"/>
      <c r="Z827" s="32"/>
      <c r="AA827" s="10"/>
      <c r="AB827" s="32"/>
      <c r="AC827" s="10"/>
      <c r="AD827" s="32"/>
      <c r="AE827" s="10"/>
      <c r="AF827" s="32"/>
      <c r="AG827" s="10"/>
      <c r="AH827" s="32"/>
      <c r="AI827" s="10"/>
      <c r="AJ827" s="32"/>
      <c r="AK827" s="10"/>
      <c r="AL827" s="32"/>
      <c r="AM827" s="10"/>
      <c r="AN827" s="32"/>
      <c r="AO827" s="10"/>
      <c r="AP827" s="242"/>
      <c r="AQ827" s="10"/>
      <c r="AR827" s="32"/>
      <c r="AS827" s="10"/>
      <c r="AT827" s="242"/>
      <c r="AU827" s="10"/>
      <c r="AV827" s="242"/>
      <c r="AW827" s="7"/>
      <c r="AX827" s="247"/>
      <c r="AY827" s="10"/>
      <c r="AZ827" s="242"/>
      <c r="BA827" s="7"/>
      <c r="BB827" s="247"/>
      <c r="BC827" s="7"/>
      <c r="BD827" s="247"/>
      <c r="BE827" s="7"/>
      <c r="BF827" s="8"/>
      <c r="BG827" s="7"/>
      <c r="BH827" s="8"/>
      <c r="BJ827" s="41"/>
      <c r="BK827" s="41">
        <f t="shared" si="46"/>
        <v>0</v>
      </c>
      <c r="BL827">
        <f t="shared" si="45"/>
        <v>0</v>
      </c>
    </row>
    <row r="828" spans="2:66" x14ac:dyDescent="0.25">
      <c r="B828" s="6"/>
      <c r="C828" s="10"/>
      <c r="D828" s="32"/>
      <c r="E828" s="10"/>
      <c r="F828" s="32"/>
      <c r="G828" s="10"/>
      <c r="H828" s="32"/>
      <c r="I828" s="10"/>
      <c r="J828" s="32"/>
      <c r="K828" s="10"/>
      <c r="L828" s="32"/>
      <c r="M828" s="10"/>
      <c r="N828" s="32"/>
      <c r="O828" s="10"/>
      <c r="P828" s="32"/>
      <c r="Q828" s="10"/>
      <c r="R828" s="32"/>
      <c r="S828" s="10"/>
      <c r="T828" s="32"/>
      <c r="U828" s="10"/>
      <c r="V828" s="32"/>
      <c r="W828" s="10"/>
      <c r="X828" s="32"/>
      <c r="Y828" s="10"/>
      <c r="Z828" s="32"/>
      <c r="AA828" s="10"/>
      <c r="AB828" s="32"/>
      <c r="AC828" s="10"/>
      <c r="AD828" s="32"/>
      <c r="AE828" s="10"/>
      <c r="AF828" s="32"/>
      <c r="AG828" s="10"/>
      <c r="AH828" s="32"/>
      <c r="AI828" s="10"/>
      <c r="AJ828" s="32"/>
      <c r="AK828" s="10"/>
      <c r="AL828" s="32"/>
      <c r="AM828" s="10"/>
      <c r="AN828" s="32"/>
      <c r="AO828" s="10"/>
      <c r="AP828" s="242"/>
      <c r="AQ828" s="10"/>
      <c r="AR828" s="32"/>
      <c r="AS828" s="10"/>
      <c r="AT828" s="242"/>
      <c r="AU828" s="10"/>
      <c r="AV828" s="242"/>
      <c r="AW828" s="7"/>
      <c r="AX828" s="247"/>
      <c r="AY828" s="10"/>
      <c r="AZ828" s="242"/>
      <c r="BA828" s="7"/>
      <c r="BB828" s="247"/>
      <c r="BC828" s="7"/>
      <c r="BD828" s="247"/>
      <c r="BE828" s="7"/>
      <c r="BF828" s="8"/>
      <c r="BG828" s="7"/>
      <c r="BH828" s="8"/>
      <c r="BJ828" s="41"/>
      <c r="BK828" s="41">
        <f t="shared" si="46"/>
        <v>0</v>
      </c>
      <c r="BL828">
        <f t="shared" si="45"/>
        <v>0</v>
      </c>
    </row>
    <row r="829" spans="2:66" x14ac:dyDescent="0.25">
      <c r="B829" s="6"/>
      <c r="C829" s="10"/>
      <c r="D829" s="32"/>
      <c r="E829" s="10"/>
      <c r="F829" s="32"/>
      <c r="G829" s="10"/>
      <c r="H829" s="32"/>
      <c r="I829" s="10"/>
      <c r="J829" s="32"/>
      <c r="K829" s="10"/>
      <c r="L829" s="32"/>
      <c r="M829" s="10"/>
      <c r="N829" s="32"/>
      <c r="O829" s="10"/>
      <c r="P829" s="32"/>
      <c r="Q829" s="10"/>
      <c r="R829" s="32"/>
      <c r="S829" s="10"/>
      <c r="T829" s="32"/>
      <c r="U829" s="10"/>
      <c r="V829" s="32"/>
      <c r="W829" s="10"/>
      <c r="X829" s="32"/>
      <c r="Y829" s="10"/>
      <c r="Z829" s="32"/>
      <c r="AA829" s="10"/>
      <c r="AB829" s="32"/>
      <c r="AC829" s="10"/>
      <c r="AD829" s="32"/>
      <c r="AE829" s="10"/>
      <c r="AF829" s="32"/>
      <c r="AG829" s="10"/>
      <c r="AH829" s="32"/>
      <c r="AI829" s="10"/>
      <c r="AJ829" s="32"/>
      <c r="AK829" s="10"/>
      <c r="AL829" s="32"/>
      <c r="AM829" s="10"/>
      <c r="AN829" s="32"/>
      <c r="AO829" s="10"/>
      <c r="AP829" s="242"/>
      <c r="AQ829" s="10"/>
      <c r="AR829" s="32"/>
      <c r="AS829" s="10"/>
      <c r="AT829" s="242"/>
      <c r="AU829" s="10"/>
      <c r="AV829" s="242"/>
      <c r="AW829" s="7"/>
      <c r="AX829" s="247"/>
      <c r="AY829" s="10"/>
      <c r="AZ829" s="242"/>
      <c r="BA829" s="7"/>
      <c r="BB829" s="247"/>
      <c r="BC829" s="7"/>
      <c r="BD829" s="247"/>
      <c r="BE829" s="7"/>
      <c r="BF829" s="8"/>
      <c r="BG829" s="7"/>
      <c r="BH829" s="8"/>
      <c r="BJ829" s="41"/>
      <c r="BK829" s="41">
        <f t="shared" si="46"/>
        <v>0</v>
      </c>
      <c r="BL829">
        <f t="shared" si="45"/>
        <v>0</v>
      </c>
    </row>
    <row r="830" spans="2:66" x14ac:dyDescent="0.25">
      <c r="B830" s="6"/>
      <c r="C830" s="10"/>
      <c r="D830" s="32"/>
      <c r="E830" s="10"/>
      <c r="F830" s="32"/>
      <c r="G830" s="10"/>
      <c r="H830" s="32"/>
      <c r="I830" s="10"/>
      <c r="J830" s="32"/>
      <c r="K830" s="10"/>
      <c r="L830" s="32"/>
      <c r="M830" s="10"/>
      <c r="N830" s="32"/>
      <c r="O830" s="10"/>
      <c r="P830" s="32"/>
      <c r="Q830" s="10"/>
      <c r="R830" s="32"/>
      <c r="S830" s="10"/>
      <c r="T830" s="32"/>
      <c r="U830" s="10"/>
      <c r="V830" s="32"/>
      <c r="W830" s="10"/>
      <c r="X830" s="32"/>
      <c r="Y830" s="10"/>
      <c r="Z830" s="32"/>
      <c r="AA830" s="10"/>
      <c r="AB830" s="32"/>
      <c r="AC830" s="10"/>
      <c r="AD830" s="32"/>
      <c r="AE830" s="10"/>
      <c r="AF830" s="32"/>
      <c r="AG830" s="10"/>
      <c r="AH830" s="32"/>
      <c r="AI830" s="10"/>
      <c r="AJ830" s="32"/>
      <c r="AK830" s="10"/>
      <c r="AL830" s="32"/>
      <c r="AM830" s="10"/>
      <c r="AN830" s="32"/>
      <c r="AO830" s="10"/>
      <c r="AP830" s="242"/>
      <c r="AQ830" s="10"/>
      <c r="AR830" s="32"/>
      <c r="AS830" s="10"/>
      <c r="AT830" s="242"/>
      <c r="AU830" s="10"/>
      <c r="AV830" s="242"/>
      <c r="AW830" s="7"/>
      <c r="AX830" s="247"/>
      <c r="AY830" s="10"/>
      <c r="AZ830" s="242"/>
      <c r="BA830" s="7"/>
      <c r="BB830" s="247"/>
      <c r="BC830" s="7"/>
      <c r="BD830" s="247"/>
      <c r="BE830" s="7"/>
      <c r="BF830" s="8"/>
      <c r="BG830" s="7"/>
      <c r="BH830" s="8"/>
      <c r="BJ830" s="41"/>
      <c r="BK830" s="41">
        <f t="shared" si="46"/>
        <v>0</v>
      </c>
      <c r="BL830">
        <f t="shared" si="45"/>
        <v>0</v>
      </c>
    </row>
    <row r="831" spans="2:66" x14ac:dyDescent="0.25">
      <c r="B831" s="6"/>
      <c r="C831" s="10"/>
      <c r="D831" s="32"/>
      <c r="E831" s="10"/>
      <c r="F831" s="32"/>
      <c r="G831" s="10"/>
      <c r="H831" s="32"/>
      <c r="I831" s="10"/>
      <c r="J831" s="32"/>
      <c r="K831" s="10"/>
      <c r="L831" s="32"/>
      <c r="M831" s="10"/>
      <c r="N831" s="32"/>
      <c r="O831" s="10"/>
      <c r="P831" s="32"/>
      <c r="Q831" s="10"/>
      <c r="R831" s="32"/>
      <c r="S831" s="10"/>
      <c r="T831" s="32"/>
      <c r="U831" s="10"/>
      <c r="V831" s="32"/>
      <c r="W831" s="10"/>
      <c r="X831" s="32"/>
      <c r="Y831" s="10"/>
      <c r="Z831" s="32"/>
      <c r="AA831" s="10"/>
      <c r="AB831" s="32"/>
      <c r="AC831" s="10"/>
      <c r="AD831" s="32"/>
      <c r="AE831" s="10"/>
      <c r="AF831" s="32"/>
      <c r="AG831" s="10"/>
      <c r="AH831" s="32"/>
      <c r="AI831" s="10"/>
      <c r="AJ831" s="32"/>
      <c r="AK831" s="10"/>
      <c r="AL831" s="32"/>
      <c r="AM831" s="10"/>
      <c r="AN831" s="32"/>
      <c r="AO831" s="10"/>
      <c r="AP831" s="242"/>
      <c r="AQ831" s="10"/>
      <c r="AR831" s="32"/>
      <c r="AS831" s="10"/>
      <c r="AT831" s="242"/>
      <c r="AU831" s="10"/>
      <c r="AV831" s="242"/>
      <c r="AW831" s="7"/>
      <c r="AX831" s="247"/>
      <c r="AY831" s="10"/>
      <c r="AZ831" s="242"/>
      <c r="BA831" s="7"/>
      <c r="BB831" s="247"/>
      <c r="BC831" s="7"/>
      <c r="BD831" s="247"/>
      <c r="BE831" s="7"/>
      <c r="BF831" s="8"/>
      <c r="BG831" s="7"/>
      <c r="BH831" s="8"/>
      <c r="BJ831" s="41"/>
      <c r="BK831" s="41">
        <f t="shared" si="46"/>
        <v>0</v>
      </c>
      <c r="BL831">
        <f t="shared" si="45"/>
        <v>0</v>
      </c>
    </row>
    <row r="832" spans="2:66" x14ac:dyDescent="0.25">
      <c r="B832" s="6"/>
      <c r="C832" s="10"/>
      <c r="D832" s="32"/>
      <c r="E832" s="10"/>
      <c r="F832" s="32"/>
      <c r="G832" s="10"/>
      <c r="H832" s="32"/>
      <c r="I832" s="10"/>
      <c r="J832" s="32"/>
      <c r="K832" s="10"/>
      <c r="L832" s="32"/>
      <c r="M832" s="10"/>
      <c r="N832" s="32"/>
      <c r="O832" s="10"/>
      <c r="P832" s="32"/>
      <c r="Q832" s="10"/>
      <c r="R832" s="32"/>
      <c r="S832" s="10"/>
      <c r="T832" s="32"/>
      <c r="U832" s="10"/>
      <c r="V832" s="32"/>
      <c r="W832" s="10"/>
      <c r="X832" s="32"/>
      <c r="Y832" s="10"/>
      <c r="Z832" s="32"/>
      <c r="AA832" s="10"/>
      <c r="AB832" s="32"/>
      <c r="AC832" s="10"/>
      <c r="AD832" s="32"/>
      <c r="AE832" s="10"/>
      <c r="AF832" s="32"/>
      <c r="AG832" s="10"/>
      <c r="AH832" s="32"/>
      <c r="AI832" s="10"/>
      <c r="AJ832" s="32"/>
      <c r="AK832" s="10"/>
      <c r="AL832" s="32"/>
      <c r="AM832" s="10"/>
      <c r="AN832" s="32"/>
      <c r="AO832" s="10"/>
      <c r="AP832" s="242"/>
      <c r="AQ832" s="10"/>
      <c r="AR832" s="32"/>
      <c r="AS832" s="10"/>
      <c r="AT832" s="242"/>
      <c r="AU832" s="10"/>
      <c r="AV832" s="242"/>
      <c r="AW832" s="7"/>
      <c r="AX832" s="247"/>
      <c r="AY832" s="10"/>
      <c r="AZ832" s="242"/>
      <c r="BA832" s="7"/>
      <c r="BB832" s="247"/>
      <c r="BC832" s="7"/>
      <c r="BD832" s="247"/>
      <c r="BE832" s="7"/>
      <c r="BF832" s="8"/>
      <c r="BG832" s="7"/>
      <c r="BH832" s="8"/>
      <c r="BJ832" s="41"/>
      <c r="BK832" s="41">
        <f t="shared" si="46"/>
        <v>0</v>
      </c>
      <c r="BL832">
        <f t="shared" si="45"/>
        <v>0</v>
      </c>
    </row>
    <row r="833" spans="2:64" x14ac:dyDescent="0.25">
      <c r="B833" s="6"/>
      <c r="C833" s="10"/>
      <c r="D833" s="32"/>
      <c r="E833" s="10"/>
      <c r="F833" s="32"/>
      <c r="G833" s="10"/>
      <c r="H833" s="32"/>
      <c r="I833" s="10"/>
      <c r="J833" s="32"/>
      <c r="K833" s="10"/>
      <c r="L833" s="32"/>
      <c r="M833" s="10"/>
      <c r="N833" s="32"/>
      <c r="O833" s="10"/>
      <c r="P833" s="32"/>
      <c r="Q833" s="10"/>
      <c r="R833" s="32"/>
      <c r="S833" s="10"/>
      <c r="T833" s="32"/>
      <c r="U833" s="10"/>
      <c r="V833" s="32"/>
      <c r="W833" s="10"/>
      <c r="X833" s="32"/>
      <c r="Y833" s="10"/>
      <c r="Z833" s="32"/>
      <c r="AA833" s="10"/>
      <c r="AB833" s="32"/>
      <c r="AC833" s="10"/>
      <c r="AD833" s="32"/>
      <c r="AE833" s="10"/>
      <c r="AF833" s="32"/>
      <c r="AG833" s="10"/>
      <c r="AH833" s="32"/>
      <c r="AI833" s="10"/>
      <c r="AJ833" s="32"/>
      <c r="AK833" s="10"/>
      <c r="AL833" s="32"/>
      <c r="AM833" s="10"/>
      <c r="AN833" s="32"/>
      <c r="AO833" s="10"/>
      <c r="AP833" s="242"/>
      <c r="AQ833" s="10"/>
      <c r="AR833" s="32"/>
      <c r="AS833" s="10"/>
      <c r="AT833" s="242"/>
      <c r="AU833" s="10"/>
      <c r="AV833" s="242"/>
      <c r="AW833" s="7"/>
      <c r="AX833" s="247"/>
      <c r="AY833" s="10"/>
      <c r="AZ833" s="242"/>
      <c r="BA833" s="7"/>
      <c r="BB833" s="247"/>
      <c r="BC833" s="7"/>
      <c r="BD833" s="247"/>
      <c r="BE833" s="7"/>
      <c r="BF833" s="8"/>
      <c r="BG833" s="7"/>
      <c r="BH833" s="8"/>
      <c r="BJ833" s="41"/>
      <c r="BK833" s="41">
        <f t="shared" si="46"/>
        <v>0</v>
      </c>
      <c r="BL833">
        <f t="shared" si="45"/>
        <v>0</v>
      </c>
    </row>
    <row r="834" spans="2:64" x14ac:dyDescent="0.25">
      <c r="B834" s="6"/>
      <c r="C834" s="10"/>
      <c r="D834" s="32"/>
      <c r="E834" s="10"/>
      <c r="F834" s="32"/>
      <c r="G834" s="10"/>
      <c r="H834" s="32"/>
      <c r="I834" s="10"/>
      <c r="J834" s="32"/>
      <c r="K834" s="10"/>
      <c r="L834" s="32"/>
      <c r="M834" s="10"/>
      <c r="N834" s="32"/>
      <c r="O834" s="10"/>
      <c r="P834" s="32"/>
      <c r="Q834" s="10"/>
      <c r="R834" s="32"/>
      <c r="S834" s="10"/>
      <c r="T834" s="32"/>
      <c r="U834" s="10"/>
      <c r="V834" s="32"/>
      <c r="W834" s="10"/>
      <c r="X834" s="32"/>
      <c r="Y834" s="10"/>
      <c r="Z834" s="32"/>
      <c r="AA834" s="10"/>
      <c r="AB834" s="32"/>
      <c r="AC834" s="10"/>
      <c r="AD834" s="32"/>
      <c r="AE834" s="10"/>
      <c r="AF834" s="32"/>
      <c r="AG834" s="10"/>
      <c r="AH834" s="32"/>
      <c r="AI834" s="10"/>
      <c r="AJ834" s="32"/>
      <c r="AK834" s="10"/>
      <c r="AL834" s="32"/>
      <c r="AM834" s="10"/>
      <c r="AN834" s="32"/>
      <c r="AO834" s="10"/>
      <c r="AP834" s="242"/>
      <c r="AQ834" s="10"/>
      <c r="AR834" s="32"/>
      <c r="AS834" s="10"/>
      <c r="AT834" s="242"/>
      <c r="AU834" s="10"/>
      <c r="AV834" s="242"/>
      <c r="AW834" s="7"/>
      <c r="AX834" s="247"/>
      <c r="AY834" s="10"/>
      <c r="AZ834" s="242"/>
      <c r="BA834" s="7"/>
      <c r="BB834" s="247"/>
      <c r="BC834" s="7"/>
      <c r="BD834" s="247"/>
      <c r="BE834" s="7"/>
      <c r="BF834" s="8"/>
      <c r="BG834" s="7"/>
      <c r="BH834" s="8"/>
      <c r="BJ834" s="41"/>
      <c r="BK834" s="41">
        <f t="shared" si="46"/>
        <v>0</v>
      </c>
      <c r="BL834">
        <f t="shared" si="45"/>
        <v>0</v>
      </c>
    </row>
    <row r="835" spans="2:64" x14ac:dyDescent="0.25">
      <c r="B835" s="6"/>
      <c r="C835" s="10"/>
      <c r="D835" s="32"/>
      <c r="E835" s="10"/>
      <c r="F835" s="32"/>
      <c r="G835" s="10"/>
      <c r="H835" s="32"/>
      <c r="I835" s="10"/>
      <c r="J835" s="32"/>
      <c r="K835" s="10"/>
      <c r="L835" s="32"/>
      <c r="M835" s="10"/>
      <c r="N835" s="32"/>
      <c r="O835" s="10"/>
      <c r="P835" s="32"/>
      <c r="Q835" s="10"/>
      <c r="R835" s="32"/>
      <c r="S835" s="10"/>
      <c r="T835" s="32"/>
      <c r="U835" s="10"/>
      <c r="V835" s="32"/>
      <c r="W835" s="10"/>
      <c r="X835" s="32"/>
      <c r="Y835" s="10"/>
      <c r="Z835" s="32"/>
      <c r="AA835" s="10"/>
      <c r="AB835" s="32"/>
      <c r="AC835" s="10"/>
      <c r="AD835" s="32"/>
      <c r="AE835" s="10"/>
      <c r="AF835" s="32"/>
      <c r="AG835" s="10"/>
      <c r="AH835" s="32"/>
      <c r="AI835" s="10"/>
      <c r="AJ835" s="32"/>
      <c r="AK835" s="10"/>
      <c r="AL835" s="32"/>
      <c r="AM835" s="10"/>
      <c r="AN835" s="32"/>
      <c r="AO835" s="10"/>
      <c r="AP835" s="242"/>
      <c r="AQ835" s="10"/>
      <c r="AR835" s="32"/>
      <c r="AS835" s="10"/>
      <c r="AT835" s="242"/>
      <c r="AU835" s="10"/>
      <c r="AV835" s="242"/>
      <c r="AW835" s="7"/>
      <c r="AX835" s="247"/>
      <c r="AY835" s="10"/>
      <c r="AZ835" s="242"/>
      <c r="BA835" s="7"/>
      <c r="BB835" s="247"/>
      <c r="BC835" s="7"/>
      <c r="BD835" s="247"/>
      <c r="BE835" s="7"/>
      <c r="BF835" s="8"/>
      <c r="BG835" s="7"/>
      <c r="BH835" s="8"/>
      <c r="BJ835" s="41"/>
      <c r="BK835" s="41">
        <f t="shared" si="46"/>
        <v>0</v>
      </c>
      <c r="BL835">
        <f t="shared" si="45"/>
        <v>0</v>
      </c>
    </row>
    <row r="836" spans="2:64" x14ac:dyDescent="0.25">
      <c r="B836" s="6"/>
      <c r="C836" s="10"/>
      <c r="D836" s="32"/>
      <c r="E836" s="10"/>
      <c r="F836" s="32"/>
      <c r="G836" s="10"/>
      <c r="H836" s="32"/>
      <c r="I836" s="10"/>
      <c r="J836" s="32"/>
      <c r="K836" s="10"/>
      <c r="L836" s="32"/>
      <c r="M836" s="10"/>
      <c r="N836" s="32"/>
      <c r="O836" s="10"/>
      <c r="P836" s="32"/>
      <c r="Q836" s="10"/>
      <c r="R836" s="32"/>
      <c r="S836" s="10"/>
      <c r="T836" s="32"/>
      <c r="U836" s="10"/>
      <c r="V836" s="32"/>
      <c r="W836" s="10"/>
      <c r="X836" s="32"/>
      <c r="Y836" s="10"/>
      <c r="Z836" s="32"/>
      <c r="AA836" s="10"/>
      <c r="AB836" s="32"/>
      <c r="AC836" s="10"/>
      <c r="AD836" s="32"/>
      <c r="AE836" s="10"/>
      <c r="AF836" s="32"/>
      <c r="AG836" s="10"/>
      <c r="AH836" s="32"/>
      <c r="AI836" s="10"/>
      <c r="AJ836" s="32"/>
      <c r="AK836" s="10"/>
      <c r="AL836" s="32"/>
      <c r="AM836" s="10"/>
      <c r="AN836" s="32"/>
      <c r="AO836" s="10"/>
      <c r="AP836" s="242"/>
      <c r="AQ836" s="10"/>
      <c r="AR836" s="32"/>
      <c r="AS836" s="10"/>
      <c r="AT836" s="242"/>
      <c r="AU836" s="10"/>
      <c r="AV836" s="242"/>
      <c r="AW836" s="7"/>
      <c r="AX836" s="247"/>
      <c r="AY836" s="10"/>
      <c r="AZ836" s="242"/>
      <c r="BA836" s="7"/>
      <c r="BB836" s="247"/>
      <c r="BC836" s="7"/>
      <c r="BD836" s="247"/>
      <c r="BE836" s="7"/>
      <c r="BF836" s="8"/>
      <c r="BG836" s="7"/>
      <c r="BH836" s="8"/>
      <c r="BJ836" s="41"/>
      <c r="BK836" s="41">
        <f t="shared" si="46"/>
        <v>0</v>
      </c>
      <c r="BL836">
        <f t="shared" ref="BL836:BL858" si="47">COUNT(C836:BH836)/2</f>
        <v>0</v>
      </c>
    </row>
    <row r="837" spans="2:64" x14ac:dyDescent="0.25">
      <c r="B837" s="6"/>
      <c r="C837" s="10"/>
      <c r="D837" s="32"/>
      <c r="E837" s="10"/>
      <c r="F837" s="32"/>
      <c r="G837" s="10"/>
      <c r="H837" s="32"/>
      <c r="I837" s="10"/>
      <c r="J837" s="32"/>
      <c r="K837" s="10"/>
      <c r="L837" s="32"/>
      <c r="M837" s="10"/>
      <c r="N837" s="32"/>
      <c r="O837" s="10"/>
      <c r="P837" s="32"/>
      <c r="Q837" s="10"/>
      <c r="R837" s="32"/>
      <c r="S837" s="10"/>
      <c r="T837" s="32"/>
      <c r="U837" s="10"/>
      <c r="V837" s="32"/>
      <c r="W837" s="10"/>
      <c r="X837" s="32"/>
      <c r="Y837" s="10"/>
      <c r="Z837" s="32"/>
      <c r="AA837" s="10"/>
      <c r="AB837" s="32"/>
      <c r="AC837" s="10"/>
      <c r="AD837" s="32"/>
      <c r="AE837" s="10"/>
      <c r="AF837" s="32"/>
      <c r="AG837" s="10"/>
      <c r="AH837" s="32"/>
      <c r="AI837" s="10"/>
      <c r="AJ837" s="32"/>
      <c r="AK837" s="10"/>
      <c r="AL837" s="32"/>
      <c r="AM837" s="10"/>
      <c r="AN837" s="32"/>
      <c r="AO837" s="10"/>
      <c r="AP837" s="242"/>
      <c r="AQ837" s="10"/>
      <c r="AR837" s="32"/>
      <c r="AS837" s="10"/>
      <c r="AT837" s="242"/>
      <c r="AU837" s="10"/>
      <c r="AV837" s="242"/>
      <c r="AW837" s="7"/>
      <c r="AX837" s="247"/>
      <c r="AY837" s="10"/>
      <c r="AZ837" s="242"/>
      <c r="BA837" s="7"/>
      <c r="BB837" s="247"/>
      <c r="BC837" s="7"/>
      <c r="BD837" s="247"/>
      <c r="BE837" s="7"/>
      <c r="BF837" s="8"/>
      <c r="BG837" s="7"/>
      <c r="BH837" s="8"/>
      <c r="BJ837" s="41"/>
      <c r="BK837" s="41">
        <f t="shared" si="46"/>
        <v>0</v>
      </c>
      <c r="BL837">
        <f t="shared" si="47"/>
        <v>0</v>
      </c>
    </row>
    <row r="838" spans="2:64" x14ac:dyDescent="0.25">
      <c r="B838" s="6"/>
      <c r="C838" s="10"/>
      <c r="D838" s="32"/>
      <c r="E838" s="10"/>
      <c r="F838" s="32"/>
      <c r="G838" s="10"/>
      <c r="H838" s="32"/>
      <c r="I838" s="10"/>
      <c r="J838" s="32"/>
      <c r="K838" s="10"/>
      <c r="L838" s="32"/>
      <c r="M838" s="10"/>
      <c r="N838" s="32"/>
      <c r="O838" s="10"/>
      <c r="P838" s="32"/>
      <c r="Q838" s="10"/>
      <c r="R838" s="32"/>
      <c r="S838" s="10"/>
      <c r="T838" s="32"/>
      <c r="U838" s="10"/>
      <c r="V838" s="32"/>
      <c r="W838" s="10"/>
      <c r="X838" s="32"/>
      <c r="Y838" s="10"/>
      <c r="Z838" s="32"/>
      <c r="AA838" s="10"/>
      <c r="AB838" s="32"/>
      <c r="AC838" s="10"/>
      <c r="AD838" s="32"/>
      <c r="AE838" s="10"/>
      <c r="AF838" s="32"/>
      <c r="AG838" s="10"/>
      <c r="AH838" s="32"/>
      <c r="AI838" s="10"/>
      <c r="AJ838" s="32"/>
      <c r="AK838" s="10"/>
      <c r="AL838" s="32"/>
      <c r="AM838" s="10"/>
      <c r="AN838" s="32"/>
      <c r="AO838" s="10"/>
      <c r="AP838" s="242"/>
      <c r="AQ838" s="10"/>
      <c r="AR838" s="32"/>
      <c r="AS838" s="10"/>
      <c r="AT838" s="242"/>
      <c r="AU838" s="10"/>
      <c r="AV838" s="242"/>
      <c r="AW838" s="7"/>
      <c r="AX838" s="247"/>
      <c r="AY838" s="10"/>
      <c r="AZ838" s="242"/>
      <c r="BA838" s="7"/>
      <c r="BB838" s="247"/>
      <c r="BC838" s="7"/>
      <c r="BD838" s="247"/>
      <c r="BE838" s="7"/>
      <c r="BF838" s="8"/>
      <c r="BG838" s="7"/>
      <c r="BH838" s="8"/>
      <c r="BJ838" s="41"/>
      <c r="BK838" s="41">
        <f t="shared" ref="BK838:BK858" si="48">+AI838+AE838+Y838+W838+U838+S838+Q838+O838+M838+I838+G838+E838+C838+AG838+K838+BG838+BN838+AA838+AC838+AK838+AM838+AO838+AW838+BE838+BC838+BA838+AY838+AU838+AS838+AQ838</f>
        <v>0</v>
      </c>
      <c r="BL838">
        <f t="shared" si="47"/>
        <v>0</v>
      </c>
    </row>
    <row r="839" spans="2:64" x14ac:dyDescent="0.25">
      <c r="B839" s="6"/>
      <c r="C839" s="10"/>
      <c r="D839" s="32"/>
      <c r="E839" s="10"/>
      <c r="F839" s="32"/>
      <c r="G839" s="10"/>
      <c r="H839" s="32"/>
      <c r="I839" s="10"/>
      <c r="J839" s="32"/>
      <c r="K839" s="10"/>
      <c r="L839" s="32"/>
      <c r="M839" s="10"/>
      <c r="N839" s="32"/>
      <c r="O839" s="10"/>
      <c r="P839" s="32"/>
      <c r="Q839" s="10"/>
      <c r="R839" s="32"/>
      <c r="S839" s="10"/>
      <c r="T839" s="32"/>
      <c r="U839" s="10"/>
      <c r="V839" s="32"/>
      <c r="W839" s="10"/>
      <c r="X839" s="32"/>
      <c r="Y839" s="10"/>
      <c r="Z839" s="32"/>
      <c r="AA839" s="10"/>
      <c r="AB839" s="32"/>
      <c r="AC839" s="10"/>
      <c r="AD839" s="32"/>
      <c r="AE839" s="10"/>
      <c r="AF839" s="32"/>
      <c r="AG839" s="10"/>
      <c r="AH839" s="32"/>
      <c r="AI839" s="10"/>
      <c r="AJ839" s="32"/>
      <c r="AK839" s="10"/>
      <c r="AL839" s="32"/>
      <c r="AM839" s="10"/>
      <c r="AN839" s="32"/>
      <c r="AO839" s="10"/>
      <c r="AP839" s="242"/>
      <c r="AQ839" s="10"/>
      <c r="AR839" s="32"/>
      <c r="AS839" s="10"/>
      <c r="AT839" s="242"/>
      <c r="AU839" s="10"/>
      <c r="AV839" s="242"/>
      <c r="AW839" s="7"/>
      <c r="AX839" s="247"/>
      <c r="AY839" s="10"/>
      <c r="AZ839" s="242"/>
      <c r="BA839" s="7"/>
      <c r="BB839" s="247"/>
      <c r="BC839" s="7"/>
      <c r="BD839" s="247"/>
      <c r="BE839" s="7"/>
      <c r="BF839" s="8"/>
      <c r="BG839" s="7"/>
      <c r="BH839" s="8"/>
      <c r="BJ839" s="41"/>
      <c r="BK839" s="41">
        <f t="shared" si="48"/>
        <v>0</v>
      </c>
      <c r="BL839">
        <f t="shared" si="47"/>
        <v>0</v>
      </c>
    </row>
    <row r="840" spans="2:64" x14ac:dyDescent="0.25">
      <c r="B840" s="6"/>
      <c r="C840" s="10"/>
      <c r="D840" s="32"/>
      <c r="E840" s="10"/>
      <c r="F840" s="32"/>
      <c r="G840" s="10"/>
      <c r="H840" s="32"/>
      <c r="I840" s="10"/>
      <c r="J840" s="32"/>
      <c r="K840" s="10"/>
      <c r="L840" s="32"/>
      <c r="M840" s="10"/>
      <c r="N840" s="32"/>
      <c r="O840" s="10"/>
      <c r="P840" s="32"/>
      <c r="Q840" s="10"/>
      <c r="R840" s="32"/>
      <c r="S840" s="10"/>
      <c r="T840" s="32"/>
      <c r="U840" s="10"/>
      <c r="V840" s="32"/>
      <c r="W840" s="10"/>
      <c r="X840" s="32"/>
      <c r="Y840" s="10"/>
      <c r="Z840" s="32"/>
      <c r="AA840" s="10"/>
      <c r="AB840" s="32"/>
      <c r="AC840" s="10"/>
      <c r="AD840" s="32"/>
      <c r="AE840" s="10"/>
      <c r="AF840" s="32"/>
      <c r="AG840" s="10"/>
      <c r="AH840" s="32"/>
      <c r="AI840" s="10"/>
      <c r="AJ840" s="32"/>
      <c r="AK840" s="10"/>
      <c r="AL840" s="32"/>
      <c r="AM840" s="10"/>
      <c r="AN840" s="32"/>
      <c r="AO840" s="10"/>
      <c r="AP840" s="242"/>
      <c r="AQ840" s="10"/>
      <c r="AR840" s="32"/>
      <c r="AS840" s="10"/>
      <c r="AT840" s="242"/>
      <c r="AU840" s="10"/>
      <c r="AV840" s="242"/>
      <c r="AW840" s="7"/>
      <c r="AX840" s="247"/>
      <c r="AY840" s="10"/>
      <c r="AZ840" s="242"/>
      <c r="BA840" s="7"/>
      <c r="BB840" s="247"/>
      <c r="BC840" s="7"/>
      <c r="BD840" s="247"/>
      <c r="BE840" s="7"/>
      <c r="BF840" s="8"/>
      <c r="BG840" s="7"/>
      <c r="BH840" s="8"/>
      <c r="BJ840" s="41"/>
      <c r="BK840" s="41">
        <f t="shared" si="48"/>
        <v>0</v>
      </c>
      <c r="BL840">
        <f t="shared" si="47"/>
        <v>0</v>
      </c>
    </row>
    <row r="841" spans="2:64" x14ac:dyDescent="0.25">
      <c r="B841" s="6"/>
      <c r="C841" s="10"/>
      <c r="D841" s="32"/>
      <c r="E841" s="10"/>
      <c r="F841" s="32"/>
      <c r="G841" s="10"/>
      <c r="H841" s="32"/>
      <c r="I841" s="10"/>
      <c r="J841" s="32"/>
      <c r="K841" s="10"/>
      <c r="L841" s="32"/>
      <c r="M841" s="10"/>
      <c r="N841" s="32"/>
      <c r="O841" s="10"/>
      <c r="P841" s="32"/>
      <c r="Q841" s="10"/>
      <c r="R841" s="32"/>
      <c r="S841" s="10"/>
      <c r="T841" s="32"/>
      <c r="U841" s="10"/>
      <c r="V841" s="32"/>
      <c r="W841" s="10"/>
      <c r="X841" s="32"/>
      <c r="Y841" s="10"/>
      <c r="Z841" s="32"/>
      <c r="AA841" s="10"/>
      <c r="AB841" s="32"/>
      <c r="AC841" s="10"/>
      <c r="AD841" s="32"/>
      <c r="AE841" s="10"/>
      <c r="AF841" s="32"/>
      <c r="AG841" s="10"/>
      <c r="AH841" s="32"/>
      <c r="AI841" s="10"/>
      <c r="AJ841" s="32"/>
      <c r="AK841" s="10"/>
      <c r="AL841" s="32"/>
      <c r="AM841" s="10"/>
      <c r="AN841" s="32"/>
      <c r="AO841" s="10"/>
      <c r="AP841" s="242"/>
      <c r="AQ841" s="10"/>
      <c r="AR841" s="32"/>
      <c r="AS841" s="10"/>
      <c r="AT841" s="242"/>
      <c r="AU841" s="10"/>
      <c r="AV841" s="242"/>
      <c r="AW841" s="7"/>
      <c r="AX841" s="247"/>
      <c r="AY841" s="10"/>
      <c r="AZ841" s="242"/>
      <c r="BA841" s="7"/>
      <c r="BB841" s="247"/>
      <c r="BC841" s="7"/>
      <c r="BD841" s="247"/>
      <c r="BE841" s="7"/>
      <c r="BF841" s="8"/>
      <c r="BG841" s="7"/>
      <c r="BH841" s="8"/>
      <c r="BJ841" s="41"/>
      <c r="BK841" s="41">
        <f t="shared" si="48"/>
        <v>0</v>
      </c>
      <c r="BL841">
        <f t="shared" si="47"/>
        <v>0</v>
      </c>
    </row>
    <row r="842" spans="2:64" x14ac:dyDescent="0.25">
      <c r="B842" s="6"/>
      <c r="C842" s="10"/>
      <c r="D842" s="32"/>
      <c r="E842" s="10"/>
      <c r="F842" s="32"/>
      <c r="G842" s="10"/>
      <c r="H842" s="32"/>
      <c r="I842" s="10"/>
      <c r="J842" s="32"/>
      <c r="K842" s="10"/>
      <c r="L842" s="32"/>
      <c r="M842" s="10"/>
      <c r="N842" s="32"/>
      <c r="O842" s="10"/>
      <c r="P842" s="32"/>
      <c r="Q842" s="10"/>
      <c r="R842" s="32"/>
      <c r="S842" s="10"/>
      <c r="T842" s="32"/>
      <c r="U842" s="10"/>
      <c r="V842" s="32"/>
      <c r="W842" s="10"/>
      <c r="X842" s="32"/>
      <c r="Y842" s="10"/>
      <c r="Z842" s="32"/>
      <c r="AA842" s="10"/>
      <c r="AB842" s="32"/>
      <c r="AC842" s="10"/>
      <c r="AD842" s="32"/>
      <c r="AE842" s="10"/>
      <c r="AF842" s="32"/>
      <c r="AG842" s="10"/>
      <c r="AH842" s="32"/>
      <c r="AI842" s="10"/>
      <c r="AJ842" s="32"/>
      <c r="AK842" s="10"/>
      <c r="AL842" s="32"/>
      <c r="AM842" s="10"/>
      <c r="AN842" s="32"/>
      <c r="AO842" s="10"/>
      <c r="AP842" s="242"/>
      <c r="AQ842" s="10"/>
      <c r="AR842" s="32"/>
      <c r="AS842" s="10"/>
      <c r="AT842" s="242"/>
      <c r="AU842" s="10"/>
      <c r="AV842" s="242"/>
      <c r="AW842" s="7"/>
      <c r="AX842" s="247"/>
      <c r="AY842" s="10"/>
      <c r="AZ842" s="242"/>
      <c r="BA842" s="7"/>
      <c r="BB842" s="247"/>
      <c r="BC842" s="7"/>
      <c r="BD842" s="247"/>
      <c r="BE842" s="7"/>
      <c r="BF842" s="8"/>
      <c r="BG842" s="7"/>
      <c r="BH842" s="8"/>
      <c r="BJ842" s="41"/>
      <c r="BK842" s="41">
        <f t="shared" si="48"/>
        <v>0</v>
      </c>
      <c r="BL842">
        <f t="shared" si="47"/>
        <v>0</v>
      </c>
    </row>
    <row r="843" spans="2:64" x14ac:dyDescent="0.25">
      <c r="B843" s="6"/>
      <c r="C843" s="10"/>
      <c r="D843" s="32"/>
      <c r="E843" s="10"/>
      <c r="F843" s="32"/>
      <c r="G843" s="10"/>
      <c r="H843" s="32"/>
      <c r="I843" s="10"/>
      <c r="J843" s="32"/>
      <c r="K843" s="10"/>
      <c r="L843" s="32"/>
      <c r="M843" s="10"/>
      <c r="N843" s="32"/>
      <c r="O843" s="10"/>
      <c r="P843" s="32"/>
      <c r="Q843" s="10"/>
      <c r="R843" s="32"/>
      <c r="S843" s="10"/>
      <c r="T843" s="32"/>
      <c r="U843" s="10"/>
      <c r="V843" s="32"/>
      <c r="W843" s="10"/>
      <c r="X843" s="32"/>
      <c r="Y843" s="10"/>
      <c r="Z843" s="32"/>
      <c r="AA843" s="10"/>
      <c r="AB843" s="32"/>
      <c r="AC843" s="10"/>
      <c r="AD843" s="32"/>
      <c r="AE843" s="10"/>
      <c r="AF843" s="32"/>
      <c r="AG843" s="10"/>
      <c r="AH843" s="32"/>
      <c r="AI843" s="10"/>
      <c r="AJ843" s="32"/>
      <c r="AK843" s="10"/>
      <c r="AL843" s="32"/>
      <c r="AM843" s="10"/>
      <c r="AN843" s="32"/>
      <c r="AO843" s="10"/>
      <c r="AP843" s="242"/>
      <c r="AQ843" s="10"/>
      <c r="AR843" s="32"/>
      <c r="AS843" s="10"/>
      <c r="AT843" s="242"/>
      <c r="AU843" s="10"/>
      <c r="AV843" s="242"/>
      <c r="AW843" s="7"/>
      <c r="AX843" s="247"/>
      <c r="AY843" s="10"/>
      <c r="AZ843" s="242"/>
      <c r="BA843" s="7"/>
      <c r="BB843" s="247"/>
      <c r="BC843" s="7"/>
      <c r="BD843" s="247"/>
      <c r="BE843" s="7"/>
      <c r="BF843" s="8"/>
      <c r="BG843" s="7"/>
      <c r="BH843" s="8"/>
      <c r="BJ843" s="41"/>
      <c r="BK843" s="41">
        <f t="shared" si="48"/>
        <v>0</v>
      </c>
      <c r="BL843">
        <f t="shared" si="47"/>
        <v>0</v>
      </c>
    </row>
    <row r="844" spans="2:64" x14ac:dyDescent="0.25">
      <c r="B844" s="6"/>
      <c r="C844" s="10"/>
      <c r="D844" s="32"/>
      <c r="E844" s="10"/>
      <c r="F844" s="32"/>
      <c r="G844" s="10"/>
      <c r="H844" s="32"/>
      <c r="I844" s="10"/>
      <c r="J844" s="32"/>
      <c r="K844" s="10"/>
      <c r="L844" s="32"/>
      <c r="M844" s="10"/>
      <c r="N844" s="32"/>
      <c r="O844" s="10"/>
      <c r="P844" s="32"/>
      <c r="Q844" s="10"/>
      <c r="R844" s="32"/>
      <c r="S844" s="10"/>
      <c r="T844" s="32"/>
      <c r="U844" s="10"/>
      <c r="V844" s="32"/>
      <c r="W844" s="10"/>
      <c r="X844" s="32"/>
      <c r="Y844" s="10"/>
      <c r="Z844" s="32"/>
      <c r="AA844" s="10"/>
      <c r="AB844" s="32"/>
      <c r="AC844" s="10"/>
      <c r="AD844" s="32"/>
      <c r="AE844" s="10"/>
      <c r="AF844" s="32"/>
      <c r="AG844" s="10"/>
      <c r="AH844" s="32"/>
      <c r="AI844" s="10"/>
      <c r="AJ844" s="32"/>
      <c r="AK844" s="10"/>
      <c r="AL844" s="32"/>
      <c r="AM844" s="10"/>
      <c r="AN844" s="32"/>
      <c r="AO844" s="10"/>
      <c r="AP844" s="242"/>
      <c r="AQ844" s="10"/>
      <c r="AR844" s="32"/>
      <c r="AS844" s="10"/>
      <c r="AT844" s="242"/>
      <c r="AU844" s="10"/>
      <c r="AV844" s="242"/>
      <c r="AW844" s="7"/>
      <c r="AX844" s="247"/>
      <c r="AY844" s="10"/>
      <c r="AZ844" s="242"/>
      <c r="BA844" s="7"/>
      <c r="BB844" s="247"/>
      <c r="BC844" s="7"/>
      <c r="BD844" s="247"/>
      <c r="BE844" s="7"/>
      <c r="BF844" s="8"/>
      <c r="BG844" s="7"/>
      <c r="BH844" s="8"/>
      <c r="BJ844" s="41"/>
      <c r="BK844" s="41">
        <f t="shared" si="48"/>
        <v>0</v>
      </c>
      <c r="BL844">
        <f t="shared" si="47"/>
        <v>0</v>
      </c>
    </row>
    <row r="845" spans="2:64" x14ac:dyDescent="0.25">
      <c r="B845" s="6"/>
      <c r="C845" s="10"/>
      <c r="D845" s="32"/>
      <c r="E845" s="10"/>
      <c r="F845" s="32"/>
      <c r="G845" s="10"/>
      <c r="H845" s="32"/>
      <c r="I845" s="10"/>
      <c r="J845" s="32"/>
      <c r="K845" s="10"/>
      <c r="L845" s="32"/>
      <c r="M845" s="10"/>
      <c r="N845" s="32"/>
      <c r="O845" s="10"/>
      <c r="P845" s="32"/>
      <c r="Q845" s="10"/>
      <c r="R845" s="32"/>
      <c r="S845" s="10"/>
      <c r="T845" s="32"/>
      <c r="U845" s="10"/>
      <c r="V845" s="32"/>
      <c r="W845" s="10"/>
      <c r="X845" s="32"/>
      <c r="Y845" s="10"/>
      <c r="Z845" s="32"/>
      <c r="AA845" s="10"/>
      <c r="AB845" s="32"/>
      <c r="AC845" s="10"/>
      <c r="AD845" s="32"/>
      <c r="AE845" s="10"/>
      <c r="AF845" s="32"/>
      <c r="AG845" s="10"/>
      <c r="AH845" s="32"/>
      <c r="AI845" s="10"/>
      <c r="AJ845" s="32"/>
      <c r="AK845" s="10"/>
      <c r="AL845" s="32"/>
      <c r="AM845" s="10"/>
      <c r="AN845" s="32"/>
      <c r="AO845" s="10"/>
      <c r="AP845" s="242"/>
      <c r="AQ845" s="10"/>
      <c r="AR845" s="32"/>
      <c r="AS845" s="10"/>
      <c r="AT845" s="242"/>
      <c r="AU845" s="10"/>
      <c r="AV845" s="242"/>
      <c r="AW845" s="7"/>
      <c r="AX845" s="247"/>
      <c r="AY845" s="10"/>
      <c r="AZ845" s="242"/>
      <c r="BA845" s="7"/>
      <c r="BB845" s="247"/>
      <c r="BC845" s="7"/>
      <c r="BD845" s="247"/>
      <c r="BE845" s="7"/>
      <c r="BF845" s="8"/>
      <c r="BG845" s="7"/>
      <c r="BH845" s="8"/>
      <c r="BJ845" s="41"/>
      <c r="BK845" s="41">
        <f t="shared" si="48"/>
        <v>0</v>
      </c>
      <c r="BL845">
        <f t="shared" si="47"/>
        <v>0</v>
      </c>
    </row>
    <row r="846" spans="2:64" x14ac:dyDescent="0.25">
      <c r="B846" s="6"/>
      <c r="C846" s="10"/>
      <c r="D846" s="32"/>
      <c r="E846" s="10"/>
      <c r="F846" s="32"/>
      <c r="G846" s="10"/>
      <c r="H846" s="32"/>
      <c r="I846" s="10"/>
      <c r="J846" s="32"/>
      <c r="K846" s="10"/>
      <c r="L846" s="32"/>
      <c r="M846" s="10"/>
      <c r="N846" s="32"/>
      <c r="O846" s="10"/>
      <c r="P846" s="32"/>
      <c r="Q846" s="10"/>
      <c r="R846" s="32"/>
      <c r="S846" s="10"/>
      <c r="T846" s="32"/>
      <c r="U846" s="10"/>
      <c r="V846" s="32"/>
      <c r="W846" s="10"/>
      <c r="X846" s="32"/>
      <c r="Y846" s="10"/>
      <c r="Z846" s="32"/>
      <c r="AA846" s="10"/>
      <c r="AB846" s="32"/>
      <c r="AC846" s="10"/>
      <c r="AD846" s="32"/>
      <c r="AE846" s="10"/>
      <c r="AF846" s="32"/>
      <c r="AG846" s="10"/>
      <c r="AH846" s="32"/>
      <c r="AI846" s="10"/>
      <c r="AJ846" s="32"/>
      <c r="AK846" s="10"/>
      <c r="AL846" s="32"/>
      <c r="AM846" s="10"/>
      <c r="AN846" s="32"/>
      <c r="AO846" s="10"/>
      <c r="AP846" s="242"/>
      <c r="AQ846" s="10"/>
      <c r="AR846" s="32"/>
      <c r="AS846" s="10"/>
      <c r="AT846" s="242"/>
      <c r="AU846" s="10"/>
      <c r="AV846" s="242"/>
      <c r="AW846" s="7"/>
      <c r="AX846" s="247"/>
      <c r="AY846" s="10"/>
      <c r="AZ846" s="242"/>
      <c r="BA846" s="7"/>
      <c r="BB846" s="247"/>
      <c r="BC846" s="7"/>
      <c r="BD846" s="247"/>
      <c r="BE846" s="7"/>
      <c r="BF846" s="8"/>
      <c r="BG846" s="7"/>
      <c r="BH846" s="8"/>
      <c r="BJ846" s="41"/>
      <c r="BK846" s="41">
        <f t="shared" si="48"/>
        <v>0</v>
      </c>
      <c r="BL846">
        <f t="shared" si="47"/>
        <v>0</v>
      </c>
    </row>
    <row r="847" spans="2:64" x14ac:dyDescent="0.25">
      <c r="B847" s="6"/>
      <c r="C847" s="10"/>
      <c r="D847" s="32"/>
      <c r="E847" s="10"/>
      <c r="F847" s="32"/>
      <c r="G847" s="10"/>
      <c r="H847" s="32"/>
      <c r="I847" s="10"/>
      <c r="J847" s="32"/>
      <c r="K847" s="10"/>
      <c r="L847" s="32"/>
      <c r="M847" s="10"/>
      <c r="N847" s="32"/>
      <c r="O847" s="10"/>
      <c r="P847" s="32"/>
      <c r="Q847" s="10"/>
      <c r="R847" s="32"/>
      <c r="S847" s="10"/>
      <c r="T847" s="32"/>
      <c r="U847" s="10"/>
      <c r="V847" s="32"/>
      <c r="W847" s="10"/>
      <c r="X847" s="32"/>
      <c r="Y847" s="10"/>
      <c r="Z847" s="32"/>
      <c r="AA847" s="10"/>
      <c r="AB847" s="32"/>
      <c r="AC847" s="10"/>
      <c r="AD847" s="32"/>
      <c r="AE847" s="10"/>
      <c r="AF847" s="32"/>
      <c r="AG847" s="10"/>
      <c r="AH847" s="32"/>
      <c r="AI847" s="10"/>
      <c r="AJ847" s="32"/>
      <c r="AK847" s="10"/>
      <c r="AL847" s="32"/>
      <c r="AM847" s="10"/>
      <c r="AN847" s="32"/>
      <c r="AO847" s="10"/>
      <c r="AP847" s="242"/>
      <c r="AQ847" s="10"/>
      <c r="AR847" s="32"/>
      <c r="AS847" s="10"/>
      <c r="AT847" s="242"/>
      <c r="AU847" s="10"/>
      <c r="AV847" s="242"/>
      <c r="AW847" s="7"/>
      <c r="AX847" s="247"/>
      <c r="AY847" s="10"/>
      <c r="AZ847" s="242"/>
      <c r="BA847" s="7"/>
      <c r="BB847" s="247"/>
      <c r="BC847" s="7"/>
      <c r="BD847" s="247"/>
      <c r="BE847" s="7"/>
      <c r="BF847" s="8"/>
      <c r="BG847" s="7"/>
      <c r="BH847" s="8"/>
      <c r="BJ847" s="41"/>
      <c r="BK847" s="41">
        <f t="shared" si="48"/>
        <v>0</v>
      </c>
      <c r="BL847">
        <f t="shared" si="47"/>
        <v>0</v>
      </c>
    </row>
    <row r="848" spans="2:64" x14ac:dyDescent="0.25">
      <c r="B848" s="6"/>
      <c r="C848" s="10"/>
      <c r="D848" s="32"/>
      <c r="E848" s="10"/>
      <c r="F848" s="32"/>
      <c r="G848" s="10"/>
      <c r="H848" s="32"/>
      <c r="I848" s="10"/>
      <c r="J848" s="32"/>
      <c r="K848" s="10"/>
      <c r="L848" s="32"/>
      <c r="M848" s="10"/>
      <c r="N848" s="32"/>
      <c r="O848" s="10"/>
      <c r="P848" s="32"/>
      <c r="Q848" s="10"/>
      <c r="R848" s="32"/>
      <c r="S848" s="10"/>
      <c r="T848" s="32"/>
      <c r="U848" s="10"/>
      <c r="V848" s="32"/>
      <c r="W848" s="10"/>
      <c r="X848" s="32"/>
      <c r="Y848" s="10"/>
      <c r="Z848" s="32"/>
      <c r="AA848" s="10"/>
      <c r="AB848" s="32"/>
      <c r="AC848" s="10"/>
      <c r="AD848" s="32"/>
      <c r="AE848" s="10"/>
      <c r="AF848" s="32"/>
      <c r="AG848" s="10"/>
      <c r="AH848" s="32"/>
      <c r="AI848" s="10"/>
      <c r="AJ848" s="32"/>
      <c r="AK848" s="10"/>
      <c r="AL848" s="32"/>
      <c r="AM848" s="10"/>
      <c r="AN848" s="32"/>
      <c r="AO848" s="10"/>
      <c r="AP848" s="242"/>
      <c r="AQ848" s="10"/>
      <c r="AR848" s="32"/>
      <c r="AS848" s="10"/>
      <c r="AT848" s="242"/>
      <c r="AU848" s="10"/>
      <c r="AV848" s="242"/>
      <c r="AW848" s="7"/>
      <c r="AX848" s="247"/>
      <c r="AY848" s="10"/>
      <c r="AZ848" s="242"/>
      <c r="BA848" s="7"/>
      <c r="BB848" s="247"/>
      <c r="BC848" s="7"/>
      <c r="BD848" s="247"/>
      <c r="BE848" s="7"/>
      <c r="BF848" s="8"/>
      <c r="BG848" s="7"/>
      <c r="BH848" s="8"/>
      <c r="BJ848" s="41"/>
      <c r="BK848" s="41">
        <f t="shared" si="48"/>
        <v>0</v>
      </c>
      <c r="BL848">
        <f t="shared" si="47"/>
        <v>0</v>
      </c>
    </row>
    <row r="849" spans="2:64" x14ac:dyDescent="0.25">
      <c r="B849" s="6"/>
      <c r="C849" s="10"/>
      <c r="D849" s="32"/>
      <c r="E849" s="10"/>
      <c r="F849" s="32"/>
      <c r="G849" s="10"/>
      <c r="H849" s="32"/>
      <c r="I849" s="10"/>
      <c r="J849" s="32"/>
      <c r="K849" s="10"/>
      <c r="L849" s="32"/>
      <c r="M849" s="10"/>
      <c r="N849" s="32"/>
      <c r="O849" s="10"/>
      <c r="P849" s="32"/>
      <c r="Q849" s="10"/>
      <c r="R849" s="32"/>
      <c r="S849" s="10"/>
      <c r="T849" s="32"/>
      <c r="U849" s="10"/>
      <c r="V849" s="32"/>
      <c r="W849" s="10"/>
      <c r="X849" s="32"/>
      <c r="Y849" s="10"/>
      <c r="Z849" s="32"/>
      <c r="AA849" s="10"/>
      <c r="AB849" s="32"/>
      <c r="AC849" s="10"/>
      <c r="AD849" s="32"/>
      <c r="AE849" s="10"/>
      <c r="AF849" s="32"/>
      <c r="AG849" s="10"/>
      <c r="AH849" s="32"/>
      <c r="AI849" s="10"/>
      <c r="AJ849" s="32"/>
      <c r="AK849" s="10"/>
      <c r="AL849" s="32"/>
      <c r="AM849" s="10"/>
      <c r="AN849" s="32"/>
      <c r="AO849" s="10"/>
      <c r="AP849" s="242"/>
      <c r="AQ849" s="10"/>
      <c r="AR849" s="32"/>
      <c r="AS849" s="10"/>
      <c r="AT849" s="242"/>
      <c r="AU849" s="10"/>
      <c r="AV849" s="242"/>
      <c r="AW849" s="7"/>
      <c r="AX849" s="247"/>
      <c r="AY849" s="10"/>
      <c r="AZ849" s="242"/>
      <c r="BA849" s="7"/>
      <c r="BB849" s="247"/>
      <c r="BC849" s="7"/>
      <c r="BD849" s="247"/>
      <c r="BE849" s="7"/>
      <c r="BF849" s="8"/>
      <c r="BG849" s="7"/>
      <c r="BH849" s="8"/>
      <c r="BJ849" s="41"/>
      <c r="BK849" s="41">
        <f t="shared" si="48"/>
        <v>0</v>
      </c>
      <c r="BL849">
        <f t="shared" si="47"/>
        <v>0</v>
      </c>
    </row>
    <row r="850" spans="2:64" x14ac:dyDescent="0.25">
      <c r="B850" s="6"/>
      <c r="C850" s="10"/>
      <c r="D850" s="32"/>
      <c r="E850" s="10"/>
      <c r="F850" s="32"/>
      <c r="G850" s="10"/>
      <c r="H850" s="32"/>
      <c r="I850" s="10"/>
      <c r="J850" s="32"/>
      <c r="K850" s="10"/>
      <c r="L850" s="32"/>
      <c r="M850" s="10"/>
      <c r="N850" s="32"/>
      <c r="O850" s="10"/>
      <c r="P850" s="32"/>
      <c r="Q850" s="10"/>
      <c r="R850" s="32"/>
      <c r="S850" s="10"/>
      <c r="T850" s="32"/>
      <c r="U850" s="10"/>
      <c r="V850" s="32"/>
      <c r="W850" s="10"/>
      <c r="X850" s="32"/>
      <c r="Y850" s="10"/>
      <c r="Z850" s="32"/>
      <c r="AA850" s="10"/>
      <c r="AB850" s="32"/>
      <c r="AC850" s="10"/>
      <c r="AD850" s="32"/>
      <c r="AE850" s="10"/>
      <c r="AF850" s="32"/>
      <c r="AG850" s="10"/>
      <c r="AH850" s="32"/>
      <c r="AI850" s="10"/>
      <c r="AJ850" s="32"/>
      <c r="AK850" s="10"/>
      <c r="AL850" s="32"/>
      <c r="AM850" s="10"/>
      <c r="AN850" s="32"/>
      <c r="AO850" s="10"/>
      <c r="AP850" s="242"/>
      <c r="AQ850" s="10"/>
      <c r="AR850" s="32"/>
      <c r="AS850" s="10"/>
      <c r="AT850" s="242"/>
      <c r="AU850" s="10"/>
      <c r="AV850" s="242"/>
      <c r="AW850" s="7"/>
      <c r="AX850" s="247"/>
      <c r="AY850" s="10"/>
      <c r="AZ850" s="242"/>
      <c r="BA850" s="7"/>
      <c r="BB850" s="247"/>
      <c r="BC850" s="7"/>
      <c r="BD850" s="247"/>
      <c r="BE850" s="7"/>
      <c r="BF850" s="8"/>
      <c r="BG850" s="7"/>
      <c r="BH850" s="8"/>
      <c r="BJ850" s="41"/>
      <c r="BK850" s="41">
        <f t="shared" si="48"/>
        <v>0</v>
      </c>
      <c r="BL850">
        <f t="shared" si="47"/>
        <v>0</v>
      </c>
    </row>
    <row r="851" spans="2:64" x14ac:dyDescent="0.25">
      <c r="B851" s="6"/>
      <c r="C851" s="10"/>
      <c r="D851" s="32"/>
      <c r="E851" s="10"/>
      <c r="F851" s="32"/>
      <c r="G851" s="10"/>
      <c r="H851" s="32"/>
      <c r="I851" s="10"/>
      <c r="J851" s="32"/>
      <c r="K851" s="10"/>
      <c r="L851" s="32"/>
      <c r="M851" s="10"/>
      <c r="N851" s="32"/>
      <c r="O851" s="10"/>
      <c r="P851" s="32"/>
      <c r="Q851" s="10"/>
      <c r="R851" s="32"/>
      <c r="S851" s="10"/>
      <c r="T851" s="32"/>
      <c r="U851" s="10"/>
      <c r="V851" s="32"/>
      <c r="W851" s="10"/>
      <c r="X851" s="32"/>
      <c r="Y851" s="10"/>
      <c r="Z851" s="32"/>
      <c r="AA851" s="10"/>
      <c r="AB851" s="32"/>
      <c r="AC851" s="10"/>
      <c r="AD851" s="32"/>
      <c r="AE851" s="10"/>
      <c r="AF851" s="32"/>
      <c r="AG851" s="10"/>
      <c r="AH851" s="32"/>
      <c r="AI851" s="10"/>
      <c r="AJ851" s="32"/>
      <c r="AK851" s="10"/>
      <c r="AL851" s="32"/>
      <c r="AM851" s="10"/>
      <c r="AN851" s="32"/>
      <c r="AO851" s="10"/>
      <c r="AP851" s="242"/>
      <c r="AQ851" s="10"/>
      <c r="AR851" s="32"/>
      <c r="AS851" s="10"/>
      <c r="AT851" s="242"/>
      <c r="AU851" s="10"/>
      <c r="AV851" s="242"/>
      <c r="AW851" s="7"/>
      <c r="AX851" s="247"/>
      <c r="AY851" s="10"/>
      <c r="AZ851" s="242"/>
      <c r="BA851" s="7"/>
      <c r="BB851" s="247"/>
      <c r="BC851" s="7"/>
      <c r="BD851" s="247"/>
      <c r="BE851" s="7"/>
      <c r="BF851" s="8"/>
      <c r="BG851" s="7"/>
      <c r="BH851" s="8"/>
      <c r="BJ851" s="41"/>
      <c r="BK851" s="41">
        <f t="shared" si="48"/>
        <v>0</v>
      </c>
      <c r="BL851">
        <f t="shared" si="47"/>
        <v>0</v>
      </c>
    </row>
    <row r="852" spans="2:64" x14ac:dyDescent="0.25">
      <c r="B852" s="6"/>
      <c r="C852" s="10"/>
      <c r="D852" s="32"/>
      <c r="E852" s="10"/>
      <c r="F852" s="32"/>
      <c r="G852" s="10"/>
      <c r="H852" s="32"/>
      <c r="I852" s="10"/>
      <c r="J852" s="32"/>
      <c r="K852" s="10"/>
      <c r="L852" s="32"/>
      <c r="M852" s="10"/>
      <c r="N852" s="32"/>
      <c r="O852" s="10"/>
      <c r="P852" s="32"/>
      <c r="Q852" s="10"/>
      <c r="R852" s="32"/>
      <c r="S852" s="10"/>
      <c r="T852" s="32"/>
      <c r="U852" s="10"/>
      <c r="V852" s="32"/>
      <c r="W852" s="10"/>
      <c r="X852" s="32"/>
      <c r="Y852" s="10"/>
      <c r="Z852" s="32"/>
      <c r="AA852" s="10"/>
      <c r="AB852" s="32"/>
      <c r="AC852" s="10"/>
      <c r="AD852" s="32"/>
      <c r="AE852" s="10"/>
      <c r="AF852" s="32"/>
      <c r="AG852" s="10"/>
      <c r="AH852" s="32"/>
      <c r="AI852" s="10"/>
      <c r="AJ852" s="32"/>
      <c r="AK852" s="10"/>
      <c r="AL852" s="32"/>
      <c r="AM852" s="10"/>
      <c r="AN852" s="32"/>
      <c r="AO852" s="10"/>
      <c r="AP852" s="242"/>
      <c r="AQ852" s="10"/>
      <c r="AR852" s="32"/>
      <c r="AS852" s="10"/>
      <c r="AT852" s="242"/>
      <c r="AU852" s="10"/>
      <c r="AV852" s="242"/>
      <c r="AW852" s="7"/>
      <c r="AX852" s="247"/>
      <c r="AY852" s="10"/>
      <c r="AZ852" s="242"/>
      <c r="BA852" s="7"/>
      <c r="BB852" s="247"/>
      <c r="BC852" s="7"/>
      <c r="BD852" s="247"/>
      <c r="BE852" s="7"/>
      <c r="BF852" s="8"/>
      <c r="BG852" s="7"/>
      <c r="BH852" s="8"/>
      <c r="BJ852" s="41"/>
      <c r="BK852" s="41">
        <f t="shared" si="48"/>
        <v>0</v>
      </c>
      <c r="BL852">
        <f t="shared" si="47"/>
        <v>0</v>
      </c>
    </row>
    <row r="853" spans="2:64" x14ac:dyDescent="0.25">
      <c r="B853" s="6"/>
      <c r="C853" s="10"/>
      <c r="D853" s="32"/>
      <c r="E853" s="10"/>
      <c r="F853" s="32"/>
      <c r="G853" s="10"/>
      <c r="H853" s="32"/>
      <c r="I853" s="10"/>
      <c r="J853" s="32"/>
      <c r="K853" s="10"/>
      <c r="L853" s="32"/>
      <c r="M853" s="10"/>
      <c r="N853" s="32"/>
      <c r="O853" s="10"/>
      <c r="P853" s="32"/>
      <c r="Q853" s="10"/>
      <c r="R853" s="32"/>
      <c r="S853" s="10"/>
      <c r="T853" s="32"/>
      <c r="U853" s="10"/>
      <c r="V853" s="32"/>
      <c r="W853" s="10"/>
      <c r="X853" s="32"/>
      <c r="Y853" s="10"/>
      <c r="Z853" s="32"/>
      <c r="AA853" s="10"/>
      <c r="AB853" s="32"/>
      <c r="AC853" s="10"/>
      <c r="AD853" s="32"/>
      <c r="AE853" s="10"/>
      <c r="AF853" s="32"/>
      <c r="AG853" s="10"/>
      <c r="AH853" s="32"/>
      <c r="AI853" s="10"/>
      <c r="AJ853" s="32"/>
      <c r="AK853" s="10"/>
      <c r="AL853" s="32"/>
      <c r="AM853" s="10"/>
      <c r="AN853" s="32"/>
      <c r="AO853" s="10"/>
      <c r="AP853" s="242"/>
      <c r="AQ853" s="10"/>
      <c r="AR853" s="32"/>
      <c r="AS853" s="10"/>
      <c r="AT853" s="242"/>
      <c r="AU853" s="10"/>
      <c r="AV853" s="242"/>
      <c r="AW853" s="7"/>
      <c r="AX853" s="247"/>
      <c r="AY853" s="10"/>
      <c r="AZ853" s="242"/>
      <c r="BA853" s="7"/>
      <c r="BB853" s="247"/>
      <c r="BC853" s="7"/>
      <c r="BD853" s="247"/>
      <c r="BE853" s="7"/>
      <c r="BF853" s="8"/>
      <c r="BG853" s="7"/>
      <c r="BH853" s="8"/>
      <c r="BJ853" s="41"/>
      <c r="BK853" s="41">
        <f t="shared" si="48"/>
        <v>0</v>
      </c>
      <c r="BL853">
        <f t="shared" si="47"/>
        <v>0</v>
      </c>
    </row>
    <row r="854" spans="2:64" x14ac:dyDescent="0.25">
      <c r="B854" s="6"/>
      <c r="C854" s="10"/>
      <c r="D854" s="32"/>
      <c r="E854" s="10"/>
      <c r="F854" s="32"/>
      <c r="G854" s="10"/>
      <c r="H854" s="32"/>
      <c r="I854" s="10"/>
      <c r="J854" s="32"/>
      <c r="K854" s="10"/>
      <c r="L854" s="32"/>
      <c r="M854" s="10"/>
      <c r="N854" s="32"/>
      <c r="O854" s="10"/>
      <c r="P854" s="32"/>
      <c r="Q854" s="10"/>
      <c r="R854" s="32"/>
      <c r="S854" s="10"/>
      <c r="T854" s="32"/>
      <c r="U854" s="10"/>
      <c r="V854" s="32"/>
      <c r="W854" s="10"/>
      <c r="X854" s="32"/>
      <c r="Y854" s="10"/>
      <c r="Z854" s="32"/>
      <c r="AA854" s="10"/>
      <c r="AB854" s="32"/>
      <c r="AC854" s="10"/>
      <c r="AD854" s="32"/>
      <c r="AE854" s="10"/>
      <c r="AF854" s="32"/>
      <c r="AG854" s="10"/>
      <c r="AH854" s="32"/>
      <c r="AI854" s="10"/>
      <c r="AJ854" s="32"/>
      <c r="AK854" s="10"/>
      <c r="AL854" s="32"/>
      <c r="AM854" s="10"/>
      <c r="AN854" s="32"/>
      <c r="AO854" s="10"/>
      <c r="AP854" s="242"/>
      <c r="AQ854" s="10"/>
      <c r="AR854" s="32"/>
      <c r="AS854" s="10"/>
      <c r="AT854" s="242"/>
      <c r="AU854" s="10"/>
      <c r="AV854" s="242"/>
      <c r="AW854" s="7"/>
      <c r="AX854" s="247"/>
      <c r="AY854" s="10"/>
      <c r="AZ854" s="242"/>
      <c r="BA854" s="7"/>
      <c r="BB854" s="247"/>
      <c r="BC854" s="7"/>
      <c r="BD854" s="247"/>
      <c r="BE854" s="7"/>
      <c r="BF854" s="8"/>
      <c r="BG854" s="7"/>
      <c r="BH854" s="8"/>
      <c r="BJ854" s="41"/>
      <c r="BK854" s="41">
        <f t="shared" si="48"/>
        <v>0</v>
      </c>
      <c r="BL854">
        <f t="shared" si="47"/>
        <v>0</v>
      </c>
    </row>
    <row r="855" spans="2:64" x14ac:dyDescent="0.25">
      <c r="B855" s="6"/>
      <c r="C855" s="10"/>
      <c r="D855" s="32"/>
      <c r="E855" s="10"/>
      <c r="F855" s="32"/>
      <c r="G855" s="10"/>
      <c r="H855" s="32"/>
      <c r="I855" s="10"/>
      <c r="J855" s="32"/>
      <c r="K855" s="10"/>
      <c r="L855" s="32"/>
      <c r="M855" s="10"/>
      <c r="N855" s="32"/>
      <c r="O855" s="10"/>
      <c r="P855" s="32"/>
      <c r="Q855" s="10"/>
      <c r="R855" s="32"/>
      <c r="S855" s="10"/>
      <c r="T855" s="32"/>
      <c r="U855" s="10"/>
      <c r="V855" s="32"/>
      <c r="W855" s="10"/>
      <c r="X855" s="32"/>
      <c r="Y855" s="10"/>
      <c r="Z855" s="32"/>
      <c r="AA855" s="10"/>
      <c r="AB855" s="32"/>
      <c r="AC855" s="10"/>
      <c r="AD855" s="32"/>
      <c r="AE855" s="10"/>
      <c r="AF855" s="32"/>
      <c r="AG855" s="10"/>
      <c r="AH855" s="32"/>
      <c r="AI855" s="10"/>
      <c r="AJ855" s="32"/>
      <c r="AK855" s="10"/>
      <c r="AL855" s="32"/>
      <c r="AM855" s="10"/>
      <c r="AN855" s="32"/>
      <c r="AO855" s="10"/>
      <c r="AP855" s="242"/>
      <c r="AQ855" s="10"/>
      <c r="AR855" s="32"/>
      <c r="AS855" s="10"/>
      <c r="AT855" s="242"/>
      <c r="AU855" s="10"/>
      <c r="AV855" s="242"/>
      <c r="AW855" s="7"/>
      <c r="AX855" s="247"/>
      <c r="AY855" s="10"/>
      <c r="AZ855" s="242"/>
      <c r="BA855" s="7"/>
      <c r="BB855" s="247"/>
      <c r="BC855" s="7"/>
      <c r="BD855" s="247"/>
      <c r="BE855" s="7"/>
      <c r="BF855" s="8"/>
      <c r="BG855" s="7"/>
      <c r="BH855" s="8"/>
      <c r="BJ855" s="41"/>
      <c r="BK855" s="41">
        <f t="shared" si="48"/>
        <v>0</v>
      </c>
      <c r="BL855">
        <f t="shared" si="47"/>
        <v>0</v>
      </c>
    </row>
    <row r="856" spans="2:64" x14ac:dyDescent="0.25">
      <c r="B856" s="6"/>
      <c r="C856" s="10"/>
      <c r="D856" s="32"/>
      <c r="E856" s="10"/>
      <c r="F856" s="32"/>
      <c r="G856" s="10"/>
      <c r="H856" s="32"/>
      <c r="I856" s="10"/>
      <c r="J856" s="32"/>
      <c r="K856" s="10"/>
      <c r="L856" s="32"/>
      <c r="M856" s="10"/>
      <c r="N856" s="32"/>
      <c r="O856" s="10"/>
      <c r="P856" s="32"/>
      <c r="Q856" s="10"/>
      <c r="R856" s="32"/>
      <c r="S856" s="10"/>
      <c r="T856" s="32"/>
      <c r="U856" s="10"/>
      <c r="V856" s="32"/>
      <c r="W856" s="10"/>
      <c r="X856" s="32"/>
      <c r="Y856" s="10"/>
      <c r="Z856" s="32"/>
      <c r="AA856" s="10"/>
      <c r="AB856" s="32"/>
      <c r="AC856" s="10"/>
      <c r="AD856" s="32"/>
      <c r="AE856" s="10"/>
      <c r="AF856" s="32"/>
      <c r="AG856" s="10"/>
      <c r="AH856" s="32"/>
      <c r="AI856" s="10"/>
      <c r="AJ856" s="32"/>
      <c r="AK856" s="10"/>
      <c r="AL856" s="32"/>
      <c r="AM856" s="10"/>
      <c r="AN856" s="32"/>
      <c r="AO856" s="10"/>
      <c r="AP856" s="242"/>
      <c r="AQ856" s="10"/>
      <c r="AR856" s="32"/>
      <c r="AS856" s="10"/>
      <c r="AT856" s="242"/>
      <c r="AU856" s="10"/>
      <c r="AV856" s="242"/>
      <c r="AW856" s="7"/>
      <c r="AX856" s="247"/>
      <c r="AY856" s="10"/>
      <c r="AZ856" s="242"/>
      <c r="BA856" s="7"/>
      <c r="BB856" s="247"/>
      <c r="BC856" s="7"/>
      <c r="BD856" s="247"/>
      <c r="BE856" s="7"/>
      <c r="BF856" s="8"/>
      <c r="BG856" s="7"/>
      <c r="BH856" s="8"/>
      <c r="BJ856" s="41"/>
      <c r="BK856" s="41">
        <f t="shared" si="48"/>
        <v>0</v>
      </c>
      <c r="BL856">
        <f t="shared" si="47"/>
        <v>0</v>
      </c>
    </row>
    <row r="857" spans="2:64" x14ac:dyDescent="0.25">
      <c r="B857" s="6"/>
      <c r="C857" s="10"/>
      <c r="D857" s="32"/>
      <c r="E857" s="10"/>
      <c r="F857" s="32"/>
      <c r="G857" s="10"/>
      <c r="H857" s="32"/>
      <c r="I857" s="10"/>
      <c r="J857" s="32"/>
      <c r="K857" s="10"/>
      <c r="L857" s="32"/>
      <c r="M857" s="10"/>
      <c r="N857" s="32"/>
      <c r="O857" s="10"/>
      <c r="P857" s="32"/>
      <c r="Q857" s="10"/>
      <c r="R857" s="32"/>
      <c r="S857" s="10"/>
      <c r="T857" s="32"/>
      <c r="U857" s="10"/>
      <c r="V857" s="32"/>
      <c r="W857" s="10"/>
      <c r="X857" s="32"/>
      <c r="Y857" s="10"/>
      <c r="Z857" s="32"/>
      <c r="AA857" s="10"/>
      <c r="AB857" s="32"/>
      <c r="AC857" s="10"/>
      <c r="AD857" s="32"/>
      <c r="AE857" s="10"/>
      <c r="AF857" s="32"/>
      <c r="AG857" s="10"/>
      <c r="AH857" s="32"/>
      <c r="AI857" s="10"/>
      <c r="AJ857" s="32"/>
      <c r="AK857" s="10"/>
      <c r="AL857" s="32"/>
      <c r="AM857" s="10"/>
      <c r="AN857" s="32"/>
      <c r="AO857" s="10"/>
      <c r="AP857" s="242"/>
      <c r="AQ857" s="10"/>
      <c r="AR857" s="32"/>
      <c r="AS857" s="10"/>
      <c r="AT857" s="242"/>
      <c r="AU857" s="10"/>
      <c r="AV857" s="242"/>
      <c r="AW857" s="7"/>
      <c r="AX857" s="247"/>
      <c r="AY857" s="10"/>
      <c r="AZ857" s="242"/>
      <c r="BA857" s="7"/>
      <c r="BB857" s="247"/>
      <c r="BC857" s="7"/>
      <c r="BD857" s="247"/>
      <c r="BE857" s="7"/>
      <c r="BF857" s="8"/>
      <c r="BG857" s="7"/>
      <c r="BH857" s="8"/>
      <c r="BJ857" s="41"/>
      <c r="BK857" s="41">
        <f t="shared" si="48"/>
        <v>0</v>
      </c>
      <c r="BL857">
        <f t="shared" si="47"/>
        <v>0</v>
      </c>
    </row>
    <row r="858" spans="2:64" x14ac:dyDescent="0.25">
      <c r="B858" s="6"/>
      <c r="C858" s="10"/>
      <c r="D858" s="32"/>
      <c r="E858" s="10"/>
      <c r="F858" s="32"/>
      <c r="G858" s="10"/>
      <c r="H858" s="32"/>
      <c r="I858" s="10"/>
      <c r="J858" s="32"/>
      <c r="K858" s="10"/>
      <c r="L858" s="32"/>
      <c r="M858" s="10"/>
      <c r="N858" s="32"/>
      <c r="O858" s="10"/>
      <c r="P858" s="32"/>
      <c r="Q858" s="10"/>
      <c r="R858" s="32"/>
      <c r="S858" s="10"/>
      <c r="T858" s="32"/>
      <c r="U858" s="10"/>
      <c r="V858" s="32"/>
      <c r="W858" s="10"/>
      <c r="X858" s="32"/>
      <c r="Y858" s="10"/>
      <c r="Z858" s="32"/>
      <c r="AA858" s="10"/>
      <c r="AB858" s="32"/>
      <c r="AC858" s="10"/>
      <c r="AD858" s="32"/>
      <c r="AE858" s="10"/>
      <c r="AF858" s="32"/>
      <c r="AG858" s="10"/>
      <c r="AH858" s="32"/>
      <c r="AI858" s="10"/>
      <c r="AJ858" s="32"/>
      <c r="AK858" s="10"/>
      <c r="AL858" s="32"/>
      <c r="AM858" s="10"/>
      <c r="AN858" s="32"/>
      <c r="AO858" s="10"/>
      <c r="AP858" s="242"/>
      <c r="AQ858" s="10"/>
      <c r="AR858" s="32"/>
      <c r="AS858" s="10"/>
      <c r="AT858" s="242"/>
      <c r="AU858" s="10"/>
      <c r="AV858" s="242"/>
      <c r="AW858" s="7"/>
      <c r="AX858" s="247"/>
      <c r="AY858" s="10"/>
      <c r="AZ858" s="242"/>
      <c r="BA858" s="7"/>
      <c r="BB858" s="247"/>
      <c r="BC858" s="7"/>
      <c r="BD858" s="247"/>
      <c r="BE858" s="7"/>
      <c r="BF858" s="8"/>
      <c r="BG858" s="7"/>
      <c r="BH858" s="8"/>
      <c r="BJ858" s="41"/>
      <c r="BK858" s="41">
        <f t="shared" si="48"/>
        <v>0</v>
      </c>
      <c r="BL858">
        <f t="shared" si="47"/>
        <v>0</v>
      </c>
    </row>
    <row r="859" spans="2:64" x14ac:dyDescent="0.25">
      <c r="B859" s="6"/>
      <c r="C859" s="10"/>
      <c r="D859" s="32"/>
      <c r="E859" s="10"/>
      <c r="F859" s="32"/>
      <c r="G859" s="10"/>
      <c r="H859" s="32"/>
      <c r="I859" s="10"/>
      <c r="J859" s="32"/>
      <c r="K859" s="10"/>
      <c r="L859" s="32"/>
      <c r="M859" s="10"/>
      <c r="N859" s="32"/>
      <c r="O859" s="10"/>
      <c r="P859" s="32"/>
      <c r="Q859" s="10"/>
      <c r="R859" s="32"/>
      <c r="S859" s="10"/>
      <c r="T859" s="32"/>
      <c r="U859" s="10"/>
      <c r="V859" s="32"/>
      <c r="W859" s="10"/>
      <c r="X859" s="32"/>
      <c r="Y859" s="10"/>
      <c r="Z859" s="32"/>
      <c r="AA859" s="10"/>
      <c r="AB859" s="32"/>
      <c r="AC859" s="10"/>
      <c r="AD859" s="32"/>
      <c r="AE859" s="10"/>
      <c r="AF859" s="32"/>
      <c r="AG859" s="10"/>
      <c r="AH859" s="32"/>
      <c r="AI859" s="10"/>
      <c r="AJ859" s="32"/>
      <c r="AK859" s="10"/>
      <c r="AL859" s="32"/>
      <c r="AM859" s="10"/>
      <c r="AN859" s="32"/>
      <c r="AO859" s="10"/>
      <c r="AP859" s="242"/>
      <c r="AQ859" s="10"/>
      <c r="AR859" s="32"/>
      <c r="AS859" s="10"/>
      <c r="AT859" s="242"/>
      <c r="AU859" s="10"/>
      <c r="AV859" s="242"/>
      <c r="AW859" s="7"/>
      <c r="AX859" s="247"/>
      <c r="AY859" s="10"/>
      <c r="AZ859" s="242"/>
      <c r="BA859" s="7"/>
      <c r="BB859" s="247"/>
      <c r="BC859" s="7"/>
      <c r="BD859" s="247"/>
      <c r="BE859" s="7"/>
      <c r="BF859" s="8"/>
      <c r="BG859" s="7"/>
      <c r="BH859" s="8"/>
      <c r="BJ859" s="41"/>
      <c r="BK859" s="41"/>
    </row>
    <row r="860" spans="2:64" x14ac:dyDescent="0.25">
      <c r="B860" s="6"/>
      <c r="C860" s="10"/>
      <c r="D860" s="32"/>
      <c r="E860" s="10"/>
      <c r="F860" s="32"/>
      <c r="G860" s="10"/>
      <c r="H860" s="32"/>
      <c r="I860" s="10"/>
      <c r="J860" s="32"/>
      <c r="K860" s="10"/>
      <c r="L860" s="32"/>
      <c r="M860" s="10"/>
      <c r="N860" s="32"/>
      <c r="O860" s="10"/>
      <c r="P860" s="32"/>
      <c r="Q860" s="10"/>
      <c r="R860" s="32"/>
      <c r="S860" s="10"/>
      <c r="T860" s="32"/>
      <c r="U860" s="10"/>
      <c r="V860" s="32"/>
      <c r="W860" s="10"/>
      <c r="X860" s="32"/>
      <c r="Y860" s="10"/>
      <c r="Z860" s="32"/>
      <c r="AA860" s="10"/>
      <c r="AB860" s="32"/>
      <c r="AC860" s="10"/>
      <c r="AD860" s="32"/>
      <c r="AE860" s="10"/>
      <c r="AF860" s="32"/>
      <c r="AG860" s="10"/>
      <c r="AH860" s="32"/>
      <c r="AI860" s="10"/>
      <c r="AJ860" s="32"/>
      <c r="AK860" s="10"/>
      <c r="AL860" s="32"/>
      <c r="AM860" s="10"/>
      <c r="AN860" s="32"/>
      <c r="AO860" s="10"/>
      <c r="AP860" s="242"/>
      <c r="AQ860" s="10"/>
      <c r="AR860" s="32"/>
      <c r="AS860" s="10"/>
      <c r="AT860" s="242"/>
      <c r="AU860" s="10"/>
      <c r="AV860" s="242"/>
      <c r="AW860" s="7"/>
      <c r="AX860" s="247"/>
      <c r="AY860" s="10"/>
      <c r="AZ860" s="242"/>
      <c r="BA860" s="7"/>
      <c r="BB860" s="247"/>
      <c r="BC860" s="7"/>
      <c r="BD860" s="247"/>
      <c r="BE860" s="7"/>
      <c r="BF860" s="8"/>
      <c r="BG860" s="7"/>
      <c r="BH860" s="8"/>
      <c r="BJ860" s="41"/>
      <c r="BK860" s="41"/>
    </row>
    <row r="861" spans="2:64" x14ac:dyDescent="0.25">
      <c r="B861" s="6"/>
      <c r="C861" s="10"/>
      <c r="D861" s="32"/>
      <c r="E861" s="10"/>
      <c r="F861" s="32"/>
      <c r="G861" s="10"/>
      <c r="H861" s="32"/>
      <c r="I861" s="10"/>
      <c r="J861" s="32"/>
      <c r="K861" s="10"/>
      <c r="L861" s="32"/>
      <c r="M861" s="10"/>
      <c r="N861" s="32"/>
      <c r="O861" s="10"/>
      <c r="P861" s="32"/>
      <c r="Q861" s="10"/>
      <c r="R861" s="32"/>
      <c r="S861" s="10"/>
      <c r="T861" s="32"/>
      <c r="U861" s="10"/>
      <c r="V861" s="32"/>
      <c r="W861" s="10"/>
      <c r="X861" s="32"/>
      <c r="Y861" s="10"/>
      <c r="Z861" s="32"/>
      <c r="AA861" s="10"/>
      <c r="AB861" s="32"/>
      <c r="AC861" s="10"/>
      <c r="AD861" s="32"/>
      <c r="AE861" s="10"/>
      <c r="AF861" s="32"/>
      <c r="AG861" s="10"/>
      <c r="AH861" s="32"/>
      <c r="AI861" s="10"/>
      <c r="AJ861" s="32"/>
      <c r="AK861" s="10"/>
      <c r="AL861" s="32"/>
      <c r="AM861" s="10"/>
      <c r="AN861" s="32"/>
      <c r="AO861" s="10"/>
      <c r="AP861" s="242"/>
      <c r="AQ861" s="10"/>
      <c r="AR861" s="32"/>
      <c r="AS861" s="10"/>
      <c r="AT861" s="242"/>
      <c r="AU861" s="10"/>
      <c r="AV861" s="242"/>
      <c r="AW861" s="7"/>
      <c r="AX861" s="247"/>
      <c r="AY861" s="10"/>
      <c r="AZ861" s="242"/>
      <c r="BA861" s="7"/>
      <c r="BB861" s="247"/>
      <c r="BC861" s="7"/>
      <c r="BD861" s="247"/>
      <c r="BE861" s="7"/>
      <c r="BF861" s="8"/>
      <c r="BG861" s="7"/>
      <c r="BH861" s="8"/>
      <c r="BJ861" s="41"/>
      <c r="BK861" s="41"/>
    </row>
    <row r="862" spans="2:64" x14ac:dyDescent="0.25">
      <c r="B862" s="6"/>
      <c r="C862" s="10"/>
      <c r="D862" s="32"/>
      <c r="E862" s="10"/>
      <c r="F862" s="32"/>
      <c r="G862" s="10"/>
      <c r="H862" s="32"/>
      <c r="I862" s="10"/>
      <c r="J862" s="32"/>
      <c r="K862" s="10"/>
      <c r="L862" s="32"/>
      <c r="M862" s="10"/>
      <c r="N862" s="32"/>
      <c r="O862" s="10"/>
      <c r="P862" s="32"/>
      <c r="Q862" s="10"/>
      <c r="R862" s="32"/>
      <c r="S862" s="10"/>
      <c r="T862" s="32"/>
      <c r="U862" s="10"/>
      <c r="V862" s="32"/>
      <c r="W862" s="10"/>
      <c r="X862" s="32"/>
      <c r="Y862" s="10"/>
      <c r="Z862" s="32"/>
      <c r="AA862" s="10"/>
      <c r="AB862" s="32"/>
      <c r="AC862" s="10"/>
      <c r="AD862" s="32"/>
      <c r="AE862" s="10"/>
      <c r="AF862" s="32"/>
      <c r="AG862" s="10"/>
      <c r="AH862" s="32"/>
      <c r="AI862" s="10"/>
      <c r="AJ862" s="32"/>
      <c r="AK862" s="10"/>
      <c r="AL862" s="32"/>
      <c r="AM862" s="10"/>
      <c r="AN862" s="32"/>
      <c r="AO862" s="10"/>
      <c r="AP862" s="242"/>
      <c r="AQ862" s="10"/>
      <c r="AR862" s="32"/>
      <c r="AS862" s="10"/>
      <c r="AT862" s="242"/>
      <c r="AU862" s="10"/>
      <c r="AV862" s="242"/>
      <c r="AW862" s="7"/>
      <c r="AX862" s="247"/>
      <c r="AY862" s="10"/>
      <c r="AZ862" s="242"/>
      <c r="BA862" s="7"/>
      <c r="BB862" s="247"/>
      <c r="BC862" s="7"/>
      <c r="BD862" s="247"/>
      <c r="BE862" s="7"/>
      <c r="BF862" s="8"/>
      <c r="BG862" s="7"/>
      <c r="BH862" s="8"/>
      <c r="BJ862" s="41"/>
      <c r="BK862" s="41"/>
    </row>
    <row r="863" spans="2:64" x14ac:dyDescent="0.25">
      <c r="B863" s="6"/>
      <c r="C863" s="10"/>
      <c r="D863" s="32"/>
      <c r="E863" s="10"/>
      <c r="F863" s="32"/>
      <c r="G863" s="10"/>
      <c r="H863" s="32"/>
      <c r="I863" s="10"/>
      <c r="J863" s="32"/>
      <c r="K863" s="10"/>
      <c r="L863" s="32"/>
      <c r="M863" s="10"/>
      <c r="N863" s="32"/>
      <c r="O863" s="10"/>
      <c r="P863" s="32"/>
      <c r="Q863" s="10"/>
      <c r="R863" s="32"/>
      <c r="S863" s="10"/>
      <c r="T863" s="32"/>
      <c r="U863" s="10"/>
      <c r="V863" s="32"/>
      <c r="W863" s="10"/>
      <c r="X863" s="32"/>
      <c r="Y863" s="10"/>
      <c r="Z863" s="32"/>
      <c r="AA863" s="10"/>
      <c r="AB863" s="32"/>
      <c r="AC863" s="10"/>
      <c r="AD863" s="32"/>
      <c r="AE863" s="10"/>
      <c r="AF863" s="32"/>
      <c r="AG863" s="10"/>
      <c r="AH863" s="32"/>
      <c r="AI863" s="10"/>
      <c r="AJ863" s="32"/>
      <c r="AK863" s="10"/>
      <c r="AL863" s="32"/>
      <c r="AM863" s="10"/>
      <c r="AN863" s="32"/>
      <c r="AO863" s="10"/>
      <c r="AP863" s="242"/>
      <c r="AQ863" s="10"/>
      <c r="AR863" s="32"/>
      <c r="AS863" s="10"/>
      <c r="AT863" s="242"/>
      <c r="AU863" s="10"/>
      <c r="AV863" s="242"/>
      <c r="AW863" s="7"/>
      <c r="AX863" s="247"/>
      <c r="AY863" s="10"/>
      <c r="AZ863" s="242"/>
      <c r="BA863" s="7"/>
      <c r="BB863" s="247"/>
      <c r="BC863" s="7"/>
      <c r="BD863" s="247"/>
      <c r="BE863" s="7"/>
      <c r="BF863" s="8"/>
      <c r="BG863" s="7"/>
      <c r="BH863" s="8"/>
      <c r="BJ863" s="41"/>
      <c r="BK863" s="41"/>
    </row>
    <row r="864" spans="2:64" x14ac:dyDescent="0.25">
      <c r="B864" s="6"/>
      <c r="C864" s="10"/>
      <c r="D864" s="32"/>
      <c r="E864" s="10"/>
      <c r="F864" s="32"/>
      <c r="G864" s="10"/>
      <c r="H864" s="32"/>
      <c r="I864" s="10"/>
      <c r="J864" s="32"/>
      <c r="K864" s="10"/>
      <c r="L864" s="32"/>
      <c r="M864" s="10"/>
      <c r="N864" s="32"/>
      <c r="O864" s="10"/>
      <c r="P864" s="32"/>
      <c r="Q864" s="10"/>
      <c r="R864" s="32"/>
      <c r="S864" s="10"/>
      <c r="T864" s="32"/>
      <c r="U864" s="10"/>
      <c r="V864" s="32"/>
      <c r="W864" s="10"/>
      <c r="X864" s="32"/>
      <c r="Y864" s="10"/>
      <c r="Z864" s="32"/>
      <c r="AA864" s="10"/>
      <c r="AB864" s="32"/>
      <c r="AC864" s="10"/>
      <c r="AD864" s="32"/>
      <c r="AE864" s="10"/>
      <c r="AF864" s="32"/>
      <c r="AG864" s="10"/>
      <c r="AH864" s="32"/>
      <c r="AI864" s="10"/>
      <c r="AJ864" s="32"/>
      <c r="AK864" s="10"/>
      <c r="AL864" s="32"/>
      <c r="AM864" s="10"/>
      <c r="AN864" s="32"/>
      <c r="AO864" s="10"/>
      <c r="AP864" s="242"/>
      <c r="AQ864" s="10"/>
      <c r="AR864" s="32"/>
      <c r="AS864" s="10"/>
      <c r="AT864" s="242"/>
      <c r="AU864" s="10"/>
      <c r="AV864" s="242"/>
      <c r="AW864" s="7"/>
      <c r="AX864" s="247"/>
      <c r="AY864" s="10"/>
      <c r="AZ864" s="242"/>
      <c r="BA864" s="7"/>
      <c r="BB864" s="247"/>
      <c r="BC864" s="7"/>
      <c r="BD864" s="247"/>
      <c r="BE864" s="7"/>
      <c r="BF864" s="8"/>
      <c r="BG864" s="7"/>
      <c r="BH864" s="8"/>
      <c r="BJ864" s="41"/>
      <c r="BK864" s="41"/>
    </row>
    <row r="865" spans="2:63" x14ac:dyDescent="0.25">
      <c r="B865" s="6"/>
      <c r="C865" s="10"/>
      <c r="D865" s="32"/>
      <c r="E865" s="10"/>
      <c r="F865" s="32"/>
      <c r="G865" s="10"/>
      <c r="H865" s="32"/>
      <c r="I865" s="10"/>
      <c r="J865" s="32"/>
      <c r="K865" s="10"/>
      <c r="L865" s="32"/>
      <c r="M865" s="10"/>
      <c r="N865" s="32"/>
      <c r="O865" s="10"/>
      <c r="P865" s="32"/>
      <c r="Q865" s="10"/>
      <c r="R865" s="32"/>
      <c r="S865" s="10"/>
      <c r="T865" s="32"/>
      <c r="U865" s="10"/>
      <c r="V865" s="32"/>
      <c r="W865" s="10"/>
      <c r="X865" s="32"/>
      <c r="Y865" s="10"/>
      <c r="Z865" s="32"/>
      <c r="AA865" s="10"/>
      <c r="AB865" s="32"/>
      <c r="AC865" s="10"/>
      <c r="AD865" s="32"/>
      <c r="AE865" s="10"/>
      <c r="AF865" s="32"/>
      <c r="AG865" s="10"/>
      <c r="AH865" s="32"/>
      <c r="AI865" s="10"/>
      <c r="AJ865" s="32"/>
      <c r="AK865" s="10"/>
      <c r="AL865" s="32"/>
      <c r="AM865" s="10"/>
      <c r="AN865" s="32"/>
      <c r="AO865" s="10"/>
      <c r="AP865" s="242"/>
      <c r="AQ865" s="10"/>
      <c r="AR865" s="32"/>
      <c r="AS865" s="10"/>
      <c r="AT865" s="242"/>
      <c r="AU865" s="10"/>
      <c r="AV865" s="242"/>
      <c r="AW865" s="7"/>
      <c r="AX865" s="247"/>
      <c r="AY865" s="10"/>
      <c r="AZ865" s="242"/>
      <c r="BA865" s="7"/>
      <c r="BB865" s="247"/>
      <c r="BC865" s="7"/>
      <c r="BD865" s="247"/>
      <c r="BE865" s="7"/>
      <c r="BF865" s="8"/>
      <c r="BG865" s="7"/>
      <c r="BH865" s="8"/>
      <c r="BJ865" s="41"/>
      <c r="BK865" s="41"/>
    </row>
    <row r="866" spans="2:63" x14ac:dyDescent="0.25">
      <c r="B866" s="6"/>
      <c r="C866" s="10"/>
      <c r="D866" s="32"/>
      <c r="E866" s="10"/>
      <c r="F866" s="32"/>
      <c r="G866" s="10"/>
      <c r="H866" s="32"/>
      <c r="I866" s="10"/>
      <c r="J866" s="32"/>
      <c r="K866" s="10"/>
      <c r="L866" s="32"/>
      <c r="M866" s="10"/>
      <c r="N866" s="32"/>
      <c r="O866" s="10"/>
      <c r="P866" s="32"/>
      <c r="Q866" s="10"/>
      <c r="R866" s="32"/>
      <c r="S866" s="10"/>
      <c r="T866" s="32"/>
      <c r="U866" s="10"/>
      <c r="V866" s="32"/>
      <c r="W866" s="10"/>
      <c r="X866" s="32"/>
      <c r="Y866" s="10"/>
      <c r="Z866" s="32"/>
      <c r="AA866" s="10"/>
      <c r="AB866" s="32"/>
      <c r="AC866" s="10"/>
      <c r="AD866" s="32"/>
      <c r="AE866" s="10"/>
      <c r="AF866" s="32"/>
      <c r="AG866" s="10"/>
      <c r="AH866" s="32"/>
      <c r="AI866" s="10"/>
      <c r="AJ866" s="32"/>
      <c r="AK866" s="10"/>
      <c r="AL866" s="32"/>
      <c r="AM866" s="10"/>
      <c r="AN866" s="32"/>
      <c r="AO866" s="10"/>
      <c r="AP866" s="242"/>
      <c r="AQ866" s="10"/>
      <c r="AR866" s="32"/>
      <c r="AS866" s="10"/>
      <c r="AT866" s="242"/>
      <c r="AU866" s="10"/>
      <c r="AV866" s="242"/>
      <c r="AW866" s="7"/>
      <c r="AX866" s="247"/>
      <c r="AY866" s="10"/>
      <c r="AZ866" s="242"/>
      <c r="BA866" s="7"/>
      <c r="BB866" s="247"/>
      <c r="BC866" s="7"/>
      <c r="BD866" s="247"/>
      <c r="BE866" s="7"/>
      <c r="BF866" s="8"/>
      <c r="BG866" s="7"/>
      <c r="BH866" s="8"/>
      <c r="BJ866" s="41"/>
      <c r="BK866" s="41"/>
    </row>
    <row r="867" spans="2:63" x14ac:dyDescent="0.25">
      <c r="B867" s="6"/>
      <c r="C867" s="10"/>
      <c r="D867" s="32"/>
      <c r="E867" s="10"/>
      <c r="F867" s="32"/>
      <c r="G867" s="10"/>
      <c r="H867" s="32"/>
      <c r="I867" s="10"/>
      <c r="J867" s="32"/>
      <c r="K867" s="10"/>
      <c r="L867" s="32"/>
      <c r="M867" s="10"/>
      <c r="N867" s="32"/>
      <c r="O867" s="10"/>
      <c r="P867" s="32"/>
      <c r="Q867" s="10"/>
      <c r="R867" s="32"/>
      <c r="S867" s="10"/>
      <c r="T867" s="32"/>
      <c r="U867" s="10"/>
      <c r="V867" s="32"/>
      <c r="W867" s="10"/>
      <c r="X867" s="32"/>
      <c r="Y867" s="10"/>
      <c r="Z867" s="32"/>
      <c r="AA867" s="10"/>
      <c r="AB867" s="32"/>
      <c r="AC867" s="10"/>
      <c r="AD867" s="32"/>
      <c r="AE867" s="10"/>
      <c r="AF867" s="32"/>
      <c r="AG867" s="10"/>
      <c r="AH867" s="32"/>
      <c r="AI867" s="10"/>
      <c r="AJ867" s="32"/>
      <c r="AK867" s="10"/>
      <c r="AL867" s="32"/>
      <c r="AM867" s="10"/>
      <c r="AN867" s="32"/>
      <c r="AO867" s="10"/>
      <c r="AP867" s="242"/>
      <c r="AQ867" s="10"/>
      <c r="AR867" s="32"/>
      <c r="AS867" s="10"/>
      <c r="AT867" s="242"/>
      <c r="AU867" s="10"/>
      <c r="AV867" s="242"/>
      <c r="AW867" s="7"/>
      <c r="AX867" s="247"/>
      <c r="AY867" s="10"/>
      <c r="AZ867" s="242"/>
      <c r="BA867" s="7"/>
      <c r="BB867" s="247"/>
      <c r="BC867" s="7"/>
      <c r="BD867" s="247"/>
      <c r="BE867" s="7"/>
      <c r="BF867" s="8"/>
      <c r="BG867" s="7"/>
      <c r="BH867" s="8"/>
      <c r="BJ867" s="41"/>
      <c r="BK867" s="41"/>
    </row>
    <row r="868" spans="2:63" x14ac:dyDescent="0.25">
      <c r="B868" s="6"/>
      <c r="C868" s="10"/>
      <c r="D868" s="32"/>
      <c r="E868" s="10"/>
      <c r="F868" s="32"/>
      <c r="G868" s="10"/>
      <c r="H868" s="32"/>
      <c r="I868" s="10"/>
      <c r="J868" s="32"/>
      <c r="K868" s="10"/>
      <c r="L868" s="32"/>
      <c r="M868" s="10"/>
      <c r="N868" s="32"/>
      <c r="O868" s="10"/>
      <c r="P868" s="32"/>
      <c r="Q868" s="10"/>
      <c r="R868" s="32"/>
      <c r="S868" s="10"/>
      <c r="T868" s="32"/>
      <c r="U868" s="10"/>
      <c r="V868" s="32"/>
      <c r="W868" s="10"/>
      <c r="X868" s="32"/>
      <c r="Y868" s="10"/>
      <c r="Z868" s="32"/>
      <c r="AA868" s="10"/>
      <c r="AB868" s="32"/>
      <c r="AC868" s="10"/>
      <c r="AD868" s="32"/>
      <c r="AE868" s="10"/>
      <c r="AF868" s="32"/>
      <c r="AG868" s="10"/>
      <c r="AH868" s="32"/>
      <c r="AI868" s="10"/>
      <c r="AJ868" s="32"/>
      <c r="AK868" s="10"/>
      <c r="AL868" s="32"/>
      <c r="AM868" s="10"/>
      <c r="AN868" s="32"/>
      <c r="AO868" s="10"/>
      <c r="AP868" s="242"/>
      <c r="AQ868" s="10"/>
      <c r="AR868" s="32"/>
      <c r="AS868" s="10"/>
      <c r="AT868" s="242"/>
      <c r="AU868" s="10"/>
      <c r="AV868" s="242"/>
      <c r="AW868" s="7"/>
      <c r="AX868" s="247"/>
      <c r="AY868" s="10"/>
      <c r="AZ868" s="242"/>
      <c r="BA868" s="7"/>
      <c r="BB868" s="247"/>
      <c r="BC868" s="7"/>
      <c r="BD868" s="247"/>
      <c r="BE868" s="7"/>
      <c r="BF868" s="8"/>
      <c r="BG868" s="7"/>
      <c r="BH868" s="8"/>
      <c r="BJ868" s="41"/>
      <c r="BK868" s="41"/>
    </row>
    <row r="869" spans="2:63" x14ac:dyDescent="0.25">
      <c r="B869" s="6"/>
      <c r="C869" s="10"/>
      <c r="D869" s="32"/>
      <c r="E869" s="10"/>
      <c r="F869" s="32"/>
      <c r="G869" s="10"/>
      <c r="H869" s="32"/>
      <c r="I869" s="10"/>
      <c r="J869" s="32"/>
      <c r="K869" s="10"/>
      <c r="L869" s="32"/>
      <c r="M869" s="10"/>
      <c r="N869" s="32"/>
      <c r="O869" s="10"/>
      <c r="P869" s="32"/>
      <c r="Q869" s="10"/>
      <c r="R869" s="32"/>
      <c r="S869" s="10"/>
      <c r="T869" s="32"/>
      <c r="U869" s="10"/>
      <c r="V869" s="32"/>
      <c r="W869" s="10"/>
      <c r="X869" s="32"/>
      <c r="Y869" s="10"/>
      <c r="Z869" s="32"/>
      <c r="AA869" s="10"/>
      <c r="AB869" s="32"/>
      <c r="AC869" s="10"/>
      <c r="AD869" s="32"/>
      <c r="AE869" s="10"/>
      <c r="AF869" s="32"/>
      <c r="AG869" s="10"/>
      <c r="AH869" s="32"/>
      <c r="AI869" s="10"/>
      <c r="AJ869" s="32"/>
      <c r="AK869" s="10"/>
      <c r="AL869" s="32"/>
      <c r="AM869" s="10"/>
      <c r="AN869" s="32"/>
      <c r="AO869" s="10"/>
      <c r="AP869" s="242"/>
      <c r="AQ869" s="10"/>
      <c r="AR869" s="32"/>
      <c r="AS869" s="10"/>
      <c r="AT869" s="242"/>
      <c r="AU869" s="10"/>
      <c r="AV869" s="242"/>
      <c r="AW869" s="7"/>
      <c r="AX869" s="247"/>
      <c r="AY869" s="10"/>
      <c r="AZ869" s="242"/>
      <c r="BA869" s="7"/>
      <c r="BB869" s="247"/>
      <c r="BC869" s="7"/>
      <c r="BD869" s="247"/>
      <c r="BE869" s="7"/>
      <c r="BF869" s="8"/>
      <c r="BG869" s="7"/>
      <c r="BH869" s="8"/>
      <c r="BJ869" s="41"/>
      <c r="BK869" s="41"/>
    </row>
    <row r="870" spans="2:63" x14ac:dyDescent="0.25">
      <c r="B870" s="6"/>
      <c r="C870" s="10"/>
      <c r="D870" s="32"/>
      <c r="E870" s="10"/>
      <c r="F870" s="32"/>
      <c r="G870" s="10"/>
      <c r="H870" s="32"/>
      <c r="I870" s="10"/>
      <c r="J870" s="32"/>
      <c r="K870" s="10"/>
      <c r="L870" s="32"/>
      <c r="M870" s="10"/>
      <c r="N870" s="32"/>
      <c r="O870" s="10"/>
      <c r="P870" s="32"/>
      <c r="Q870" s="10"/>
      <c r="R870" s="32"/>
      <c r="S870" s="10"/>
      <c r="T870" s="32"/>
      <c r="U870" s="10"/>
      <c r="V870" s="32"/>
      <c r="W870" s="10"/>
      <c r="X870" s="32"/>
      <c r="Y870" s="10"/>
      <c r="Z870" s="32"/>
      <c r="AA870" s="10"/>
      <c r="AB870" s="32"/>
      <c r="AC870" s="10"/>
      <c r="AD870" s="32"/>
      <c r="AE870" s="10"/>
      <c r="AF870" s="32"/>
      <c r="AG870" s="10"/>
      <c r="AH870" s="32"/>
      <c r="AI870" s="10"/>
      <c r="AJ870" s="32"/>
      <c r="AK870" s="10"/>
      <c r="AL870" s="32"/>
      <c r="AM870" s="10"/>
      <c r="AN870" s="32"/>
      <c r="AO870" s="10"/>
      <c r="AP870" s="242"/>
      <c r="AQ870" s="10"/>
      <c r="AR870" s="32"/>
      <c r="AS870" s="10"/>
      <c r="AT870" s="242"/>
      <c r="AU870" s="10"/>
      <c r="AV870" s="242"/>
      <c r="AW870" s="7"/>
      <c r="AX870" s="247"/>
      <c r="AY870" s="10"/>
      <c r="AZ870" s="242"/>
      <c r="BA870" s="7"/>
      <c r="BB870" s="247"/>
      <c r="BC870" s="7"/>
      <c r="BD870" s="247"/>
      <c r="BE870" s="7"/>
      <c r="BF870" s="8"/>
      <c r="BG870" s="7"/>
      <c r="BH870" s="8"/>
      <c r="BJ870" s="41"/>
      <c r="BK870" s="41"/>
    </row>
    <row r="871" spans="2:63" x14ac:dyDescent="0.25">
      <c r="B871" s="6"/>
      <c r="C871" s="10"/>
      <c r="D871" s="32"/>
      <c r="E871" s="10"/>
      <c r="F871" s="32"/>
      <c r="G871" s="10"/>
      <c r="H871" s="32"/>
      <c r="I871" s="10"/>
      <c r="J871" s="32"/>
      <c r="K871" s="10"/>
      <c r="L871" s="32"/>
      <c r="M871" s="10"/>
      <c r="N871" s="32"/>
      <c r="O871" s="10"/>
      <c r="P871" s="32"/>
      <c r="Q871" s="10"/>
      <c r="R871" s="32"/>
      <c r="S871" s="10"/>
      <c r="T871" s="32"/>
      <c r="U871" s="10"/>
      <c r="V871" s="32"/>
      <c r="W871" s="10"/>
      <c r="X871" s="32"/>
      <c r="Y871" s="10"/>
      <c r="Z871" s="32"/>
      <c r="AA871" s="10"/>
      <c r="AB871" s="32"/>
      <c r="AC871" s="10"/>
      <c r="AD871" s="32"/>
      <c r="AE871" s="10"/>
      <c r="AF871" s="32"/>
      <c r="AG871" s="10"/>
      <c r="AH871" s="32"/>
      <c r="AI871" s="10"/>
      <c r="AJ871" s="32"/>
      <c r="AK871" s="10"/>
      <c r="AL871" s="32"/>
      <c r="AM871" s="10"/>
      <c r="AN871" s="32"/>
      <c r="AO871" s="10"/>
      <c r="AP871" s="242"/>
      <c r="AQ871" s="10"/>
      <c r="AR871" s="32"/>
      <c r="AS871" s="10"/>
      <c r="AT871" s="242"/>
      <c r="AU871" s="10"/>
      <c r="AV871" s="242"/>
      <c r="AW871" s="7"/>
      <c r="AX871" s="247"/>
      <c r="AY871" s="10"/>
      <c r="AZ871" s="242"/>
      <c r="BA871" s="7"/>
      <c r="BB871" s="247"/>
      <c r="BC871" s="7"/>
      <c r="BD871" s="247"/>
      <c r="BE871" s="7"/>
      <c r="BF871" s="8"/>
      <c r="BG871" s="7"/>
      <c r="BH871" s="8"/>
      <c r="BJ871" s="41"/>
      <c r="BK871" s="41"/>
    </row>
    <row r="872" spans="2:63" x14ac:dyDescent="0.25">
      <c r="B872" s="6"/>
      <c r="C872" s="10"/>
      <c r="D872" s="32"/>
      <c r="E872" s="10"/>
      <c r="F872" s="32"/>
      <c r="G872" s="10"/>
      <c r="H872" s="32"/>
      <c r="I872" s="10"/>
      <c r="J872" s="32"/>
      <c r="K872" s="10"/>
      <c r="L872" s="32"/>
      <c r="M872" s="10"/>
      <c r="N872" s="32"/>
      <c r="O872" s="10"/>
      <c r="P872" s="32"/>
      <c r="Q872" s="10"/>
      <c r="R872" s="32"/>
      <c r="S872" s="10"/>
      <c r="T872" s="32"/>
      <c r="U872" s="10"/>
      <c r="V872" s="32"/>
      <c r="W872" s="10"/>
      <c r="X872" s="32"/>
      <c r="Y872" s="10"/>
      <c r="Z872" s="32"/>
      <c r="AA872" s="10"/>
      <c r="AB872" s="32"/>
      <c r="AC872" s="10"/>
      <c r="AD872" s="32"/>
      <c r="AE872" s="10"/>
      <c r="AF872" s="32"/>
      <c r="AG872" s="10"/>
      <c r="AH872" s="32"/>
      <c r="AI872" s="10"/>
      <c r="AJ872" s="32"/>
      <c r="AK872" s="10"/>
      <c r="AL872" s="32"/>
      <c r="AM872" s="10"/>
      <c r="AN872" s="32"/>
      <c r="AO872" s="10"/>
      <c r="AP872" s="242"/>
      <c r="AQ872" s="10"/>
      <c r="AR872" s="32"/>
      <c r="AS872" s="10"/>
      <c r="AT872" s="242"/>
      <c r="AU872" s="10"/>
      <c r="AV872" s="242"/>
      <c r="AW872" s="7"/>
      <c r="AX872" s="247"/>
      <c r="AY872" s="10"/>
      <c r="AZ872" s="242"/>
      <c r="BA872" s="7"/>
      <c r="BB872" s="247"/>
      <c r="BC872" s="7"/>
      <c r="BD872" s="247"/>
      <c r="BE872" s="7"/>
      <c r="BF872" s="8"/>
      <c r="BG872" s="7"/>
      <c r="BH872" s="8"/>
      <c r="BJ872" s="41"/>
      <c r="BK872" s="41"/>
    </row>
    <row r="873" spans="2:63" x14ac:dyDescent="0.25">
      <c r="B873" s="6"/>
      <c r="C873" s="10"/>
      <c r="D873" s="32"/>
      <c r="E873" s="10"/>
      <c r="F873" s="32"/>
      <c r="G873" s="10"/>
      <c r="H873" s="32"/>
      <c r="I873" s="10"/>
      <c r="J873" s="32"/>
      <c r="K873" s="10"/>
      <c r="L873" s="32"/>
      <c r="M873" s="10"/>
      <c r="N873" s="32"/>
      <c r="O873" s="10"/>
      <c r="P873" s="32"/>
      <c r="Q873" s="10"/>
      <c r="R873" s="32"/>
      <c r="S873" s="10"/>
      <c r="T873" s="32"/>
      <c r="U873" s="10"/>
      <c r="V873" s="32"/>
      <c r="W873" s="10"/>
      <c r="X873" s="32"/>
      <c r="Y873" s="10"/>
      <c r="Z873" s="32"/>
      <c r="AA873" s="10"/>
      <c r="AB873" s="32"/>
      <c r="AC873" s="10"/>
      <c r="AD873" s="32"/>
      <c r="AE873" s="10"/>
      <c r="AF873" s="32"/>
      <c r="AG873" s="10"/>
      <c r="AH873" s="32"/>
      <c r="AI873" s="10"/>
      <c r="AJ873" s="32"/>
      <c r="AK873" s="10"/>
      <c r="AL873" s="32"/>
      <c r="AM873" s="10"/>
      <c r="AN873" s="32"/>
      <c r="AO873" s="10"/>
      <c r="AP873" s="242"/>
      <c r="AQ873" s="10"/>
      <c r="AR873" s="32"/>
      <c r="AS873" s="10"/>
      <c r="AT873" s="242"/>
      <c r="AU873" s="10"/>
      <c r="AV873" s="242"/>
      <c r="AW873" s="7"/>
      <c r="AX873" s="247"/>
      <c r="AY873" s="10"/>
      <c r="AZ873" s="242"/>
      <c r="BA873" s="7"/>
      <c r="BB873" s="247"/>
      <c r="BC873" s="7"/>
      <c r="BD873" s="247"/>
      <c r="BE873" s="7"/>
      <c r="BF873" s="8"/>
      <c r="BG873" s="7"/>
      <c r="BH873" s="8"/>
      <c r="BJ873" s="41"/>
      <c r="BK873" s="41"/>
    </row>
    <row r="874" spans="2:63" x14ac:dyDescent="0.25">
      <c r="B874" s="6"/>
      <c r="C874" s="10"/>
      <c r="D874" s="32"/>
      <c r="E874" s="10"/>
      <c r="F874" s="32"/>
      <c r="G874" s="10"/>
      <c r="H874" s="32"/>
      <c r="I874" s="10"/>
      <c r="J874" s="32"/>
      <c r="K874" s="10"/>
      <c r="L874" s="32"/>
      <c r="M874" s="10"/>
      <c r="N874" s="32"/>
      <c r="O874" s="10"/>
      <c r="P874" s="32"/>
      <c r="Q874" s="10"/>
      <c r="R874" s="32"/>
      <c r="S874" s="10"/>
      <c r="T874" s="32"/>
      <c r="U874" s="10"/>
      <c r="V874" s="32"/>
      <c r="W874" s="10"/>
      <c r="X874" s="32"/>
      <c r="Y874" s="10"/>
      <c r="Z874" s="32"/>
      <c r="AA874" s="10"/>
      <c r="AB874" s="32"/>
      <c r="AC874" s="10"/>
      <c r="AD874" s="32"/>
      <c r="AE874" s="10"/>
      <c r="AF874" s="32"/>
      <c r="AG874" s="10"/>
      <c r="AH874" s="32"/>
      <c r="AI874" s="10"/>
      <c r="AJ874" s="32"/>
      <c r="AK874" s="10"/>
      <c r="AL874" s="32"/>
      <c r="AM874" s="10"/>
      <c r="AN874" s="32"/>
      <c r="AO874" s="10"/>
      <c r="AP874" s="242"/>
      <c r="AQ874" s="10"/>
      <c r="AR874" s="32"/>
      <c r="AS874" s="10"/>
      <c r="AT874" s="242"/>
      <c r="AU874" s="10"/>
      <c r="AV874" s="242"/>
      <c r="AW874" s="7"/>
      <c r="AX874" s="247"/>
      <c r="AY874" s="10"/>
      <c r="AZ874" s="242"/>
      <c r="BA874" s="7"/>
      <c r="BB874" s="247"/>
      <c r="BC874" s="7"/>
      <c r="BD874" s="247"/>
      <c r="BE874" s="7"/>
      <c r="BF874" s="8"/>
      <c r="BG874" s="7"/>
      <c r="BH874" s="8"/>
      <c r="BJ874" s="41"/>
      <c r="BK874" s="41"/>
    </row>
    <row r="875" spans="2:63" x14ac:dyDescent="0.25">
      <c r="B875" s="6"/>
      <c r="C875" s="10"/>
      <c r="D875" s="32"/>
      <c r="E875" s="10"/>
      <c r="F875" s="32"/>
      <c r="G875" s="10"/>
      <c r="H875" s="32"/>
      <c r="I875" s="10"/>
      <c r="J875" s="32"/>
      <c r="K875" s="10"/>
      <c r="L875" s="32"/>
      <c r="M875" s="10"/>
      <c r="N875" s="32"/>
      <c r="O875" s="10"/>
      <c r="P875" s="32"/>
      <c r="Q875" s="10"/>
      <c r="R875" s="32"/>
      <c r="S875" s="10"/>
      <c r="T875" s="32"/>
      <c r="U875" s="10"/>
      <c r="V875" s="32"/>
      <c r="W875" s="10"/>
      <c r="X875" s="32"/>
      <c r="Y875" s="10"/>
      <c r="Z875" s="32"/>
      <c r="AA875" s="10"/>
      <c r="AB875" s="32"/>
      <c r="AC875" s="10"/>
      <c r="AD875" s="32"/>
      <c r="AE875" s="10"/>
      <c r="AF875" s="32"/>
      <c r="AG875" s="10"/>
      <c r="AH875" s="32"/>
      <c r="AI875" s="10"/>
      <c r="AJ875" s="32"/>
      <c r="AK875" s="10"/>
      <c r="AL875" s="32"/>
      <c r="AM875" s="10"/>
      <c r="AN875" s="32"/>
      <c r="AO875" s="10"/>
      <c r="AP875" s="242"/>
      <c r="AQ875" s="10"/>
      <c r="AR875" s="32"/>
      <c r="AS875" s="10"/>
      <c r="AT875" s="242"/>
      <c r="AU875" s="10"/>
      <c r="AV875" s="242"/>
      <c r="AW875" s="7"/>
      <c r="AX875" s="247"/>
      <c r="AY875" s="10"/>
      <c r="AZ875" s="242"/>
      <c r="BA875" s="7"/>
      <c r="BB875" s="247"/>
      <c r="BC875" s="7"/>
      <c r="BD875" s="247"/>
      <c r="BE875" s="7"/>
      <c r="BF875" s="8"/>
      <c r="BG875" s="7"/>
      <c r="BH875" s="8"/>
      <c r="BJ875" s="41"/>
      <c r="BK875" s="41"/>
    </row>
    <row r="876" spans="2:63" x14ac:dyDescent="0.25">
      <c r="B876" s="6"/>
      <c r="C876" s="10"/>
      <c r="D876" s="32"/>
      <c r="E876" s="10"/>
      <c r="F876" s="32"/>
      <c r="G876" s="10"/>
      <c r="H876" s="32"/>
      <c r="I876" s="10"/>
      <c r="J876" s="32"/>
      <c r="K876" s="10"/>
      <c r="L876" s="32"/>
      <c r="M876" s="10"/>
      <c r="N876" s="32"/>
      <c r="O876" s="10"/>
      <c r="P876" s="32"/>
      <c r="Q876" s="10"/>
      <c r="R876" s="32"/>
      <c r="S876" s="10"/>
      <c r="T876" s="32"/>
      <c r="U876" s="10"/>
      <c r="V876" s="32"/>
      <c r="W876" s="10"/>
      <c r="X876" s="32"/>
      <c r="Y876" s="10"/>
      <c r="Z876" s="32"/>
      <c r="AA876" s="10"/>
      <c r="AB876" s="32"/>
      <c r="AC876" s="10"/>
      <c r="AD876" s="32"/>
      <c r="AE876" s="10"/>
      <c r="AF876" s="32"/>
      <c r="AG876" s="10"/>
      <c r="AH876" s="32"/>
      <c r="AI876" s="10"/>
      <c r="AJ876" s="32"/>
      <c r="AK876" s="10"/>
      <c r="AL876" s="32"/>
      <c r="AM876" s="10"/>
      <c r="AN876" s="32"/>
      <c r="AO876" s="10"/>
      <c r="AP876" s="242"/>
      <c r="AQ876" s="10"/>
      <c r="AR876" s="32"/>
      <c r="AS876" s="10"/>
      <c r="AT876" s="242"/>
      <c r="AU876" s="10"/>
      <c r="AV876" s="242"/>
      <c r="AW876" s="7"/>
      <c r="AX876" s="247"/>
      <c r="AY876" s="10"/>
      <c r="AZ876" s="242"/>
      <c r="BA876" s="7"/>
      <c r="BB876" s="247"/>
      <c r="BC876" s="7"/>
      <c r="BD876" s="247"/>
      <c r="BE876" s="7"/>
      <c r="BF876" s="8"/>
      <c r="BG876" s="7"/>
      <c r="BH876" s="8"/>
      <c r="BJ876" s="41"/>
      <c r="BK876" s="41"/>
    </row>
    <row r="877" spans="2:63" x14ac:dyDescent="0.25">
      <c r="B877" s="6"/>
      <c r="C877" s="10"/>
      <c r="D877" s="32"/>
      <c r="E877" s="10"/>
      <c r="F877" s="32"/>
      <c r="G877" s="10"/>
      <c r="H877" s="32"/>
      <c r="I877" s="10"/>
      <c r="J877" s="32"/>
      <c r="K877" s="10"/>
      <c r="L877" s="32"/>
      <c r="M877" s="10"/>
      <c r="N877" s="32"/>
      <c r="O877" s="10"/>
      <c r="P877" s="32"/>
      <c r="Q877" s="10"/>
      <c r="R877" s="32"/>
      <c r="S877" s="10"/>
      <c r="T877" s="32"/>
      <c r="U877" s="10"/>
      <c r="V877" s="32"/>
      <c r="W877" s="10"/>
      <c r="X877" s="32"/>
      <c r="Y877" s="10"/>
      <c r="Z877" s="32"/>
      <c r="AA877" s="10"/>
      <c r="AB877" s="32"/>
      <c r="AC877" s="10"/>
      <c r="AD877" s="32"/>
      <c r="AE877" s="10"/>
      <c r="AF877" s="32"/>
      <c r="AG877" s="10"/>
      <c r="AH877" s="32"/>
      <c r="AI877" s="10"/>
      <c r="AJ877" s="32"/>
      <c r="AK877" s="10"/>
      <c r="AL877" s="32"/>
      <c r="AM877" s="10"/>
      <c r="AN877" s="32"/>
      <c r="AO877" s="10"/>
      <c r="AP877" s="242"/>
      <c r="AQ877" s="10"/>
      <c r="AR877" s="32"/>
      <c r="AS877" s="10"/>
      <c r="AT877" s="242"/>
      <c r="AU877" s="10"/>
      <c r="AV877" s="242"/>
      <c r="AW877" s="7"/>
      <c r="AX877" s="247"/>
      <c r="AY877" s="10"/>
      <c r="AZ877" s="242"/>
      <c r="BA877" s="7"/>
      <c r="BB877" s="247"/>
      <c r="BC877" s="7"/>
      <c r="BD877" s="247"/>
      <c r="BE877" s="7"/>
      <c r="BF877" s="8"/>
      <c r="BG877" s="7"/>
      <c r="BH877" s="8"/>
      <c r="BJ877" s="41"/>
      <c r="BK877" s="41"/>
    </row>
    <row r="878" spans="2:63" x14ac:dyDescent="0.25">
      <c r="B878" s="6"/>
      <c r="C878" s="10"/>
      <c r="D878" s="32"/>
      <c r="E878" s="10"/>
      <c r="F878" s="32"/>
      <c r="G878" s="10"/>
      <c r="H878" s="32"/>
      <c r="I878" s="10"/>
      <c r="J878" s="32"/>
      <c r="K878" s="10"/>
      <c r="L878" s="32"/>
      <c r="M878" s="10"/>
      <c r="N878" s="32"/>
      <c r="O878" s="10"/>
      <c r="P878" s="32"/>
      <c r="Q878" s="10"/>
      <c r="R878" s="32"/>
      <c r="S878" s="10"/>
      <c r="T878" s="32"/>
      <c r="U878" s="10"/>
      <c r="V878" s="32"/>
      <c r="W878" s="10"/>
      <c r="X878" s="32"/>
      <c r="Y878" s="10"/>
      <c r="Z878" s="32"/>
      <c r="AA878" s="10"/>
      <c r="AB878" s="32"/>
      <c r="AC878" s="10"/>
      <c r="AD878" s="32"/>
      <c r="AE878" s="10"/>
      <c r="AF878" s="32"/>
      <c r="AG878" s="10"/>
      <c r="AH878" s="32"/>
      <c r="AI878" s="10"/>
      <c r="AJ878" s="32"/>
      <c r="AK878" s="10"/>
      <c r="AL878" s="32"/>
      <c r="AM878" s="10"/>
      <c r="AN878" s="32"/>
      <c r="AO878" s="10"/>
      <c r="AP878" s="242"/>
      <c r="AQ878" s="10"/>
      <c r="AR878" s="32"/>
      <c r="AS878" s="10"/>
      <c r="AT878" s="242"/>
      <c r="AU878" s="10"/>
      <c r="AV878" s="242"/>
      <c r="AW878" s="7"/>
      <c r="AX878" s="247"/>
      <c r="AY878" s="10"/>
      <c r="AZ878" s="242"/>
      <c r="BA878" s="7"/>
      <c r="BB878" s="247"/>
      <c r="BC878" s="7"/>
      <c r="BD878" s="247"/>
      <c r="BE878" s="7"/>
      <c r="BF878" s="8"/>
      <c r="BG878" s="7"/>
      <c r="BH878" s="8"/>
      <c r="BJ878" s="41"/>
      <c r="BK878" s="41"/>
    </row>
    <row r="879" spans="2:63" x14ac:dyDescent="0.25">
      <c r="B879" s="6"/>
      <c r="C879" s="10"/>
      <c r="D879" s="32"/>
      <c r="E879" s="10"/>
      <c r="F879" s="32"/>
      <c r="G879" s="10"/>
      <c r="H879" s="32"/>
      <c r="I879" s="10"/>
      <c r="J879" s="32"/>
      <c r="K879" s="10"/>
      <c r="L879" s="32"/>
      <c r="M879" s="10"/>
      <c r="N879" s="32"/>
      <c r="O879" s="10"/>
      <c r="P879" s="32"/>
      <c r="Q879" s="10"/>
      <c r="R879" s="32"/>
      <c r="S879" s="10"/>
      <c r="T879" s="32"/>
      <c r="U879" s="10"/>
      <c r="V879" s="32"/>
      <c r="W879" s="10"/>
      <c r="X879" s="32"/>
      <c r="Y879" s="10"/>
      <c r="Z879" s="32"/>
      <c r="AA879" s="10"/>
      <c r="AB879" s="32"/>
      <c r="AC879" s="10"/>
      <c r="AD879" s="32"/>
      <c r="AE879" s="10"/>
      <c r="AF879" s="32"/>
      <c r="AG879" s="10"/>
      <c r="AH879" s="32"/>
      <c r="AI879" s="10"/>
      <c r="AJ879" s="32"/>
      <c r="AK879" s="10"/>
      <c r="AL879" s="32"/>
      <c r="AM879" s="10"/>
      <c r="AN879" s="32"/>
      <c r="AO879" s="10"/>
      <c r="AP879" s="242"/>
      <c r="AQ879" s="10"/>
      <c r="AR879" s="32"/>
      <c r="AS879" s="10"/>
      <c r="AT879" s="242"/>
      <c r="AU879" s="10"/>
      <c r="AV879" s="242"/>
      <c r="AW879" s="7"/>
      <c r="AX879" s="247"/>
      <c r="AY879" s="10"/>
      <c r="AZ879" s="242"/>
      <c r="BA879" s="7"/>
      <c r="BB879" s="247"/>
      <c r="BC879" s="7"/>
      <c r="BD879" s="247"/>
      <c r="BE879" s="7"/>
      <c r="BF879" s="8"/>
      <c r="BG879" s="7"/>
      <c r="BH879" s="8"/>
      <c r="BJ879" s="41"/>
      <c r="BK879" s="41"/>
    </row>
    <row r="880" spans="2:63" x14ac:dyDescent="0.25">
      <c r="B880" s="6"/>
      <c r="C880" s="10"/>
      <c r="D880" s="32"/>
      <c r="E880" s="10"/>
      <c r="F880" s="32"/>
      <c r="G880" s="10"/>
      <c r="H880" s="32"/>
      <c r="I880" s="10"/>
      <c r="J880" s="32"/>
      <c r="K880" s="10"/>
      <c r="L880" s="32"/>
      <c r="M880" s="10"/>
      <c r="N880" s="32"/>
      <c r="O880" s="10"/>
      <c r="P880" s="32"/>
      <c r="Q880" s="10"/>
      <c r="R880" s="32"/>
      <c r="S880" s="10"/>
      <c r="T880" s="32"/>
      <c r="U880" s="10"/>
      <c r="V880" s="32"/>
      <c r="W880" s="10"/>
      <c r="X880" s="32"/>
      <c r="Y880" s="10"/>
      <c r="Z880" s="32"/>
      <c r="AA880" s="10"/>
      <c r="AB880" s="32"/>
      <c r="AC880" s="10"/>
      <c r="AD880" s="32"/>
      <c r="AE880" s="10"/>
      <c r="AF880" s="32"/>
      <c r="AG880" s="10"/>
      <c r="AH880" s="32"/>
      <c r="AI880" s="10"/>
      <c r="AJ880" s="32"/>
      <c r="AK880" s="10"/>
      <c r="AL880" s="32"/>
      <c r="AM880" s="10"/>
      <c r="AN880" s="32"/>
      <c r="AO880" s="10"/>
      <c r="AP880" s="242"/>
      <c r="AQ880" s="10"/>
      <c r="AR880" s="32"/>
      <c r="AS880" s="10"/>
      <c r="AT880" s="242"/>
      <c r="AU880" s="10"/>
      <c r="AV880" s="242"/>
      <c r="AW880" s="7"/>
      <c r="AX880" s="247"/>
      <c r="AY880" s="10"/>
      <c r="AZ880" s="242"/>
      <c r="BA880" s="7"/>
      <c r="BB880" s="247"/>
      <c r="BC880" s="7"/>
      <c r="BD880" s="247"/>
      <c r="BE880" s="7"/>
      <c r="BF880" s="8"/>
      <c r="BG880" s="7"/>
      <c r="BH880" s="8"/>
      <c r="BJ880" s="41"/>
      <c r="BK880" s="41"/>
    </row>
    <row r="881" spans="2:63" x14ac:dyDescent="0.25">
      <c r="B881" s="6"/>
      <c r="C881" s="10"/>
      <c r="D881" s="32"/>
      <c r="E881" s="10"/>
      <c r="F881" s="32"/>
      <c r="G881" s="10"/>
      <c r="H881" s="32"/>
      <c r="I881" s="10"/>
      <c r="J881" s="32"/>
      <c r="K881" s="10"/>
      <c r="L881" s="32"/>
      <c r="M881" s="10"/>
      <c r="N881" s="32"/>
      <c r="O881" s="10"/>
      <c r="P881" s="32"/>
      <c r="Q881" s="10"/>
      <c r="R881" s="32"/>
      <c r="S881" s="10"/>
      <c r="T881" s="32"/>
      <c r="U881" s="10"/>
      <c r="V881" s="32"/>
      <c r="W881" s="10"/>
      <c r="X881" s="32"/>
      <c r="Y881" s="10"/>
      <c r="Z881" s="32"/>
      <c r="AA881" s="10"/>
      <c r="AB881" s="32"/>
      <c r="AC881" s="10"/>
      <c r="AD881" s="32"/>
      <c r="AE881" s="10"/>
      <c r="AF881" s="32"/>
      <c r="AG881" s="10"/>
      <c r="AH881" s="32"/>
      <c r="AI881" s="10"/>
      <c r="AJ881" s="32"/>
      <c r="AK881" s="10"/>
      <c r="AL881" s="32"/>
      <c r="AM881" s="10"/>
      <c r="AN881" s="32"/>
      <c r="AO881" s="10"/>
      <c r="AP881" s="242"/>
      <c r="AQ881" s="10"/>
      <c r="AR881" s="32"/>
      <c r="AS881" s="10"/>
      <c r="AT881" s="242"/>
      <c r="AU881" s="10"/>
      <c r="AV881" s="242"/>
      <c r="AW881" s="7"/>
      <c r="AX881" s="247"/>
      <c r="AY881" s="10"/>
      <c r="AZ881" s="242"/>
      <c r="BA881" s="7"/>
      <c r="BB881" s="247"/>
      <c r="BC881" s="7"/>
      <c r="BD881" s="247"/>
      <c r="BE881" s="7"/>
      <c r="BF881" s="8"/>
      <c r="BG881" s="7"/>
      <c r="BH881" s="8"/>
      <c r="BJ881" s="41"/>
      <c r="BK881" s="41"/>
    </row>
    <row r="882" spans="2:63" x14ac:dyDescent="0.25">
      <c r="B882" s="6"/>
      <c r="C882" s="10"/>
      <c r="D882" s="32"/>
      <c r="E882" s="10"/>
      <c r="F882" s="32"/>
      <c r="G882" s="10"/>
      <c r="H882" s="32"/>
      <c r="I882" s="10"/>
      <c r="J882" s="32"/>
      <c r="K882" s="10"/>
      <c r="L882" s="32"/>
      <c r="M882" s="10"/>
      <c r="N882" s="32"/>
      <c r="O882" s="10"/>
      <c r="P882" s="32"/>
      <c r="Q882" s="10"/>
      <c r="R882" s="32"/>
      <c r="S882" s="10"/>
      <c r="T882" s="32"/>
      <c r="U882" s="10"/>
      <c r="V882" s="32"/>
      <c r="W882" s="10"/>
      <c r="X882" s="32"/>
      <c r="Y882" s="10"/>
      <c r="Z882" s="32"/>
      <c r="AA882" s="10"/>
      <c r="AB882" s="32"/>
      <c r="AC882" s="10"/>
      <c r="AD882" s="32"/>
      <c r="AE882" s="10"/>
      <c r="AF882" s="32"/>
      <c r="AG882" s="10"/>
      <c r="AH882" s="32"/>
      <c r="AI882" s="10"/>
      <c r="AJ882" s="32"/>
      <c r="AK882" s="10"/>
      <c r="AL882" s="32"/>
      <c r="AM882" s="10"/>
      <c r="AN882" s="32"/>
      <c r="AO882" s="10"/>
      <c r="AP882" s="242"/>
      <c r="AQ882" s="10"/>
      <c r="AR882" s="32"/>
      <c r="AS882" s="10"/>
      <c r="AT882" s="242"/>
      <c r="AU882" s="10"/>
      <c r="AV882" s="242"/>
      <c r="AW882" s="7"/>
      <c r="AX882" s="247"/>
      <c r="AY882" s="10"/>
      <c r="AZ882" s="242"/>
      <c r="BA882" s="7"/>
      <c r="BB882" s="247"/>
      <c r="BC882" s="7"/>
      <c r="BD882" s="247"/>
      <c r="BE882" s="7"/>
      <c r="BF882" s="8"/>
      <c r="BG882" s="7"/>
      <c r="BH882" s="8"/>
      <c r="BJ882" s="41"/>
      <c r="BK882" s="41"/>
    </row>
    <row r="883" spans="2:63" x14ac:dyDescent="0.25">
      <c r="B883" s="6"/>
      <c r="C883" s="10"/>
      <c r="D883" s="32"/>
      <c r="E883" s="10"/>
      <c r="F883" s="32"/>
      <c r="G883" s="10"/>
      <c r="H883" s="32"/>
      <c r="I883" s="10"/>
      <c r="J883" s="32"/>
      <c r="K883" s="10"/>
      <c r="L883" s="32"/>
      <c r="M883" s="10"/>
      <c r="N883" s="32"/>
      <c r="O883" s="10"/>
      <c r="P883" s="32"/>
      <c r="Q883" s="10"/>
      <c r="R883" s="32"/>
      <c r="S883" s="10"/>
      <c r="T883" s="32"/>
      <c r="U883" s="10"/>
      <c r="V883" s="32"/>
      <c r="W883" s="10"/>
      <c r="X883" s="32"/>
      <c r="Y883" s="10"/>
      <c r="Z883" s="32"/>
      <c r="AA883" s="10"/>
      <c r="AB883" s="32"/>
      <c r="AC883" s="10"/>
      <c r="AD883" s="32"/>
      <c r="AE883" s="10"/>
      <c r="AF883" s="32"/>
      <c r="AG883" s="10"/>
      <c r="AH883" s="32"/>
      <c r="AI883" s="10"/>
      <c r="AJ883" s="32"/>
      <c r="AK883" s="10"/>
      <c r="AL883" s="32"/>
      <c r="AM883" s="10"/>
      <c r="AN883" s="32"/>
      <c r="AO883" s="10"/>
      <c r="AP883" s="242"/>
      <c r="AQ883" s="10"/>
      <c r="AR883" s="32"/>
      <c r="AS883" s="10"/>
      <c r="AT883" s="242"/>
      <c r="AU883" s="10"/>
      <c r="AV883" s="242"/>
      <c r="AW883" s="7"/>
      <c r="AX883" s="247"/>
      <c r="AY883" s="10"/>
      <c r="AZ883" s="242"/>
      <c r="BA883" s="7"/>
      <c r="BB883" s="247"/>
      <c r="BC883" s="7"/>
      <c r="BD883" s="247"/>
      <c r="BE883" s="7"/>
      <c r="BF883" s="8"/>
      <c r="BG883" s="7"/>
      <c r="BH883" s="8"/>
      <c r="BJ883" s="41"/>
      <c r="BK883" s="41"/>
    </row>
    <row r="884" spans="2:63" x14ac:dyDescent="0.25">
      <c r="B884" s="6"/>
      <c r="C884" s="10"/>
      <c r="D884" s="32"/>
      <c r="E884" s="10"/>
      <c r="F884" s="32"/>
      <c r="G884" s="10"/>
      <c r="H884" s="32"/>
      <c r="I884" s="10"/>
      <c r="J884" s="32"/>
      <c r="K884" s="10"/>
      <c r="L884" s="32"/>
      <c r="M884" s="10"/>
      <c r="N884" s="32"/>
      <c r="O884" s="10"/>
      <c r="P884" s="32"/>
      <c r="Q884" s="10"/>
      <c r="R884" s="32"/>
      <c r="S884" s="10"/>
      <c r="T884" s="32"/>
      <c r="U884" s="10"/>
      <c r="V884" s="32"/>
      <c r="W884" s="10"/>
      <c r="X884" s="32"/>
      <c r="Y884" s="10"/>
      <c r="Z884" s="32"/>
      <c r="AA884" s="10"/>
      <c r="AB884" s="32"/>
      <c r="AC884" s="10"/>
      <c r="AD884" s="32"/>
      <c r="AE884" s="10"/>
      <c r="AF884" s="32"/>
      <c r="AG884" s="10"/>
      <c r="AH884" s="32"/>
      <c r="AI884" s="10"/>
      <c r="AJ884" s="32"/>
      <c r="AK884" s="10"/>
      <c r="AL884" s="32"/>
      <c r="AM884" s="10"/>
      <c r="AN884" s="32"/>
      <c r="AO884" s="10"/>
      <c r="AP884" s="242"/>
      <c r="AQ884" s="10"/>
      <c r="AR884" s="32"/>
      <c r="AS884" s="10"/>
      <c r="AT884" s="242"/>
      <c r="AU884" s="10"/>
      <c r="AV884" s="242"/>
      <c r="AW884" s="7"/>
      <c r="AX884" s="247"/>
      <c r="AY884" s="10"/>
      <c r="AZ884" s="242"/>
      <c r="BA884" s="7"/>
      <c r="BB884" s="247"/>
      <c r="BC884" s="7"/>
      <c r="BD884" s="247"/>
      <c r="BE884" s="7"/>
      <c r="BF884" s="8"/>
      <c r="BG884" s="7"/>
      <c r="BH884" s="8"/>
      <c r="BJ884" s="41"/>
      <c r="BK884" s="41"/>
    </row>
    <row r="885" spans="2:63" x14ac:dyDescent="0.25">
      <c r="B885" s="6"/>
      <c r="C885" s="10"/>
      <c r="D885" s="32"/>
      <c r="E885" s="10"/>
      <c r="F885" s="32"/>
      <c r="G885" s="10"/>
      <c r="H885" s="32"/>
      <c r="I885" s="10"/>
      <c r="J885" s="32"/>
      <c r="K885" s="10"/>
      <c r="L885" s="32"/>
      <c r="M885" s="10"/>
      <c r="N885" s="32"/>
      <c r="O885" s="10"/>
      <c r="P885" s="32"/>
      <c r="Q885" s="10"/>
      <c r="R885" s="32"/>
      <c r="S885" s="10"/>
      <c r="T885" s="32"/>
      <c r="U885" s="10"/>
      <c r="V885" s="32"/>
      <c r="W885" s="10"/>
      <c r="X885" s="32"/>
      <c r="Y885" s="10"/>
      <c r="Z885" s="32"/>
      <c r="AA885" s="10"/>
      <c r="AB885" s="32"/>
      <c r="AC885" s="10"/>
      <c r="AD885" s="32"/>
      <c r="AE885" s="10"/>
      <c r="AF885" s="32"/>
      <c r="AG885" s="10"/>
      <c r="AH885" s="32"/>
      <c r="AI885" s="10"/>
      <c r="AJ885" s="32"/>
      <c r="AK885" s="10"/>
      <c r="AL885" s="32"/>
      <c r="AM885" s="10"/>
      <c r="AN885" s="32"/>
      <c r="AO885" s="10"/>
      <c r="AP885" s="242"/>
      <c r="AQ885" s="10"/>
      <c r="AR885" s="32"/>
      <c r="AS885" s="10"/>
      <c r="AT885" s="242"/>
      <c r="AU885" s="10"/>
      <c r="AV885" s="242"/>
      <c r="AW885" s="7"/>
      <c r="AX885" s="247"/>
      <c r="AY885" s="10"/>
      <c r="AZ885" s="242"/>
      <c r="BA885" s="7"/>
      <c r="BB885" s="247"/>
      <c r="BC885" s="7"/>
      <c r="BD885" s="247"/>
      <c r="BE885" s="7"/>
      <c r="BF885" s="8"/>
      <c r="BG885" s="7"/>
      <c r="BH885" s="8"/>
      <c r="BJ885" s="41"/>
      <c r="BK885" s="41"/>
    </row>
    <row r="886" spans="2:63" x14ac:dyDescent="0.25">
      <c r="B886" s="6"/>
      <c r="C886" s="10"/>
      <c r="D886" s="32"/>
      <c r="E886" s="10"/>
      <c r="F886" s="32"/>
      <c r="G886" s="10"/>
      <c r="H886" s="32"/>
      <c r="I886" s="10"/>
      <c r="J886" s="32"/>
      <c r="K886" s="10"/>
      <c r="L886" s="32"/>
      <c r="M886" s="10"/>
      <c r="N886" s="32"/>
      <c r="O886" s="10"/>
      <c r="P886" s="32"/>
      <c r="Q886" s="10"/>
      <c r="R886" s="32"/>
      <c r="S886" s="10"/>
      <c r="T886" s="32"/>
      <c r="U886" s="10"/>
      <c r="V886" s="32"/>
      <c r="W886" s="10"/>
      <c r="X886" s="32"/>
      <c r="Y886" s="10"/>
      <c r="Z886" s="32"/>
      <c r="AA886" s="10"/>
      <c r="AB886" s="32"/>
      <c r="AC886" s="10"/>
      <c r="AD886" s="32"/>
      <c r="AE886" s="10"/>
      <c r="AF886" s="32"/>
      <c r="AG886" s="10"/>
      <c r="AH886" s="32"/>
      <c r="AI886" s="10"/>
      <c r="AJ886" s="32"/>
      <c r="AK886" s="10"/>
      <c r="AL886" s="32"/>
      <c r="AM886" s="10"/>
      <c r="AN886" s="32"/>
      <c r="AO886" s="10"/>
      <c r="AP886" s="242"/>
      <c r="AQ886" s="10"/>
      <c r="AR886" s="32"/>
      <c r="AS886" s="10"/>
      <c r="AT886" s="242"/>
      <c r="AU886" s="10"/>
      <c r="AV886" s="242"/>
      <c r="AW886" s="7"/>
      <c r="AX886" s="247"/>
      <c r="AY886" s="10"/>
      <c r="AZ886" s="242"/>
      <c r="BA886" s="7"/>
      <c r="BB886" s="247"/>
      <c r="BC886" s="7"/>
      <c r="BD886" s="247"/>
      <c r="BE886" s="7"/>
      <c r="BF886" s="8"/>
      <c r="BG886" s="7"/>
      <c r="BH886" s="8"/>
      <c r="BJ886" s="41"/>
      <c r="BK886" s="41"/>
    </row>
    <row r="887" spans="2:63" x14ac:dyDescent="0.25">
      <c r="B887" s="6"/>
      <c r="C887" s="10"/>
      <c r="D887" s="32"/>
      <c r="E887" s="10"/>
      <c r="F887" s="32"/>
      <c r="G887" s="10"/>
      <c r="H887" s="32"/>
      <c r="I887" s="10"/>
      <c r="J887" s="32"/>
      <c r="K887" s="10"/>
      <c r="L887" s="32"/>
      <c r="M887" s="10"/>
      <c r="N887" s="32"/>
      <c r="O887" s="10"/>
      <c r="P887" s="32"/>
      <c r="Q887" s="10"/>
      <c r="R887" s="32"/>
      <c r="S887" s="10"/>
      <c r="T887" s="32"/>
      <c r="U887" s="10"/>
      <c r="V887" s="32"/>
      <c r="W887" s="10"/>
      <c r="X887" s="32"/>
      <c r="Y887" s="10"/>
      <c r="Z887" s="32"/>
      <c r="AA887" s="10"/>
      <c r="AB887" s="32"/>
      <c r="AC887" s="10"/>
      <c r="AD887" s="32"/>
      <c r="AE887" s="10"/>
      <c r="AF887" s="32"/>
      <c r="AG887" s="10"/>
      <c r="AH887" s="32"/>
      <c r="AI887" s="10"/>
      <c r="AJ887" s="32"/>
      <c r="AK887" s="10"/>
      <c r="AL887" s="32"/>
      <c r="AM887" s="10"/>
      <c r="AN887" s="32"/>
      <c r="AO887" s="10"/>
      <c r="AP887" s="242"/>
      <c r="AQ887" s="10"/>
      <c r="AR887" s="32"/>
      <c r="AS887" s="10"/>
      <c r="AT887" s="242"/>
      <c r="AU887" s="10"/>
      <c r="AV887" s="242"/>
      <c r="AW887" s="7"/>
      <c r="AX887" s="247"/>
      <c r="AY887" s="10"/>
      <c r="AZ887" s="242"/>
      <c r="BA887" s="7"/>
      <c r="BB887" s="247"/>
      <c r="BC887" s="7"/>
      <c r="BD887" s="247"/>
      <c r="BE887" s="7"/>
      <c r="BF887" s="8"/>
      <c r="BG887" s="7"/>
      <c r="BH887" s="8"/>
      <c r="BJ887" s="41"/>
      <c r="BK887" s="41"/>
    </row>
    <row r="888" spans="2:63" x14ac:dyDescent="0.25">
      <c r="B888" s="6"/>
      <c r="C888" s="10"/>
      <c r="D888" s="32"/>
      <c r="E888" s="10"/>
      <c r="F888" s="32"/>
      <c r="G888" s="10"/>
      <c r="H888" s="32"/>
      <c r="I888" s="10"/>
      <c r="J888" s="32"/>
      <c r="K888" s="10"/>
      <c r="L888" s="32"/>
      <c r="M888" s="10"/>
      <c r="N888" s="32"/>
      <c r="O888" s="10"/>
      <c r="P888" s="32"/>
      <c r="Q888" s="10"/>
      <c r="R888" s="32"/>
      <c r="S888" s="10"/>
      <c r="T888" s="32"/>
      <c r="U888" s="10"/>
      <c r="V888" s="32"/>
      <c r="W888" s="10"/>
      <c r="X888" s="32"/>
      <c r="Y888" s="10"/>
      <c r="Z888" s="32"/>
      <c r="AA888" s="10"/>
      <c r="AB888" s="32"/>
      <c r="AC888" s="10"/>
      <c r="AD888" s="32"/>
      <c r="AE888" s="10"/>
      <c r="AF888" s="32"/>
      <c r="AG888" s="10"/>
      <c r="AH888" s="32"/>
      <c r="AI888" s="10"/>
      <c r="AJ888" s="32"/>
      <c r="AK888" s="10"/>
      <c r="AL888" s="32"/>
      <c r="AM888" s="10"/>
      <c r="AN888" s="32"/>
      <c r="AO888" s="10"/>
      <c r="AP888" s="242"/>
      <c r="AQ888" s="10"/>
      <c r="AR888" s="32"/>
      <c r="AS888" s="10"/>
      <c r="AT888" s="242"/>
      <c r="AU888" s="10"/>
      <c r="AV888" s="242"/>
      <c r="AW888" s="7"/>
      <c r="AX888" s="247"/>
      <c r="AY888" s="10"/>
      <c r="AZ888" s="242"/>
      <c r="BA888" s="7"/>
      <c r="BB888" s="247"/>
      <c r="BC888" s="7"/>
      <c r="BD888" s="247"/>
      <c r="BE888" s="7"/>
      <c r="BF888" s="8"/>
      <c r="BG888" s="7"/>
      <c r="BH888" s="8"/>
      <c r="BJ888" s="41"/>
      <c r="BK888" s="41"/>
    </row>
    <row r="889" spans="2:63" x14ac:dyDescent="0.25">
      <c r="B889" s="6"/>
      <c r="C889" s="10"/>
      <c r="D889" s="32"/>
      <c r="E889" s="10"/>
      <c r="F889" s="32"/>
      <c r="G889" s="10"/>
      <c r="H889" s="32"/>
      <c r="I889" s="10"/>
      <c r="J889" s="32"/>
      <c r="K889" s="10"/>
      <c r="L889" s="32"/>
      <c r="M889" s="10"/>
      <c r="N889" s="32"/>
      <c r="O889" s="10"/>
      <c r="P889" s="32"/>
      <c r="Q889" s="10"/>
      <c r="R889" s="32"/>
      <c r="S889" s="10"/>
      <c r="T889" s="32"/>
      <c r="U889" s="10"/>
      <c r="V889" s="32"/>
      <c r="W889" s="10"/>
      <c r="X889" s="32"/>
      <c r="Y889" s="10"/>
      <c r="Z889" s="32"/>
      <c r="AA889" s="10"/>
      <c r="AB889" s="32"/>
      <c r="AC889" s="10"/>
      <c r="AD889" s="32"/>
      <c r="AE889" s="10"/>
      <c r="AF889" s="32"/>
      <c r="AG889" s="10"/>
      <c r="AH889" s="32"/>
      <c r="AI889" s="10"/>
      <c r="AJ889" s="32"/>
      <c r="AK889" s="10"/>
      <c r="AL889" s="32"/>
      <c r="AM889" s="10"/>
      <c r="AN889" s="32"/>
      <c r="AO889" s="10"/>
      <c r="AP889" s="242"/>
      <c r="AQ889" s="10"/>
      <c r="AR889" s="32"/>
      <c r="AS889" s="10"/>
      <c r="AT889" s="242"/>
      <c r="AU889" s="10"/>
      <c r="AV889" s="242"/>
      <c r="AW889" s="7"/>
      <c r="AX889" s="247"/>
      <c r="AY889" s="10"/>
      <c r="AZ889" s="242"/>
      <c r="BA889" s="7"/>
      <c r="BB889" s="247"/>
      <c r="BC889" s="7"/>
      <c r="BD889" s="247"/>
      <c r="BE889" s="7"/>
      <c r="BF889" s="8"/>
      <c r="BG889" s="7"/>
      <c r="BH889" s="8"/>
      <c r="BJ889" s="41"/>
      <c r="BK889" s="41"/>
    </row>
    <row r="890" spans="2:63" x14ac:dyDescent="0.25">
      <c r="B890" s="6"/>
      <c r="C890" s="10"/>
      <c r="D890" s="32"/>
      <c r="E890" s="10"/>
      <c r="F890" s="32"/>
      <c r="G890" s="10"/>
      <c r="H890" s="32"/>
      <c r="I890" s="10"/>
      <c r="J890" s="32"/>
      <c r="K890" s="10"/>
      <c r="L890" s="32"/>
      <c r="M890" s="10"/>
      <c r="N890" s="32"/>
      <c r="O890" s="10"/>
      <c r="P890" s="32"/>
      <c r="Q890" s="10"/>
      <c r="R890" s="32"/>
      <c r="S890" s="10"/>
      <c r="T890" s="32"/>
      <c r="U890" s="10"/>
      <c r="V890" s="32"/>
      <c r="W890" s="10"/>
      <c r="X890" s="32"/>
      <c r="Y890" s="10"/>
      <c r="Z890" s="32"/>
      <c r="AA890" s="10"/>
      <c r="AB890" s="32"/>
      <c r="AC890" s="10"/>
      <c r="AD890" s="32"/>
      <c r="AE890" s="10"/>
      <c r="AF890" s="32"/>
      <c r="AG890" s="10"/>
      <c r="AH890" s="32"/>
      <c r="AI890" s="10"/>
      <c r="AJ890" s="32"/>
      <c r="AK890" s="10"/>
      <c r="AL890" s="32"/>
      <c r="AM890" s="10"/>
      <c r="AN890" s="32"/>
      <c r="AO890" s="10"/>
      <c r="AP890" s="242"/>
      <c r="AQ890" s="10"/>
      <c r="AR890" s="32"/>
      <c r="AS890" s="10"/>
      <c r="AT890" s="242"/>
      <c r="AU890" s="10"/>
      <c r="AV890" s="242"/>
      <c r="AW890" s="7"/>
      <c r="AX890" s="247"/>
      <c r="AY890" s="10"/>
      <c r="AZ890" s="242"/>
      <c r="BA890" s="7"/>
      <c r="BB890" s="247"/>
      <c r="BC890" s="7"/>
      <c r="BD890" s="247"/>
      <c r="BE890" s="7"/>
      <c r="BF890" s="8"/>
      <c r="BG890" s="7"/>
      <c r="BH890" s="8"/>
      <c r="BJ890" s="41"/>
      <c r="BK890" s="41"/>
    </row>
    <row r="891" spans="2:63" x14ac:dyDescent="0.25">
      <c r="B891" s="6"/>
      <c r="C891" s="10"/>
      <c r="D891" s="32"/>
      <c r="E891" s="10"/>
      <c r="F891" s="32"/>
      <c r="G891" s="10"/>
      <c r="H891" s="32"/>
      <c r="I891" s="10"/>
      <c r="J891" s="32"/>
      <c r="K891" s="10"/>
      <c r="L891" s="32"/>
      <c r="M891" s="10"/>
      <c r="N891" s="32"/>
      <c r="O891" s="10"/>
      <c r="P891" s="32"/>
      <c r="Q891" s="10"/>
      <c r="R891" s="32"/>
      <c r="S891" s="10"/>
      <c r="T891" s="32"/>
      <c r="U891" s="10"/>
      <c r="V891" s="32"/>
      <c r="W891" s="10"/>
      <c r="X891" s="32"/>
      <c r="Y891" s="10"/>
      <c r="Z891" s="32"/>
      <c r="AA891" s="10"/>
      <c r="AB891" s="32"/>
      <c r="AC891" s="10"/>
      <c r="AD891" s="32"/>
      <c r="AE891" s="10"/>
      <c r="AF891" s="32"/>
      <c r="AG891" s="10"/>
      <c r="AH891" s="32"/>
      <c r="AI891" s="10"/>
      <c r="AJ891" s="32"/>
      <c r="AK891" s="10"/>
      <c r="AL891" s="32"/>
      <c r="AM891" s="10"/>
      <c r="AN891" s="32"/>
      <c r="AO891" s="10"/>
      <c r="AP891" s="242"/>
      <c r="AQ891" s="10"/>
      <c r="AR891" s="32"/>
      <c r="AS891" s="10"/>
      <c r="AT891" s="242"/>
      <c r="AU891" s="10"/>
      <c r="AV891" s="242"/>
      <c r="AW891" s="7"/>
      <c r="AX891" s="247"/>
      <c r="AY891" s="10"/>
      <c r="AZ891" s="242"/>
      <c r="BA891" s="7"/>
      <c r="BB891" s="247"/>
      <c r="BC891" s="7"/>
      <c r="BD891" s="247"/>
      <c r="BE891" s="7"/>
      <c r="BF891" s="8"/>
      <c r="BG891" s="7"/>
      <c r="BH891" s="8"/>
      <c r="BJ891" s="41"/>
      <c r="BK891" s="41"/>
    </row>
    <row r="892" spans="2:63" x14ac:dyDescent="0.25">
      <c r="B892" s="6"/>
      <c r="C892" s="10"/>
      <c r="D892" s="32"/>
      <c r="E892" s="10"/>
      <c r="F892" s="32"/>
      <c r="G892" s="10"/>
      <c r="H892" s="32"/>
      <c r="I892" s="10"/>
      <c r="J892" s="32"/>
      <c r="K892" s="10"/>
      <c r="L892" s="32"/>
      <c r="M892" s="10"/>
      <c r="N892" s="32"/>
      <c r="O892" s="10"/>
      <c r="P892" s="32"/>
      <c r="Q892" s="10"/>
      <c r="R892" s="32"/>
      <c r="S892" s="10"/>
      <c r="T892" s="32"/>
      <c r="U892" s="10"/>
      <c r="V892" s="32"/>
      <c r="W892" s="10"/>
      <c r="X892" s="32"/>
      <c r="Y892" s="10"/>
      <c r="Z892" s="32"/>
      <c r="AA892" s="10"/>
      <c r="AB892" s="32"/>
      <c r="AC892" s="10"/>
      <c r="AD892" s="32"/>
      <c r="AE892" s="10"/>
      <c r="AF892" s="32"/>
      <c r="AG892" s="10"/>
      <c r="AH892" s="32"/>
      <c r="AI892" s="10"/>
      <c r="AJ892" s="32"/>
      <c r="AK892" s="10"/>
      <c r="AL892" s="32"/>
      <c r="AM892" s="10"/>
      <c r="AN892" s="32"/>
      <c r="AO892" s="10"/>
      <c r="AP892" s="242"/>
      <c r="AQ892" s="10"/>
      <c r="AR892" s="32"/>
      <c r="AS892" s="10"/>
      <c r="AT892" s="242"/>
      <c r="AU892" s="10"/>
      <c r="AV892" s="242"/>
      <c r="AW892" s="7"/>
      <c r="AX892" s="247"/>
      <c r="AY892" s="10"/>
      <c r="AZ892" s="242"/>
      <c r="BA892" s="7"/>
      <c r="BB892" s="247"/>
      <c r="BC892" s="7"/>
      <c r="BD892" s="247"/>
      <c r="BE892" s="7"/>
      <c r="BF892" s="8"/>
      <c r="BG892" s="7"/>
      <c r="BH892" s="8"/>
      <c r="BJ892" s="41"/>
      <c r="BK892" s="41"/>
    </row>
    <row r="893" spans="2:63" x14ac:dyDescent="0.25">
      <c r="B893" s="6"/>
      <c r="C893" s="10"/>
      <c r="D893" s="32"/>
      <c r="E893" s="10"/>
      <c r="F893" s="32"/>
      <c r="G893" s="10"/>
      <c r="H893" s="32"/>
      <c r="I893" s="10"/>
      <c r="J893" s="32"/>
      <c r="K893" s="10"/>
      <c r="L893" s="32"/>
      <c r="M893" s="10"/>
      <c r="N893" s="32"/>
      <c r="O893" s="10"/>
      <c r="P893" s="32"/>
      <c r="Q893" s="10"/>
      <c r="R893" s="32"/>
      <c r="S893" s="10"/>
      <c r="T893" s="32"/>
      <c r="U893" s="10"/>
      <c r="V893" s="32"/>
      <c r="W893" s="10"/>
      <c r="X893" s="32"/>
      <c r="Y893" s="10"/>
      <c r="Z893" s="32"/>
      <c r="AA893" s="10"/>
      <c r="AB893" s="32"/>
      <c r="AC893" s="10"/>
      <c r="AD893" s="32"/>
      <c r="AE893" s="10"/>
      <c r="AF893" s="32"/>
      <c r="AG893" s="10"/>
      <c r="AH893" s="32"/>
      <c r="AI893" s="10"/>
      <c r="AJ893" s="32"/>
      <c r="AK893" s="10"/>
      <c r="AL893" s="32"/>
      <c r="AM893" s="10"/>
      <c r="AN893" s="32"/>
      <c r="AO893" s="10"/>
      <c r="AP893" s="242"/>
      <c r="AQ893" s="10"/>
      <c r="AR893" s="32"/>
      <c r="AS893" s="10"/>
      <c r="AT893" s="242"/>
      <c r="AU893" s="10"/>
      <c r="AV893" s="242"/>
      <c r="AW893" s="7"/>
      <c r="AX893" s="247"/>
      <c r="AY893" s="10"/>
      <c r="AZ893" s="242"/>
      <c r="BA893" s="7"/>
      <c r="BB893" s="247"/>
      <c r="BC893" s="7"/>
      <c r="BD893" s="247"/>
      <c r="BE893" s="7"/>
      <c r="BF893" s="8"/>
      <c r="BG893" s="7"/>
      <c r="BH893" s="8"/>
      <c r="BJ893" s="41"/>
      <c r="BK893" s="41"/>
    </row>
    <row r="894" spans="2:63" x14ac:dyDescent="0.25">
      <c r="B894" s="6"/>
      <c r="C894" s="10"/>
      <c r="D894" s="32"/>
      <c r="E894" s="10"/>
      <c r="F894" s="32"/>
      <c r="G894" s="10"/>
      <c r="H894" s="32"/>
      <c r="I894" s="10"/>
      <c r="J894" s="32"/>
      <c r="K894" s="10"/>
      <c r="L894" s="32"/>
      <c r="M894" s="10"/>
      <c r="N894" s="32"/>
      <c r="O894" s="10"/>
      <c r="P894" s="32"/>
      <c r="Q894" s="10"/>
      <c r="R894" s="32"/>
      <c r="S894" s="10"/>
      <c r="T894" s="32"/>
      <c r="U894" s="10"/>
      <c r="V894" s="32"/>
      <c r="W894" s="10"/>
      <c r="X894" s="32"/>
      <c r="Y894" s="10"/>
      <c r="Z894" s="32"/>
      <c r="AA894" s="10"/>
      <c r="AB894" s="32"/>
      <c r="AC894" s="10"/>
      <c r="AD894" s="32"/>
      <c r="AE894" s="10"/>
      <c r="AF894" s="32"/>
      <c r="AG894" s="10"/>
      <c r="AH894" s="32"/>
      <c r="AI894" s="10"/>
      <c r="AJ894" s="32"/>
      <c r="AK894" s="10"/>
      <c r="AL894" s="32"/>
      <c r="AM894" s="10"/>
      <c r="AN894" s="32"/>
      <c r="AO894" s="10"/>
      <c r="AP894" s="242"/>
      <c r="AQ894" s="10"/>
      <c r="AR894" s="32"/>
      <c r="AS894" s="10"/>
      <c r="AT894" s="242"/>
      <c r="AU894" s="10"/>
      <c r="AV894" s="242"/>
      <c r="AW894" s="7"/>
      <c r="AX894" s="247"/>
      <c r="AY894" s="10"/>
      <c r="AZ894" s="242"/>
      <c r="BA894" s="7"/>
      <c r="BB894" s="247"/>
      <c r="BC894" s="7"/>
      <c r="BD894" s="247"/>
      <c r="BE894" s="7"/>
      <c r="BF894" s="8"/>
      <c r="BG894" s="7"/>
      <c r="BH894" s="8"/>
      <c r="BJ894" s="41"/>
      <c r="BK894" s="41"/>
    </row>
    <row r="895" spans="2:63" x14ac:dyDescent="0.25">
      <c r="B895" s="6"/>
      <c r="C895" s="10"/>
      <c r="D895" s="32"/>
      <c r="E895" s="10"/>
      <c r="F895" s="32"/>
      <c r="G895" s="10"/>
      <c r="H895" s="32"/>
      <c r="I895" s="10"/>
      <c r="J895" s="32"/>
      <c r="K895" s="10"/>
      <c r="L895" s="32"/>
      <c r="M895" s="10"/>
      <c r="N895" s="32"/>
      <c r="O895" s="10"/>
      <c r="P895" s="32"/>
      <c r="Q895" s="10"/>
      <c r="R895" s="32"/>
      <c r="S895" s="10"/>
      <c r="T895" s="32"/>
      <c r="U895" s="10"/>
      <c r="V895" s="32"/>
      <c r="W895" s="10"/>
      <c r="X895" s="32"/>
      <c r="Y895" s="10"/>
      <c r="Z895" s="32"/>
      <c r="AA895" s="10"/>
      <c r="AB895" s="32"/>
      <c r="AC895" s="10"/>
      <c r="AD895" s="32"/>
      <c r="AE895" s="10"/>
      <c r="AF895" s="32"/>
      <c r="AG895" s="10"/>
      <c r="AH895" s="32"/>
      <c r="AI895" s="10"/>
      <c r="AJ895" s="32"/>
      <c r="AK895" s="10"/>
      <c r="AL895" s="32"/>
      <c r="AM895" s="10"/>
      <c r="AN895" s="32"/>
      <c r="AO895" s="10"/>
      <c r="AP895" s="242"/>
      <c r="AQ895" s="10"/>
      <c r="AR895" s="32"/>
      <c r="AS895" s="10"/>
      <c r="AT895" s="242"/>
      <c r="AU895" s="10"/>
      <c r="AV895" s="242"/>
      <c r="AW895" s="7"/>
      <c r="AX895" s="247"/>
      <c r="AY895" s="10"/>
      <c r="AZ895" s="242"/>
      <c r="BA895" s="7"/>
      <c r="BB895" s="247"/>
      <c r="BC895" s="7"/>
      <c r="BD895" s="247"/>
      <c r="BE895" s="7"/>
      <c r="BF895" s="8"/>
      <c r="BG895" s="7"/>
      <c r="BH895" s="8"/>
      <c r="BJ895" s="41"/>
      <c r="BK895" s="41"/>
    </row>
    <row r="896" spans="2:63" x14ac:dyDescent="0.25">
      <c r="B896" s="6"/>
      <c r="C896" s="10"/>
      <c r="D896" s="32"/>
      <c r="E896" s="10"/>
      <c r="F896" s="32"/>
      <c r="G896" s="10"/>
      <c r="H896" s="32"/>
      <c r="I896" s="10"/>
      <c r="J896" s="32"/>
      <c r="K896" s="10"/>
      <c r="L896" s="32"/>
      <c r="M896" s="10"/>
      <c r="N896" s="32"/>
      <c r="O896" s="10"/>
      <c r="P896" s="32"/>
      <c r="Q896" s="10"/>
      <c r="R896" s="32"/>
      <c r="S896" s="10"/>
      <c r="T896" s="32"/>
      <c r="U896" s="10"/>
      <c r="V896" s="32"/>
      <c r="W896" s="10"/>
      <c r="X896" s="32"/>
      <c r="Y896" s="10"/>
      <c r="Z896" s="32"/>
      <c r="AA896" s="10"/>
      <c r="AB896" s="32"/>
      <c r="AC896" s="10"/>
      <c r="AD896" s="32"/>
      <c r="AE896" s="10"/>
      <c r="AF896" s="32"/>
      <c r="AG896" s="10"/>
      <c r="AH896" s="32"/>
      <c r="AI896" s="10"/>
      <c r="AJ896" s="32"/>
      <c r="AK896" s="10"/>
      <c r="AL896" s="32"/>
      <c r="AM896" s="10"/>
      <c r="AN896" s="32"/>
      <c r="AO896" s="10"/>
      <c r="AP896" s="242"/>
      <c r="AQ896" s="10"/>
      <c r="AR896" s="32"/>
      <c r="AS896" s="10"/>
      <c r="AT896" s="242"/>
      <c r="AU896" s="10"/>
      <c r="AV896" s="242"/>
      <c r="AW896" s="7"/>
      <c r="AX896" s="247"/>
      <c r="AY896" s="10"/>
      <c r="AZ896" s="242"/>
      <c r="BA896" s="7"/>
      <c r="BB896" s="247"/>
      <c r="BC896" s="7"/>
      <c r="BD896" s="247"/>
      <c r="BE896" s="7"/>
      <c r="BF896" s="8"/>
      <c r="BG896" s="7"/>
      <c r="BH896" s="8"/>
      <c r="BJ896" s="41"/>
      <c r="BK896" s="41"/>
    </row>
    <row r="897" spans="1:64" x14ac:dyDescent="0.25">
      <c r="B897" s="6"/>
      <c r="C897" s="10"/>
      <c r="D897" s="32"/>
      <c r="E897" s="10"/>
      <c r="F897" s="32"/>
      <c r="G897" s="10"/>
      <c r="H897" s="32"/>
      <c r="I897" s="10"/>
      <c r="J897" s="32"/>
      <c r="K897" s="10"/>
      <c r="L897" s="32"/>
      <c r="M897" s="10"/>
      <c r="N897" s="32"/>
      <c r="O897" s="10"/>
      <c r="P897" s="32"/>
      <c r="Q897" s="10"/>
      <c r="R897" s="32"/>
      <c r="S897" s="10"/>
      <c r="T897" s="32"/>
      <c r="U897" s="10"/>
      <c r="V897" s="32"/>
      <c r="W897" s="10"/>
      <c r="X897" s="32"/>
      <c r="Y897" s="10"/>
      <c r="Z897" s="32"/>
      <c r="AA897" s="10"/>
      <c r="AB897" s="32"/>
      <c r="AC897" s="10"/>
      <c r="AD897" s="32"/>
      <c r="AE897" s="10"/>
      <c r="AF897" s="32"/>
      <c r="AG897" s="10"/>
      <c r="AH897" s="32"/>
      <c r="AI897" s="10"/>
      <c r="AJ897" s="32"/>
      <c r="AK897" s="10"/>
      <c r="AL897" s="32"/>
      <c r="AM897" s="10"/>
      <c r="AN897" s="32"/>
      <c r="AO897" s="10"/>
      <c r="AP897" s="242"/>
      <c r="AQ897" s="10"/>
      <c r="AR897" s="32"/>
      <c r="AS897" s="10"/>
      <c r="AT897" s="242"/>
      <c r="AU897" s="10"/>
      <c r="AV897" s="242"/>
      <c r="AW897" s="7"/>
      <c r="AX897" s="247"/>
      <c r="AY897" s="10"/>
      <c r="AZ897" s="242"/>
      <c r="BA897" s="7"/>
      <c r="BB897" s="247"/>
      <c r="BC897" s="7"/>
      <c r="BD897" s="247"/>
      <c r="BE897" s="7"/>
      <c r="BF897" s="8"/>
      <c r="BG897" s="7"/>
      <c r="BH897" s="8"/>
      <c r="BJ897" s="41"/>
      <c r="BK897" s="41"/>
    </row>
    <row r="898" spans="1:64" x14ac:dyDescent="0.25">
      <c r="B898" s="6"/>
      <c r="C898" s="10"/>
      <c r="D898" s="32"/>
      <c r="E898" s="10"/>
      <c r="F898" s="32"/>
      <c r="G898" s="10"/>
      <c r="H898" s="32"/>
      <c r="I898" s="10"/>
      <c r="J898" s="32"/>
      <c r="K898" s="10"/>
      <c r="L898" s="32"/>
      <c r="M898" s="10"/>
      <c r="N898" s="32"/>
      <c r="O898" s="10"/>
      <c r="P898" s="32"/>
      <c r="Q898" s="10"/>
      <c r="R898" s="32"/>
      <c r="S898" s="10"/>
      <c r="T898" s="32"/>
      <c r="U898" s="10"/>
      <c r="V898" s="32"/>
      <c r="W898" s="10"/>
      <c r="X898" s="32"/>
      <c r="Y898" s="10"/>
      <c r="Z898" s="32"/>
      <c r="AA898" s="10"/>
      <c r="AB898" s="32"/>
      <c r="AC898" s="10"/>
      <c r="AD898" s="32"/>
      <c r="AE898" s="10"/>
      <c r="AF898" s="32"/>
      <c r="AG898" s="10"/>
      <c r="AH898" s="32"/>
      <c r="AI898" s="10"/>
      <c r="AJ898" s="32"/>
      <c r="AK898" s="10"/>
      <c r="AL898" s="32"/>
      <c r="AM898" s="10"/>
      <c r="AN898" s="32"/>
      <c r="AO898" s="10"/>
      <c r="AP898" s="242"/>
      <c r="AQ898" s="10"/>
      <c r="AR898" s="32"/>
      <c r="AS898" s="10"/>
      <c r="AT898" s="242"/>
      <c r="AU898" s="10"/>
      <c r="AV898" s="242"/>
      <c r="AW898" s="7"/>
      <c r="AX898" s="247"/>
      <c r="AY898" s="10"/>
      <c r="AZ898" s="242"/>
      <c r="BA898" s="7"/>
      <c r="BB898" s="247"/>
      <c r="BC898" s="7"/>
      <c r="BD898" s="247"/>
      <c r="BE898" s="7"/>
      <c r="BF898" s="8"/>
      <c r="BG898" s="7"/>
      <c r="BH898" s="8"/>
      <c r="BJ898" s="41"/>
      <c r="BK898" s="41"/>
    </row>
    <row r="899" spans="1:64" x14ac:dyDescent="0.25">
      <c r="B899" s="6"/>
      <c r="C899" s="10"/>
      <c r="D899" s="32"/>
      <c r="E899" s="10"/>
      <c r="F899" s="32"/>
      <c r="G899" s="10"/>
      <c r="H899" s="32"/>
      <c r="I899" s="10"/>
      <c r="J899" s="32"/>
      <c r="K899" s="10"/>
      <c r="L899" s="32"/>
      <c r="M899" s="10"/>
      <c r="N899" s="32"/>
      <c r="O899" s="10"/>
      <c r="P899" s="32"/>
      <c r="Q899" s="10"/>
      <c r="R899" s="32"/>
      <c r="S899" s="10"/>
      <c r="T899" s="32"/>
      <c r="U899" s="10"/>
      <c r="V899" s="32"/>
      <c r="W899" s="10"/>
      <c r="X899" s="32"/>
      <c r="Y899" s="10"/>
      <c r="Z899" s="32"/>
      <c r="AA899" s="10"/>
      <c r="AB899" s="32"/>
      <c r="AC899" s="10"/>
      <c r="AD899" s="32"/>
      <c r="AE899" s="10"/>
      <c r="AF899" s="32"/>
      <c r="AG899" s="10"/>
      <c r="AH899" s="32"/>
      <c r="AI899" s="10"/>
      <c r="AJ899" s="32"/>
      <c r="AK899" s="10"/>
      <c r="AL899" s="32"/>
      <c r="AM899" s="10"/>
      <c r="AN899" s="32"/>
      <c r="AO899" s="10"/>
      <c r="AP899" s="242"/>
      <c r="AQ899" s="10"/>
      <c r="AR899" s="32"/>
      <c r="AS899" s="10"/>
      <c r="AT899" s="242"/>
      <c r="AU899" s="10"/>
      <c r="AV899" s="242"/>
      <c r="AW899" s="7"/>
      <c r="AX899" s="247"/>
      <c r="AY899" s="10"/>
      <c r="AZ899" s="242"/>
      <c r="BA899" s="7"/>
      <c r="BB899" s="247"/>
      <c r="BC899" s="7"/>
      <c r="BD899" s="247"/>
      <c r="BE899" s="7"/>
      <c r="BF899" s="8"/>
      <c r="BG899" s="7"/>
      <c r="BH899" s="8"/>
      <c r="BJ899" s="41"/>
      <c r="BK899" s="41"/>
    </row>
    <row r="900" spans="1:64" x14ac:dyDescent="0.25">
      <c r="B900" s="6"/>
      <c r="C900" s="10"/>
      <c r="D900" s="32"/>
      <c r="E900" s="10"/>
      <c r="F900" s="32"/>
      <c r="G900" s="10"/>
      <c r="H900" s="32"/>
      <c r="I900" s="10"/>
      <c r="J900" s="32"/>
      <c r="K900" s="10"/>
      <c r="L900" s="32"/>
      <c r="M900" s="10"/>
      <c r="N900" s="32"/>
      <c r="O900" s="10"/>
      <c r="P900" s="32"/>
      <c r="Q900" s="10"/>
      <c r="R900" s="32"/>
      <c r="S900" s="10"/>
      <c r="T900" s="32"/>
      <c r="U900" s="10"/>
      <c r="V900" s="32"/>
      <c r="W900" s="10"/>
      <c r="X900" s="32"/>
      <c r="Y900" s="10"/>
      <c r="Z900" s="32"/>
      <c r="AA900" s="10"/>
      <c r="AB900" s="32"/>
      <c r="AC900" s="10"/>
      <c r="AD900" s="32"/>
      <c r="AE900" s="10"/>
      <c r="AF900" s="32"/>
      <c r="AG900" s="10"/>
      <c r="AH900" s="32"/>
      <c r="AI900" s="10"/>
      <c r="AJ900" s="32"/>
      <c r="AK900" s="10"/>
      <c r="AL900" s="32"/>
      <c r="AM900" s="10"/>
      <c r="AN900" s="32"/>
      <c r="AO900" s="10"/>
      <c r="AP900" s="242"/>
      <c r="AQ900" s="10"/>
      <c r="AR900" s="32"/>
      <c r="AS900" s="10"/>
      <c r="AT900" s="242"/>
      <c r="AU900" s="10"/>
      <c r="AV900" s="242"/>
      <c r="AW900" s="7"/>
      <c r="AX900" s="247"/>
      <c r="AY900" s="10"/>
      <c r="AZ900" s="242"/>
      <c r="BA900" s="7"/>
      <c r="BB900" s="247"/>
      <c r="BC900" s="7"/>
      <c r="BD900" s="247"/>
      <c r="BE900" s="7"/>
      <c r="BF900" s="8"/>
      <c r="BG900" s="7"/>
      <c r="BH900" s="8"/>
      <c r="BJ900" s="41"/>
      <c r="BK900" s="41"/>
    </row>
    <row r="901" spans="1:64" x14ac:dyDescent="0.25">
      <c r="B901" s="6"/>
      <c r="C901" s="10"/>
      <c r="D901" s="32"/>
      <c r="E901" s="10"/>
      <c r="F901" s="32"/>
      <c r="G901" s="10"/>
      <c r="H901" s="32"/>
      <c r="I901" s="10"/>
      <c r="J901" s="32"/>
      <c r="K901" s="10"/>
      <c r="L901" s="32"/>
      <c r="M901" s="10"/>
      <c r="N901" s="32"/>
      <c r="O901" s="10"/>
      <c r="P901" s="32"/>
      <c r="Q901" s="10"/>
      <c r="R901" s="32"/>
      <c r="S901" s="10"/>
      <c r="T901" s="32"/>
      <c r="U901" s="10"/>
      <c r="V901" s="32"/>
      <c r="W901" s="10"/>
      <c r="X901" s="32"/>
      <c r="Y901" s="10"/>
      <c r="Z901" s="32"/>
      <c r="AA901" s="10"/>
      <c r="AB901" s="32"/>
      <c r="AC901" s="10"/>
      <c r="AD901" s="32"/>
      <c r="AE901" s="10"/>
      <c r="AF901" s="32"/>
      <c r="AG901" s="10"/>
      <c r="AH901" s="32"/>
      <c r="AI901" s="10"/>
      <c r="AJ901" s="32"/>
      <c r="AK901" s="10"/>
      <c r="AL901" s="32"/>
      <c r="AM901" s="10"/>
      <c r="AN901" s="32"/>
      <c r="AO901" s="10"/>
      <c r="AP901" s="242"/>
      <c r="AQ901" s="10"/>
      <c r="AR901" s="32"/>
      <c r="AS901" s="10"/>
      <c r="AT901" s="242"/>
      <c r="AU901" s="10"/>
      <c r="AV901" s="242"/>
      <c r="AW901" s="7"/>
      <c r="AX901" s="247"/>
      <c r="AY901" s="10"/>
      <c r="AZ901" s="242"/>
      <c r="BA901" s="7"/>
      <c r="BB901" s="247"/>
      <c r="BC901" s="7"/>
      <c r="BD901" s="247"/>
      <c r="BE901" s="7"/>
      <c r="BF901" s="8"/>
      <c r="BG901" s="7"/>
      <c r="BH901" s="8"/>
      <c r="BJ901" s="41"/>
      <c r="BK901" s="41"/>
    </row>
    <row r="902" spans="1:64" x14ac:dyDescent="0.25">
      <c r="B902" s="6"/>
      <c r="C902" s="10"/>
      <c r="D902" s="32"/>
      <c r="E902" s="10"/>
      <c r="F902" s="32"/>
      <c r="G902" s="10"/>
      <c r="H902" s="32"/>
      <c r="I902" s="10"/>
      <c r="J902" s="32"/>
      <c r="K902" s="10"/>
      <c r="L902" s="32"/>
      <c r="M902" s="10"/>
      <c r="N902" s="32"/>
      <c r="O902" s="10"/>
      <c r="P902" s="32"/>
      <c r="Q902" s="10"/>
      <c r="R902" s="32"/>
      <c r="S902" s="10"/>
      <c r="T902" s="32"/>
      <c r="U902" s="10"/>
      <c r="V902" s="32"/>
      <c r="W902" s="10"/>
      <c r="X902" s="32"/>
      <c r="Y902" s="10"/>
      <c r="Z902" s="32"/>
      <c r="AA902" s="10"/>
      <c r="AB902" s="32"/>
      <c r="AC902" s="10"/>
      <c r="AD902" s="32"/>
      <c r="AE902" s="10"/>
      <c r="AF902" s="32"/>
      <c r="AG902" s="10"/>
      <c r="AH902" s="32"/>
      <c r="AI902" s="10"/>
      <c r="AJ902" s="32"/>
      <c r="AK902" s="10"/>
      <c r="AL902" s="32"/>
      <c r="AM902" s="10"/>
      <c r="AN902" s="32"/>
      <c r="AO902" s="10"/>
      <c r="AP902" s="242"/>
      <c r="AQ902" s="10"/>
      <c r="AR902" s="32"/>
      <c r="AS902" s="10"/>
      <c r="AT902" s="242"/>
      <c r="AU902" s="10"/>
      <c r="AV902" s="242"/>
      <c r="AW902" s="7"/>
      <c r="AX902" s="247"/>
      <c r="AY902" s="10"/>
      <c r="AZ902" s="242"/>
      <c r="BA902" s="7"/>
      <c r="BB902" s="247"/>
      <c r="BC902" s="7"/>
      <c r="BD902" s="247"/>
      <c r="BE902" s="7"/>
      <c r="BF902" s="8"/>
      <c r="BG902" s="7"/>
      <c r="BH902" s="8"/>
      <c r="BJ902" s="41"/>
      <c r="BK902" s="41"/>
    </row>
    <row r="903" spans="1:64" x14ac:dyDescent="0.25">
      <c r="B903" s="6"/>
      <c r="C903" s="10"/>
      <c r="D903" s="32"/>
      <c r="E903" s="10"/>
      <c r="F903" s="32"/>
      <c r="G903" s="10"/>
      <c r="H903" s="32"/>
      <c r="I903" s="10"/>
      <c r="J903" s="32"/>
      <c r="K903" s="10"/>
      <c r="L903" s="32"/>
      <c r="M903" s="10"/>
      <c r="N903" s="32"/>
      <c r="O903" s="10"/>
      <c r="P903" s="32"/>
      <c r="Q903" s="10"/>
      <c r="R903" s="32"/>
      <c r="S903" s="10"/>
      <c r="T903" s="32"/>
      <c r="U903" s="10"/>
      <c r="V903" s="32"/>
      <c r="W903" s="10"/>
      <c r="X903" s="32"/>
      <c r="Y903" s="10"/>
      <c r="Z903" s="32"/>
      <c r="AA903" s="10"/>
      <c r="AB903" s="32"/>
      <c r="AC903" s="10"/>
      <c r="AD903" s="32"/>
      <c r="AE903" s="10"/>
      <c r="AF903" s="32"/>
      <c r="AG903" s="10"/>
      <c r="AH903" s="32"/>
      <c r="AI903" s="10"/>
      <c r="AJ903" s="32"/>
      <c r="AK903" s="10"/>
      <c r="AL903" s="32"/>
      <c r="AM903" s="10"/>
      <c r="AN903" s="32"/>
      <c r="AO903" s="10"/>
      <c r="AP903" s="242"/>
      <c r="AQ903" s="10"/>
      <c r="AR903" s="32"/>
      <c r="AS903" s="10"/>
      <c r="AT903" s="242"/>
      <c r="AU903" s="10"/>
      <c r="AV903" s="242"/>
      <c r="AW903" s="7"/>
      <c r="AX903" s="247"/>
      <c r="AY903" s="10"/>
      <c r="AZ903" s="242"/>
      <c r="BA903" s="7"/>
      <c r="BB903" s="247"/>
      <c r="BC903" s="7"/>
      <c r="BD903" s="247"/>
      <c r="BE903" s="7"/>
      <c r="BF903" s="8"/>
      <c r="BG903" s="7"/>
      <c r="BH903" s="8"/>
      <c r="BJ903" s="41"/>
      <c r="BK903" s="41"/>
    </row>
    <row r="904" spans="1:64" x14ac:dyDescent="0.25">
      <c r="B904" s="6"/>
      <c r="C904" s="10"/>
      <c r="D904" s="32"/>
      <c r="E904" s="10"/>
      <c r="F904" s="32"/>
      <c r="G904" s="10"/>
      <c r="H904" s="32"/>
      <c r="I904" s="10"/>
      <c r="J904" s="32"/>
      <c r="K904" s="10"/>
      <c r="L904" s="32"/>
      <c r="M904" s="10"/>
      <c r="N904" s="32"/>
      <c r="O904" s="10"/>
      <c r="P904" s="32"/>
      <c r="Q904" s="10"/>
      <c r="R904" s="32"/>
      <c r="S904" s="10"/>
      <c r="T904" s="32"/>
      <c r="U904" s="10"/>
      <c r="V904" s="32"/>
      <c r="W904" s="10"/>
      <c r="X904" s="32"/>
      <c r="Y904" s="10"/>
      <c r="Z904" s="32"/>
      <c r="AA904" s="10"/>
      <c r="AB904" s="32"/>
      <c r="AC904" s="10"/>
      <c r="AD904" s="32"/>
      <c r="AE904" s="10"/>
      <c r="AF904" s="32"/>
      <c r="AG904" s="10"/>
      <c r="AH904" s="32"/>
      <c r="AI904" s="10"/>
      <c r="AJ904" s="32"/>
      <c r="AK904" s="10"/>
      <c r="AL904" s="32"/>
      <c r="AM904" s="10"/>
      <c r="AN904" s="32"/>
      <c r="AO904" s="10"/>
      <c r="AP904" s="242"/>
      <c r="AQ904" s="10"/>
      <c r="AR904" s="32"/>
      <c r="AS904" s="10"/>
      <c r="AT904" s="242"/>
      <c r="AU904" s="10"/>
      <c r="AV904" s="242"/>
      <c r="AW904" s="7"/>
      <c r="AX904" s="247"/>
      <c r="AY904" s="10"/>
      <c r="AZ904" s="242"/>
      <c r="BA904" s="7"/>
      <c r="BB904" s="247"/>
      <c r="BC904" s="7"/>
      <c r="BD904" s="247"/>
      <c r="BE904" s="7"/>
      <c r="BF904" s="8"/>
      <c r="BG904" s="7"/>
      <c r="BH904" s="8"/>
      <c r="BJ904" s="41"/>
      <c r="BK904" s="41"/>
    </row>
    <row r="905" spans="1:64" x14ac:dyDescent="0.25">
      <c r="B905" s="6"/>
      <c r="C905" s="10"/>
      <c r="D905" s="32"/>
      <c r="E905" s="10"/>
      <c r="F905" s="32"/>
      <c r="G905" s="10"/>
      <c r="H905" s="32"/>
      <c r="I905" s="10"/>
      <c r="J905" s="32"/>
      <c r="K905" s="10"/>
      <c r="L905" s="32"/>
      <c r="M905" s="10"/>
      <c r="N905" s="32"/>
      <c r="O905" s="10"/>
      <c r="P905" s="32"/>
      <c r="Q905" s="10"/>
      <c r="R905" s="32"/>
      <c r="S905" s="10"/>
      <c r="T905" s="32"/>
      <c r="U905" s="10"/>
      <c r="V905" s="32"/>
      <c r="W905" s="10"/>
      <c r="X905" s="32"/>
      <c r="Y905" s="10"/>
      <c r="Z905" s="32"/>
      <c r="AA905" s="10"/>
      <c r="AB905" s="32"/>
      <c r="AC905" s="10"/>
      <c r="AD905" s="32"/>
      <c r="AE905" s="10"/>
      <c r="AF905" s="32"/>
      <c r="AG905" s="10"/>
      <c r="AH905" s="32"/>
      <c r="AI905" s="10"/>
      <c r="AJ905" s="32"/>
      <c r="AK905" s="10"/>
      <c r="AL905" s="32"/>
      <c r="AM905" s="10"/>
      <c r="AN905" s="32"/>
      <c r="AO905" s="10"/>
      <c r="AP905" s="242"/>
      <c r="AQ905" s="10"/>
      <c r="AR905" s="32"/>
      <c r="AS905" s="10"/>
      <c r="AT905" s="242"/>
      <c r="AU905" s="10"/>
      <c r="AV905" s="242"/>
      <c r="AW905" s="7"/>
      <c r="AX905" s="247"/>
      <c r="AY905" s="10"/>
      <c r="AZ905" s="242"/>
      <c r="BA905" s="7"/>
      <c r="BB905" s="247"/>
      <c r="BC905" s="7"/>
      <c r="BD905" s="247"/>
      <c r="BE905" s="7"/>
      <c r="BF905" s="8"/>
      <c r="BG905" s="7"/>
      <c r="BH905" s="8"/>
      <c r="BJ905" s="41"/>
      <c r="BK905" s="41"/>
    </row>
    <row r="906" spans="1:64" x14ac:dyDescent="0.25">
      <c r="B906" s="6"/>
      <c r="C906" s="10"/>
      <c r="D906" s="32"/>
      <c r="E906" s="10"/>
      <c r="F906" s="32"/>
      <c r="G906" s="10"/>
      <c r="H906" s="32"/>
      <c r="I906" s="10"/>
      <c r="J906" s="32"/>
      <c r="K906" s="10"/>
      <c r="L906" s="32"/>
      <c r="M906" s="10"/>
      <c r="N906" s="32"/>
      <c r="O906" s="10"/>
      <c r="P906" s="32"/>
      <c r="Q906" s="10"/>
      <c r="R906" s="32"/>
      <c r="S906" s="10"/>
      <c r="T906" s="32"/>
      <c r="U906" s="10"/>
      <c r="V906" s="32"/>
      <c r="W906" s="10"/>
      <c r="X906" s="32"/>
      <c r="Y906" s="10"/>
      <c r="Z906" s="32"/>
      <c r="AA906" s="10"/>
      <c r="AB906" s="32"/>
      <c r="AC906" s="10"/>
      <c r="AD906" s="32"/>
      <c r="AE906" s="10"/>
      <c r="AF906" s="32"/>
      <c r="AG906" s="10"/>
      <c r="AH906" s="32"/>
      <c r="AI906" s="10"/>
      <c r="AJ906" s="32"/>
      <c r="AK906" s="10"/>
      <c r="AL906" s="32"/>
      <c r="AM906" s="10"/>
      <c r="AN906" s="32"/>
      <c r="AO906" s="10"/>
      <c r="AP906" s="242"/>
      <c r="AQ906" s="10"/>
      <c r="AR906" s="32"/>
      <c r="AS906" s="10"/>
      <c r="AT906" s="242"/>
      <c r="AU906" s="10"/>
      <c r="AV906" s="242"/>
      <c r="AW906" s="7"/>
      <c r="AX906" s="247"/>
      <c r="AY906" s="10"/>
      <c r="AZ906" s="242"/>
      <c r="BA906" s="7"/>
      <c r="BB906" s="247"/>
      <c r="BC906" s="7"/>
      <c r="BD906" s="247"/>
      <c r="BE906" s="7"/>
      <c r="BF906" s="8"/>
      <c r="BG906" s="7"/>
      <c r="BH906" s="8"/>
      <c r="BJ906" s="41"/>
      <c r="BK906" s="41"/>
    </row>
    <row r="907" spans="1:64" x14ac:dyDescent="0.25">
      <c r="B907" s="6"/>
      <c r="C907" s="10"/>
      <c r="D907" s="32"/>
      <c r="E907" s="10"/>
      <c r="F907" s="32"/>
      <c r="G907" s="10"/>
      <c r="H907" s="32"/>
      <c r="I907" s="10"/>
      <c r="J907" s="32"/>
      <c r="K907" s="10"/>
      <c r="L907" s="32"/>
      <c r="M907" s="10"/>
      <c r="N907" s="32"/>
      <c r="O907" s="10"/>
      <c r="P907" s="32"/>
      <c r="Q907" s="10"/>
      <c r="R907" s="32"/>
      <c r="S907" s="10"/>
      <c r="T907" s="32"/>
      <c r="U907" s="10"/>
      <c r="V907" s="32"/>
      <c r="W907" s="10"/>
      <c r="X907" s="32"/>
      <c r="Y907" s="10"/>
      <c r="Z907" s="32"/>
      <c r="AA907" s="10"/>
      <c r="AB907" s="32"/>
      <c r="AC907" s="10"/>
      <c r="AD907" s="32"/>
      <c r="AE907" s="10"/>
      <c r="AF907" s="32"/>
      <c r="AG907" s="10"/>
      <c r="AH907" s="32"/>
      <c r="AI907" s="10"/>
      <c r="AJ907" s="32"/>
      <c r="AK907" s="10"/>
      <c r="AL907" s="32"/>
      <c r="AM907" s="10"/>
      <c r="AN907" s="32"/>
      <c r="AO907" s="10"/>
      <c r="AP907" s="242"/>
      <c r="AQ907" s="10"/>
      <c r="AR907" s="32"/>
      <c r="AS907" s="10"/>
      <c r="AT907" s="242"/>
      <c r="AU907" s="10"/>
      <c r="AV907" s="242"/>
      <c r="AW907" s="7"/>
      <c r="AX907" s="247"/>
      <c r="AY907" s="10"/>
      <c r="AZ907" s="242"/>
      <c r="BA907" s="7"/>
      <c r="BB907" s="247"/>
      <c r="BC907" s="7"/>
      <c r="BD907" s="247"/>
      <c r="BE907" s="7"/>
      <c r="BF907" s="8"/>
      <c r="BG907" s="7"/>
      <c r="BH907" s="8"/>
      <c r="BJ907" s="41"/>
      <c r="BK907" s="41"/>
    </row>
    <row r="908" spans="1:64" x14ac:dyDescent="0.25">
      <c r="B908" s="6"/>
      <c r="C908" s="10"/>
      <c r="D908" s="32"/>
      <c r="E908" s="10"/>
      <c r="F908" s="32"/>
      <c r="G908" s="10"/>
      <c r="H908" s="32"/>
      <c r="I908" s="10"/>
      <c r="J908" s="32"/>
      <c r="K908" s="10"/>
      <c r="L908" s="32"/>
      <c r="M908" s="10"/>
      <c r="N908" s="32"/>
      <c r="O908" s="10"/>
      <c r="P908" s="32"/>
      <c r="Q908" s="10"/>
      <c r="R908" s="32"/>
      <c r="S908" s="10"/>
      <c r="T908" s="32"/>
      <c r="U908" s="10"/>
      <c r="V908" s="32"/>
      <c r="W908" s="10"/>
      <c r="X908" s="32"/>
      <c r="Y908" s="10"/>
      <c r="Z908" s="32"/>
      <c r="AA908" s="10"/>
      <c r="AB908" s="32"/>
      <c r="AC908" s="10"/>
      <c r="AD908" s="32"/>
      <c r="AE908" s="10"/>
      <c r="AF908" s="32"/>
      <c r="AG908" s="10"/>
      <c r="AH908" s="32"/>
      <c r="AI908" s="10"/>
      <c r="AJ908" s="32"/>
      <c r="AK908" s="10"/>
      <c r="AL908" s="32"/>
      <c r="AM908" s="10"/>
      <c r="AN908" s="32"/>
      <c r="AO908" s="10"/>
      <c r="AP908" s="242"/>
      <c r="AQ908" s="10"/>
      <c r="AR908" s="32"/>
      <c r="AS908" s="10"/>
      <c r="AT908" s="242"/>
      <c r="AU908" s="10"/>
      <c r="AV908" s="242"/>
      <c r="AW908" s="7"/>
      <c r="AX908" s="247"/>
      <c r="AY908" s="10"/>
      <c r="AZ908" s="242"/>
      <c r="BA908" s="7"/>
      <c r="BB908" s="247"/>
      <c r="BC908" s="7"/>
      <c r="BD908" s="247"/>
      <c r="BE908" s="7"/>
      <c r="BF908" s="8"/>
      <c r="BG908" s="7"/>
      <c r="BH908" s="8"/>
      <c r="BJ908" s="41"/>
      <c r="BK908" s="41"/>
    </row>
    <row r="909" spans="1:64" ht="13" thickBot="1" x14ac:dyDescent="0.3">
      <c r="A909">
        <f>+A607+1</f>
        <v>555</v>
      </c>
      <c r="B909" s="6"/>
      <c r="C909" s="10"/>
      <c r="D909" s="32"/>
      <c r="E909" s="10"/>
      <c r="F909" s="32"/>
      <c r="G909" s="10"/>
      <c r="H909" s="32"/>
      <c r="I909" s="10"/>
      <c r="J909" s="32"/>
      <c r="K909" s="10"/>
      <c r="L909" s="32"/>
      <c r="M909" s="10"/>
      <c r="N909" s="32"/>
      <c r="O909" s="10"/>
      <c r="P909" s="32"/>
      <c r="Q909" s="10"/>
      <c r="R909" s="32"/>
      <c r="S909" s="10"/>
      <c r="T909" s="32"/>
      <c r="U909" s="10"/>
      <c r="V909" s="32"/>
      <c r="W909" s="10"/>
      <c r="X909" s="32"/>
      <c r="Y909" s="10"/>
      <c r="Z909" s="32"/>
      <c r="AA909" s="10"/>
      <c r="AB909" s="32"/>
      <c r="AC909" s="10"/>
      <c r="AD909" s="32"/>
      <c r="AE909" s="10"/>
      <c r="AF909" s="32"/>
      <c r="AG909" s="10"/>
      <c r="AH909" s="32"/>
      <c r="AI909" s="10"/>
      <c r="AJ909" s="32"/>
      <c r="AK909" s="10"/>
      <c r="AL909" s="32"/>
      <c r="AM909" s="10"/>
      <c r="AN909" s="32"/>
      <c r="AO909" s="10"/>
      <c r="AP909" s="242"/>
      <c r="AQ909" s="10"/>
      <c r="AR909" s="32"/>
      <c r="AS909" s="10"/>
      <c r="AT909" s="242"/>
      <c r="AU909" s="10"/>
      <c r="AV909" s="242"/>
      <c r="AW909" s="23"/>
      <c r="AX909" s="249"/>
      <c r="AY909" s="10"/>
      <c r="AZ909" s="242"/>
      <c r="BA909" s="23"/>
      <c r="BB909" s="249"/>
      <c r="BC909" s="23"/>
      <c r="BD909" s="249"/>
      <c r="BE909" s="307"/>
      <c r="BF909" s="307"/>
      <c r="BG909" s="7"/>
      <c r="BH909" s="8"/>
      <c r="BJ909" s="41"/>
      <c r="BK909" s="41">
        <f>+AI909+AE909+Y909+W909+U909+S909+Q909+O909+M909+I909+G909+E909+C909+AG909+K909+BG909+BN909+AA909+AC909+AK909+AM909+AO909</f>
        <v>0</v>
      </c>
      <c r="BL909">
        <f>COUNT(C909:BH909)/2</f>
        <v>0</v>
      </c>
    </row>
    <row r="910" spans="1:64" x14ac:dyDescent="0.25">
      <c r="BJ910" s="41"/>
      <c r="BK910" s="41"/>
    </row>
    <row r="911" spans="1:64" x14ac:dyDescent="0.25">
      <c r="BJ911" s="41"/>
    </row>
    <row r="912" spans="1:64" x14ac:dyDescent="0.25">
      <c r="BJ912" s="41"/>
    </row>
  </sheetData>
  <sortState xmlns:xlrd2="http://schemas.microsoft.com/office/spreadsheetml/2017/richdata2" ref="B5:G33">
    <sortCondition descending="1" ref="G5:G33"/>
  </sortState>
  <mergeCells count="30">
    <mergeCell ref="K52:L52"/>
    <mergeCell ref="B52:B53"/>
    <mergeCell ref="C52:D52"/>
    <mergeCell ref="E52:F52"/>
    <mergeCell ref="G52:H52"/>
    <mergeCell ref="I52:J52"/>
    <mergeCell ref="AI52:AJ52"/>
    <mergeCell ref="M52:N52"/>
    <mergeCell ref="O52:P52"/>
    <mergeCell ref="Q52:R52"/>
    <mergeCell ref="S52:T52"/>
    <mergeCell ref="U52:V52"/>
    <mergeCell ref="W52:X52"/>
    <mergeCell ref="Y52:Z52"/>
    <mergeCell ref="AA52:AB52"/>
    <mergeCell ref="AC52:AD52"/>
    <mergeCell ref="AE52:AF52"/>
    <mergeCell ref="AG52:AH52"/>
    <mergeCell ref="BG52:BH52"/>
    <mergeCell ref="AK52:AL52"/>
    <mergeCell ref="AM52:AN52"/>
    <mergeCell ref="AO52:AP52"/>
    <mergeCell ref="AQ52:AR52"/>
    <mergeCell ref="AS52:AT52"/>
    <mergeCell ref="AU52:AV52"/>
    <mergeCell ref="AW52:AX52"/>
    <mergeCell ref="AY52:AZ52"/>
    <mergeCell ref="BA52:BB52"/>
    <mergeCell ref="BC52:BD52"/>
    <mergeCell ref="BE52:BF5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CB244"/>
  <sheetViews>
    <sheetView zoomScale="70" zoomScaleNormal="70" workbookViewId="0">
      <pane xSplit="8" ySplit="48" topLeftCell="I97" activePane="bottomRight" state="frozen"/>
      <selection pane="topRight" activeCell="I1" sqref="I1"/>
      <selection pane="bottomLeft" activeCell="A49" sqref="A49"/>
      <selection pane="bottomRight" activeCell="J120" sqref="J120"/>
    </sheetView>
  </sheetViews>
  <sheetFormatPr baseColWidth="10" defaultColWidth="11.54296875" defaultRowHeight="12.5" x14ac:dyDescent="0.25"/>
  <cols>
    <col min="1" max="1" width="5" customWidth="1"/>
    <col min="3" max="3" width="6.81640625" customWidth="1"/>
    <col min="4" max="4" width="5.453125" customWidth="1"/>
    <col min="5" max="5" width="4.1796875" customWidth="1"/>
    <col min="6" max="6" width="4.26953125" customWidth="1"/>
    <col min="7" max="7" width="5.54296875" customWidth="1"/>
    <col min="8" max="8" width="4.54296875" customWidth="1"/>
    <col min="9" max="9" width="5.26953125" customWidth="1"/>
    <col min="10" max="10" width="4.81640625" customWidth="1"/>
    <col min="11" max="11" width="4.7265625" customWidth="1"/>
    <col min="12" max="12" width="5.26953125" customWidth="1"/>
    <col min="13" max="15" width="4.7265625" customWidth="1"/>
    <col min="16" max="16" width="4.26953125" customWidth="1"/>
    <col min="17" max="17" width="4.453125" customWidth="1"/>
    <col min="18" max="18" width="5.1796875" customWidth="1"/>
    <col min="19" max="20" width="3.453125" customWidth="1"/>
    <col min="21" max="21" width="5.26953125" customWidth="1"/>
    <col min="22" max="22" width="4.54296875" customWidth="1"/>
    <col min="23" max="23" width="5.1796875" customWidth="1"/>
    <col min="24" max="24" width="4.26953125" customWidth="1"/>
    <col min="25" max="25" width="4.54296875" customWidth="1"/>
    <col min="26" max="26" width="3.453125" customWidth="1"/>
    <col min="27" max="28" width="4.453125" customWidth="1"/>
    <col min="29" max="29" width="4.453125" bestFit="1" customWidth="1"/>
    <col min="30" max="30" width="4" customWidth="1"/>
    <col min="31" max="31" width="3.453125" customWidth="1"/>
    <col min="32" max="32" width="4.453125" customWidth="1"/>
    <col min="33" max="33" width="4" customWidth="1"/>
    <col min="34" max="34" width="3.7265625" customWidth="1"/>
    <col min="35" max="35" width="4.1796875" customWidth="1"/>
    <col min="36" max="36" width="5" customWidth="1"/>
    <col min="37" max="37" width="3.54296875" customWidth="1"/>
    <col min="38" max="38" width="4.453125" customWidth="1"/>
    <col min="39" max="39" width="5.1796875" customWidth="1"/>
    <col min="40" max="40" width="3.453125" customWidth="1"/>
    <col min="41" max="41" width="4.1796875" customWidth="1"/>
    <col min="42" max="42" width="4" customWidth="1"/>
    <col min="43" max="43" width="4.1796875" customWidth="1"/>
    <col min="44" max="44" width="4.453125" customWidth="1"/>
    <col min="45" max="45" width="4" customWidth="1"/>
    <col min="46" max="47" width="4.453125" customWidth="1"/>
    <col min="48" max="48" width="5" customWidth="1"/>
    <col min="49" max="49" width="4.1796875" customWidth="1"/>
    <col min="50" max="50" width="4.7265625" bestFit="1" customWidth="1"/>
    <col min="51" max="51" width="3.81640625" customWidth="1"/>
    <col min="52" max="52" width="3.453125" customWidth="1"/>
    <col min="53" max="54" width="4" customWidth="1"/>
    <col min="55" max="55" width="3.81640625" customWidth="1"/>
    <col min="56" max="56" width="4" customWidth="1"/>
    <col min="57" max="58" width="4.26953125" customWidth="1"/>
    <col min="59" max="59" width="5.1796875" customWidth="1"/>
    <col min="60" max="60" width="4.1796875" customWidth="1"/>
    <col min="61" max="61" width="4.7265625" customWidth="1"/>
    <col min="62" max="62" width="4.81640625" customWidth="1"/>
    <col min="63" max="63" width="4.1796875" customWidth="1"/>
    <col min="64" max="64" width="3.453125" customWidth="1"/>
    <col min="65" max="65" width="4.26953125" customWidth="1"/>
    <col min="66" max="68" width="3.453125" customWidth="1"/>
    <col min="69" max="71" width="4.1796875" customWidth="1"/>
    <col min="72" max="72" width="11.453125" style="24" customWidth="1"/>
    <col min="73" max="78" width="6.1796875" customWidth="1"/>
  </cols>
  <sheetData>
    <row r="1" spans="1:74" ht="13" x14ac:dyDescent="0.3">
      <c r="A1" s="5" t="s">
        <v>14</v>
      </c>
      <c r="B1" s="52"/>
    </row>
    <row r="2" spans="1:74" x14ac:dyDescent="0.25">
      <c r="A2" t="s">
        <v>10</v>
      </c>
      <c r="R2" s="30"/>
    </row>
    <row r="3" spans="1:74" ht="13" thickBot="1" x14ac:dyDescent="0.3">
      <c r="A3">
        <f>+GENERAL!B6</f>
        <v>12</v>
      </c>
      <c r="C3" s="41">
        <f>SUM(C5:C23)</f>
        <v>20</v>
      </c>
      <c r="R3" s="30"/>
    </row>
    <row r="4" spans="1:74" ht="14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V4" s="101"/>
    </row>
    <row r="5" spans="1:74" ht="14" thickBot="1" x14ac:dyDescent="0.35">
      <c r="A5" s="149">
        <v>1</v>
      </c>
      <c r="B5" s="23" t="s">
        <v>1</v>
      </c>
      <c r="C5" s="47">
        <f>+I$44</f>
        <v>105</v>
      </c>
      <c r="D5" s="48">
        <f>+I$45</f>
        <v>419</v>
      </c>
      <c r="E5" s="45">
        <f>+J$44</f>
        <v>47</v>
      </c>
      <c r="F5" s="18">
        <f>+I$30</f>
        <v>80</v>
      </c>
      <c r="G5" s="198">
        <f>IF(E5&lt;A$3/2,-1,1)*800+C5+D5/1000</f>
        <v>905.41899999999998</v>
      </c>
      <c r="H5" s="30"/>
      <c r="Z5" s="125"/>
      <c r="BV5" s="101"/>
    </row>
    <row r="6" spans="1:74" ht="14" thickBot="1" x14ac:dyDescent="0.35">
      <c r="A6" s="149">
        <v>2</v>
      </c>
      <c r="B6" s="23" t="s">
        <v>62</v>
      </c>
      <c r="C6" s="47">
        <f>+AS$44</f>
        <v>30</v>
      </c>
      <c r="D6" s="48">
        <f>+AS$45</f>
        <v>456</v>
      </c>
      <c r="E6" s="45">
        <f>+AT$44</f>
        <v>25</v>
      </c>
      <c r="F6" s="18">
        <f>+AS$30</f>
        <v>40</v>
      </c>
      <c r="G6" s="198">
        <f>IF(E6&lt;A$3/2,-1,1)*800+C6+D6/1000</f>
        <v>830.45600000000002</v>
      </c>
      <c r="H6" s="30"/>
      <c r="J6" s="24"/>
      <c r="Z6" s="125"/>
      <c r="BV6" s="101"/>
    </row>
    <row r="7" spans="1:74" ht="14" thickBot="1" x14ac:dyDescent="0.35">
      <c r="A7" s="149">
        <v>3</v>
      </c>
      <c r="B7" s="161" t="s">
        <v>129</v>
      </c>
      <c r="C7" s="47">
        <f>+AA$44</f>
        <v>30</v>
      </c>
      <c r="D7" s="48">
        <f>+AA$45</f>
        <v>186</v>
      </c>
      <c r="E7" s="45">
        <f>+AB$44</f>
        <v>19</v>
      </c>
      <c r="F7" s="203">
        <f>+AA$30</f>
        <v>20</v>
      </c>
      <c r="G7" s="198">
        <f>IF(E7&lt;A$3/2,-1,1)*800+C7+D7/1000</f>
        <v>830.18600000000004</v>
      </c>
      <c r="H7" s="30"/>
      <c r="Z7" s="125"/>
      <c r="BV7" s="101"/>
    </row>
    <row r="8" spans="1:74" ht="14" thickBot="1" x14ac:dyDescent="0.35">
      <c r="A8" s="149">
        <v>4</v>
      </c>
      <c r="B8" s="239" t="s">
        <v>156</v>
      </c>
      <c r="C8" s="47">
        <f>+C$44</f>
        <v>20</v>
      </c>
      <c r="D8" s="48">
        <f>+C$45</f>
        <v>33</v>
      </c>
      <c r="E8" s="46">
        <f>+D$44</f>
        <v>8</v>
      </c>
      <c r="F8" s="18">
        <f>+C$30</f>
        <v>10</v>
      </c>
      <c r="G8" s="198">
        <f>IF(E8&lt;A$3/2,-1,1)*800+C8+D8/1000</f>
        <v>820.03300000000002</v>
      </c>
      <c r="H8" s="30"/>
      <c r="Z8" s="125"/>
      <c r="BV8" s="101"/>
    </row>
    <row r="9" spans="1:74" ht="13.5" thickBot="1" x14ac:dyDescent="0.35">
      <c r="A9" s="149">
        <v>5</v>
      </c>
      <c r="B9" s="239" t="s">
        <v>239</v>
      </c>
      <c r="C9" s="47">
        <f>+BQ$44</f>
        <v>10</v>
      </c>
      <c r="D9" s="48">
        <f>+BQ$45</f>
        <v>-4</v>
      </c>
      <c r="E9" s="45">
        <f>+BR$44</f>
        <v>7</v>
      </c>
      <c r="F9" s="18">
        <f>+BQ$30</f>
        <v>5</v>
      </c>
      <c r="G9" s="198">
        <f>IF(E9&lt;A$3/2,-1,1)*800+C9+D9/1000</f>
        <v>809.99599999999998</v>
      </c>
      <c r="H9" s="30"/>
      <c r="Z9" s="125"/>
    </row>
    <row r="10" spans="1:74" ht="13.5" thickBot="1" x14ac:dyDescent="0.35">
      <c r="A10" s="149">
        <v>6</v>
      </c>
      <c r="B10" s="239" t="s">
        <v>271</v>
      </c>
      <c r="C10" s="47">
        <f>+BK$44</f>
        <v>10</v>
      </c>
      <c r="D10" s="48">
        <f>+BK$45</f>
        <v>-77</v>
      </c>
      <c r="E10" s="45">
        <f>+BL$44</f>
        <v>6</v>
      </c>
      <c r="F10" s="18">
        <f>+BK$30</f>
        <v>0</v>
      </c>
      <c r="G10" s="198">
        <f>IF(E10&lt;A$3/2,-1,1)*800+C10+D10/1000</f>
        <v>809.923</v>
      </c>
      <c r="H10" s="30"/>
      <c r="Z10" s="125"/>
    </row>
    <row r="11" spans="1:74" ht="13.5" thickBot="1" x14ac:dyDescent="0.35">
      <c r="A11" s="149">
        <v>7</v>
      </c>
      <c r="B11" s="239" t="s">
        <v>141</v>
      </c>
      <c r="C11" s="47">
        <f>+AJ$44</f>
        <v>0</v>
      </c>
      <c r="D11" s="48">
        <f>+AJ$45</f>
        <v>-41</v>
      </c>
      <c r="E11" s="45">
        <f>+AK$44</f>
        <v>14</v>
      </c>
      <c r="F11" s="203">
        <f>+AJ$30</f>
        <v>0</v>
      </c>
      <c r="G11" s="198">
        <f>IF(E11&lt;A$3/2,-1,1)*800+C11+D11/1000</f>
        <v>799.95899999999995</v>
      </c>
      <c r="H11" s="30"/>
      <c r="Z11" s="125" t="s">
        <v>69</v>
      </c>
    </row>
    <row r="12" spans="1:74" ht="13" thickBot="1" x14ac:dyDescent="0.3">
      <c r="A12" s="149">
        <v>8</v>
      </c>
      <c r="B12" s="23" t="s">
        <v>237</v>
      </c>
      <c r="C12" s="47">
        <f>+L$44</f>
        <v>0</v>
      </c>
      <c r="D12" s="48">
        <f>+L$45</f>
        <v>-128</v>
      </c>
      <c r="E12" s="45">
        <f>+M$44</f>
        <v>18</v>
      </c>
      <c r="F12" s="18">
        <f>+L$30</f>
        <v>0</v>
      </c>
      <c r="G12" s="198">
        <f>IF(E12&lt;A$3/2,-1,1)*800+C12+D12/1000</f>
        <v>799.87199999999996</v>
      </c>
      <c r="H12" s="30"/>
    </row>
    <row r="13" spans="1:74" ht="13" thickBot="1" x14ac:dyDescent="0.3">
      <c r="A13" s="149">
        <v>9</v>
      </c>
      <c r="B13" s="239" t="s">
        <v>139</v>
      </c>
      <c r="C13" s="47">
        <f>+AG$44</f>
        <v>-10</v>
      </c>
      <c r="D13" s="48">
        <f>+AG$45</f>
        <v>35</v>
      </c>
      <c r="E13" s="45">
        <f>+AH$44</f>
        <v>9</v>
      </c>
      <c r="F13" s="18">
        <f>+AG$30</f>
        <v>0</v>
      </c>
      <c r="G13" s="198">
        <f>IF(E13&lt;A$3/2,-1,1)*800+C13+D13/1000</f>
        <v>790.03499999999997</v>
      </c>
      <c r="H13" s="30"/>
    </row>
    <row r="14" spans="1:74" ht="13" thickBot="1" x14ac:dyDescent="0.3">
      <c r="A14" s="149">
        <v>10</v>
      </c>
      <c r="B14" s="239" t="s">
        <v>247</v>
      </c>
      <c r="C14" s="47">
        <f>+O$44</f>
        <v>-10</v>
      </c>
      <c r="D14" s="48">
        <f>+O$45</f>
        <v>-84</v>
      </c>
      <c r="E14" s="45">
        <f>+P$44</f>
        <v>9</v>
      </c>
      <c r="F14" s="18">
        <f>+O$30</f>
        <v>0</v>
      </c>
      <c r="G14" s="198">
        <f>IF(E14&lt;A$3/2,-1,1)*800+C14+D14/1000</f>
        <v>789.91600000000005</v>
      </c>
      <c r="H14" s="30"/>
    </row>
    <row r="15" spans="1:74" ht="13.5" thickBot="1" x14ac:dyDescent="0.35">
      <c r="A15" s="149">
        <v>11</v>
      </c>
      <c r="B15" s="239" t="s">
        <v>245</v>
      </c>
      <c r="C15" s="47">
        <f>+BB$44</f>
        <v>-20</v>
      </c>
      <c r="D15" s="48">
        <f>+BB$45</f>
        <v>-192</v>
      </c>
      <c r="E15" s="45">
        <f>+BC$44</f>
        <v>16</v>
      </c>
      <c r="F15" s="18">
        <f>+BB$30</f>
        <v>0</v>
      </c>
      <c r="G15" s="198">
        <f>IF(E15&lt;A$3/2,-1,1)*800+C15+D15/1000</f>
        <v>779.80799999999999</v>
      </c>
      <c r="AE15" s="43"/>
      <c r="AQ15" s="73"/>
    </row>
    <row r="16" spans="1:74" ht="13" thickBot="1" x14ac:dyDescent="0.3">
      <c r="A16" s="149">
        <v>12</v>
      </c>
      <c r="B16" s="161" t="s">
        <v>130</v>
      </c>
      <c r="C16" s="47">
        <f>+AP$44</f>
        <v>-50</v>
      </c>
      <c r="D16" s="48">
        <f>+AP$45</f>
        <v>-165</v>
      </c>
      <c r="E16" s="45">
        <f>+AQ$44</f>
        <v>15</v>
      </c>
      <c r="F16" s="203">
        <f>+AP$30</f>
        <v>0</v>
      </c>
      <c r="G16" s="198">
        <f>IF(E16&lt;A$3/2,-1,1)*800+C16+D16/1000</f>
        <v>749.83500000000004</v>
      </c>
    </row>
    <row r="17" spans="1:70" ht="13" thickBot="1" x14ac:dyDescent="0.3">
      <c r="A17" s="149">
        <v>13</v>
      </c>
      <c r="B17" s="239" t="s">
        <v>140</v>
      </c>
      <c r="C17" s="47">
        <f>+F$44</f>
        <v>-50</v>
      </c>
      <c r="D17" s="48">
        <f>+F$45</f>
        <v>-182</v>
      </c>
      <c r="E17" s="45">
        <f>+G$44</f>
        <v>28</v>
      </c>
      <c r="F17" s="203">
        <f>+F$30</f>
        <v>0</v>
      </c>
      <c r="G17" s="198">
        <f>IF(E17&lt;A$3/2,-1,1)*800+C17+D17/1000</f>
        <v>749.81799999999998</v>
      </c>
    </row>
    <row r="18" spans="1:70" ht="13" thickBot="1" x14ac:dyDescent="0.3">
      <c r="A18" s="149">
        <v>14</v>
      </c>
      <c r="B18" s="23" t="s">
        <v>93</v>
      </c>
      <c r="C18" s="47">
        <f>+AV$44</f>
        <v>-50</v>
      </c>
      <c r="D18" s="48">
        <f>+AV$45</f>
        <v>-268</v>
      </c>
      <c r="E18" s="45">
        <f>+AW$44</f>
        <v>19</v>
      </c>
      <c r="F18" s="18">
        <f>+AV$30</f>
        <v>0</v>
      </c>
      <c r="G18" s="198">
        <f>IF(E18&lt;A$3/2,-1,1)*800+C18+D18/1000</f>
        <v>749.73199999999997</v>
      </c>
    </row>
    <row r="19" spans="1:70" ht="13" thickBot="1" x14ac:dyDescent="0.3">
      <c r="A19" s="149">
        <v>15</v>
      </c>
      <c r="B19" s="239" t="s">
        <v>238</v>
      </c>
      <c r="C19" s="47">
        <f>+AY$44</f>
        <v>10</v>
      </c>
      <c r="D19" s="48">
        <f>+AY$45</f>
        <v>51</v>
      </c>
      <c r="E19" s="45">
        <f>+AZ$44</f>
        <v>3</v>
      </c>
      <c r="F19" s="18">
        <f>+AY$30</f>
        <v>0</v>
      </c>
      <c r="G19" s="198">
        <f>IF(E19&lt;A$3/2,-1,1)*800+C19+D19/1000</f>
        <v>-789.94899999999996</v>
      </c>
    </row>
    <row r="20" spans="1:70" ht="13" thickBot="1" x14ac:dyDescent="0.3">
      <c r="A20" s="149">
        <v>16</v>
      </c>
      <c r="B20" s="239" t="s">
        <v>270</v>
      </c>
      <c r="C20" s="47">
        <f>+X$44</f>
        <v>0</v>
      </c>
      <c r="D20" s="48">
        <f>+X$45</f>
        <v>58</v>
      </c>
      <c r="E20" s="45">
        <f>+Y$44</f>
        <v>4</v>
      </c>
      <c r="F20" s="18">
        <f>+X$30</f>
        <v>0</v>
      </c>
      <c r="G20" s="198">
        <f>IF(E20&lt;A$3/2,-1,1)*800+C20+D20/1000</f>
        <v>-799.94200000000001</v>
      </c>
    </row>
    <row r="21" spans="1:70" ht="13" thickBot="1" x14ac:dyDescent="0.3">
      <c r="A21" s="149">
        <v>17</v>
      </c>
      <c r="B21" s="239" t="s">
        <v>288</v>
      </c>
      <c r="C21" s="47">
        <f>+AD$44</f>
        <v>0</v>
      </c>
      <c r="D21" s="48">
        <f>+AD$45</f>
        <v>3</v>
      </c>
      <c r="E21" s="45">
        <f>+AE$44</f>
        <v>2</v>
      </c>
      <c r="F21" s="18">
        <f>+AD$30</f>
        <v>0</v>
      </c>
      <c r="G21" s="198">
        <f>IF(E21&lt;A$3/2,-1,1)*800+C21+D21/1000</f>
        <v>-799.99699999999996</v>
      </c>
    </row>
    <row r="22" spans="1:70" ht="13" thickBot="1" x14ac:dyDescent="0.3">
      <c r="A22" s="149">
        <v>18</v>
      </c>
      <c r="B22" s="23" t="s">
        <v>43</v>
      </c>
      <c r="C22" s="47">
        <f>+R$44</f>
        <v>0</v>
      </c>
      <c r="D22" s="48">
        <f>+R$45</f>
        <v>0</v>
      </c>
      <c r="E22" s="45">
        <f>+S$44</f>
        <v>1</v>
      </c>
      <c r="F22" s="18">
        <f>+R$30</f>
        <v>0</v>
      </c>
      <c r="G22" s="198">
        <f>IF(E22&lt;A$3/2,-1,1)*800+C22+D22/1000</f>
        <v>-800</v>
      </c>
    </row>
    <row r="23" spans="1:70" ht="13" thickBot="1" x14ac:dyDescent="0.3">
      <c r="A23" s="149">
        <v>19</v>
      </c>
      <c r="B23" s="239" t="s">
        <v>200</v>
      </c>
      <c r="C23" s="47">
        <f>+BH$44</f>
        <v>-5</v>
      </c>
      <c r="D23" s="48">
        <f>+BH$45</f>
        <v>-16</v>
      </c>
      <c r="E23" s="45">
        <f>+BI$44</f>
        <v>3</v>
      </c>
      <c r="F23" s="18">
        <f>+BH$30</f>
        <v>0</v>
      </c>
      <c r="G23" s="198">
        <f>IF(E23&lt;A$3/2,-1,1)*800+C23+D23/1000</f>
        <v>-805.01599999999996</v>
      </c>
    </row>
    <row r="24" spans="1:70" ht="13" thickBot="1" x14ac:dyDescent="0.3">
      <c r="A24" s="149">
        <v>20</v>
      </c>
      <c r="B24" s="239" t="s">
        <v>202</v>
      </c>
      <c r="C24" s="47">
        <f>+BE$44</f>
        <v>-20</v>
      </c>
      <c r="D24" s="48">
        <f>+BE$45</f>
        <v>-83</v>
      </c>
      <c r="E24" s="45">
        <f>+BF$44</f>
        <v>2</v>
      </c>
      <c r="F24" s="18">
        <f>+BE$30</f>
        <v>0</v>
      </c>
      <c r="G24" s="198">
        <f>IF(E24&lt;A$3/2,-1,1)*800+C24+D24/1000</f>
        <v>-820.08299999999997</v>
      </c>
    </row>
    <row r="25" spans="1:70" ht="13" hidden="1" thickBot="1" x14ac:dyDescent="0.3">
      <c r="A25" s="149">
        <v>21</v>
      </c>
      <c r="B25" s="239" t="s">
        <v>217</v>
      </c>
      <c r="C25" s="47">
        <f>+BN$44</f>
        <v>-100000000</v>
      </c>
      <c r="D25" s="48">
        <f>+BN$45</f>
        <v>1</v>
      </c>
      <c r="E25" s="45">
        <f>+BO$44</f>
        <v>0</v>
      </c>
      <c r="F25" s="18">
        <f>+BN$30</f>
        <v>0</v>
      </c>
      <c r="G25" s="198">
        <f>IF(E25&lt;A$3/2,-1,1)*800+C25+D25/1000</f>
        <v>-100000799.999</v>
      </c>
    </row>
    <row r="26" spans="1:70" ht="13" hidden="1" thickBot="1" x14ac:dyDescent="0.3">
      <c r="A26" s="149">
        <v>22</v>
      </c>
      <c r="B26" s="23" t="s">
        <v>119</v>
      </c>
      <c r="C26" s="47">
        <f>+AM$44</f>
        <v>-100000000</v>
      </c>
      <c r="D26" s="48">
        <f>+AM$45</f>
        <v>1</v>
      </c>
      <c r="E26" s="45">
        <f>+AN$44</f>
        <v>0</v>
      </c>
      <c r="F26" s="18">
        <f>+AM$30</f>
        <v>0</v>
      </c>
      <c r="G26" s="198">
        <f>IF(E26&lt;A$3/2,-1,1)*800+C26+D26/1000</f>
        <v>-100000799.999</v>
      </c>
    </row>
    <row r="27" spans="1:70" ht="13" hidden="1" thickBot="1" x14ac:dyDescent="0.3">
      <c r="A27" s="149">
        <v>23</v>
      </c>
      <c r="B27" s="23" t="s">
        <v>9</v>
      </c>
      <c r="C27" s="47">
        <f>+U$44</f>
        <v>-100000000</v>
      </c>
      <c r="D27" s="48">
        <f>+U$45</f>
        <v>1</v>
      </c>
      <c r="E27" s="45">
        <f>+V$44</f>
        <v>0</v>
      </c>
      <c r="F27" s="18">
        <f>+U$30</f>
        <v>0</v>
      </c>
      <c r="G27" s="198">
        <f>IF(E27&lt;A$3/2,-1,1)*800+C27+D27/1000</f>
        <v>-100000799.999</v>
      </c>
      <c r="AI27" s="61"/>
      <c r="AU27" s="61"/>
    </row>
    <row r="28" spans="1:70" ht="13" thickBot="1" x14ac:dyDescent="0.3">
      <c r="A28" s="16"/>
      <c r="G28" s="198"/>
    </row>
    <row r="29" spans="1:70" ht="13" hidden="1" thickBot="1" x14ac:dyDescent="0.3">
      <c r="A29" s="16"/>
    </row>
    <row r="30" spans="1:70" ht="13" hidden="1" thickBot="1" x14ac:dyDescent="0.3">
      <c r="B30" t="s">
        <v>12</v>
      </c>
      <c r="C30">
        <f>+C31*C32</f>
        <v>10</v>
      </c>
      <c r="D30">
        <f>+D31*D32</f>
        <v>8</v>
      </c>
      <c r="F30">
        <f>+F31*F32</f>
        <v>0</v>
      </c>
      <c r="G30">
        <f>+G31*G32</f>
        <v>28</v>
      </c>
      <c r="I30">
        <f>+I31*I32</f>
        <v>80</v>
      </c>
      <c r="J30">
        <f>+J31*J32</f>
        <v>47</v>
      </c>
      <c r="L30">
        <f>+L31*L32</f>
        <v>0</v>
      </c>
      <c r="M30">
        <f>+M31*M32</f>
        <v>18</v>
      </c>
      <c r="O30">
        <f>+O31*O32</f>
        <v>0</v>
      </c>
      <c r="P30">
        <f>+P31*P32</f>
        <v>9</v>
      </c>
      <c r="R30">
        <f>+R31*R32</f>
        <v>0</v>
      </c>
      <c r="S30">
        <f>+S31*S32</f>
        <v>1</v>
      </c>
      <c r="U30">
        <f>+U31*U32</f>
        <v>0</v>
      </c>
      <c r="V30">
        <f>+V31*V32</f>
        <v>0</v>
      </c>
      <c r="X30">
        <f>+X31*X32</f>
        <v>0</v>
      </c>
      <c r="Y30">
        <f>+Y31*Y32</f>
        <v>4</v>
      </c>
      <c r="AA30">
        <f>+AA31*AA32</f>
        <v>20</v>
      </c>
      <c r="AB30">
        <f>+AB31*AB32</f>
        <v>19</v>
      </c>
      <c r="AD30">
        <f>+AD31*AD32</f>
        <v>0</v>
      </c>
      <c r="AE30">
        <f>+AE31*AE32</f>
        <v>2</v>
      </c>
      <c r="AG30">
        <f>+AG31*AG32</f>
        <v>0</v>
      </c>
      <c r="AH30">
        <f>+AH31*AH32</f>
        <v>9</v>
      </c>
      <c r="AJ30">
        <f>+AJ31*AJ32</f>
        <v>0</v>
      </c>
      <c r="AK30">
        <f>+AK31*AK32</f>
        <v>14</v>
      </c>
      <c r="AM30">
        <f>+AM31*AM32</f>
        <v>0</v>
      </c>
      <c r="AN30">
        <f>+AN31*AN32</f>
        <v>0</v>
      </c>
      <c r="AP30">
        <f>+AP31*AP32</f>
        <v>0</v>
      </c>
      <c r="AQ30">
        <f>+AQ31*AQ32</f>
        <v>15</v>
      </c>
      <c r="AS30">
        <f>+AS31*AS32</f>
        <v>40</v>
      </c>
      <c r="AT30">
        <f>+AT31*AT32</f>
        <v>25</v>
      </c>
      <c r="AV30">
        <f>+AV31*AV32</f>
        <v>0</v>
      </c>
      <c r="AW30">
        <f>+AW31*AW32</f>
        <v>19</v>
      </c>
      <c r="AY30">
        <f>+AY31*AY32</f>
        <v>0</v>
      </c>
      <c r="AZ30">
        <f>+AZ31*AZ32</f>
        <v>3</v>
      </c>
      <c r="BB30">
        <f>+BB31*BB32</f>
        <v>0</v>
      </c>
      <c r="BC30">
        <f>+BC31*BC32</f>
        <v>16</v>
      </c>
      <c r="BE30">
        <f>+BE31*BE32</f>
        <v>0</v>
      </c>
      <c r="BF30">
        <f>+BF31*BF32</f>
        <v>2</v>
      </c>
      <c r="BH30">
        <f>+BH31*BH32</f>
        <v>0</v>
      </c>
      <c r="BI30">
        <f>+BI31*BI32</f>
        <v>3</v>
      </c>
      <c r="BK30">
        <f>+BK31*BK32</f>
        <v>0</v>
      </c>
      <c r="BL30">
        <f>+BL31*BL32</f>
        <v>6</v>
      </c>
      <c r="BN30">
        <f>+BN31*BN32</f>
        <v>0</v>
      </c>
      <c r="BO30">
        <f>+BO31*BO32</f>
        <v>0</v>
      </c>
      <c r="BQ30">
        <f>+BQ31*BQ32</f>
        <v>5</v>
      </c>
      <c r="BR30">
        <f>+BR31*BR32</f>
        <v>7</v>
      </c>
    </row>
    <row r="31" spans="1:70" ht="13" hidden="1" thickBot="1" x14ac:dyDescent="0.3">
      <c r="C31">
        <f>IF($B43&gt;3,1,0)</f>
        <v>1</v>
      </c>
      <c r="D31">
        <f>IF($B43&gt;3,1,0)</f>
        <v>1</v>
      </c>
      <c r="F31">
        <f>IF($B43&gt;3,1,0)</f>
        <v>1</v>
      </c>
      <c r="G31">
        <f>IF($B43&gt;3,1,0)</f>
        <v>1</v>
      </c>
      <c r="I31">
        <f>IF($B43&gt;3,1,0)</f>
        <v>1</v>
      </c>
      <c r="J31">
        <f>IF($B43&gt;3,1,0)</f>
        <v>1</v>
      </c>
      <c r="L31">
        <f>IF($B43&gt;3,1,0)</f>
        <v>1</v>
      </c>
      <c r="M31">
        <f>IF($B43&gt;3,1,0)</f>
        <v>1</v>
      </c>
      <c r="O31">
        <f>IF($B43&gt;3,1,0)</f>
        <v>1</v>
      </c>
      <c r="P31">
        <f>IF($B43&gt;3,1,0)</f>
        <v>1</v>
      </c>
      <c r="R31">
        <f>IF($B43&gt;3,1,0)</f>
        <v>1</v>
      </c>
      <c r="S31">
        <f>IF($B43&gt;3,1,0)</f>
        <v>1</v>
      </c>
      <c r="U31">
        <f>IF($B43&gt;3,1,0)</f>
        <v>1</v>
      </c>
      <c r="V31">
        <f>IF($B43&gt;3,1,0)</f>
        <v>1</v>
      </c>
      <c r="X31">
        <f>IF($B43&gt;3,1,0)</f>
        <v>1</v>
      </c>
      <c r="Y31">
        <f>IF($B43&gt;3,1,0)</f>
        <v>1</v>
      </c>
      <c r="AA31">
        <f>IF($B43&gt;3,1,0)</f>
        <v>1</v>
      </c>
      <c r="AB31">
        <f>IF($B43&gt;3,1,0)</f>
        <v>1</v>
      </c>
      <c r="AD31">
        <f>IF($B43&gt;3,1,0)</f>
        <v>1</v>
      </c>
      <c r="AE31">
        <f>IF($B43&gt;3,1,0)</f>
        <v>1</v>
      </c>
      <c r="AG31">
        <f>IF($B43&gt;3,1,0)</f>
        <v>1</v>
      </c>
      <c r="AH31">
        <f>IF($B43&gt;3,1,0)</f>
        <v>1</v>
      </c>
      <c r="AJ31">
        <f>IF($B43&gt;3,1,0)</f>
        <v>1</v>
      </c>
      <c r="AK31">
        <f>IF($B43&gt;3,1,0)</f>
        <v>1</v>
      </c>
      <c r="AM31">
        <f>IF($B43&gt;3,1,0)</f>
        <v>1</v>
      </c>
      <c r="AN31">
        <f>IF($B43&gt;3,1,0)</f>
        <v>1</v>
      </c>
      <c r="AP31">
        <f>IF($B43&gt;3,1,0)</f>
        <v>1</v>
      </c>
      <c r="AQ31">
        <f>IF($B43&gt;3,1,0)</f>
        <v>1</v>
      </c>
      <c r="AS31">
        <f>IF($B43&gt;3,1,0)</f>
        <v>1</v>
      </c>
      <c r="AT31">
        <f>IF($B43&gt;3,1,0)</f>
        <v>1</v>
      </c>
      <c r="AV31">
        <f>IF($B43&gt;3,1,0)</f>
        <v>1</v>
      </c>
      <c r="AW31">
        <f>IF($B43&gt;3,1,0)</f>
        <v>1</v>
      </c>
      <c r="AY31">
        <f>IF($B43&gt;3,1,0)</f>
        <v>1</v>
      </c>
      <c r="AZ31">
        <f>IF($B43&gt;3,1,0)</f>
        <v>1</v>
      </c>
      <c r="BB31">
        <f>IF($B43&gt;3,1,0)</f>
        <v>1</v>
      </c>
      <c r="BC31">
        <f>IF($B43&gt;3,1,0)</f>
        <v>1</v>
      </c>
      <c r="BE31">
        <f>IF($B43&gt;3,1,0)</f>
        <v>1</v>
      </c>
      <c r="BF31">
        <f>IF($B43&gt;3,1,0)</f>
        <v>1</v>
      </c>
      <c r="BH31">
        <f>IF($B43&gt;3,1,0)</f>
        <v>1</v>
      </c>
      <c r="BI31">
        <f>IF($B43&gt;3,1,0)</f>
        <v>1</v>
      </c>
      <c r="BK31">
        <f>IF($B43&gt;3,1,0)</f>
        <v>1</v>
      </c>
      <c r="BL31">
        <f>IF($B43&gt;3,1,0)</f>
        <v>1</v>
      </c>
      <c r="BN31">
        <f>IF($B43&gt;3,1,0)</f>
        <v>1</v>
      </c>
      <c r="BO31">
        <f>IF($B43&gt;3,1,0)</f>
        <v>1</v>
      </c>
      <c r="BQ31">
        <f>IF($B43&gt;3,1,0)</f>
        <v>1</v>
      </c>
      <c r="BR31">
        <f>IF($B43&gt;3,1,0)</f>
        <v>1</v>
      </c>
    </row>
    <row r="32" spans="1:70" ht="13" hidden="1" thickBot="1" x14ac:dyDescent="0.3">
      <c r="C32">
        <f>MAX(C33:C37)</f>
        <v>10</v>
      </c>
      <c r="D32">
        <f>+D44</f>
        <v>8</v>
      </c>
      <c r="F32">
        <f>MAX(F33:F37)</f>
        <v>0</v>
      </c>
      <c r="G32">
        <f>+G44</f>
        <v>28</v>
      </c>
      <c r="I32">
        <f>MAX(I33:I37)</f>
        <v>80</v>
      </c>
      <c r="J32">
        <f>+J44</f>
        <v>47</v>
      </c>
      <c r="L32">
        <f>MAX(L33:L37)</f>
        <v>0</v>
      </c>
      <c r="M32">
        <f>+M44</f>
        <v>18</v>
      </c>
      <c r="O32">
        <f>MAX(O33:O37)</f>
        <v>0</v>
      </c>
      <c r="P32">
        <f>+P44</f>
        <v>9</v>
      </c>
      <c r="R32">
        <f>MAX(R33:R37)</f>
        <v>0</v>
      </c>
      <c r="S32">
        <f>+S44</f>
        <v>1</v>
      </c>
      <c r="U32">
        <f>MAX(U33:U37)</f>
        <v>0</v>
      </c>
      <c r="V32">
        <f>+V44</f>
        <v>0</v>
      </c>
      <c r="X32">
        <f>MAX(X33:X37)</f>
        <v>0</v>
      </c>
      <c r="Y32">
        <f>+Y44</f>
        <v>4</v>
      </c>
      <c r="AA32">
        <f>MAX(AA33:AA37)</f>
        <v>20</v>
      </c>
      <c r="AB32">
        <f>+AB44</f>
        <v>19</v>
      </c>
      <c r="AD32">
        <f>MAX(AD33:AD37)</f>
        <v>0</v>
      </c>
      <c r="AE32">
        <f>+AE44</f>
        <v>2</v>
      </c>
      <c r="AG32">
        <f>MAX(AG33:AG37)</f>
        <v>0</v>
      </c>
      <c r="AH32">
        <f>+AH44</f>
        <v>9</v>
      </c>
      <c r="AJ32">
        <f>MAX(AJ33:AJ37)</f>
        <v>0</v>
      </c>
      <c r="AK32">
        <f>+AK44</f>
        <v>14</v>
      </c>
      <c r="AM32">
        <f>MAX(AM33:AM37)</f>
        <v>0</v>
      </c>
      <c r="AN32">
        <f>+AN44</f>
        <v>0</v>
      </c>
      <c r="AP32">
        <f>MAX(AP33:AP37)</f>
        <v>0</v>
      </c>
      <c r="AQ32">
        <f>+AQ44</f>
        <v>15</v>
      </c>
      <c r="AS32">
        <f>MAX(AS33:AS37)</f>
        <v>40</v>
      </c>
      <c r="AT32">
        <f>+AT44</f>
        <v>25</v>
      </c>
      <c r="AV32">
        <f>MAX(AV33:AV37)</f>
        <v>0</v>
      </c>
      <c r="AW32">
        <f>+AW44</f>
        <v>19</v>
      </c>
      <c r="AY32">
        <f>MAX(AY33:AY37)</f>
        <v>0</v>
      </c>
      <c r="AZ32">
        <f>+AZ44</f>
        <v>3</v>
      </c>
      <c r="BB32">
        <f>MAX(BB33:BB37)</f>
        <v>0</v>
      </c>
      <c r="BC32">
        <f>+BC44</f>
        <v>16</v>
      </c>
      <c r="BE32">
        <f>MAX(BE33:BE37)</f>
        <v>0</v>
      </c>
      <c r="BF32">
        <f>+BF44</f>
        <v>2</v>
      </c>
      <c r="BH32">
        <f>MAX(BH33:BH37)</f>
        <v>0</v>
      </c>
      <c r="BI32">
        <f>+BI44</f>
        <v>3</v>
      </c>
      <c r="BK32">
        <f>MAX(BK33:BK37)</f>
        <v>0</v>
      </c>
      <c r="BL32">
        <f>+BL44</f>
        <v>6</v>
      </c>
      <c r="BN32">
        <f>MAX(BN33:BN37)</f>
        <v>0</v>
      </c>
      <c r="BO32">
        <f>+BO44</f>
        <v>0</v>
      </c>
      <c r="BQ32">
        <f>MAX(BQ33:BQ37)</f>
        <v>5</v>
      </c>
      <c r="BR32">
        <f>+BR44</f>
        <v>7</v>
      </c>
    </row>
    <row r="33" spans="1:75" ht="13" hidden="1" thickBot="1" x14ac:dyDescent="0.3">
      <c r="C33">
        <f>IF(C$38=5,5,0)</f>
        <v>0</v>
      </c>
      <c r="F33">
        <f>IF(F$38=5,5,0)</f>
        <v>0</v>
      </c>
      <c r="I33">
        <f>IF(I$38=5,5,0)</f>
        <v>0</v>
      </c>
      <c r="L33">
        <f>IF(L$38=5,5,0)</f>
        <v>0</v>
      </c>
      <c r="O33">
        <f>IF(O$38=5,5,0)</f>
        <v>0</v>
      </c>
      <c r="R33">
        <f>IF(R$38=5,5,0)</f>
        <v>0</v>
      </c>
      <c r="U33">
        <f>IF(U$38=5,5,0)</f>
        <v>0</v>
      </c>
      <c r="X33">
        <f>IF(X$38=5,5,0)</f>
        <v>0</v>
      </c>
      <c r="AA33">
        <f>IF(AA$38=5,5,0)</f>
        <v>0</v>
      </c>
      <c r="AD33">
        <f>IF(AD$38=5,5,0)</f>
        <v>0</v>
      </c>
      <c r="AG33">
        <f>IF(AG$38=5,5,0)</f>
        <v>0</v>
      </c>
      <c r="AJ33">
        <f>IF(AJ$38=5,5,0)</f>
        <v>0</v>
      </c>
      <c r="AM33">
        <f>IF(AM$38=5,5,0)</f>
        <v>0</v>
      </c>
      <c r="AP33">
        <f>IF(AP$38=5,5,0)</f>
        <v>0</v>
      </c>
      <c r="AS33">
        <f>IF(AS$38=5,5,0)</f>
        <v>0</v>
      </c>
      <c r="AV33">
        <f>IF(AV$38=5,5,0)</f>
        <v>0</v>
      </c>
      <c r="AY33">
        <f>IF(AY$38=5,5,0)</f>
        <v>0</v>
      </c>
      <c r="BB33">
        <f>IF(BB$38=5,5,0)</f>
        <v>0</v>
      </c>
      <c r="BE33">
        <f>IF(BE$38=5,5,0)</f>
        <v>0</v>
      </c>
      <c r="BH33">
        <f>IF(BH$38=5,5,0)</f>
        <v>0</v>
      </c>
      <c r="BK33">
        <f>IF(BK$38=5,5,0)</f>
        <v>0</v>
      </c>
      <c r="BN33">
        <f>IF(BN$38=5,5,0)</f>
        <v>0</v>
      </c>
      <c r="BQ33">
        <f>IF(BQ$38=5,5,0)</f>
        <v>5</v>
      </c>
    </row>
    <row r="34" spans="1:75" ht="13" hidden="1" thickBot="1" x14ac:dyDescent="0.3">
      <c r="C34">
        <f>IF(C$38=4,10,0)</f>
        <v>10</v>
      </c>
      <c r="F34">
        <f>IF(F$38=4,10,0)</f>
        <v>0</v>
      </c>
      <c r="I34">
        <f>IF(I$38=4,10,0)</f>
        <v>0</v>
      </c>
      <c r="L34">
        <f>IF(L$38=4,10,0)</f>
        <v>0</v>
      </c>
      <c r="O34">
        <f>IF(O$38=4,10,0)</f>
        <v>0</v>
      </c>
      <c r="R34">
        <f>IF(R$38=4,10,0)</f>
        <v>0</v>
      </c>
      <c r="U34">
        <f>IF(U$38=4,10,0)</f>
        <v>0</v>
      </c>
      <c r="X34">
        <f>IF(X$38=4,10,0)</f>
        <v>0</v>
      </c>
      <c r="AA34">
        <f>IF(AA$38=4,10,0)</f>
        <v>0</v>
      </c>
      <c r="AD34">
        <f>IF(AD$38=4,10,0)</f>
        <v>0</v>
      </c>
      <c r="AG34">
        <f>IF(AG$38=4,10,0)</f>
        <v>0</v>
      </c>
      <c r="AJ34">
        <f>IF(AJ$38=4,10,0)</f>
        <v>0</v>
      </c>
      <c r="AM34">
        <f>IF(AM$38=4,10,0)</f>
        <v>0</v>
      </c>
      <c r="AP34">
        <f>IF(AP$38=4,10,0)</f>
        <v>0</v>
      </c>
      <c r="AS34">
        <f>IF(AS$38=4,10,0)</f>
        <v>0</v>
      </c>
      <c r="AV34">
        <f>IF(AV$38=4,10,0)</f>
        <v>0</v>
      </c>
      <c r="AY34">
        <f>IF(AY$38=4,10,0)</f>
        <v>0</v>
      </c>
      <c r="BB34">
        <f>IF(BB$38=4,10,0)</f>
        <v>0</v>
      </c>
      <c r="BE34">
        <f>IF(BE$38=4,10,0)</f>
        <v>0</v>
      </c>
      <c r="BH34">
        <f>IF(BH$38=4,10,0)</f>
        <v>0</v>
      </c>
      <c r="BK34">
        <f>IF(BK$38=4,10,0)</f>
        <v>0</v>
      </c>
      <c r="BN34">
        <f>IF(BN$38=4,10,0)</f>
        <v>0</v>
      </c>
      <c r="BQ34">
        <f>IF(BQ$38=4,10,0)</f>
        <v>0</v>
      </c>
    </row>
    <row r="35" spans="1:75" ht="13" hidden="1" thickBot="1" x14ac:dyDescent="0.3">
      <c r="C35">
        <f>IF(C$38=3,20,0)</f>
        <v>0</v>
      </c>
      <c r="F35">
        <f>IF(F$38=3,20,0)</f>
        <v>0</v>
      </c>
      <c r="I35">
        <f>IF(I$38=3,20,0)</f>
        <v>0</v>
      </c>
      <c r="L35">
        <f>IF(L$38=3,20,0)</f>
        <v>0</v>
      </c>
      <c r="O35">
        <f>IF(O$38=3,20,0)</f>
        <v>0</v>
      </c>
      <c r="R35">
        <f>IF(R$38=3,20,0)</f>
        <v>0</v>
      </c>
      <c r="U35">
        <f>IF(U$38=3,20,0)</f>
        <v>0</v>
      </c>
      <c r="X35">
        <f>IF(X$38=3,20,0)</f>
        <v>0</v>
      </c>
      <c r="AA35">
        <f>IF(AA$38=3,20,0)</f>
        <v>20</v>
      </c>
      <c r="AD35">
        <f>IF(AD$38=3,20,0)</f>
        <v>0</v>
      </c>
      <c r="AG35">
        <f>IF(AG$38=3,20,0)</f>
        <v>0</v>
      </c>
      <c r="AJ35">
        <f>IF(AJ$38=3,20,0)</f>
        <v>0</v>
      </c>
      <c r="AM35">
        <f>IF(AM$38=3,20,0)</f>
        <v>0</v>
      </c>
      <c r="AP35">
        <f>IF(AP$38=3,20,0)</f>
        <v>0</v>
      </c>
      <c r="AS35">
        <f>IF(AS$38=3,20,0)</f>
        <v>0</v>
      </c>
      <c r="AV35">
        <f>IF(AV$38=3,20,0)</f>
        <v>0</v>
      </c>
      <c r="AY35">
        <f>IF(AY$38=3,20,0)</f>
        <v>0</v>
      </c>
      <c r="BB35">
        <f>IF(BB$38=3,20,0)</f>
        <v>0</v>
      </c>
      <c r="BE35">
        <f>IF(BE$38=3,20,0)</f>
        <v>0</v>
      </c>
      <c r="BH35">
        <f>IF(BH$38=3,20,0)</f>
        <v>0</v>
      </c>
      <c r="BK35">
        <f>IF(BK$38=3,20,0)</f>
        <v>0</v>
      </c>
      <c r="BN35">
        <f>IF(BN$38=3,20,0)</f>
        <v>0</v>
      </c>
      <c r="BQ35">
        <f>IF(BQ$38=3,20,0)</f>
        <v>0</v>
      </c>
    </row>
    <row r="36" spans="1:75" ht="13" hidden="1" thickBot="1" x14ac:dyDescent="0.3">
      <c r="C36">
        <f>IF(C$38=2,40,0)</f>
        <v>0</v>
      </c>
      <c r="F36">
        <f>IF(F$38=2,40,0)</f>
        <v>0</v>
      </c>
      <c r="I36">
        <f>IF(I$38=2,40,0)</f>
        <v>0</v>
      </c>
      <c r="L36">
        <f>IF(L$38=2,40,0)</f>
        <v>0</v>
      </c>
      <c r="O36">
        <f>IF(O$38=2,40,0)</f>
        <v>0</v>
      </c>
      <c r="R36">
        <f>IF(R$38=2,40,0)</f>
        <v>0</v>
      </c>
      <c r="U36">
        <f>IF(U$38=2,40,0)</f>
        <v>0</v>
      </c>
      <c r="X36">
        <f>IF(X$38=2,40,0)</f>
        <v>0</v>
      </c>
      <c r="AA36">
        <f>IF(AA$38=2,40,0)</f>
        <v>0</v>
      </c>
      <c r="AD36">
        <f>IF(AD$38=2,40,0)</f>
        <v>0</v>
      </c>
      <c r="AG36">
        <f>IF(AG$38=2,40,0)</f>
        <v>0</v>
      </c>
      <c r="AJ36">
        <f>IF(AJ$38=2,40,0)</f>
        <v>0</v>
      </c>
      <c r="AM36">
        <f>IF(AM$38=2,40,0)</f>
        <v>0</v>
      </c>
      <c r="AP36">
        <f>IF(AP$38=2,40,0)</f>
        <v>0</v>
      </c>
      <c r="AS36">
        <f>IF(AS$38=2,40,0)</f>
        <v>40</v>
      </c>
      <c r="AV36">
        <f>IF(AV$38=2,40,0)</f>
        <v>0</v>
      </c>
      <c r="AY36">
        <f>IF(AY$38=2,40,0)</f>
        <v>0</v>
      </c>
      <c r="BB36">
        <f>IF(BB$38=2,40,0)</f>
        <v>0</v>
      </c>
      <c r="BE36">
        <f>IF(BE$38=2,40,0)</f>
        <v>0</v>
      </c>
      <c r="BH36">
        <f>IF(BH$38=2,40,0)</f>
        <v>0</v>
      </c>
      <c r="BK36">
        <f>IF(BK$38=2,40,0)</f>
        <v>0</v>
      </c>
      <c r="BN36">
        <f>IF(BN$38=2,40,0)</f>
        <v>0</v>
      </c>
      <c r="BQ36">
        <f>IF(BQ$38=2,40,0)</f>
        <v>0</v>
      </c>
    </row>
    <row r="37" spans="1:75" ht="13" hidden="1" thickBot="1" x14ac:dyDescent="0.3">
      <c r="C37">
        <f>IF(C$38=1,80,0)</f>
        <v>0</v>
      </c>
      <c r="F37">
        <f>IF(F$38=1,80,0)</f>
        <v>0</v>
      </c>
      <c r="I37">
        <f>IF(I$38=1,80,0)</f>
        <v>80</v>
      </c>
      <c r="L37">
        <f>IF(L$38=1,80,0)</f>
        <v>0</v>
      </c>
      <c r="O37">
        <f>IF(O$38=1,80,0)</f>
        <v>0</v>
      </c>
      <c r="R37">
        <f>IF(R$38=1,80,0)</f>
        <v>0</v>
      </c>
      <c r="U37">
        <f>IF(U$38=1,80,0)</f>
        <v>0</v>
      </c>
      <c r="X37">
        <f>IF(X$38=1,80,0)</f>
        <v>0</v>
      </c>
      <c r="AA37">
        <f>IF(AA$38=1,80,0)</f>
        <v>0</v>
      </c>
      <c r="AD37">
        <f>IF(AD$38=1,80,0)</f>
        <v>0</v>
      </c>
      <c r="AG37">
        <f>IF(AG$38=1,80,0)</f>
        <v>0</v>
      </c>
      <c r="AJ37">
        <f>IF(AJ$38=1,80,0)</f>
        <v>0</v>
      </c>
      <c r="AM37">
        <f>IF(AM$38=1,80,0)</f>
        <v>0</v>
      </c>
      <c r="AP37">
        <f>IF(AP$38=1,80,0)</f>
        <v>0</v>
      </c>
      <c r="AS37">
        <f>IF(AS$38=1,80,0)</f>
        <v>0</v>
      </c>
      <c r="AV37">
        <f>IF(AV$38=1,80,0)</f>
        <v>0</v>
      </c>
      <c r="AY37">
        <f>IF(AY$38=1,80,0)</f>
        <v>0</v>
      </c>
      <c r="BB37">
        <f>IF(BB$38=1,80,0)</f>
        <v>0</v>
      </c>
      <c r="BE37">
        <f>IF(BE$38=1,80,0)</f>
        <v>0</v>
      </c>
      <c r="BH37">
        <f>IF(BH$38=1,80,0)</f>
        <v>0</v>
      </c>
      <c r="BK37">
        <f>IF(BK$38=1,80,0)</f>
        <v>0</v>
      </c>
      <c r="BN37">
        <f>IF(BN$38=1,80,0)</f>
        <v>0</v>
      </c>
      <c r="BQ37">
        <f>IF(BQ$38=1,80,0)</f>
        <v>0</v>
      </c>
    </row>
    <row r="38" spans="1:75" ht="13" hidden="1" thickBot="1" x14ac:dyDescent="0.3">
      <c r="C38">
        <f>RANK(C39,$C39:$BR39)*C43</f>
        <v>4</v>
      </c>
      <c r="F38">
        <f>RANK(F39,$C39:$BR39)*F43</f>
        <v>13</v>
      </c>
      <c r="I38">
        <f>RANK(I39,$C39:$BR39)*I43</f>
        <v>1</v>
      </c>
      <c r="L38">
        <f>RANK(L39,$C39:$BR39)*L43</f>
        <v>8</v>
      </c>
      <c r="O38">
        <f>RANK(O39,$C39:$BR39)*O43</f>
        <v>10</v>
      </c>
      <c r="R38">
        <f>RANK(R39,$C39:$BR39)*R43</f>
        <v>0</v>
      </c>
      <c r="U38">
        <f>RANK(U39,$C39:$BR39)*U43</f>
        <v>0</v>
      </c>
      <c r="X38">
        <f>RANK(X39,$C39:$BR39)*X43</f>
        <v>0</v>
      </c>
      <c r="AA38">
        <f>RANK(AA39,$C39:$BR39)*AA43</f>
        <v>3</v>
      </c>
      <c r="AD38">
        <f>RANK(AD39,$C39:$BR39)*AD43</f>
        <v>0</v>
      </c>
      <c r="AG38">
        <f>RANK(AG39,$C39:$BR39)*AG43</f>
        <v>9</v>
      </c>
      <c r="AJ38">
        <f>RANK(AJ39,$C39:$BR39)*AJ43</f>
        <v>7</v>
      </c>
      <c r="AM38">
        <f>RANK(AM39,$C39:$BR39)*AM43</f>
        <v>0</v>
      </c>
      <c r="AP38">
        <f>RANK(AP39,$C39:$BR39)*AP43</f>
        <v>12</v>
      </c>
      <c r="AS38">
        <f>RANK(AS39,$C39:$BR39)*AS43</f>
        <v>2</v>
      </c>
      <c r="AV38">
        <f>RANK(AV39,$C39:$BR39)*AV43</f>
        <v>14</v>
      </c>
      <c r="AY38">
        <f>RANK(AY39,$C39:$BR39)*AY43</f>
        <v>0</v>
      </c>
      <c r="BB38">
        <f>RANK(BB39,$C39:$BR39)*BB43</f>
        <v>11</v>
      </c>
      <c r="BE38">
        <f>RANK(BE39,$C39:$BR39)*BE43</f>
        <v>0</v>
      </c>
      <c r="BH38">
        <f>RANK(BH39,$C39:$BR39)*BH43</f>
        <v>0</v>
      </c>
      <c r="BK38">
        <f>RANK(BK39,$C39:$BR39)*BK43</f>
        <v>6</v>
      </c>
      <c r="BN38">
        <f>RANK(BN39,$C39:$BR39)*BN43</f>
        <v>0</v>
      </c>
      <c r="BQ38">
        <f>RANK(BQ39,$C39:$BR39)*BQ43</f>
        <v>5</v>
      </c>
    </row>
    <row r="39" spans="1:75" ht="13" hidden="1" thickBot="1" x14ac:dyDescent="0.3">
      <c r="C39">
        <f>SUM(C40:C42)</f>
        <v>2003328</v>
      </c>
      <c r="F39">
        <f>SUM(F40:F42)</f>
        <v>-5018222</v>
      </c>
      <c r="I39">
        <f>SUM(I40:I42)</f>
        <v>10542052</v>
      </c>
      <c r="L39">
        <f>SUM(L40:L42)</f>
        <v>-12782</v>
      </c>
      <c r="O39">
        <f>SUM(O40:O42)</f>
        <v>-1008401</v>
      </c>
      <c r="R39">
        <f>SUM(R40:R42)</f>
        <v>-999999999</v>
      </c>
      <c r="U39">
        <f>SUM(U40:U42)</f>
        <v>-999999900</v>
      </c>
      <c r="X39">
        <f>SUM(X40:X42)</f>
        <v>-999994196</v>
      </c>
      <c r="AA39">
        <f>SUM(AA40:AA42)</f>
        <v>3018649</v>
      </c>
      <c r="AD39">
        <f>SUM(AD40:AD42)</f>
        <v>-999999698</v>
      </c>
      <c r="AG39">
        <f>SUM(AG40:AG42)</f>
        <v>-996501</v>
      </c>
      <c r="AJ39">
        <f>SUM(AJ40:AJ42)</f>
        <v>-4086</v>
      </c>
      <c r="AM39">
        <f>SUM(AM40:AM42)</f>
        <v>-999999900</v>
      </c>
      <c r="AP39" s="199">
        <f>SUM(AP40:AP42)</f>
        <v>-5016535</v>
      </c>
      <c r="AS39">
        <f>SUM(AS40:AS42)</f>
        <v>3045655</v>
      </c>
      <c r="AV39">
        <f>SUM(AV40:AV42)</f>
        <v>-5026831</v>
      </c>
      <c r="AY39">
        <f>SUM(AY40:AY42)</f>
        <v>-999994897</v>
      </c>
      <c r="BB39">
        <f>SUM(BB40:BB42)</f>
        <v>-2019204</v>
      </c>
      <c r="BE39">
        <f>SUM(BE40:BE42)</f>
        <v>-10008298</v>
      </c>
      <c r="BH39">
        <f>SUM(BH40:BH42)</f>
        <v>-10001597</v>
      </c>
      <c r="BK39">
        <f>SUM(BK40:BK42)</f>
        <v>992316</v>
      </c>
      <c r="BN39">
        <f>SUM(BN40:BN42)</f>
        <v>-9999900</v>
      </c>
      <c r="BQ39">
        <f>SUM(BQ40:BQ42)</f>
        <v>999617</v>
      </c>
    </row>
    <row r="40" spans="1:75" ht="13" hidden="1" thickBot="1" x14ac:dyDescent="0.3">
      <c r="C40">
        <f>+D44</f>
        <v>8</v>
      </c>
      <c r="F40">
        <f>+G44</f>
        <v>28</v>
      </c>
      <c r="I40">
        <f>+J44</f>
        <v>47</v>
      </c>
      <c r="L40">
        <f>+M44</f>
        <v>18</v>
      </c>
      <c r="O40">
        <f>+P44</f>
        <v>9</v>
      </c>
      <c r="R40">
        <f>+S44</f>
        <v>1</v>
      </c>
      <c r="U40">
        <f>+V44</f>
        <v>0</v>
      </c>
      <c r="X40">
        <f>+Y44</f>
        <v>4</v>
      </c>
      <c r="AA40">
        <f>+AB44</f>
        <v>19</v>
      </c>
      <c r="AD40">
        <f>+AE44</f>
        <v>2</v>
      </c>
      <c r="AG40">
        <f>+AH44</f>
        <v>9</v>
      </c>
      <c r="AJ40">
        <f>+AK44</f>
        <v>14</v>
      </c>
      <c r="AM40">
        <f>+AN44</f>
        <v>0</v>
      </c>
      <c r="AP40">
        <f>+AQ44</f>
        <v>15</v>
      </c>
      <c r="AS40">
        <f>+AT44</f>
        <v>25</v>
      </c>
      <c r="AV40">
        <f>+AW44</f>
        <v>19</v>
      </c>
      <c r="AY40">
        <f>+AZ44</f>
        <v>3</v>
      </c>
      <c r="BB40">
        <f>+BC44</f>
        <v>16</v>
      </c>
      <c r="BE40">
        <f>+BF44</f>
        <v>2</v>
      </c>
      <c r="BH40">
        <f>+BI44</f>
        <v>3</v>
      </c>
      <c r="BK40">
        <f>+BL44</f>
        <v>6</v>
      </c>
      <c r="BN40">
        <f>+BO44</f>
        <v>0</v>
      </c>
      <c r="BQ40">
        <f>+BR44</f>
        <v>7</v>
      </c>
    </row>
    <row r="41" spans="1:75" ht="13" hidden="1" thickBot="1" x14ac:dyDescent="0.3">
      <c r="C41">
        <f>+C45*100</f>
        <v>3300</v>
      </c>
      <c r="F41">
        <f>+F45*100</f>
        <v>-18200</v>
      </c>
      <c r="I41">
        <f>+I45*100</f>
        <v>41900</v>
      </c>
      <c r="L41">
        <f>+L45*100</f>
        <v>-12800</v>
      </c>
      <c r="O41">
        <f>+O45*100</f>
        <v>-8400</v>
      </c>
      <c r="R41">
        <f>+R45*100</f>
        <v>0</v>
      </c>
      <c r="U41">
        <f>+U45*100</f>
        <v>100</v>
      </c>
      <c r="X41">
        <f>+X45*100</f>
        <v>5800</v>
      </c>
      <c r="AA41">
        <f>+AA45*100</f>
        <v>18600</v>
      </c>
      <c r="AD41">
        <f>+AD45*100</f>
        <v>300</v>
      </c>
      <c r="AG41">
        <f>+AG45*100</f>
        <v>3500</v>
      </c>
      <c r="AJ41">
        <f>+AJ45*100</f>
        <v>-4100</v>
      </c>
      <c r="AM41">
        <f>+AM45*100</f>
        <v>100</v>
      </c>
      <c r="AP41">
        <f>+AP45*100</f>
        <v>-16500</v>
      </c>
      <c r="AS41">
        <f>+AS45*100</f>
        <v>45600</v>
      </c>
      <c r="AV41">
        <f>+AV45*100</f>
        <v>-26800</v>
      </c>
      <c r="AY41">
        <f>+AY45*100</f>
        <v>5100</v>
      </c>
      <c r="BB41">
        <f>+BB45*100</f>
        <v>-19200</v>
      </c>
      <c r="BE41">
        <f>+BE45*100</f>
        <v>-8300</v>
      </c>
      <c r="BH41">
        <f>+BH45*100</f>
        <v>-1600</v>
      </c>
      <c r="BK41">
        <f>+BK45*100</f>
        <v>-7700</v>
      </c>
      <c r="BN41">
        <f>+BN45*100</f>
        <v>100</v>
      </c>
      <c r="BQ41">
        <f>+BQ45*100</f>
        <v>-400</v>
      </c>
    </row>
    <row r="42" spans="1:75" ht="13" hidden="1" thickBot="1" x14ac:dyDescent="0.3">
      <c r="C42">
        <f>IF(D44-$A3/2&lt;0,-1000000000,C44*C43*100000+C44)</f>
        <v>2000020</v>
      </c>
      <c r="F42">
        <f>IF(G44-$A3/2&lt;0,-1000000000,F44*F43*100000+F44)</f>
        <v>-5000050</v>
      </c>
      <c r="I42">
        <f>IF(J44-$A3/2&lt;0,-1000000000,I44*I43*100000+I44)</f>
        <v>10500105</v>
      </c>
      <c r="L42">
        <f>IF(M44-$A3/2&lt;0,-1000000000,L44*L43*100000+L44)</f>
        <v>0</v>
      </c>
      <c r="O42">
        <f>IF(P44-$A3/2&lt;0,-1000000000,O44*O43*100000+O44)</f>
        <v>-1000010</v>
      </c>
      <c r="R42">
        <f>IF(S44-$A3/2&lt;0,-1000000000,R44*R43*100000+R44)</f>
        <v>-1000000000</v>
      </c>
      <c r="U42">
        <f>IF(V44-$A3/2&lt;0,-1000000000,U44*U43*100000+U44)</f>
        <v>-1000000000</v>
      </c>
      <c r="X42">
        <f>IF(Y44-$A3/2&lt;0,-1000000000,X44*X43*100000+X44)</f>
        <v>-1000000000</v>
      </c>
      <c r="AA42">
        <f>IF(AB44-$A3/2&lt;0,-1000000000,AA44*AA43*100000+AA44)</f>
        <v>3000030</v>
      </c>
      <c r="AD42">
        <f>IF(AE44-$A3/2&lt;0,-1000000000,AD44*AD43*100000+AD44)</f>
        <v>-1000000000</v>
      </c>
      <c r="AG42">
        <f>IF(AH44-$A3/2&lt;0,-1000000000,AG44*AG43*100000+AG44)</f>
        <v>-1000010</v>
      </c>
      <c r="AJ42">
        <f>IF(AK44-$A3/2&lt;0,-1000000000,AJ44*AJ43*100000+AJ44)</f>
        <v>0</v>
      </c>
      <c r="AM42">
        <f>IF(AN44-$A3/2&lt;0,-1000000000,AM44*AM43*100000+AM44)</f>
        <v>-1000000000</v>
      </c>
      <c r="AP42">
        <f>IF(AQ44-$A3/2&lt;0,-1000000000,AP44*AP43*100000+AP44)</f>
        <v>-5000050</v>
      </c>
      <c r="AS42">
        <f>IF(AT44-$A3/2&lt;0,-1000000000,AS44*AS43*100000+AS44)</f>
        <v>3000030</v>
      </c>
      <c r="AV42">
        <f>IF(AW44-$A3/2&lt;0,-1000000000,AV44*AV43*100000+AV44)</f>
        <v>-5000050</v>
      </c>
      <c r="AY42">
        <f>IF(AZ44-$A3/2&lt;0,-1000000000,AY44*AY43*100000+AY44)</f>
        <v>-1000000000</v>
      </c>
      <c r="BB42">
        <f>IF(BC44-$A3/2&lt;0,-10000000,BB44*BB43*100000+BB44)</f>
        <v>-2000020</v>
      </c>
      <c r="BE42">
        <f>IF(BF44-$A3/2&lt;0,-10000000,BE44*BE43*100000+BE44)</f>
        <v>-10000000</v>
      </c>
      <c r="BH42">
        <f>IF(BI44-$A3/2&lt;0,-10000000,BH44*BH43*100000+BH44)</f>
        <v>-10000000</v>
      </c>
      <c r="BK42">
        <f>IF(BL44-$A3/2&lt;0,-10000000,BK44*BK43*100000+BK44)</f>
        <v>1000010</v>
      </c>
      <c r="BN42">
        <f>IF(BO44-$A3/2&lt;0,-10000000,BN44*BN43*100000+BN44)</f>
        <v>-10000000</v>
      </c>
      <c r="BQ42">
        <f>IF(BR44-$A3/2&lt;0,-10000000,BQ44*BQ43*100000+BQ44)</f>
        <v>1000010</v>
      </c>
      <c r="BT42"/>
    </row>
    <row r="43" spans="1:75" ht="13" hidden="1" thickBot="1" x14ac:dyDescent="0.3">
      <c r="A43" t="s">
        <v>13</v>
      </c>
      <c r="B43">
        <f>SUM(C43:BQ43)</f>
        <v>14</v>
      </c>
      <c r="C43">
        <f>IF(D44&gt;=$A3/2,1,0)</f>
        <v>1</v>
      </c>
      <c r="F43">
        <f>IF(G44&gt;=$A3/2,1,0)</f>
        <v>1</v>
      </c>
      <c r="I43">
        <f>IF(J44&gt;=$A3/2,1,0)</f>
        <v>1</v>
      </c>
      <c r="L43">
        <f>IF(M44&gt;=$A3/2,1,0)</f>
        <v>1</v>
      </c>
      <c r="O43">
        <f>IF(P44&gt;=$A3/2,1,0)</f>
        <v>1</v>
      </c>
      <c r="R43">
        <f>IF(S44&gt;=$A3/2,1,0)</f>
        <v>0</v>
      </c>
      <c r="U43">
        <f>IF(V44&gt;=$A3/2,1,0)</f>
        <v>0</v>
      </c>
      <c r="X43">
        <f>IF(Y44&gt;=$A3/2,1,0)</f>
        <v>0</v>
      </c>
      <c r="AA43">
        <f>IF(AB44&gt;=$A3/2,1,0)</f>
        <v>1</v>
      </c>
      <c r="AD43">
        <f>IF(AE44&gt;=$A3/2,1,0)</f>
        <v>0</v>
      </c>
      <c r="AG43">
        <f>IF(AH44&gt;=$A3/2,1,0)</f>
        <v>1</v>
      </c>
      <c r="AJ43">
        <f>IF(AK44&gt;=$A3/2,1,0)</f>
        <v>1</v>
      </c>
      <c r="AM43">
        <f>IF(AN44&gt;=$A3/2,1,0)</f>
        <v>0</v>
      </c>
      <c r="AP43">
        <f>IF(AQ44&gt;=$A3/2,1,0)</f>
        <v>1</v>
      </c>
      <c r="AS43">
        <f>IF(AT44&gt;=$A3/2,1,0)</f>
        <v>1</v>
      </c>
      <c r="AV43">
        <f>IF(AW44&gt;=$A3/2,1,0)</f>
        <v>1</v>
      </c>
      <c r="AY43">
        <f>IF(AZ44&gt;=$A3/2,1,0)</f>
        <v>0</v>
      </c>
      <c r="BB43">
        <f>IF(BC44&gt;=$A3/2,1,0)</f>
        <v>1</v>
      </c>
      <c r="BE43">
        <f>IF(BF44&gt;=$A3/2,1,0)</f>
        <v>0</v>
      </c>
      <c r="BH43">
        <f>IF(BI44&gt;=$A3/2,1,0)</f>
        <v>0</v>
      </c>
      <c r="BK43">
        <f>IF(BL44&gt;=$A3/2,1,0)</f>
        <v>1</v>
      </c>
      <c r="BN43">
        <f>IF(BO44&gt;=$A3/2,1,0)</f>
        <v>0</v>
      </c>
      <c r="BQ43">
        <f>IF(BR44&gt;=$A3/2,1,0)</f>
        <v>1</v>
      </c>
      <c r="BT43" s="41">
        <f>MAX(BU49:BU244)</f>
        <v>143</v>
      </c>
    </row>
    <row r="44" spans="1:75" ht="13" hidden="1" thickBot="1" x14ac:dyDescent="0.3">
      <c r="C44" s="2">
        <f>IF(SUM(C49:C244)&lt;-1000,-100000000,SUM(C49:C244))</f>
        <v>20</v>
      </c>
      <c r="D44" s="2">
        <f>COUNT(D49:D244)</f>
        <v>8</v>
      </c>
      <c r="E44" s="2"/>
      <c r="F44" s="2">
        <f>IF(SUM(F49:F244)&lt;-1000,-100000000,SUM(F49:F244))</f>
        <v>-50</v>
      </c>
      <c r="G44" s="2">
        <f>COUNT(G49:G244)</f>
        <v>28</v>
      </c>
      <c r="H44" s="2"/>
      <c r="I44" s="2">
        <f>IF(SUM(I49:I244)&lt;-1000,-100000000,SUM(I49:I244))</f>
        <v>105</v>
      </c>
      <c r="J44" s="2">
        <f>COUNT(J49:J244)</f>
        <v>47</v>
      </c>
      <c r="K44" s="2"/>
      <c r="L44" s="2">
        <f>IF(SUM(L49:L244)&lt;-1000,-100000000,SUM(L49:L244))</f>
        <v>0</v>
      </c>
      <c r="M44" s="2">
        <f>COUNT(M49:M244)</f>
        <v>18</v>
      </c>
      <c r="N44" s="2"/>
      <c r="O44" s="2">
        <f>IF(SUM(O49:O244)&lt;-1000,-100000000,SUM(O49:O244))</f>
        <v>-10</v>
      </c>
      <c r="P44" s="2">
        <f>COUNT(P49:P244)</f>
        <v>9</v>
      </c>
      <c r="Q44" s="2"/>
      <c r="R44" s="2">
        <f>IF(SUM(R49:R244)&lt;-1000,-100000000,SUM(R49:R244))</f>
        <v>0</v>
      </c>
      <c r="S44" s="2">
        <f>COUNT(S49:S244)</f>
        <v>1</v>
      </c>
      <c r="T44" s="2"/>
      <c r="U44" s="2">
        <f>IF(SUM(U49:U244)&lt;-1000,-100000000,SUM(U49:U244))</f>
        <v>-100000000</v>
      </c>
      <c r="V44" s="2">
        <f>COUNT(V49:V244)</f>
        <v>0</v>
      </c>
      <c r="W44" s="2"/>
      <c r="X44" s="2">
        <f>IF(SUM(X49:X244)&lt;-1000,-100000000,SUM(X49:X244))</f>
        <v>0</v>
      </c>
      <c r="Y44" s="2">
        <f>COUNT(Y49:Y244)</f>
        <v>4</v>
      </c>
      <c r="Z44" s="2"/>
      <c r="AA44" s="2">
        <f>IF(SUM(AA49:AA244)&lt;-1000,-100000000,SUM(AA49:AA244))</f>
        <v>30</v>
      </c>
      <c r="AB44" s="2">
        <f>COUNT(AB49:AB244)</f>
        <v>19</v>
      </c>
      <c r="AC44" s="2"/>
      <c r="AD44" s="2">
        <f>IF(SUM(AD49:AD244)&lt;-1000,-100000000,SUM(AD49:AD244))</f>
        <v>0</v>
      </c>
      <c r="AE44" s="2">
        <f>COUNT(AE49:AE244)</f>
        <v>2</v>
      </c>
      <c r="AF44" s="2"/>
      <c r="AG44" s="2">
        <f>IF(SUM(AG49:AG244)&lt;-1000,-100000000,SUM(AG49:AG244))</f>
        <v>-10</v>
      </c>
      <c r="AH44" s="2">
        <f>COUNT(AH49:AH244)</f>
        <v>9</v>
      </c>
      <c r="AI44" s="2"/>
      <c r="AJ44" s="2">
        <f>IF(SUM(AJ49:AJ244)&lt;-1000,-100000000,SUM(AJ49:AJ244))</f>
        <v>0</v>
      </c>
      <c r="AK44" s="2">
        <f>COUNT(AK49:AK244)</f>
        <v>14</v>
      </c>
      <c r="AL44" s="2"/>
      <c r="AM44" s="2">
        <f>IF(SUM(AM49:AM244)&lt;-1000,-100000000,SUM(AM49:AM244))</f>
        <v>-100000000</v>
      </c>
      <c r="AN44" s="2">
        <f>COUNT(AN49:AN244)</f>
        <v>0</v>
      </c>
      <c r="AO44" s="2"/>
      <c r="AP44" s="2">
        <f>IF(SUM(AP49:AP244)&lt;-1000,-100000000,SUM(AP49:AP244))</f>
        <v>-50</v>
      </c>
      <c r="AQ44" s="2">
        <f>COUNT(AQ49:AQ244)</f>
        <v>15</v>
      </c>
      <c r="AR44" s="2"/>
      <c r="AS44" s="2">
        <f>IF(SUM(AS49:AS244)&lt;-1000,-100000000,SUM(AS49:AS244))</f>
        <v>30</v>
      </c>
      <c r="AT44" s="2">
        <f>COUNT(AT49:AT244)</f>
        <v>25</v>
      </c>
      <c r="AU44" s="2"/>
      <c r="AV44" s="2">
        <f>IF(SUM(AV49:AV244)&lt;-1000,-100000000,SUM(AV49:AV244))</f>
        <v>-50</v>
      </c>
      <c r="AW44" s="2">
        <f>COUNT(AW49:AW244)</f>
        <v>19</v>
      </c>
      <c r="AX44" s="2"/>
      <c r="AY44" s="2">
        <f>IF(SUM(AY49:AY244)&lt;-1000,-100000000,SUM(AY49:AY244))</f>
        <v>10</v>
      </c>
      <c r="AZ44" s="2">
        <f>COUNT(AZ49:AZ244)</f>
        <v>3</v>
      </c>
      <c r="BA44" s="2"/>
      <c r="BB44" s="2">
        <f>IF(SUM(BB49:BB244)&lt;-1000,-100000000,SUM(BB49:BB244))</f>
        <v>-20</v>
      </c>
      <c r="BC44" s="2">
        <f>COUNT(BC49:BC244)</f>
        <v>16</v>
      </c>
      <c r="BD44" s="2"/>
      <c r="BE44" s="2">
        <f>IF(SUM(BE49:BE244)&lt;-1000,-100000000,SUM(BE49:BE244))</f>
        <v>-20</v>
      </c>
      <c r="BF44" s="2">
        <f>COUNT(BF49:BF244)</f>
        <v>2</v>
      </c>
      <c r="BG44" s="2"/>
      <c r="BH44" s="2">
        <f>IF(SUM(BH49:BH244)&lt;-1000,-100000000,SUM(BH49:BH244))</f>
        <v>-5</v>
      </c>
      <c r="BI44" s="2">
        <f>COUNT(BI49:BI244)</f>
        <v>3</v>
      </c>
      <c r="BJ44" s="2"/>
      <c r="BK44" s="2">
        <f>IF(SUM(BK49:BK244)&lt;-1000,-100000000,SUM(BK49:BK244))</f>
        <v>10</v>
      </c>
      <c r="BL44" s="2">
        <f>COUNT(BL49:BL244)</f>
        <v>6</v>
      </c>
      <c r="BM44" s="2"/>
      <c r="BN44" s="2">
        <f>IF(SUM(BN49:BN244)&lt;-1000,-100000000,SUM(BN49:BN244))</f>
        <v>-100000000</v>
      </c>
      <c r="BO44" s="2">
        <f>COUNT(BO49:BO244)</f>
        <v>0</v>
      </c>
      <c r="BP44" s="2"/>
      <c r="BQ44" s="2">
        <f>IF(SUM(BQ49:BQ244)&lt;-1000,-100000000,SUM(BQ49:BQ244))</f>
        <v>10</v>
      </c>
      <c r="BR44" s="2">
        <f>COUNT(BR49:BR244)</f>
        <v>7</v>
      </c>
      <c r="BS44" s="2"/>
      <c r="BT44" s="25"/>
      <c r="BU44" t="s">
        <v>7</v>
      </c>
    </row>
    <row r="45" spans="1:75" ht="13" hidden="1" thickBot="1" x14ac:dyDescent="0.3">
      <c r="C45" s="2">
        <f>+D45-E45</f>
        <v>33</v>
      </c>
      <c r="D45" s="2">
        <f>SUM(D49:D244)</f>
        <v>357</v>
      </c>
      <c r="E45" s="2">
        <f>SUM(E49:E244)</f>
        <v>324</v>
      </c>
      <c r="F45" s="2">
        <f>+G45-H45</f>
        <v>-182</v>
      </c>
      <c r="G45" s="2">
        <f>SUM(G49:G244)</f>
        <v>667</v>
      </c>
      <c r="H45" s="2">
        <f>SUM(H49:H244)</f>
        <v>849</v>
      </c>
      <c r="I45" s="2">
        <f>+J45-K45</f>
        <v>419</v>
      </c>
      <c r="J45" s="2">
        <f>SUM(J49:J244)</f>
        <v>1740</v>
      </c>
      <c r="K45" s="2">
        <f>SUM(K49:K244)</f>
        <v>1321</v>
      </c>
      <c r="L45" s="2">
        <f>+M45-N45</f>
        <v>-128</v>
      </c>
      <c r="M45" s="2">
        <f>SUM(M49:M244)</f>
        <v>527</v>
      </c>
      <c r="N45" s="2">
        <f>SUM(N49:N244)</f>
        <v>655</v>
      </c>
      <c r="O45" s="2">
        <f>+P45-Q45</f>
        <v>-84</v>
      </c>
      <c r="P45" s="2">
        <f>SUM(P49:P244)</f>
        <v>302</v>
      </c>
      <c r="Q45" s="2">
        <f>SUM(Q49:Q244)</f>
        <v>386</v>
      </c>
      <c r="R45" s="2">
        <f>+S45-T45</f>
        <v>0</v>
      </c>
      <c r="S45" s="2">
        <f>SUM(S49:S244)</f>
        <v>29</v>
      </c>
      <c r="T45" s="2">
        <f>SUM(T49:T244)</f>
        <v>29</v>
      </c>
      <c r="U45" s="2">
        <f>+V45-W45</f>
        <v>1</v>
      </c>
      <c r="V45" s="2">
        <f>SUM(V49:V244)</f>
        <v>0</v>
      </c>
      <c r="W45" s="2">
        <f>SUM(W49:W244)</f>
        <v>-1</v>
      </c>
      <c r="X45" s="2">
        <f>+Y45-Z45</f>
        <v>58</v>
      </c>
      <c r="Y45" s="2">
        <f>SUM(Y49:Y244)</f>
        <v>259</v>
      </c>
      <c r="Z45" s="2">
        <f>SUM(Z49:Z244)</f>
        <v>201</v>
      </c>
      <c r="AA45" s="2">
        <f>+AB45-AC45</f>
        <v>186</v>
      </c>
      <c r="AB45" s="2">
        <f>SUM(AB49:AB244)</f>
        <v>647</v>
      </c>
      <c r="AC45" s="2">
        <f>SUM(AC49:AC244)</f>
        <v>461</v>
      </c>
      <c r="AD45" s="2">
        <f>+AE45-AF45</f>
        <v>3</v>
      </c>
      <c r="AE45" s="2">
        <f>SUM(AE49:AE244)</f>
        <v>131</v>
      </c>
      <c r="AF45" s="2">
        <f>SUM(AF49:AF244)</f>
        <v>128</v>
      </c>
      <c r="AG45" s="2">
        <f>+AH45-AI45</f>
        <v>35</v>
      </c>
      <c r="AH45" s="2">
        <f>SUM(AH49:AH244)</f>
        <v>311</v>
      </c>
      <c r="AI45" s="2">
        <f>SUM(AI49:AI244)</f>
        <v>276</v>
      </c>
      <c r="AJ45" s="2">
        <f>+AK45-AL45</f>
        <v>-41</v>
      </c>
      <c r="AK45" s="2">
        <f>SUM(AK49:AK244)</f>
        <v>355</v>
      </c>
      <c r="AL45" s="2">
        <f>SUM(AL49:AL244)</f>
        <v>396</v>
      </c>
      <c r="AM45" s="2">
        <f>+AN45-AO45</f>
        <v>1</v>
      </c>
      <c r="AN45" s="2">
        <f>SUM(AN49:AN244)</f>
        <v>0</v>
      </c>
      <c r="AO45" s="2">
        <f>SUM(AO49:AO244)</f>
        <v>-1</v>
      </c>
      <c r="AP45" s="2">
        <f>+AQ45-AR45</f>
        <v>-165</v>
      </c>
      <c r="AQ45" s="2">
        <f>SUM(AQ49:AQ244)</f>
        <v>294</v>
      </c>
      <c r="AR45" s="2">
        <f>SUM(AR49:AR244)</f>
        <v>459</v>
      </c>
      <c r="AS45" s="2">
        <f>+AT45-AU45</f>
        <v>456</v>
      </c>
      <c r="AT45" s="2">
        <f>SUM(AT49:AT244)</f>
        <v>1271</v>
      </c>
      <c r="AU45" s="2">
        <f>SUM(AU49:AU244)</f>
        <v>815</v>
      </c>
      <c r="AV45" s="2">
        <f>+AW45-AX45</f>
        <v>-268</v>
      </c>
      <c r="AW45" s="2">
        <f>SUM(AW49:AW244)</f>
        <v>687</v>
      </c>
      <c r="AX45" s="2">
        <f>SUM(AX49:AX244)</f>
        <v>955</v>
      </c>
      <c r="AY45" s="2">
        <f>+AZ45-BA45</f>
        <v>51</v>
      </c>
      <c r="AZ45" s="2">
        <f>SUM(AZ49:AZ244)</f>
        <v>160</v>
      </c>
      <c r="BA45" s="2">
        <f>SUM(BA49:BA244)</f>
        <v>109</v>
      </c>
      <c r="BB45" s="2">
        <f>+BC45-BD45</f>
        <v>-192</v>
      </c>
      <c r="BC45" s="2">
        <f>SUM(BC49:BC244)</f>
        <v>474</v>
      </c>
      <c r="BD45" s="2">
        <f>SUM(BD49:BD244)</f>
        <v>666</v>
      </c>
      <c r="BE45" s="2">
        <f>+BF45-BG45</f>
        <v>-83</v>
      </c>
      <c r="BF45" s="2">
        <f>SUM(BF49:BF244)</f>
        <v>69</v>
      </c>
      <c r="BG45" s="2">
        <f>SUM(BG49:BG244)</f>
        <v>152</v>
      </c>
      <c r="BH45" s="2">
        <f>+BI45-BJ45</f>
        <v>-16</v>
      </c>
      <c r="BI45" s="2">
        <f>SUM(BI49:BI244)</f>
        <v>103</v>
      </c>
      <c r="BJ45" s="2">
        <f>SUM(BJ49:BJ244)</f>
        <v>119</v>
      </c>
      <c r="BK45" s="2">
        <f>+BL45-BM45</f>
        <v>-77</v>
      </c>
      <c r="BL45" s="2">
        <f>SUM(BL49:BL244)</f>
        <v>186</v>
      </c>
      <c r="BM45" s="2">
        <f>SUM(BM49:BM244)</f>
        <v>263</v>
      </c>
      <c r="BN45" s="2">
        <f>+BO45-BP45</f>
        <v>1</v>
      </c>
      <c r="BO45" s="2">
        <f>SUM(BO49:BO244)</f>
        <v>0</v>
      </c>
      <c r="BP45" s="2">
        <f>SUM(BP49:BP244)</f>
        <v>-1</v>
      </c>
      <c r="BQ45" s="2">
        <f>+BR45-BS45</f>
        <v>-4</v>
      </c>
      <c r="BR45" s="2">
        <f>SUM(BR49:BR244)</f>
        <v>287</v>
      </c>
      <c r="BS45" s="2">
        <f>SUM(BS49:BS244)</f>
        <v>291</v>
      </c>
      <c r="BT45" s="26"/>
      <c r="BU45" t="s">
        <v>8</v>
      </c>
    </row>
    <row r="46" spans="1:75" ht="13" hidden="1" thickBot="1" x14ac:dyDescent="0.3">
      <c r="B46" s="9"/>
      <c r="C46" s="9"/>
      <c r="D46" s="9"/>
      <c r="E46" s="9"/>
      <c r="F46" s="9"/>
      <c r="G46" s="9"/>
      <c r="H46" s="9"/>
      <c r="I46" s="9">
        <f>COUNTIF(I49:I70,10)</f>
        <v>12</v>
      </c>
      <c r="J46" s="9"/>
      <c r="K46" s="9"/>
      <c r="L46" s="9"/>
      <c r="M46" s="9"/>
      <c r="N46" s="9"/>
      <c r="O46" s="9"/>
      <c r="P46" s="9"/>
      <c r="Q46" s="9"/>
      <c r="R46" s="9">
        <f>COUNTIF(R49:R68,10)</f>
        <v>0</v>
      </c>
      <c r="S46" s="9"/>
      <c r="T46" s="9"/>
      <c r="U46" s="9">
        <f>COUNTIF(U49:U68,10)</f>
        <v>0</v>
      </c>
      <c r="V46" s="9"/>
      <c r="W46" s="9"/>
      <c r="X46" s="9">
        <f>COUNTIF(X49:X68,10)</f>
        <v>0</v>
      </c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>
        <f>COUNTIF(AM49:AM68,10)</f>
        <v>0</v>
      </c>
      <c r="AN46" s="9"/>
      <c r="AO46" s="9"/>
      <c r="AP46" s="9">
        <f>COUNTIF(AP49:AP68,10)</f>
        <v>5</v>
      </c>
      <c r="AQ46" s="9"/>
      <c r="AR46" s="9"/>
      <c r="AS46" s="9">
        <f>COUNTIF(AS49:AS68,10)</f>
        <v>3</v>
      </c>
      <c r="AT46" s="9"/>
      <c r="AU46" s="9"/>
      <c r="AV46" s="9">
        <f>COUNTIF(AV49:AV68,10)</f>
        <v>0</v>
      </c>
      <c r="AW46" s="9"/>
      <c r="AX46" s="9"/>
      <c r="AY46" s="9">
        <f>COUNTIF(AY49:AY68,10)</f>
        <v>0</v>
      </c>
      <c r="AZ46" s="9"/>
      <c r="BB46" s="9">
        <f>COUNTIF(BB49:BB68,10)</f>
        <v>1</v>
      </c>
      <c r="BC46" s="9"/>
      <c r="BE46" s="9">
        <f>COUNTIF(BE49:BE68,10)</f>
        <v>0</v>
      </c>
      <c r="BH46" s="9">
        <f>COUNTIF(BH49:BH68,10)</f>
        <v>0</v>
      </c>
      <c r="BK46" s="9">
        <f>COUNTIF(BK49:BK68,10)</f>
        <v>0</v>
      </c>
      <c r="BN46" s="9">
        <f>COUNTIF(BN49:BN68,10)</f>
        <v>0</v>
      </c>
      <c r="BQ46" s="9">
        <f>COUNTIF(BQ49:BQ68,10)</f>
        <v>0</v>
      </c>
      <c r="BR46" s="9"/>
    </row>
    <row r="47" spans="1:75" ht="13" thickBot="1" x14ac:dyDescent="0.3">
      <c r="B47" s="84" t="s">
        <v>0</v>
      </c>
      <c r="C47" s="469" t="s">
        <v>156</v>
      </c>
      <c r="D47" s="462"/>
      <c r="E47" s="470"/>
      <c r="F47" s="469" t="s">
        <v>140</v>
      </c>
      <c r="G47" s="462"/>
      <c r="H47" s="470"/>
      <c r="I47" s="459" t="s">
        <v>1</v>
      </c>
      <c r="J47" s="460"/>
      <c r="K47" s="461"/>
      <c r="L47" s="459" t="s">
        <v>237</v>
      </c>
      <c r="M47" s="460"/>
      <c r="N47" s="461"/>
      <c r="O47" s="471" t="s">
        <v>246</v>
      </c>
      <c r="P47" s="460"/>
      <c r="Q47" s="461"/>
      <c r="R47" s="459" t="s">
        <v>43</v>
      </c>
      <c r="S47" s="460"/>
      <c r="T47" s="461"/>
      <c r="U47" s="459" t="s">
        <v>9</v>
      </c>
      <c r="V47" s="460"/>
      <c r="W47" s="461"/>
      <c r="X47" s="471" t="s">
        <v>270</v>
      </c>
      <c r="Y47" s="460"/>
      <c r="Z47" s="461"/>
      <c r="AA47" s="474" t="s">
        <v>129</v>
      </c>
      <c r="AB47" s="460"/>
      <c r="AC47" s="461"/>
      <c r="AD47" s="471" t="s">
        <v>288</v>
      </c>
      <c r="AE47" s="460"/>
      <c r="AF47" s="461"/>
      <c r="AG47" s="471" t="s">
        <v>139</v>
      </c>
      <c r="AH47" s="460"/>
      <c r="AI47" s="461"/>
      <c r="AJ47" s="471" t="s">
        <v>141</v>
      </c>
      <c r="AK47" s="460"/>
      <c r="AL47" s="461"/>
      <c r="AM47" s="459" t="s">
        <v>119</v>
      </c>
      <c r="AN47" s="460"/>
      <c r="AO47" s="461"/>
      <c r="AP47" s="474" t="s">
        <v>130</v>
      </c>
      <c r="AQ47" s="460"/>
      <c r="AR47" s="461"/>
      <c r="AS47" s="459" t="s">
        <v>62</v>
      </c>
      <c r="AT47" s="460"/>
      <c r="AU47" s="461"/>
      <c r="AV47" s="459" t="s">
        <v>93</v>
      </c>
      <c r="AW47" s="460"/>
      <c r="AX47" s="461"/>
      <c r="AY47" s="471" t="s">
        <v>238</v>
      </c>
      <c r="AZ47" s="460"/>
      <c r="BA47" s="461"/>
      <c r="BB47" s="471" t="s">
        <v>245</v>
      </c>
      <c r="BC47" s="460"/>
      <c r="BD47" s="461"/>
      <c r="BE47" s="471" t="s">
        <v>202</v>
      </c>
      <c r="BF47" s="460"/>
      <c r="BG47" s="461"/>
      <c r="BH47" s="471" t="s">
        <v>200</v>
      </c>
      <c r="BI47" s="460"/>
      <c r="BJ47" s="461"/>
      <c r="BK47" s="471" t="s">
        <v>271</v>
      </c>
      <c r="BL47" s="460"/>
      <c r="BM47" s="461"/>
      <c r="BN47" s="459" t="s">
        <v>216</v>
      </c>
      <c r="BO47" s="460"/>
      <c r="BP47" s="461"/>
      <c r="BQ47" s="471" t="s">
        <v>239</v>
      </c>
      <c r="BR47" s="460"/>
      <c r="BS47" s="461"/>
      <c r="BT47" s="41">
        <f>COUNT(BT49:BT259)</f>
        <v>59</v>
      </c>
      <c r="BU47" s="86" t="s">
        <v>7</v>
      </c>
      <c r="BV47" s="181" t="s">
        <v>8</v>
      </c>
      <c r="BW47" s="87" t="s">
        <v>47</v>
      </c>
    </row>
    <row r="48" spans="1:75" ht="13" thickBot="1" x14ac:dyDescent="0.3">
      <c r="B48" s="228" t="s">
        <v>24</v>
      </c>
      <c r="C48" s="37" t="s">
        <v>3</v>
      </c>
      <c r="D48" s="77" t="s">
        <v>2</v>
      </c>
      <c r="E48" s="38"/>
      <c r="F48" s="77" t="s">
        <v>3</v>
      </c>
      <c r="G48" s="77" t="s">
        <v>2</v>
      </c>
      <c r="H48" s="38"/>
      <c r="I48" s="37" t="s">
        <v>3</v>
      </c>
      <c r="J48" s="38" t="s">
        <v>2</v>
      </c>
      <c r="K48" s="77"/>
      <c r="L48" s="37" t="s">
        <v>3</v>
      </c>
      <c r="M48" s="38" t="s">
        <v>2</v>
      </c>
      <c r="N48" s="77"/>
      <c r="O48" s="37" t="s">
        <v>3</v>
      </c>
      <c r="P48" s="38" t="s">
        <v>2</v>
      </c>
      <c r="Q48" s="38"/>
      <c r="R48" s="37" t="s">
        <v>3</v>
      </c>
      <c r="S48" s="38" t="s">
        <v>2</v>
      </c>
      <c r="T48" s="77"/>
      <c r="U48" s="37" t="s">
        <v>3</v>
      </c>
      <c r="V48" s="38" t="s">
        <v>2</v>
      </c>
      <c r="W48" s="77"/>
      <c r="X48" s="37" t="s">
        <v>3</v>
      </c>
      <c r="Y48" s="38" t="s">
        <v>2</v>
      </c>
      <c r="Z48" s="77"/>
      <c r="AA48" s="37" t="s">
        <v>3</v>
      </c>
      <c r="AB48" s="38" t="s">
        <v>2</v>
      </c>
      <c r="AC48" s="77"/>
      <c r="AD48" s="37" t="s">
        <v>3</v>
      </c>
      <c r="AE48" s="38" t="s">
        <v>2</v>
      </c>
      <c r="AF48" s="77"/>
      <c r="AG48" s="37" t="s">
        <v>3</v>
      </c>
      <c r="AH48" s="38" t="s">
        <v>2</v>
      </c>
      <c r="AI48" s="77"/>
      <c r="AJ48" s="37" t="s">
        <v>3</v>
      </c>
      <c r="AK48" s="38" t="s">
        <v>2</v>
      </c>
      <c r="AL48" s="77"/>
      <c r="AM48" s="37" t="s">
        <v>3</v>
      </c>
      <c r="AN48" s="38" t="s">
        <v>2</v>
      </c>
      <c r="AO48" s="77"/>
      <c r="AP48" s="37" t="s">
        <v>3</v>
      </c>
      <c r="AQ48" s="38" t="s">
        <v>2</v>
      </c>
      <c r="AR48" s="77"/>
      <c r="AS48" s="37" t="s">
        <v>3</v>
      </c>
      <c r="AT48" s="38" t="s">
        <v>2</v>
      </c>
      <c r="AU48" s="77"/>
      <c r="AV48" s="37" t="s">
        <v>3</v>
      </c>
      <c r="AW48" s="38" t="s">
        <v>2</v>
      </c>
      <c r="AX48" s="77"/>
      <c r="AY48" s="37" t="s">
        <v>3</v>
      </c>
      <c r="AZ48" s="38" t="s">
        <v>2</v>
      </c>
      <c r="BA48" s="38"/>
      <c r="BB48" s="37" t="s">
        <v>3</v>
      </c>
      <c r="BC48" s="38" t="s">
        <v>2</v>
      </c>
      <c r="BD48" s="38"/>
      <c r="BE48" s="37" t="s">
        <v>3</v>
      </c>
      <c r="BF48" s="38" t="s">
        <v>2</v>
      </c>
      <c r="BG48" s="38"/>
      <c r="BH48" s="37" t="s">
        <v>3</v>
      </c>
      <c r="BI48" s="38" t="s">
        <v>2</v>
      </c>
      <c r="BJ48" s="38"/>
      <c r="BK48" s="37" t="s">
        <v>3</v>
      </c>
      <c r="BL48" s="38" t="s">
        <v>2</v>
      </c>
      <c r="BM48" s="38"/>
      <c r="BN48" s="37" t="s">
        <v>3</v>
      </c>
      <c r="BO48" s="38" t="s">
        <v>2</v>
      </c>
      <c r="BP48" s="38"/>
      <c r="BQ48" s="37" t="s">
        <v>3</v>
      </c>
      <c r="BR48" s="38" t="s">
        <v>2</v>
      </c>
      <c r="BS48" s="38"/>
      <c r="BT48" s="27" t="s">
        <v>22</v>
      </c>
      <c r="BU48" s="30" t="s">
        <v>23</v>
      </c>
    </row>
    <row r="49" spans="1:79" x14ac:dyDescent="0.25">
      <c r="A49">
        <v>1</v>
      </c>
      <c r="B49" s="6"/>
      <c r="C49" s="10"/>
      <c r="D49" s="32"/>
      <c r="E49" s="11"/>
      <c r="F49" s="10">
        <v>10</v>
      </c>
      <c r="G49" s="32">
        <v>48</v>
      </c>
      <c r="H49" s="11">
        <v>20</v>
      </c>
      <c r="I49" s="241"/>
      <c r="J49" s="364"/>
      <c r="K49" s="365"/>
      <c r="L49" s="10"/>
      <c r="M49" s="32"/>
      <c r="N49" s="11"/>
      <c r="O49" s="10"/>
      <c r="P49" s="32"/>
      <c r="Q49" s="11"/>
      <c r="R49" s="506"/>
      <c r="S49" s="507"/>
      <c r="T49" s="508"/>
      <c r="U49" s="51">
        <v>-10000</v>
      </c>
      <c r="V49" s="32"/>
      <c r="W49" s="336">
        <v>-1</v>
      </c>
      <c r="X49" s="10"/>
      <c r="Y49" s="32"/>
      <c r="Z49" s="11"/>
      <c r="AA49" s="10">
        <v>-10</v>
      </c>
      <c r="AB49" s="32">
        <v>20</v>
      </c>
      <c r="AC49" s="11">
        <v>48</v>
      </c>
      <c r="AD49" s="10"/>
      <c r="AE49" s="32"/>
      <c r="AF49" s="11"/>
      <c r="AG49" s="10"/>
      <c r="AH49" s="32"/>
      <c r="AI49" s="11"/>
      <c r="AJ49" s="10">
        <v>10</v>
      </c>
      <c r="AK49" s="32">
        <v>48</v>
      </c>
      <c r="AL49" s="11">
        <v>20</v>
      </c>
      <c r="AM49" s="51">
        <v>-10000</v>
      </c>
      <c r="AN49" s="32"/>
      <c r="AO49" s="336">
        <v>-1</v>
      </c>
      <c r="AP49" s="10">
        <v>-10</v>
      </c>
      <c r="AQ49" s="32">
        <v>20</v>
      </c>
      <c r="AR49" s="11">
        <v>48</v>
      </c>
      <c r="AS49" s="10"/>
      <c r="AT49" s="32"/>
      <c r="AU49" s="11"/>
      <c r="AV49" s="10"/>
      <c r="AW49" s="32"/>
      <c r="AX49" s="11"/>
      <c r="AY49" s="241"/>
      <c r="AZ49" s="364"/>
      <c r="BA49" s="365"/>
      <c r="BB49" s="10"/>
      <c r="BC49" s="32"/>
      <c r="BD49" s="11"/>
      <c r="BE49" s="241"/>
      <c r="BF49" s="364"/>
      <c r="BG49" s="365"/>
      <c r="BH49" s="241"/>
      <c r="BI49" s="364"/>
      <c r="BJ49" s="365"/>
      <c r="BK49" s="10"/>
      <c r="BL49" s="32"/>
      <c r="BM49" s="11"/>
      <c r="BN49" s="51">
        <v>-10000</v>
      </c>
      <c r="BO49" s="32"/>
      <c r="BP49" s="336">
        <v>-1</v>
      </c>
      <c r="BQ49" s="10"/>
      <c r="BR49" s="32"/>
      <c r="BS49" s="11"/>
      <c r="BT49" s="24">
        <v>45589</v>
      </c>
      <c r="BU49" s="194">
        <v>8</v>
      </c>
      <c r="BV49">
        <f>+BQ49+AJ49+AG49+AD49+AA49+X49+U49+R49+O49+L49+I49+F49+C49+AM49+AP49+AS49+AV49+AY49+BB49+BK49+BN49+BE49+BH49</f>
        <v>-30000</v>
      </c>
      <c r="BW49">
        <f>+BR49+AK49+AH49+AE49+AB49+Y49+V49+S49+P49+M49+J49+G49+D49+AN49+AQ49+AT49+AW49+AZ49+BC49+BL49+BO49+BF49+BI49</f>
        <v>136</v>
      </c>
      <c r="BX49">
        <f>+BS49+AL49+AI49+AF49+AC49+Z49+W49+T49+Q49+N49+K49+H49+E49+AO49+AR49+AU49+AX49+BA49+BD49+BM49+BP49+BG49+BJ49</f>
        <v>133</v>
      </c>
      <c r="BY49">
        <f t="shared" ref="BY49:BY67" si="0">+BW49-BX49</f>
        <v>3</v>
      </c>
      <c r="BZ49">
        <f>COUNT(C49:BS49)/3</f>
        <v>6</v>
      </c>
      <c r="CA49">
        <f t="shared" ref="CA49:CA67" si="1">+BV49/BZ49</f>
        <v>-5000</v>
      </c>
    </row>
    <row r="50" spans="1:79" x14ac:dyDescent="0.25">
      <c r="A50">
        <f>+A49+1</f>
        <v>2</v>
      </c>
      <c r="B50" s="6"/>
      <c r="C50" s="10"/>
      <c r="D50" s="32"/>
      <c r="E50" s="11"/>
      <c r="F50" s="10">
        <v>-10</v>
      </c>
      <c r="G50" s="32">
        <v>21</v>
      </c>
      <c r="H50" s="11">
        <v>73</v>
      </c>
      <c r="I50" s="10">
        <v>10</v>
      </c>
      <c r="J50" s="32">
        <v>73</v>
      </c>
      <c r="K50" s="11">
        <v>21</v>
      </c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>
        <v>-10</v>
      </c>
      <c r="AB50" s="32">
        <v>21</v>
      </c>
      <c r="AC50" s="11">
        <v>73</v>
      </c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>
        <v>10</v>
      </c>
      <c r="AQ50" s="32">
        <v>73</v>
      </c>
      <c r="AR50" s="11">
        <v>21</v>
      </c>
      <c r="AS50" s="10"/>
      <c r="AT50" s="32"/>
      <c r="AU50" s="11"/>
      <c r="AV50" s="10"/>
      <c r="AW50" s="32"/>
      <c r="AX50" s="11"/>
      <c r="AY50" s="10"/>
      <c r="AZ50" s="32"/>
      <c r="BA50" s="11"/>
      <c r="BB50" s="10"/>
      <c r="BC50" s="32"/>
      <c r="BD50" s="11"/>
      <c r="BE50" s="10"/>
      <c r="BF50" s="32"/>
      <c r="BG50" s="11"/>
      <c r="BH50" s="10"/>
      <c r="BI50" s="32"/>
      <c r="BJ50" s="11"/>
      <c r="BK50" s="10"/>
      <c r="BL50" s="32"/>
      <c r="BM50" s="11"/>
      <c r="BN50" s="10"/>
      <c r="BO50" s="32"/>
      <c r="BP50" s="11"/>
      <c r="BQ50" s="10"/>
      <c r="BR50" s="32"/>
      <c r="BS50" s="11"/>
      <c r="BT50" s="24">
        <v>45596</v>
      </c>
      <c r="BU50" s="41">
        <v>9</v>
      </c>
      <c r="BV50">
        <f>+BQ50+AJ50+AG50+AD50+AA50+X50+U50+R50+O50+L50+I50+F50+C50+AM50+AP50+AS50+AV50+AY50+BB50+BK50+BN50+BE50+BH50</f>
        <v>0</v>
      </c>
      <c r="BW50">
        <f>+BR50+AK50+AH50+AE50+AB50+Y50+V50+S50+P50+M50+J50+G50+D50+AN50+AQ50+AT50+AW50+AZ50+BC50+BL50+BO50+BF50+BI50</f>
        <v>188</v>
      </c>
      <c r="BX50">
        <f>+BS50+AL50+AI50+AF50+AC50+Z50+W50+T50+Q50+N50+K50+H50+E50+AO50+AR50+AU50+AX50+BA50+BD50+BM50+BP50+BG50+BJ50</f>
        <v>188</v>
      </c>
      <c r="BY50">
        <f t="shared" si="0"/>
        <v>0</v>
      </c>
      <c r="BZ50">
        <f>COUNT(C50:BS50)/3</f>
        <v>4</v>
      </c>
      <c r="CA50">
        <f t="shared" si="1"/>
        <v>0</v>
      </c>
    </row>
    <row r="51" spans="1:79" x14ac:dyDescent="0.25">
      <c r="A51">
        <f t="shared" ref="A51:A120" si="2">+A50+1</f>
        <v>3</v>
      </c>
      <c r="B51" s="6"/>
      <c r="C51" s="10"/>
      <c r="D51" s="32"/>
      <c r="E51" s="11"/>
      <c r="F51" s="10"/>
      <c r="G51" s="32"/>
      <c r="H51" s="11"/>
      <c r="I51" s="10">
        <v>10</v>
      </c>
      <c r="J51" s="32">
        <v>69</v>
      </c>
      <c r="K51" s="11">
        <v>23</v>
      </c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>
        <v>10</v>
      </c>
      <c r="AB51" s="32">
        <v>69</v>
      </c>
      <c r="AC51" s="11">
        <v>23</v>
      </c>
      <c r="AD51" s="10"/>
      <c r="AE51" s="32"/>
      <c r="AF51" s="11"/>
      <c r="AG51" s="10"/>
      <c r="AH51" s="32"/>
      <c r="AI51" s="11"/>
      <c r="AJ51" s="10">
        <v>-10</v>
      </c>
      <c r="AK51" s="32">
        <v>23</v>
      </c>
      <c r="AL51" s="11">
        <v>69</v>
      </c>
      <c r="AM51" s="10"/>
      <c r="AN51" s="32"/>
      <c r="AO51" s="11"/>
      <c r="AP51" s="10">
        <v>-10</v>
      </c>
      <c r="AQ51" s="32">
        <v>23</v>
      </c>
      <c r="AR51" s="11">
        <v>69</v>
      </c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H51" s="10"/>
      <c r="BI51" s="32"/>
      <c r="BJ51" s="11"/>
      <c r="BK51" s="10"/>
      <c r="BL51" s="32"/>
      <c r="BM51" s="11"/>
      <c r="BN51" s="10"/>
      <c r="BO51" s="32"/>
      <c r="BP51" s="11"/>
      <c r="BQ51" s="10"/>
      <c r="BR51" s="32"/>
      <c r="BS51" s="11"/>
      <c r="BT51" s="24">
        <v>45597</v>
      </c>
      <c r="BU51" s="41">
        <v>10</v>
      </c>
      <c r="BV51">
        <f>+BQ51+AJ51+AG51+AD51+AA51+X51+U51+R51+O51+L51+I51+F51+C51+AM51+AP51+AS51+AV51+AY51+BB51+BK51+BN51+BE51+BH51</f>
        <v>0</v>
      </c>
      <c r="BW51">
        <f>+BR51+AK51+AH51+AE51+AB51+Y51+V51+S51+P51+M51+J51+G51+D51+AN51+AQ51+AT51+AW51+AZ51+BC51+BL51+BO51+BF51+BI51</f>
        <v>184</v>
      </c>
      <c r="BX51">
        <f>+BS51+AL51+AI51+AF51+AC51+Z51+W51+T51+Q51+N51+K51+H51+E51+AO51+AR51+AU51+AX51+BA51+BD51+BM51+BP51+BG51+BJ51</f>
        <v>184</v>
      </c>
      <c r="BY51">
        <f t="shared" si="0"/>
        <v>0</v>
      </c>
      <c r="BZ51">
        <f>COUNT(C51:BS51)/3</f>
        <v>4</v>
      </c>
      <c r="CA51">
        <f t="shared" si="1"/>
        <v>0</v>
      </c>
    </row>
    <row r="52" spans="1:79" x14ac:dyDescent="0.25">
      <c r="A52">
        <f t="shared" si="2"/>
        <v>4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>
        <v>5</v>
      </c>
      <c r="M52" s="32">
        <v>76</v>
      </c>
      <c r="N52" s="11">
        <v>16</v>
      </c>
      <c r="O52" s="10">
        <v>-10</v>
      </c>
      <c r="P52" s="32">
        <v>7</v>
      </c>
      <c r="Q52" s="11">
        <v>146</v>
      </c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>
        <v>10</v>
      </c>
      <c r="AT52" s="32">
        <v>155</v>
      </c>
      <c r="AU52" s="11">
        <v>3</v>
      </c>
      <c r="AV52" s="10">
        <v>0</v>
      </c>
      <c r="AW52" s="32">
        <v>86</v>
      </c>
      <c r="AX52" s="11">
        <v>38</v>
      </c>
      <c r="AY52" s="10"/>
      <c r="AZ52" s="32"/>
      <c r="BA52" s="11"/>
      <c r="BB52" s="10">
        <v>-5</v>
      </c>
      <c r="BC52" s="32">
        <v>0</v>
      </c>
      <c r="BD52" s="11">
        <v>121</v>
      </c>
      <c r="BE52" s="10"/>
      <c r="BF52" s="32"/>
      <c r="BG52" s="11"/>
      <c r="BH52" s="10"/>
      <c r="BI52" s="32"/>
      <c r="BJ52" s="11"/>
      <c r="BK52" s="10"/>
      <c r="BL52" s="32"/>
      <c r="BM52" s="11"/>
      <c r="BN52" s="10"/>
      <c r="BO52" s="32"/>
      <c r="BP52" s="11"/>
      <c r="BQ52" s="10"/>
      <c r="BR52" s="32"/>
      <c r="BS52" s="11"/>
      <c r="BT52" s="24">
        <v>45605</v>
      </c>
      <c r="BU52" s="41">
        <v>13</v>
      </c>
      <c r="BV52">
        <f>+BQ52+AJ52+AG52+AD52+AA52+X52+U52+R52+O52+L52+I52+F52+C52+AM52+AP52+AS52+AV52+AY52+BB52+BK52+BN52+BE52+BH52</f>
        <v>0</v>
      </c>
      <c r="BW52">
        <f>+BR52+AK52+AH52+AE52+AB52+Y52+V52+S52+P52+M52+J52+G52+D52+AN52+AQ52+AT52+AW52+AZ52+BC52+BL52+BO52+BF52+BI52</f>
        <v>324</v>
      </c>
      <c r="BX52">
        <f>+BS52+AL52+AI52+AF52+AC52+Z52+W52+T52+Q52+N52+K52+H52+E52+AO52+AR52+AU52+AX52+BA52+BD52+BM52+BP52+BG52+BJ52</f>
        <v>324</v>
      </c>
      <c r="BY52">
        <f t="shared" si="0"/>
        <v>0</v>
      </c>
      <c r="BZ52">
        <f>COUNT(C52:BS52)/3</f>
        <v>5</v>
      </c>
      <c r="CA52">
        <f t="shared" si="1"/>
        <v>0</v>
      </c>
    </row>
    <row r="53" spans="1:79" x14ac:dyDescent="0.25">
      <c r="A53">
        <f t="shared" si="2"/>
        <v>5</v>
      </c>
      <c r="B53" s="6"/>
      <c r="C53" s="10"/>
      <c r="D53" s="32"/>
      <c r="E53" s="11"/>
      <c r="F53" s="10">
        <v>10</v>
      </c>
      <c r="G53" s="32">
        <v>42</v>
      </c>
      <c r="H53" s="11">
        <v>5</v>
      </c>
      <c r="I53" s="10">
        <v>10</v>
      </c>
      <c r="J53" s="32">
        <v>42</v>
      </c>
      <c r="K53" s="11">
        <v>5</v>
      </c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>
        <v>-10</v>
      </c>
      <c r="AK53" s="32">
        <v>5</v>
      </c>
      <c r="AL53" s="11">
        <v>42</v>
      </c>
      <c r="AM53" s="10"/>
      <c r="AN53" s="32"/>
      <c r="AO53" s="11"/>
      <c r="AP53" s="10">
        <v>-10</v>
      </c>
      <c r="AQ53" s="32">
        <v>5</v>
      </c>
      <c r="AR53" s="11">
        <v>42</v>
      </c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H53" s="10"/>
      <c r="BI53" s="32"/>
      <c r="BJ53" s="11"/>
      <c r="BK53" s="10"/>
      <c r="BL53" s="32"/>
      <c r="BM53" s="11"/>
      <c r="BN53" s="10"/>
      <c r="BO53" s="32"/>
      <c r="BP53" s="11"/>
      <c r="BQ53" s="10"/>
      <c r="BR53" s="32"/>
      <c r="BS53" s="11"/>
      <c r="BT53" s="24">
        <v>45645</v>
      </c>
      <c r="BU53" s="41">
        <v>25</v>
      </c>
      <c r="BV53">
        <f>+BQ53+AJ53+AG53+AD53+AA53+X53+U53+R53+O53+L53+I53+F53+C53+AM53+AP53+AS53+AV53+AY53+BB53+BK53+BN53+BE53+BH53</f>
        <v>0</v>
      </c>
      <c r="BW53">
        <f>+BR53+AK53+AH53+AE53+AB53+Y53+V53+S53+P53+M53+J53+G53+D53+AN53+AQ53+AT53+AW53+AZ53+BC53+BL53+BO53+BF53+BI53</f>
        <v>94</v>
      </c>
      <c r="BX53">
        <f>+BS53+AL53+AI53+AF53+AC53+Z53+W53+T53+Q53+N53+K53+H53+E53+AO53+AR53+AU53+AX53+BA53+BD53+BM53+BP53+BG53+BJ53</f>
        <v>94</v>
      </c>
      <c r="BY53">
        <f t="shared" si="0"/>
        <v>0</v>
      </c>
      <c r="BZ53">
        <f>COUNT(C53:BS53)/3</f>
        <v>4</v>
      </c>
      <c r="CA53">
        <f t="shared" si="1"/>
        <v>0</v>
      </c>
    </row>
    <row r="54" spans="1:79" x14ac:dyDescent="0.25">
      <c r="A54">
        <f t="shared" si="2"/>
        <v>6</v>
      </c>
      <c r="B54" s="6"/>
      <c r="C54" s="12"/>
      <c r="D54" s="36"/>
      <c r="E54" s="13"/>
      <c r="F54" s="12">
        <v>10</v>
      </c>
      <c r="G54" s="36">
        <v>34</v>
      </c>
      <c r="H54" s="13">
        <v>8</v>
      </c>
      <c r="I54" s="10">
        <v>-10</v>
      </c>
      <c r="J54" s="32">
        <v>8</v>
      </c>
      <c r="K54" s="11">
        <v>34</v>
      </c>
      <c r="L54" s="10"/>
      <c r="M54" s="32"/>
      <c r="N54" s="11"/>
      <c r="O54" s="10"/>
      <c r="P54" s="36"/>
      <c r="Q54" s="13"/>
      <c r="R54" s="12"/>
      <c r="S54" s="36"/>
      <c r="T54" s="13"/>
      <c r="U54" s="12"/>
      <c r="V54" s="36"/>
      <c r="W54" s="13"/>
      <c r="X54" s="12"/>
      <c r="Y54" s="36"/>
      <c r="Z54" s="13"/>
      <c r="AA54" s="12"/>
      <c r="AB54" s="36"/>
      <c r="AC54" s="13"/>
      <c r="AD54" s="12"/>
      <c r="AE54" s="36"/>
      <c r="AF54" s="13"/>
      <c r="AG54" s="12"/>
      <c r="AH54" s="36"/>
      <c r="AI54" s="13"/>
      <c r="AJ54" s="12">
        <v>10</v>
      </c>
      <c r="AK54" s="36">
        <v>34</v>
      </c>
      <c r="AL54" s="13">
        <v>8</v>
      </c>
      <c r="AM54" s="12"/>
      <c r="AN54" s="36"/>
      <c r="AO54" s="13"/>
      <c r="AP54" s="10">
        <v>-10</v>
      </c>
      <c r="AQ54" s="32">
        <v>8</v>
      </c>
      <c r="AR54" s="11">
        <v>34</v>
      </c>
      <c r="AS54" s="12"/>
      <c r="AT54" s="36"/>
      <c r="AU54" s="13"/>
      <c r="AV54" s="12"/>
      <c r="AW54" s="36"/>
      <c r="AX54" s="13"/>
      <c r="AY54" s="12"/>
      <c r="AZ54" s="36"/>
      <c r="BA54" s="13"/>
      <c r="BB54" s="12"/>
      <c r="BC54" s="36"/>
      <c r="BD54" s="13"/>
      <c r="BE54" s="12"/>
      <c r="BF54" s="36"/>
      <c r="BG54" s="13"/>
      <c r="BH54" s="12"/>
      <c r="BI54" s="36"/>
      <c r="BJ54" s="13"/>
      <c r="BK54" s="12"/>
      <c r="BL54" s="36"/>
      <c r="BM54" s="13"/>
      <c r="BN54" s="12"/>
      <c r="BO54" s="36"/>
      <c r="BP54" s="13"/>
      <c r="BQ54" s="12"/>
      <c r="BR54" s="36"/>
      <c r="BS54" s="13"/>
      <c r="BT54" s="24">
        <v>45645</v>
      </c>
      <c r="BU54" s="41">
        <v>25</v>
      </c>
      <c r="BV54">
        <f>+BQ54+AJ54+AG54+AD54+AA54+X54+U54+R54+O54+L54+I54+F54+C54+AM54+AP54+AS54+AV54+AY54+BB54+BK54+BN54+BE54+BH54</f>
        <v>0</v>
      </c>
      <c r="BW54">
        <f>+BR54+AK54+AH54+AE54+AB54+Y54+V54+S54+P54+M54+J54+G54+D54+AN54+AQ54+AT54+AW54+AZ54+BC54+BL54+BO54+BF54+BI54</f>
        <v>84</v>
      </c>
      <c r="BX54">
        <f>+BS54+AL54+AI54+AF54+AC54+Z54+W54+T54+Q54+N54+K54+H54+E54+AO54+AR54+AU54+AX54+BA54+BD54+BM54+BP54+BG54+BJ54</f>
        <v>84</v>
      </c>
      <c r="BY54">
        <f t="shared" si="0"/>
        <v>0</v>
      </c>
      <c r="BZ54">
        <f>COUNT(C54:BS54)/3</f>
        <v>4</v>
      </c>
      <c r="CA54">
        <f t="shared" si="1"/>
        <v>0</v>
      </c>
    </row>
    <row r="55" spans="1:79" x14ac:dyDescent="0.25">
      <c r="A55">
        <f t="shared" si="2"/>
        <v>7</v>
      </c>
      <c r="B55" s="6"/>
      <c r="C55" s="10"/>
      <c r="D55" s="32"/>
      <c r="E55" s="11"/>
      <c r="F55" s="10">
        <v>10</v>
      </c>
      <c r="G55" s="32">
        <v>19</v>
      </c>
      <c r="H55" s="11">
        <v>6</v>
      </c>
      <c r="I55" s="10">
        <v>-10</v>
      </c>
      <c r="J55" s="32">
        <v>6</v>
      </c>
      <c r="K55" s="11">
        <v>19</v>
      </c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>
        <v>10</v>
      </c>
      <c r="AH55" s="32">
        <v>19</v>
      </c>
      <c r="AI55" s="11">
        <v>6</v>
      </c>
      <c r="AJ55" s="10"/>
      <c r="AK55" s="32"/>
      <c r="AL55" s="11"/>
      <c r="AM55" s="10"/>
      <c r="AN55" s="32"/>
      <c r="AO55" s="11"/>
      <c r="AP55" s="10">
        <v>-10</v>
      </c>
      <c r="AQ55" s="32">
        <v>6</v>
      </c>
      <c r="AR55" s="11">
        <v>19</v>
      </c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H55" s="10"/>
      <c r="BI55" s="32"/>
      <c r="BJ55" s="11"/>
      <c r="BK55" s="10"/>
      <c r="BL55" s="32"/>
      <c r="BM55" s="11"/>
      <c r="BN55" s="10"/>
      <c r="BO55" s="32"/>
      <c r="BP55" s="11"/>
      <c r="BQ55" s="10"/>
      <c r="BR55" s="32"/>
      <c r="BS55" s="11"/>
      <c r="BT55" s="24">
        <v>45653</v>
      </c>
      <c r="BU55" s="69">
        <v>27</v>
      </c>
      <c r="BV55">
        <f>+BQ55+AJ55+AG55+AD55+AA55+X55+U55+R55+O55+L55+I55+F55+C55+AM55+AP55+AS55+AV55+AY55+BB55+BK55+BN55+BE55+BH55</f>
        <v>0</v>
      </c>
      <c r="BW55">
        <f>+BR55+AK55+AH55+AE55+AB55+Y55+V55+S55+P55+M55+J55+G55+D55+AN55+AQ55+AT55+AW55+AZ55+BC55+BL55+BO55+BF55+BI55</f>
        <v>50</v>
      </c>
      <c r="BX55">
        <f>+BS55+AL55+AI55+AF55+AC55+Z55+W55+T55+Q55+N55+K55+H55+E55+AO55+AR55+AU55+AX55+BA55+BD55+BM55+BP55+BG55+BJ55</f>
        <v>50</v>
      </c>
      <c r="BY55">
        <f t="shared" si="0"/>
        <v>0</v>
      </c>
      <c r="BZ55">
        <f>COUNT(C55:BS55)/3</f>
        <v>4</v>
      </c>
      <c r="CA55">
        <f t="shared" si="1"/>
        <v>0</v>
      </c>
    </row>
    <row r="56" spans="1:79" x14ac:dyDescent="0.25">
      <c r="A56">
        <f t="shared" si="2"/>
        <v>8</v>
      </c>
      <c r="B56" s="6"/>
      <c r="C56" s="10"/>
      <c r="D56" s="32"/>
      <c r="E56" s="11"/>
      <c r="F56" s="10">
        <v>-10</v>
      </c>
      <c r="G56" s="32">
        <v>6</v>
      </c>
      <c r="H56" s="11">
        <v>32</v>
      </c>
      <c r="I56" s="10">
        <v>10</v>
      </c>
      <c r="J56" s="32">
        <v>32</v>
      </c>
      <c r="K56" s="11">
        <v>6</v>
      </c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>
        <v>-10</v>
      </c>
      <c r="AH56" s="32">
        <v>6</v>
      </c>
      <c r="AI56" s="11">
        <v>32</v>
      </c>
      <c r="AJ56" s="10"/>
      <c r="AK56" s="32"/>
      <c r="AL56" s="11"/>
      <c r="AM56" s="10"/>
      <c r="AN56" s="32"/>
      <c r="AO56" s="11"/>
      <c r="AP56" s="10">
        <v>10</v>
      </c>
      <c r="AQ56" s="32">
        <v>32</v>
      </c>
      <c r="AR56" s="11">
        <v>6</v>
      </c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H56" s="10"/>
      <c r="BI56" s="32"/>
      <c r="BJ56" s="11"/>
      <c r="BK56" s="10"/>
      <c r="BL56" s="32"/>
      <c r="BM56" s="11"/>
      <c r="BN56" s="10"/>
      <c r="BO56" s="32"/>
      <c r="BP56" s="11"/>
      <c r="BQ56" s="10"/>
      <c r="BR56" s="32"/>
      <c r="BS56" s="11"/>
      <c r="BT56" s="24">
        <v>45653</v>
      </c>
      <c r="BU56" s="69">
        <v>27</v>
      </c>
      <c r="BV56">
        <f>+BQ56+AJ56+AG56+AD56+AA56+X56+U56+R56+O56+L56+I56+F56+C56+AM56+AP56+AS56+AV56+AY56+BB56+BK56+BN56+BE56+BH56</f>
        <v>0</v>
      </c>
      <c r="BW56">
        <f>+BR56+AK56+AH56+AE56+AB56+Y56+V56+S56+P56+M56+J56+G56+D56+AN56+AQ56+AT56+AW56+AZ56+BC56+BL56+BO56+BF56+BI56</f>
        <v>76</v>
      </c>
      <c r="BX56">
        <f>+BS56+AL56+AI56+AF56+AC56+Z56+W56+T56+Q56+N56+K56+H56+E56+AO56+AR56+AU56+AX56+BA56+BD56+BM56+BP56+BG56+BJ56</f>
        <v>76</v>
      </c>
      <c r="BY56">
        <f t="shared" si="0"/>
        <v>0</v>
      </c>
      <c r="BZ56">
        <f>COUNT(C56:BS56)/3</f>
        <v>4</v>
      </c>
      <c r="CA56">
        <f t="shared" si="1"/>
        <v>0</v>
      </c>
    </row>
    <row r="57" spans="1:79" x14ac:dyDescent="0.25">
      <c r="A57">
        <f t="shared" si="2"/>
        <v>9</v>
      </c>
      <c r="B57" s="6"/>
      <c r="C57" s="10"/>
      <c r="D57" s="32"/>
      <c r="E57" s="11"/>
      <c r="F57" s="10">
        <v>10</v>
      </c>
      <c r="G57" s="32">
        <v>44</v>
      </c>
      <c r="H57" s="11">
        <v>26</v>
      </c>
      <c r="I57" s="10">
        <v>-10</v>
      </c>
      <c r="J57" s="32">
        <v>26</v>
      </c>
      <c r="K57" s="11">
        <v>44</v>
      </c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>
        <v>-10</v>
      </c>
      <c r="AH57" s="32">
        <v>26</v>
      </c>
      <c r="AI57" s="11">
        <v>44</v>
      </c>
      <c r="AJ57" s="10"/>
      <c r="AK57" s="32"/>
      <c r="AL57" s="11"/>
      <c r="AM57" s="10"/>
      <c r="AN57" s="32"/>
      <c r="AO57" s="11"/>
      <c r="AP57" s="10">
        <v>10</v>
      </c>
      <c r="AQ57" s="32">
        <v>44</v>
      </c>
      <c r="AR57" s="11">
        <v>26</v>
      </c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H57" s="10"/>
      <c r="BI57" s="32"/>
      <c r="BJ57" s="11"/>
      <c r="BK57" s="10"/>
      <c r="BL57" s="32"/>
      <c r="BM57" s="11"/>
      <c r="BN57" s="10"/>
      <c r="BO57" s="32"/>
      <c r="BP57" s="11"/>
      <c r="BQ57" s="10"/>
      <c r="BR57" s="32"/>
      <c r="BS57" s="11"/>
      <c r="BT57" s="24">
        <v>45653</v>
      </c>
      <c r="BU57" s="69">
        <v>27</v>
      </c>
      <c r="BV57">
        <f>+BQ57+AJ57+AG57+AD57+AA57+X57+U57+R57+O57+L57+I57+F57+C57+AM57+AP57+AS57+AV57+AY57+BB57+BK57+BN57+BE57+BH57</f>
        <v>0</v>
      </c>
      <c r="BW57">
        <f>+BR57+AK57+AH57+AE57+AB57+Y57+V57+S57+P57+M57+J57+G57+D57+AN57+AQ57+AT57+AW57+AZ57+BC57+BL57+BO57+BF57+BI57</f>
        <v>140</v>
      </c>
      <c r="BX57">
        <f>+BS57+AL57+AI57+AF57+AC57+Z57+W57+T57+Q57+N57+K57+H57+E57+AO57+AR57+AU57+AX57+BA57+BD57+BM57+BP57+BG57+BJ57</f>
        <v>140</v>
      </c>
      <c r="BY57">
        <f t="shared" si="0"/>
        <v>0</v>
      </c>
      <c r="BZ57">
        <f>COUNT(C57:BS57)/3</f>
        <v>4</v>
      </c>
      <c r="CA57">
        <f t="shared" si="1"/>
        <v>0</v>
      </c>
    </row>
    <row r="58" spans="1:79" x14ac:dyDescent="0.25">
      <c r="A58">
        <f t="shared" si="2"/>
        <v>10</v>
      </c>
      <c r="B58" s="6"/>
      <c r="C58" s="10">
        <v>10</v>
      </c>
      <c r="D58" s="32">
        <v>21</v>
      </c>
      <c r="E58" s="11">
        <v>5</v>
      </c>
      <c r="F58" s="10"/>
      <c r="G58" s="32"/>
      <c r="H58" s="11"/>
      <c r="I58" s="10">
        <v>-10</v>
      </c>
      <c r="J58" s="32">
        <v>5</v>
      </c>
      <c r="K58" s="11">
        <v>21</v>
      </c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>
        <v>10</v>
      </c>
      <c r="AT58" s="32">
        <v>21</v>
      </c>
      <c r="AU58" s="11">
        <v>5</v>
      </c>
      <c r="AV58" s="10">
        <v>-10</v>
      </c>
      <c r="AW58" s="32">
        <v>5</v>
      </c>
      <c r="AX58" s="11">
        <v>21</v>
      </c>
      <c r="AY58" s="10"/>
      <c r="AZ58" s="32"/>
      <c r="BA58" s="11"/>
      <c r="BB58" s="10"/>
      <c r="BC58" s="32"/>
      <c r="BD58" s="11"/>
      <c r="BE58" s="10"/>
      <c r="BF58" s="32"/>
      <c r="BG58" s="11"/>
      <c r="BH58" s="10"/>
      <c r="BI58" s="32"/>
      <c r="BJ58" s="11"/>
      <c r="BK58" s="10"/>
      <c r="BL58" s="32"/>
      <c r="BM58" s="11"/>
      <c r="BN58" s="10"/>
      <c r="BO58" s="32"/>
      <c r="BP58" s="11"/>
      <c r="BQ58" s="10"/>
      <c r="BR58" s="32"/>
      <c r="BS58" s="11"/>
      <c r="BT58" s="24">
        <v>45654</v>
      </c>
      <c r="BU58" s="69">
        <v>28</v>
      </c>
      <c r="BV58">
        <f>+BQ58+AJ58+AG58+AD58+AA58+X58+U58+R58+O58+L58+I58+F58+C58+AM58+AP58+AS58+AV58+AY58+BB58+BK58+BN58+BE58+BH58</f>
        <v>0</v>
      </c>
      <c r="BW58">
        <f>+BR58+AK58+AH58+AE58+AB58+Y58+V58+S58+P58+M58+J58+G58+D58+AN58+AQ58+AT58+AW58+AZ58+BC58+BL58+BO58+BF58+BI58</f>
        <v>52</v>
      </c>
      <c r="BX58">
        <f>+BS58+AL58+AI58+AF58+AC58+Z58+W58+T58+Q58+N58+K58+H58+E58+AO58+AR58+AU58+AX58+BA58+BD58+BM58+BP58+BG58+BJ58</f>
        <v>52</v>
      </c>
      <c r="BY58">
        <f t="shared" si="0"/>
        <v>0</v>
      </c>
      <c r="BZ58">
        <f>COUNT(C58:BS58)/3</f>
        <v>4</v>
      </c>
      <c r="CA58">
        <f t="shared" si="1"/>
        <v>0</v>
      </c>
    </row>
    <row r="59" spans="1:79" x14ac:dyDescent="0.25">
      <c r="A59">
        <f t="shared" si="2"/>
        <v>11</v>
      </c>
      <c r="B59" s="6"/>
      <c r="C59" s="10"/>
      <c r="D59" s="32"/>
      <c r="E59" s="11"/>
      <c r="F59" s="10">
        <v>-10</v>
      </c>
      <c r="G59" s="32">
        <v>17</v>
      </c>
      <c r="H59" s="11">
        <v>20</v>
      </c>
      <c r="I59" s="10">
        <v>10</v>
      </c>
      <c r="J59" s="32">
        <v>20</v>
      </c>
      <c r="K59" s="11">
        <v>17</v>
      </c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>
        <v>-10</v>
      </c>
      <c r="AK59" s="32">
        <v>17</v>
      </c>
      <c r="AL59" s="11">
        <v>20</v>
      </c>
      <c r="AM59" s="10"/>
      <c r="AN59" s="32"/>
      <c r="AO59" s="11"/>
      <c r="AP59" s="10">
        <v>10</v>
      </c>
      <c r="AQ59" s="32">
        <v>20</v>
      </c>
      <c r="AR59" s="11">
        <v>17</v>
      </c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10"/>
      <c r="BI59" s="32"/>
      <c r="BJ59" s="11"/>
      <c r="BK59" s="10"/>
      <c r="BL59" s="32"/>
      <c r="BM59" s="11"/>
      <c r="BN59" s="10"/>
      <c r="BO59" s="32"/>
      <c r="BP59" s="11"/>
      <c r="BQ59" s="10"/>
      <c r="BR59" s="32"/>
      <c r="BS59" s="11"/>
      <c r="BT59" s="24">
        <v>45620</v>
      </c>
      <c r="BU59" s="325">
        <v>19</v>
      </c>
      <c r="BV59">
        <f>+BQ59+AJ59+AG59+AD59+AA59+X59+U59+R59+O59+L59+I59+F59+C59+AM59+AP59+AS59+AV59+AY59+BB59+BK59+BN59+BE59+BH59</f>
        <v>0</v>
      </c>
      <c r="BW59">
        <f>+BR59+AK59+AH59+AE59+AB59+Y59+V59+S59+P59+M59+J59+G59+D59+AN59+AQ59+AT59+AW59+AZ59+BC59+BL59+BO59+BF59+BI59</f>
        <v>74</v>
      </c>
      <c r="BX59">
        <f>+BS59+AL59+AI59+AF59+AC59+Z59+W59+T59+Q59+N59+K59+H59+E59+AO59+AR59+AU59+AX59+BA59+BD59+BM59+BP59+BG59+BJ59</f>
        <v>74</v>
      </c>
      <c r="BY59">
        <f t="shared" si="0"/>
        <v>0</v>
      </c>
      <c r="BZ59">
        <f>COUNT(C59:BS59)/3</f>
        <v>4</v>
      </c>
      <c r="CA59">
        <f t="shared" si="1"/>
        <v>0</v>
      </c>
    </row>
    <row r="60" spans="1:79" x14ac:dyDescent="0.25">
      <c r="A60">
        <f t="shared" si="2"/>
        <v>12</v>
      </c>
      <c r="B60" s="6"/>
      <c r="C60" s="10"/>
      <c r="D60" s="32"/>
      <c r="E60" s="11"/>
      <c r="F60" s="10">
        <v>10</v>
      </c>
      <c r="G60" s="32">
        <v>19</v>
      </c>
      <c r="H60" s="11">
        <v>6</v>
      </c>
      <c r="I60" s="10">
        <v>10</v>
      </c>
      <c r="J60" s="32">
        <v>19</v>
      </c>
      <c r="K60" s="11">
        <v>6</v>
      </c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>
        <v>-10</v>
      </c>
      <c r="AK60" s="32">
        <v>6</v>
      </c>
      <c r="AL60" s="11">
        <v>19</v>
      </c>
      <c r="AM60" s="10"/>
      <c r="AN60" s="32"/>
      <c r="AO60" s="11"/>
      <c r="AP60" s="10">
        <v>-10</v>
      </c>
      <c r="AQ60" s="32">
        <v>6</v>
      </c>
      <c r="AR60" s="11">
        <v>19</v>
      </c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10"/>
      <c r="BI60" s="32"/>
      <c r="BJ60" s="11"/>
      <c r="BK60" s="10"/>
      <c r="BL60" s="32"/>
      <c r="BM60" s="11"/>
      <c r="BN60" s="10"/>
      <c r="BO60" s="32"/>
      <c r="BP60" s="11"/>
      <c r="BQ60" s="10"/>
      <c r="BR60" s="32"/>
      <c r="BS60" s="11"/>
      <c r="BT60" s="24">
        <v>45620</v>
      </c>
      <c r="BU60" s="325">
        <v>19</v>
      </c>
      <c r="BV60">
        <f>+BQ60+AJ60+AG60+AD60+AA60+X60+U60+R60+O60+L60+I60+F60+C60+AM60+AP60+AS60+AV60+AY60+BB60+BK60+BN60+BE60+BH60</f>
        <v>0</v>
      </c>
      <c r="BW60">
        <f>+BR60+AK60+AH60+AE60+AB60+Y60+V60+S60+P60+M60+J60+G60+D60+AN60+AQ60+AT60+AW60+AZ60+BC60+BL60+BO60+BF60+BI60</f>
        <v>50</v>
      </c>
      <c r="BX60">
        <f>+BS60+AL60+AI60+AF60+AC60+Z60+W60+T60+Q60+N60+K60+H60+E60+AO60+AR60+AU60+AX60+BA60+BD60+BM60+BP60+BG60+BJ60</f>
        <v>50</v>
      </c>
      <c r="BY60">
        <f t="shared" si="0"/>
        <v>0</v>
      </c>
      <c r="BZ60">
        <f>COUNT(C60:BS60)/3</f>
        <v>4</v>
      </c>
      <c r="CA60">
        <f t="shared" si="1"/>
        <v>0</v>
      </c>
    </row>
    <row r="61" spans="1:79" x14ac:dyDescent="0.25">
      <c r="A61">
        <f t="shared" si="2"/>
        <v>13</v>
      </c>
      <c r="B61" s="6"/>
      <c r="C61" s="10"/>
      <c r="D61" s="32"/>
      <c r="E61" s="11"/>
      <c r="F61" s="10">
        <v>-10</v>
      </c>
      <c r="G61" s="32">
        <v>6</v>
      </c>
      <c r="H61" s="11">
        <v>26</v>
      </c>
      <c r="I61" s="10">
        <v>10</v>
      </c>
      <c r="J61" s="32">
        <v>26</v>
      </c>
      <c r="K61" s="11">
        <v>6</v>
      </c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>
        <v>-10</v>
      </c>
      <c r="AB61" s="32">
        <v>6</v>
      </c>
      <c r="AC61" s="11">
        <v>26</v>
      </c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>
        <v>10</v>
      </c>
      <c r="AQ61" s="32">
        <v>26</v>
      </c>
      <c r="AR61" s="11">
        <v>6</v>
      </c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10"/>
      <c r="BI61" s="32"/>
      <c r="BJ61" s="11"/>
      <c r="BK61" s="10"/>
      <c r="BL61" s="32"/>
      <c r="BM61" s="11"/>
      <c r="BN61" s="10"/>
      <c r="BO61" s="32"/>
      <c r="BP61" s="11"/>
      <c r="BQ61" s="10"/>
      <c r="BR61" s="32"/>
      <c r="BS61" s="11"/>
      <c r="BT61" s="24">
        <v>45660</v>
      </c>
      <c r="BU61" s="41">
        <v>32</v>
      </c>
      <c r="BV61">
        <f>+BQ61+AJ61+AG61+AD61+AA61+X61+U61+R61+O61+L61+I61+F61+C61+AM61+AP61+AS61+AV61+AY61+BB61+BK61+BN61+BE61+BH61</f>
        <v>0</v>
      </c>
      <c r="BW61">
        <f>+BR61+AK61+AH61+AE61+AB61+Y61+V61+S61+P61+M61+J61+G61+D61+AN61+AQ61+AT61+AW61+AZ61+BC61+BL61+BO61+BF61+BI61</f>
        <v>64</v>
      </c>
      <c r="BX61">
        <f>+BS61+AL61+AI61+AF61+AC61+Z61+W61+T61+Q61+N61+K61+H61+E61+AO61+AR61+AU61+AX61+BA61+BD61+BM61+BP61+BG61+BJ61</f>
        <v>64</v>
      </c>
      <c r="BY61">
        <f t="shared" si="0"/>
        <v>0</v>
      </c>
      <c r="BZ61">
        <f>COUNT(C61:BS61)/3</f>
        <v>4</v>
      </c>
      <c r="CA61">
        <f t="shared" si="1"/>
        <v>0</v>
      </c>
    </row>
    <row r="62" spans="1:79" x14ac:dyDescent="0.25">
      <c r="A62">
        <f t="shared" si="2"/>
        <v>14</v>
      </c>
      <c r="B62" s="6"/>
      <c r="C62" s="10"/>
      <c r="D62" s="32"/>
      <c r="E62" s="11"/>
      <c r="F62" s="10">
        <v>10</v>
      </c>
      <c r="G62" s="32">
        <v>59</v>
      </c>
      <c r="H62" s="11">
        <v>0</v>
      </c>
      <c r="I62" s="10">
        <v>-10</v>
      </c>
      <c r="J62" s="32">
        <v>0</v>
      </c>
      <c r="K62" s="11">
        <v>59</v>
      </c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>
        <v>10</v>
      </c>
      <c r="AB62" s="32">
        <v>59</v>
      </c>
      <c r="AC62" s="11">
        <v>0</v>
      </c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>
        <v>-10</v>
      </c>
      <c r="AQ62" s="32">
        <v>0</v>
      </c>
      <c r="AR62" s="11">
        <v>59</v>
      </c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10"/>
      <c r="BI62" s="32"/>
      <c r="BJ62" s="11"/>
      <c r="BK62" s="10"/>
      <c r="BL62" s="32"/>
      <c r="BM62" s="11"/>
      <c r="BN62" s="10"/>
      <c r="BO62" s="32"/>
      <c r="BP62" s="11"/>
      <c r="BQ62" s="10"/>
      <c r="BR62" s="32"/>
      <c r="BS62" s="11"/>
      <c r="BT62" s="24">
        <v>45660</v>
      </c>
      <c r="BU62" s="41">
        <v>32</v>
      </c>
      <c r="BV62">
        <f>+BQ62+AJ62+AG62+AD62+AA62+X62+U62+R62+O62+L62+I62+F62+C62+AM62+AP62+AS62+AV62+AY62+BB62+BK62+BN62+BE62+BH62</f>
        <v>0</v>
      </c>
      <c r="BW62">
        <f>+BR62+AK62+AH62+AE62+AB62+Y62+V62+S62+P62+M62+J62+G62+D62+AN62+AQ62+AT62+AW62+AZ62+BC62+BL62+BO62+BF62+BI62</f>
        <v>118</v>
      </c>
      <c r="BX62">
        <f>+BS62+AL62+AI62+AF62+AC62+Z62+W62+T62+Q62+N62+K62+H62+E62+AO62+AR62+AU62+AX62+BA62+BD62+BM62+BP62+BG62+BJ62</f>
        <v>118</v>
      </c>
      <c r="BY62">
        <f t="shared" si="0"/>
        <v>0</v>
      </c>
      <c r="BZ62">
        <f>COUNT(C62:BS62)/3</f>
        <v>4</v>
      </c>
      <c r="CA62">
        <f t="shared" si="1"/>
        <v>0</v>
      </c>
    </row>
    <row r="63" spans="1:79" x14ac:dyDescent="0.25">
      <c r="A63">
        <f t="shared" si="2"/>
        <v>15</v>
      </c>
      <c r="B63" s="6"/>
      <c r="C63" s="10"/>
      <c r="D63" s="32"/>
      <c r="E63" s="11"/>
      <c r="F63" s="10">
        <v>-10</v>
      </c>
      <c r="G63" s="32">
        <v>18</v>
      </c>
      <c r="H63" s="11">
        <v>41</v>
      </c>
      <c r="I63" s="10">
        <v>10</v>
      </c>
      <c r="J63" s="32">
        <v>41</v>
      </c>
      <c r="K63" s="11">
        <v>18</v>
      </c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>
        <v>10</v>
      </c>
      <c r="AB63" s="32">
        <v>41</v>
      </c>
      <c r="AC63" s="11">
        <v>18</v>
      </c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>
        <v>-10</v>
      </c>
      <c r="AQ63" s="32">
        <v>18</v>
      </c>
      <c r="AR63" s="11">
        <v>41</v>
      </c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10"/>
      <c r="BI63" s="32"/>
      <c r="BJ63" s="11"/>
      <c r="BK63" s="10"/>
      <c r="BL63" s="32"/>
      <c r="BM63" s="11"/>
      <c r="BN63" s="10"/>
      <c r="BO63" s="32"/>
      <c r="BP63" s="11"/>
      <c r="BQ63" s="10"/>
      <c r="BR63" s="32"/>
      <c r="BS63" s="11"/>
      <c r="BT63" s="24">
        <v>45660</v>
      </c>
      <c r="BU63" s="41">
        <v>32</v>
      </c>
      <c r="BV63">
        <f>+BQ63+AJ63+AG63+AD63+AA63+X63+U63+R63+O63+L63+I63+F63+C63+AM63+AP63+AS63+AV63+AY63+BB63+BK63+BN63+BE63+BH63</f>
        <v>0</v>
      </c>
      <c r="BW63">
        <f>+BR63+AK63+AH63+AE63+AB63+Y63+V63+S63+P63+M63+J63+G63+D63+AN63+AQ63+AT63+AW63+AZ63+BC63+BL63+BO63+BF63+BI63</f>
        <v>118</v>
      </c>
      <c r="BX63">
        <f>+BS63+AL63+AI63+AF63+AC63+Z63+W63+T63+Q63+N63+K63+H63+E63+AO63+AR63+AU63+AX63+BA63+BD63+BM63+BP63+BG63+BJ63</f>
        <v>118</v>
      </c>
      <c r="BY63">
        <f t="shared" si="0"/>
        <v>0</v>
      </c>
      <c r="BZ63">
        <f>COUNT(C63:BS63)/3</f>
        <v>4</v>
      </c>
      <c r="CA63">
        <f t="shared" si="1"/>
        <v>0</v>
      </c>
    </row>
    <row r="64" spans="1:79" x14ac:dyDescent="0.25">
      <c r="A64">
        <f t="shared" si="2"/>
        <v>16</v>
      </c>
      <c r="B64" s="6"/>
      <c r="C64" s="10"/>
      <c r="D64" s="32"/>
      <c r="E64" s="11"/>
      <c r="F64" s="10">
        <v>-10</v>
      </c>
      <c r="G64" s="32">
        <v>0</v>
      </c>
      <c r="H64" s="11">
        <v>34</v>
      </c>
      <c r="I64" s="10">
        <v>10</v>
      </c>
      <c r="J64" s="32">
        <v>34</v>
      </c>
      <c r="K64" s="11">
        <v>0</v>
      </c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>
        <v>10</v>
      </c>
      <c r="AB64" s="32">
        <v>34</v>
      </c>
      <c r="AC64" s="11">
        <v>0</v>
      </c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>
        <v>-10</v>
      </c>
      <c r="AQ64" s="32">
        <v>0</v>
      </c>
      <c r="AR64" s="11">
        <v>34</v>
      </c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10"/>
      <c r="BI64" s="32"/>
      <c r="BJ64" s="11"/>
      <c r="BK64" s="10"/>
      <c r="BL64" s="32"/>
      <c r="BM64" s="11"/>
      <c r="BN64" s="10"/>
      <c r="BO64" s="32"/>
      <c r="BP64" s="11"/>
      <c r="BQ64" s="10"/>
      <c r="BR64" s="32"/>
      <c r="BS64" s="11"/>
      <c r="BT64" s="24">
        <v>45660</v>
      </c>
      <c r="BU64" s="41">
        <v>32</v>
      </c>
      <c r="BV64">
        <f>+BQ64+AJ64+AG64+AD64+AA64+X64+U64+R64+O64+L64+I64+F64+C64+AM64+AP64+AS64+AV64+AY64+BB64+BK64+BN64+BE64+BH64</f>
        <v>0</v>
      </c>
      <c r="BW64">
        <f>+BR64+AK64+AH64+AE64+AB64+Y64+V64+S64+P64+M64+J64+G64+D64+AN64+AQ64+AT64+AW64+AZ64+BC64+BL64+BO64+BF64+BI64</f>
        <v>68</v>
      </c>
      <c r="BX64">
        <f>+BS64+AL64+AI64+AF64+AC64+Z64+W64+T64+Q64+N64+K64+H64+E64+AO64+AR64+AU64+AX64+BA64+BD64+BM64+BP64+BG64+BJ64</f>
        <v>68</v>
      </c>
      <c r="BY64">
        <f t="shared" si="0"/>
        <v>0</v>
      </c>
      <c r="BZ64">
        <f>COUNT(C64:BS64)/3</f>
        <v>4</v>
      </c>
      <c r="CA64">
        <f t="shared" si="1"/>
        <v>0</v>
      </c>
    </row>
    <row r="65" spans="1:79" x14ac:dyDescent="0.25">
      <c r="A65">
        <f t="shared" si="2"/>
        <v>17</v>
      </c>
      <c r="B65" s="6"/>
      <c r="C65" s="10"/>
      <c r="D65" s="32"/>
      <c r="E65" s="11"/>
      <c r="F65" s="10">
        <v>10</v>
      </c>
      <c r="G65" s="32">
        <v>18</v>
      </c>
      <c r="H65" s="11">
        <v>13</v>
      </c>
      <c r="I65" s="10">
        <v>-10</v>
      </c>
      <c r="J65" s="32">
        <v>13</v>
      </c>
      <c r="K65" s="11">
        <v>18</v>
      </c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>
        <v>10</v>
      </c>
      <c r="AB65" s="32">
        <v>18</v>
      </c>
      <c r="AC65" s="11">
        <v>13</v>
      </c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>
        <v>-10</v>
      </c>
      <c r="AQ65" s="32">
        <v>13</v>
      </c>
      <c r="AR65" s="11">
        <v>18</v>
      </c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10"/>
      <c r="BI65" s="32"/>
      <c r="BJ65" s="11"/>
      <c r="BK65" s="10"/>
      <c r="BL65" s="32"/>
      <c r="BM65" s="11"/>
      <c r="BN65" s="10"/>
      <c r="BO65" s="32"/>
      <c r="BP65" s="11"/>
      <c r="BQ65" s="10"/>
      <c r="BR65" s="32"/>
      <c r="BS65" s="11"/>
      <c r="BT65" s="24">
        <v>45660</v>
      </c>
      <c r="BU65" s="41">
        <v>32</v>
      </c>
      <c r="BV65">
        <f>+BQ65+AJ65+AG65+AD65+AA65+X65+U65+R65+O65+L65+I65+F65+C65+AM65+AP65+AS65+AV65+AY65+BB65+BK65+BN65+BE65+BH65</f>
        <v>0</v>
      </c>
      <c r="BW65">
        <f>+BR65+AK65+AH65+AE65+AB65+Y65+V65+S65+P65+M65+J65+G65+D65+AN65+AQ65+AT65+AW65+AZ65+BC65+BL65+BO65+BF65+BI65</f>
        <v>62</v>
      </c>
      <c r="BX65">
        <f>+BS65+AL65+AI65+AF65+AC65+Z65+W65+T65+Q65+N65+K65+H65+E65+AO65+AR65+AU65+AX65+BA65+BD65+BM65+BP65+BG65+BJ65</f>
        <v>62</v>
      </c>
      <c r="BY65">
        <f t="shared" si="0"/>
        <v>0</v>
      </c>
      <c r="BZ65">
        <f>COUNT(C65:BS65)/3</f>
        <v>4</v>
      </c>
      <c r="CA65">
        <f t="shared" si="1"/>
        <v>0</v>
      </c>
    </row>
    <row r="66" spans="1:79" x14ac:dyDescent="0.25">
      <c r="A66">
        <f t="shared" si="2"/>
        <v>18</v>
      </c>
      <c r="B66" s="6"/>
      <c r="C66" s="10"/>
      <c r="D66" s="32"/>
      <c r="E66" s="11"/>
      <c r="F66" s="10"/>
      <c r="G66" s="32"/>
      <c r="H66" s="11"/>
      <c r="I66" s="10">
        <v>-10</v>
      </c>
      <c r="J66" s="32">
        <v>20</v>
      </c>
      <c r="K66" s="11">
        <v>28</v>
      </c>
      <c r="L66" s="10">
        <v>-10</v>
      </c>
      <c r="M66" s="32">
        <v>20</v>
      </c>
      <c r="N66" s="11">
        <v>28</v>
      </c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>
        <v>10</v>
      </c>
      <c r="AT66" s="32">
        <v>28</v>
      </c>
      <c r="AU66" s="11">
        <v>20</v>
      </c>
      <c r="AV66" s="10"/>
      <c r="AW66" s="32"/>
      <c r="AX66" s="11"/>
      <c r="AY66" s="10"/>
      <c r="AZ66" s="32"/>
      <c r="BA66" s="11"/>
      <c r="BB66" s="10">
        <v>10</v>
      </c>
      <c r="BC66" s="32">
        <v>28</v>
      </c>
      <c r="BD66" s="11">
        <v>20</v>
      </c>
      <c r="BE66" s="10"/>
      <c r="BF66" s="32"/>
      <c r="BG66" s="11"/>
      <c r="BH66" s="10"/>
      <c r="BI66" s="32"/>
      <c r="BJ66" s="11"/>
      <c r="BK66" s="10"/>
      <c r="BL66" s="32"/>
      <c r="BM66" s="11"/>
      <c r="BN66" s="10"/>
      <c r="BO66" s="32"/>
      <c r="BP66" s="11"/>
      <c r="BQ66" s="10"/>
      <c r="BR66" s="32"/>
      <c r="BS66" s="11"/>
      <c r="BT66" s="24">
        <v>45661</v>
      </c>
      <c r="BU66" s="213">
        <v>33</v>
      </c>
      <c r="BV66">
        <f>+BQ66+AJ66+AG66+AD66+AA66+X66+U66+R66+O66+L66+I66+F66+C66+AM66+AP66+AS66+AV66+AY66+BB66+BK66+BN66+BE66+BH66</f>
        <v>0</v>
      </c>
      <c r="BW66">
        <f>+BR66+AK66+AH66+AE66+AB66+Y66+V66+S66+P66+M66+J66+G66+D66+AN66+AQ66+AT66+AW66+AZ66+BC66+BL66+BO66+BF66+BI66</f>
        <v>96</v>
      </c>
      <c r="BX66">
        <f>+BS66+AL66+AI66+AF66+AC66+Z66+W66+T66+Q66+N66+K66+H66+E66+AO66+AR66+AU66+AX66+BA66+BD66+BM66+BP66+BG66+BJ66</f>
        <v>96</v>
      </c>
      <c r="BY66">
        <f t="shared" si="0"/>
        <v>0</v>
      </c>
      <c r="BZ66">
        <f>COUNT(C66:BS66)/3</f>
        <v>4</v>
      </c>
      <c r="CA66">
        <f t="shared" si="1"/>
        <v>0</v>
      </c>
    </row>
    <row r="67" spans="1:79" x14ac:dyDescent="0.25">
      <c r="A67">
        <f t="shared" si="2"/>
        <v>19</v>
      </c>
      <c r="B67" s="6"/>
      <c r="C67" s="10"/>
      <c r="D67" s="32"/>
      <c r="E67" s="11"/>
      <c r="F67" s="10"/>
      <c r="G67" s="32"/>
      <c r="H67" s="11"/>
      <c r="I67" s="10">
        <v>10</v>
      </c>
      <c r="J67" s="32">
        <v>29</v>
      </c>
      <c r="K67" s="11">
        <v>14</v>
      </c>
      <c r="L67" s="10">
        <v>5</v>
      </c>
      <c r="M67" s="32">
        <v>26</v>
      </c>
      <c r="N67" s="11">
        <v>16</v>
      </c>
      <c r="O67" s="10">
        <v>-10</v>
      </c>
      <c r="P67" s="32">
        <v>14</v>
      </c>
      <c r="Q67" s="11">
        <v>31</v>
      </c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>
        <v>0</v>
      </c>
      <c r="AT67" s="32">
        <v>25</v>
      </c>
      <c r="AU67" s="11">
        <v>24</v>
      </c>
      <c r="AV67" s="10"/>
      <c r="AW67" s="32"/>
      <c r="AX67" s="11"/>
      <c r="AY67" s="10"/>
      <c r="AZ67" s="32"/>
      <c r="BA67" s="11"/>
      <c r="BB67" s="10">
        <v>-5</v>
      </c>
      <c r="BC67" s="32">
        <v>16</v>
      </c>
      <c r="BD67" s="11">
        <v>25</v>
      </c>
      <c r="BE67" s="10"/>
      <c r="BF67" s="32"/>
      <c r="BG67" s="11"/>
      <c r="BH67" s="10"/>
      <c r="BI67" s="32"/>
      <c r="BJ67" s="11"/>
      <c r="BK67" s="10"/>
      <c r="BL67" s="32"/>
      <c r="BM67" s="11"/>
      <c r="BN67" s="10"/>
      <c r="BO67" s="32"/>
      <c r="BP67" s="11"/>
      <c r="BQ67" s="10"/>
      <c r="BR67" s="32"/>
      <c r="BS67" s="11"/>
      <c r="BT67" s="24">
        <v>45661</v>
      </c>
      <c r="BU67" s="213">
        <v>33</v>
      </c>
      <c r="BV67">
        <f>+BQ67+AJ67+AG67+AD67+AA67+X67+U67+R67+O67+L67+I67+F67+C67+AM67+AP67+AS67+AV67+AY67+BB67+BK67+BN67+BE67+BH67</f>
        <v>0</v>
      </c>
      <c r="BW67">
        <f>+BR67+AK67+AH67+AE67+AB67+Y67+V67+S67+P67+M67+J67+G67+D67+AN67+AQ67+AT67+AW67+AZ67+BC67+BL67+BO67+BF67+BI67</f>
        <v>110</v>
      </c>
      <c r="BX67">
        <f>+BS67+AL67+AI67+AF67+AC67+Z67+W67+T67+Q67+N67+K67+H67+E67+AO67+AR67+AU67+AX67+BA67+BD67+BM67+BP67+BG67+BJ67</f>
        <v>110</v>
      </c>
      <c r="BY67">
        <f t="shared" si="0"/>
        <v>0</v>
      </c>
      <c r="BZ67">
        <f>COUNT(C67:BS67)/3</f>
        <v>5</v>
      </c>
      <c r="CA67">
        <f t="shared" si="1"/>
        <v>0</v>
      </c>
    </row>
    <row r="68" spans="1:79" x14ac:dyDescent="0.25">
      <c r="A68">
        <f t="shared" si="2"/>
        <v>20</v>
      </c>
      <c r="B68" s="6"/>
      <c r="C68" s="10"/>
      <c r="D68" s="32"/>
      <c r="E68" s="11"/>
      <c r="F68" s="10">
        <v>10</v>
      </c>
      <c r="G68" s="32">
        <v>39</v>
      </c>
      <c r="H68" s="11">
        <v>3</v>
      </c>
      <c r="I68" s="10">
        <v>-10</v>
      </c>
      <c r="J68" s="32">
        <v>3</v>
      </c>
      <c r="K68" s="11">
        <v>39</v>
      </c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>
        <v>-10</v>
      </c>
      <c r="AB68" s="32">
        <v>3</v>
      </c>
      <c r="AC68" s="11">
        <v>39</v>
      </c>
      <c r="AD68" s="10"/>
      <c r="AE68" s="32"/>
      <c r="AF68" s="11"/>
      <c r="AG68" s="10"/>
      <c r="AH68" s="32"/>
      <c r="AI68" s="11"/>
      <c r="AJ68" s="10">
        <v>10</v>
      </c>
      <c r="AK68" s="32">
        <v>39</v>
      </c>
      <c r="AL68" s="11">
        <v>3</v>
      </c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H68" s="10"/>
      <c r="BI68" s="32"/>
      <c r="BJ68" s="11"/>
      <c r="BK68" s="10"/>
      <c r="BL68" s="32"/>
      <c r="BM68" s="11"/>
      <c r="BN68" s="10"/>
      <c r="BO68" s="32"/>
      <c r="BP68" s="11"/>
      <c r="BQ68" s="10"/>
      <c r="BR68" s="32"/>
      <c r="BS68" s="11"/>
      <c r="BT68" s="24">
        <v>45666</v>
      </c>
      <c r="BU68" s="213">
        <v>34</v>
      </c>
      <c r="BV68">
        <f>+BQ68+AJ68+AG68+AD68+AA68+X68+U68+R68+O68+L68+I68+F68+C68+AM68+AP68+AS68+AV68+AY68+BB68+BK68+BN68+BE68+BH68</f>
        <v>0</v>
      </c>
      <c r="BW68">
        <f>+BR68+AK68+AH68+AE68+AB68+Y68+V68+S68+P68+M68+J68+G68+D68+AN68+AQ68+AT68+AW68+AZ68+BC68+BL68+BO68+BF68+BI68</f>
        <v>84</v>
      </c>
      <c r="BX68">
        <f>+BS68+AL68+AI68+AF68+AC68+Z68+W68+T68+Q68+N68+K68+H68+E68+AO68+AR68+AU68+AX68+BA68+BD68+BM68+BP68+BG68+BJ68</f>
        <v>84</v>
      </c>
      <c r="BY68">
        <f t="shared" ref="BY68:BY81" si="3">+BW68-BX68</f>
        <v>0</v>
      </c>
      <c r="BZ68">
        <f>COUNT(C68:BS68)/3</f>
        <v>4</v>
      </c>
      <c r="CA68">
        <f t="shared" ref="CA68:CA81" si="4">+BV68/BZ68</f>
        <v>0</v>
      </c>
    </row>
    <row r="69" spans="1:79" x14ac:dyDescent="0.25">
      <c r="A69">
        <f t="shared" si="2"/>
        <v>21</v>
      </c>
      <c r="B69" s="6"/>
      <c r="C69" s="10"/>
      <c r="D69" s="32"/>
      <c r="E69" s="11"/>
      <c r="F69" s="10">
        <v>-10</v>
      </c>
      <c r="G69" s="32">
        <v>13</v>
      </c>
      <c r="H69" s="11">
        <v>74</v>
      </c>
      <c r="I69" s="10">
        <v>10</v>
      </c>
      <c r="J69" s="32">
        <v>74</v>
      </c>
      <c r="K69" s="11">
        <v>13</v>
      </c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>
        <v>10</v>
      </c>
      <c r="AB69" s="32">
        <v>74</v>
      </c>
      <c r="AC69" s="11">
        <v>13</v>
      </c>
      <c r="AD69" s="10"/>
      <c r="AE69" s="32"/>
      <c r="AF69" s="11"/>
      <c r="AG69" s="10"/>
      <c r="AH69" s="32"/>
      <c r="AI69" s="11"/>
      <c r="AJ69" s="10">
        <v>-10</v>
      </c>
      <c r="AK69" s="32">
        <v>13</v>
      </c>
      <c r="AL69" s="11">
        <v>74</v>
      </c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10"/>
      <c r="BI69" s="32"/>
      <c r="BJ69" s="11"/>
      <c r="BK69" s="10"/>
      <c r="BL69" s="32"/>
      <c r="BM69" s="11"/>
      <c r="BN69" s="10"/>
      <c r="BO69" s="32"/>
      <c r="BP69" s="11"/>
      <c r="BQ69" s="10"/>
      <c r="BR69" s="32"/>
      <c r="BS69" s="11"/>
      <c r="BT69" s="24">
        <v>45666</v>
      </c>
      <c r="BU69" s="213">
        <v>34</v>
      </c>
      <c r="BV69">
        <f>+BQ69+AJ69+AG69+AD69+AA69+X69+U69+R69+O69+L69+I69+F69+C69+AM69+AP69+AS69+AV69+AY69+BB69+BK69+BN69+BE69+BH69</f>
        <v>0</v>
      </c>
      <c r="BW69">
        <f>+BR69+AK69+AH69+AE69+AB69+Y69+V69+S69+P69+M69+J69+G69+D69+AN69+AQ69+AT69+AW69+AZ69+BC69+BL69+BO69+BF69+BI69</f>
        <v>174</v>
      </c>
      <c r="BX69">
        <f>+BS69+AL69+AI69+AF69+AC69+Z69+W69+T69+Q69+N69+K69+H69+E69+AO69+AR69+AU69+AX69+BA69+BD69+BM69+BP69+BG69+BJ69</f>
        <v>174</v>
      </c>
      <c r="BY69">
        <f t="shared" si="3"/>
        <v>0</v>
      </c>
      <c r="BZ69">
        <f>COUNT(C69:BS69)/3</f>
        <v>4</v>
      </c>
      <c r="CA69">
        <f t="shared" si="4"/>
        <v>0</v>
      </c>
    </row>
    <row r="70" spans="1:79" x14ac:dyDescent="0.25">
      <c r="A70">
        <f t="shared" si="2"/>
        <v>22</v>
      </c>
      <c r="B70" s="6"/>
      <c r="C70" s="12"/>
      <c r="D70" s="36"/>
      <c r="E70" s="13"/>
      <c r="F70" s="10">
        <v>-10</v>
      </c>
      <c r="G70" s="32">
        <v>21</v>
      </c>
      <c r="H70" s="11">
        <v>60</v>
      </c>
      <c r="I70" s="10">
        <v>10</v>
      </c>
      <c r="J70" s="32">
        <v>60</v>
      </c>
      <c r="K70" s="11">
        <v>21</v>
      </c>
      <c r="L70" s="12"/>
      <c r="M70" s="36"/>
      <c r="N70" s="13"/>
      <c r="O70" s="12"/>
      <c r="P70" s="36"/>
      <c r="Q70" s="13"/>
      <c r="R70" s="12"/>
      <c r="S70" s="36"/>
      <c r="T70" s="13"/>
      <c r="U70" s="12"/>
      <c r="V70" s="36"/>
      <c r="W70" s="13"/>
      <c r="X70" s="12"/>
      <c r="Y70" s="36"/>
      <c r="Z70" s="13"/>
      <c r="AA70" s="12">
        <v>10</v>
      </c>
      <c r="AB70" s="36">
        <v>60</v>
      </c>
      <c r="AC70" s="13">
        <v>21</v>
      </c>
      <c r="AD70" s="12"/>
      <c r="AE70" s="36"/>
      <c r="AF70" s="13"/>
      <c r="AG70" s="12"/>
      <c r="AH70" s="36"/>
      <c r="AI70" s="13"/>
      <c r="AJ70" s="10">
        <v>-10</v>
      </c>
      <c r="AK70" s="32">
        <v>21</v>
      </c>
      <c r="AL70" s="11">
        <v>60</v>
      </c>
      <c r="AM70" s="12"/>
      <c r="AN70" s="36"/>
      <c r="AO70" s="13"/>
      <c r="AP70" s="12"/>
      <c r="AQ70" s="36"/>
      <c r="AR70" s="13"/>
      <c r="AS70" s="12"/>
      <c r="AT70" s="36"/>
      <c r="AU70" s="13"/>
      <c r="AV70" s="12"/>
      <c r="AW70" s="36"/>
      <c r="AX70" s="13"/>
      <c r="AY70" s="12"/>
      <c r="AZ70" s="36"/>
      <c r="BA70" s="13"/>
      <c r="BB70" s="12"/>
      <c r="BC70" s="36"/>
      <c r="BD70" s="13"/>
      <c r="BE70" s="12"/>
      <c r="BF70" s="36"/>
      <c r="BG70" s="13"/>
      <c r="BH70" s="12"/>
      <c r="BI70" s="36"/>
      <c r="BJ70" s="13"/>
      <c r="BK70" s="12"/>
      <c r="BL70" s="36"/>
      <c r="BM70" s="13"/>
      <c r="BN70" s="12"/>
      <c r="BO70" s="36"/>
      <c r="BP70" s="13"/>
      <c r="BQ70" s="12"/>
      <c r="BR70" s="36"/>
      <c r="BS70" s="13"/>
      <c r="BT70" s="24">
        <v>45666</v>
      </c>
      <c r="BU70" s="213">
        <v>34</v>
      </c>
      <c r="BV70">
        <f>+BQ70+AJ70+AG70+AD70+AA70+X70+U70+R70+O70+L70+I70+F70+C70+AM70+AP70+AS70+AV70+AY70+BB70+BK70+BN70+BE70+BH70</f>
        <v>0</v>
      </c>
      <c r="BW70">
        <f>+BR70+AK70+AH70+AE70+AB70+Y70+V70+S70+P70+M70+J70+G70+D70+AN70+AQ70+AT70+AW70+AZ70+BC70+BL70+BO70+BF70+BI70</f>
        <v>162</v>
      </c>
      <c r="BX70">
        <f>+BS70+AL70+AI70+AF70+AC70+Z70+W70+T70+Q70+N70+K70+H70+E70+AO70+AR70+AU70+AX70+BA70+BD70+BM70+BP70+BG70+BJ70</f>
        <v>162</v>
      </c>
      <c r="BY70">
        <f t="shared" si="3"/>
        <v>0</v>
      </c>
      <c r="BZ70">
        <f>COUNT(C70:BS70)/3</f>
        <v>4</v>
      </c>
      <c r="CA70">
        <f t="shared" si="4"/>
        <v>0</v>
      </c>
    </row>
    <row r="71" spans="1:79" x14ac:dyDescent="0.25">
      <c r="A71">
        <f t="shared" si="2"/>
        <v>23</v>
      </c>
      <c r="B71" s="6"/>
      <c r="C71" s="10"/>
      <c r="D71" s="32"/>
      <c r="E71" s="11"/>
      <c r="F71" s="10">
        <v>-10</v>
      </c>
      <c r="G71" s="32">
        <v>9</v>
      </c>
      <c r="H71" s="11">
        <v>13</v>
      </c>
      <c r="I71" s="10">
        <v>10</v>
      </c>
      <c r="J71" s="32">
        <v>13</v>
      </c>
      <c r="K71" s="11">
        <v>9</v>
      </c>
      <c r="L71" s="10"/>
      <c r="M71" s="32"/>
      <c r="N71" s="11"/>
      <c r="O71" s="10"/>
      <c r="P71" s="32"/>
      <c r="Q71" s="11"/>
      <c r="R71" s="10"/>
      <c r="S71" s="32"/>
      <c r="T71" s="11"/>
      <c r="U71" s="12"/>
      <c r="V71" s="36"/>
      <c r="W71" s="13"/>
      <c r="X71" s="10"/>
      <c r="Y71" s="32"/>
      <c r="Z71" s="11"/>
      <c r="AA71" s="10">
        <v>-10</v>
      </c>
      <c r="AB71" s="32">
        <v>9</v>
      </c>
      <c r="AC71" s="11">
        <v>13</v>
      </c>
      <c r="AD71" s="10"/>
      <c r="AE71" s="32"/>
      <c r="AF71" s="11"/>
      <c r="AG71" s="10"/>
      <c r="AH71" s="32"/>
      <c r="AI71" s="11"/>
      <c r="AJ71" s="10">
        <v>10</v>
      </c>
      <c r="AK71" s="32">
        <v>13</v>
      </c>
      <c r="AL71" s="11">
        <v>9</v>
      </c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H71" s="10"/>
      <c r="BI71" s="32"/>
      <c r="BJ71" s="11"/>
      <c r="BK71" s="10"/>
      <c r="BL71" s="32"/>
      <c r="BM71" s="11"/>
      <c r="BN71" s="10"/>
      <c r="BO71" s="32"/>
      <c r="BP71" s="11"/>
      <c r="BQ71" s="10"/>
      <c r="BR71" s="32"/>
      <c r="BS71" s="11"/>
      <c r="BT71" s="24">
        <v>45666</v>
      </c>
      <c r="BU71" s="213">
        <v>34</v>
      </c>
      <c r="BV71">
        <f>+BQ71+AJ71+AG71+AD71+AA71+X71+U71+R71+O71+L71+I71+F71+C71+AM71+AP71+AS71+AV71+AY71+BB71+BK71+BN71+BE71+BH71</f>
        <v>0</v>
      </c>
      <c r="BW71">
        <f>+BR71+AK71+AH71+AE71+AB71+Y71+V71+S71+P71+M71+J71+G71+D71+AN71+AQ71+AT71+AW71+AZ71+BC71+BL71+BO71+BF71+BI71</f>
        <v>44</v>
      </c>
      <c r="BX71">
        <f>+BS71+AL71+AI71+AF71+AC71+Z71+W71+T71+Q71+N71+K71+H71+E71+AO71+AR71+AU71+AX71+BA71+BD71+BM71+BP71+BG71+BJ71</f>
        <v>44</v>
      </c>
      <c r="BY71">
        <f t="shared" si="3"/>
        <v>0</v>
      </c>
      <c r="BZ71">
        <f>COUNT(C71:BS71)/3</f>
        <v>4</v>
      </c>
      <c r="CA71">
        <f t="shared" si="4"/>
        <v>0</v>
      </c>
    </row>
    <row r="72" spans="1:79" x14ac:dyDescent="0.25">
      <c r="A72">
        <f t="shared" si="2"/>
        <v>24</v>
      </c>
      <c r="B72" s="6"/>
      <c r="C72" s="10"/>
      <c r="D72" s="32"/>
      <c r="E72" s="11"/>
      <c r="F72" s="10">
        <v>10</v>
      </c>
      <c r="G72" s="32">
        <v>29</v>
      </c>
      <c r="H72" s="11">
        <v>0</v>
      </c>
      <c r="I72" s="10">
        <v>-10</v>
      </c>
      <c r="J72" s="32">
        <v>0</v>
      </c>
      <c r="K72" s="11">
        <v>29</v>
      </c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>
        <v>-10</v>
      </c>
      <c r="AB72" s="32">
        <v>0</v>
      </c>
      <c r="AC72" s="11">
        <v>29</v>
      </c>
      <c r="AD72" s="10"/>
      <c r="AE72" s="32"/>
      <c r="AF72" s="11"/>
      <c r="AG72" s="10"/>
      <c r="AH72" s="32"/>
      <c r="AI72" s="11"/>
      <c r="AJ72" s="10">
        <v>10</v>
      </c>
      <c r="AK72" s="32">
        <v>29</v>
      </c>
      <c r="AL72" s="11">
        <v>0</v>
      </c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H72" s="10"/>
      <c r="BI72" s="32"/>
      <c r="BJ72" s="11"/>
      <c r="BK72" s="10"/>
      <c r="BL72" s="32"/>
      <c r="BM72" s="11"/>
      <c r="BN72" s="10"/>
      <c r="BO72" s="32"/>
      <c r="BP72" s="11"/>
      <c r="BQ72" s="10"/>
      <c r="BR72" s="32"/>
      <c r="BS72" s="11"/>
      <c r="BT72" s="24">
        <v>45666</v>
      </c>
      <c r="BU72" s="213">
        <v>34</v>
      </c>
      <c r="BV72">
        <f>+BQ72+AJ72+AG72+AD72+AA72+X72+U72+R72+O72+L72+I72+F72+C72+AM72+AP72+AS72+AV72+AY72+BB72+BK72+BN72+BE72+BH72</f>
        <v>0</v>
      </c>
      <c r="BW72">
        <f>+BR72+AK72+AH72+AE72+AB72+Y72+V72+S72+P72+M72+J72+G72+D72+AN72+AQ72+AT72+AW72+AZ72+BC72+BL72+BO72+BF72+BI72</f>
        <v>58</v>
      </c>
      <c r="BX72">
        <f>+BS72+AL72+AI72+AF72+AC72+Z72+W72+T72+Q72+N72+K72+H72+E72+AO72+AR72+AU72+AX72+BA72+BD72+BM72+BP72+BG72+BJ72</f>
        <v>58</v>
      </c>
      <c r="BY72">
        <f t="shared" si="3"/>
        <v>0</v>
      </c>
      <c r="BZ72">
        <f>COUNT(C72:BS72)/3</f>
        <v>4</v>
      </c>
      <c r="CA72">
        <f t="shared" si="4"/>
        <v>0</v>
      </c>
    </row>
    <row r="73" spans="1:79" x14ac:dyDescent="0.25">
      <c r="A73">
        <f t="shared" si="2"/>
        <v>25</v>
      </c>
      <c r="B73" s="6"/>
      <c r="C73" s="10"/>
      <c r="D73" s="32"/>
      <c r="E73" s="11"/>
      <c r="F73" s="10"/>
      <c r="G73" s="32"/>
      <c r="H73" s="11"/>
      <c r="I73" s="10">
        <v>10</v>
      </c>
      <c r="J73" s="32">
        <v>47</v>
      </c>
      <c r="K73" s="11">
        <v>24</v>
      </c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>
        <v>10</v>
      </c>
      <c r="AT73" s="32">
        <v>47</v>
      </c>
      <c r="AU73" s="11">
        <v>24</v>
      </c>
      <c r="AV73" s="10">
        <v>-10</v>
      </c>
      <c r="AW73" s="32">
        <v>24</v>
      </c>
      <c r="AX73" s="11">
        <v>47</v>
      </c>
      <c r="AY73" s="10">
        <v>-10</v>
      </c>
      <c r="AZ73" s="32">
        <v>24</v>
      </c>
      <c r="BA73" s="11">
        <v>47</v>
      </c>
      <c r="BB73" s="10"/>
      <c r="BC73" s="32"/>
      <c r="BD73" s="11"/>
      <c r="BE73" s="10"/>
      <c r="BF73" s="32"/>
      <c r="BG73" s="11"/>
      <c r="BH73" s="10"/>
      <c r="BI73" s="32"/>
      <c r="BJ73" s="11"/>
      <c r="BK73" s="10"/>
      <c r="BL73" s="32"/>
      <c r="BM73" s="11"/>
      <c r="BN73" s="10"/>
      <c r="BO73" s="32"/>
      <c r="BP73" s="11"/>
      <c r="BQ73" s="10"/>
      <c r="BR73" s="32"/>
      <c r="BS73" s="11"/>
      <c r="BT73" s="24">
        <v>45681</v>
      </c>
      <c r="BU73" s="41">
        <v>42</v>
      </c>
      <c r="BV73">
        <f>+BQ73+AJ73+AG73+AD73+AA73+X73+U73+R73+O73+L73+I73+F73+C73+AM73+AP73+AS73+AV73+AY73+BB73+BK73+BN73+BE73+BH73</f>
        <v>0</v>
      </c>
      <c r="BW73">
        <f>+BR73+AK73+AH73+AE73+AB73+Y73+V73+S73+P73+M73+J73+G73+D73+AN73+AQ73+AT73+AW73+AZ73+BC73+BL73+BO73+BF73+BI73</f>
        <v>142</v>
      </c>
      <c r="BX73">
        <f>+BS73+AL73+AI73+AF73+AC73+Z73+W73+T73+Q73+N73+K73+H73+E73+AO73+AR73+AU73+AX73+BA73+BD73+BM73+BP73+BG73+BJ73</f>
        <v>142</v>
      </c>
      <c r="BY73">
        <f t="shared" si="3"/>
        <v>0</v>
      </c>
      <c r="BZ73">
        <f>COUNT(C73:BS73)/3</f>
        <v>4</v>
      </c>
      <c r="CA73">
        <f t="shared" si="4"/>
        <v>0</v>
      </c>
    </row>
    <row r="74" spans="1:79" x14ac:dyDescent="0.25">
      <c r="A74">
        <f t="shared" si="2"/>
        <v>26</v>
      </c>
      <c r="B74" s="6"/>
      <c r="C74" s="10"/>
      <c r="D74" s="32"/>
      <c r="E74" s="11"/>
      <c r="F74" s="10"/>
      <c r="G74" s="32"/>
      <c r="H74" s="11"/>
      <c r="I74" s="269">
        <v>10</v>
      </c>
      <c r="J74" s="270">
        <v>42</v>
      </c>
      <c r="K74" s="388">
        <v>20</v>
      </c>
      <c r="L74" s="269">
        <v>-10</v>
      </c>
      <c r="M74" s="270">
        <v>20</v>
      </c>
      <c r="N74" s="388">
        <v>42</v>
      </c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269">
        <v>-10</v>
      </c>
      <c r="AT74" s="270">
        <v>20</v>
      </c>
      <c r="AU74" s="388">
        <v>42</v>
      </c>
      <c r="AV74" s="269">
        <v>10</v>
      </c>
      <c r="AW74" s="270">
        <v>42</v>
      </c>
      <c r="AX74" s="388">
        <v>20</v>
      </c>
      <c r="AY74" s="267">
        <v>10</v>
      </c>
      <c r="AZ74" s="268">
        <v>88</v>
      </c>
      <c r="BA74" s="378">
        <v>38</v>
      </c>
      <c r="BB74" s="267">
        <v>10</v>
      </c>
      <c r="BC74" s="268">
        <v>88</v>
      </c>
      <c r="BD74" s="378">
        <v>38</v>
      </c>
      <c r="BE74" s="267">
        <v>-10</v>
      </c>
      <c r="BF74" s="268">
        <v>38</v>
      </c>
      <c r="BG74" s="378">
        <v>88</v>
      </c>
      <c r="BH74" s="267">
        <v>-10</v>
      </c>
      <c r="BI74" s="268">
        <v>38</v>
      </c>
      <c r="BJ74" s="378">
        <v>88</v>
      </c>
      <c r="BK74" s="10"/>
      <c r="BL74" s="32"/>
      <c r="BM74" s="11"/>
      <c r="BN74" s="10"/>
      <c r="BO74" s="32"/>
      <c r="BP74" s="11"/>
      <c r="BQ74" s="10"/>
      <c r="BR74" s="32"/>
      <c r="BS74" s="11"/>
      <c r="BT74" s="24">
        <v>45681</v>
      </c>
      <c r="BU74" s="41">
        <v>42</v>
      </c>
      <c r="BV74">
        <f>+BQ74+AJ74+AG74+AD74+AA74+X74+U74+R74+O74+L74+I74+F74+C74+AM74+AP74+AS74+AV74+AY74+BB74+BK74+BN74+BE74+BH74</f>
        <v>0</v>
      </c>
      <c r="BW74">
        <f>+BR74+AK74+AH74+AE74+AB74+Y74+V74+S74+P74+M74+J74+G74+D74+AN74+AQ74+AT74+AW74+AZ74+BC74+BL74+BO74+BF74+BI74</f>
        <v>376</v>
      </c>
      <c r="BX74">
        <f>+BS74+AL74+AI74+AF74+AC74+Z74+W74+T74+Q74+N74+K74+H74+E74+AO74+AR74+AU74+AX74+BA74+BD74+BM74+BP74+BG74+BJ74</f>
        <v>376</v>
      </c>
      <c r="BY74">
        <f t="shared" si="3"/>
        <v>0</v>
      </c>
      <c r="BZ74">
        <f>COUNT(C74:BS74)/3</f>
        <v>8</v>
      </c>
      <c r="CA74">
        <f t="shared" si="4"/>
        <v>0</v>
      </c>
    </row>
    <row r="75" spans="1:79" x14ac:dyDescent="0.25">
      <c r="A75">
        <f t="shared" si="2"/>
        <v>27</v>
      </c>
      <c r="B75" s="6"/>
      <c r="C75" s="10"/>
      <c r="D75" s="32"/>
      <c r="E75" s="11"/>
      <c r="F75" s="10"/>
      <c r="G75" s="32"/>
      <c r="H75" s="11"/>
      <c r="I75" s="269">
        <v>-10</v>
      </c>
      <c r="J75" s="270">
        <v>24</v>
      </c>
      <c r="K75" s="388">
        <v>48</v>
      </c>
      <c r="L75" s="269">
        <v>-10</v>
      </c>
      <c r="M75" s="270">
        <v>24</v>
      </c>
      <c r="N75" s="388">
        <v>48</v>
      </c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267">
        <v>10</v>
      </c>
      <c r="AT75" s="268">
        <v>64</v>
      </c>
      <c r="AU75" s="378">
        <v>31</v>
      </c>
      <c r="AV75" s="269">
        <v>10</v>
      </c>
      <c r="AW75" s="270">
        <v>48</v>
      </c>
      <c r="AX75" s="388">
        <v>24</v>
      </c>
      <c r="AY75" s="269">
        <v>10</v>
      </c>
      <c r="AZ75" s="270">
        <v>48</v>
      </c>
      <c r="BA75" s="388">
        <v>24</v>
      </c>
      <c r="BB75" s="267">
        <v>-10</v>
      </c>
      <c r="BC75" s="268">
        <v>31</v>
      </c>
      <c r="BD75" s="378">
        <v>64</v>
      </c>
      <c r="BE75" s="267">
        <v>-10</v>
      </c>
      <c r="BF75" s="268">
        <v>31</v>
      </c>
      <c r="BG75" s="378">
        <v>64</v>
      </c>
      <c r="BH75" s="267">
        <v>10</v>
      </c>
      <c r="BI75" s="268">
        <v>64</v>
      </c>
      <c r="BJ75" s="378">
        <v>31</v>
      </c>
      <c r="BK75" s="10"/>
      <c r="BL75" s="32"/>
      <c r="BM75" s="11"/>
      <c r="BN75" s="10"/>
      <c r="BO75" s="32"/>
      <c r="BP75" s="11"/>
      <c r="BQ75" s="10"/>
      <c r="BR75" s="32"/>
      <c r="BS75" s="11"/>
      <c r="BT75" s="24">
        <v>45681</v>
      </c>
      <c r="BU75" s="41">
        <v>42</v>
      </c>
      <c r="BV75">
        <f>+BQ75+AJ75+AG75+AD75+AA75+X75+U75+R75+O75+L75+I75+F75+C75+AM75+AP75+AS75+AV75+AY75+BB75+BK75+BN75+BE75+BH75</f>
        <v>0</v>
      </c>
      <c r="BW75">
        <f>+BR75+AK75+AH75+AE75+AB75+Y75+V75+S75+P75+M75+J75+G75+D75+AN75+AQ75+AT75+AW75+AZ75+BC75+BL75+BO75+BF75+BI75</f>
        <v>334</v>
      </c>
      <c r="BX75">
        <f>+BS75+AL75+AI75+AF75+AC75+Z75+W75+T75+Q75+N75+K75+H75+E75+AO75+AR75+AU75+AX75+BA75+BD75+BM75+BP75+BG75+BJ75</f>
        <v>334</v>
      </c>
      <c r="BY75">
        <f t="shared" si="3"/>
        <v>0</v>
      </c>
      <c r="BZ75">
        <f>COUNT(C75:BS75)/3</f>
        <v>8</v>
      </c>
      <c r="CA75">
        <f t="shared" si="4"/>
        <v>0</v>
      </c>
    </row>
    <row r="76" spans="1:79" x14ac:dyDescent="0.25">
      <c r="A76">
        <f t="shared" si="2"/>
        <v>28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>
        <v>-10</v>
      </c>
      <c r="M76" s="32">
        <v>3</v>
      </c>
      <c r="N76" s="11">
        <v>41</v>
      </c>
      <c r="O76" s="10">
        <v>10</v>
      </c>
      <c r="P76" s="32">
        <v>41</v>
      </c>
      <c r="Q76" s="11">
        <v>3</v>
      </c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>
        <v>-10</v>
      </c>
      <c r="AT76" s="32">
        <v>3</v>
      </c>
      <c r="AU76" s="11">
        <v>41</v>
      </c>
      <c r="AV76" s="10"/>
      <c r="AW76" s="32"/>
      <c r="AX76" s="11"/>
      <c r="AY76" s="10"/>
      <c r="AZ76" s="32"/>
      <c r="BA76" s="11"/>
      <c r="BB76" s="10">
        <v>10</v>
      </c>
      <c r="BC76" s="32">
        <v>41</v>
      </c>
      <c r="BD76" s="11">
        <v>3</v>
      </c>
      <c r="BE76" s="10"/>
      <c r="BF76" s="32"/>
      <c r="BG76" s="11"/>
      <c r="BH76" s="10"/>
      <c r="BI76" s="32"/>
      <c r="BJ76" s="11"/>
      <c r="BK76" s="10"/>
      <c r="BL76" s="32"/>
      <c r="BM76" s="11"/>
      <c r="BN76" s="10"/>
      <c r="BO76" s="32"/>
      <c r="BP76" s="11"/>
      <c r="BQ76" s="10"/>
      <c r="BR76" s="32"/>
      <c r="BS76" s="11"/>
      <c r="BT76" s="24">
        <v>45688</v>
      </c>
      <c r="BU76" s="41">
        <v>47</v>
      </c>
      <c r="BV76">
        <f>+BQ76+AJ76+AG76+AD76+AA76+X76+U76+R76+O76+L76+I76+F76+C76+AM76+AP76+AS76+AV76+AY76+BB76+BK76+BN76+BE76+BH76</f>
        <v>0</v>
      </c>
      <c r="BW76">
        <f>+BR76+AK76+AH76+AE76+AB76+Y76+V76+S76+P76+M76+J76+G76+D76+AN76+AQ76+AT76+AW76+AZ76+BC76+BL76+BO76+BF76+BI76</f>
        <v>88</v>
      </c>
      <c r="BX76">
        <f>+BS76+AL76+AI76+AF76+AC76+Z76+W76+T76+Q76+N76+K76+H76+E76+AO76+AR76+AU76+AX76+BA76+BD76+BM76+BP76+BG76+BJ76</f>
        <v>88</v>
      </c>
      <c r="BY76">
        <f t="shared" si="3"/>
        <v>0</v>
      </c>
      <c r="BZ76">
        <f>COUNT(C76:BS76)/3</f>
        <v>4</v>
      </c>
      <c r="CA76">
        <f t="shared" si="4"/>
        <v>0</v>
      </c>
    </row>
    <row r="77" spans="1:79" x14ac:dyDescent="0.25">
      <c r="A77">
        <f t="shared" si="2"/>
        <v>29</v>
      </c>
      <c r="B77" s="6"/>
      <c r="C77" s="10"/>
      <c r="D77" s="32"/>
      <c r="E77" s="11"/>
      <c r="F77" s="10"/>
      <c r="G77" s="32"/>
      <c r="H77" s="11"/>
      <c r="I77" s="10">
        <v>10</v>
      </c>
      <c r="J77" s="32">
        <v>28</v>
      </c>
      <c r="K77" s="11">
        <v>20</v>
      </c>
      <c r="L77" s="10">
        <v>10</v>
      </c>
      <c r="M77" s="32">
        <v>28</v>
      </c>
      <c r="N77" s="11">
        <v>20</v>
      </c>
      <c r="O77" s="10">
        <v>-10</v>
      </c>
      <c r="P77" s="32">
        <v>20</v>
      </c>
      <c r="Q77" s="11">
        <v>28</v>
      </c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10">
        <v>-10</v>
      </c>
      <c r="BC77" s="32">
        <v>20</v>
      </c>
      <c r="BD77" s="11">
        <v>28</v>
      </c>
      <c r="BE77" s="10"/>
      <c r="BF77" s="32"/>
      <c r="BG77" s="11"/>
      <c r="BH77" s="10"/>
      <c r="BI77" s="32"/>
      <c r="BJ77" s="11"/>
      <c r="BK77" s="10"/>
      <c r="BL77" s="32"/>
      <c r="BM77" s="11"/>
      <c r="BN77" s="10"/>
      <c r="BO77" s="32"/>
      <c r="BP77" s="11"/>
      <c r="BQ77" s="10"/>
      <c r="BR77" s="32"/>
      <c r="BS77" s="11"/>
      <c r="BT77" s="24">
        <v>45710</v>
      </c>
      <c r="BU77" s="41">
        <v>60</v>
      </c>
      <c r="BV77">
        <f>+BQ77+AJ77+AG77+AD77+AA77+X77+U77+R77+O77+L77+I77+F77+C77+AM77+AP77+AS77+AV77+AY77+BB77+BK77+BN77+BE77+BH77</f>
        <v>0</v>
      </c>
      <c r="BW77">
        <f>+BR77+AK77+AH77+AE77+AB77+Y77+V77+S77+P77+M77+J77+G77+D77+AN77+AQ77+AT77+AW77+AZ77+BC77+BL77+BO77+BF77+BI77</f>
        <v>96</v>
      </c>
      <c r="BX77">
        <f>+BS77+AL77+AI77+AF77+AC77+Z77+W77+T77+Q77+N77+K77+H77+E77+AO77+AR77+AU77+AX77+BA77+BD77+BM77+BP77+BG77+BJ77</f>
        <v>96</v>
      </c>
      <c r="BY77">
        <f t="shared" si="3"/>
        <v>0</v>
      </c>
      <c r="BZ77">
        <f>COUNT(C77:BS77)/3</f>
        <v>4</v>
      </c>
      <c r="CA77">
        <f t="shared" si="4"/>
        <v>0</v>
      </c>
    </row>
    <row r="78" spans="1:79" x14ac:dyDescent="0.25">
      <c r="A78">
        <f t="shared" si="2"/>
        <v>30</v>
      </c>
      <c r="B78" s="6"/>
      <c r="C78" s="10"/>
      <c r="D78" s="32"/>
      <c r="E78" s="11"/>
      <c r="F78" s="10">
        <v>-10</v>
      </c>
      <c r="G78" s="32">
        <v>6</v>
      </c>
      <c r="H78" s="11">
        <v>26</v>
      </c>
      <c r="I78" s="10">
        <v>10</v>
      </c>
      <c r="J78" s="32">
        <v>26</v>
      </c>
      <c r="K78" s="11">
        <v>6</v>
      </c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>
        <v>-10</v>
      </c>
      <c r="AH78" s="32">
        <v>6</v>
      </c>
      <c r="AI78" s="11">
        <v>26</v>
      </c>
      <c r="AJ78" s="10">
        <v>10</v>
      </c>
      <c r="AK78" s="32">
        <v>26</v>
      </c>
      <c r="AL78" s="11">
        <v>6</v>
      </c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  <c r="BH78" s="10"/>
      <c r="BI78" s="32"/>
      <c r="BJ78" s="11"/>
      <c r="BK78" s="10"/>
      <c r="BL78" s="32"/>
      <c r="BM78" s="11"/>
      <c r="BN78" s="10"/>
      <c r="BO78" s="32"/>
      <c r="BP78" s="11"/>
      <c r="BQ78" s="10"/>
      <c r="BR78" s="32"/>
      <c r="BS78" s="11"/>
      <c r="BT78" s="24">
        <v>45729</v>
      </c>
      <c r="BU78" s="41">
        <v>63</v>
      </c>
      <c r="BV78">
        <f>+BQ78+AJ78+AG78+AD78+AA78+X78+U78+R78+O78+L78+I78+F78+C78+AM78+AP78+AS78+AV78+AY78+BB78+BK78+BN78+BE78+BH78</f>
        <v>0</v>
      </c>
      <c r="BW78">
        <f>+BR78+AK78+AH78+AE78+AB78+Y78+V78+S78+P78+M78+J78+G78+D78+AN78+AQ78+AT78+AW78+AZ78+BC78+BL78+BO78+BF78+BI78</f>
        <v>64</v>
      </c>
      <c r="BX78">
        <f>+BS78+AL78+AI78+AF78+AC78+Z78+W78+T78+Q78+N78+K78+H78+E78+AO78+AR78+AU78+AX78+BA78+BD78+BM78+BP78+BG78+BJ78</f>
        <v>64</v>
      </c>
      <c r="BY78">
        <f t="shared" si="3"/>
        <v>0</v>
      </c>
      <c r="BZ78">
        <f>COUNT(C78:BS78)/3</f>
        <v>4</v>
      </c>
      <c r="CA78">
        <f t="shared" si="4"/>
        <v>0</v>
      </c>
    </row>
    <row r="79" spans="1:79" x14ac:dyDescent="0.25">
      <c r="A79">
        <f t="shared" si="2"/>
        <v>31</v>
      </c>
      <c r="B79" s="6"/>
      <c r="C79" s="10"/>
      <c r="D79" s="32"/>
      <c r="E79" s="11"/>
      <c r="F79" s="10">
        <v>-10</v>
      </c>
      <c r="G79" s="32">
        <v>11</v>
      </c>
      <c r="H79" s="11">
        <v>17</v>
      </c>
      <c r="I79" s="10">
        <v>-10</v>
      </c>
      <c r="J79" s="32">
        <v>11</v>
      </c>
      <c r="K79" s="11">
        <v>17</v>
      </c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  <c r="BH79" s="10"/>
      <c r="BI79" s="32"/>
      <c r="BJ79" s="11"/>
      <c r="BK79" s="10">
        <v>10</v>
      </c>
      <c r="BL79" s="32">
        <v>17</v>
      </c>
      <c r="BM79" s="11">
        <v>11</v>
      </c>
      <c r="BN79" s="10"/>
      <c r="BO79" s="32"/>
      <c r="BP79" s="11"/>
      <c r="BQ79" s="10">
        <v>10</v>
      </c>
      <c r="BR79" s="32">
        <v>17</v>
      </c>
      <c r="BS79" s="11">
        <v>11</v>
      </c>
      <c r="BT79" s="24">
        <v>45813</v>
      </c>
      <c r="BU79" s="41">
        <v>91</v>
      </c>
      <c r="BV79">
        <f>+BQ79+AJ79+AG79+AD79+AA79+X79+U79+R79+O79+L79+I79+F79+C79+AM79+AP79+AS79+AV79+AY79+BB79+BK79+BN79+BE79+BH79</f>
        <v>0</v>
      </c>
      <c r="BW79">
        <f>+BR79+AK79+AH79+AE79+AB79+Y79+V79+S79+P79+M79+J79+G79+D79+AN79+AQ79+AT79+AW79+AZ79+BC79+BL79+BO79+BF79+BI79</f>
        <v>56</v>
      </c>
      <c r="BX79">
        <f>+BS79+AL79+AI79+AF79+AC79+Z79+W79+T79+Q79+N79+K79+H79+E79+AO79+AR79+AU79+AX79+BA79+BD79+BM79+BP79+BG79+BJ79</f>
        <v>56</v>
      </c>
      <c r="BY79">
        <f t="shared" si="3"/>
        <v>0</v>
      </c>
      <c r="BZ79">
        <f>COUNT(C79:BS79)/3</f>
        <v>4</v>
      </c>
      <c r="CA79">
        <f t="shared" si="4"/>
        <v>0</v>
      </c>
    </row>
    <row r="80" spans="1:79" x14ac:dyDescent="0.25">
      <c r="A80">
        <f t="shared" si="2"/>
        <v>32</v>
      </c>
      <c r="B80" s="6"/>
      <c r="C80" s="10"/>
      <c r="D80" s="32"/>
      <c r="E80" s="11"/>
      <c r="F80" s="10"/>
      <c r="G80" s="32"/>
      <c r="H80" s="11"/>
      <c r="I80" s="10"/>
      <c r="J80" s="299"/>
      <c r="K80" s="15"/>
      <c r="L80" s="10">
        <v>0</v>
      </c>
      <c r="M80" s="32">
        <v>5</v>
      </c>
      <c r="N80" s="11">
        <v>0</v>
      </c>
      <c r="O80" s="10"/>
      <c r="P80" s="111"/>
      <c r="Q80" s="105"/>
      <c r="R80" s="10"/>
      <c r="S80" s="32"/>
      <c r="T80" s="11"/>
      <c r="U80" s="10"/>
      <c r="V80" s="32"/>
      <c r="W80" s="11"/>
      <c r="X80" s="10"/>
      <c r="Y80" s="111"/>
      <c r="Z80" s="105"/>
      <c r="AA80" s="10"/>
      <c r="AB80" s="32"/>
      <c r="AC80" s="11"/>
      <c r="AD80" s="10"/>
      <c r="AE80" s="111"/>
      <c r="AF80" s="105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299"/>
      <c r="AR80" s="15"/>
      <c r="AS80" s="10">
        <v>10</v>
      </c>
      <c r="AT80" s="32">
        <v>57</v>
      </c>
      <c r="AU80" s="11">
        <v>0</v>
      </c>
      <c r="AV80" s="10">
        <v>5</v>
      </c>
      <c r="AW80" s="299">
        <v>21</v>
      </c>
      <c r="AX80" s="15">
        <v>0</v>
      </c>
      <c r="AY80" s="10"/>
      <c r="AZ80" s="32"/>
      <c r="BA80" s="11"/>
      <c r="BB80" s="10">
        <v>-10</v>
      </c>
      <c r="BC80" s="32">
        <v>0</v>
      </c>
      <c r="BD80" s="11">
        <v>84</v>
      </c>
      <c r="BE80" s="10"/>
      <c r="BF80" s="32"/>
      <c r="BG80" s="11"/>
      <c r="BH80" s="10">
        <v>-5</v>
      </c>
      <c r="BI80" s="32">
        <v>1</v>
      </c>
      <c r="BJ80" s="11">
        <v>0</v>
      </c>
      <c r="BK80" s="10"/>
      <c r="BL80" s="32"/>
      <c r="BM80" s="11"/>
      <c r="BN80" s="10"/>
      <c r="BO80" s="32"/>
      <c r="BP80" s="11"/>
      <c r="BQ80" s="10"/>
      <c r="BR80" s="32"/>
      <c r="BS80" s="11"/>
      <c r="BT80" s="24">
        <v>45821</v>
      </c>
      <c r="BU80" s="41">
        <v>94</v>
      </c>
      <c r="BV80">
        <f>+BQ80+AJ80+AG80+AD80+AA80+X80+U80+R80+O80+L80+I80+F80+C80+AM80+AP80+AS80+AV80+AY80+BB80+BK80+BN80+BE80+BH80</f>
        <v>0</v>
      </c>
      <c r="BW80">
        <f>+BR80+AK80+AH80+AE80+AB80+Y80+V80+S80+P80+M80+J80+G80+D80+AN80+AQ80+AT80+AW80+AZ80+BC80+BL80+BO80+BF80+BI80</f>
        <v>84</v>
      </c>
      <c r="BX80">
        <f>+BS80+AL80+AI80+AF80+AC80+Z80+W80+T80+Q80+N80+K80+H80+E80+AO80+AR80+AU80+AX80+BA80+BD80+BM80+BP80+BG80+BJ80</f>
        <v>84</v>
      </c>
      <c r="BY80">
        <f t="shared" si="3"/>
        <v>0</v>
      </c>
      <c r="BZ80">
        <f>COUNT(C80:BS80)/3</f>
        <v>5</v>
      </c>
      <c r="CA80">
        <f t="shared" si="4"/>
        <v>0</v>
      </c>
    </row>
    <row r="81" spans="1:80" x14ac:dyDescent="0.25">
      <c r="A81">
        <f t="shared" si="2"/>
        <v>33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  <c r="BH81" s="10"/>
      <c r="BI81" s="32"/>
      <c r="BJ81" s="11"/>
      <c r="BK81" s="10"/>
      <c r="BL81" s="32"/>
      <c r="BM81" s="11"/>
      <c r="BN81" s="10"/>
      <c r="BO81" s="32"/>
      <c r="BP81" s="11"/>
      <c r="BQ81" s="10"/>
      <c r="BR81" s="32"/>
      <c r="BS81" s="11"/>
      <c r="BT81" s="24">
        <v>45828</v>
      </c>
      <c r="BU81" s="41">
        <v>98</v>
      </c>
      <c r="BV81">
        <f>+BQ81+AJ81+AG81+AD81+AA81+X81+U81+R81+O81+L81+I81+F81+C81+AM81+AP81+AS81+AV81+AY81+BB81+BK81+BN81+BE81+BH81</f>
        <v>0</v>
      </c>
      <c r="BW81">
        <f>+BR81+AK81+AH81+AE81+AB81+Y81+V81+S81+P81+M81+J81+G81+D81+AN81+AQ81+AT81+AW81+AZ81+BC81+BL81+BO81+BF81+BI81</f>
        <v>0</v>
      </c>
      <c r="BX81">
        <f>+BS81+AL81+AI81+AF81+AC81+Z81+W81+T81+Q81+N81+K81+H81+E81+AO81+AR81+AU81+AX81+BA81+BD81+BM81+BP81+BG81+BJ81</f>
        <v>0</v>
      </c>
      <c r="BY81">
        <f t="shared" si="3"/>
        <v>0</v>
      </c>
      <c r="BZ81">
        <f>COUNT(C81:BS81)/3</f>
        <v>0</v>
      </c>
      <c r="CA81" t="e">
        <f t="shared" si="4"/>
        <v>#DIV/0!</v>
      </c>
    </row>
    <row r="82" spans="1:80" x14ac:dyDescent="0.25">
      <c r="A82">
        <f t="shared" si="2"/>
        <v>34</v>
      </c>
      <c r="B82" s="6"/>
      <c r="C82" s="10"/>
      <c r="D82" s="32"/>
      <c r="E82" s="11"/>
      <c r="F82" s="10"/>
      <c r="G82" s="32"/>
      <c r="H82" s="11"/>
      <c r="I82" s="10">
        <v>5</v>
      </c>
      <c r="J82" s="32">
        <v>96</v>
      </c>
      <c r="K82" s="11">
        <v>41</v>
      </c>
      <c r="L82" s="10">
        <v>0</v>
      </c>
      <c r="M82" s="32">
        <v>46</v>
      </c>
      <c r="N82" s="11">
        <v>48</v>
      </c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>
        <v>10</v>
      </c>
      <c r="AT82" s="32">
        <v>110</v>
      </c>
      <c r="AU82" s="11">
        <v>14</v>
      </c>
      <c r="AV82" s="10">
        <v>-10</v>
      </c>
      <c r="AW82" s="32">
        <v>15</v>
      </c>
      <c r="AX82" s="11">
        <v>98</v>
      </c>
      <c r="AY82" s="10"/>
      <c r="AZ82" s="32"/>
      <c r="BA82" s="11"/>
      <c r="BB82" s="10">
        <v>-5</v>
      </c>
      <c r="BC82" s="32">
        <v>35</v>
      </c>
      <c r="BD82" s="11">
        <v>101</v>
      </c>
      <c r="BE82" s="10"/>
      <c r="BF82" s="32"/>
      <c r="BG82" s="11"/>
      <c r="BH82" s="10"/>
      <c r="BI82" s="32"/>
      <c r="BJ82" s="11"/>
      <c r="BK82" s="10"/>
      <c r="BL82" s="32"/>
      <c r="BM82" s="11"/>
      <c r="BN82" s="10"/>
      <c r="BO82" s="32"/>
      <c r="BP82" s="11"/>
      <c r="BQ82" s="10"/>
      <c r="BR82" s="32"/>
      <c r="BS82" s="11"/>
      <c r="BT82" s="24">
        <v>45846</v>
      </c>
      <c r="BU82" s="41">
        <v>104</v>
      </c>
      <c r="BV82">
        <f>+BQ82+AJ82+AG82+AD82+AA82+X82+U82+R82+O82+L82+I82+F82+C82+AM82+AP82+AS82+AV82+AY82+BB82+BK82+BN82+BE82+BH82</f>
        <v>0</v>
      </c>
      <c r="BW82">
        <f>+BR82+AK82+AH82+AE82+AB82+Y82+V82+S82+P82+M82+J82+G82+D82+AN82+AQ82+AT82+AW82+AZ82+BC82+BL82+BO82+BF82+BI82</f>
        <v>302</v>
      </c>
      <c r="BX82">
        <f>+BS82+AL82+AI82+AF82+AC82+Z82+W82+T82+Q82+N82+K82+H82+E82+AO82+AR82+AU82+AX82+BA82+BD82+BM82+BP82+BG82+BJ82</f>
        <v>302</v>
      </c>
      <c r="BY82">
        <f t="shared" ref="BY82:BY96" si="5">+BW82-BX82</f>
        <v>0</v>
      </c>
      <c r="BZ82">
        <f>COUNT(C82:BS82)/3</f>
        <v>5</v>
      </c>
      <c r="CA82">
        <f t="shared" ref="CA82:CA96" si="6">+BV82/BZ82</f>
        <v>0</v>
      </c>
    </row>
    <row r="83" spans="1:80" x14ac:dyDescent="0.25">
      <c r="A83">
        <f t="shared" si="2"/>
        <v>35</v>
      </c>
      <c r="B83" s="6"/>
      <c r="C83" s="10"/>
      <c r="D83" s="32"/>
      <c r="E83" s="11"/>
      <c r="F83" s="10">
        <v>-10</v>
      </c>
      <c r="G83" s="32">
        <v>15</v>
      </c>
      <c r="H83" s="11">
        <v>56</v>
      </c>
      <c r="I83" s="10">
        <v>10</v>
      </c>
      <c r="J83" s="32">
        <v>56</v>
      </c>
      <c r="K83" s="11">
        <v>15</v>
      </c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>
        <v>-10</v>
      </c>
      <c r="Y83" s="32">
        <v>15</v>
      </c>
      <c r="Z83" s="11">
        <v>56</v>
      </c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  <c r="BH83" s="10"/>
      <c r="BI83" s="32"/>
      <c r="BJ83" s="11"/>
      <c r="BK83" s="10">
        <v>10</v>
      </c>
      <c r="BL83" s="32">
        <v>56</v>
      </c>
      <c r="BM83" s="11">
        <v>15</v>
      </c>
      <c r="BN83" s="10"/>
      <c r="BO83" s="32"/>
      <c r="BP83" s="11"/>
      <c r="BQ83" s="10"/>
      <c r="BR83" s="32"/>
      <c r="BS83" s="11"/>
      <c r="BT83" s="24">
        <v>45848</v>
      </c>
      <c r="BU83" s="41">
        <v>105</v>
      </c>
      <c r="BV83">
        <f>+BQ83+AJ83+AG83+AD83+AA83+X83+U83+R83+O83+L83+I83+F83+C83+AM83+AP83+AS83+AV83+AY83+BB83+BK83+BN83+BE83+BH83</f>
        <v>0</v>
      </c>
      <c r="BW83">
        <f>+BR83+AK83+AH83+AE83+AB83+Y83+V83+S83+P83+M83+J83+G83+D83+AN83+AQ83+AT83+AW83+AZ83+BC83+BL83+BO83+BF83+BI83</f>
        <v>142</v>
      </c>
      <c r="BX83">
        <f>+BS83+AL83+AI83+AF83+AC83+Z83+W83+T83+Q83+N83+K83+H83+E83+AO83+AR83+AU83+AX83+BA83+BD83+BM83+BP83+BG83+BJ83</f>
        <v>142</v>
      </c>
      <c r="BY83">
        <f t="shared" si="5"/>
        <v>0</v>
      </c>
      <c r="BZ83">
        <f>COUNT(C83:BS83)/3</f>
        <v>4</v>
      </c>
      <c r="CA83">
        <f t="shared" si="6"/>
        <v>0</v>
      </c>
    </row>
    <row r="84" spans="1:80" x14ac:dyDescent="0.25">
      <c r="A84">
        <f t="shared" si="2"/>
        <v>36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>
        <v>10</v>
      </c>
      <c r="M84" s="32">
        <v>80</v>
      </c>
      <c r="N84" s="11">
        <v>50</v>
      </c>
      <c r="O84" s="10">
        <v>-10</v>
      </c>
      <c r="P84" s="32">
        <v>50</v>
      </c>
      <c r="Q84" s="11">
        <v>80</v>
      </c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>
        <v>10</v>
      </c>
      <c r="AT84" s="32">
        <v>80</v>
      </c>
      <c r="AU84" s="11">
        <v>50</v>
      </c>
      <c r="AV84" s="10">
        <v>-10</v>
      </c>
      <c r="AW84" s="32">
        <v>50</v>
      </c>
      <c r="AX84" s="11">
        <v>80</v>
      </c>
      <c r="AY84" s="10"/>
      <c r="AZ84" s="32"/>
      <c r="BA84" s="11"/>
      <c r="BB84" s="10"/>
      <c r="BC84" s="32"/>
      <c r="BD84" s="11"/>
      <c r="BE84" s="10"/>
      <c r="BF84" s="32"/>
      <c r="BG84" s="11"/>
      <c r="BH84" s="10"/>
      <c r="BI84" s="32"/>
      <c r="BJ84" s="11"/>
      <c r="BK84" s="10"/>
      <c r="BL84" s="32"/>
      <c r="BM84" s="11"/>
      <c r="BN84" s="10"/>
      <c r="BO84" s="32"/>
      <c r="BP84" s="11"/>
      <c r="BQ84" s="10"/>
      <c r="BR84" s="32"/>
      <c r="BS84" s="11"/>
      <c r="BT84" s="24">
        <v>45856</v>
      </c>
      <c r="BU84" s="41">
        <v>110</v>
      </c>
      <c r="BV84">
        <f>+BQ84+AJ84+AG84+AD84+AA84+X84+U84+R84+O84+L84+I84+F84+C84+AM84+AP84+AS84+AV84+AY84+BB84+BK84+BN84+BE84+BH84</f>
        <v>0</v>
      </c>
      <c r="BW84">
        <f>+BR84+AK84+AH84+AE84+AB84+Y84+V84+S84+P84+M84+J84+G84+D84+AN84+AQ84+AT84+AW84+AZ84+BC84+BL84+BO84+BF84+BI84</f>
        <v>260</v>
      </c>
      <c r="BX84">
        <f>+BS84+AL84+AI84+AF84+AC84+Z84+W84+T84+Q84+N84+K84+H84+E84+AO84+AR84+AU84+AX84+BA84+BD84+BM84+BP84+BG84+BJ84</f>
        <v>260</v>
      </c>
      <c r="BY84">
        <f t="shared" si="5"/>
        <v>0</v>
      </c>
      <c r="BZ84">
        <f>COUNT(C84:BS84)/3</f>
        <v>4</v>
      </c>
      <c r="CA84">
        <f t="shared" si="6"/>
        <v>0</v>
      </c>
    </row>
    <row r="85" spans="1:80" x14ac:dyDescent="0.25">
      <c r="A85">
        <f t="shared" si="2"/>
        <v>37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>
        <v>-10</v>
      </c>
      <c r="M85" s="32">
        <v>15</v>
      </c>
      <c r="N85" s="11">
        <v>100</v>
      </c>
      <c r="O85" s="10">
        <v>10</v>
      </c>
      <c r="P85" s="32">
        <v>100</v>
      </c>
      <c r="Q85" s="11">
        <v>15</v>
      </c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>
        <v>10</v>
      </c>
      <c r="AT85" s="32">
        <v>100</v>
      </c>
      <c r="AU85" s="11">
        <v>15</v>
      </c>
      <c r="AV85" s="10">
        <v>-10</v>
      </c>
      <c r="AW85" s="32">
        <v>15</v>
      </c>
      <c r="AX85" s="11">
        <v>100</v>
      </c>
      <c r="AY85" s="10"/>
      <c r="AZ85" s="32"/>
      <c r="BA85" s="11"/>
      <c r="BB85" s="10"/>
      <c r="BC85" s="32"/>
      <c r="BD85" s="11"/>
      <c r="BE85" s="10"/>
      <c r="BF85" s="32"/>
      <c r="BG85" s="11"/>
      <c r="BH85" s="10"/>
      <c r="BI85" s="32"/>
      <c r="BJ85" s="11"/>
      <c r="BK85" s="10"/>
      <c r="BL85" s="32"/>
      <c r="BM85" s="11"/>
      <c r="BN85" s="10"/>
      <c r="BO85" s="32"/>
      <c r="BP85" s="11"/>
      <c r="BQ85" s="10"/>
      <c r="BR85" s="32"/>
      <c r="BS85" s="11"/>
      <c r="BT85" s="212">
        <v>45856</v>
      </c>
      <c r="BU85" s="213">
        <v>110</v>
      </c>
      <c r="BV85">
        <f>+BQ85+AJ85+AG85+AD85+AA85+X85+U85+R85+O85+L85+I85+F85+C85+AM85+AP85+AS85+AV85+AY85+BB85+BK85+BN85+BE85+BH85</f>
        <v>0</v>
      </c>
      <c r="BW85">
        <f>+BR85+AK85+AH85+AE85+AB85+Y85+V85+S85+P85+M85+J85+G85+D85+AN85+AQ85+AT85+AW85+AZ85+BC85+BL85+BO85+BF85+BI85</f>
        <v>230</v>
      </c>
      <c r="BX85">
        <f>+BS85+AL85+AI85+AF85+AC85+Z85+W85+T85+Q85+N85+K85+H85+E85+AO85+AR85+AU85+AX85+BA85+BD85+BM85+BP85+BG85+BJ85</f>
        <v>230</v>
      </c>
      <c r="BY85">
        <f t="shared" si="5"/>
        <v>0</v>
      </c>
      <c r="BZ85">
        <f>COUNT(C85:BS85)/3</f>
        <v>4</v>
      </c>
      <c r="CA85">
        <f t="shared" si="6"/>
        <v>0</v>
      </c>
      <c r="CB85" s="41">
        <f>+BU85+1</f>
        <v>111</v>
      </c>
    </row>
    <row r="86" spans="1:80" x14ac:dyDescent="0.25">
      <c r="A86">
        <f t="shared" si="2"/>
        <v>38</v>
      </c>
      <c r="B86" s="6"/>
      <c r="C86" s="10"/>
      <c r="D86" s="32"/>
      <c r="E86" s="11"/>
      <c r="F86" s="10">
        <v>10</v>
      </c>
      <c r="G86" s="32">
        <v>84</v>
      </c>
      <c r="H86" s="11">
        <v>48</v>
      </c>
      <c r="I86" s="10">
        <v>-10</v>
      </c>
      <c r="J86" s="32">
        <v>48</v>
      </c>
      <c r="K86" s="11">
        <v>84</v>
      </c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>
        <v>10</v>
      </c>
      <c r="AB86" s="32">
        <v>84</v>
      </c>
      <c r="AC86" s="11">
        <v>48</v>
      </c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  <c r="BH86" s="10"/>
      <c r="BI86" s="32"/>
      <c r="BJ86" s="11"/>
      <c r="BK86" s="10">
        <v>-10</v>
      </c>
      <c r="BL86" s="32">
        <v>48</v>
      </c>
      <c r="BM86" s="11">
        <v>84</v>
      </c>
      <c r="BN86" s="10"/>
      <c r="BO86" s="32"/>
      <c r="BP86" s="11"/>
      <c r="BQ86" s="10"/>
      <c r="BR86" s="32"/>
      <c r="BS86" s="11"/>
      <c r="BT86" s="24">
        <v>45856</v>
      </c>
      <c r="BU86" s="213">
        <v>111</v>
      </c>
      <c r="BV86">
        <f>+BQ86+AJ86+AG86+AD86+AA86+X86+U86+R86+O86+L86+I86+F86+C86+AM86+AP86+AS86+AV86+AY86+BB86+BK86+BN86+BE86+BH86</f>
        <v>0</v>
      </c>
      <c r="BW86">
        <f>+BR86+AK86+AH86+AE86+AB86+Y86+V86+S86+P86+M86+J86+G86+D86+AN86+AQ86+AT86+AW86+AZ86+BC86+BL86+BO86+BF86+BI86</f>
        <v>264</v>
      </c>
      <c r="BX86">
        <f>+BS86+AL86+AI86+AF86+AC86+Z86+W86+T86+Q86+N86+K86+H86+E86+AO86+AR86+AU86+AX86+BA86+BD86+BM86+BP86+BG86+BJ86</f>
        <v>264</v>
      </c>
      <c r="BY86">
        <f t="shared" si="5"/>
        <v>0</v>
      </c>
      <c r="BZ86">
        <f>COUNT(C86:BS86)/3</f>
        <v>4</v>
      </c>
      <c r="CA86">
        <f t="shared" si="6"/>
        <v>0</v>
      </c>
      <c r="CB86" s="41">
        <f t="shared" ref="CB86:CB96" si="7">+BU86+1</f>
        <v>112</v>
      </c>
    </row>
    <row r="87" spans="1:80" x14ac:dyDescent="0.25">
      <c r="A87">
        <f t="shared" si="2"/>
        <v>39</v>
      </c>
      <c r="B87" s="6"/>
      <c r="C87" s="10"/>
      <c r="D87" s="32"/>
      <c r="E87" s="11"/>
      <c r="F87" s="10">
        <v>-10</v>
      </c>
      <c r="G87" s="32">
        <v>8</v>
      </c>
      <c r="H87" s="11">
        <v>22</v>
      </c>
      <c r="I87" s="10">
        <v>10</v>
      </c>
      <c r="J87" s="32">
        <v>22</v>
      </c>
      <c r="K87" s="11">
        <v>8</v>
      </c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>
        <v>-10</v>
      </c>
      <c r="AB87" s="32">
        <v>8</v>
      </c>
      <c r="AC87" s="11">
        <v>22</v>
      </c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  <c r="BH87" s="10"/>
      <c r="BI87" s="32"/>
      <c r="BJ87" s="11"/>
      <c r="BK87" s="10">
        <v>10</v>
      </c>
      <c r="BL87" s="32">
        <v>22</v>
      </c>
      <c r="BM87" s="11">
        <v>8</v>
      </c>
      <c r="BN87" s="10"/>
      <c r="BO87" s="32"/>
      <c r="BP87" s="11"/>
      <c r="BQ87" s="10"/>
      <c r="BR87" s="32"/>
      <c r="BS87" s="11"/>
      <c r="BT87" s="212">
        <v>45856</v>
      </c>
      <c r="BU87" s="213">
        <v>111</v>
      </c>
      <c r="BV87">
        <f>+BQ87+AJ87+AG87+AD87+AA87+X87+U87+R87+O87+L87+I87+F87+C87+AM87+AP87+AS87+AV87+AY87+BB87+BK87+BN87+BE87+BH87</f>
        <v>0</v>
      </c>
      <c r="BW87">
        <f>+BR87+AK87+AH87+AE87+AB87+Y87+V87+S87+P87+M87+J87+G87+D87+AN87+AQ87+AT87+AW87+AZ87+BC87+BL87+BO87+BF87+BI87</f>
        <v>60</v>
      </c>
      <c r="BX87">
        <f>+BS87+AL87+AI87+AF87+AC87+Z87+W87+T87+Q87+N87+K87+H87+E87+AO87+AR87+AU87+AX87+BA87+BD87+BM87+BP87+BG87+BJ87</f>
        <v>60</v>
      </c>
      <c r="BY87">
        <f t="shared" si="5"/>
        <v>0</v>
      </c>
      <c r="BZ87">
        <f>COUNT(C87:BS87)/3</f>
        <v>4</v>
      </c>
      <c r="CA87">
        <f t="shared" si="6"/>
        <v>0</v>
      </c>
      <c r="CB87" s="41">
        <f t="shared" si="7"/>
        <v>112</v>
      </c>
    </row>
    <row r="88" spans="1:80" x14ac:dyDescent="0.25">
      <c r="A88">
        <f t="shared" si="2"/>
        <v>40</v>
      </c>
      <c r="B88" s="6"/>
      <c r="C88" s="10"/>
      <c r="D88" s="32"/>
      <c r="E88" s="11"/>
      <c r="F88" s="10"/>
      <c r="G88" s="32"/>
      <c r="H88" s="11"/>
      <c r="I88" s="10">
        <v>-10</v>
      </c>
      <c r="J88" s="32">
        <v>14</v>
      </c>
      <c r="K88" s="11">
        <v>116</v>
      </c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>
        <v>10</v>
      </c>
      <c r="Y88" s="32">
        <v>116</v>
      </c>
      <c r="Z88" s="11">
        <v>14</v>
      </c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H88" s="10"/>
      <c r="BI88" s="32"/>
      <c r="BJ88" s="11"/>
      <c r="BK88" s="10">
        <v>-10</v>
      </c>
      <c r="BL88" s="32">
        <v>14</v>
      </c>
      <c r="BM88" s="11">
        <v>116</v>
      </c>
      <c r="BN88" s="10"/>
      <c r="BO88" s="32"/>
      <c r="BP88" s="11"/>
      <c r="BQ88" s="10">
        <v>10</v>
      </c>
      <c r="BR88" s="32">
        <v>116</v>
      </c>
      <c r="BS88" s="11">
        <v>14</v>
      </c>
      <c r="BT88" s="24">
        <v>45869</v>
      </c>
      <c r="BU88" s="41">
        <v>116</v>
      </c>
      <c r="BV88">
        <f>+BQ88+AJ88+AG88+AD88+AA88+X88+U88+R88+O88+L88+I88+F88+C88+AM88+AP88+AS88+AV88+AY88+BB88+BK88+BN88+BE88+BH88</f>
        <v>0</v>
      </c>
      <c r="BW88">
        <f>+BR88+AK88+AH88+AE88+AB88+Y88+V88+S88+P88+M88+J88+G88+D88+AN88+AQ88+AT88+AW88+AZ88+BC88+BL88+BO88+BF88+BI88</f>
        <v>260</v>
      </c>
      <c r="BX88">
        <f>+BS88+AL88+AI88+AF88+AC88+Z88+W88+T88+Q88+N88+K88+H88+E88+AO88+AR88+AU88+AX88+BA88+BD88+BM88+BP88+BG88+BJ88</f>
        <v>260</v>
      </c>
      <c r="BY88">
        <f t="shared" si="5"/>
        <v>0</v>
      </c>
      <c r="BZ88">
        <f>COUNT(C88:BS88)/3</f>
        <v>4</v>
      </c>
      <c r="CA88">
        <f t="shared" si="6"/>
        <v>0</v>
      </c>
      <c r="CB88" s="41">
        <f t="shared" si="7"/>
        <v>117</v>
      </c>
    </row>
    <row r="89" spans="1:80" x14ac:dyDescent="0.25">
      <c r="A89">
        <f t="shared" si="2"/>
        <v>41</v>
      </c>
      <c r="B89" s="6"/>
      <c r="C89" s="10"/>
      <c r="D89" s="32"/>
      <c r="E89" s="11"/>
      <c r="F89" s="10"/>
      <c r="G89" s="32"/>
      <c r="H89" s="11"/>
      <c r="I89" s="10">
        <v>10</v>
      </c>
      <c r="J89" s="32">
        <v>55</v>
      </c>
      <c r="K89" s="11">
        <v>19</v>
      </c>
      <c r="L89" s="10">
        <v>0</v>
      </c>
      <c r="M89" s="32">
        <v>14</v>
      </c>
      <c r="N89" s="11">
        <v>32</v>
      </c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>
        <v>-5</v>
      </c>
      <c r="AT89" s="32">
        <v>30</v>
      </c>
      <c r="AU89" s="11">
        <v>51</v>
      </c>
      <c r="AV89" s="10">
        <v>-10</v>
      </c>
      <c r="AW89" s="32">
        <v>2</v>
      </c>
      <c r="AX89" s="11">
        <v>32</v>
      </c>
      <c r="AY89" s="10"/>
      <c r="AZ89" s="32"/>
      <c r="BA89" s="11"/>
      <c r="BB89" s="10">
        <v>5</v>
      </c>
      <c r="BC89" s="32">
        <v>44</v>
      </c>
      <c r="BD89" s="11">
        <v>10</v>
      </c>
      <c r="BE89" s="10"/>
      <c r="BF89" s="32"/>
      <c r="BG89" s="11"/>
      <c r="BH89" s="10"/>
      <c r="BI89" s="32"/>
      <c r="BJ89" s="11"/>
      <c r="BK89" s="10"/>
      <c r="BL89" s="32"/>
      <c r="BM89" s="11"/>
      <c r="BN89" s="10"/>
      <c r="BO89" s="32"/>
      <c r="BP89" s="11"/>
      <c r="BQ89" s="10"/>
      <c r="BR89" s="32"/>
      <c r="BS89" s="11"/>
      <c r="BT89" s="24">
        <v>45872</v>
      </c>
      <c r="BU89" s="41">
        <v>119</v>
      </c>
      <c r="BV89">
        <f>+BQ89+AJ89+AG89+AD89+AA89+X89+U89+R89+O89+L89+I89+F89+C89+AM89+AP89+AS89+AV89+AY89+BB89+BK89+BN89+BE89+BH89</f>
        <v>0</v>
      </c>
      <c r="BW89">
        <f>+BR89+AK89+AH89+AE89+AB89+Y89+V89+S89+P89+M89+J89+G89+D89+AN89+AQ89+AT89+AW89+AZ89+BC89+BL89+BO89+BF89+BI89</f>
        <v>145</v>
      </c>
      <c r="BX89">
        <f>+BS89+AL89+AI89+AF89+AC89+Z89+W89+T89+Q89+N89+K89+H89+E89+AO89+AR89+AU89+AX89+BA89+BD89+BM89+BP89+BG89+BJ89</f>
        <v>144</v>
      </c>
      <c r="BY89">
        <f t="shared" si="5"/>
        <v>1</v>
      </c>
      <c r="BZ89">
        <f>COUNT(C89:BS89)/3</f>
        <v>5</v>
      </c>
      <c r="CA89">
        <f t="shared" si="6"/>
        <v>0</v>
      </c>
      <c r="CB89" s="41">
        <f t="shared" si="7"/>
        <v>120</v>
      </c>
    </row>
    <row r="90" spans="1:80" x14ac:dyDescent="0.25">
      <c r="A90">
        <f t="shared" si="2"/>
        <v>42</v>
      </c>
      <c r="B90" s="6"/>
      <c r="C90" s="10"/>
      <c r="D90" s="32"/>
      <c r="E90" s="11"/>
      <c r="F90" s="10"/>
      <c r="G90" s="32"/>
      <c r="H90" s="315"/>
      <c r="I90" s="240">
        <v>10</v>
      </c>
      <c r="J90" s="32">
        <v>143</v>
      </c>
      <c r="K90" s="11">
        <v>22</v>
      </c>
      <c r="L90" s="10">
        <v>-5</v>
      </c>
      <c r="M90" s="32">
        <v>12</v>
      </c>
      <c r="N90" s="11">
        <v>116</v>
      </c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240">
        <v>5</v>
      </c>
      <c r="AT90" s="32">
        <v>130</v>
      </c>
      <c r="AU90" s="11">
        <v>40</v>
      </c>
      <c r="AV90" s="10">
        <v>-10</v>
      </c>
      <c r="AW90" s="32">
        <v>5</v>
      </c>
      <c r="AX90" s="11">
        <v>153</v>
      </c>
      <c r="AY90" s="10"/>
      <c r="AZ90" s="32"/>
      <c r="BA90" s="11"/>
      <c r="BB90" s="10">
        <v>0</v>
      </c>
      <c r="BC90" s="32">
        <v>71</v>
      </c>
      <c r="BD90" s="11">
        <v>30</v>
      </c>
      <c r="BE90" s="10"/>
      <c r="BF90" s="32"/>
      <c r="BG90" s="11"/>
      <c r="BH90" s="10"/>
      <c r="BI90" s="32"/>
      <c r="BJ90" s="11"/>
      <c r="BK90" s="10"/>
      <c r="BL90" s="32"/>
      <c r="BM90" s="11"/>
      <c r="BN90" s="10"/>
      <c r="BO90" s="32"/>
      <c r="BP90" s="11"/>
      <c r="BQ90" s="10"/>
      <c r="BR90" s="32"/>
      <c r="BS90" s="11"/>
      <c r="BT90" s="24">
        <v>45872</v>
      </c>
      <c r="BU90" s="41">
        <v>119</v>
      </c>
      <c r="BV90">
        <f>+BQ90+AJ90+AG90+AD90+AA90+X90+U90+R90+O90+L90+I90+F90+C90+AM90+AP90+AS90+AV90+AY90+BB90+BK90+BN90+BE90+BH90</f>
        <v>0</v>
      </c>
      <c r="BW90">
        <f>+BR90+AK90+AH90+AE90+AB90+Y90+V90+S90+P90+M90+J90+G90+D90+AN90+AQ90+AT90+AW90+AZ90+BC90+BL90+BO90+BF90+BI90</f>
        <v>361</v>
      </c>
      <c r="BX90">
        <f>+BS90+AL90+AI90+AF90+AC90+Z90+W90+T90+Q90+N90+K90+H90+E90+AO90+AR90+AU90+AX90+BA90+BD90+BM90+BP90+BG90+BJ90</f>
        <v>361</v>
      </c>
      <c r="BY90">
        <f t="shared" si="5"/>
        <v>0</v>
      </c>
      <c r="BZ90">
        <f>COUNT(C90:BS90)/3</f>
        <v>5</v>
      </c>
      <c r="CA90">
        <f t="shared" si="6"/>
        <v>0</v>
      </c>
      <c r="CB90" s="41">
        <f t="shared" si="7"/>
        <v>120</v>
      </c>
    </row>
    <row r="91" spans="1:80" x14ac:dyDescent="0.25">
      <c r="A91">
        <f t="shared" si="2"/>
        <v>43</v>
      </c>
      <c r="B91" s="6"/>
      <c r="C91" s="10"/>
      <c r="D91" s="32"/>
      <c r="E91" s="11"/>
      <c r="F91" s="267">
        <v>-10</v>
      </c>
      <c r="G91" s="268">
        <v>44</v>
      </c>
      <c r="H91" s="378">
        <v>61</v>
      </c>
      <c r="I91" s="269">
        <v>-10</v>
      </c>
      <c r="J91" s="270">
        <v>44</v>
      </c>
      <c r="K91" s="388">
        <v>59</v>
      </c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267">
        <v>-10</v>
      </c>
      <c r="Y91" s="268">
        <v>44</v>
      </c>
      <c r="Z91" s="378">
        <v>61</v>
      </c>
      <c r="AA91" s="269">
        <v>10</v>
      </c>
      <c r="AB91" s="270">
        <v>59</v>
      </c>
      <c r="AC91" s="388">
        <v>44</v>
      </c>
      <c r="AD91" s="267">
        <v>10</v>
      </c>
      <c r="AE91" s="268">
        <v>61</v>
      </c>
      <c r="AF91" s="378">
        <v>44</v>
      </c>
      <c r="AG91" s="267">
        <v>10</v>
      </c>
      <c r="AH91" s="268">
        <v>61</v>
      </c>
      <c r="AI91" s="378">
        <v>44</v>
      </c>
      <c r="AJ91" s="269">
        <v>-10</v>
      </c>
      <c r="AK91" s="270">
        <v>44</v>
      </c>
      <c r="AL91" s="388">
        <v>59</v>
      </c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H91" s="10"/>
      <c r="BI91" s="32"/>
      <c r="BJ91" s="11"/>
      <c r="BK91" s="10"/>
      <c r="BL91" s="32"/>
      <c r="BM91" s="11"/>
      <c r="BN91" s="10"/>
      <c r="BO91" s="32"/>
      <c r="BP91" s="11"/>
      <c r="BQ91" s="269">
        <v>10</v>
      </c>
      <c r="BR91" s="270">
        <v>59</v>
      </c>
      <c r="BS91" s="388">
        <v>44</v>
      </c>
      <c r="BT91" s="24">
        <v>45875</v>
      </c>
      <c r="BU91" s="41">
        <v>121</v>
      </c>
      <c r="BV91">
        <f>+BQ91+AJ91+AG91+AD91+AA91+X91+U91+R91+O91+L91+I91+F91+C91+AM91+AP91+AS91+AV91+AY91+BB91+BK91+BN91+BE91+BH91</f>
        <v>0</v>
      </c>
      <c r="BW91">
        <f>+BR91+AK91+AH91+AE91+AB91+Y91+V91+S91+P91+M91+J91+G91+D91+AN91+AQ91+AT91+AW91+AZ91+BC91+BL91+BO91+BF91+BI91</f>
        <v>416</v>
      </c>
      <c r="BX91">
        <f>+BS91+AL91+AI91+AF91+AC91+Z91+W91+T91+Q91+N91+K91+H91+E91+AO91+AR91+AU91+AX91+BA91+BD91+BM91+BP91+BG91+BJ91</f>
        <v>416</v>
      </c>
      <c r="BY91">
        <f t="shared" si="5"/>
        <v>0</v>
      </c>
      <c r="BZ91">
        <f>COUNT(C91:BS91)/3</f>
        <v>8</v>
      </c>
      <c r="CA91">
        <f t="shared" si="6"/>
        <v>0</v>
      </c>
      <c r="CB91" s="41">
        <f t="shared" si="7"/>
        <v>122</v>
      </c>
    </row>
    <row r="92" spans="1:80" x14ac:dyDescent="0.25">
      <c r="A92">
        <f t="shared" si="2"/>
        <v>44</v>
      </c>
      <c r="B92" s="6"/>
      <c r="C92" s="10"/>
      <c r="D92" s="32"/>
      <c r="E92" s="11"/>
      <c r="F92" s="269">
        <v>-10</v>
      </c>
      <c r="G92" s="270">
        <v>7</v>
      </c>
      <c r="H92" s="388">
        <v>37</v>
      </c>
      <c r="I92" s="269">
        <v>-10</v>
      </c>
      <c r="J92" s="270">
        <v>7</v>
      </c>
      <c r="K92" s="388">
        <v>37</v>
      </c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267">
        <v>10</v>
      </c>
      <c r="Y92" s="268">
        <v>84</v>
      </c>
      <c r="Z92" s="378">
        <v>70</v>
      </c>
      <c r="AA92" s="269">
        <v>10</v>
      </c>
      <c r="AB92" s="270">
        <v>37</v>
      </c>
      <c r="AC92" s="388">
        <v>7</v>
      </c>
      <c r="AD92" s="267">
        <v>-10</v>
      </c>
      <c r="AE92" s="268">
        <v>70</v>
      </c>
      <c r="AF92" s="378">
        <v>84</v>
      </c>
      <c r="AG92" s="267">
        <v>10</v>
      </c>
      <c r="AH92" s="268">
        <v>84</v>
      </c>
      <c r="AI92" s="378">
        <v>70</v>
      </c>
      <c r="AJ92" s="269">
        <v>10</v>
      </c>
      <c r="AK92" s="270">
        <v>37</v>
      </c>
      <c r="AL92" s="388">
        <v>7</v>
      </c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  <c r="BH92" s="10"/>
      <c r="BI92" s="32"/>
      <c r="BJ92" s="11"/>
      <c r="BK92" s="10"/>
      <c r="BL92" s="32"/>
      <c r="BM92" s="11"/>
      <c r="BN92" s="10"/>
      <c r="BO92" s="32"/>
      <c r="BP92" s="11"/>
      <c r="BQ92" s="267">
        <v>-10</v>
      </c>
      <c r="BR92" s="268">
        <v>70</v>
      </c>
      <c r="BS92" s="378">
        <v>84</v>
      </c>
      <c r="BT92" s="24">
        <v>45875</v>
      </c>
      <c r="BU92" s="41">
        <v>121</v>
      </c>
      <c r="BV92">
        <f>+BQ92+AJ92+AG92+AD92+AA92+X92+U92+R92+O92+L92+I92+F92+C92+AM92+AP92+AS92+AV92+AY92+BB92+BK92+BN92+BE92+BH92</f>
        <v>0</v>
      </c>
      <c r="BW92">
        <f>+BR92+AK92+AH92+AE92+AB92+Y92+V92+S92+P92+M92+J92+G92+D92+AN92+AQ92+AT92+AW92+AZ92+BC92+BL92+BO92+BF92+BI92</f>
        <v>396</v>
      </c>
      <c r="BX92">
        <f>+BS92+AL92+AI92+AF92+AC92+Z92+W92+T92+Q92+N92+K92+H92+E92+AO92+AR92+AU92+AX92+BA92+BD92+BM92+BP92+BG92+BJ92</f>
        <v>396</v>
      </c>
      <c r="BY92">
        <f t="shared" si="5"/>
        <v>0</v>
      </c>
      <c r="BZ92">
        <f>COUNT(C92:BS92)/3</f>
        <v>8</v>
      </c>
      <c r="CA92">
        <f t="shared" si="6"/>
        <v>0</v>
      </c>
      <c r="CB92" s="41">
        <f t="shared" si="7"/>
        <v>122</v>
      </c>
    </row>
    <row r="93" spans="1:80" x14ac:dyDescent="0.25">
      <c r="A93">
        <f t="shared" si="2"/>
        <v>45</v>
      </c>
      <c r="B93" s="6"/>
      <c r="C93" s="10">
        <v>10</v>
      </c>
      <c r="D93" s="32">
        <v>41</v>
      </c>
      <c r="E93" s="11">
        <v>14</v>
      </c>
      <c r="F93" s="10"/>
      <c r="G93" s="32"/>
      <c r="H93" s="11"/>
      <c r="I93" s="10"/>
      <c r="J93" s="32"/>
      <c r="K93" s="11"/>
      <c r="L93" s="10">
        <v>5</v>
      </c>
      <c r="M93" s="32">
        <v>41</v>
      </c>
      <c r="N93" s="11">
        <v>26</v>
      </c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>
        <v>0</v>
      </c>
      <c r="AT93" s="32">
        <v>34</v>
      </c>
      <c r="AU93" s="11">
        <v>33</v>
      </c>
      <c r="AV93" s="10">
        <v>-5</v>
      </c>
      <c r="AW93" s="32">
        <v>30</v>
      </c>
      <c r="AX93" s="11">
        <v>28</v>
      </c>
      <c r="AY93" s="10"/>
      <c r="AZ93" s="32"/>
      <c r="BA93" s="11"/>
      <c r="BB93" s="10">
        <v>-10</v>
      </c>
      <c r="BC93" s="32">
        <v>4</v>
      </c>
      <c r="BD93" s="11">
        <v>49</v>
      </c>
      <c r="BE93" s="10"/>
      <c r="BF93" s="32"/>
      <c r="BG93" s="11"/>
      <c r="BH93" s="10"/>
      <c r="BI93" s="32"/>
      <c r="BJ93" s="11"/>
      <c r="BK93" s="10"/>
      <c r="BL93" s="32"/>
      <c r="BM93" s="11"/>
      <c r="BN93" s="10"/>
      <c r="BO93" s="32"/>
      <c r="BP93" s="11"/>
      <c r="BQ93" s="10"/>
      <c r="BR93" s="32"/>
      <c r="BS93" s="11"/>
      <c r="BT93" s="28">
        <v>45880</v>
      </c>
      <c r="BU93" s="41">
        <v>122</v>
      </c>
      <c r="BV93">
        <f>+BQ93+AJ93+AG93+AD93+AA93+X93+U93+R93+O93+L93+I93+F93+C93+AM93+AP93+AS93+AV93+AY93+BB93+BK93+BN93+BE93+BH93</f>
        <v>0</v>
      </c>
      <c r="BW93">
        <f>+BR93+AK93+AH93+AE93+AB93+Y93+V93+S93+P93+M93+J93+G93+D93+AN93+AQ93+AT93+AW93+AZ93+BC93+BL93+BO93+BF93+BI93</f>
        <v>150</v>
      </c>
      <c r="BX93">
        <f>+BS93+AL93+AI93+AF93+AC93+Z93+W93+T93+Q93+N93+K93+H93+E93+AO93+AR93+AU93+AX93+BA93+BD93+BM93+BP93+BG93+BJ93</f>
        <v>150</v>
      </c>
      <c r="BY93">
        <f t="shared" si="5"/>
        <v>0</v>
      </c>
      <c r="BZ93">
        <f>COUNT(C93:BS93)/3</f>
        <v>5</v>
      </c>
      <c r="CA93">
        <f t="shared" si="6"/>
        <v>0</v>
      </c>
      <c r="CB93" s="41">
        <f t="shared" si="7"/>
        <v>123</v>
      </c>
    </row>
    <row r="94" spans="1:80" x14ac:dyDescent="0.25">
      <c r="A94">
        <f>+A93+1</f>
        <v>46</v>
      </c>
      <c r="B94" s="6"/>
      <c r="C94" s="10">
        <v>10</v>
      </c>
      <c r="D94" s="32">
        <v>56</v>
      </c>
      <c r="E94" s="11">
        <v>37</v>
      </c>
      <c r="F94" s="10"/>
      <c r="G94" s="32"/>
      <c r="H94" s="11"/>
      <c r="I94" s="10">
        <v>-10</v>
      </c>
      <c r="J94" s="32">
        <v>37</v>
      </c>
      <c r="K94" s="11">
        <v>56</v>
      </c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>
        <v>-10</v>
      </c>
      <c r="AT94" s="32">
        <v>37</v>
      </c>
      <c r="AU94" s="11">
        <v>56</v>
      </c>
      <c r="AV94" s="10">
        <v>10</v>
      </c>
      <c r="AW94" s="32">
        <v>56</v>
      </c>
      <c r="AX94" s="11">
        <v>37</v>
      </c>
      <c r="AY94" s="10"/>
      <c r="AZ94" s="32"/>
      <c r="BA94" s="11"/>
      <c r="BB94" s="10"/>
      <c r="BC94" s="32"/>
      <c r="BD94" s="11"/>
      <c r="BE94" s="10"/>
      <c r="BF94" s="32"/>
      <c r="BG94" s="11"/>
      <c r="BH94" s="10"/>
      <c r="BI94" s="32"/>
      <c r="BJ94" s="11"/>
      <c r="BK94" s="10"/>
      <c r="BL94" s="32"/>
      <c r="BM94" s="11"/>
      <c r="BN94" s="10"/>
      <c r="BO94" s="32"/>
      <c r="BP94" s="11"/>
      <c r="BQ94" s="10"/>
      <c r="BR94" s="32"/>
      <c r="BS94" s="11"/>
      <c r="BT94" s="28">
        <v>45886</v>
      </c>
      <c r="BU94" s="41">
        <v>124</v>
      </c>
      <c r="BV94">
        <f>+BQ94+AJ94+AG94+AD94+AA94+X94+U94+R94+O94+L94+I94+F94+C94+AM94+AP94+AS94+AV94+AY94+BB94+BK94+BN94+BE94+BH94</f>
        <v>0</v>
      </c>
      <c r="BW94">
        <f>+BR94+AK94+AH94+AE94+AB94+Y94+V94+S94+P94+M94+J94+G94+D94+AN94+AQ94+AT94+AW94+AZ94+BC94+BL94+BO94+BF94+BI94</f>
        <v>186</v>
      </c>
      <c r="BX94">
        <f>+BS94+AL94+AI94+AF94+AC94+Z94+W94+T94+Q94+N94+K94+H94+E94+AO94+AR94+AU94+AX94+BA94+BD94+BM94+BP94+BG94+BJ94</f>
        <v>186</v>
      </c>
      <c r="BY94">
        <f t="shared" si="5"/>
        <v>0</v>
      </c>
      <c r="BZ94">
        <f>COUNT(C94:BS94)/3</f>
        <v>4</v>
      </c>
      <c r="CA94">
        <f t="shared" si="6"/>
        <v>0</v>
      </c>
      <c r="CB94" s="41">
        <f t="shared" si="7"/>
        <v>125</v>
      </c>
    </row>
    <row r="95" spans="1:80" x14ac:dyDescent="0.25">
      <c r="A95">
        <f t="shared" si="2"/>
        <v>47</v>
      </c>
      <c r="B95" s="6"/>
      <c r="C95" s="10">
        <v>-10</v>
      </c>
      <c r="D95" s="32">
        <v>22</v>
      </c>
      <c r="E95" s="11">
        <v>46</v>
      </c>
      <c r="F95" s="10"/>
      <c r="G95" s="32"/>
      <c r="H95" s="11"/>
      <c r="I95" s="10">
        <v>10</v>
      </c>
      <c r="J95" s="32">
        <v>46</v>
      </c>
      <c r="K95" s="11">
        <v>22</v>
      </c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>
        <v>-10</v>
      </c>
      <c r="AT95" s="32">
        <v>22</v>
      </c>
      <c r="AU95" s="11">
        <v>46</v>
      </c>
      <c r="AV95" s="10">
        <v>10</v>
      </c>
      <c r="AW95" s="32">
        <v>46</v>
      </c>
      <c r="AX95" s="11">
        <v>22</v>
      </c>
      <c r="AY95" s="10"/>
      <c r="AZ95" s="32"/>
      <c r="BA95" s="11"/>
      <c r="BB95" s="10"/>
      <c r="BC95" s="32"/>
      <c r="BD95" s="11"/>
      <c r="BE95" s="10"/>
      <c r="BF95" s="32"/>
      <c r="BG95" s="11"/>
      <c r="BH95" s="10"/>
      <c r="BI95" s="32"/>
      <c r="BJ95" s="11"/>
      <c r="BK95" s="10"/>
      <c r="BL95" s="32"/>
      <c r="BM95" s="11"/>
      <c r="BN95" s="10"/>
      <c r="BO95" s="32"/>
      <c r="BP95" s="11"/>
      <c r="BQ95" s="10"/>
      <c r="BR95" s="32"/>
      <c r="BS95" s="11"/>
      <c r="BT95" s="28">
        <v>45886</v>
      </c>
      <c r="BU95" s="41">
        <v>124</v>
      </c>
      <c r="BV95">
        <f>+BQ95+AJ95+AG95+AD95+AA95+X95+U95+R95+O95+L95+I95+F95+C95+AM95+AP95+AS95+AV95+AY95+BB95+BK95+BN95+BE95+BH95</f>
        <v>0</v>
      </c>
      <c r="BW95">
        <f>+BR95+AK95+AH95+AE95+AB95+Y95+V95+S95+P95+M95+J95+G95+D95+AN95+AQ95+AT95+AW95+AZ95+BC95+BL95+BO95+BF95+BI95</f>
        <v>136</v>
      </c>
      <c r="BX95">
        <f>+BS95+AL95+AI95+AF95+AC95+Z95+W95+T95+Q95+N95+K95+H95+E95+AO95+AR95+AU95+AX95+BA95+BD95+BM95+BP95+BG95+BJ95</f>
        <v>136</v>
      </c>
      <c r="BY95">
        <f t="shared" si="5"/>
        <v>0</v>
      </c>
      <c r="BZ95">
        <f>COUNT(C95:BS95)/3</f>
        <v>4</v>
      </c>
      <c r="CA95">
        <f t="shared" si="6"/>
        <v>0</v>
      </c>
      <c r="CB95" s="41">
        <f t="shared" si="7"/>
        <v>125</v>
      </c>
    </row>
    <row r="96" spans="1:80" x14ac:dyDescent="0.25">
      <c r="A96">
        <f t="shared" si="2"/>
        <v>48</v>
      </c>
      <c r="B96" s="6"/>
      <c r="C96" s="10">
        <v>10</v>
      </c>
      <c r="D96" s="32">
        <v>68</v>
      </c>
      <c r="E96" s="11">
        <v>60</v>
      </c>
      <c r="F96" s="10"/>
      <c r="G96" s="32"/>
      <c r="H96" s="11"/>
      <c r="I96" s="10">
        <v>10</v>
      </c>
      <c r="J96" s="32">
        <v>68</v>
      </c>
      <c r="K96" s="11">
        <v>60</v>
      </c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>
        <v>-10</v>
      </c>
      <c r="AT96" s="32">
        <v>60</v>
      </c>
      <c r="AU96" s="11">
        <v>68</v>
      </c>
      <c r="AV96" s="10">
        <v>-10</v>
      </c>
      <c r="AW96" s="32">
        <v>60</v>
      </c>
      <c r="AX96" s="11">
        <v>68</v>
      </c>
      <c r="AY96" s="10"/>
      <c r="AZ96" s="32"/>
      <c r="BA96" s="11"/>
      <c r="BB96" s="10"/>
      <c r="BC96" s="32"/>
      <c r="BD96" s="11"/>
      <c r="BE96" s="10"/>
      <c r="BF96" s="32"/>
      <c r="BG96" s="11"/>
      <c r="BH96" s="10"/>
      <c r="BI96" s="32"/>
      <c r="BJ96" s="11"/>
      <c r="BK96" s="10"/>
      <c r="BL96" s="32"/>
      <c r="BM96" s="11"/>
      <c r="BN96" s="10"/>
      <c r="BO96" s="32"/>
      <c r="BP96" s="11"/>
      <c r="BQ96" s="10"/>
      <c r="BR96" s="32"/>
      <c r="BS96" s="11"/>
      <c r="BT96" s="28">
        <v>45886</v>
      </c>
      <c r="BU96" s="41">
        <v>124</v>
      </c>
      <c r="BV96">
        <f>+BQ96+AJ96+AG96+AD96+AA96+X96+U96+R96+O96+L96+I96+F96+C96+AM96+AP96+AS96+AV96+AY96+BB96+BK96+BN96+BE96+BH96</f>
        <v>0</v>
      </c>
      <c r="BW96">
        <f>+BR96+AK96+AH96+AE96+AB96+Y96+V96+S96+P96+M96+J96+G96+D96+AN96+AQ96+AT96+AW96+AZ96+BC96+BL96+BO96+BF96+BI96</f>
        <v>256</v>
      </c>
      <c r="BX96">
        <f>+BS96+AL96+AI96+AF96+AC96+Z96+W96+T96+Q96+N96+K96+H96+E96+AO96+AR96+AU96+AX96+BA96+BD96+BM96+BP96+BG96+BJ96</f>
        <v>256</v>
      </c>
      <c r="BY96">
        <f t="shared" si="5"/>
        <v>0</v>
      </c>
      <c r="BZ96">
        <f>COUNT(C96:BS96)/3</f>
        <v>4</v>
      </c>
      <c r="CA96">
        <f t="shared" si="6"/>
        <v>0</v>
      </c>
      <c r="CB96" s="41">
        <f t="shared" si="7"/>
        <v>125</v>
      </c>
    </row>
    <row r="97" spans="1:80" x14ac:dyDescent="0.25">
      <c r="A97">
        <f t="shared" si="2"/>
        <v>49</v>
      </c>
      <c r="B97" s="6"/>
      <c r="C97" s="10">
        <v>-10</v>
      </c>
      <c r="D97" s="32">
        <v>56</v>
      </c>
      <c r="E97" s="11">
        <v>66</v>
      </c>
      <c r="F97" s="10"/>
      <c r="G97" s="32"/>
      <c r="H97" s="11"/>
      <c r="I97" s="10">
        <v>10</v>
      </c>
      <c r="J97" s="32">
        <v>66</v>
      </c>
      <c r="K97" s="11">
        <v>56</v>
      </c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>
        <v>-10</v>
      </c>
      <c r="AT97" s="32">
        <v>56</v>
      </c>
      <c r="AU97" s="11">
        <v>66</v>
      </c>
      <c r="AV97" s="10">
        <v>10</v>
      </c>
      <c r="AW97" s="32">
        <v>66</v>
      </c>
      <c r="AX97" s="11">
        <v>56</v>
      </c>
      <c r="AY97" s="10"/>
      <c r="AZ97" s="32"/>
      <c r="BA97" s="11"/>
      <c r="BB97" s="10"/>
      <c r="BC97" s="32"/>
      <c r="BD97" s="11"/>
      <c r="BE97" s="10"/>
      <c r="BF97" s="32"/>
      <c r="BG97" s="11"/>
      <c r="BH97" s="10"/>
      <c r="BI97" s="32"/>
      <c r="BJ97" s="11"/>
      <c r="BK97" s="10"/>
      <c r="BL97" s="32"/>
      <c r="BM97" s="11"/>
      <c r="BN97" s="10"/>
      <c r="BO97" s="32"/>
      <c r="BP97" s="11"/>
      <c r="BQ97" s="10"/>
      <c r="BR97" s="32"/>
      <c r="BS97" s="11"/>
      <c r="BT97" s="24">
        <v>45887</v>
      </c>
      <c r="BU97" s="41">
        <v>125</v>
      </c>
      <c r="BV97">
        <f>+BQ97+AJ97+AG97+AD97+AA97+X97+U97+R97+O97+L97+I97+F97+C97+AM97+AP97+AS97+AV97+AY97+BB97+BK97+BN97+BE97+BH97</f>
        <v>0</v>
      </c>
      <c r="BW97">
        <f>+BR97+AK97+AH97+AE97+AB97+Y97+V97+S97+P97+M97+J97+G97+D97+AN97+AQ97+AT97+AW97+AZ97+BC97+BL97+BO97+BF97+BI97</f>
        <v>244</v>
      </c>
      <c r="BX97">
        <f>+BS97+AL97+AI97+AF97+AC97+Z97+W97+T97+Q97+N97+K97+H97+E97+AO97+AR97+AU97+AX97+BA97+BD97+BM97+BP97+BG97+BJ97</f>
        <v>244</v>
      </c>
      <c r="BY97">
        <f t="shared" ref="BY97:BY107" si="8">+BW97-BX97</f>
        <v>0</v>
      </c>
      <c r="BZ97">
        <f>COUNT(C97:BS97)/3</f>
        <v>4</v>
      </c>
      <c r="CA97">
        <f t="shared" ref="CA97:CA107" si="9">+BV97/BZ97</f>
        <v>0</v>
      </c>
      <c r="CB97" s="41">
        <f t="shared" ref="CB97:CB107" si="10">+BU97+1</f>
        <v>126</v>
      </c>
    </row>
    <row r="98" spans="1:80" x14ac:dyDescent="0.25">
      <c r="A98">
        <f t="shared" si="2"/>
        <v>50</v>
      </c>
      <c r="B98" s="6"/>
      <c r="C98" s="10">
        <v>-10</v>
      </c>
      <c r="D98" s="32">
        <v>30</v>
      </c>
      <c r="E98" s="11">
        <v>39</v>
      </c>
      <c r="F98" s="10"/>
      <c r="G98" s="32"/>
      <c r="H98" s="11"/>
      <c r="I98" s="10">
        <v>10</v>
      </c>
      <c r="J98" s="32">
        <v>39</v>
      </c>
      <c r="K98" s="11">
        <v>30</v>
      </c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>
        <v>10</v>
      </c>
      <c r="AT98" s="32">
        <v>39</v>
      </c>
      <c r="AU98" s="11">
        <v>30</v>
      </c>
      <c r="AV98" s="10">
        <v>-10</v>
      </c>
      <c r="AW98" s="32">
        <v>30</v>
      </c>
      <c r="AX98" s="11">
        <v>39</v>
      </c>
      <c r="AY98" s="10"/>
      <c r="AZ98" s="32"/>
      <c r="BA98" s="11"/>
      <c r="BB98" s="10"/>
      <c r="BC98" s="32"/>
      <c r="BD98" s="11"/>
      <c r="BE98" s="10"/>
      <c r="BF98" s="32"/>
      <c r="BG98" s="11"/>
      <c r="BH98" s="10"/>
      <c r="BI98" s="32"/>
      <c r="BJ98" s="11"/>
      <c r="BK98" s="10"/>
      <c r="BL98" s="32"/>
      <c r="BM98" s="11"/>
      <c r="BN98" s="10"/>
      <c r="BO98" s="32"/>
      <c r="BP98" s="11"/>
      <c r="BQ98" s="10"/>
      <c r="BR98" s="32"/>
      <c r="BS98" s="11"/>
      <c r="BT98" s="24">
        <v>45887</v>
      </c>
      <c r="BU98" s="41">
        <v>125</v>
      </c>
      <c r="BV98">
        <f>+BQ98+AJ98+AG98+AD98+AA98+X98+U98+R98+O98+L98+I98+F98+C98+AM98+AP98+AS98+AV98+AY98+BB98+BK98+BN98+BE98+BH98</f>
        <v>0</v>
      </c>
      <c r="BW98">
        <f>+BR98+AK98+AH98+AE98+AB98+Y98+V98+S98+P98+M98+J98+G98+D98+AN98+AQ98+AT98+AW98+AZ98+BC98+BL98+BO98+BF98+BI98</f>
        <v>138</v>
      </c>
      <c r="BX98">
        <f>+BS98+AL98+AI98+AF98+AC98+Z98+W98+T98+Q98+N98+K98+H98+E98+AO98+AR98+AU98+AX98+BA98+BD98+BM98+BP98+BG98+BJ98</f>
        <v>138</v>
      </c>
      <c r="BY98">
        <f t="shared" si="8"/>
        <v>0</v>
      </c>
      <c r="BZ98">
        <f>COUNT(C98:BS98)/3</f>
        <v>4</v>
      </c>
      <c r="CA98">
        <f t="shared" si="9"/>
        <v>0</v>
      </c>
      <c r="CB98" s="41">
        <f t="shared" si="10"/>
        <v>126</v>
      </c>
    </row>
    <row r="99" spans="1:80" x14ac:dyDescent="0.25">
      <c r="A99">
        <f t="shared" si="2"/>
        <v>51</v>
      </c>
      <c r="B99" s="6"/>
      <c r="C99" s="10">
        <v>10</v>
      </c>
      <c r="D99" s="32">
        <v>63</v>
      </c>
      <c r="E99" s="11">
        <v>57</v>
      </c>
      <c r="F99" s="10"/>
      <c r="G99" s="32"/>
      <c r="H99" s="11"/>
      <c r="I99" s="10">
        <v>-10</v>
      </c>
      <c r="J99" s="32">
        <v>57</v>
      </c>
      <c r="K99" s="11">
        <v>63</v>
      </c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>
        <v>10</v>
      </c>
      <c r="AT99" s="32">
        <v>63</v>
      </c>
      <c r="AU99" s="11">
        <v>57</v>
      </c>
      <c r="AV99" s="10">
        <v>-10</v>
      </c>
      <c r="AW99" s="32">
        <v>57</v>
      </c>
      <c r="AX99" s="11">
        <v>63</v>
      </c>
      <c r="AY99" s="10"/>
      <c r="AZ99" s="32"/>
      <c r="BA99" s="11"/>
      <c r="BB99" s="10"/>
      <c r="BC99" s="32"/>
      <c r="BD99" s="11"/>
      <c r="BE99" s="10"/>
      <c r="BF99" s="32"/>
      <c r="BG99" s="11"/>
      <c r="BH99" s="10"/>
      <c r="BI99" s="32"/>
      <c r="BJ99" s="11"/>
      <c r="BK99" s="10"/>
      <c r="BL99" s="32"/>
      <c r="BM99" s="11"/>
      <c r="BN99" s="10"/>
      <c r="BO99" s="32"/>
      <c r="BP99" s="11"/>
      <c r="BQ99" s="10"/>
      <c r="BR99" s="32"/>
      <c r="BS99" s="11"/>
      <c r="BT99" s="24">
        <v>45887</v>
      </c>
      <c r="BU99" s="41">
        <v>125</v>
      </c>
      <c r="BV99">
        <f>+BQ99+AJ99+AG99+AD99+AA99+X99+U99+R99+O99+L99+I99+F99+C99+AM99+AP99+AS99+AV99+AY99+BB99+BK99+BN99+BE99+BH99</f>
        <v>0</v>
      </c>
      <c r="BW99">
        <f>+BR99+AK99+AH99+AE99+AB99+Y99+V99+S99+P99+M99+J99+G99+D99+AN99+AQ99+AT99+AW99+AZ99+BC99+BL99+BO99+BF99+BI99</f>
        <v>240</v>
      </c>
      <c r="BX99">
        <f>+BS99+AL99+AI99+AF99+AC99+Z99+W99+T99+Q99+N99+K99+H99+E99+AO99+AR99+AU99+AX99+BA99+BD99+BM99+BP99+BG99+BJ99</f>
        <v>240</v>
      </c>
      <c r="BY99">
        <f t="shared" si="8"/>
        <v>0</v>
      </c>
      <c r="BZ99">
        <f>COUNT(C99:BS99)/3</f>
        <v>4</v>
      </c>
      <c r="CA99">
        <f t="shared" si="9"/>
        <v>0</v>
      </c>
      <c r="CB99" s="41">
        <f t="shared" si="10"/>
        <v>126</v>
      </c>
    </row>
    <row r="100" spans="1:80" x14ac:dyDescent="0.25">
      <c r="A100">
        <f t="shared" si="2"/>
        <v>52</v>
      </c>
      <c r="B100" s="6"/>
      <c r="C100" s="10"/>
      <c r="D100" s="32"/>
      <c r="E100" s="11"/>
      <c r="F100" s="10"/>
      <c r="G100" s="32"/>
      <c r="H100" s="11"/>
      <c r="I100" s="10">
        <v>-10</v>
      </c>
      <c r="J100" s="32">
        <v>5</v>
      </c>
      <c r="K100" s="11">
        <v>31</v>
      </c>
      <c r="L100" s="10">
        <v>10</v>
      </c>
      <c r="M100" s="32">
        <v>31</v>
      </c>
      <c r="N100" s="11">
        <v>5</v>
      </c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>
        <v>10</v>
      </c>
      <c r="AT100" s="32">
        <v>31</v>
      </c>
      <c r="AU100" s="11">
        <v>5</v>
      </c>
      <c r="AV100" s="10"/>
      <c r="AW100" s="32"/>
      <c r="AX100" s="11"/>
      <c r="AY100" s="10"/>
      <c r="AZ100" s="32"/>
      <c r="BA100" s="11"/>
      <c r="BB100" s="10">
        <v>-10</v>
      </c>
      <c r="BC100" s="32">
        <v>5</v>
      </c>
      <c r="BD100" s="11">
        <v>31</v>
      </c>
      <c r="BE100" s="10"/>
      <c r="BF100" s="32"/>
      <c r="BG100" s="11"/>
      <c r="BH100" s="10"/>
      <c r="BI100" s="32"/>
      <c r="BJ100" s="11"/>
      <c r="BK100" s="10"/>
      <c r="BL100" s="32"/>
      <c r="BM100" s="11"/>
      <c r="BN100" s="10"/>
      <c r="BO100" s="32"/>
      <c r="BP100" s="11"/>
      <c r="BQ100" s="10"/>
      <c r="BR100" s="32"/>
      <c r="BS100" s="11"/>
      <c r="BT100" s="24">
        <v>45899</v>
      </c>
      <c r="BU100" s="41">
        <v>130</v>
      </c>
      <c r="BV100">
        <f>+BQ100+AJ100+AG100+AD100+AA100+X100+U100+R100+O100+L100+I100+F100+C100+AM100+AP100+AS100+AV100+AY100+BB100+BK100+BN100+BE100+BH100</f>
        <v>0</v>
      </c>
      <c r="BW100">
        <f>+BR100+AK100+AH100+AE100+AB100+Y100+V100+S100+P100+M100+J100+G100+D100+AN100+AQ100+AT100+AW100+AZ100+BC100+BL100+BO100+BF100+BI100</f>
        <v>72</v>
      </c>
      <c r="BX100">
        <f>+BS100+AL100+AI100+AF100+AC100+Z100+W100+T100+Q100+N100+K100+H100+E100+AO100+AR100+AU100+AX100+BA100+BD100+BM100+BP100+BG100+BJ100</f>
        <v>72</v>
      </c>
      <c r="BY100">
        <f t="shared" si="8"/>
        <v>0</v>
      </c>
      <c r="BZ100">
        <f>COUNT(C100:BS100)/3</f>
        <v>4</v>
      </c>
      <c r="CA100">
        <f t="shared" si="9"/>
        <v>0</v>
      </c>
      <c r="CB100" s="41">
        <f t="shared" si="10"/>
        <v>131</v>
      </c>
    </row>
    <row r="101" spans="1:80" x14ac:dyDescent="0.25">
      <c r="A101">
        <f t="shared" si="2"/>
        <v>53</v>
      </c>
      <c r="B101" s="6"/>
      <c r="C101" s="10"/>
      <c r="D101" s="32"/>
      <c r="E101" s="11"/>
      <c r="F101" s="10">
        <v>-10</v>
      </c>
      <c r="G101" s="32">
        <v>1</v>
      </c>
      <c r="H101" s="11">
        <v>93</v>
      </c>
      <c r="I101" s="10">
        <v>10</v>
      </c>
      <c r="J101" s="32">
        <v>93</v>
      </c>
      <c r="K101" s="11">
        <v>1</v>
      </c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>
        <v>10</v>
      </c>
      <c r="AH101" s="32">
        <v>93</v>
      </c>
      <c r="AI101" s="11">
        <v>1</v>
      </c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H101" s="10"/>
      <c r="BI101" s="32"/>
      <c r="BJ101" s="11"/>
      <c r="BK101" s="10"/>
      <c r="BL101" s="32"/>
      <c r="BM101" s="11"/>
      <c r="BN101" s="10"/>
      <c r="BO101" s="32"/>
      <c r="BP101" s="11"/>
      <c r="BQ101" s="10">
        <v>-10</v>
      </c>
      <c r="BR101" s="32">
        <v>1</v>
      </c>
      <c r="BS101" s="11">
        <v>93</v>
      </c>
      <c r="BT101" s="24">
        <v>45905</v>
      </c>
      <c r="BU101" s="41">
        <v>132</v>
      </c>
      <c r="BV101">
        <f>+BQ101+AJ101+AG101+AD101+AA101+X101+U101+R101+O101+L101+I101+F101+C101+AM101+AP101+AS101+AV101+AY101+BB101+BK101+BN101+BE101+BH101</f>
        <v>0</v>
      </c>
      <c r="BW101">
        <f>+BR101+AK101+AH101+AE101+AB101+Y101+V101+S101+P101+M101+J101+G101+D101+AN101+AQ101+AT101+AW101+AZ101+BC101+BL101+BO101+BF101+BI101</f>
        <v>188</v>
      </c>
      <c r="BX101">
        <f>+BS101+AL101+AI101+AF101+AC101+Z101+W101+T101+Q101+N101+K101+H101+E101+AO101+AR101+AU101+AX101+BA101+BD101+BM101+BP101+BG101+BJ101</f>
        <v>188</v>
      </c>
      <c r="BY101">
        <f t="shared" si="8"/>
        <v>0</v>
      </c>
      <c r="BZ101">
        <f>COUNT(C101:BS101)/3</f>
        <v>4</v>
      </c>
      <c r="CA101">
        <f t="shared" si="9"/>
        <v>0</v>
      </c>
      <c r="CB101" s="41">
        <f t="shared" si="10"/>
        <v>133</v>
      </c>
    </row>
    <row r="102" spans="1:80" x14ac:dyDescent="0.25">
      <c r="A102">
        <f t="shared" si="2"/>
        <v>54</v>
      </c>
      <c r="B102" s="6"/>
      <c r="C102" s="10"/>
      <c r="D102" s="32"/>
      <c r="E102" s="11"/>
      <c r="F102" s="10"/>
      <c r="G102" s="32"/>
      <c r="H102" s="11"/>
      <c r="I102" s="10">
        <v>10</v>
      </c>
      <c r="J102" s="32">
        <v>14</v>
      </c>
      <c r="K102" s="11">
        <v>6</v>
      </c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>
        <v>-10</v>
      </c>
      <c r="AB102" s="32">
        <v>6</v>
      </c>
      <c r="AC102" s="11">
        <v>14</v>
      </c>
      <c r="AD102" s="10"/>
      <c r="AE102" s="32"/>
      <c r="AF102" s="11"/>
      <c r="AG102" s="10">
        <v>-10</v>
      </c>
      <c r="AH102" s="32">
        <v>6</v>
      </c>
      <c r="AI102" s="11">
        <v>14</v>
      </c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H102" s="10"/>
      <c r="BI102" s="32"/>
      <c r="BJ102" s="11"/>
      <c r="BK102" s="10"/>
      <c r="BL102" s="32"/>
      <c r="BM102" s="11"/>
      <c r="BN102" s="10"/>
      <c r="BO102" s="32"/>
      <c r="BP102" s="11"/>
      <c r="BQ102" s="10">
        <v>10</v>
      </c>
      <c r="BR102" s="32">
        <v>14</v>
      </c>
      <c r="BS102" s="11">
        <v>6</v>
      </c>
      <c r="BT102" s="24">
        <v>45912</v>
      </c>
      <c r="BU102" s="41">
        <v>135</v>
      </c>
      <c r="BV102">
        <f>+BQ102+AJ102+AG102+AD102+AA102+X102+U102+R102+O102+L102+I102+F102+C102+AM102+AP102+AS102+AV102+AY102+BB102+BK102+BN102+BE102+BH102</f>
        <v>0</v>
      </c>
      <c r="BW102">
        <f>+BR102+AK102+AH102+AE102+AB102+Y102+V102+S102+P102+M102+J102+G102+D102+AN102+AQ102+AT102+AW102+AZ102+BC102+BL102+BO102+BF102+BI102</f>
        <v>40</v>
      </c>
      <c r="BX102">
        <f>+BS102+AL102+AI102+AF102+AC102+Z102+W102+T102+Q102+N102+K102+H102+E102+AO102+AR102+AU102+AX102+BA102+BD102+BM102+BP102+BG102+BJ102</f>
        <v>40</v>
      </c>
      <c r="BY102">
        <f t="shared" si="8"/>
        <v>0</v>
      </c>
      <c r="BZ102">
        <f>COUNT(C102:BS102)/3</f>
        <v>4</v>
      </c>
      <c r="CA102">
        <f t="shared" si="9"/>
        <v>0</v>
      </c>
      <c r="CB102" s="41">
        <f t="shared" si="10"/>
        <v>136</v>
      </c>
    </row>
    <row r="103" spans="1:80" x14ac:dyDescent="0.25">
      <c r="A103">
        <f t="shared" si="2"/>
        <v>55</v>
      </c>
      <c r="B103" s="6"/>
      <c r="C103" s="10"/>
      <c r="D103" s="32"/>
      <c r="E103" s="11"/>
      <c r="F103" s="10"/>
      <c r="G103" s="32"/>
      <c r="H103" s="11"/>
      <c r="I103" s="10">
        <v>10</v>
      </c>
      <c r="J103" s="32">
        <v>39</v>
      </c>
      <c r="K103" s="11">
        <v>10</v>
      </c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>
        <v>10</v>
      </c>
      <c r="AB103" s="32">
        <v>39</v>
      </c>
      <c r="AC103" s="11">
        <v>10</v>
      </c>
      <c r="AD103" s="10"/>
      <c r="AE103" s="32"/>
      <c r="AF103" s="11"/>
      <c r="AG103" s="10">
        <v>-10</v>
      </c>
      <c r="AH103" s="32">
        <v>10</v>
      </c>
      <c r="AI103" s="11">
        <v>39</v>
      </c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10"/>
      <c r="BI103" s="32"/>
      <c r="BJ103" s="11"/>
      <c r="BK103" s="10"/>
      <c r="BL103" s="32"/>
      <c r="BM103" s="11"/>
      <c r="BN103" s="10"/>
      <c r="BO103" s="32"/>
      <c r="BP103" s="11"/>
      <c r="BQ103" s="10">
        <v>-10</v>
      </c>
      <c r="BR103" s="32">
        <v>10</v>
      </c>
      <c r="BS103" s="11">
        <v>39</v>
      </c>
      <c r="BT103" s="24">
        <v>45912</v>
      </c>
      <c r="BU103" s="41">
        <v>135</v>
      </c>
      <c r="BV103">
        <f>+BQ103+AJ103+AG103+AD103+AA103+X103+U103+R103+O103+L103+I103+F103+C103+AM103+AP103+AS103+AV103+AY103+BB103+BK103+BN103+BE103+BH103</f>
        <v>0</v>
      </c>
      <c r="BW103">
        <f>+BR103+AK103+AH103+AE103+AB103+Y103+V103+S103+P103+M103+J103+G103+D103+AN103+AQ103+AT103+AW103+AZ103+BC103+BL103+BO103+BF103+BI103</f>
        <v>98</v>
      </c>
      <c r="BX103">
        <f>+BS103+AL103+AI103+AF103+AC103+Z103+W103+T103+Q103+N103+K103+H103+E103+AO103+AR103+AU103+AX103+BA103+BD103+BM103+BP103+BG103+BJ103</f>
        <v>98</v>
      </c>
      <c r="BY103">
        <f t="shared" si="8"/>
        <v>0</v>
      </c>
      <c r="BZ103">
        <f>COUNT(C103:BS103)/3</f>
        <v>4</v>
      </c>
      <c r="CA103">
        <f t="shared" si="9"/>
        <v>0</v>
      </c>
      <c r="CB103" s="41">
        <f t="shared" si="10"/>
        <v>136</v>
      </c>
    </row>
    <row r="104" spans="1:80" x14ac:dyDescent="0.25">
      <c r="A104">
        <f t="shared" si="2"/>
        <v>56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>
        <v>10</v>
      </c>
      <c r="M104" s="32">
        <v>25</v>
      </c>
      <c r="N104" s="11">
        <v>22</v>
      </c>
      <c r="O104" s="10">
        <v>10</v>
      </c>
      <c r="P104" s="32">
        <v>25</v>
      </c>
      <c r="Q104" s="11">
        <v>22</v>
      </c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>
        <v>-10</v>
      </c>
      <c r="AT104" s="32">
        <v>22</v>
      </c>
      <c r="AU104" s="11">
        <v>25</v>
      </c>
      <c r="AV104" s="10"/>
      <c r="AW104" s="32"/>
      <c r="AX104" s="11"/>
      <c r="AY104" s="10"/>
      <c r="AZ104" s="32"/>
      <c r="BA104" s="11"/>
      <c r="BB104" s="10">
        <v>-10</v>
      </c>
      <c r="BC104" s="32">
        <v>22</v>
      </c>
      <c r="BD104" s="11">
        <v>25</v>
      </c>
      <c r="BE104" s="10"/>
      <c r="BF104" s="32"/>
      <c r="BG104" s="11"/>
      <c r="BH104" s="10"/>
      <c r="BI104" s="32"/>
      <c r="BJ104" s="11"/>
      <c r="BK104" s="10"/>
      <c r="BL104" s="32"/>
      <c r="BM104" s="11"/>
      <c r="BN104" s="10"/>
      <c r="BO104" s="32"/>
      <c r="BP104" s="11"/>
      <c r="BQ104" s="10"/>
      <c r="BR104" s="32"/>
      <c r="BS104" s="11"/>
      <c r="BT104" s="24">
        <v>45914</v>
      </c>
      <c r="BU104" s="41">
        <v>136</v>
      </c>
      <c r="BV104">
        <f>+BQ104+AJ104+AG104+AD104+AA104+X104+U104+R104+O104+L104+I104+F104+C104+AM104+AP104+AS104+AV104+AY104+BB104+BK104+BN104+BE104+BH104</f>
        <v>0</v>
      </c>
      <c r="BW104">
        <f>+BR104+AK104+AH104+AE104+AB104+Y104+V104+S104+P104+M104+J104+G104+D104+AN104+AQ104+AT104+AW104+AZ104+BC104+BL104+BO104+BF104+BI104</f>
        <v>94</v>
      </c>
      <c r="BX104">
        <f>+BS104+AL104+AI104+AF104+AC104+Z104+W104+T104+Q104+N104+K104+H104+E104+AO104+AR104+AU104+AX104+BA104+BD104+BM104+BP104+BG104+BJ104</f>
        <v>94</v>
      </c>
      <c r="BY104">
        <f t="shared" si="8"/>
        <v>0</v>
      </c>
      <c r="BZ104">
        <f>COUNT(C104:BS104)/3</f>
        <v>4</v>
      </c>
      <c r="CA104">
        <f t="shared" si="9"/>
        <v>0</v>
      </c>
      <c r="CB104" s="41">
        <f t="shared" si="10"/>
        <v>137</v>
      </c>
    </row>
    <row r="105" spans="1:80" x14ac:dyDescent="0.25">
      <c r="A105">
        <f t="shared" si="2"/>
        <v>57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>
        <v>-10</v>
      </c>
      <c r="M105" s="32">
        <v>18</v>
      </c>
      <c r="N105" s="11">
        <v>26</v>
      </c>
      <c r="O105" s="10">
        <v>10</v>
      </c>
      <c r="P105" s="32">
        <v>26</v>
      </c>
      <c r="Q105" s="11">
        <v>18</v>
      </c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>
        <v>-10</v>
      </c>
      <c r="AT105" s="32">
        <v>18</v>
      </c>
      <c r="AU105" s="11">
        <v>26</v>
      </c>
      <c r="AV105" s="10"/>
      <c r="AW105" s="32"/>
      <c r="AX105" s="11"/>
      <c r="AY105" s="10"/>
      <c r="AZ105" s="32"/>
      <c r="BA105" s="11"/>
      <c r="BB105" s="10">
        <v>10</v>
      </c>
      <c r="BC105" s="32">
        <v>26</v>
      </c>
      <c r="BD105" s="11">
        <v>18</v>
      </c>
      <c r="BE105" s="10"/>
      <c r="BF105" s="32"/>
      <c r="BG105" s="11"/>
      <c r="BH105" s="10"/>
      <c r="BI105" s="32"/>
      <c r="BJ105" s="11"/>
      <c r="BK105" s="10"/>
      <c r="BL105" s="32"/>
      <c r="BM105" s="11"/>
      <c r="BN105" s="10"/>
      <c r="BO105" s="32"/>
      <c r="BP105" s="11"/>
      <c r="BQ105" s="10"/>
      <c r="BR105" s="32"/>
      <c r="BS105" s="11"/>
      <c r="BT105" s="24">
        <v>45914</v>
      </c>
      <c r="BU105" s="41">
        <v>136</v>
      </c>
      <c r="BV105">
        <f>+BQ105+AJ105+AG105+AD105+AA105+X105+U105+R105+O105+L105+I105+F105+C105+AM105+AP105+AS105+AV105+AY105+BB105+BK105+BN105+BE105+BH105</f>
        <v>0</v>
      </c>
      <c r="BW105">
        <f>+BR105+AK105+AH105+AE105+AB105+Y105+V105+S105+P105+M105+J105+G105+D105+AN105+AQ105+AT105+AW105+AZ105+BC105+BL105+BO105+BF105+BI105</f>
        <v>88</v>
      </c>
      <c r="BX105">
        <f>+BS105+AL105+AI105+AF105+AC105+Z105+W105+T105+Q105+N105+K105+H105+E105+AO105+AR105+AU105+AX105+BA105+BD105+BM105+BP105+BG105+BJ105</f>
        <v>88</v>
      </c>
      <c r="BY105">
        <f t="shared" si="8"/>
        <v>0</v>
      </c>
      <c r="BZ105">
        <f>COUNT(C105:BS105)/3</f>
        <v>4</v>
      </c>
      <c r="CA105">
        <f t="shared" si="9"/>
        <v>0</v>
      </c>
      <c r="CB105" s="41">
        <f t="shared" si="10"/>
        <v>137</v>
      </c>
    </row>
    <row r="106" spans="1:80" x14ac:dyDescent="0.25">
      <c r="A106">
        <f t="shared" si="2"/>
        <v>58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>
        <v>10</v>
      </c>
      <c r="M106" s="32">
        <v>43</v>
      </c>
      <c r="N106" s="11">
        <v>19</v>
      </c>
      <c r="O106" s="10">
        <v>-10</v>
      </c>
      <c r="P106" s="32">
        <v>19</v>
      </c>
      <c r="Q106" s="11">
        <v>43</v>
      </c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>
        <v>-10</v>
      </c>
      <c r="AT106" s="32">
        <v>19</v>
      </c>
      <c r="AU106" s="11">
        <v>43</v>
      </c>
      <c r="AV106" s="10"/>
      <c r="AW106" s="32"/>
      <c r="AX106" s="11"/>
      <c r="AY106" s="10"/>
      <c r="AZ106" s="32"/>
      <c r="BA106" s="11"/>
      <c r="BB106" s="10">
        <v>10</v>
      </c>
      <c r="BC106" s="32">
        <v>43</v>
      </c>
      <c r="BD106" s="11">
        <v>19</v>
      </c>
      <c r="BE106" s="10"/>
      <c r="BF106" s="32"/>
      <c r="BG106" s="11"/>
      <c r="BH106" s="10"/>
      <c r="BI106" s="32"/>
      <c r="BJ106" s="11"/>
      <c r="BK106" s="10"/>
      <c r="BL106" s="32"/>
      <c r="BM106" s="11"/>
      <c r="BN106" s="10"/>
      <c r="BO106" s="32"/>
      <c r="BP106" s="11"/>
      <c r="BQ106" s="10"/>
      <c r="BR106" s="32"/>
      <c r="BS106" s="11"/>
      <c r="BT106" s="24">
        <v>45914</v>
      </c>
      <c r="BU106" s="41">
        <v>136</v>
      </c>
      <c r="BV106">
        <f>+BQ106+AJ106+AG106+AD106+AA106+X106+U106+R106+O106+L106+I106+F106+C106+AM106+AP106+AS106+AV106+AY106+BB106+BK106+BN106+BE106+BH106</f>
        <v>0</v>
      </c>
      <c r="BW106">
        <f>+BR106+AK106+AH106+AE106+AB106+Y106+V106+S106+P106+M106+J106+G106+D106+AN106+AQ106+AT106+AW106+AZ106+BC106+BL106+BO106+BF106+BI106</f>
        <v>124</v>
      </c>
      <c r="BX106">
        <f>+BS106+AL106+AI106+AF106+AC106+Z106+W106+T106+Q106+N106+K106+H106+E106+AO106+AR106+AU106+AX106+BA106+BD106+BM106+BP106+BG106+BJ106</f>
        <v>124</v>
      </c>
      <c r="BY106">
        <f t="shared" si="8"/>
        <v>0</v>
      </c>
      <c r="BZ106">
        <f>COUNT(C106:BS106)/3</f>
        <v>4</v>
      </c>
      <c r="CA106">
        <f t="shared" si="9"/>
        <v>0</v>
      </c>
      <c r="CB106" s="41">
        <f t="shared" si="10"/>
        <v>137</v>
      </c>
    </row>
    <row r="107" spans="1:80" x14ac:dyDescent="0.25">
      <c r="A107">
        <f t="shared" si="2"/>
        <v>59</v>
      </c>
      <c r="B107" s="6"/>
      <c r="C107" s="10"/>
      <c r="D107" s="32"/>
      <c r="E107" s="11"/>
      <c r="F107" s="10">
        <v>0</v>
      </c>
      <c r="G107" s="32">
        <v>29</v>
      </c>
      <c r="H107" s="11">
        <v>29</v>
      </c>
      <c r="I107" s="10"/>
      <c r="J107" s="32"/>
      <c r="K107" s="11"/>
      <c r="L107" s="10"/>
      <c r="M107" s="32"/>
      <c r="N107" s="11"/>
      <c r="O107" s="10"/>
      <c r="P107" s="32"/>
      <c r="Q107" s="11"/>
      <c r="R107" s="10">
        <v>0</v>
      </c>
      <c r="S107" s="32">
        <v>29</v>
      </c>
      <c r="T107" s="11">
        <v>29</v>
      </c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>
        <v>0</v>
      </c>
      <c r="AW107" s="32">
        <v>29</v>
      </c>
      <c r="AX107" s="11">
        <v>29</v>
      </c>
      <c r="AY107" s="10"/>
      <c r="AZ107" s="32"/>
      <c r="BA107" s="11"/>
      <c r="BB107" s="10"/>
      <c r="BC107" s="32"/>
      <c r="BD107" s="11"/>
      <c r="BE107" s="10"/>
      <c r="BF107" s="32"/>
      <c r="BG107" s="11"/>
      <c r="BH107" s="10"/>
      <c r="BI107" s="32"/>
      <c r="BJ107" s="11"/>
      <c r="BK107" s="10">
        <v>0</v>
      </c>
      <c r="BL107" s="32">
        <v>29</v>
      </c>
      <c r="BM107" s="11">
        <v>29</v>
      </c>
      <c r="BN107" s="10"/>
      <c r="BO107" s="32"/>
      <c r="BP107" s="11"/>
      <c r="BQ107" s="10"/>
      <c r="BR107" s="32"/>
      <c r="BS107" s="11"/>
      <c r="BT107" s="24">
        <v>45927</v>
      </c>
      <c r="BU107" s="41">
        <v>143</v>
      </c>
      <c r="BV107">
        <f>+BQ107+AJ107+AG107+AD107+AA107+X107+U107+R107+O107+L107+I107+F107+C107+AM107+AP107+AS107+AV107+AY107+BB107+BK107+BN107+BE107+BH107</f>
        <v>0</v>
      </c>
      <c r="BW107">
        <f>+BR107+AK107+AH107+AE107+AB107+Y107+V107+S107+P107+M107+J107+G107+D107+AN107+AQ107+AT107+AW107+AZ107+BC107+BL107+BO107+BF107+BI107</f>
        <v>116</v>
      </c>
      <c r="BX107">
        <f>+BS107+AL107+AI107+AF107+AC107+Z107+W107+T107+Q107+N107+K107+H107+E107+AO107+AR107+AU107+AX107+BA107+BD107+BM107+BP107+BG107+BJ107</f>
        <v>116</v>
      </c>
      <c r="BY107">
        <f t="shared" si="8"/>
        <v>0</v>
      </c>
      <c r="BZ107">
        <f>COUNT(C107:BS107)/3</f>
        <v>4</v>
      </c>
      <c r="CA107">
        <f t="shared" si="9"/>
        <v>0</v>
      </c>
      <c r="CB107" s="41">
        <f t="shared" si="10"/>
        <v>144</v>
      </c>
    </row>
    <row r="108" spans="1:80" x14ac:dyDescent="0.25">
      <c r="A108">
        <f t="shared" si="2"/>
        <v>60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10"/>
      <c r="BI108" s="32"/>
      <c r="BJ108" s="11"/>
      <c r="BK108" s="10"/>
      <c r="BL108" s="32"/>
      <c r="BM108" s="11"/>
      <c r="BN108" s="10"/>
      <c r="BO108" s="32"/>
      <c r="BP108" s="11"/>
      <c r="BQ108" s="10"/>
      <c r="BR108" s="32"/>
      <c r="BS108" s="11"/>
      <c r="BU108" s="41"/>
      <c r="BV108">
        <f>+BQ108+AJ108+AG108+AD108+AA108+X108+U108+R108+O108+L108+I108+F108+C108+AM108+AP108+AS108+AV108+AY108+BB108+BK108+BN108+BE108+BH108</f>
        <v>0</v>
      </c>
      <c r="BW108">
        <f>+BR108+AK108+AH108+AE108+AB108+Y108+V108+S108+P108+M108+J108+G108+D108+AN108+AQ108+AT108+AW108+AZ108+BC108+BL108+BO108+BF108+BI108</f>
        <v>0</v>
      </c>
      <c r="BX108">
        <f>+BS108+AL108+AI108+AF108+AC108+Z108+W108+T108+Q108+N108+K108+H108+E108+AO108+AR108+AU108+AX108+BA108+BD108+BM108+BP108+BG108+BJ108</f>
        <v>0</v>
      </c>
      <c r="BY108">
        <f t="shared" ref="BY108:BY120" si="11">+BW108-BX108</f>
        <v>0</v>
      </c>
      <c r="BZ108">
        <f>COUNT(C108:BS108)/3</f>
        <v>0</v>
      </c>
      <c r="CA108" t="e">
        <f t="shared" ref="CA108:CA120" si="12">+BV108/BZ108</f>
        <v>#DIV/0!</v>
      </c>
      <c r="CB108" s="41">
        <f t="shared" ref="CB108:CB120" si="13">+BU108+1</f>
        <v>1</v>
      </c>
    </row>
    <row r="109" spans="1:80" x14ac:dyDescent="0.25">
      <c r="A109">
        <f t="shared" si="2"/>
        <v>61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10"/>
      <c r="BI109" s="32"/>
      <c r="BJ109" s="11"/>
      <c r="BK109" s="10"/>
      <c r="BL109" s="32"/>
      <c r="BM109" s="11"/>
      <c r="BN109" s="10"/>
      <c r="BO109" s="32"/>
      <c r="BP109" s="11"/>
      <c r="BQ109" s="10"/>
      <c r="BR109" s="32"/>
      <c r="BS109" s="11"/>
      <c r="BU109" s="41"/>
      <c r="BV109">
        <f>+BQ109+AJ109+AG109+AD109+AA109+X109+U109+R109+O109+L109+I109+F109+C109+AM109+AP109+AS109+AV109+AY109+BB109+BK109+BN109+BE109+BH109</f>
        <v>0</v>
      </c>
      <c r="BW109">
        <f>+BR109+AK109+AH109+AE109+AB109+Y109+V109+S109+P109+M109+J109+G109+D109+AN109+AQ109+AT109+AW109+AZ109+BC109+BL109+BO109+BF109+BI109</f>
        <v>0</v>
      </c>
      <c r="BX109">
        <f>+BS109+AL109+AI109+AF109+AC109+Z109+W109+T109+Q109+N109+K109+H109+E109+AO109+AR109+AU109+AX109+BA109+BD109+BM109+BP109+BG109+BJ109</f>
        <v>0</v>
      </c>
      <c r="BY109">
        <f t="shared" si="11"/>
        <v>0</v>
      </c>
      <c r="BZ109">
        <f>COUNT(C109:BS109)/3</f>
        <v>0</v>
      </c>
      <c r="CA109" t="e">
        <f t="shared" si="12"/>
        <v>#DIV/0!</v>
      </c>
      <c r="CB109" s="41">
        <f t="shared" si="13"/>
        <v>1</v>
      </c>
    </row>
    <row r="110" spans="1:80" x14ac:dyDescent="0.25">
      <c r="A110">
        <f t="shared" si="2"/>
        <v>62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10"/>
      <c r="BI110" s="32"/>
      <c r="BJ110" s="11"/>
      <c r="BK110" s="10"/>
      <c r="BL110" s="32"/>
      <c r="BM110" s="11"/>
      <c r="BN110" s="10"/>
      <c r="BO110" s="32"/>
      <c r="BP110" s="11"/>
      <c r="BQ110" s="10"/>
      <c r="BR110" s="32"/>
      <c r="BS110" s="11"/>
      <c r="BU110" s="41"/>
      <c r="BV110">
        <f>+BQ110+AJ110+AG110+AD110+AA110+X110+U110+R110+O110+L110+I110+F110+C110+AM110+AP110+AS110+AV110+AY110+BB110+BK110+BN110+BE110+BH110</f>
        <v>0</v>
      </c>
      <c r="BW110">
        <f>+BR110+AK110+AH110+AE110+AB110+Y110+V110+S110+P110+M110+J110+G110+D110+AN110+AQ110+AT110+AW110+AZ110+BC110+BL110+BO110+BF110+BI110</f>
        <v>0</v>
      </c>
      <c r="BX110">
        <f>+BS110+AL110+AI110+AF110+AC110+Z110+W110+T110+Q110+N110+K110+H110+E110+AO110+AR110+AU110+AX110+BA110+BD110+BM110+BP110+BG110+BJ110</f>
        <v>0</v>
      </c>
      <c r="BY110">
        <f t="shared" si="11"/>
        <v>0</v>
      </c>
      <c r="BZ110">
        <f>COUNT(C110:BS110)/3</f>
        <v>0</v>
      </c>
      <c r="CA110" t="e">
        <f t="shared" si="12"/>
        <v>#DIV/0!</v>
      </c>
      <c r="CB110" s="41">
        <f t="shared" si="13"/>
        <v>1</v>
      </c>
    </row>
    <row r="111" spans="1:80" x14ac:dyDescent="0.25">
      <c r="A111">
        <f t="shared" si="2"/>
        <v>63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10"/>
      <c r="BI111" s="32"/>
      <c r="BJ111" s="11"/>
      <c r="BK111" s="10"/>
      <c r="BL111" s="32"/>
      <c r="BM111" s="11"/>
      <c r="BN111" s="10"/>
      <c r="BO111" s="32"/>
      <c r="BP111" s="11"/>
      <c r="BQ111" s="10"/>
      <c r="BR111" s="32"/>
      <c r="BS111" s="11"/>
      <c r="BU111" s="41"/>
      <c r="BV111">
        <f>+BQ111+AJ111+AG111+AD111+AA111+X111+U111+R111+O111+L111+I111+F111+C111+AM111+AP111+AS111+AV111+AY111+BB111+BK111+BN111+BE111+BH111</f>
        <v>0</v>
      </c>
      <c r="BW111">
        <f>+BR111+AK111+AH111+AE111+AB111+Y111+V111+S111+P111+M111+J111+G111+D111+AN111+AQ111+AT111+AW111+AZ111+BC111+BL111+BO111+BF111+BI111</f>
        <v>0</v>
      </c>
      <c r="BX111">
        <f>+BS111+AL111+AI111+AF111+AC111+Z111+W111+T111+Q111+N111+K111+H111+E111+AO111+AR111+AU111+AX111+BA111+BD111+BM111+BP111+BG111+BJ111</f>
        <v>0</v>
      </c>
      <c r="BY111">
        <f t="shared" si="11"/>
        <v>0</v>
      </c>
      <c r="BZ111">
        <f>COUNT(C111:BS111)/3</f>
        <v>0</v>
      </c>
      <c r="CA111" t="e">
        <f t="shared" si="12"/>
        <v>#DIV/0!</v>
      </c>
      <c r="CB111" s="41">
        <f t="shared" si="13"/>
        <v>1</v>
      </c>
    </row>
    <row r="112" spans="1:80" x14ac:dyDescent="0.25">
      <c r="A112">
        <f t="shared" si="2"/>
        <v>64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10"/>
      <c r="BI112" s="32"/>
      <c r="BJ112" s="11"/>
      <c r="BK112" s="10"/>
      <c r="BL112" s="32"/>
      <c r="BM112" s="11"/>
      <c r="BN112" s="10"/>
      <c r="BO112" s="32"/>
      <c r="BP112" s="11"/>
      <c r="BQ112" s="10"/>
      <c r="BR112" s="32"/>
      <c r="BS112" s="11"/>
      <c r="BT112" s="28"/>
      <c r="BU112" s="41"/>
      <c r="BV112">
        <f>+BQ112+AJ112+AG112+AD112+AA112+X112+U112+R112+O112+L112+I112+F112+C112+AM112+AP112+AS112+AV112+AY112+BB112+BK112+BN112+BE112+BH112</f>
        <v>0</v>
      </c>
      <c r="BW112">
        <f>+BR112+AK112+AH112+AE112+AB112+Y112+V112+S112+P112+M112+J112+G112+D112+AN112+AQ112+AT112+AW112+AZ112+BC112+BL112+BO112+BF112+BI112</f>
        <v>0</v>
      </c>
      <c r="BX112">
        <f>+BS112+AL112+AI112+AF112+AC112+Z112+W112+T112+Q112+N112+K112+H112+E112+AO112+AR112+AU112+AX112+BA112+BD112+BM112+BP112+BG112+BJ112</f>
        <v>0</v>
      </c>
      <c r="BY112">
        <f t="shared" si="11"/>
        <v>0</v>
      </c>
      <c r="BZ112">
        <f>COUNT(C112:BS112)/3</f>
        <v>0</v>
      </c>
      <c r="CA112" t="e">
        <f t="shared" si="12"/>
        <v>#DIV/0!</v>
      </c>
      <c r="CB112" s="41">
        <f t="shared" si="13"/>
        <v>1</v>
      </c>
    </row>
    <row r="113" spans="1:80" x14ac:dyDescent="0.25">
      <c r="A113">
        <f t="shared" si="2"/>
        <v>65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10"/>
      <c r="BI113" s="32"/>
      <c r="BJ113" s="11"/>
      <c r="BK113" s="10"/>
      <c r="BL113" s="32"/>
      <c r="BM113" s="11"/>
      <c r="BN113" s="10"/>
      <c r="BO113" s="32"/>
      <c r="BP113" s="11"/>
      <c r="BQ113" s="10"/>
      <c r="BR113" s="32"/>
      <c r="BS113" s="11"/>
      <c r="BT113" s="28"/>
      <c r="BU113" s="41"/>
      <c r="BV113">
        <f>+BQ113+AJ113+AG113+AD113+AA113+X113+U113+R113+O113+L113+I113+F113+C113+AM113+AP113+AS113+AV113+AY113+BB113+BK113+BN113+BE113+BH113</f>
        <v>0</v>
      </c>
      <c r="BW113">
        <f>+BR113+AK113+AH113+AE113+AB113+Y113+V113+S113+P113+M113+J113+G113+D113+AN113+AQ113+AT113+AW113+AZ113+BC113+BL113+BO113+BF113+BI113</f>
        <v>0</v>
      </c>
      <c r="BX113">
        <f>+BS113+AL113+AI113+AF113+AC113+Z113+W113+T113+Q113+N113+K113+H113+E113+AO113+AR113+AU113+AX113+BA113+BD113+BM113+BP113+BG113+BJ113</f>
        <v>0</v>
      </c>
      <c r="BY113">
        <f t="shared" si="11"/>
        <v>0</v>
      </c>
      <c r="BZ113">
        <f>COUNT(C113:BS113)/3</f>
        <v>0</v>
      </c>
      <c r="CA113" t="e">
        <f t="shared" si="12"/>
        <v>#DIV/0!</v>
      </c>
      <c r="CB113" s="41">
        <f t="shared" si="13"/>
        <v>1</v>
      </c>
    </row>
    <row r="114" spans="1:80" x14ac:dyDescent="0.25">
      <c r="A114">
        <f t="shared" si="2"/>
        <v>66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10"/>
      <c r="BI114" s="32"/>
      <c r="BJ114" s="11"/>
      <c r="BK114" s="10"/>
      <c r="BL114" s="32"/>
      <c r="BM114" s="11"/>
      <c r="BN114" s="10"/>
      <c r="BO114" s="32"/>
      <c r="BP114" s="11"/>
      <c r="BQ114" s="10"/>
      <c r="BR114" s="32"/>
      <c r="BS114" s="11"/>
      <c r="BT114" s="28"/>
      <c r="BU114" s="41"/>
      <c r="BV114">
        <f>+BQ114+AJ114+AG114+AD114+AA114+X114+U114+R114+O114+L114+I114+F114+C114+AM114+AP114+AS114+AV114+AY114+BB114+BK114+BN114+BE114+BH114</f>
        <v>0</v>
      </c>
      <c r="BW114">
        <f>+BR114+AK114+AH114+AE114+AB114+Y114+V114+S114+P114+M114+J114+G114+D114+AN114+AQ114+AT114+AW114+AZ114+BC114+BL114+BO114+BF114+BI114</f>
        <v>0</v>
      </c>
      <c r="BX114">
        <f>+BS114+AL114+AI114+AF114+AC114+Z114+W114+T114+Q114+N114+K114+H114+E114+AO114+AR114+AU114+AX114+BA114+BD114+BM114+BP114+BG114+BJ114</f>
        <v>0</v>
      </c>
      <c r="BY114">
        <f t="shared" si="11"/>
        <v>0</v>
      </c>
      <c r="BZ114">
        <f>COUNT(C114:BS114)/3</f>
        <v>0</v>
      </c>
      <c r="CA114" t="e">
        <f t="shared" si="12"/>
        <v>#DIV/0!</v>
      </c>
      <c r="CB114" s="41">
        <f t="shared" si="13"/>
        <v>1</v>
      </c>
    </row>
    <row r="115" spans="1:80" x14ac:dyDescent="0.25">
      <c r="A115">
        <f t="shared" si="2"/>
        <v>67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10"/>
      <c r="BI115" s="32"/>
      <c r="BJ115" s="11"/>
      <c r="BK115" s="10"/>
      <c r="BL115" s="32"/>
      <c r="BM115" s="11"/>
      <c r="BN115" s="10"/>
      <c r="BO115" s="32"/>
      <c r="BP115" s="11"/>
      <c r="BQ115" s="10"/>
      <c r="BR115" s="32"/>
      <c r="BS115" s="11"/>
      <c r="BT115" s="28"/>
      <c r="BU115" s="41"/>
      <c r="BV115">
        <f>+BQ115+AJ115+AG115+AD115+AA115+X115+U115+R115+O115+L115+I115+F115+C115+AM115+AP115+AS115+AV115+AY115+BB115+BK115+BN115+BE115+BH115</f>
        <v>0</v>
      </c>
      <c r="BW115">
        <f>+BR115+AK115+AH115+AE115+AB115+Y115+V115+S115+P115+M115+J115+G115+D115+AN115+AQ115+AT115+AW115+AZ115+BC115+BL115+BO115+BF115+BI115</f>
        <v>0</v>
      </c>
      <c r="BX115">
        <f>+BS115+AL115+AI115+AF115+AC115+Z115+W115+T115+Q115+N115+K115+H115+E115+AO115+AR115+AU115+AX115+BA115+BD115+BM115+BP115+BG115+BJ115</f>
        <v>0</v>
      </c>
      <c r="BY115">
        <f t="shared" si="11"/>
        <v>0</v>
      </c>
      <c r="BZ115">
        <f>COUNT(C115:BS115)/3</f>
        <v>0</v>
      </c>
      <c r="CA115" t="e">
        <f t="shared" si="12"/>
        <v>#DIV/0!</v>
      </c>
      <c r="CB115" s="41">
        <f t="shared" si="13"/>
        <v>1</v>
      </c>
    </row>
    <row r="116" spans="1:80" x14ac:dyDescent="0.25">
      <c r="A116">
        <f t="shared" si="2"/>
        <v>68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10"/>
      <c r="BI116" s="32"/>
      <c r="BJ116" s="11"/>
      <c r="BK116" s="10"/>
      <c r="BL116" s="32"/>
      <c r="BM116" s="11"/>
      <c r="BN116" s="10"/>
      <c r="BO116" s="32"/>
      <c r="BP116" s="11"/>
      <c r="BQ116" s="10"/>
      <c r="BR116" s="32"/>
      <c r="BS116" s="11"/>
      <c r="BT116" s="28"/>
      <c r="BU116" s="41"/>
      <c r="BV116">
        <f>+BQ116+AJ116+AG116+AD116+AA116+X116+U116+R116+O116+L116+I116+F116+C116+AM116+AP116+AS116+AV116+AY116+BB116+BK116+BN116+BE116+BH116</f>
        <v>0</v>
      </c>
      <c r="BW116">
        <f>+BR116+AK116+AH116+AE116+AB116+Y116+V116+S116+P116+M116+J116+G116+D116+AN116+AQ116+AT116+AW116+AZ116+BC116+BL116+BO116+BF116+BI116</f>
        <v>0</v>
      </c>
      <c r="BX116">
        <f>+BS116+AL116+AI116+AF116+AC116+Z116+W116+T116+Q116+N116+K116+H116+E116+AO116+AR116+AU116+AX116+BA116+BD116+BM116+BP116+BG116+BJ116</f>
        <v>0</v>
      </c>
      <c r="BY116">
        <f t="shared" si="11"/>
        <v>0</v>
      </c>
      <c r="BZ116">
        <f>COUNT(C116:BS116)/3</f>
        <v>0</v>
      </c>
      <c r="CA116" t="e">
        <f t="shared" si="12"/>
        <v>#DIV/0!</v>
      </c>
      <c r="CB116" s="41">
        <f t="shared" si="13"/>
        <v>1</v>
      </c>
    </row>
    <row r="117" spans="1:80" x14ac:dyDescent="0.25">
      <c r="A117">
        <f t="shared" si="2"/>
        <v>69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B117" s="10"/>
      <c r="BC117" s="32"/>
      <c r="BD117" s="11"/>
      <c r="BE117" s="10"/>
      <c r="BF117" s="32"/>
      <c r="BG117" s="11"/>
      <c r="BH117" s="10"/>
      <c r="BI117" s="32"/>
      <c r="BJ117" s="11"/>
      <c r="BK117" s="10"/>
      <c r="BL117" s="32"/>
      <c r="BM117" s="11"/>
      <c r="BN117" s="10"/>
      <c r="BO117" s="32"/>
      <c r="BP117" s="11"/>
      <c r="BQ117" s="10"/>
      <c r="BR117" s="32"/>
      <c r="BS117" s="11"/>
      <c r="BT117" s="28"/>
      <c r="BU117" s="41"/>
      <c r="BV117">
        <f>+BQ117+AJ117+AG117+AD117+AA117+X117+U117+R117+O117+L117+I117+F117+C117+AM117+AP117+AS117+AV117+AY117+BB117+BK117+BN117+BE117+BH117</f>
        <v>0</v>
      </c>
      <c r="BW117">
        <f>+BR117+AK117+AH117+AE117+AB117+Y117+V117+S117+P117+M117+J117+G117+D117+AN117+AQ117+AT117+AW117+AZ117+BC117+BL117+BO117+BF117+BI117</f>
        <v>0</v>
      </c>
      <c r="BX117">
        <f>+BS117+AL117+AI117+AF117+AC117+Z117+W117+T117+Q117+N117+K117+H117+E117+AO117+AR117+AU117+AX117+BA117+BD117+BM117+BP117+BG117+BJ117</f>
        <v>0</v>
      </c>
      <c r="BY117">
        <f t="shared" si="11"/>
        <v>0</v>
      </c>
      <c r="BZ117">
        <f>COUNT(C117:BS117)/3</f>
        <v>0</v>
      </c>
      <c r="CA117" t="e">
        <f t="shared" si="12"/>
        <v>#DIV/0!</v>
      </c>
      <c r="CB117" s="41">
        <f t="shared" si="13"/>
        <v>1</v>
      </c>
    </row>
    <row r="118" spans="1:80" x14ac:dyDescent="0.25">
      <c r="A118">
        <f t="shared" si="2"/>
        <v>70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10"/>
      <c r="BI118" s="32"/>
      <c r="BJ118" s="11"/>
      <c r="BK118" s="10"/>
      <c r="BL118" s="32"/>
      <c r="BM118" s="11"/>
      <c r="BN118" s="10"/>
      <c r="BO118" s="32"/>
      <c r="BP118" s="11"/>
      <c r="BQ118" s="10"/>
      <c r="BR118" s="32"/>
      <c r="BS118" s="11"/>
      <c r="BT118" s="28"/>
      <c r="BU118" s="41"/>
      <c r="BV118">
        <f>+BQ118+AJ118+AG118+AD118+AA118+X118+U118+R118+O118+L118+I118+F118+C118+AM118+AP118+AS118+AV118+AY118+BB118+BK118+BN118+BE118+BH118</f>
        <v>0</v>
      </c>
      <c r="BW118">
        <f>+BR118+AK118+AH118+AE118+AB118+Y118+V118+S118+P118+M118+J118+G118+D118+AN118+AQ118+AT118+AW118+AZ118+BC118+BL118+BO118+BF118+BI118</f>
        <v>0</v>
      </c>
      <c r="BX118">
        <f>+BS118+AL118+AI118+AF118+AC118+Z118+W118+T118+Q118+N118+K118+H118+E118+AO118+AR118+AU118+AX118+BA118+BD118+BM118+BP118+BG118+BJ118</f>
        <v>0</v>
      </c>
      <c r="BY118">
        <f t="shared" si="11"/>
        <v>0</v>
      </c>
      <c r="BZ118">
        <f>COUNT(C118:BS118)/3</f>
        <v>0</v>
      </c>
      <c r="CA118" t="e">
        <f t="shared" si="12"/>
        <v>#DIV/0!</v>
      </c>
      <c r="CB118" s="41">
        <f t="shared" si="13"/>
        <v>1</v>
      </c>
    </row>
    <row r="119" spans="1:80" x14ac:dyDescent="0.25">
      <c r="A119">
        <f t="shared" si="2"/>
        <v>71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10"/>
      <c r="BI119" s="32"/>
      <c r="BJ119" s="11"/>
      <c r="BK119" s="10"/>
      <c r="BL119" s="32"/>
      <c r="BM119" s="11"/>
      <c r="BN119" s="10"/>
      <c r="BO119" s="32"/>
      <c r="BP119" s="11"/>
      <c r="BQ119" s="10"/>
      <c r="BR119" s="32"/>
      <c r="BS119" s="11"/>
      <c r="BT119" s="28"/>
      <c r="BU119" s="41"/>
      <c r="BV119">
        <f>+BQ119+AJ119+AG119+AD119+AA119+X119+U119+R119+O119+L119+I119+F119+C119+AM119+AP119+AS119+AV119+AY119+BB119+BK119+BN119+BE119+BH119</f>
        <v>0</v>
      </c>
      <c r="BW119">
        <f>+BR119+AK119+AH119+AE119+AB119+Y119+V119+S119+P119+M119+J119+G119+D119+AN119+AQ119+AT119+AW119+AZ119+BC119+BL119+BO119+BF119+BI119</f>
        <v>0</v>
      </c>
      <c r="BX119">
        <f>+BS119+AL119+AI119+AF119+AC119+Z119+W119+T119+Q119+N119+K119+H119+E119+AO119+AR119+AU119+AX119+BA119+BD119+BM119+BP119+BG119+BJ119</f>
        <v>0</v>
      </c>
      <c r="BY119">
        <f t="shared" si="11"/>
        <v>0</v>
      </c>
      <c r="BZ119">
        <f>COUNT(C119:BS119)/3</f>
        <v>0</v>
      </c>
      <c r="CA119" t="e">
        <f t="shared" si="12"/>
        <v>#DIV/0!</v>
      </c>
      <c r="CB119" s="41">
        <f t="shared" si="13"/>
        <v>1</v>
      </c>
    </row>
    <row r="120" spans="1:80" x14ac:dyDescent="0.25">
      <c r="A120">
        <f t="shared" si="2"/>
        <v>72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H120" s="10"/>
      <c r="BI120" s="32"/>
      <c r="BJ120" s="11"/>
      <c r="BK120" s="10"/>
      <c r="BL120" s="32"/>
      <c r="BM120" s="11"/>
      <c r="BN120" s="10"/>
      <c r="BO120" s="32"/>
      <c r="BP120" s="11"/>
      <c r="BQ120" s="10"/>
      <c r="BR120" s="32"/>
      <c r="BS120" s="11"/>
      <c r="BT120" s="28"/>
      <c r="BU120" s="41"/>
      <c r="BV120">
        <f>+BQ120+AJ120+AG120+AD120+AA120+X120+U120+R120+O120+L120+I120+F120+C120+AM120+AP120+AS120+AV120+AY120+BB120+BK120+BN120+BE120+BH120</f>
        <v>0</v>
      </c>
      <c r="BW120">
        <f>+BR120+AK120+AH120+AE120+AB120+Y120+V120+S120+P120+M120+J120+G120+D120+AN120+AQ120+AT120+AW120+AZ120+BC120+BL120+BO120+BF120+BI120</f>
        <v>0</v>
      </c>
      <c r="BX120">
        <f>+BS120+AL120+AI120+AF120+AC120+Z120+W120+T120+Q120+N120+K120+H120+E120+AO120+AR120+AU120+AX120+BA120+BD120+BM120+BP120+BG120+BJ120</f>
        <v>0</v>
      </c>
      <c r="BY120">
        <f t="shared" si="11"/>
        <v>0</v>
      </c>
      <c r="BZ120">
        <f>COUNT(C120:BS120)/3</f>
        <v>0</v>
      </c>
      <c r="CA120" t="e">
        <f t="shared" si="12"/>
        <v>#DIV/0!</v>
      </c>
      <c r="CB120" s="41">
        <f t="shared" si="13"/>
        <v>1</v>
      </c>
    </row>
    <row r="121" spans="1:80" x14ac:dyDescent="0.25">
      <c r="A121">
        <f t="shared" ref="A121:A184" si="14">+A120+1</f>
        <v>73</v>
      </c>
      <c r="B121" s="6"/>
      <c r="C121" s="12"/>
      <c r="D121" s="36"/>
      <c r="E121" s="13"/>
      <c r="F121" s="12"/>
      <c r="G121" s="36"/>
      <c r="H121" s="13"/>
      <c r="I121" s="12"/>
      <c r="J121" s="36"/>
      <c r="K121" s="13"/>
      <c r="L121" s="12"/>
      <c r="M121" s="36"/>
      <c r="N121" s="13"/>
      <c r="O121" s="12"/>
      <c r="P121" s="36"/>
      <c r="Q121" s="13"/>
      <c r="R121" s="12"/>
      <c r="S121" s="36"/>
      <c r="T121" s="13"/>
      <c r="U121" s="12"/>
      <c r="V121" s="36"/>
      <c r="W121" s="13"/>
      <c r="X121" s="12"/>
      <c r="Y121" s="36"/>
      <c r="Z121" s="13"/>
      <c r="AA121" s="12"/>
      <c r="AB121" s="36"/>
      <c r="AC121" s="13"/>
      <c r="AD121" s="12"/>
      <c r="AE121" s="36"/>
      <c r="AF121" s="13"/>
      <c r="AG121" s="12"/>
      <c r="AH121" s="36"/>
      <c r="AI121" s="13"/>
      <c r="AJ121" s="12"/>
      <c r="AK121" s="36"/>
      <c r="AL121" s="13"/>
      <c r="AM121" s="12"/>
      <c r="AN121" s="36"/>
      <c r="AO121" s="13"/>
      <c r="AP121" s="12"/>
      <c r="AQ121" s="36"/>
      <c r="AR121" s="13"/>
      <c r="AS121" s="12"/>
      <c r="AT121" s="36"/>
      <c r="AU121" s="13"/>
      <c r="AV121" s="12"/>
      <c r="AW121" s="36"/>
      <c r="AX121" s="13"/>
      <c r="AY121" s="12"/>
      <c r="AZ121" s="36"/>
      <c r="BA121" s="13"/>
      <c r="BB121" s="12"/>
      <c r="BC121" s="36"/>
      <c r="BD121" s="13"/>
      <c r="BE121" s="12"/>
      <c r="BF121" s="36"/>
      <c r="BG121" s="13"/>
      <c r="BH121" s="12"/>
      <c r="BI121" s="36"/>
      <c r="BJ121" s="13"/>
      <c r="BK121" s="12"/>
      <c r="BL121" s="36"/>
      <c r="BM121" s="13"/>
      <c r="BN121" s="12"/>
      <c r="BO121" s="36"/>
      <c r="BP121" s="13"/>
      <c r="BQ121" s="12"/>
      <c r="BR121" s="36"/>
      <c r="BS121" s="13"/>
      <c r="BT121" s="28"/>
      <c r="BU121" s="41"/>
      <c r="BV121">
        <f>+BQ121+AJ121+AG121+AD121+AA121+X121+U121+R121+O121+L121+I121+F121+C121+AM121+AP121+AS121+AV121+AY121+BB121+BK121+BN121+BE121+BH121</f>
        <v>0</v>
      </c>
      <c r="BW121">
        <f>+BR121+AK121+AH121+AE121+AB121+Y121+V121+S121+P121+M121+J121+G121+D121+AN121+AQ121+AT121+AW121+AZ121+BC121+BL121+BO121+BF121+BI121</f>
        <v>0</v>
      </c>
      <c r="BX121">
        <f>+BS121+AL121+AI121+AF121+AC121+Z121+W121+T121+Q121+N121+K121+H121+E121+AO121+AR121+AU121+AX121+BA121+BD121+BM121+BP121+BG121+BJ121</f>
        <v>0</v>
      </c>
      <c r="BY121">
        <f>+BW121-BX121</f>
        <v>0</v>
      </c>
      <c r="BZ121">
        <f>COUNT(C121:BS121)/3</f>
        <v>0</v>
      </c>
      <c r="CA121" t="e">
        <f>+BV121/BZ121</f>
        <v>#DIV/0!</v>
      </c>
      <c r="CB121" s="41">
        <f>+BU121+1</f>
        <v>1</v>
      </c>
    </row>
    <row r="122" spans="1:80" x14ac:dyDescent="0.25">
      <c r="A122">
        <f t="shared" si="14"/>
        <v>74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2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H122" s="10"/>
      <c r="BI122" s="32"/>
      <c r="BJ122" s="11"/>
      <c r="BK122" s="10"/>
      <c r="BL122" s="32"/>
      <c r="BM122" s="11"/>
      <c r="BN122" s="10"/>
      <c r="BO122" s="32"/>
      <c r="BP122" s="11"/>
      <c r="BQ122" s="10"/>
      <c r="BR122" s="32"/>
      <c r="BS122" s="11"/>
      <c r="BT122" s="28"/>
      <c r="BU122" s="41"/>
      <c r="BV122">
        <f>+BQ122+AJ122+AG122+AD122+AA122+X122+U122+R122+O122+L122+I122+F122+C122+AM122+AP122+AS122+AV122+AY122+BB122+BK122+BN122+BE122+BH122</f>
        <v>0</v>
      </c>
      <c r="BW122">
        <f>+BR122+AK122+AH122+AE122+AB122+Y122+V122+S122+P122+M122+J122+G122+D122+AN122+AQ122+AT122+AW122+AZ122+BC122+BL122+BO122+BF122+BI122</f>
        <v>0</v>
      </c>
      <c r="BX122">
        <f>+BS122+AL122+AI122+AF122+AC122+Z122+W122+T122+Q122+N122+K122+H122+E122+AO122+AR122+AU122+AX122+BA122+BD122+BM122+BP122+BG122+BJ122</f>
        <v>0</v>
      </c>
      <c r="BY122">
        <f>+BW122-BX122</f>
        <v>0</v>
      </c>
      <c r="BZ122">
        <f>COUNT(C122:BS122)/3</f>
        <v>0</v>
      </c>
      <c r="CA122" t="e">
        <f>+BV122/BZ122</f>
        <v>#DIV/0!</v>
      </c>
      <c r="CB122" s="41">
        <f>+BU122+1</f>
        <v>1</v>
      </c>
    </row>
    <row r="123" spans="1:80" x14ac:dyDescent="0.25">
      <c r="A123">
        <f t="shared" si="14"/>
        <v>75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2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H123" s="10"/>
      <c r="BI123" s="32"/>
      <c r="BJ123" s="11"/>
      <c r="BK123" s="10"/>
      <c r="BL123" s="32"/>
      <c r="BM123" s="11"/>
      <c r="BN123" s="10"/>
      <c r="BO123" s="32"/>
      <c r="BP123" s="11"/>
      <c r="BQ123" s="10"/>
      <c r="BR123" s="32"/>
      <c r="BS123" s="11"/>
      <c r="BT123" s="28"/>
      <c r="BU123" s="41"/>
      <c r="BV123">
        <f>+BQ123+AJ123+AG123+AD123+AA123+X123+U123+R123+O123+L123+I123+F123+C123+AM123+AP123+AS123+AV123+AY123+BB123+BK123+BN123+BE123+BH123</f>
        <v>0</v>
      </c>
      <c r="BW123">
        <f>+BR123+AK123+AH123+AE123+AB123+Y123+V123+S123+P123+M123+J123+G123+D123+AN123+AQ123+AT123+AW123+AZ123+BC123+BL123+BO123+BF123+BI123</f>
        <v>0</v>
      </c>
      <c r="BX123">
        <f>+BS123+AL123+AI123+AF123+AC123+Z123+W123+T123+Q123+N123+K123+H123+E123+AO123+AR123+AU123+AX123+BA123+BD123+BM123+BP123+BG123+BJ123</f>
        <v>0</v>
      </c>
      <c r="BY123">
        <f>+BW123-BX123</f>
        <v>0</v>
      </c>
      <c r="BZ123">
        <f>COUNT(C123:BS123)/3</f>
        <v>0</v>
      </c>
      <c r="CA123" t="e">
        <f>+BV123/BZ123</f>
        <v>#DIV/0!</v>
      </c>
      <c r="CB123" s="41">
        <f>+BU123+1</f>
        <v>1</v>
      </c>
    </row>
    <row r="124" spans="1:80" x14ac:dyDescent="0.25">
      <c r="A124">
        <f t="shared" si="14"/>
        <v>76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H124" s="10"/>
      <c r="BI124" s="32"/>
      <c r="BJ124" s="11"/>
      <c r="BK124" s="10"/>
      <c r="BL124" s="32"/>
      <c r="BM124" s="11"/>
      <c r="BN124" s="10"/>
      <c r="BO124" s="32"/>
      <c r="BP124" s="11"/>
      <c r="BQ124" s="10"/>
      <c r="BR124" s="32"/>
      <c r="BS124" s="11"/>
      <c r="BT124" s="28"/>
      <c r="BU124" s="41"/>
      <c r="BV124">
        <f>+BQ124+AJ124+AG124+AD124+AA124+X124+U124+R124+O124+L124+I124+F124+C124+AM124+AP124+AS124+AV124+AY124+BB124+BK124+BN124+BE124+BH124</f>
        <v>0</v>
      </c>
      <c r="BW124">
        <f>+BR124+AK124+AH124+AE124+AB124+Y124+V124+S124+P124+M124+J124+G124+D124+AN124+AQ124+AT124+AW124+AZ124+BC124+BL124+BO124+BF124+BI124</f>
        <v>0</v>
      </c>
      <c r="BX124">
        <f>+BS124+AL124+AI124+AF124+AC124+Z124+W124+T124+Q124+N124+K124+H124+E124+AO124+AR124+AU124+AX124+BA124+BD124+BM124+BP124+BG124+BJ124</f>
        <v>0</v>
      </c>
      <c r="BY124">
        <f>+BW124-BX124</f>
        <v>0</v>
      </c>
      <c r="BZ124">
        <f>COUNT(C124:BS124)/3</f>
        <v>0</v>
      </c>
      <c r="CA124" t="e">
        <f>+BV124/BZ124</f>
        <v>#DIV/0!</v>
      </c>
      <c r="CB124" s="41">
        <f>+BU124+1</f>
        <v>1</v>
      </c>
    </row>
    <row r="125" spans="1:80" x14ac:dyDescent="0.25">
      <c r="A125">
        <f t="shared" si="14"/>
        <v>77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  <c r="BH125" s="10"/>
      <c r="BI125" s="32"/>
      <c r="BJ125" s="11"/>
      <c r="BK125" s="10"/>
      <c r="BL125" s="32"/>
      <c r="BM125" s="11"/>
      <c r="BN125" s="10"/>
      <c r="BO125" s="32"/>
      <c r="BP125" s="11"/>
      <c r="BQ125" s="10"/>
      <c r="BR125" s="32"/>
      <c r="BS125" s="11"/>
      <c r="BT125" s="28"/>
      <c r="BU125" s="41"/>
      <c r="BV125">
        <f>+BQ125+AJ125+AG125+AD125+AA125+X125+U125+R125+O125+L125+I125+F125+C125+AM125+AP125+AS125+AV125+AY125+BB125+BK125+BN125+BE125+BH125</f>
        <v>0</v>
      </c>
      <c r="BW125">
        <f>+BR125+AK125+AH125+AE125+AB125+Y125+V125+S125+P125+M125+J125+G125+D125+AN125+AQ125+AT125+AW125+AZ125+BC125+BL125+BO125+BF125+BI125</f>
        <v>0</v>
      </c>
      <c r="BX125">
        <f>+BS125+AL125+AI125+AF125+AC125+Z125+W125+T125+Q125+N125+K125+H125+E125+AO125+AR125+AU125+AX125+BA125+BD125+BM125+BP125+BG125+BJ125</f>
        <v>0</v>
      </c>
      <c r="BY125">
        <f>+BW125-BX125</f>
        <v>0</v>
      </c>
      <c r="BZ125">
        <f>COUNT(C125:BS125)/3</f>
        <v>0</v>
      </c>
      <c r="CA125" t="e">
        <f>+BV125/BZ125</f>
        <v>#DIV/0!</v>
      </c>
      <c r="CB125" s="41">
        <f>+BU125+1</f>
        <v>1</v>
      </c>
    </row>
    <row r="126" spans="1:80" x14ac:dyDescent="0.25">
      <c r="A126">
        <f t="shared" si="14"/>
        <v>78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H126" s="10"/>
      <c r="BI126" s="32"/>
      <c r="BJ126" s="11"/>
      <c r="BK126" s="10"/>
      <c r="BL126" s="32"/>
      <c r="BM126" s="11"/>
      <c r="BN126" s="10"/>
      <c r="BO126" s="32"/>
      <c r="BP126" s="11"/>
      <c r="BQ126" s="10"/>
      <c r="BR126" s="32"/>
      <c r="BS126" s="11"/>
      <c r="BT126" s="28"/>
      <c r="BU126" s="41"/>
      <c r="BV126">
        <f>+BQ126+AJ126+AG126+AD126+AA126+X126+U126+R126+O126+L126+I126+F126+C126+AM126+AP126+AS126+AV126+AY126+BB126+BK126+BN126+BE126+BH126</f>
        <v>0</v>
      </c>
      <c r="BW126">
        <f>+BR126+AK126+AH126+AE126+AB126+Y126+V126+S126+P126+M126+J126+G126+D126+AN126+AQ126+AT126+AW126+AZ126+BC126+BL126+BO126+BF126+BI126</f>
        <v>0</v>
      </c>
      <c r="BX126">
        <f>+BS126+AL126+AI126+AF126+AC126+Z126+W126+T126+Q126+N126+K126+H126+E126+AO126+AR126+AU126+AX126+BA126+BD126+BM126+BP126+BG126+BJ126</f>
        <v>0</v>
      </c>
      <c r="BY126">
        <f t="shared" ref="BY126:BY142" si="15">+BW126-BX126</f>
        <v>0</v>
      </c>
      <c r="BZ126">
        <f>COUNT(C126:BS126)/3</f>
        <v>0</v>
      </c>
      <c r="CA126" t="e">
        <f t="shared" ref="CA126:CA142" si="16">+BV126/BZ126</f>
        <v>#DIV/0!</v>
      </c>
      <c r="CB126" s="41">
        <f t="shared" ref="CB126:CB142" si="17">+BU126+1</f>
        <v>1</v>
      </c>
    </row>
    <row r="127" spans="1:80" x14ac:dyDescent="0.25">
      <c r="A127">
        <f t="shared" si="14"/>
        <v>79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H127" s="10"/>
      <c r="BI127" s="32"/>
      <c r="BJ127" s="11"/>
      <c r="BK127" s="10"/>
      <c r="BL127" s="32"/>
      <c r="BM127" s="11"/>
      <c r="BN127" s="10"/>
      <c r="BO127" s="32"/>
      <c r="BP127" s="11"/>
      <c r="BQ127" s="10"/>
      <c r="BR127" s="32"/>
      <c r="BS127" s="11"/>
      <c r="BT127" s="28"/>
      <c r="BU127" s="41"/>
      <c r="BV127">
        <f>+BQ127+AJ127+AG127+AD127+AA127+X127+U127+R127+O127+L127+I127+F127+C127+AM127+AP127+AS127+AV127+AY127+BB127+BK127+BN127+BE127+BH127</f>
        <v>0</v>
      </c>
      <c r="BW127">
        <f>+BR127+AK127+AH127+AE127+AB127+Y127+V127+S127+P127+M127+J127+G127+D127+AN127+AQ127+AT127+AW127+AZ127+BC127+BL127+BO127+BF127+BI127</f>
        <v>0</v>
      </c>
      <c r="BX127">
        <f>+BS127+AL127+AI127+AF127+AC127+Z127+W127+T127+Q127+N127+K127+H127+E127+AO127+AR127+AU127+AX127+BA127+BD127+BM127+BP127+BG127+BJ127</f>
        <v>0</v>
      </c>
      <c r="BY127">
        <f t="shared" si="15"/>
        <v>0</v>
      </c>
      <c r="BZ127">
        <f>COUNT(C127:BS127)/3</f>
        <v>0</v>
      </c>
      <c r="CA127" t="e">
        <f t="shared" si="16"/>
        <v>#DIV/0!</v>
      </c>
      <c r="CB127" s="41">
        <f t="shared" si="17"/>
        <v>1</v>
      </c>
    </row>
    <row r="128" spans="1:80" x14ac:dyDescent="0.25">
      <c r="A128">
        <f t="shared" si="14"/>
        <v>80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H128" s="10"/>
      <c r="BI128" s="32"/>
      <c r="BJ128" s="11"/>
      <c r="BK128" s="10"/>
      <c r="BL128" s="32"/>
      <c r="BM128" s="11"/>
      <c r="BN128" s="10"/>
      <c r="BO128" s="32"/>
      <c r="BP128" s="11"/>
      <c r="BQ128" s="10"/>
      <c r="BR128" s="32"/>
      <c r="BS128" s="11"/>
      <c r="BU128" s="41"/>
      <c r="BV128">
        <f>+BQ128+AJ128+AG128+AD128+AA128+X128+U128+R128+O128+L128+I128+F128+C128+AM128+AP128+AS128+AV128+AY128+BB128+BK128+BN128+BE128+BH128</f>
        <v>0</v>
      </c>
      <c r="BW128">
        <f>+BR128+AK128+AH128+AE128+AB128+Y128+V128+S128+P128+M128+J128+G128+D128+AN128+AQ128+AT128+AW128+AZ128+BC128+BL128+BO128+BF128+BI128</f>
        <v>0</v>
      </c>
      <c r="BX128">
        <f>+BS128+AL128+AI128+AF128+AC128+Z128+W128+T128+Q128+N128+K128+H128+E128+AO128+AR128+AU128+AX128+BA128+BD128+BM128+BP128+BG128+BJ128</f>
        <v>0</v>
      </c>
      <c r="BY128">
        <f t="shared" si="15"/>
        <v>0</v>
      </c>
      <c r="BZ128">
        <f>COUNT(C128:BS128)/3</f>
        <v>0</v>
      </c>
      <c r="CA128" t="e">
        <f t="shared" si="16"/>
        <v>#DIV/0!</v>
      </c>
      <c r="CB128" s="41">
        <f t="shared" si="17"/>
        <v>1</v>
      </c>
    </row>
    <row r="129" spans="1:80" x14ac:dyDescent="0.25">
      <c r="A129">
        <f t="shared" si="14"/>
        <v>81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H129" s="10"/>
      <c r="BI129" s="32"/>
      <c r="BJ129" s="11"/>
      <c r="BK129" s="10"/>
      <c r="BL129" s="32"/>
      <c r="BM129" s="11"/>
      <c r="BN129" s="10"/>
      <c r="BO129" s="32"/>
      <c r="BP129" s="11"/>
      <c r="BQ129" s="10"/>
      <c r="BR129" s="32"/>
      <c r="BS129" s="11"/>
      <c r="BT129" s="28"/>
      <c r="BU129" s="41"/>
      <c r="BV129">
        <f>+BQ129+AJ129+AG129+AD129+AA129+X129+U129+R129+O129+L129+I129+F129+C129+AM129+AP129+AS129+AV129+AY129+BB129+BK129+BN129+BE129+BH129</f>
        <v>0</v>
      </c>
      <c r="BW129">
        <f>+BR129+AK129+AH129+AE129+AB129+Y129+V129+S129+P129+M129+J129+G129+D129+AN129+AQ129+AT129+AW129+AZ129+BC129+BL129+BO129+BF129+BI129</f>
        <v>0</v>
      </c>
      <c r="BX129">
        <f>+BS129+AL129+AI129+AF129+AC129+Z129+W129+T129+Q129+N129+K129+H129+E129+AO129+AR129+AU129+AX129+BA129+BD129+BM129+BP129+BG129+BJ129</f>
        <v>0</v>
      </c>
      <c r="BY129">
        <f t="shared" si="15"/>
        <v>0</v>
      </c>
      <c r="BZ129">
        <f>COUNT(C129:BS129)/3</f>
        <v>0</v>
      </c>
      <c r="CA129" t="e">
        <f t="shared" si="16"/>
        <v>#DIV/0!</v>
      </c>
      <c r="CB129" s="41">
        <f t="shared" si="17"/>
        <v>1</v>
      </c>
    </row>
    <row r="130" spans="1:80" x14ac:dyDescent="0.25">
      <c r="A130">
        <f t="shared" si="14"/>
        <v>82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H130" s="10"/>
      <c r="BI130" s="32"/>
      <c r="BJ130" s="11"/>
      <c r="BK130" s="10"/>
      <c r="BL130" s="32"/>
      <c r="BM130" s="11"/>
      <c r="BN130" s="10"/>
      <c r="BO130" s="32"/>
      <c r="BP130" s="11"/>
      <c r="BQ130" s="10"/>
      <c r="BR130" s="32"/>
      <c r="BS130" s="11"/>
      <c r="BT130" s="28"/>
      <c r="BU130" s="41"/>
      <c r="BV130">
        <f>+BQ130+AJ130+AG130+AD130+AA130+X130+U130+R130+O130+L130+I130+F130+C130+AM130+AP130+AS130+AV130+AY130+BB130+BK130+BN130+BE130+BH130</f>
        <v>0</v>
      </c>
      <c r="BW130">
        <f>+BR130+AK130+AH130+AE130+AB130+Y130+V130+S130+P130+M130+J130+G130+D130+AN130+AQ130+AT130+AW130+AZ130+BC130+BL130+BO130+BF130+BI130</f>
        <v>0</v>
      </c>
      <c r="BX130">
        <f>+BS130+AL130+AI130+AF130+AC130+Z130+W130+T130+Q130+N130+K130+H130+E130+AO130+AR130+AU130+AX130+BA130+BD130+BM130+BP130+BG130+BJ130</f>
        <v>0</v>
      </c>
      <c r="BY130">
        <f t="shared" si="15"/>
        <v>0</v>
      </c>
      <c r="BZ130">
        <f>COUNT(C130:BS130)/3</f>
        <v>0</v>
      </c>
      <c r="CA130" t="e">
        <f t="shared" si="16"/>
        <v>#DIV/0!</v>
      </c>
      <c r="CB130" s="41">
        <f t="shared" si="17"/>
        <v>1</v>
      </c>
    </row>
    <row r="131" spans="1:80" x14ac:dyDescent="0.25">
      <c r="A131">
        <f t="shared" si="14"/>
        <v>83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H131" s="10"/>
      <c r="BI131" s="32"/>
      <c r="BJ131" s="11"/>
      <c r="BK131" s="10"/>
      <c r="BL131" s="32"/>
      <c r="BM131" s="11"/>
      <c r="BN131" s="10"/>
      <c r="BO131" s="32"/>
      <c r="BP131" s="11"/>
      <c r="BQ131" s="10"/>
      <c r="BR131" s="32"/>
      <c r="BS131" s="11"/>
      <c r="BT131" s="28"/>
      <c r="BU131" s="41"/>
      <c r="BV131">
        <f>+BQ131+AJ131+AG131+AD131+AA131+X131+U131+R131+O131+L131+I131+F131+C131+AM131+AP131+AS131+AV131+AY131+BB131+BK131+BN131+BE131+BH131</f>
        <v>0</v>
      </c>
      <c r="BW131">
        <f>+BR131+AK131+AH131+AE131+AB131+Y131+V131+S131+P131+M131+J131+G131+D131+AN131+AQ131+AT131+AW131+AZ131+BC131+BL131+BO131+BF131+BI131</f>
        <v>0</v>
      </c>
      <c r="BX131">
        <f>+BS131+AL131+AI131+AF131+AC131+Z131+W131+T131+Q131+N131+K131+H131+E131+AO131+AR131+AU131+AX131+BA131+BD131+BM131+BP131+BG131+BJ131</f>
        <v>0</v>
      </c>
      <c r="BY131">
        <f t="shared" si="15"/>
        <v>0</v>
      </c>
      <c r="BZ131">
        <f>COUNT(C131:BS131)/3</f>
        <v>0</v>
      </c>
      <c r="CA131" t="e">
        <f t="shared" si="16"/>
        <v>#DIV/0!</v>
      </c>
      <c r="CB131" s="41">
        <f t="shared" si="17"/>
        <v>1</v>
      </c>
    </row>
    <row r="132" spans="1:80" x14ac:dyDescent="0.25">
      <c r="A132">
        <f t="shared" si="14"/>
        <v>84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H132" s="10"/>
      <c r="BI132" s="32"/>
      <c r="BJ132" s="11"/>
      <c r="BK132" s="10"/>
      <c r="BL132" s="32"/>
      <c r="BM132" s="11"/>
      <c r="BN132" s="10"/>
      <c r="BO132" s="32"/>
      <c r="BP132" s="11"/>
      <c r="BQ132" s="10"/>
      <c r="BR132" s="32"/>
      <c r="BS132" s="11"/>
      <c r="BT132" s="28"/>
      <c r="BU132" s="41"/>
      <c r="BV132">
        <f>+BQ132+AJ132+AG132+AD132+AA132+X132+U132+R132+O132+L132+I132+F132+C132+AM132+AP132+AS132+AV132+AY132+BB132+BK132+BN132+BE132+BH132</f>
        <v>0</v>
      </c>
      <c r="BW132">
        <f>+BR132+AK132+AH132+AE132+AB132+Y132+V132+S132+P132+M132+J132+G132+D132+AN132+AQ132+AT132+AW132+AZ132+BC132+BL132+BO132+BF132+BI132</f>
        <v>0</v>
      </c>
      <c r="BX132">
        <f>+BS132+AL132+AI132+AF132+AC132+Z132+W132+T132+Q132+N132+K132+H132+E132+AO132+AR132+AU132+AX132+BA132+BD132+BM132+BP132+BG132+BJ132</f>
        <v>0</v>
      </c>
      <c r="BY132">
        <f t="shared" si="15"/>
        <v>0</v>
      </c>
      <c r="BZ132">
        <f>COUNT(C132:BS132)/3</f>
        <v>0</v>
      </c>
      <c r="CA132" t="e">
        <f t="shared" si="16"/>
        <v>#DIV/0!</v>
      </c>
      <c r="CB132" s="41">
        <f>+BU133+1</f>
        <v>1</v>
      </c>
    </row>
    <row r="133" spans="1:80" x14ac:dyDescent="0.25">
      <c r="A133">
        <f t="shared" si="14"/>
        <v>85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H133" s="10"/>
      <c r="BI133" s="32"/>
      <c r="BJ133" s="11"/>
      <c r="BK133" s="10"/>
      <c r="BL133" s="32"/>
      <c r="BM133" s="11"/>
      <c r="BN133" s="10"/>
      <c r="BO133" s="32"/>
      <c r="BP133" s="11"/>
      <c r="BQ133" s="10"/>
      <c r="BR133" s="32"/>
      <c r="BS133" s="11"/>
      <c r="BT133" s="28"/>
      <c r="BU133" s="41"/>
      <c r="BV133">
        <f>+BQ133+AJ133+AG133+AD133+AA133+X133+U133+R133+O133+L133+I133+F133+C133+AM133+AP133+AS133+AV133+AY133+BB133+BK133+BN133+BE133+BH133</f>
        <v>0</v>
      </c>
      <c r="BW133">
        <f>+BR133+AK133+AH133+AE133+AB133+Y133+V133+S133+P133+M133+J133+G133+D133+AN133+AQ133+AT133+AW133+AZ133+BC133+BL133+BO133+BF133+BI133</f>
        <v>0</v>
      </c>
      <c r="BX133">
        <f>+BS133+AL133+AI133+AF133+AC133+Z133+W133+T133+Q133+N133+K133+H133+E133+AO133+AR133+AU133+AX133+BA133+BD133+BM133+BP133+BG133+BJ133</f>
        <v>0</v>
      </c>
      <c r="BY133">
        <f t="shared" si="15"/>
        <v>0</v>
      </c>
      <c r="BZ133">
        <f>COUNT(C133:BS133)/3</f>
        <v>0</v>
      </c>
      <c r="CA133" t="e">
        <f t="shared" si="16"/>
        <v>#DIV/0!</v>
      </c>
      <c r="CB133" s="41">
        <f t="shared" si="17"/>
        <v>1</v>
      </c>
    </row>
    <row r="134" spans="1:80" x14ac:dyDescent="0.25">
      <c r="A134">
        <f t="shared" si="14"/>
        <v>86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B134" s="10"/>
      <c r="BC134" s="32"/>
      <c r="BD134" s="11"/>
      <c r="BE134" s="10"/>
      <c r="BF134" s="32"/>
      <c r="BG134" s="11"/>
      <c r="BH134" s="10"/>
      <c r="BI134" s="32"/>
      <c r="BJ134" s="11"/>
      <c r="BK134" s="10"/>
      <c r="BL134" s="32"/>
      <c r="BM134" s="11"/>
      <c r="BN134" s="10"/>
      <c r="BO134" s="32"/>
      <c r="BP134" s="11"/>
      <c r="BQ134" s="10"/>
      <c r="BR134" s="32"/>
      <c r="BS134" s="11"/>
      <c r="BT134" s="28"/>
      <c r="BU134" s="41"/>
      <c r="BV134">
        <f>+BQ134+AJ134+AG134+AD134+AA134+X134+U134+R134+O134+L134+I134+F134+C134+AM134+AP134+AS134+AV134+AY134+BB134+BK134+BN134+BE134+BH134</f>
        <v>0</v>
      </c>
      <c r="BW134">
        <f>+BR134+AK134+AH134+AE134+AB134+Y134+V134+S134+P134+M134+J134+G134+D134+AN134+AQ134+AT134+AW134+AZ134+BC134+BL134+BO134+BF134+BI134</f>
        <v>0</v>
      </c>
      <c r="BX134">
        <f>+BS134+AL134+AI134+AF134+AC134+Z134+W134+T134+Q134+N134+K134+H134+E134+AO134+AR134+AU134+AX134+BA134+BD134+BM134+BP134+BG134+BJ134</f>
        <v>0</v>
      </c>
      <c r="BY134">
        <f t="shared" si="15"/>
        <v>0</v>
      </c>
      <c r="BZ134">
        <f>COUNT(C134:BS134)/3</f>
        <v>0</v>
      </c>
      <c r="CA134" t="e">
        <f t="shared" si="16"/>
        <v>#DIV/0!</v>
      </c>
      <c r="CB134" s="41">
        <f t="shared" si="17"/>
        <v>1</v>
      </c>
    </row>
    <row r="135" spans="1:80" x14ac:dyDescent="0.25">
      <c r="A135">
        <f t="shared" si="14"/>
        <v>87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H135" s="10"/>
      <c r="BI135" s="32"/>
      <c r="BJ135" s="11"/>
      <c r="BK135" s="10"/>
      <c r="BL135" s="32"/>
      <c r="BM135" s="11"/>
      <c r="BN135" s="10"/>
      <c r="BO135" s="32"/>
      <c r="BP135" s="11"/>
      <c r="BQ135" s="10"/>
      <c r="BR135" s="32"/>
      <c r="BS135" s="11"/>
      <c r="BT135" s="28"/>
      <c r="BU135" s="41"/>
      <c r="BV135">
        <f>+BQ135+AJ135+AG135+AD135+AA135+X135+U135+R135+O135+L135+I135+F135+C135+AM135+AP135+AS135+AV135+AY135+BB135+BK135+BN135+BE135+BH135</f>
        <v>0</v>
      </c>
      <c r="BW135">
        <f>+BR135+AK135+AH135+AE135+AB135+Y135+V135+S135+P135+M135+J135+G135+D135+AN135+AQ135+AT135+AW135+AZ135+BC135+BL135+BO135+BF135+BI135</f>
        <v>0</v>
      </c>
      <c r="BX135">
        <f>+BS135+AL135+AI135+AF135+AC135+Z135+W135+T135+Q135+N135+K135+H135+E135+AO135+AR135+AU135+AX135+BA135+BD135+BM135+BP135+BG135+BJ135</f>
        <v>0</v>
      </c>
      <c r="BY135">
        <f t="shared" si="15"/>
        <v>0</v>
      </c>
      <c r="BZ135">
        <f>COUNT(C135:BS135)/3</f>
        <v>0</v>
      </c>
      <c r="CA135" t="e">
        <f t="shared" si="16"/>
        <v>#DIV/0!</v>
      </c>
      <c r="CB135" s="41">
        <f t="shared" si="17"/>
        <v>1</v>
      </c>
    </row>
    <row r="136" spans="1:80" x14ac:dyDescent="0.25">
      <c r="A136">
        <f t="shared" si="14"/>
        <v>88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10"/>
      <c r="BI136" s="32"/>
      <c r="BJ136" s="11"/>
      <c r="BK136" s="10"/>
      <c r="BL136" s="32"/>
      <c r="BM136" s="11"/>
      <c r="BN136" s="10"/>
      <c r="BO136" s="32"/>
      <c r="BP136" s="11"/>
      <c r="BQ136" s="10"/>
      <c r="BR136" s="32"/>
      <c r="BS136" s="11"/>
      <c r="BT136" s="28"/>
      <c r="BU136" s="41"/>
      <c r="BV136">
        <f>+BQ136+AJ136+AG136+AD136+AA136+X136+U136+R136+O136+L136+I136+F136+C136+AM136+AP136+AS136+AV136+AY136+BB136+BK136+BN136+BE136+BH136</f>
        <v>0</v>
      </c>
      <c r="BW136">
        <f>+BR136+AK136+AH136+AE136+AB136+Y136+V136+S136+P136+M136+J136+G136+D136+AN136+AQ136+AT136+AW136+AZ136+BC136+BL136+BO136+BF136+BI136</f>
        <v>0</v>
      </c>
      <c r="BX136">
        <f>+BS136+AL136+AI136+AF136+AC136+Z136+W136+T136+Q136+N136+K136+H136+E136+AO136+AR136+AU136+AX136+BA136+BD136+BM136+BP136+BG136+BJ136</f>
        <v>0</v>
      </c>
      <c r="BY136">
        <f t="shared" si="15"/>
        <v>0</v>
      </c>
      <c r="BZ136">
        <f>COUNT(C136:BS136)/3</f>
        <v>0</v>
      </c>
      <c r="CA136" t="e">
        <f t="shared" si="16"/>
        <v>#DIV/0!</v>
      </c>
      <c r="CB136" s="41">
        <f t="shared" si="17"/>
        <v>1</v>
      </c>
    </row>
    <row r="137" spans="1:80" x14ac:dyDescent="0.25">
      <c r="A137">
        <f t="shared" si="14"/>
        <v>89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10"/>
      <c r="BI137" s="32"/>
      <c r="BJ137" s="11"/>
      <c r="BK137" s="10"/>
      <c r="BL137" s="32"/>
      <c r="BM137" s="11"/>
      <c r="BN137" s="10"/>
      <c r="BO137" s="32"/>
      <c r="BP137" s="11"/>
      <c r="BQ137" s="10"/>
      <c r="BR137" s="32"/>
      <c r="BS137" s="11"/>
      <c r="BT137" s="28"/>
      <c r="BU137" s="41"/>
      <c r="BV137">
        <f>+BQ137+AJ137+AG137+AD137+AA137+X137+U137+R137+O137+L137+I137+F137+C137+AM137+AP137+AS137+AV137+AY137+BB137+BK137+BN137+BE137+BH137</f>
        <v>0</v>
      </c>
      <c r="BW137">
        <f>+BR137+AK137+AH137+AE137+AB137+Y137+V137+S137+P137+M137+J137+G137+D137+AN137+AQ137+AT137+AW137+AZ137+BC137+BL137+BO137+BF137+BI137</f>
        <v>0</v>
      </c>
      <c r="BX137">
        <f>+BS137+AL137+AI137+AF137+AC137+Z137+W137+T137+Q137+N137+K137+H137+E137+AO137+AR137+AU137+AX137+BA137+BD137+BM137+BP137+BG137+BJ137</f>
        <v>0</v>
      </c>
      <c r="BY137">
        <f t="shared" si="15"/>
        <v>0</v>
      </c>
      <c r="BZ137">
        <f>COUNT(C137:BS137)/3</f>
        <v>0</v>
      </c>
      <c r="CA137" t="e">
        <f t="shared" si="16"/>
        <v>#DIV/0!</v>
      </c>
      <c r="CB137" s="41">
        <f t="shared" si="17"/>
        <v>1</v>
      </c>
    </row>
    <row r="138" spans="1:80" x14ac:dyDescent="0.25">
      <c r="A138">
        <f t="shared" si="14"/>
        <v>90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94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94"/>
      <c r="AZ138" s="32"/>
      <c r="BA138" s="11"/>
      <c r="BB138" s="10"/>
      <c r="BC138" s="32"/>
      <c r="BD138" s="11"/>
      <c r="BE138" s="94"/>
      <c r="BF138" s="32"/>
      <c r="BG138" s="11"/>
      <c r="BH138" s="94"/>
      <c r="BI138" s="32"/>
      <c r="BJ138" s="11"/>
      <c r="BK138" s="94"/>
      <c r="BL138" s="32"/>
      <c r="BM138" s="11"/>
      <c r="BN138" s="94"/>
      <c r="BO138" s="32"/>
      <c r="BP138" s="11"/>
      <c r="BQ138" s="10"/>
      <c r="BR138" s="32"/>
      <c r="BS138" s="11"/>
      <c r="BT138" s="28"/>
      <c r="BU138" s="41"/>
      <c r="BV138">
        <f>+BQ138+AJ138+AG138+AD138+AA138+X138+U138+R138+O138+L138+I138+F138+C138+AM138+AP138+AS138+AV138+AY138+BB138+BK138+BN138+BE138+BH138</f>
        <v>0</v>
      </c>
      <c r="BW138">
        <f>+BR138+AK138+AH138+AE138+AB138+Y138+V138+S138+P138+M138+J138+G138+D138+AN138+AQ138+AT138+AW138+AZ138+BC138+BL138+BO138+BF138+BI138</f>
        <v>0</v>
      </c>
      <c r="BX138">
        <f>+BS138+AL138+AI138+AF138+AC138+Z138+W138+T138+Q138+N138+K138+H138+E138+AO138+AR138+AU138+AX138+BA138+BD138+BM138+BP138+BG138+BJ138</f>
        <v>0</v>
      </c>
      <c r="BY138">
        <f t="shared" si="15"/>
        <v>0</v>
      </c>
      <c r="BZ138">
        <f>COUNT(C138:BS138)/3</f>
        <v>0</v>
      </c>
      <c r="CA138" t="e">
        <f t="shared" si="16"/>
        <v>#DIV/0!</v>
      </c>
      <c r="CB138" s="41">
        <f t="shared" si="17"/>
        <v>1</v>
      </c>
    </row>
    <row r="139" spans="1:80" x14ac:dyDescent="0.25">
      <c r="A139">
        <f t="shared" si="14"/>
        <v>91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H139" s="10"/>
      <c r="BI139" s="32"/>
      <c r="BJ139" s="11"/>
      <c r="BK139" s="10"/>
      <c r="BL139" s="32"/>
      <c r="BM139" s="11"/>
      <c r="BN139" s="10"/>
      <c r="BO139" s="32"/>
      <c r="BP139" s="11"/>
      <c r="BQ139" s="10"/>
      <c r="BR139" s="32"/>
      <c r="BS139" s="11"/>
      <c r="BT139" s="28"/>
      <c r="BU139" s="41"/>
      <c r="BV139">
        <f>+BQ139+AJ139+AG139+AD139+AA139+X139+U139+R139+O139+L139+I139+F139+C139+AM139+AP139+AS139+AV139+AY139+BB139+BK139+BN139+BE139+BH139</f>
        <v>0</v>
      </c>
      <c r="BW139">
        <f>+BR139+AK139+AH139+AE139+AB139+Y139+V139+S139+P139+M139+J139+G139+D139+AN139+AQ139+AT139+AW139+AZ139+BC139+BL139+BO139+BF139+BI139</f>
        <v>0</v>
      </c>
      <c r="BX139">
        <f>+BS139+AL139+AI139+AF139+AC139+Z139+W139+T139+Q139+N139+K139+H139+E139+AO139+AR139+AU139+AX139+BA139+BD139+BM139+BP139+BG139+BJ139</f>
        <v>0</v>
      </c>
      <c r="BY139">
        <f t="shared" si="15"/>
        <v>0</v>
      </c>
      <c r="BZ139">
        <f>COUNT(C139:BS139)/3</f>
        <v>0</v>
      </c>
      <c r="CA139" t="e">
        <f t="shared" si="16"/>
        <v>#DIV/0!</v>
      </c>
      <c r="CB139" s="41">
        <f t="shared" si="17"/>
        <v>1</v>
      </c>
    </row>
    <row r="140" spans="1:80" x14ac:dyDescent="0.25">
      <c r="A140">
        <f t="shared" si="14"/>
        <v>92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10"/>
      <c r="BI140" s="32"/>
      <c r="BJ140" s="11"/>
      <c r="BK140" s="10"/>
      <c r="BL140" s="32"/>
      <c r="BM140" s="11"/>
      <c r="BN140" s="10"/>
      <c r="BO140" s="32"/>
      <c r="BP140" s="11"/>
      <c r="BQ140" s="10"/>
      <c r="BR140" s="32"/>
      <c r="BS140" s="11"/>
      <c r="BT140" s="28"/>
      <c r="BU140" s="41"/>
      <c r="BV140">
        <f>+BQ140+AJ140+AG140+AD140+AA140+X140+U140+R140+O140+L140+I140+F140+C140+AM140+AP140+AS140+AV140+AY140+BB140+BK140+BN140+BE140+BH140</f>
        <v>0</v>
      </c>
      <c r="BW140">
        <f>+BR140+AK140+AH140+AE140+AB140+Y140+V140+S140+P140+M140+J140+G140+D140+AN140+AQ140+AT140+AW140+AZ140+BC140+BL140+BO140+BF140+BI140</f>
        <v>0</v>
      </c>
      <c r="BX140">
        <f>+BS140+AL140+AI140+AF140+AC140+Z140+W140+T140+Q140+N140+K140+H140+E140+AO140+AR140+AU140+AX140+BA140+BD140+BM140+BP140+BG140+BJ140</f>
        <v>0</v>
      </c>
      <c r="BY140">
        <f t="shared" si="15"/>
        <v>0</v>
      </c>
      <c r="BZ140">
        <f>COUNT(C140:BS140)/3</f>
        <v>0</v>
      </c>
      <c r="CA140" t="e">
        <f t="shared" si="16"/>
        <v>#DIV/0!</v>
      </c>
      <c r="CB140" s="41">
        <f t="shared" si="17"/>
        <v>1</v>
      </c>
    </row>
    <row r="141" spans="1:80" x14ac:dyDescent="0.25">
      <c r="A141">
        <f t="shared" si="14"/>
        <v>93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10"/>
      <c r="BI141" s="32"/>
      <c r="BJ141" s="11"/>
      <c r="BK141" s="10"/>
      <c r="BL141" s="32"/>
      <c r="BM141" s="11"/>
      <c r="BN141" s="10"/>
      <c r="BO141" s="32"/>
      <c r="BP141" s="11"/>
      <c r="BQ141" s="10"/>
      <c r="BR141" s="32"/>
      <c r="BS141" s="11"/>
      <c r="BT141" s="28"/>
      <c r="BU141" s="41"/>
      <c r="BV141">
        <f>+BQ141+AJ141+AG141+AD141+AA141+X141+U141+R141+O141+L141+I141+F141+C141+AM141+AP141+AS141+AV141+AY141+BB141+BK141+BN141+BE141+BH141</f>
        <v>0</v>
      </c>
      <c r="BW141">
        <f>+BR141+AK141+AH141+AE141+AB141+Y141+V141+S141+P141+M141+J141+G141+D141+AN141+AQ141+AT141+AW141+AZ141+BC141+BL141+BO141+BF141+BI141</f>
        <v>0</v>
      </c>
      <c r="BX141">
        <f>+BS141+AL141+AI141+AF141+AC141+Z141+W141+T141+Q141+N141+K141+H141+E141+AO141+AR141+AU141+AX141+BA141+BD141+BM141+BP141+BG141+BJ141</f>
        <v>0</v>
      </c>
      <c r="BY141">
        <f t="shared" si="15"/>
        <v>0</v>
      </c>
      <c r="BZ141">
        <f>COUNT(C141:BS141)/3</f>
        <v>0</v>
      </c>
      <c r="CA141" t="e">
        <f t="shared" si="16"/>
        <v>#DIV/0!</v>
      </c>
      <c r="CB141" s="41">
        <f t="shared" si="17"/>
        <v>1</v>
      </c>
    </row>
    <row r="142" spans="1:80" x14ac:dyDescent="0.25">
      <c r="A142">
        <f t="shared" si="14"/>
        <v>94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10"/>
      <c r="BI142" s="32"/>
      <c r="BJ142" s="11"/>
      <c r="BK142" s="10"/>
      <c r="BL142" s="32"/>
      <c r="BM142" s="11"/>
      <c r="BN142" s="10"/>
      <c r="BO142" s="32"/>
      <c r="BP142" s="11"/>
      <c r="BQ142" s="10"/>
      <c r="BR142" s="32"/>
      <c r="BS142" s="11"/>
      <c r="BT142" s="28"/>
      <c r="BU142" s="41"/>
      <c r="BV142">
        <f>+BQ142+AJ142+AG142+AD142+AA142+X142+U142+R142+O142+L142+I142+F142+C142+AM142+AP142+AS142+AV142+AY142+BB142+BK142+BN142+BE142+BH142</f>
        <v>0</v>
      </c>
      <c r="BW142">
        <f>+BR142+AK142+AH142+AE142+AB142+Y142+V142+S142+P142+M142+J142+G142+D142+AN142+AQ142+AT142+AW142+AZ142+BC142+BL142+BO142+BF142+BI142</f>
        <v>0</v>
      </c>
      <c r="BX142">
        <f>+BS142+AL142+AI142+AF142+AC142+Z142+W142+T142+Q142+N142+K142+H142+E142+AO142+AR142+AU142+AX142+BA142+BD142+BM142+BP142+BG142+BJ142</f>
        <v>0</v>
      </c>
      <c r="BY142">
        <f t="shared" si="15"/>
        <v>0</v>
      </c>
      <c r="BZ142">
        <f>COUNT(C142:BS142)/3</f>
        <v>0</v>
      </c>
      <c r="CA142" t="e">
        <f t="shared" si="16"/>
        <v>#DIV/0!</v>
      </c>
      <c r="CB142" s="41">
        <f t="shared" si="17"/>
        <v>1</v>
      </c>
    </row>
    <row r="143" spans="1:80" x14ac:dyDescent="0.25">
      <c r="A143">
        <f t="shared" si="14"/>
        <v>95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B143" s="10"/>
      <c r="BC143" s="32"/>
      <c r="BD143" s="11"/>
      <c r="BE143" s="10"/>
      <c r="BF143" s="32"/>
      <c r="BG143" s="11"/>
      <c r="BH143" s="10"/>
      <c r="BI143" s="32"/>
      <c r="BJ143" s="11"/>
      <c r="BK143" s="10"/>
      <c r="BL143" s="32"/>
      <c r="BM143" s="11"/>
      <c r="BN143" s="10"/>
      <c r="BO143" s="32"/>
      <c r="BP143" s="11"/>
      <c r="BQ143" s="10"/>
      <c r="BR143" s="32"/>
      <c r="BS143" s="11"/>
      <c r="BT143" s="28"/>
      <c r="BU143" s="41"/>
    </row>
    <row r="144" spans="1:80" x14ac:dyDescent="0.25">
      <c r="A144">
        <f t="shared" si="14"/>
        <v>96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H144" s="10"/>
      <c r="BI144" s="32"/>
      <c r="BJ144" s="11"/>
      <c r="BK144" s="10"/>
      <c r="BL144" s="32"/>
      <c r="BM144" s="11"/>
      <c r="BN144" s="10"/>
      <c r="BO144" s="32"/>
      <c r="BP144" s="11"/>
      <c r="BQ144" s="10"/>
      <c r="BR144" s="32"/>
      <c r="BS144" s="11"/>
      <c r="BT144" s="28"/>
      <c r="BU144" s="41"/>
    </row>
    <row r="145" spans="1:73" x14ac:dyDescent="0.25">
      <c r="A145">
        <f t="shared" si="14"/>
        <v>97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H145" s="10"/>
      <c r="BI145" s="32"/>
      <c r="BJ145" s="11"/>
      <c r="BK145" s="10"/>
      <c r="BL145" s="32"/>
      <c r="BM145" s="11"/>
      <c r="BN145" s="10"/>
      <c r="BO145" s="32"/>
      <c r="BP145" s="11"/>
      <c r="BQ145" s="10"/>
      <c r="BR145" s="32"/>
      <c r="BS145" s="11"/>
      <c r="BT145" s="28"/>
      <c r="BU145" s="41"/>
    </row>
    <row r="146" spans="1:73" x14ac:dyDescent="0.25">
      <c r="A146">
        <f t="shared" si="14"/>
        <v>98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H146" s="10"/>
      <c r="BI146" s="32"/>
      <c r="BJ146" s="11"/>
      <c r="BK146" s="10"/>
      <c r="BL146" s="32"/>
      <c r="BM146" s="11"/>
      <c r="BN146" s="10"/>
      <c r="BO146" s="32"/>
      <c r="BP146" s="11"/>
      <c r="BQ146" s="10"/>
      <c r="BR146" s="32"/>
      <c r="BS146" s="11"/>
      <c r="BT146" s="28"/>
      <c r="BU146" s="41"/>
    </row>
    <row r="147" spans="1:73" x14ac:dyDescent="0.25">
      <c r="A147">
        <f t="shared" si="14"/>
        <v>99</v>
      </c>
      <c r="B147" s="6"/>
      <c r="C147" s="12"/>
      <c r="D147" s="36"/>
      <c r="E147" s="13"/>
      <c r="F147" s="12"/>
      <c r="G147" s="36"/>
      <c r="H147" s="13"/>
      <c r="I147" s="12"/>
      <c r="J147" s="36"/>
      <c r="K147" s="13"/>
      <c r="L147" s="12"/>
      <c r="M147" s="36"/>
      <c r="N147" s="13"/>
      <c r="O147" s="12"/>
      <c r="P147" s="36"/>
      <c r="Q147" s="13"/>
      <c r="R147" s="12"/>
      <c r="S147" s="36"/>
      <c r="T147" s="13"/>
      <c r="U147" s="12"/>
      <c r="V147" s="36"/>
      <c r="W147" s="13"/>
      <c r="X147" s="12"/>
      <c r="Y147" s="36"/>
      <c r="Z147" s="13"/>
      <c r="AA147" s="12"/>
      <c r="AB147" s="36"/>
      <c r="AC147" s="13"/>
      <c r="AD147" s="12"/>
      <c r="AE147" s="36"/>
      <c r="AF147" s="13"/>
      <c r="AG147" s="12"/>
      <c r="AH147" s="36"/>
      <c r="AI147" s="13"/>
      <c r="AJ147" s="12"/>
      <c r="AK147" s="36"/>
      <c r="AL147" s="13"/>
      <c r="AM147" s="12"/>
      <c r="AN147" s="36"/>
      <c r="AO147" s="13"/>
      <c r="AP147" s="12"/>
      <c r="AQ147" s="36"/>
      <c r="AR147" s="13"/>
      <c r="AS147" s="12"/>
      <c r="AT147" s="36"/>
      <c r="AU147" s="13"/>
      <c r="AV147" s="12"/>
      <c r="AW147" s="36"/>
      <c r="AX147" s="13"/>
      <c r="AY147" s="12"/>
      <c r="AZ147" s="36"/>
      <c r="BA147" s="13"/>
      <c r="BB147" s="12"/>
      <c r="BC147" s="36"/>
      <c r="BD147" s="13"/>
      <c r="BE147" s="12"/>
      <c r="BF147" s="36"/>
      <c r="BG147" s="13"/>
      <c r="BH147" s="12"/>
      <c r="BI147" s="36"/>
      <c r="BJ147" s="13"/>
      <c r="BK147" s="12"/>
      <c r="BL147" s="36"/>
      <c r="BM147" s="13"/>
      <c r="BN147" s="12"/>
      <c r="BO147" s="36"/>
      <c r="BP147" s="13"/>
      <c r="BQ147" s="12"/>
      <c r="BR147" s="36"/>
      <c r="BS147" s="13"/>
      <c r="BT147" s="28"/>
      <c r="BU147" s="41"/>
    </row>
    <row r="148" spans="1:73" x14ac:dyDescent="0.25">
      <c r="A148">
        <f t="shared" si="14"/>
        <v>100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B148" s="10"/>
      <c r="BC148" s="32"/>
      <c r="BD148" s="11"/>
      <c r="BE148" s="10"/>
      <c r="BF148" s="32"/>
      <c r="BG148" s="11"/>
      <c r="BH148" s="10"/>
      <c r="BI148" s="32"/>
      <c r="BJ148" s="11"/>
      <c r="BK148" s="10"/>
      <c r="BL148" s="32"/>
      <c r="BM148" s="11"/>
      <c r="BN148" s="10"/>
      <c r="BO148" s="32"/>
      <c r="BP148" s="11"/>
      <c r="BQ148" s="10"/>
      <c r="BR148" s="32"/>
      <c r="BS148" s="11"/>
      <c r="BT148" s="28"/>
      <c r="BU148" s="41"/>
    </row>
    <row r="149" spans="1:73" x14ac:dyDescent="0.25">
      <c r="A149">
        <f t="shared" si="14"/>
        <v>101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10"/>
      <c r="BI149" s="32"/>
      <c r="BJ149" s="11"/>
      <c r="BK149" s="10"/>
      <c r="BL149" s="32"/>
      <c r="BM149" s="11"/>
      <c r="BN149" s="10"/>
      <c r="BO149" s="32"/>
      <c r="BP149" s="11"/>
      <c r="BQ149" s="10"/>
      <c r="BR149" s="32"/>
      <c r="BS149" s="11"/>
      <c r="BT149" s="28"/>
      <c r="BU149" s="41"/>
    </row>
    <row r="150" spans="1:73" x14ac:dyDescent="0.25">
      <c r="A150">
        <f t="shared" si="14"/>
        <v>102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H150" s="10"/>
      <c r="BI150" s="32"/>
      <c r="BJ150" s="11"/>
      <c r="BK150" s="10"/>
      <c r="BL150" s="32"/>
      <c r="BM150" s="11"/>
      <c r="BN150" s="10"/>
      <c r="BO150" s="32"/>
      <c r="BP150" s="11"/>
      <c r="BQ150" s="10"/>
      <c r="BR150" s="32"/>
      <c r="BS150" s="11"/>
      <c r="BT150" s="28"/>
      <c r="BU150" s="41"/>
    </row>
    <row r="151" spans="1:73" x14ac:dyDescent="0.25">
      <c r="A151">
        <f t="shared" si="14"/>
        <v>103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10"/>
      <c r="BI151" s="32"/>
      <c r="BJ151" s="11"/>
      <c r="BK151" s="10"/>
      <c r="BL151" s="32"/>
      <c r="BM151" s="11"/>
      <c r="BN151" s="10"/>
      <c r="BO151" s="32"/>
      <c r="BP151" s="11"/>
      <c r="BQ151" s="10"/>
      <c r="BR151" s="32"/>
      <c r="BS151" s="11"/>
      <c r="BT151" s="28"/>
      <c r="BU151" s="41"/>
    </row>
    <row r="152" spans="1:73" x14ac:dyDescent="0.25">
      <c r="A152">
        <f t="shared" si="14"/>
        <v>104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54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54"/>
      <c r="AZ152" s="32"/>
      <c r="BA152" s="11"/>
      <c r="BB152" s="10"/>
      <c r="BC152" s="32"/>
      <c r="BD152" s="11"/>
      <c r="BE152" s="54"/>
      <c r="BF152" s="32"/>
      <c r="BG152" s="11"/>
      <c r="BH152" s="54"/>
      <c r="BI152" s="32"/>
      <c r="BJ152" s="11"/>
      <c r="BK152" s="54"/>
      <c r="BL152" s="32"/>
      <c r="BM152" s="11"/>
      <c r="BN152" s="54"/>
      <c r="BO152" s="32"/>
      <c r="BP152" s="11"/>
      <c r="BQ152" s="10"/>
      <c r="BR152" s="32"/>
      <c r="BS152" s="11"/>
      <c r="BT152" s="28"/>
      <c r="BU152" s="41"/>
    </row>
    <row r="153" spans="1:73" x14ac:dyDescent="0.25">
      <c r="A153">
        <f t="shared" si="14"/>
        <v>105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54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10"/>
      <c r="BI153" s="32"/>
      <c r="BJ153" s="11"/>
      <c r="BK153" s="10"/>
      <c r="BL153" s="32"/>
      <c r="BM153" s="11"/>
      <c r="BN153" s="10"/>
      <c r="BO153" s="32"/>
      <c r="BP153" s="11"/>
      <c r="BQ153" s="10"/>
      <c r="BR153" s="32"/>
      <c r="BS153" s="11"/>
      <c r="BT153" s="28"/>
      <c r="BU153" s="41"/>
    </row>
    <row r="154" spans="1:73" x14ac:dyDescent="0.25">
      <c r="A154">
        <f t="shared" si="14"/>
        <v>106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54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H154" s="10"/>
      <c r="BI154" s="32"/>
      <c r="BJ154" s="11"/>
      <c r="BK154" s="10"/>
      <c r="BL154" s="32"/>
      <c r="BM154" s="11"/>
      <c r="BN154" s="10"/>
      <c r="BO154" s="32"/>
      <c r="BP154" s="11"/>
      <c r="BQ154" s="10"/>
      <c r="BR154" s="32"/>
      <c r="BS154" s="11"/>
      <c r="BT154" s="28"/>
      <c r="BU154" s="41"/>
    </row>
    <row r="155" spans="1:73" x14ac:dyDescent="0.25">
      <c r="A155">
        <f t="shared" si="14"/>
        <v>107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H155" s="10"/>
      <c r="BI155" s="32"/>
      <c r="BJ155" s="11"/>
      <c r="BK155" s="10"/>
      <c r="BL155" s="32"/>
      <c r="BM155" s="11"/>
      <c r="BN155" s="10"/>
      <c r="BO155" s="32"/>
      <c r="BP155" s="11"/>
      <c r="BQ155" s="10"/>
      <c r="BR155" s="32"/>
      <c r="BS155" s="11"/>
      <c r="BT155" s="28"/>
      <c r="BU155" s="41"/>
    </row>
    <row r="156" spans="1:73" x14ac:dyDescent="0.25">
      <c r="A156">
        <f t="shared" si="14"/>
        <v>108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H156" s="10"/>
      <c r="BI156" s="32"/>
      <c r="BJ156" s="11"/>
      <c r="BK156" s="10"/>
      <c r="BL156" s="32"/>
      <c r="BM156" s="11"/>
      <c r="BN156" s="10"/>
      <c r="BO156" s="32"/>
      <c r="BP156" s="11"/>
      <c r="BQ156" s="10"/>
      <c r="BR156" s="32"/>
      <c r="BS156" s="11"/>
      <c r="BT156" s="28"/>
      <c r="BU156" s="41"/>
    </row>
    <row r="157" spans="1:73" x14ac:dyDescent="0.25">
      <c r="A157">
        <f t="shared" si="14"/>
        <v>109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H157" s="10"/>
      <c r="BI157" s="32"/>
      <c r="BJ157" s="11"/>
      <c r="BK157" s="10"/>
      <c r="BL157" s="32"/>
      <c r="BM157" s="11"/>
      <c r="BN157" s="10"/>
      <c r="BO157" s="32"/>
      <c r="BP157" s="11"/>
      <c r="BQ157" s="10"/>
      <c r="BR157" s="32"/>
      <c r="BS157" s="11"/>
      <c r="BT157" s="28"/>
      <c r="BU157" s="41"/>
    </row>
    <row r="158" spans="1:73" x14ac:dyDescent="0.25">
      <c r="A158">
        <f t="shared" si="14"/>
        <v>110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H158" s="10"/>
      <c r="BI158" s="32"/>
      <c r="BJ158" s="11"/>
      <c r="BK158" s="10"/>
      <c r="BL158" s="32"/>
      <c r="BM158" s="11"/>
      <c r="BN158" s="10"/>
      <c r="BO158" s="32"/>
      <c r="BP158" s="11"/>
      <c r="BQ158" s="10"/>
      <c r="BR158" s="32"/>
      <c r="BS158" s="11"/>
      <c r="BT158" s="28"/>
      <c r="BU158" s="41"/>
    </row>
    <row r="159" spans="1:73" x14ac:dyDescent="0.25">
      <c r="A159">
        <f t="shared" si="14"/>
        <v>111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H159" s="10"/>
      <c r="BI159" s="32"/>
      <c r="BJ159" s="11"/>
      <c r="BK159" s="10"/>
      <c r="BL159" s="32"/>
      <c r="BM159" s="11"/>
      <c r="BN159" s="10"/>
      <c r="BO159" s="32"/>
      <c r="BP159" s="11"/>
      <c r="BQ159" s="10"/>
      <c r="BR159" s="32"/>
      <c r="BS159" s="11"/>
      <c r="BT159" s="28"/>
      <c r="BU159" s="41"/>
    </row>
    <row r="160" spans="1:73" x14ac:dyDescent="0.25">
      <c r="A160">
        <f t="shared" si="14"/>
        <v>112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H160" s="10"/>
      <c r="BI160" s="32"/>
      <c r="BJ160" s="11"/>
      <c r="BK160" s="10"/>
      <c r="BL160" s="32"/>
      <c r="BM160" s="11"/>
      <c r="BN160" s="10"/>
      <c r="BO160" s="32"/>
      <c r="BP160" s="11"/>
      <c r="BQ160" s="10"/>
      <c r="BR160" s="32"/>
      <c r="BS160" s="11"/>
      <c r="BT160" s="28"/>
      <c r="BU160" s="41"/>
    </row>
    <row r="161" spans="1:73" x14ac:dyDescent="0.25">
      <c r="A161">
        <f t="shared" si="14"/>
        <v>113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H161" s="10"/>
      <c r="BI161" s="32"/>
      <c r="BJ161" s="11"/>
      <c r="BK161" s="10"/>
      <c r="BL161" s="32"/>
      <c r="BM161" s="11"/>
      <c r="BN161" s="10"/>
      <c r="BO161" s="32"/>
      <c r="BP161" s="11"/>
      <c r="BQ161" s="10"/>
      <c r="BR161" s="32"/>
      <c r="BS161" s="11"/>
      <c r="BT161" s="28"/>
      <c r="BU161" s="41"/>
    </row>
    <row r="162" spans="1:73" x14ac:dyDescent="0.25">
      <c r="A162">
        <f t="shared" si="14"/>
        <v>114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H162" s="10"/>
      <c r="BI162" s="32"/>
      <c r="BJ162" s="11"/>
      <c r="BK162" s="10"/>
      <c r="BL162" s="32"/>
      <c r="BM162" s="11"/>
      <c r="BN162" s="10"/>
      <c r="BO162" s="32"/>
      <c r="BP162" s="11"/>
      <c r="BQ162" s="10"/>
      <c r="BR162" s="32"/>
      <c r="BS162" s="11"/>
      <c r="BT162" s="28"/>
      <c r="BU162" s="41"/>
    </row>
    <row r="163" spans="1:73" x14ac:dyDescent="0.25">
      <c r="A163">
        <f t="shared" si="14"/>
        <v>115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H163" s="10"/>
      <c r="BI163" s="32"/>
      <c r="BJ163" s="11"/>
      <c r="BK163" s="10"/>
      <c r="BL163" s="32"/>
      <c r="BM163" s="11"/>
      <c r="BN163" s="10"/>
      <c r="BO163" s="32"/>
      <c r="BP163" s="11"/>
      <c r="BQ163" s="10"/>
      <c r="BR163" s="32"/>
      <c r="BS163" s="11"/>
      <c r="BT163" s="28"/>
      <c r="BU163" s="41"/>
    </row>
    <row r="164" spans="1:73" x14ac:dyDescent="0.25">
      <c r="A164">
        <f t="shared" si="14"/>
        <v>116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H164" s="10"/>
      <c r="BI164" s="32"/>
      <c r="BJ164" s="11"/>
      <c r="BK164" s="10"/>
      <c r="BL164" s="32"/>
      <c r="BM164" s="11"/>
      <c r="BN164" s="10"/>
      <c r="BO164" s="32"/>
      <c r="BP164" s="11"/>
      <c r="BQ164" s="10"/>
      <c r="BR164" s="32"/>
      <c r="BS164" s="11"/>
      <c r="BT164" s="28"/>
      <c r="BU164" s="41"/>
    </row>
    <row r="165" spans="1:73" x14ac:dyDescent="0.25">
      <c r="A165">
        <f t="shared" si="14"/>
        <v>117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H165" s="10"/>
      <c r="BI165" s="32"/>
      <c r="BJ165" s="11"/>
      <c r="BK165" s="10"/>
      <c r="BL165" s="32"/>
      <c r="BM165" s="11"/>
      <c r="BN165" s="10"/>
      <c r="BO165" s="32"/>
      <c r="BP165" s="11"/>
      <c r="BQ165" s="10"/>
      <c r="BR165" s="32"/>
      <c r="BS165" s="11"/>
      <c r="BT165" s="28"/>
      <c r="BU165" s="41"/>
    </row>
    <row r="166" spans="1:73" x14ac:dyDescent="0.25">
      <c r="A166">
        <f t="shared" si="14"/>
        <v>118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10"/>
      <c r="BI166" s="32"/>
      <c r="BJ166" s="11"/>
      <c r="BK166" s="10"/>
      <c r="BL166" s="32"/>
      <c r="BM166" s="11"/>
      <c r="BN166" s="10"/>
      <c r="BO166" s="32"/>
      <c r="BP166" s="11"/>
      <c r="BQ166" s="10"/>
      <c r="BR166" s="32"/>
      <c r="BS166" s="11"/>
      <c r="BT166" s="28"/>
      <c r="BU166" s="41"/>
    </row>
    <row r="167" spans="1:73" x14ac:dyDescent="0.25">
      <c r="A167">
        <f t="shared" si="14"/>
        <v>119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10"/>
      <c r="BI167" s="32"/>
      <c r="BJ167" s="11"/>
      <c r="BK167" s="10"/>
      <c r="BL167" s="32"/>
      <c r="BM167" s="11"/>
      <c r="BN167" s="10"/>
      <c r="BO167" s="32"/>
      <c r="BP167" s="11"/>
      <c r="BQ167" s="10"/>
      <c r="BR167" s="32"/>
      <c r="BS167" s="11"/>
      <c r="BT167" s="28"/>
      <c r="BU167" s="41"/>
    </row>
    <row r="168" spans="1:73" x14ac:dyDescent="0.25">
      <c r="A168">
        <f t="shared" si="14"/>
        <v>120</v>
      </c>
      <c r="B168" s="6"/>
      <c r="C168" s="10"/>
      <c r="D168" s="32"/>
      <c r="E168" s="11"/>
      <c r="F168" s="10"/>
      <c r="G168" s="32"/>
      <c r="H168" s="11"/>
      <c r="I168" s="10"/>
      <c r="J168" s="32"/>
      <c r="K168" s="11"/>
      <c r="L168" s="10"/>
      <c r="M168" s="32"/>
      <c r="N168" s="11"/>
      <c r="O168" s="10"/>
      <c r="P168" s="32"/>
      <c r="Q168" s="11"/>
      <c r="R168" s="10"/>
      <c r="S168" s="32"/>
      <c r="T168" s="11"/>
      <c r="U168" s="10"/>
      <c r="V168" s="32"/>
      <c r="W168" s="11"/>
      <c r="X168" s="10"/>
      <c r="Y168" s="32"/>
      <c r="Z168" s="11"/>
      <c r="AA168" s="10"/>
      <c r="AB168" s="32"/>
      <c r="AC168" s="11"/>
      <c r="AD168" s="10"/>
      <c r="AE168" s="32"/>
      <c r="AF168" s="11"/>
      <c r="AG168" s="10"/>
      <c r="AH168" s="32"/>
      <c r="AI168" s="11"/>
      <c r="AJ168" s="10"/>
      <c r="AK168" s="32"/>
      <c r="AL168" s="11"/>
      <c r="AM168" s="10"/>
      <c r="AN168" s="32"/>
      <c r="AO168" s="11"/>
      <c r="AP168" s="10"/>
      <c r="AQ168" s="32"/>
      <c r="AR168" s="11"/>
      <c r="AS168" s="10"/>
      <c r="AT168" s="32"/>
      <c r="AU168" s="11"/>
      <c r="AV168" s="10"/>
      <c r="AW168" s="32"/>
      <c r="AX168" s="11"/>
      <c r="AY168" s="10"/>
      <c r="AZ168" s="32"/>
      <c r="BA168" s="11"/>
      <c r="BB168" s="10"/>
      <c r="BC168" s="32"/>
      <c r="BD168" s="11"/>
      <c r="BE168" s="10"/>
      <c r="BF168" s="32"/>
      <c r="BG168" s="11"/>
      <c r="BH168" s="10"/>
      <c r="BI168" s="32"/>
      <c r="BJ168" s="11"/>
      <c r="BK168" s="10"/>
      <c r="BL168" s="32"/>
      <c r="BM168" s="11"/>
      <c r="BN168" s="10"/>
      <c r="BO168" s="32"/>
      <c r="BP168" s="11"/>
      <c r="BQ168" s="10"/>
      <c r="BR168" s="32"/>
      <c r="BS168" s="11"/>
      <c r="BT168" s="28"/>
      <c r="BU168" s="41"/>
    </row>
    <row r="169" spans="1:73" x14ac:dyDescent="0.25">
      <c r="A169">
        <f t="shared" si="14"/>
        <v>121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10"/>
      <c r="BI169" s="32"/>
      <c r="BJ169" s="11"/>
      <c r="BK169" s="10"/>
      <c r="BL169" s="32"/>
      <c r="BM169" s="11"/>
      <c r="BN169" s="10"/>
      <c r="BO169" s="32"/>
      <c r="BP169" s="11"/>
      <c r="BQ169" s="10"/>
      <c r="BR169" s="32"/>
      <c r="BS169" s="11"/>
      <c r="BT169" s="28"/>
      <c r="BU169" s="41"/>
    </row>
    <row r="170" spans="1:73" x14ac:dyDescent="0.25">
      <c r="A170">
        <f t="shared" si="14"/>
        <v>122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10"/>
      <c r="BI170" s="32"/>
      <c r="BJ170" s="11"/>
      <c r="BK170" s="10"/>
      <c r="BL170" s="32"/>
      <c r="BM170" s="11"/>
      <c r="BN170" s="10"/>
      <c r="BO170" s="32"/>
      <c r="BP170" s="11"/>
      <c r="BQ170" s="10"/>
      <c r="BR170" s="32"/>
      <c r="BS170" s="11"/>
      <c r="BT170" s="28"/>
      <c r="BU170" s="41"/>
    </row>
    <row r="171" spans="1:73" x14ac:dyDescent="0.25">
      <c r="A171">
        <f t="shared" si="14"/>
        <v>123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10"/>
      <c r="BI171" s="32"/>
      <c r="BJ171" s="11"/>
      <c r="BK171" s="10"/>
      <c r="BL171" s="32"/>
      <c r="BM171" s="11"/>
      <c r="BN171" s="10"/>
      <c r="BO171" s="32"/>
      <c r="BP171" s="11"/>
      <c r="BQ171" s="10"/>
      <c r="BR171" s="32"/>
      <c r="BS171" s="11"/>
      <c r="BT171" s="28"/>
      <c r="BU171" s="41"/>
    </row>
    <row r="172" spans="1:73" x14ac:dyDescent="0.25">
      <c r="A172">
        <f t="shared" si="14"/>
        <v>124</v>
      </c>
      <c r="B172" s="6"/>
      <c r="C172" s="12"/>
      <c r="D172" s="36"/>
      <c r="E172" s="13"/>
      <c r="F172" s="12"/>
      <c r="G172" s="36"/>
      <c r="H172" s="13"/>
      <c r="I172" s="12"/>
      <c r="J172" s="36"/>
      <c r="K172" s="13"/>
      <c r="L172" s="12"/>
      <c r="M172" s="36"/>
      <c r="N172" s="13"/>
      <c r="O172" s="12"/>
      <c r="P172" s="36"/>
      <c r="Q172" s="13"/>
      <c r="R172" s="12"/>
      <c r="S172" s="36"/>
      <c r="T172" s="13"/>
      <c r="U172" s="12"/>
      <c r="V172" s="36"/>
      <c r="W172" s="13"/>
      <c r="X172" s="12"/>
      <c r="Y172" s="36"/>
      <c r="Z172" s="13"/>
      <c r="AA172" s="12"/>
      <c r="AB172" s="36"/>
      <c r="AC172" s="13"/>
      <c r="AD172" s="12"/>
      <c r="AE172" s="36"/>
      <c r="AF172" s="13"/>
      <c r="AG172" s="12"/>
      <c r="AH172" s="36"/>
      <c r="AI172" s="13"/>
      <c r="AJ172" s="12"/>
      <c r="AK172" s="36"/>
      <c r="AL172" s="13"/>
      <c r="AM172" s="12"/>
      <c r="AN172" s="36"/>
      <c r="AO172" s="13"/>
      <c r="AP172" s="12"/>
      <c r="AQ172" s="36"/>
      <c r="AR172" s="13"/>
      <c r="AS172" s="12"/>
      <c r="AT172" s="36"/>
      <c r="AU172" s="13"/>
      <c r="AV172" s="12"/>
      <c r="AW172" s="36"/>
      <c r="AX172" s="13"/>
      <c r="AY172" s="12"/>
      <c r="AZ172" s="36"/>
      <c r="BA172" s="13"/>
      <c r="BB172" s="12"/>
      <c r="BC172" s="36"/>
      <c r="BD172" s="13"/>
      <c r="BE172" s="12"/>
      <c r="BF172" s="36"/>
      <c r="BG172" s="13"/>
      <c r="BH172" s="12"/>
      <c r="BI172" s="36"/>
      <c r="BJ172" s="13"/>
      <c r="BK172" s="12"/>
      <c r="BL172" s="36"/>
      <c r="BM172" s="13"/>
      <c r="BN172" s="12"/>
      <c r="BO172" s="36"/>
      <c r="BP172" s="13"/>
      <c r="BQ172" s="12"/>
      <c r="BR172" s="36"/>
      <c r="BS172" s="13"/>
      <c r="BT172" s="28"/>
      <c r="BU172" s="41"/>
    </row>
    <row r="173" spans="1:73" x14ac:dyDescent="0.25">
      <c r="A173">
        <f t="shared" si="14"/>
        <v>125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H173" s="10"/>
      <c r="BI173" s="32"/>
      <c r="BJ173" s="11"/>
      <c r="BK173" s="10"/>
      <c r="BL173" s="32"/>
      <c r="BM173" s="11"/>
      <c r="BN173" s="10"/>
      <c r="BO173" s="32"/>
      <c r="BP173" s="11"/>
      <c r="BQ173" s="10"/>
      <c r="BR173" s="32"/>
      <c r="BS173" s="11"/>
      <c r="BT173" s="28"/>
      <c r="BU173" s="41"/>
    </row>
    <row r="174" spans="1:73" x14ac:dyDescent="0.25">
      <c r="A174">
        <f t="shared" si="14"/>
        <v>126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H174" s="10"/>
      <c r="BI174" s="32"/>
      <c r="BJ174" s="11"/>
      <c r="BK174" s="10"/>
      <c r="BL174" s="32"/>
      <c r="BM174" s="11"/>
      <c r="BN174" s="10"/>
      <c r="BO174" s="32"/>
      <c r="BP174" s="11"/>
      <c r="BQ174" s="10"/>
      <c r="BR174" s="32"/>
      <c r="BS174" s="11"/>
      <c r="BT174" s="28"/>
      <c r="BU174" s="41"/>
    </row>
    <row r="175" spans="1:73" x14ac:dyDescent="0.25">
      <c r="A175">
        <f t="shared" si="14"/>
        <v>127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H175" s="10"/>
      <c r="BI175" s="32"/>
      <c r="BJ175" s="11"/>
      <c r="BK175" s="10"/>
      <c r="BL175" s="32"/>
      <c r="BM175" s="11"/>
      <c r="BN175" s="10"/>
      <c r="BO175" s="32"/>
      <c r="BP175" s="11"/>
      <c r="BQ175" s="10"/>
      <c r="BR175" s="32"/>
      <c r="BS175" s="11"/>
      <c r="BT175" s="28"/>
      <c r="BU175" s="41"/>
    </row>
    <row r="176" spans="1:73" x14ac:dyDescent="0.25">
      <c r="A176">
        <f t="shared" si="14"/>
        <v>128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H176" s="10"/>
      <c r="BI176" s="32"/>
      <c r="BJ176" s="11"/>
      <c r="BK176" s="10"/>
      <c r="BL176" s="32"/>
      <c r="BM176" s="11"/>
      <c r="BN176" s="10"/>
      <c r="BO176" s="32"/>
      <c r="BP176" s="11"/>
      <c r="BQ176" s="10"/>
      <c r="BR176" s="32"/>
      <c r="BS176" s="11"/>
      <c r="BT176" s="28"/>
      <c r="BU176" s="41"/>
    </row>
    <row r="177" spans="1:73" x14ac:dyDescent="0.25">
      <c r="A177">
        <f t="shared" si="14"/>
        <v>129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H177" s="10"/>
      <c r="BI177" s="32"/>
      <c r="BJ177" s="11"/>
      <c r="BK177" s="10"/>
      <c r="BL177" s="32"/>
      <c r="BM177" s="11"/>
      <c r="BN177" s="10"/>
      <c r="BO177" s="32"/>
      <c r="BP177" s="11"/>
      <c r="BQ177" s="10"/>
      <c r="BR177" s="32"/>
      <c r="BS177" s="11"/>
      <c r="BT177" s="28"/>
      <c r="BU177" s="41"/>
    </row>
    <row r="178" spans="1:73" x14ac:dyDescent="0.25">
      <c r="A178">
        <f t="shared" si="14"/>
        <v>130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H178" s="10"/>
      <c r="BI178" s="32"/>
      <c r="BJ178" s="11"/>
      <c r="BK178" s="10"/>
      <c r="BL178" s="32"/>
      <c r="BM178" s="11"/>
      <c r="BN178" s="10"/>
      <c r="BO178" s="32"/>
      <c r="BP178" s="11"/>
      <c r="BQ178" s="10"/>
      <c r="BR178" s="32"/>
      <c r="BS178" s="11"/>
      <c r="BT178" s="28"/>
      <c r="BU178" s="41"/>
    </row>
    <row r="179" spans="1:73" x14ac:dyDescent="0.25">
      <c r="A179">
        <f t="shared" si="14"/>
        <v>131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10"/>
      <c r="BI179" s="32"/>
      <c r="BJ179" s="11"/>
      <c r="BK179" s="10"/>
      <c r="BL179" s="32"/>
      <c r="BM179" s="11"/>
      <c r="BN179" s="10"/>
      <c r="BO179" s="32"/>
      <c r="BP179" s="11"/>
      <c r="BQ179" s="10"/>
      <c r="BR179" s="32"/>
      <c r="BS179" s="11"/>
      <c r="BT179" s="28"/>
      <c r="BU179" s="41"/>
    </row>
    <row r="180" spans="1:73" x14ac:dyDescent="0.25">
      <c r="A180">
        <f t="shared" si="14"/>
        <v>132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10"/>
      <c r="BI180" s="32"/>
      <c r="BJ180" s="11"/>
      <c r="BK180" s="10"/>
      <c r="BL180" s="32"/>
      <c r="BM180" s="11"/>
      <c r="BN180" s="10"/>
      <c r="BO180" s="32"/>
      <c r="BP180" s="11"/>
      <c r="BQ180" s="10"/>
      <c r="BR180" s="32"/>
      <c r="BS180" s="11"/>
      <c r="BT180" s="28"/>
      <c r="BU180" s="41"/>
    </row>
    <row r="181" spans="1:73" x14ac:dyDescent="0.25">
      <c r="A181">
        <f t="shared" si="14"/>
        <v>133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10"/>
      <c r="BI181" s="32"/>
      <c r="BJ181" s="11"/>
      <c r="BK181" s="10"/>
      <c r="BL181" s="32"/>
      <c r="BM181" s="11"/>
      <c r="BN181" s="10"/>
      <c r="BO181" s="32"/>
      <c r="BP181" s="11"/>
      <c r="BQ181" s="10"/>
      <c r="BR181" s="32"/>
      <c r="BS181" s="11"/>
      <c r="BT181" s="28"/>
      <c r="BU181" s="41"/>
    </row>
    <row r="182" spans="1:73" x14ac:dyDescent="0.25">
      <c r="A182">
        <f t="shared" si="14"/>
        <v>134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10"/>
      <c r="BI182" s="32"/>
      <c r="BJ182" s="11"/>
      <c r="BK182" s="10"/>
      <c r="BL182" s="32"/>
      <c r="BM182" s="11"/>
      <c r="BN182" s="10"/>
      <c r="BO182" s="32"/>
      <c r="BP182" s="11"/>
      <c r="BQ182" s="10"/>
      <c r="BR182" s="32"/>
      <c r="BS182" s="11"/>
      <c r="BT182" s="28"/>
      <c r="BU182" s="41"/>
    </row>
    <row r="183" spans="1:73" x14ac:dyDescent="0.25">
      <c r="A183">
        <f t="shared" si="14"/>
        <v>135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10"/>
      <c r="BI183" s="32"/>
      <c r="BJ183" s="11"/>
      <c r="BK183" s="10"/>
      <c r="BL183" s="32"/>
      <c r="BM183" s="11"/>
      <c r="BN183" s="10"/>
      <c r="BO183" s="32"/>
      <c r="BP183" s="11"/>
      <c r="BQ183" s="10"/>
      <c r="BR183" s="32"/>
      <c r="BS183" s="11"/>
      <c r="BT183" s="28"/>
      <c r="BU183" s="41"/>
    </row>
    <row r="184" spans="1:73" x14ac:dyDescent="0.25">
      <c r="A184">
        <f t="shared" si="14"/>
        <v>136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H184" s="10"/>
      <c r="BI184" s="32"/>
      <c r="BJ184" s="11"/>
      <c r="BK184" s="10"/>
      <c r="BL184" s="32"/>
      <c r="BM184" s="11"/>
      <c r="BN184" s="10"/>
      <c r="BO184" s="32"/>
      <c r="BP184" s="11"/>
      <c r="BQ184" s="10"/>
      <c r="BR184" s="32"/>
      <c r="BS184" s="11"/>
      <c r="BT184" s="28"/>
      <c r="BU184" s="41"/>
    </row>
    <row r="185" spans="1:73" x14ac:dyDescent="0.25">
      <c r="A185">
        <f>+A184+1</f>
        <v>137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H185" s="10"/>
      <c r="BI185" s="32"/>
      <c r="BJ185" s="11"/>
      <c r="BK185" s="10"/>
      <c r="BL185" s="32"/>
      <c r="BM185" s="11"/>
      <c r="BN185" s="10"/>
      <c r="BO185" s="32"/>
      <c r="BP185" s="11"/>
      <c r="BQ185" s="10"/>
      <c r="BR185" s="32"/>
      <c r="BS185" s="11"/>
      <c r="BT185" s="28"/>
      <c r="BU185" s="41"/>
    </row>
    <row r="186" spans="1:73" x14ac:dyDescent="0.25">
      <c r="A186">
        <f>+A185+1</f>
        <v>138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H186" s="10"/>
      <c r="BI186" s="32"/>
      <c r="BJ186" s="11"/>
      <c r="BK186" s="10"/>
      <c r="BL186" s="32"/>
      <c r="BM186" s="11"/>
      <c r="BN186" s="10"/>
      <c r="BO186" s="32"/>
      <c r="BP186" s="11"/>
      <c r="BQ186" s="10"/>
      <c r="BR186" s="32"/>
      <c r="BS186" s="11"/>
      <c r="BT186" s="28"/>
      <c r="BU186" s="41"/>
    </row>
    <row r="187" spans="1:73" x14ac:dyDescent="0.25">
      <c r="A187">
        <f>+A186+1</f>
        <v>139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H187" s="10"/>
      <c r="BI187" s="32"/>
      <c r="BJ187" s="11"/>
      <c r="BK187" s="10"/>
      <c r="BL187" s="32"/>
      <c r="BM187" s="11"/>
      <c r="BN187" s="10"/>
      <c r="BO187" s="32"/>
      <c r="BP187" s="11"/>
      <c r="BQ187" s="10"/>
      <c r="BR187" s="32"/>
      <c r="BS187" s="11"/>
      <c r="BT187" s="28"/>
      <c r="BU187" s="41"/>
    </row>
    <row r="188" spans="1:73" x14ac:dyDescent="0.25">
      <c r="A188">
        <f t="shared" ref="A188:A244" si="18">+A187+1</f>
        <v>140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10"/>
      <c r="BI188" s="32"/>
      <c r="BJ188" s="11"/>
      <c r="BK188" s="10"/>
      <c r="BL188" s="32"/>
      <c r="BM188" s="11"/>
      <c r="BN188" s="10"/>
      <c r="BO188" s="32"/>
      <c r="BP188" s="11"/>
      <c r="BQ188" s="10"/>
      <c r="BR188" s="32"/>
      <c r="BS188" s="11"/>
      <c r="BT188" s="28"/>
      <c r="BU188" s="41"/>
    </row>
    <row r="189" spans="1:73" x14ac:dyDescent="0.25">
      <c r="A189">
        <f t="shared" si="18"/>
        <v>141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10"/>
      <c r="BI189" s="32"/>
      <c r="BJ189" s="11"/>
      <c r="BK189" s="10"/>
      <c r="BL189" s="32"/>
      <c r="BM189" s="11"/>
      <c r="BN189" s="10"/>
      <c r="BO189" s="32"/>
      <c r="BP189" s="11"/>
      <c r="BQ189" s="10"/>
      <c r="BR189" s="32"/>
      <c r="BS189" s="11"/>
      <c r="BT189" s="28"/>
      <c r="BU189" s="41"/>
    </row>
    <row r="190" spans="1:73" x14ac:dyDescent="0.25">
      <c r="A190">
        <f t="shared" si="18"/>
        <v>142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10"/>
      <c r="BI190" s="32"/>
      <c r="BJ190" s="11"/>
      <c r="BK190" s="10"/>
      <c r="BL190" s="32"/>
      <c r="BM190" s="11"/>
      <c r="BN190" s="10"/>
      <c r="BO190" s="32"/>
      <c r="BP190" s="11"/>
      <c r="BQ190" s="10"/>
      <c r="BR190" s="32"/>
      <c r="BS190" s="11"/>
      <c r="BT190" s="28"/>
      <c r="BU190" s="41"/>
    </row>
    <row r="191" spans="1:73" x14ac:dyDescent="0.25">
      <c r="A191">
        <f t="shared" si="18"/>
        <v>143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10"/>
      <c r="BI191" s="32"/>
      <c r="BJ191" s="11"/>
      <c r="BK191" s="10"/>
      <c r="BL191" s="32"/>
      <c r="BM191" s="11"/>
      <c r="BN191" s="10"/>
      <c r="BO191" s="32"/>
      <c r="BP191" s="11"/>
      <c r="BQ191" s="10"/>
      <c r="BR191" s="32"/>
      <c r="BS191" s="11"/>
      <c r="BT191" s="28"/>
      <c r="BU191" s="41"/>
    </row>
    <row r="192" spans="1:73" x14ac:dyDescent="0.25">
      <c r="A192">
        <f t="shared" si="18"/>
        <v>144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10"/>
      <c r="BI192" s="32"/>
      <c r="BJ192" s="11"/>
      <c r="BK192" s="10"/>
      <c r="BL192" s="32"/>
      <c r="BM192" s="11"/>
      <c r="BN192" s="10"/>
      <c r="BO192" s="32"/>
      <c r="BP192" s="11"/>
      <c r="BQ192" s="10"/>
      <c r="BR192" s="32"/>
      <c r="BS192" s="11"/>
      <c r="BT192" s="28"/>
      <c r="BU192" s="41"/>
    </row>
    <row r="193" spans="1:73" x14ac:dyDescent="0.25">
      <c r="A193">
        <f t="shared" si="18"/>
        <v>145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10"/>
      <c r="BI193" s="32"/>
      <c r="BJ193" s="11"/>
      <c r="BK193" s="10"/>
      <c r="BL193" s="32"/>
      <c r="BM193" s="11"/>
      <c r="BN193" s="10"/>
      <c r="BO193" s="32"/>
      <c r="BP193" s="11"/>
      <c r="BQ193" s="10"/>
      <c r="BR193" s="32"/>
      <c r="BS193" s="11"/>
      <c r="BT193" s="28"/>
      <c r="BU193" s="41"/>
    </row>
    <row r="194" spans="1:73" x14ac:dyDescent="0.25">
      <c r="A194">
        <f t="shared" si="18"/>
        <v>146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10"/>
      <c r="BI194" s="32"/>
      <c r="BJ194" s="11"/>
      <c r="BK194" s="10"/>
      <c r="BL194" s="32"/>
      <c r="BM194" s="11"/>
      <c r="BN194" s="10"/>
      <c r="BO194" s="32"/>
      <c r="BP194" s="11"/>
      <c r="BQ194" s="10"/>
      <c r="BR194" s="32"/>
      <c r="BS194" s="11"/>
      <c r="BT194" s="28"/>
      <c r="BU194" s="41"/>
    </row>
    <row r="195" spans="1:73" x14ac:dyDescent="0.25">
      <c r="A195">
        <f t="shared" si="18"/>
        <v>147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10"/>
      <c r="BI195" s="32"/>
      <c r="BJ195" s="11"/>
      <c r="BK195" s="10"/>
      <c r="BL195" s="32"/>
      <c r="BM195" s="11"/>
      <c r="BN195" s="10"/>
      <c r="BO195" s="32"/>
      <c r="BP195" s="11"/>
      <c r="BQ195" s="10"/>
      <c r="BR195" s="32"/>
      <c r="BS195" s="11"/>
      <c r="BT195" s="28"/>
      <c r="BU195" s="41"/>
    </row>
    <row r="196" spans="1:73" x14ac:dyDescent="0.25">
      <c r="A196">
        <f t="shared" si="18"/>
        <v>148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10"/>
      <c r="BI196" s="32"/>
      <c r="BJ196" s="11"/>
      <c r="BK196" s="10"/>
      <c r="BL196" s="32"/>
      <c r="BM196" s="11"/>
      <c r="BN196" s="10"/>
      <c r="BO196" s="32"/>
      <c r="BP196" s="11"/>
      <c r="BQ196" s="10"/>
      <c r="BR196" s="32"/>
      <c r="BS196" s="11"/>
      <c r="BT196" s="28"/>
      <c r="BU196" s="41"/>
    </row>
    <row r="197" spans="1:73" x14ac:dyDescent="0.25">
      <c r="A197">
        <f t="shared" si="18"/>
        <v>149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10"/>
      <c r="BI197" s="32"/>
      <c r="BJ197" s="11"/>
      <c r="BK197" s="10"/>
      <c r="BL197" s="32"/>
      <c r="BM197" s="11"/>
      <c r="BN197" s="10"/>
      <c r="BO197" s="32"/>
      <c r="BP197" s="11"/>
      <c r="BQ197" s="10"/>
      <c r="BR197" s="32"/>
      <c r="BS197" s="11"/>
      <c r="BT197" s="28"/>
      <c r="BU197" s="41"/>
    </row>
    <row r="198" spans="1:73" x14ac:dyDescent="0.25">
      <c r="A198">
        <f t="shared" si="18"/>
        <v>150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H198" s="10"/>
      <c r="BI198" s="32"/>
      <c r="BJ198" s="11"/>
      <c r="BK198" s="10"/>
      <c r="BL198" s="32"/>
      <c r="BM198" s="11"/>
      <c r="BN198" s="10"/>
      <c r="BO198" s="32"/>
      <c r="BP198" s="11"/>
      <c r="BQ198" s="10"/>
      <c r="BR198" s="32"/>
      <c r="BS198" s="11"/>
      <c r="BT198" s="28"/>
      <c r="BU198" s="41"/>
    </row>
    <row r="199" spans="1:73" x14ac:dyDescent="0.25">
      <c r="A199">
        <f t="shared" si="18"/>
        <v>151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H199" s="10"/>
      <c r="BI199" s="32"/>
      <c r="BJ199" s="11"/>
      <c r="BK199" s="10"/>
      <c r="BL199" s="32"/>
      <c r="BM199" s="11"/>
      <c r="BN199" s="10"/>
      <c r="BO199" s="32"/>
      <c r="BP199" s="11"/>
      <c r="BQ199" s="10"/>
      <c r="BR199" s="32"/>
      <c r="BS199" s="11"/>
      <c r="BT199" s="28"/>
      <c r="BU199" s="41"/>
    </row>
    <row r="200" spans="1:73" x14ac:dyDescent="0.25">
      <c r="A200">
        <f t="shared" si="18"/>
        <v>152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H200" s="10"/>
      <c r="BI200" s="32"/>
      <c r="BJ200" s="11"/>
      <c r="BK200" s="10"/>
      <c r="BL200" s="32"/>
      <c r="BM200" s="11"/>
      <c r="BN200" s="10"/>
      <c r="BO200" s="32"/>
      <c r="BP200" s="11"/>
      <c r="BQ200" s="10"/>
      <c r="BR200" s="32"/>
      <c r="BS200" s="11"/>
      <c r="BT200" s="28"/>
      <c r="BU200" s="41"/>
    </row>
    <row r="201" spans="1:73" x14ac:dyDescent="0.25">
      <c r="A201">
        <f t="shared" si="18"/>
        <v>153</v>
      </c>
      <c r="B201" s="6"/>
      <c r="C201" s="10"/>
      <c r="D201" s="32"/>
      <c r="E201" s="11"/>
      <c r="F201" s="10"/>
      <c r="G201" s="32"/>
      <c r="H201" s="11"/>
      <c r="I201" s="10"/>
      <c r="J201" s="32"/>
      <c r="K201" s="11"/>
      <c r="L201" s="10"/>
      <c r="M201" s="32"/>
      <c r="N201" s="11"/>
      <c r="O201" s="10"/>
      <c r="P201" s="32"/>
      <c r="Q201" s="11"/>
      <c r="R201" s="10"/>
      <c r="S201" s="32"/>
      <c r="T201" s="11"/>
      <c r="U201" s="10"/>
      <c r="V201" s="32"/>
      <c r="W201" s="11"/>
      <c r="X201" s="10"/>
      <c r="Y201" s="32"/>
      <c r="Z201" s="11"/>
      <c r="AA201" s="10"/>
      <c r="AB201" s="32"/>
      <c r="AC201" s="11"/>
      <c r="AD201" s="10"/>
      <c r="AE201" s="32"/>
      <c r="AF201" s="11"/>
      <c r="AG201" s="10"/>
      <c r="AH201" s="32"/>
      <c r="AI201" s="11"/>
      <c r="AJ201" s="10"/>
      <c r="AK201" s="32"/>
      <c r="AL201" s="11"/>
      <c r="AM201" s="10"/>
      <c r="AN201" s="32"/>
      <c r="AO201" s="11"/>
      <c r="AP201" s="10"/>
      <c r="AQ201" s="32"/>
      <c r="AR201" s="11"/>
      <c r="AS201" s="10"/>
      <c r="AT201" s="32"/>
      <c r="AU201" s="11"/>
      <c r="AV201" s="10"/>
      <c r="AW201" s="32"/>
      <c r="AX201" s="11"/>
      <c r="AY201" s="10"/>
      <c r="AZ201" s="32"/>
      <c r="BA201" s="11"/>
      <c r="BB201" s="10"/>
      <c r="BC201" s="32"/>
      <c r="BD201" s="11"/>
      <c r="BE201" s="10"/>
      <c r="BF201" s="32"/>
      <c r="BG201" s="11"/>
      <c r="BH201" s="10"/>
      <c r="BI201" s="32"/>
      <c r="BJ201" s="11"/>
      <c r="BK201" s="10"/>
      <c r="BL201" s="32"/>
      <c r="BM201" s="11"/>
      <c r="BN201" s="10"/>
      <c r="BO201" s="32"/>
      <c r="BP201" s="11"/>
      <c r="BQ201" s="10"/>
      <c r="BR201" s="32"/>
      <c r="BS201" s="11"/>
      <c r="BT201" s="28"/>
      <c r="BU201" s="41"/>
    </row>
    <row r="202" spans="1:73" x14ac:dyDescent="0.25">
      <c r="A202">
        <f t="shared" si="18"/>
        <v>154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H202" s="10"/>
      <c r="BI202" s="32"/>
      <c r="BJ202" s="11"/>
      <c r="BK202" s="10"/>
      <c r="BL202" s="32"/>
      <c r="BM202" s="11"/>
      <c r="BN202" s="10"/>
      <c r="BO202" s="32"/>
      <c r="BP202" s="11"/>
      <c r="BQ202" s="10"/>
      <c r="BR202" s="32"/>
      <c r="BS202" s="11"/>
      <c r="BT202" s="28"/>
      <c r="BU202" s="41"/>
    </row>
    <row r="203" spans="1:73" x14ac:dyDescent="0.25">
      <c r="A203">
        <f t="shared" si="18"/>
        <v>155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H203" s="10"/>
      <c r="BI203" s="32"/>
      <c r="BJ203" s="11"/>
      <c r="BK203" s="10"/>
      <c r="BL203" s="32"/>
      <c r="BM203" s="11"/>
      <c r="BN203" s="10"/>
      <c r="BO203" s="32"/>
      <c r="BP203" s="11"/>
      <c r="BQ203" s="10"/>
      <c r="BR203" s="32"/>
      <c r="BS203" s="11"/>
      <c r="BT203" s="28"/>
      <c r="BU203" s="41"/>
    </row>
    <row r="204" spans="1:73" x14ac:dyDescent="0.25">
      <c r="A204">
        <f t="shared" si="18"/>
        <v>156</v>
      </c>
      <c r="B204" s="6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H204" s="10"/>
      <c r="BI204" s="32"/>
      <c r="BJ204" s="11"/>
      <c r="BK204" s="10"/>
      <c r="BL204" s="32"/>
      <c r="BM204" s="11"/>
      <c r="BN204" s="10"/>
      <c r="BO204" s="32"/>
      <c r="BP204" s="11"/>
      <c r="BQ204" s="10"/>
      <c r="BR204" s="32"/>
      <c r="BS204" s="11"/>
      <c r="BT204" s="28"/>
      <c r="BU204" s="41"/>
    </row>
    <row r="205" spans="1:73" x14ac:dyDescent="0.25">
      <c r="A205">
        <f t="shared" si="18"/>
        <v>157</v>
      </c>
      <c r="B205" s="6"/>
      <c r="C205" s="12"/>
      <c r="D205" s="36"/>
      <c r="E205" s="13"/>
      <c r="F205" s="12"/>
      <c r="G205" s="36"/>
      <c r="H205" s="13"/>
      <c r="I205" s="12"/>
      <c r="J205" s="36"/>
      <c r="K205" s="13"/>
      <c r="L205" s="12"/>
      <c r="M205" s="36"/>
      <c r="N205" s="13"/>
      <c r="O205" s="12"/>
      <c r="P205" s="36"/>
      <c r="Q205" s="13"/>
      <c r="R205" s="12"/>
      <c r="S205" s="36"/>
      <c r="T205" s="13"/>
      <c r="U205" s="12"/>
      <c r="V205" s="36"/>
      <c r="W205" s="13"/>
      <c r="X205" s="12"/>
      <c r="Y205" s="36"/>
      <c r="Z205" s="13"/>
      <c r="AA205" s="12"/>
      <c r="AB205" s="36"/>
      <c r="AC205" s="13"/>
      <c r="AD205" s="12"/>
      <c r="AE205" s="36"/>
      <c r="AF205" s="13"/>
      <c r="AG205" s="12"/>
      <c r="AH205" s="36"/>
      <c r="AI205" s="13"/>
      <c r="AJ205" s="12"/>
      <c r="AK205" s="36"/>
      <c r="AL205" s="13"/>
      <c r="AM205" s="12"/>
      <c r="AN205" s="36"/>
      <c r="AO205" s="13"/>
      <c r="AP205" s="12"/>
      <c r="AQ205" s="36"/>
      <c r="AR205" s="13"/>
      <c r="AS205" s="12"/>
      <c r="AT205" s="36"/>
      <c r="AU205" s="13"/>
      <c r="AV205" s="12"/>
      <c r="AW205" s="36"/>
      <c r="AX205" s="13"/>
      <c r="AY205" s="12"/>
      <c r="AZ205" s="36"/>
      <c r="BA205" s="13"/>
      <c r="BB205" s="12"/>
      <c r="BC205" s="36"/>
      <c r="BD205" s="13"/>
      <c r="BE205" s="12"/>
      <c r="BF205" s="36"/>
      <c r="BG205" s="13"/>
      <c r="BH205" s="12"/>
      <c r="BI205" s="36"/>
      <c r="BJ205" s="13"/>
      <c r="BK205" s="12"/>
      <c r="BL205" s="36"/>
      <c r="BM205" s="13"/>
      <c r="BN205" s="12"/>
      <c r="BO205" s="36"/>
      <c r="BP205" s="13"/>
      <c r="BQ205" s="12"/>
      <c r="BR205" s="36"/>
      <c r="BS205" s="13"/>
      <c r="BT205" s="28"/>
      <c r="BU205" s="41"/>
    </row>
    <row r="206" spans="1:73" x14ac:dyDescent="0.25">
      <c r="A206">
        <f t="shared" si="18"/>
        <v>158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H206" s="10"/>
      <c r="BI206" s="32"/>
      <c r="BJ206" s="11"/>
      <c r="BK206" s="10"/>
      <c r="BL206" s="32"/>
      <c r="BM206" s="11"/>
      <c r="BN206" s="10"/>
      <c r="BO206" s="32"/>
      <c r="BP206" s="11"/>
      <c r="BQ206" s="10"/>
      <c r="BR206" s="32"/>
      <c r="BS206" s="11"/>
      <c r="BT206" s="28"/>
      <c r="BU206" s="41"/>
    </row>
    <row r="207" spans="1:73" x14ac:dyDescent="0.25">
      <c r="A207">
        <f t="shared" si="18"/>
        <v>159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H207" s="10"/>
      <c r="BI207" s="32"/>
      <c r="BJ207" s="11"/>
      <c r="BK207" s="10"/>
      <c r="BL207" s="32"/>
      <c r="BM207" s="11"/>
      <c r="BN207" s="10"/>
      <c r="BO207" s="32"/>
      <c r="BP207" s="11"/>
      <c r="BQ207" s="10"/>
      <c r="BR207" s="32"/>
      <c r="BS207" s="11"/>
      <c r="BT207" s="28"/>
      <c r="BU207" s="41"/>
    </row>
    <row r="208" spans="1:73" x14ac:dyDescent="0.25">
      <c r="A208">
        <f t="shared" si="18"/>
        <v>160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H208" s="10"/>
      <c r="BI208" s="32"/>
      <c r="BJ208" s="11"/>
      <c r="BK208" s="10"/>
      <c r="BL208" s="32"/>
      <c r="BM208" s="11"/>
      <c r="BN208" s="10"/>
      <c r="BO208" s="32"/>
      <c r="BP208" s="11"/>
      <c r="BQ208" s="10"/>
      <c r="BR208" s="32"/>
      <c r="BS208" s="11"/>
      <c r="BT208" s="28"/>
      <c r="BU208" s="41"/>
    </row>
    <row r="209" spans="1:73" x14ac:dyDescent="0.25">
      <c r="A209">
        <f t="shared" si="18"/>
        <v>161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H209" s="10"/>
      <c r="BI209" s="32"/>
      <c r="BJ209" s="11"/>
      <c r="BK209" s="10"/>
      <c r="BL209" s="32"/>
      <c r="BM209" s="11"/>
      <c r="BN209" s="10"/>
      <c r="BO209" s="32"/>
      <c r="BP209" s="11"/>
      <c r="BQ209" s="10"/>
      <c r="BR209" s="32"/>
      <c r="BS209" s="11"/>
      <c r="BT209" s="28"/>
      <c r="BU209" s="41"/>
    </row>
    <row r="210" spans="1:73" x14ac:dyDescent="0.25">
      <c r="A210">
        <f t="shared" si="18"/>
        <v>162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H210" s="10"/>
      <c r="BI210" s="32"/>
      <c r="BJ210" s="11"/>
      <c r="BK210" s="10"/>
      <c r="BL210" s="32"/>
      <c r="BM210" s="11"/>
      <c r="BN210" s="10"/>
      <c r="BO210" s="32"/>
      <c r="BP210" s="11"/>
      <c r="BQ210" s="10"/>
      <c r="BR210" s="32"/>
      <c r="BS210" s="11"/>
      <c r="BT210" s="28"/>
      <c r="BU210" s="41"/>
    </row>
    <row r="211" spans="1:73" x14ac:dyDescent="0.25">
      <c r="A211">
        <f t="shared" si="18"/>
        <v>163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H211" s="10"/>
      <c r="BI211" s="32"/>
      <c r="BJ211" s="11"/>
      <c r="BK211" s="10"/>
      <c r="BL211" s="32"/>
      <c r="BM211" s="11"/>
      <c r="BN211" s="10"/>
      <c r="BO211" s="32"/>
      <c r="BP211" s="11"/>
      <c r="BQ211" s="10"/>
      <c r="BR211" s="32"/>
      <c r="BS211" s="11"/>
      <c r="BT211" s="28"/>
      <c r="BU211" s="41"/>
    </row>
    <row r="212" spans="1:73" x14ac:dyDescent="0.25">
      <c r="A212">
        <f t="shared" si="18"/>
        <v>164</v>
      </c>
      <c r="B212" s="6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H212" s="10"/>
      <c r="BI212" s="32"/>
      <c r="BJ212" s="11"/>
      <c r="BK212" s="10"/>
      <c r="BL212" s="32"/>
      <c r="BM212" s="11"/>
      <c r="BN212" s="10"/>
      <c r="BO212" s="32"/>
      <c r="BP212" s="11"/>
      <c r="BQ212" s="10"/>
      <c r="BR212" s="32"/>
      <c r="BS212" s="11"/>
      <c r="BT212" s="28"/>
      <c r="BU212" s="41"/>
    </row>
    <row r="213" spans="1:73" x14ac:dyDescent="0.25">
      <c r="A213">
        <f t="shared" si="18"/>
        <v>165</v>
      </c>
      <c r="B213" s="6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H213" s="10"/>
      <c r="BI213" s="32"/>
      <c r="BJ213" s="11"/>
      <c r="BK213" s="10"/>
      <c r="BL213" s="32"/>
      <c r="BM213" s="11"/>
      <c r="BN213" s="10"/>
      <c r="BO213" s="32"/>
      <c r="BP213" s="11"/>
      <c r="BQ213" s="10"/>
      <c r="BR213" s="32"/>
      <c r="BS213" s="11"/>
      <c r="BT213" s="28"/>
      <c r="BU213" s="41"/>
    </row>
    <row r="214" spans="1:73" x14ac:dyDescent="0.25">
      <c r="A214">
        <f t="shared" si="18"/>
        <v>166</v>
      </c>
      <c r="B214" s="6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H214" s="10"/>
      <c r="BI214" s="32"/>
      <c r="BJ214" s="11"/>
      <c r="BK214" s="10"/>
      <c r="BL214" s="32"/>
      <c r="BM214" s="11"/>
      <c r="BN214" s="10"/>
      <c r="BO214" s="32"/>
      <c r="BP214" s="11"/>
      <c r="BQ214" s="10"/>
      <c r="BR214" s="32"/>
      <c r="BS214" s="11"/>
      <c r="BT214" s="28"/>
      <c r="BU214" s="41"/>
    </row>
    <row r="215" spans="1:73" x14ac:dyDescent="0.25">
      <c r="A215">
        <f t="shared" si="18"/>
        <v>167</v>
      </c>
      <c r="B215" s="6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H215" s="10"/>
      <c r="BI215" s="32"/>
      <c r="BJ215" s="11"/>
      <c r="BK215" s="10"/>
      <c r="BL215" s="32"/>
      <c r="BM215" s="11"/>
      <c r="BN215" s="10"/>
      <c r="BO215" s="32"/>
      <c r="BP215" s="11"/>
      <c r="BQ215" s="10"/>
      <c r="BR215" s="32"/>
      <c r="BS215" s="11"/>
      <c r="BT215" s="28"/>
      <c r="BU215" s="41"/>
    </row>
    <row r="216" spans="1:73" x14ac:dyDescent="0.25">
      <c r="A216">
        <f t="shared" si="18"/>
        <v>168</v>
      </c>
      <c r="B216" s="6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H216" s="10"/>
      <c r="BI216" s="32"/>
      <c r="BJ216" s="11"/>
      <c r="BK216" s="10"/>
      <c r="BL216" s="32"/>
      <c r="BM216" s="11"/>
      <c r="BN216" s="10"/>
      <c r="BO216" s="32"/>
      <c r="BP216" s="11"/>
      <c r="BQ216" s="10"/>
      <c r="BR216" s="32"/>
      <c r="BS216" s="11"/>
      <c r="BT216" s="28"/>
      <c r="BU216" s="41"/>
    </row>
    <row r="217" spans="1:73" x14ac:dyDescent="0.25">
      <c r="A217">
        <f t="shared" si="18"/>
        <v>169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H217" s="10"/>
      <c r="BI217" s="32"/>
      <c r="BJ217" s="11"/>
      <c r="BK217" s="10"/>
      <c r="BL217" s="32"/>
      <c r="BM217" s="11"/>
      <c r="BN217" s="10"/>
      <c r="BO217" s="32"/>
      <c r="BP217" s="11"/>
      <c r="BQ217" s="10"/>
      <c r="BR217" s="32"/>
      <c r="BS217" s="11"/>
      <c r="BT217" s="28"/>
      <c r="BU217" s="41"/>
    </row>
    <row r="218" spans="1:73" x14ac:dyDescent="0.25">
      <c r="A218">
        <f t="shared" si="18"/>
        <v>170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H218" s="10"/>
      <c r="BI218" s="32"/>
      <c r="BJ218" s="11"/>
      <c r="BK218" s="10"/>
      <c r="BL218" s="32"/>
      <c r="BM218" s="11"/>
      <c r="BN218" s="10"/>
      <c r="BO218" s="32"/>
      <c r="BP218" s="11"/>
      <c r="BQ218" s="10"/>
      <c r="BR218" s="32"/>
      <c r="BS218" s="11"/>
      <c r="BT218" s="28"/>
      <c r="BU218" s="41"/>
    </row>
    <row r="219" spans="1:73" x14ac:dyDescent="0.25">
      <c r="A219">
        <f t="shared" si="18"/>
        <v>171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H219" s="10"/>
      <c r="BI219" s="32"/>
      <c r="BJ219" s="11"/>
      <c r="BK219" s="10"/>
      <c r="BL219" s="32"/>
      <c r="BM219" s="11"/>
      <c r="BN219" s="10"/>
      <c r="BO219" s="32"/>
      <c r="BP219" s="11"/>
      <c r="BQ219" s="10"/>
      <c r="BR219" s="32"/>
      <c r="BS219" s="11"/>
      <c r="BT219" s="28"/>
      <c r="BU219" s="41"/>
    </row>
    <row r="220" spans="1:73" x14ac:dyDescent="0.25">
      <c r="A220">
        <f t="shared" si="18"/>
        <v>172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H220" s="10"/>
      <c r="BI220" s="32"/>
      <c r="BJ220" s="11"/>
      <c r="BK220" s="10"/>
      <c r="BL220" s="32"/>
      <c r="BM220" s="11"/>
      <c r="BN220" s="10"/>
      <c r="BO220" s="32"/>
      <c r="BP220" s="11"/>
      <c r="BQ220" s="10"/>
      <c r="BR220" s="32"/>
      <c r="BS220" s="11"/>
      <c r="BT220" s="28"/>
      <c r="BU220" s="41"/>
    </row>
    <row r="221" spans="1:73" x14ac:dyDescent="0.25">
      <c r="A221">
        <f t="shared" si="18"/>
        <v>173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10"/>
      <c r="BI221" s="32"/>
      <c r="BJ221" s="11"/>
      <c r="BK221" s="10"/>
      <c r="BL221" s="32"/>
      <c r="BM221" s="11"/>
      <c r="BN221" s="10"/>
      <c r="BO221" s="32"/>
      <c r="BP221" s="11"/>
      <c r="BQ221" s="10"/>
      <c r="BR221" s="32"/>
      <c r="BS221" s="11"/>
      <c r="BT221" s="28"/>
      <c r="BU221" s="41"/>
    </row>
    <row r="222" spans="1:73" x14ac:dyDescent="0.25">
      <c r="A222">
        <f t="shared" si="18"/>
        <v>174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10"/>
      <c r="BI222" s="32"/>
      <c r="BJ222" s="11"/>
      <c r="BK222" s="10"/>
      <c r="BL222" s="32"/>
      <c r="BM222" s="11"/>
      <c r="BN222" s="10"/>
      <c r="BO222" s="32"/>
      <c r="BP222" s="11"/>
      <c r="BQ222" s="10"/>
      <c r="BR222" s="32"/>
      <c r="BS222" s="11"/>
      <c r="BT222" s="28"/>
      <c r="BU222" s="41"/>
    </row>
    <row r="223" spans="1:73" x14ac:dyDescent="0.25">
      <c r="A223">
        <f t="shared" si="18"/>
        <v>175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10"/>
      <c r="BI223" s="32"/>
      <c r="BJ223" s="11"/>
      <c r="BK223" s="10"/>
      <c r="BL223" s="32"/>
      <c r="BM223" s="11"/>
      <c r="BN223" s="10"/>
      <c r="BO223" s="32"/>
      <c r="BP223" s="11"/>
      <c r="BQ223" s="10"/>
      <c r="BR223" s="32"/>
      <c r="BS223" s="11"/>
      <c r="BT223" s="28"/>
      <c r="BU223" s="41"/>
    </row>
    <row r="224" spans="1:73" x14ac:dyDescent="0.25">
      <c r="A224">
        <f t="shared" si="18"/>
        <v>176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10"/>
      <c r="BI224" s="32"/>
      <c r="BJ224" s="11"/>
      <c r="BK224" s="10"/>
      <c r="BL224" s="32"/>
      <c r="BM224" s="11"/>
      <c r="BN224" s="10"/>
      <c r="BO224" s="32"/>
      <c r="BP224" s="11"/>
      <c r="BQ224" s="10"/>
      <c r="BR224" s="32"/>
      <c r="BS224" s="11"/>
      <c r="BT224" s="28"/>
      <c r="BU224" s="41"/>
    </row>
    <row r="225" spans="1:73" x14ac:dyDescent="0.25">
      <c r="A225">
        <f t="shared" si="18"/>
        <v>177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10"/>
      <c r="BI225" s="32"/>
      <c r="BJ225" s="11"/>
      <c r="BK225" s="10"/>
      <c r="BL225" s="32"/>
      <c r="BM225" s="11"/>
      <c r="BN225" s="10"/>
      <c r="BO225" s="32"/>
      <c r="BP225" s="11"/>
      <c r="BQ225" s="10"/>
      <c r="BR225" s="32"/>
      <c r="BS225" s="11"/>
      <c r="BT225" s="28"/>
      <c r="BU225" s="41"/>
    </row>
    <row r="226" spans="1:73" x14ac:dyDescent="0.25">
      <c r="A226">
        <f t="shared" si="18"/>
        <v>178</v>
      </c>
      <c r="B226" s="6"/>
      <c r="C226" s="10"/>
      <c r="D226" s="32"/>
      <c r="E226" s="11"/>
      <c r="F226" s="10"/>
      <c r="G226" s="32"/>
      <c r="H226" s="11"/>
      <c r="I226" s="10"/>
      <c r="J226" s="32"/>
      <c r="K226" s="11"/>
      <c r="L226" s="10"/>
      <c r="M226" s="32"/>
      <c r="N226" s="11"/>
      <c r="O226" s="10"/>
      <c r="P226" s="32"/>
      <c r="Q226" s="11"/>
      <c r="R226" s="10"/>
      <c r="S226" s="32"/>
      <c r="T226" s="11"/>
      <c r="U226" s="10"/>
      <c r="V226" s="32"/>
      <c r="W226" s="11"/>
      <c r="X226" s="10"/>
      <c r="Y226" s="32"/>
      <c r="Z226" s="11"/>
      <c r="AA226" s="10"/>
      <c r="AB226" s="32"/>
      <c r="AC226" s="11"/>
      <c r="AD226" s="10"/>
      <c r="AE226" s="32"/>
      <c r="AF226" s="11"/>
      <c r="AG226" s="10"/>
      <c r="AH226" s="32"/>
      <c r="AI226" s="11"/>
      <c r="AJ226" s="10"/>
      <c r="AK226" s="32"/>
      <c r="AL226" s="11"/>
      <c r="AM226" s="10"/>
      <c r="AN226" s="32"/>
      <c r="AO226" s="11"/>
      <c r="AP226" s="10"/>
      <c r="AQ226" s="32"/>
      <c r="AR226" s="11"/>
      <c r="AS226" s="10"/>
      <c r="AT226" s="32"/>
      <c r="AU226" s="11"/>
      <c r="AV226" s="10"/>
      <c r="AW226" s="32"/>
      <c r="AX226" s="11"/>
      <c r="AY226" s="10"/>
      <c r="AZ226" s="32"/>
      <c r="BA226" s="11"/>
      <c r="BB226" s="10"/>
      <c r="BC226" s="32"/>
      <c r="BD226" s="11"/>
      <c r="BE226" s="10"/>
      <c r="BF226" s="32"/>
      <c r="BG226" s="11"/>
      <c r="BH226" s="10"/>
      <c r="BI226" s="32"/>
      <c r="BJ226" s="11"/>
      <c r="BK226" s="10"/>
      <c r="BL226" s="32"/>
      <c r="BM226" s="11"/>
      <c r="BN226" s="10"/>
      <c r="BO226" s="32"/>
      <c r="BP226" s="11"/>
      <c r="BQ226" s="10"/>
      <c r="BR226" s="32"/>
      <c r="BS226" s="11"/>
      <c r="BT226" s="28"/>
      <c r="BU226" s="41"/>
    </row>
    <row r="227" spans="1:73" x14ac:dyDescent="0.25">
      <c r="A227">
        <f t="shared" si="18"/>
        <v>179</v>
      </c>
      <c r="B227" s="6"/>
      <c r="C227" s="10"/>
      <c r="D227" s="32"/>
      <c r="E227" s="11"/>
      <c r="F227" s="10"/>
      <c r="G227" s="32"/>
      <c r="H227" s="11"/>
      <c r="I227" s="10"/>
      <c r="J227" s="32"/>
      <c r="K227" s="11"/>
      <c r="L227" s="10"/>
      <c r="M227" s="32"/>
      <c r="N227" s="11"/>
      <c r="O227" s="10"/>
      <c r="P227" s="32"/>
      <c r="Q227" s="11"/>
      <c r="R227" s="10"/>
      <c r="S227" s="32"/>
      <c r="T227" s="11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10"/>
      <c r="AW227" s="32"/>
      <c r="AX227" s="11"/>
      <c r="AY227" s="10"/>
      <c r="AZ227" s="32"/>
      <c r="BA227" s="11"/>
      <c r="BB227" s="10"/>
      <c r="BC227" s="32"/>
      <c r="BD227" s="11"/>
      <c r="BE227" s="10"/>
      <c r="BF227" s="32"/>
      <c r="BG227" s="11"/>
      <c r="BH227" s="10"/>
      <c r="BI227" s="32"/>
      <c r="BJ227" s="11"/>
      <c r="BK227" s="10"/>
      <c r="BL227" s="32"/>
      <c r="BM227" s="11"/>
      <c r="BN227" s="10"/>
      <c r="BO227" s="32"/>
      <c r="BP227" s="11"/>
      <c r="BQ227" s="10"/>
      <c r="BR227" s="32"/>
      <c r="BS227" s="11"/>
      <c r="BT227" s="28"/>
      <c r="BU227" s="41"/>
    </row>
    <row r="228" spans="1:73" x14ac:dyDescent="0.25">
      <c r="A228">
        <f t="shared" si="18"/>
        <v>180</v>
      </c>
      <c r="B228" s="6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10"/>
      <c r="BI228" s="32"/>
      <c r="BJ228" s="11"/>
      <c r="BK228" s="10"/>
      <c r="BL228" s="32"/>
      <c r="BM228" s="11"/>
      <c r="BN228" s="10"/>
      <c r="BO228" s="32"/>
      <c r="BP228" s="11"/>
      <c r="BQ228" s="10"/>
      <c r="BR228" s="32"/>
      <c r="BS228" s="11"/>
      <c r="BT228" s="28"/>
      <c r="BU228" s="41"/>
    </row>
    <row r="229" spans="1:73" x14ac:dyDescent="0.25">
      <c r="A229">
        <f t="shared" si="18"/>
        <v>181</v>
      </c>
      <c r="B229" s="6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H229" s="10"/>
      <c r="BI229" s="32"/>
      <c r="BJ229" s="11"/>
      <c r="BK229" s="10"/>
      <c r="BL229" s="32"/>
      <c r="BM229" s="11"/>
      <c r="BN229" s="10"/>
      <c r="BO229" s="32"/>
      <c r="BP229" s="11"/>
      <c r="BQ229" s="10"/>
      <c r="BR229" s="32"/>
      <c r="BS229" s="11"/>
      <c r="BT229" s="28"/>
      <c r="BU229" s="41"/>
    </row>
    <row r="230" spans="1:73" x14ac:dyDescent="0.25">
      <c r="A230">
        <f t="shared" si="18"/>
        <v>182</v>
      </c>
      <c r="B230" s="6"/>
      <c r="C230" s="12"/>
      <c r="D230" s="36"/>
      <c r="E230" s="13"/>
      <c r="F230" s="12"/>
      <c r="G230" s="36"/>
      <c r="H230" s="13"/>
      <c r="I230" s="12"/>
      <c r="J230" s="36"/>
      <c r="K230" s="13"/>
      <c r="L230" s="12"/>
      <c r="M230" s="36"/>
      <c r="N230" s="13"/>
      <c r="O230" s="12"/>
      <c r="P230" s="36"/>
      <c r="Q230" s="13"/>
      <c r="R230" s="12"/>
      <c r="S230" s="36"/>
      <c r="T230" s="13"/>
      <c r="U230" s="12"/>
      <c r="V230" s="36"/>
      <c r="W230" s="13"/>
      <c r="X230" s="12"/>
      <c r="Y230" s="36"/>
      <c r="Z230" s="13"/>
      <c r="AA230" s="12"/>
      <c r="AB230" s="36"/>
      <c r="AC230" s="13"/>
      <c r="AD230" s="12"/>
      <c r="AE230" s="36"/>
      <c r="AF230" s="13"/>
      <c r="AG230" s="12"/>
      <c r="AH230" s="36"/>
      <c r="AI230" s="13"/>
      <c r="AJ230" s="12"/>
      <c r="AK230" s="36"/>
      <c r="AL230" s="13"/>
      <c r="AM230" s="12"/>
      <c r="AN230" s="36"/>
      <c r="AO230" s="13"/>
      <c r="AP230" s="12"/>
      <c r="AQ230" s="36"/>
      <c r="AR230" s="13"/>
      <c r="AS230" s="12"/>
      <c r="AT230" s="36"/>
      <c r="AU230" s="13"/>
      <c r="AV230" s="12"/>
      <c r="AW230" s="36"/>
      <c r="AX230" s="13"/>
      <c r="AY230" s="12"/>
      <c r="AZ230" s="36"/>
      <c r="BA230" s="13"/>
      <c r="BB230" s="12"/>
      <c r="BC230" s="36"/>
      <c r="BD230" s="13"/>
      <c r="BE230" s="12"/>
      <c r="BF230" s="36"/>
      <c r="BG230" s="13"/>
      <c r="BH230" s="12"/>
      <c r="BI230" s="36"/>
      <c r="BJ230" s="13"/>
      <c r="BK230" s="12"/>
      <c r="BL230" s="36"/>
      <c r="BM230" s="13"/>
      <c r="BN230" s="12"/>
      <c r="BO230" s="36"/>
      <c r="BP230" s="13"/>
      <c r="BQ230" s="12"/>
      <c r="BR230" s="36"/>
      <c r="BS230" s="13"/>
      <c r="BT230" s="28"/>
      <c r="BU230" s="41"/>
    </row>
    <row r="231" spans="1:73" x14ac:dyDescent="0.25">
      <c r="A231">
        <f t="shared" si="18"/>
        <v>183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H231" s="10"/>
      <c r="BI231" s="32"/>
      <c r="BJ231" s="11"/>
      <c r="BK231" s="10"/>
      <c r="BL231" s="32"/>
      <c r="BM231" s="11"/>
      <c r="BN231" s="10"/>
      <c r="BO231" s="32"/>
      <c r="BP231" s="11"/>
      <c r="BQ231" s="10"/>
      <c r="BR231" s="32"/>
      <c r="BS231" s="11"/>
      <c r="BT231" s="28"/>
      <c r="BU231" s="41"/>
    </row>
    <row r="232" spans="1:73" x14ac:dyDescent="0.25">
      <c r="A232">
        <f t="shared" si="18"/>
        <v>184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H232" s="10"/>
      <c r="BI232" s="32"/>
      <c r="BJ232" s="11"/>
      <c r="BK232" s="10"/>
      <c r="BL232" s="32"/>
      <c r="BM232" s="11"/>
      <c r="BN232" s="10"/>
      <c r="BO232" s="32"/>
      <c r="BP232" s="11"/>
      <c r="BQ232" s="10"/>
      <c r="BR232" s="32"/>
      <c r="BS232" s="11"/>
      <c r="BT232" s="28"/>
      <c r="BU232" s="41"/>
    </row>
    <row r="233" spans="1:73" x14ac:dyDescent="0.25">
      <c r="A233">
        <f t="shared" si="18"/>
        <v>185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H233" s="10"/>
      <c r="BI233" s="32"/>
      <c r="BJ233" s="11"/>
      <c r="BK233" s="10"/>
      <c r="BL233" s="32"/>
      <c r="BM233" s="11"/>
      <c r="BN233" s="10"/>
      <c r="BO233" s="32"/>
      <c r="BP233" s="11"/>
      <c r="BQ233" s="10"/>
      <c r="BR233" s="32"/>
      <c r="BS233" s="11"/>
      <c r="BT233" s="28"/>
      <c r="BU233" s="41"/>
    </row>
    <row r="234" spans="1:73" x14ac:dyDescent="0.25">
      <c r="A234">
        <f t="shared" si="18"/>
        <v>186</v>
      </c>
      <c r="B234" s="6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H234" s="10"/>
      <c r="BI234" s="32"/>
      <c r="BJ234" s="11"/>
      <c r="BK234" s="10"/>
      <c r="BL234" s="32"/>
      <c r="BM234" s="11"/>
      <c r="BN234" s="10"/>
      <c r="BO234" s="32"/>
      <c r="BP234" s="11"/>
      <c r="BQ234" s="10"/>
      <c r="BR234" s="32"/>
      <c r="BS234" s="11"/>
      <c r="BT234" s="28"/>
      <c r="BU234" s="41"/>
    </row>
    <row r="235" spans="1:73" x14ac:dyDescent="0.25">
      <c r="A235">
        <f t="shared" si="18"/>
        <v>187</v>
      </c>
      <c r="B235" s="6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10"/>
      <c r="BI235" s="32"/>
      <c r="BJ235" s="11"/>
      <c r="BK235" s="10"/>
      <c r="BL235" s="32"/>
      <c r="BM235" s="11"/>
      <c r="BN235" s="10"/>
      <c r="BO235" s="32"/>
      <c r="BP235" s="11"/>
      <c r="BQ235" s="10"/>
      <c r="BR235" s="32"/>
      <c r="BS235" s="11"/>
      <c r="BT235" s="28"/>
      <c r="BU235" s="41"/>
    </row>
    <row r="236" spans="1:73" x14ac:dyDescent="0.25">
      <c r="A236">
        <f t="shared" si="18"/>
        <v>188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H236" s="10"/>
      <c r="BI236" s="32"/>
      <c r="BJ236" s="11"/>
      <c r="BK236" s="10"/>
      <c r="BL236" s="32"/>
      <c r="BM236" s="11"/>
      <c r="BN236" s="10"/>
      <c r="BO236" s="32"/>
      <c r="BP236" s="11"/>
      <c r="BQ236" s="10"/>
      <c r="BR236" s="32"/>
      <c r="BS236" s="11"/>
      <c r="BT236" s="28"/>
      <c r="BU236" s="41"/>
    </row>
    <row r="237" spans="1:73" x14ac:dyDescent="0.25">
      <c r="A237">
        <f t="shared" si="18"/>
        <v>189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H237" s="10"/>
      <c r="BI237" s="32"/>
      <c r="BJ237" s="11"/>
      <c r="BK237" s="10"/>
      <c r="BL237" s="32"/>
      <c r="BM237" s="11"/>
      <c r="BN237" s="10"/>
      <c r="BO237" s="32"/>
      <c r="BP237" s="11"/>
      <c r="BQ237" s="10"/>
      <c r="BR237" s="32"/>
      <c r="BS237" s="11"/>
      <c r="BT237" s="28"/>
      <c r="BU237" s="41"/>
    </row>
    <row r="238" spans="1:73" x14ac:dyDescent="0.25">
      <c r="A238">
        <f t="shared" si="18"/>
        <v>190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  <c r="BH238" s="10"/>
      <c r="BI238" s="32"/>
      <c r="BJ238" s="11"/>
      <c r="BK238" s="10"/>
      <c r="BL238" s="32"/>
      <c r="BM238" s="11"/>
      <c r="BN238" s="10"/>
      <c r="BO238" s="32"/>
      <c r="BP238" s="11"/>
      <c r="BQ238" s="10"/>
      <c r="BR238" s="32"/>
      <c r="BS238" s="11"/>
      <c r="BT238" s="28"/>
      <c r="BU238" s="41"/>
    </row>
    <row r="239" spans="1:73" x14ac:dyDescent="0.25">
      <c r="A239">
        <f t="shared" si="18"/>
        <v>191</v>
      </c>
      <c r="B239" s="6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  <c r="BH239" s="10"/>
      <c r="BI239" s="32"/>
      <c r="BJ239" s="11"/>
      <c r="BK239" s="10"/>
      <c r="BL239" s="32"/>
      <c r="BM239" s="11"/>
      <c r="BN239" s="10"/>
      <c r="BO239" s="32"/>
      <c r="BP239" s="11"/>
      <c r="BQ239" s="10"/>
      <c r="BR239" s="32"/>
      <c r="BS239" s="11"/>
      <c r="BT239" s="28"/>
      <c r="BU239" s="41"/>
    </row>
    <row r="240" spans="1:73" x14ac:dyDescent="0.25">
      <c r="A240">
        <f t="shared" si="18"/>
        <v>192</v>
      </c>
      <c r="B240" s="6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  <c r="BH240" s="10"/>
      <c r="BI240" s="32"/>
      <c r="BJ240" s="11"/>
      <c r="BK240" s="10"/>
      <c r="BL240" s="32"/>
      <c r="BM240" s="11"/>
      <c r="BN240" s="10"/>
      <c r="BO240" s="32"/>
      <c r="BP240" s="11"/>
      <c r="BQ240" s="10"/>
      <c r="BR240" s="32"/>
      <c r="BS240" s="11"/>
      <c r="BT240" s="28"/>
      <c r="BU240" s="41"/>
    </row>
    <row r="241" spans="1:73" x14ac:dyDescent="0.25">
      <c r="A241">
        <f t="shared" si="18"/>
        <v>193</v>
      </c>
      <c r="B241" s="6"/>
      <c r="C241" s="10"/>
      <c r="D241" s="32"/>
      <c r="E241" s="11"/>
      <c r="F241" s="10"/>
      <c r="G241" s="32"/>
      <c r="H241" s="11"/>
      <c r="I241" s="10"/>
      <c r="J241" s="32"/>
      <c r="K241" s="11"/>
      <c r="L241" s="10"/>
      <c r="M241" s="32"/>
      <c r="N241" s="11"/>
      <c r="O241" s="10"/>
      <c r="P241" s="32"/>
      <c r="Q241" s="11"/>
      <c r="R241" s="10"/>
      <c r="S241" s="32"/>
      <c r="T241" s="11"/>
      <c r="U241" s="10"/>
      <c r="V241" s="32"/>
      <c r="W241" s="11"/>
      <c r="X241" s="10"/>
      <c r="Y241" s="32"/>
      <c r="Z241" s="11"/>
      <c r="AA241" s="10"/>
      <c r="AB241" s="32"/>
      <c r="AC241" s="11"/>
      <c r="AD241" s="10"/>
      <c r="AE241" s="32"/>
      <c r="AF241" s="11"/>
      <c r="AG241" s="10"/>
      <c r="AH241" s="32"/>
      <c r="AI241" s="11"/>
      <c r="AJ241" s="10"/>
      <c r="AK241" s="32"/>
      <c r="AL241" s="11"/>
      <c r="AM241" s="10"/>
      <c r="AN241" s="32"/>
      <c r="AO241" s="11"/>
      <c r="AP241" s="10"/>
      <c r="AQ241" s="32"/>
      <c r="AR241" s="11"/>
      <c r="AS241" s="10"/>
      <c r="AT241" s="32"/>
      <c r="AU241" s="11"/>
      <c r="AV241" s="10"/>
      <c r="AW241" s="32"/>
      <c r="AX241" s="11"/>
      <c r="AY241" s="10"/>
      <c r="AZ241" s="32"/>
      <c r="BA241" s="11"/>
      <c r="BB241" s="10"/>
      <c r="BC241" s="32"/>
      <c r="BD241" s="11"/>
      <c r="BE241" s="10"/>
      <c r="BF241" s="32"/>
      <c r="BG241" s="11"/>
      <c r="BH241" s="10"/>
      <c r="BI241" s="32"/>
      <c r="BJ241" s="11"/>
      <c r="BK241" s="10"/>
      <c r="BL241" s="32"/>
      <c r="BM241" s="11"/>
      <c r="BN241" s="10"/>
      <c r="BO241" s="32"/>
      <c r="BP241" s="11"/>
      <c r="BQ241" s="10"/>
      <c r="BR241" s="32"/>
      <c r="BS241" s="11"/>
      <c r="BT241" s="28"/>
      <c r="BU241" s="41"/>
    </row>
    <row r="242" spans="1:73" x14ac:dyDescent="0.25">
      <c r="A242">
        <f t="shared" si="18"/>
        <v>194</v>
      </c>
      <c r="B242" s="6"/>
      <c r="C242" s="10"/>
      <c r="D242" s="32"/>
      <c r="E242" s="11"/>
      <c r="F242" s="10"/>
      <c r="G242" s="32"/>
      <c r="H242" s="11"/>
      <c r="I242" s="10"/>
      <c r="J242" s="32"/>
      <c r="K242" s="11"/>
      <c r="L242" s="10"/>
      <c r="M242" s="32"/>
      <c r="N242" s="11"/>
      <c r="O242" s="10"/>
      <c r="P242" s="32"/>
      <c r="Q242" s="11"/>
      <c r="R242" s="10"/>
      <c r="S242" s="32"/>
      <c r="T242" s="11"/>
      <c r="U242" s="10"/>
      <c r="V242" s="32"/>
      <c r="W242" s="11"/>
      <c r="X242" s="10"/>
      <c r="Y242" s="32"/>
      <c r="Z242" s="11"/>
      <c r="AA242" s="10"/>
      <c r="AB242" s="32"/>
      <c r="AC242" s="11"/>
      <c r="AD242" s="10"/>
      <c r="AE242" s="32"/>
      <c r="AF242" s="11"/>
      <c r="AG242" s="10"/>
      <c r="AH242" s="32"/>
      <c r="AI242" s="11"/>
      <c r="AJ242" s="10"/>
      <c r="AK242" s="32"/>
      <c r="AL242" s="11"/>
      <c r="AM242" s="10"/>
      <c r="AN242" s="32"/>
      <c r="AO242" s="11"/>
      <c r="AP242" s="10"/>
      <c r="AQ242" s="32"/>
      <c r="AR242" s="11"/>
      <c r="AS242" s="10"/>
      <c r="AT242" s="32"/>
      <c r="AU242" s="11"/>
      <c r="AV242" s="10"/>
      <c r="AW242" s="32"/>
      <c r="AX242" s="11"/>
      <c r="AY242" s="10"/>
      <c r="AZ242" s="32"/>
      <c r="BA242" s="11"/>
      <c r="BB242" s="10"/>
      <c r="BC242" s="32"/>
      <c r="BD242" s="11"/>
      <c r="BE242" s="10"/>
      <c r="BF242" s="32"/>
      <c r="BG242" s="11"/>
      <c r="BH242" s="10"/>
      <c r="BI242" s="32"/>
      <c r="BJ242" s="11"/>
      <c r="BK242" s="10"/>
      <c r="BL242" s="32"/>
      <c r="BM242" s="11"/>
      <c r="BN242" s="10"/>
      <c r="BO242" s="32"/>
      <c r="BP242" s="11"/>
      <c r="BQ242" s="10"/>
      <c r="BR242" s="32"/>
      <c r="BS242" s="11"/>
      <c r="BT242" s="28"/>
      <c r="BU242" s="41"/>
    </row>
    <row r="243" spans="1:73" x14ac:dyDescent="0.25">
      <c r="A243">
        <f t="shared" si="18"/>
        <v>195</v>
      </c>
      <c r="B243" s="6"/>
      <c r="C243" s="10"/>
      <c r="D243" s="32"/>
      <c r="E243" s="11"/>
      <c r="F243" s="10"/>
      <c r="G243" s="32"/>
      <c r="H243" s="11"/>
      <c r="I243" s="10"/>
      <c r="J243" s="32"/>
      <c r="K243" s="11"/>
      <c r="L243" s="10"/>
      <c r="M243" s="32"/>
      <c r="N243" s="11"/>
      <c r="O243" s="10"/>
      <c r="P243" s="32"/>
      <c r="Q243" s="11"/>
      <c r="R243" s="10"/>
      <c r="S243" s="32"/>
      <c r="T243" s="11"/>
      <c r="U243" s="10"/>
      <c r="V243" s="32"/>
      <c r="W243" s="11"/>
      <c r="X243" s="10"/>
      <c r="Y243" s="32"/>
      <c r="Z243" s="11"/>
      <c r="AA243" s="10"/>
      <c r="AB243" s="32"/>
      <c r="AC243" s="11"/>
      <c r="AD243" s="10"/>
      <c r="AE243" s="32"/>
      <c r="AF243" s="11"/>
      <c r="AG243" s="10"/>
      <c r="AH243" s="32"/>
      <c r="AI243" s="11"/>
      <c r="AJ243" s="10"/>
      <c r="AK243" s="32"/>
      <c r="AL243" s="11"/>
      <c r="AM243" s="10"/>
      <c r="AN243" s="32"/>
      <c r="AO243" s="11"/>
      <c r="AP243" s="10"/>
      <c r="AQ243" s="32"/>
      <c r="AR243" s="11"/>
      <c r="AS243" s="10"/>
      <c r="AT243" s="32"/>
      <c r="AU243" s="11"/>
      <c r="AV243" s="10"/>
      <c r="AW243" s="32"/>
      <c r="AX243" s="11"/>
      <c r="AY243" s="10"/>
      <c r="AZ243" s="32"/>
      <c r="BA243" s="11"/>
      <c r="BB243" s="10"/>
      <c r="BC243" s="32"/>
      <c r="BD243" s="11"/>
      <c r="BE243" s="10"/>
      <c r="BF243" s="32"/>
      <c r="BG243" s="11"/>
      <c r="BH243" s="10"/>
      <c r="BI243" s="32"/>
      <c r="BJ243" s="11"/>
      <c r="BK243" s="10"/>
      <c r="BL243" s="32"/>
      <c r="BM243" s="11"/>
      <c r="BN243" s="10"/>
      <c r="BO243" s="32"/>
      <c r="BP243" s="11"/>
      <c r="BQ243" s="10"/>
      <c r="BR243" s="32"/>
      <c r="BS243" s="11"/>
      <c r="BT243" s="28"/>
      <c r="BU243" s="41"/>
    </row>
    <row r="244" spans="1:73" x14ac:dyDescent="0.25">
      <c r="A244">
        <f t="shared" si="18"/>
        <v>196</v>
      </c>
      <c r="B244" s="6"/>
      <c r="C244" s="10"/>
      <c r="D244" s="32"/>
      <c r="E244" s="11"/>
      <c r="F244" s="10"/>
      <c r="G244" s="32"/>
      <c r="H244" s="11"/>
      <c r="I244" s="10"/>
      <c r="J244" s="32"/>
      <c r="K244" s="11"/>
      <c r="L244" s="10"/>
      <c r="M244" s="32"/>
      <c r="N244" s="11"/>
      <c r="O244" s="10"/>
      <c r="P244" s="32"/>
      <c r="Q244" s="11"/>
      <c r="R244" s="10"/>
      <c r="S244" s="32"/>
      <c r="T244" s="11"/>
      <c r="U244" s="10"/>
      <c r="V244" s="32"/>
      <c r="W244" s="11"/>
      <c r="X244" s="10"/>
      <c r="Y244" s="32"/>
      <c r="Z244" s="11"/>
      <c r="AA244" s="10"/>
      <c r="AB244" s="32"/>
      <c r="AC244" s="11"/>
      <c r="AD244" s="10"/>
      <c r="AE244" s="32"/>
      <c r="AF244" s="11"/>
      <c r="AG244" s="10"/>
      <c r="AH244" s="32"/>
      <c r="AI244" s="11"/>
      <c r="AJ244" s="10"/>
      <c r="AK244" s="32"/>
      <c r="AL244" s="11"/>
      <c r="AM244" s="10"/>
      <c r="AN244" s="32"/>
      <c r="AO244" s="11"/>
      <c r="AP244" s="10"/>
      <c r="AQ244" s="32"/>
      <c r="AR244" s="11"/>
      <c r="AS244" s="10"/>
      <c r="AT244" s="32"/>
      <c r="AU244" s="11"/>
      <c r="AV244" s="10"/>
      <c r="AW244" s="32"/>
      <c r="AX244" s="11"/>
      <c r="AY244" s="10"/>
      <c r="AZ244" s="32"/>
      <c r="BA244" s="11"/>
      <c r="BB244" s="10"/>
      <c r="BC244" s="32"/>
      <c r="BD244" s="11"/>
      <c r="BE244" s="10"/>
      <c r="BF244" s="32"/>
      <c r="BG244" s="11"/>
      <c r="BH244" s="10"/>
      <c r="BI244" s="32"/>
      <c r="BJ244" s="11"/>
      <c r="BK244" s="10"/>
      <c r="BL244" s="32"/>
      <c r="BM244" s="11"/>
      <c r="BN244" s="10"/>
      <c r="BO244" s="32"/>
      <c r="BP244" s="11"/>
      <c r="BQ244" s="10"/>
      <c r="BR244" s="32"/>
      <c r="BS244" s="11"/>
      <c r="BT244" s="28"/>
      <c r="BU244" s="41"/>
    </row>
  </sheetData>
  <sortState xmlns:xlrd2="http://schemas.microsoft.com/office/spreadsheetml/2017/richdata2" ref="B5:G27">
    <sortCondition descending="1" ref="G5:G27"/>
    <sortCondition descending="1" ref="F5:F27"/>
  </sortState>
  <mergeCells count="23">
    <mergeCell ref="AD47:AF47"/>
    <mergeCell ref="AG47:AI47"/>
    <mergeCell ref="AJ47:AL47"/>
    <mergeCell ref="BQ47:BS47"/>
    <mergeCell ref="BB47:BD47"/>
    <mergeCell ref="AY47:BA47"/>
    <mergeCell ref="AM47:AO47"/>
    <mergeCell ref="AP47:AR47"/>
    <mergeCell ref="AS47:AU47"/>
    <mergeCell ref="AV47:AX47"/>
    <mergeCell ref="BK47:BM47"/>
    <mergeCell ref="BN47:BP47"/>
    <mergeCell ref="BH47:BJ47"/>
    <mergeCell ref="BE47:BG47"/>
    <mergeCell ref="AA47:AC47"/>
    <mergeCell ref="C47:E47"/>
    <mergeCell ref="F47:H47"/>
    <mergeCell ref="U47:W47"/>
    <mergeCell ref="X47:Z47"/>
    <mergeCell ref="I47:K47"/>
    <mergeCell ref="L47:N47"/>
    <mergeCell ref="O47:Q47"/>
    <mergeCell ref="R47:T47"/>
  </mergeCells>
  <phoneticPr fontId="4" type="noConversion"/>
  <printOptions horizontalCentered="1" verticalCentered="1"/>
  <pageMargins left="0.75" right="0.75" top="0.78740157480314965" bottom="0.78740157480314965" header="0" footer="0"/>
  <pageSetup paperSize="9" orientation="landscape" horizontalDpi="4294967292" r:id="rId1"/>
  <headerFooter alignWithMargins="0">
    <oddFooter>&amp;R&amp;F;&amp;A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BE56A-12C2-429A-BFE4-4999A75B37A2}">
  <sheetPr codeName="Hoja44"/>
  <dimension ref="A1:DE173"/>
  <sheetViews>
    <sheetView topLeftCell="CO37" zoomScale="70" zoomScaleNormal="70" workbookViewId="0">
      <selection activeCell="DA111" sqref="DA111:DB111"/>
    </sheetView>
  </sheetViews>
  <sheetFormatPr baseColWidth="10" defaultColWidth="11.54296875" defaultRowHeight="12.5" x14ac:dyDescent="0.25"/>
  <cols>
    <col min="1" max="1" width="5" customWidth="1"/>
    <col min="3" max="3" width="6.453125" customWidth="1"/>
    <col min="4" max="4" width="5" customWidth="1"/>
    <col min="5" max="5" width="3.453125" customWidth="1"/>
    <col min="6" max="6" width="4.26953125" customWidth="1"/>
    <col min="7" max="7" width="4.453125" customWidth="1"/>
    <col min="8" max="8" width="3.453125" customWidth="1"/>
    <col min="9" max="9" width="5.26953125" customWidth="1"/>
    <col min="10" max="11" width="3.81640625" customWidth="1"/>
    <col min="12" max="12" width="4" customWidth="1"/>
    <col min="13" max="13" width="4.453125" customWidth="1"/>
    <col min="14" max="14" width="3.453125" customWidth="1"/>
    <col min="15" max="15" width="4.7265625" customWidth="1"/>
    <col min="16" max="16" width="4.54296875" customWidth="1"/>
    <col min="17" max="17" width="3.453125" customWidth="1"/>
    <col min="18" max="18" width="5.26953125" customWidth="1"/>
    <col min="19" max="19" width="4.26953125" customWidth="1"/>
    <col min="20" max="20" width="3.453125" customWidth="1"/>
    <col min="21" max="21" width="5.26953125" customWidth="1"/>
    <col min="22" max="23" width="3.81640625" customWidth="1"/>
    <col min="24" max="25" width="4.7265625" customWidth="1"/>
    <col min="26" max="26" width="3.453125" customWidth="1"/>
    <col min="27" max="27" width="4.453125" customWidth="1"/>
    <col min="28" max="28" width="5" customWidth="1"/>
    <col min="29" max="30" width="3.453125" customWidth="1"/>
    <col min="31" max="31" width="3.81640625" customWidth="1"/>
    <col min="32" max="32" width="3.453125" customWidth="1"/>
    <col min="33" max="33" width="4.1796875" customWidth="1"/>
    <col min="34" max="35" width="3.453125" customWidth="1"/>
    <col min="36" max="36" width="3.81640625" customWidth="1"/>
    <col min="37" max="37" width="4.26953125" customWidth="1"/>
    <col min="38" max="39" width="3.453125" customWidth="1"/>
    <col min="40" max="40" width="4.1796875" customWidth="1"/>
    <col min="41" max="43" width="3.453125" customWidth="1"/>
    <col min="44" max="44" width="3" customWidth="1"/>
    <col min="45" max="45" width="4.26953125" customWidth="1"/>
    <col min="46" max="47" width="3.453125" customWidth="1"/>
    <col min="48" max="48" width="4.1796875" customWidth="1"/>
    <col min="49" max="49" width="4" customWidth="1"/>
    <col min="50" max="50" width="3.453125" customWidth="1"/>
    <col min="51" max="51" width="4" customWidth="1"/>
    <col min="52" max="53" width="3.453125" customWidth="1"/>
    <col min="54" max="54" width="5" customWidth="1"/>
    <col min="55" max="55" width="4.26953125" customWidth="1"/>
    <col min="56" max="56" width="3.453125" customWidth="1"/>
    <col min="57" max="57" width="4" customWidth="1"/>
    <col min="58" max="58" width="4.1796875" customWidth="1"/>
    <col min="59" max="60" width="3.453125" customWidth="1"/>
    <col min="61" max="61" width="3.81640625" customWidth="1"/>
    <col min="62" max="68" width="3.453125" customWidth="1"/>
    <col min="69" max="69" width="3.81640625" customWidth="1"/>
    <col min="70" max="95" width="3.453125" customWidth="1"/>
    <col min="96" max="96" width="4.26953125" customWidth="1"/>
    <col min="97" max="101" width="3.453125" customWidth="1"/>
    <col min="102" max="102" width="4" customWidth="1"/>
    <col min="103" max="103" width="4.1796875" customWidth="1"/>
    <col min="104" max="104" width="3.453125" customWidth="1"/>
    <col min="105" max="105" width="11.453125" style="24" customWidth="1"/>
    <col min="107" max="107" width="12.81640625" bestFit="1" customWidth="1"/>
  </cols>
  <sheetData>
    <row r="1" spans="1:31" ht="13" x14ac:dyDescent="0.3">
      <c r="A1" s="5" t="s">
        <v>249</v>
      </c>
      <c r="B1" s="52"/>
    </row>
    <row r="2" spans="1:31" ht="13" x14ac:dyDescent="0.3">
      <c r="A2" t="s">
        <v>10</v>
      </c>
      <c r="U2" s="125"/>
    </row>
    <row r="3" spans="1:31" ht="13.5" thickBot="1" x14ac:dyDescent="0.35">
      <c r="A3">
        <f>+GENERAL!B6</f>
        <v>12</v>
      </c>
      <c r="C3" s="41">
        <f>SUM(C5:C38)</f>
        <v>0</v>
      </c>
      <c r="U3" s="125"/>
    </row>
    <row r="4" spans="1:31" ht="13.5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O4" s="125"/>
      <c r="U4" s="125"/>
    </row>
    <row r="5" spans="1:31" ht="13.5" thickBot="1" x14ac:dyDescent="0.35">
      <c r="A5" s="149">
        <v>1</v>
      </c>
      <c r="B5" s="23" t="s">
        <v>1</v>
      </c>
      <c r="C5" s="44">
        <f>+I$55</f>
        <v>158.5</v>
      </c>
      <c r="D5" s="49">
        <f>+I$56</f>
        <v>10.050632911392405</v>
      </c>
      <c r="E5" s="45">
        <f>+J$55</f>
        <v>44</v>
      </c>
      <c r="F5" s="18">
        <f>+I$41</f>
        <v>80</v>
      </c>
      <c r="G5" s="198">
        <f t="shared" ref="G5:G38" si="0">IF(E5&lt;A$3/2,-1,1)*800+C5-D5/1000+E5/1000000</f>
        <v>958.48999336708857</v>
      </c>
      <c r="H5" s="30"/>
      <c r="O5" s="125"/>
      <c r="U5" s="125"/>
    </row>
    <row r="6" spans="1:31" ht="13.5" thickBot="1" x14ac:dyDescent="0.35">
      <c r="A6" s="149">
        <v>2</v>
      </c>
      <c r="B6" s="23" t="s">
        <v>221</v>
      </c>
      <c r="C6" s="44">
        <f>+BZ$55</f>
        <v>35</v>
      </c>
      <c r="D6" s="49">
        <f>+BZ$56</f>
        <v>11.631578947368421</v>
      </c>
      <c r="E6" s="46">
        <f>+CA$55</f>
        <v>8</v>
      </c>
      <c r="F6" s="18">
        <f>+BZ$41</f>
        <v>40</v>
      </c>
      <c r="G6" s="198">
        <f t="shared" si="0"/>
        <v>834.98837642105264</v>
      </c>
      <c r="H6" s="30"/>
      <c r="O6" s="125"/>
      <c r="U6" s="125"/>
    </row>
    <row r="7" spans="1:31" ht="13.5" thickBot="1" x14ac:dyDescent="0.35">
      <c r="A7" s="149">
        <v>3</v>
      </c>
      <c r="B7" s="23" t="s">
        <v>43</v>
      </c>
      <c r="C7" s="44">
        <f>+X$55</f>
        <v>21</v>
      </c>
      <c r="D7" s="49">
        <f>+X$56</f>
        <v>9.5737704918032787</v>
      </c>
      <c r="E7" s="45">
        <f>+Y$55</f>
        <v>13</v>
      </c>
      <c r="F7" s="18">
        <f>+X$41</f>
        <v>20</v>
      </c>
      <c r="G7" s="198">
        <f t="shared" si="0"/>
        <v>820.99043922950818</v>
      </c>
      <c r="H7" s="30"/>
      <c r="O7" s="125"/>
      <c r="U7" s="125"/>
    </row>
    <row r="8" spans="1:31" ht="13.5" thickBot="1" x14ac:dyDescent="0.35">
      <c r="A8" s="149">
        <v>4</v>
      </c>
      <c r="B8" s="239" t="s">
        <v>270</v>
      </c>
      <c r="C8" s="44">
        <f>+CR$55</f>
        <v>15</v>
      </c>
      <c r="D8" s="49">
        <f>+CR$56</f>
        <v>11.538461538461538</v>
      </c>
      <c r="E8" s="45">
        <f>+CS$55</f>
        <v>8</v>
      </c>
      <c r="F8" s="18">
        <f>+CR$41</f>
        <v>10</v>
      </c>
      <c r="G8" s="198">
        <f t="shared" si="0"/>
        <v>814.98846953846157</v>
      </c>
      <c r="H8" s="30"/>
      <c r="O8" s="125"/>
      <c r="U8" s="125"/>
    </row>
    <row r="9" spans="1:31" ht="13.5" thickBot="1" x14ac:dyDescent="0.35">
      <c r="A9" s="149">
        <v>5</v>
      </c>
      <c r="B9" s="23" t="s">
        <v>239</v>
      </c>
      <c r="C9" s="44">
        <f>+CO$55</f>
        <v>11</v>
      </c>
      <c r="D9" s="49">
        <f>+CO$56</f>
        <v>13.588235294117647</v>
      </c>
      <c r="E9" s="45">
        <f>+CP$55</f>
        <v>10</v>
      </c>
      <c r="F9" s="18">
        <f>+CO$41</f>
        <v>5</v>
      </c>
      <c r="G9" s="198">
        <f t="shared" si="0"/>
        <v>810.98642176470582</v>
      </c>
      <c r="H9" s="30"/>
      <c r="U9" s="125"/>
    </row>
    <row r="10" spans="1:31" ht="13.5" thickBot="1" x14ac:dyDescent="0.35">
      <c r="A10" s="149">
        <v>6</v>
      </c>
      <c r="B10" s="23" t="s">
        <v>204</v>
      </c>
      <c r="C10" s="44">
        <f>+AG$55</f>
        <v>10</v>
      </c>
      <c r="D10" s="49">
        <f>+AG$56</f>
        <v>12.621621621621621</v>
      </c>
      <c r="E10" s="45">
        <f>+AH$55</f>
        <v>11</v>
      </c>
      <c r="F10" s="18">
        <f>+AG$41</f>
        <v>0</v>
      </c>
      <c r="G10" s="198">
        <f t="shared" si="0"/>
        <v>809.98738937837834</v>
      </c>
      <c r="H10" s="30"/>
      <c r="U10" s="125"/>
    </row>
    <row r="11" spans="1:31" ht="13" thickBot="1" x14ac:dyDescent="0.3">
      <c r="A11" s="149">
        <v>7</v>
      </c>
      <c r="B11" s="239" t="s">
        <v>46</v>
      </c>
      <c r="C11" s="44">
        <f>+AM$55</f>
        <v>7.5</v>
      </c>
      <c r="D11" s="49">
        <f>+AM$56</f>
        <v>11.821428571428571</v>
      </c>
      <c r="E11" s="45">
        <f>+AN$55</f>
        <v>8</v>
      </c>
      <c r="F11" s="18">
        <f>+AM$41</f>
        <v>0</v>
      </c>
      <c r="G11" s="198">
        <f t="shared" si="0"/>
        <v>807.48818657142851</v>
      </c>
      <c r="H11" s="30"/>
    </row>
    <row r="12" spans="1:31" ht="13" thickBot="1" x14ac:dyDescent="0.3">
      <c r="A12" s="149">
        <v>8</v>
      </c>
      <c r="B12" s="239" t="s">
        <v>129</v>
      </c>
      <c r="C12" s="44">
        <f>+AA$55</f>
        <v>-15</v>
      </c>
      <c r="D12" s="49">
        <f>+AA$56</f>
        <v>13.602739726027398</v>
      </c>
      <c r="E12" s="45">
        <f>+AB$55</f>
        <v>22</v>
      </c>
      <c r="F12" s="18">
        <f>+AA$41</f>
        <v>0</v>
      </c>
      <c r="G12" s="198">
        <f t="shared" si="0"/>
        <v>784.98641926027392</v>
      </c>
      <c r="H12" s="30"/>
    </row>
    <row r="13" spans="1:31" ht="13" thickBot="1" x14ac:dyDescent="0.3">
      <c r="A13" s="149">
        <v>9</v>
      </c>
      <c r="B13" s="239" t="s">
        <v>141</v>
      </c>
      <c r="C13" s="44">
        <f>+C$55</f>
        <v>-16</v>
      </c>
      <c r="D13" s="49">
        <f>+C$56</f>
        <v>15.39622641509434</v>
      </c>
      <c r="E13" s="46">
        <f>+D$55</f>
        <v>15</v>
      </c>
      <c r="F13" s="18">
        <f>+C$41</f>
        <v>0</v>
      </c>
      <c r="G13" s="198">
        <f t="shared" si="0"/>
        <v>783.98461877358488</v>
      </c>
      <c r="H13" s="30"/>
    </row>
    <row r="14" spans="1:31" ht="13" thickBot="1" x14ac:dyDescent="0.3">
      <c r="A14" s="149">
        <v>10</v>
      </c>
      <c r="B14" s="23" t="s">
        <v>62</v>
      </c>
      <c r="C14" s="44">
        <f>+BE$55</f>
        <v>-19</v>
      </c>
      <c r="D14" s="49">
        <f>+BE$56</f>
        <v>13.892857142857142</v>
      </c>
      <c r="E14" s="46">
        <f>+BF$55</f>
        <v>8</v>
      </c>
      <c r="F14" s="18">
        <f>+BE$41</f>
        <v>0</v>
      </c>
      <c r="G14" s="198">
        <f t="shared" si="0"/>
        <v>780.9861151428571</v>
      </c>
      <c r="H14" s="30"/>
    </row>
    <row r="15" spans="1:31" ht="13.5" thickBot="1" x14ac:dyDescent="0.35">
      <c r="A15" s="149">
        <v>11</v>
      </c>
      <c r="B15" s="239" t="s">
        <v>271</v>
      </c>
      <c r="C15" s="44">
        <f>+CU$55</f>
        <v>-19</v>
      </c>
      <c r="D15" s="49">
        <f>+CU$56</f>
        <v>15</v>
      </c>
      <c r="E15" s="45">
        <f>+CV$55</f>
        <v>9</v>
      </c>
      <c r="F15" s="18">
        <f>+CU$41</f>
        <v>0</v>
      </c>
      <c r="G15" s="198">
        <f t="shared" si="0"/>
        <v>780.98500899999999</v>
      </c>
      <c r="AE15" s="43"/>
    </row>
    <row r="16" spans="1:31" ht="13" thickBot="1" x14ac:dyDescent="0.3">
      <c r="A16" s="149">
        <v>12</v>
      </c>
      <c r="B16" s="239" t="s">
        <v>140</v>
      </c>
      <c r="C16" s="44">
        <f>+AJ$55</f>
        <v>-59</v>
      </c>
      <c r="D16" s="49">
        <f>+AJ$56</f>
        <v>14.547008547008547</v>
      </c>
      <c r="E16" s="45">
        <f>+AK$55</f>
        <v>33</v>
      </c>
      <c r="F16" s="18">
        <f>+AJ$41</f>
        <v>0</v>
      </c>
      <c r="G16" s="198">
        <f t="shared" si="0"/>
        <v>740.98548599145306</v>
      </c>
    </row>
    <row r="17" spans="1:53" ht="13" thickBot="1" x14ac:dyDescent="0.3">
      <c r="A17" s="149">
        <v>13</v>
      </c>
      <c r="B17" s="239" t="s">
        <v>254</v>
      </c>
      <c r="C17" s="44">
        <f>+BT$55</f>
        <v>24</v>
      </c>
      <c r="D17" s="49">
        <f>+BT$56</f>
        <v>9.3529411764705888</v>
      </c>
      <c r="E17" s="46">
        <f>+BU$55</f>
        <v>5</v>
      </c>
      <c r="F17" s="18">
        <f>+BT$41</f>
        <v>0</v>
      </c>
      <c r="G17" s="198">
        <f t="shared" si="0"/>
        <v>-776.00934794117643</v>
      </c>
    </row>
    <row r="18" spans="1:53" ht="13" thickBot="1" x14ac:dyDescent="0.3">
      <c r="A18" s="149">
        <v>14</v>
      </c>
      <c r="B18" s="161" t="s">
        <v>119</v>
      </c>
      <c r="C18" s="44">
        <f>+O$55</f>
        <v>16</v>
      </c>
      <c r="D18" s="49">
        <f>+O$56</f>
        <v>6.4545454545454541</v>
      </c>
      <c r="E18" s="45">
        <f>+P$55</f>
        <v>3</v>
      </c>
      <c r="F18" s="18">
        <f>+O$41</f>
        <v>0</v>
      </c>
      <c r="G18" s="198">
        <f t="shared" si="0"/>
        <v>-784.00645154545452</v>
      </c>
      <c r="P18" s="62"/>
    </row>
    <row r="19" spans="1:53" ht="13" thickBot="1" x14ac:dyDescent="0.3">
      <c r="A19" s="149">
        <v>15</v>
      </c>
      <c r="B19" s="23" t="s">
        <v>93</v>
      </c>
      <c r="C19" s="44">
        <f>+CX$55</f>
        <v>10</v>
      </c>
      <c r="D19" s="49">
        <f>+CX$56</f>
        <v>11.3</v>
      </c>
      <c r="E19" s="45">
        <f>+CY$55</f>
        <v>5</v>
      </c>
      <c r="F19" s="18">
        <f>+CX$41</f>
        <v>0</v>
      </c>
      <c r="G19" s="198">
        <f t="shared" si="0"/>
        <v>-790.01129500000002</v>
      </c>
      <c r="P19" s="62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</row>
    <row r="20" spans="1:53" ht="13" thickBot="1" x14ac:dyDescent="0.3">
      <c r="A20" s="149">
        <v>16</v>
      </c>
      <c r="B20" s="23" t="s">
        <v>247</v>
      </c>
      <c r="C20" s="44">
        <f>+AD$55</f>
        <v>10</v>
      </c>
      <c r="D20" s="49">
        <f>+AD$56</f>
        <v>13.5</v>
      </c>
      <c r="E20" s="45">
        <f>+AE$55</f>
        <v>5</v>
      </c>
      <c r="F20" s="18">
        <f>+AD$41</f>
        <v>0</v>
      </c>
      <c r="G20" s="198">
        <f t="shared" si="0"/>
        <v>-790.01349500000003</v>
      </c>
      <c r="P20" s="62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</row>
    <row r="21" spans="1:53" ht="13" thickBot="1" x14ac:dyDescent="0.3">
      <c r="A21" s="149">
        <v>17</v>
      </c>
      <c r="B21" s="239" t="s">
        <v>288</v>
      </c>
      <c r="C21" s="44">
        <f>+CI$55</f>
        <v>8</v>
      </c>
      <c r="D21" s="49">
        <f>+CI$56</f>
        <v>5.1538461538461542</v>
      </c>
      <c r="E21" s="45">
        <f>+CJ$55</f>
        <v>2</v>
      </c>
      <c r="F21" s="18">
        <f>+CL$41</f>
        <v>0</v>
      </c>
      <c r="G21" s="198">
        <f t="shared" si="0"/>
        <v>-792.00515184615381</v>
      </c>
      <c r="P21" s="62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</row>
    <row r="22" spans="1:53" ht="13" thickBot="1" x14ac:dyDescent="0.3">
      <c r="A22" s="149">
        <v>18</v>
      </c>
      <c r="B22" s="161" t="s">
        <v>152</v>
      </c>
      <c r="C22" s="44">
        <f>+L$55</f>
        <v>7</v>
      </c>
      <c r="D22" s="49">
        <f>+L$56</f>
        <v>11.090909090909092</v>
      </c>
      <c r="E22" s="45">
        <f>+M$55</f>
        <v>3</v>
      </c>
      <c r="F22" s="18">
        <f>+L$41</f>
        <v>0</v>
      </c>
      <c r="G22" s="198">
        <f t="shared" si="0"/>
        <v>-793.01108790909086</v>
      </c>
      <c r="P22" s="62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</row>
    <row r="23" spans="1:53" ht="13" thickBot="1" x14ac:dyDescent="0.3">
      <c r="A23" s="149">
        <v>19</v>
      </c>
      <c r="B23" s="23" t="s">
        <v>256</v>
      </c>
      <c r="C23" s="44">
        <f>+CC$55</f>
        <v>0</v>
      </c>
      <c r="D23" s="49">
        <f>+CC$56</f>
        <v>11</v>
      </c>
      <c r="E23" s="46">
        <f>+CD$55</f>
        <v>1</v>
      </c>
      <c r="F23" s="18">
        <f>+CC$41</f>
        <v>0</v>
      </c>
      <c r="G23" s="198">
        <f t="shared" si="0"/>
        <v>-800.01099899999997</v>
      </c>
      <c r="P23" s="62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</row>
    <row r="24" spans="1:53" ht="13" thickBot="1" x14ac:dyDescent="0.3">
      <c r="A24" s="149">
        <v>20</v>
      </c>
      <c r="B24" s="23" t="s">
        <v>144</v>
      </c>
      <c r="C24" s="44">
        <f>+BH$55</f>
        <v>-2</v>
      </c>
      <c r="D24" s="49">
        <f>+BH$56</f>
        <v>12.875</v>
      </c>
      <c r="E24" s="46">
        <f>+BI$55</f>
        <v>2</v>
      </c>
      <c r="F24" s="18">
        <f>+BH$41</f>
        <v>0</v>
      </c>
      <c r="G24" s="198">
        <f t="shared" si="0"/>
        <v>-802.01287300000001</v>
      </c>
      <c r="P24" s="62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</row>
    <row r="25" spans="1:53" ht="13" thickBot="1" x14ac:dyDescent="0.3">
      <c r="A25" s="149">
        <v>21</v>
      </c>
      <c r="B25" s="239" t="s">
        <v>240</v>
      </c>
      <c r="C25" s="44">
        <f>+BB$55</f>
        <v>-4</v>
      </c>
      <c r="D25" s="49">
        <f>+BB$56</f>
        <v>14</v>
      </c>
      <c r="E25" s="45">
        <f>+BC$55</f>
        <v>2</v>
      </c>
      <c r="F25" s="18">
        <f>+BB$41</f>
        <v>0</v>
      </c>
      <c r="G25" s="198">
        <f t="shared" si="0"/>
        <v>-804.01399800000002</v>
      </c>
      <c r="P25" s="62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</row>
    <row r="26" spans="1:53" ht="13" thickBot="1" x14ac:dyDescent="0.3">
      <c r="A26" s="149">
        <v>22</v>
      </c>
      <c r="B26" s="239" t="s">
        <v>253</v>
      </c>
      <c r="C26" s="44">
        <f>+BQ$55</f>
        <v>-10</v>
      </c>
      <c r="D26" s="49">
        <f>+BQ$56</f>
        <v>18.833333333333332</v>
      </c>
      <c r="E26" s="46">
        <f>+BR$55</f>
        <v>2</v>
      </c>
      <c r="F26" s="18">
        <f>+BQ$41</f>
        <v>0</v>
      </c>
      <c r="G26" s="198">
        <f t="shared" si="0"/>
        <v>-810.01883133333331</v>
      </c>
      <c r="P26" s="62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</row>
    <row r="27" spans="1:53" ht="13" thickBot="1" x14ac:dyDescent="0.3">
      <c r="A27" s="149">
        <v>23</v>
      </c>
      <c r="B27" s="23" t="s">
        <v>255</v>
      </c>
      <c r="C27" s="44">
        <f>+BW$55</f>
        <v>-10</v>
      </c>
      <c r="D27" s="49">
        <f>+BW$56</f>
        <v>22.666666666666668</v>
      </c>
      <c r="E27" s="46">
        <f>+BX$55</f>
        <v>1</v>
      </c>
      <c r="F27" s="18">
        <f>+BW$41</f>
        <v>0</v>
      </c>
      <c r="G27" s="198">
        <f t="shared" si="0"/>
        <v>-810.02266566666663</v>
      </c>
      <c r="P27" s="62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</row>
    <row r="28" spans="1:53" ht="13" thickBot="1" x14ac:dyDescent="0.3">
      <c r="A28" s="149">
        <v>24</v>
      </c>
      <c r="B28" s="239" t="s">
        <v>245</v>
      </c>
      <c r="C28" s="44">
        <f>+AP$55</f>
        <v>-11</v>
      </c>
      <c r="D28" s="49">
        <f>+AP$56</f>
        <v>16.692307692307693</v>
      </c>
      <c r="E28" s="46">
        <f>+AQ$55</f>
        <v>5</v>
      </c>
      <c r="F28" s="18">
        <f>+AP$41</f>
        <v>0</v>
      </c>
      <c r="G28" s="198">
        <f t="shared" si="0"/>
        <v>-811.01668730769234</v>
      </c>
      <c r="P28" s="62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</row>
    <row r="29" spans="1:53" ht="13" thickBot="1" x14ac:dyDescent="0.3">
      <c r="A29" s="149">
        <v>25</v>
      </c>
      <c r="B29" s="239" t="s">
        <v>237</v>
      </c>
      <c r="C29" s="44">
        <f>+AY$55</f>
        <v>-11</v>
      </c>
      <c r="D29" s="49">
        <f>+AY$56</f>
        <v>17.076923076923077</v>
      </c>
      <c r="E29" s="46">
        <f>+AZ$55</f>
        <v>5</v>
      </c>
      <c r="F29" s="18">
        <f>+AY$41</f>
        <v>0</v>
      </c>
      <c r="G29" s="198">
        <f t="shared" si="0"/>
        <v>-811.01707192307697</v>
      </c>
      <c r="P29" s="62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</row>
    <row r="30" spans="1:53" ht="13" thickBot="1" x14ac:dyDescent="0.3">
      <c r="A30" s="149">
        <v>26</v>
      </c>
      <c r="B30" s="239" t="s">
        <v>95</v>
      </c>
      <c r="C30" s="44">
        <f>+F$55</f>
        <v>-12</v>
      </c>
      <c r="D30" s="49">
        <f>+F$56</f>
        <v>16.181818181818183</v>
      </c>
      <c r="E30" s="45">
        <f>+G$55</f>
        <v>3</v>
      </c>
      <c r="F30" s="18">
        <f>+F$41</f>
        <v>0</v>
      </c>
      <c r="G30" s="198">
        <f t="shared" si="0"/>
        <v>-812.01617881818186</v>
      </c>
      <c r="P30" s="62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</row>
    <row r="31" spans="1:53" ht="13" thickBot="1" x14ac:dyDescent="0.3">
      <c r="A31" s="149">
        <v>27</v>
      </c>
      <c r="B31" s="23" t="s">
        <v>267</v>
      </c>
      <c r="C31" s="44">
        <f>+BK$55</f>
        <v>-14</v>
      </c>
      <c r="D31" s="49">
        <f>+BK$56</f>
        <v>14.75</v>
      </c>
      <c r="E31" s="46">
        <f>+BL$55</f>
        <v>2</v>
      </c>
      <c r="F31" s="18">
        <f>+BK$41</f>
        <v>0</v>
      </c>
      <c r="G31" s="198">
        <f t="shared" si="0"/>
        <v>-814.01474800000005</v>
      </c>
      <c r="P31" s="62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</row>
    <row r="32" spans="1:53" ht="13" thickBot="1" x14ac:dyDescent="0.3">
      <c r="A32" s="149">
        <v>28</v>
      </c>
      <c r="B32" s="23" t="s">
        <v>236</v>
      </c>
      <c r="C32" s="44">
        <f>+R$55</f>
        <v>-15</v>
      </c>
      <c r="D32" s="49">
        <f>+R$56</f>
        <v>16.636363636363637</v>
      </c>
      <c r="E32" s="45">
        <f>+S$55</f>
        <v>3</v>
      </c>
      <c r="F32" s="18">
        <f>+R$41</f>
        <v>0</v>
      </c>
      <c r="G32" s="198">
        <f t="shared" si="0"/>
        <v>-815.0166333636364</v>
      </c>
      <c r="P32" s="62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</row>
    <row r="33" spans="1:103" ht="13" thickBot="1" x14ac:dyDescent="0.3">
      <c r="A33" s="149">
        <v>29</v>
      </c>
      <c r="B33" s="239" t="s">
        <v>252</v>
      </c>
      <c r="C33" s="44">
        <f>+BN$55</f>
        <v>-16</v>
      </c>
      <c r="D33" s="49">
        <f>+BN$56</f>
        <v>20.166666666666668</v>
      </c>
      <c r="E33" s="46">
        <f>+BO$55</f>
        <v>2</v>
      </c>
      <c r="F33" s="18">
        <f>+BN$41</f>
        <v>0</v>
      </c>
      <c r="G33" s="198">
        <f t="shared" si="0"/>
        <v>-816.02016466666669</v>
      </c>
      <c r="P33" s="62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</row>
    <row r="34" spans="1:103" ht="13" thickBot="1" x14ac:dyDescent="0.3">
      <c r="A34" s="149">
        <v>30</v>
      </c>
      <c r="B34" s="239" t="s">
        <v>251</v>
      </c>
      <c r="C34" s="44">
        <f>+AS$55</f>
        <v>-17</v>
      </c>
      <c r="D34" s="49">
        <f>+AS$56</f>
        <v>13.75</v>
      </c>
      <c r="E34" s="45">
        <f>+AT$55</f>
        <v>3</v>
      </c>
      <c r="F34" s="18">
        <f>+AS$41</f>
        <v>0</v>
      </c>
      <c r="G34" s="198">
        <f t="shared" si="0"/>
        <v>-817.01374699999997</v>
      </c>
      <c r="P34" s="62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</row>
    <row r="35" spans="1:103" ht="13" thickBot="1" x14ac:dyDescent="0.3">
      <c r="A35" s="149">
        <v>31</v>
      </c>
      <c r="B35" s="23" t="s">
        <v>9</v>
      </c>
      <c r="C35" s="44">
        <f>+U$55</f>
        <v>-18</v>
      </c>
      <c r="D35" s="49">
        <f>+U$56</f>
        <v>16.272727272727273</v>
      </c>
      <c r="E35" s="45">
        <f>+V$55</f>
        <v>3</v>
      </c>
      <c r="F35" s="18">
        <f>+U$41</f>
        <v>0</v>
      </c>
      <c r="G35" s="198">
        <f t="shared" si="0"/>
        <v>-818.01626972727274</v>
      </c>
      <c r="P35" s="62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</row>
    <row r="36" spans="1:103" ht="13" thickBot="1" x14ac:dyDescent="0.3">
      <c r="A36" s="149">
        <v>32</v>
      </c>
      <c r="B36" s="23" t="s">
        <v>219</v>
      </c>
      <c r="C36" s="44">
        <f>+CF$55</f>
        <v>-20</v>
      </c>
      <c r="D36" s="49">
        <f>+CF$56</f>
        <v>14.533333333333333</v>
      </c>
      <c r="E36" s="46">
        <f>+CG$55</f>
        <v>3</v>
      </c>
      <c r="F36" s="18">
        <f>+CF$41</f>
        <v>0</v>
      </c>
      <c r="G36" s="198">
        <f t="shared" si="0"/>
        <v>-820.01453033333337</v>
      </c>
      <c r="P36" s="62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</row>
    <row r="37" spans="1:103" ht="13" thickBot="1" x14ac:dyDescent="0.3">
      <c r="A37" s="149">
        <v>33</v>
      </c>
      <c r="B37" s="239" t="s">
        <v>259</v>
      </c>
      <c r="C37" s="44">
        <f>+AV$55</f>
        <v>-20</v>
      </c>
      <c r="D37" s="49">
        <f>+AV$56</f>
        <v>28.6</v>
      </c>
      <c r="E37" s="45">
        <f>+AW$55</f>
        <v>2</v>
      </c>
      <c r="F37" s="18">
        <f>+AV$41</f>
        <v>0</v>
      </c>
      <c r="G37" s="198">
        <f t="shared" si="0"/>
        <v>-820.02859799999999</v>
      </c>
      <c r="P37" s="62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</row>
    <row r="38" spans="1:103" ht="13" thickBot="1" x14ac:dyDescent="0.3">
      <c r="A38" s="149">
        <v>34</v>
      </c>
      <c r="B38" s="23" t="s">
        <v>266</v>
      </c>
      <c r="C38" s="44">
        <f>+CL$55</f>
        <v>-25</v>
      </c>
      <c r="D38" s="49">
        <f>+CL$56</f>
        <v>14.15</v>
      </c>
      <c r="E38" s="45">
        <f>+CM$55</f>
        <v>4</v>
      </c>
      <c r="F38" s="18">
        <f>+CL$41</f>
        <v>0</v>
      </c>
      <c r="G38" s="198">
        <f t="shared" si="0"/>
        <v>-825.01414599999998</v>
      </c>
      <c r="P38" s="62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</row>
    <row r="39" spans="1:103" hidden="1" x14ac:dyDescent="0.25">
      <c r="A39" s="16"/>
      <c r="D39" s="39"/>
      <c r="P39" s="104"/>
    </row>
    <row r="40" spans="1:103" hidden="1" x14ac:dyDescent="0.25"/>
    <row r="41" spans="1:103" hidden="1" x14ac:dyDescent="0.25">
      <c r="B41" t="s">
        <v>12</v>
      </c>
      <c r="C41">
        <f>+C42*C43</f>
        <v>0</v>
      </c>
      <c r="D41">
        <f>+D42*D43</f>
        <v>15</v>
      </c>
      <c r="F41">
        <f>+F42*F43</f>
        <v>0</v>
      </c>
      <c r="G41">
        <f>+G42*G43</f>
        <v>3</v>
      </c>
      <c r="I41">
        <f>+I42*I43</f>
        <v>80</v>
      </c>
      <c r="J41">
        <f>+J42*J43</f>
        <v>44</v>
      </c>
      <c r="L41">
        <f>L42*L43</f>
        <v>0</v>
      </c>
      <c r="M41">
        <f>+M42*M43</f>
        <v>3</v>
      </c>
      <c r="O41">
        <f>+O42*O43</f>
        <v>0</v>
      </c>
      <c r="P41">
        <f>+P42*P43</f>
        <v>3</v>
      </c>
      <c r="R41">
        <f>+R42*R43</f>
        <v>0</v>
      </c>
      <c r="S41">
        <f>+S42*S43</f>
        <v>3</v>
      </c>
      <c r="U41">
        <f>+U42*U43</f>
        <v>0</v>
      </c>
      <c r="V41">
        <f>+V42*V43</f>
        <v>3</v>
      </c>
      <c r="X41">
        <f>+X42*X43</f>
        <v>20</v>
      </c>
      <c r="Y41">
        <f>+Y42*Y43</f>
        <v>13</v>
      </c>
      <c r="AA41">
        <f>+AA42*AA43</f>
        <v>0</v>
      </c>
      <c r="AB41">
        <f>+AB42*AB43</f>
        <v>22</v>
      </c>
      <c r="AD41">
        <f>+AD42*AD43</f>
        <v>0</v>
      </c>
      <c r="AE41">
        <f>+AE42*AE43</f>
        <v>5</v>
      </c>
      <c r="AG41">
        <f>+AG42*AG43</f>
        <v>0</v>
      </c>
      <c r="AH41">
        <f>+AH42*AH43</f>
        <v>11</v>
      </c>
      <c r="AJ41">
        <f>+AJ42*AJ43</f>
        <v>0</v>
      </c>
      <c r="AK41">
        <f>+AK42*AK43</f>
        <v>33</v>
      </c>
      <c r="AM41">
        <f>+AM42*AM43</f>
        <v>0</v>
      </c>
      <c r="AN41">
        <f>+AN42*AN43</f>
        <v>8</v>
      </c>
      <c r="AP41">
        <f>+AP42*AP43</f>
        <v>0</v>
      </c>
      <c r="AQ41">
        <f>+AQ42*AQ43</f>
        <v>5</v>
      </c>
      <c r="AS41">
        <f>+AS42*AS43</f>
        <v>0</v>
      </c>
      <c r="AT41">
        <f>+AT42*AT43</f>
        <v>3</v>
      </c>
      <c r="AV41">
        <f>+AV42*AV43</f>
        <v>0</v>
      </c>
      <c r="AW41">
        <f>+AW42*AW43</f>
        <v>2</v>
      </c>
      <c r="AY41">
        <f>+AY42*AY43</f>
        <v>0</v>
      </c>
      <c r="AZ41">
        <f>+AZ42*AZ43</f>
        <v>5</v>
      </c>
      <c r="BB41">
        <f>+BB42*BB43</f>
        <v>0</v>
      </c>
      <c r="BC41">
        <f>+BC42*BC43</f>
        <v>2</v>
      </c>
      <c r="BE41">
        <f>+BE42*BE43</f>
        <v>0</v>
      </c>
      <c r="BF41">
        <f>+BF42*BF43</f>
        <v>8</v>
      </c>
      <c r="BH41">
        <f>+BH42*BH43</f>
        <v>0</v>
      </c>
      <c r="BI41">
        <f>+BI42*BI43</f>
        <v>2</v>
      </c>
      <c r="BK41">
        <f>+BK42*BK43</f>
        <v>0</v>
      </c>
      <c r="BL41">
        <f>+BL42*BL43</f>
        <v>2</v>
      </c>
      <c r="BN41">
        <f>+BN42*BN43</f>
        <v>0</v>
      </c>
      <c r="BO41">
        <f>+BO42*BO43</f>
        <v>2</v>
      </c>
      <c r="BQ41">
        <f>+BQ42*BQ43</f>
        <v>0</v>
      </c>
      <c r="BR41">
        <f>+BR42*BR43</f>
        <v>2</v>
      </c>
      <c r="BT41">
        <f>+BT42*BT43</f>
        <v>0</v>
      </c>
      <c r="BU41">
        <f>+BU42*BU43</f>
        <v>5</v>
      </c>
      <c r="BW41">
        <f>+BW42*BW43</f>
        <v>0</v>
      </c>
      <c r="BX41">
        <f>+BX42*BX43</f>
        <v>1</v>
      </c>
      <c r="BZ41">
        <f>+BZ42*BZ43</f>
        <v>40</v>
      </c>
      <c r="CA41">
        <f>+CA42*CA43</f>
        <v>8</v>
      </c>
      <c r="CC41">
        <f>+CC42*CC43</f>
        <v>0</v>
      </c>
      <c r="CD41">
        <f>+CD42*CD43</f>
        <v>1</v>
      </c>
      <c r="CF41">
        <f>+CF42*CF43</f>
        <v>0</v>
      </c>
      <c r="CG41">
        <f>+CG42*CG43</f>
        <v>3</v>
      </c>
      <c r="CI41">
        <f>+CI42*CI43</f>
        <v>0</v>
      </c>
      <c r="CJ41">
        <f>+CJ42*CJ43</f>
        <v>2</v>
      </c>
      <c r="CL41">
        <f>+CL42*CL43</f>
        <v>0</v>
      </c>
      <c r="CM41">
        <f>+CM42*CM43</f>
        <v>4</v>
      </c>
      <c r="CO41">
        <f>+CO42*CO43</f>
        <v>5</v>
      </c>
      <c r="CP41">
        <f>+CP42*CP43</f>
        <v>10</v>
      </c>
      <c r="CR41">
        <f>+CR42*CR43</f>
        <v>10</v>
      </c>
      <c r="CS41">
        <f>+CS42*CS43</f>
        <v>8</v>
      </c>
      <c r="CU41">
        <f>+CU42*CU43</f>
        <v>0</v>
      </c>
      <c r="CV41">
        <f>+CV42*CV43</f>
        <v>9</v>
      </c>
      <c r="CX41">
        <f>+CX42*CX43</f>
        <v>0</v>
      </c>
      <c r="CY41">
        <f>+CY42*CY43</f>
        <v>5</v>
      </c>
    </row>
    <row r="42" spans="1:103" hidden="1" x14ac:dyDescent="0.25">
      <c r="C42">
        <f>IF($B54&gt;3,1,0)</f>
        <v>1</v>
      </c>
      <c r="D42">
        <f t="shared" ref="D42:CY42" si="1">IF($B54&gt;3,1,0)</f>
        <v>1</v>
      </c>
      <c r="F42">
        <f t="shared" si="1"/>
        <v>1</v>
      </c>
      <c r="G42">
        <f t="shared" si="1"/>
        <v>1</v>
      </c>
      <c r="I42">
        <f>IF($B54&gt;3,1,0)</f>
        <v>1</v>
      </c>
      <c r="J42">
        <f t="shared" si="1"/>
        <v>1</v>
      </c>
      <c r="L42">
        <f t="shared" si="1"/>
        <v>1</v>
      </c>
      <c r="M42">
        <f t="shared" si="1"/>
        <v>1</v>
      </c>
      <c r="O42">
        <f t="shared" si="1"/>
        <v>1</v>
      </c>
      <c r="P42">
        <f t="shared" si="1"/>
        <v>1</v>
      </c>
      <c r="R42">
        <f t="shared" si="1"/>
        <v>1</v>
      </c>
      <c r="S42">
        <f t="shared" si="1"/>
        <v>1</v>
      </c>
      <c r="U42">
        <f t="shared" si="1"/>
        <v>1</v>
      </c>
      <c r="V42">
        <f t="shared" si="1"/>
        <v>1</v>
      </c>
      <c r="X42">
        <f t="shared" si="1"/>
        <v>1</v>
      </c>
      <c r="Y42">
        <f t="shared" si="1"/>
        <v>1</v>
      </c>
      <c r="AA42">
        <f t="shared" si="1"/>
        <v>1</v>
      </c>
      <c r="AB42">
        <f t="shared" si="1"/>
        <v>1</v>
      </c>
      <c r="AD42">
        <f t="shared" si="1"/>
        <v>1</v>
      </c>
      <c r="AE42">
        <f t="shared" si="1"/>
        <v>1</v>
      </c>
      <c r="AG42">
        <f t="shared" si="1"/>
        <v>1</v>
      </c>
      <c r="AH42">
        <f t="shared" si="1"/>
        <v>1</v>
      </c>
      <c r="AJ42">
        <f>IF($B54&gt;3,1,0)</f>
        <v>1</v>
      </c>
      <c r="AK42">
        <f>IF($B54&gt;3,1,0)</f>
        <v>1</v>
      </c>
      <c r="AM42">
        <f>IF($B54&gt;3,1,0)</f>
        <v>1</v>
      </c>
      <c r="AN42">
        <f>IF($B54&gt;3,1,0)</f>
        <v>1</v>
      </c>
      <c r="AP42">
        <f>IF($B54&gt;3,1,0)</f>
        <v>1</v>
      </c>
      <c r="AQ42">
        <f>IF($B54&gt;3,1,0)</f>
        <v>1</v>
      </c>
      <c r="AS42">
        <f>IF($B54&gt;3,1,0)</f>
        <v>1</v>
      </c>
      <c r="AT42">
        <f>IF($B54&gt;3,1,0)</f>
        <v>1</v>
      </c>
      <c r="AV42">
        <f>IF($B54&gt;3,1,0)</f>
        <v>1</v>
      </c>
      <c r="AW42">
        <f>IF($B54&gt;3,1,0)</f>
        <v>1</v>
      </c>
      <c r="AY42">
        <f>IF($B54&gt;3,1,0)</f>
        <v>1</v>
      </c>
      <c r="AZ42">
        <f>IF($B54&gt;3,1,0)</f>
        <v>1</v>
      </c>
      <c r="BB42">
        <f t="shared" si="1"/>
        <v>1</v>
      </c>
      <c r="BC42">
        <f t="shared" si="1"/>
        <v>1</v>
      </c>
      <c r="BE42">
        <f>IF($B54&gt;3,1,0)</f>
        <v>1</v>
      </c>
      <c r="BF42">
        <f>IF($B54&gt;3,1,0)</f>
        <v>1</v>
      </c>
      <c r="BH42">
        <f>IF($B54&gt;3,1,0)</f>
        <v>1</v>
      </c>
      <c r="BI42">
        <f>IF($B54&gt;3,1,0)</f>
        <v>1</v>
      </c>
      <c r="BK42">
        <f t="shared" ref="BK42:BL42" si="2">IF($B54&gt;3,1,0)</f>
        <v>1</v>
      </c>
      <c r="BL42">
        <f t="shared" si="2"/>
        <v>1</v>
      </c>
      <c r="BN42">
        <f t="shared" ref="BN42:BO42" si="3">IF($B54&gt;3,1,0)</f>
        <v>1</v>
      </c>
      <c r="BO42">
        <f t="shared" si="3"/>
        <v>1</v>
      </c>
      <c r="BQ42">
        <f>IF($B54&gt;3,1,0)</f>
        <v>1</v>
      </c>
      <c r="BR42">
        <f>IF($B54&gt;3,1,0)</f>
        <v>1</v>
      </c>
      <c r="BT42">
        <f>IF($B54&gt;3,1,0)</f>
        <v>1</v>
      </c>
      <c r="BU42">
        <f>IF($B54&gt;3,1,0)</f>
        <v>1</v>
      </c>
      <c r="BW42">
        <f t="shared" ref="BW42:BX42" si="4">IF($B54&gt;3,1,0)</f>
        <v>1</v>
      </c>
      <c r="BX42">
        <f t="shared" si="4"/>
        <v>1</v>
      </c>
      <c r="BZ42">
        <f>IF($B54&gt;3,1,0)</f>
        <v>1</v>
      </c>
      <c r="CA42">
        <f>IF($B54&gt;3,1,0)</f>
        <v>1</v>
      </c>
      <c r="CC42">
        <f>IF($B54&gt;3,1,0)</f>
        <v>1</v>
      </c>
      <c r="CD42">
        <f>IF($B54&gt;3,1,0)</f>
        <v>1</v>
      </c>
      <c r="CF42">
        <f>IF($B54&gt;3,1,0)</f>
        <v>1</v>
      </c>
      <c r="CG42">
        <f>IF($B54&gt;3,1,0)</f>
        <v>1</v>
      </c>
      <c r="CI42">
        <f t="shared" ref="CI42:CJ42" si="5">IF($B54&gt;3,1,0)</f>
        <v>1</v>
      </c>
      <c r="CJ42">
        <f t="shared" si="5"/>
        <v>1</v>
      </c>
      <c r="CL42">
        <f t="shared" ref="CL42:CM42" si="6">IF($B54&gt;3,1,0)</f>
        <v>1</v>
      </c>
      <c r="CM42">
        <f t="shared" si="6"/>
        <v>1</v>
      </c>
      <c r="CO42">
        <f t="shared" ref="CO42:CP42" si="7">IF($B54&gt;3,1,0)</f>
        <v>1</v>
      </c>
      <c r="CP42">
        <f t="shared" si="7"/>
        <v>1</v>
      </c>
      <c r="CR42">
        <f t="shared" ref="CR42:CS42" si="8">IF($B54&gt;3,1,0)</f>
        <v>1</v>
      </c>
      <c r="CS42">
        <f t="shared" si="8"/>
        <v>1</v>
      </c>
      <c r="CU42">
        <f t="shared" ref="CU42:CV42" si="9">IF($B54&gt;3,1,0)</f>
        <v>1</v>
      </c>
      <c r="CV42">
        <f t="shared" si="9"/>
        <v>1</v>
      </c>
      <c r="CX42">
        <f t="shared" si="1"/>
        <v>1</v>
      </c>
      <c r="CY42">
        <f t="shared" si="1"/>
        <v>1</v>
      </c>
    </row>
    <row r="43" spans="1:103" hidden="1" x14ac:dyDescent="0.25">
      <c r="C43">
        <f>MAX(C44:C48)</f>
        <v>0</v>
      </c>
      <c r="D43">
        <f>+D55</f>
        <v>15</v>
      </c>
      <c r="F43">
        <f>MAX(F44:F48)</f>
        <v>0</v>
      </c>
      <c r="G43">
        <f>+G55</f>
        <v>3</v>
      </c>
      <c r="I43">
        <f>MAX(I44:I48)</f>
        <v>80</v>
      </c>
      <c r="J43">
        <f>+J55</f>
        <v>44</v>
      </c>
      <c r="L43">
        <f>MAX(L44:L48)</f>
        <v>0</v>
      </c>
      <c r="M43">
        <f>+M55</f>
        <v>3</v>
      </c>
      <c r="O43">
        <f>MAX(O44:O48)</f>
        <v>0</v>
      </c>
      <c r="P43">
        <f>+P55</f>
        <v>3</v>
      </c>
      <c r="R43">
        <f>MAX(R44:R48)</f>
        <v>0</v>
      </c>
      <c r="S43">
        <f>+S55</f>
        <v>3</v>
      </c>
      <c r="U43">
        <f>MAX(U44:U48)</f>
        <v>0</v>
      </c>
      <c r="V43">
        <f>+V55</f>
        <v>3</v>
      </c>
      <c r="X43">
        <f>MAX(X44:X48)</f>
        <v>20</v>
      </c>
      <c r="Y43">
        <f>+Y55</f>
        <v>13</v>
      </c>
      <c r="AA43">
        <f>MAX(AA44:AA48)</f>
        <v>0</v>
      </c>
      <c r="AB43">
        <f>+AB55</f>
        <v>22</v>
      </c>
      <c r="AD43">
        <f>MAX(AD44:AD48)</f>
        <v>0</v>
      </c>
      <c r="AE43">
        <f>+AE55</f>
        <v>5</v>
      </c>
      <c r="AG43">
        <f>MAX(AG44:AG48)</f>
        <v>0</v>
      </c>
      <c r="AH43">
        <f>+AH55</f>
        <v>11</v>
      </c>
      <c r="AJ43">
        <f>MAX(AJ44:AJ48)</f>
        <v>0</v>
      </c>
      <c r="AK43">
        <f>+AK55</f>
        <v>33</v>
      </c>
      <c r="AM43">
        <f>MAX(AM44:AM48)</f>
        <v>0</v>
      </c>
      <c r="AN43">
        <f>+AN55</f>
        <v>8</v>
      </c>
      <c r="AP43">
        <f>MAX(AP44:AP48)</f>
        <v>0</v>
      </c>
      <c r="AQ43">
        <f>+AQ55</f>
        <v>5</v>
      </c>
      <c r="AS43">
        <f>MAX(AS44:AS48)</f>
        <v>0</v>
      </c>
      <c r="AT43">
        <f>+AT55</f>
        <v>3</v>
      </c>
      <c r="AV43">
        <f>MAX(AV44:AV48)</f>
        <v>0</v>
      </c>
      <c r="AW43">
        <f>+AW55</f>
        <v>2</v>
      </c>
      <c r="AY43">
        <f>MAX(AY44:AY48)</f>
        <v>0</v>
      </c>
      <c r="AZ43">
        <f>+AZ55</f>
        <v>5</v>
      </c>
      <c r="BB43">
        <f>MAX(BB44:BB48)</f>
        <v>0</v>
      </c>
      <c r="BC43">
        <f>+BC55</f>
        <v>2</v>
      </c>
      <c r="BE43">
        <f>MAX(BE44:BE48)</f>
        <v>0</v>
      </c>
      <c r="BF43">
        <f>+BF55</f>
        <v>8</v>
      </c>
      <c r="BH43">
        <f>MAX(BH44:BH48)</f>
        <v>0</v>
      </c>
      <c r="BI43">
        <f>+BI55</f>
        <v>2</v>
      </c>
      <c r="BK43">
        <f>MAX(BK44:BK48)</f>
        <v>0</v>
      </c>
      <c r="BL43">
        <f>+BL55</f>
        <v>2</v>
      </c>
      <c r="BN43">
        <f>MAX(BN44:BN48)</f>
        <v>0</v>
      </c>
      <c r="BO43">
        <f>+BO55</f>
        <v>2</v>
      </c>
      <c r="BQ43">
        <f>MAX(BQ44:BQ48)</f>
        <v>0</v>
      </c>
      <c r="BR43">
        <f>+BR55</f>
        <v>2</v>
      </c>
      <c r="BT43">
        <f>MAX(BT44:BT48)</f>
        <v>0</v>
      </c>
      <c r="BU43">
        <f>+BU55</f>
        <v>5</v>
      </c>
      <c r="BW43">
        <f>MAX(BW44:BW48)</f>
        <v>0</v>
      </c>
      <c r="BX43">
        <f>+BX55</f>
        <v>1</v>
      </c>
      <c r="BZ43">
        <f>MAX(BZ44:BZ48)</f>
        <v>40</v>
      </c>
      <c r="CA43">
        <f>+CA55</f>
        <v>8</v>
      </c>
      <c r="CC43">
        <f>MAX(CC44:CC48)</f>
        <v>0</v>
      </c>
      <c r="CD43">
        <f>+CD55</f>
        <v>1</v>
      </c>
      <c r="CF43">
        <f>MAX(CF44:CF48)</f>
        <v>0</v>
      </c>
      <c r="CG43">
        <f>+CG55</f>
        <v>3</v>
      </c>
      <c r="CI43">
        <f>MAX(CI44:CI48)</f>
        <v>0</v>
      </c>
      <c r="CJ43">
        <f>+CJ55</f>
        <v>2</v>
      </c>
      <c r="CL43">
        <f>MAX(CL44:CL48)</f>
        <v>0</v>
      </c>
      <c r="CM43">
        <f>+CM55</f>
        <v>4</v>
      </c>
      <c r="CO43">
        <f>MAX(CO44:CO48)</f>
        <v>5</v>
      </c>
      <c r="CP43">
        <f>+CP55</f>
        <v>10</v>
      </c>
      <c r="CR43">
        <f>MAX(CR44:CR48)</f>
        <v>10</v>
      </c>
      <c r="CS43">
        <f>+CS55</f>
        <v>8</v>
      </c>
      <c r="CU43">
        <f>MAX(CU44:CU48)</f>
        <v>0</v>
      </c>
      <c r="CV43">
        <f>+CV55</f>
        <v>9</v>
      </c>
      <c r="CX43">
        <f>MAX(CX44:CX48)</f>
        <v>0</v>
      </c>
      <c r="CY43">
        <f>+CY55</f>
        <v>5</v>
      </c>
    </row>
    <row r="44" spans="1:103" hidden="1" x14ac:dyDescent="0.25">
      <c r="C44">
        <f>IF(C$49=5,5,0)</f>
        <v>0</v>
      </c>
      <c r="F44">
        <f>IF(F$49=5,5,0)</f>
        <v>0</v>
      </c>
      <c r="I44">
        <f>IF(I$49=5,5,0)</f>
        <v>0</v>
      </c>
      <c r="L44" s="41">
        <f>IF(L$49=5,5,0)</f>
        <v>0</v>
      </c>
      <c r="O44">
        <f>IF(O$49=5,5,0)</f>
        <v>0</v>
      </c>
      <c r="R44">
        <f>IF(R$49=5,5,0)</f>
        <v>0</v>
      </c>
      <c r="U44">
        <f>IF(U$49=5,5,0)</f>
        <v>0</v>
      </c>
      <c r="X44">
        <f>IF(X$49=5,5,0)</f>
        <v>0</v>
      </c>
      <c r="AA44">
        <f>IF(AA$49=5,5,0)</f>
        <v>0</v>
      </c>
      <c r="AD44">
        <f>IF(AD$49=5,5,0)</f>
        <v>0</v>
      </c>
      <c r="AG44">
        <f>IF(AG$49=5,5,0)</f>
        <v>0</v>
      </c>
      <c r="AJ44">
        <f>IF(AJ$49=5,5,0)</f>
        <v>0</v>
      </c>
      <c r="AM44">
        <f>IF(AM$49=5,5,0)</f>
        <v>0</v>
      </c>
      <c r="AP44">
        <f>IF(AP$49=5,5,0)</f>
        <v>0</v>
      </c>
      <c r="AS44">
        <f>IF(AS$49=5,5,0)</f>
        <v>0</v>
      </c>
      <c r="AV44">
        <f>IF(AV$49=5,5,0)</f>
        <v>0</v>
      </c>
      <c r="AY44">
        <f>IF(AY$49=5,5,0)</f>
        <v>0</v>
      </c>
      <c r="BB44">
        <f>IF(BB$49=5,5,0)</f>
        <v>0</v>
      </c>
      <c r="BE44">
        <f>IF(BE$49=5,5,0)</f>
        <v>0</v>
      </c>
      <c r="BH44">
        <f>IF(BH$49=5,5,0)</f>
        <v>0</v>
      </c>
      <c r="BK44">
        <f>IF(BK$49=5,5,0)</f>
        <v>0</v>
      </c>
      <c r="BN44">
        <f>IF(BN$49=5,5,0)</f>
        <v>0</v>
      </c>
      <c r="BQ44">
        <f>IF(BQ$49=5,5,0)</f>
        <v>0</v>
      </c>
      <c r="BT44">
        <f>IF(BT$49=5,5,0)</f>
        <v>0</v>
      </c>
      <c r="BW44">
        <f>IF(BW$49=5,5,0)</f>
        <v>0</v>
      </c>
      <c r="BZ44">
        <f>IF(BZ$49=5,5,0)</f>
        <v>0</v>
      </c>
      <c r="CC44">
        <f>IF(CC$49=5,5,0)</f>
        <v>0</v>
      </c>
      <c r="CF44">
        <f>IF(CF$49=5,5,0)</f>
        <v>0</v>
      </c>
      <c r="CI44">
        <f>IF(CI$49=5,5,0)</f>
        <v>0</v>
      </c>
      <c r="CL44">
        <f>IF(CL$49=5,5,0)</f>
        <v>0</v>
      </c>
      <c r="CO44">
        <f>IF(CO$49=5,5,0)</f>
        <v>5</v>
      </c>
      <c r="CR44">
        <f>IF(CR$49=5,5,0)</f>
        <v>0</v>
      </c>
      <c r="CU44">
        <f>IF(CU$49=5,5,0)</f>
        <v>0</v>
      </c>
      <c r="CX44">
        <f>IF(CX$49=5,5,0)</f>
        <v>0</v>
      </c>
    </row>
    <row r="45" spans="1:103" hidden="1" x14ac:dyDescent="0.25">
      <c r="C45">
        <f>IF(C$49=4,10,0)</f>
        <v>0</v>
      </c>
      <c r="F45">
        <f>IF(F$49=4,10,0)</f>
        <v>0</v>
      </c>
      <c r="I45">
        <f>IF(I$49=4,10,0)</f>
        <v>0</v>
      </c>
      <c r="L45" s="41">
        <f>IF(L$49=4,10,0)</f>
        <v>0</v>
      </c>
      <c r="O45">
        <f>IF(O$49=4,10,0)</f>
        <v>0</v>
      </c>
      <c r="R45">
        <f>IF(R$49=4,10,0)</f>
        <v>0</v>
      </c>
      <c r="U45">
        <f>IF(U$49=4,10,0)</f>
        <v>0</v>
      </c>
      <c r="X45">
        <f>IF(X$49=4,10,0)</f>
        <v>0</v>
      </c>
      <c r="AA45">
        <f>IF(AA$49=4,10,0)</f>
        <v>0</v>
      </c>
      <c r="AD45">
        <f>IF(AD$49=4,10,0)</f>
        <v>0</v>
      </c>
      <c r="AG45">
        <f>IF(AG$49=4,10,0)</f>
        <v>0</v>
      </c>
      <c r="AJ45">
        <f>IF(AJ$49=4,10,0)</f>
        <v>0</v>
      </c>
      <c r="AM45">
        <f>IF(AM$49=4,10,0)</f>
        <v>0</v>
      </c>
      <c r="AP45">
        <f>IF(AP$49=4,10,0)</f>
        <v>0</v>
      </c>
      <c r="AS45">
        <f>IF(AS$49=4,10,0)</f>
        <v>0</v>
      </c>
      <c r="AV45">
        <f>IF(AV$49=4,10,0)</f>
        <v>0</v>
      </c>
      <c r="AY45">
        <f>IF(AY$49=4,10,0)</f>
        <v>0</v>
      </c>
      <c r="BB45">
        <f>IF(BB$49=4,10,0)</f>
        <v>0</v>
      </c>
      <c r="BE45">
        <f>IF(BE$49=4,10,0)</f>
        <v>0</v>
      </c>
      <c r="BH45">
        <f>IF(BH$49=4,10,0)</f>
        <v>0</v>
      </c>
      <c r="BK45">
        <f>IF(BK$49=4,10,0)</f>
        <v>0</v>
      </c>
      <c r="BN45">
        <f>IF(BN$49=4,10,0)</f>
        <v>0</v>
      </c>
      <c r="BQ45">
        <f>IF(BQ$49=4,10,0)</f>
        <v>0</v>
      </c>
      <c r="BT45">
        <f>IF(BT$49=4,10,0)</f>
        <v>0</v>
      </c>
      <c r="BW45">
        <f>IF(BW$49=4,10,0)</f>
        <v>0</v>
      </c>
      <c r="BZ45">
        <f>IF(BZ$49=4,10,0)</f>
        <v>0</v>
      </c>
      <c r="CC45">
        <f>IF(CC$49=4,10,0)</f>
        <v>0</v>
      </c>
      <c r="CF45">
        <f>IF(CF$49=4,10,0)</f>
        <v>0</v>
      </c>
      <c r="CI45">
        <f>IF(CI$49=4,10,0)</f>
        <v>0</v>
      </c>
      <c r="CL45">
        <f>IF(CL$49=4,10,0)</f>
        <v>0</v>
      </c>
      <c r="CO45">
        <f>IF(CO$49=4,10,0)</f>
        <v>0</v>
      </c>
      <c r="CR45">
        <f>IF(CR$49=4,10,0)</f>
        <v>10</v>
      </c>
      <c r="CU45">
        <f>IF(CU$49=4,10,0)</f>
        <v>0</v>
      </c>
      <c r="CX45">
        <f>IF(CX$49=4,10,0)</f>
        <v>0</v>
      </c>
    </row>
    <row r="46" spans="1:103" hidden="1" x14ac:dyDescent="0.25">
      <c r="C46">
        <f>IF(C$49=3,20,0)</f>
        <v>0</v>
      </c>
      <c r="F46">
        <f>IF(F$49=3,20,0)</f>
        <v>0</v>
      </c>
      <c r="I46">
        <f>IF(I$49=3,20,0)</f>
        <v>0</v>
      </c>
      <c r="L46" s="41">
        <f>IF(L$49=3,20,0)</f>
        <v>0</v>
      </c>
      <c r="O46">
        <f>IF(O$49=3,20,0)</f>
        <v>0</v>
      </c>
      <c r="R46">
        <f>IF(R$49=3,20,0)</f>
        <v>0</v>
      </c>
      <c r="U46">
        <f>IF(U$49=3,20,0)</f>
        <v>0</v>
      </c>
      <c r="X46">
        <f>IF(X$49=3,20,0)</f>
        <v>20</v>
      </c>
      <c r="AA46">
        <f>IF(AA$49=3,20,0)</f>
        <v>0</v>
      </c>
      <c r="AD46">
        <f>IF(AD$49=3,20,0)</f>
        <v>0</v>
      </c>
      <c r="AG46">
        <f>IF(AG$49=3,20,0)</f>
        <v>0</v>
      </c>
      <c r="AJ46">
        <f>IF(AJ$49=3,20,0)</f>
        <v>0</v>
      </c>
      <c r="AM46">
        <f>IF(AM$49=3,20,0)</f>
        <v>0</v>
      </c>
      <c r="AP46">
        <f>IF(AP$49=3,20,0)</f>
        <v>0</v>
      </c>
      <c r="AS46">
        <f>IF(AS$49=3,20,0)</f>
        <v>0</v>
      </c>
      <c r="AV46">
        <f>IF(AV$49=3,20,0)</f>
        <v>0</v>
      </c>
      <c r="AY46">
        <f>IF(AY$49=3,20,0)</f>
        <v>0</v>
      </c>
      <c r="BB46">
        <f>IF(BB$49=3,20,0)</f>
        <v>0</v>
      </c>
      <c r="BE46">
        <f>IF(BE$49=3,20,0)</f>
        <v>0</v>
      </c>
      <c r="BH46">
        <f>IF(BH$49=3,20,0)</f>
        <v>0</v>
      </c>
      <c r="BK46">
        <f>IF(BK$49=3,20,0)</f>
        <v>0</v>
      </c>
      <c r="BN46">
        <f>IF(BN$49=3,20,0)</f>
        <v>0</v>
      </c>
      <c r="BQ46">
        <f>IF(BQ$49=3,20,0)</f>
        <v>0</v>
      </c>
      <c r="BT46">
        <f>IF(BT$49=3,20,0)</f>
        <v>0</v>
      </c>
      <c r="BW46">
        <f>IF(BW$49=3,20,0)</f>
        <v>0</v>
      </c>
      <c r="BZ46">
        <f>IF(BZ$49=3,20,0)</f>
        <v>0</v>
      </c>
      <c r="CC46">
        <f>IF(CC$49=3,20,0)</f>
        <v>0</v>
      </c>
      <c r="CF46">
        <f>IF(CF$49=3,20,0)</f>
        <v>0</v>
      </c>
      <c r="CI46">
        <f>IF(CI$49=3,20,0)</f>
        <v>0</v>
      </c>
      <c r="CL46">
        <f>IF(CL$49=3,20,0)</f>
        <v>0</v>
      </c>
      <c r="CO46">
        <f>IF(CO$49=3,20,0)</f>
        <v>0</v>
      </c>
      <c r="CR46">
        <f>IF(CR$49=3,20,0)</f>
        <v>0</v>
      </c>
      <c r="CU46">
        <f>IF(CU$49=3,20,0)</f>
        <v>0</v>
      </c>
      <c r="CX46">
        <f>IF(CX$49=3,20,0)</f>
        <v>0</v>
      </c>
    </row>
    <row r="47" spans="1:103" hidden="1" x14ac:dyDescent="0.25">
      <c r="C47">
        <f>IF(C$49=2,40,0)</f>
        <v>0</v>
      </c>
      <c r="F47">
        <f>IF(F$49=2,40,0)</f>
        <v>0</v>
      </c>
      <c r="I47">
        <f>IF(I$49=2,40,0)</f>
        <v>0</v>
      </c>
      <c r="L47" s="41">
        <f>IF(L$49=2,40,0)</f>
        <v>0</v>
      </c>
      <c r="O47">
        <f>IF(O$49=2,40,0)</f>
        <v>0</v>
      </c>
      <c r="R47">
        <f>IF(R$49=2,40,0)</f>
        <v>0</v>
      </c>
      <c r="U47">
        <f>IF(U$49=2,40,0)</f>
        <v>0</v>
      </c>
      <c r="X47">
        <f>IF(X$49=2,40,0)</f>
        <v>0</v>
      </c>
      <c r="AA47">
        <f>IF(AA$49=2,40,0)</f>
        <v>0</v>
      </c>
      <c r="AD47">
        <f>IF(AD$49=2,40,0)</f>
        <v>0</v>
      </c>
      <c r="AG47">
        <f>IF(AG$49=2,40,0)</f>
        <v>0</v>
      </c>
      <c r="AJ47">
        <f>IF(AJ$49=2,40,0)</f>
        <v>0</v>
      </c>
      <c r="AM47">
        <f>IF(AM$49=2,40,0)</f>
        <v>0</v>
      </c>
      <c r="AP47">
        <f>IF(AP$49=2,40,0)</f>
        <v>0</v>
      </c>
      <c r="AS47">
        <f>IF(AS$49=2,40,0)</f>
        <v>0</v>
      </c>
      <c r="AV47">
        <f>IF(AV$49=2,40,0)</f>
        <v>0</v>
      </c>
      <c r="AY47">
        <f>IF(AY$49=2,40,0)</f>
        <v>0</v>
      </c>
      <c r="BB47">
        <f>IF(BB$49=2,40,0)</f>
        <v>0</v>
      </c>
      <c r="BE47">
        <f>IF(BE$49=2,40,0)</f>
        <v>0</v>
      </c>
      <c r="BH47">
        <f>IF(BH$49=2,40,0)</f>
        <v>0</v>
      </c>
      <c r="BK47">
        <f>IF(BK$49=2,40,0)</f>
        <v>0</v>
      </c>
      <c r="BN47">
        <f>IF(BN$49=2,40,0)</f>
        <v>0</v>
      </c>
      <c r="BQ47">
        <f>IF(BQ$49=2,40,0)</f>
        <v>0</v>
      </c>
      <c r="BT47">
        <f>IF(BT$49=2,40,0)</f>
        <v>0</v>
      </c>
      <c r="BW47">
        <f>IF(BW$49=2,40,0)</f>
        <v>0</v>
      </c>
      <c r="BZ47">
        <f>IF(BZ$49=2,40,0)</f>
        <v>40</v>
      </c>
      <c r="CC47">
        <f>IF(CC$49=2,40,0)</f>
        <v>0</v>
      </c>
      <c r="CF47">
        <f>IF(CF$49=2,40,0)</f>
        <v>0</v>
      </c>
      <c r="CI47">
        <f>IF(CI$49=2,40,0)</f>
        <v>0</v>
      </c>
      <c r="CL47">
        <f>IF(CL$49=2,40,0)</f>
        <v>0</v>
      </c>
      <c r="CO47">
        <f>IF(CO$49=2,40,0)</f>
        <v>0</v>
      </c>
      <c r="CR47">
        <f>IF(CR$49=2,40,0)</f>
        <v>0</v>
      </c>
      <c r="CU47">
        <f>IF(CU$49=2,40,0)</f>
        <v>0</v>
      </c>
      <c r="CX47">
        <f>IF(CX$49=2,40,0)</f>
        <v>0</v>
      </c>
    </row>
    <row r="48" spans="1:103" hidden="1" x14ac:dyDescent="0.25">
      <c r="C48">
        <f>IF(C$49=1,80,0)</f>
        <v>0</v>
      </c>
      <c r="F48">
        <f>IF(F$49=1,80,0)</f>
        <v>0</v>
      </c>
      <c r="I48">
        <f>IF(I$49=1,80,0)</f>
        <v>80</v>
      </c>
      <c r="L48" s="41">
        <f>IF(L$49=1,80,0)</f>
        <v>0</v>
      </c>
      <c r="O48">
        <f>IF(O$49=1,80,0)</f>
        <v>0</v>
      </c>
      <c r="R48">
        <f>IF(R$49=1,80,0)</f>
        <v>0</v>
      </c>
      <c r="U48">
        <f>IF(U$49=1,80,0)</f>
        <v>0</v>
      </c>
      <c r="X48">
        <f>IF(X$49=1,80,0)</f>
        <v>0</v>
      </c>
      <c r="AA48">
        <f>IF(AA$49=1,80,0)</f>
        <v>0</v>
      </c>
      <c r="AD48">
        <f>IF(AD$49=1,80,0)</f>
        <v>0</v>
      </c>
      <c r="AG48">
        <f>IF(AG$49=1,80,0)</f>
        <v>0</v>
      </c>
      <c r="AJ48">
        <f>IF(AJ$49=1,80,0)</f>
        <v>0</v>
      </c>
      <c r="AM48">
        <f>IF(AM$49=1,80,0)</f>
        <v>0</v>
      </c>
      <c r="AP48">
        <f>IF(AP$49=1,80,0)</f>
        <v>0</v>
      </c>
      <c r="AS48">
        <f>IF(AS$49=1,80,0)</f>
        <v>0</v>
      </c>
      <c r="AV48">
        <f>IF(AV$49=1,80,0)</f>
        <v>0</v>
      </c>
      <c r="AY48">
        <f>IF(AY$49=1,80,0)</f>
        <v>0</v>
      </c>
      <c r="BB48">
        <f>IF(BB$49=1,80,0)</f>
        <v>0</v>
      </c>
      <c r="BE48">
        <f>IF(BE$49=1,80,0)</f>
        <v>0</v>
      </c>
      <c r="BH48">
        <f>IF(BH$49=1,80,0)</f>
        <v>0</v>
      </c>
      <c r="BK48">
        <f>IF(BK$49=1,80,0)</f>
        <v>0</v>
      </c>
      <c r="BN48">
        <f>IF(BN$49=1,80,0)</f>
        <v>0</v>
      </c>
      <c r="BQ48">
        <f>IF(BQ$49=1,80,0)</f>
        <v>0</v>
      </c>
      <c r="BT48">
        <f>IF(BT$49=1,80,0)</f>
        <v>0</v>
      </c>
      <c r="BW48">
        <f>IF(BW$49=1,80,0)</f>
        <v>0</v>
      </c>
      <c r="BZ48">
        <f>IF(BZ$49=1,80,0)</f>
        <v>0</v>
      </c>
      <c r="CC48">
        <f>IF(CC$49=1,80,0)</f>
        <v>0</v>
      </c>
      <c r="CF48">
        <f>IF(CF$49=1,80,0)</f>
        <v>0</v>
      </c>
      <c r="CI48">
        <f>IF(CI$49=1,80,0)</f>
        <v>0</v>
      </c>
      <c r="CL48">
        <f>IF(CL$49=1,80,0)</f>
        <v>0</v>
      </c>
      <c r="CO48">
        <f>IF(CO$49=1,80,0)</f>
        <v>0</v>
      </c>
      <c r="CR48">
        <f>IF(CR$49=1,80,0)</f>
        <v>0</v>
      </c>
      <c r="CU48">
        <f>IF(CU$49=1,80,0)</f>
        <v>0</v>
      </c>
      <c r="CX48">
        <f>IF(CX$49=1,80,0)</f>
        <v>0</v>
      </c>
    </row>
    <row r="49" spans="1:109" hidden="1" x14ac:dyDescent="0.25">
      <c r="C49">
        <f>RANK(C50,$C50:$CY50)*C54</f>
        <v>9</v>
      </c>
      <c r="F49">
        <f>RANK(F50,$C50:$CY50)*F54</f>
        <v>0</v>
      </c>
      <c r="I49">
        <f>RANK(I50,$C50:$CY50)*I54</f>
        <v>1</v>
      </c>
      <c r="L49" s="41">
        <f>RANK(L50,$C50:$CY50)*L54</f>
        <v>0</v>
      </c>
      <c r="O49">
        <f>RANK(O50,$C50:$CY50)*O54</f>
        <v>0</v>
      </c>
      <c r="R49">
        <f>RANK(R50,$C50:$CY50)*R54</f>
        <v>0</v>
      </c>
      <c r="U49">
        <f>RANK(U50,$C50:$CY50)*U54</f>
        <v>0</v>
      </c>
      <c r="X49">
        <f>RANK(X50,$C50:$CY50)*X54</f>
        <v>3</v>
      </c>
      <c r="AA49">
        <f>RANK(AA50,$C50:$CY50)*AA54</f>
        <v>8</v>
      </c>
      <c r="AD49">
        <f>RANK(AD50,$C50:$CY50)*AD54</f>
        <v>0</v>
      </c>
      <c r="AG49">
        <f>RANK(AG50,$C50:$CY50)*AG54</f>
        <v>6</v>
      </c>
      <c r="AJ49">
        <f>RANK(AJ50,$C50:$CY50)*AJ54</f>
        <v>12</v>
      </c>
      <c r="AM49">
        <f>RANK(AM50,$C50:$CY50)*AM54</f>
        <v>7</v>
      </c>
      <c r="AP49">
        <f>RANK(AP50,$C50:$CY50)*AP54</f>
        <v>0</v>
      </c>
      <c r="AS49">
        <f>RANK(AS50,$C50:$CY50)*AS54</f>
        <v>0</v>
      </c>
      <c r="AV49">
        <f>RANK(AV50,$C50:$CY50)*AV54</f>
        <v>0</v>
      </c>
      <c r="AY49">
        <f>RANK(AY50,$C50:$CY50)*AY54</f>
        <v>0</v>
      </c>
      <c r="BB49">
        <f>RANK(BB50,$C50:$CY50)*BB54</f>
        <v>0</v>
      </c>
      <c r="BE49">
        <f>RANK(BE50,$C50:$CY50)*BE54</f>
        <v>10</v>
      </c>
      <c r="BH49">
        <f>RANK(BH50,$C50:$CY50)*BH54</f>
        <v>0</v>
      </c>
      <c r="BK49">
        <f>RANK(BK50,$C50:$CY50)*BK54</f>
        <v>0</v>
      </c>
      <c r="BN49">
        <f>RANK(BN50,$C50:$CY50)*BN54</f>
        <v>0</v>
      </c>
      <c r="BQ49">
        <f>RANK(BQ50,$C50:$CY50)*BQ54</f>
        <v>0</v>
      </c>
      <c r="BT49">
        <f>RANK(BT50,$C50:$CY50)*BT54</f>
        <v>0</v>
      </c>
      <c r="BW49">
        <f>RANK(BW50,$C50:$CY50)*BW54</f>
        <v>0</v>
      </c>
      <c r="BZ49">
        <f>RANK(BZ50,$C50:$CY50)*BZ54</f>
        <v>2</v>
      </c>
      <c r="CC49">
        <f>RANK(CC50,$C50:$CY50)*CC54</f>
        <v>0</v>
      </c>
      <c r="CF49">
        <f>RANK(CF50,$C50:$CY50)*CF54</f>
        <v>0</v>
      </c>
      <c r="CI49">
        <f>RANK(CI50,$C50:$CY50)*CI54</f>
        <v>0</v>
      </c>
      <c r="CL49">
        <f>RANK(CL50,$C50:$CY50)*CL54</f>
        <v>0</v>
      </c>
      <c r="CO49">
        <f>RANK(CO50,$C50:$CY50)*CO54</f>
        <v>5</v>
      </c>
      <c r="CR49">
        <f>RANK(CR50,$C50:$CY50)*CR54</f>
        <v>4</v>
      </c>
      <c r="CU49">
        <f>RANK(CU50,$C50:$CY50)*CU54</f>
        <v>11</v>
      </c>
      <c r="CX49">
        <f>RANK(CX50,$C50:$CY50)*CX54</f>
        <v>0</v>
      </c>
    </row>
    <row r="50" spans="1:109" hidden="1" x14ac:dyDescent="0.25">
      <c r="C50">
        <f>SUM(C51:C53)</f>
        <v>-161540.62264150943</v>
      </c>
      <c r="F50">
        <f>SUM(F51:F53)</f>
        <v>-1001615.1818181818</v>
      </c>
      <c r="I50">
        <f>SUM(I51:I53)</f>
        <v>1584197.4367088608</v>
      </c>
      <c r="L50" s="41">
        <f>SUM(L51:L53)</f>
        <v>-1001106.0909090909</v>
      </c>
      <c r="O50">
        <f>SUM(O51:O53)</f>
        <v>-1000642.4545454546</v>
      </c>
      <c r="R50">
        <f>SUM(R51:R53)</f>
        <v>-1001660.6363636364</v>
      </c>
      <c r="U50">
        <f>SUM(U51:U53)</f>
        <v>-1001624.2727272727</v>
      </c>
      <c r="X50">
        <f>SUM(X51:X53)</f>
        <v>209076.62295081967</v>
      </c>
      <c r="AA50">
        <f>SUM(AA51:AA53)</f>
        <v>-151353.27397260274</v>
      </c>
      <c r="AD50">
        <f>SUM(AD51:AD53)</f>
        <v>-1001345</v>
      </c>
      <c r="AG50">
        <f>SUM(AG51:AG53)</f>
        <v>98758.83783783784</v>
      </c>
      <c r="AJ50">
        <f>SUM(AJ51:AJ53)</f>
        <v>-591480.70085470087</v>
      </c>
      <c r="AM50">
        <f>SUM(AM51:AM53)</f>
        <v>73833.357142857145</v>
      </c>
      <c r="AP50">
        <f>SUM(AP51:AP53)</f>
        <v>-1001664.2307692308</v>
      </c>
      <c r="AS50">
        <f>SUM(AS51:AS53)</f>
        <v>-1001372</v>
      </c>
      <c r="AV50">
        <f>SUM(AV51:AV53)</f>
        <v>-1002858</v>
      </c>
      <c r="AY50">
        <f>SUM(AY51:AY53)</f>
        <v>-1001702.6923076923</v>
      </c>
      <c r="BB50">
        <f>SUM(BB51:BB53)</f>
        <v>-1001398</v>
      </c>
      <c r="BE50">
        <f>SUM(BE51:BE53)</f>
        <v>-191400.28571428571</v>
      </c>
      <c r="BH50">
        <f>SUM(BH51:BH53)</f>
        <v>-1001285.5</v>
      </c>
      <c r="BK50">
        <f>SUM(BK51:BK53)</f>
        <v>-1001473</v>
      </c>
      <c r="BN50">
        <f>SUM(BN51:BN53)</f>
        <v>-1002014.6666666666</v>
      </c>
      <c r="BQ50">
        <f>SUM(BQ51:BQ53)</f>
        <v>-1001881.3333333334</v>
      </c>
      <c r="BT50">
        <f>SUM(BT51:BT53)</f>
        <v>-1000930.2941176471</v>
      </c>
      <c r="BW50">
        <f>SUM(BW51:BW53)</f>
        <v>-1002265.6666666666</v>
      </c>
      <c r="BZ50">
        <f>SUM(BZ51:BZ53)</f>
        <v>348879.84210526315</v>
      </c>
      <c r="CC50">
        <f>SUM(CC51:CC53)</f>
        <v>-1001099</v>
      </c>
      <c r="CF50">
        <f>SUM(CF51:CF53)</f>
        <v>-1001450.3333333334</v>
      </c>
      <c r="CI50">
        <f>SUM(CI51:CI53)</f>
        <v>-1000513.3846153846</v>
      </c>
      <c r="CL50">
        <f>SUM(CL51:CL53)</f>
        <v>-1001411</v>
      </c>
      <c r="CO50">
        <f>SUM(CO51:CO53)</f>
        <v>108662.17647058824</v>
      </c>
      <c r="CR50">
        <f>SUM(CR51:CR53)</f>
        <v>148869.15384615384</v>
      </c>
      <c r="CU50">
        <f>SUM(CU51:CU53)</f>
        <v>-191510</v>
      </c>
      <c r="CX50">
        <f>SUM(CX51:CX53)</f>
        <v>-1001125</v>
      </c>
    </row>
    <row r="51" spans="1:109" hidden="1" x14ac:dyDescent="0.25">
      <c r="C51">
        <f>+D55</f>
        <v>15</v>
      </c>
      <c r="F51">
        <f>+G55</f>
        <v>3</v>
      </c>
      <c r="I51">
        <f>+J55</f>
        <v>44</v>
      </c>
      <c r="L51">
        <f>+M55</f>
        <v>3</v>
      </c>
      <c r="O51">
        <f>+P55</f>
        <v>3</v>
      </c>
      <c r="R51">
        <f>+S55</f>
        <v>3</v>
      </c>
      <c r="U51">
        <f>+V55</f>
        <v>3</v>
      </c>
      <c r="X51">
        <f>+Y55</f>
        <v>13</v>
      </c>
      <c r="AA51">
        <f>+AB55</f>
        <v>22</v>
      </c>
      <c r="AD51">
        <f>+AE55</f>
        <v>5</v>
      </c>
      <c r="AG51">
        <f>+AH55</f>
        <v>11</v>
      </c>
      <c r="AJ51">
        <f>+AK55</f>
        <v>33</v>
      </c>
      <c r="AM51">
        <f>+AN55</f>
        <v>8</v>
      </c>
      <c r="AP51">
        <f>+AQ55</f>
        <v>5</v>
      </c>
      <c r="AS51">
        <f>+AT55</f>
        <v>3</v>
      </c>
      <c r="AV51">
        <f>+AW55</f>
        <v>2</v>
      </c>
      <c r="AY51">
        <f>+AZ55</f>
        <v>5</v>
      </c>
      <c r="BB51">
        <f>+BC55</f>
        <v>2</v>
      </c>
      <c r="BE51">
        <f>+BF55</f>
        <v>8</v>
      </c>
      <c r="BH51">
        <f>+BI55</f>
        <v>2</v>
      </c>
      <c r="BK51">
        <f>+BL55</f>
        <v>2</v>
      </c>
      <c r="BN51">
        <f>+BO55</f>
        <v>2</v>
      </c>
      <c r="BQ51">
        <f>+BR55</f>
        <v>2</v>
      </c>
      <c r="BT51">
        <f>+BU55</f>
        <v>5</v>
      </c>
      <c r="BW51">
        <f>+BX55</f>
        <v>1</v>
      </c>
      <c r="BZ51">
        <f>+CA55</f>
        <v>8</v>
      </c>
      <c r="CC51">
        <f>+CD55</f>
        <v>1</v>
      </c>
      <c r="CF51">
        <f>+CG55</f>
        <v>3</v>
      </c>
      <c r="CI51">
        <f>+CJ55</f>
        <v>2</v>
      </c>
      <c r="CL51">
        <f>+CM55</f>
        <v>4</v>
      </c>
      <c r="CO51">
        <f>+CP55</f>
        <v>10</v>
      </c>
      <c r="CR51">
        <f>+CS55</f>
        <v>8</v>
      </c>
      <c r="CU51">
        <f>+CV55</f>
        <v>9</v>
      </c>
      <c r="CX51">
        <f>+CY55</f>
        <v>5</v>
      </c>
    </row>
    <row r="52" spans="1:109" hidden="1" x14ac:dyDescent="0.25">
      <c r="C52">
        <f>-C56*100</f>
        <v>-1539.6226415094341</v>
      </c>
      <c r="F52">
        <f>-F56*100</f>
        <v>-1618.1818181818182</v>
      </c>
      <c r="I52">
        <f>-I56*100</f>
        <v>-1005.0632911392405</v>
      </c>
      <c r="L52">
        <f>-L56*100</f>
        <v>-1109.0909090909092</v>
      </c>
      <c r="O52">
        <f>-O56*100</f>
        <v>-645.45454545454538</v>
      </c>
      <c r="R52">
        <f>-R56*100</f>
        <v>-1663.6363636363637</v>
      </c>
      <c r="U52">
        <f>-U56*100</f>
        <v>-1627.2727272727273</v>
      </c>
      <c r="X52">
        <f>-X56*100</f>
        <v>-957.37704918032784</v>
      </c>
      <c r="AA52">
        <f>-AA56*100</f>
        <v>-1360.2739726027398</v>
      </c>
      <c r="AD52">
        <f>-AD56*100</f>
        <v>-1350</v>
      </c>
      <c r="AG52">
        <f>-AG56*100</f>
        <v>-1262.1621621621621</v>
      </c>
      <c r="AJ52">
        <f>-AJ56*100</f>
        <v>-1454.7008547008547</v>
      </c>
      <c r="AM52">
        <f>-AM56*100</f>
        <v>-1182.1428571428571</v>
      </c>
      <c r="AP52">
        <f>-AP56*100</f>
        <v>-1669.2307692307693</v>
      </c>
      <c r="AS52">
        <f>-AS56*100</f>
        <v>-1375</v>
      </c>
      <c r="AV52">
        <f>-AV56*100</f>
        <v>-2860</v>
      </c>
      <c r="AY52">
        <f>-AY56*100</f>
        <v>-1707.6923076923076</v>
      </c>
      <c r="BB52">
        <f>-BB56*100</f>
        <v>-1400</v>
      </c>
      <c r="BE52">
        <f>-BE56*100</f>
        <v>-1389.2857142857142</v>
      </c>
      <c r="BH52">
        <f>-BH56*100</f>
        <v>-1287.5</v>
      </c>
      <c r="BK52">
        <f>-BK56*100</f>
        <v>-1475</v>
      </c>
      <c r="BN52">
        <f>-BN56*100</f>
        <v>-2016.6666666666667</v>
      </c>
      <c r="BQ52">
        <f>-BQ56*100</f>
        <v>-1883.3333333333333</v>
      </c>
      <c r="BT52">
        <f>-BT56*100</f>
        <v>-935.2941176470589</v>
      </c>
      <c r="BW52">
        <f>-BW56*100</f>
        <v>-2266.666666666667</v>
      </c>
      <c r="BZ52">
        <f>-BZ56*100</f>
        <v>-1163.1578947368421</v>
      </c>
      <c r="CC52">
        <f>-CC56*100</f>
        <v>-1100</v>
      </c>
      <c r="CF52">
        <f>-CF56*100</f>
        <v>-1453.3333333333333</v>
      </c>
      <c r="CI52">
        <f>-CI56*100</f>
        <v>-515.38461538461547</v>
      </c>
      <c r="CL52">
        <f>-CL56*100</f>
        <v>-1415</v>
      </c>
      <c r="CO52">
        <f>-CO56*100</f>
        <v>-1358.8235294117646</v>
      </c>
      <c r="CR52">
        <f>-CR56*100</f>
        <v>-1153.8461538461538</v>
      </c>
      <c r="CU52">
        <f>-CU56*100</f>
        <v>-1500</v>
      </c>
      <c r="CX52">
        <f>-CX56*100</f>
        <v>-1130</v>
      </c>
    </row>
    <row r="53" spans="1:109" hidden="1" x14ac:dyDescent="0.25">
      <c r="C53">
        <f>IF(D55-$A3/2&lt;0,-1000000,C55*C54*10000+C55)</f>
        <v>-160016</v>
      </c>
      <c r="F53">
        <f>IF(G55-$A3/2&lt;0,-1000000,F55*F54*10000+F55)</f>
        <v>-1000000</v>
      </c>
      <c r="I53">
        <f>IF(J55-$A3/2&lt;0,-1000000,I55*I54*10000+I55)</f>
        <v>1585158.5</v>
      </c>
      <c r="L53">
        <f>IF(M55-$A3/2&lt;0,-1000000,L55*L54*10000+L55)</f>
        <v>-1000000</v>
      </c>
      <c r="O53">
        <f>IF(P55-$A3/2&lt;0,-1000000,O55*O54*10000+O55)</f>
        <v>-1000000</v>
      </c>
      <c r="R53">
        <f>IF(S55-$A3/2&lt;0,-1000000,R55*R54*10000+R55)</f>
        <v>-1000000</v>
      </c>
      <c r="U53">
        <f>IF(V55-$A3/2&lt;0,-1000000,U55*U54*10000+U55)</f>
        <v>-1000000</v>
      </c>
      <c r="X53">
        <f>IF(Y55-$A3/2&lt;0,-1000000,X55*X54*10000+X55)</f>
        <v>210021</v>
      </c>
      <c r="AA53">
        <f>IF(AB55-$A3/2&lt;0,-1000000,AA55*AA54*10000+AA55)</f>
        <v>-150015</v>
      </c>
      <c r="AD53">
        <f>IF(AE55-$A3/2&lt;0,-1000000,AD55*AD54*10000+AD55)</f>
        <v>-1000000</v>
      </c>
      <c r="AG53">
        <f>IF(AH55-$A3/2&lt;0,-1000000,AG55*AG54*10000+AG55)</f>
        <v>100010</v>
      </c>
      <c r="AJ53">
        <f>IF(AK55-$A3/2&lt;0,-1000000,AJ55*AJ54*10000+AJ55)</f>
        <v>-590059</v>
      </c>
      <c r="AM53">
        <f>IF(AN55-$A3/2&lt;0,-1000000,AM55*AM54*10000+AM55)</f>
        <v>75007.5</v>
      </c>
      <c r="AP53">
        <f>IF(AQ55-$A3/2&lt;0,-1000000,AP55*AP54*10000+AP55)</f>
        <v>-1000000</v>
      </c>
      <c r="AS53">
        <f>IF(AT55-$A3/2&lt;0,-1000000,AS55*AS54*10000+AS55)</f>
        <v>-1000000</v>
      </c>
      <c r="AV53">
        <f>IF(AW55-$A3/2&lt;0,-1000000,AV55*AV54*10000+AV55)</f>
        <v>-1000000</v>
      </c>
      <c r="AY53">
        <f>IF(AZ55-$A3/2&lt;0,-1000000,AY55*AY54*10000+AY55)</f>
        <v>-1000000</v>
      </c>
      <c r="BB53">
        <f>IF(BC55-$A3/2&lt;0,-1000000,BB55*BB54*10000+BB55)</f>
        <v>-1000000</v>
      </c>
      <c r="BE53">
        <f>IF(BF55-$A3/2&lt;0,-1000000,BE55*BE54*10000+BE55)</f>
        <v>-190019</v>
      </c>
      <c r="BH53">
        <f>IF(BI55-$A3/2&lt;0,-1000000,BH55*BH54*10000+BH55)</f>
        <v>-1000000</v>
      </c>
      <c r="BK53">
        <f>IF(BL55-$A3/2&lt;0,-1000000,BK55*BK54*10000+BK55)</f>
        <v>-1000000</v>
      </c>
      <c r="BN53">
        <f>IF(BO55-$A3/2&lt;0,-1000000,BN55*BN54*10000+BN55)</f>
        <v>-1000000</v>
      </c>
      <c r="BQ53">
        <f>IF(BR55-$A3/2&lt;0,-1000000,BQ55*BQ54*10000+BQ55)</f>
        <v>-1000000</v>
      </c>
      <c r="BT53">
        <f>IF(BU55-$A3/2&lt;0,-1000000,BT55*BT54*10000+BT55)</f>
        <v>-1000000</v>
      </c>
      <c r="BW53">
        <f>IF(BX55-$A3/2&lt;0,-1000000,BW55*BW54*10000+BW55)</f>
        <v>-1000000</v>
      </c>
      <c r="BZ53">
        <f>IF(CA55-$A3/2&lt;0,-1000000,BZ55*BZ54*10000+BZ55)</f>
        <v>350035</v>
      </c>
      <c r="CC53">
        <f>IF(CD55-$A3/2&lt;0,-1000000,CC55*CC54*10000+CC55)</f>
        <v>-1000000</v>
      </c>
      <c r="CF53">
        <f>IF(CG55-$A3/2&lt;0,-1000000,CF55*CF54*10000+CF55)</f>
        <v>-1000000</v>
      </c>
      <c r="CI53">
        <f>IF(CJ55-$A3/2&lt;0,-1000000,CI55*CI54*10000+CI55)</f>
        <v>-1000000</v>
      </c>
      <c r="CL53">
        <f>IF(CM55-$A3/2&lt;0,-1000000,CL55*CL54*10000+CL55)</f>
        <v>-1000000</v>
      </c>
      <c r="CO53">
        <f>IF(CP55-$A3/2&lt;0,-1000000,CO55*CO54*10000+CO55)</f>
        <v>110011</v>
      </c>
      <c r="CR53">
        <f>IF(CS55-$A3/2&lt;0,-1000000,CR55*CR54*10000+CR55)</f>
        <v>150015</v>
      </c>
      <c r="CU53">
        <f>IF(CV55-$A3/2&lt;0,-1000000,CU55*CU54*10000+CU55)</f>
        <v>-190019</v>
      </c>
      <c r="CX53">
        <f>IF(CY55-$A3/2&lt;0,-1000000,CX55*CX54*10000+CX55)</f>
        <v>-1000000</v>
      </c>
    </row>
    <row r="54" spans="1:109" ht="13" hidden="1" thickBot="1" x14ac:dyDescent="0.3">
      <c r="A54" t="s">
        <v>13</v>
      </c>
      <c r="B54">
        <f>SUM(C54:CX54)</f>
        <v>12</v>
      </c>
      <c r="C54">
        <f>IF(D55&gt;=$A3/2,1,0)</f>
        <v>1</v>
      </c>
      <c r="F54">
        <f>IF(G55&gt;=$A3/2,1,0)</f>
        <v>0</v>
      </c>
      <c r="I54">
        <f>IF(J55&gt;=$A3/2,1,0)</f>
        <v>1</v>
      </c>
      <c r="L54">
        <f>IF(M55&gt;=$A3/2,1,0)</f>
        <v>0</v>
      </c>
      <c r="O54">
        <f>IF(P55&gt;=$A3/2,1,0)</f>
        <v>0</v>
      </c>
      <c r="R54">
        <f>IF(S55&gt;=$A3/2,1,0)</f>
        <v>0</v>
      </c>
      <c r="U54">
        <f>IF(V55&gt;=$A3/2,1,0)</f>
        <v>0</v>
      </c>
      <c r="X54">
        <f>IF(Y55&gt;=$A3/2,1,0)</f>
        <v>1</v>
      </c>
      <c r="AA54">
        <f>IF(AB55&gt;=$A3/2,1,0)</f>
        <v>1</v>
      </c>
      <c r="AD54">
        <f>IF(AE55&gt;=$A3/2,1,0)</f>
        <v>0</v>
      </c>
      <c r="AG54">
        <f>IF(AH55&gt;=$A3/2,1,0)</f>
        <v>1</v>
      </c>
      <c r="AJ54">
        <f>IF(AK55&gt;=$A3/2,1,0)</f>
        <v>1</v>
      </c>
      <c r="AM54">
        <f>IF(AN55&gt;=$A3/2,1,0)</f>
        <v>1</v>
      </c>
      <c r="AP54">
        <f>IF(AQ55&gt;=$A3/2,1,0)</f>
        <v>0</v>
      </c>
      <c r="AS54">
        <f>IF(AT55&gt;=$A3/2,1,0)</f>
        <v>0</v>
      </c>
      <c r="AV54">
        <f>IF(AW55&gt;=$A3/2,1,0)</f>
        <v>0</v>
      </c>
      <c r="AY54">
        <f>IF(AZ55&gt;=$A3/2,1,0)</f>
        <v>0</v>
      </c>
      <c r="BB54">
        <f>IF(BC55&gt;=$A3/2,1,0)</f>
        <v>0</v>
      </c>
      <c r="BE54">
        <f>IF(BF55&gt;=$A3/2,1,0)</f>
        <v>1</v>
      </c>
      <c r="BH54">
        <f>IF(BI55&gt;=$A3/2,1,0)</f>
        <v>0</v>
      </c>
      <c r="BK54">
        <f>IF(BL55&gt;=$A3/2,1,0)</f>
        <v>0</v>
      </c>
      <c r="BN54">
        <f>IF(BO55&gt;=$A3/2,1,0)</f>
        <v>0</v>
      </c>
      <c r="BQ54">
        <f>IF(BR55&gt;=$A3/2,1,0)</f>
        <v>0</v>
      </c>
      <c r="BT54">
        <f>IF(BU55&gt;=$A3/2,1,0)</f>
        <v>0</v>
      </c>
      <c r="BW54">
        <f>IF(BX55&gt;=$A3/2,1,0)</f>
        <v>0</v>
      </c>
      <c r="BZ54">
        <f>IF(CA55&gt;=$A3/2,1,0)</f>
        <v>1</v>
      </c>
      <c r="CC54">
        <f>IF(CD55&gt;=$A3/2,1,0)</f>
        <v>0</v>
      </c>
      <c r="CF54">
        <f>IF(CG55&gt;=$A3/2,1,0)</f>
        <v>0</v>
      </c>
      <c r="CI54">
        <f>IF(CJ55&gt;=$A3/2,1,0)</f>
        <v>0</v>
      </c>
      <c r="CL54">
        <f>IF(CM55&gt;=$A3/2,1,0)</f>
        <v>0</v>
      </c>
      <c r="CO54">
        <f>IF(CP55&gt;=$A3/2,1,0)</f>
        <v>1</v>
      </c>
      <c r="CR54">
        <f>IF(CS55&gt;=$A3/2,1,0)</f>
        <v>1</v>
      </c>
      <c r="CU54">
        <f>IF(CV55&gt;=$A3/2,1,0)</f>
        <v>1</v>
      </c>
      <c r="CX54">
        <f>IF(CY55&gt;=$A3/2,1,0)</f>
        <v>0</v>
      </c>
    </row>
    <row r="55" spans="1:109" ht="13.5" hidden="1" customHeight="1" thickBot="1" x14ac:dyDescent="0.3">
      <c r="C55" s="2">
        <f>IF(SUM(C60:C258)&lt;-1000,-100000000,SUM(C60:C258))</f>
        <v>-16</v>
      </c>
      <c r="D55" s="2">
        <f>COUNT(D60:D258)</f>
        <v>15</v>
      </c>
      <c r="E55" s="2"/>
      <c r="F55" s="2">
        <f>IF(SUM(F60:F258)&lt;-1000,-100000000,SUM(F60:F258))</f>
        <v>-12</v>
      </c>
      <c r="G55" s="2">
        <f>COUNT(G60:G258)</f>
        <v>3</v>
      </c>
      <c r="H55" s="2"/>
      <c r="I55" s="2">
        <f>IF(SUM(I60:I258)&lt;-1000,-100000000,SUM(I60:I258))</f>
        <v>158.5</v>
      </c>
      <c r="J55" s="2">
        <f>COUNT(J60:J258)</f>
        <v>44</v>
      </c>
      <c r="K55" s="2"/>
      <c r="L55" s="2">
        <f>IF(SUM(L60:L258)&lt;-1000,-100000000,SUM(L60:L258))</f>
        <v>7</v>
      </c>
      <c r="M55" s="2">
        <f>COUNT(M60:M258)</f>
        <v>3</v>
      </c>
      <c r="N55" s="2"/>
      <c r="O55" s="2">
        <f>IF(SUM(O60:O258)&lt;-1000,-100000000,SUM(O60:O258))</f>
        <v>16</v>
      </c>
      <c r="P55" s="2">
        <f>COUNT(P60:P258)</f>
        <v>3</v>
      </c>
      <c r="Q55" s="2"/>
      <c r="R55" s="2">
        <f>IF(SUM(R60:R258)&lt;-1000,-100000000,SUM(R60:R258))</f>
        <v>-15</v>
      </c>
      <c r="S55" s="2">
        <f>COUNT(S60:S258)</f>
        <v>3</v>
      </c>
      <c r="T55" s="2"/>
      <c r="U55" s="2">
        <f>IF(SUM(U60:U258)&lt;-1000,-100000000,SUM(U60:U258))</f>
        <v>-18</v>
      </c>
      <c r="V55" s="2">
        <f>COUNT(V60:V258)</f>
        <v>3</v>
      </c>
      <c r="W55" s="2"/>
      <c r="X55" s="2">
        <f>IF(SUM(X60:X258)&lt;-1000,-100000000,SUM(X60:X258))</f>
        <v>21</v>
      </c>
      <c r="Y55" s="2">
        <f>COUNT(Y60:Y258)</f>
        <v>13</v>
      </c>
      <c r="Z55" s="2"/>
      <c r="AA55" s="2">
        <f>IF(SUM(AA60:AA258)&lt;-1000,-100000000,SUM(AA60:AA258))</f>
        <v>-15</v>
      </c>
      <c r="AB55" s="2">
        <f>COUNT(AB60:AB258)</f>
        <v>22</v>
      </c>
      <c r="AC55" s="2"/>
      <c r="AD55" s="2">
        <f>IF(SUM(AD60:AD258)&lt;-1000,-100000000,SUM(AD60:AD258))</f>
        <v>10</v>
      </c>
      <c r="AE55" s="2">
        <f>COUNT(AE60:AE258)</f>
        <v>5</v>
      </c>
      <c r="AF55" s="2"/>
      <c r="AG55" s="2">
        <f>IF(SUM(AG60:AG258)&lt;-1000,-100000000,SUM(AG60:AG258))</f>
        <v>10</v>
      </c>
      <c r="AH55" s="2">
        <f>COUNT(AH60:AH258)</f>
        <v>11</v>
      </c>
      <c r="AI55" s="2"/>
      <c r="AJ55" s="2">
        <f>IF(SUM(AJ60:AJ258)&lt;-1000,-100000000,SUM(AJ60:AJ258))</f>
        <v>-59</v>
      </c>
      <c r="AK55" s="2">
        <f>COUNT(AK60:AK258)</f>
        <v>33</v>
      </c>
      <c r="AL55" s="2"/>
      <c r="AM55" s="2">
        <f>IF(SUM(AM60:AM258)&lt;-1000,-100000000,SUM(AM60:AM258))</f>
        <v>7.5</v>
      </c>
      <c r="AN55" s="2">
        <f>COUNT(AN60:AN258)</f>
        <v>8</v>
      </c>
      <c r="AO55" s="2"/>
      <c r="AP55" s="2">
        <f>IF(SUM(AP60:AP258)&lt;-1000,-100000000,SUM(AP60:AP258))</f>
        <v>-11</v>
      </c>
      <c r="AQ55" s="2">
        <f>COUNT(AQ60:AQ258)</f>
        <v>5</v>
      </c>
      <c r="AR55" s="2"/>
      <c r="AS55" s="2">
        <f>IF(SUM(AS60:AS258)&lt;-1000,-100000000,SUM(AS60:AS258))</f>
        <v>-17</v>
      </c>
      <c r="AT55" s="2">
        <f>COUNT(AT60:AT258)</f>
        <v>3</v>
      </c>
      <c r="AU55" s="2"/>
      <c r="AV55" s="2">
        <f>IF(SUM(AV60:AV258)&lt;-1000,-100000000,SUM(AV60:AV258))</f>
        <v>-20</v>
      </c>
      <c r="AW55" s="2">
        <f>COUNT(AW60:AW258)</f>
        <v>2</v>
      </c>
      <c r="AX55" s="2"/>
      <c r="AY55" s="2">
        <f>IF(SUM(AY60:AY258)&lt;-1000,-100000000,SUM(AY60:AY258))</f>
        <v>-11</v>
      </c>
      <c r="AZ55" s="2">
        <f>COUNT(AZ60:AZ258)</f>
        <v>5</v>
      </c>
      <c r="BA55" s="2"/>
      <c r="BB55" s="2">
        <f>IF(SUM(BB60:BB258)&lt;-1000,-100000000,SUM(BB60:BB258))</f>
        <v>-4</v>
      </c>
      <c r="BC55" s="2">
        <f>COUNT(BC60:BC258)</f>
        <v>2</v>
      </c>
      <c r="BD55" s="2"/>
      <c r="BE55" s="2">
        <f>IF(SUM(BE60:BE258)&lt;-1000,-100000000,SUM(BE60:BE258))</f>
        <v>-19</v>
      </c>
      <c r="BF55" s="2">
        <f>COUNT(BF60:BF258)</f>
        <v>8</v>
      </c>
      <c r="BG55" s="2"/>
      <c r="BH55" s="2">
        <f>IF(SUM(BH60:BH258)&lt;-1000,-100000000,SUM(BH60:BH258))</f>
        <v>-2</v>
      </c>
      <c r="BI55" s="2">
        <f>COUNT(BI60:BI258)</f>
        <v>2</v>
      </c>
      <c r="BJ55" s="2"/>
      <c r="BK55" s="2">
        <f>IF(SUM(BK60:BK258)&lt;-1000,-100000000,SUM(BK60:BK258))</f>
        <v>-14</v>
      </c>
      <c r="BL55" s="2">
        <f>COUNT(BL60:BL258)</f>
        <v>2</v>
      </c>
      <c r="BM55" s="2"/>
      <c r="BN55" s="2">
        <f>IF(SUM(BN60:BN258)&lt;-1000,-100000000,SUM(BN60:BN258))</f>
        <v>-16</v>
      </c>
      <c r="BO55" s="2">
        <f>COUNT(BO60:BO258)</f>
        <v>2</v>
      </c>
      <c r="BP55" s="2"/>
      <c r="BQ55" s="2">
        <f>IF(SUM(BQ60:BQ258)&lt;-1000,-100000000,SUM(BQ60:BQ258))</f>
        <v>-10</v>
      </c>
      <c r="BR55" s="2">
        <f>COUNT(BR60:BR258)</f>
        <v>2</v>
      </c>
      <c r="BS55" s="2"/>
      <c r="BT55" s="2">
        <f>IF(SUM(BT60:BT258)&lt;-1000,-100000000,SUM(BT60:BT258))</f>
        <v>24</v>
      </c>
      <c r="BU55" s="2">
        <f>COUNT(BU60:BU258)</f>
        <v>5</v>
      </c>
      <c r="BV55" s="2"/>
      <c r="BW55" s="2">
        <f>IF(SUM(BW60:BW258)&lt;-1000,-100000000,SUM(BW60:BW258))</f>
        <v>-10</v>
      </c>
      <c r="BX55" s="2">
        <f>COUNT(BX60:BX258)</f>
        <v>1</v>
      </c>
      <c r="BY55" s="2"/>
      <c r="BZ55" s="2">
        <f>IF(SUM(BZ60:BZ258)&lt;-1000,-100000000,SUM(BZ60:BZ258))</f>
        <v>35</v>
      </c>
      <c r="CA55" s="2">
        <f>COUNT(CA60:CA258)</f>
        <v>8</v>
      </c>
      <c r="CB55" s="2"/>
      <c r="CC55" s="2">
        <f>IF(SUM(CC60:CC258)&lt;-1000,-100000000,SUM(CC60:CC258))</f>
        <v>0</v>
      </c>
      <c r="CD55" s="2">
        <f>COUNT(CD60:CD258)</f>
        <v>1</v>
      </c>
      <c r="CE55" s="2"/>
      <c r="CF55" s="2">
        <f>IF(SUM(CF60:CF258)&lt;-1000,-100000000,SUM(CF60:CF258))</f>
        <v>-20</v>
      </c>
      <c r="CG55" s="2">
        <f>COUNT(CG60:CG258)</f>
        <v>3</v>
      </c>
      <c r="CH55" s="2"/>
      <c r="CI55" s="2">
        <f>IF(SUM(CI60:CI258)&lt;-1000,-100000000,SUM(CI60:CI258))</f>
        <v>8</v>
      </c>
      <c r="CJ55" s="2">
        <f>COUNT(CJ60:CJ258)</f>
        <v>2</v>
      </c>
      <c r="CK55" s="2"/>
      <c r="CL55" s="2">
        <f>IF(SUM(CL60:CL258)&lt;-1000,-100000000,SUM(CL60:CL258))</f>
        <v>-25</v>
      </c>
      <c r="CM55" s="2">
        <f>COUNT(CM60:CM258)</f>
        <v>4</v>
      </c>
      <c r="CN55" s="2"/>
      <c r="CO55" s="2">
        <f>IF(SUM(CO60:CO258)&lt;-1000,-100000000,SUM(CO60:CO258))</f>
        <v>11</v>
      </c>
      <c r="CP55" s="2">
        <f>COUNT(CP60:CP258)</f>
        <v>10</v>
      </c>
      <c r="CQ55" s="2"/>
      <c r="CR55" s="2">
        <f>IF(SUM(CR60:CR258)&lt;-1000,-100000000,SUM(CR60:CR258))</f>
        <v>15</v>
      </c>
      <c r="CS55" s="2">
        <f>COUNT(CS60:CS258)</f>
        <v>8</v>
      </c>
      <c r="CT55" s="2"/>
      <c r="CU55" s="2">
        <f>IF(SUM(CU60:CU258)&lt;-1000,-100000000,SUM(CU60:CU258))</f>
        <v>-19</v>
      </c>
      <c r="CV55" s="2">
        <f>COUNT(CV60:CV258)</f>
        <v>9</v>
      </c>
      <c r="CW55" s="2"/>
      <c r="CX55" s="2">
        <f>IF(SUM(CX60:CX258)&lt;-1000,-100000000,SUM(CX60:CX258))</f>
        <v>10</v>
      </c>
      <c r="CY55" s="2">
        <f>COUNT(CY60:CY258)</f>
        <v>5</v>
      </c>
      <c r="CZ55" s="2"/>
      <c r="DA55" s="25"/>
      <c r="DB55" t="s">
        <v>7</v>
      </c>
    </row>
    <row r="56" spans="1:109" ht="12.75" hidden="1" customHeight="1" x14ac:dyDescent="0.25">
      <c r="C56" s="2">
        <f>+D56/E56</f>
        <v>15.39622641509434</v>
      </c>
      <c r="D56" s="2">
        <f>SUM(D60:D173)</f>
        <v>816</v>
      </c>
      <c r="E56" s="2">
        <f>SUM(E60:E173)</f>
        <v>53</v>
      </c>
      <c r="F56" s="2">
        <f>+G56/H56</f>
        <v>16.181818181818183</v>
      </c>
      <c r="G56" s="2">
        <f>SUM(G60:G173)</f>
        <v>178</v>
      </c>
      <c r="H56" s="2">
        <f>SUM(H60:H173)</f>
        <v>11</v>
      </c>
      <c r="I56" s="2">
        <f>+J56/K56</f>
        <v>10.050632911392405</v>
      </c>
      <c r="J56" s="2">
        <f>SUM(J60:J173)</f>
        <v>1588</v>
      </c>
      <c r="K56" s="2">
        <f>SUM(K60:K173)</f>
        <v>158</v>
      </c>
      <c r="L56" s="2">
        <f>+M56/N56</f>
        <v>11.090909090909092</v>
      </c>
      <c r="M56" s="2">
        <f>SUM(M60:M173)</f>
        <v>122</v>
      </c>
      <c r="N56" s="2">
        <f>SUM(N60:N173)</f>
        <v>11</v>
      </c>
      <c r="O56" s="2">
        <f>+P56/Q56</f>
        <v>6.4545454545454541</v>
      </c>
      <c r="P56" s="2">
        <f>SUM(P60:P173)</f>
        <v>71</v>
      </c>
      <c r="Q56" s="2">
        <f>SUM(Q60:Q173)</f>
        <v>11</v>
      </c>
      <c r="R56" s="2">
        <f>+S56/T56</f>
        <v>16.636363636363637</v>
      </c>
      <c r="S56" s="2">
        <f>SUM(S60:S173)</f>
        <v>183</v>
      </c>
      <c r="T56" s="2">
        <f>SUM(T60:T173)</f>
        <v>11</v>
      </c>
      <c r="U56" s="2">
        <f>+V56/W56</f>
        <v>16.272727272727273</v>
      </c>
      <c r="V56" s="2">
        <f>SUM(V60:V173)</f>
        <v>179</v>
      </c>
      <c r="W56" s="2">
        <f>SUM(W60:W173)</f>
        <v>11</v>
      </c>
      <c r="X56" s="2">
        <f>+Y56/Z56</f>
        <v>9.5737704918032787</v>
      </c>
      <c r="Y56" s="2">
        <f>SUM(Y60:Y173)</f>
        <v>584</v>
      </c>
      <c r="Z56" s="2">
        <f>SUM(Z60:Z173)</f>
        <v>61</v>
      </c>
      <c r="AA56" s="2">
        <f>+AB56/AC56</f>
        <v>13.602739726027398</v>
      </c>
      <c r="AB56" s="2">
        <f>SUM(AB60:AB173)</f>
        <v>993</v>
      </c>
      <c r="AC56" s="2">
        <f>SUM(AC60:AC173)</f>
        <v>73</v>
      </c>
      <c r="AD56" s="2">
        <f>+AE56/AF56</f>
        <v>13.5</v>
      </c>
      <c r="AE56" s="2">
        <f>SUM(AE60:AE173)</f>
        <v>189</v>
      </c>
      <c r="AF56" s="2">
        <f>SUM(AF60:AF173)</f>
        <v>14</v>
      </c>
      <c r="AG56" s="2">
        <f>+AH56/AI56</f>
        <v>12.621621621621621</v>
      </c>
      <c r="AH56" s="2">
        <f>SUM(AH60:AH173)</f>
        <v>467</v>
      </c>
      <c r="AI56" s="2">
        <f>SUM(AI60:AI173)</f>
        <v>37</v>
      </c>
      <c r="AJ56" s="2">
        <f>+AK56/AL56</f>
        <v>14.547008547008547</v>
      </c>
      <c r="AK56" s="2">
        <f>SUM(AK60:AK173)</f>
        <v>1702</v>
      </c>
      <c r="AL56" s="2">
        <f>SUM(AL60:AL173)</f>
        <v>117</v>
      </c>
      <c r="AM56" s="2">
        <f>+AN56/AO56</f>
        <v>11.821428571428571</v>
      </c>
      <c r="AN56" s="2">
        <f>SUM(AN60:AN173)</f>
        <v>331</v>
      </c>
      <c r="AO56" s="2">
        <f>SUM(AO60:AO173)</f>
        <v>28</v>
      </c>
      <c r="AP56" s="2">
        <f>+AQ56/AR56</f>
        <v>16.692307692307693</v>
      </c>
      <c r="AQ56" s="2">
        <f>SUM(AQ60:AQ173)</f>
        <v>217</v>
      </c>
      <c r="AR56" s="2">
        <f>SUM(AR60:AR173)</f>
        <v>13</v>
      </c>
      <c r="AS56" s="2">
        <f>+AT56/AU56</f>
        <v>13.75</v>
      </c>
      <c r="AT56" s="2">
        <f>SUM(AT60:AT173)</f>
        <v>110</v>
      </c>
      <c r="AU56" s="2">
        <f>SUM(AU60:AU173)</f>
        <v>8</v>
      </c>
      <c r="AV56" s="2">
        <f>+AW56/AX56</f>
        <v>28.6</v>
      </c>
      <c r="AW56" s="2">
        <f>SUM(AW60:AW173)</f>
        <v>143</v>
      </c>
      <c r="AX56" s="2">
        <f>SUM(AX60:AX173)</f>
        <v>5</v>
      </c>
      <c r="AY56" s="2">
        <f>+AZ56/BA56</f>
        <v>17.076923076923077</v>
      </c>
      <c r="AZ56" s="2">
        <f>SUM(AZ60:AZ173)</f>
        <v>222</v>
      </c>
      <c r="BA56" s="2">
        <f>SUM(BA60:BA173)</f>
        <v>13</v>
      </c>
      <c r="BB56" s="2">
        <f>+BC56/BD56</f>
        <v>14</v>
      </c>
      <c r="BC56" s="2">
        <f>SUM(BC60:BC173)</f>
        <v>112</v>
      </c>
      <c r="BD56" s="2">
        <f>SUM(BD60:BD173)</f>
        <v>8</v>
      </c>
      <c r="BE56" s="2">
        <f>+BF56/BG56</f>
        <v>13.892857142857142</v>
      </c>
      <c r="BF56" s="2">
        <f>SUM(BF60:BF173)</f>
        <v>389</v>
      </c>
      <c r="BG56" s="2">
        <f>SUM(BG60:BG173)</f>
        <v>28</v>
      </c>
      <c r="BH56" s="2">
        <f>+BI56/BJ56</f>
        <v>12.875</v>
      </c>
      <c r="BI56" s="2">
        <f>SUM(BI60:BI173)</f>
        <v>103</v>
      </c>
      <c r="BJ56" s="2">
        <f>SUM(BJ60:BJ173)</f>
        <v>8</v>
      </c>
      <c r="BK56" s="2">
        <f>+BL56/BM56</f>
        <v>14.75</v>
      </c>
      <c r="BL56" s="2">
        <f>SUM(BL60:BL173)</f>
        <v>118</v>
      </c>
      <c r="BM56" s="2">
        <f>SUM(BM60:BM173)</f>
        <v>8</v>
      </c>
      <c r="BN56" s="2">
        <f>+BO56/BP56</f>
        <v>20.166666666666668</v>
      </c>
      <c r="BO56" s="2">
        <f>SUM(BO60:BO173)</f>
        <v>121</v>
      </c>
      <c r="BP56" s="2">
        <f>SUM(BP60:BP173)</f>
        <v>6</v>
      </c>
      <c r="BQ56" s="2">
        <f>+BR56/BS56</f>
        <v>18.833333333333332</v>
      </c>
      <c r="BR56" s="2">
        <f>SUM(BR60:BR173)</f>
        <v>113</v>
      </c>
      <c r="BS56" s="2">
        <f>SUM(BS60:BS173)</f>
        <v>6</v>
      </c>
      <c r="BT56" s="2">
        <f>+BU56/BV56</f>
        <v>9.3529411764705888</v>
      </c>
      <c r="BU56" s="2">
        <f>SUM(BU60:BU173)</f>
        <v>159</v>
      </c>
      <c r="BV56" s="2">
        <f>SUM(BV60:BV173)</f>
        <v>17</v>
      </c>
      <c r="BW56" s="2">
        <f>+BX56/BY56</f>
        <v>22.666666666666668</v>
      </c>
      <c r="BX56" s="2">
        <f>SUM(BX60:BX173)</f>
        <v>68</v>
      </c>
      <c r="BY56" s="2">
        <f>SUM(BY60:BY173)</f>
        <v>3</v>
      </c>
      <c r="BZ56" s="2">
        <f>+CA56/CB56</f>
        <v>11.631578947368421</v>
      </c>
      <c r="CA56" s="2">
        <f>SUM(CA60:CA173)</f>
        <v>442</v>
      </c>
      <c r="CB56" s="2">
        <f>SUM(CB60:CB173)</f>
        <v>38</v>
      </c>
      <c r="CC56" s="2">
        <f>+CD56/CE56</f>
        <v>11</v>
      </c>
      <c r="CD56" s="2">
        <f>SUM(CD60:CD173)</f>
        <v>33</v>
      </c>
      <c r="CE56" s="2">
        <f>SUM(CE60:CE173)</f>
        <v>3</v>
      </c>
      <c r="CF56" s="2">
        <f>+CG56/CH56</f>
        <v>14.533333333333333</v>
      </c>
      <c r="CG56" s="2">
        <f>SUM(CG60:CG173)</f>
        <v>218</v>
      </c>
      <c r="CH56" s="2">
        <f>SUM(CH60:CH173)</f>
        <v>15</v>
      </c>
      <c r="CI56" s="2">
        <f>+CJ56/CK56</f>
        <v>5.1538461538461542</v>
      </c>
      <c r="CJ56" s="2">
        <f>SUM(CJ60:CJ173)</f>
        <v>67</v>
      </c>
      <c r="CK56" s="2">
        <f>SUM(CK60:CK173)</f>
        <v>13</v>
      </c>
      <c r="CL56" s="2">
        <f>+CM56/CN56</f>
        <v>14.15</v>
      </c>
      <c r="CM56" s="2">
        <f>SUM(CM60:CM173)</f>
        <v>283</v>
      </c>
      <c r="CN56" s="2">
        <f>SUM(CN60:CN173)</f>
        <v>20</v>
      </c>
      <c r="CO56" s="2">
        <f>+CP56/CQ56</f>
        <v>13.588235294117647</v>
      </c>
      <c r="CP56" s="2">
        <f>SUM(CP60:CP173)</f>
        <v>462</v>
      </c>
      <c r="CQ56" s="2">
        <f>SUM(CQ60:CQ173)</f>
        <v>34</v>
      </c>
      <c r="CR56" s="2">
        <f>+CS56/CT56</f>
        <v>11.538461538461538</v>
      </c>
      <c r="CS56" s="2">
        <f>SUM(CS60:CS173)</f>
        <v>300</v>
      </c>
      <c r="CT56" s="2">
        <f>SUM(CT60:CT173)</f>
        <v>26</v>
      </c>
      <c r="CU56" s="2">
        <f>+CV56/CW56</f>
        <v>15</v>
      </c>
      <c r="CV56" s="2">
        <f>SUM(CV60:CV173)</f>
        <v>405</v>
      </c>
      <c r="CW56" s="2">
        <f>SUM(CW60:CW173)</f>
        <v>27</v>
      </c>
      <c r="CX56" s="2">
        <f>+CY56/CZ56</f>
        <v>11.3</v>
      </c>
      <c r="CY56" s="2">
        <f>SUM(CY60:CY173)</f>
        <v>226</v>
      </c>
      <c r="CZ56" s="2">
        <f>SUM(CZ60:CZ173)</f>
        <v>20</v>
      </c>
      <c r="DA56" s="26"/>
      <c r="DB56" t="s">
        <v>8</v>
      </c>
    </row>
    <row r="57" spans="1:109" ht="13" thickBot="1" x14ac:dyDescent="0.3"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DA57" s="41">
        <f>MAX(DB60:DB119)</f>
        <v>143</v>
      </c>
    </row>
    <row r="58" spans="1:109" ht="13" thickBot="1" x14ac:dyDescent="0.3">
      <c r="B58" s="84" t="s">
        <v>0</v>
      </c>
      <c r="C58" s="471" t="s">
        <v>141</v>
      </c>
      <c r="D58" s="460"/>
      <c r="E58" s="461"/>
      <c r="F58" s="471" t="s">
        <v>95</v>
      </c>
      <c r="G58" s="460"/>
      <c r="H58" s="461"/>
      <c r="I58" s="459" t="s">
        <v>1</v>
      </c>
      <c r="J58" s="460"/>
      <c r="K58" s="461"/>
      <c r="L58" s="474" t="s">
        <v>152</v>
      </c>
      <c r="M58" s="460"/>
      <c r="N58" s="461"/>
      <c r="O58" s="474" t="s">
        <v>119</v>
      </c>
      <c r="P58" s="460"/>
      <c r="Q58" s="461"/>
      <c r="R58" s="459" t="s">
        <v>236</v>
      </c>
      <c r="S58" s="460"/>
      <c r="T58" s="461"/>
      <c r="U58" s="459" t="s">
        <v>9</v>
      </c>
      <c r="V58" s="460"/>
      <c r="W58" s="461"/>
      <c r="X58" s="459" t="s">
        <v>43</v>
      </c>
      <c r="Y58" s="460"/>
      <c r="Z58" s="461"/>
      <c r="AA58" s="469" t="s">
        <v>129</v>
      </c>
      <c r="AB58" s="462"/>
      <c r="AC58" s="470"/>
      <c r="AD58" s="459" t="s">
        <v>247</v>
      </c>
      <c r="AE58" s="460"/>
      <c r="AF58" s="461"/>
      <c r="AG58" s="459" t="s">
        <v>204</v>
      </c>
      <c r="AH58" s="460"/>
      <c r="AI58" s="461"/>
      <c r="AJ58" s="471" t="s">
        <v>140</v>
      </c>
      <c r="AK58" s="460"/>
      <c r="AL58" s="461"/>
      <c r="AM58" s="471" t="s">
        <v>46</v>
      </c>
      <c r="AN58" s="460"/>
      <c r="AO58" s="461"/>
      <c r="AP58" s="471" t="s">
        <v>245</v>
      </c>
      <c r="AQ58" s="460"/>
      <c r="AR58" s="461"/>
      <c r="AS58" s="471" t="s">
        <v>251</v>
      </c>
      <c r="AT58" s="460"/>
      <c r="AU58" s="461"/>
      <c r="AV58" s="471" t="s">
        <v>259</v>
      </c>
      <c r="AW58" s="460"/>
      <c r="AX58" s="461"/>
      <c r="AY58" s="471" t="s">
        <v>237</v>
      </c>
      <c r="AZ58" s="460"/>
      <c r="BA58" s="461"/>
      <c r="BB58" s="459" t="s">
        <v>240</v>
      </c>
      <c r="BC58" s="460"/>
      <c r="BD58" s="461"/>
      <c r="BE58" s="459" t="s">
        <v>62</v>
      </c>
      <c r="BF58" s="460"/>
      <c r="BG58" s="461"/>
      <c r="BH58" s="459" t="s">
        <v>144</v>
      </c>
      <c r="BI58" s="460"/>
      <c r="BJ58" s="461"/>
      <c r="BK58" s="459" t="s">
        <v>267</v>
      </c>
      <c r="BL58" s="460"/>
      <c r="BM58" s="461"/>
      <c r="BN58" s="459" t="s">
        <v>252</v>
      </c>
      <c r="BO58" s="460"/>
      <c r="BP58" s="461"/>
      <c r="BQ58" s="459" t="s">
        <v>253</v>
      </c>
      <c r="BR58" s="460"/>
      <c r="BS58" s="461"/>
      <c r="BT58" s="459" t="s">
        <v>254</v>
      </c>
      <c r="BU58" s="460"/>
      <c r="BV58" s="461"/>
      <c r="BW58" s="459" t="s">
        <v>255</v>
      </c>
      <c r="BX58" s="460"/>
      <c r="BY58" s="461"/>
      <c r="BZ58" s="459" t="s">
        <v>221</v>
      </c>
      <c r="CA58" s="460"/>
      <c r="CB58" s="461"/>
      <c r="CC58" s="459" t="s">
        <v>256</v>
      </c>
      <c r="CD58" s="460"/>
      <c r="CE58" s="461"/>
      <c r="CF58" s="459" t="s">
        <v>219</v>
      </c>
      <c r="CG58" s="460"/>
      <c r="CH58" s="461"/>
      <c r="CI58" s="471" t="s">
        <v>288</v>
      </c>
      <c r="CJ58" s="460"/>
      <c r="CK58" s="461"/>
      <c r="CL58" s="459" t="s">
        <v>266</v>
      </c>
      <c r="CM58" s="460"/>
      <c r="CN58" s="461"/>
      <c r="CO58" s="459" t="s">
        <v>239</v>
      </c>
      <c r="CP58" s="460"/>
      <c r="CQ58" s="461"/>
      <c r="CR58" s="459" t="s">
        <v>270</v>
      </c>
      <c r="CS58" s="460"/>
      <c r="CT58" s="461"/>
      <c r="CU58" s="408"/>
      <c r="CV58" s="409" t="s">
        <v>271</v>
      </c>
      <c r="CW58" s="408"/>
      <c r="CX58" s="473" t="s">
        <v>93</v>
      </c>
      <c r="CY58" s="462"/>
      <c r="CZ58" s="470"/>
      <c r="DA58" s="41">
        <f>COUNT(DA60:DA173)</f>
        <v>52</v>
      </c>
      <c r="DB58" s="86" t="s">
        <v>7</v>
      </c>
      <c r="DC58" s="181" t="s">
        <v>8</v>
      </c>
      <c r="DD58" s="87" t="s">
        <v>47</v>
      </c>
    </row>
    <row r="59" spans="1:109" ht="13" thickBot="1" x14ac:dyDescent="0.3">
      <c r="B59" s="31" t="s">
        <v>24</v>
      </c>
      <c r="C59" s="37" t="s">
        <v>3</v>
      </c>
      <c r="D59" s="38" t="s">
        <v>2</v>
      </c>
      <c r="E59" s="77"/>
      <c r="F59" s="37" t="s">
        <v>3</v>
      </c>
      <c r="G59" s="38" t="s">
        <v>2</v>
      </c>
      <c r="H59" s="77"/>
      <c r="I59" s="37" t="s">
        <v>3</v>
      </c>
      <c r="J59" s="38" t="s">
        <v>2</v>
      </c>
      <c r="K59" s="77"/>
      <c r="L59" s="37" t="s">
        <v>3</v>
      </c>
      <c r="M59" s="38" t="s">
        <v>2</v>
      </c>
      <c r="N59" s="77"/>
      <c r="O59" s="37" t="s">
        <v>3</v>
      </c>
      <c r="P59" s="38" t="s">
        <v>2</v>
      </c>
      <c r="Q59" s="77"/>
      <c r="R59" s="37" t="s">
        <v>3</v>
      </c>
      <c r="S59" s="38" t="s">
        <v>2</v>
      </c>
      <c r="T59" s="77"/>
      <c r="U59" s="37" t="s">
        <v>3</v>
      </c>
      <c r="V59" s="38" t="s">
        <v>2</v>
      </c>
      <c r="W59" s="77"/>
      <c r="X59" s="37" t="s">
        <v>3</v>
      </c>
      <c r="Y59" s="38" t="s">
        <v>2</v>
      </c>
      <c r="Z59" s="77"/>
      <c r="AA59" s="37" t="s">
        <v>3</v>
      </c>
      <c r="AB59" s="77" t="s">
        <v>2</v>
      </c>
      <c r="AC59" s="38"/>
      <c r="AD59" s="77" t="s">
        <v>3</v>
      </c>
      <c r="AE59" s="38" t="s">
        <v>2</v>
      </c>
      <c r="AF59" s="77"/>
      <c r="AG59" s="112" t="s">
        <v>3</v>
      </c>
      <c r="AH59" s="38" t="s">
        <v>2</v>
      </c>
      <c r="AI59" s="77"/>
      <c r="AJ59" s="37" t="s">
        <v>3</v>
      </c>
      <c r="AK59" s="38" t="s">
        <v>2</v>
      </c>
      <c r="AL59" s="77"/>
      <c r="AM59" s="37" t="s">
        <v>3</v>
      </c>
      <c r="AN59" s="38" t="s">
        <v>2</v>
      </c>
      <c r="AO59" s="77"/>
      <c r="AP59" s="37" t="s">
        <v>3</v>
      </c>
      <c r="AQ59" s="38" t="s">
        <v>2</v>
      </c>
      <c r="AR59" s="77"/>
      <c r="AS59" s="37" t="s">
        <v>3</v>
      </c>
      <c r="AT59" s="38" t="s">
        <v>2</v>
      </c>
      <c r="AU59" s="77"/>
      <c r="AV59" s="37" t="s">
        <v>3</v>
      </c>
      <c r="AW59" s="38" t="s">
        <v>2</v>
      </c>
      <c r="AX59" s="77"/>
      <c r="AY59" s="37" t="s">
        <v>3</v>
      </c>
      <c r="AZ59" s="38" t="s">
        <v>2</v>
      </c>
      <c r="BA59" s="77"/>
      <c r="BB59" s="37" t="s">
        <v>3</v>
      </c>
      <c r="BC59" s="38" t="s">
        <v>2</v>
      </c>
      <c r="BD59" s="77"/>
      <c r="BE59" s="37" t="s">
        <v>3</v>
      </c>
      <c r="BF59" s="38" t="s">
        <v>2</v>
      </c>
      <c r="BG59" s="77"/>
      <c r="BH59" s="37" t="s">
        <v>3</v>
      </c>
      <c r="BI59" s="38" t="s">
        <v>2</v>
      </c>
      <c r="BJ59" s="77"/>
      <c r="BK59" s="37" t="s">
        <v>3</v>
      </c>
      <c r="BL59" s="38" t="s">
        <v>2</v>
      </c>
      <c r="BM59" s="77"/>
      <c r="BN59" s="37" t="s">
        <v>3</v>
      </c>
      <c r="BO59" s="38" t="s">
        <v>2</v>
      </c>
      <c r="BP59" s="77"/>
      <c r="BQ59" s="37" t="s">
        <v>3</v>
      </c>
      <c r="BR59" s="38" t="s">
        <v>2</v>
      </c>
      <c r="BS59" s="77"/>
      <c r="BT59" s="37" t="s">
        <v>3</v>
      </c>
      <c r="BU59" s="38" t="s">
        <v>2</v>
      </c>
      <c r="BV59" s="77"/>
      <c r="BW59" s="37" t="s">
        <v>3</v>
      </c>
      <c r="BX59" s="38" t="s">
        <v>2</v>
      </c>
      <c r="BY59" s="77"/>
      <c r="BZ59" s="37" t="s">
        <v>3</v>
      </c>
      <c r="CA59" s="38" t="s">
        <v>2</v>
      </c>
      <c r="CB59" s="77"/>
      <c r="CC59" s="37" t="s">
        <v>3</v>
      </c>
      <c r="CD59" s="38" t="s">
        <v>2</v>
      </c>
      <c r="CE59" s="77"/>
      <c r="CF59" s="37" t="s">
        <v>3</v>
      </c>
      <c r="CG59" s="38" t="s">
        <v>2</v>
      </c>
      <c r="CH59" s="77"/>
      <c r="CI59" s="37" t="s">
        <v>3</v>
      </c>
      <c r="CJ59" s="38" t="s">
        <v>2</v>
      </c>
      <c r="CK59" s="77"/>
      <c r="CL59" s="37" t="s">
        <v>3</v>
      </c>
      <c r="CM59" s="38" t="s">
        <v>2</v>
      </c>
      <c r="CN59" s="77"/>
      <c r="CO59" s="37" t="s">
        <v>3</v>
      </c>
      <c r="CP59" s="38" t="s">
        <v>2</v>
      </c>
      <c r="CQ59" s="77"/>
      <c r="CR59" s="37" t="s">
        <v>3</v>
      </c>
      <c r="CS59" s="38" t="s">
        <v>2</v>
      </c>
      <c r="CT59" s="77"/>
      <c r="CU59" s="37" t="s">
        <v>3</v>
      </c>
      <c r="CV59" s="38" t="s">
        <v>2</v>
      </c>
      <c r="CW59" s="77"/>
      <c r="CX59" s="37" t="s">
        <v>3</v>
      </c>
      <c r="CY59" s="38" t="s">
        <v>2</v>
      </c>
      <c r="CZ59" s="38"/>
      <c r="DA59" s="27" t="s">
        <v>22</v>
      </c>
      <c r="DB59" s="30" t="s">
        <v>23</v>
      </c>
    </row>
    <row r="60" spans="1:109" x14ac:dyDescent="0.25">
      <c r="A60">
        <v>1</v>
      </c>
      <c r="B60" s="6"/>
      <c r="C60" s="12"/>
      <c r="D60" s="36"/>
      <c r="E60" s="13"/>
      <c r="F60" s="372">
        <v>-6</v>
      </c>
      <c r="G60" s="373">
        <v>46</v>
      </c>
      <c r="H60" s="374">
        <v>3</v>
      </c>
      <c r="I60" s="375">
        <v>10</v>
      </c>
      <c r="J60" s="376">
        <v>17</v>
      </c>
      <c r="K60" s="377">
        <v>3</v>
      </c>
      <c r="L60" s="372">
        <v>2</v>
      </c>
      <c r="M60" s="373">
        <v>37</v>
      </c>
      <c r="N60" s="374">
        <v>3</v>
      </c>
      <c r="O60" s="372">
        <v>-2</v>
      </c>
      <c r="P60" s="373">
        <v>42</v>
      </c>
      <c r="Q60" s="374">
        <v>3</v>
      </c>
      <c r="R60" s="380">
        <v>-10</v>
      </c>
      <c r="S60" s="381">
        <v>48</v>
      </c>
      <c r="T60" s="382">
        <v>3</v>
      </c>
      <c r="U60" s="375">
        <v>-10</v>
      </c>
      <c r="V60" s="376">
        <v>48</v>
      </c>
      <c r="W60" s="377">
        <v>3</v>
      </c>
      <c r="X60" s="380">
        <v>10</v>
      </c>
      <c r="Y60" s="381">
        <v>14</v>
      </c>
      <c r="Z60" s="382">
        <v>3</v>
      </c>
      <c r="AA60" s="12"/>
      <c r="AB60" s="36"/>
      <c r="AC60" s="13"/>
      <c r="AD60" s="372">
        <v>6</v>
      </c>
      <c r="AE60" s="373">
        <v>35</v>
      </c>
      <c r="AF60" s="374">
        <v>3</v>
      </c>
      <c r="AG60" s="112"/>
      <c r="AH60" s="35"/>
      <c r="AI60" s="93"/>
      <c r="AJ60" s="12"/>
      <c r="AK60" s="36"/>
      <c r="AL60" s="13"/>
      <c r="AM60" s="112"/>
      <c r="AN60" s="35"/>
      <c r="AO60" s="93"/>
      <c r="AP60" s="12"/>
      <c r="AQ60" s="36"/>
      <c r="AR60" s="13"/>
      <c r="AS60" s="12"/>
      <c r="AT60" s="36"/>
      <c r="AU60" s="13"/>
      <c r="AV60" s="12"/>
      <c r="AW60" s="36"/>
      <c r="AX60" s="13"/>
      <c r="AY60" s="112"/>
      <c r="AZ60" s="35"/>
      <c r="BA60" s="93"/>
      <c r="BB60" s="380">
        <v>6</v>
      </c>
      <c r="BC60" s="381">
        <v>33</v>
      </c>
      <c r="BD60" s="382">
        <v>3</v>
      </c>
      <c r="BE60" s="380">
        <v>-6</v>
      </c>
      <c r="BF60" s="381">
        <v>46</v>
      </c>
      <c r="BG60" s="382">
        <v>3</v>
      </c>
      <c r="BH60" s="380">
        <v>-2</v>
      </c>
      <c r="BI60" s="381">
        <v>45</v>
      </c>
      <c r="BJ60" s="382">
        <v>3</v>
      </c>
      <c r="BK60" s="112"/>
      <c r="BL60" s="35"/>
      <c r="BM60" s="93"/>
      <c r="BN60" s="112"/>
      <c r="BO60" s="35"/>
      <c r="BP60" s="93"/>
      <c r="BQ60" s="112"/>
      <c r="BR60" s="35"/>
      <c r="BS60" s="93"/>
      <c r="BT60" s="112"/>
      <c r="BU60" s="35"/>
      <c r="BV60" s="93"/>
      <c r="BW60" s="112"/>
      <c r="BX60" s="35"/>
      <c r="BY60" s="93"/>
      <c r="BZ60" s="112"/>
      <c r="CA60" s="35"/>
      <c r="CB60" s="93"/>
      <c r="CC60" s="112"/>
      <c r="CD60" s="35"/>
      <c r="CE60" s="93"/>
      <c r="CF60" s="112"/>
      <c r="CG60" s="35"/>
      <c r="CH60" s="93"/>
      <c r="CI60" s="112"/>
      <c r="CJ60" s="35"/>
      <c r="CK60" s="93"/>
      <c r="CL60" s="112"/>
      <c r="CM60" s="35"/>
      <c r="CN60" s="93"/>
      <c r="CO60" s="112"/>
      <c r="CP60" s="35"/>
      <c r="CQ60" s="93"/>
      <c r="CR60" s="112"/>
      <c r="CS60" s="35"/>
      <c r="CT60" s="93"/>
      <c r="CU60" s="112"/>
      <c r="CV60" s="35"/>
      <c r="CW60" s="93"/>
      <c r="CX60" s="380">
        <v>2</v>
      </c>
      <c r="CY60" s="381">
        <v>44</v>
      </c>
      <c r="CZ60" s="382">
        <v>3</v>
      </c>
      <c r="DA60" s="24">
        <v>45626</v>
      </c>
      <c r="DB60" s="194">
        <v>21</v>
      </c>
      <c r="DC60">
        <f t="shared" ref="DC60:DC105" si="10">+CX60+BB60+AG60+AD60+AA60+X60+U60+R60+O60+L60+I60+F60+C60+AJ60+AM60+BE60+BH60+AP60+AS60+AV60+AY60+BN60+BQ60+BT60+BW60+BZ60+CC60+CF60+CL60+BK60+CO60+CR60+CU60+CI60</f>
        <v>0</v>
      </c>
      <c r="DD60">
        <f t="shared" ref="DD60:DD83" si="11">COUNT(C60:CZ60)/3</f>
        <v>12</v>
      </c>
      <c r="DE60">
        <f t="shared" ref="DE60:DE83" si="12">+DC60/DD60</f>
        <v>0</v>
      </c>
    </row>
    <row r="61" spans="1:109" x14ac:dyDescent="0.25">
      <c r="A61">
        <f>+A60+1</f>
        <v>2</v>
      </c>
      <c r="B61" s="6"/>
      <c r="C61" s="10"/>
      <c r="D61" s="32"/>
      <c r="E61" s="11"/>
      <c r="F61" s="269">
        <v>0</v>
      </c>
      <c r="G61" s="270">
        <v>67</v>
      </c>
      <c r="H61" s="379">
        <v>5</v>
      </c>
      <c r="I61" s="268">
        <v>5</v>
      </c>
      <c r="J61" s="268">
        <v>48</v>
      </c>
      <c r="K61" s="268">
        <v>5</v>
      </c>
      <c r="L61" s="269">
        <v>-5</v>
      </c>
      <c r="M61" s="270">
        <v>78</v>
      </c>
      <c r="N61" s="379">
        <v>5</v>
      </c>
      <c r="O61" s="269">
        <v>10</v>
      </c>
      <c r="P61" s="270">
        <v>16</v>
      </c>
      <c r="Q61" s="379">
        <v>5</v>
      </c>
      <c r="R61" s="269">
        <v>5</v>
      </c>
      <c r="S61" s="270">
        <v>45</v>
      </c>
      <c r="T61" s="379">
        <v>5</v>
      </c>
      <c r="U61" s="268">
        <v>-10</v>
      </c>
      <c r="V61" s="268">
        <v>93</v>
      </c>
      <c r="W61" s="268">
        <v>5</v>
      </c>
      <c r="X61" s="268">
        <v>10</v>
      </c>
      <c r="Y61" s="268">
        <v>35</v>
      </c>
      <c r="Z61" s="268">
        <v>5</v>
      </c>
      <c r="AA61" s="309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269">
        <v>-10</v>
      </c>
      <c r="BC61" s="270">
        <v>79</v>
      </c>
      <c r="BD61" s="379">
        <v>5</v>
      </c>
      <c r="BE61" s="10"/>
      <c r="BF61" s="32"/>
      <c r="BG61" s="11"/>
      <c r="BH61" s="267">
        <v>0</v>
      </c>
      <c r="BI61" s="268">
        <v>58</v>
      </c>
      <c r="BJ61" s="378">
        <v>5</v>
      </c>
      <c r="BK61" s="10"/>
      <c r="BL61" s="32"/>
      <c r="BM61" s="242"/>
      <c r="BN61" s="10"/>
      <c r="BO61" s="32"/>
      <c r="BP61" s="242"/>
      <c r="BQ61" s="10"/>
      <c r="BR61" s="32"/>
      <c r="BS61" s="11"/>
      <c r="BT61" s="10"/>
      <c r="BU61" s="32"/>
      <c r="BV61" s="11"/>
      <c r="BW61" s="10"/>
      <c r="BX61" s="32"/>
      <c r="BY61" s="242"/>
      <c r="BZ61" s="10"/>
      <c r="CA61" s="32"/>
      <c r="CB61" s="11"/>
      <c r="CC61" s="10"/>
      <c r="CD61" s="32"/>
      <c r="CE61" s="11"/>
      <c r="CF61" s="10"/>
      <c r="CG61" s="32"/>
      <c r="CH61" s="11"/>
      <c r="CI61" s="10"/>
      <c r="CJ61" s="32"/>
      <c r="CK61" s="11"/>
      <c r="CL61" s="10"/>
      <c r="CM61" s="32"/>
      <c r="CN61" s="11"/>
      <c r="CO61" s="10"/>
      <c r="CP61" s="32"/>
      <c r="CQ61" s="11"/>
      <c r="CR61" s="10"/>
      <c r="CS61" s="32"/>
      <c r="CT61" s="11"/>
      <c r="CU61" s="10"/>
      <c r="CV61" s="32"/>
      <c r="CW61" s="11"/>
      <c r="CX61" s="267">
        <v>-5</v>
      </c>
      <c r="CY61" s="268">
        <v>70</v>
      </c>
      <c r="CZ61" s="378">
        <v>5</v>
      </c>
      <c r="DA61" s="24">
        <v>45626</v>
      </c>
      <c r="DB61" s="76">
        <v>21</v>
      </c>
      <c r="DC61">
        <f t="shared" si="10"/>
        <v>0</v>
      </c>
      <c r="DD61">
        <f t="shared" si="11"/>
        <v>10</v>
      </c>
      <c r="DE61">
        <f t="shared" si="12"/>
        <v>0</v>
      </c>
    </row>
    <row r="62" spans="1:109" x14ac:dyDescent="0.25">
      <c r="A62">
        <f t="shared" ref="A62:A125" si="13">+A61+1</f>
        <v>3</v>
      </c>
      <c r="B62" s="6"/>
      <c r="C62" s="10">
        <v>10</v>
      </c>
      <c r="D62" s="32">
        <v>28</v>
      </c>
      <c r="E62" s="11">
        <v>4</v>
      </c>
      <c r="F62" s="10"/>
      <c r="G62" s="32"/>
      <c r="H62" s="11"/>
      <c r="I62" s="10">
        <v>4</v>
      </c>
      <c r="J62" s="32">
        <v>29</v>
      </c>
      <c r="K62" s="11">
        <v>4</v>
      </c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>
        <v>-10</v>
      </c>
      <c r="AB62" s="32">
        <v>83</v>
      </c>
      <c r="AC62" s="11">
        <v>4</v>
      </c>
      <c r="AD62" s="10"/>
      <c r="AE62" s="32"/>
      <c r="AF62" s="11"/>
      <c r="AG62" s="10"/>
      <c r="AH62" s="32"/>
      <c r="AI62" s="11"/>
      <c r="AJ62" s="10">
        <v>-4</v>
      </c>
      <c r="AK62" s="32">
        <v>53</v>
      </c>
      <c r="AL62" s="11">
        <v>4</v>
      </c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10"/>
      <c r="BI62" s="32"/>
      <c r="BJ62" s="11"/>
      <c r="BK62" s="10"/>
      <c r="BL62" s="32"/>
      <c r="BM62" s="11"/>
      <c r="BN62" s="10"/>
      <c r="BO62" s="32"/>
      <c r="BP62" s="11"/>
      <c r="BQ62" s="10"/>
      <c r="BR62" s="32"/>
      <c r="BS62" s="11"/>
      <c r="BT62" s="10"/>
      <c r="BU62" s="32"/>
      <c r="BV62" s="11"/>
      <c r="BW62" s="10"/>
      <c r="BX62" s="32"/>
      <c r="BY62" s="11"/>
      <c r="BZ62" s="10"/>
      <c r="CA62" s="32"/>
      <c r="CB62" s="11"/>
      <c r="CC62" s="10"/>
      <c r="CD62" s="32"/>
      <c r="CE62" s="11"/>
      <c r="CF62" s="10"/>
      <c r="CG62" s="32"/>
      <c r="CH62" s="11"/>
      <c r="CI62" s="10"/>
      <c r="CJ62" s="32"/>
      <c r="CK62" s="11"/>
      <c r="CL62" s="10"/>
      <c r="CM62" s="32"/>
      <c r="CN62" s="11"/>
      <c r="CO62" s="10"/>
      <c r="CP62" s="32"/>
      <c r="CQ62" s="11"/>
      <c r="CR62" s="10"/>
      <c r="CS62" s="32"/>
      <c r="CT62" s="11"/>
      <c r="CU62" s="10"/>
      <c r="CV62" s="32"/>
      <c r="CW62" s="11"/>
      <c r="CX62" s="10"/>
      <c r="CY62" s="32"/>
      <c r="CZ62" s="11"/>
      <c r="DA62" s="24">
        <v>45631</v>
      </c>
      <c r="DB62" s="41">
        <v>23</v>
      </c>
      <c r="DC62">
        <f t="shared" si="10"/>
        <v>0</v>
      </c>
      <c r="DD62">
        <f t="shared" si="11"/>
        <v>4</v>
      </c>
      <c r="DE62">
        <f t="shared" si="12"/>
        <v>0</v>
      </c>
    </row>
    <row r="63" spans="1:109" x14ac:dyDescent="0.25">
      <c r="A63">
        <f t="shared" si="13"/>
        <v>4</v>
      </c>
      <c r="B63" s="6"/>
      <c r="C63" s="10">
        <v>4</v>
      </c>
      <c r="D63" s="32">
        <v>53</v>
      </c>
      <c r="E63" s="11">
        <v>5</v>
      </c>
      <c r="F63" s="10"/>
      <c r="G63" s="32"/>
      <c r="H63" s="11"/>
      <c r="I63" s="10">
        <v>-10</v>
      </c>
      <c r="J63" s="32">
        <v>78</v>
      </c>
      <c r="K63" s="11">
        <v>5</v>
      </c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>
        <v>-4</v>
      </c>
      <c r="AB63" s="32">
        <v>62</v>
      </c>
      <c r="AC63" s="11">
        <v>5</v>
      </c>
      <c r="AD63" s="10"/>
      <c r="AE63" s="32"/>
      <c r="AF63" s="11"/>
      <c r="AG63" s="10"/>
      <c r="AH63" s="32"/>
      <c r="AI63" s="11"/>
      <c r="AJ63" s="10">
        <v>10</v>
      </c>
      <c r="AK63" s="32">
        <v>49</v>
      </c>
      <c r="AL63" s="11">
        <v>5</v>
      </c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10"/>
      <c r="BI63" s="32"/>
      <c r="BJ63" s="11"/>
      <c r="BK63" s="10"/>
      <c r="BL63" s="32"/>
      <c r="BM63" s="11"/>
      <c r="BN63" s="10"/>
      <c r="BO63" s="32"/>
      <c r="BP63" s="11"/>
      <c r="BQ63" s="10"/>
      <c r="BR63" s="32"/>
      <c r="BS63" s="11"/>
      <c r="BT63" s="10"/>
      <c r="BU63" s="32"/>
      <c r="BV63" s="11"/>
      <c r="BW63" s="10"/>
      <c r="BX63" s="32"/>
      <c r="BY63" s="11"/>
      <c r="BZ63" s="10"/>
      <c r="CA63" s="32"/>
      <c r="CB63" s="11"/>
      <c r="CC63" s="10"/>
      <c r="CD63" s="32"/>
      <c r="CE63" s="11"/>
      <c r="CF63" s="10"/>
      <c r="CG63" s="32"/>
      <c r="CH63" s="11"/>
      <c r="CI63" s="10"/>
      <c r="CJ63" s="32"/>
      <c r="CK63" s="11"/>
      <c r="CL63" s="10"/>
      <c r="CM63" s="32"/>
      <c r="CN63" s="11"/>
      <c r="CO63" s="10"/>
      <c r="CP63" s="32"/>
      <c r="CQ63" s="11"/>
      <c r="CR63" s="10"/>
      <c r="CS63" s="32"/>
      <c r="CT63" s="11"/>
      <c r="CU63" s="10"/>
      <c r="CV63" s="32"/>
      <c r="CW63" s="11"/>
      <c r="CX63" s="10"/>
      <c r="CY63" s="32"/>
      <c r="CZ63" s="11"/>
      <c r="DA63" s="24">
        <v>45631</v>
      </c>
      <c r="DB63" s="41">
        <v>23</v>
      </c>
      <c r="DC63">
        <f t="shared" si="10"/>
        <v>0</v>
      </c>
      <c r="DD63">
        <f t="shared" si="11"/>
        <v>4</v>
      </c>
      <c r="DE63">
        <f t="shared" si="12"/>
        <v>0</v>
      </c>
    </row>
    <row r="64" spans="1:109" x14ac:dyDescent="0.25">
      <c r="A64">
        <f t="shared" si="13"/>
        <v>5</v>
      </c>
      <c r="B64" s="6"/>
      <c r="C64" s="10"/>
      <c r="D64" s="32"/>
      <c r="E64" s="11"/>
      <c r="F64" s="10"/>
      <c r="G64" s="32"/>
      <c r="H64" s="11"/>
      <c r="I64" s="10">
        <v>10</v>
      </c>
      <c r="J64" s="32">
        <v>15</v>
      </c>
      <c r="K64" s="11">
        <v>4</v>
      </c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>
        <v>-10</v>
      </c>
      <c r="AK64" s="32">
        <v>66</v>
      </c>
      <c r="AL64" s="11">
        <v>4</v>
      </c>
      <c r="AM64" s="10">
        <v>0</v>
      </c>
      <c r="AN64" s="32">
        <v>47</v>
      </c>
      <c r="AO64" s="11">
        <v>4</v>
      </c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10"/>
      <c r="BI64" s="32"/>
      <c r="BJ64" s="11"/>
      <c r="BK64" s="10"/>
      <c r="BL64" s="32"/>
      <c r="BM64" s="11"/>
      <c r="BN64" s="10"/>
      <c r="BO64" s="32"/>
      <c r="BP64" s="11"/>
      <c r="BQ64" s="10"/>
      <c r="BR64" s="32"/>
      <c r="BS64" s="11"/>
      <c r="BT64" s="10"/>
      <c r="BU64" s="32"/>
      <c r="BV64" s="11"/>
      <c r="BW64" s="10"/>
      <c r="BX64" s="32"/>
      <c r="BY64" s="11"/>
      <c r="BZ64" s="10"/>
      <c r="CA64" s="32"/>
      <c r="CB64" s="11"/>
      <c r="CC64" s="10"/>
      <c r="CD64" s="32"/>
      <c r="CE64" s="11"/>
      <c r="CF64" s="10"/>
      <c r="CG64" s="32"/>
      <c r="CH64" s="11"/>
      <c r="CI64" s="10"/>
      <c r="CJ64" s="32"/>
      <c r="CK64" s="11"/>
      <c r="CL64" s="10"/>
      <c r="CM64" s="32"/>
      <c r="CN64" s="11"/>
      <c r="CO64" s="10"/>
      <c r="CP64" s="32"/>
      <c r="CQ64" s="11"/>
      <c r="CR64" s="10"/>
      <c r="CS64" s="32"/>
      <c r="CT64" s="11"/>
      <c r="CU64" s="10"/>
      <c r="CV64" s="32"/>
      <c r="CW64" s="11"/>
      <c r="CX64" s="10"/>
      <c r="CY64" s="32"/>
      <c r="CZ64" s="11"/>
      <c r="DA64" s="24">
        <v>45639</v>
      </c>
      <c r="DB64" s="41">
        <v>24</v>
      </c>
      <c r="DC64">
        <f t="shared" si="10"/>
        <v>0</v>
      </c>
      <c r="DD64">
        <f t="shared" si="11"/>
        <v>3</v>
      </c>
      <c r="DE64">
        <f t="shared" si="12"/>
        <v>0</v>
      </c>
    </row>
    <row r="65" spans="1:109" x14ac:dyDescent="0.25">
      <c r="A65">
        <f t="shared" si="13"/>
        <v>6</v>
      </c>
      <c r="B65" s="6"/>
      <c r="C65" s="12">
        <v>10</v>
      </c>
      <c r="D65" s="36">
        <v>37</v>
      </c>
      <c r="E65" s="13">
        <v>3</v>
      </c>
      <c r="F65" s="12"/>
      <c r="G65" s="36"/>
      <c r="H65" s="13"/>
      <c r="I65" s="10">
        <v>5</v>
      </c>
      <c r="J65" s="32">
        <v>40</v>
      </c>
      <c r="K65" s="11">
        <v>3</v>
      </c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>
        <v>0</v>
      </c>
      <c r="AB65" s="32">
        <v>43</v>
      </c>
      <c r="AC65" s="11">
        <v>3</v>
      </c>
      <c r="AD65" s="10"/>
      <c r="AE65" s="32"/>
      <c r="AF65" s="11"/>
      <c r="AG65" s="10"/>
      <c r="AH65" s="32"/>
      <c r="AI65" s="11"/>
      <c r="AJ65" s="10">
        <v>-10</v>
      </c>
      <c r="AK65" s="32">
        <v>67</v>
      </c>
      <c r="AL65" s="11">
        <v>3</v>
      </c>
      <c r="AM65" s="10">
        <v>-5</v>
      </c>
      <c r="AN65" s="32">
        <v>47</v>
      </c>
      <c r="AO65" s="11">
        <v>3</v>
      </c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10"/>
      <c r="BI65" s="32"/>
      <c r="BJ65" s="11"/>
      <c r="BK65" s="10"/>
      <c r="BL65" s="32"/>
      <c r="BM65" s="11"/>
      <c r="BN65" s="10"/>
      <c r="BO65" s="32"/>
      <c r="BP65" s="11"/>
      <c r="BQ65" s="10"/>
      <c r="BR65" s="32"/>
      <c r="BS65" s="11"/>
      <c r="BT65" s="10"/>
      <c r="BU65" s="32"/>
      <c r="BV65" s="11"/>
      <c r="BW65" s="10"/>
      <c r="BX65" s="32"/>
      <c r="BY65" s="11"/>
      <c r="BZ65" s="10"/>
      <c r="CA65" s="32"/>
      <c r="CB65" s="11"/>
      <c r="CC65" s="10"/>
      <c r="CD65" s="32"/>
      <c r="CE65" s="11"/>
      <c r="CF65" s="10"/>
      <c r="CG65" s="32"/>
      <c r="CH65" s="11"/>
      <c r="CI65" s="10"/>
      <c r="CJ65" s="32"/>
      <c r="CK65" s="11"/>
      <c r="CL65" s="10"/>
      <c r="CM65" s="32"/>
      <c r="CN65" s="11"/>
      <c r="CO65" s="10"/>
      <c r="CP65" s="32"/>
      <c r="CQ65" s="11"/>
      <c r="CR65" s="10"/>
      <c r="CS65" s="32"/>
      <c r="CT65" s="11"/>
      <c r="CU65" s="10"/>
      <c r="CV65" s="32"/>
      <c r="CW65" s="11"/>
      <c r="CX65" s="10"/>
      <c r="CY65" s="32"/>
      <c r="CZ65" s="11"/>
      <c r="DA65" s="24">
        <v>45645</v>
      </c>
      <c r="DB65" s="41">
        <v>25</v>
      </c>
      <c r="DC65">
        <f t="shared" si="10"/>
        <v>0</v>
      </c>
      <c r="DD65">
        <f t="shared" si="11"/>
        <v>5</v>
      </c>
      <c r="DE65">
        <f t="shared" si="12"/>
        <v>0</v>
      </c>
    </row>
    <row r="66" spans="1:109" x14ac:dyDescent="0.25">
      <c r="A66">
        <f t="shared" si="13"/>
        <v>7</v>
      </c>
      <c r="B66" s="6"/>
      <c r="C66" s="10">
        <v>-5</v>
      </c>
      <c r="D66" s="32">
        <v>62</v>
      </c>
      <c r="E66" s="11">
        <v>4</v>
      </c>
      <c r="F66" s="10"/>
      <c r="G66" s="32"/>
      <c r="H66" s="11"/>
      <c r="I66" s="10">
        <v>2.5</v>
      </c>
      <c r="J66" s="32">
        <v>50</v>
      </c>
      <c r="K66" s="11">
        <v>4</v>
      </c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>
        <v>10</v>
      </c>
      <c r="AB66" s="32">
        <v>29</v>
      </c>
      <c r="AC66" s="11">
        <v>4</v>
      </c>
      <c r="AD66" s="10"/>
      <c r="AE66" s="32"/>
      <c r="AF66" s="11"/>
      <c r="AG66" s="10"/>
      <c r="AH66" s="32"/>
      <c r="AI66" s="11"/>
      <c r="AJ66" s="10">
        <v>-10</v>
      </c>
      <c r="AK66" s="32">
        <v>71</v>
      </c>
      <c r="AL66" s="11">
        <v>4</v>
      </c>
      <c r="AM66" s="94">
        <v>2.5</v>
      </c>
      <c r="AN66" s="32">
        <v>50</v>
      </c>
      <c r="AO66" s="11">
        <v>4</v>
      </c>
      <c r="AP66" s="10"/>
      <c r="AQ66" s="32"/>
      <c r="AR66" s="11"/>
      <c r="AS66" s="10"/>
      <c r="AT66" s="32"/>
      <c r="AU66" s="11"/>
      <c r="AV66" s="10"/>
      <c r="AW66" s="32"/>
      <c r="AX66" s="11"/>
      <c r="AY66" s="94"/>
      <c r="AZ66" s="32"/>
      <c r="BA66" s="11"/>
      <c r="BB66" s="10"/>
      <c r="BC66" s="32"/>
      <c r="BD66" s="11"/>
      <c r="BE66" s="10"/>
      <c r="BF66" s="32"/>
      <c r="BG66" s="11"/>
      <c r="BH66" s="10"/>
      <c r="BI66" s="32"/>
      <c r="BJ66" s="11"/>
      <c r="BK66" s="10"/>
      <c r="BL66" s="32"/>
      <c r="BM66" s="11"/>
      <c r="BN66" s="10"/>
      <c r="BO66" s="32"/>
      <c r="BP66" s="11"/>
      <c r="BQ66" s="10"/>
      <c r="BR66" s="32"/>
      <c r="BS66" s="11"/>
      <c r="BT66" s="10"/>
      <c r="BU66" s="32"/>
      <c r="BV66" s="11"/>
      <c r="BW66" s="10"/>
      <c r="BX66" s="32"/>
      <c r="BY66" s="11"/>
      <c r="BZ66" s="10"/>
      <c r="CA66" s="32"/>
      <c r="CB66" s="11"/>
      <c r="CC66" s="10"/>
      <c r="CD66" s="32"/>
      <c r="CE66" s="11"/>
      <c r="CF66" s="10"/>
      <c r="CG66" s="32"/>
      <c r="CH66" s="11"/>
      <c r="CI66" s="10"/>
      <c r="CJ66" s="32"/>
      <c r="CK66" s="11"/>
      <c r="CL66" s="10"/>
      <c r="CM66" s="32"/>
      <c r="CN66" s="11"/>
      <c r="CO66" s="10"/>
      <c r="CP66" s="32"/>
      <c r="CQ66" s="11"/>
      <c r="CR66" s="10"/>
      <c r="CS66" s="32"/>
      <c r="CT66" s="11"/>
      <c r="CU66" s="10"/>
      <c r="CV66" s="32"/>
      <c r="CW66" s="11"/>
      <c r="CX66" s="10"/>
      <c r="CY66" s="32"/>
      <c r="CZ66" s="11"/>
      <c r="DA66" s="24">
        <v>45645</v>
      </c>
      <c r="DB66" s="41">
        <v>25</v>
      </c>
      <c r="DC66">
        <f t="shared" si="10"/>
        <v>0</v>
      </c>
      <c r="DD66">
        <f t="shared" si="11"/>
        <v>5</v>
      </c>
      <c r="DE66">
        <f t="shared" si="12"/>
        <v>0</v>
      </c>
    </row>
    <row r="67" spans="1:109" x14ac:dyDescent="0.25">
      <c r="A67">
        <f t="shared" si="13"/>
        <v>8</v>
      </c>
      <c r="B67" s="6"/>
      <c r="C67" s="10"/>
      <c r="D67" s="32"/>
      <c r="E67" s="11"/>
      <c r="F67" s="10"/>
      <c r="G67" s="32"/>
      <c r="H67" s="11"/>
      <c r="I67" s="10">
        <v>-10</v>
      </c>
      <c r="J67" s="32">
        <v>69</v>
      </c>
      <c r="K67" s="11">
        <v>8</v>
      </c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>
        <v>10</v>
      </c>
      <c r="AK67" s="32">
        <v>61</v>
      </c>
      <c r="AL67" s="11">
        <v>8</v>
      </c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H67" s="10"/>
      <c r="BI67" s="32"/>
      <c r="BJ67" s="11"/>
      <c r="BK67" s="10"/>
      <c r="BL67" s="32"/>
      <c r="BM67" s="11"/>
      <c r="BN67" s="10"/>
      <c r="BO67" s="32"/>
      <c r="BP67" s="11"/>
      <c r="BQ67" s="10"/>
      <c r="BR67" s="32"/>
      <c r="BS67" s="11"/>
      <c r="BT67" s="10"/>
      <c r="BU67" s="32"/>
      <c r="BV67" s="11"/>
      <c r="BW67" s="10"/>
      <c r="BX67" s="32"/>
      <c r="BY67" s="11"/>
      <c r="BZ67" s="10"/>
      <c r="CA67" s="32"/>
      <c r="CB67" s="11"/>
      <c r="CC67" s="10"/>
      <c r="CD67" s="32"/>
      <c r="CE67" s="11"/>
      <c r="CF67" s="10"/>
      <c r="CG67" s="32"/>
      <c r="CH67" s="11"/>
      <c r="CI67" s="10"/>
      <c r="CJ67" s="32"/>
      <c r="CK67" s="11"/>
      <c r="CL67" s="10"/>
      <c r="CM67" s="32"/>
      <c r="CN67" s="11"/>
      <c r="CO67" s="10"/>
      <c r="CP67" s="32"/>
      <c r="CQ67" s="11"/>
      <c r="CR67" s="10"/>
      <c r="CS67" s="32"/>
      <c r="CT67" s="11"/>
      <c r="CU67" s="10"/>
      <c r="CV67" s="32"/>
      <c r="CW67" s="11"/>
      <c r="CX67" s="10"/>
      <c r="CY67" s="32"/>
      <c r="CZ67" s="11"/>
      <c r="DA67" s="24">
        <v>45646</v>
      </c>
      <c r="DB67" s="69">
        <v>26</v>
      </c>
      <c r="DC67">
        <f t="shared" si="10"/>
        <v>0</v>
      </c>
      <c r="DD67">
        <f t="shared" si="11"/>
        <v>2</v>
      </c>
      <c r="DE67">
        <f t="shared" si="12"/>
        <v>0</v>
      </c>
    </row>
    <row r="68" spans="1:109" x14ac:dyDescent="0.25">
      <c r="A68">
        <f t="shared" si="13"/>
        <v>9</v>
      </c>
      <c r="B68" s="6"/>
      <c r="C68" s="10"/>
      <c r="D68" s="32"/>
      <c r="E68" s="11"/>
      <c r="F68" s="10"/>
      <c r="G68" s="32"/>
      <c r="H68" s="11"/>
      <c r="I68" s="10">
        <v>-5</v>
      </c>
      <c r="J68" s="32">
        <v>66</v>
      </c>
      <c r="K68" s="11">
        <v>5</v>
      </c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>
        <v>10</v>
      </c>
      <c r="AB68" s="32">
        <v>42</v>
      </c>
      <c r="AC68" s="11">
        <v>5</v>
      </c>
      <c r="AD68" s="10"/>
      <c r="AE68" s="32"/>
      <c r="AF68" s="11"/>
      <c r="AG68" s="10">
        <v>-10</v>
      </c>
      <c r="AH68" s="32">
        <v>71</v>
      </c>
      <c r="AI68" s="11">
        <v>5</v>
      </c>
      <c r="AJ68" s="10">
        <v>0</v>
      </c>
      <c r="AK68" s="32">
        <v>57</v>
      </c>
      <c r="AL68" s="11">
        <v>5</v>
      </c>
      <c r="AM68" s="10">
        <v>5</v>
      </c>
      <c r="AN68" s="32">
        <v>56</v>
      </c>
      <c r="AO68" s="11">
        <v>5</v>
      </c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H68" s="10"/>
      <c r="BI68" s="32"/>
      <c r="BJ68" s="11"/>
      <c r="BK68" s="10"/>
      <c r="BL68" s="32"/>
      <c r="BM68" s="11"/>
      <c r="BN68" s="10"/>
      <c r="BO68" s="32"/>
      <c r="BP68" s="11"/>
      <c r="BQ68" s="10"/>
      <c r="BR68" s="32"/>
      <c r="BS68" s="11"/>
      <c r="BT68" s="10"/>
      <c r="BU68" s="32"/>
      <c r="BV68" s="11"/>
      <c r="BW68" s="10"/>
      <c r="BX68" s="32"/>
      <c r="BY68" s="11"/>
      <c r="BZ68" s="10"/>
      <c r="CA68" s="32"/>
      <c r="CB68" s="11"/>
      <c r="CC68" s="10"/>
      <c r="CD68" s="32"/>
      <c r="CE68" s="11"/>
      <c r="CF68" s="10"/>
      <c r="CG68" s="32"/>
      <c r="CH68" s="11"/>
      <c r="CI68" s="10"/>
      <c r="CJ68" s="32"/>
      <c r="CK68" s="11"/>
      <c r="CL68" s="10"/>
      <c r="CM68" s="32"/>
      <c r="CN68" s="11"/>
      <c r="CO68" s="10"/>
      <c r="CP68" s="32"/>
      <c r="CQ68" s="11"/>
      <c r="CR68" s="10"/>
      <c r="CS68" s="32"/>
      <c r="CT68" s="11"/>
      <c r="CU68" s="10"/>
      <c r="CV68" s="32"/>
      <c r="CW68" s="11"/>
      <c r="CX68" s="10"/>
      <c r="CY68" s="32"/>
      <c r="CZ68" s="11"/>
      <c r="DA68" s="24">
        <v>45653</v>
      </c>
      <c r="DB68" s="69">
        <v>27</v>
      </c>
      <c r="DC68">
        <f t="shared" si="10"/>
        <v>0</v>
      </c>
      <c r="DD68">
        <f t="shared" si="11"/>
        <v>5</v>
      </c>
      <c r="DE68">
        <f t="shared" si="12"/>
        <v>0</v>
      </c>
    </row>
    <row r="69" spans="1:109" x14ac:dyDescent="0.25">
      <c r="A69">
        <f t="shared" si="13"/>
        <v>10</v>
      </c>
      <c r="B69" s="6"/>
      <c r="C69" s="10"/>
      <c r="D69" s="32"/>
      <c r="E69" s="11"/>
      <c r="F69" s="10"/>
      <c r="G69" s="32"/>
      <c r="H69" s="11"/>
      <c r="I69" s="10">
        <v>10</v>
      </c>
      <c r="J69" s="32">
        <v>11</v>
      </c>
      <c r="K69" s="11">
        <v>2</v>
      </c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>
        <v>0</v>
      </c>
      <c r="AE69" s="32">
        <v>31</v>
      </c>
      <c r="AF69" s="11">
        <v>2</v>
      </c>
      <c r="AG69" s="10"/>
      <c r="AH69" s="32"/>
      <c r="AI69" s="11"/>
      <c r="AJ69" s="10"/>
      <c r="AK69" s="32"/>
      <c r="AL69" s="11"/>
      <c r="AM69" s="10"/>
      <c r="AN69" s="32"/>
      <c r="AO69" s="11"/>
      <c r="AP69" s="10">
        <v>5</v>
      </c>
      <c r="AQ69" s="32">
        <v>17</v>
      </c>
      <c r="AR69" s="11">
        <v>2</v>
      </c>
      <c r="AS69" s="10"/>
      <c r="AT69" s="32"/>
      <c r="AU69" s="11"/>
      <c r="AV69" s="10"/>
      <c r="AW69" s="32"/>
      <c r="AX69" s="11"/>
      <c r="AY69" s="10">
        <v>-10</v>
      </c>
      <c r="AZ69" s="32">
        <v>49</v>
      </c>
      <c r="BA69" s="11">
        <v>2</v>
      </c>
      <c r="BB69" s="10"/>
      <c r="BC69" s="32"/>
      <c r="BD69" s="11"/>
      <c r="BE69" s="10">
        <v>-5</v>
      </c>
      <c r="BF69" s="32">
        <v>48</v>
      </c>
      <c r="BG69" s="11">
        <v>2</v>
      </c>
      <c r="BH69" s="10"/>
      <c r="BI69" s="32"/>
      <c r="BJ69" s="11"/>
      <c r="BK69" s="10"/>
      <c r="BL69" s="32"/>
      <c r="BM69" s="11"/>
      <c r="BN69" s="10"/>
      <c r="BO69" s="32"/>
      <c r="BP69" s="11"/>
      <c r="BQ69" s="10"/>
      <c r="BR69" s="32"/>
      <c r="BS69" s="11"/>
      <c r="BT69" s="10"/>
      <c r="BU69" s="32"/>
      <c r="BV69" s="11"/>
      <c r="BW69" s="10"/>
      <c r="BX69" s="32"/>
      <c r="BY69" s="11"/>
      <c r="BZ69" s="10"/>
      <c r="CA69" s="32"/>
      <c r="CB69" s="11"/>
      <c r="CC69" s="10"/>
      <c r="CD69" s="32"/>
      <c r="CE69" s="11"/>
      <c r="CF69" s="10"/>
      <c r="CG69" s="32"/>
      <c r="CH69" s="11"/>
      <c r="CI69" s="10"/>
      <c r="CJ69" s="32"/>
      <c r="CK69" s="11"/>
      <c r="CL69" s="10"/>
      <c r="CM69" s="32"/>
      <c r="CN69" s="11"/>
      <c r="CO69" s="10"/>
      <c r="CP69" s="32"/>
      <c r="CQ69" s="11"/>
      <c r="CR69" s="10"/>
      <c r="CS69" s="32"/>
      <c r="CT69" s="11"/>
      <c r="CU69" s="10"/>
      <c r="CV69" s="32"/>
      <c r="CW69" s="11"/>
      <c r="CX69" s="10"/>
      <c r="CY69" s="32"/>
      <c r="CZ69" s="11"/>
      <c r="DA69" s="28">
        <v>45654</v>
      </c>
      <c r="DB69" s="41">
        <v>28</v>
      </c>
      <c r="DC69">
        <f t="shared" si="10"/>
        <v>0</v>
      </c>
      <c r="DD69">
        <f t="shared" si="11"/>
        <v>5</v>
      </c>
      <c r="DE69">
        <f t="shared" si="12"/>
        <v>0</v>
      </c>
    </row>
    <row r="70" spans="1:109" x14ac:dyDescent="0.25">
      <c r="A70">
        <f t="shared" si="13"/>
        <v>11</v>
      </c>
      <c r="B70" s="6"/>
      <c r="C70" s="10">
        <v>-10</v>
      </c>
      <c r="D70" s="32">
        <v>89</v>
      </c>
      <c r="E70" s="11">
        <v>4</v>
      </c>
      <c r="F70" s="10"/>
      <c r="G70" s="32"/>
      <c r="H70" s="11"/>
      <c r="I70" s="10">
        <v>5</v>
      </c>
      <c r="J70" s="32">
        <v>41</v>
      </c>
      <c r="K70" s="11">
        <v>4</v>
      </c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>
        <v>-5</v>
      </c>
      <c r="AB70" s="32">
        <v>63</v>
      </c>
      <c r="AC70" s="11">
        <v>4</v>
      </c>
      <c r="AD70" s="10"/>
      <c r="AE70" s="32"/>
      <c r="AF70" s="11"/>
      <c r="AG70" s="10"/>
      <c r="AH70" s="32"/>
      <c r="AI70" s="11"/>
      <c r="AJ70" s="10">
        <v>0</v>
      </c>
      <c r="AK70" s="32">
        <v>49</v>
      </c>
      <c r="AL70" s="11">
        <v>4</v>
      </c>
      <c r="AM70" s="10">
        <v>10</v>
      </c>
      <c r="AN70" s="32">
        <v>31</v>
      </c>
      <c r="AO70" s="11">
        <v>4</v>
      </c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10"/>
      <c r="BI70" s="32"/>
      <c r="BJ70" s="11"/>
      <c r="BK70" s="10"/>
      <c r="BL70" s="32"/>
      <c r="BM70" s="11"/>
      <c r="BN70" s="10"/>
      <c r="BO70" s="32"/>
      <c r="BP70" s="11"/>
      <c r="BQ70" s="10"/>
      <c r="BR70" s="32"/>
      <c r="BS70" s="11"/>
      <c r="BT70" s="10"/>
      <c r="BU70" s="32"/>
      <c r="BV70" s="11"/>
      <c r="BW70" s="10"/>
      <c r="BX70" s="32"/>
      <c r="BY70" s="11"/>
      <c r="BZ70" s="10"/>
      <c r="CA70" s="32"/>
      <c r="CB70" s="11"/>
      <c r="CC70" s="10"/>
      <c r="CD70" s="32"/>
      <c r="CE70" s="11"/>
      <c r="CF70" s="10"/>
      <c r="CG70" s="32"/>
      <c r="CH70" s="11"/>
      <c r="CI70" s="10"/>
      <c r="CJ70" s="32"/>
      <c r="CK70" s="11"/>
      <c r="CL70" s="10"/>
      <c r="CM70" s="32"/>
      <c r="CN70" s="11"/>
      <c r="CO70" s="10"/>
      <c r="CP70" s="32"/>
      <c r="CQ70" s="11"/>
      <c r="CR70" s="10"/>
      <c r="CS70" s="32"/>
      <c r="CT70" s="11"/>
      <c r="CU70" s="10"/>
      <c r="CV70" s="32"/>
      <c r="CW70" s="11"/>
      <c r="CX70" s="10"/>
      <c r="CY70" s="32"/>
      <c r="CZ70" s="11"/>
      <c r="DA70" s="24">
        <v>45620</v>
      </c>
      <c r="DB70" s="325">
        <v>19</v>
      </c>
      <c r="DC70">
        <f t="shared" si="10"/>
        <v>0</v>
      </c>
      <c r="DD70">
        <f t="shared" si="11"/>
        <v>5</v>
      </c>
      <c r="DE70">
        <f t="shared" si="12"/>
        <v>0</v>
      </c>
    </row>
    <row r="71" spans="1:109" x14ac:dyDescent="0.25">
      <c r="A71">
        <f t="shared" si="13"/>
        <v>12</v>
      </c>
      <c r="B71" s="6"/>
      <c r="C71" s="10">
        <v>0</v>
      </c>
      <c r="D71" s="32">
        <v>36</v>
      </c>
      <c r="E71" s="11">
        <v>3</v>
      </c>
      <c r="F71" s="10"/>
      <c r="G71" s="32"/>
      <c r="H71" s="11"/>
      <c r="I71" s="10">
        <v>10</v>
      </c>
      <c r="J71" s="32">
        <v>18</v>
      </c>
      <c r="K71" s="11">
        <v>3</v>
      </c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>
        <v>-10</v>
      </c>
      <c r="AB71" s="32">
        <v>53</v>
      </c>
      <c r="AC71" s="11">
        <v>3</v>
      </c>
      <c r="AD71" s="10"/>
      <c r="AE71" s="32"/>
      <c r="AF71" s="11"/>
      <c r="AG71" s="10"/>
      <c r="AH71" s="32"/>
      <c r="AI71" s="11"/>
      <c r="AJ71" s="10">
        <v>5</v>
      </c>
      <c r="AK71" s="32">
        <v>30</v>
      </c>
      <c r="AL71" s="11">
        <v>3</v>
      </c>
      <c r="AM71" s="10">
        <v>-5</v>
      </c>
      <c r="AN71" s="32">
        <v>42</v>
      </c>
      <c r="AO71" s="11">
        <v>3</v>
      </c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H71" s="10"/>
      <c r="BI71" s="32"/>
      <c r="BJ71" s="11"/>
      <c r="BK71" s="10"/>
      <c r="BL71" s="32"/>
      <c r="BM71" s="11"/>
      <c r="BN71" s="10"/>
      <c r="BO71" s="32"/>
      <c r="BP71" s="11"/>
      <c r="BQ71" s="10"/>
      <c r="BR71" s="32"/>
      <c r="BS71" s="11"/>
      <c r="BT71" s="10"/>
      <c r="BU71" s="32"/>
      <c r="BV71" s="11"/>
      <c r="BW71" s="10"/>
      <c r="BX71" s="32"/>
      <c r="BY71" s="11"/>
      <c r="BZ71" s="10"/>
      <c r="CA71" s="32"/>
      <c r="CB71" s="11"/>
      <c r="CC71" s="10"/>
      <c r="CD71" s="32"/>
      <c r="CE71" s="11"/>
      <c r="CF71" s="10"/>
      <c r="CG71" s="32"/>
      <c r="CH71" s="11"/>
      <c r="CI71" s="10"/>
      <c r="CJ71" s="32"/>
      <c r="CK71" s="11"/>
      <c r="CL71" s="10"/>
      <c r="CM71" s="32"/>
      <c r="CN71" s="11"/>
      <c r="CO71" s="10"/>
      <c r="CP71" s="32"/>
      <c r="CQ71" s="11"/>
      <c r="CR71" s="10"/>
      <c r="CS71" s="32"/>
      <c r="CT71" s="11"/>
      <c r="CU71" s="10"/>
      <c r="CV71" s="32"/>
      <c r="CW71" s="11"/>
      <c r="CX71" s="10"/>
      <c r="CY71" s="32"/>
      <c r="CZ71" s="11"/>
      <c r="DA71" s="24">
        <v>45620</v>
      </c>
      <c r="DB71" s="325">
        <v>19</v>
      </c>
      <c r="DC71">
        <f t="shared" si="10"/>
        <v>0</v>
      </c>
      <c r="DD71">
        <f t="shared" si="11"/>
        <v>5</v>
      </c>
      <c r="DE71">
        <f t="shared" si="12"/>
        <v>0</v>
      </c>
    </row>
    <row r="72" spans="1:109" x14ac:dyDescent="0.25">
      <c r="A72">
        <f t="shared" si="13"/>
        <v>13</v>
      </c>
      <c r="B72" s="6"/>
      <c r="C72" s="10">
        <v>-10</v>
      </c>
      <c r="D72" s="32">
        <v>88</v>
      </c>
      <c r="E72" s="11">
        <v>3</v>
      </c>
      <c r="F72" s="10"/>
      <c r="G72" s="32"/>
      <c r="H72" s="11"/>
      <c r="I72" s="10">
        <v>10</v>
      </c>
      <c r="J72" s="32">
        <v>28</v>
      </c>
      <c r="K72" s="11">
        <v>3</v>
      </c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>
        <v>-5</v>
      </c>
      <c r="AB72" s="32">
        <v>46</v>
      </c>
      <c r="AC72" s="11">
        <v>3</v>
      </c>
      <c r="AD72" s="10"/>
      <c r="AE72" s="32"/>
      <c r="AF72" s="11"/>
      <c r="AG72" s="10"/>
      <c r="AH72" s="32"/>
      <c r="AI72" s="11"/>
      <c r="AJ72" s="10">
        <v>0</v>
      </c>
      <c r="AK72" s="32">
        <v>35</v>
      </c>
      <c r="AL72" s="11">
        <v>3</v>
      </c>
      <c r="AM72" s="10">
        <v>5</v>
      </c>
      <c r="AN72" s="32">
        <v>29</v>
      </c>
      <c r="AO72" s="11">
        <v>3</v>
      </c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H72" s="10"/>
      <c r="BI72" s="32"/>
      <c r="BJ72" s="11"/>
      <c r="BK72" s="10"/>
      <c r="BL72" s="32"/>
      <c r="BM72" s="11"/>
      <c r="BN72" s="10"/>
      <c r="BO72" s="32"/>
      <c r="BP72" s="11"/>
      <c r="BQ72" s="10"/>
      <c r="BR72" s="32"/>
      <c r="BS72" s="11"/>
      <c r="BT72" s="10"/>
      <c r="BU72" s="32"/>
      <c r="BV72" s="11"/>
      <c r="BW72" s="10"/>
      <c r="BX72" s="32"/>
      <c r="BY72" s="11"/>
      <c r="BZ72" s="10"/>
      <c r="CA72" s="32"/>
      <c r="CB72" s="11"/>
      <c r="CC72" s="10"/>
      <c r="CD72" s="32"/>
      <c r="CE72" s="11"/>
      <c r="CF72" s="10"/>
      <c r="CG72" s="32"/>
      <c r="CH72" s="11"/>
      <c r="CI72" s="10"/>
      <c r="CJ72" s="32"/>
      <c r="CK72" s="11"/>
      <c r="CL72" s="10"/>
      <c r="CM72" s="32"/>
      <c r="CN72" s="11"/>
      <c r="CO72" s="10"/>
      <c r="CP72" s="32"/>
      <c r="CQ72" s="11"/>
      <c r="CR72" s="10"/>
      <c r="CS72" s="32"/>
      <c r="CT72" s="11"/>
      <c r="CU72" s="10"/>
      <c r="CV72" s="32"/>
      <c r="CW72" s="11"/>
      <c r="CX72" s="10"/>
      <c r="CY72" s="32"/>
      <c r="CZ72" s="11"/>
      <c r="DA72" s="24">
        <v>45659</v>
      </c>
      <c r="DB72" s="41">
        <v>30</v>
      </c>
      <c r="DC72">
        <f t="shared" si="10"/>
        <v>0</v>
      </c>
      <c r="DD72">
        <f t="shared" si="11"/>
        <v>5</v>
      </c>
      <c r="DE72">
        <f t="shared" si="12"/>
        <v>0</v>
      </c>
    </row>
    <row r="73" spans="1:109" x14ac:dyDescent="0.25">
      <c r="A73">
        <f t="shared" si="13"/>
        <v>14</v>
      </c>
      <c r="B73" s="6"/>
      <c r="C73" s="10"/>
      <c r="D73" s="32"/>
      <c r="E73" s="11"/>
      <c r="F73" s="10"/>
      <c r="G73" s="32"/>
      <c r="H73" s="11"/>
      <c r="I73" s="10">
        <v>0</v>
      </c>
      <c r="J73" s="32">
        <v>24</v>
      </c>
      <c r="K73" s="11">
        <v>2</v>
      </c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>
        <v>5</v>
      </c>
      <c r="AB73" s="32">
        <v>22</v>
      </c>
      <c r="AC73" s="11">
        <v>2</v>
      </c>
      <c r="AD73" s="10"/>
      <c r="AE73" s="32"/>
      <c r="AF73" s="11"/>
      <c r="AG73" s="10"/>
      <c r="AH73" s="32"/>
      <c r="AI73" s="11"/>
      <c r="AJ73" s="10">
        <v>10</v>
      </c>
      <c r="AK73" s="32">
        <v>16</v>
      </c>
      <c r="AL73" s="11">
        <v>2</v>
      </c>
      <c r="AM73" s="10">
        <v>-5</v>
      </c>
      <c r="AN73" s="32">
        <v>29</v>
      </c>
      <c r="AO73" s="11">
        <v>2</v>
      </c>
      <c r="AP73" s="10"/>
      <c r="AQ73" s="32"/>
      <c r="AR73" s="11"/>
      <c r="AS73" s="10">
        <v>-10</v>
      </c>
      <c r="AT73" s="32">
        <v>36</v>
      </c>
      <c r="AU73" s="11">
        <v>2</v>
      </c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H73" s="10"/>
      <c r="BI73" s="32"/>
      <c r="BJ73" s="11"/>
      <c r="BK73" s="10"/>
      <c r="BL73" s="32"/>
      <c r="BM73" s="11"/>
      <c r="BN73" s="10"/>
      <c r="BO73" s="32"/>
      <c r="BP73" s="11"/>
      <c r="BQ73" s="10"/>
      <c r="BR73" s="32"/>
      <c r="BS73" s="11"/>
      <c r="BT73" s="10"/>
      <c r="BU73" s="32"/>
      <c r="BV73" s="11"/>
      <c r="BW73" s="10"/>
      <c r="BX73" s="32"/>
      <c r="BY73" s="11"/>
      <c r="BZ73" s="10"/>
      <c r="CA73" s="32"/>
      <c r="CB73" s="11"/>
      <c r="CC73" s="10"/>
      <c r="CD73" s="32"/>
      <c r="CE73" s="11"/>
      <c r="CF73" s="10"/>
      <c r="CG73" s="32"/>
      <c r="CH73" s="11"/>
      <c r="CI73" s="10"/>
      <c r="CJ73" s="32"/>
      <c r="CK73" s="11"/>
      <c r="CL73" s="10"/>
      <c r="CM73" s="32"/>
      <c r="CN73" s="11"/>
      <c r="CO73" s="10"/>
      <c r="CP73" s="32"/>
      <c r="CQ73" s="11"/>
      <c r="CR73" s="10"/>
      <c r="CS73" s="32"/>
      <c r="CT73" s="11"/>
      <c r="CU73" s="10"/>
      <c r="CV73" s="32"/>
      <c r="CW73" s="11"/>
      <c r="CX73" s="10"/>
      <c r="CY73" s="32"/>
      <c r="CZ73" s="11"/>
      <c r="DA73" s="24">
        <v>45660</v>
      </c>
      <c r="DB73" s="41">
        <v>32</v>
      </c>
      <c r="DC73">
        <f t="shared" si="10"/>
        <v>0</v>
      </c>
      <c r="DD73">
        <f t="shared" si="11"/>
        <v>5</v>
      </c>
      <c r="DE73">
        <f t="shared" si="12"/>
        <v>0</v>
      </c>
    </row>
    <row r="74" spans="1:109" x14ac:dyDescent="0.25">
      <c r="A74">
        <f t="shared" si="13"/>
        <v>15</v>
      </c>
      <c r="B74" s="6"/>
      <c r="C74" s="10"/>
      <c r="D74" s="32"/>
      <c r="E74" s="11"/>
      <c r="F74" s="10"/>
      <c r="G74" s="32"/>
      <c r="H74" s="11"/>
      <c r="I74" s="10">
        <v>10</v>
      </c>
      <c r="J74" s="32">
        <v>5</v>
      </c>
      <c r="K74" s="11">
        <v>3</v>
      </c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>
        <v>6</v>
      </c>
      <c r="AE74" s="32">
        <v>32</v>
      </c>
      <c r="AF74" s="11">
        <v>3</v>
      </c>
      <c r="AG74" s="10"/>
      <c r="AH74" s="32"/>
      <c r="AI74" s="11"/>
      <c r="AJ74" s="10"/>
      <c r="AK74" s="32"/>
      <c r="AL74" s="11"/>
      <c r="AM74" s="10"/>
      <c r="AN74" s="32"/>
      <c r="AO74" s="11"/>
      <c r="AP74" s="10">
        <v>-6</v>
      </c>
      <c r="AQ74" s="32">
        <v>60</v>
      </c>
      <c r="AR74" s="11">
        <v>3</v>
      </c>
      <c r="AS74" s="10"/>
      <c r="AT74" s="32"/>
      <c r="AU74" s="11"/>
      <c r="AV74" s="10">
        <v>-10</v>
      </c>
      <c r="AW74" s="32">
        <v>71</v>
      </c>
      <c r="AX74" s="11">
        <v>3</v>
      </c>
      <c r="AY74" s="10">
        <v>2</v>
      </c>
      <c r="AZ74" s="32">
        <v>50</v>
      </c>
      <c r="BA74" s="11">
        <v>3</v>
      </c>
      <c r="BB74" s="10"/>
      <c r="BC74" s="32"/>
      <c r="BD74" s="11"/>
      <c r="BE74" s="10">
        <v>-2</v>
      </c>
      <c r="BF74" s="32">
        <v>54</v>
      </c>
      <c r="BG74" s="11">
        <v>3</v>
      </c>
      <c r="BH74" s="10"/>
      <c r="BI74" s="32"/>
      <c r="BJ74" s="11"/>
      <c r="BK74" s="10"/>
      <c r="BL74" s="32"/>
      <c r="BM74" s="11"/>
      <c r="BN74" s="10"/>
      <c r="BO74" s="32"/>
      <c r="BP74" s="11"/>
      <c r="BQ74" s="10"/>
      <c r="BR74" s="32"/>
      <c r="BS74" s="11"/>
      <c r="BT74" s="10"/>
      <c r="BU74" s="32"/>
      <c r="BV74" s="11"/>
      <c r="BW74" s="10"/>
      <c r="BX74" s="32"/>
      <c r="BY74" s="11"/>
      <c r="BZ74" s="10"/>
      <c r="CA74" s="32"/>
      <c r="CB74" s="11"/>
      <c r="CC74" s="10"/>
      <c r="CD74" s="32"/>
      <c r="CE74" s="11"/>
      <c r="CF74" s="10"/>
      <c r="CG74" s="32"/>
      <c r="CH74" s="11"/>
      <c r="CI74" s="10"/>
      <c r="CJ74" s="32"/>
      <c r="CK74" s="11"/>
      <c r="CL74" s="10"/>
      <c r="CM74" s="32"/>
      <c r="CN74" s="11"/>
      <c r="CO74" s="10"/>
      <c r="CP74" s="32"/>
      <c r="CQ74" s="11"/>
      <c r="CR74" s="10"/>
      <c r="CS74" s="32"/>
      <c r="CT74" s="11"/>
      <c r="CU74" s="10"/>
      <c r="CV74" s="32"/>
      <c r="CW74" s="11"/>
      <c r="CX74" s="10"/>
      <c r="CY74" s="32"/>
      <c r="CZ74" s="11"/>
      <c r="DA74" s="24">
        <v>45661</v>
      </c>
      <c r="DB74" s="213">
        <v>33</v>
      </c>
      <c r="DC74">
        <f t="shared" si="10"/>
        <v>0</v>
      </c>
      <c r="DD74">
        <f t="shared" si="11"/>
        <v>6</v>
      </c>
      <c r="DE74">
        <f t="shared" si="12"/>
        <v>0</v>
      </c>
    </row>
    <row r="75" spans="1:109" x14ac:dyDescent="0.25">
      <c r="A75">
        <f t="shared" si="13"/>
        <v>16</v>
      </c>
      <c r="B75" s="6"/>
      <c r="C75" s="10"/>
      <c r="D75" s="32"/>
      <c r="E75" s="11"/>
      <c r="F75" s="10"/>
      <c r="G75" s="32"/>
      <c r="H75" s="11"/>
      <c r="I75" s="10">
        <v>6</v>
      </c>
      <c r="J75" s="32">
        <v>15</v>
      </c>
      <c r="K75" s="11">
        <v>2</v>
      </c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>
        <v>-2</v>
      </c>
      <c r="AE75" s="32">
        <v>27</v>
      </c>
      <c r="AF75" s="11">
        <v>2</v>
      </c>
      <c r="AG75" s="10"/>
      <c r="AH75" s="32"/>
      <c r="AI75" s="11"/>
      <c r="AJ75" s="10"/>
      <c r="AK75" s="32"/>
      <c r="AL75" s="11"/>
      <c r="AM75" s="10"/>
      <c r="AN75" s="32"/>
      <c r="AO75" s="11"/>
      <c r="AP75" s="10">
        <v>10</v>
      </c>
      <c r="AQ75" s="32">
        <v>4</v>
      </c>
      <c r="AR75" s="11">
        <v>2</v>
      </c>
      <c r="AS75" s="10"/>
      <c r="AT75" s="32"/>
      <c r="AU75" s="11"/>
      <c r="AV75" s="10">
        <v>-10</v>
      </c>
      <c r="AW75" s="32">
        <v>72</v>
      </c>
      <c r="AX75" s="11">
        <v>2</v>
      </c>
      <c r="AY75" s="10">
        <v>2</v>
      </c>
      <c r="AZ75" s="32">
        <v>26</v>
      </c>
      <c r="BA75" s="11">
        <v>2</v>
      </c>
      <c r="BB75" s="10"/>
      <c r="BC75" s="32"/>
      <c r="BD75" s="11"/>
      <c r="BE75" s="10">
        <v>-6</v>
      </c>
      <c r="BF75" s="32">
        <v>42</v>
      </c>
      <c r="BG75" s="11">
        <v>2</v>
      </c>
      <c r="BH75" s="10"/>
      <c r="BI75" s="32"/>
      <c r="BJ75" s="11"/>
      <c r="BK75" s="10"/>
      <c r="BL75" s="32"/>
      <c r="BM75" s="11"/>
      <c r="BN75" s="10"/>
      <c r="BO75" s="32"/>
      <c r="BP75" s="11"/>
      <c r="BQ75" s="10"/>
      <c r="BR75" s="32"/>
      <c r="BS75" s="11"/>
      <c r="BT75" s="10"/>
      <c r="BU75" s="32"/>
      <c r="BV75" s="11"/>
      <c r="BW75" s="10"/>
      <c r="BX75" s="32"/>
      <c r="BY75" s="11"/>
      <c r="BZ75" s="10"/>
      <c r="CA75" s="32"/>
      <c r="CB75" s="11"/>
      <c r="CC75" s="10"/>
      <c r="CD75" s="32"/>
      <c r="CE75" s="11"/>
      <c r="CF75" s="10"/>
      <c r="CG75" s="32"/>
      <c r="CH75" s="11"/>
      <c r="CI75" s="10"/>
      <c r="CJ75" s="32"/>
      <c r="CK75" s="11"/>
      <c r="CL75" s="10"/>
      <c r="CM75" s="32"/>
      <c r="CN75" s="11"/>
      <c r="CO75" s="10"/>
      <c r="CP75" s="32"/>
      <c r="CQ75" s="11"/>
      <c r="CR75" s="10"/>
      <c r="CS75" s="32"/>
      <c r="CT75" s="11"/>
      <c r="CU75" s="10"/>
      <c r="CV75" s="32"/>
      <c r="CW75" s="11"/>
      <c r="CX75" s="10"/>
      <c r="CY75" s="32"/>
      <c r="CZ75" s="11"/>
      <c r="DA75" s="24">
        <v>45661</v>
      </c>
      <c r="DB75" s="213">
        <v>33</v>
      </c>
      <c r="DC75">
        <f t="shared" si="10"/>
        <v>0</v>
      </c>
      <c r="DD75">
        <f t="shared" si="11"/>
        <v>6</v>
      </c>
      <c r="DE75">
        <f t="shared" si="12"/>
        <v>0</v>
      </c>
    </row>
    <row r="76" spans="1:109" x14ac:dyDescent="0.25">
      <c r="A76">
        <f t="shared" si="13"/>
        <v>17</v>
      </c>
      <c r="B76" s="6"/>
      <c r="C76" s="10"/>
      <c r="D76" s="32"/>
      <c r="E76" s="11"/>
      <c r="F76" s="10"/>
      <c r="G76" s="32"/>
      <c r="H76" s="11"/>
      <c r="I76" s="10">
        <v>10</v>
      </c>
      <c r="J76" s="32">
        <v>23</v>
      </c>
      <c r="K76" s="11">
        <v>6</v>
      </c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>
        <v>-10</v>
      </c>
      <c r="Y76" s="32">
        <v>78</v>
      </c>
      <c r="Z76" s="11">
        <v>6</v>
      </c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  <c r="BH76" s="10"/>
      <c r="BI76" s="32"/>
      <c r="BJ76" s="11"/>
      <c r="BK76" s="10"/>
      <c r="BL76" s="32"/>
      <c r="BM76" s="11"/>
      <c r="BN76" s="10"/>
      <c r="BO76" s="32"/>
      <c r="BP76" s="11"/>
      <c r="BQ76" s="10"/>
      <c r="BR76" s="32"/>
      <c r="BS76" s="11"/>
      <c r="BT76" s="10"/>
      <c r="BU76" s="32"/>
      <c r="BV76" s="11"/>
      <c r="BW76" s="10"/>
      <c r="BX76" s="32"/>
      <c r="BY76" s="11"/>
      <c r="BZ76" s="10"/>
      <c r="CA76" s="32"/>
      <c r="CB76" s="11"/>
      <c r="CC76" s="10"/>
      <c r="CD76" s="32"/>
      <c r="CE76" s="11"/>
      <c r="CF76" s="10"/>
      <c r="CG76" s="32"/>
      <c r="CH76" s="11"/>
      <c r="CI76" s="10"/>
      <c r="CJ76" s="32"/>
      <c r="CK76" s="11"/>
      <c r="CL76" s="10"/>
      <c r="CM76" s="32"/>
      <c r="CN76" s="11"/>
      <c r="CO76" s="10"/>
      <c r="CP76" s="32"/>
      <c r="CQ76" s="11"/>
      <c r="CR76" s="10"/>
      <c r="CS76" s="32"/>
      <c r="CT76" s="11"/>
      <c r="CU76" s="10"/>
      <c r="CV76" s="32"/>
      <c r="CW76" s="11"/>
      <c r="CX76" s="10"/>
      <c r="CY76" s="32"/>
      <c r="CZ76" s="11"/>
      <c r="DA76" s="24">
        <v>45668</v>
      </c>
      <c r="DB76" s="41">
        <v>35</v>
      </c>
      <c r="DC76">
        <f t="shared" si="10"/>
        <v>0</v>
      </c>
      <c r="DD76">
        <f t="shared" si="11"/>
        <v>2</v>
      </c>
      <c r="DE76">
        <f t="shared" si="12"/>
        <v>0</v>
      </c>
    </row>
    <row r="77" spans="1:109" x14ac:dyDescent="0.25">
      <c r="A77">
        <f t="shared" si="13"/>
        <v>18</v>
      </c>
      <c r="B77" s="6"/>
      <c r="C77" s="10"/>
      <c r="D77" s="32"/>
      <c r="E77" s="11"/>
      <c r="F77" s="10"/>
      <c r="G77" s="32"/>
      <c r="H77" s="11"/>
      <c r="I77" s="10">
        <v>10</v>
      </c>
      <c r="J77" s="32">
        <v>38</v>
      </c>
      <c r="K77" s="11">
        <v>6</v>
      </c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>
        <v>-10</v>
      </c>
      <c r="Y77" s="32">
        <v>52</v>
      </c>
      <c r="Z77" s="11">
        <v>6</v>
      </c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10"/>
      <c r="BC77" s="32"/>
      <c r="BD77" s="11"/>
      <c r="BE77" s="10"/>
      <c r="BF77" s="32"/>
      <c r="BG77" s="11"/>
      <c r="BH77" s="10"/>
      <c r="BI77" s="32"/>
      <c r="BJ77" s="11"/>
      <c r="BK77" s="10"/>
      <c r="BL77" s="32"/>
      <c r="BM77" s="11"/>
      <c r="BN77" s="10"/>
      <c r="BO77" s="32"/>
      <c r="BP77" s="11"/>
      <c r="BQ77" s="10"/>
      <c r="BR77" s="32"/>
      <c r="BS77" s="11"/>
      <c r="BT77" s="10"/>
      <c r="BU77" s="32"/>
      <c r="BV77" s="11"/>
      <c r="BW77" s="10"/>
      <c r="BX77" s="32"/>
      <c r="BY77" s="11"/>
      <c r="BZ77" s="10"/>
      <c r="CA77" s="32"/>
      <c r="CB77" s="11"/>
      <c r="CC77" s="10"/>
      <c r="CD77" s="32"/>
      <c r="CE77" s="11"/>
      <c r="CF77" s="10"/>
      <c r="CG77" s="32"/>
      <c r="CH77" s="11"/>
      <c r="CI77" s="10"/>
      <c r="CJ77" s="32"/>
      <c r="CK77" s="11"/>
      <c r="CL77" s="10"/>
      <c r="CM77" s="32"/>
      <c r="CN77" s="11"/>
      <c r="CO77" s="10"/>
      <c r="CP77" s="32"/>
      <c r="CQ77" s="11"/>
      <c r="CR77" s="10"/>
      <c r="CS77" s="32"/>
      <c r="CT77" s="11"/>
      <c r="CU77" s="10"/>
      <c r="CV77" s="32"/>
      <c r="CW77" s="11"/>
      <c r="CX77" s="10"/>
      <c r="CY77" s="32"/>
      <c r="CZ77" s="11"/>
      <c r="DA77" s="24">
        <v>45668</v>
      </c>
      <c r="DB77" s="41">
        <v>35</v>
      </c>
      <c r="DC77">
        <f t="shared" si="10"/>
        <v>0</v>
      </c>
      <c r="DD77">
        <f t="shared" si="11"/>
        <v>2</v>
      </c>
      <c r="DE77">
        <f t="shared" si="12"/>
        <v>0</v>
      </c>
    </row>
    <row r="78" spans="1:109" x14ac:dyDescent="0.25">
      <c r="A78">
        <f t="shared" si="13"/>
        <v>19</v>
      </c>
      <c r="B78" s="6"/>
      <c r="C78" s="10">
        <v>2</v>
      </c>
      <c r="D78" s="32">
        <v>62</v>
      </c>
      <c r="E78" s="11">
        <v>4</v>
      </c>
      <c r="F78" s="10"/>
      <c r="G78" s="32"/>
      <c r="H78" s="11"/>
      <c r="I78" s="10">
        <v>6</v>
      </c>
      <c r="J78" s="32">
        <v>40</v>
      </c>
      <c r="K78" s="11">
        <v>4</v>
      </c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>
        <v>-6</v>
      </c>
      <c r="AB78" s="32">
        <v>69</v>
      </c>
      <c r="AC78" s="11">
        <v>4</v>
      </c>
      <c r="AD78" s="10"/>
      <c r="AE78" s="32"/>
      <c r="AF78" s="11"/>
      <c r="AG78" s="10"/>
      <c r="AH78" s="32"/>
      <c r="AI78" s="11"/>
      <c r="AJ78" s="10">
        <v>-2</v>
      </c>
      <c r="AK78" s="32">
        <v>64</v>
      </c>
      <c r="AL78" s="11">
        <v>4</v>
      </c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  <c r="BH78" s="10"/>
      <c r="BI78" s="32"/>
      <c r="BJ78" s="11"/>
      <c r="BK78" s="10"/>
      <c r="BL78" s="32"/>
      <c r="BM78" s="11"/>
      <c r="BN78" s="10">
        <v>-10</v>
      </c>
      <c r="BO78" s="32">
        <v>75</v>
      </c>
      <c r="BP78" s="11">
        <v>4</v>
      </c>
      <c r="BQ78" s="10">
        <v>0</v>
      </c>
      <c r="BR78" s="32">
        <v>63</v>
      </c>
      <c r="BS78" s="11">
        <v>4</v>
      </c>
      <c r="BT78" s="10">
        <v>10</v>
      </c>
      <c r="BU78" s="32">
        <v>27</v>
      </c>
      <c r="BV78" s="11">
        <v>4</v>
      </c>
      <c r="BW78" s="10"/>
      <c r="BX78" s="32"/>
      <c r="BY78" s="11"/>
      <c r="BZ78" s="10"/>
      <c r="CA78" s="32"/>
      <c r="CB78" s="11"/>
      <c r="CC78" s="10"/>
      <c r="CD78" s="32"/>
      <c r="CE78" s="11"/>
      <c r="CF78" s="10"/>
      <c r="CG78" s="32"/>
      <c r="CH78" s="11"/>
      <c r="CI78" s="10"/>
      <c r="CJ78" s="32"/>
      <c r="CK78" s="11"/>
      <c r="CL78" s="10"/>
      <c r="CM78" s="32"/>
      <c r="CN78" s="11"/>
      <c r="CO78" s="10"/>
      <c r="CP78" s="32"/>
      <c r="CQ78" s="11"/>
      <c r="CR78" s="10"/>
      <c r="CS78" s="32"/>
      <c r="CT78" s="11"/>
      <c r="CU78" s="10"/>
      <c r="CV78" s="32"/>
      <c r="CW78" s="11"/>
      <c r="CX78" s="10"/>
      <c r="CY78" s="32"/>
      <c r="CZ78" s="11"/>
      <c r="DA78" s="28">
        <v>45673</v>
      </c>
      <c r="DB78" s="41">
        <v>38</v>
      </c>
      <c r="DC78">
        <f t="shared" si="10"/>
        <v>0</v>
      </c>
      <c r="DD78">
        <f t="shared" si="11"/>
        <v>7</v>
      </c>
      <c r="DE78">
        <f t="shared" si="12"/>
        <v>0</v>
      </c>
    </row>
    <row r="79" spans="1:109" x14ac:dyDescent="0.25">
      <c r="A79">
        <f t="shared" si="13"/>
        <v>20</v>
      </c>
      <c r="B79" s="6"/>
      <c r="C79" s="10">
        <v>4</v>
      </c>
      <c r="D79" s="32">
        <v>23</v>
      </c>
      <c r="E79" s="11">
        <v>2</v>
      </c>
      <c r="F79" s="10"/>
      <c r="G79" s="32"/>
      <c r="H79" s="11"/>
      <c r="I79" s="10">
        <v>4</v>
      </c>
      <c r="J79" s="32">
        <v>13</v>
      </c>
      <c r="K79" s="11">
        <v>2</v>
      </c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>
        <v>0</v>
      </c>
      <c r="AB79" s="32">
        <v>35</v>
      </c>
      <c r="AC79" s="11">
        <v>2</v>
      </c>
      <c r="AD79" s="10"/>
      <c r="AE79" s="32"/>
      <c r="AF79" s="11"/>
      <c r="AG79" s="10"/>
      <c r="AH79" s="32"/>
      <c r="AI79" s="11"/>
      <c r="AJ79" s="10">
        <v>-2</v>
      </c>
      <c r="AK79" s="32">
        <v>36</v>
      </c>
      <c r="AL79" s="11">
        <v>2</v>
      </c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  <c r="BH79" s="10"/>
      <c r="BI79" s="32"/>
      <c r="BJ79" s="11"/>
      <c r="BK79" s="10"/>
      <c r="BL79" s="32"/>
      <c r="BM79" s="11"/>
      <c r="BN79" s="10">
        <v>-6</v>
      </c>
      <c r="BO79" s="32">
        <v>46</v>
      </c>
      <c r="BP79" s="11">
        <v>2</v>
      </c>
      <c r="BQ79" s="10">
        <v>-10</v>
      </c>
      <c r="BR79" s="32">
        <v>50</v>
      </c>
      <c r="BS79" s="11">
        <v>2</v>
      </c>
      <c r="BT79" s="10">
        <v>10</v>
      </c>
      <c r="BU79" s="32">
        <v>9</v>
      </c>
      <c r="BV79" s="11">
        <v>2</v>
      </c>
      <c r="BW79" s="10"/>
      <c r="BX79" s="32"/>
      <c r="BY79" s="11"/>
      <c r="BZ79" s="10"/>
      <c r="CA79" s="32"/>
      <c r="CB79" s="11"/>
      <c r="CC79" s="10"/>
      <c r="CD79" s="32"/>
      <c r="CE79" s="11"/>
      <c r="CF79" s="10"/>
      <c r="CG79" s="32"/>
      <c r="CH79" s="11"/>
      <c r="CI79" s="10"/>
      <c r="CJ79" s="32"/>
      <c r="CK79" s="11"/>
      <c r="CL79" s="10"/>
      <c r="CM79" s="32"/>
      <c r="CN79" s="11"/>
      <c r="CO79" s="10"/>
      <c r="CP79" s="32"/>
      <c r="CQ79" s="11"/>
      <c r="CR79" s="10"/>
      <c r="CS79" s="32"/>
      <c r="CT79" s="11"/>
      <c r="CU79" s="10"/>
      <c r="CV79" s="32"/>
      <c r="CW79" s="11"/>
      <c r="CX79" s="10"/>
      <c r="CY79" s="32"/>
      <c r="CZ79" s="11"/>
      <c r="DA79" s="28">
        <v>45673</v>
      </c>
      <c r="DB79" s="41">
        <v>38</v>
      </c>
      <c r="DC79">
        <f t="shared" si="10"/>
        <v>0</v>
      </c>
      <c r="DD79">
        <f t="shared" si="11"/>
        <v>7</v>
      </c>
      <c r="DE79">
        <f t="shared" si="12"/>
        <v>0</v>
      </c>
    </row>
    <row r="80" spans="1:109" x14ac:dyDescent="0.25">
      <c r="A80">
        <f t="shared" si="13"/>
        <v>21</v>
      </c>
      <c r="B80" s="6"/>
      <c r="C80" s="10"/>
      <c r="D80" s="32"/>
      <c r="E80" s="11"/>
      <c r="F80" s="10"/>
      <c r="G80" s="32"/>
      <c r="H80" s="11"/>
      <c r="I80" s="10">
        <v>-5</v>
      </c>
      <c r="J80" s="32">
        <v>50</v>
      </c>
      <c r="K80" s="11">
        <v>3</v>
      </c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>
        <v>10</v>
      </c>
      <c r="Y80" s="32">
        <v>16</v>
      </c>
      <c r="Z80" s="11">
        <v>3</v>
      </c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  <c r="BH80" s="10"/>
      <c r="BI80" s="32"/>
      <c r="BJ80" s="11"/>
      <c r="BK80" s="10"/>
      <c r="BL80" s="32"/>
      <c r="BM80" s="11"/>
      <c r="BN80" s="10"/>
      <c r="BO80" s="32"/>
      <c r="BP80" s="11"/>
      <c r="BQ80" s="10"/>
      <c r="BR80" s="32"/>
      <c r="BS80" s="11"/>
      <c r="BT80" s="10"/>
      <c r="BU80" s="32"/>
      <c r="BV80" s="11"/>
      <c r="BW80" s="10">
        <v>-10</v>
      </c>
      <c r="BX80" s="32">
        <v>68</v>
      </c>
      <c r="BY80" s="11">
        <v>3</v>
      </c>
      <c r="BZ80" s="10">
        <v>5</v>
      </c>
      <c r="CA80" s="32">
        <v>29</v>
      </c>
      <c r="CB80" s="11">
        <v>3</v>
      </c>
      <c r="CC80" s="10">
        <v>0</v>
      </c>
      <c r="CD80" s="32">
        <v>33</v>
      </c>
      <c r="CE80" s="11">
        <v>3</v>
      </c>
      <c r="CF80" s="10"/>
      <c r="CG80" s="32"/>
      <c r="CH80" s="11"/>
      <c r="CI80" s="10"/>
      <c r="CJ80" s="32"/>
      <c r="CK80" s="11"/>
      <c r="CL80" s="10"/>
      <c r="CM80" s="32"/>
      <c r="CN80" s="11"/>
      <c r="CO80" s="10"/>
      <c r="CP80" s="32"/>
      <c r="CQ80" s="11"/>
      <c r="CR80" s="10"/>
      <c r="CS80" s="32"/>
      <c r="CT80" s="11"/>
      <c r="CU80" s="10"/>
      <c r="CV80" s="32"/>
      <c r="CW80" s="11"/>
      <c r="CX80" s="10"/>
      <c r="CY80" s="32"/>
      <c r="CZ80" s="11"/>
      <c r="DA80" s="28">
        <v>45674</v>
      </c>
      <c r="DB80" s="41">
        <v>39</v>
      </c>
      <c r="DC80">
        <f t="shared" si="10"/>
        <v>0</v>
      </c>
      <c r="DD80">
        <f t="shared" si="11"/>
        <v>5</v>
      </c>
      <c r="DE80">
        <f t="shared" si="12"/>
        <v>0</v>
      </c>
    </row>
    <row r="81" spans="1:109" x14ac:dyDescent="0.25">
      <c r="A81">
        <f t="shared" si="13"/>
        <v>22</v>
      </c>
      <c r="B81" s="6"/>
      <c r="C81" s="12"/>
      <c r="D81" s="36"/>
      <c r="E81" s="13"/>
      <c r="F81" s="12"/>
      <c r="G81" s="36"/>
      <c r="H81" s="13"/>
      <c r="I81" s="12">
        <v>10</v>
      </c>
      <c r="J81" s="36">
        <v>5</v>
      </c>
      <c r="K81" s="13">
        <v>2</v>
      </c>
      <c r="L81" s="10"/>
      <c r="M81" s="32"/>
      <c r="N81" s="11"/>
      <c r="O81" s="12"/>
      <c r="P81" s="36"/>
      <c r="Q81" s="13"/>
      <c r="R81" s="12"/>
      <c r="S81" s="36"/>
      <c r="T81" s="13"/>
      <c r="U81" s="12"/>
      <c r="V81" s="36"/>
      <c r="W81" s="13"/>
      <c r="X81" s="12"/>
      <c r="Y81" s="36"/>
      <c r="Z81" s="13"/>
      <c r="AA81" s="12"/>
      <c r="AB81" s="36"/>
      <c r="AC81" s="13"/>
      <c r="AD81" s="10"/>
      <c r="AE81" s="32"/>
      <c r="AF81" s="11"/>
      <c r="AG81" s="12"/>
      <c r="AH81" s="36"/>
      <c r="AI81" s="13"/>
      <c r="AJ81" s="10"/>
      <c r="AK81" s="32"/>
      <c r="AL81" s="11"/>
      <c r="AM81" s="12"/>
      <c r="AN81" s="36"/>
      <c r="AO81" s="13"/>
      <c r="AP81" s="10">
        <v>-10</v>
      </c>
      <c r="AQ81" s="32">
        <v>61</v>
      </c>
      <c r="AR81" s="11">
        <v>2</v>
      </c>
      <c r="AS81" s="10"/>
      <c r="AT81" s="32"/>
      <c r="AU81" s="11"/>
      <c r="AV81" s="10"/>
      <c r="AW81" s="32"/>
      <c r="AX81" s="11"/>
      <c r="AY81" s="12">
        <v>0</v>
      </c>
      <c r="AZ81" s="36">
        <v>23</v>
      </c>
      <c r="BA81" s="13">
        <v>2</v>
      </c>
      <c r="BB81" s="12"/>
      <c r="BC81" s="36"/>
      <c r="BD81" s="13"/>
      <c r="BE81" s="12">
        <v>-5</v>
      </c>
      <c r="BF81" s="36">
        <v>25</v>
      </c>
      <c r="BG81" s="13">
        <v>2</v>
      </c>
      <c r="BH81" s="12"/>
      <c r="BI81" s="36"/>
      <c r="BJ81" s="13"/>
      <c r="BK81" s="12"/>
      <c r="BL81" s="36"/>
      <c r="BM81" s="13"/>
      <c r="BN81" s="12"/>
      <c r="BO81" s="36"/>
      <c r="BP81" s="13"/>
      <c r="BQ81" s="12"/>
      <c r="BR81" s="36"/>
      <c r="BS81" s="13"/>
      <c r="BT81" s="12"/>
      <c r="BU81" s="36"/>
      <c r="BV81" s="13"/>
      <c r="BW81" s="12"/>
      <c r="BX81" s="36"/>
      <c r="BY81" s="13"/>
      <c r="BZ81" s="12"/>
      <c r="CA81" s="36"/>
      <c r="CB81" s="13"/>
      <c r="CC81" s="12"/>
      <c r="CD81" s="36"/>
      <c r="CE81" s="13"/>
      <c r="CF81" s="12"/>
      <c r="CG81" s="36"/>
      <c r="CH81" s="13"/>
      <c r="CI81" s="12"/>
      <c r="CJ81" s="36"/>
      <c r="CK81" s="13"/>
      <c r="CL81" s="12"/>
      <c r="CM81" s="36"/>
      <c r="CN81" s="13"/>
      <c r="CO81" s="12"/>
      <c r="CP81" s="36"/>
      <c r="CQ81" s="13"/>
      <c r="CR81" s="12"/>
      <c r="CS81" s="36"/>
      <c r="CT81" s="13"/>
      <c r="CU81" s="12"/>
      <c r="CV81" s="36"/>
      <c r="CW81" s="13"/>
      <c r="CX81" s="12">
        <v>5</v>
      </c>
      <c r="CY81" s="36">
        <v>17</v>
      </c>
      <c r="CZ81" s="13">
        <v>2</v>
      </c>
      <c r="DA81" s="24">
        <v>45681</v>
      </c>
      <c r="DB81" s="41">
        <v>42</v>
      </c>
      <c r="DC81">
        <f t="shared" si="10"/>
        <v>0</v>
      </c>
      <c r="DD81">
        <f t="shared" si="11"/>
        <v>5</v>
      </c>
      <c r="DE81">
        <f t="shared" si="12"/>
        <v>0</v>
      </c>
    </row>
    <row r="82" spans="1:109" x14ac:dyDescent="0.25">
      <c r="A82">
        <f t="shared" si="13"/>
        <v>23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>
        <v>10</v>
      </c>
      <c r="Y82" s="32">
        <v>19</v>
      </c>
      <c r="Z82" s="11">
        <v>5</v>
      </c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H82" s="10"/>
      <c r="BI82" s="32"/>
      <c r="BJ82" s="11"/>
      <c r="BK82" s="10"/>
      <c r="BL82" s="32"/>
      <c r="BM82" s="11"/>
      <c r="BN82" s="10"/>
      <c r="BO82" s="32"/>
      <c r="BP82" s="11"/>
      <c r="BQ82" s="10"/>
      <c r="BR82" s="32"/>
      <c r="BS82" s="11"/>
      <c r="BT82" s="10"/>
      <c r="BU82" s="32"/>
      <c r="BV82" s="11"/>
      <c r="BW82" s="10"/>
      <c r="BX82" s="32"/>
      <c r="BY82" s="11"/>
      <c r="BZ82" s="10">
        <v>0</v>
      </c>
      <c r="CA82" s="32">
        <v>51</v>
      </c>
      <c r="CB82" s="11">
        <v>5</v>
      </c>
      <c r="CC82" s="10"/>
      <c r="CD82" s="32"/>
      <c r="CE82" s="11"/>
      <c r="CF82" s="10">
        <v>-10</v>
      </c>
      <c r="CG82" s="32">
        <v>99</v>
      </c>
      <c r="CH82" s="11">
        <v>5</v>
      </c>
      <c r="CI82" s="10"/>
      <c r="CJ82" s="32"/>
      <c r="CK82" s="11"/>
      <c r="CL82" s="10"/>
      <c r="CM82" s="32"/>
      <c r="CN82" s="11"/>
      <c r="CO82" s="10"/>
      <c r="CP82" s="32"/>
      <c r="CQ82" s="11"/>
      <c r="CR82" s="10"/>
      <c r="CS82" s="32"/>
      <c r="CT82" s="11"/>
      <c r="CU82" s="10"/>
      <c r="CV82" s="32"/>
      <c r="CW82" s="11"/>
      <c r="CX82" s="10"/>
      <c r="CY82" s="32"/>
      <c r="CZ82" s="11"/>
      <c r="DA82" s="28">
        <v>45694</v>
      </c>
      <c r="DB82" s="41">
        <v>50</v>
      </c>
      <c r="DC82">
        <f t="shared" si="10"/>
        <v>0</v>
      </c>
      <c r="DD82">
        <f t="shared" si="11"/>
        <v>3</v>
      </c>
      <c r="DE82">
        <f t="shared" si="12"/>
        <v>0</v>
      </c>
    </row>
    <row r="83" spans="1:109" x14ac:dyDescent="0.25">
      <c r="A83">
        <f t="shared" si="13"/>
        <v>24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>
        <v>10</v>
      </c>
      <c r="Y83" s="32">
        <v>39</v>
      </c>
      <c r="Z83" s="11">
        <v>5</v>
      </c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  <c r="BH83" s="10"/>
      <c r="BI83" s="32"/>
      <c r="BJ83" s="11"/>
      <c r="BK83" s="10"/>
      <c r="BL83" s="32"/>
      <c r="BM83" s="11"/>
      <c r="BN83" s="10"/>
      <c r="BO83" s="32"/>
      <c r="BP83" s="11"/>
      <c r="BQ83" s="10"/>
      <c r="BR83" s="32"/>
      <c r="BS83" s="11"/>
      <c r="BT83" s="10"/>
      <c r="BU83" s="32"/>
      <c r="BV83" s="11"/>
      <c r="BW83" s="10"/>
      <c r="BX83" s="32"/>
      <c r="BY83" s="11"/>
      <c r="BZ83" s="10">
        <v>-10</v>
      </c>
      <c r="CA83" s="32">
        <v>88</v>
      </c>
      <c r="CB83" s="11">
        <v>5</v>
      </c>
      <c r="CC83" s="10"/>
      <c r="CD83" s="32"/>
      <c r="CE83" s="11"/>
      <c r="CF83" s="10">
        <v>0</v>
      </c>
      <c r="CG83" s="32">
        <v>53</v>
      </c>
      <c r="CH83" s="11">
        <v>5</v>
      </c>
      <c r="CI83" s="10"/>
      <c r="CJ83" s="32"/>
      <c r="CK83" s="11"/>
      <c r="CL83" s="10"/>
      <c r="CM83" s="32"/>
      <c r="CN83" s="11"/>
      <c r="CO83" s="10"/>
      <c r="CP83" s="32"/>
      <c r="CQ83" s="11"/>
      <c r="CR83" s="10"/>
      <c r="CS83" s="32"/>
      <c r="CT83" s="11"/>
      <c r="CU83" s="10"/>
      <c r="CV83" s="32"/>
      <c r="CW83" s="11"/>
      <c r="CX83" s="10"/>
      <c r="CY83" s="32"/>
      <c r="CZ83" s="11"/>
      <c r="DA83" s="28">
        <v>45694</v>
      </c>
      <c r="DB83" s="41">
        <v>50</v>
      </c>
      <c r="DC83">
        <f t="shared" si="10"/>
        <v>0</v>
      </c>
      <c r="DD83">
        <f t="shared" si="11"/>
        <v>3</v>
      </c>
      <c r="DE83">
        <f t="shared" si="12"/>
        <v>0</v>
      </c>
    </row>
    <row r="84" spans="1:109" x14ac:dyDescent="0.25">
      <c r="A84">
        <f t="shared" si="13"/>
        <v>25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>
        <v>0</v>
      </c>
      <c r="Y84" s="32">
        <v>59</v>
      </c>
      <c r="Z84" s="11">
        <v>5</v>
      </c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  <c r="BH84" s="10"/>
      <c r="BI84" s="32"/>
      <c r="BJ84" s="11"/>
      <c r="BK84" s="10"/>
      <c r="BL84" s="32"/>
      <c r="BM84" s="11"/>
      <c r="BN84" s="10"/>
      <c r="BO84" s="32"/>
      <c r="BP84" s="11"/>
      <c r="BQ84" s="10"/>
      <c r="BR84" s="32"/>
      <c r="BS84" s="11"/>
      <c r="BT84" s="10"/>
      <c r="BU84" s="32"/>
      <c r="BV84" s="11"/>
      <c r="BW84" s="10"/>
      <c r="BX84" s="32"/>
      <c r="BY84" s="11"/>
      <c r="BZ84" s="10">
        <v>10</v>
      </c>
      <c r="CA84" s="32">
        <v>56</v>
      </c>
      <c r="CB84" s="11">
        <v>5</v>
      </c>
      <c r="CC84" s="10"/>
      <c r="CD84" s="32"/>
      <c r="CE84" s="11"/>
      <c r="CF84" s="10">
        <v>-10</v>
      </c>
      <c r="CG84" s="32">
        <v>66</v>
      </c>
      <c r="CH84" s="11">
        <v>5</v>
      </c>
      <c r="CI84" s="10"/>
      <c r="CJ84" s="32"/>
      <c r="CK84" s="11"/>
      <c r="CL84" s="10"/>
      <c r="CM84" s="32"/>
      <c r="CN84" s="11"/>
      <c r="CO84" s="10"/>
      <c r="CP84" s="32"/>
      <c r="CQ84" s="11"/>
      <c r="CR84" s="10"/>
      <c r="CS84" s="32"/>
      <c r="CT84" s="11"/>
      <c r="CU84" s="10"/>
      <c r="CV84" s="32"/>
      <c r="CW84" s="11"/>
      <c r="CX84" s="10"/>
      <c r="CY84" s="32"/>
      <c r="CZ84" s="11"/>
      <c r="DA84" s="28">
        <v>45694</v>
      </c>
      <c r="DB84" s="41">
        <v>50</v>
      </c>
      <c r="DC84">
        <f t="shared" si="10"/>
        <v>0</v>
      </c>
      <c r="DD84">
        <f>COUNT(C84:CZ84)/3</f>
        <v>3</v>
      </c>
      <c r="DE84">
        <f>+DC84/DD84</f>
        <v>0</v>
      </c>
    </row>
    <row r="85" spans="1:109" x14ac:dyDescent="0.25">
      <c r="A85">
        <f t="shared" si="13"/>
        <v>26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>
        <v>0</v>
      </c>
      <c r="Y85" s="32">
        <v>51</v>
      </c>
      <c r="Z85" s="11">
        <v>5</v>
      </c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H85" s="10"/>
      <c r="BI85" s="32"/>
      <c r="BJ85" s="11"/>
      <c r="BK85" s="10"/>
      <c r="BL85" s="32"/>
      <c r="BM85" s="11"/>
      <c r="BN85" s="10"/>
      <c r="BO85" s="32"/>
      <c r="BP85" s="11"/>
      <c r="BQ85" s="10"/>
      <c r="BR85" s="32"/>
      <c r="BS85" s="11"/>
      <c r="BT85" s="10"/>
      <c r="BU85" s="32"/>
      <c r="BV85" s="11"/>
      <c r="BW85" s="10"/>
      <c r="BX85" s="32"/>
      <c r="BY85" s="11"/>
      <c r="BZ85" s="10">
        <v>10</v>
      </c>
      <c r="CA85" s="32">
        <v>49</v>
      </c>
      <c r="CB85" s="11">
        <v>5</v>
      </c>
      <c r="CC85" s="10"/>
      <c r="CD85" s="32"/>
      <c r="CE85" s="11"/>
      <c r="CF85" s="10"/>
      <c r="CG85" s="32"/>
      <c r="CH85" s="11"/>
      <c r="CI85" s="10"/>
      <c r="CJ85" s="32"/>
      <c r="CK85" s="11"/>
      <c r="CL85" s="10">
        <v>-10</v>
      </c>
      <c r="CM85" s="32">
        <v>68</v>
      </c>
      <c r="CN85" s="11">
        <v>5</v>
      </c>
      <c r="CO85" s="10"/>
      <c r="CP85" s="32"/>
      <c r="CQ85" s="11"/>
      <c r="CR85" s="10"/>
      <c r="CS85" s="32"/>
      <c r="CT85" s="11"/>
      <c r="CU85" s="10"/>
      <c r="CV85" s="32"/>
      <c r="CW85" s="11"/>
      <c r="CX85" s="10"/>
      <c r="CY85" s="32"/>
      <c r="CZ85" s="11"/>
      <c r="DA85" s="24">
        <v>45696</v>
      </c>
      <c r="DB85" s="41">
        <v>54</v>
      </c>
      <c r="DC85">
        <f t="shared" si="10"/>
        <v>0</v>
      </c>
      <c r="DD85">
        <f>COUNT(C85:CZ85)/3</f>
        <v>3</v>
      </c>
      <c r="DE85">
        <f>+DC85/DD85</f>
        <v>0</v>
      </c>
    </row>
    <row r="86" spans="1:109" x14ac:dyDescent="0.25">
      <c r="A86">
        <f t="shared" si="13"/>
        <v>27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>
        <v>10</v>
      </c>
      <c r="Y86" s="32">
        <v>35</v>
      </c>
      <c r="Z86" s="11">
        <v>5</v>
      </c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  <c r="BH86" s="10"/>
      <c r="BI86" s="32"/>
      <c r="BJ86" s="11"/>
      <c r="BK86" s="10"/>
      <c r="BL86" s="32"/>
      <c r="BM86" s="11"/>
      <c r="BN86" s="10"/>
      <c r="BO86" s="32"/>
      <c r="BP86" s="11"/>
      <c r="BQ86" s="10"/>
      <c r="BR86" s="32"/>
      <c r="BS86" s="11"/>
      <c r="BT86" s="10"/>
      <c r="BU86" s="32"/>
      <c r="BV86" s="11"/>
      <c r="BW86" s="10"/>
      <c r="BX86" s="32"/>
      <c r="BY86" s="11"/>
      <c r="BZ86" s="10">
        <v>0</v>
      </c>
      <c r="CA86" s="32">
        <v>60</v>
      </c>
      <c r="CB86" s="11">
        <v>5</v>
      </c>
      <c r="CC86" s="10"/>
      <c r="CD86" s="32"/>
      <c r="CE86" s="11"/>
      <c r="CF86" s="10"/>
      <c r="CG86" s="32"/>
      <c r="CH86" s="11"/>
      <c r="CI86" s="10"/>
      <c r="CJ86" s="32"/>
      <c r="CK86" s="11"/>
      <c r="CL86" s="10">
        <v>-10</v>
      </c>
      <c r="CM86" s="32">
        <v>86</v>
      </c>
      <c r="CN86" s="11">
        <v>5</v>
      </c>
      <c r="CO86" s="10"/>
      <c r="CP86" s="32"/>
      <c r="CQ86" s="11"/>
      <c r="CR86" s="10"/>
      <c r="CS86" s="32"/>
      <c r="CT86" s="11"/>
      <c r="CU86" s="10"/>
      <c r="CV86" s="32"/>
      <c r="CW86" s="11"/>
      <c r="CX86" s="10"/>
      <c r="CY86" s="32"/>
      <c r="CZ86" s="11"/>
      <c r="DA86" s="24">
        <v>45696</v>
      </c>
      <c r="DB86" s="41">
        <v>54</v>
      </c>
      <c r="DC86">
        <f t="shared" si="10"/>
        <v>0</v>
      </c>
      <c r="DD86">
        <f>COUNT(C86:CZ86)/3</f>
        <v>3</v>
      </c>
      <c r="DE86">
        <f t="shared" ref="DE86:DE87" si="14">+DC86/DD86</f>
        <v>0</v>
      </c>
    </row>
    <row r="87" spans="1:109" x14ac:dyDescent="0.25">
      <c r="A87">
        <f t="shared" si="13"/>
        <v>28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>
        <v>-10</v>
      </c>
      <c r="Y87" s="32">
        <v>70</v>
      </c>
      <c r="Z87" s="11">
        <v>5</v>
      </c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  <c r="BH87" s="10"/>
      <c r="BI87" s="32"/>
      <c r="BJ87" s="11"/>
      <c r="BK87" s="10"/>
      <c r="BL87" s="32"/>
      <c r="BM87" s="11"/>
      <c r="BN87" s="10"/>
      <c r="BO87" s="32"/>
      <c r="BP87" s="11"/>
      <c r="BQ87" s="10"/>
      <c r="BR87" s="32"/>
      <c r="BS87" s="11"/>
      <c r="BT87" s="10"/>
      <c r="BU87" s="32"/>
      <c r="BV87" s="11"/>
      <c r="BW87" s="10"/>
      <c r="BX87" s="32"/>
      <c r="BY87" s="11"/>
      <c r="BZ87" s="10">
        <v>10</v>
      </c>
      <c r="CA87" s="32">
        <v>47</v>
      </c>
      <c r="CB87" s="11">
        <v>5</v>
      </c>
      <c r="CC87" s="10"/>
      <c r="CD87" s="32"/>
      <c r="CE87" s="11"/>
      <c r="CF87" s="10"/>
      <c r="CG87" s="32"/>
      <c r="CH87" s="11"/>
      <c r="CI87" s="10"/>
      <c r="CJ87" s="32"/>
      <c r="CK87" s="11"/>
      <c r="CL87" s="10">
        <v>0</v>
      </c>
      <c r="CM87" s="32">
        <v>63</v>
      </c>
      <c r="CN87" s="11">
        <v>5</v>
      </c>
      <c r="CO87" s="10"/>
      <c r="CP87" s="32"/>
      <c r="CQ87" s="11"/>
      <c r="CR87" s="10"/>
      <c r="CS87" s="32"/>
      <c r="CT87" s="11"/>
      <c r="CU87" s="10"/>
      <c r="CV87" s="32"/>
      <c r="CW87" s="11"/>
      <c r="CX87" s="10"/>
      <c r="CY87" s="32"/>
      <c r="CZ87" s="11"/>
      <c r="DA87" s="24">
        <v>45696</v>
      </c>
      <c r="DB87" s="41">
        <v>54</v>
      </c>
      <c r="DC87">
        <f t="shared" si="10"/>
        <v>0</v>
      </c>
      <c r="DD87">
        <f t="shared" ref="DD87:DD102" si="15">COUNT(C87:CZ87)/3</f>
        <v>3</v>
      </c>
      <c r="DE87">
        <f t="shared" si="14"/>
        <v>0</v>
      </c>
    </row>
    <row r="88" spans="1:109" x14ac:dyDescent="0.25">
      <c r="A88">
        <f t="shared" si="13"/>
        <v>29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>
        <v>-5</v>
      </c>
      <c r="Y88" s="32">
        <v>66</v>
      </c>
      <c r="Z88" s="11">
        <v>5</v>
      </c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H88" s="10"/>
      <c r="BI88" s="32"/>
      <c r="BJ88" s="11"/>
      <c r="BK88" s="10"/>
      <c r="BL88" s="32"/>
      <c r="BM88" s="11"/>
      <c r="BN88" s="10"/>
      <c r="BO88" s="32"/>
      <c r="BP88" s="11"/>
      <c r="BQ88" s="10"/>
      <c r="BR88" s="32"/>
      <c r="BS88" s="11"/>
      <c r="BT88" s="10"/>
      <c r="BU88" s="32"/>
      <c r="BV88" s="11"/>
      <c r="BW88" s="10"/>
      <c r="BX88" s="32"/>
      <c r="BY88" s="11"/>
      <c r="BZ88" s="10">
        <v>10</v>
      </c>
      <c r="CA88" s="32">
        <v>62</v>
      </c>
      <c r="CB88" s="11">
        <v>5</v>
      </c>
      <c r="CC88" s="10"/>
      <c r="CD88" s="32"/>
      <c r="CE88" s="11"/>
      <c r="CF88" s="10"/>
      <c r="CG88" s="32"/>
      <c r="CH88" s="11"/>
      <c r="CI88" s="10"/>
      <c r="CJ88" s="32"/>
      <c r="CK88" s="11"/>
      <c r="CL88" s="10">
        <v>-5</v>
      </c>
      <c r="CM88" s="32">
        <v>66</v>
      </c>
      <c r="CN88" s="11">
        <v>5</v>
      </c>
      <c r="CO88" s="10"/>
      <c r="CP88" s="32"/>
      <c r="CQ88" s="11"/>
      <c r="CR88" s="10"/>
      <c r="CS88" s="32"/>
      <c r="CT88" s="11"/>
      <c r="CU88" s="10"/>
      <c r="CV88" s="32"/>
      <c r="CW88" s="11"/>
      <c r="CX88" s="10"/>
      <c r="CY88" s="32"/>
      <c r="CZ88" s="11"/>
      <c r="DA88" s="24">
        <v>45696</v>
      </c>
      <c r="DB88" s="41">
        <v>54</v>
      </c>
      <c r="DC88">
        <f t="shared" si="10"/>
        <v>0</v>
      </c>
      <c r="DD88">
        <f t="shared" si="15"/>
        <v>3</v>
      </c>
      <c r="DE88">
        <f t="shared" ref="DE88:DE102" si="16">+DC88/DD88</f>
        <v>0</v>
      </c>
    </row>
    <row r="89" spans="1:109" x14ac:dyDescent="0.25">
      <c r="A89">
        <f t="shared" si="13"/>
        <v>30</v>
      </c>
      <c r="B89" s="6"/>
      <c r="C89" s="10"/>
      <c r="D89" s="32"/>
      <c r="E89" s="11"/>
      <c r="F89" s="10"/>
      <c r="G89" s="32"/>
      <c r="H89" s="11"/>
      <c r="I89" s="10">
        <v>10</v>
      </c>
      <c r="J89" s="32">
        <v>12</v>
      </c>
      <c r="K89" s="11">
        <v>3</v>
      </c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>
        <v>0</v>
      </c>
      <c r="AK89" s="32">
        <v>29</v>
      </c>
      <c r="AL89" s="11">
        <v>3</v>
      </c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  <c r="BH89" s="10"/>
      <c r="BI89" s="32"/>
      <c r="BJ89" s="11"/>
      <c r="BK89" s="10"/>
      <c r="BL89" s="32"/>
      <c r="BM89" s="11"/>
      <c r="BN89" s="10"/>
      <c r="BO89" s="32"/>
      <c r="BP89" s="11"/>
      <c r="BQ89" s="10"/>
      <c r="BR89" s="32"/>
      <c r="BS89" s="11"/>
      <c r="BT89" s="10">
        <v>-10</v>
      </c>
      <c r="BU89" s="32">
        <v>58</v>
      </c>
      <c r="BV89" s="11">
        <v>3</v>
      </c>
      <c r="BW89" s="10"/>
      <c r="BX89" s="32"/>
      <c r="BY89" s="11"/>
      <c r="BZ89" s="10"/>
      <c r="CA89" s="32"/>
      <c r="CB89" s="11"/>
      <c r="CC89" s="10"/>
      <c r="CD89" s="32"/>
      <c r="CE89" s="11"/>
      <c r="CF89" s="10"/>
      <c r="CG89" s="32"/>
      <c r="CH89" s="11"/>
      <c r="CI89" s="10"/>
      <c r="CJ89" s="32"/>
      <c r="CK89" s="11"/>
      <c r="CL89" s="10"/>
      <c r="CM89" s="32"/>
      <c r="CN89" s="11"/>
      <c r="CO89" s="10"/>
      <c r="CP89" s="32"/>
      <c r="CQ89" s="11"/>
      <c r="CR89" s="10"/>
      <c r="CS89" s="32"/>
      <c r="CT89" s="11"/>
      <c r="CU89" s="10"/>
      <c r="CV89" s="32"/>
      <c r="CW89" s="11"/>
      <c r="CX89" s="10"/>
      <c r="CY89" s="32"/>
      <c r="CZ89" s="11"/>
      <c r="DA89" s="24">
        <v>45702</v>
      </c>
      <c r="DB89" s="41">
        <v>57</v>
      </c>
      <c r="DC89">
        <f t="shared" si="10"/>
        <v>0</v>
      </c>
      <c r="DD89">
        <f t="shared" si="15"/>
        <v>3</v>
      </c>
      <c r="DE89">
        <f t="shared" si="16"/>
        <v>0</v>
      </c>
    </row>
    <row r="90" spans="1:109" x14ac:dyDescent="0.25">
      <c r="A90">
        <f t="shared" si="13"/>
        <v>31</v>
      </c>
      <c r="B90" s="6"/>
      <c r="C90" s="10"/>
      <c r="D90" s="32"/>
      <c r="E90" s="11"/>
      <c r="F90" s="10"/>
      <c r="G90" s="32"/>
      <c r="H90" s="11"/>
      <c r="I90" s="10">
        <v>10</v>
      </c>
      <c r="J90" s="32">
        <v>15</v>
      </c>
      <c r="K90" s="11">
        <v>4</v>
      </c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>
        <v>-10</v>
      </c>
      <c r="AK90" s="32">
        <v>80</v>
      </c>
      <c r="AL90" s="11">
        <v>4</v>
      </c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  <c r="BH90" s="10"/>
      <c r="BI90" s="32"/>
      <c r="BJ90" s="11"/>
      <c r="BK90" s="10">
        <v>-4</v>
      </c>
      <c r="BL90" s="32">
        <v>52</v>
      </c>
      <c r="BM90" s="11">
        <v>4</v>
      </c>
      <c r="BN90" s="10"/>
      <c r="BO90" s="32"/>
      <c r="BP90" s="11"/>
      <c r="BQ90" s="10"/>
      <c r="BR90" s="32"/>
      <c r="BS90" s="11"/>
      <c r="BT90" s="10">
        <v>4</v>
      </c>
      <c r="BU90" s="32">
        <v>43</v>
      </c>
      <c r="BV90" s="11">
        <v>4</v>
      </c>
      <c r="BW90" s="10"/>
      <c r="BX90" s="32"/>
      <c r="BY90" s="11"/>
      <c r="BZ90" s="10"/>
      <c r="CA90" s="32"/>
      <c r="CB90" s="11"/>
      <c r="CC90" s="10"/>
      <c r="CD90" s="32"/>
      <c r="CE90" s="11"/>
      <c r="CF90" s="10"/>
      <c r="CG90" s="32"/>
      <c r="CH90" s="11"/>
      <c r="CI90" s="10"/>
      <c r="CJ90" s="32"/>
      <c r="CK90" s="11"/>
      <c r="CL90" s="10"/>
      <c r="CM90" s="32"/>
      <c r="CN90" s="11"/>
      <c r="CO90" s="10"/>
      <c r="CP90" s="32"/>
      <c r="CQ90" s="11"/>
      <c r="CR90" s="10"/>
      <c r="CS90" s="32"/>
      <c r="CT90" s="11"/>
      <c r="CU90" s="10"/>
      <c r="CV90" s="32"/>
      <c r="CW90" s="11"/>
      <c r="CX90" s="10"/>
      <c r="CY90" s="32"/>
      <c r="CZ90" s="11"/>
      <c r="DA90" s="28">
        <v>45702</v>
      </c>
      <c r="DB90" s="41">
        <v>57</v>
      </c>
      <c r="DC90">
        <f t="shared" si="10"/>
        <v>0</v>
      </c>
      <c r="DD90">
        <f t="shared" si="15"/>
        <v>4</v>
      </c>
      <c r="DE90">
        <f t="shared" si="16"/>
        <v>0</v>
      </c>
    </row>
    <row r="91" spans="1:109" x14ac:dyDescent="0.25">
      <c r="A91">
        <f t="shared" si="13"/>
        <v>32</v>
      </c>
      <c r="B91" s="6"/>
      <c r="C91" s="10"/>
      <c r="D91" s="32"/>
      <c r="E91" s="11"/>
      <c r="F91" s="10"/>
      <c r="G91" s="32"/>
      <c r="H91" s="11"/>
      <c r="I91" s="10">
        <v>4</v>
      </c>
      <c r="J91" s="32">
        <v>24</v>
      </c>
      <c r="K91" s="11">
        <v>4</v>
      </c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>
        <v>-4</v>
      </c>
      <c r="AK91" s="32">
        <v>50</v>
      </c>
      <c r="AL91" s="11">
        <v>4</v>
      </c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H91" s="10"/>
      <c r="BI91" s="32"/>
      <c r="BJ91" s="11"/>
      <c r="BK91" s="10">
        <v>-10</v>
      </c>
      <c r="BL91" s="32">
        <v>66</v>
      </c>
      <c r="BM91" s="11">
        <v>4</v>
      </c>
      <c r="BN91" s="10"/>
      <c r="BO91" s="32"/>
      <c r="BP91" s="11"/>
      <c r="BQ91" s="10"/>
      <c r="BR91" s="32"/>
      <c r="BS91" s="11"/>
      <c r="BT91" s="10">
        <v>10</v>
      </c>
      <c r="BU91" s="32">
        <v>22</v>
      </c>
      <c r="BV91" s="11">
        <v>4</v>
      </c>
      <c r="BW91" s="10"/>
      <c r="BX91" s="32"/>
      <c r="BY91" s="11"/>
      <c r="BZ91" s="10"/>
      <c r="CA91" s="32"/>
      <c r="CB91" s="11"/>
      <c r="CC91" s="10"/>
      <c r="CD91" s="32"/>
      <c r="CE91" s="11"/>
      <c r="CF91" s="10"/>
      <c r="CG91" s="32"/>
      <c r="CH91" s="11"/>
      <c r="CI91" s="10"/>
      <c r="CJ91" s="32"/>
      <c r="CK91" s="11"/>
      <c r="CL91" s="10"/>
      <c r="CM91" s="32"/>
      <c r="CN91" s="11"/>
      <c r="CO91" s="10"/>
      <c r="CP91" s="32"/>
      <c r="CQ91" s="11"/>
      <c r="CR91" s="10"/>
      <c r="CS91" s="32"/>
      <c r="CT91" s="11"/>
      <c r="CU91" s="10"/>
      <c r="CV91" s="32"/>
      <c r="CW91" s="11"/>
      <c r="CX91" s="10"/>
      <c r="CY91" s="32"/>
      <c r="CZ91" s="11"/>
      <c r="DA91" s="24">
        <v>45702</v>
      </c>
      <c r="DB91" s="41">
        <v>57</v>
      </c>
      <c r="DC91">
        <f t="shared" si="10"/>
        <v>0</v>
      </c>
      <c r="DD91">
        <f t="shared" si="15"/>
        <v>4</v>
      </c>
      <c r="DE91">
        <f t="shared" si="16"/>
        <v>0</v>
      </c>
    </row>
    <row r="92" spans="1:109" x14ac:dyDescent="0.25">
      <c r="A92">
        <f t="shared" si="13"/>
        <v>33</v>
      </c>
      <c r="B92" s="6"/>
      <c r="C92" s="10"/>
      <c r="D92" s="32"/>
      <c r="E92" s="11"/>
      <c r="F92" s="10"/>
      <c r="G92" s="32"/>
      <c r="H92" s="11"/>
      <c r="I92" s="10">
        <v>10</v>
      </c>
      <c r="J92" s="32">
        <v>34</v>
      </c>
      <c r="K92" s="11">
        <v>4</v>
      </c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>
        <v>0</v>
      </c>
      <c r="AE92" s="32">
        <v>64</v>
      </c>
      <c r="AF92" s="11">
        <v>4</v>
      </c>
      <c r="AG92" s="10"/>
      <c r="AH92" s="32"/>
      <c r="AI92" s="11"/>
      <c r="AJ92" s="10"/>
      <c r="AK92" s="32"/>
      <c r="AL92" s="11"/>
      <c r="AM92" s="10"/>
      <c r="AN92" s="32"/>
      <c r="AO92" s="11"/>
      <c r="AP92" s="10">
        <v>-10</v>
      </c>
      <c r="AQ92" s="32">
        <v>75</v>
      </c>
      <c r="AR92" s="11">
        <v>4</v>
      </c>
      <c r="AS92" s="10"/>
      <c r="AT92" s="32"/>
      <c r="AU92" s="11"/>
      <c r="AV92" s="10"/>
      <c r="AW92" s="32"/>
      <c r="AX92" s="11"/>
      <c r="AY92" s="10">
        <v>-5</v>
      </c>
      <c r="AZ92" s="32">
        <v>74</v>
      </c>
      <c r="BA92" s="11">
        <v>4</v>
      </c>
      <c r="BB92" s="10"/>
      <c r="BC92" s="32"/>
      <c r="BD92" s="11"/>
      <c r="BE92" s="10">
        <v>5</v>
      </c>
      <c r="BF92" s="32">
        <v>41</v>
      </c>
      <c r="BG92" s="11">
        <v>4</v>
      </c>
      <c r="BH92" s="10"/>
      <c r="BI92" s="32"/>
      <c r="BJ92" s="11"/>
      <c r="BK92" s="10"/>
      <c r="BL92" s="32"/>
      <c r="BM92" s="11"/>
      <c r="BN92" s="10"/>
      <c r="BO92" s="32"/>
      <c r="BP92" s="11"/>
      <c r="BQ92" s="10"/>
      <c r="BR92" s="32"/>
      <c r="BS92" s="11"/>
      <c r="BT92" s="10"/>
      <c r="BU92" s="32"/>
      <c r="BV92" s="11"/>
      <c r="BW92" s="10"/>
      <c r="BX92" s="32"/>
      <c r="BY92" s="11"/>
      <c r="BZ92" s="10"/>
      <c r="CA92" s="32"/>
      <c r="CB92" s="11"/>
      <c r="CC92" s="10"/>
      <c r="CD92" s="32"/>
      <c r="CE92" s="11"/>
      <c r="CF92" s="10"/>
      <c r="CG92" s="32"/>
      <c r="CH92" s="11"/>
      <c r="CI92" s="10"/>
      <c r="CJ92" s="32"/>
      <c r="CK92" s="11"/>
      <c r="CL92" s="10"/>
      <c r="CM92" s="32"/>
      <c r="CN92" s="11"/>
      <c r="CO92" s="10"/>
      <c r="CP92" s="32"/>
      <c r="CQ92" s="11"/>
      <c r="CR92" s="10"/>
      <c r="CS92" s="32"/>
      <c r="CT92" s="11"/>
      <c r="CU92" s="10"/>
      <c r="CV92" s="32"/>
      <c r="CW92" s="11"/>
      <c r="CX92" s="10"/>
      <c r="CY92" s="32"/>
      <c r="CZ92" s="11"/>
      <c r="DA92" s="28">
        <v>45710</v>
      </c>
      <c r="DB92">
        <v>60</v>
      </c>
      <c r="DC92">
        <f t="shared" si="10"/>
        <v>0</v>
      </c>
      <c r="DD92">
        <f t="shared" si="15"/>
        <v>5</v>
      </c>
      <c r="DE92">
        <f t="shared" si="16"/>
        <v>0</v>
      </c>
    </row>
    <row r="93" spans="1:109" x14ac:dyDescent="0.25">
      <c r="A93">
        <f t="shared" si="13"/>
        <v>34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>
        <v>-10</v>
      </c>
      <c r="BF93" s="32">
        <v>67</v>
      </c>
      <c r="BG93" s="11">
        <v>7</v>
      </c>
      <c r="BH93" s="10"/>
      <c r="BI93" s="32"/>
      <c r="BJ93" s="11"/>
      <c r="BK93" s="10"/>
      <c r="BL93" s="32"/>
      <c r="BM93" s="11"/>
      <c r="BN93" s="10"/>
      <c r="BO93" s="32"/>
      <c r="BP93" s="11"/>
      <c r="BQ93" s="10"/>
      <c r="BR93" s="32"/>
      <c r="BS93" s="11"/>
      <c r="BT93" s="10"/>
      <c r="BU93" s="32"/>
      <c r="BV93" s="11"/>
      <c r="BW93" s="10"/>
      <c r="BX93" s="32"/>
      <c r="BY93" s="11"/>
      <c r="BZ93" s="10"/>
      <c r="CA93" s="32"/>
      <c r="CB93" s="11"/>
      <c r="CC93" s="10"/>
      <c r="CD93" s="32"/>
      <c r="CE93" s="11"/>
      <c r="CF93" s="10"/>
      <c r="CG93" s="32"/>
      <c r="CH93" s="11"/>
      <c r="CI93" s="10"/>
      <c r="CJ93" s="32"/>
      <c r="CK93" s="11"/>
      <c r="CL93" s="10"/>
      <c r="CM93" s="32"/>
      <c r="CN93" s="11"/>
      <c r="CO93" s="10"/>
      <c r="CP93" s="32"/>
      <c r="CQ93" s="11"/>
      <c r="CR93" s="10"/>
      <c r="CS93" s="32"/>
      <c r="CT93" s="11"/>
      <c r="CU93" s="10"/>
      <c r="CV93" s="32"/>
      <c r="CW93" s="11"/>
      <c r="CX93" s="10">
        <v>10</v>
      </c>
      <c r="CY93" s="32">
        <v>49</v>
      </c>
      <c r="CZ93" s="11">
        <v>7</v>
      </c>
      <c r="DA93" s="28">
        <v>45784</v>
      </c>
      <c r="DB93" s="41">
        <v>75</v>
      </c>
      <c r="DC93">
        <f t="shared" si="10"/>
        <v>0</v>
      </c>
      <c r="DD93">
        <f t="shared" si="15"/>
        <v>2</v>
      </c>
      <c r="DE93">
        <f t="shared" si="16"/>
        <v>0</v>
      </c>
    </row>
    <row r="94" spans="1:109" x14ac:dyDescent="0.25">
      <c r="A94">
        <f t="shared" si="13"/>
        <v>35</v>
      </c>
      <c r="B94" s="6"/>
      <c r="C94" s="10"/>
      <c r="D94" s="32"/>
      <c r="E94" s="11"/>
      <c r="F94" s="10"/>
      <c r="G94" s="32"/>
      <c r="H94" s="11"/>
      <c r="I94" s="10">
        <v>4</v>
      </c>
      <c r="J94" s="32">
        <v>51</v>
      </c>
      <c r="K94" s="11">
        <v>4</v>
      </c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>
        <v>10</v>
      </c>
      <c r="AH94" s="32">
        <v>38</v>
      </c>
      <c r="AI94" s="11">
        <v>4</v>
      </c>
      <c r="AJ94" s="10">
        <v>-10</v>
      </c>
      <c r="AK94" s="32">
        <v>76</v>
      </c>
      <c r="AL94" s="11">
        <v>4</v>
      </c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H94" s="10"/>
      <c r="BI94" s="32"/>
      <c r="BJ94" s="11"/>
      <c r="BK94" s="10"/>
      <c r="BL94" s="32"/>
      <c r="BM94" s="11"/>
      <c r="BN94" s="10"/>
      <c r="BO94" s="32"/>
      <c r="BP94" s="11"/>
      <c r="BQ94" s="10"/>
      <c r="BR94" s="32"/>
      <c r="BS94" s="11"/>
      <c r="BT94" s="10"/>
      <c r="BU94" s="32"/>
      <c r="BV94" s="11"/>
      <c r="BW94" s="10"/>
      <c r="BX94" s="32"/>
      <c r="BY94" s="11"/>
      <c r="BZ94" s="10"/>
      <c r="CA94" s="32"/>
      <c r="CB94" s="11"/>
      <c r="CC94" s="10"/>
      <c r="CD94" s="32"/>
      <c r="CE94" s="11"/>
      <c r="CF94" s="10"/>
      <c r="CG94" s="32"/>
      <c r="CH94" s="11"/>
      <c r="CI94" s="10"/>
      <c r="CJ94" s="32"/>
      <c r="CK94" s="11"/>
      <c r="CL94" s="10"/>
      <c r="CM94" s="32"/>
      <c r="CN94" s="11"/>
      <c r="CO94" s="10">
        <v>-4</v>
      </c>
      <c r="CP94" s="32">
        <v>67</v>
      </c>
      <c r="CQ94" s="11">
        <v>4</v>
      </c>
      <c r="CR94" s="10"/>
      <c r="CS94" s="32"/>
      <c r="CT94" s="11"/>
      <c r="CU94" s="10"/>
      <c r="CV94" s="32"/>
      <c r="CW94" s="11"/>
      <c r="CX94" s="10"/>
      <c r="CY94" s="32"/>
      <c r="CZ94" s="11"/>
      <c r="DA94" s="28">
        <v>45807</v>
      </c>
      <c r="DB94" s="41">
        <v>88</v>
      </c>
      <c r="DC94">
        <f t="shared" si="10"/>
        <v>0</v>
      </c>
      <c r="DD94">
        <f t="shared" si="15"/>
        <v>4</v>
      </c>
      <c r="DE94">
        <f t="shared" si="16"/>
        <v>0</v>
      </c>
    </row>
    <row r="95" spans="1:109" x14ac:dyDescent="0.25">
      <c r="A95">
        <f t="shared" si="13"/>
        <v>36</v>
      </c>
      <c r="B95" s="6"/>
      <c r="C95" s="10">
        <v>-10</v>
      </c>
      <c r="D95" s="32">
        <v>110</v>
      </c>
      <c r="E95" s="11">
        <v>5</v>
      </c>
      <c r="F95" s="10"/>
      <c r="G95" s="32"/>
      <c r="H95" s="11"/>
      <c r="I95" s="10">
        <v>0</v>
      </c>
      <c r="J95" s="32">
        <v>50</v>
      </c>
      <c r="K95" s="11">
        <v>5</v>
      </c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>
        <v>10</v>
      </c>
      <c r="AK95" s="32">
        <v>46</v>
      </c>
      <c r="AL95" s="11">
        <v>5</v>
      </c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  <c r="BH95" s="10"/>
      <c r="BI95" s="32"/>
      <c r="BJ95" s="11"/>
      <c r="BK95" s="10"/>
      <c r="BL95" s="32"/>
      <c r="BM95" s="11"/>
      <c r="BN95" s="10"/>
      <c r="BO95" s="32"/>
      <c r="BP95" s="11"/>
      <c r="BQ95" s="10"/>
      <c r="BR95" s="32"/>
      <c r="BS95" s="11"/>
      <c r="BT95" s="10"/>
      <c r="BU95" s="32"/>
      <c r="BV95" s="11"/>
      <c r="BW95" s="10"/>
      <c r="BX95" s="32"/>
      <c r="BY95" s="11"/>
      <c r="BZ95" s="10"/>
      <c r="CA95" s="32"/>
      <c r="CB95" s="11"/>
      <c r="CC95" s="10"/>
      <c r="CD95" s="32"/>
      <c r="CE95" s="11"/>
      <c r="CF95" s="10"/>
      <c r="CG95" s="32"/>
      <c r="CH95" s="11"/>
      <c r="CI95" s="10"/>
      <c r="CJ95" s="32"/>
      <c r="CK95" s="11"/>
      <c r="CL95" s="10"/>
      <c r="CM95" s="32"/>
      <c r="CN95" s="11"/>
      <c r="CO95" s="10">
        <v>-5</v>
      </c>
      <c r="CP95" s="32">
        <v>86</v>
      </c>
      <c r="CQ95" s="11">
        <v>5</v>
      </c>
      <c r="CR95" s="10">
        <v>5</v>
      </c>
      <c r="CS95" s="32">
        <v>47</v>
      </c>
      <c r="CT95" s="11">
        <v>5</v>
      </c>
      <c r="CU95" s="10"/>
      <c r="CV95" s="32"/>
      <c r="CW95" s="11"/>
      <c r="CX95" s="10"/>
      <c r="CY95" s="32"/>
      <c r="CZ95" s="11"/>
      <c r="DA95" s="24">
        <v>45833</v>
      </c>
      <c r="DB95" s="41">
        <v>100</v>
      </c>
      <c r="DC95">
        <f t="shared" si="10"/>
        <v>0</v>
      </c>
      <c r="DD95">
        <f t="shared" si="15"/>
        <v>5</v>
      </c>
      <c r="DE95">
        <f t="shared" si="16"/>
        <v>0</v>
      </c>
    </row>
    <row r="96" spans="1:109" x14ac:dyDescent="0.25">
      <c r="A96">
        <f t="shared" si="13"/>
        <v>37</v>
      </c>
      <c r="B96" s="6"/>
      <c r="C96" s="10">
        <v>-6</v>
      </c>
      <c r="D96" s="32">
        <v>71</v>
      </c>
      <c r="E96" s="11">
        <v>4</v>
      </c>
      <c r="F96" s="10"/>
      <c r="G96" s="32"/>
      <c r="H96" s="11"/>
      <c r="I96" s="10">
        <v>6</v>
      </c>
      <c r="J96" s="32">
        <v>42</v>
      </c>
      <c r="K96" s="11">
        <v>4</v>
      </c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>
        <v>-10</v>
      </c>
      <c r="AB96" s="32">
        <v>72</v>
      </c>
      <c r="AC96" s="11">
        <v>4</v>
      </c>
      <c r="AD96" s="10"/>
      <c r="AE96" s="32"/>
      <c r="AF96" s="11"/>
      <c r="AG96" s="10">
        <v>10</v>
      </c>
      <c r="AH96" s="32">
        <v>24</v>
      </c>
      <c r="AI96" s="11">
        <v>4</v>
      </c>
      <c r="AJ96" s="10">
        <v>-2</v>
      </c>
      <c r="AK96" s="32">
        <v>61</v>
      </c>
      <c r="AL96" s="11">
        <v>4</v>
      </c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H96" s="10"/>
      <c r="BI96" s="32"/>
      <c r="BJ96" s="11"/>
      <c r="BK96" s="10"/>
      <c r="BL96" s="32"/>
      <c r="BM96" s="11"/>
      <c r="BN96" s="10"/>
      <c r="BO96" s="32"/>
      <c r="BP96" s="11"/>
      <c r="BQ96" s="10"/>
      <c r="BR96" s="32"/>
      <c r="BS96" s="11"/>
      <c r="BT96" s="10"/>
      <c r="BU96" s="32"/>
      <c r="BV96" s="11"/>
      <c r="BW96" s="10"/>
      <c r="BX96" s="32"/>
      <c r="BY96" s="11"/>
      <c r="BZ96" s="10"/>
      <c r="CA96" s="32"/>
      <c r="CB96" s="11"/>
      <c r="CC96" s="10"/>
      <c r="CD96" s="32"/>
      <c r="CE96" s="11"/>
      <c r="CF96" s="10"/>
      <c r="CG96" s="32"/>
      <c r="CH96" s="11"/>
      <c r="CI96" s="10"/>
      <c r="CJ96" s="32"/>
      <c r="CK96" s="11"/>
      <c r="CL96" s="10"/>
      <c r="CM96" s="32"/>
      <c r="CN96" s="11"/>
      <c r="CO96" s="10">
        <v>2</v>
      </c>
      <c r="CP96" s="32">
        <v>58</v>
      </c>
      <c r="CQ96" s="11">
        <v>4</v>
      </c>
      <c r="CR96" s="10"/>
      <c r="CS96" s="32"/>
      <c r="CT96" s="11"/>
      <c r="CU96" s="10"/>
      <c r="CV96" s="32"/>
      <c r="CW96" s="11"/>
      <c r="CX96" s="10"/>
      <c r="CY96" s="32"/>
      <c r="CZ96" s="11"/>
      <c r="DA96" s="24">
        <v>45834</v>
      </c>
      <c r="DB96" s="41">
        <v>101</v>
      </c>
      <c r="DC96">
        <f t="shared" si="10"/>
        <v>0</v>
      </c>
      <c r="DD96">
        <f t="shared" si="15"/>
        <v>6</v>
      </c>
      <c r="DE96">
        <f t="shared" si="16"/>
        <v>0</v>
      </c>
    </row>
    <row r="97" spans="1:109" x14ac:dyDescent="0.25">
      <c r="A97">
        <f t="shared" si="13"/>
        <v>38</v>
      </c>
      <c r="B97" s="6"/>
      <c r="C97" s="10"/>
      <c r="D97" s="32"/>
      <c r="E97" s="11"/>
      <c r="F97" s="10"/>
      <c r="G97" s="32"/>
      <c r="H97" s="11"/>
      <c r="I97" s="10">
        <v>10</v>
      </c>
      <c r="J97" s="32">
        <v>35</v>
      </c>
      <c r="K97" s="11">
        <v>3</v>
      </c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>
        <v>-10</v>
      </c>
      <c r="AB97" s="32">
        <v>72</v>
      </c>
      <c r="AC97" s="11">
        <v>3</v>
      </c>
      <c r="AD97" s="10"/>
      <c r="AE97" s="32"/>
      <c r="AF97" s="11"/>
      <c r="AG97" s="10">
        <v>0</v>
      </c>
      <c r="AH97" s="32">
        <v>41</v>
      </c>
      <c r="AI97" s="11">
        <v>3</v>
      </c>
      <c r="AJ97" s="10">
        <v>-2</v>
      </c>
      <c r="AK97" s="32">
        <v>45</v>
      </c>
      <c r="AL97" s="11">
        <v>3</v>
      </c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10"/>
      <c r="BI97" s="32"/>
      <c r="BJ97" s="11"/>
      <c r="BK97" s="10"/>
      <c r="BL97" s="32"/>
      <c r="BM97" s="11"/>
      <c r="BN97" s="10"/>
      <c r="BO97" s="32"/>
      <c r="BP97" s="11"/>
      <c r="BQ97" s="10"/>
      <c r="BR97" s="32"/>
      <c r="BS97" s="11"/>
      <c r="BT97" s="10"/>
      <c r="BU97" s="32"/>
      <c r="BV97" s="11"/>
      <c r="BW97" s="10"/>
      <c r="BX97" s="32"/>
      <c r="BY97" s="11"/>
      <c r="BZ97" s="10"/>
      <c r="CA97" s="32"/>
      <c r="CB97" s="11"/>
      <c r="CC97" s="10"/>
      <c r="CD97" s="32"/>
      <c r="CE97" s="11"/>
      <c r="CF97" s="10"/>
      <c r="CG97" s="32"/>
      <c r="CH97" s="11"/>
      <c r="CI97" s="10"/>
      <c r="CJ97" s="32"/>
      <c r="CK97" s="11"/>
      <c r="CL97" s="10"/>
      <c r="CM97" s="32"/>
      <c r="CN97" s="11"/>
      <c r="CO97" s="10">
        <v>2</v>
      </c>
      <c r="CP97" s="32">
        <v>39</v>
      </c>
      <c r="CQ97" s="11">
        <v>3</v>
      </c>
      <c r="CR97" s="10">
        <v>6</v>
      </c>
      <c r="CS97" s="32">
        <v>36</v>
      </c>
      <c r="CT97" s="11">
        <v>3</v>
      </c>
      <c r="CU97" s="10">
        <v>-6</v>
      </c>
      <c r="CV97" s="32">
        <v>46</v>
      </c>
      <c r="CW97" s="11">
        <v>3</v>
      </c>
      <c r="CX97" s="10"/>
      <c r="CY97" s="32"/>
      <c r="CZ97" s="11"/>
      <c r="DA97" s="24">
        <v>45848</v>
      </c>
      <c r="DB97" s="41">
        <v>105</v>
      </c>
      <c r="DC97">
        <f t="shared" si="10"/>
        <v>0</v>
      </c>
      <c r="DD97">
        <f t="shared" si="15"/>
        <v>7</v>
      </c>
      <c r="DE97">
        <f t="shared" si="16"/>
        <v>0</v>
      </c>
    </row>
    <row r="98" spans="1:109" x14ac:dyDescent="0.25">
      <c r="A98">
        <f t="shared" si="13"/>
        <v>39</v>
      </c>
      <c r="B98" s="6"/>
      <c r="C98" s="10"/>
      <c r="D98" s="32"/>
      <c r="E98" s="11"/>
      <c r="F98" s="10"/>
      <c r="G98" s="32"/>
      <c r="H98" s="11"/>
      <c r="I98" s="10">
        <v>-2</v>
      </c>
      <c r="J98" s="32">
        <v>44</v>
      </c>
      <c r="K98" s="11">
        <v>3</v>
      </c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>
        <v>0</v>
      </c>
      <c r="AB98" s="32">
        <v>35</v>
      </c>
      <c r="AC98" s="11">
        <v>3</v>
      </c>
      <c r="AD98" s="10"/>
      <c r="AE98" s="32"/>
      <c r="AF98" s="11"/>
      <c r="AG98" s="10">
        <v>-10</v>
      </c>
      <c r="AH98" s="32">
        <v>78</v>
      </c>
      <c r="AI98" s="11">
        <v>3</v>
      </c>
      <c r="AJ98" s="10">
        <v>-6</v>
      </c>
      <c r="AK98" s="32">
        <v>72</v>
      </c>
      <c r="AL98" s="11">
        <v>3</v>
      </c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10"/>
      <c r="BI98" s="32"/>
      <c r="BJ98" s="11"/>
      <c r="BK98" s="10"/>
      <c r="BL98" s="32"/>
      <c r="BM98" s="11"/>
      <c r="BN98" s="10"/>
      <c r="BO98" s="32"/>
      <c r="BP98" s="11"/>
      <c r="BQ98" s="10"/>
      <c r="BR98" s="32"/>
      <c r="BS98" s="11"/>
      <c r="BT98" s="10"/>
      <c r="BU98" s="32"/>
      <c r="BV98" s="11"/>
      <c r="BW98" s="10"/>
      <c r="BX98" s="32"/>
      <c r="BY98" s="11"/>
      <c r="BZ98" s="10"/>
      <c r="CA98" s="32"/>
      <c r="CB98" s="11"/>
      <c r="CC98" s="10"/>
      <c r="CD98" s="32"/>
      <c r="CE98" s="11"/>
      <c r="CF98" s="10"/>
      <c r="CG98" s="32"/>
      <c r="CH98" s="11"/>
      <c r="CI98" s="10"/>
      <c r="CJ98" s="32"/>
      <c r="CK98" s="11"/>
      <c r="CL98" s="10"/>
      <c r="CM98" s="32"/>
      <c r="CN98" s="11"/>
      <c r="CO98" s="10">
        <v>10</v>
      </c>
      <c r="CP98" s="32">
        <v>16</v>
      </c>
      <c r="CQ98" s="11">
        <v>3</v>
      </c>
      <c r="CR98" s="10">
        <v>2</v>
      </c>
      <c r="CS98" s="32">
        <v>34</v>
      </c>
      <c r="CT98" s="11">
        <v>3</v>
      </c>
      <c r="CU98" s="10">
        <v>6</v>
      </c>
      <c r="CV98" s="32">
        <v>24</v>
      </c>
      <c r="CW98" s="11">
        <v>3</v>
      </c>
      <c r="CX98" s="10"/>
      <c r="CY98" s="32"/>
      <c r="CZ98" s="11"/>
      <c r="DA98" s="24">
        <v>45848</v>
      </c>
      <c r="DB98" s="41">
        <v>105</v>
      </c>
      <c r="DC98">
        <f t="shared" si="10"/>
        <v>0</v>
      </c>
      <c r="DD98">
        <f t="shared" si="15"/>
        <v>7</v>
      </c>
      <c r="DE98">
        <f t="shared" si="16"/>
        <v>0</v>
      </c>
    </row>
    <row r="99" spans="1:109" x14ac:dyDescent="0.25">
      <c r="A99">
        <f t="shared" si="13"/>
        <v>40</v>
      </c>
      <c r="B99" s="6"/>
      <c r="C99" s="10"/>
      <c r="D99" s="32"/>
      <c r="E99" s="11"/>
      <c r="F99" s="10"/>
      <c r="G99" s="32"/>
      <c r="H99" s="11"/>
      <c r="I99" s="10">
        <v>-4</v>
      </c>
      <c r="J99" s="32">
        <v>54</v>
      </c>
      <c r="K99" s="11">
        <v>3</v>
      </c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>
        <v>10</v>
      </c>
      <c r="AB99" s="32">
        <v>17</v>
      </c>
      <c r="AC99" s="11">
        <v>3</v>
      </c>
      <c r="AD99" s="10"/>
      <c r="AE99" s="32"/>
      <c r="AF99" s="11"/>
      <c r="AG99" s="10"/>
      <c r="AH99" s="32"/>
      <c r="AI99" s="11"/>
      <c r="AJ99" s="10">
        <v>4</v>
      </c>
      <c r="AK99" s="32">
        <v>22</v>
      </c>
      <c r="AL99" s="11">
        <v>3</v>
      </c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10"/>
      <c r="BI99" s="32"/>
      <c r="BJ99" s="11"/>
      <c r="BK99" s="10"/>
      <c r="BL99" s="32"/>
      <c r="BM99" s="11"/>
      <c r="BN99" s="10"/>
      <c r="BO99" s="32"/>
      <c r="BP99" s="11"/>
      <c r="BQ99" s="10"/>
      <c r="BR99" s="32"/>
      <c r="BS99" s="11"/>
      <c r="BT99" s="10"/>
      <c r="BU99" s="32"/>
      <c r="BV99" s="11"/>
      <c r="BW99" s="10"/>
      <c r="BX99" s="32"/>
      <c r="BY99" s="11"/>
      <c r="BZ99" s="10"/>
      <c r="CA99" s="32"/>
      <c r="CB99" s="11"/>
      <c r="CC99" s="10"/>
      <c r="CD99" s="32"/>
      <c r="CE99" s="11"/>
      <c r="CF99" s="10"/>
      <c r="CG99" s="32"/>
      <c r="CH99" s="11"/>
      <c r="CI99" s="10"/>
      <c r="CJ99" s="32"/>
      <c r="CK99" s="11"/>
      <c r="CL99" s="10"/>
      <c r="CM99" s="32"/>
      <c r="CN99" s="11"/>
      <c r="CO99" s="10"/>
      <c r="CP99" s="32"/>
      <c r="CQ99" s="11"/>
      <c r="CR99" s="10"/>
      <c r="CS99" s="32"/>
      <c r="CT99" s="11"/>
      <c r="CU99" s="10">
        <v>-10</v>
      </c>
      <c r="CV99" s="32">
        <v>57</v>
      </c>
      <c r="CW99" s="11">
        <v>3</v>
      </c>
      <c r="CX99" s="10"/>
      <c r="CY99" s="32"/>
      <c r="CZ99" s="11"/>
      <c r="DA99" s="24">
        <v>45856</v>
      </c>
      <c r="DB99" s="41">
        <v>111</v>
      </c>
      <c r="DC99">
        <f t="shared" si="10"/>
        <v>0</v>
      </c>
      <c r="DD99">
        <f t="shared" si="15"/>
        <v>4</v>
      </c>
      <c r="DE99">
        <f t="shared" si="16"/>
        <v>0</v>
      </c>
    </row>
    <row r="100" spans="1:109" x14ac:dyDescent="0.25">
      <c r="A100">
        <f t="shared" si="13"/>
        <v>41</v>
      </c>
      <c r="B100" s="6"/>
      <c r="C100" s="10"/>
      <c r="D100" s="32"/>
      <c r="E100" s="11"/>
      <c r="F100" s="10"/>
      <c r="G100" s="32"/>
      <c r="H100" s="11"/>
      <c r="I100" s="10">
        <v>-4</v>
      </c>
      <c r="J100" s="32">
        <v>54</v>
      </c>
      <c r="K100" s="11">
        <v>3</v>
      </c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>
        <v>10</v>
      </c>
      <c r="AB100" s="32">
        <v>8</v>
      </c>
      <c r="AC100" s="11">
        <v>3</v>
      </c>
      <c r="AD100" s="10"/>
      <c r="AE100" s="32"/>
      <c r="AF100" s="11"/>
      <c r="AG100" s="10"/>
      <c r="AH100" s="32"/>
      <c r="AI100" s="11"/>
      <c r="AJ100" s="10">
        <v>4</v>
      </c>
      <c r="AK100" s="32">
        <v>25</v>
      </c>
      <c r="AL100" s="11">
        <v>3</v>
      </c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10"/>
      <c r="BI100" s="32"/>
      <c r="BJ100" s="11"/>
      <c r="BK100" s="10"/>
      <c r="BL100" s="32"/>
      <c r="BM100" s="11"/>
      <c r="BN100" s="10"/>
      <c r="BO100" s="32"/>
      <c r="BP100" s="11"/>
      <c r="BQ100" s="10"/>
      <c r="BR100" s="32"/>
      <c r="BS100" s="11"/>
      <c r="BT100" s="10"/>
      <c r="BU100" s="32"/>
      <c r="BV100" s="11"/>
      <c r="BW100" s="10"/>
      <c r="BX100" s="32"/>
      <c r="BY100" s="11"/>
      <c r="BZ100" s="10"/>
      <c r="CA100" s="32"/>
      <c r="CB100" s="11"/>
      <c r="CC100" s="10"/>
      <c r="CD100" s="32"/>
      <c r="CE100" s="11"/>
      <c r="CF100" s="10"/>
      <c r="CG100" s="32"/>
      <c r="CH100" s="11"/>
      <c r="CI100" s="10"/>
      <c r="CJ100" s="32"/>
      <c r="CK100" s="11"/>
      <c r="CL100" s="10"/>
      <c r="CM100" s="32"/>
      <c r="CN100" s="11"/>
      <c r="CO100" s="10"/>
      <c r="CP100" s="32"/>
      <c r="CQ100" s="11"/>
      <c r="CR100" s="10"/>
      <c r="CS100" s="32"/>
      <c r="CT100" s="11"/>
      <c r="CU100" s="10">
        <v>-10</v>
      </c>
      <c r="CV100" s="32">
        <v>77</v>
      </c>
      <c r="CW100" s="11">
        <v>3</v>
      </c>
      <c r="CX100" s="10"/>
      <c r="CY100" s="32"/>
      <c r="CZ100" s="11"/>
      <c r="DA100" s="24">
        <v>45856</v>
      </c>
      <c r="DB100" s="41">
        <v>111</v>
      </c>
      <c r="DC100">
        <f t="shared" si="10"/>
        <v>0</v>
      </c>
      <c r="DD100">
        <f t="shared" si="15"/>
        <v>4</v>
      </c>
      <c r="DE100">
        <f t="shared" si="16"/>
        <v>0</v>
      </c>
    </row>
    <row r="101" spans="1:109" x14ac:dyDescent="0.25">
      <c r="A101">
        <f t="shared" si="13"/>
        <v>42</v>
      </c>
      <c r="B101" s="6"/>
      <c r="C101" s="10"/>
      <c r="D101" s="32"/>
      <c r="E101" s="11"/>
      <c r="F101" s="10"/>
      <c r="G101" s="32"/>
      <c r="H101" s="11"/>
      <c r="I101" s="10">
        <v>10</v>
      </c>
      <c r="J101" s="32">
        <v>18</v>
      </c>
      <c r="K101" s="11">
        <v>3</v>
      </c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>
        <v>5</v>
      </c>
      <c r="AH101" s="32">
        <v>27</v>
      </c>
      <c r="AI101" s="11">
        <v>3</v>
      </c>
      <c r="AJ101" s="10">
        <v>-10</v>
      </c>
      <c r="AK101" s="32">
        <v>47</v>
      </c>
      <c r="AL101" s="11">
        <v>3</v>
      </c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H101" s="10"/>
      <c r="BI101" s="32"/>
      <c r="BJ101" s="11"/>
      <c r="BK101" s="10"/>
      <c r="BL101" s="32"/>
      <c r="BM101" s="11"/>
      <c r="BN101" s="10"/>
      <c r="BO101" s="32"/>
      <c r="BP101" s="11"/>
      <c r="BQ101" s="10"/>
      <c r="BR101" s="32"/>
      <c r="BS101" s="11"/>
      <c r="BT101" s="10"/>
      <c r="BU101" s="32"/>
      <c r="BV101" s="11"/>
      <c r="BW101" s="10"/>
      <c r="BX101" s="32"/>
      <c r="BY101" s="11"/>
      <c r="BZ101" s="10"/>
      <c r="CA101" s="32"/>
      <c r="CB101" s="11"/>
      <c r="CC101" s="10"/>
      <c r="CD101" s="32"/>
      <c r="CE101" s="11"/>
      <c r="CF101" s="10"/>
      <c r="CG101" s="32"/>
      <c r="CH101" s="11"/>
      <c r="CI101" s="10"/>
      <c r="CJ101" s="32"/>
      <c r="CK101" s="11"/>
      <c r="CL101" s="10"/>
      <c r="CM101" s="32"/>
      <c r="CN101" s="11"/>
      <c r="CO101" s="10">
        <v>0</v>
      </c>
      <c r="CP101" s="32">
        <v>42</v>
      </c>
      <c r="CQ101" s="11">
        <v>3</v>
      </c>
      <c r="CR101" s="10"/>
      <c r="CS101" s="32"/>
      <c r="CT101" s="11"/>
      <c r="CU101" s="10">
        <v>-5</v>
      </c>
      <c r="CV101" s="32">
        <v>46</v>
      </c>
      <c r="CW101" s="11">
        <v>3</v>
      </c>
      <c r="CX101" s="10"/>
      <c r="CY101" s="32"/>
      <c r="CZ101" s="11"/>
      <c r="DA101" s="24">
        <v>45861</v>
      </c>
      <c r="DB101" s="76">
        <v>113</v>
      </c>
      <c r="DC101">
        <f t="shared" si="10"/>
        <v>0</v>
      </c>
      <c r="DD101">
        <f t="shared" si="15"/>
        <v>5</v>
      </c>
      <c r="DE101">
        <f t="shared" si="16"/>
        <v>0</v>
      </c>
    </row>
    <row r="102" spans="1:109" x14ac:dyDescent="0.25">
      <c r="A102">
        <f t="shared" si="13"/>
        <v>43</v>
      </c>
      <c r="B102" s="6"/>
      <c r="C102" s="10">
        <v>5</v>
      </c>
      <c r="D102" s="32">
        <v>25</v>
      </c>
      <c r="E102" s="11">
        <v>3</v>
      </c>
      <c r="F102" s="10"/>
      <c r="G102" s="32"/>
      <c r="H102" s="11"/>
      <c r="I102" s="10">
        <v>10</v>
      </c>
      <c r="J102" s="32">
        <v>21</v>
      </c>
      <c r="K102" s="11">
        <v>3</v>
      </c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>
        <v>0</v>
      </c>
      <c r="AH102" s="32">
        <v>36</v>
      </c>
      <c r="AI102" s="11">
        <v>3</v>
      </c>
      <c r="AJ102" s="10">
        <v>-10</v>
      </c>
      <c r="AK102" s="32">
        <v>70</v>
      </c>
      <c r="AL102" s="11">
        <v>3</v>
      </c>
      <c r="AM102" s="10"/>
      <c r="AN102" s="32"/>
      <c r="AO102" s="11"/>
      <c r="AP102" s="10"/>
      <c r="AQ102" s="32"/>
      <c r="AR102" s="11"/>
      <c r="AS102" s="10">
        <v>-5</v>
      </c>
      <c r="AT102" s="32">
        <v>40</v>
      </c>
      <c r="AU102" s="11">
        <v>3</v>
      </c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H102" s="10"/>
      <c r="BI102" s="32"/>
      <c r="BJ102" s="11"/>
      <c r="BK102" s="10"/>
      <c r="BL102" s="32"/>
      <c r="BM102" s="11"/>
      <c r="BN102" s="10"/>
      <c r="BO102" s="32"/>
      <c r="BP102" s="11"/>
      <c r="BQ102" s="10"/>
      <c r="BR102" s="32"/>
      <c r="BS102" s="11"/>
      <c r="BT102" s="10"/>
      <c r="BU102" s="32"/>
      <c r="BV102" s="11"/>
      <c r="BW102" s="10"/>
      <c r="BX102" s="32"/>
      <c r="BY102" s="11"/>
      <c r="BZ102" s="10"/>
      <c r="CA102" s="32"/>
      <c r="CB102" s="11"/>
      <c r="CC102" s="10"/>
      <c r="CD102" s="32"/>
      <c r="CE102" s="11"/>
      <c r="CF102" s="10"/>
      <c r="CG102" s="32"/>
      <c r="CH102" s="11"/>
      <c r="CI102" s="10"/>
      <c r="CJ102" s="32"/>
      <c r="CK102" s="11"/>
      <c r="CL102" s="10"/>
      <c r="CM102" s="32"/>
      <c r="CN102" s="11"/>
      <c r="CO102" s="10"/>
      <c r="CP102" s="32"/>
      <c r="CQ102" s="11"/>
      <c r="CR102" s="10"/>
      <c r="CS102" s="32"/>
      <c r="CT102" s="11"/>
      <c r="CU102" s="10"/>
      <c r="CV102" s="32"/>
      <c r="CW102" s="11"/>
      <c r="CX102" s="10"/>
      <c r="CY102" s="32"/>
      <c r="CZ102" s="11"/>
      <c r="DA102" s="24">
        <v>45867</v>
      </c>
      <c r="DB102" s="41">
        <v>115</v>
      </c>
      <c r="DC102">
        <f t="shared" si="10"/>
        <v>0</v>
      </c>
      <c r="DD102">
        <f t="shared" si="15"/>
        <v>5</v>
      </c>
      <c r="DE102">
        <f t="shared" si="16"/>
        <v>0</v>
      </c>
    </row>
    <row r="103" spans="1:109" x14ac:dyDescent="0.25">
      <c r="A103">
        <f t="shared" si="13"/>
        <v>44</v>
      </c>
      <c r="B103" s="6"/>
      <c r="C103" s="10"/>
      <c r="D103" s="32"/>
      <c r="E103" s="11"/>
      <c r="F103" s="10"/>
      <c r="G103" s="32"/>
      <c r="H103" s="11"/>
      <c r="I103" s="10">
        <v>2</v>
      </c>
      <c r="J103" s="32">
        <v>37</v>
      </c>
      <c r="K103" s="11">
        <v>3</v>
      </c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>
        <v>-2</v>
      </c>
      <c r="AB103" s="32">
        <v>38</v>
      </c>
      <c r="AC103" s="11">
        <v>3</v>
      </c>
      <c r="AD103" s="10"/>
      <c r="AE103" s="32"/>
      <c r="AF103" s="11"/>
      <c r="AG103" s="10">
        <v>6</v>
      </c>
      <c r="AH103" s="32">
        <v>35</v>
      </c>
      <c r="AI103" s="11">
        <v>3</v>
      </c>
      <c r="AJ103" s="10">
        <v>10</v>
      </c>
      <c r="AK103" s="32">
        <v>27</v>
      </c>
      <c r="AL103" s="11">
        <v>3</v>
      </c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10"/>
      <c r="BI103" s="32"/>
      <c r="BJ103" s="11"/>
      <c r="BK103" s="10"/>
      <c r="BL103" s="32"/>
      <c r="BM103" s="11"/>
      <c r="BN103" s="10"/>
      <c r="BO103" s="32"/>
      <c r="BP103" s="11"/>
      <c r="BQ103" s="10"/>
      <c r="BR103" s="32"/>
      <c r="BS103" s="11"/>
      <c r="BT103" s="10"/>
      <c r="BU103" s="32"/>
      <c r="BV103" s="11"/>
      <c r="BW103" s="10"/>
      <c r="BX103" s="32"/>
      <c r="BY103" s="11"/>
      <c r="BZ103" s="10"/>
      <c r="CA103" s="32"/>
      <c r="CB103" s="11"/>
      <c r="CC103" s="10"/>
      <c r="CD103" s="32"/>
      <c r="CE103" s="11"/>
      <c r="CF103" s="10"/>
      <c r="CG103" s="32"/>
      <c r="CH103" s="11"/>
      <c r="CI103" s="10"/>
      <c r="CJ103" s="32"/>
      <c r="CK103" s="11"/>
      <c r="CL103" s="10"/>
      <c r="CM103" s="32"/>
      <c r="CN103" s="11"/>
      <c r="CO103" s="10"/>
      <c r="CP103" s="32"/>
      <c r="CQ103" s="11"/>
      <c r="CR103" s="10">
        <v>-10</v>
      </c>
      <c r="CS103" s="32">
        <v>60</v>
      </c>
      <c r="CT103" s="11">
        <v>3</v>
      </c>
      <c r="CU103" s="10">
        <v>-6</v>
      </c>
      <c r="CV103" s="32">
        <v>46</v>
      </c>
      <c r="CW103" s="11">
        <v>3</v>
      </c>
      <c r="CX103" s="10"/>
      <c r="CY103" s="32"/>
      <c r="CZ103" s="11"/>
      <c r="DA103" s="24">
        <v>45869</v>
      </c>
      <c r="DB103" s="41">
        <v>116</v>
      </c>
      <c r="DC103">
        <f t="shared" si="10"/>
        <v>0</v>
      </c>
      <c r="DD103">
        <f t="shared" ref="DD103:DD109" si="17">COUNT(C103:CZ103)/3</f>
        <v>6</v>
      </c>
      <c r="DE103">
        <f t="shared" ref="DE103:DE109" si="18">+DC103/DD103</f>
        <v>0</v>
      </c>
    </row>
    <row r="104" spans="1:109" x14ac:dyDescent="0.25">
      <c r="A104">
        <f t="shared" si="13"/>
        <v>45</v>
      </c>
      <c r="B104" s="6"/>
      <c r="C104" s="10">
        <v>4</v>
      </c>
      <c r="D104" s="32">
        <v>31</v>
      </c>
      <c r="E104" s="11">
        <v>3</v>
      </c>
      <c r="F104" s="10"/>
      <c r="G104" s="32"/>
      <c r="H104" s="11"/>
      <c r="I104" s="10">
        <v>-10</v>
      </c>
      <c r="J104" s="32">
        <v>75</v>
      </c>
      <c r="K104" s="11">
        <v>3</v>
      </c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>
        <v>2</v>
      </c>
      <c r="AB104" s="32">
        <v>33</v>
      </c>
      <c r="AC104" s="11">
        <v>3</v>
      </c>
      <c r="AD104" s="10"/>
      <c r="AE104" s="32"/>
      <c r="AF104" s="11"/>
      <c r="AG104" s="10"/>
      <c r="AH104" s="32"/>
      <c r="AI104" s="11"/>
      <c r="AJ104" s="10">
        <v>-6</v>
      </c>
      <c r="AK104" s="32">
        <v>71</v>
      </c>
      <c r="AL104" s="11">
        <v>3</v>
      </c>
      <c r="AM104" s="10"/>
      <c r="AN104" s="32"/>
      <c r="AO104" s="11"/>
      <c r="AP104" s="10"/>
      <c r="AQ104" s="32"/>
      <c r="AR104" s="11"/>
      <c r="AS104" s="10">
        <v>-2</v>
      </c>
      <c r="AT104" s="32">
        <v>34</v>
      </c>
      <c r="AU104" s="11">
        <v>3</v>
      </c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H104" s="10"/>
      <c r="BI104" s="32"/>
      <c r="BJ104" s="11"/>
      <c r="BK104" s="10"/>
      <c r="BL104" s="32"/>
      <c r="BM104" s="11"/>
      <c r="BN104" s="10"/>
      <c r="BO104" s="32"/>
      <c r="BP104" s="11"/>
      <c r="BQ104" s="10"/>
      <c r="BR104" s="32"/>
      <c r="BS104" s="11"/>
      <c r="BT104" s="10"/>
      <c r="BU104" s="32"/>
      <c r="BV104" s="11"/>
      <c r="BW104" s="10"/>
      <c r="BX104" s="32"/>
      <c r="BY104" s="11"/>
      <c r="BZ104" s="10"/>
      <c r="CA104" s="32"/>
      <c r="CB104" s="11"/>
      <c r="CC104" s="10"/>
      <c r="CD104" s="32"/>
      <c r="CE104" s="11"/>
      <c r="CF104" s="10"/>
      <c r="CG104" s="32"/>
      <c r="CH104" s="11"/>
      <c r="CI104" s="10"/>
      <c r="CJ104" s="32"/>
      <c r="CK104" s="11"/>
      <c r="CL104" s="10"/>
      <c r="CM104" s="32"/>
      <c r="CN104" s="11"/>
      <c r="CO104" s="10">
        <v>-4</v>
      </c>
      <c r="CP104" s="32">
        <v>47</v>
      </c>
      <c r="CQ104" s="11">
        <v>3</v>
      </c>
      <c r="CR104" s="10">
        <v>6</v>
      </c>
      <c r="CS104" s="32">
        <v>29</v>
      </c>
      <c r="CT104" s="11">
        <v>3</v>
      </c>
      <c r="CU104" s="10">
        <v>10</v>
      </c>
      <c r="CV104" s="32">
        <v>18</v>
      </c>
      <c r="CW104" s="11">
        <v>3</v>
      </c>
      <c r="CX104" s="10"/>
      <c r="CY104" s="32"/>
      <c r="CZ104" s="11"/>
      <c r="DA104" s="24">
        <v>45869</v>
      </c>
      <c r="DB104">
        <v>116</v>
      </c>
      <c r="DC104">
        <f t="shared" si="10"/>
        <v>0</v>
      </c>
      <c r="DD104">
        <f t="shared" si="17"/>
        <v>8</v>
      </c>
      <c r="DE104">
        <f t="shared" si="18"/>
        <v>0</v>
      </c>
    </row>
    <row r="105" spans="1:109" x14ac:dyDescent="0.25">
      <c r="A105">
        <f>+A104+1</f>
        <v>46</v>
      </c>
      <c r="B105" s="6"/>
      <c r="C105" s="10"/>
      <c r="D105" s="32"/>
      <c r="E105" s="11"/>
      <c r="F105" s="10"/>
      <c r="G105" s="32"/>
      <c r="H105" s="11"/>
      <c r="I105" s="10">
        <v>-10</v>
      </c>
      <c r="J105" s="32">
        <v>73</v>
      </c>
      <c r="K105" s="11">
        <v>5</v>
      </c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>
        <v>10</v>
      </c>
      <c r="BF105" s="32">
        <v>66</v>
      </c>
      <c r="BG105" s="11">
        <v>5</v>
      </c>
      <c r="BH105" s="10"/>
      <c r="BI105" s="32"/>
      <c r="BJ105" s="11"/>
      <c r="BK105" s="10"/>
      <c r="BL105" s="32"/>
      <c r="BM105" s="11"/>
      <c r="BN105" s="10"/>
      <c r="BO105" s="32"/>
      <c r="BP105" s="11"/>
      <c r="BQ105" s="10"/>
      <c r="BR105" s="32"/>
      <c r="BS105" s="11"/>
      <c r="BT105" s="10"/>
      <c r="BU105" s="32"/>
      <c r="BV105" s="11"/>
      <c r="BW105" s="10"/>
      <c r="BX105" s="32"/>
      <c r="BY105" s="11"/>
      <c r="BZ105" s="10"/>
      <c r="CA105" s="32"/>
      <c r="CB105" s="11"/>
      <c r="CC105" s="10"/>
      <c r="CD105" s="32"/>
      <c r="CE105" s="11"/>
      <c r="CF105" s="10"/>
      <c r="CG105" s="32"/>
      <c r="CH105" s="11"/>
      <c r="CI105" s="10"/>
      <c r="CJ105" s="32"/>
      <c r="CK105" s="11"/>
      <c r="CL105" s="10"/>
      <c r="CM105" s="32"/>
      <c r="CN105" s="11"/>
      <c r="CO105" s="10"/>
      <c r="CP105" s="32"/>
      <c r="CQ105" s="11"/>
      <c r="CR105" s="10"/>
      <c r="CS105" s="32"/>
      <c r="CT105" s="11"/>
      <c r="CU105" s="10"/>
      <c r="CV105" s="32"/>
      <c r="CW105" s="11"/>
      <c r="CX105" s="10"/>
      <c r="CY105" s="32"/>
      <c r="CZ105" s="11"/>
      <c r="DA105" s="28">
        <v>45870</v>
      </c>
      <c r="DB105" s="41">
        <v>117</v>
      </c>
      <c r="DC105">
        <f t="shared" si="10"/>
        <v>0</v>
      </c>
      <c r="DD105">
        <f t="shared" si="17"/>
        <v>2</v>
      </c>
      <c r="DE105">
        <f t="shared" si="18"/>
        <v>0</v>
      </c>
    </row>
    <row r="106" spans="1:109" x14ac:dyDescent="0.25">
      <c r="A106">
        <f t="shared" si="13"/>
        <v>47</v>
      </c>
      <c r="B106" s="6"/>
      <c r="C106" s="10"/>
      <c r="D106" s="32"/>
      <c r="E106" s="11"/>
      <c r="F106" s="10"/>
      <c r="G106" s="32"/>
      <c r="H106" s="11"/>
      <c r="I106" s="10">
        <v>0</v>
      </c>
      <c r="J106" s="32">
        <v>47</v>
      </c>
      <c r="K106" s="11">
        <v>3</v>
      </c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>
        <v>-6</v>
      </c>
      <c r="AB106" s="32">
        <v>54</v>
      </c>
      <c r="AC106" s="11">
        <v>3</v>
      </c>
      <c r="AD106" s="10"/>
      <c r="AE106" s="32"/>
      <c r="AF106" s="11"/>
      <c r="AG106" s="10">
        <v>-2</v>
      </c>
      <c r="AH106" s="32">
        <v>53</v>
      </c>
      <c r="AI106" s="11">
        <v>3</v>
      </c>
      <c r="AJ106" s="10">
        <v>6</v>
      </c>
      <c r="AK106" s="32">
        <v>32</v>
      </c>
      <c r="AL106" s="11">
        <v>3</v>
      </c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10"/>
      <c r="BI106" s="32"/>
      <c r="BJ106" s="11"/>
      <c r="BK106" s="10"/>
      <c r="BL106" s="32"/>
      <c r="BM106" s="11"/>
      <c r="BN106" s="10"/>
      <c r="BO106" s="32"/>
      <c r="BP106" s="11"/>
      <c r="BQ106" s="10"/>
      <c r="BR106" s="32"/>
      <c r="BS106" s="11"/>
      <c r="BT106" s="10"/>
      <c r="BU106" s="32"/>
      <c r="BV106" s="11"/>
      <c r="BW106" s="10"/>
      <c r="BX106" s="32"/>
      <c r="BY106" s="11"/>
      <c r="BZ106" s="10"/>
      <c r="CA106" s="32"/>
      <c r="CB106" s="11"/>
      <c r="CC106" s="10"/>
      <c r="CD106" s="32"/>
      <c r="CE106" s="11"/>
      <c r="CF106" s="10"/>
      <c r="CG106" s="32"/>
      <c r="CH106" s="11"/>
      <c r="CI106" s="10">
        <v>10</v>
      </c>
      <c r="CJ106" s="32">
        <v>23</v>
      </c>
      <c r="CK106" s="11">
        <v>10</v>
      </c>
      <c r="CL106" s="10"/>
      <c r="CM106" s="32"/>
      <c r="CN106" s="11"/>
      <c r="CO106" s="10">
        <v>2</v>
      </c>
      <c r="CP106" s="32">
        <v>34</v>
      </c>
      <c r="CQ106" s="11">
        <v>3</v>
      </c>
      <c r="CR106" s="10">
        <v>-10</v>
      </c>
      <c r="CS106" s="32">
        <v>58</v>
      </c>
      <c r="CT106" s="11">
        <v>3</v>
      </c>
      <c r="CU106" s="10"/>
      <c r="CV106" s="32"/>
      <c r="CW106" s="11"/>
      <c r="CX106" s="10"/>
      <c r="CY106" s="32"/>
      <c r="CZ106" s="11"/>
      <c r="DA106" s="28">
        <v>45875</v>
      </c>
      <c r="DB106" s="41">
        <v>121</v>
      </c>
      <c r="DC106">
        <f>+CX106+BB106+AG106+AD106+AA106+X106+U106+R106+O106+L106+I106+F106+C106+AJ106+AM106+BE106+BH106+AP106+AS106+AV106+AY106+BN106+BQ106+BT106+BW106+BZ106+CC106+CF106+CL106+BK106+CO106+CR106+CU106+CI106</f>
        <v>0</v>
      </c>
      <c r="DD106">
        <f t="shared" si="17"/>
        <v>7</v>
      </c>
      <c r="DE106">
        <f t="shared" si="18"/>
        <v>0</v>
      </c>
    </row>
    <row r="107" spans="1:109" x14ac:dyDescent="0.25">
      <c r="A107">
        <f t="shared" si="13"/>
        <v>48</v>
      </c>
      <c r="B107" s="6"/>
      <c r="C107" s="10">
        <v>-10</v>
      </c>
      <c r="D107" s="32">
        <v>66</v>
      </c>
      <c r="E107" s="11">
        <v>3</v>
      </c>
      <c r="F107" s="10"/>
      <c r="G107" s="32"/>
      <c r="H107" s="11"/>
      <c r="I107" s="10">
        <v>2</v>
      </c>
      <c r="J107" s="32">
        <v>34</v>
      </c>
      <c r="K107" s="11">
        <v>3</v>
      </c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>
        <v>0</v>
      </c>
      <c r="AB107" s="32">
        <v>41</v>
      </c>
      <c r="AC107" s="11">
        <v>3</v>
      </c>
      <c r="AD107" s="10"/>
      <c r="AE107" s="32"/>
      <c r="AF107" s="11"/>
      <c r="AG107" s="10"/>
      <c r="AH107" s="32"/>
      <c r="AI107" s="11"/>
      <c r="AJ107" s="10">
        <v>-6</v>
      </c>
      <c r="AK107" s="32">
        <v>54</v>
      </c>
      <c r="AL107" s="11">
        <v>3</v>
      </c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10"/>
      <c r="BI107" s="32"/>
      <c r="BJ107" s="11"/>
      <c r="BK107" s="10"/>
      <c r="BL107" s="32"/>
      <c r="BM107" s="11"/>
      <c r="BN107" s="10"/>
      <c r="BO107" s="32"/>
      <c r="BP107" s="11"/>
      <c r="BQ107" s="10"/>
      <c r="BR107" s="32"/>
      <c r="BS107" s="11"/>
      <c r="BT107" s="10"/>
      <c r="BU107" s="32"/>
      <c r="BV107" s="11"/>
      <c r="BW107" s="10"/>
      <c r="BX107" s="32"/>
      <c r="BY107" s="11"/>
      <c r="BZ107" s="10"/>
      <c r="CA107" s="32"/>
      <c r="CB107" s="11"/>
      <c r="CC107" s="10"/>
      <c r="CD107" s="32"/>
      <c r="CE107" s="11"/>
      <c r="CF107" s="10"/>
      <c r="CG107" s="32"/>
      <c r="CH107" s="11"/>
      <c r="CI107" s="10">
        <v>-2</v>
      </c>
      <c r="CJ107" s="32">
        <v>44</v>
      </c>
      <c r="CK107" s="11">
        <v>3</v>
      </c>
      <c r="CL107" s="10"/>
      <c r="CM107" s="32"/>
      <c r="CN107" s="11"/>
      <c r="CO107" s="10">
        <v>10</v>
      </c>
      <c r="CP107" s="32">
        <v>28</v>
      </c>
      <c r="CQ107" s="11">
        <v>3</v>
      </c>
      <c r="CR107" s="10">
        <v>6</v>
      </c>
      <c r="CS107" s="32">
        <v>30</v>
      </c>
      <c r="CT107" s="11">
        <v>3</v>
      </c>
      <c r="CU107" s="10"/>
      <c r="CV107" s="32"/>
      <c r="CW107" s="11"/>
      <c r="CX107" s="10"/>
      <c r="CY107" s="32"/>
      <c r="CZ107" s="11"/>
      <c r="DA107" s="28">
        <v>45882</v>
      </c>
      <c r="DB107" s="76">
        <v>123</v>
      </c>
      <c r="DC107">
        <f t="shared" ref="DC107:DC110" si="19">+CX107+BB107+AG107+AD107+AA107+X107+U107+R107+O107+L107+I107+F107+C107+AJ107+AM107+BE107+BH107+AP107+AS107+AV107+AY107+BN107+BQ107+BT107+BW107+BZ107+CC107+CF107+CL107+BK107+CO107+CR107+CU107+CI107</f>
        <v>0</v>
      </c>
      <c r="DD107">
        <f t="shared" si="17"/>
        <v>7</v>
      </c>
      <c r="DE107">
        <f t="shared" si="18"/>
        <v>0</v>
      </c>
    </row>
    <row r="108" spans="1:109" x14ac:dyDescent="0.25">
      <c r="A108">
        <f t="shared" si="13"/>
        <v>49</v>
      </c>
      <c r="B108" s="6"/>
      <c r="C108" s="10">
        <v>-4</v>
      </c>
      <c r="D108" s="32">
        <v>35</v>
      </c>
      <c r="E108" s="11">
        <v>3</v>
      </c>
      <c r="F108" s="10"/>
      <c r="G108" s="32"/>
      <c r="H108" s="11"/>
      <c r="I108" s="10">
        <v>10</v>
      </c>
      <c r="J108" s="32">
        <v>7</v>
      </c>
      <c r="K108" s="11">
        <v>3</v>
      </c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>
        <v>4</v>
      </c>
      <c r="AB108" s="32">
        <v>32</v>
      </c>
      <c r="AC108" s="11">
        <v>3</v>
      </c>
      <c r="AD108" s="10"/>
      <c r="AE108" s="32"/>
      <c r="AF108" s="11"/>
      <c r="AG108" s="10"/>
      <c r="AH108" s="32"/>
      <c r="AI108" s="11"/>
      <c r="AJ108" s="10">
        <v>-10</v>
      </c>
      <c r="AK108" s="32">
        <v>84</v>
      </c>
      <c r="AL108" s="11">
        <v>3</v>
      </c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10"/>
      <c r="BI108" s="32"/>
      <c r="BJ108" s="11"/>
      <c r="BK108" s="10"/>
      <c r="BL108" s="32"/>
      <c r="BM108" s="11"/>
      <c r="BN108" s="10"/>
      <c r="BO108" s="32"/>
      <c r="BP108" s="11"/>
      <c r="BQ108" s="10"/>
      <c r="BR108" s="32"/>
      <c r="BS108" s="11"/>
      <c r="BT108" s="10"/>
      <c r="BU108" s="32"/>
      <c r="BV108" s="11"/>
      <c r="BW108" s="10"/>
      <c r="BX108" s="32"/>
      <c r="BY108" s="11"/>
      <c r="BZ108" s="10"/>
      <c r="CA108" s="32"/>
      <c r="CB108" s="11"/>
      <c r="CC108" s="10"/>
      <c r="CD108" s="32"/>
      <c r="CE108" s="11"/>
      <c r="CF108" s="10"/>
      <c r="CG108" s="32"/>
      <c r="CH108" s="11"/>
      <c r="CI108" s="10"/>
      <c r="CJ108" s="32"/>
      <c r="CK108" s="11"/>
      <c r="CL108" s="10"/>
      <c r="CM108" s="32"/>
      <c r="CN108" s="11"/>
      <c r="CO108" s="10"/>
      <c r="CP108" s="32"/>
      <c r="CQ108" s="11"/>
      <c r="CR108" s="10"/>
      <c r="CS108" s="32"/>
      <c r="CT108" s="11"/>
      <c r="CU108" s="10"/>
      <c r="CV108" s="32"/>
      <c r="CW108" s="11"/>
      <c r="CX108" s="10"/>
      <c r="CY108" s="32"/>
      <c r="CZ108" s="11"/>
      <c r="DA108" s="24">
        <v>45904</v>
      </c>
      <c r="DB108" s="41">
        <v>131</v>
      </c>
      <c r="DC108">
        <f t="shared" si="19"/>
        <v>0</v>
      </c>
      <c r="DD108">
        <f t="shared" si="17"/>
        <v>4</v>
      </c>
      <c r="DE108">
        <f t="shared" si="18"/>
        <v>0</v>
      </c>
    </row>
    <row r="109" spans="1:109" x14ac:dyDescent="0.25">
      <c r="A109">
        <f t="shared" si="13"/>
        <v>50</v>
      </c>
      <c r="B109" s="6"/>
      <c r="C109" s="10"/>
      <c r="D109" s="32"/>
      <c r="E109" s="11"/>
      <c r="F109" s="10"/>
      <c r="G109" s="32"/>
      <c r="H109" s="11"/>
      <c r="I109" s="10">
        <v>5</v>
      </c>
      <c r="J109" s="32">
        <v>34</v>
      </c>
      <c r="K109" s="11">
        <v>3</v>
      </c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>
        <v>-5</v>
      </c>
      <c r="AH109" s="32">
        <v>52</v>
      </c>
      <c r="AI109" s="11">
        <v>3</v>
      </c>
      <c r="AJ109" s="10">
        <v>-10</v>
      </c>
      <c r="AK109" s="32">
        <v>55</v>
      </c>
      <c r="AL109" s="11">
        <v>3</v>
      </c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10"/>
      <c r="BI109" s="32"/>
      <c r="BJ109" s="11"/>
      <c r="BK109" s="10"/>
      <c r="BL109" s="32"/>
      <c r="BM109" s="11"/>
      <c r="BN109" s="10"/>
      <c r="BO109" s="32"/>
      <c r="BP109" s="11"/>
      <c r="BQ109" s="10"/>
      <c r="BR109" s="32"/>
      <c r="BS109" s="11"/>
      <c r="BT109" s="10"/>
      <c r="BU109" s="32"/>
      <c r="BV109" s="11"/>
      <c r="BW109" s="10"/>
      <c r="BX109" s="32"/>
      <c r="BY109" s="11"/>
      <c r="BZ109" s="10"/>
      <c r="CA109" s="32"/>
      <c r="CB109" s="11"/>
      <c r="CC109" s="10"/>
      <c r="CD109" s="32"/>
      <c r="CE109" s="11"/>
      <c r="CF109" s="10"/>
      <c r="CG109" s="32"/>
      <c r="CH109" s="11"/>
      <c r="CI109" s="10"/>
      <c r="CJ109" s="32"/>
      <c r="CK109" s="11"/>
      <c r="CL109" s="10"/>
      <c r="CM109" s="32"/>
      <c r="CN109" s="11"/>
      <c r="CO109" s="10"/>
      <c r="CP109" s="32"/>
      <c r="CQ109" s="11"/>
      <c r="CR109" s="10"/>
      <c r="CS109" s="32"/>
      <c r="CT109" s="11"/>
      <c r="CU109" s="10">
        <v>10</v>
      </c>
      <c r="CV109" s="32">
        <v>22</v>
      </c>
      <c r="CW109" s="11">
        <v>3</v>
      </c>
      <c r="CX109" s="10"/>
      <c r="CY109" s="32"/>
      <c r="CZ109" s="11"/>
      <c r="DA109" s="24">
        <v>45918</v>
      </c>
      <c r="DB109" s="41">
        <v>138</v>
      </c>
      <c r="DC109">
        <f t="shared" si="19"/>
        <v>0</v>
      </c>
      <c r="DD109">
        <f t="shared" si="17"/>
        <v>4</v>
      </c>
      <c r="DE109">
        <f t="shared" si="18"/>
        <v>0</v>
      </c>
    </row>
    <row r="110" spans="1:109" x14ac:dyDescent="0.25">
      <c r="A110">
        <f t="shared" si="13"/>
        <v>51</v>
      </c>
      <c r="B110" s="6"/>
      <c r="C110" s="10"/>
      <c r="D110" s="32"/>
      <c r="E110" s="11"/>
      <c r="F110" s="10"/>
      <c r="G110" s="32"/>
      <c r="H110" s="11"/>
      <c r="I110" s="10">
        <v>-6</v>
      </c>
      <c r="J110" s="32">
        <v>68</v>
      </c>
      <c r="K110" s="11">
        <v>3</v>
      </c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>
        <v>2</v>
      </c>
      <c r="AB110" s="32">
        <v>44</v>
      </c>
      <c r="AC110" s="11">
        <v>3</v>
      </c>
      <c r="AD110" s="10"/>
      <c r="AE110" s="32"/>
      <c r="AF110" s="11"/>
      <c r="AG110" s="10">
        <v>6</v>
      </c>
      <c r="AH110" s="32">
        <v>12</v>
      </c>
      <c r="AI110" s="11">
        <v>3</v>
      </c>
      <c r="AJ110" s="10">
        <v>-10</v>
      </c>
      <c r="AK110" s="32">
        <v>70</v>
      </c>
      <c r="AL110" s="11">
        <v>3</v>
      </c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10"/>
      <c r="BI110" s="32"/>
      <c r="BJ110" s="11"/>
      <c r="BK110" s="10"/>
      <c r="BL110" s="32"/>
      <c r="BM110" s="11"/>
      <c r="BN110" s="10"/>
      <c r="BO110" s="32"/>
      <c r="BP110" s="11"/>
      <c r="BQ110" s="10"/>
      <c r="BR110" s="32"/>
      <c r="BS110" s="11"/>
      <c r="BT110" s="10"/>
      <c r="BU110" s="32"/>
      <c r="BV110" s="11"/>
      <c r="BW110" s="10"/>
      <c r="BX110" s="32"/>
      <c r="BY110" s="11"/>
      <c r="BZ110" s="10"/>
      <c r="CA110" s="32"/>
      <c r="CB110" s="11"/>
      <c r="CC110" s="10"/>
      <c r="CD110" s="32"/>
      <c r="CE110" s="11"/>
      <c r="CF110" s="10"/>
      <c r="CG110" s="32"/>
      <c r="CH110" s="11"/>
      <c r="CI110" s="10"/>
      <c r="CJ110" s="32"/>
      <c r="CK110" s="11"/>
      <c r="CL110" s="10"/>
      <c r="CM110" s="32"/>
      <c r="CN110" s="11"/>
      <c r="CO110" s="10">
        <v>-2</v>
      </c>
      <c r="CP110" s="32">
        <v>45</v>
      </c>
      <c r="CQ110" s="11">
        <v>3</v>
      </c>
      <c r="CR110" s="10">
        <v>10</v>
      </c>
      <c r="CS110" s="32">
        <v>6</v>
      </c>
      <c r="CT110" s="11">
        <v>3</v>
      </c>
      <c r="CU110" s="10"/>
      <c r="CV110" s="32"/>
      <c r="CW110" s="11"/>
      <c r="CX110" s="10"/>
      <c r="CY110" s="32"/>
      <c r="CZ110" s="11"/>
      <c r="DA110" s="28">
        <v>45925</v>
      </c>
      <c r="DB110" s="41">
        <v>141</v>
      </c>
      <c r="DC110">
        <f t="shared" si="19"/>
        <v>0</v>
      </c>
      <c r="DD110">
        <f t="shared" ref="DD110" si="20">COUNT(C110:CZ110)/3</f>
        <v>6</v>
      </c>
      <c r="DE110">
        <f t="shared" ref="DE110" si="21">+DC110/DD110</f>
        <v>0</v>
      </c>
    </row>
    <row r="111" spans="1:109" x14ac:dyDescent="0.25">
      <c r="A111">
        <f t="shared" si="13"/>
        <v>52</v>
      </c>
      <c r="B111" s="6"/>
      <c r="C111" s="10"/>
      <c r="D111" s="32"/>
      <c r="E111" s="11"/>
      <c r="F111" s="10">
        <v>-6</v>
      </c>
      <c r="G111" s="32">
        <v>65</v>
      </c>
      <c r="H111" s="11">
        <v>3</v>
      </c>
      <c r="I111" s="10">
        <v>4</v>
      </c>
      <c r="J111" s="32">
        <v>36</v>
      </c>
      <c r="K111" s="11">
        <v>3</v>
      </c>
      <c r="L111" s="10">
        <v>10</v>
      </c>
      <c r="M111" s="32">
        <v>7</v>
      </c>
      <c r="N111" s="11">
        <v>3</v>
      </c>
      <c r="O111" s="10">
        <v>8</v>
      </c>
      <c r="P111" s="32">
        <v>13</v>
      </c>
      <c r="Q111" s="11">
        <v>3</v>
      </c>
      <c r="R111" s="10">
        <v>-10</v>
      </c>
      <c r="S111" s="32">
        <v>90</v>
      </c>
      <c r="T111" s="11">
        <v>3</v>
      </c>
      <c r="U111" s="10">
        <v>2</v>
      </c>
      <c r="V111" s="32">
        <v>38</v>
      </c>
      <c r="W111" s="11">
        <v>3</v>
      </c>
      <c r="X111" s="10">
        <v>-4</v>
      </c>
      <c r="Y111" s="32">
        <v>50</v>
      </c>
      <c r="Z111" s="11">
        <v>3</v>
      </c>
      <c r="AA111" s="10"/>
      <c r="AB111" s="32"/>
      <c r="AC111" s="11"/>
      <c r="AD111" s="10"/>
      <c r="AE111" s="32"/>
      <c r="AF111" s="11"/>
      <c r="AG111" s="10"/>
      <c r="AH111" s="32"/>
      <c r="AI111" s="11"/>
      <c r="AJ111" s="10">
        <v>6</v>
      </c>
      <c r="AK111" s="32">
        <v>32</v>
      </c>
      <c r="AL111" s="11">
        <v>3</v>
      </c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10"/>
      <c r="BI111" s="32"/>
      <c r="BJ111" s="11"/>
      <c r="BK111" s="10"/>
      <c r="BL111" s="32"/>
      <c r="BM111" s="11"/>
      <c r="BN111" s="10"/>
      <c r="BO111" s="32"/>
      <c r="BP111" s="11"/>
      <c r="BQ111" s="10"/>
      <c r="BR111" s="32"/>
      <c r="BS111" s="11"/>
      <c r="BT111" s="10"/>
      <c r="BU111" s="32"/>
      <c r="BV111" s="11"/>
      <c r="BW111" s="10"/>
      <c r="BX111" s="32"/>
      <c r="BY111" s="11"/>
      <c r="BZ111" s="10"/>
      <c r="CA111" s="32"/>
      <c r="CB111" s="11"/>
      <c r="CC111" s="10"/>
      <c r="CD111" s="32"/>
      <c r="CE111" s="11"/>
      <c r="CF111" s="10"/>
      <c r="CG111" s="32"/>
      <c r="CH111" s="11"/>
      <c r="CI111" s="10"/>
      <c r="CJ111" s="32"/>
      <c r="CK111" s="11"/>
      <c r="CL111" s="10"/>
      <c r="CM111" s="32"/>
      <c r="CN111" s="11"/>
      <c r="CO111" s="10"/>
      <c r="CP111" s="32"/>
      <c r="CQ111" s="11"/>
      <c r="CR111" s="10"/>
      <c r="CS111" s="32"/>
      <c r="CT111" s="11"/>
      <c r="CU111" s="10">
        <v>-8</v>
      </c>
      <c r="CV111" s="32">
        <v>69</v>
      </c>
      <c r="CW111" s="11">
        <v>3</v>
      </c>
      <c r="CX111" s="10">
        <v>-2</v>
      </c>
      <c r="CY111" s="32">
        <v>46</v>
      </c>
      <c r="CZ111" s="11">
        <v>3</v>
      </c>
      <c r="DA111" s="28">
        <v>45927</v>
      </c>
      <c r="DB111" s="41">
        <v>143</v>
      </c>
      <c r="DC111">
        <f t="shared" ref="DC111" si="22">+CX111+BB111+AG111+AD111+AA111+X111+U111+R111+O111+L111+I111+F111+C111+AJ111+AM111+BE111+BH111+AP111+AS111+AV111+AY111+BN111+BQ111+BT111+BW111+BZ111+CC111+CF111+CL111+BK111+CO111+CR111+CU111+CI111</f>
        <v>0</v>
      </c>
      <c r="DD111">
        <f t="shared" ref="DD111" si="23">COUNT(C111:CZ111)/3</f>
        <v>10</v>
      </c>
      <c r="DE111">
        <f t="shared" ref="DE111" si="24">+DC111/DD111</f>
        <v>0</v>
      </c>
    </row>
    <row r="112" spans="1:109" x14ac:dyDescent="0.25">
      <c r="A112">
        <f t="shared" si="13"/>
        <v>53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10"/>
      <c r="BI112" s="32"/>
      <c r="BJ112" s="11"/>
      <c r="BK112" s="10"/>
      <c r="BL112" s="32"/>
      <c r="BM112" s="11"/>
      <c r="BN112" s="10"/>
      <c r="BO112" s="32"/>
      <c r="BP112" s="11"/>
      <c r="BQ112" s="10"/>
      <c r="BR112" s="32"/>
      <c r="BS112" s="11"/>
      <c r="BT112" s="10"/>
      <c r="BU112" s="32"/>
      <c r="BV112" s="11"/>
      <c r="BW112" s="10"/>
      <c r="BX112" s="32"/>
      <c r="BY112" s="11"/>
      <c r="BZ112" s="10"/>
      <c r="CA112" s="32"/>
      <c r="CB112" s="11"/>
      <c r="CC112" s="10"/>
      <c r="CD112" s="32"/>
      <c r="CE112" s="11"/>
      <c r="CF112" s="10"/>
      <c r="CG112" s="32"/>
      <c r="CH112" s="11"/>
      <c r="CI112" s="10"/>
      <c r="CJ112" s="32"/>
      <c r="CK112" s="11"/>
      <c r="CL112" s="10"/>
      <c r="CM112" s="32"/>
      <c r="CN112" s="11"/>
      <c r="CO112" s="10"/>
      <c r="CP112" s="32"/>
      <c r="CQ112" s="11"/>
      <c r="CR112" s="10"/>
      <c r="CS112" s="32"/>
      <c r="CT112" s="11"/>
      <c r="CU112" s="10"/>
      <c r="CV112" s="32"/>
      <c r="CW112" s="11"/>
      <c r="CX112" s="10"/>
      <c r="CY112" s="32"/>
      <c r="CZ112" s="11"/>
      <c r="DA112" s="28"/>
      <c r="DB112" s="41"/>
    </row>
    <row r="113" spans="1:106" x14ac:dyDescent="0.25">
      <c r="A113">
        <f t="shared" si="13"/>
        <v>54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10"/>
      <c r="BI113" s="32"/>
      <c r="BJ113" s="11"/>
      <c r="BK113" s="10"/>
      <c r="BL113" s="32"/>
      <c r="BM113" s="11"/>
      <c r="BN113" s="10"/>
      <c r="BO113" s="32"/>
      <c r="BP113" s="11"/>
      <c r="BQ113" s="10"/>
      <c r="BR113" s="32"/>
      <c r="BS113" s="11"/>
      <c r="BT113" s="10"/>
      <c r="BU113" s="32"/>
      <c r="BV113" s="11"/>
      <c r="BW113" s="10"/>
      <c r="BX113" s="32"/>
      <c r="BY113" s="11"/>
      <c r="BZ113" s="10"/>
      <c r="CA113" s="32"/>
      <c r="CB113" s="11"/>
      <c r="CC113" s="10"/>
      <c r="CD113" s="32"/>
      <c r="CE113" s="11"/>
      <c r="CF113" s="10"/>
      <c r="CG113" s="32"/>
      <c r="CH113" s="11"/>
      <c r="CI113" s="10"/>
      <c r="CJ113" s="32"/>
      <c r="CK113" s="11"/>
      <c r="CL113" s="10"/>
      <c r="CM113" s="32"/>
      <c r="CN113" s="11"/>
      <c r="CO113" s="10"/>
      <c r="CP113" s="32"/>
      <c r="CQ113" s="11"/>
      <c r="CR113" s="10"/>
      <c r="CS113" s="32"/>
      <c r="CT113" s="11"/>
      <c r="CU113" s="10"/>
      <c r="CV113" s="32"/>
      <c r="CW113" s="11"/>
      <c r="CX113" s="10"/>
      <c r="CY113" s="32"/>
      <c r="CZ113" s="11"/>
      <c r="DA113" s="28"/>
      <c r="DB113" s="41"/>
    </row>
    <row r="114" spans="1:106" x14ac:dyDescent="0.25">
      <c r="A114">
        <f t="shared" si="13"/>
        <v>55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10"/>
      <c r="BI114" s="32"/>
      <c r="BJ114" s="11"/>
      <c r="BK114" s="10"/>
      <c r="BL114" s="32"/>
      <c r="BM114" s="11"/>
      <c r="BN114" s="10"/>
      <c r="BO114" s="32"/>
      <c r="BP114" s="11"/>
      <c r="BQ114" s="10"/>
      <c r="BR114" s="32"/>
      <c r="BS114" s="11"/>
      <c r="BT114" s="10"/>
      <c r="BU114" s="32"/>
      <c r="BV114" s="11"/>
      <c r="BW114" s="10"/>
      <c r="BX114" s="32"/>
      <c r="BY114" s="11"/>
      <c r="BZ114" s="10"/>
      <c r="CA114" s="32"/>
      <c r="CB114" s="11"/>
      <c r="CC114" s="10"/>
      <c r="CD114" s="32"/>
      <c r="CE114" s="11"/>
      <c r="CF114" s="10"/>
      <c r="CG114" s="32"/>
      <c r="CH114" s="11"/>
      <c r="CI114" s="10"/>
      <c r="CJ114" s="32"/>
      <c r="CK114" s="11"/>
      <c r="CL114" s="10"/>
      <c r="CM114" s="32"/>
      <c r="CN114" s="11"/>
      <c r="CO114" s="10"/>
      <c r="CP114" s="32"/>
      <c r="CQ114" s="11"/>
      <c r="CR114" s="10"/>
      <c r="CS114" s="32"/>
      <c r="CT114" s="11"/>
      <c r="CU114" s="10"/>
      <c r="CV114" s="32"/>
      <c r="CW114" s="11"/>
      <c r="CX114" s="10"/>
      <c r="CY114" s="32"/>
      <c r="CZ114" s="11"/>
      <c r="DB114" s="41"/>
    </row>
    <row r="115" spans="1:106" x14ac:dyDescent="0.25">
      <c r="A115">
        <f t="shared" si="13"/>
        <v>56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10"/>
      <c r="BI115" s="32"/>
      <c r="BJ115" s="11"/>
      <c r="BK115" s="10"/>
      <c r="BL115" s="32"/>
      <c r="BM115" s="11"/>
      <c r="BN115" s="10"/>
      <c r="BO115" s="32"/>
      <c r="BP115" s="11"/>
      <c r="BQ115" s="10"/>
      <c r="BR115" s="32"/>
      <c r="BS115" s="11"/>
      <c r="BT115" s="10"/>
      <c r="BU115" s="32"/>
      <c r="BV115" s="11"/>
      <c r="BW115" s="10"/>
      <c r="BX115" s="32"/>
      <c r="BY115" s="11"/>
      <c r="BZ115" s="10"/>
      <c r="CA115" s="32"/>
      <c r="CB115" s="11"/>
      <c r="CC115" s="10"/>
      <c r="CD115" s="32"/>
      <c r="CE115" s="11"/>
      <c r="CF115" s="10"/>
      <c r="CG115" s="32"/>
      <c r="CH115" s="11"/>
      <c r="CI115" s="10"/>
      <c r="CJ115" s="32"/>
      <c r="CK115" s="11"/>
      <c r="CL115" s="10"/>
      <c r="CM115" s="32"/>
      <c r="CN115" s="11"/>
      <c r="CO115" s="10"/>
      <c r="CP115" s="32"/>
      <c r="CQ115" s="11"/>
      <c r="CR115" s="10"/>
      <c r="CS115" s="32"/>
      <c r="CT115" s="11"/>
      <c r="CU115" s="10"/>
      <c r="CV115" s="32"/>
      <c r="CW115" s="11"/>
      <c r="CX115" s="10"/>
      <c r="CY115" s="32"/>
      <c r="CZ115" s="11"/>
      <c r="DB115" s="41"/>
    </row>
    <row r="116" spans="1:106" x14ac:dyDescent="0.25">
      <c r="A116">
        <f t="shared" si="13"/>
        <v>57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10"/>
      <c r="BI116" s="32"/>
      <c r="BJ116" s="11"/>
      <c r="BK116" s="10"/>
      <c r="BL116" s="32"/>
      <c r="BM116" s="11"/>
      <c r="BN116" s="10"/>
      <c r="BO116" s="32"/>
      <c r="BP116" s="11"/>
      <c r="BQ116" s="10"/>
      <c r="BR116" s="32"/>
      <c r="BS116" s="11"/>
      <c r="BT116" s="10"/>
      <c r="BU116" s="32"/>
      <c r="BV116" s="11"/>
      <c r="BW116" s="10"/>
      <c r="BX116" s="32"/>
      <c r="BY116" s="11"/>
      <c r="BZ116" s="10"/>
      <c r="CA116" s="32"/>
      <c r="CB116" s="11"/>
      <c r="CC116" s="10"/>
      <c r="CD116" s="32"/>
      <c r="CE116" s="11"/>
      <c r="CF116" s="10"/>
      <c r="CG116" s="32"/>
      <c r="CH116" s="11"/>
      <c r="CI116" s="10"/>
      <c r="CJ116" s="32"/>
      <c r="CK116" s="11"/>
      <c r="CL116" s="10"/>
      <c r="CM116" s="32"/>
      <c r="CN116" s="11"/>
      <c r="CO116" s="10"/>
      <c r="CP116" s="32"/>
      <c r="CQ116" s="11"/>
      <c r="CR116" s="10"/>
      <c r="CS116" s="32"/>
      <c r="CT116" s="11"/>
      <c r="CU116" s="10"/>
      <c r="CV116" s="32"/>
      <c r="CW116" s="11"/>
      <c r="CX116" s="10"/>
      <c r="CY116" s="32"/>
      <c r="CZ116" s="11"/>
      <c r="DB116" s="41"/>
    </row>
    <row r="117" spans="1:106" x14ac:dyDescent="0.25">
      <c r="A117">
        <f t="shared" si="13"/>
        <v>58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B117" s="10"/>
      <c r="BC117" s="32"/>
      <c r="BD117" s="11"/>
      <c r="BE117" s="10"/>
      <c r="BF117" s="32"/>
      <c r="BG117" s="11"/>
      <c r="BH117" s="10"/>
      <c r="BI117" s="32"/>
      <c r="BJ117" s="11"/>
      <c r="BK117" s="10"/>
      <c r="BL117" s="32"/>
      <c r="BM117" s="11"/>
      <c r="BN117" s="10"/>
      <c r="BO117" s="32"/>
      <c r="BP117" s="11"/>
      <c r="BQ117" s="10"/>
      <c r="BR117" s="32"/>
      <c r="BS117" s="11"/>
      <c r="BT117" s="10"/>
      <c r="BU117" s="32"/>
      <c r="BV117" s="11"/>
      <c r="BW117" s="10"/>
      <c r="BX117" s="32"/>
      <c r="BY117" s="11"/>
      <c r="BZ117" s="10"/>
      <c r="CA117" s="32"/>
      <c r="CB117" s="11"/>
      <c r="CC117" s="10"/>
      <c r="CD117" s="32"/>
      <c r="CE117" s="11"/>
      <c r="CF117" s="10"/>
      <c r="CG117" s="32"/>
      <c r="CH117" s="11"/>
      <c r="CI117" s="10"/>
      <c r="CJ117" s="32"/>
      <c r="CK117" s="11"/>
      <c r="CL117" s="10"/>
      <c r="CM117" s="32"/>
      <c r="CN117" s="11"/>
      <c r="CO117" s="10"/>
      <c r="CP117" s="32"/>
      <c r="CQ117" s="11"/>
      <c r="CR117" s="10"/>
      <c r="CS117" s="32"/>
      <c r="CT117" s="11"/>
      <c r="CU117" s="10"/>
      <c r="CV117" s="32"/>
      <c r="CW117" s="11"/>
      <c r="CX117" s="10"/>
      <c r="CY117" s="32"/>
      <c r="CZ117" s="11"/>
      <c r="DB117" s="41"/>
    </row>
    <row r="118" spans="1:106" x14ac:dyDescent="0.25">
      <c r="A118">
        <f t="shared" si="13"/>
        <v>59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10"/>
      <c r="BI118" s="32"/>
      <c r="BJ118" s="11"/>
      <c r="BK118" s="10"/>
      <c r="BL118" s="32"/>
      <c r="BM118" s="11"/>
      <c r="BN118" s="10"/>
      <c r="BO118" s="32"/>
      <c r="BP118" s="11"/>
      <c r="BQ118" s="10"/>
      <c r="BR118" s="32"/>
      <c r="BS118" s="11"/>
      <c r="BT118" s="10"/>
      <c r="BU118" s="32"/>
      <c r="BV118" s="11"/>
      <c r="BW118" s="10"/>
      <c r="BX118" s="32"/>
      <c r="BY118" s="11"/>
      <c r="BZ118" s="10"/>
      <c r="CA118" s="32"/>
      <c r="CB118" s="11"/>
      <c r="CC118" s="10"/>
      <c r="CD118" s="32"/>
      <c r="CE118" s="11"/>
      <c r="CF118" s="10"/>
      <c r="CG118" s="32"/>
      <c r="CH118" s="11"/>
      <c r="CI118" s="10"/>
      <c r="CJ118" s="32"/>
      <c r="CK118" s="11"/>
      <c r="CL118" s="10"/>
      <c r="CM118" s="32"/>
      <c r="CN118" s="11"/>
      <c r="CO118" s="10"/>
      <c r="CP118" s="32"/>
      <c r="CQ118" s="11"/>
      <c r="CR118" s="10"/>
      <c r="CS118" s="32"/>
      <c r="CT118" s="11"/>
      <c r="CU118" s="10"/>
      <c r="CV118" s="32"/>
      <c r="CW118" s="11"/>
      <c r="CX118" s="10"/>
      <c r="CY118" s="32"/>
      <c r="CZ118" s="11"/>
      <c r="DB118" s="41"/>
    </row>
    <row r="119" spans="1:106" x14ac:dyDescent="0.25">
      <c r="A119">
        <f t="shared" si="13"/>
        <v>60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10"/>
      <c r="BI119" s="32"/>
      <c r="BJ119" s="11"/>
      <c r="BK119" s="10"/>
      <c r="BL119" s="32"/>
      <c r="BM119" s="11"/>
      <c r="BN119" s="10"/>
      <c r="BO119" s="32"/>
      <c r="BP119" s="11"/>
      <c r="BQ119" s="10"/>
      <c r="BR119" s="32"/>
      <c r="BS119" s="11"/>
      <c r="BT119" s="10"/>
      <c r="BU119" s="32"/>
      <c r="BV119" s="11"/>
      <c r="BW119" s="10"/>
      <c r="BX119" s="32"/>
      <c r="BY119" s="11"/>
      <c r="BZ119" s="10"/>
      <c r="CA119" s="32"/>
      <c r="CB119" s="11"/>
      <c r="CC119" s="10"/>
      <c r="CD119" s="32"/>
      <c r="CE119" s="11"/>
      <c r="CF119" s="10"/>
      <c r="CG119" s="32"/>
      <c r="CH119" s="11"/>
      <c r="CI119" s="10"/>
      <c r="CJ119" s="32"/>
      <c r="CK119" s="11"/>
      <c r="CL119" s="10"/>
      <c r="CM119" s="32"/>
      <c r="CN119" s="11"/>
      <c r="CO119" s="10"/>
      <c r="CP119" s="32"/>
      <c r="CQ119" s="11"/>
      <c r="CR119" s="10"/>
      <c r="CS119" s="32"/>
      <c r="CT119" s="11"/>
      <c r="CU119" s="10"/>
      <c r="CV119" s="32"/>
      <c r="CW119" s="11"/>
      <c r="CX119" s="10"/>
      <c r="CY119" s="32"/>
      <c r="CZ119" s="11"/>
      <c r="DB119" s="41"/>
    </row>
    <row r="120" spans="1:106" x14ac:dyDescent="0.25">
      <c r="A120">
        <f t="shared" si="13"/>
        <v>61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H120" s="10"/>
      <c r="BI120" s="32"/>
      <c r="BJ120" s="11"/>
      <c r="BK120" s="10"/>
      <c r="BL120" s="32"/>
      <c r="BM120" s="11"/>
      <c r="BN120" s="10"/>
      <c r="BO120" s="32"/>
      <c r="BP120" s="11"/>
      <c r="BQ120" s="10"/>
      <c r="BR120" s="32"/>
      <c r="BS120" s="11"/>
      <c r="BT120" s="10"/>
      <c r="BU120" s="32"/>
      <c r="BV120" s="11"/>
      <c r="BW120" s="10"/>
      <c r="BX120" s="32"/>
      <c r="BY120" s="11"/>
      <c r="BZ120" s="10"/>
      <c r="CA120" s="32"/>
      <c r="CB120" s="11"/>
      <c r="CC120" s="10"/>
      <c r="CD120" s="32"/>
      <c r="CE120" s="11"/>
      <c r="CF120" s="10"/>
      <c r="CG120" s="32"/>
      <c r="CH120" s="11"/>
      <c r="CI120" s="10"/>
      <c r="CJ120" s="32"/>
      <c r="CK120" s="11"/>
      <c r="CL120" s="10"/>
      <c r="CM120" s="32"/>
      <c r="CN120" s="11"/>
      <c r="CO120" s="10"/>
      <c r="CP120" s="32"/>
      <c r="CQ120" s="11"/>
      <c r="CR120" s="10"/>
      <c r="CS120" s="32"/>
      <c r="CT120" s="11"/>
      <c r="CU120" s="10"/>
      <c r="CV120" s="32"/>
      <c r="CW120" s="11"/>
      <c r="CX120" s="10"/>
      <c r="CY120" s="32"/>
      <c r="CZ120" s="11"/>
      <c r="DB120" s="41"/>
    </row>
    <row r="121" spans="1:106" x14ac:dyDescent="0.25">
      <c r="A121">
        <f t="shared" si="13"/>
        <v>62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H121" s="10"/>
      <c r="BI121" s="32"/>
      <c r="BJ121" s="11"/>
      <c r="BK121" s="10"/>
      <c r="BL121" s="32"/>
      <c r="BM121" s="11"/>
      <c r="BN121" s="10"/>
      <c r="BO121" s="32"/>
      <c r="BP121" s="11"/>
      <c r="BQ121" s="10"/>
      <c r="BR121" s="32"/>
      <c r="BS121" s="11"/>
      <c r="BT121" s="10"/>
      <c r="BU121" s="32"/>
      <c r="BV121" s="11"/>
      <c r="BW121" s="10"/>
      <c r="BX121" s="32"/>
      <c r="BY121" s="11"/>
      <c r="BZ121" s="10"/>
      <c r="CA121" s="32"/>
      <c r="CB121" s="11"/>
      <c r="CC121" s="10"/>
      <c r="CD121" s="32"/>
      <c r="CE121" s="11"/>
      <c r="CF121" s="10"/>
      <c r="CG121" s="32"/>
      <c r="CH121" s="11"/>
      <c r="CI121" s="10"/>
      <c r="CJ121" s="32"/>
      <c r="CK121" s="11"/>
      <c r="CL121" s="10"/>
      <c r="CM121" s="32"/>
      <c r="CN121" s="11"/>
      <c r="CO121" s="10"/>
      <c r="CP121" s="32"/>
      <c r="CQ121" s="11"/>
      <c r="CR121" s="10"/>
      <c r="CS121" s="32"/>
      <c r="CT121" s="11"/>
      <c r="CU121" s="10"/>
      <c r="CV121" s="32"/>
      <c r="CW121" s="11"/>
      <c r="CX121" s="10"/>
      <c r="CY121" s="32"/>
      <c r="CZ121" s="11"/>
      <c r="DB121" s="41"/>
    </row>
    <row r="122" spans="1:106" x14ac:dyDescent="0.25">
      <c r="A122">
        <f t="shared" si="13"/>
        <v>63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H122" s="10"/>
      <c r="BI122" s="32"/>
      <c r="BJ122" s="11"/>
      <c r="BK122" s="10"/>
      <c r="BL122" s="32"/>
      <c r="BM122" s="11"/>
      <c r="BN122" s="10"/>
      <c r="BO122" s="32"/>
      <c r="BP122" s="11"/>
      <c r="BQ122" s="10"/>
      <c r="BR122" s="32"/>
      <c r="BS122" s="11"/>
      <c r="BT122" s="10"/>
      <c r="BU122" s="32"/>
      <c r="BV122" s="11"/>
      <c r="BW122" s="10"/>
      <c r="BX122" s="32"/>
      <c r="BY122" s="11"/>
      <c r="BZ122" s="10"/>
      <c r="CA122" s="32"/>
      <c r="CB122" s="11"/>
      <c r="CC122" s="10"/>
      <c r="CD122" s="32"/>
      <c r="CE122" s="11"/>
      <c r="CF122" s="10"/>
      <c r="CG122" s="32"/>
      <c r="CH122" s="11"/>
      <c r="CI122" s="10"/>
      <c r="CJ122" s="32"/>
      <c r="CK122" s="11"/>
      <c r="CL122" s="10"/>
      <c r="CM122" s="32"/>
      <c r="CN122" s="11"/>
      <c r="CO122" s="10"/>
      <c r="CP122" s="32"/>
      <c r="CQ122" s="11"/>
      <c r="CR122" s="10"/>
      <c r="CS122" s="32"/>
      <c r="CT122" s="11"/>
      <c r="CU122" s="10"/>
      <c r="CV122" s="32"/>
      <c r="CW122" s="11"/>
      <c r="CX122" s="10"/>
      <c r="CY122" s="32"/>
      <c r="CZ122" s="11"/>
      <c r="DB122" s="41"/>
    </row>
    <row r="123" spans="1:106" x14ac:dyDescent="0.25">
      <c r="A123">
        <f t="shared" si="13"/>
        <v>64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H123" s="10"/>
      <c r="BI123" s="32"/>
      <c r="BJ123" s="11"/>
      <c r="BK123" s="10"/>
      <c r="BL123" s="32"/>
      <c r="BM123" s="11"/>
      <c r="BN123" s="10"/>
      <c r="BO123" s="32"/>
      <c r="BP123" s="11"/>
      <c r="BQ123" s="10"/>
      <c r="BR123" s="32"/>
      <c r="BS123" s="11"/>
      <c r="BT123" s="10"/>
      <c r="BU123" s="32"/>
      <c r="BV123" s="11"/>
      <c r="BW123" s="10"/>
      <c r="BX123" s="32"/>
      <c r="BY123" s="11"/>
      <c r="BZ123" s="10"/>
      <c r="CA123" s="32"/>
      <c r="CB123" s="11"/>
      <c r="CC123" s="10"/>
      <c r="CD123" s="32"/>
      <c r="CE123" s="11"/>
      <c r="CF123" s="10"/>
      <c r="CG123" s="32"/>
      <c r="CH123" s="11"/>
      <c r="CI123" s="10"/>
      <c r="CJ123" s="32"/>
      <c r="CK123" s="11"/>
      <c r="CL123" s="10"/>
      <c r="CM123" s="32"/>
      <c r="CN123" s="11"/>
      <c r="CO123" s="10"/>
      <c r="CP123" s="32"/>
      <c r="CQ123" s="11"/>
      <c r="CR123" s="10"/>
      <c r="CS123" s="32"/>
      <c r="CT123" s="11"/>
      <c r="CU123" s="10"/>
      <c r="CV123" s="32"/>
      <c r="CW123" s="11"/>
      <c r="CX123" s="10"/>
      <c r="CY123" s="32"/>
      <c r="CZ123" s="11"/>
      <c r="DB123" s="41"/>
    </row>
    <row r="124" spans="1:106" x14ac:dyDescent="0.25">
      <c r="A124">
        <f t="shared" si="13"/>
        <v>65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H124" s="10"/>
      <c r="BI124" s="32"/>
      <c r="BJ124" s="11"/>
      <c r="BK124" s="10"/>
      <c r="BL124" s="32"/>
      <c r="BM124" s="11"/>
      <c r="BN124" s="10"/>
      <c r="BO124" s="32"/>
      <c r="BP124" s="11"/>
      <c r="BQ124" s="10"/>
      <c r="BR124" s="32"/>
      <c r="BS124" s="11"/>
      <c r="BT124" s="10"/>
      <c r="BU124" s="32"/>
      <c r="BV124" s="11"/>
      <c r="BW124" s="10"/>
      <c r="BX124" s="32"/>
      <c r="BY124" s="11"/>
      <c r="BZ124" s="10"/>
      <c r="CA124" s="32"/>
      <c r="CB124" s="11"/>
      <c r="CC124" s="10"/>
      <c r="CD124" s="32"/>
      <c r="CE124" s="11"/>
      <c r="CF124" s="10"/>
      <c r="CG124" s="32"/>
      <c r="CH124" s="11"/>
      <c r="CI124" s="10"/>
      <c r="CJ124" s="32"/>
      <c r="CK124" s="11"/>
      <c r="CL124" s="10"/>
      <c r="CM124" s="32"/>
      <c r="CN124" s="11"/>
      <c r="CO124" s="10"/>
      <c r="CP124" s="32"/>
      <c r="CQ124" s="11"/>
      <c r="CR124" s="10"/>
      <c r="CS124" s="32"/>
      <c r="CT124" s="11"/>
      <c r="CU124" s="10"/>
      <c r="CV124" s="32"/>
      <c r="CW124" s="11"/>
      <c r="CX124" s="10"/>
      <c r="CY124" s="32"/>
      <c r="CZ124" s="11"/>
      <c r="DA124" s="127"/>
      <c r="DB124" s="76"/>
    </row>
    <row r="125" spans="1:106" x14ac:dyDescent="0.25">
      <c r="A125">
        <f t="shared" si="13"/>
        <v>66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  <c r="BH125" s="10"/>
      <c r="BI125" s="32"/>
      <c r="BJ125" s="11"/>
      <c r="BK125" s="10"/>
      <c r="BL125" s="32"/>
      <c r="BM125" s="11"/>
      <c r="BN125" s="10"/>
      <c r="BO125" s="32"/>
      <c r="BP125" s="11"/>
      <c r="BQ125" s="10"/>
      <c r="BR125" s="32"/>
      <c r="BS125" s="11"/>
      <c r="BT125" s="10"/>
      <c r="BU125" s="32"/>
      <c r="BV125" s="11"/>
      <c r="BW125" s="10"/>
      <c r="BX125" s="32"/>
      <c r="BY125" s="11"/>
      <c r="BZ125" s="10"/>
      <c r="CA125" s="32"/>
      <c r="CB125" s="11"/>
      <c r="CC125" s="10"/>
      <c r="CD125" s="32"/>
      <c r="CE125" s="11"/>
      <c r="CF125" s="10"/>
      <c r="CG125" s="32"/>
      <c r="CH125" s="11"/>
      <c r="CI125" s="10"/>
      <c r="CJ125" s="32"/>
      <c r="CK125" s="11"/>
      <c r="CL125" s="10"/>
      <c r="CM125" s="32"/>
      <c r="CN125" s="11"/>
      <c r="CO125" s="10"/>
      <c r="CP125" s="32"/>
      <c r="CQ125" s="11"/>
      <c r="CR125" s="10"/>
      <c r="CS125" s="32"/>
      <c r="CT125" s="11"/>
      <c r="CU125" s="10"/>
      <c r="CV125" s="32"/>
      <c r="CW125" s="11"/>
      <c r="CX125" s="10"/>
      <c r="CY125" s="32"/>
      <c r="CZ125" s="11"/>
      <c r="DA125" s="28"/>
      <c r="DB125" s="41"/>
    </row>
    <row r="126" spans="1:106" x14ac:dyDescent="0.25">
      <c r="A126">
        <f t="shared" ref="A126:A173" si="25">+A125+1</f>
        <v>67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H126" s="10"/>
      <c r="BI126" s="32"/>
      <c r="BJ126" s="11"/>
      <c r="BK126" s="10"/>
      <c r="BL126" s="32"/>
      <c r="BM126" s="11"/>
      <c r="BN126" s="10"/>
      <c r="BO126" s="32"/>
      <c r="BP126" s="11"/>
      <c r="BQ126" s="10"/>
      <c r="BR126" s="32"/>
      <c r="BS126" s="11"/>
      <c r="BT126" s="10"/>
      <c r="BU126" s="32"/>
      <c r="BV126" s="11"/>
      <c r="BW126" s="10"/>
      <c r="BX126" s="32"/>
      <c r="BY126" s="11"/>
      <c r="BZ126" s="10"/>
      <c r="CA126" s="32"/>
      <c r="CB126" s="11"/>
      <c r="CC126" s="10"/>
      <c r="CD126" s="32"/>
      <c r="CE126" s="11"/>
      <c r="CF126" s="10"/>
      <c r="CG126" s="32"/>
      <c r="CH126" s="11"/>
      <c r="CI126" s="10"/>
      <c r="CJ126" s="32"/>
      <c r="CK126" s="11"/>
      <c r="CL126" s="10"/>
      <c r="CM126" s="32"/>
      <c r="CN126" s="11"/>
      <c r="CO126" s="10"/>
      <c r="CP126" s="32"/>
      <c r="CQ126" s="11"/>
      <c r="CR126" s="10"/>
      <c r="CS126" s="32"/>
      <c r="CT126" s="11"/>
      <c r="CU126" s="10"/>
      <c r="CV126" s="32"/>
      <c r="CW126" s="11"/>
      <c r="CX126" s="10"/>
      <c r="CY126" s="32"/>
      <c r="CZ126" s="11"/>
      <c r="DA126" s="28"/>
      <c r="DB126" s="41"/>
    </row>
    <row r="127" spans="1:106" x14ac:dyDescent="0.25">
      <c r="A127">
        <f t="shared" si="25"/>
        <v>68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H127" s="10"/>
      <c r="BI127" s="32"/>
      <c r="BJ127" s="11"/>
      <c r="BK127" s="10"/>
      <c r="BL127" s="32"/>
      <c r="BM127" s="11"/>
      <c r="BN127" s="10"/>
      <c r="BO127" s="32"/>
      <c r="BP127" s="11"/>
      <c r="BQ127" s="10"/>
      <c r="BR127" s="32"/>
      <c r="BS127" s="11"/>
      <c r="BT127" s="10"/>
      <c r="BU127" s="32"/>
      <c r="BV127" s="11"/>
      <c r="BW127" s="10"/>
      <c r="BX127" s="32"/>
      <c r="BY127" s="11"/>
      <c r="BZ127" s="10"/>
      <c r="CA127" s="32"/>
      <c r="CB127" s="11"/>
      <c r="CC127" s="10"/>
      <c r="CD127" s="32"/>
      <c r="CE127" s="11"/>
      <c r="CF127" s="10"/>
      <c r="CG127" s="32"/>
      <c r="CH127" s="11"/>
      <c r="CI127" s="10"/>
      <c r="CJ127" s="32"/>
      <c r="CK127" s="11"/>
      <c r="CL127" s="10"/>
      <c r="CM127" s="32"/>
      <c r="CN127" s="11"/>
      <c r="CO127" s="10"/>
      <c r="CP127" s="32"/>
      <c r="CQ127" s="11"/>
      <c r="CR127" s="10"/>
      <c r="CS127" s="32"/>
      <c r="CT127" s="11"/>
      <c r="CU127" s="10"/>
      <c r="CV127" s="32"/>
      <c r="CW127" s="11"/>
      <c r="CX127" s="10"/>
      <c r="CY127" s="32"/>
      <c r="CZ127" s="11"/>
      <c r="DB127" s="41"/>
    </row>
    <row r="128" spans="1:106" x14ac:dyDescent="0.25">
      <c r="A128">
        <f t="shared" si="25"/>
        <v>69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H128" s="10"/>
      <c r="BI128" s="32"/>
      <c r="BJ128" s="11"/>
      <c r="BK128" s="10"/>
      <c r="BL128" s="32"/>
      <c r="BM128" s="11"/>
      <c r="BN128" s="10"/>
      <c r="BO128" s="32"/>
      <c r="BP128" s="11"/>
      <c r="BQ128" s="10"/>
      <c r="BR128" s="32"/>
      <c r="BS128" s="11"/>
      <c r="BT128" s="10"/>
      <c r="BU128" s="32"/>
      <c r="BV128" s="11"/>
      <c r="BW128" s="10"/>
      <c r="BX128" s="32"/>
      <c r="BY128" s="11"/>
      <c r="BZ128" s="10"/>
      <c r="CA128" s="32"/>
      <c r="CB128" s="11"/>
      <c r="CC128" s="10"/>
      <c r="CD128" s="32"/>
      <c r="CE128" s="11"/>
      <c r="CF128" s="10"/>
      <c r="CG128" s="32"/>
      <c r="CH128" s="11"/>
      <c r="CI128" s="10"/>
      <c r="CJ128" s="32"/>
      <c r="CK128" s="11"/>
      <c r="CL128" s="10"/>
      <c r="CM128" s="32"/>
      <c r="CN128" s="11"/>
      <c r="CO128" s="10"/>
      <c r="CP128" s="32"/>
      <c r="CQ128" s="11"/>
      <c r="CR128" s="10"/>
      <c r="CS128" s="32"/>
      <c r="CT128" s="11"/>
      <c r="CU128" s="10"/>
      <c r="CV128" s="32"/>
      <c r="CW128" s="11"/>
      <c r="CX128" s="10"/>
      <c r="CY128" s="32"/>
      <c r="CZ128" s="11"/>
      <c r="DB128" s="41"/>
    </row>
    <row r="129" spans="1:106" x14ac:dyDescent="0.25">
      <c r="A129">
        <f t="shared" si="25"/>
        <v>70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H129" s="10"/>
      <c r="BI129" s="32"/>
      <c r="BJ129" s="11"/>
      <c r="BK129" s="10"/>
      <c r="BL129" s="32"/>
      <c r="BM129" s="11"/>
      <c r="BN129" s="10"/>
      <c r="BO129" s="32"/>
      <c r="BP129" s="11"/>
      <c r="BQ129" s="10"/>
      <c r="BR129" s="32"/>
      <c r="BS129" s="11"/>
      <c r="BT129" s="10"/>
      <c r="BU129" s="32"/>
      <c r="BV129" s="11"/>
      <c r="BW129" s="10"/>
      <c r="BX129" s="32"/>
      <c r="BY129" s="11"/>
      <c r="BZ129" s="10"/>
      <c r="CA129" s="32"/>
      <c r="CB129" s="11"/>
      <c r="CC129" s="10"/>
      <c r="CD129" s="32"/>
      <c r="CE129" s="11"/>
      <c r="CF129" s="10"/>
      <c r="CG129" s="32"/>
      <c r="CH129" s="11"/>
      <c r="CI129" s="10"/>
      <c r="CJ129" s="32"/>
      <c r="CK129" s="11"/>
      <c r="CL129" s="10"/>
      <c r="CM129" s="32"/>
      <c r="CN129" s="11"/>
      <c r="CO129" s="10"/>
      <c r="CP129" s="32"/>
      <c r="CQ129" s="11"/>
      <c r="CR129" s="10"/>
      <c r="CS129" s="32"/>
      <c r="CT129" s="11"/>
      <c r="CU129" s="10"/>
      <c r="CV129" s="32"/>
      <c r="CW129" s="11"/>
      <c r="CX129" s="10"/>
      <c r="CY129" s="32"/>
      <c r="CZ129" s="11"/>
      <c r="DB129" s="41"/>
    </row>
    <row r="130" spans="1:106" x14ac:dyDescent="0.25">
      <c r="A130">
        <f t="shared" si="25"/>
        <v>71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H130" s="10"/>
      <c r="BI130" s="32"/>
      <c r="BJ130" s="11"/>
      <c r="BK130" s="10"/>
      <c r="BL130" s="32"/>
      <c r="BM130" s="11"/>
      <c r="BN130" s="10"/>
      <c r="BO130" s="32"/>
      <c r="BP130" s="11"/>
      <c r="BQ130" s="10"/>
      <c r="BR130" s="32"/>
      <c r="BS130" s="11"/>
      <c r="BT130" s="10"/>
      <c r="BU130" s="32"/>
      <c r="BV130" s="11"/>
      <c r="BW130" s="10"/>
      <c r="BX130" s="32"/>
      <c r="BY130" s="11"/>
      <c r="BZ130" s="10"/>
      <c r="CA130" s="32"/>
      <c r="CB130" s="11"/>
      <c r="CC130" s="10"/>
      <c r="CD130" s="32"/>
      <c r="CE130" s="11"/>
      <c r="CF130" s="10"/>
      <c r="CG130" s="32"/>
      <c r="CH130" s="11"/>
      <c r="CI130" s="10"/>
      <c r="CJ130" s="32"/>
      <c r="CK130" s="11"/>
      <c r="CL130" s="10"/>
      <c r="CM130" s="32"/>
      <c r="CN130" s="11"/>
      <c r="CO130" s="10"/>
      <c r="CP130" s="32"/>
      <c r="CQ130" s="11"/>
      <c r="CR130" s="10"/>
      <c r="CS130" s="32"/>
      <c r="CT130" s="11"/>
      <c r="CU130" s="10"/>
      <c r="CV130" s="32"/>
      <c r="CW130" s="11"/>
      <c r="CX130" s="10"/>
      <c r="CY130" s="32"/>
      <c r="CZ130" s="11"/>
      <c r="DB130" s="41"/>
    </row>
    <row r="131" spans="1:106" x14ac:dyDescent="0.25">
      <c r="A131">
        <f t="shared" si="25"/>
        <v>72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H131" s="10"/>
      <c r="BI131" s="32"/>
      <c r="BJ131" s="11"/>
      <c r="BK131" s="10"/>
      <c r="BL131" s="32"/>
      <c r="BM131" s="11"/>
      <c r="BN131" s="10"/>
      <c r="BO131" s="32"/>
      <c r="BP131" s="11"/>
      <c r="BQ131" s="10"/>
      <c r="BR131" s="32"/>
      <c r="BS131" s="11"/>
      <c r="BT131" s="10"/>
      <c r="BU131" s="32"/>
      <c r="BV131" s="11"/>
      <c r="BW131" s="10"/>
      <c r="BX131" s="32"/>
      <c r="BY131" s="11"/>
      <c r="BZ131" s="10"/>
      <c r="CA131" s="32"/>
      <c r="CB131" s="11"/>
      <c r="CC131" s="10"/>
      <c r="CD131" s="32"/>
      <c r="CE131" s="11"/>
      <c r="CF131" s="10"/>
      <c r="CG131" s="32"/>
      <c r="CH131" s="11"/>
      <c r="CI131" s="10"/>
      <c r="CJ131" s="32"/>
      <c r="CK131" s="11"/>
      <c r="CL131" s="10"/>
      <c r="CM131" s="32"/>
      <c r="CN131" s="11"/>
      <c r="CO131" s="10"/>
      <c r="CP131" s="32"/>
      <c r="CQ131" s="11"/>
      <c r="CR131" s="10"/>
      <c r="CS131" s="32"/>
      <c r="CT131" s="11"/>
      <c r="CU131" s="10"/>
      <c r="CV131" s="32"/>
      <c r="CW131" s="11"/>
      <c r="CX131" s="10"/>
      <c r="CY131" s="32"/>
      <c r="CZ131" s="11"/>
      <c r="DB131" s="41"/>
    </row>
    <row r="132" spans="1:106" x14ac:dyDescent="0.25">
      <c r="A132">
        <f t="shared" si="25"/>
        <v>73</v>
      </c>
      <c r="B132" s="6"/>
      <c r="C132" s="12"/>
      <c r="D132" s="36"/>
      <c r="E132" s="13"/>
      <c r="F132" s="12"/>
      <c r="G132" s="36"/>
      <c r="H132" s="13"/>
      <c r="I132" s="12"/>
      <c r="J132" s="36"/>
      <c r="K132" s="13"/>
      <c r="L132" s="12"/>
      <c r="M132" s="36"/>
      <c r="N132" s="13"/>
      <c r="O132" s="12"/>
      <c r="P132" s="36"/>
      <c r="Q132" s="13"/>
      <c r="R132" s="12"/>
      <c r="S132" s="36"/>
      <c r="T132" s="13"/>
      <c r="U132" s="12"/>
      <c r="V132" s="36"/>
      <c r="W132" s="13"/>
      <c r="X132" s="12"/>
      <c r="Y132" s="36"/>
      <c r="Z132" s="13"/>
      <c r="AA132" s="12"/>
      <c r="AB132" s="36"/>
      <c r="AC132" s="13"/>
      <c r="AD132" s="12"/>
      <c r="AE132" s="36"/>
      <c r="AF132" s="13"/>
      <c r="AG132" s="12"/>
      <c r="AH132" s="36"/>
      <c r="AI132" s="13"/>
      <c r="AJ132" s="12"/>
      <c r="AK132" s="36"/>
      <c r="AL132" s="13"/>
      <c r="AM132" s="12"/>
      <c r="AN132" s="36"/>
      <c r="AO132" s="13"/>
      <c r="AP132" s="12"/>
      <c r="AQ132" s="36"/>
      <c r="AR132" s="13"/>
      <c r="AS132" s="12"/>
      <c r="AT132" s="36"/>
      <c r="AU132" s="13"/>
      <c r="AV132" s="12"/>
      <c r="AW132" s="36"/>
      <c r="AX132" s="13"/>
      <c r="AY132" s="12"/>
      <c r="AZ132" s="36"/>
      <c r="BA132" s="13"/>
      <c r="BB132" s="12"/>
      <c r="BC132" s="36"/>
      <c r="BD132" s="13"/>
      <c r="BE132" s="12"/>
      <c r="BF132" s="36"/>
      <c r="BG132" s="13"/>
      <c r="BH132" s="12"/>
      <c r="BI132" s="36"/>
      <c r="BJ132" s="13"/>
      <c r="BK132" s="12"/>
      <c r="BL132" s="36"/>
      <c r="BM132" s="13"/>
      <c r="BN132" s="12"/>
      <c r="BO132" s="36"/>
      <c r="BP132" s="13"/>
      <c r="BQ132" s="12"/>
      <c r="BR132" s="36"/>
      <c r="BS132" s="13"/>
      <c r="BT132" s="12"/>
      <c r="BU132" s="36"/>
      <c r="BV132" s="13"/>
      <c r="BW132" s="12"/>
      <c r="BX132" s="36"/>
      <c r="BY132" s="13"/>
      <c r="BZ132" s="12"/>
      <c r="CA132" s="36"/>
      <c r="CB132" s="13"/>
      <c r="CC132" s="12"/>
      <c r="CD132" s="36"/>
      <c r="CE132" s="13"/>
      <c r="CF132" s="12"/>
      <c r="CG132" s="36"/>
      <c r="CH132" s="13"/>
      <c r="CI132" s="12"/>
      <c r="CJ132" s="36"/>
      <c r="CK132" s="13"/>
      <c r="CL132" s="12"/>
      <c r="CM132" s="36"/>
      <c r="CN132" s="13"/>
      <c r="CO132" s="12"/>
      <c r="CP132" s="36"/>
      <c r="CQ132" s="13"/>
      <c r="CR132" s="12"/>
      <c r="CS132" s="36"/>
      <c r="CT132" s="13"/>
      <c r="CU132" s="12"/>
      <c r="CV132" s="36"/>
      <c r="CW132" s="13"/>
      <c r="CX132" s="12"/>
      <c r="CY132" s="36"/>
      <c r="CZ132" s="13"/>
      <c r="DB132" s="41"/>
    </row>
    <row r="133" spans="1:106" x14ac:dyDescent="0.25">
      <c r="A133">
        <f t="shared" si="25"/>
        <v>74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H133" s="10"/>
      <c r="BI133" s="32"/>
      <c r="BJ133" s="11"/>
      <c r="BK133" s="10"/>
      <c r="BL133" s="32"/>
      <c r="BM133" s="11"/>
      <c r="BN133" s="10"/>
      <c r="BO133" s="32"/>
      <c r="BP133" s="11"/>
      <c r="BQ133" s="10"/>
      <c r="BR133" s="32"/>
      <c r="BS133" s="11"/>
      <c r="BT133" s="10"/>
      <c r="BU133" s="32"/>
      <c r="BV133" s="11"/>
      <c r="BW133" s="10"/>
      <c r="BX133" s="32"/>
      <c r="BY133" s="11"/>
      <c r="BZ133" s="10"/>
      <c r="CA133" s="32"/>
      <c r="CB133" s="11"/>
      <c r="CC133" s="10"/>
      <c r="CD133" s="32"/>
      <c r="CE133" s="11"/>
      <c r="CF133" s="10"/>
      <c r="CG133" s="32"/>
      <c r="CH133" s="11"/>
      <c r="CI133" s="10"/>
      <c r="CJ133" s="32"/>
      <c r="CK133" s="11"/>
      <c r="CL133" s="10"/>
      <c r="CM133" s="32"/>
      <c r="CN133" s="11"/>
      <c r="CO133" s="10"/>
      <c r="CP133" s="32"/>
      <c r="CQ133" s="11"/>
      <c r="CR133" s="10"/>
      <c r="CS133" s="32"/>
      <c r="CT133" s="11"/>
      <c r="CU133" s="10"/>
      <c r="CV133" s="32"/>
      <c r="CW133" s="11"/>
      <c r="CX133" s="10"/>
      <c r="CY133" s="32"/>
      <c r="CZ133" s="11"/>
      <c r="DB133" s="41"/>
    </row>
    <row r="134" spans="1:106" x14ac:dyDescent="0.25">
      <c r="A134">
        <f t="shared" si="25"/>
        <v>75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B134" s="10"/>
      <c r="BC134" s="32"/>
      <c r="BD134" s="11"/>
      <c r="BE134" s="10"/>
      <c r="BF134" s="32"/>
      <c r="BG134" s="11"/>
      <c r="BH134" s="10"/>
      <c r="BI134" s="32"/>
      <c r="BJ134" s="11"/>
      <c r="BK134" s="10"/>
      <c r="BL134" s="32"/>
      <c r="BM134" s="11"/>
      <c r="BN134" s="10"/>
      <c r="BO134" s="32"/>
      <c r="BP134" s="11"/>
      <c r="BQ134" s="10"/>
      <c r="BR134" s="32"/>
      <c r="BS134" s="11"/>
      <c r="BT134" s="10"/>
      <c r="BU134" s="32"/>
      <c r="BV134" s="11"/>
      <c r="BW134" s="10"/>
      <c r="BX134" s="32"/>
      <c r="BY134" s="11"/>
      <c r="BZ134" s="10"/>
      <c r="CA134" s="32"/>
      <c r="CB134" s="11"/>
      <c r="CC134" s="10"/>
      <c r="CD134" s="32"/>
      <c r="CE134" s="11"/>
      <c r="CF134" s="10"/>
      <c r="CG134" s="32"/>
      <c r="CH134" s="11"/>
      <c r="CI134" s="10"/>
      <c r="CJ134" s="32"/>
      <c r="CK134" s="11"/>
      <c r="CL134" s="10"/>
      <c r="CM134" s="32"/>
      <c r="CN134" s="11"/>
      <c r="CO134" s="10"/>
      <c r="CP134" s="32"/>
      <c r="CQ134" s="11"/>
      <c r="CR134" s="10"/>
      <c r="CS134" s="32"/>
      <c r="CT134" s="11"/>
      <c r="CU134" s="10"/>
      <c r="CV134" s="32"/>
      <c r="CW134" s="11"/>
      <c r="CX134" s="10"/>
      <c r="CY134" s="32"/>
      <c r="CZ134" s="11"/>
      <c r="DB134" s="41"/>
    </row>
    <row r="135" spans="1:106" x14ac:dyDescent="0.25">
      <c r="A135">
        <f t="shared" si="25"/>
        <v>76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H135" s="10"/>
      <c r="BI135" s="32"/>
      <c r="BJ135" s="11"/>
      <c r="BK135" s="10"/>
      <c r="BL135" s="32"/>
      <c r="BM135" s="11"/>
      <c r="BN135" s="10"/>
      <c r="BO135" s="32"/>
      <c r="BP135" s="11"/>
      <c r="BQ135" s="10"/>
      <c r="BR135" s="32"/>
      <c r="BS135" s="11"/>
      <c r="BT135" s="10"/>
      <c r="BU135" s="32"/>
      <c r="BV135" s="11"/>
      <c r="BW135" s="10"/>
      <c r="BX135" s="32"/>
      <c r="BY135" s="11"/>
      <c r="BZ135" s="10"/>
      <c r="CA135" s="32"/>
      <c r="CB135" s="11"/>
      <c r="CC135" s="10"/>
      <c r="CD135" s="32"/>
      <c r="CE135" s="11"/>
      <c r="CF135" s="10"/>
      <c r="CG135" s="32"/>
      <c r="CH135" s="11"/>
      <c r="CI135" s="10"/>
      <c r="CJ135" s="32"/>
      <c r="CK135" s="11"/>
      <c r="CL135" s="10"/>
      <c r="CM135" s="32"/>
      <c r="CN135" s="11"/>
      <c r="CO135" s="10"/>
      <c r="CP135" s="32"/>
      <c r="CQ135" s="11"/>
      <c r="CR135" s="10"/>
      <c r="CS135" s="32"/>
      <c r="CT135" s="11"/>
      <c r="CU135" s="10"/>
      <c r="CV135" s="32"/>
      <c r="CW135" s="11"/>
      <c r="CX135" s="10"/>
      <c r="CY135" s="32"/>
      <c r="CZ135" s="11"/>
      <c r="DB135" s="41"/>
    </row>
    <row r="136" spans="1:106" x14ac:dyDescent="0.25">
      <c r="A136">
        <f t="shared" si="25"/>
        <v>77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10"/>
      <c r="BI136" s="32"/>
      <c r="BJ136" s="11"/>
      <c r="BK136" s="10"/>
      <c r="BL136" s="32"/>
      <c r="BM136" s="11"/>
      <c r="BN136" s="10"/>
      <c r="BO136" s="32"/>
      <c r="BP136" s="11"/>
      <c r="BQ136" s="10"/>
      <c r="BR136" s="32"/>
      <c r="BS136" s="11"/>
      <c r="BT136" s="10"/>
      <c r="BU136" s="32"/>
      <c r="BV136" s="11"/>
      <c r="BW136" s="10"/>
      <c r="BX136" s="32"/>
      <c r="BY136" s="11"/>
      <c r="BZ136" s="10"/>
      <c r="CA136" s="32"/>
      <c r="CB136" s="11"/>
      <c r="CC136" s="10"/>
      <c r="CD136" s="32"/>
      <c r="CE136" s="11"/>
      <c r="CF136" s="10"/>
      <c r="CG136" s="32"/>
      <c r="CH136" s="11"/>
      <c r="CI136" s="10"/>
      <c r="CJ136" s="32"/>
      <c r="CK136" s="11"/>
      <c r="CL136" s="10"/>
      <c r="CM136" s="32"/>
      <c r="CN136" s="11"/>
      <c r="CO136" s="10"/>
      <c r="CP136" s="32"/>
      <c r="CQ136" s="11"/>
      <c r="CR136" s="10"/>
      <c r="CS136" s="32"/>
      <c r="CT136" s="11"/>
      <c r="CU136" s="10"/>
      <c r="CV136" s="32"/>
      <c r="CW136" s="11"/>
      <c r="CX136" s="10"/>
      <c r="CY136" s="32"/>
      <c r="CZ136" s="11"/>
      <c r="DB136" s="41"/>
    </row>
    <row r="137" spans="1:106" x14ac:dyDescent="0.25">
      <c r="A137">
        <f t="shared" si="25"/>
        <v>78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10"/>
      <c r="BI137" s="32"/>
      <c r="BJ137" s="11"/>
      <c r="BK137" s="10"/>
      <c r="BL137" s="32"/>
      <c r="BM137" s="11"/>
      <c r="BN137" s="10"/>
      <c r="BO137" s="32"/>
      <c r="BP137" s="11"/>
      <c r="BQ137" s="10"/>
      <c r="BR137" s="32"/>
      <c r="BS137" s="11"/>
      <c r="BT137" s="10"/>
      <c r="BU137" s="32"/>
      <c r="BV137" s="11"/>
      <c r="BW137" s="10"/>
      <c r="BX137" s="32"/>
      <c r="BY137" s="11"/>
      <c r="BZ137" s="10"/>
      <c r="CA137" s="32"/>
      <c r="CB137" s="11"/>
      <c r="CC137" s="10"/>
      <c r="CD137" s="32"/>
      <c r="CE137" s="11"/>
      <c r="CF137" s="10"/>
      <c r="CG137" s="32"/>
      <c r="CH137" s="11"/>
      <c r="CI137" s="10"/>
      <c r="CJ137" s="32"/>
      <c r="CK137" s="11"/>
      <c r="CL137" s="10"/>
      <c r="CM137" s="32"/>
      <c r="CN137" s="11"/>
      <c r="CO137" s="10"/>
      <c r="CP137" s="32"/>
      <c r="CQ137" s="11"/>
      <c r="CR137" s="10"/>
      <c r="CS137" s="32"/>
      <c r="CT137" s="11"/>
      <c r="CU137" s="10"/>
      <c r="CV137" s="32"/>
      <c r="CW137" s="11"/>
      <c r="CX137" s="10"/>
      <c r="CY137" s="32"/>
      <c r="CZ137" s="11"/>
      <c r="DB137" s="41"/>
    </row>
    <row r="138" spans="1:106" x14ac:dyDescent="0.25">
      <c r="A138">
        <f t="shared" si="25"/>
        <v>79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10"/>
      <c r="BI138" s="32"/>
      <c r="BJ138" s="11"/>
      <c r="BK138" s="10"/>
      <c r="BL138" s="32"/>
      <c r="BM138" s="11"/>
      <c r="BN138" s="10"/>
      <c r="BO138" s="32"/>
      <c r="BP138" s="11"/>
      <c r="BQ138" s="10"/>
      <c r="BR138" s="32"/>
      <c r="BS138" s="11"/>
      <c r="BT138" s="10"/>
      <c r="BU138" s="32"/>
      <c r="BV138" s="11"/>
      <c r="BW138" s="10"/>
      <c r="BX138" s="32"/>
      <c r="BY138" s="11"/>
      <c r="BZ138" s="10"/>
      <c r="CA138" s="32"/>
      <c r="CB138" s="11"/>
      <c r="CC138" s="10"/>
      <c r="CD138" s="32"/>
      <c r="CE138" s="11"/>
      <c r="CF138" s="10"/>
      <c r="CG138" s="32"/>
      <c r="CH138" s="11"/>
      <c r="CI138" s="10"/>
      <c r="CJ138" s="32"/>
      <c r="CK138" s="11"/>
      <c r="CL138" s="10"/>
      <c r="CM138" s="32"/>
      <c r="CN138" s="11"/>
      <c r="CO138" s="10"/>
      <c r="CP138" s="32"/>
      <c r="CQ138" s="11"/>
      <c r="CR138" s="10"/>
      <c r="CS138" s="32"/>
      <c r="CT138" s="11"/>
      <c r="CU138" s="10"/>
      <c r="CV138" s="32"/>
      <c r="CW138" s="11"/>
      <c r="CX138" s="10"/>
      <c r="CY138" s="32"/>
      <c r="CZ138" s="11"/>
      <c r="DB138" s="41"/>
    </row>
    <row r="139" spans="1:106" x14ac:dyDescent="0.25">
      <c r="A139">
        <f t="shared" si="25"/>
        <v>80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H139" s="10"/>
      <c r="BI139" s="32"/>
      <c r="BJ139" s="11"/>
      <c r="BK139" s="10"/>
      <c r="BL139" s="32"/>
      <c r="BM139" s="11"/>
      <c r="BN139" s="10"/>
      <c r="BO139" s="32"/>
      <c r="BP139" s="11"/>
      <c r="BQ139" s="10"/>
      <c r="BR139" s="32"/>
      <c r="BS139" s="11"/>
      <c r="BT139" s="10"/>
      <c r="BU139" s="32"/>
      <c r="BV139" s="11"/>
      <c r="BW139" s="10"/>
      <c r="BX139" s="32"/>
      <c r="BY139" s="11"/>
      <c r="BZ139" s="10"/>
      <c r="CA139" s="32"/>
      <c r="CB139" s="11"/>
      <c r="CC139" s="10"/>
      <c r="CD139" s="32"/>
      <c r="CE139" s="11"/>
      <c r="CF139" s="10"/>
      <c r="CG139" s="32"/>
      <c r="CH139" s="11"/>
      <c r="CI139" s="10"/>
      <c r="CJ139" s="32"/>
      <c r="CK139" s="11"/>
      <c r="CL139" s="10"/>
      <c r="CM139" s="32"/>
      <c r="CN139" s="11"/>
      <c r="CO139" s="10"/>
      <c r="CP139" s="32"/>
      <c r="CQ139" s="11"/>
      <c r="CR139" s="10"/>
      <c r="CS139" s="32"/>
      <c r="CT139" s="11"/>
      <c r="CU139" s="10"/>
      <c r="CV139" s="32"/>
      <c r="CW139" s="11"/>
      <c r="CX139" s="10"/>
      <c r="CY139" s="32"/>
      <c r="CZ139" s="11"/>
      <c r="DB139" s="41"/>
    </row>
    <row r="140" spans="1:106" x14ac:dyDescent="0.25">
      <c r="A140">
        <f t="shared" si="25"/>
        <v>81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10"/>
      <c r="BI140" s="32"/>
      <c r="BJ140" s="11"/>
      <c r="BK140" s="10"/>
      <c r="BL140" s="32"/>
      <c r="BM140" s="11"/>
      <c r="BN140" s="10"/>
      <c r="BO140" s="32"/>
      <c r="BP140" s="11"/>
      <c r="BQ140" s="10"/>
      <c r="BR140" s="32"/>
      <c r="BS140" s="11"/>
      <c r="BT140" s="10"/>
      <c r="BU140" s="32"/>
      <c r="BV140" s="11"/>
      <c r="BW140" s="10"/>
      <c r="BX140" s="32"/>
      <c r="BY140" s="11"/>
      <c r="BZ140" s="10"/>
      <c r="CA140" s="32"/>
      <c r="CB140" s="11"/>
      <c r="CC140" s="10"/>
      <c r="CD140" s="32"/>
      <c r="CE140" s="11"/>
      <c r="CF140" s="10"/>
      <c r="CG140" s="32"/>
      <c r="CH140" s="11"/>
      <c r="CI140" s="10"/>
      <c r="CJ140" s="32"/>
      <c r="CK140" s="11"/>
      <c r="CL140" s="10"/>
      <c r="CM140" s="32"/>
      <c r="CN140" s="11"/>
      <c r="CO140" s="10"/>
      <c r="CP140" s="32"/>
      <c r="CQ140" s="11"/>
      <c r="CR140" s="10"/>
      <c r="CS140" s="32"/>
      <c r="CT140" s="11"/>
      <c r="CU140" s="10"/>
      <c r="CV140" s="32"/>
      <c r="CW140" s="11"/>
      <c r="CX140" s="10"/>
      <c r="CY140" s="32"/>
      <c r="CZ140" s="11"/>
      <c r="DB140" s="41"/>
    </row>
    <row r="141" spans="1:106" x14ac:dyDescent="0.25">
      <c r="A141">
        <f t="shared" si="25"/>
        <v>82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10"/>
      <c r="BI141" s="32"/>
      <c r="BJ141" s="11"/>
      <c r="BK141" s="10"/>
      <c r="BL141" s="32"/>
      <c r="BM141" s="11"/>
      <c r="BN141" s="10"/>
      <c r="BO141" s="32"/>
      <c r="BP141" s="11"/>
      <c r="BQ141" s="10"/>
      <c r="BR141" s="32"/>
      <c r="BS141" s="11"/>
      <c r="BT141" s="10"/>
      <c r="BU141" s="32"/>
      <c r="BV141" s="11"/>
      <c r="BW141" s="10"/>
      <c r="BX141" s="32"/>
      <c r="BY141" s="11"/>
      <c r="BZ141" s="10"/>
      <c r="CA141" s="32"/>
      <c r="CB141" s="11"/>
      <c r="CC141" s="10"/>
      <c r="CD141" s="32"/>
      <c r="CE141" s="11"/>
      <c r="CF141" s="10"/>
      <c r="CG141" s="32"/>
      <c r="CH141" s="11"/>
      <c r="CI141" s="10"/>
      <c r="CJ141" s="32"/>
      <c r="CK141" s="11"/>
      <c r="CL141" s="10"/>
      <c r="CM141" s="32"/>
      <c r="CN141" s="11"/>
      <c r="CO141" s="10"/>
      <c r="CP141" s="32"/>
      <c r="CQ141" s="11"/>
      <c r="CR141" s="10"/>
      <c r="CS141" s="32"/>
      <c r="CT141" s="11"/>
      <c r="CU141" s="10"/>
      <c r="CV141" s="32"/>
      <c r="CW141" s="11"/>
      <c r="CX141" s="10"/>
      <c r="CY141" s="32"/>
      <c r="CZ141" s="11"/>
      <c r="DB141" s="41"/>
    </row>
    <row r="142" spans="1:106" x14ac:dyDescent="0.25">
      <c r="A142">
        <f t="shared" si="25"/>
        <v>83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10"/>
      <c r="BI142" s="32"/>
      <c r="BJ142" s="11"/>
      <c r="BK142" s="10"/>
      <c r="BL142" s="32"/>
      <c r="BM142" s="11"/>
      <c r="BN142" s="10"/>
      <c r="BO142" s="32"/>
      <c r="BP142" s="11"/>
      <c r="BQ142" s="10"/>
      <c r="BR142" s="32"/>
      <c r="BS142" s="11"/>
      <c r="BT142" s="10"/>
      <c r="BU142" s="32"/>
      <c r="BV142" s="11"/>
      <c r="BW142" s="10"/>
      <c r="BX142" s="32"/>
      <c r="BY142" s="11"/>
      <c r="BZ142" s="10"/>
      <c r="CA142" s="32"/>
      <c r="CB142" s="11"/>
      <c r="CC142" s="10"/>
      <c r="CD142" s="32"/>
      <c r="CE142" s="11"/>
      <c r="CF142" s="10"/>
      <c r="CG142" s="32"/>
      <c r="CH142" s="11"/>
      <c r="CI142" s="10"/>
      <c r="CJ142" s="32"/>
      <c r="CK142" s="11"/>
      <c r="CL142" s="10"/>
      <c r="CM142" s="32"/>
      <c r="CN142" s="11"/>
      <c r="CO142" s="10"/>
      <c r="CP142" s="32"/>
      <c r="CQ142" s="11"/>
      <c r="CR142" s="10"/>
      <c r="CS142" s="32"/>
      <c r="CT142" s="11"/>
      <c r="CU142" s="10"/>
      <c r="CV142" s="32"/>
      <c r="CW142" s="11"/>
      <c r="CX142" s="10"/>
      <c r="CY142" s="32"/>
      <c r="CZ142" s="11"/>
      <c r="DB142" s="41"/>
    </row>
    <row r="143" spans="1:106" x14ac:dyDescent="0.25">
      <c r="A143">
        <f t="shared" si="25"/>
        <v>84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B143" s="10"/>
      <c r="BC143" s="32"/>
      <c r="BD143" s="11"/>
      <c r="BE143" s="10"/>
      <c r="BF143" s="32"/>
      <c r="BG143" s="11"/>
      <c r="BH143" s="10"/>
      <c r="BI143" s="32"/>
      <c r="BJ143" s="11"/>
      <c r="BK143" s="10"/>
      <c r="BL143" s="32"/>
      <c r="BM143" s="11"/>
      <c r="BN143" s="10"/>
      <c r="BO143" s="32"/>
      <c r="BP143" s="11"/>
      <c r="BQ143" s="10"/>
      <c r="BR143" s="32"/>
      <c r="BS143" s="11"/>
      <c r="BT143" s="10"/>
      <c r="BU143" s="32"/>
      <c r="BV143" s="11"/>
      <c r="BW143" s="10"/>
      <c r="BX143" s="32"/>
      <c r="BY143" s="11"/>
      <c r="BZ143" s="10"/>
      <c r="CA143" s="32"/>
      <c r="CB143" s="11"/>
      <c r="CC143" s="10"/>
      <c r="CD143" s="32"/>
      <c r="CE143" s="11"/>
      <c r="CF143" s="10"/>
      <c r="CG143" s="32"/>
      <c r="CH143" s="11"/>
      <c r="CI143" s="10"/>
      <c r="CJ143" s="32"/>
      <c r="CK143" s="11"/>
      <c r="CL143" s="10"/>
      <c r="CM143" s="32"/>
      <c r="CN143" s="11"/>
      <c r="CO143" s="10"/>
      <c r="CP143" s="32"/>
      <c r="CQ143" s="11"/>
      <c r="CR143" s="10"/>
      <c r="CS143" s="32"/>
      <c r="CT143" s="11"/>
      <c r="CU143" s="10"/>
      <c r="CV143" s="32"/>
      <c r="CW143" s="11"/>
      <c r="CX143" s="10"/>
      <c r="CY143" s="32"/>
      <c r="CZ143" s="11"/>
    </row>
    <row r="144" spans="1:106" x14ac:dyDescent="0.25">
      <c r="A144">
        <f t="shared" si="25"/>
        <v>85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H144" s="10"/>
      <c r="BI144" s="32"/>
      <c r="BJ144" s="11"/>
      <c r="BK144" s="10"/>
      <c r="BL144" s="32"/>
      <c r="BM144" s="11"/>
      <c r="BN144" s="10"/>
      <c r="BO144" s="32"/>
      <c r="BP144" s="11"/>
      <c r="BQ144" s="10"/>
      <c r="BR144" s="32"/>
      <c r="BS144" s="11"/>
      <c r="BT144" s="10"/>
      <c r="BU144" s="32"/>
      <c r="BV144" s="11"/>
      <c r="BW144" s="10"/>
      <c r="BX144" s="32"/>
      <c r="BY144" s="11"/>
      <c r="BZ144" s="10"/>
      <c r="CA144" s="32"/>
      <c r="CB144" s="11"/>
      <c r="CC144" s="10"/>
      <c r="CD144" s="32"/>
      <c r="CE144" s="11"/>
      <c r="CF144" s="10"/>
      <c r="CG144" s="32"/>
      <c r="CH144" s="11"/>
      <c r="CI144" s="10"/>
      <c r="CJ144" s="32"/>
      <c r="CK144" s="11"/>
      <c r="CL144" s="10"/>
      <c r="CM144" s="32"/>
      <c r="CN144" s="11"/>
      <c r="CO144" s="10"/>
      <c r="CP144" s="32"/>
      <c r="CQ144" s="11"/>
      <c r="CR144" s="10"/>
      <c r="CS144" s="32"/>
      <c r="CT144" s="11"/>
      <c r="CU144" s="10"/>
      <c r="CV144" s="32"/>
      <c r="CW144" s="11"/>
      <c r="CX144" s="10"/>
      <c r="CY144" s="32"/>
      <c r="CZ144" s="11"/>
    </row>
    <row r="145" spans="1:106" x14ac:dyDescent="0.25">
      <c r="A145">
        <f t="shared" si="25"/>
        <v>86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H145" s="10"/>
      <c r="BI145" s="32"/>
      <c r="BJ145" s="11"/>
      <c r="BK145" s="10"/>
      <c r="BL145" s="32"/>
      <c r="BM145" s="11"/>
      <c r="BN145" s="10"/>
      <c r="BO145" s="32"/>
      <c r="BP145" s="11"/>
      <c r="BQ145" s="10"/>
      <c r="BR145" s="32"/>
      <c r="BS145" s="11"/>
      <c r="BT145" s="10"/>
      <c r="BU145" s="32"/>
      <c r="BV145" s="11"/>
      <c r="BW145" s="10"/>
      <c r="BX145" s="32"/>
      <c r="BY145" s="11"/>
      <c r="BZ145" s="10"/>
      <c r="CA145" s="32"/>
      <c r="CB145" s="11"/>
      <c r="CC145" s="10"/>
      <c r="CD145" s="32"/>
      <c r="CE145" s="11"/>
      <c r="CF145" s="10"/>
      <c r="CG145" s="32"/>
      <c r="CH145" s="11"/>
      <c r="CI145" s="10"/>
      <c r="CJ145" s="32"/>
      <c r="CK145" s="11"/>
      <c r="CL145" s="10"/>
      <c r="CM145" s="32"/>
      <c r="CN145" s="11"/>
      <c r="CO145" s="10"/>
      <c r="CP145" s="32"/>
      <c r="CQ145" s="11"/>
      <c r="CR145" s="10"/>
      <c r="CS145" s="32"/>
      <c r="CT145" s="11"/>
      <c r="CU145" s="10"/>
      <c r="CV145" s="32"/>
      <c r="CW145" s="11"/>
      <c r="CX145" s="10"/>
      <c r="CY145" s="32"/>
      <c r="CZ145" s="11"/>
      <c r="DB145" s="41"/>
    </row>
    <row r="146" spans="1:106" x14ac:dyDescent="0.25">
      <c r="A146">
        <f t="shared" si="25"/>
        <v>87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H146" s="10"/>
      <c r="BI146" s="32"/>
      <c r="BJ146" s="11"/>
      <c r="BK146" s="10"/>
      <c r="BL146" s="32"/>
      <c r="BM146" s="11"/>
      <c r="BN146" s="10"/>
      <c r="BO146" s="32"/>
      <c r="BP146" s="11"/>
      <c r="BQ146" s="10"/>
      <c r="BR146" s="32"/>
      <c r="BS146" s="11"/>
      <c r="BT146" s="10"/>
      <c r="BU146" s="32"/>
      <c r="BV146" s="11"/>
      <c r="BW146" s="10"/>
      <c r="BX146" s="32"/>
      <c r="BY146" s="11"/>
      <c r="BZ146" s="10"/>
      <c r="CA146" s="32"/>
      <c r="CB146" s="11"/>
      <c r="CC146" s="10"/>
      <c r="CD146" s="32"/>
      <c r="CE146" s="11"/>
      <c r="CF146" s="10"/>
      <c r="CG146" s="32"/>
      <c r="CH146" s="11"/>
      <c r="CI146" s="10"/>
      <c r="CJ146" s="32"/>
      <c r="CK146" s="11"/>
      <c r="CL146" s="10"/>
      <c r="CM146" s="32"/>
      <c r="CN146" s="11"/>
      <c r="CO146" s="10"/>
      <c r="CP146" s="32"/>
      <c r="CQ146" s="11"/>
      <c r="CR146" s="10"/>
      <c r="CS146" s="32"/>
      <c r="CT146" s="11"/>
      <c r="CU146" s="10"/>
      <c r="CV146" s="32"/>
      <c r="CW146" s="11"/>
      <c r="CX146" s="10"/>
      <c r="CY146" s="32"/>
      <c r="CZ146" s="11"/>
      <c r="DB146" s="41"/>
    </row>
    <row r="147" spans="1:106" x14ac:dyDescent="0.25">
      <c r="A147">
        <f t="shared" si="25"/>
        <v>88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H147" s="10"/>
      <c r="BI147" s="32"/>
      <c r="BJ147" s="11"/>
      <c r="BK147" s="10"/>
      <c r="BL147" s="32"/>
      <c r="BM147" s="11"/>
      <c r="BN147" s="10"/>
      <c r="BO147" s="32"/>
      <c r="BP147" s="11"/>
      <c r="BQ147" s="10"/>
      <c r="BR147" s="32"/>
      <c r="BS147" s="11"/>
      <c r="BT147" s="10"/>
      <c r="BU147" s="32"/>
      <c r="BV147" s="11"/>
      <c r="BW147" s="10"/>
      <c r="BX147" s="32"/>
      <c r="BY147" s="11"/>
      <c r="BZ147" s="10"/>
      <c r="CA147" s="32"/>
      <c r="CB147" s="11"/>
      <c r="CC147" s="10"/>
      <c r="CD147" s="32"/>
      <c r="CE147" s="11"/>
      <c r="CF147" s="10"/>
      <c r="CG147" s="32"/>
      <c r="CH147" s="11"/>
      <c r="CI147" s="10"/>
      <c r="CJ147" s="32"/>
      <c r="CK147" s="11"/>
      <c r="CL147" s="10"/>
      <c r="CM147" s="32"/>
      <c r="CN147" s="11"/>
      <c r="CO147" s="10"/>
      <c r="CP147" s="32"/>
      <c r="CQ147" s="11"/>
      <c r="CR147" s="10"/>
      <c r="CS147" s="32"/>
      <c r="CT147" s="11"/>
      <c r="CU147" s="10"/>
      <c r="CV147" s="32"/>
      <c r="CW147" s="11"/>
      <c r="CX147" s="10"/>
      <c r="CY147" s="32"/>
      <c r="CZ147" s="11"/>
      <c r="DB147" s="41"/>
    </row>
    <row r="148" spans="1:106" x14ac:dyDescent="0.25">
      <c r="A148">
        <f t="shared" si="25"/>
        <v>89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B148" s="10"/>
      <c r="BC148" s="32"/>
      <c r="BD148" s="11"/>
      <c r="BE148" s="10"/>
      <c r="BF148" s="32"/>
      <c r="BG148" s="11"/>
      <c r="BH148" s="10"/>
      <c r="BI148" s="32"/>
      <c r="BJ148" s="11"/>
      <c r="BK148" s="10"/>
      <c r="BL148" s="32"/>
      <c r="BM148" s="11"/>
      <c r="BN148" s="10"/>
      <c r="BO148" s="32"/>
      <c r="BP148" s="11"/>
      <c r="BQ148" s="10"/>
      <c r="BR148" s="32"/>
      <c r="BS148" s="11"/>
      <c r="BT148" s="10"/>
      <c r="BU148" s="32"/>
      <c r="BV148" s="11"/>
      <c r="BW148" s="10"/>
      <c r="BX148" s="32"/>
      <c r="BY148" s="11"/>
      <c r="BZ148" s="10"/>
      <c r="CA148" s="32"/>
      <c r="CB148" s="11"/>
      <c r="CC148" s="10"/>
      <c r="CD148" s="32"/>
      <c r="CE148" s="11"/>
      <c r="CF148" s="10"/>
      <c r="CG148" s="32"/>
      <c r="CH148" s="11"/>
      <c r="CI148" s="10"/>
      <c r="CJ148" s="32"/>
      <c r="CK148" s="11"/>
      <c r="CL148" s="10"/>
      <c r="CM148" s="32"/>
      <c r="CN148" s="11"/>
      <c r="CO148" s="10"/>
      <c r="CP148" s="32"/>
      <c r="CQ148" s="11"/>
      <c r="CR148" s="10"/>
      <c r="CS148" s="32"/>
      <c r="CT148" s="11"/>
      <c r="CU148" s="10"/>
      <c r="CV148" s="32"/>
      <c r="CW148" s="11"/>
      <c r="CX148" s="10"/>
      <c r="CY148" s="32"/>
      <c r="CZ148" s="11"/>
      <c r="DB148" s="41"/>
    </row>
    <row r="149" spans="1:106" x14ac:dyDescent="0.25">
      <c r="A149">
        <f t="shared" si="25"/>
        <v>90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10"/>
      <c r="BI149" s="32"/>
      <c r="BJ149" s="11"/>
      <c r="BK149" s="10"/>
      <c r="BL149" s="32"/>
      <c r="BM149" s="11"/>
      <c r="BN149" s="10"/>
      <c r="BO149" s="32"/>
      <c r="BP149" s="11"/>
      <c r="BQ149" s="10"/>
      <c r="BR149" s="32"/>
      <c r="BS149" s="11"/>
      <c r="BT149" s="10"/>
      <c r="BU149" s="32"/>
      <c r="BV149" s="11"/>
      <c r="BW149" s="10"/>
      <c r="BX149" s="32"/>
      <c r="BY149" s="11"/>
      <c r="BZ149" s="10"/>
      <c r="CA149" s="32"/>
      <c r="CB149" s="11"/>
      <c r="CC149" s="10"/>
      <c r="CD149" s="32"/>
      <c r="CE149" s="11"/>
      <c r="CF149" s="10"/>
      <c r="CG149" s="32"/>
      <c r="CH149" s="11"/>
      <c r="CI149" s="10"/>
      <c r="CJ149" s="32"/>
      <c r="CK149" s="11"/>
      <c r="CL149" s="10"/>
      <c r="CM149" s="32"/>
      <c r="CN149" s="11"/>
      <c r="CO149" s="10"/>
      <c r="CP149" s="32"/>
      <c r="CQ149" s="11"/>
      <c r="CR149" s="10"/>
      <c r="CS149" s="32"/>
      <c r="CT149" s="11"/>
      <c r="CU149" s="10"/>
      <c r="CV149" s="32"/>
      <c r="CW149" s="11"/>
      <c r="CX149" s="10"/>
      <c r="CY149" s="32"/>
      <c r="CZ149" s="11"/>
      <c r="DB149" s="41"/>
    </row>
    <row r="150" spans="1:106" x14ac:dyDescent="0.25">
      <c r="A150">
        <f t="shared" si="25"/>
        <v>91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H150" s="10"/>
      <c r="BI150" s="32"/>
      <c r="BJ150" s="11"/>
      <c r="BK150" s="10"/>
      <c r="BL150" s="32"/>
      <c r="BM150" s="11"/>
      <c r="BN150" s="10"/>
      <c r="BO150" s="32"/>
      <c r="BP150" s="11"/>
      <c r="BQ150" s="10"/>
      <c r="BR150" s="32"/>
      <c r="BS150" s="11"/>
      <c r="BT150" s="10"/>
      <c r="BU150" s="32"/>
      <c r="BV150" s="11"/>
      <c r="BW150" s="10"/>
      <c r="BX150" s="32"/>
      <c r="BY150" s="11"/>
      <c r="BZ150" s="10"/>
      <c r="CA150" s="32"/>
      <c r="CB150" s="11"/>
      <c r="CC150" s="10"/>
      <c r="CD150" s="32"/>
      <c r="CE150" s="11"/>
      <c r="CF150" s="10"/>
      <c r="CG150" s="32"/>
      <c r="CH150" s="11"/>
      <c r="CI150" s="10"/>
      <c r="CJ150" s="32"/>
      <c r="CK150" s="11"/>
      <c r="CL150" s="10"/>
      <c r="CM150" s="32"/>
      <c r="CN150" s="11"/>
      <c r="CO150" s="10"/>
      <c r="CP150" s="32"/>
      <c r="CQ150" s="11"/>
      <c r="CR150" s="10"/>
      <c r="CS150" s="32"/>
      <c r="CT150" s="11"/>
      <c r="CU150" s="10"/>
      <c r="CV150" s="32"/>
      <c r="CW150" s="11"/>
      <c r="CX150" s="10"/>
      <c r="CY150" s="32"/>
      <c r="CZ150" s="11"/>
      <c r="DB150" s="41"/>
    </row>
    <row r="151" spans="1:106" x14ac:dyDescent="0.25">
      <c r="A151">
        <f t="shared" si="25"/>
        <v>92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10"/>
      <c r="BI151" s="32"/>
      <c r="BJ151" s="11"/>
      <c r="BK151" s="10"/>
      <c r="BL151" s="32"/>
      <c r="BM151" s="11"/>
      <c r="BN151" s="10"/>
      <c r="BO151" s="32"/>
      <c r="BP151" s="11"/>
      <c r="BQ151" s="10"/>
      <c r="BR151" s="32"/>
      <c r="BS151" s="11"/>
      <c r="BT151" s="10"/>
      <c r="BU151" s="32"/>
      <c r="BV151" s="11"/>
      <c r="BW151" s="10"/>
      <c r="BX151" s="32"/>
      <c r="BY151" s="11"/>
      <c r="BZ151" s="10"/>
      <c r="CA151" s="32"/>
      <c r="CB151" s="11"/>
      <c r="CC151" s="10"/>
      <c r="CD151" s="32"/>
      <c r="CE151" s="11"/>
      <c r="CF151" s="10"/>
      <c r="CG151" s="32"/>
      <c r="CH151" s="11"/>
      <c r="CI151" s="10"/>
      <c r="CJ151" s="32"/>
      <c r="CK151" s="11"/>
      <c r="CL151" s="10"/>
      <c r="CM151" s="32"/>
      <c r="CN151" s="11"/>
      <c r="CO151" s="10"/>
      <c r="CP151" s="32"/>
      <c r="CQ151" s="11"/>
      <c r="CR151" s="10"/>
      <c r="CS151" s="32"/>
      <c r="CT151" s="11"/>
      <c r="CU151" s="10"/>
      <c r="CV151" s="32"/>
      <c r="CW151" s="11"/>
      <c r="CX151" s="10"/>
      <c r="CY151" s="32"/>
      <c r="CZ151" s="11"/>
      <c r="DB151" s="41"/>
    </row>
    <row r="152" spans="1:106" x14ac:dyDescent="0.25">
      <c r="A152">
        <f t="shared" si="25"/>
        <v>93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10"/>
      <c r="BI152" s="32"/>
      <c r="BJ152" s="11"/>
      <c r="BK152" s="10"/>
      <c r="BL152" s="32"/>
      <c r="BM152" s="11"/>
      <c r="BN152" s="10"/>
      <c r="BO152" s="32"/>
      <c r="BP152" s="11"/>
      <c r="BQ152" s="10"/>
      <c r="BR152" s="32"/>
      <c r="BS152" s="11"/>
      <c r="BT152" s="10"/>
      <c r="BU152" s="32"/>
      <c r="BV152" s="11"/>
      <c r="BW152" s="10"/>
      <c r="BX152" s="32"/>
      <c r="BY152" s="11"/>
      <c r="BZ152" s="10"/>
      <c r="CA152" s="32"/>
      <c r="CB152" s="11"/>
      <c r="CC152" s="10"/>
      <c r="CD152" s="32"/>
      <c r="CE152" s="11"/>
      <c r="CF152" s="10"/>
      <c r="CG152" s="32"/>
      <c r="CH152" s="11"/>
      <c r="CI152" s="10"/>
      <c r="CJ152" s="32"/>
      <c r="CK152" s="11"/>
      <c r="CL152" s="10"/>
      <c r="CM152" s="32"/>
      <c r="CN152" s="11"/>
      <c r="CO152" s="10"/>
      <c r="CP152" s="32"/>
      <c r="CQ152" s="11"/>
      <c r="CR152" s="10"/>
      <c r="CS152" s="32"/>
      <c r="CT152" s="11"/>
      <c r="CU152" s="10"/>
      <c r="CV152" s="32"/>
      <c r="CW152" s="11"/>
      <c r="CX152" s="10"/>
      <c r="CY152" s="32"/>
      <c r="CZ152" s="11"/>
      <c r="DB152" s="41"/>
    </row>
    <row r="153" spans="1:106" x14ac:dyDescent="0.25">
      <c r="A153">
        <f t="shared" si="25"/>
        <v>94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10"/>
      <c r="BI153" s="32"/>
      <c r="BJ153" s="11"/>
      <c r="BK153" s="10"/>
      <c r="BL153" s="32"/>
      <c r="BM153" s="11"/>
      <c r="BN153" s="10"/>
      <c r="BO153" s="32"/>
      <c r="BP153" s="11"/>
      <c r="BQ153" s="10"/>
      <c r="BR153" s="32"/>
      <c r="BS153" s="11"/>
      <c r="BT153" s="10"/>
      <c r="BU153" s="32"/>
      <c r="BV153" s="11"/>
      <c r="BW153" s="10"/>
      <c r="BX153" s="32"/>
      <c r="BY153" s="11"/>
      <c r="BZ153" s="10"/>
      <c r="CA153" s="32"/>
      <c r="CB153" s="11"/>
      <c r="CC153" s="10"/>
      <c r="CD153" s="32"/>
      <c r="CE153" s="11"/>
      <c r="CF153" s="10"/>
      <c r="CG153" s="32"/>
      <c r="CH153" s="11"/>
      <c r="CI153" s="10"/>
      <c r="CJ153" s="32"/>
      <c r="CK153" s="11"/>
      <c r="CL153" s="10"/>
      <c r="CM153" s="32"/>
      <c r="CN153" s="11"/>
      <c r="CO153" s="10"/>
      <c r="CP153" s="32"/>
      <c r="CQ153" s="11"/>
      <c r="CR153" s="10"/>
      <c r="CS153" s="32"/>
      <c r="CT153" s="11"/>
      <c r="CU153" s="10"/>
      <c r="CV153" s="32"/>
      <c r="CW153" s="11"/>
      <c r="CX153" s="10"/>
      <c r="CY153" s="32"/>
      <c r="CZ153" s="11"/>
      <c r="DB153" s="41"/>
    </row>
    <row r="154" spans="1:106" x14ac:dyDescent="0.25">
      <c r="A154">
        <f t="shared" si="25"/>
        <v>95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H154" s="10"/>
      <c r="BI154" s="32"/>
      <c r="BJ154" s="11"/>
      <c r="BK154" s="10"/>
      <c r="BL154" s="32"/>
      <c r="BM154" s="11"/>
      <c r="BN154" s="10"/>
      <c r="BO154" s="32"/>
      <c r="BP154" s="11"/>
      <c r="BQ154" s="10"/>
      <c r="BR154" s="32"/>
      <c r="BS154" s="11"/>
      <c r="BT154" s="10"/>
      <c r="BU154" s="32"/>
      <c r="BV154" s="11"/>
      <c r="BW154" s="10"/>
      <c r="BX154" s="32"/>
      <c r="BY154" s="11"/>
      <c r="BZ154" s="10"/>
      <c r="CA154" s="32"/>
      <c r="CB154" s="11"/>
      <c r="CC154" s="10"/>
      <c r="CD154" s="32"/>
      <c r="CE154" s="11"/>
      <c r="CF154" s="10"/>
      <c r="CG154" s="32"/>
      <c r="CH154" s="11"/>
      <c r="CI154" s="10"/>
      <c r="CJ154" s="32"/>
      <c r="CK154" s="11"/>
      <c r="CL154" s="10"/>
      <c r="CM154" s="32"/>
      <c r="CN154" s="11"/>
      <c r="CO154" s="10"/>
      <c r="CP154" s="32"/>
      <c r="CQ154" s="11"/>
      <c r="CR154" s="10"/>
      <c r="CS154" s="32"/>
      <c r="CT154" s="11"/>
      <c r="CU154" s="10"/>
      <c r="CV154" s="32"/>
      <c r="CW154" s="11"/>
      <c r="CX154" s="10"/>
      <c r="CY154" s="32"/>
      <c r="CZ154" s="11"/>
      <c r="DB154" s="41"/>
    </row>
    <row r="155" spans="1:106" x14ac:dyDescent="0.25">
      <c r="A155">
        <f t="shared" si="25"/>
        <v>96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H155" s="10"/>
      <c r="BI155" s="32"/>
      <c r="BJ155" s="11"/>
      <c r="BK155" s="10"/>
      <c r="BL155" s="32"/>
      <c r="BM155" s="11"/>
      <c r="BN155" s="10"/>
      <c r="BO155" s="32"/>
      <c r="BP155" s="11"/>
      <c r="BQ155" s="10"/>
      <c r="BR155" s="32"/>
      <c r="BS155" s="11"/>
      <c r="BT155" s="10"/>
      <c r="BU155" s="32"/>
      <c r="BV155" s="11"/>
      <c r="BW155" s="10"/>
      <c r="BX155" s="32"/>
      <c r="BY155" s="11"/>
      <c r="BZ155" s="10"/>
      <c r="CA155" s="32"/>
      <c r="CB155" s="11"/>
      <c r="CC155" s="10"/>
      <c r="CD155" s="32"/>
      <c r="CE155" s="11"/>
      <c r="CF155" s="10"/>
      <c r="CG155" s="32"/>
      <c r="CH155" s="11"/>
      <c r="CI155" s="10"/>
      <c r="CJ155" s="32"/>
      <c r="CK155" s="11"/>
      <c r="CL155" s="10"/>
      <c r="CM155" s="32"/>
      <c r="CN155" s="11"/>
      <c r="CO155" s="10"/>
      <c r="CP155" s="32"/>
      <c r="CQ155" s="11"/>
      <c r="CR155" s="10"/>
      <c r="CS155" s="32"/>
      <c r="CT155" s="11"/>
      <c r="CU155" s="10"/>
      <c r="CV155" s="32"/>
      <c r="CW155" s="11"/>
      <c r="CX155" s="10"/>
      <c r="CY155" s="32"/>
      <c r="CZ155" s="11"/>
      <c r="DB155" s="41"/>
    </row>
    <row r="156" spans="1:106" x14ac:dyDescent="0.25">
      <c r="A156">
        <f t="shared" si="25"/>
        <v>97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H156" s="10"/>
      <c r="BI156" s="32"/>
      <c r="BJ156" s="11"/>
      <c r="BK156" s="10"/>
      <c r="BL156" s="32"/>
      <c r="BM156" s="11"/>
      <c r="BN156" s="10"/>
      <c r="BO156" s="32"/>
      <c r="BP156" s="11"/>
      <c r="BQ156" s="10"/>
      <c r="BR156" s="32"/>
      <c r="BS156" s="11"/>
      <c r="BT156" s="10"/>
      <c r="BU156" s="32"/>
      <c r="BV156" s="11"/>
      <c r="BW156" s="10"/>
      <c r="BX156" s="32"/>
      <c r="BY156" s="11"/>
      <c r="BZ156" s="10"/>
      <c r="CA156" s="32"/>
      <c r="CB156" s="11"/>
      <c r="CC156" s="10"/>
      <c r="CD156" s="32"/>
      <c r="CE156" s="11"/>
      <c r="CF156" s="10"/>
      <c r="CG156" s="32"/>
      <c r="CH156" s="11"/>
      <c r="CI156" s="10"/>
      <c r="CJ156" s="32"/>
      <c r="CK156" s="11"/>
      <c r="CL156" s="10"/>
      <c r="CM156" s="32"/>
      <c r="CN156" s="11"/>
      <c r="CO156" s="10"/>
      <c r="CP156" s="32"/>
      <c r="CQ156" s="11"/>
      <c r="CR156" s="10"/>
      <c r="CS156" s="32"/>
      <c r="CT156" s="11"/>
      <c r="CU156" s="10"/>
      <c r="CV156" s="32"/>
      <c r="CW156" s="11"/>
      <c r="CX156" s="10"/>
      <c r="CY156" s="32"/>
      <c r="CZ156" s="11"/>
      <c r="DB156" s="41"/>
    </row>
    <row r="157" spans="1:106" x14ac:dyDescent="0.25">
      <c r="A157">
        <f t="shared" si="25"/>
        <v>98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H157" s="10"/>
      <c r="BI157" s="32"/>
      <c r="BJ157" s="11"/>
      <c r="BK157" s="10"/>
      <c r="BL157" s="32"/>
      <c r="BM157" s="11"/>
      <c r="BN157" s="10"/>
      <c r="BO157" s="32"/>
      <c r="BP157" s="11"/>
      <c r="BQ157" s="10"/>
      <c r="BR157" s="32"/>
      <c r="BS157" s="11"/>
      <c r="BT157" s="10"/>
      <c r="BU157" s="32"/>
      <c r="BV157" s="11"/>
      <c r="BW157" s="10"/>
      <c r="BX157" s="32"/>
      <c r="BY157" s="11"/>
      <c r="BZ157" s="10"/>
      <c r="CA157" s="32"/>
      <c r="CB157" s="11"/>
      <c r="CC157" s="10"/>
      <c r="CD157" s="32"/>
      <c r="CE157" s="11"/>
      <c r="CF157" s="10"/>
      <c r="CG157" s="32"/>
      <c r="CH157" s="11"/>
      <c r="CI157" s="10"/>
      <c r="CJ157" s="32"/>
      <c r="CK157" s="11"/>
      <c r="CL157" s="10"/>
      <c r="CM157" s="32"/>
      <c r="CN157" s="11"/>
      <c r="CO157" s="10"/>
      <c r="CP157" s="32"/>
      <c r="CQ157" s="11"/>
      <c r="CR157" s="10"/>
      <c r="CS157" s="32"/>
      <c r="CT157" s="11"/>
      <c r="CU157" s="10"/>
      <c r="CV157" s="32"/>
      <c r="CW157" s="11"/>
      <c r="CX157" s="10"/>
      <c r="CY157" s="32"/>
      <c r="CZ157" s="11"/>
      <c r="DB157" s="41"/>
    </row>
    <row r="158" spans="1:106" x14ac:dyDescent="0.25">
      <c r="A158">
        <f t="shared" si="25"/>
        <v>99</v>
      </c>
      <c r="B158" s="6"/>
      <c r="C158" s="12"/>
      <c r="D158" s="36"/>
      <c r="E158" s="13"/>
      <c r="F158" s="12"/>
      <c r="G158" s="36"/>
      <c r="H158" s="13"/>
      <c r="I158" s="12"/>
      <c r="J158" s="36"/>
      <c r="K158" s="13"/>
      <c r="L158" s="12"/>
      <c r="M158" s="36"/>
      <c r="N158" s="13"/>
      <c r="O158" s="12"/>
      <c r="P158" s="36"/>
      <c r="Q158" s="13"/>
      <c r="R158" s="12"/>
      <c r="S158" s="36"/>
      <c r="T158" s="13"/>
      <c r="U158" s="12"/>
      <c r="V158" s="36"/>
      <c r="W158" s="13"/>
      <c r="X158" s="12"/>
      <c r="Y158" s="36"/>
      <c r="Z158" s="13"/>
      <c r="AA158" s="12"/>
      <c r="AB158" s="36"/>
      <c r="AC158" s="13"/>
      <c r="AD158" s="12"/>
      <c r="AE158" s="36"/>
      <c r="AF158" s="13"/>
      <c r="AG158" s="12"/>
      <c r="AH158" s="36"/>
      <c r="AI158" s="13"/>
      <c r="AJ158" s="12"/>
      <c r="AK158" s="36"/>
      <c r="AL158" s="13"/>
      <c r="AM158" s="12"/>
      <c r="AN158" s="36"/>
      <c r="AO158" s="13"/>
      <c r="AP158" s="12"/>
      <c r="AQ158" s="36"/>
      <c r="AR158" s="13"/>
      <c r="AS158" s="12"/>
      <c r="AT158" s="36"/>
      <c r="AU158" s="13"/>
      <c r="AV158" s="12"/>
      <c r="AW158" s="36"/>
      <c r="AX158" s="13"/>
      <c r="AY158" s="12"/>
      <c r="AZ158" s="36"/>
      <c r="BA158" s="13"/>
      <c r="BB158" s="12"/>
      <c r="BC158" s="36"/>
      <c r="BD158" s="13"/>
      <c r="BE158" s="12"/>
      <c r="BF158" s="36"/>
      <c r="BG158" s="13"/>
      <c r="BH158" s="12"/>
      <c r="BI158" s="36"/>
      <c r="BJ158" s="13"/>
      <c r="BK158" s="12"/>
      <c r="BL158" s="36"/>
      <c r="BM158" s="13"/>
      <c r="BN158" s="12"/>
      <c r="BO158" s="36"/>
      <c r="BP158" s="13"/>
      <c r="BQ158" s="12"/>
      <c r="BR158" s="36"/>
      <c r="BS158" s="13"/>
      <c r="BT158" s="12"/>
      <c r="BU158" s="36"/>
      <c r="BV158" s="13"/>
      <c r="BW158" s="12"/>
      <c r="BX158" s="36"/>
      <c r="BY158" s="13"/>
      <c r="BZ158" s="12"/>
      <c r="CA158" s="36"/>
      <c r="CB158" s="13"/>
      <c r="CC158" s="12"/>
      <c r="CD158" s="36"/>
      <c r="CE158" s="13"/>
      <c r="CF158" s="12"/>
      <c r="CG158" s="36"/>
      <c r="CH158" s="13"/>
      <c r="CI158" s="12"/>
      <c r="CJ158" s="36"/>
      <c r="CK158" s="13"/>
      <c r="CL158" s="12"/>
      <c r="CM158" s="36"/>
      <c r="CN158" s="13"/>
      <c r="CO158" s="12"/>
      <c r="CP158" s="36"/>
      <c r="CQ158" s="13"/>
      <c r="CR158" s="12"/>
      <c r="CS158" s="36"/>
      <c r="CT158" s="13"/>
      <c r="CU158" s="12"/>
      <c r="CV158" s="36"/>
      <c r="CW158" s="13"/>
      <c r="CX158" s="12"/>
      <c r="CY158" s="36"/>
      <c r="CZ158" s="13"/>
      <c r="DB158" s="41"/>
    </row>
    <row r="159" spans="1:106" x14ac:dyDescent="0.25">
      <c r="A159">
        <f t="shared" si="25"/>
        <v>100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H159" s="10"/>
      <c r="BI159" s="32"/>
      <c r="BJ159" s="11"/>
      <c r="BK159" s="10"/>
      <c r="BL159" s="32"/>
      <c r="BM159" s="11"/>
      <c r="BN159" s="10"/>
      <c r="BO159" s="32"/>
      <c r="BP159" s="11"/>
      <c r="BQ159" s="10"/>
      <c r="BR159" s="32"/>
      <c r="BS159" s="11"/>
      <c r="BT159" s="10"/>
      <c r="BU159" s="32"/>
      <c r="BV159" s="11"/>
      <c r="BW159" s="10"/>
      <c r="BX159" s="32"/>
      <c r="BY159" s="11"/>
      <c r="BZ159" s="10"/>
      <c r="CA159" s="32"/>
      <c r="CB159" s="11"/>
      <c r="CC159" s="10"/>
      <c r="CD159" s="32"/>
      <c r="CE159" s="11"/>
      <c r="CF159" s="10"/>
      <c r="CG159" s="32"/>
      <c r="CH159" s="11"/>
      <c r="CI159" s="10"/>
      <c r="CJ159" s="32"/>
      <c r="CK159" s="11"/>
      <c r="CL159" s="10"/>
      <c r="CM159" s="32"/>
      <c r="CN159" s="11"/>
      <c r="CO159" s="10"/>
      <c r="CP159" s="32"/>
      <c r="CQ159" s="11"/>
      <c r="CR159" s="10"/>
      <c r="CS159" s="32"/>
      <c r="CT159" s="11"/>
      <c r="CU159" s="10"/>
      <c r="CV159" s="32"/>
      <c r="CW159" s="11"/>
      <c r="CX159" s="10"/>
      <c r="CY159" s="32"/>
      <c r="CZ159" s="11"/>
      <c r="DB159" s="41"/>
    </row>
    <row r="160" spans="1:106" x14ac:dyDescent="0.25">
      <c r="A160">
        <f t="shared" si="25"/>
        <v>101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H160" s="10"/>
      <c r="BI160" s="32"/>
      <c r="BJ160" s="11"/>
      <c r="BK160" s="10"/>
      <c r="BL160" s="32"/>
      <c r="BM160" s="11"/>
      <c r="BN160" s="10"/>
      <c r="BO160" s="32"/>
      <c r="BP160" s="11"/>
      <c r="BQ160" s="10"/>
      <c r="BR160" s="32"/>
      <c r="BS160" s="11"/>
      <c r="BT160" s="10"/>
      <c r="BU160" s="32"/>
      <c r="BV160" s="11"/>
      <c r="BW160" s="10"/>
      <c r="BX160" s="32"/>
      <c r="BY160" s="11"/>
      <c r="BZ160" s="10"/>
      <c r="CA160" s="32"/>
      <c r="CB160" s="11"/>
      <c r="CC160" s="10"/>
      <c r="CD160" s="32"/>
      <c r="CE160" s="11"/>
      <c r="CF160" s="10"/>
      <c r="CG160" s="32"/>
      <c r="CH160" s="11"/>
      <c r="CI160" s="10"/>
      <c r="CJ160" s="32"/>
      <c r="CK160" s="11"/>
      <c r="CL160" s="10"/>
      <c r="CM160" s="32"/>
      <c r="CN160" s="11"/>
      <c r="CO160" s="10"/>
      <c r="CP160" s="32"/>
      <c r="CQ160" s="11"/>
      <c r="CR160" s="10"/>
      <c r="CS160" s="32"/>
      <c r="CT160" s="11"/>
      <c r="CU160" s="10"/>
      <c r="CV160" s="32"/>
      <c r="CW160" s="11"/>
      <c r="CX160" s="10"/>
      <c r="CY160" s="32"/>
      <c r="CZ160" s="11"/>
      <c r="DB160" s="41"/>
    </row>
    <row r="161" spans="1:106" x14ac:dyDescent="0.25">
      <c r="A161">
        <f t="shared" si="25"/>
        <v>102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H161" s="10"/>
      <c r="BI161" s="32"/>
      <c r="BJ161" s="11"/>
      <c r="BK161" s="10"/>
      <c r="BL161" s="32"/>
      <c r="BM161" s="11"/>
      <c r="BN161" s="10"/>
      <c r="BO161" s="32"/>
      <c r="BP161" s="11"/>
      <c r="BQ161" s="10"/>
      <c r="BR161" s="32"/>
      <c r="BS161" s="11"/>
      <c r="BT161" s="10"/>
      <c r="BU161" s="32"/>
      <c r="BV161" s="11"/>
      <c r="BW161" s="10"/>
      <c r="BX161" s="32"/>
      <c r="BY161" s="11"/>
      <c r="BZ161" s="10"/>
      <c r="CA161" s="32"/>
      <c r="CB161" s="11"/>
      <c r="CC161" s="10"/>
      <c r="CD161" s="32"/>
      <c r="CE161" s="11"/>
      <c r="CF161" s="10"/>
      <c r="CG161" s="32"/>
      <c r="CH161" s="11"/>
      <c r="CI161" s="10"/>
      <c r="CJ161" s="32"/>
      <c r="CK161" s="11"/>
      <c r="CL161" s="10"/>
      <c r="CM161" s="32"/>
      <c r="CN161" s="11"/>
      <c r="CO161" s="10"/>
      <c r="CP161" s="32"/>
      <c r="CQ161" s="11"/>
      <c r="CR161" s="10"/>
      <c r="CS161" s="32"/>
      <c r="CT161" s="11"/>
      <c r="CU161" s="10"/>
      <c r="CV161" s="32"/>
      <c r="CW161" s="11"/>
      <c r="CX161" s="10"/>
      <c r="CY161" s="32"/>
      <c r="CZ161" s="11"/>
      <c r="DB161" s="41"/>
    </row>
    <row r="162" spans="1:106" x14ac:dyDescent="0.25">
      <c r="A162">
        <f t="shared" si="25"/>
        <v>103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H162" s="10"/>
      <c r="BI162" s="32"/>
      <c r="BJ162" s="11"/>
      <c r="BK162" s="10"/>
      <c r="BL162" s="32"/>
      <c r="BM162" s="11"/>
      <c r="BN162" s="10"/>
      <c r="BO162" s="32"/>
      <c r="BP162" s="11"/>
      <c r="BQ162" s="10"/>
      <c r="BR162" s="32"/>
      <c r="BS162" s="11"/>
      <c r="BT162" s="10"/>
      <c r="BU162" s="32"/>
      <c r="BV162" s="11"/>
      <c r="BW162" s="10"/>
      <c r="BX162" s="32"/>
      <c r="BY162" s="11"/>
      <c r="BZ162" s="10"/>
      <c r="CA162" s="32"/>
      <c r="CB162" s="11"/>
      <c r="CC162" s="10"/>
      <c r="CD162" s="32"/>
      <c r="CE162" s="11"/>
      <c r="CF162" s="10"/>
      <c r="CG162" s="32"/>
      <c r="CH162" s="11"/>
      <c r="CI162" s="10"/>
      <c r="CJ162" s="32"/>
      <c r="CK162" s="11"/>
      <c r="CL162" s="10"/>
      <c r="CM162" s="32"/>
      <c r="CN162" s="11"/>
      <c r="CO162" s="10"/>
      <c r="CP162" s="32"/>
      <c r="CQ162" s="11"/>
      <c r="CR162" s="10"/>
      <c r="CS162" s="32"/>
      <c r="CT162" s="11"/>
      <c r="CU162" s="10"/>
      <c r="CV162" s="32"/>
      <c r="CW162" s="11"/>
      <c r="CX162" s="10"/>
      <c r="CY162" s="32"/>
      <c r="CZ162" s="11"/>
      <c r="DB162" s="41"/>
    </row>
    <row r="163" spans="1:106" x14ac:dyDescent="0.25">
      <c r="A163">
        <f t="shared" si="25"/>
        <v>104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H163" s="10"/>
      <c r="BI163" s="32"/>
      <c r="BJ163" s="11"/>
      <c r="BK163" s="10"/>
      <c r="BL163" s="32"/>
      <c r="BM163" s="11"/>
      <c r="BN163" s="10"/>
      <c r="BO163" s="32"/>
      <c r="BP163" s="11"/>
      <c r="BQ163" s="10"/>
      <c r="BR163" s="32"/>
      <c r="BS163" s="11"/>
      <c r="BT163" s="10"/>
      <c r="BU163" s="32"/>
      <c r="BV163" s="11"/>
      <c r="BW163" s="10"/>
      <c r="BX163" s="32"/>
      <c r="BY163" s="11"/>
      <c r="BZ163" s="10"/>
      <c r="CA163" s="32"/>
      <c r="CB163" s="11"/>
      <c r="CC163" s="10"/>
      <c r="CD163" s="32"/>
      <c r="CE163" s="11"/>
      <c r="CF163" s="10"/>
      <c r="CG163" s="32"/>
      <c r="CH163" s="11"/>
      <c r="CI163" s="10"/>
      <c r="CJ163" s="32"/>
      <c r="CK163" s="11"/>
      <c r="CL163" s="10"/>
      <c r="CM163" s="32"/>
      <c r="CN163" s="11"/>
      <c r="CO163" s="10"/>
      <c r="CP163" s="32"/>
      <c r="CQ163" s="11"/>
      <c r="CR163" s="10"/>
      <c r="CS163" s="32"/>
      <c r="CT163" s="11"/>
      <c r="CU163" s="10"/>
      <c r="CV163" s="32"/>
      <c r="CW163" s="11"/>
      <c r="CX163" s="10"/>
      <c r="CY163" s="32"/>
      <c r="CZ163" s="11"/>
      <c r="DB163" s="41"/>
    </row>
    <row r="164" spans="1:106" x14ac:dyDescent="0.25">
      <c r="A164">
        <f t="shared" si="25"/>
        <v>105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H164" s="10"/>
      <c r="BI164" s="32"/>
      <c r="BJ164" s="11"/>
      <c r="BK164" s="10"/>
      <c r="BL164" s="32"/>
      <c r="BM164" s="11"/>
      <c r="BN164" s="10"/>
      <c r="BO164" s="32"/>
      <c r="BP164" s="11"/>
      <c r="BQ164" s="10"/>
      <c r="BR164" s="32"/>
      <c r="BS164" s="11"/>
      <c r="BT164" s="10"/>
      <c r="BU164" s="32"/>
      <c r="BV164" s="11"/>
      <c r="BW164" s="10"/>
      <c r="BX164" s="32"/>
      <c r="BY164" s="11"/>
      <c r="BZ164" s="10"/>
      <c r="CA164" s="32"/>
      <c r="CB164" s="11"/>
      <c r="CC164" s="10"/>
      <c r="CD164" s="32"/>
      <c r="CE164" s="11"/>
      <c r="CF164" s="10"/>
      <c r="CG164" s="32"/>
      <c r="CH164" s="11"/>
      <c r="CI164" s="10"/>
      <c r="CJ164" s="32"/>
      <c r="CK164" s="11"/>
      <c r="CL164" s="10"/>
      <c r="CM164" s="32"/>
      <c r="CN164" s="11"/>
      <c r="CO164" s="10"/>
      <c r="CP164" s="32"/>
      <c r="CQ164" s="11"/>
      <c r="CR164" s="10"/>
      <c r="CS164" s="32"/>
      <c r="CT164" s="11"/>
      <c r="CU164" s="10"/>
      <c r="CV164" s="32"/>
      <c r="CW164" s="11"/>
      <c r="CX164" s="10"/>
      <c r="CY164" s="32"/>
      <c r="CZ164" s="11"/>
      <c r="DB164" s="41"/>
    </row>
    <row r="165" spans="1:106" x14ac:dyDescent="0.25">
      <c r="A165">
        <f t="shared" si="25"/>
        <v>106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H165" s="10"/>
      <c r="BI165" s="32"/>
      <c r="BJ165" s="11"/>
      <c r="BK165" s="10"/>
      <c r="BL165" s="32"/>
      <c r="BM165" s="11"/>
      <c r="BN165" s="10"/>
      <c r="BO165" s="32"/>
      <c r="BP165" s="11"/>
      <c r="BQ165" s="10"/>
      <c r="BR165" s="32"/>
      <c r="BS165" s="11"/>
      <c r="BT165" s="10"/>
      <c r="BU165" s="32"/>
      <c r="BV165" s="11"/>
      <c r="BW165" s="10"/>
      <c r="BX165" s="32"/>
      <c r="BY165" s="11"/>
      <c r="BZ165" s="10"/>
      <c r="CA165" s="32"/>
      <c r="CB165" s="11"/>
      <c r="CC165" s="10"/>
      <c r="CD165" s="32"/>
      <c r="CE165" s="11"/>
      <c r="CF165" s="10"/>
      <c r="CG165" s="32"/>
      <c r="CH165" s="11"/>
      <c r="CI165" s="10"/>
      <c r="CJ165" s="32"/>
      <c r="CK165" s="11"/>
      <c r="CL165" s="10"/>
      <c r="CM165" s="32"/>
      <c r="CN165" s="11"/>
      <c r="CO165" s="10"/>
      <c r="CP165" s="32"/>
      <c r="CQ165" s="11"/>
      <c r="CR165" s="10"/>
      <c r="CS165" s="32"/>
      <c r="CT165" s="11"/>
      <c r="CU165" s="10"/>
      <c r="CV165" s="32"/>
      <c r="CW165" s="11"/>
      <c r="CX165" s="10"/>
      <c r="CY165" s="32"/>
      <c r="CZ165" s="11"/>
      <c r="DB165" s="41"/>
    </row>
    <row r="166" spans="1:106" x14ac:dyDescent="0.25">
      <c r="A166">
        <f t="shared" si="25"/>
        <v>107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10"/>
      <c r="BI166" s="32"/>
      <c r="BJ166" s="11"/>
      <c r="BK166" s="10"/>
      <c r="BL166" s="32"/>
      <c r="BM166" s="11"/>
      <c r="BN166" s="10"/>
      <c r="BO166" s="32"/>
      <c r="BP166" s="11"/>
      <c r="BQ166" s="10"/>
      <c r="BR166" s="32"/>
      <c r="BS166" s="11"/>
      <c r="BT166" s="10"/>
      <c r="BU166" s="32"/>
      <c r="BV166" s="11"/>
      <c r="BW166" s="10"/>
      <c r="BX166" s="32"/>
      <c r="BY166" s="11"/>
      <c r="BZ166" s="10"/>
      <c r="CA166" s="32"/>
      <c r="CB166" s="11"/>
      <c r="CC166" s="10"/>
      <c r="CD166" s="32"/>
      <c r="CE166" s="11"/>
      <c r="CF166" s="10"/>
      <c r="CG166" s="32"/>
      <c r="CH166" s="11"/>
      <c r="CI166" s="10"/>
      <c r="CJ166" s="32"/>
      <c r="CK166" s="11"/>
      <c r="CL166" s="10"/>
      <c r="CM166" s="32"/>
      <c r="CN166" s="11"/>
      <c r="CO166" s="10"/>
      <c r="CP166" s="32"/>
      <c r="CQ166" s="11"/>
      <c r="CR166" s="10"/>
      <c r="CS166" s="32"/>
      <c r="CT166" s="11"/>
      <c r="CU166" s="10"/>
      <c r="CV166" s="32"/>
      <c r="CW166" s="11"/>
      <c r="CX166" s="10"/>
      <c r="CY166" s="32"/>
      <c r="CZ166" s="11"/>
      <c r="DB166" s="41"/>
    </row>
    <row r="167" spans="1:106" x14ac:dyDescent="0.25">
      <c r="A167">
        <f t="shared" si="25"/>
        <v>108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10"/>
      <c r="BI167" s="32"/>
      <c r="BJ167" s="11"/>
      <c r="BK167" s="10"/>
      <c r="BL167" s="32"/>
      <c r="BM167" s="11"/>
      <c r="BN167" s="10"/>
      <c r="BO167" s="32"/>
      <c r="BP167" s="11"/>
      <c r="BQ167" s="10"/>
      <c r="BR167" s="32"/>
      <c r="BS167" s="11"/>
      <c r="BT167" s="10"/>
      <c r="BU167" s="32"/>
      <c r="BV167" s="11"/>
      <c r="BW167" s="10"/>
      <c r="BX167" s="32"/>
      <c r="BY167" s="11"/>
      <c r="BZ167" s="10"/>
      <c r="CA167" s="32"/>
      <c r="CB167" s="11"/>
      <c r="CC167" s="10"/>
      <c r="CD167" s="32"/>
      <c r="CE167" s="11"/>
      <c r="CF167" s="10"/>
      <c r="CG167" s="32"/>
      <c r="CH167" s="11"/>
      <c r="CI167" s="10"/>
      <c r="CJ167" s="32"/>
      <c r="CK167" s="11"/>
      <c r="CL167" s="10"/>
      <c r="CM167" s="32"/>
      <c r="CN167" s="11"/>
      <c r="CO167" s="10"/>
      <c r="CP167" s="32"/>
      <c r="CQ167" s="11"/>
      <c r="CR167" s="10"/>
      <c r="CS167" s="32"/>
      <c r="CT167" s="11"/>
      <c r="CU167" s="10"/>
      <c r="CV167" s="32"/>
      <c r="CW167" s="11"/>
      <c r="CX167" s="10"/>
      <c r="CY167" s="32"/>
      <c r="CZ167" s="11"/>
      <c r="DB167" s="41"/>
    </row>
    <row r="168" spans="1:106" x14ac:dyDescent="0.25">
      <c r="A168">
        <f t="shared" si="25"/>
        <v>109</v>
      </c>
      <c r="B168" s="6"/>
      <c r="C168" s="10"/>
      <c r="D168" s="32"/>
      <c r="E168" s="11"/>
      <c r="F168" s="10"/>
      <c r="G168" s="32"/>
      <c r="H168" s="11"/>
      <c r="I168" s="10"/>
      <c r="J168" s="32"/>
      <c r="K168" s="11"/>
      <c r="L168" s="10"/>
      <c r="M168" s="32"/>
      <c r="N168" s="11"/>
      <c r="O168" s="10"/>
      <c r="P168" s="32"/>
      <c r="Q168" s="11"/>
      <c r="R168" s="10"/>
      <c r="S168" s="32"/>
      <c r="T168" s="11"/>
      <c r="U168" s="10"/>
      <c r="V168" s="32"/>
      <c r="W168" s="11"/>
      <c r="X168" s="10"/>
      <c r="Y168" s="32"/>
      <c r="Z168" s="11"/>
      <c r="AA168" s="10"/>
      <c r="AB168" s="32"/>
      <c r="AC168" s="11"/>
      <c r="AD168" s="10"/>
      <c r="AE168" s="32"/>
      <c r="AF168" s="11"/>
      <c r="AG168" s="10"/>
      <c r="AH168" s="32"/>
      <c r="AI168" s="11"/>
      <c r="AJ168" s="10"/>
      <c r="AK168" s="32"/>
      <c r="AL168" s="11"/>
      <c r="AM168" s="10"/>
      <c r="AN168" s="32"/>
      <c r="AO168" s="11"/>
      <c r="AP168" s="10"/>
      <c r="AQ168" s="32"/>
      <c r="AR168" s="11"/>
      <c r="AS168" s="10"/>
      <c r="AT168" s="32"/>
      <c r="AU168" s="11"/>
      <c r="AV168" s="10"/>
      <c r="AW168" s="32"/>
      <c r="AX168" s="11"/>
      <c r="AY168" s="10"/>
      <c r="AZ168" s="32"/>
      <c r="BA168" s="11"/>
      <c r="BB168" s="10"/>
      <c r="BC168" s="32"/>
      <c r="BD168" s="11"/>
      <c r="BE168" s="10"/>
      <c r="BF168" s="32"/>
      <c r="BG168" s="11"/>
      <c r="BH168" s="10"/>
      <c r="BI168" s="32"/>
      <c r="BJ168" s="11"/>
      <c r="BK168" s="10"/>
      <c r="BL168" s="32"/>
      <c r="BM168" s="11"/>
      <c r="BN168" s="10"/>
      <c r="BO168" s="32"/>
      <c r="BP168" s="11"/>
      <c r="BQ168" s="10"/>
      <c r="BR168" s="32"/>
      <c r="BS168" s="11"/>
      <c r="BT168" s="10"/>
      <c r="BU168" s="32"/>
      <c r="BV168" s="11"/>
      <c r="BW168" s="10"/>
      <c r="BX168" s="32"/>
      <c r="BY168" s="11"/>
      <c r="BZ168" s="10"/>
      <c r="CA168" s="32"/>
      <c r="CB168" s="11"/>
      <c r="CC168" s="10"/>
      <c r="CD168" s="32"/>
      <c r="CE168" s="11"/>
      <c r="CF168" s="10"/>
      <c r="CG168" s="32"/>
      <c r="CH168" s="11"/>
      <c r="CI168" s="10"/>
      <c r="CJ168" s="32"/>
      <c r="CK168" s="11"/>
      <c r="CL168" s="10"/>
      <c r="CM168" s="32"/>
      <c r="CN168" s="11"/>
      <c r="CO168" s="10"/>
      <c r="CP168" s="32"/>
      <c r="CQ168" s="11"/>
      <c r="CR168" s="10"/>
      <c r="CS168" s="32"/>
      <c r="CT168" s="11"/>
      <c r="CU168" s="10"/>
      <c r="CV168" s="32"/>
      <c r="CW168" s="11"/>
      <c r="CX168" s="10"/>
      <c r="CY168" s="32"/>
      <c r="CZ168" s="11"/>
    </row>
    <row r="169" spans="1:106" x14ac:dyDescent="0.25">
      <c r="A169">
        <f t="shared" si="25"/>
        <v>110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10"/>
      <c r="BI169" s="32"/>
      <c r="BJ169" s="11"/>
      <c r="BK169" s="10"/>
      <c r="BL169" s="32"/>
      <c r="BM169" s="11"/>
      <c r="BN169" s="10"/>
      <c r="BO169" s="32"/>
      <c r="BP169" s="11"/>
      <c r="BQ169" s="10"/>
      <c r="BR169" s="32"/>
      <c r="BS169" s="11"/>
      <c r="BT169" s="10"/>
      <c r="BU169" s="32"/>
      <c r="BV169" s="11"/>
      <c r="BW169" s="10"/>
      <c r="BX169" s="32"/>
      <c r="BY169" s="11"/>
      <c r="BZ169" s="10"/>
      <c r="CA169" s="32"/>
      <c r="CB169" s="11"/>
      <c r="CC169" s="10"/>
      <c r="CD169" s="32"/>
      <c r="CE169" s="11"/>
      <c r="CF169" s="10"/>
      <c r="CG169" s="32"/>
      <c r="CH169" s="11"/>
      <c r="CI169" s="10"/>
      <c r="CJ169" s="32"/>
      <c r="CK169" s="11"/>
      <c r="CL169" s="10"/>
      <c r="CM169" s="32"/>
      <c r="CN169" s="11"/>
      <c r="CO169" s="10"/>
      <c r="CP169" s="32"/>
      <c r="CQ169" s="11"/>
      <c r="CR169" s="10"/>
      <c r="CS169" s="32"/>
      <c r="CT169" s="11"/>
      <c r="CU169" s="10"/>
      <c r="CV169" s="32"/>
      <c r="CW169" s="11"/>
      <c r="CX169" s="10"/>
      <c r="CY169" s="32"/>
      <c r="CZ169" s="11"/>
    </row>
    <row r="170" spans="1:106" x14ac:dyDescent="0.25">
      <c r="A170">
        <f t="shared" si="25"/>
        <v>111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10"/>
      <c r="BI170" s="32"/>
      <c r="BJ170" s="11"/>
      <c r="BK170" s="10"/>
      <c r="BL170" s="32"/>
      <c r="BM170" s="11"/>
      <c r="BN170" s="10"/>
      <c r="BO170" s="32"/>
      <c r="BP170" s="11"/>
      <c r="BQ170" s="10"/>
      <c r="BR170" s="32"/>
      <c r="BS170" s="11"/>
      <c r="BT170" s="10"/>
      <c r="BU170" s="32"/>
      <c r="BV170" s="11"/>
      <c r="BW170" s="10"/>
      <c r="BX170" s="32"/>
      <c r="BY170" s="11"/>
      <c r="BZ170" s="10"/>
      <c r="CA170" s="32"/>
      <c r="CB170" s="11"/>
      <c r="CC170" s="10"/>
      <c r="CD170" s="32"/>
      <c r="CE170" s="11"/>
      <c r="CF170" s="10"/>
      <c r="CG170" s="32"/>
      <c r="CH170" s="11"/>
      <c r="CI170" s="10"/>
      <c r="CJ170" s="32"/>
      <c r="CK170" s="11"/>
      <c r="CL170" s="10"/>
      <c r="CM170" s="32"/>
      <c r="CN170" s="11"/>
      <c r="CO170" s="10"/>
      <c r="CP170" s="32"/>
      <c r="CQ170" s="11"/>
      <c r="CR170" s="10"/>
      <c r="CS170" s="32"/>
      <c r="CT170" s="11"/>
      <c r="CU170" s="10"/>
      <c r="CV170" s="32"/>
      <c r="CW170" s="11"/>
      <c r="CX170" s="10"/>
      <c r="CY170" s="32"/>
      <c r="CZ170" s="11"/>
    </row>
    <row r="171" spans="1:106" x14ac:dyDescent="0.25">
      <c r="A171">
        <f t="shared" si="25"/>
        <v>112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10"/>
      <c r="BI171" s="32"/>
      <c r="BJ171" s="11"/>
      <c r="BK171" s="10"/>
      <c r="BL171" s="32"/>
      <c r="BM171" s="11"/>
      <c r="BN171" s="10"/>
      <c r="BO171" s="32"/>
      <c r="BP171" s="11"/>
      <c r="BQ171" s="10"/>
      <c r="BR171" s="32"/>
      <c r="BS171" s="11"/>
      <c r="BT171" s="10"/>
      <c r="BU171" s="32"/>
      <c r="BV171" s="11"/>
      <c r="BW171" s="10"/>
      <c r="BX171" s="32"/>
      <c r="BY171" s="11"/>
      <c r="BZ171" s="10"/>
      <c r="CA171" s="32"/>
      <c r="CB171" s="11"/>
      <c r="CC171" s="10"/>
      <c r="CD171" s="32"/>
      <c r="CE171" s="11"/>
      <c r="CF171" s="10"/>
      <c r="CG171" s="32"/>
      <c r="CH171" s="11"/>
      <c r="CI171" s="10"/>
      <c r="CJ171" s="32"/>
      <c r="CK171" s="11"/>
      <c r="CL171" s="10"/>
      <c r="CM171" s="32"/>
      <c r="CN171" s="11"/>
      <c r="CO171" s="10"/>
      <c r="CP171" s="32"/>
      <c r="CQ171" s="11"/>
      <c r="CR171" s="10"/>
      <c r="CS171" s="32"/>
      <c r="CT171" s="11"/>
      <c r="CU171" s="10"/>
      <c r="CV171" s="32"/>
      <c r="CW171" s="11"/>
      <c r="CX171" s="10"/>
      <c r="CY171" s="32"/>
      <c r="CZ171" s="11"/>
    </row>
    <row r="172" spans="1:106" x14ac:dyDescent="0.25">
      <c r="A172">
        <f t="shared" si="25"/>
        <v>113</v>
      </c>
      <c r="B172" s="6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H172" s="10"/>
      <c r="BI172" s="32"/>
      <c r="BJ172" s="11"/>
      <c r="BK172" s="10"/>
      <c r="BL172" s="32"/>
      <c r="BM172" s="11"/>
      <c r="BN172" s="10"/>
      <c r="BO172" s="32"/>
      <c r="BP172" s="11"/>
      <c r="BQ172" s="10"/>
      <c r="BR172" s="32"/>
      <c r="BS172" s="11"/>
      <c r="BT172" s="10"/>
      <c r="BU172" s="32"/>
      <c r="BV172" s="11"/>
      <c r="BW172" s="10"/>
      <c r="BX172" s="32"/>
      <c r="BY172" s="11"/>
      <c r="BZ172" s="10"/>
      <c r="CA172" s="32"/>
      <c r="CB172" s="11"/>
      <c r="CC172" s="10"/>
      <c r="CD172" s="32"/>
      <c r="CE172" s="11"/>
      <c r="CF172" s="10"/>
      <c r="CG172" s="32"/>
      <c r="CH172" s="11"/>
      <c r="CI172" s="10"/>
      <c r="CJ172" s="32"/>
      <c r="CK172" s="11"/>
      <c r="CL172" s="10"/>
      <c r="CM172" s="32"/>
      <c r="CN172" s="11"/>
      <c r="CO172" s="10"/>
      <c r="CP172" s="32"/>
      <c r="CQ172" s="11"/>
      <c r="CR172" s="10"/>
      <c r="CS172" s="32"/>
      <c r="CT172" s="11"/>
      <c r="CU172" s="10"/>
      <c r="CV172" s="32"/>
      <c r="CW172" s="11"/>
      <c r="CX172" s="10"/>
      <c r="CY172" s="32"/>
      <c r="CZ172" s="11"/>
    </row>
    <row r="173" spans="1:106" x14ac:dyDescent="0.25">
      <c r="A173">
        <f t="shared" si="25"/>
        <v>114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H173" s="10"/>
      <c r="BI173" s="32"/>
      <c r="BJ173" s="11"/>
      <c r="BK173" s="10"/>
      <c r="BL173" s="32"/>
      <c r="BM173" s="11"/>
      <c r="BN173" s="10"/>
      <c r="BO173" s="32"/>
      <c r="BP173" s="11"/>
      <c r="BQ173" s="10"/>
      <c r="BR173" s="32"/>
      <c r="BS173" s="11"/>
      <c r="BT173" s="10"/>
      <c r="BU173" s="32"/>
      <c r="BV173" s="11"/>
      <c r="BW173" s="10"/>
      <c r="BX173" s="32"/>
      <c r="BY173" s="11"/>
      <c r="BZ173" s="10"/>
      <c r="CA173" s="32"/>
      <c r="CB173" s="11"/>
      <c r="CC173" s="10"/>
      <c r="CD173" s="32"/>
      <c r="CE173" s="11"/>
      <c r="CF173" s="10"/>
      <c r="CG173" s="32"/>
      <c r="CH173" s="11"/>
      <c r="CI173" s="10"/>
      <c r="CJ173" s="32"/>
      <c r="CK173" s="11"/>
      <c r="CL173" s="10"/>
      <c r="CM173" s="32"/>
      <c r="CN173" s="11"/>
      <c r="CO173" s="10"/>
      <c r="CP173" s="32"/>
      <c r="CQ173" s="11"/>
      <c r="CR173" s="10"/>
      <c r="CS173" s="32"/>
      <c r="CT173" s="11"/>
      <c r="CU173" s="10"/>
      <c r="CV173" s="32"/>
      <c r="CW173" s="11"/>
      <c r="CX173" s="10"/>
      <c r="CY173" s="32"/>
      <c r="CZ173" s="11"/>
    </row>
  </sheetData>
  <sortState xmlns:xlrd2="http://schemas.microsoft.com/office/spreadsheetml/2017/richdata2" ref="B5:G38">
    <sortCondition descending="1" ref="G5:G38"/>
    <sortCondition descending="1" ref="C5:C38"/>
    <sortCondition ref="D5:D38"/>
  </sortState>
  <mergeCells count="33">
    <mergeCell ref="CR58:CT58"/>
    <mergeCell ref="BH58:BJ58"/>
    <mergeCell ref="CX58:CZ58"/>
    <mergeCell ref="AP58:AR58"/>
    <mergeCell ref="AY58:BA58"/>
    <mergeCell ref="AS58:AU58"/>
    <mergeCell ref="AV58:AX58"/>
    <mergeCell ref="BN58:BP58"/>
    <mergeCell ref="BQ58:BS58"/>
    <mergeCell ref="BT58:BV58"/>
    <mergeCell ref="BW58:BY58"/>
    <mergeCell ref="BZ58:CB58"/>
    <mergeCell ref="CC58:CE58"/>
    <mergeCell ref="CF58:CH58"/>
    <mergeCell ref="BK58:BM58"/>
    <mergeCell ref="CL58:CN58"/>
    <mergeCell ref="CO58:CQ58"/>
    <mergeCell ref="AM58:AO58"/>
    <mergeCell ref="BB58:BD58"/>
    <mergeCell ref="BE58:BG58"/>
    <mergeCell ref="AJ58:AL58"/>
    <mergeCell ref="CI58:CK58"/>
    <mergeCell ref="C58:E58"/>
    <mergeCell ref="F58:H58"/>
    <mergeCell ref="I58:K58"/>
    <mergeCell ref="L58:N58"/>
    <mergeCell ref="O58:Q58"/>
    <mergeCell ref="AG58:AI58"/>
    <mergeCell ref="R58:T58"/>
    <mergeCell ref="U58:W58"/>
    <mergeCell ref="X58:Z58"/>
    <mergeCell ref="AA58:AC58"/>
    <mergeCell ref="AD58:AF5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DAD8D-B9C5-4BC8-A3E0-5A3E6BA52AD6}">
  <sheetPr codeName="Hoja1"/>
  <dimension ref="A1:BD205"/>
  <sheetViews>
    <sheetView zoomScale="70" zoomScaleNormal="70" workbookViewId="0">
      <pane xSplit="6" ySplit="49" topLeftCell="G50" activePane="bottomRight" state="frozen"/>
      <selection pane="topRight" activeCell="G1" sqref="G1"/>
      <selection pane="bottomLeft" activeCell="A50" sqref="A50"/>
      <selection pane="bottomRight" activeCell="U19" sqref="U19"/>
    </sheetView>
  </sheetViews>
  <sheetFormatPr baseColWidth="10" defaultColWidth="10.81640625" defaultRowHeight="12.5" x14ac:dyDescent="0.25"/>
  <cols>
    <col min="1" max="1" width="5.54296875" customWidth="1"/>
    <col min="2" max="2" width="14.81640625" customWidth="1"/>
    <col min="3" max="3" width="5.54296875" customWidth="1"/>
    <col min="4" max="4" width="5.26953125" customWidth="1"/>
    <col min="5" max="5" width="4.26953125" customWidth="1"/>
    <col min="6" max="6" width="4.54296875" customWidth="1"/>
    <col min="7" max="7" width="6.453125" customWidth="1"/>
    <col min="8" max="8" width="3.81640625" customWidth="1"/>
    <col min="9" max="9" width="4.54296875" customWidth="1"/>
    <col min="10" max="11" width="3.81640625" customWidth="1"/>
    <col min="12" max="12" width="6.1796875" customWidth="1"/>
    <col min="13" max="13" width="3.81640625" customWidth="1"/>
    <col min="14" max="14" width="5" customWidth="1"/>
    <col min="15" max="25" width="3.81640625" customWidth="1"/>
    <col min="26" max="26" width="4.453125" customWidth="1"/>
    <col min="27" max="29" width="3.81640625" customWidth="1"/>
    <col min="30" max="30" width="4.81640625" customWidth="1"/>
    <col min="31" max="39" width="3.81640625" customWidth="1"/>
    <col min="40" max="40" width="4.54296875" customWidth="1"/>
    <col min="41" max="48" width="3.81640625" customWidth="1"/>
    <col min="49" max="49" width="11.453125" style="24"/>
    <col min="53" max="53" width="8.453125" customWidth="1"/>
  </cols>
  <sheetData>
    <row r="1" spans="1:10" ht="13" x14ac:dyDescent="0.3">
      <c r="A1" s="5" t="s">
        <v>11</v>
      </c>
    </row>
    <row r="2" spans="1:10" x14ac:dyDescent="0.25">
      <c r="A2" t="s">
        <v>10</v>
      </c>
    </row>
    <row r="3" spans="1:10" ht="13" thickBot="1" x14ac:dyDescent="0.3">
      <c r="A3">
        <f>+GENERAL!B6</f>
        <v>12</v>
      </c>
      <c r="C3" s="41">
        <f>SUM(C5:C27)</f>
        <v>0</v>
      </c>
    </row>
    <row r="4" spans="1:10" ht="13" thickBot="1" x14ac:dyDescent="0.3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10" ht="13" thickBot="1" x14ac:dyDescent="0.3">
      <c r="A5" s="149">
        <v>1</v>
      </c>
      <c r="B5" s="23" t="s">
        <v>1</v>
      </c>
      <c r="C5" s="47">
        <f>+G$45</f>
        <v>149</v>
      </c>
      <c r="D5" s="49">
        <f>+H$46</f>
        <v>2.0857142857142859</v>
      </c>
      <c r="E5" s="45">
        <f>+H$45</f>
        <v>35</v>
      </c>
      <c r="F5" s="18">
        <f>+G$31</f>
        <v>80</v>
      </c>
      <c r="G5" s="198">
        <f t="shared" ref="G5:G27" si="0">IF(E5&lt;A$3/2,-1,1)*80+C5/1000+D5/1000000</f>
        <v>80.149002085714287</v>
      </c>
      <c r="J5" s="41"/>
    </row>
    <row r="6" spans="1:10" ht="13" thickBot="1" x14ac:dyDescent="0.3">
      <c r="A6" s="149">
        <v>2</v>
      </c>
      <c r="B6" s="239" t="s">
        <v>141</v>
      </c>
      <c r="C6" s="47">
        <f>+AC$45</f>
        <v>22</v>
      </c>
      <c r="D6" s="49">
        <f>+AD$46</f>
        <v>-0.7857142857142857</v>
      </c>
      <c r="E6" s="45">
        <f>+AD$45</f>
        <v>14</v>
      </c>
      <c r="F6" s="18">
        <f>+AC$31</f>
        <v>40</v>
      </c>
      <c r="G6" s="198">
        <f t="shared" si="0"/>
        <v>80.021999214285714</v>
      </c>
      <c r="J6" s="41"/>
    </row>
    <row r="7" spans="1:10" ht="13" thickBot="1" x14ac:dyDescent="0.3">
      <c r="A7" s="149">
        <v>3</v>
      </c>
      <c r="B7" s="239" t="s">
        <v>161</v>
      </c>
      <c r="C7" s="47">
        <f>+AM$45</f>
        <v>18</v>
      </c>
      <c r="D7" s="49">
        <f>+AN$46</f>
        <v>1.4166666666666667</v>
      </c>
      <c r="E7" s="45">
        <f>+AN$45</f>
        <v>6</v>
      </c>
      <c r="F7" s="18">
        <f>+AM$31</f>
        <v>20</v>
      </c>
      <c r="G7" s="198">
        <f t="shared" si="0"/>
        <v>80.018001416666664</v>
      </c>
      <c r="J7" s="41"/>
    </row>
    <row r="8" spans="1:10" ht="13" thickBot="1" x14ac:dyDescent="0.3">
      <c r="A8" s="149">
        <v>4</v>
      </c>
      <c r="B8" s="239" t="s">
        <v>159</v>
      </c>
      <c r="C8" s="47">
        <f>+K$45</f>
        <v>16</v>
      </c>
      <c r="D8" s="49">
        <f>+L$46</f>
        <v>0.58333333333333337</v>
      </c>
      <c r="E8" s="45">
        <f>+L$45</f>
        <v>12</v>
      </c>
      <c r="F8" s="18">
        <f>+K$31</f>
        <v>10</v>
      </c>
      <c r="G8" s="198">
        <f t="shared" si="0"/>
        <v>80.016000583333337</v>
      </c>
      <c r="J8" s="41"/>
    </row>
    <row r="9" spans="1:10" ht="13" thickBot="1" x14ac:dyDescent="0.3">
      <c r="A9" s="149">
        <v>5</v>
      </c>
      <c r="B9" s="23" t="s">
        <v>9</v>
      </c>
      <c r="C9" s="47">
        <f>+C$45</f>
        <v>14</v>
      </c>
      <c r="D9" s="50">
        <f>+D$46</f>
        <v>0.7857142857142857</v>
      </c>
      <c r="E9" s="46">
        <f>+D$45</f>
        <v>14</v>
      </c>
      <c r="F9" s="18">
        <f>+C$31</f>
        <v>5</v>
      </c>
      <c r="G9" s="198">
        <f t="shared" si="0"/>
        <v>80.014000785714288</v>
      </c>
      <c r="J9" s="41"/>
    </row>
    <row r="10" spans="1:10" ht="13.5" customHeight="1" thickBot="1" x14ac:dyDescent="0.3">
      <c r="A10" s="149">
        <v>6</v>
      </c>
      <c r="B10" s="239" t="s">
        <v>139</v>
      </c>
      <c r="C10" s="47">
        <f>+W$45</f>
        <v>9</v>
      </c>
      <c r="D10" s="49">
        <f>+X$46</f>
        <v>-2.5</v>
      </c>
      <c r="E10" s="45">
        <f>+X$45</f>
        <v>6</v>
      </c>
      <c r="F10" s="18">
        <f>+W$31</f>
        <v>0</v>
      </c>
      <c r="G10" s="198">
        <f t="shared" si="0"/>
        <v>80.008997500000007</v>
      </c>
      <c r="J10" s="41"/>
    </row>
    <row r="11" spans="1:10" ht="13.5" customHeight="1" thickBot="1" x14ac:dyDescent="0.3">
      <c r="A11" s="149">
        <v>7</v>
      </c>
      <c r="B11" s="239" t="s">
        <v>144</v>
      </c>
      <c r="C11" s="47">
        <f>+O$45</f>
        <v>4</v>
      </c>
      <c r="D11" s="49">
        <f>+P$46</f>
        <v>0.7857142857142857</v>
      </c>
      <c r="E11" s="45">
        <f>+P$45</f>
        <v>7</v>
      </c>
      <c r="F11" s="203">
        <f>+O$31</f>
        <v>0</v>
      </c>
      <c r="G11" s="198">
        <f t="shared" si="0"/>
        <v>80.004000785714297</v>
      </c>
      <c r="J11" s="41"/>
    </row>
    <row r="12" spans="1:10" ht="13.5" customHeight="1" thickBot="1" x14ac:dyDescent="0.3">
      <c r="A12" s="149">
        <v>8</v>
      </c>
      <c r="B12" s="239" t="s">
        <v>140</v>
      </c>
      <c r="C12" s="47">
        <f>+U$45</f>
        <v>3</v>
      </c>
      <c r="D12" s="49">
        <f>+V$46</f>
        <v>-1.1724137931034482</v>
      </c>
      <c r="E12" s="45">
        <f>+V$45</f>
        <v>29</v>
      </c>
      <c r="F12" s="18">
        <f>+U$31</f>
        <v>0</v>
      </c>
      <c r="G12" s="198">
        <f t="shared" si="0"/>
        <v>80.002998827586211</v>
      </c>
      <c r="J12" s="41"/>
    </row>
    <row r="13" spans="1:10" ht="13.5" customHeight="1" thickBot="1" x14ac:dyDescent="0.3">
      <c r="A13" s="149">
        <v>9</v>
      </c>
      <c r="B13" s="239" t="s">
        <v>129</v>
      </c>
      <c r="C13" s="47">
        <f>+AK$45</f>
        <v>-13</v>
      </c>
      <c r="D13" s="49">
        <f>+AL$46</f>
        <v>-2.75</v>
      </c>
      <c r="E13" s="45">
        <f>+AL$45</f>
        <v>8</v>
      </c>
      <c r="F13" s="18">
        <f>+AK$31</f>
        <v>0</v>
      </c>
      <c r="G13" s="198">
        <f t="shared" si="0"/>
        <v>79.986997250000002</v>
      </c>
      <c r="J13" s="41"/>
    </row>
    <row r="14" spans="1:10" ht="13.5" customHeight="1" thickBot="1" x14ac:dyDescent="0.3">
      <c r="A14" s="149">
        <v>10</v>
      </c>
      <c r="B14" s="239" t="s">
        <v>120</v>
      </c>
      <c r="C14" s="47">
        <f>+AO$45</f>
        <v>-15</v>
      </c>
      <c r="D14" s="49">
        <f>+AP$46</f>
        <v>-1.4166666666666667</v>
      </c>
      <c r="E14" s="45">
        <f>+AP$45</f>
        <v>6</v>
      </c>
      <c r="F14" s="203">
        <f>+AO$31</f>
        <v>0</v>
      </c>
      <c r="G14" s="198">
        <f t="shared" si="0"/>
        <v>79.984998583333336</v>
      </c>
      <c r="J14" s="41"/>
    </row>
    <row r="15" spans="1:10" ht="13.5" customHeight="1" thickBot="1" x14ac:dyDescent="0.3">
      <c r="A15" s="149">
        <v>11</v>
      </c>
      <c r="B15" s="239" t="s">
        <v>239</v>
      </c>
      <c r="C15" s="47">
        <f>+E$45</f>
        <v>-24</v>
      </c>
      <c r="D15" s="49">
        <f>+F$46</f>
        <v>-2.2857142857142856</v>
      </c>
      <c r="E15" s="45">
        <f>+F$45</f>
        <v>7</v>
      </c>
      <c r="F15" s="18">
        <f>+E$31</f>
        <v>0</v>
      </c>
      <c r="G15" s="198">
        <f t="shared" si="0"/>
        <v>79.975997714285711</v>
      </c>
      <c r="J15" s="41"/>
    </row>
    <row r="16" spans="1:10" ht="13.5" customHeight="1" thickBot="1" x14ac:dyDescent="0.3">
      <c r="A16" s="149">
        <v>12</v>
      </c>
      <c r="B16" s="23" t="s">
        <v>152</v>
      </c>
      <c r="C16" s="47">
        <f>+M$45</f>
        <v>-24</v>
      </c>
      <c r="D16" s="49">
        <f>+N$46</f>
        <v>-4.9285714285714288</v>
      </c>
      <c r="E16" s="45">
        <f>+N$45</f>
        <v>7</v>
      </c>
      <c r="F16" s="18">
        <f>+M$31</f>
        <v>0</v>
      </c>
      <c r="G16" s="198">
        <f t="shared" si="0"/>
        <v>79.975995071428571</v>
      </c>
      <c r="J16" s="41"/>
    </row>
    <row r="17" spans="1:48" ht="13.5" customHeight="1" thickBot="1" x14ac:dyDescent="0.3">
      <c r="A17" s="149">
        <v>13</v>
      </c>
      <c r="B17" s="239" t="s">
        <v>130</v>
      </c>
      <c r="C17" s="47">
        <f>+Y$45</f>
        <v>-55</v>
      </c>
      <c r="D17" s="49">
        <f>+Z$46</f>
        <v>-6.333333333333333</v>
      </c>
      <c r="E17" s="45">
        <f>+Z$45</f>
        <v>12</v>
      </c>
      <c r="F17" s="18">
        <f>+Y$31</f>
        <v>0</v>
      </c>
      <c r="G17" s="198">
        <f t="shared" si="0"/>
        <v>79.944993666666662</v>
      </c>
      <c r="J17" s="41"/>
    </row>
    <row r="18" spans="1:48" ht="13.5" customHeight="1" thickBot="1" x14ac:dyDescent="0.3">
      <c r="A18" s="149">
        <v>14</v>
      </c>
      <c r="B18" s="239" t="s">
        <v>240</v>
      </c>
      <c r="C18" s="47">
        <f>+AU$45</f>
        <v>0</v>
      </c>
      <c r="D18" s="49">
        <f>+AV$46</f>
        <v>-0.5</v>
      </c>
      <c r="E18" s="45">
        <f>+AV$45</f>
        <v>2</v>
      </c>
      <c r="F18" s="18">
        <f>+AU$31</f>
        <v>0</v>
      </c>
      <c r="G18" s="198">
        <f t="shared" si="0"/>
        <v>-80.000000499999999</v>
      </c>
      <c r="J18" s="41"/>
    </row>
    <row r="19" spans="1:48" ht="13.5" customHeight="1" thickBot="1" x14ac:dyDescent="0.3">
      <c r="A19" s="149">
        <v>15</v>
      </c>
      <c r="B19" s="239" t="s">
        <v>267</v>
      </c>
      <c r="C19" s="47">
        <f>+I$45</f>
        <v>-4</v>
      </c>
      <c r="D19" s="49">
        <f>+J$46</f>
        <v>-3</v>
      </c>
      <c r="E19" s="45">
        <f>+J$45</f>
        <v>1</v>
      </c>
      <c r="F19" s="18">
        <f>+I$31</f>
        <v>0</v>
      </c>
      <c r="G19" s="198">
        <f t="shared" si="0"/>
        <v>-80.004003000000012</v>
      </c>
      <c r="J19" s="41"/>
    </row>
    <row r="20" spans="1:48" ht="13.5" customHeight="1" thickBot="1" x14ac:dyDescent="0.3">
      <c r="A20" s="149">
        <v>16</v>
      </c>
      <c r="B20" s="239" t="s">
        <v>288</v>
      </c>
      <c r="C20" s="47">
        <f>+AS$45</f>
        <v>-5</v>
      </c>
      <c r="D20" s="49">
        <f>+AT$46</f>
        <v>-6</v>
      </c>
      <c r="E20" s="45">
        <f>+AT$45</f>
        <v>1</v>
      </c>
      <c r="F20" s="18">
        <f>+AS$31</f>
        <v>0</v>
      </c>
      <c r="G20" s="198">
        <f t="shared" si="0"/>
        <v>-80.005005999999995</v>
      </c>
      <c r="J20" s="41"/>
    </row>
    <row r="21" spans="1:48" ht="13.5" customHeight="1" thickBot="1" x14ac:dyDescent="0.3">
      <c r="A21" s="149">
        <v>17</v>
      </c>
      <c r="B21" s="23" t="s">
        <v>62</v>
      </c>
      <c r="C21" s="47">
        <f>+AI$45</f>
        <v>-10</v>
      </c>
      <c r="D21" s="49">
        <f>+AJ$46</f>
        <v>-1</v>
      </c>
      <c r="E21" s="45">
        <f>+AJ$45</f>
        <v>3</v>
      </c>
      <c r="F21" s="18">
        <f>+AI$31</f>
        <v>0</v>
      </c>
      <c r="G21" s="198">
        <f t="shared" si="0"/>
        <v>-80.010001000000003</v>
      </c>
      <c r="J21" s="41"/>
    </row>
    <row r="22" spans="1:48" ht="13.5" customHeight="1" thickBot="1" x14ac:dyDescent="0.3">
      <c r="A22" s="149">
        <v>18</v>
      </c>
      <c r="B22" s="23" t="s">
        <v>254</v>
      </c>
      <c r="C22" s="47">
        <f>+Q$45</f>
        <v>-10</v>
      </c>
      <c r="D22" s="49">
        <f>+R$46</f>
        <v>-3</v>
      </c>
      <c r="E22" s="45">
        <f>+R$45</f>
        <v>1</v>
      </c>
      <c r="F22" s="18">
        <f>+Q$31</f>
        <v>0</v>
      </c>
      <c r="G22" s="198">
        <f t="shared" si="0"/>
        <v>-80.010003000000012</v>
      </c>
      <c r="J22" s="41"/>
    </row>
    <row r="23" spans="1:48" ht="13.5" customHeight="1" thickBot="1" x14ac:dyDescent="0.3">
      <c r="A23" s="149">
        <v>19</v>
      </c>
      <c r="B23" s="239" t="s">
        <v>290</v>
      </c>
      <c r="C23" s="47">
        <f>+AE$45</f>
        <v>-10</v>
      </c>
      <c r="D23" s="49">
        <f>+AF$46</f>
        <v>-4</v>
      </c>
      <c r="E23" s="45">
        <f>+AF$45</f>
        <v>1</v>
      </c>
      <c r="F23" s="18">
        <f>+AE$31</f>
        <v>0</v>
      </c>
      <c r="G23" s="198">
        <f t="shared" si="0"/>
        <v>-80.010004000000009</v>
      </c>
      <c r="J23" s="41"/>
    </row>
    <row r="24" spans="1:48" ht="13.5" customHeight="1" thickBot="1" x14ac:dyDescent="0.3">
      <c r="A24" s="149">
        <v>20</v>
      </c>
      <c r="B24" s="239" t="s">
        <v>270</v>
      </c>
      <c r="C24" s="47">
        <f>+AA$45</f>
        <v>-14</v>
      </c>
      <c r="D24" s="49">
        <f>+AB$46</f>
        <v>-4</v>
      </c>
      <c r="E24" s="45">
        <f>+AB$45</f>
        <v>5</v>
      </c>
      <c r="F24" s="18">
        <f>+AA$31</f>
        <v>0</v>
      </c>
      <c r="G24" s="198">
        <f t="shared" si="0"/>
        <v>-80.014004</v>
      </c>
      <c r="J24" s="41"/>
    </row>
    <row r="25" spans="1:48" ht="13.5" customHeight="1" thickBot="1" x14ac:dyDescent="0.3">
      <c r="A25" s="149">
        <v>21</v>
      </c>
      <c r="B25" s="239" t="s">
        <v>206</v>
      </c>
      <c r="C25" s="47">
        <f>+AQ$45</f>
        <v>-15</v>
      </c>
      <c r="D25" s="49">
        <f>+AR$46</f>
        <v>-2.6666666666666665</v>
      </c>
      <c r="E25" s="45">
        <f>+AR$45</f>
        <v>3</v>
      </c>
      <c r="F25" s="18">
        <f>+AQ$31</f>
        <v>0</v>
      </c>
      <c r="G25" s="198">
        <f t="shared" si="0"/>
        <v>-80.015002666666661</v>
      </c>
      <c r="J25" s="41"/>
    </row>
    <row r="26" spans="1:48" ht="13" thickBot="1" x14ac:dyDescent="0.3">
      <c r="A26" s="149">
        <v>22</v>
      </c>
      <c r="B26" s="23" t="s">
        <v>93</v>
      </c>
      <c r="C26" s="47">
        <f>+AG$45</f>
        <v>-16</v>
      </c>
      <c r="D26" s="49">
        <f>+AH$46</f>
        <v>-8</v>
      </c>
      <c r="E26" s="45">
        <f>+AH$45</f>
        <v>4</v>
      </c>
      <c r="F26" s="18">
        <f>+AG$31</f>
        <v>0</v>
      </c>
      <c r="G26" s="198">
        <f t="shared" si="0"/>
        <v>-80.016007999999999</v>
      </c>
      <c r="J26" s="41"/>
    </row>
    <row r="27" spans="1:48" ht="13" thickBot="1" x14ac:dyDescent="0.3">
      <c r="A27" s="149">
        <v>23</v>
      </c>
      <c r="B27" s="239" t="s">
        <v>271</v>
      </c>
      <c r="C27" s="47">
        <f>+S$45</f>
        <v>-20</v>
      </c>
      <c r="D27" s="49">
        <f>+T$46</f>
        <v>-7.666666666666667</v>
      </c>
      <c r="E27" s="45">
        <f>+T$45</f>
        <v>3</v>
      </c>
      <c r="F27" s="18">
        <f>+S$31</f>
        <v>0</v>
      </c>
      <c r="G27" s="198">
        <f t="shared" si="0"/>
        <v>-80.020007666666658</v>
      </c>
      <c r="J27" s="41"/>
    </row>
    <row r="28" spans="1:48" x14ac:dyDescent="0.25">
      <c r="A28" s="16"/>
      <c r="J28" s="41"/>
    </row>
    <row r="29" spans="1:48" hidden="1" x14ac:dyDescent="0.25">
      <c r="A29" s="16"/>
    </row>
    <row r="30" spans="1:48" hidden="1" x14ac:dyDescent="0.25"/>
    <row r="31" spans="1:48" ht="12.75" hidden="1" customHeight="1" x14ac:dyDescent="0.25">
      <c r="B31" t="s">
        <v>12</v>
      </c>
      <c r="C31">
        <f>+C32*C33</f>
        <v>5</v>
      </c>
      <c r="D31">
        <f t="shared" ref="D31:AV31" si="1">+D32*D33</f>
        <v>14</v>
      </c>
      <c r="E31">
        <f t="shared" si="1"/>
        <v>0</v>
      </c>
      <c r="F31">
        <f t="shared" si="1"/>
        <v>7</v>
      </c>
      <c r="G31">
        <f t="shared" si="1"/>
        <v>80</v>
      </c>
      <c r="H31">
        <f t="shared" si="1"/>
        <v>35</v>
      </c>
      <c r="I31">
        <f t="shared" si="1"/>
        <v>0</v>
      </c>
      <c r="J31">
        <f t="shared" si="1"/>
        <v>1</v>
      </c>
      <c r="K31">
        <f t="shared" si="1"/>
        <v>10</v>
      </c>
      <c r="L31">
        <f t="shared" si="1"/>
        <v>12</v>
      </c>
      <c r="M31">
        <f t="shared" si="1"/>
        <v>0</v>
      </c>
      <c r="N31">
        <f t="shared" si="1"/>
        <v>7</v>
      </c>
      <c r="O31">
        <f t="shared" si="1"/>
        <v>0</v>
      </c>
      <c r="P31">
        <f t="shared" si="1"/>
        <v>7</v>
      </c>
      <c r="Q31">
        <f t="shared" si="1"/>
        <v>0</v>
      </c>
      <c r="R31">
        <f t="shared" si="1"/>
        <v>1</v>
      </c>
      <c r="S31">
        <f t="shared" si="1"/>
        <v>0</v>
      </c>
      <c r="T31">
        <f t="shared" si="1"/>
        <v>3</v>
      </c>
      <c r="U31">
        <f t="shared" si="1"/>
        <v>0</v>
      </c>
      <c r="V31">
        <f t="shared" si="1"/>
        <v>29</v>
      </c>
      <c r="W31">
        <f t="shared" si="1"/>
        <v>0</v>
      </c>
      <c r="X31">
        <f t="shared" si="1"/>
        <v>6</v>
      </c>
      <c r="Y31">
        <f t="shared" si="1"/>
        <v>0</v>
      </c>
      <c r="Z31">
        <f t="shared" si="1"/>
        <v>12</v>
      </c>
      <c r="AA31">
        <f t="shared" si="1"/>
        <v>0</v>
      </c>
      <c r="AB31">
        <f t="shared" si="1"/>
        <v>5</v>
      </c>
      <c r="AC31">
        <f t="shared" si="1"/>
        <v>40</v>
      </c>
      <c r="AD31">
        <f t="shared" si="1"/>
        <v>14</v>
      </c>
      <c r="AE31">
        <f t="shared" si="1"/>
        <v>0</v>
      </c>
      <c r="AF31">
        <f t="shared" si="1"/>
        <v>1</v>
      </c>
      <c r="AG31">
        <f t="shared" si="1"/>
        <v>0</v>
      </c>
      <c r="AH31">
        <f t="shared" si="1"/>
        <v>4</v>
      </c>
      <c r="AI31">
        <f t="shared" si="1"/>
        <v>0</v>
      </c>
      <c r="AJ31">
        <f t="shared" si="1"/>
        <v>3</v>
      </c>
      <c r="AK31">
        <f t="shared" si="1"/>
        <v>0</v>
      </c>
      <c r="AL31">
        <f t="shared" si="1"/>
        <v>8</v>
      </c>
      <c r="AM31">
        <f t="shared" ref="AM31:AR31" si="2">+AM32*AM33</f>
        <v>20</v>
      </c>
      <c r="AN31">
        <f t="shared" si="2"/>
        <v>6</v>
      </c>
      <c r="AO31">
        <f t="shared" si="2"/>
        <v>0</v>
      </c>
      <c r="AP31">
        <f t="shared" si="2"/>
        <v>6</v>
      </c>
      <c r="AQ31">
        <f t="shared" si="2"/>
        <v>0</v>
      </c>
      <c r="AR31">
        <f t="shared" si="2"/>
        <v>3</v>
      </c>
      <c r="AS31">
        <f t="shared" ref="AS31:AT31" si="3">+AS32*AS33</f>
        <v>0</v>
      </c>
      <c r="AT31">
        <f t="shared" si="3"/>
        <v>1</v>
      </c>
      <c r="AU31">
        <f t="shared" si="1"/>
        <v>0</v>
      </c>
      <c r="AV31">
        <f t="shared" si="1"/>
        <v>2</v>
      </c>
    </row>
    <row r="32" spans="1:48" ht="12.75" hidden="1" customHeight="1" x14ac:dyDescent="0.25">
      <c r="C32">
        <f>IF($B44&gt;3,1,0)</f>
        <v>1</v>
      </c>
      <c r="D32">
        <f>IF($B44&gt;3,1,0)</f>
        <v>1</v>
      </c>
      <c r="E32">
        <f t="shared" ref="E32:AV32" si="4">IF($B44&gt;3,1,0)</f>
        <v>1</v>
      </c>
      <c r="F32">
        <f t="shared" si="4"/>
        <v>1</v>
      </c>
      <c r="G32">
        <f t="shared" si="4"/>
        <v>1</v>
      </c>
      <c r="H32">
        <f t="shared" si="4"/>
        <v>1</v>
      </c>
      <c r="I32">
        <f t="shared" si="4"/>
        <v>1</v>
      </c>
      <c r="J32">
        <f t="shared" si="4"/>
        <v>1</v>
      </c>
      <c r="K32">
        <f t="shared" si="4"/>
        <v>1</v>
      </c>
      <c r="L32">
        <f t="shared" si="4"/>
        <v>1</v>
      </c>
      <c r="M32">
        <f t="shared" si="4"/>
        <v>1</v>
      </c>
      <c r="N32">
        <f t="shared" si="4"/>
        <v>1</v>
      </c>
      <c r="O32">
        <f t="shared" si="4"/>
        <v>1</v>
      </c>
      <c r="P32">
        <f t="shared" si="4"/>
        <v>1</v>
      </c>
      <c r="Q32">
        <f t="shared" si="4"/>
        <v>1</v>
      </c>
      <c r="R32">
        <f t="shared" si="4"/>
        <v>1</v>
      </c>
      <c r="S32">
        <f t="shared" si="4"/>
        <v>1</v>
      </c>
      <c r="T32">
        <f t="shared" si="4"/>
        <v>1</v>
      </c>
      <c r="U32">
        <f t="shared" si="4"/>
        <v>1</v>
      </c>
      <c r="V32">
        <f t="shared" si="4"/>
        <v>1</v>
      </c>
      <c r="W32">
        <f t="shared" si="4"/>
        <v>1</v>
      </c>
      <c r="X32">
        <f t="shared" si="4"/>
        <v>1</v>
      </c>
      <c r="Y32">
        <f t="shared" si="4"/>
        <v>1</v>
      </c>
      <c r="Z32">
        <f t="shared" si="4"/>
        <v>1</v>
      </c>
      <c r="AA32">
        <f t="shared" si="4"/>
        <v>1</v>
      </c>
      <c r="AB32">
        <f t="shared" si="4"/>
        <v>1</v>
      </c>
      <c r="AC32">
        <f t="shared" si="4"/>
        <v>1</v>
      </c>
      <c r="AD32">
        <f t="shared" si="4"/>
        <v>1</v>
      </c>
      <c r="AE32">
        <f t="shared" si="4"/>
        <v>1</v>
      </c>
      <c r="AF32">
        <f t="shared" si="4"/>
        <v>1</v>
      </c>
      <c r="AG32">
        <f t="shared" si="4"/>
        <v>1</v>
      </c>
      <c r="AH32">
        <f t="shared" si="4"/>
        <v>1</v>
      </c>
      <c r="AI32">
        <f t="shared" si="4"/>
        <v>1</v>
      </c>
      <c r="AJ32">
        <f t="shared" si="4"/>
        <v>1</v>
      </c>
      <c r="AK32">
        <f t="shared" si="4"/>
        <v>1</v>
      </c>
      <c r="AL32">
        <f t="shared" si="4"/>
        <v>1</v>
      </c>
      <c r="AM32">
        <f t="shared" ref="AM32:AR32" si="5">IF($B44&gt;3,1,0)</f>
        <v>1</v>
      </c>
      <c r="AN32">
        <f t="shared" si="5"/>
        <v>1</v>
      </c>
      <c r="AO32">
        <f t="shared" si="5"/>
        <v>1</v>
      </c>
      <c r="AP32">
        <f t="shared" si="5"/>
        <v>1</v>
      </c>
      <c r="AQ32">
        <f t="shared" si="5"/>
        <v>1</v>
      </c>
      <c r="AR32">
        <f t="shared" si="5"/>
        <v>1</v>
      </c>
      <c r="AS32">
        <f t="shared" ref="AS32:AT32" si="6">IF($B44&gt;3,1,0)</f>
        <v>1</v>
      </c>
      <c r="AT32">
        <f t="shared" si="6"/>
        <v>1</v>
      </c>
      <c r="AU32">
        <f t="shared" si="4"/>
        <v>1</v>
      </c>
      <c r="AV32">
        <f t="shared" si="4"/>
        <v>1</v>
      </c>
    </row>
    <row r="33" spans="1:55" ht="12.75" hidden="1" customHeight="1" x14ac:dyDescent="0.25">
      <c r="C33">
        <f>MAX(C34:C38)</f>
        <v>5</v>
      </c>
      <c r="D33">
        <f>+D45</f>
        <v>14</v>
      </c>
      <c r="E33">
        <f>MAX(E34:E38)</f>
        <v>0</v>
      </c>
      <c r="F33">
        <f>+F45</f>
        <v>7</v>
      </c>
      <c r="G33">
        <f>MAX(G34:G38)</f>
        <v>80</v>
      </c>
      <c r="H33">
        <f>+H45</f>
        <v>35</v>
      </c>
      <c r="I33">
        <f>MAX(I34:I38)</f>
        <v>0</v>
      </c>
      <c r="J33">
        <f>+J45</f>
        <v>1</v>
      </c>
      <c r="K33">
        <f>MAX(K34:K38)</f>
        <v>10</v>
      </c>
      <c r="L33">
        <f>+L45</f>
        <v>12</v>
      </c>
      <c r="M33">
        <f>MAX(M34:M38)</f>
        <v>0</v>
      </c>
      <c r="N33">
        <f>+N45</f>
        <v>7</v>
      </c>
      <c r="O33">
        <f>MAX(O34:O38)</f>
        <v>0</v>
      </c>
      <c r="P33">
        <f>+P45</f>
        <v>7</v>
      </c>
      <c r="Q33">
        <f>MAX(Q34:Q38)</f>
        <v>0</v>
      </c>
      <c r="R33">
        <f>+R45</f>
        <v>1</v>
      </c>
      <c r="S33">
        <f>MAX(S34:S38)</f>
        <v>0</v>
      </c>
      <c r="T33">
        <f>+T45</f>
        <v>3</v>
      </c>
      <c r="U33">
        <f>MAX(U34:U38)</f>
        <v>0</v>
      </c>
      <c r="V33">
        <f>+V45</f>
        <v>29</v>
      </c>
      <c r="W33">
        <f>MAX(W34:W38)</f>
        <v>0</v>
      </c>
      <c r="X33">
        <f>+X45</f>
        <v>6</v>
      </c>
      <c r="Y33">
        <f>MAX(Y34:Y38)</f>
        <v>0</v>
      </c>
      <c r="Z33">
        <f>+Z45</f>
        <v>12</v>
      </c>
      <c r="AA33">
        <f>MAX(AA34:AA38)</f>
        <v>0</v>
      </c>
      <c r="AB33">
        <f>+AB45</f>
        <v>5</v>
      </c>
      <c r="AC33">
        <f>MAX(AC34:AC38)</f>
        <v>40</v>
      </c>
      <c r="AD33">
        <f>+AD45</f>
        <v>14</v>
      </c>
      <c r="AE33">
        <f>MAX(AE34:AE38)</f>
        <v>0</v>
      </c>
      <c r="AF33">
        <f>+AF45</f>
        <v>1</v>
      </c>
      <c r="AG33">
        <f>MAX(AG34:AG38)</f>
        <v>0</v>
      </c>
      <c r="AH33">
        <f>+AH45</f>
        <v>4</v>
      </c>
      <c r="AI33">
        <f>MAX(AI34:AI38)</f>
        <v>0</v>
      </c>
      <c r="AJ33">
        <f>+AJ45</f>
        <v>3</v>
      </c>
      <c r="AK33">
        <f>MAX(AK34:AK38)</f>
        <v>0</v>
      </c>
      <c r="AL33">
        <f>+AL45</f>
        <v>8</v>
      </c>
      <c r="AM33">
        <f>MAX(AM34:AM38)</f>
        <v>20</v>
      </c>
      <c r="AN33">
        <f>+AN45</f>
        <v>6</v>
      </c>
      <c r="AO33">
        <f>MAX(AO34:AO38)</f>
        <v>0</v>
      </c>
      <c r="AP33">
        <f>+AP45</f>
        <v>6</v>
      </c>
      <c r="AQ33">
        <f>MAX(AQ34:AQ38)</f>
        <v>0</v>
      </c>
      <c r="AR33">
        <f>+AR45</f>
        <v>3</v>
      </c>
      <c r="AS33">
        <f>MAX(AS34:AS38)</f>
        <v>0</v>
      </c>
      <c r="AT33">
        <f>+AT45</f>
        <v>1</v>
      </c>
      <c r="AU33">
        <f>MAX(AU34:AU38)</f>
        <v>0</v>
      </c>
      <c r="AV33">
        <f>+AV45</f>
        <v>2</v>
      </c>
    </row>
    <row r="34" spans="1:55" ht="12.75" hidden="1" customHeight="1" x14ac:dyDescent="0.25">
      <c r="C34">
        <f>IF(C$39=5,5,0)</f>
        <v>5</v>
      </c>
      <c r="E34">
        <f>IF(E$39=5,5,0)</f>
        <v>0</v>
      </c>
      <c r="G34">
        <f>IF(G$39=5,5,0)</f>
        <v>0</v>
      </c>
      <c r="I34">
        <f>IF(I$39=5,5,0)</f>
        <v>0</v>
      </c>
      <c r="K34">
        <f>IF(K$39=5,5,0)</f>
        <v>0</v>
      </c>
      <c r="M34">
        <f>IF(M$39=5,5,0)</f>
        <v>0</v>
      </c>
      <c r="O34">
        <f>IF(O$39=5,5,0)</f>
        <v>0</v>
      </c>
      <c r="Q34">
        <f>IF(Q$39=5,5,0)</f>
        <v>0</v>
      </c>
      <c r="S34">
        <f>IF(S$39=5,5,0)</f>
        <v>0</v>
      </c>
      <c r="U34">
        <f>IF(U$39=5,5,0)</f>
        <v>0</v>
      </c>
      <c r="W34">
        <f>IF(W$39=5,5,0)</f>
        <v>0</v>
      </c>
      <c r="Y34">
        <f>IF(Y$39=5,5,0)</f>
        <v>0</v>
      </c>
      <c r="AA34">
        <f>IF(AA$39=5,5,0)</f>
        <v>0</v>
      </c>
      <c r="AC34">
        <f>IF(AC$39=5,5,0)</f>
        <v>0</v>
      </c>
      <c r="AE34">
        <f>IF(AE$39=5,5,0)</f>
        <v>0</v>
      </c>
      <c r="AG34">
        <f>IF(AG$39=5,5,0)</f>
        <v>0</v>
      </c>
      <c r="AI34">
        <f>IF(AI$39=5,5,0)</f>
        <v>0</v>
      </c>
      <c r="AK34">
        <f>IF(AK$39=5,5,0)</f>
        <v>0</v>
      </c>
      <c r="AM34">
        <f>IF(AM$39=5,5,0)</f>
        <v>0</v>
      </c>
      <c r="AO34">
        <f>IF(AO$39=5,5,0)</f>
        <v>0</v>
      </c>
      <c r="AQ34">
        <f>IF(AQ$39=5,5,0)</f>
        <v>0</v>
      </c>
      <c r="AS34">
        <f>IF(AS$39=5,5,0)</f>
        <v>0</v>
      </c>
      <c r="AU34">
        <f>IF(AU$39=5,5,0)</f>
        <v>0</v>
      </c>
    </row>
    <row r="35" spans="1:55" ht="12.75" hidden="1" customHeight="1" x14ac:dyDescent="0.25">
      <c r="C35">
        <f>IF(C$39=4,10,0)</f>
        <v>0</v>
      </c>
      <c r="E35">
        <f>IF(E$39=4,10,0)</f>
        <v>0</v>
      </c>
      <c r="G35">
        <f>IF(G$39=4,10,0)</f>
        <v>0</v>
      </c>
      <c r="I35">
        <f>IF(I$39=4,10,0)</f>
        <v>0</v>
      </c>
      <c r="K35">
        <f>IF(K$39=4,10,0)</f>
        <v>10</v>
      </c>
      <c r="M35">
        <f>IF(M$39=4,10,0)</f>
        <v>0</v>
      </c>
      <c r="O35">
        <f>IF(O$39=4,10,0)</f>
        <v>0</v>
      </c>
      <c r="Q35">
        <f>IF(Q$39=4,10,0)</f>
        <v>0</v>
      </c>
      <c r="S35">
        <f>IF(S$39=4,10,0)</f>
        <v>0</v>
      </c>
      <c r="U35">
        <f>IF(U$39=4,10,0)</f>
        <v>0</v>
      </c>
      <c r="W35">
        <f>IF(W$39=4,10,0)</f>
        <v>0</v>
      </c>
      <c r="Y35">
        <f>IF(Y$39=4,10,0)</f>
        <v>0</v>
      </c>
      <c r="AA35">
        <f>IF(AA$39=4,10,0)</f>
        <v>0</v>
      </c>
      <c r="AC35">
        <f>IF(AC$39=4,10,0)</f>
        <v>0</v>
      </c>
      <c r="AE35">
        <f>IF(AE$39=4,10,0)</f>
        <v>0</v>
      </c>
      <c r="AG35">
        <f>IF(AG$39=4,10,0)</f>
        <v>0</v>
      </c>
      <c r="AI35">
        <f>IF(AI$39=4,10,0)</f>
        <v>0</v>
      </c>
      <c r="AK35">
        <f>IF(AK$39=4,10,0)</f>
        <v>0</v>
      </c>
      <c r="AM35">
        <f>IF(AM$39=4,10,0)</f>
        <v>0</v>
      </c>
      <c r="AO35">
        <f>IF(AO$39=4,10,0)</f>
        <v>0</v>
      </c>
      <c r="AQ35">
        <f>IF(AQ$39=4,10,0)</f>
        <v>0</v>
      </c>
      <c r="AS35">
        <f>IF(AS$39=4,10,0)</f>
        <v>0</v>
      </c>
      <c r="AU35">
        <f>IF(AU$39=4,10,0)</f>
        <v>0</v>
      </c>
    </row>
    <row r="36" spans="1:55" ht="12.75" hidden="1" customHeight="1" x14ac:dyDescent="0.25">
      <c r="C36">
        <f>IF(C$39=3,20,0)</f>
        <v>0</v>
      </c>
      <c r="E36">
        <f>IF(E$39=3,20,0)</f>
        <v>0</v>
      </c>
      <c r="G36">
        <f>IF(G$39=3,20,0)</f>
        <v>0</v>
      </c>
      <c r="I36">
        <f>IF(I$39=3,20,0)</f>
        <v>0</v>
      </c>
      <c r="K36">
        <f>IF(K$39=3,20,0)</f>
        <v>0</v>
      </c>
      <c r="M36">
        <f>IF(M$39=3,20,0)</f>
        <v>0</v>
      </c>
      <c r="O36">
        <f>IF(O$39=3,20,0)</f>
        <v>0</v>
      </c>
      <c r="Q36">
        <f>IF(Q$39=3,20,0)</f>
        <v>0</v>
      </c>
      <c r="S36">
        <f>IF(S$39=3,20,0)</f>
        <v>0</v>
      </c>
      <c r="U36">
        <f>IF(U$39=3,20,0)</f>
        <v>0</v>
      </c>
      <c r="W36">
        <f>IF(W$39=3,20,0)</f>
        <v>0</v>
      </c>
      <c r="Y36">
        <f>IF(Y$39=3,20,0)</f>
        <v>0</v>
      </c>
      <c r="AA36">
        <f>IF(AA$39=3,20,0)</f>
        <v>0</v>
      </c>
      <c r="AC36">
        <f>IF(AC$39=3,20,0)</f>
        <v>0</v>
      </c>
      <c r="AE36">
        <f>IF(AE$39=3,20,0)</f>
        <v>0</v>
      </c>
      <c r="AG36">
        <f>IF(AG$39=3,20,0)</f>
        <v>0</v>
      </c>
      <c r="AI36">
        <f>IF(AI$39=3,20,0)</f>
        <v>0</v>
      </c>
      <c r="AK36">
        <f>IF(AK$39=3,20,0)</f>
        <v>0</v>
      </c>
      <c r="AM36">
        <f>IF(AM$39=3,20,0)</f>
        <v>20</v>
      </c>
      <c r="AO36">
        <f>IF(AO$39=3,20,0)</f>
        <v>0</v>
      </c>
      <c r="AQ36">
        <f>IF(AQ$39=3,20,0)</f>
        <v>0</v>
      </c>
      <c r="AS36">
        <f>IF(AS$39=3,20,0)</f>
        <v>0</v>
      </c>
      <c r="AU36">
        <f>IF(AU$39=3,20,0)</f>
        <v>0</v>
      </c>
    </row>
    <row r="37" spans="1:55" ht="12.75" hidden="1" customHeight="1" x14ac:dyDescent="0.25">
      <c r="C37">
        <f>IF(C$39=2,40,0)</f>
        <v>0</v>
      </c>
      <c r="E37">
        <f>IF(E$39=2,40,0)</f>
        <v>0</v>
      </c>
      <c r="G37">
        <f>IF(G$39=2,40,0)</f>
        <v>0</v>
      </c>
      <c r="I37">
        <f>IF(I$39=2,40,0)</f>
        <v>0</v>
      </c>
      <c r="K37">
        <f>IF(K$39=2,40,0)</f>
        <v>0</v>
      </c>
      <c r="M37">
        <f>IF(M$39=2,40,0)</f>
        <v>0</v>
      </c>
      <c r="O37">
        <f>IF(O$39=2,40,0)</f>
        <v>0</v>
      </c>
      <c r="Q37">
        <f>IF(Q$39=2,40,0)</f>
        <v>0</v>
      </c>
      <c r="S37">
        <f>IF(S$39=2,40,0)</f>
        <v>0</v>
      </c>
      <c r="U37">
        <f>IF(U$39=2,40,0)</f>
        <v>0</v>
      </c>
      <c r="W37">
        <f>IF(W$39=2,40,0)</f>
        <v>0</v>
      </c>
      <c r="Y37">
        <f>IF(Y$39=2,40,0)</f>
        <v>0</v>
      </c>
      <c r="AA37">
        <f>IF(AA$39=2,40,0)</f>
        <v>0</v>
      </c>
      <c r="AC37">
        <f>IF(AC$39=2,40,0)</f>
        <v>40</v>
      </c>
      <c r="AE37">
        <f>IF(AE$39=2,40,0)</f>
        <v>0</v>
      </c>
      <c r="AG37">
        <f>IF(AG$39=2,40,0)</f>
        <v>0</v>
      </c>
      <c r="AI37">
        <f>IF(AI$39=2,40,0)</f>
        <v>0</v>
      </c>
      <c r="AK37">
        <f>IF(AK$39=2,40,0)</f>
        <v>0</v>
      </c>
      <c r="AM37">
        <f>IF(AM$39=2,40,0)</f>
        <v>0</v>
      </c>
      <c r="AO37">
        <f>IF(AO$39=2,40,0)</f>
        <v>0</v>
      </c>
      <c r="AQ37">
        <f>IF(AQ$39=2,40,0)</f>
        <v>0</v>
      </c>
      <c r="AS37">
        <f>IF(AS$39=2,40,0)</f>
        <v>0</v>
      </c>
      <c r="AU37">
        <f>IF(AU$39=2,40,0)</f>
        <v>0</v>
      </c>
    </row>
    <row r="38" spans="1:55" ht="12.75" hidden="1" customHeight="1" x14ac:dyDescent="0.25">
      <c r="C38">
        <f>IF(C$39=1,80,0)</f>
        <v>0</v>
      </c>
      <c r="E38">
        <f>IF(E$39=1,80,0)</f>
        <v>0</v>
      </c>
      <c r="G38">
        <f>IF(G$39=1,80,0)</f>
        <v>80</v>
      </c>
      <c r="I38">
        <f>IF(I$39=1,80,0)</f>
        <v>0</v>
      </c>
      <c r="K38">
        <f>IF(K$39=1,80,0)</f>
        <v>0</v>
      </c>
      <c r="M38">
        <f>IF(M$39=1,80,0)</f>
        <v>0</v>
      </c>
      <c r="O38">
        <f>IF(O$39=1,80,0)</f>
        <v>0</v>
      </c>
      <c r="Q38">
        <f>IF(Q$39=1,80,0)</f>
        <v>0</v>
      </c>
      <c r="S38">
        <f>IF(S$39=1,80,0)</f>
        <v>0</v>
      </c>
      <c r="U38">
        <f>IF(U$39=1,80,0)</f>
        <v>0</v>
      </c>
      <c r="W38">
        <f>IF(W$39=1,80,0)</f>
        <v>0</v>
      </c>
      <c r="Y38">
        <f>IF(Y$39=1,80,0)</f>
        <v>0</v>
      </c>
      <c r="AA38">
        <f>IF(AA$39=1,80,0)</f>
        <v>0</v>
      </c>
      <c r="AC38">
        <f>IF(AC$39=1,80,0)</f>
        <v>0</v>
      </c>
      <c r="AE38">
        <f>IF(AE$39=1,80,0)</f>
        <v>0</v>
      </c>
      <c r="AG38">
        <f>IF(AG$39=1,80,0)</f>
        <v>0</v>
      </c>
      <c r="AI38">
        <f>IF(AI$39=1,80,0)</f>
        <v>0</v>
      </c>
      <c r="AK38">
        <f>IF(AK$39=1,80,0)</f>
        <v>0</v>
      </c>
      <c r="AM38">
        <f>IF(AM$39=1,80,0)</f>
        <v>0</v>
      </c>
      <c r="AO38">
        <f>IF(AO$39=1,80,0)</f>
        <v>0</v>
      </c>
      <c r="AQ38">
        <f>IF(AQ$39=1,80,0)</f>
        <v>0</v>
      </c>
      <c r="AS38">
        <f>IF(AS$39=1,80,0)</f>
        <v>0</v>
      </c>
      <c r="AU38">
        <f>IF(AU$39=1,80,0)</f>
        <v>0</v>
      </c>
    </row>
    <row r="39" spans="1:55" ht="12.75" hidden="1" customHeight="1" x14ac:dyDescent="0.25">
      <c r="C39">
        <f>RANK(C40,$C40:$BO40)*C44</f>
        <v>5</v>
      </c>
      <c r="E39">
        <f>RANK(E40,$C40:$BO40)*E44</f>
        <v>11</v>
      </c>
      <c r="G39">
        <f>RANK(G40,$C40:$BO40)*G44</f>
        <v>1</v>
      </c>
      <c r="I39">
        <f>RANK(I40,$C40:$BO40)*I44</f>
        <v>0</v>
      </c>
      <c r="K39">
        <f>RANK(K40,$C40:$BO40)*K44</f>
        <v>4</v>
      </c>
      <c r="M39">
        <f>RANK(M40,$C40:$BO40)*M44</f>
        <v>12</v>
      </c>
      <c r="O39">
        <f>RANK(O40,$C40:$BO40)*O44</f>
        <v>7</v>
      </c>
      <c r="Q39">
        <f>RANK(Q40,$C40:$BO40)*Q44</f>
        <v>0</v>
      </c>
      <c r="S39">
        <f>RANK(S40,$C40:$BO40)*S44</f>
        <v>0</v>
      </c>
      <c r="U39">
        <f>RANK(U40,$C40:$BO40)*U44</f>
        <v>8</v>
      </c>
      <c r="W39">
        <f>RANK(W40,$C40:$BO40)*W44</f>
        <v>6</v>
      </c>
      <c r="Y39">
        <f>RANK(Y40,$C40:$BO40)*Y44</f>
        <v>13</v>
      </c>
      <c r="AA39">
        <f>RANK(AA40,$C40:$BO40)*AA44</f>
        <v>0</v>
      </c>
      <c r="AC39">
        <f>RANK(AC40,$C40:$BO40)*AC44</f>
        <v>2</v>
      </c>
      <c r="AE39">
        <f>RANK(AE40,$C40:$BO40)*AE44</f>
        <v>0</v>
      </c>
      <c r="AG39">
        <f>RANK(AG40,$C40:$BO40)*AG44</f>
        <v>0</v>
      </c>
      <c r="AI39">
        <f>RANK(AI40,$C40:$BO40)*AI44</f>
        <v>0</v>
      </c>
      <c r="AK39">
        <f>RANK(AK40,$C40:$BO40)*AK44</f>
        <v>9</v>
      </c>
      <c r="AM39">
        <f>RANK(AM40,$C40:$BO40)*AM44</f>
        <v>3</v>
      </c>
      <c r="AO39">
        <f>RANK(AO40,$C40:$BO40)*AO44</f>
        <v>10</v>
      </c>
      <c r="AQ39">
        <f>RANK(AQ40,$C40:$BO40)*AQ44</f>
        <v>0</v>
      </c>
      <c r="AS39">
        <f>RANK(AS40,$C40:$BO40)*AS44</f>
        <v>0</v>
      </c>
      <c r="AU39">
        <f>RANK(AU40,$C40:$BO40)*AU44</f>
        <v>0</v>
      </c>
    </row>
    <row r="40" spans="1:55" ht="12.75" hidden="1" customHeight="1" x14ac:dyDescent="0.25">
      <c r="C40">
        <f>SUM(C41:C43)</f>
        <v>14106.571428571429</v>
      </c>
      <c r="E40">
        <f>SUM(E41:E43)</f>
        <v>-24245.571428571428</v>
      </c>
      <c r="G40">
        <f>SUM(G41:G43)</f>
        <v>149392.57142857142</v>
      </c>
      <c r="I40">
        <f>SUM(I41:I43)</f>
        <v>-1000303</v>
      </c>
      <c r="K40">
        <f>SUM(K41:K43)</f>
        <v>16086.333333333334</v>
      </c>
      <c r="M40">
        <f>SUM(M41:M43)</f>
        <v>-24509.857142857141</v>
      </c>
      <c r="O40">
        <f>SUM(O41:O43)</f>
        <v>4089.5714285714284</v>
      </c>
      <c r="Q40">
        <f>SUM(Q41:Q43)</f>
        <v>-1000309</v>
      </c>
      <c r="S40">
        <f>SUM(S41:S43)</f>
        <v>-1000783.6666666666</v>
      </c>
      <c r="U40">
        <f>SUM(U41:U43)</f>
        <v>2914.7586206896553</v>
      </c>
      <c r="W40">
        <f>SUM(W41:W43)</f>
        <v>8765</v>
      </c>
      <c r="Y40">
        <f>SUM(Y41:Y43)</f>
        <v>-55676.333333333336</v>
      </c>
      <c r="AA40">
        <f>SUM(AA41:AA43)</f>
        <v>-1000409</v>
      </c>
      <c r="AC40">
        <f>SUM(AC41:AC43)</f>
        <v>21957.428571428572</v>
      </c>
      <c r="AE40">
        <f>SUM(AE41:AE43)</f>
        <v>-1000409</v>
      </c>
      <c r="AG40">
        <f>SUM(AG41:AG43)</f>
        <v>-1000812</v>
      </c>
      <c r="AI40">
        <f>SUM(AI41:AI43)</f>
        <v>-1000107</v>
      </c>
      <c r="AK40">
        <f>SUM(AK41:AK43)</f>
        <v>-13280</v>
      </c>
      <c r="AM40">
        <f>SUM(AM41:AM43)</f>
        <v>18165.666666666668</v>
      </c>
      <c r="AO40">
        <f>SUM(AO41:AO43)</f>
        <v>-15150.666666666666</v>
      </c>
      <c r="AQ40">
        <f>SUM(AQ41:AQ43)</f>
        <v>-1000278.6666666666</v>
      </c>
      <c r="AS40">
        <f>SUM(AS41:AS43)</f>
        <v>-1000604</v>
      </c>
      <c r="AU40">
        <f>SUM(AU41:AU43)</f>
        <v>-1000048</v>
      </c>
    </row>
    <row r="41" spans="1:55" ht="12.75" hidden="1" customHeight="1" x14ac:dyDescent="0.25">
      <c r="C41">
        <f>+D45</f>
        <v>14</v>
      </c>
      <c r="E41">
        <f>+F45</f>
        <v>7</v>
      </c>
      <c r="G41">
        <f>+H45</f>
        <v>35</v>
      </c>
      <c r="I41">
        <f>+J45</f>
        <v>1</v>
      </c>
      <c r="K41">
        <f>+L45</f>
        <v>12</v>
      </c>
      <c r="M41">
        <f>+N45</f>
        <v>7</v>
      </c>
      <c r="O41">
        <f>+P45</f>
        <v>7</v>
      </c>
      <c r="Q41">
        <f>+R45</f>
        <v>1</v>
      </c>
      <c r="S41">
        <f>+T45</f>
        <v>3</v>
      </c>
      <c r="U41">
        <f>+V45</f>
        <v>29</v>
      </c>
      <c r="W41">
        <f>+X45</f>
        <v>6</v>
      </c>
      <c r="Y41">
        <f>+Z45</f>
        <v>12</v>
      </c>
      <c r="AA41">
        <f>+AB45</f>
        <v>5</v>
      </c>
      <c r="AC41">
        <f>+AD45</f>
        <v>14</v>
      </c>
      <c r="AE41">
        <f>+AF45</f>
        <v>1</v>
      </c>
      <c r="AG41">
        <f>+AH45</f>
        <v>4</v>
      </c>
      <c r="AI41">
        <f>+AJ45</f>
        <v>3</v>
      </c>
      <c r="AK41">
        <f>+AL45</f>
        <v>8</v>
      </c>
      <c r="AM41">
        <f>+AN45</f>
        <v>6</v>
      </c>
      <c r="AO41">
        <f>+AP45</f>
        <v>6</v>
      </c>
      <c r="AQ41">
        <f>+AR45</f>
        <v>3</v>
      </c>
      <c r="AS41">
        <f>+AT45</f>
        <v>1</v>
      </c>
      <c r="AU41">
        <f>+AV45</f>
        <v>2</v>
      </c>
    </row>
    <row r="42" spans="1:55" ht="12.75" hidden="1" customHeight="1" x14ac:dyDescent="0.25">
      <c r="C42">
        <f>+D46*100</f>
        <v>78.571428571428569</v>
      </c>
      <c r="E42">
        <f>+F46*100</f>
        <v>-228.57142857142856</v>
      </c>
      <c r="G42">
        <f>+H46*100</f>
        <v>208.57142857142858</v>
      </c>
      <c r="I42">
        <f>+J46*100</f>
        <v>-300</v>
      </c>
      <c r="K42">
        <f>+L46*100</f>
        <v>58.333333333333336</v>
      </c>
      <c r="M42">
        <f>+N46*100</f>
        <v>-492.85714285714289</v>
      </c>
      <c r="O42">
        <f>+P46*100</f>
        <v>78.571428571428569</v>
      </c>
      <c r="Q42">
        <f>+R46*100</f>
        <v>-300</v>
      </c>
      <c r="S42">
        <f>+T46*100</f>
        <v>-766.66666666666674</v>
      </c>
      <c r="U42">
        <f>+V46*100</f>
        <v>-117.24137931034481</v>
      </c>
      <c r="W42">
        <f>+X46*100</f>
        <v>-250</v>
      </c>
      <c r="Y42">
        <f>+Z46*100</f>
        <v>-633.33333333333326</v>
      </c>
      <c r="AA42">
        <f>+AB46*100</f>
        <v>-400</v>
      </c>
      <c r="AC42">
        <f>+AD46*100</f>
        <v>-78.571428571428569</v>
      </c>
      <c r="AE42">
        <f>+AF46*100</f>
        <v>-400</v>
      </c>
      <c r="AG42">
        <f>+AH46*100</f>
        <v>-800</v>
      </c>
      <c r="AI42">
        <f>+AJ46*100</f>
        <v>-100</v>
      </c>
      <c r="AK42">
        <f>+AL46*100</f>
        <v>-275</v>
      </c>
      <c r="AM42">
        <f>+AN46*100</f>
        <v>141.66666666666669</v>
      </c>
      <c r="AO42">
        <f>+AP46*100</f>
        <v>-141.66666666666669</v>
      </c>
      <c r="AQ42">
        <f>+AR46*100</f>
        <v>-266.66666666666663</v>
      </c>
      <c r="AS42">
        <f>+AT46*100</f>
        <v>-600</v>
      </c>
      <c r="AU42">
        <f>+AV46*100</f>
        <v>-50</v>
      </c>
    </row>
    <row r="43" spans="1:55" ht="12.75" hidden="1" customHeight="1" x14ac:dyDescent="0.25">
      <c r="C43">
        <f>IF(C44=1,C45*C44*1000+C45,-1000000+C45)</f>
        <v>14014</v>
      </c>
      <c r="E43">
        <f>IF(E44=1,E45*E44*1000+E45,-1000000+E45)</f>
        <v>-24024</v>
      </c>
      <c r="G43">
        <f>IF(G44=1,G45*G44*1000+G45,-1000000+G45)</f>
        <v>149149</v>
      </c>
      <c r="I43">
        <f>IF(I44=1,I45*I44*1000+I45,-1000000+I45)</f>
        <v>-1000004</v>
      </c>
      <c r="K43">
        <f>IF(K44=1,K45*K44*1000+K45,-1000000+K45)</f>
        <v>16016</v>
      </c>
      <c r="M43">
        <f>IF(M44=1,M45*M44*1000+M45,-1000000+M45)</f>
        <v>-24024</v>
      </c>
      <c r="O43">
        <f>IF(O44=1,O45*O44*1000+O45,-1000000+O45)</f>
        <v>4004</v>
      </c>
      <c r="Q43">
        <f>IF(Q44=1,Q45*Q44*1000+Q45,-1000000+Q45)</f>
        <v>-1000010</v>
      </c>
      <c r="S43">
        <f>IF(S44=1,S45*S44*1000+S45,-1000000+S45)</f>
        <v>-1000020</v>
      </c>
      <c r="U43">
        <f>IF(U44=1,U45*U44*1000+U45,-1000000+U45)</f>
        <v>3003</v>
      </c>
      <c r="W43">
        <f>IF(W44=1,W45*W44*1000+W45,-1000000+W45)</f>
        <v>9009</v>
      </c>
      <c r="Y43">
        <f>IF(Y44=1,Y45*Y44*1000+Y45,-1000000+Y45)</f>
        <v>-55055</v>
      </c>
      <c r="AA43">
        <f>IF(AA44=1,AA45*AA44*1000+AA45,-1000000+AA45)</f>
        <v>-1000014</v>
      </c>
      <c r="AC43">
        <f>IF(AC44=1,AC45*AC44*1000+AC45,-1000000+AC45)</f>
        <v>22022</v>
      </c>
      <c r="AE43">
        <f>IF(AE44=1,AE45*AE44*1000+AE45,-1000000+AE45)</f>
        <v>-1000010</v>
      </c>
      <c r="AG43">
        <f>IF(AG44=1,AG45*AG44*1000+AG45,-1000000+AG45)</f>
        <v>-1000016</v>
      </c>
      <c r="AI43">
        <f>IF(AI44=1,AI45*AI44*1000+AI45,-1000000+AI45)</f>
        <v>-1000010</v>
      </c>
      <c r="AK43">
        <f>IF(AK44=1,AK45*AK44*1000+AK45,-1000000+AK45)</f>
        <v>-13013</v>
      </c>
      <c r="AM43">
        <f>IF(AM44=1,AM45*AM44*1000+AM45,-1000000+AM45)</f>
        <v>18018</v>
      </c>
      <c r="AO43">
        <f>IF(AO44=1,AO45*AO44*1000+AO45,-1000000+AO45)</f>
        <v>-15015</v>
      </c>
      <c r="AQ43">
        <f>IF(AQ44=1,AQ45*AQ44*1000+AQ45,-1000000+AQ45)</f>
        <v>-1000015</v>
      </c>
      <c r="AS43">
        <f>IF(AS44=1,AS45*AS44*1000+AS45,-1000000+AS45)</f>
        <v>-1000005</v>
      </c>
      <c r="AU43">
        <f>IF(AU44=1,AU45*AU44*1000+AU45,-1000000+AU45)</f>
        <v>-1000000</v>
      </c>
    </row>
    <row r="44" spans="1:55" ht="13.5" hidden="1" customHeight="1" thickBot="1" x14ac:dyDescent="0.3">
      <c r="A44" t="s">
        <v>13</v>
      </c>
      <c r="B44">
        <f>SUM(C44:AU44)</f>
        <v>13</v>
      </c>
      <c r="C44">
        <f>IF(D45&gt;=$A3/2,1,0)</f>
        <v>1</v>
      </c>
      <c r="E44">
        <f>IF(F45&gt;=$A3/2,1,0)</f>
        <v>1</v>
      </c>
      <c r="G44">
        <f>IF(H45&gt;=$A3/2,1,0)</f>
        <v>1</v>
      </c>
      <c r="I44">
        <f>IF(J45&gt;=$A3/2,1,0)</f>
        <v>0</v>
      </c>
      <c r="K44">
        <f>IF(L45&gt;=$A3/2,1,0)</f>
        <v>1</v>
      </c>
      <c r="M44">
        <f>IF(N45&gt;=$A3/2,1,0)</f>
        <v>1</v>
      </c>
      <c r="O44">
        <f>IF(P45&gt;=$A3/2,1,0)</f>
        <v>1</v>
      </c>
      <c r="Q44">
        <f>IF(R45&gt;=$A3/2,1,0)</f>
        <v>0</v>
      </c>
      <c r="S44">
        <f>IF(T45&gt;=$A3/2,1,0)</f>
        <v>0</v>
      </c>
      <c r="U44">
        <f>IF(V45&gt;=$A3/2,1,0)</f>
        <v>1</v>
      </c>
      <c r="W44">
        <f>IF(X45&gt;=$A3/2,1,0)</f>
        <v>1</v>
      </c>
      <c r="Y44">
        <f>IF(Z45&gt;=$A3/2,1,0)</f>
        <v>1</v>
      </c>
      <c r="AA44">
        <f>IF(AB45&gt;=$A3/2,1,0)</f>
        <v>0</v>
      </c>
      <c r="AC44">
        <f>IF(AD45&gt;=$A3/2,1,0)</f>
        <v>1</v>
      </c>
      <c r="AE44">
        <f>IF(AF45&gt;=$A3/2,1,0)</f>
        <v>0</v>
      </c>
      <c r="AG44">
        <f>IF(AH45&gt;=$A3/2,1,0)</f>
        <v>0</v>
      </c>
      <c r="AI44">
        <f>IF(AJ45&gt;=$A3/2,1,0)</f>
        <v>0</v>
      </c>
      <c r="AK44">
        <f>IF(AL45&gt;=$A3/2,1,0)</f>
        <v>1</v>
      </c>
      <c r="AM44">
        <f>IF(AN45&gt;=$A3/2,1,0)</f>
        <v>1</v>
      </c>
      <c r="AO44">
        <f>IF(AP45&gt;=$A3/2,1,0)</f>
        <v>1</v>
      </c>
      <c r="AQ44">
        <f>IF(AR45&gt;=$A3/2,1,0)</f>
        <v>0</v>
      </c>
      <c r="AS44">
        <f>IF(AT45&gt;=$A3/2,1,0)</f>
        <v>0</v>
      </c>
      <c r="AU44">
        <f>IF(AV45&gt;=$A3/2,1,0)</f>
        <v>0</v>
      </c>
    </row>
    <row r="45" spans="1:55" ht="13.5" hidden="1" customHeight="1" thickBot="1" x14ac:dyDescent="0.3">
      <c r="C45" s="2">
        <f>IF(SUM(C50:C307)&lt;-1000,-100000000,SUM(C50:C307))</f>
        <v>14</v>
      </c>
      <c r="D45" s="2">
        <f>COUNT(D50:D307)</f>
        <v>14</v>
      </c>
      <c r="E45" s="2">
        <f>IF(SUM(E50:E307)&lt;-1000,-100000000,SUM(E50:E307))</f>
        <v>-24</v>
      </c>
      <c r="F45" s="2">
        <f>COUNT(F50:F307)</f>
        <v>7</v>
      </c>
      <c r="G45" s="2">
        <f>IF(SUM(G50:G307)&lt;-1000,-100000000,SUM(G50:G307))</f>
        <v>149</v>
      </c>
      <c r="H45" s="2">
        <f>COUNT(H50:H307)</f>
        <v>35</v>
      </c>
      <c r="I45" s="2">
        <f>IF(SUM(I50:I307)&lt;-1000,-100000000,SUM(I50:I307))</f>
        <v>-4</v>
      </c>
      <c r="J45" s="2">
        <f>COUNT(J50:J307)</f>
        <v>1</v>
      </c>
      <c r="K45" s="2">
        <f>IF(SUM(K50:K307)&lt;-1000,-100000000,SUM(K50:K307))</f>
        <v>16</v>
      </c>
      <c r="L45" s="2">
        <f>COUNT(L50:L307)</f>
        <v>12</v>
      </c>
      <c r="M45" s="2">
        <f>IF(SUM(M50:M307)&lt;-1000,-100000000,SUM(M50:M307))</f>
        <v>-24</v>
      </c>
      <c r="N45" s="2">
        <f>COUNT(N50:N307)</f>
        <v>7</v>
      </c>
      <c r="O45" s="2">
        <f>IF(SUM(O50:O307)&lt;-1000,-100000000,SUM(O50:O307))</f>
        <v>4</v>
      </c>
      <c r="P45" s="2">
        <f>COUNT(P50:P307)</f>
        <v>7</v>
      </c>
      <c r="Q45" s="2">
        <f>IF(SUM(Q50:Q307)&lt;-1000,-100000000,SUM(Q50:Q307))</f>
        <v>-10</v>
      </c>
      <c r="R45" s="2">
        <f>COUNT(R50:R307)</f>
        <v>1</v>
      </c>
      <c r="S45" s="2">
        <f>IF(SUM(S50:S307)&lt;-1000,-100000000,SUM(S50:S307))</f>
        <v>-20</v>
      </c>
      <c r="T45" s="2">
        <f>COUNT(T50:T307)</f>
        <v>3</v>
      </c>
      <c r="U45" s="2">
        <f>IF(SUM(U50:U307)&lt;-1000,-100000000,SUM(U50:U307))</f>
        <v>3</v>
      </c>
      <c r="V45" s="2">
        <f>COUNT(V50:V307)</f>
        <v>29</v>
      </c>
      <c r="W45" s="2">
        <f>IF(SUM(W50:W307)&lt;-1000,-100000000,SUM(W50:W307))</f>
        <v>9</v>
      </c>
      <c r="X45" s="2">
        <f>COUNT(X50:X307)</f>
        <v>6</v>
      </c>
      <c r="Y45" s="2">
        <f>IF(SUM(Y50:Y307)&lt;-1000,-100000000,SUM(Y50:Y307))</f>
        <v>-55</v>
      </c>
      <c r="Z45" s="2">
        <f>COUNT(Z50:Z307)</f>
        <v>12</v>
      </c>
      <c r="AA45" s="2">
        <f>IF(SUM(AA50:AA307)&lt;-1000,-100000000,SUM(AA50:AA307))</f>
        <v>-14</v>
      </c>
      <c r="AB45" s="2">
        <f>COUNT(AB50:AB307)</f>
        <v>5</v>
      </c>
      <c r="AC45" s="2">
        <f>IF(SUM(AC50:AC307)&lt;-1000,-100000000,SUM(AC50:AC307))</f>
        <v>22</v>
      </c>
      <c r="AD45" s="2">
        <f>COUNT(AD50:AD307)</f>
        <v>14</v>
      </c>
      <c r="AE45" s="2">
        <f>IF(SUM(AE50:AE307)&lt;-1000,-100000000,SUM(AE50:AE307))</f>
        <v>-10</v>
      </c>
      <c r="AF45" s="2">
        <f>COUNT(AF50:AF307)</f>
        <v>1</v>
      </c>
      <c r="AG45" s="2">
        <f>IF(SUM(AG50:AG307)&lt;-1000,-100000000,SUM(AG50:AG307))</f>
        <v>-16</v>
      </c>
      <c r="AH45" s="2">
        <f>COUNT(AH50:AH307)</f>
        <v>4</v>
      </c>
      <c r="AI45" s="2">
        <f>IF(SUM(AI50:AI307)&lt;-1000,-100000000,SUM(AI50:AI307))</f>
        <v>-10</v>
      </c>
      <c r="AJ45" s="2">
        <f>COUNT(AJ50:AJ307)</f>
        <v>3</v>
      </c>
      <c r="AK45" s="2">
        <f>IF(SUM(AK50:AK307)&lt;-1000,-100000000,SUM(AK50:AK307))</f>
        <v>-13</v>
      </c>
      <c r="AL45" s="2">
        <f>COUNT(AL50:AL307)</f>
        <v>8</v>
      </c>
      <c r="AM45" s="2">
        <f>IF(SUM(AM50:AM307)&lt;-1000,-100000000,SUM(AM50:AM307))</f>
        <v>18</v>
      </c>
      <c r="AN45" s="2">
        <f>COUNT(AN50:AN307)</f>
        <v>6</v>
      </c>
      <c r="AO45" s="2">
        <f>IF(SUM(AO50:AO307)&lt;-1000,-100000000,SUM(AO50:AO307))</f>
        <v>-15</v>
      </c>
      <c r="AP45" s="2">
        <f>COUNT(AP50:AP307)</f>
        <v>6</v>
      </c>
      <c r="AQ45" s="2">
        <f>IF(SUM(AQ50:AQ307)&lt;-1000,-100000000,SUM(AQ50:AQ307))</f>
        <v>-15</v>
      </c>
      <c r="AR45" s="2">
        <f>COUNT(AR50:AR307)</f>
        <v>3</v>
      </c>
      <c r="AS45" s="2">
        <f>IF(SUM(AS50:AS307)&lt;-1000,-100000000,SUM(AS50:AS307))</f>
        <v>-5</v>
      </c>
      <c r="AT45" s="2">
        <f>COUNT(AT50:AT307)</f>
        <v>1</v>
      </c>
      <c r="AU45" s="2">
        <f>IF(SUM(AU50:AU307)&lt;-1000,-100000000,SUM(AU50:AU307))</f>
        <v>0</v>
      </c>
      <c r="AV45" s="2">
        <f>COUNT(AV50:AV307)</f>
        <v>2</v>
      </c>
    </row>
    <row r="46" spans="1:55" ht="12.75" hidden="1" customHeight="1" x14ac:dyDescent="0.25">
      <c r="C46" s="2"/>
      <c r="D46" s="2">
        <f>IF(D45=0,0.0001,AVERAGE(D50:D204))</f>
        <v>0.7857142857142857</v>
      </c>
      <c r="E46" s="2"/>
      <c r="F46" s="2">
        <f>IF(F45=0,0.0001,AVERAGE(F50:F204))</f>
        <v>-2.2857142857142856</v>
      </c>
      <c r="G46" s="2"/>
      <c r="H46" s="2">
        <f>IF(H45=0,0.0001,AVERAGE(H50:H204))</f>
        <v>2.0857142857142859</v>
      </c>
      <c r="I46" s="2"/>
      <c r="J46" s="2">
        <f>IF(J45=0,0.0001,AVERAGE(J50:J204))</f>
        <v>-3</v>
      </c>
      <c r="K46" s="2"/>
      <c r="L46" s="2">
        <f>IF(L45=0,0.0001,AVERAGE(L50:L204))</f>
        <v>0.58333333333333337</v>
      </c>
      <c r="M46" s="2"/>
      <c r="N46" s="2">
        <f>IF(N45=0,0.0001,AVERAGE(N50:N204))</f>
        <v>-4.9285714285714288</v>
      </c>
      <c r="O46" s="2"/>
      <c r="P46" s="2">
        <f>IF(P45=0,0.0001,AVERAGE(P50:P204))</f>
        <v>0.7857142857142857</v>
      </c>
      <c r="Q46" s="2"/>
      <c r="R46" s="2">
        <f>IF(R45=0,0.0001,AVERAGE(R50:R204))</f>
        <v>-3</v>
      </c>
      <c r="S46" s="2"/>
      <c r="T46" s="2">
        <f>IF(T45=0,0.0001,AVERAGE(T50:T204))</f>
        <v>-7.666666666666667</v>
      </c>
      <c r="U46" s="2"/>
      <c r="V46" s="2">
        <f>IF(V45=0,0.0001,AVERAGE(V50:V204))</f>
        <v>-1.1724137931034482</v>
      </c>
      <c r="W46" s="2"/>
      <c r="X46" s="2">
        <f>IF(X45=0,0.0001,AVERAGE(X50:X204))</f>
        <v>-2.5</v>
      </c>
      <c r="Y46" s="2"/>
      <c r="Z46" s="2">
        <f>IF(Z45=0,0.0001,AVERAGE(Z50:Z204))</f>
        <v>-6.333333333333333</v>
      </c>
      <c r="AA46" s="2"/>
      <c r="AB46" s="2">
        <f>IF(AB45=0,0.0001,AVERAGE(AB50:AB204))</f>
        <v>-4</v>
      </c>
      <c r="AC46" s="2"/>
      <c r="AD46" s="2">
        <f>IF(AD45=0,0.0001,AVERAGE(AD50:AD204))</f>
        <v>-0.7857142857142857</v>
      </c>
      <c r="AE46" s="2"/>
      <c r="AF46" s="2">
        <f>IF(AF45=0,0.0001,AVERAGE(AF50:AF204))</f>
        <v>-4</v>
      </c>
      <c r="AG46" s="2"/>
      <c r="AH46" s="2">
        <f>IF(AH45=0,0.0001,AVERAGE(AH50:AH204))</f>
        <v>-8</v>
      </c>
      <c r="AI46" s="2"/>
      <c r="AJ46" s="2">
        <f>IF(AJ45=0,0.0001,AVERAGE(AJ50:AJ204))</f>
        <v>-1</v>
      </c>
      <c r="AK46" s="2"/>
      <c r="AL46" s="2">
        <f>IF(AL45=0,0.0001,AVERAGE(AL50:AL204))</f>
        <v>-2.75</v>
      </c>
      <c r="AM46" s="2"/>
      <c r="AN46" s="2">
        <f>IF(AN45=0,0.0001,AVERAGE(AN50:AN204))</f>
        <v>1.4166666666666667</v>
      </c>
      <c r="AO46" s="2"/>
      <c r="AP46" s="2">
        <f>IF(AP45=0,0.0001,AVERAGE(AP50:AP204))</f>
        <v>-1.4166666666666667</v>
      </c>
      <c r="AQ46" s="2"/>
      <c r="AR46" s="2">
        <f>IF(AR45=0,0.0001,AVERAGE(AR50:AR204))</f>
        <v>-2.6666666666666665</v>
      </c>
      <c r="AS46" s="2"/>
      <c r="AT46" s="2">
        <f>IF(AT45=0,0.0001,AVERAGE(AT50:AT204))</f>
        <v>-6</v>
      </c>
      <c r="AU46" s="2"/>
      <c r="AV46" s="2">
        <f>IF(AV45=0,0.0001,AVERAGE(AV50:AV204))</f>
        <v>-0.5</v>
      </c>
    </row>
    <row r="47" spans="1:55" ht="13" thickBot="1" x14ac:dyDescent="0.3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41">
        <f>MAX(AX50:AX204)</f>
        <v>140</v>
      </c>
    </row>
    <row r="48" spans="1:55" x14ac:dyDescent="0.25">
      <c r="B48" s="84" t="s">
        <v>0</v>
      </c>
      <c r="C48" s="473" t="s">
        <v>9</v>
      </c>
      <c r="D48" s="470"/>
      <c r="E48" s="469" t="s">
        <v>239</v>
      </c>
      <c r="F48" s="470"/>
      <c r="G48" s="473" t="s">
        <v>1</v>
      </c>
      <c r="H48" s="470"/>
      <c r="I48" s="469" t="s">
        <v>267</v>
      </c>
      <c r="J48" s="470"/>
      <c r="K48" s="469" t="s">
        <v>159</v>
      </c>
      <c r="L48" s="470"/>
      <c r="M48" s="473" t="s">
        <v>152</v>
      </c>
      <c r="N48" s="470"/>
      <c r="O48" s="469" t="s">
        <v>144</v>
      </c>
      <c r="P48" s="470"/>
      <c r="Q48" s="473" t="s">
        <v>254</v>
      </c>
      <c r="R48" s="470"/>
      <c r="S48" s="469" t="s">
        <v>271</v>
      </c>
      <c r="T48" s="470"/>
      <c r="U48" s="469" t="s">
        <v>140</v>
      </c>
      <c r="V48" s="470"/>
      <c r="W48" s="469" t="s">
        <v>139</v>
      </c>
      <c r="X48" s="470"/>
      <c r="Y48" s="469" t="s">
        <v>130</v>
      </c>
      <c r="Z48" s="470"/>
      <c r="AA48" s="469" t="s">
        <v>270</v>
      </c>
      <c r="AB48" s="470"/>
      <c r="AC48" s="469" t="s">
        <v>141</v>
      </c>
      <c r="AD48" s="470"/>
      <c r="AE48" s="469" t="s">
        <v>290</v>
      </c>
      <c r="AF48" s="470"/>
      <c r="AG48" s="473" t="s">
        <v>93</v>
      </c>
      <c r="AH48" s="470"/>
      <c r="AI48" s="473" t="s">
        <v>62</v>
      </c>
      <c r="AJ48" s="470"/>
      <c r="AK48" s="469" t="s">
        <v>129</v>
      </c>
      <c r="AL48" s="470"/>
      <c r="AM48" s="469" t="s">
        <v>161</v>
      </c>
      <c r="AN48" s="470"/>
      <c r="AO48" s="469" t="s">
        <v>120</v>
      </c>
      <c r="AP48" s="470"/>
      <c r="AQ48" s="469" t="s">
        <v>206</v>
      </c>
      <c r="AR48" s="470"/>
      <c r="AS48" s="469" t="s">
        <v>288</v>
      </c>
      <c r="AT48" s="470"/>
      <c r="AU48" s="469" t="s">
        <v>240</v>
      </c>
      <c r="AV48" s="470"/>
      <c r="AW48" s="41">
        <f>COUNT(AW50:AW222)</f>
        <v>52</v>
      </c>
      <c r="AX48" s="177" t="s">
        <v>7</v>
      </c>
      <c r="AY48" s="181" t="s">
        <v>8</v>
      </c>
      <c r="AZ48" s="87" t="s">
        <v>47</v>
      </c>
      <c r="BC48" s="29"/>
    </row>
    <row r="49" spans="1:56" ht="13" thickBot="1" x14ac:dyDescent="0.3">
      <c r="B49" s="1"/>
      <c r="C49" s="3" t="s">
        <v>3</v>
      </c>
      <c r="D49" s="4" t="s">
        <v>2</v>
      </c>
      <c r="E49" s="3" t="s">
        <v>3</v>
      </c>
      <c r="F49" s="4" t="s">
        <v>2</v>
      </c>
      <c r="G49" s="3" t="s">
        <v>3</v>
      </c>
      <c r="H49" s="4" t="s">
        <v>2</v>
      </c>
      <c r="I49" s="3" t="s">
        <v>3</v>
      </c>
      <c r="J49" s="4" t="s">
        <v>2</v>
      </c>
      <c r="K49" s="3" t="s">
        <v>3</v>
      </c>
      <c r="L49" s="4" t="s">
        <v>2</v>
      </c>
      <c r="M49" s="3" t="s">
        <v>3</v>
      </c>
      <c r="N49" s="4" t="s">
        <v>2</v>
      </c>
      <c r="O49" s="3" t="s">
        <v>3</v>
      </c>
      <c r="P49" s="4" t="s">
        <v>2</v>
      </c>
      <c r="Q49" s="3" t="s">
        <v>3</v>
      </c>
      <c r="R49" s="4" t="s">
        <v>2</v>
      </c>
      <c r="S49" s="3" t="s">
        <v>3</v>
      </c>
      <c r="T49" s="4" t="s">
        <v>2</v>
      </c>
      <c r="U49" s="3" t="s">
        <v>3</v>
      </c>
      <c r="V49" s="4" t="s">
        <v>2</v>
      </c>
      <c r="W49" s="3" t="s">
        <v>3</v>
      </c>
      <c r="X49" s="4" t="s">
        <v>2</v>
      </c>
      <c r="Y49" s="3" t="s">
        <v>3</v>
      </c>
      <c r="Z49" s="4" t="s">
        <v>2</v>
      </c>
      <c r="AA49" s="3" t="s">
        <v>3</v>
      </c>
      <c r="AB49" s="4" t="s">
        <v>2</v>
      </c>
      <c r="AC49" s="3" t="s">
        <v>3</v>
      </c>
      <c r="AD49" s="4" t="s">
        <v>2</v>
      </c>
      <c r="AE49" s="3" t="s">
        <v>3</v>
      </c>
      <c r="AF49" s="4" t="s">
        <v>2</v>
      </c>
      <c r="AG49" s="3" t="s">
        <v>3</v>
      </c>
      <c r="AH49" s="4" t="s">
        <v>2</v>
      </c>
      <c r="AI49" s="3" t="s">
        <v>3</v>
      </c>
      <c r="AJ49" s="4" t="s">
        <v>2</v>
      </c>
      <c r="AK49" s="3" t="s">
        <v>3</v>
      </c>
      <c r="AL49" s="4" t="s">
        <v>2</v>
      </c>
      <c r="AM49" s="3" t="s">
        <v>3</v>
      </c>
      <c r="AN49" s="4" t="s">
        <v>2</v>
      </c>
      <c r="AO49" s="3" t="s">
        <v>3</v>
      </c>
      <c r="AP49" s="4" t="s">
        <v>2</v>
      </c>
      <c r="AQ49" s="3" t="s">
        <v>3</v>
      </c>
      <c r="AR49" s="4" t="s">
        <v>2</v>
      </c>
      <c r="AS49" s="3" t="s">
        <v>3</v>
      </c>
      <c r="AT49" s="4" t="s">
        <v>2</v>
      </c>
      <c r="AU49" s="3" t="s">
        <v>3</v>
      </c>
      <c r="AV49" s="4" t="s">
        <v>2</v>
      </c>
      <c r="AW49" s="27" t="s">
        <v>22</v>
      </c>
      <c r="AX49" s="30" t="s">
        <v>23</v>
      </c>
      <c r="BC49" s="29"/>
    </row>
    <row r="50" spans="1:56" x14ac:dyDescent="0.25">
      <c r="A50">
        <v>1</v>
      </c>
      <c r="B50" s="337"/>
      <c r="C50" s="10"/>
      <c r="D50" s="15"/>
      <c r="E50" s="10"/>
      <c r="F50" s="338"/>
      <c r="G50" s="10">
        <v>10</v>
      </c>
      <c r="H50" s="15">
        <v>8</v>
      </c>
      <c r="I50" s="10"/>
      <c r="J50" s="15"/>
      <c r="K50" s="10"/>
      <c r="L50" s="15"/>
      <c r="M50" s="10"/>
      <c r="N50" s="15"/>
      <c r="O50" s="10"/>
      <c r="P50" s="15"/>
      <c r="Q50" s="10"/>
      <c r="R50" s="15"/>
      <c r="S50" s="10"/>
      <c r="T50" s="15"/>
      <c r="U50" s="10">
        <v>4</v>
      </c>
      <c r="V50" s="15">
        <v>1</v>
      </c>
      <c r="W50" s="10"/>
      <c r="X50" s="15"/>
      <c r="Y50" s="10">
        <v>-10</v>
      </c>
      <c r="Z50" s="15">
        <v>-8</v>
      </c>
      <c r="AA50" s="10"/>
      <c r="AB50" s="15"/>
      <c r="AC50" s="10"/>
      <c r="AD50" s="15"/>
      <c r="AE50" s="10"/>
      <c r="AF50" s="15"/>
      <c r="AG50" s="10"/>
      <c r="AH50" s="15"/>
      <c r="AI50" s="10"/>
      <c r="AJ50" s="15"/>
      <c r="AK50" s="10">
        <v>-4</v>
      </c>
      <c r="AL50" s="15">
        <v>-2</v>
      </c>
      <c r="AM50" s="10"/>
      <c r="AN50" s="15"/>
      <c r="AO50" s="10"/>
      <c r="AP50" s="15"/>
      <c r="AQ50" s="10"/>
      <c r="AR50" s="15"/>
      <c r="AS50" s="10"/>
      <c r="AT50" s="15"/>
      <c r="AU50" s="10"/>
      <c r="AV50" s="15"/>
      <c r="AW50" s="24">
        <v>45575</v>
      </c>
      <c r="AX50" s="41">
        <v>5</v>
      </c>
      <c r="AY50" s="41">
        <f t="shared" ref="AY50:AZ93" si="7">+C50+E50+G50+I50++K50++M50+O50+Q50+S50+U50+W50+AK50+AU50+Y50+AC50+AE50+AG50+AI50+AA50+AM50+AO50+AQ50+AS50</f>
        <v>0</v>
      </c>
      <c r="AZ50" s="41">
        <f t="shared" si="7"/>
        <v>-1</v>
      </c>
      <c r="BA50">
        <f t="shared" ref="BA50:BA68" si="8">COUNT(C50:AV50)/2</f>
        <v>4</v>
      </c>
      <c r="BB50" s="225">
        <v>-10000000</v>
      </c>
      <c r="BC50" s="29"/>
    </row>
    <row r="51" spans="1:56" hidden="1" x14ac:dyDescent="0.25">
      <c r="A51">
        <f>+A50+1</f>
        <v>2</v>
      </c>
      <c r="B51" s="40"/>
      <c r="C51" s="56"/>
      <c r="D51" s="14"/>
      <c r="E51" s="56"/>
      <c r="F51" s="14"/>
      <c r="G51" s="56"/>
      <c r="H51" s="14"/>
      <c r="I51" s="56"/>
      <c r="J51" s="14"/>
      <c r="K51" s="56"/>
      <c r="L51" s="14"/>
      <c r="M51" s="56"/>
      <c r="N51" s="14"/>
      <c r="O51" s="56"/>
      <c r="P51" s="14"/>
      <c r="Q51" s="56"/>
      <c r="R51" s="14"/>
      <c r="S51" s="56"/>
      <c r="T51" s="14"/>
      <c r="U51" s="56">
        <v>-4</v>
      </c>
      <c r="V51" s="14">
        <v>-2</v>
      </c>
      <c r="W51" s="56"/>
      <c r="X51" s="14"/>
      <c r="Y51" s="56">
        <v>-10</v>
      </c>
      <c r="Z51" s="14">
        <v>-6</v>
      </c>
      <c r="AA51" s="56"/>
      <c r="AB51" s="14"/>
      <c r="AC51" s="56">
        <v>4</v>
      </c>
      <c r="AD51" s="14">
        <v>1</v>
      </c>
      <c r="AE51" s="56"/>
      <c r="AF51" s="14"/>
      <c r="AG51" s="56"/>
      <c r="AH51" s="14"/>
      <c r="AI51" s="56"/>
      <c r="AJ51" s="14"/>
      <c r="AK51" s="54">
        <v>10</v>
      </c>
      <c r="AL51" s="14">
        <v>6</v>
      </c>
      <c r="AM51" s="56"/>
      <c r="AN51" s="14"/>
      <c r="AO51" s="56"/>
      <c r="AP51" s="14"/>
      <c r="AQ51" s="54"/>
      <c r="AR51" s="14"/>
      <c r="AS51" s="54"/>
      <c r="AT51" s="14"/>
      <c r="AU51" s="56"/>
      <c r="AV51" s="14"/>
      <c r="AW51" s="24">
        <v>45589</v>
      </c>
      <c r="AX51" s="41">
        <v>8</v>
      </c>
      <c r="AY51" s="41">
        <f t="shared" si="7"/>
        <v>0</v>
      </c>
      <c r="AZ51" s="41">
        <f t="shared" si="7"/>
        <v>-1</v>
      </c>
      <c r="BA51">
        <f t="shared" si="8"/>
        <v>4</v>
      </c>
      <c r="BB51">
        <f t="shared" ref="BB51:BB71" si="9">+AZ51/BA51</f>
        <v>-0.25</v>
      </c>
      <c r="BC51" s="29"/>
    </row>
    <row r="52" spans="1:56" hidden="1" x14ac:dyDescent="0.25">
      <c r="A52">
        <f t="shared" ref="A52:A115" si="10">+A51+1</f>
        <v>3</v>
      </c>
      <c r="B52" s="40"/>
      <c r="C52" s="54"/>
      <c r="D52" s="15"/>
      <c r="E52" s="54"/>
      <c r="F52" s="15"/>
      <c r="G52" s="54">
        <v>10</v>
      </c>
      <c r="H52" s="15">
        <v>3</v>
      </c>
      <c r="I52" s="54"/>
      <c r="J52" s="15"/>
      <c r="K52" s="54"/>
      <c r="L52" s="15"/>
      <c r="M52" s="54"/>
      <c r="N52" s="15"/>
      <c r="O52" s="54"/>
      <c r="P52" s="15"/>
      <c r="Q52" s="54"/>
      <c r="R52" s="15"/>
      <c r="S52" s="54"/>
      <c r="T52" s="15"/>
      <c r="U52" s="54">
        <v>0</v>
      </c>
      <c r="V52" s="15">
        <v>0</v>
      </c>
      <c r="W52" s="54"/>
      <c r="X52" s="15"/>
      <c r="Y52" s="54">
        <v>-10</v>
      </c>
      <c r="Z52" s="15">
        <v>-12</v>
      </c>
      <c r="AA52" s="54"/>
      <c r="AB52" s="15"/>
      <c r="AC52" s="54"/>
      <c r="AD52" s="15"/>
      <c r="AE52" s="54"/>
      <c r="AF52" s="15"/>
      <c r="AG52" s="54"/>
      <c r="AH52" s="15"/>
      <c r="AI52" s="54"/>
      <c r="AJ52" s="15"/>
      <c r="AK52" s="54"/>
      <c r="AL52" s="15"/>
      <c r="AM52" s="54"/>
      <c r="AN52" s="15"/>
      <c r="AO52" s="54"/>
      <c r="AP52" s="15"/>
      <c r="AQ52" s="54"/>
      <c r="AR52" s="15"/>
      <c r="AS52" s="54"/>
      <c r="AT52" s="15"/>
      <c r="AU52" s="54"/>
      <c r="AV52" s="15"/>
      <c r="AW52" s="24">
        <v>45604</v>
      </c>
      <c r="AX52" s="41">
        <v>12</v>
      </c>
      <c r="AY52" s="41">
        <f t="shared" si="7"/>
        <v>0</v>
      </c>
      <c r="AZ52" s="41">
        <f t="shared" si="7"/>
        <v>-9</v>
      </c>
      <c r="BA52">
        <f t="shared" si="8"/>
        <v>3</v>
      </c>
      <c r="BB52">
        <f t="shared" si="9"/>
        <v>-3</v>
      </c>
      <c r="BC52" s="29"/>
    </row>
    <row r="53" spans="1:56" hidden="1" x14ac:dyDescent="0.25">
      <c r="A53">
        <f t="shared" si="10"/>
        <v>4</v>
      </c>
      <c r="B53" s="40"/>
      <c r="C53" s="54"/>
      <c r="D53" s="15"/>
      <c r="E53" s="94"/>
      <c r="F53" s="15"/>
      <c r="G53" s="54">
        <v>10</v>
      </c>
      <c r="H53" s="15">
        <v>3</v>
      </c>
      <c r="I53" s="9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>
        <v>0</v>
      </c>
      <c r="V53" s="15">
        <v>2</v>
      </c>
      <c r="W53" s="54"/>
      <c r="X53" s="15"/>
      <c r="Y53" s="54">
        <v>-10</v>
      </c>
      <c r="Z53" s="15">
        <v>-11</v>
      </c>
      <c r="AA53" s="54"/>
      <c r="AB53" s="15"/>
      <c r="AC53" s="54"/>
      <c r="AD53" s="15"/>
      <c r="AE53" s="54"/>
      <c r="AF53" s="15"/>
      <c r="AG53" s="54"/>
      <c r="AH53" s="15"/>
      <c r="AI53" s="54"/>
      <c r="AJ53" s="15"/>
      <c r="AK53" s="54"/>
      <c r="AL53" s="15"/>
      <c r="AM53" s="54"/>
      <c r="AN53" s="15"/>
      <c r="AO53" s="54"/>
      <c r="AP53" s="15"/>
      <c r="AQ53" s="54"/>
      <c r="AR53" s="15"/>
      <c r="AS53" s="54"/>
      <c r="AT53" s="15"/>
      <c r="AU53" s="54"/>
      <c r="AV53" s="15"/>
      <c r="AW53" s="24">
        <v>45604</v>
      </c>
      <c r="AX53" s="41">
        <v>12</v>
      </c>
      <c r="AY53" s="41">
        <f t="shared" si="7"/>
        <v>0</v>
      </c>
      <c r="AZ53" s="41">
        <f t="shared" si="7"/>
        <v>-6</v>
      </c>
      <c r="BA53">
        <f t="shared" si="8"/>
        <v>3</v>
      </c>
      <c r="BB53">
        <f t="shared" si="9"/>
        <v>-2</v>
      </c>
      <c r="BC53" s="29"/>
    </row>
    <row r="54" spans="1:56" hidden="1" x14ac:dyDescent="0.25">
      <c r="A54">
        <f>+A53+1</f>
        <v>5</v>
      </c>
      <c r="B54" s="40"/>
      <c r="C54" s="54"/>
      <c r="D54" s="15"/>
      <c r="E54" s="54"/>
      <c r="F54" s="15"/>
      <c r="G54" s="54">
        <v>10</v>
      </c>
      <c r="H54" s="15">
        <v>0</v>
      </c>
      <c r="I54" s="54"/>
      <c r="J54" s="15"/>
      <c r="K54" s="54"/>
      <c r="L54" s="15"/>
      <c r="M54" s="54"/>
      <c r="N54" s="15"/>
      <c r="O54" s="54"/>
      <c r="P54" s="15"/>
      <c r="Q54" s="54"/>
      <c r="R54" s="15"/>
      <c r="S54" s="54"/>
      <c r="T54" s="15"/>
      <c r="U54" s="54">
        <v>0</v>
      </c>
      <c r="V54" s="15">
        <v>-2</v>
      </c>
      <c r="W54" s="54"/>
      <c r="X54" s="15"/>
      <c r="Y54" s="54">
        <v>-10</v>
      </c>
      <c r="Z54" s="15">
        <v>-8</v>
      </c>
      <c r="AA54" s="54"/>
      <c r="AB54" s="15"/>
      <c r="AC54" s="54"/>
      <c r="AD54" s="15"/>
      <c r="AE54" s="54"/>
      <c r="AF54" s="15"/>
      <c r="AG54" s="54"/>
      <c r="AH54" s="15"/>
      <c r="AI54" s="54"/>
      <c r="AJ54" s="15"/>
      <c r="AK54" s="54"/>
      <c r="AL54" s="15"/>
      <c r="AM54" s="54"/>
      <c r="AN54" s="15"/>
      <c r="AO54" s="54"/>
      <c r="AP54" s="15"/>
      <c r="AQ54" s="54"/>
      <c r="AR54" s="15"/>
      <c r="AS54" s="54"/>
      <c r="AT54" s="15"/>
      <c r="AU54" s="54"/>
      <c r="AV54" s="15"/>
      <c r="AW54" s="24">
        <v>45610</v>
      </c>
      <c r="AX54" s="41">
        <v>15</v>
      </c>
      <c r="AY54" s="41">
        <f t="shared" si="7"/>
        <v>0</v>
      </c>
      <c r="AZ54" s="41">
        <f t="shared" si="7"/>
        <v>-10</v>
      </c>
      <c r="BA54">
        <f t="shared" si="8"/>
        <v>3</v>
      </c>
      <c r="BB54">
        <f t="shared" si="9"/>
        <v>-3.3333333333333335</v>
      </c>
      <c r="BC54" s="29"/>
    </row>
    <row r="55" spans="1:56" hidden="1" x14ac:dyDescent="0.25">
      <c r="A55">
        <f t="shared" si="10"/>
        <v>6</v>
      </c>
      <c r="B55" s="40"/>
      <c r="C55" s="54"/>
      <c r="D55" s="15"/>
      <c r="E55" s="54"/>
      <c r="F55" s="15"/>
      <c r="G55" s="54">
        <v>10</v>
      </c>
      <c r="H55" s="15">
        <v>6</v>
      </c>
      <c r="I55" s="54"/>
      <c r="J55" s="15"/>
      <c r="K55" s="54"/>
      <c r="L55" s="15"/>
      <c r="M55" s="54"/>
      <c r="N55" s="15"/>
      <c r="O55" s="54"/>
      <c r="P55" s="15"/>
      <c r="Q55" s="54"/>
      <c r="R55" s="15"/>
      <c r="S55" s="54"/>
      <c r="T55" s="15"/>
      <c r="U55" s="54">
        <v>-10</v>
      </c>
      <c r="V55" s="15">
        <v>-10</v>
      </c>
      <c r="W55" s="54"/>
      <c r="X55" s="15"/>
      <c r="Y55" s="54">
        <v>0</v>
      </c>
      <c r="Z55" s="15">
        <v>-4</v>
      </c>
      <c r="AA55" s="54"/>
      <c r="AB55" s="15"/>
      <c r="AC55" s="54"/>
      <c r="AD55" s="15"/>
      <c r="AE55" s="54"/>
      <c r="AF55" s="15"/>
      <c r="AG55" s="54"/>
      <c r="AH55" s="15"/>
      <c r="AI55" s="54"/>
      <c r="AJ55" s="15"/>
      <c r="AK55" s="54"/>
      <c r="AL55" s="15"/>
      <c r="AM55" s="54"/>
      <c r="AN55" s="15"/>
      <c r="AO55" s="54"/>
      <c r="AP55" s="15"/>
      <c r="AQ55" s="54"/>
      <c r="AR55" s="15"/>
      <c r="AS55" s="54"/>
      <c r="AT55" s="15"/>
      <c r="AU55" s="54"/>
      <c r="AV55" s="15"/>
      <c r="AW55" s="24">
        <v>45611</v>
      </c>
      <c r="AX55" s="41">
        <v>16</v>
      </c>
      <c r="AY55" s="41">
        <f t="shared" si="7"/>
        <v>0</v>
      </c>
      <c r="AZ55" s="41">
        <f t="shared" si="7"/>
        <v>-8</v>
      </c>
      <c r="BA55">
        <f t="shared" si="8"/>
        <v>3</v>
      </c>
      <c r="BB55">
        <f t="shared" si="9"/>
        <v>-2.6666666666666665</v>
      </c>
      <c r="BC55" s="29"/>
    </row>
    <row r="56" spans="1:56" hidden="1" x14ac:dyDescent="0.25">
      <c r="A56">
        <f t="shared" si="10"/>
        <v>7</v>
      </c>
      <c r="B56" s="40"/>
      <c r="C56" s="54">
        <v>10</v>
      </c>
      <c r="D56" s="15">
        <v>11</v>
      </c>
      <c r="E56" s="54"/>
      <c r="F56" s="15"/>
      <c r="G56" s="94"/>
      <c r="H56" s="15"/>
      <c r="I56" s="54"/>
      <c r="J56" s="15"/>
      <c r="K56" s="54"/>
      <c r="L56" s="15"/>
      <c r="M56" s="54">
        <v>-10</v>
      </c>
      <c r="N56" s="15">
        <v>-7</v>
      </c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94"/>
      <c r="AD56" s="15"/>
      <c r="AE56" s="54"/>
      <c r="AF56" s="15"/>
      <c r="AG56" s="54">
        <v>4</v>
      </c>
      <c r="AH56" s="15">
        <v>-1</v>
      </c>
      <c r="AI56" s="54"/>
      <c r="AJ56" s="15"/>
      <c r="AK56" s="54"/>
      <c r="AL56" s="15"/>
      <c r="AM56" s="54"/>
      <c r="AN56" s="15"/>
      <c r="AO56" s="54"/>
      <c r="AP56" s="15"/>
      <c r="AQ56" s="54"/>
      <c r="AR56" s="15"/>
      <c r="AS56" s="54"/>
      <c r="AT56" s="15"/>
      <c r="AU56" s="54">
        <v>-4</v>
      </c>
      <c r="AV56" s="15">
        <v>-6</v>
      </c>
      <c r="AW56" s="24">
        <v>45620</v>
      </c>
      <c r="AX56" s="325">
        <v>19</v>
      </c>
      <c r="AY56" s="41">
        <f t="shared" si="7"/>
        <v>0</v>
      </c>
      <c r="AZ56" s="41">
        <f t="shared" si="7"/>
        <v>-3</v>
      </c>
      <c r="BA56">
        <f t="shared" si="8"/>
        <v>4</v>
      </c>
      <c r="BB56">
        <f t="shared" si="9"/>
        <v>-0.75</v>
      </c>
      <c r="BC56" s="29"/>
    </row>
    <row r="57" spans="1:56" hidden="1" x14ac:dyDescent="0.25">
      <c r="A57">
        <f t="shared" si="10"/>
        <v>8</v>
      </c>
      <c r="B57" s="40"/>
      <c r="C57" s="54">
        <v>10</v>
      </c>
      <c r="D57" s="15">
        <v>10</v>
      </c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>
        <v>-4</v>
      </c>
      <c r="P57" s="15">
        <v>-3</v>
      </c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54"/>
      <c r="AB57" s="15"/>
      <c r="AC57" s="54"/>
      <c r="AD57" s="15"/>
      <c r="AE57" s="54"/>
      <c r="AF57" s="15"/>
      <c r="AG57" s="54">
        <v>-10</v>
      </c>
      <c r="AH57" s="15">
        <v>-11</v>
      </c>
      <c r="AI57" s="54"/>
      <c r="AJ57" s="15"/>
      <c r="AK57" s="54"/>
      <c r="AL57" s="15"/>
      <c r="AM57" s="54"/>
      <c r="AN57" s="15"/>
      <c r="AO57" s="54"/>
      <c r="AP57" s="15"/>
      <c r="AQ57" s="54"/>
      <c r="AR57" s="15"/>
      <c r="AS57" s="54"/>
      <c r="AT57" s="15"/>
      <c r="AU57" s="54">
        <v>4</v>
      </c>
      <c r="AV57" s="15">
        <v>5</v>
      </c>
      <c r="AW57" s="24">
        <v>45621</v>
      </c>
      <c r="AX57" s="41">
        <v>20</v>
      </c>
      <c r="AY57" s="41">
        <f t="shared" si="7"/>
        <v>0</v>
      </c>
      <c r="AZ57" s="41">
        <f t="shared" si="7"/>
        <v>1</v>
      </c>
      <c r="BA57">
        <f t="shared" si="8"/>
        <v>4</v>
      </c>
      <c r="BB57">
        <f t="shared" si="9"/>
        <v>0.25</v>
      </c>
      <c r="BC57" s="29"/>
    </row>
    <row r="58" spans="1:56" hidden="1" x14ac:dyDescent="0.25">
      <c r="A58">
        <f t="shared" si="10"/>
        <v>9</v>
      </c>
      <c r="B58" s="40"/>
      <c r="C58" s="54"/>
      <c r="D58" s="15"/>
      <c r="E58" s="54"/>
      <c r="F58" s="15"/>
      <c r="G58" s="54">
        <v>-10</v>
      </c>
      <c r="H58" s="15">
        <v>-3</v>
      </c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>
        <v>0</v>
      </c>
      <c r="V58" s="15">
        <v>-2</v>
      </c>
      <c r="W58" s="54"/>
      <c r="X58" s="15"/>
      <c r="Y58" s="54">
        <v>10</v>
      </c>
      <c r="Z58" s="15">
        <v>-1</v>
      </c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54"/>
      <c r="AL58" s="15"/>
      <c r="AM58" s="54"/>
      <c r="AN58" s="15"/>
      <c r="AO58" s="54"/>
      <c r="AP58" s="15"/>
      <c r="AQ58" s="54"/>
      <c r="AR58" s="15"/>
      <c r="AS58" s="54"/>
      <c r="AT58" s="15"/>
      <c r="AU58" s="54"/>
      <c r="AV58" s="15"/>
      <c r="AW58" s="212">
        <v>45639</v>
      </c>
      <c r="AX58" s="213">
        <v>24</v>
      </c>
      <c r="AY58" s="41">
        <f t="shared" si="7"/>
        <v>0</v>
      </c>
      <c r="AZ58" s="41">
        <f t="shared" si="7"/>
        <v>-6</v>
      </c>
      <c r="BA58">
        <f t="shared" si="8"/>
        <v>3</v>
      </c>
      <c r="BB58">
        <f t="shared" si="9"/>
        <v>-2</v>
      </c>
      <c r="BC58" s="29"/>
    </row>
    <row r="59" spans="1:56" s="209" customFormat="1" hidden="1" x14ac:dyDescent="0.25">
      <c r="A59" s="209">
        <f t="shared" si="10"/>
        <v>10</v>
      </c>
      <c r="B59" s="227"/>
      <c r="C59" s="226"/>
      <c r="D59" s="356"/>
      <c r="E59" s="226"/>
      <c r="F59" s="356"/>
      <c r="G59" s="226">
        <v>10</v>
      </c>
      <c r="H59" s="356">
        <v>4</v>
      </c>
      <c r="I59" s="226"/>
      <c r="J59" s="356"/>
      <c r="K59" s="226"/>
      <c r="L59" s="356"/>
      <c r="M59" s="226"/>
      <c r="N59" s="356"/>
      <c r="O59" s="226"/>
      <c r="P59" s="356"/>
      <c r="Q59" s="226"/>
      <c r="R59" s="356"/>
      <c r="S59" s="226"/>
      <c r="T59" s="356"/>
      <c r="U59" s="226">
        <v>0</v>
      </c>
      <c r="V59" s="356">
        <v>-1</v>
      </c>
      <c r="W59" s="226"/>
      <c r="X59" s="356"/>
      <c r="Y59" s="226">
        <v>-10</v>
      </c>
      <c r="Z59" s="356">
        <v>-11</v>
      </c>
      <c r="AA59" s="226"/>
      <c r="AB59" s="356"/>
      <c r="AC59" s="226"/>
      <c r="AD59" s="356"/>
      <c r="AE59" s="226"/>
      <c r="AF59" s="356"/>
      <c r="AG59" s="226"/>
      <c r="AH59" s="356"/>
      <c r="AI59" s="226"/>
      <c r="AJ59" s="356"/>
      <c r="AK59" s="226"/>
      <c r="AL59" s="356"/>
      <c r="AM59" s="226"/>
      <c r="AN59" s="356"/>
      <c r="AO59" s="226"/>
      <c r="AP59" s="356"/>
      <c r="AQ59" s="226"/>
      <c r="AR59" s="356"/>
      <c r="AS59" s="226"/>
      <c r="AT59" s="356"/>
      <c r="AU59" s="226"/>
      <c r="AV59" s="356"/>
      <c r="AW59" s="212">
        <v>45656</v>
      </c>
      <c r="AX59" s="213">
        <v>29</v>
      </c>
      <c r="AY59" s="41">
        <f t="shared" si="7"/>
        <v>0</v>
      </c>
      <c r="AZ59" s="41">
        <f t="shared" si="7"/>
        <v>-8</v>
      </c>
      <c r="BA59" s="209">
        <f t="shared" si="8"/>
        <v>3</v>
      </c>
      <c r="BB59">
        <f t="shared" si="9"/>
        <v>-2.6666666666666665</v>
      </c>
      <c r="BC59" s="339"/>
    </row>
    <row r="60" spans="1:56" hidden="1" x14ac:dyDescent="0.25">
      <c r="A60">
        <f t="shared" si="10"/>
        <v>11</v>
      </c>
      <c r="B60" s="40"/>
      <c r="C60" s="54"/>
      <c r="D60" s="15"/>
      <c r="E60" s="54"/>
      <c r="F60" s="15"/>
      <c r="G60" s="54">
        <v>10</v>
      </c>
      <c r="H60" s="15">
        <v>0</v>
      </c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>
        <v>0</v>
      </c>
      <c r="V60" s="15">
        <v>-2</v>
      </c>
      <c r="W60" s="54"/>
      <c r="X60" s="15"/>
      <c r="Y60" s="54">
        <v>-10</v>
      </c>
      <c r="Z60" s="15">
        <v>-16</v>
      </c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54"/>
      <c r="AL60" s="15"/>
      <c r="AM60" s="54"/>
      <c r="AN60" s="15"/>
      <c r="AO60" s="54"/>
      <c r="AP60" s="15"/>
      <c r="AQ60" s="54"/>
      <c r="AR60" s="15"/>
      <c r="AS60" s="54"/>
      <c r="AT60" s="15"/>
      <c r="AU60" s="54"/>
      <c r="AV60" s="15"/>
      <c r="AW60" s="24">
        <v>45688</v>
      </c>
      <c r="AX60" s="41">
        <v>49</v>
      </c>
      <c r="AY60" s="41">
        <f t="shared" si="7"/>
        <v>0</v>
      </c>
      <c r="AZ60" s="41">
        <f t="shared" si="7"/>
        <v>-18</v>
      </c>
      <c r="BA60">
        <f t="shared" si="8"/>
        <v>3</v>
      </c>
      <c r="BB60">
        <f t="shared" si="9"/>
        <v>-6</v>
      </c>
      <c r="BC60" s="29"/>
    </row>
    <row r="61" spans="1:56" hidden="1" x14ac:dyDescent="0.25">
      <c r="A61">
        <f t="shared" si="10"/>
        <v>12</v>
      </c>
      <c r="B61" s="40"/>
      <c r="C61" s="54"/>
      <c r="D61" s="15"/>
      <c r="E61" s="54"/>
      <c r="F61" s="15"/>
      <c r="G61" s="54">
        <v>10</v>
      </c>
      <c r="H61" s="15">
        <v>1</v>
      </c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>
        <v>0</v>
      </c>
      <c r="V61" s="15">
        <v>0</v>
      </c>
      <c r="W61" s="54"/>
      <c r="X61" s="15"/>
      <c r="Y61" s="54">
        <v>-10</v>
      </c>
      <c r="Z61" s="15">
        <v>-9</v>
      </c>
      <c r="AA61" s="54"/>
      <c r="AB61" s="15"/>
      <c r="AC61" s="54"/>
      <c r="AD61" s="15"/>
      <c r="AE61" s="54"/>
      <c r="AF61" s="15"/>
      <c r="AG61" s="54"/>
      <c r="AH61" s="15"/>
      <c r="AI61" s="54"/>
      <c r="AJ61" s="15"/>
      <c r="AK61" s="54"/>
      <c r="AL61" s="15"/>
      <c r="AM61" s="54"/>
      <c r="AN61" s="15"/>
      <c r="AO61" s="54"/>
      <c r="AP61" s="15"/>
      <c r="AQ61" s="54"/>
      <c r="AR61" s="15"/>
      <c r="AS61" s="54"/>
      <c r="AT61" s="15"/>
      <c r="AU61" s="54"/>
      <c r="AV61" s="15"/>
      <c r="AW61" s="24">
        <v>45688</v>
      </c>
      <c r="AX61" s="41">
        <v>49</v>
      </c>
      <c r="AY61" s="41">
        <f t="shared" si="7"/>
        <v>0</v>
      </c>
      <c r="AZ61" s="41">
        <f t="shared" si="7"/>
        <v>-8</v>
      </c>
      <c r="BA61">
        <f t="shared" si="8"/>
        <v>3</v>
      </c>
      <c r="BB61">
        <f t="shared" si="9"/>
        <v>-2.6666666666666665</v>
      </c>
      <c r="BC61" s="29"/>
    </row>
    <row r="62" spans="1:56" hidden="1" x14ac:dyDescent="0.25">
      <c r="A62">
        <f>+A61+1</f>
        <v>13</v>
      </c>
      <c r="B62" s="40"/>
      <c r="C62" s="54"/>
      <c r="D62" s="15"/>
      <c r="E62" s="54"/>
      <c r="F62" s="15"/>
      <c r="G62" s="54">
        <v>10</v>
      </c>
      <c r="H62" s="15">
        <v>1</v>
      </c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>
        <v>-10</v>
      </c>
      <c r="V62" s="15">
        <v>-6</v>
      </c>
      <c r="W62" s="54"/>
      <c r="X62" s="15"/>
      <c r="Y62" s="54"/>
      <c r="Z62" s="15"/>
      <c r="AA62" s="54"/>
      <c r="AB62" s="15"/>
      <c r="AC62" s="54">
        <v>0</v>
      </c>
      <c r="AD62" s="15">
        <v>-3</v>
      </c>
      <c r="AE62" s="54"/>
      <c r="AF62" s="15"/>
      <c r="AG62" s="54"/>
      <c r="AH62" s="15"/>
      <c r="AI62" s="54"/>
      <c r="AJ62" s="15"/>
      <c r="AK62" s="54"/>
      <c r="AL62" s="15"/>
      <c r="AM62" s="54"/>
      <c r="AN62" s="15"/>
      <c r="AO62" s="54"/>
      <c r="AP62" s="15"/>
      <c r="AQ62" s="54"/>
      <c r="AR62" s="15"/>
      <c r="AS62" s="54"/>
      <c r="AT62" s="15"/>
      <c r="AU62" s="54"/>
      <c r="AV62" s="15"/>
      <c r="AW62" s="24">
        <v>45694</v>
      </c>
      <c r="AX62" s="213">
        <v>51</v>
      </c>
      <c r="AY62" s="41">
        <f t="shared" si="7"/>
        <v>0</v>
      </c>
      <c r="AZ62" s="41">
        <f t="shared" si="7"/>
        <v>-8</v>
      </c>
      <c r="BA62">
        <f t="shared" si="8"/>
        <v>3</v>
      </c>
      <c r="BB62">
        <f t="shared" si="9"/>
        <v>-2.6666666666666665</v>
      </c>
      <c r="BC62" s="29"/>
      <c r="BD62" s="41"/>
    </row>
    <row r="63" spans="1:56" hidden="1" x14ac:dyDescent="0.25">
      <c r="A63">
        <f>+A62+1</f>
        <v>14</v>
      </c>
      <c r="B63" s="6"/>
      <c r="C63" s="54"/>
      <c r="D63" s="15"/>
      <c r="E63" s="54"/>
      <c r="F63" s="15"/>
      <c r="G63" s="54">
        <v>4</v>
      </c>
      <c r="H63" s="15">
        <v>-1</v>
      </c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>
        <v>-4</v>
      </c>
      <c r="V63" s="15">
        <v>-4</v>
      </c>
      <c r="W63" s="54"/>
      <c r="X63" s="105"/>
      <c r="Y63" s="54">
        <v>10</v>
      </c>
      <c r="Z63" s="15">
        <v>10</v>
      </c>
      <c r="AA63" s="54"/>
      <c r="AB63" s="15"/>
      <c r="AC63" s="54">
        <v>-10</v>
      </c>
      <c r="AD63" s="15">
        <v>-18</v>
      </c>
      <c r="AE63" s="54"/>
      <c r="AF63" s="15"/>
      <c r="AG63" s="54"/>
      <c r="AH63" s="15"/>
      <c r="AI63" s="54"/>
      <c r="AJ63" s="15"/>
      <c r="AK63" s="54"/>
      <c r="AL63" s="105"/>
      <c r="AM63" s="54"/>
      <c r="AN63" s="15"/>
      <c r="AO63" s="54"/>
      <c r="AP63" s="15"/>
      <c r="AQ63" s="54"/>
      <c r="AR63" s="105"/>
      <c r="AS63" s="54"/>
      <c r="AT63" s="105"/>
      <c r="AU63" s="54"/>
      <c r="AV63" s="15"/>
      <c r="AW63" s="24">
        <v>45695</v>
      </c>
      <c r="AX63" s="41">
        <v>53</v>
      </c>
      <c r="AY63" s="41">
        <f t="shared" si="7"/>
        <v>0</v>
      </c>
      <c r="AZ63" s="41">
        <f t="shared" si="7"/>
        <v>-13</v>
      </c>
      <c r="BA63">
        <f t="shared" si="8"/>
        <v>4</v>
      </c>
      <c r="BB63">
        <f t="shared" si="9"/>
        <v>-3.25</v>
      </c>
      <c r="BC63" s="29"/>
      <c r="BD63" s="41"/>
    </row>
    <row r="64" spans="1:56" hidden="1" x14ac:dyDescent="0.25">
      <c r="A64">
        <f t="shared" si="10"/>
        <v>15</v>
      </c>
      <c r="B64" s="40"/>
      <c r="C64" s="54"/>
      <c r="D64" s="15"/>
      <c r="E64" s="54"/>
      <c r="F64" s="15"/>
      <c r="G64" s="54">
        <v>-10</v>
      </c>
      <c r="H64" s="15">
        <v>-7</v>
      </c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/>
      <c r="V64" s="15"/>
      <c r="W64" s="54"/>
      <c r="X64" s="15"/>
      <c r="Y64" s="54">
        <v>5</v>
      </c>
      <c r="Z64" s="15">
        <v>0</v>
      </c>
      <c r="AA64" s="54"/>
      <c r="AB64" s="15"/>
      <c r="AC64" s="54">
        <v>5</v>
      </c>
      <c r="AD64" s="15">
        <v>0</v>
      </c>
      <c r="AE64" s="54"/>
      <c r="AF64" s="15"/>
      <c r="AG64" s="54"/>
      <c r="AH64" s="15"/>
      <c r="AI64" s="54"/>
      <c r="AJ64" s="15"/>
      <c r="AK64" s="54"/>
      <c r="AL64" s="15"/>
      <c r="AM64" s="54"/>
      <c r="AN64" s="15"/>
      <c r="AO64" s="54"/>
      <c r="AP64" s="15"/>
      <c r="AQ64" s="54"/>
      <c r="AR64" s="15"/>
      <c r="AS64" s="54"/>
      <c r="AT64" s="15"/>
      <c r="AU64" s="54"/>
      <c r="AV64" s="15"/>
      <c r="AW64" s="24">
        <v>45695</v>
      </c>
      <c r="AX64" s="41">
        <v>53</v>
      </c>
      <c r="AY64" s="41">
        <f t="shared" si="7"/>
        <v>0</v>
      </c>
      <c r="AZ64" s="41">
        <f t="shared" si="7"/>
        <v>-7</v>
      </c>
      <c r="BA64">
        <f t="shared" si="8"/>
        <v>3</v>
      </c>
      <c r="BB64">
        <f t="shared" si="9"/>
        <v>-2.3333333333333335</v>
      </c>
      <c r="BC64" s="29"/>
      <c r="BD64" s="41"/>
    </row>
    <row r="65" spans="1:56" hidden="1" x14ac:dyDescent="0.25">
      <c r="A65">
        <f t="shared" si="10"/>
        <v>16</v>
      </c>
      <c r="B65" s="40"/>
      <c r="C65" s="54"/>
      <c r="D65" s="15"/>
      <c r="E65" s="54"/>
      <c r="F65" s="15"/>
      <c r="G65" s="54">
        <v>-10</v>
      </c>
      <c r="H65" s="15">
        <v>-5</v>
      </c>
      <c r="I65" s="54">
        <v>-4</v>
      </c>
      <c r="J65" s="15">
        <v>-3</v>
      </c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>
        <v>4</v>
      </c>
      <c r="V65" s="15">
        <v>0</v>
      </c>
      <c r="W65" s="54"/>
      <c r="X65" s="15"/>
      <c r="Y65" s="54"/>
      <c r="Z65" s="15"/>
      <c r="AA65" s="54"/>
      <c r="AB65" s="15"/>
      <c r="AC65" s="54">
        <v>10</v>
      </c>
      <c r="AD65" s="15">
        <v>7</v>
      </c>
      <c r="AE65" s="54"/>
      <c r="AF65" s="15"/>
      <c r="AG65" s="54"/>
      <c r="AH65" s="15"/>
      <c r="AI65" s="54"/>
      <c r="AJ65" s="15"/>
      <c r="AK65" s="54"/>
      <c r="AL65" s="15"/>
      <c r="AM65" s="54"/>
      <c r="AN65" s="15"/>
      <c r="AO65" s="54"/>
      <c r="AP65" s="15"/>
      <c r="AQ65" s="54"/>
      <c r="AR65" s="15"/>
      <c r="AS65" s="54"/>
      <c r="AT65" s="15"/>
      <c r="AU65" s="54"/>
      <c r="AV65" s="15"/>
      <c r="AW65" s="24">
        <v>45708</v>
      </c>
      <c r="AX65" s="41">
        <v>59</v>
      </c>
      <c r="AY65" s="41">
        <f t="shared" si="7"/>
        <v>0</v>
      </c>
      <c r="AZ65" s="41">
        <f t="shared" si="7"/>
        <v>-1</v>
      </c>
      <c r="BA65">
        <f t="shared" si="8"/>
        <v>4</v>
      </c>
      <c r="BB65">
        <f t="shared" si="9"/>
        <v>-0.25</v>
      </c>
      <c r="BC65" s="29"/>
      <c r="BD65" s="41"/>
    </row>
    <row r="66" spans="1:56" hidden="1" x14ac:dyDescent="0.25">
      <c r="A66">
        <f t="shared" si="10"/>
        <v>17</v>
      </c>
      <c r="B66" s="40"/>
      <c r="C66" s="54"/>
      <c r="D66" s="15"/>
      <c r="E66" s="54"/>
      <c r="F66" s="15"/>
      <c r="G66" s="54">
        <v>-4</v>
      </c>
      <c r="H66" s="15">
        <v>5</v>
      </c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>
        <v>7</v>
      </c>
      <c r="V66" s="15">
        <v>6</v>
      </c>
      <c r="W66" s="54">
        <v>-10</v>
      </c>
      <c r="X66" s="15">
        <v>-18</v>
      </c>
      <c r="Y66" s="54"/>
      <c r="Z66" s="15"/>
      <c r="AA66" s="54"/>
      <c r="AB66" s="15"/>
      <c r="AC66" s="54">
        <v>7</v>
      </c>
      <c r="AD66" s="15">
        <v>6</v>
      </c>
      <c r="AE66" s="54"/>
      <c r="AF66" s="15"/>
      <c r="AG66" s="54"/>
      <c r="AH66" s="15"/>
      <c r="AI66" s="54"/>
      <c r="AJ66" s="15"/>
      <c r="AK66" s="54"/>
      <c r="AL66" s="15"/>
      <c r="AM66" s="54"/>
      <c r="AN66" s="15"/>
      <c r="AO66" s="54"/>
      <c r="AP66" s="15"/>
      <c r="AQ66" s="54"/>
      <c r="AR66" s="15"/>
      <c r="AS66" s="54"/>
      <c r="AT66" s="15"/>
      <c r="AU66" s="54"/>
      <c r="AV66" s="15"/>
      <c r="AW66" s="24">
        <v>45729</v>
      </c>
      <c r="AX66">
        <v>63</v>
      </c>
      <c r="AY66" s="41">
        <f t="shared" si="7"/>
        <v>0</v>
      </c>
      <c r="AZ66" s="41">
        <f t="shared" si="7"/>
        <v>-1</v>
      </c>
      <c r="BA66">
        <f t="shared" si="8"/>
        <v>4</v>
      </c>
      <c r="BB66">
        <f t="shared" si="9"/>
        <v>-0.25</v>
      </c>
      <c r="BC66" s="29"/>
      <c r="BD66" s="41"/>
    </row>
    <row r="67" spans="1:56" hidden="1" x14ac:dyDescent="0.25">
      <c r="A67">
        <f t="shared" si="10"/>
        <v>18</v>
      </c>
      <c r="B67" s="40"/>
      <c r="C67" s="54"/>
      <c r="D67" s="15"/>
      <c r="E67" s="54"/>
      <c r="F67" s="15"/>
      <c r="G67" s="54">
        <v>10</v>
      </c>
      <c r="H67" s="15">
        <v>4</v>
      </c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>
        <v>-10</v>
      </c>
      <c r="V67" s="15">
        <v>7</v>
      </c>
      <c r="W67" s="54"/>
      <c r="X67" s="15"/>
      <c r="Y67" s="54"/>
      <c r="Z67" s="15"/>
      <c r="AA67" s="54">
        <v>0</v>
      </c>
      <c r="AB67" s="15">
        <v>-5</v>
      </c>
      <c r="AC67" s="54"/>
      <c r="AD67" s="15"/>
      <c r="AE67" s="54"/>
      <c r="AF67" s="15"/>
      <c r="AG67" s="54"/>
      <c r="AH67" s="15"/>
      <c r="AI67" s="54"/>
      <c r="AJ67" s="15"/>
      <c r="AK67" s="54"/>
      <c r="AL67" s="15"/>
      <c r="AM67" s="54"/>
      <c r="AN67" s="15"/>
      <c r="AO67" s="54"/>
      <c r="AP67" s="15"/>
      <c r="AQ67" s="54"/>
      <c r="AR67" s="15"/>
      <c r="AS67" s="54"/>
      <c r="AT67" s="15"/>
      <c r="AU67" s="54"/>
      <c r="AV67" s="15"/>
      <c r="AW67" s="24">
        <v>45747</v>
      </c>
      <c r="AX67" s="41">
        <v>68</v>
      </c>
      <c r="AY67" s="41">
        <f t="shared" si="7"/>
        <v>0</v>
      </c>
      <c r="AZ67" s="41">
        <f t="shared" si="7"/>
        <v>6</v>
      </c>
      <c r="BA67">
        <f t="shared" si="8"/>
        <v>3</v>
      </c>
      <c r="BB67">
        <f t="shared" si="9"/>
        <v>2</v>
      </c>
      <c r="BC67" s="29"/>
      <c r="BD67" s="41"/>
    </row>
    <row r="68" spans="1:56" hidden="1" x14ac:dyDescent="0.25">
      <c r="A68">
        <f t="shared" si="10"/>
        <v>19</v>
      </c>
      <c r="B68" s="6"/>
      <c r="C68" s="54"/>
      <c r="D68" s="15"/>
      <c r="E68" s="54"/>
      <c r="F68" s="15"/>
      <c r="G68" s="54">
        <v>0</v>
      </c>
      <c r="H68" s="15">
        <v>-1</v>
      </c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>
        <v>10</v>
      </c>
      <c r="V68" s="15">
        <v>7</v>
      </c>
      <c r="W68" s="54"/>
      <c r="X68" s="15"/>
      <c r="Y68" s="54"/>
      <c r="Z68" s="15"/>
      <c r="AA68" s="54"/>
      <c r="AB68" s="15"/>
      <c r="AC68" s="54">
        <v>-10</v>
      </c>
      <c r="AD68" s="15">
        <v>-15</v>
      </c>
      <c r="AE68" s="54"/>
      <c r="AF68" s="15"/>
      <c r="AG68" s="54"/>
      <c r="AH68" s="15"/>
      <c r="AI68" s="54"/>
      <c r="AJ68" s="15"/>
      <c r="AK68" s="54"/>
      <c r="AL68" s="15"/>
      <c r="AM68" s="54"/>
      <c r="AN68" s="15"/>
      <c r="AO68" s="54"/>
      <c r="AP68" s="15"/>
      <c r="AQ68" s="54"/>
      <c r="AR68" s="15"/>
      <c r="AS68" s="54"/>
      <c r="AT68" s="15"/>
      <c r="AU68" s="54"/>
      <c r="AV68" s="15"/>
      <c r="AW68" s="24">
        <v>45767</v>
      </c>
      <c r="AX68" s="41">
        <v>71</v>
      </c>
      <c r="AY68" s="41">
        <f t="shared" si="7"/>
        <v>0</v>
      </c>
      <c r="AZ68" s="41">
        <f t="shared" si="7"/>
        <v>-9</v>
      </c>
      <c r="BA68">
        <f t="shared" si="8"/>
        <v>3</v>
      </c>
      <c r="BB68">
        <f t="shared" si="9"/>
        <v>-3</v>
      </c>
      <c r="BC68" s="29"/>
    </row>
    <row r="69" spans="1:56" hidden="1" x14ac:dyDescent="0.25">
      <c r="A69">
        <f t="shared" si="10"/>
        <v>20</v>
      </c>
      <c r="B69" s="6"/>
      <c r="C69" s="54"/>
      <c r="D69" s="15"/>
      <c r="E69" s="54"/>
      <c r="F69" s="15"/>
      <c r="G69" s="54">
        <v>0</v>
      </c>
      <c r="H69" s="15">
        <v>1</v>
      </c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>
        <v>-10</v>
      </c>
      <c r="T69" s="15">
        <v>-13</v>
      </c>
      <c r="U69" s="54"/>
      <c r="V69" s="15"/>
      <c r="W69" s="54"/>
      <c r="X69" s="15"/>
      <c r="Y69" s="54"/>
      <c r="Z69" s="15"/>
      <c r="AA69" s="54"/>
      <c r="AB69" s="15"/>
      <c r="AC69" s="54">
        <v>10</v>
      </c>
      <c r="AD69" s="15">
        <v>4</v>
      </c>
      <c r="AE69" s="54"/>
      <c r="AF69" s="15"/>
      <c r="AG69" s="54"/>
      <c r="AH69" s="15"/>
      <c r="AI69" s="54"/>
      <c r="AJ69" s="15"/>
      <c r="AK69" s="54"/>
      <c r="AL69" s="15"/>
      <c r="AM69" s="54"/>
      <c r="AN69" s="15"/>
      <c r="AO69" s="54"/>
      <c r="AP69" s="15"/>
      <c r="AQ69" s="54"/>
      <c r="AR69" s="15"/>
      <c r="AS69" s="54"/>
      <c r="AT69" s="15"/>
      <c r="AU69" s="54"/>
      <c r="AV69" s="15"/>
      <c r="AW69" s="24">
        <v>45771</v>
      </c>
      <c r="AX69" s="41">
        <v>72</v>
      </c>
      <c r="AY69" s="41">
        <f t="shared" si="7"/>
        <v>0</v>
      </c>
      <c r="AZ69" s="41">
        <f t="shared" si="7"/>
        <v>-8</v>
      </c>
      <c r="BA69">
        <f>COUNT(C69:AV69)/2</f>
        <v>3</v>
      </c>
      <c r="BB69">
        <f t="shared" si="9"/>
        <v>-2.6666666666666665</v>
      </c>
    </row>
    <row r="70" spans="1:56" hidden="1" x14ac:dyDescent="0.25">
      <c r="A70">
        <f t="shared" si="10"/>
        <v>21</v>
      </c>
      <c r="B70" s="6"/>
      <c r="C70" s="54"/>
      <c r="D70" s="15"/>
      <c r="E70" s="54"/>
      <c r="F70" s="15"/>
      <c r="G70" s="54">
        <v>10</v>
      </c>
      <c r="H70" s="15">
        <v>7</v>
      </c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>
        <v>0</v>
      </c>
      <c r="T70" s="15">
        <v>-5</v>
      </c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54">
        <v>-10</v>
      </c>
      <c r="AL70" s="15">
        <v>-13</v>
      </c>
      <c r="AM70" s="54"/>
      <c r="AN70" s="15"/>
      <c r="AO70" s="54"/>
      <c r="AP70" s="15"/>
      <c r="AQ70" s="54"/>
      <c r="AR70" s="15"/>
      <c r="AS70" s="54"/>
      <c r="AT70" s="15"/>
      <c r="AU70" s="54"/>
      <c r="AV70" s="15"/>
      <c r="AW70" s="24">
        <v>45771</v>
      </c>
      <c r="AX70" s="41">
        <v>72</v>
      </c>
      <c r="AY70" s="41">
        <f t="shared" si="7"/>
        <v>0</v>
      </c>
      <c r="AZ70" s="41">
        <f t="shared" si="7"/>
        <v>-11</v>
      </c>
      <c r="BA70">
        <f>COUNT(C70:AV70)/2</f>
        <v>3</v>
      </c>
      <c r="BB70">
        <f t="shared" si="9"/>
        <v>-3.6666666666666665</v>
      </c>
    </row>
    <row r="71" spans="1:56" hidden="1" x14ac:dyDescent="0.25">
      <c r="A71">
        <f t="shared" si="10"/>
        <v>22</v>
      </c>
      <c r="B71" s="227"/>
      <c r="C71" s="54"/>
      <c r="D71" s="15"/>
      <c r="E71" s="54"/>
      <c r="F71" s="15"/>
      <c r="G71" s="54">
        <v>10</v>
      </c>
      <c r="H71" s="15">
        <v>2</v>
      </c>
      <c r="I71" s="54"/>
      <c r="J71" s="15"/>
      <c r="K71" s="54"/>
      <c r="L71" s="15"/>
      <c r="M71" s="54"/>
      <c r="N71" s="15"/>
      <c r="O71" s="54"/>
      <c r="P71" s="15"/>
      <c r="Q71" s="54">
        <v>-10</v>
      </c>
      <c r="R71" s="15">
        <v>-3</v>
      </c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>
        <v>-4</v>
      </c>
      <c r="AD71" s="15">
        <v>-2</v>
      </c>
      <c r="AE71" s="54"/>
      <c r="AF71" s="15"/>
      <c r="AG71" s="54"/>
      <c r="AH71" s="15"/>
      <c r="AI71" s="54"/>
      <c r="AJ71" s="15"/>
      <c r="AK71" s="54">
        <v>4</v>
      </c>
      <c r="AL71" s="15">
        <v>0</v>
      </c>
      <c r="AM71" s="54"/>
      <c r="AN71" s="15"/>
      <c r="AO71" s="54"/>
      <c r="AP71" s="15"/>
      <c r="AQ71" s="54"/>
      <c r="AR71" s="15"/>
      <c r="AS71" s="54"/>
      <c r="AT71" s="15"/>
      <c r="AU71" s="54"/>
      <c r="AV71" s="15"/>
      <c r="AW71" s="28">
        <v>45778</v>
      </c>
      <c r="AX71" s="41">
        <v>74</v>
      </c>
      <c r="AY71" s="41">
        <f t="shared" si="7"/>
        <v>0</v>
      </c>
      <c r="AZ71" s="41">
        <f t="shared" si="7"/>
        <v>-3</v>
      </c>
      <c r="BA71">
        <f>COUNT(C71:AV71)/2</f>
        <v>4</v>
      </c>
      <c r="BB71">
        <f t="shared" si="9"/>
        <v>-0.75</v>
      </c>
    </row>
    <row r="72" spans="1:56" hidden="1" x14ac:dyDescent="0.25">
      <c r="A72">
        <f t="shared" si="10"/>
        <v>23</v>
      </c>
      <c r="B72" s="6"/>
      <c r="C72" s="54"/>
      <c r="D72" s="15"/>
      <c r="E72" s="54">
        <v>0</v>
      </c>
      <c r="F72" s="15">
        <v>0</v>
      </c>
      <c r="G72" s="54">
        <v>10</v>
      </c>
      <c r="H72" s="15">
        <v>5</v>
      </c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>
        <v>-10</v>
      </c>
      <c r="V72" s="15">
        <v>-14</v>
      </c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54"/>
      <c r="AL72" s="15"/>
      <c r="AM72" s="54"/>
      <c r="AN72" s="15"/>
      <c r="AO72" s="54"/>
      <c r="AP72" s="15"/>
      <c r="AQ72" s="54"/>
      <c r="AR72" s="15"/>
      <c r="AS72" s="54"/>
      <c r="AT72" s="15"/>
      <c r="AU72" s="54"/>
      <c r="AV72" s="15"/>
      <c r="AW72" s="24">
        <v>45800</v>
      </c>
      <c r="AX72" s="41">
        <v>81</v>
      </c>
      <c r="AY72" s="41">
        <f t="shared" si="7"/>
        <v>0</v>
      </c>
      <c r="AZ72" s="41">
        <f t="shared" si="7"/>
        <v>-9</v>
      </c>
      <c r="BA72">
        <f>COUNT(C72:AV72)/2</f>
        <v>3</v>
      </c>
      <c r="BB72">
        <f>+AZ72/BA72</f>
        <v>-3</v>
      </c>
    </row>
    <row r="73" spans="1:56" hidden="1" x14ac:dyDescent="0.25">
      <c r="A73">
        <f t="shared" si="10"/>
        <v>24</v>
      </c>
      <c r="B73" s="397" t="s">
        <v>273</v>
      </c>
      <c r="C73" s="54">
        <v>10</v>
      </c>
      <c r="D73" s="15">
        <v>9</v>
      </c>
      <c r="E73" s="54"/>
      <c r="F73" s="15"/>
      <c r="G73" s="54"/>
      <c r="H73" s="15"/>
      <c r="I73" s="54"/>
      <c r="J73" s="15"/>
      <c r="K73" s="54">
        <v>-4</v>
      </c>
      <c r="L73" s="15">
        <v>0</v>
      </c>
      <c r="M73" s="54">
        <v>-10</v>
      </c>
      <c r="N73" s="15">
        <v>-11</v>
      </c>
      <c r="O73" s="54">
        <v>4</v>
      </c>
      <c r="P73" s="15">
        <v>3</v>
      </c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54"/>
      <c r="AL73" s="15"/>
      <c r="AM73" s="54"/>
      <c r="AN73" s="15"/>
      <c r="AO73" s="54"/>
      <c r="AP73" s="15"/>
      <c r="AQ73" s="54"/>
      <c r="AR73" s="15"/>
      <c r="AS73" s="54"/>
      <c r="AT73" s="15"/>
      <c r="AU73" s="54"/>
      <c r="AV73" s="15"/>
      <c r="AW73" s="24">
        <v>45803</v>
      </c>
      <c r="AX73" s="41">
        <v>82</v>
      </c>
      <c r="AY73" s="41">
        <f t="shared" si="7"/>
        <v>0</v>
      </c>
      <c r="AZ73" s="41">
        <f t="shared" si="7"/>
        <v>1</v>
      </c>
      <c r="BA73">
        <f t="shared" ref="BA73:BA136" si="11">COUNT(C73:AV73)/2</f>
        <v>4</v>
      </c>
      <c r="BB73">
        <f t="shared" ref="BB73:BB136" si="12">+AZ73/BA73</f>
        <v>0.25</v>
      </c>
    </row>
    <row r="74" spans="1:56" hidden="1" x14ac:dyDescent="0.25">
      <c r="A74">
        <f t="shared" si="10"/>
        <v>25</v>
      </c>
      <c r="B74" s="484" t="s">
        <v>274</v>
      </c>
      <c r="C74" s="54">
        <v>-4</v>
      </c>
      <c r="D74" s="15">
        <v>-2</v>
      </c>
      <c r="E74" s="54"/>
      <c r="F74" s="15"/>
      <c r="G74" s="54"/>
      <c r="H74" s="15"/>
      <c r="I74" s="54"/>
      <c r="J74" s="15"/>
      <c r="K74" s="54">
        <v>4</v>
      </c>
      <c r="L74" s="15">
        <v>5</v>
      </c>
      <c r="M74" s="54">
        <v>-10</v>
      </c>
      <c r="N74" s="15">
        <v>-14</v>
      </c>
      <c r="O74" s="54">
        <v>10</v>
      </c>
      <c r="P74" s="15">
        <v>8</v>
      </c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54"/>
      <c r="AL74" s="15"/>
      <c r="AM74" s="54"/>
      <c r="AN74" s="15"/>
      <c r="AO74" s="54"/>
      <c r="AP74" s="15"/>
      <c r="AQ74" s="54"/>
      <c r="AR74" s="15"/>
      <c r="AS74" s="54"/>
      <c r="AT74" s="15"/>
      <c r="AU74" s="54"/>
      <c r="AV74" s="15"/>
      <c r="AW74" s="24">
        <v>45804</v>
      </c>
      <c r="AX74" s="41">
        <v>83</v>
      </c>
      <c r="AY74" s="41">
        <f t="shared" si="7"/>
        <v>0</v>
      </c>
      <c r="AZ74" s="41">
        <f t="shared" si="7"/>
        <v>-3</v>
      </c>
      <c r="BA74">
        <f t="shared" si="11"/>
        <v>4</v>
      </c>
      <c r="BB74">
        <f t="shared" si="12"/>
        <v>-0.75</v>
      </c>
    </row>
    <row r="75" spans="1:56" hidden="1" x14ac:dyDescent="0.25">
      <c r="A75">
        <f t="shared" si="10"/>
        <v>26</v>
      </c>
      <c r="B75" s="485"/>
      <c r="C75" s="54">
        <v>4</v>
      </c>
      <c r="D75" s="15">
        <v>7</v>
      </c>
      <c r="E75" s="54"/>
      <c r="F75" s="15"/>
      <c r="G75" s="54"/>
      <c r="H75" s="15"/>
      <c r="I75" s="54"/>
      <c r="J75" s="15"/>
      <c r="K75" s="54">
        <v>10</v>
      </c>
      <c r="L75" s="15">
        <v>9</v>
      </c>
      <c r="M75" s="54">
        <v>-4</v>
      </c>
      <c r="N75" s="15">
        <v>-3</v>
      </c>
      <c r="O75" s="54">
        <v>-10</v>
      </c>
      <c r="P75" s="15">
        <v>-12</v>
      </c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54"/>
      <c r="AL75" s="15"/>
      <c r="AM75" s="54"/>
      <c r="AN75" s="15"/>
      <c r="AO75" s="54"/>
      <c r="AP75" s="15"/>
      <c r="AQ75" s="54"/>
      <c r="AR75" s="15"/>
      <c r="AS75" s="54"/>
      <c r="AT75" s="15"/>
      <c r="AU75" s="54"/>
      <c r="AV75" s="15"/>
      <c r="AW75" s="24">
        <v>45804</v>
      </c>
      <c r="AX75" s="41">
        <v>83</v>
      </c>
      <c r="AY75" s="41">
        <f t="shared" si="7"/>
        <v>0</v>
      </c>
      <c r="AZ75" s="41">
        <f t="shared" si="7"/>
        <v>1</v>
      </c>
      <c r="BA75">
        <f t="shared" si="11"/>
        <v>4</v>
      </c>
      <c r="BB75">
        <f t="shared" si="12"/>
        <v>0.25</v>
      </c>
    </row>
    <row r="76" spans="1:56" hidden="1" x14ac:dyDescent="0.25">
      <c r="A76">
        <f t="shared" si="10"/>
        <v>27</v>
      </c>
      <c r="B76" s="6"/>
      <c r="C76" s="54">
        <v>-10</v>
      </c>
      <c r="D76" s="15">
        <v>-13</v>
      </c>
      <c r="E76" s="54"/>
      <c r="F76" s="15"/>
      <c r="G76" s="54">
        <v>10</v>
      </c>
      <c r="H76" s="15">
        <v>7</v>
      </c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>
        <v>0</v>
      </c>
      <c r="AJ76" s="15">
        <v>1</v>
      </c>
      <c r="AK76" s="54"/>
      <c r="AL76" s="15"/>
      <c r="AM76" s="54"/>
      <c r="AN76" s="15"/>
      <c r="AO76" s="54"/>
      <c r="AP76" s="15"/>
      <c r="AQ76" s="54"/>
      <c r="AR76" s="15"/>
      <c r="AS76" s="54"/>
      <c r="AT76" s="15"/>
      <c r="AU76" s="54"/>
      <c r="AV76" s="15"/>
      <c r="AW76" s="24">
        <v>45805</v>
      </c>
      <c r="AX76" s="41">
        <v>84</v>
      </c>
      <c r="AY76" s="41">
        <f t="shared" si="7"/>
        <v>0</v>
      </c>
      <c r="AZ76" s="41">
        <f t="shared" si="7"/>
        <v>-5</v>
      </c>
      <c r="BA76">
        <f t="shared" si="11"/>
        <v>3</v>
      </c>
      <c r="BB76">
        <f t="shared" si="12"/>
        <v>-1.6666666666666667</v>
      </c>
    </row>
    <row r="77" spans="1:56" hidden="1" x14ac:dyDescent="0.25">
      <c r="A77">
        <f t="shared" si="10"/>
        <v>28</v>
      </c>
      <c r="B77" s="6"/>
      <c r="C77" s="54">
        <v>0</v>
      </c>
      <c r="D77" s="105">
        <v>1.5</v>
      </c>
      <c r="E77" s="54"/>
      <c r="F77" s="15"/>
      <c r="G77" s="54"/>
      <c r="H77" s="15"/>
      <c r="I77" s="54"/>
      <c r="J77" s="15"/>
      <c r="K77" s="54">
        <v>-10</v>
      </c>
      <c r="L77" s="105">
        <v>-11.5</v>
      </c>
      <c r="M77" s="54">
        <v>10</v>
      </c>
      <c r="N77" s="105">
        <v>9.5</v>
      </c>
      <c r="O77" s="54">
        <v>0</v>
      </c>
      <c r="P77" s="105">
        <v>1.5</v>
      </c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54"/>
      <c r="AL77" s="15"/>
      <c r="AM77" s="54"/>
      <c r="AN77" s="15"/>
      <c r="AO77" s="54"/>
      <c r="AP77" s="15"/>
      <c r="AQ77" s="54"/>
      <c r="AR77" s="15"/>
      <c r="AS77" s="54"/>
      <c r="AT77" s="15"/>
      <c r="AU77" s="54"/>
      <c r="AV77" s="15"/>
      <c r="AW77" s="24">
        <v>45805</v>
      </c>
      <c r="AX77" s="41">
        <v>85</v>
      </c>
      <c r="AY77" s="41">
        <f t="shared" si="7"/>
        <v>0</v>
      </c>
      <c r="AZ77" s="41">
        <f t="shared" si="7"/>
        <v>1</v>
      </c>
      <c r="BA77">
        <f t="shared" si="11"/>
        <v>4</v>
      </c>
      <c r="BB77">
        <f t="shared" si="12"/>
        <v>0.25</v>
      </c>
    </row>
    <row r="78" spans="1:56" hidden="1" x14ac:dyDescent="0.25">
      <c r="A78">
        <f t="shared" si="10"/>
        <v>29</v>
      </c>
      <c r="B78" s="6"/>
      <c r="C78" s="54"/>
      <c r="D78" s="15"/>
      <c r="E78" s="54">
        <v>-4</v>
      </c>
      <c r="F78" s="15">
        <v>-1</v>
      </c>
      <c r="G78" s="54">
        <v>-10</v>
      </c>
      <c r="H78" s="15">
        <v>-12</v>
      </c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>
        <v>10</v>
      </c>
      <c r="V78" s="15">
        <v>12</v>
      </c>
      <c r="W78" s="54"/>
      <c r="X78" s="15"/>
      <c r="Y78" s="54"/>
      <c r="Z78" s="15"/>
      <c r="AA78" s="54"/>
      <c r="AB78" s="15"/>
      <c r="AC78" s="54">
        <v>4</v>
      </c>
      <c r="AD78" s="15">
        <v>2</v>
      </c>
      <c r="AE78" s="54"/>
      <c r="AF78" s="15"/>
      <c r="AG78" s="54"/>
      <c r="AH78" s="15"/>
      <c r="AI78" s="54"/>
      <c r="AJ78" s="15"/>
      <c r="AK78" s="54"/>
      <c r="AL78" s="15"/>
      <c r="AM78" s="54"/>
      <c r="AN78" s="15"/>
      <c r="AO78" s="54"/>
      <c r="AP78" s="15"/>
      <c r="AQ78" s="54"/>
      <c r="AR78" s="15"/>
      <c r="AS78" s="54"/>
      <c r="AT78" s="15"/>
      <c r="AU78" s="54"/>
      <c r="AV78" s="15"/>
      <c r="AW78" s="28">
        <v>45806</v>
      </c>
      <c r="AX78" s="41">
        <v>86</v>
      </c>
      <c r="AY78" s="41">
        <f t="shared" si="7"/>
        <v>0</v>
      </c>
      <c r="AZ78" s="41">
        <f t="shared" si="7"/>
        <v>1</v>
      </c>
      <c r="BA78">
        <f t="shared" si="11"/>
        <v>4</v>
      </c>
      <c r="BB78">
        <f t="shared" si="12"/>
        <v>0.25</v>
      </c>
    </row>
    <row r="79" spans="1:56" hidden="1" x14ac:dyDescent="0.25">
      <c r="A79">
        <f t="shared" si="10"/>
        <v>30</v>
      </c>
      <c r="B79" s="6"/>
      <c r="C79" s="54"/>
      <c r="D79" s="15"/>
      <c r="E79" s="54">
        <v>0</v>
      </c>
      <c r="F79" s="15">
        <v>-2</v>
      </c>
      <c r="G79" s="54">
        <v>10</v>
      </c>
      <c r="H79" s="15">
        <v>8</v>
      </c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>
        <v>-10</v>
      </c>
      <c r="V79" s="15">
        <v>-10</v>
      </c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54"/>
      <c r="AN79" s="15"/>
      <c r="AO79" s="54"/>
      <c r="AP79" s="15"/>
      <c r="AQ79" s="54"/>
      <c r="AR79" s="15"/>
      <c r="AS79" s="54"/>
      <c r="AT79" s="15"/>
      <c r="AU79" s="54"/>
      <c r="AV79" s="15"/>
      <c r="AW79" s="28">
        <v>45806</v>
      </c>
      <c r="AX79" s="41">
        <v>86</v>
      </c>
      <c r="AY79" s="41">
        <f t="shared" si="7"/>
        <v>0</v>
      </c>
      <c r="AZ79" s="41">
        <f t="shared" si="7"/>
        <v>-4</v>
      </c>
      <c r="BA79">
        <f t="shared" si="11"/>
        <v>3</v>
      </c>
      <c r="BB79">
        <f t="shared" si="12"/>
        <v>-1.3333333333333333</v>
      </c>
    </row>
    <row r="80" spans="1:56" hidden="1" x14ac:dyDescent="0.25">
      <c r="A80">
        <f t="shared" si="10"/>
        <v>31</v>
      </c>
      <c r="B80" s="340"/>
      <c r="C80" s="54">
        <v>-10</v>
      </c>
      <c r="D80" s="105">
        <v>-7.5</v>
      </c>
      <c r="E80" s="54"/>
      <c r="F80" s="15"/>
      <c r="G80" s="54"/>
      <c r="H80" s="15"/>
      <c r="I80" s="54"/>
      <c r="J80" s="15"/>
      <c r="K80" s="54">
        <v>0</v>
      </c>
      <c r="L80" s="105">
        <v>1.5</v>
      </c>
      <c r="M80" s="54">
        <v>10</v>
      </c>
      <c r="N80" s="105">
        <v>5.5</v>
      </c>
      <c r="O80" s="54">
        <v>0</v>
      </c>
      <c r="P80" s="105">
        <v>1.5</v>
      </c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54"/>
      <c r="AN80" s="15"/>
      <c r="AO80" s="54"/>
      <c r="AP80" s="15"/>
      <c r="AQ80" s="54"/>
      <c r="AR80" s="15"/>
      <c r="AS80" s="54"/>
      <c r="AT80" s="15"/>
      <c r="AU80" s="54"/>
      <c r="AV80" s="15"/>
      <c r="AW80" s="24">
        <v>45806</v>
      </c>
      <c r="AX80" s="41">
        <v>87</v>
      </c>
      <c r="AY80" s="41">
        <f t="shared" si="7"/>
        <v>0</v>
      </c>
      <c r="AZ80" s="41">
        <f t="shared" si="7"/>
        <v>1</v>
      </c>
      <c r="BA80">
        <f t="shared" si="11"/>
        <v>4</v>
      </c>
      <c r="BB80">
        <f t="shared" si="12"/>
        <v>0.25</v>
      </c>
    </row>
    <row r="81" spans="1:54" hidden="1" x14ac:dyDescent="0.25">
      <c r="A81">
        <f t="shared" si="10"/>
        <v>32</v>
      </c>
      <c r="B81" s="6"/>
      <c r="C81" s="54">
        <v>10</v>
      </c>
      <c r="D81" s="398">
        <v>7.5</v>
      </c>
      <c r="E81" s="54"/>
      <c r="F81" s="15"/>
      <c r="G81" s="54"/>
      <c r="H81" s="15"/>
      <c r="I81" s="54"/>
      <c r="J81" s="15"/>
      <c r="K81" s="54">
        <v>-4</v>
      </c>
      <c r="L81" s="105">
        <v>2.5</v>
      </c>
      <c r="M81" s="54">
        <v>-10</v>
      </c>
      <c r="N81" s="105">
        <v>-14.5</v>
      </c>
      <c r="O81" s="54">
        <v>4</v>
      </c>
      <c r="P81" s="15">
        <v>6.5</v>
      </c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54"/>
      <c r="AN81" s="15"/>
      <c r="AO81" s="54"/>
      <c r="AP81" s="15"/>
      <c r="AQ81" s="54"/>
      <c r="AR81" s="15"/>
      <c r="AS81" s="54"/>
      <c r="AT81" s="15"/>
      <c r="AU81" s="54"/>
      <c r="AV81" s="15"/>
      <c r="AW81" s="24">
        <v>45807</v>
      </c>
      <c r="AX81" s="41">
        <v>89</v>
      </c>
      <c r="AY81" s="41">
        <f t="shared" si="7"/>
        <v>0</v>
      </c>
      <c r="AZ81" s="41">
        <f t="shared" si="7"/>
        <v>2</v>
      </c>
      <c r="BA81">
        <f t="shared" si="11"/>
        <v>4</v>
      </c>
      <c r="BB81">
        <f t="shared" si="12"/>
        <v>0.5</v>
      </c>
    </row>
    <row r="82" spans="1:54" hidden="1" x14ac:dyDescent="0.25">
      <c r="A82">
        <f t="shared" si="10"/>
        <v>33</v>
      </c>
      <c r="B82" s="6"/>
      <c r="C82" s="54"/>
      <c r="D82" s="15"/>
      <c r="E82" s="54"/>
      <c r="F82" s="15"/>
      <c r="G82" s="54">
        <v>10</v>
      </c>
      <c r="H82" s="15">
        <v>8</v>
      </c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>
        <v>-10</v>
      </c>
      <c r="V82" s="15">
        <v>-12</v>
      </c>
      <c r="W82" s="54">
        <v>0</v>
      </c>
      <c r="X82" s="15">
        <v>-1</v>
      </c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54"/>
      <c r="AN82" s="15"/>
      <c r="AO82" s="54"/>
      <c r="AP82" s="15"/>
      <c r="AQ82" s="54"/>
      <c r="AR82" s="15"/>
      <c r="AS82" s="54"/>
      <c r="AT82" s="15"/>
      <c r="AU82" s="54"/>
      <c r="AV82" s="15"/>
      <c r="AW82" s="24">
        <v>45826</v>
      </c>
      <c r="AX82" s="41">
        <v>96</v>
      </c>
      <c r="AY82" s="41">
        <f t="shared" si="7"/>
        <v>0</v>
      </c>
      <c r="AZ82" s="41">
        <f t="shared" si="7"/>
        <v>-5</v>
      </c>
      <c r="BA82">
        <f t="shared" si="11"/>
        <v>3</v>
      </c>
      <c r="BB82">
        <f t="shared" si="12"/>
        <v>-1.6666666666666667</v>
      </c>
    </row>
    <row r="83" spans="1:54" hidden="1" x14ac:dyDescent="0.25">
      <c r="A83">
        <f t="shared" si="10"/>
        <v>34</v>
      </c>
      <c r="B83" s="6"/>
      <c r="C83" s="54"/>
      <c r="D83" s="15"/>
      <c r="E83" s="54"/>
      <c r="F83" s="15"/>
      <c r="G83" s="54">
        <v>-10</v>
      </c>
      <c r="H83" s="15">
        <v>-6</v>
      </c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>
        <v>4</v>
      </c>
      <c r="V83" s="15">
        <v>0</v>
      </c>
      <c r="W83" s="54"/>
      <c r="X83" s="15"/>
      <c r="Y83" s="54"/>
      <c r="Z83" s="15"/>
      <c r="AA83" s="54"/>
      <c r="AB83" s="15"/>
      <c r="AC83" s="54">
        <v>10</v>
      </c>
      <c r="AD83" s="15">
        <v>10</v>
      </c>
      <c r="AE83" s="54"/>
      <c r="AF83" s="15"/>
      <c r="AG83" s="54"/>
      <c r="AH83" s="15"/>
      <c r="AI83" s="54"/>
      <c r="AJ83" s="15"/>
      <c r="AK83" s="54">
        <v>-4</v>
      </c>
      <c r="AL83" s="15">
        <v>-5</v>
      </c>
      <c r="AM83" s="54"/>
      <c r="AN83" s="15"/>
      <c r="AO83" s="54"/>
      <c r="AP83" s="15"/>
      <c r="AQ83" s="54"/>
      <c r="AR83" s="15"/>
      <c r="AS83" s="54"/>
      <c r="AT83" s="15"/>
      <c r="AU83" s="54"/>
      <c r="AV83" s="15"/>
      <c r="AW83" s="24">
        <v>45827</v>
      </c>
      <c r="AX83" s="41">
        <v>97</v>
      </c>
      <c r="AY83" s="41">
        <f t="shared" si="7"/>
        <v>0</v>
      </c>
      <c r="AZ83" s="41">
        <f t="shared" si="7"/>
        <v>-1</v>
      </c>
      <c r="BA83">
        <f t="shared" si="11"/>
        <v>4</v>
      </c>
      <c r="BB83">
        <f t="shared" si="12"/>
        <v>-0.25</v>
      </c>
    </row>
    <row r="84" spans="1:54" hidden="1" x14ac:dyDescent="0.25">
      <c r="A84">
        <f t="shared" si="10"/>
        <v>35</v>
      </c>
      <c r="B84" s="6"/>
      <c r="C84" s="54"/>
      <c r="D84" s="15"/>
      <c r="E84" s="54"/>
      <c r="F84" s="15"/>
      <c r="G84" s="54">
        <v>4</v>
      </c>
      <c r="H84" s="15">
        <v>4</v>
      </c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>
        <v>10</v>
      </c>
      <c r="V84" s="15">
        <v>7</v>
      </c>
      <c r="W84" s="54"/>
      <c r="X84" s="15"/>
      <c r="Y84" s="54"/>
      <c r="Z84" s="15"/>
      <c r="AA84" s="54"/>
      <c r="AB84" s="15"/>
      <c r="AC84" s="54">
        <v>-10</v>
      </c>
      <c r="AD84" s="15">
        <v>-11</v>
      </c>
      <c r="AE84" s="54"/>
      <c r="AF84" s="15"/>
      <c r="AG84" s="54"/>
      <c r="AH84" s="15"/>
      <c r="AI84" s="54"/>
      <c r="AJ84" s="15"/>
      <c r="AK84" s="54">
        <v>-4</v>
      </c>
      <c r="AL84" s="15">
        <v>-1</v>
      </c>
      <c r="AM84" s="54"/>
      <c r="AN84" s="15"/>
      <c r="AO84" s="54"/>
      <c r="AP84" s="15"/>
      <c r="AQ84" s="54"/>
      <c r="AR84" s="15"/>
      <c r="AS84" s="54"/>
      <c r="AT84" s="15"/>
      <c r="AU84" s="54"/>
      <c r="AV84" s="15"/>
      <c r="AW84" s="24">
        <v>45827</v>
      </c>
      <c r="AX84" s="69">
        <v>97</v>
      </c>
      <c r="AY84" s="41">
        <f t="shared" si="7"/>
        <v>0</v>
      </c>
      <c r="AZ84" s="41">
        <f t="shared" si="7"/>
        <v>-1</v>
      </c>
      <c r="BA84">
        <f t="shared" si="11"/>
        <v>4</v>
      </c>
      <c r="BB84">
        <f t="shared" si="12"/>
        <v>-0.25</v>
      </c>
    </row>
    <row r="85" spans="1:54" hidden="1" x14ac:dyDescent="0.25">
      <c r="A85">
        <f t="shared" si="10"/>
        <v>36</v>
      </c>
      <c r="B85" s="6"/>
      <c r="C85" s="54"/>
      <c r="D85" s="15"/>
      <c r="E85" s="54">
        <v>-10</v>
      </c>
      <c r="F85" s="15">
        <v>-9</v>
      </c>
      <c r="G85" s="54">
        <v>10</v>
      </c>
      <c r="H85" s="15">
        <v>6</v>
      </c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>
        <v>4</v>
      </c>
      <c r="X85" s="15">
        <v>2</v>
      </c>
      <c r="Y85" s="54"/>
      <c r="Z85" s="15"/>
      <c r="AA85" s="54">
        <v>-4</v>
      </c>
      <c r="AB85" s="15">
        <v>0</v>
      </c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54"/>
      <c r="AN85" s="15"/>
      <c r="AO85" s="54"/>
      <c r="AP85" s="15"/>
      <c r="AQ85" s="54"/>
      <c r="AR85" s="15"/>
      <c r="AS85" s="54"/>
      <c r="AT85" s="15"/>
      <c r="AU85" s="54"/>
      <c r="AV85" s="15"/>
      <c r="AW85" s="24">
        <v>45828</v>
      </c>
      <c r="AX85" s="69">
        <v>98</v>
      </c>
      <c r="AY85" s="41">
        <f t="shared" si="7"/>
        <v>0</v>
      </c>
      <c r="AZ85" s="41">
        <f t="shared" si="7"/>
        <v>-1</v>
      </c>
      <c r="BA85">
        <f t="shared" si="11"/>
        <v>4</v>
      </c>
      <c r="BB85">
        <f t="shared" si="12"/>
        <v>-0.25</v>
      </c>
    </row>
    <row r="86" spans="1:54" x14ac:dyDescent="0.25">
      <c r="A86">
        <f t="shared" si="10"/>
        <v>37</v>
      </c>
      <c r="B86" s="324" t="s">
        <v>275</v>
      </c>
      <c r="C86" s="54"/>
      <c r="D86" s="15"/>
      <c r="E86" s="54"/>
      <c r="F86" s="15"/>
      <c r="G86" s="54"/>
      <c r="H86" s="15"/>
      <c r="I86" s="54"/>
      <c r="J86" s="15"/>
      <c r="K86" s="54">
        <v>10</v>
      </c>
      <c r="L86" s="15">
        <v>7</v>
      </c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54">
        <v>0</v>
      </c>
      <c r="AN86" s="15">
        <v>-8</v>
      </c>
      <c r="AO86" s="54">
        <v>-10</v>
      </c>
      <c r="AP86" s="15">
        <v>-9</v>
      </c>
      <c r="AQ86" s="54"/>
      <c r="AR86" s="15"/>
      <c r="AS86" s="54"/>
      <c r="AT86" s="15"/>
      <c r="AU86" s="54"/>
      <c r="AV86" s="15"/>
      <c r="AW86" s="24">
        <v>45829</v>
      </c>
      <c r="AX86" s="69">
        <v>99</v>
      </c>
      <c r="AY86" s="41">
        <f t="shared" si="7"/>
        <v>0</v>
      </c>
      <c r="AZ86" s="41">
        <f t="shared" si="7"/>
        <v>-10</v>
      </c>
      <c r="BA86">
        <f t="shared" si="11"/>
        <v>3</v>
      </c>
      <c r="BB86">
        <f t="shared" si="12"/>
        <v>-3.3333333333333335</v>
      </c>
    </row>
    <row r="87" spans="1:54" x14ac:dyDescent="0.25">
      <c r="A87">
        <f t="shared" si="10"/>
        <v>38</v>
      </c>
      <c r="B87" s="324" t="s">
        <v>275</v>
      </c>
      <c r="C87" s="54"/>
      <c r="D87" s="15"/>
      <c r="E87" s="54"/>
      <c r="F87" s="15"/>
      <c r="G87" s="54"/>
      <c r="H87" s="15"/>
      <c r="I87" s="54"/>
      <c r="J87" s="15"/>
      <c r="K87" s="54">
        <v>10</v>
      </c>
      <c r="L87" s="15">
        <v>1</v>
      </c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54">
        <v>0</v>
      </c>
      <c r="AN87" s="15">
        <v>0</v>
      </c>
      <c r="AO87" s="54">
        <v>-10</v>
      </c>
      <c r="AP87" s="15">
        <v>-1</v>
      </c>
      <c r="AQ87" s="54">
        <v>0</v>
      </c>
      <c r="AR87" s="15">
        <v>0</v>
      </c>
      <c r="AS87" s="54"/>
      <c r="AT87" s="15"/>
      <c r="AU87" s="54"/>
      <c r="AV87" s="15"/>
      <c r="AW87" s="24">
        <v>45829</v>
      </c>
      <c r="AX87" s="41">
        <v>99</v>
      </c>
      <c r="AY87" s="41">
        <f t="shared" si="7"/>
        <v>0</v>
      </c>
      <c r="AZ87" s="41">
        <f t="shared" si="7"/>
        <v>0</v>
      </c>
      <c r="BA87">
        <f t="shared" si="11"/>
        <v>4</v>
      </c>
      <c r="BB87">
        <f t="shared" si="12"/>
        <v>0</v>
      </c>
    </row>
    <row r="88" spans="1:54" x14ac:dyDescent="0.25">
      <c r="A88">
        <f t="shared" si="10"/>
        <v>39</v>
      </c>
      <c r="B88" s="397" t="s">
        <v>275</v>
      </c>
      <c r="C88" s="54"/>
      <c r="D88" s="15"/>
      <c r="E88" s="54"/>
      <c r="F88" s="15"/>
      <c r="G88" s="54"/>
      <c r="H88" s="15"/>
      <c r="I88" s="54"/>
      <c r="J88" s="15"/>
      <c r="K88" s="54">
        <v>-4</v>
      </c>
      <c r="L88" s="15">
        <v>-4</v>
      </c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227"/>
      <c r="AH88" s="15"/>
      <c r="AI88" s="54"/>
      <c r="AJ88" s="15"/>
      <c r="AK88" s="54"/>
      <c r="AL88" s="15"/>
      <c r="AM88" s="227">
        <v>10</v>
      </c>
      <c r="AN88" s="15">
        <v>8</v>
      </c>
      <c r="AO88" s="54">
        <v>4</v>
      </c>
      <c r="AP88" s="15">
        <v>0</v>
      </c>
      <c r="AQ88" s="54">
        <v>-10</v>
      </c>
      <c r="AR88" s="15">
        <v>-7</v>
      </c>
      <c r="AS88" s="54"/>
      <c r="AT88" s="15"/>
      <c r="AU88" s="54"/>
      <c r="AV88" s="15"/>
      <c r="AW88" s="24">
        <v>45829</v>
      </c>
      <c r="AX88" s="41">
        <v>99</v>
      </c>
      <c r="AY88" s="41">
        <f t="shared" si="7"/>
        <v>0</v>
      </c>
      <c r="AZ88" s="41">
        <f t="shared" si="7"/>
        <v>-3</v>
      </c>
      <c r="BA88">
        <f t="shared" si="11"/>
        <v>4</v>
      </c>
      <c r="BB88">
        <f t="shared" si="12"/>
        <v>-0.75</v>
      </c>
    </row>
    <row r="89" spans="1:54" x14ac:dyDescent="0.25">
      <c r="A89">
        <f t="shared" si="10"/>
        <v>40</v>
      </c>
      <c r="B89" s="150"/>
      <c r="C89" s="54"/>
      <c r="D89" s="15"/>
      <c r="E89" s="54"/>
      <c r="F89" s="15"/>
      <c r="G89" s="54">
        <v>0</v>
      </c>
      <c r="H89" s="15">
        <v>4</v>
      </c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>
        <v>10</v>
      </c>
      <c r="V89" s="15">
        <v>6</v>
      </c>
      <c r="W89" s="54"/>
      <c r="X89" s="15"/>
      <c r="Y89" s="54"/>
      <c r="Z89" s="15"/>
      <c r="AA89" s="54">
        <v>-10</v>
      </c>
      <c r="AB89" s="15">
        <v>-15</v>
      </c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54"/>
      <c r="AN89" s="15"/>
      <c r="AO89" s="54"/>
      <c r="AP89" s="15"/>
      <c r="AQ89" s="54"/>
      <c r="AR89" s="15"/>
      <c r="AS89" s="54"/>
      <c r="AT89" s="15"/>
      <c r="AU89" s="54"/>
      <c r="AV89" s="15"/>
      <c r="AW89" s="24">
        <v>45833</v>
      </c>
      <c r="AX89" s="41">
        <v>100</v>
      </c>
      <c r="AY89" s="41">
        <f t="shared" si="7"/>
        <v>0</v>
      </c>
      <c r="AZ89" s="41">
        <f t="shared" si="7"/>
        <v>-5</v>
      </c>
      <c r="BA89">
        <f t="shared" si="11"/>
        <v>3</v>
      </c>
      <c r="BB89">
        <f t="shared" si="12"/>
        <v>-1.6666666666666667</v>
      </c>
    </row>
    <row r="90" spans="1:54" x14ac:dyDescent="0.25">
      <c r="A90">
        <f t="shared" si="10"/>
        <v>41</v>
      </c>
      <c r="B90" s="324" t="s">
        <v>277</v>
      </c>
      <c r="C90" s="54">
        <v>-5</v>
      </c>
      <c r="D90" s="15">
        <v>-1</v>
      </c>
      <c r="E90" s="54"/>
      <c r="F90" s="15"/>
      <c r="G90" s="54"/>
      <c r="H90" s="15"/>
      <c r="I90" s="54"/>
      <c r="J90" s="15"/>
      <c r="K90" s="54">
        <v>10</v>
      </c>
      <c r="L90" s="15">
        <v>3</v>
      </c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54">
        <v>5</v>
      </c>
      <c r="AN90" s="15">
        <v>2</v>
      </c>
      <c r="AO90" s="54">
        <v>-5</v>
      </c>
      <c r="AP90" s="15">
        <v>-1</v>
      </c>
      <c r="AQ90" s="54">
        <v>-5</v>
      </c>
      <c r="AR90" s="15">
        <v>-1</v>
      </c>
      <c r="AS90" s="54"/>
      <c r="AT90" s="15"/>
      <c r="AU90" s="54"/>
      <c r="AV90" s="15"/>
      <c r="AW90" s="24">
        <v>45849</v>
      </c>
      <c r="AX90" s="41">
        <v>106</v>
      </c>
      <c r="AY90" s="41">
        <f t="shared" si="7"/>
        <v>0</v>
      </c>
      <c r="AZ90" s="41">
        <f t="shared" si="7"/>
        <v>2</v>
      </c>
      <c r="BA90">
        <f t="shared" si="11"/>
        <v>5</v>
      </c>
      <c r="BB90">
        <f t="shared" si="12"/>
        <v>0.4</v>
      </c>
    </row>
    <row r="91" spans="1:54" x14ac:dyDescent="0.25">
      <c r="A91">
        <f t="shared" si="10"/>
        <v>42</v>
      </c>
      <c r="B91" s="324" t="s">
        <v>277</v>
      </c>
      <c r="C91" s="54">
        <v>-7</v>
      </c>
      <c r="D91" s="105">
        <v>-2.5</v>
      </c>
      <c r="E91" s="54"/>
      <c r="F91" s="15"/>
      <c r="G91" s="54"/>
      <c r="H91" s="15"/>
      <c r="I91" s="54"/>
      <c r="J91" s="15"/>
      <c r="K91" s="54">
        <v>4</v>
      </c>
      <c r="L91" s="105">
        <v>0.5</v>
      </c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227"/>
      <c r="AH91" s="15"/>
      <c r="AI91" s="54"/>
      <c r="AJ91" s="15"/>
      <c r="AK91" s="54"/>
      <c r="AL91" s="15"/>
      <c r="AM91" s="227">
        <v>-7</v>
      </c>
      <c r="AN91" s="105">
        <v>-2.5</v>
      </c>
      <c r="AO91" s="54">
        <v>10</v>
      </c>
      <c r="AP91" s="105">
        <v>5.5</v>
      </c>
      <c r="AQ91" s="54"/>
      <c r="AR91" s="15"/>
      <c r="AS91" s="54"/>
      <c r="AT91" s="15"/>
      <c r="AU91" s="54"/>
      <c r="AV91" s="15"/>
      <c r="AW91" s="24">
        <v>45849</v>
      </c>
      <c r="AX91" s="41">
        <v>106</v>
      </c>
      <c r="AY91" s="41">
        <f t="shared" si="7"/>
        <v>0</v>
      </c>
      <c r="AZ91" s="41">
        <f t="shared" si="7"/>
        <v>1</v>
      </c>
      <c r="BA91">
        <f t="shared" si="11"/>
        <v>4</v>
      </c>
      <c r="BB91">
        <f t="shared" si="12"/>
        <v>0.25</v>
      </c>
    </row>
    <row r="92" spans="1:54" x14ac:dyDescent="0.25">
      <c r="A92">
        <f t="shared" si="10"/>
        <v>43</v>
      </c>
      <c r="B92" s="324" t="s">
        <v>280</v>
      </c>
      <c r="C92" s="54">
        <v>4</v>
      </c>
      <c r="D92" s="15">
        <v>0</v>
      </c>
      <c r="E92" s="54"/>
      <c r="F92" s="15"/>
      <c r="G92" s="54"/>
      <c r="H92" s="15"/>
      <c r="I92" s="54"/>
      <c r="J92" s="15"/>
      <c r="K92" s="54">
        <v>-10</v>
      </c>
      <c r="L92" s="15">
        <v>-7</v>
      </c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54">
        <v>10</v>
      </c>
      <c r="AN92" s="15">
        <v>9</v>
      </c>
      <c r="AO92" s="54">
        <v>-4</v>
      </c>
      <c r="AP92" s="15">
        <v>-3</v>
      </c>
      <c r="AQ92" s="54"/>
      <c r="AR92" s="15"/>
      <c r="AS92" s="54"/>
      <c r="AT92" s="15"/>
      <c r="AU92" s="54"/>
      <c r="AV92" s="15"/>
      <c r="AW92" s="24">
        <v>45852</v>
      </c>
      <c r="AX92" s="306">
        <v>109</v>
      </c>
      <c r="AY92" s="41">
        <f t="shared" si="7"/>
        <v>0</v>
      </c>
      <c r="AZ92" s="41">
        <f t="shared" si="7"/>
        <v>-1</v>
      </c>
      <c r="BA92">
        <f t="shared" si="11"/>
        <v>4</v>
      </c>
      <c r="BB92">
        <f t="shared" si="12"/>
        <v>-0.25</v>
      </c>
    </row>
    <row r="93" spans="1:54" x14ac:dyDescent="0.25">
      <c r="A93">
        <f t="shared" si="10"/>
        <v>44</v>
      </c>
      <c r="B93" s="6"/>
      <c r="C93" s="54"/>
      <c r="D93" s="15"/>
      <c r="E93" s="54"/>
      <c r="F93" s="15"/>
      <c r="G93" s="54">
        <v>10</v>
      </c>
      <c r="H93" s="15">
        <v>11</v>
      </c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>
        <v>-10</v>
      </c>
      <c r="AH93" s="15">
        <v>-19</v>
      </c>
      <c r="AI93" s="54">
        <v>0</v>
      </c>
      <c r="AJ93" s="15">
        <v>4</v>
      </c>
      <c r="AK93" s="54"/>
      <c r="AL93" s="15"/>
      <c r="AM93" s="54"/>
      <c r="AN93" s="15"/>
      <c r="AO93" s="54"/>
      <c r="AP93" s="15"/>
      <c r="AQ93" s="54"/>
      <c r="AR93" s="15"/>
      <c r="AS93" s="54"/>
      <c r="AT93" s="15"/>
      <c r="AU93" s="54"/>
      <c r="AV93" s="15"/>
      <c r="AW93" s="24">
        <v>45871</v>
      </c>
      <c r="AX93" s="41">
        <v>118</v>
      </c>
      <c r="AY93" s="41">
        <f t="shared" si="7"/>
        <v>0</v>
      </c>
      <c r="AZ93" s="41">
        <f t="shared" si="7"/>
        <v>-4</v>
      </c>
      <c r="BA93">
        <f t="shared" si="11"/>
        <v>3</v>
      </c>
      <c r="BB93">
        <f t="shared" si="12"/>
        <v>-1.3333333333333333</v>
      </c>
    </row>
    <row r="94" spans="1:54" x14ac:dyDescent="0.25">
      <c r="A94">
        <f t="shared" si="10"/>
        <v>45</v>
      </c>
      <c r="B94" s="6"/>
      <c r="C94" s="54"/>
      <c r="D94" s="15"/>
      <c r="E94" s="410">
        <v>-10</v>
      </c>
      <c r="F94" s="411">
        <v>-4</v>
      </c>
      <c r="G94" s="410">
        <v>4</v>
      </c>
      <c r="H94" s="411">
        <v>3</v>
      </c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412">
        <v>10</v>
      </c>
      <c r="V94" s="413">
        <v>7</v>
      </c>
      <c r="W94" s="54"/>
      <c r="X94" s="15"/>
      <c r="Y94" s="54"/>
      <c r="Z94" s="15"/>
      <c r="AA94" s="410">
        <v>10</v>
      </c>
      <c r="AB94" s="411">
        <v>12</v>
      </c>
      <c r="AC94" s="410">
        <v>-4</v>
      </c>
      <c r="AD94" s="411">
        <v>-3</v>
      </c>
      <c r="AE94" s="54"/>
      <c r="AF94" s="15"/>
      <c r="AG94" s="54"/>
      <c r="AH94" s="15"/>
      <c r="AI94" s="54"/>
      <c r="AJ94" s="15"/>
      <c r="AK94" s="412">
        <v>-5</v>
      </c>
      <c r="AL94" s="413">
        <v>-6</v>
      </c>
      <c r="AM94" s="54"/>
      <c r="AN94" s="15"/>
      <c r="AO94" s="54"/>
      <c r="AP94" s="15"/>
      <c r="AQ94" s="54"/>
      <c r="AR94" s="15"/>
      <c r="AS94" s="412">
        <v>-5</v>
      </c>
      <c r="AT94" s="413">
        <v>-6</v>
      </c>
      <c r="AU94" s="54"/>
      <c r="AV94" s="15"/>
      <c r="AW94" s="333">
        <v>45882</v>
      </c>
      <c r="AX94" s="41">
        <v>123</v>
      </c>
      <c r="AY94" s="41">
        <f>+C94+E94+G94+I94++K94++M94+O94+Q94+S94+U94+W94+AK94+AU94+Y94+AC94+AE94+AG94+AI94+AA94+AM94+AO94+AQ94+AS94</f>
        <v>0</v>
      </c>
      <c r="AZ94" s="41">
        <f t="shared" ref="AZ94:AZ157" si="13">+D94+F94+H94+J94++L94++N94+P94+R94+T94+V94+X94+AL94+AV94+Z94+AD94+AF94+AH94+AJ94+AB94+AN94+AP94+AR94+AT94</f>
        <v>3</v>
      </c>
      <c r="BA94">
        <f t="shared" si="11"/>
        <v>7</v>
      </c>
      <c r="BB94">
        <f t="shared" si="12"/>
        <v>0.42857142857142855</v>
      </c>
    </row>
    <row r="95" spans="1:54" x14ac:dyDescent="0.25">
      <c r="A95">
        <f t="shared" si="10"/>
        <v>46</v>
      </c>
      <c r="B95" s="6"/>
      <c r="C95" s="54"/>
      <c r="D95" s="15"/>
      <c r="E95" s="54"/>
      <c r="F95" s="15"/>
      <c r="G95" s="54">
        <v>10</v>
      </c>
      <c r="H95" s="15">
        <v>2</v>
      </c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>
        <v>-10</v>
      </c>
      <c r="T95" s="15">
        <v>-5</v>
      </c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>
        <v>0</v>
      </c>
      <c r="AL95" s="15">
        <v>-1</v>
      </c>
      <c r="AM95" s="54"/>
      <c r="AN95" s="15"/>
      <c r="AO95" s="54"/>
      <c r="AP95" s="15"/>
      <c r="AQ95" s="54"/>
      <c r="AR95" s="15"/>
      <c r="AS95" s="54"/>
      <c r="AT95" s="15"/>
      <c r="AU95" s="54"/>
      <c r="AV95" s="15"/>
      <c r="AW95" s="24">
        <v>45889</v>
      </c>
      <c r="AX95" s="41">
        <v>126</v>
      </c>
      <c r="AY95" s="41">
        <f t="shared" ref="AY95:AZ158" si="14">+C95+E95+G95+I95++K95++M95+O95+Q95+S95+U95+W95+AK95+AU95+Y95+AC95+AE95+AG95+AI95+AA95+AM95+AO95+AQ95+AS95</f>
        <v>0</v>
      </c>
      <c r="AZ95" s="41">
        <f t="shared" si="13"/>
        <v>-4</v>
      </c>
      <c r="BA95">
        <f t="shared" si="11"/>
        <v>3</v>
      </c>
      <c r="BB95">
        <f t="shared" si="12"/>
        <v>-1.3333333333333333</v>
      </c>
    </row>
    <row r="96" spans="1:54" x14ac:dyDescent="0.25">
      <c r="A96">
        <f t="shared" si="10"/>
        <v>47</v>
      </c>
      <c r="B96" s="6"/>
      <c r="C96" s="54"/>
      <c r="D96" s="15"/>
      <c r="E96" s="54"/>
      <c r="F96" s="15"/>
      <c r="G96" s="54">
        <v>10</v>
      </c>
      <c r="H96" s="15">
        <v>2</v>
      </c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>
        <v>0</v>
      </c>
      <c r="AH96" s="15">
        <v>-1</v>
      </c>
      <c r="AI96" s="54">
        <v>-10</v>
      </c>
      <c r="AJ96" s="15">
        <v>-8</v>
      </c>
      <c r="AK96" s="54"/>
      <c r="AL96" s="15"/>
      <c r="AM96" s="54"/>
      <c r="AN96" s="15"/>
      <c r="AO96" s="54"/>
      <c r="AP96" s="15"/>
      <c r="AQ96" s="54"/>
      <c r="AR96" s="15"/>
      <c r="AS96" s="54"/>
      <c r="AT96" s="15"/>
      <c r="AU96" s="54"/>
      <c r="AV96" s="15"/>
      <c r="AW96" s="24">
        <v>45890</v>
      </c>
      <c r="AX96" s="41">
        <v>127</v>
      </c>
      <c r="AY96" s="41">
        <f t="shared" si="14"/>
        <v>0</v>
      </c>
      <c r="AZ96" s="41">
        <f t="shared" si="13"/>
        <v>-7</v>
      </c>
      <c r="BA96">
        <f t="shared" si="11"/>
        <v>3</v>
      </c>
      <c r="BB96">
        <f t="shared" si="12"/>
        <v>-2.3333333333333335</v>
      </c>
    </row>
    <row r="97" spans="1:54" x14ac:dyDescent="0.25">
      <c r="A97">
        <f t="shared" si="10"/>
        <v>48</v>
      </c>
      <c r="B97" s="6"/>
      <c r="C97" s="54">
        <v>-5</v>
      </c>
      <c r="D97" s="15">
        <v>-11</v>
      </c>
      <c r="E97" s="54"/>
      <c r="F97" s="15"/>
      <c r="G97" s="54">
        <v>5</v>
      </c>
      <c r="H97" s="15">
        <v>6</v>
      </c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312">
        <v>0</v>
      </c>
      <c r="V97" s="15">
        <v>-2</v>
      </c>
      <c r="W97" s="54"/>
      <c r="X97" s="15"/>
      <c r="Y97" s="54"/>
      <c r="Z97" s="15"/>
      <c r="AA97" s="54">
        <v>-10</v>
      </c>
      <c r="AB97" s="15">
        <v>-12</v>
      </c>
      <c r="AC97" s="54">
        <v>10</v>
      </c>
      <c r="AD97" s="15">
        <v>11</v>
      </c>
      <c r="AE97" s="54"/>
      <c r="AF97" s="15"/>
      <c r="AG97" s="54"/>
      <c r="AH97" s="15"/>
      <c r="AI97" s="54"/>
      <c r="AJ97" s="15"/>
      <c r="AK97" s="54"/>
      <c r="AL97" s="15"/>
      <c r="AM97" s="54"/>
      <c r="AN97" s="15"/>
      <c r="AO97" s="54"/>
      <c r="AP97" s="15"/>
      <c r="AQ97" s="54"/>
      <c r="AR97" s="15"/>
      <c r="AS97" s="54"/>
      <c r="AT97" s="15"/>
      <c r="AU97" s="54"/>
      <c r="AV97" s="15"/>
      <c r="AW97" s="24">
        <v>45909</v>
      </c>
      <c r="AX97" s="41">
        <v>133</v>
      </c>
      <c r="AY97" s="41">
        <f t="shared" si="14"/>
        <v>0</v>
      </c>
      <c r="AZ97" s="41">
        <f t="shared" si="13"/>
        <v>-8</v>
      </c>
      <c r="BA97">
        <f t="shared" si="11"/>
        <v>5</v>
      </c>
      <c r="BB97">
        <f t="shared" si="12"/>
        <v>-1.6</v>
      </c>
    </row>
    <row r="98" spans="1:54" x14ac:dyDescent="0.25">
      <c r="A98">
        <f t="shared" si="10"/>
        <v>49</v>
      </c>
      <c r="B98" s="6"/>
      <c r="C98" s="54"/>
      <c r="D98" s="15"/>
      <c r="E98" s="54"/>
      <c r="F98" s="15"/>
      <c r="G98" s="54">
        <v>-10</v>
      </c>
      <c r="H98" s="15">
        <v>-2</v>
      </c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>
        <v>5</v>
      </c>
      <c r="V98" s="15">
        <v>-1</v>
      </c>
      <c r="W98" s="54">
        <v>5</v>
      </c>
      <c r="X98" s="15">
        <v>-1</v>
      </c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54"/>
      <c r="AN98" s="15"/>
      <c r="AO98" s="54"/>
      <c r="AP98" s="15"/>
      <c r="AQ98" s="54"/>
      <c r="AR98" s="15"/>
      <c r="AS98" s="54"/>
      <c r="AT98" s="15"/>
      <c r="AU98" s="54"/>
      <c r="AV98" s="15"/>
      <c r="AW98" s="24">
        <v>45910</v>
      </c>
      <c r="AX98" s="41">
        <v>134</v>
      </c>
      <c r="AY98" s="41">
        <f t="shared" si="14"/>
        <v>0</v>
      </c>
      <c r="AZ98" s="41">
        <f t="shared" si="13"/>
        <v>-4</v>
      </c>
      <c r="BA98">
        <f t="shared" si="11"/>
        <v>3</v>
      </c>
      <c r="BB98">
        <f t="shared" si="12"/>
        <v>-1.3333333333333333</v>
      </c>
    </row>
    <row r="99" spans="1:54" x14ac:dyDescent="0.25">
      <c r="A99">
        <f t="shared" si="10"/>
        <v>50</v>
      </c>
      <c r="B99" s="6"/>
      <c r="C99" s="54">
        <v>7</v>
      </c>
      <c r="D99" s="15">
        <v>2</v>
      </c>
      <c r="E99" s="54"/>
      <c r="F99" s="15"/>
      <c r="G99" s="54">
        <v>-4</v>
      </c>
      <c r="H99" s="15">
        <v>-1</v>
      </c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>
        <v>7</v>
      </c>
      <c r="V99" s="15">
        <v>2</v>
      </c>
      <c r="W99" s="54"/>
      <c r="X99" s="15"/>
      <c r="Y99" s="54"/>
      <c r="Z99" s="15"/>
      <c r="AA99" s="54"/>
      <c r="AB99" s="15"/>
      <c r="AC99" s="54"/>
      <c r="AD99" s="15"/>
      <c r="AE99" s="54">
        <v>-10</v>
      </c>
      <c r="AF99" s="15">
        <v>-4</v>
      </c>
      <c r="AG99" s="54"/>
      <c r="AH99" s="15"/>
      <c r="AI99" s="54"/>
      <c r="AJ99" s="15"/>
      <c r="AK99" s="54"/>
      <c r="AL99" s="15"/>
      <c r="AM99" s="54"/>
      <c r="AN99" s="15"/>
      <c r="AO99" s="54"/>
      <c r="AP99" s="15"/>
      <c r="AQ99" s="54"/>
      <c r="AR99" s="15"/>
      <c r="AS99" s="54"/>
      <c r="AT99" s="15"/>
      <c r="AU99" s="54"/>
      <c r="AV99" s="15"/>
      <c r="AW99" s="333">
        <v>45916</v>
      </c>
      <c r="AX99" s="41">
        <v>137</v>
      </c>
      <c r="AY99" s="41">
        <f t="shared" si="14"/>
        <v>0</v>
      </c>
      <c r="AZ99" s="41">
        <f t="shared" si="13"/>
        <v>-1</v>
      </c>
      <c r="BA99">
        <f t="shared" si="11"/>
        <v>4</v>
      </c>
      <c r="BB99">
        <f t="shared" si="12"/>
        <v>-0.25</v>
      </c>
    </row>
    <row r="100" spans="1:54" x14ac:dyDescent="0.25">
      <c r="A100">
        <f t="shared" si="10"/>
        <v>51</v>
      </c>
      <c r="B100" s="6"/>
      <c r="C100" s="54"/>
      <c r="D100" s="15"/>
      <c r="E100" s="54">
        <v>10</v>
      </c>
      <c r="F100" s="15">
        <v>9</v>
      </c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>
        <v>-10</v>
      </c>
      <c r="V100" s="15">
        <v>-16</v>
      </c>
      <c r="W100" s="54">
        <v>0</v>
      </c>
      <c r="X100" s="15">
        <v>-3</v>
      </c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54"/>
      <c r="AN100" s="15"/>
      <c r="AO100" s="54"/>
      <c r="AP100" s="15"/>
      <c r="AQ100" s="54"/>
      <c r="AR100" s="15"/>
      <c r="AS100" s="54"/>
      <c r="AT100" s="15"/>
      <c r="AU100" s="54"/>
      <c r="AV100" s="15"/>
      <c r="AW100" s="333">
        <v>45924</v>
      </c>
      <c r="AX100" s="41">
        <v>140</v>
      </c>
      <c r="AY100" s="41">
        <f t="shared" si="14"/>
        <v>0</v>
      </c>
      <c r="AZ100" s="41">
        <f t="shared" si="13"/>
        <v>-10</v>
      </c>
      <c r="BA100">
        <f t="shared" si="11"/>
        <v>3</v>
      </c>
      <c r="BB100">
        <f t="shared" si="12"/>
        <v>-3.3333333333333335</v>
      </c>
    </row>
    <row r="101" spans="1:54" x14ac:dyDescent="0.25">
      <c r="A101">
        <f t="shared" si="10"/>
        <v>52</v>
      </c>
      <c r="B101" s="6"/>
      <c r="C101" s="54"/>
      <c r="D101" s="15"/>
      <c r="E101" s="54">
        <v>-10</v>
      </c>
      <c r="F101" s="15">
        <v>-9</v>
      </c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>
        <v>0</v>
      </c>
      <c r="V101" s="15">
        <v>-7</v>
      </c>
      <c r="W101" s="54">
        <v>10</v>
      </c>
      <c r="X101" s="15">
        <v>6</v>
      </c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54"/>
      <c r="AN101" s="15"/>
      <c r="AO101" s="54"/>
      <c r="AP101" s="15"/>
      <c r="AQ101" s="54"/>
      <c r="AR101" s="15"/>
      <c r="AS101" s="54"/>
      <c r="AT101" s="15"/>
      <c r="AU101" s="54"/>
      <c r="AV101" s="15"/>
      <c r="AW101" s="24">
        <v>45924</v>
      </c>
      <c r="AX101" s="41">
        <v>140</v>
      </c>
      <c r="AY101" s="41">
        <f t="shared" si="14"/>
        <v>0</v>
      </c>
      <c r="AZ101" s="41">
        <f t="shared" si="13"/>
        <v>-10</v>
      </c>
      <c r="BA101">
        <f t="shared" si="11"/>
        <v>3</v>
      </c>
      <c r="BB101">
        <f t="shared" si="12"/>
        <v>-3.3333333333333335</v>
      </c>
    </row>
    <row r="102" spans="1:54" x14ac:dyDescent="0.25">
      <c r="A102">
        <f t="shared" si="10"/>
        <v>53</v>
      </c>
      <c r="B102" s="6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54"/>
      <c r="AN102" s="15"/>
      <c r="AO102" s="54"/>
      <c r="AP102" s="15"/>
      <c r="AQ102" s="54"/>
      <c r="AR102" s="15"/>
      <c r="AS102" s="54"/>
      <c r="AT102" s="15"/>
      <c r="AU102" s="54"/>
      <c r="AV102" s="15"/>
      <c r="AX102" s="41"/>
      <c r="AY102" s="41">
        <f t="shared" si="14"/>
        <v>0</v>
      </c>
      <c r="AZ102" s="41">
        <f t="shared" si="13"/>
        <v>0</v>
      </c>
      <c r="BA102">
        <f t="shared" si="11"/>
        <v>0</v>
      </c>
      <c r="BB102" t="e">
        <f t="shared" si="12"/>
        <v>#DIV/0!</v>
      </c>
    </row>
    <row r="103" spans="1:54" x14ac:dyDescent="0.25">
      <c r="A103">
        <f t="shared" si="10"/>
        <v>54</v>
      </c>
      <c r="B103" s="6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54"/>
      <c r="AN103" s="15"/>
      <c r="AO103" s="54"/>
      <c r="AP103" s="15"/>
      <c r="AQ103" s="54"/>
      <c r="AR103" s="15"/>
      <c r="AS103" s="54"/>
      <c r="AT103" s="15"/>
      <c r="AU103" s="54"/>
      <c r="AV103" s="15"/>
      <c r="AX103" s="41"/>
      <c r="AY103" s="41">
        <f t="shared" si="14"/>
        <v>0</v>
      </c>
      <c r="AZ103" s="41">
        <f t="shared" si="13"/>
        <v>0</v>
      </c>
      <c r="BA103">
        <f t="shared" si="11"/>
        <v>0</v>
      </c>
      <c r="BB103" t="e">
        <f t="shared" si="12"/>
        <v>#DIV/0!</v>
      </c>
    </row>
    <row r="104" spans="1:54" x14ac:dyDescent="0.25">
      <c r="A104">
        <f t="shared" si="10"/>
        <v>55</v>
      </c>
      <c r="B104" s="6"/>
      <c r="C104" s="54"/>
      <c r="D104" s="15"/>
      <c r="E104" s="54"/>
      <c r="F104" s="15"/>
      <c r="G104" s="54"/>
      <c r="H104" s="15"/>
      <c r="I104" s="54"/>
      <c r="J104" s="15"/>
      <c r="K104" s="54"/>
      <c r="L104" s="15"/>
      <c r="M104" s="54"/>
      <c r="N104" s="15"/>
      <c r="O104" s="54"/>
      <c r="P104" s="15"/>
      <c r="Q104" s="54"/>
      <c r="R104" s="15"/>
      <c r="S104" s="54"/>
      <c r="T104" s="15"/>
      <c r="U104" s="54"/>
      <c r="V104" s="15"/>
      <c r="W104" s="54"/>
      <c r="X104" s="15"/>
      <c r="Y104" s="54"/>
      <c r="Z104" s="15"/>
      <c r="AA104" s="54"/>
      <c r="AB104" s="15"/>
      <c r="AC104" s="54"/>
      <c r="AD104" s="15"/>
      <c r="AE104" s="54"/>
      <c r="AF104" s="15"/>
      <c r="AG104" s="54"/>
      <c r="AH104" s="15"/>
      <c r="AI104" s="54"/>
      <c r="AJ104" s="15"/>
      <c r="AK104" s="54"/>
      <c r="AL104" s="15"/>
      <c r="AM104" s="54"/>
      <c r="AN104" s="15"/>
      <c r="AO104" s="54"/>
      <c r="AP104" s="15"/>
      <c r="AQ104" s="54"/>
      <c r="AR104" s="15"/>
      <c r="AS104" s="54"/>
      <c r="AT104" s="15"/>
      <c r="AU104" s="54"/>
      <c r="AV104" s="15"/>
      <c r="AX104" s="41"/>
      <c r="AY104" s="41">
        <f t="shared" si="14"/>
        <v>0</v>
      </c>
      <c r="AZ104" s="41">
        <f t="shared" si="13"/>
        <v>0</v>
      </c>
      <c r="BA104">
        <f t="shared" si="11"/>
        <v>0</v>
      </c>
      <c r="BB104" t="e">
        <f t="shared" si="12"/>
        <v>#DIV/0!</v>
      </c>
    </row>
    <row r="105" spans="1:54" x14ac:dyDescent="0.25">
      <c r="A105">
        <f t="shared" si="10"/>
        <v>56</v>
      </c>
      <c r="B105" s="227"/>
      <c r="C105" s="54"/>
      <c r="D105" s="15"/>
      <c r="E105" s="54"/>
      <c r="F105" s="15"/>
      <c r="G105" s="54"/>
      <c r="H105" s="15"/>
      <c r="I105" s="54"/>
      <c r="J105" s="15"/>
      <c r="K105" s="54"/>
      <c r="L105" s="15"/>
      <c r="M105" s="54"/>
      <c r="N105" s="15"/>
      <c r="O105" s="54"/>
      <c r="P105" s="15"/>
      <c r="Q105" s="54"/>
      <c r="R105" s="15"/>
      <c r="S105" s="54"/>
      <c r="T105" s="15"/>
      <c r="U105" s="54"/>
      <c r="V105" s="15"/>
      <c r="W105" s="54"/>
      <c r="X105" s="15"/>
      <c r="Y105" s="54"/>
      <c r="Z105" s="15"/>
      <c r="AA105" s="54"/>
      <c r="AB105" s="15"/>
      <c r="AC105" s="54"/>
      <c r="AD105" s="15"/>
      <c r="AE105" s="54"/>
      <c r="AF105" s="15"/>
      <c r="AG105" s="54"/>
      <c r="AH105" s="15"/>
      <c r="AI105" s="54"/>
      <c r="AJ105" s="15"/>
      <c r="AK105" s="54"/>
      <c r="AL105" s="15"/>
      <c r="AM105" s="54"/>
      <c r="AN105" s="15"/>
      <c r="AO105" s="54"/>
      <c r="AP105" s="15"/>
      <c r="AQ105" s="54"/>
      <c r="AR105" s="15"/>
      <c r="AS105" s="54"/>
      <c r="AT105" s="15"/>
      <c r="AU105" s="54"/>
      <c r="AV105" s="15"/>
      <c r="AY105" s="41">
        <f t="shared" si="14"/>
        <v>0</v>
      </c>
      <c r="AZ105" s="41">
        <f t="shared" si="13"/>
        <v>0</v>
      </c>
      <c r="BA105">
        <f t="shared" si="11"/>
        <v>0</v>
      </c>
      <c r="BB105" t="e">
        <f t="shared" si="12"/>
        <v>#DIV/0!</v>
      </c>
    </row>
    <row r="106" spans="1:54" x14ac:dyDescent="0.25">
      <c r="A106">
        <f t="shared" si="10"/>
        <v>57</v>
      </c>
      <c r="B106" s="6"/>
      <c r="C106" s="54"/>
      <c r="D106" s="15"/>
      <c r="E106" s="54"/>
      <c r="F106" s="15"/>
      <c r="G106" s="54"/>
      <c r="H106" s="15"/>
      <c r="I106" s="54"/>
      <c r="J106" s="15"/>
      <c r="K106" s="54"/>
      <c r="L106" s="15"/>
      <c r="M106" s="54"/>
      <c r="N106" s="15"/>
      <c r="O106" s="54"/>
      <c r="P106" s="15"/>
      <c r="Q106" s="54"/>
      <c r="R106" s="15"/>
      <c r="S106" s="54"/>
      <c r="T106" s="15"/>
      <c r="U106" s="54"/>
      <c r="V106" s="15"/>
      <c r="W106" s="54"/>
      <c r="X106" s="15"/>
      <c r="Y106" s="54"/>
      <c r="Z106" s="15"/>
      <c r="AA106" s="54"/>
      <c r="AB106" s="15"/>
      <c r="AC106" s="54"/>
      <c r="AD106" s="15"/>
      <c r="AE106" s="54"/>
      <c r="AF106" s="15"/>
      <c r="AG106" s="54"/>
      <c r="AH106" s="15"/>
      <c r="AI106" s="54"/>
      <c r="AJ106" s="15"/>
      <c r="AK106" s="54"/>
      <c r="AL106" s="15"/>
      <c r="AM106" s="54"/>
      <c r="AN106" s="15"/>
      <c r="AO106" s="54"/>
      <c r="AP106" s="15"/>
      <c r="AQ106" s="54"/>
      <c r="AR106" s="15"/>
      <c r="AS106" s="54"/>
      <c r="AT106" s="15"/>
      <c r="AU106" s="54"/>
      <c r="AV106" s="15"/>
      <c r="AX106" s="41"/>
      <c r="AY106" s="41">
        <f t="shared" si="14"/>
        <v>0</v>
      </c>
      <c r="AZ106" s="41">
        <f t="shared" si="13"/>
        <v>0</v>
      </c>
      <c r="BA106">
        <f t="shared" si="11"/>
        <v>0</v>
      </c>
      <c r="BB106" t="e">
        <f t="shared" si="12"/>
        <v>#DIV/0!</v>
      </c>
    </row>
    <row r="107" spans="1:54" x14ac:dyDescent="0.25">
      <c r="A107">
        <f t="shared" si="10"/>
        <v>58</v>
      </c>
      <c r="B107" s="6"/>
      <c r="C107" s="54"/>
      <c r="D107" s="15"/>
      <c r="E107" s="54"/>
      <c r="F107" s="15"/>
      <c r="G107" s="54"/>
      <c r="H107" s="15"/>
      <c r="I107" s="54"/>
      <c r="J107" s="15"/>
      <c r="K107" s="54"/>
      <c r="L107" s="15"/>
      <c r="M107" s="54"/>
      <c r="N107" s="15"/>
      <c r="O107" s="54"/>
      <c r="P107" s="15"/>
      <c r="Q107" s="54"/>
      <c r="R107" s="15"/>
      <c r="S107" s="54"/>
      <c r="T107" s="15"/>
      <c r="U107" s="54"/>
      <c r="V107" s="15"/>
      <c r="W107" s="54"/>
      <c r="X107" s="15"/>
      <c r="Y107" s="54"/>
      <c r="Z107" s="15"/>
      <c r="AA107" s="54"/>
      <c r="AB107" s="15"/>
      <c r="AC107" s="54"/>
      <c r="AD107" s="15"/>
      <c r="AE107" s="54"/>
      <c r="AF107" s="15"/>
      <c r="AG107" s="54"/>
      <c r="AH107" s="15"/>
      <c r="AI107" s="54"/>
      <c r="AJ107" s="15"/>
      <c r="AK107" s="54"/>
      <c r="AL107" s="15"/>
      <c r="AM107" s="54"/>
      <c r="AN107" s="15"/>
      <c r="AO107" s="54"/>
      <c r="AP107" s="15"/>
      <c r="AQ107" s="54"/>
      <c r="AR107" s="15"/>
      <c r="AS107" s="54"/>
      <c r="AT107" s="15"/>
      <c r="AU107" s="54"/>
      <c r="AV107" s="15"/>
      <c r="AY107" s="41">
        <f t="shared" si="14"/>
        <v>0</v>
      </c>
      <c r="AZ107" s="41">
        <f t="shared" si="13"/>
        <v>0</v>
      </c>
      <c r="BA107">
        <f t="shared" si="11"/>
        <v>0</v>
      </c>
      <c r="BB107" t="e">
        <f t="shared" si="12"/>
        <v>#DIV/0!</v>
      </c>
    </row>
    <row r="108" spans="1:54" x14ac:dyDescent="0.25">
      <c r="A108">
        <f t="shared" si="10"/>
        <v>59</v>
      </c>
      <c r="B108" s="227"/>
      <c r="C108" s="54"/>
      <c r="D108" s="15"/>
      <c r="E108" s="54"/>
      <c r="F108" s="15"/>
      <c r="G108" s="54"/>
      <c r="H108" s="15"/>
      <c r="I108" s="54"/>
      <c r="J108" s="15"/>
      <c r="K108" s="54"/>
      <c r="L108" s="15"/>
      <c r="M108" s="54"/>
      <c r="N108" s="15"/>
      <c r="O108" s="54"/>
      <c r="P108" s="15"/>
      <c r="Q108" s="54"/>
      <c r="R108" s="15"/>
      <c r="S108" s="54"/>
      <c r="T108" s="15"/>
      <c r="U108" s="54"/>
      <c r="V108" s="15"/>
      <c r="W108" s="54"/>
      <c r="X108" s="15"/>
      <c r="Y108" s="54"/>
      <c r="Z108" s="15"/>
      <c r="AA108" s="54"/>
      <c r="AB108" s="15"/>
      <c r="AC108" s="54"/>
      <c r="AD108" s="15"/>
      <c r="AE108" s="54"/>
      <c r="AF108" s="15"/>
      <c r="AG108" s="54"/>
      <c r="AH108" s="15"/>
      <c r="AI108" s="54"/>
      <c r="AJ108" s="15"/>
      <c r="AK108" s="54"/>
      <c r="AL108" s="15"/>
      <c r="AM108" s="54"/>
      <c r="AN108" s="15"/>
      <c r="AO108" s="54"/>
      <c r="AP108" s="15"/>
      <c r="AQ108" s="54"/>
      <c r="AR108" s="15"/>
      <c r="AS108" s="54"/>
      <c r="AT108" s="15"/>
      <c r="AU108" s="54"/>
      <c r="AV108" s="15"/>
      <c r="AY108" s="41">
        <f t="shared" si="14"/>
        <v>0</v>
      </c>
      <c r="AZ108" s="41">
        <f t="shared" si="13"/>
        <v>0</v>
      </c>
      <c r="BA108">
        <f t="shared" si="11"/>
        <v>0</v>
      </c>
      <c r="BB108" t="e">
        <f t="shared" si="12"/>
        <v>#DIV/0!</v>
      </c>
    </row>
    <row r="109" spans="1:54" x14ac:dyDescent="0.25">
      <c r="A109">
        <f t="shared" si="10"/>
        <v>60</v>
      </c>
      <c r="B109" s="6"/>
      <c r="C109" s="54"/>
      <c r="D109" s="15"/>
      <c r="E109" s="54"/>
      <c r="F109" s="15"/>
      <c r="G109" s="54"/>
      <c r="H109" s="15"/>
      <c r="I109" s="54"/>
      <c r="J109" s="15"/>
      <c r="K109" s="54"/>
      <c r="L109" s="15"/>
      <c r="M109" s="54"/>
      <c r="N109" s="15"/>
      <c r="O109" s="54"/>
      <c r="P109" s="15"/>
      <c r="Q109" s="54"/>
      <c r="R109" s="15"/>
      <c r="S109" s="54"/>
      <c r="T109" s="15"/>
      <c r="U109" s="54"/>
      <c r="V109" s="15"/>
      <c r="W109" s="54"/>
      <c r="X109" s="15"/>
      <c r="Y109" s="54"/>
      <c r="Z109" s="15"/>
      <c r="AA109" s="54"/>
      <c r="AB109" s="15"/>
      <c r="AC109" s="54"/>
      <c r="AD109" s="15"/>
      <c r="AE109" s="54"/>
      <c r="AF109" s="15"/>
      <c r="AG109" s="54"/>
      <c r="AH109" s="15"/>
      <c r="AI109" s="54"/>
      <c r="AJ109" s="15"/>
      <c r="AK109" s="54"/>
      <c r="AL109" s="15"/>
      <c r="AM109" s="54"/>
      <c r="AN109" s="15"/>
      <c r="AO109" s="54"/>
      <c r="AP109" s="15"/>
      <c r="AQ109" s="54"/>
      <c r="AR109" s="15"/>
      <c r="AS109" s="54"/>
      <c r="AT109" s="15"/>
      <c r="AU109" s="54"/>
      <c r="AV109" s="15"/>
      <c r="AY109" s="41">
        <f t="shared" si="14"/>
        <v>0</v>
      </c>
      <c r="AZ109" s="41">
        <f t="shared" si="13"/>
        <v>0</v>
      </c>
      <c r="BA109">
        <f t="shared" si="11"/>
        <v>0</v>
      </c>
      <c r="BB109" t="e">
        <f t="shared" si="12"/>
        <v>#DIV/0!</v>
      </c>
    </row>
    <row r="110" spans="1:54" x14ac:dyDescent="0.25">
      <c r="A110">
        <f t="shared" si="10"/>
        <v>61</v>
      </c>
      <c r="B110" s="6"/>
      <c r="C110" s="54"/>
      <c r="D110" s="15"/>
      <c r="E110" s="54"/>
      <c r="F110" s="15"/>
      <c r="G110" s="54"/>
      <c r="H110" s="15"/>
      <c r="I110" s="54"/>
      <c r="J110" s="15"/>
      <c r="K110" s="54"/>
      <c r="L110" s="15"/>
      <c r="M110" s="54"/>
      <c r="N110" s="15"/>
      <c r="O110" s="54"/>
      <c r="P110" s="15"/>
      <c r="Q110" s="54"/>
      <c r="R110" s="15"/>
      <c r="S110" s="54"/>
      <c r="T110" s="15"/>
      <c r="U110" s="54"/>
      <c r="V110" s="15"/>
      <c r="W110" s="54"/>
      <c r="X110" s="15"/>
      <c r="Y110" s="54"/>
      <c r="Z110" s="15"/>
      <c r="AA110" s="54"/>
      <c r="AB110" s="15"/>
      <c r="AC110" s="54"/>
      <c r="AD110" s="15"/>
      <c r="AE110" s="54"/>
      <c r="AF110" s="15"/>
      <c r="AG110" s="54"/>
      <c r="AH110" s="15"/>
      <c r="AI110" s="54"/>
      <c r="AJ110" s="15"/>
      <c r="AK110" s="54"/>
      <c r="AL110" s="15"/>
      <c r="AM110" s="54"/>
      <c r="AN110" s="15"/>
      <c r="AO110" s="54"/>
      <c r="AP110" s="15"/>
      <c r="AQ110" s="54"/>
      <c r="AR110" s="15"/>
      <c r="AS110" s="54"/>
      <c r="AT110" s="15"/>
      <c r="AU110" s="54"/>
      <c r="AV110" s="15"/>
      <c r="AY110" s="41">
        <f t="shared" si="14"/>
        <v>0</v>
      </c>
      <c r="AZ110" s="41">
        <f t="shared" si="13"/>
        <v>0</v>
      </c>
      <c r="BA110">
        <f t="shared" si="11"/>
        <v>0</v>
      </c>
      <c r="BB110" t="e">
        <f t="shared" si="12"/>
        <v>#DIV/0!</v>
      </c>
    </row>
    <row r="111" spans="1:54" x14ac:dyDescent="0.25">
      <c r="A111">
        <f t="shared" si="10"/>
        <v>62</v>
      </c>
      <c r="B111" s="6"/>
      <c r="C111" s="54"/>
      <c r="D111" s="15"/>
      <c r="E111" s="54"/>
      <c r="F111" s="15"/>
      <c r="G111" s="54"/>
      <c r="H111" s="15"/>
      <c r="I111" s="54"/>
      <c r="J111" s="15"/>
      <c r="K111" s="54"/>
      <c r="L111" s="15"/>
      <c r="M111" s="54"/>
      <c r="N111" s="15"/>
      <c r="O111" s="54"/>
      <c r="P111" s="15"/>
      <c r="Q111" s="54"/>
      <c r="R111" s="15"/>
      <c r="S111" s="54"/>
      <c r="T111" s="15"/>
      <c r="U111" s="54"/>
      <c r="V111" s="15"/>
      <c r="W111" s="54"/>
      <c r="X111" s="15"/>
      <c r="Y111" s="54"/>
      <c r="Z111" s="15"/>
      <c r="AA111" s="54"/>
      <c r="AB111" s="15"/>
      <c r="AC111" s="54"/>
      <c r="AD111" s="15"/>
      <c r="AE111" s="54"/>
      <c r="AF111" s="15"/>
      <c r="AG111" s="54"/>
      <c r="AH111" s="15"/>
      <c r="AI111" s="54"/>
      <c r="AJ111" s="15"/>
      <c r="AK111" s="54"/>
      <c r="AL111" s="15"/>
      <c r="AM111" s="54"/>
      <c r="AN111" s="15"/>
      <c r="AO111" s="54"/>
      <c r="AP111" s="15"/>
      <c r="AQ111" s="54"/>
      <c r="AR111" s="15"/>
      <c r="AS111" s="54"/>
      <c r="AT111" s="15"/>
      <c r="AU111" s="54"/>
      <c r="AV111" s="15"/>
      <c r="AY111" s="41">
        <f t="shared" si="14"/>
        <v>0</v>
      </c>
      <c r="AZ111" s="41">
        <f t="shared" si="13"/>
        <v>0</v>
      </c>
      <c r="BA111">
        <f t="shared" si="11"/>
        <v>0</v>
      </c>
      <c r="BB111" t="e">
        <f t="shared" si="12"/>
        <v>#DIV/0!</v>
      </c>
    </row>
    <row r="112" spans="1:54" x14ac:dyDescent="0.25">
      <c r="A112">
        <f t="shared" si="10"/>
        <v>63</v>
      </c>
      <c r="B112" s="6"/>
      <c r="C112" s="54"/>
      <c r="D112" s="15"/>
      <c r="E112" s="54"/>
      <c r="F112" s="15"/>
      <c r="G112" s="54"/>
      <c r="H112" s="15"/>
      <c r="I112" s="54"/>
      <c r="J112" s="15"/>
      <c r="K112" s="54"/>
      <c r="L112" s="15"/>
      <c r="M112" s="54"/>
      <c r="N112" s="15"/>
      <c r="O112" s="54"/>
      <c r="P112" s="15"/>
      <c r="Q112" s="54"/>
      <c r="R112" s="15"/>
      <c r="S112" s="54"/>
      <c r="T112" s="15"/>
      <c r="U112" s="54"/>
      <c r="V112" s="15"/>
      <c r="W112" s="54"/>
      <c r="X112" s="15"/>
      <c r="Y112" s="54"/>
      <c r="Z112" s="15"/>
      <c r="AA112" s="54"/>
      <c r="AB112" s="15"/>
      <c r="AC112" s="54"/>
      <c r="AD112" s="15"/>
      <c r="AE112" s="54"/>
      <c r="AF112" s="15"/>
      <c r="AG112" s="54"/>
      <c r="AH112" s="15"/>
      <c r="AI112" s="54"/>
      <c r="AJ112" s="15"/>
      <c r="AK112" s="54"/>
      <c r="AL112" s="15"/>
      <c r="AM112" s="54"/>
      <c r="AN112" s="15"/>
      <c r="AO112" s="54"/>
      <c r="AP112" s="15"/>
      <c r="AQ112" s="54"/>
      <c r="AR112" s="15"/>
      <c r="AS112" s="54"/>
      <c r="AT112" s="15"/>
      <c r="AU112" s="54"/>
      <c r="AV112" s="15"/>
      <c r="AY112" s="41">
        <f t="shared" si="14"/>
        <v>0</v>
      </c>
      <c r="AZ112" s="41">
        <f t="shared" si="13"/>
        <v>0</v>
      </c>
      <c r="BA112">
        <f t="shared" si="11"/>
        <v>0</v>
      </c>
      <c r="BB112" t="e">
        <f t="shared" si="12"/>
        <v>#DIV/0!</v>
      </c>
    </row>
    <row r="113" spans="1:54" x14ac:dyDescent="0.25">
      <c r="A113">
        <f t="shared" si="10"/>
        <v>64</v>
      </c>
      <c r="B113" s="6"/>
      <c r="C113" s="54"/>
      <c r="D113" s="15"/>
      <c r="E113" s="54"/>
      <c r="F113" s="15"/>
      <c r="G113" s="54"/>
      <c r="H113" s="15"/>
      <c r="I113" s="54"/>
      <c r="J113" s="15"/>
      <c r="K113" s="54"/>
      <c r="L113" s="15"/>
      <c r="M113" s="54"/>
      <c r="N113" s="15"/>
      <c r="O113" s="54"/>
      <c r="P113" s="15"/>
      <c r="Q113" s="54"/>
      <c r="R113" s="15"/>
      <c r="S113" s="54"/>
      <c r="T113" s="15"/>
      <c r="U113" s="54"/>
      <c r="V113" s="15"/>
      <c r="W113" s="54"/>
      <c r="X113" s="15"/>
      <c r="Y113" s="54"/>
      <c r="Z113" s="15"/>
      <c r="AA113" s="54"/>
      <c r="AB113" s="15"/>
      <c r="AC113" s="54"/>
      <c r="AD113" s="15"/>
      <c r="AE113" s="54"/>
      <c r="AF113" s="15"/>
      <c r="AG113" s="54"/>
      <c r="AH113" s="15"/>
      <c r="AI113" s="54"/>
      <c r="AJ113" s="15"/>
      <c r="AK113" s="54"/>
      <c r="AL113" s="15"/>
      <c r="AM113" s="54"/>
      <c r="AN113" s="15"/>
      <c r="AO113" s="54"/>
      <c r="AP113" s="15"/>
      <c r="AQ113" s="54"/>
      <c r="AR113" s="15"/>
      <c r="AS113" s="54"/>
      <c r="AT113" s="15"/>
      <c r="AU113" s="54"/>
      <c r="AV113" s="15"/>
      <c r="AY113" s="41">
        <f t="shared" si="14"/>
        <v>0</v>
      </c>
      <c r="AZ113" s="41">
        <f t="shared" si="13"/>
        <v>0</v>
      </c>
      <c r="BA113">
        <f t="shared" si="11"/>
        <v>0</v>
      </c>
      <c r="BB113" t="e">
        <f t="shared" si="12"/>
        <v>#DIV/0!</v>
      </c>
    </row>
    <row r="114" spans="1:54" x14ac:dyDescent="0.25">
      <c r="A114">
        <f t="shared" si="10"/>
        <v>65</v>
      </c>
      <c r="B114" s="6"/>
      <c r="C114" s="54"/>
      <c r="D114" s="15"/>
      <c r="E114" s="54"/>
      <c r="F114" s="15"/>
      <c r="G114" s="54"/>
      <c r="H114" s="15"/>
      <c r="I114" s="54"/>
      <c r="J114" s="15"/>
      <c r="K114" s="54"/>
      <c r="L114" s="15"/>
      <c r="M114" s="54"/>
      <c r="N114" s="15"/>
      <c r="O114" s="54"/>
      <c r="P114" s="15"/>
      <c r="Q114" s="54"/>
      <c r="R114" s="15"/>
      <c r="S114" s="54"/>
      <c r="T114" s="15"/>
      <c r="U114" s="54"/>
      <c r="V114" s="15"/>
      <c r="W114" s="54"/>
      <c r="X114" s="15"/>
      <c r="Y114" s="54"/>
      <c r="Z114" s="15"/>
      <c r="AA114" s="54"/>
      <c r="AB114" s="15"/>
      <c r="AC114" s="54"/>
      <c r="AD114" s="15"/>
      <c r="AE114" s="54"/>
      <c r="AF114" s="15"/>
      <c r="AG114" s="54"/>
      <c r="AH114" s="15"/>
      <c r="AI114" s="54"/>
      <c r="AJ114" s="15"/>
      <c r="AK114" s="54"/>
      <c r="AL114" s="15"/>
      <c r="AM114" s="54"/>
      <c r="AN114" s="15"/>
      <c r="AO114" s="54"/>
      <c r="AP114" s="15"/>
      <c r="AQ114" s="54"/>
      <c r="AR114" s="15"/>
      <c r="AS114" s="54"/>
      <c r="AT114" s="15"/>
      <c r="AU114" s="54"/>
      <c r="AV114" s="15"/>
      <c r="AY114" s="41">
        <f t="shared" si="14"/>
        <v>0</v>
      </c>
      <c r="AZ114" s="41">
        <f t="shared" si="13"/>
        <v>0</v>
      </c>
      <c r="BA114">
        <f t="shared" si="11"/>
        <v>0</v>
      </c>
      <c r="BB114" t="e">
        <f t="shared" si="12"/>
        <v>#DIV/0!</v>
      </c>
    </row>
    <row r="115" spans="1:54" x14ac:dyDescent="0.25">
      <c r="A115">
        <f t="shared" si="10"/>
        <v>66</v>
      </c>
      <c r="B115" s="6"/>
      <c r="C115" s="54"/>
      <c r="D115" s="15"/>
      <c r="E115" s="54"/>
      <c r="F115" s="15"/>
      <c r="G115" s="54"/>
      <c r="H115" s="15"/>
      <c r="I115" s="54"/>
      <c r="J115" s="15"/>
      <c r="K115" s="54"/>
      <c r="L115" s="15"/>
      <c r="M115" s="54"/>
      <c r="N115" s="15"/>
      <c r="O115" s="54"/>
      <c r="P115" s="15"/>
      <c r="Q115" s="54"/>
      <c r="R115" s="15"/>
      <c r="S115" s="54"/>
      <c r="T115" s="15"/>
      <c r="U115" s="54"/>
      <c r="V115" s="15"/>
      <c r="W115" s="54"/>
      <c r="X115" s="15"/>
      <c r="Y115" s="54"/>
      <c r="Z115" s="15"/>
      <c r="AA115" s="54"/>
      <c r="AB115" s="15"/>
      <c r="AC115" s="54"/>
      <c r="AD115" s="15"/>
      <c r="AE115" s="54"/>
      <c r="AF115" s="15"/>
      <c r="AG115" s="54"/>
      <c r="AH115" s="15"/>
      <c r="AI115" s="54"/>
      <c r="AJ115" s="15"/>
      <c r="AK115" s="54"/>
      <c r="AL115" s="15"/>
      <c r="AM115" s="54"/>
      <c r="AN115" s="15"/>
      <c r="AO115" s="54"/>
      <c r="AP115" s="15"/>
      <c r="AQ115" s="54"/>
      <c r="AR115" s="15"/>
      <c r="AS115" s="54"/>
      <c r="AT115" s="15"/>
      <c r="AU115" s="54"/>
      <c r="AV115" s="15"/>
      <c r="AY115" s="41">
        <f t="shared" si="14"/>
        <v>0</v>
      </c>
      <c r="AZ115" s="41">
        <f t="shared" si="13"/>
        <v>0</v>
      </c>
      <c r="BA115">
        <f t="shared" si="11"/>
        <v>0</v>
      </c>
      <c r="BB115" t="e">
        <f t="shared" si="12"/>
        <v>#DIV/0!</v>
      </c>
    </row>
    <row r="116" spans="1:54" x14ac:dyDescent="0.25">
      <c r="A116">
        <f t="shared" ref="A116:A179" si="15">+A115+1</f>
        <v>67</v>
      </c>
      <c r="B116" s="6"/>
      <c r="C116" s="54"/>
      <c r="D116" s="15"/>
      <c r="E116" s="54"/>
      <c r="F116" s="15"/>
      <c r="G116" s="54"/>
      <c r="H116" s="15"/>
      <c r="I116" s="54"/>
      <c r="J116" s="15"/>
      <c r="K116" s="54"/>
      <c r="L116" s="15"/>
      <c r="M116" s="54"/>
      <c r="N116" s="15"/>
      <c r="O116" s="54"/>
      <c r="P116" s="15"/>
      <c r="Q116" s="54"/>
      <c r="R116" s="15"/>
      <c r="S116" s="54"/>
      <c r="T116" s="15"/>
      <c r="U116" s="54"/>
      <c r="V116" s="15"/>
      <c r="W116" s="54"/>
      <c r="X116" s="15"/>
      <c r="Y116" s="54"/>
      <c r="Z116" s="15"/>
      <c r="AA116" s="54"/>
      <c r="AB116" s="15"/>
      <c r="AC116" s="54"/>
      <c r="AD116" s="15"/>
      <c r="AE116" s="54"/>
      <c r="AF116" s="15"/>
      <c r="AG116" s="54"/>
      <c r="AH116" s="15"/>
      <c r="AI116" s="54"/>
      <c r="AJ116" s="15"/>
      <c r="AK116" s="54"/>
      <c r="AL116" s="15"/>
      <c r="AM116" s="54"/>
      <c r="AN116" s="15"/>
      <c r="AO116" s="54"/>
      <c r="AP116" s="15"/>
      <c r="AQ116" s="54"/>
      <c r="AR116" s="15"/>
      <c r="AS116" s="54"/>
      <c r="AT116" s="15"/>
      <c r="AU116" s="54"/>
      <c r="AV116" s="15"/>
      <c r="AY116" s="41">
        <f t="shared" si="14"/>
        <v>0</v>
      </c>
      <c r="AZ116" s="41">
        <f t="shared" si="13"/>
        <v>0</v>
      </c>
      <c r="BA116">
        <f t="shared" si="11"/>
        <v>0</v>
      </c>
      <c r="BB116" t="e">
        <f t="shared" si="12"/>
        <v>#DIV/0!</v>
      </c>
    </row>
    <row r="117" spans="1:54" x14ac:dyDescent="0.25">
      <c r="A117">
        <f t="shared" si="15"/>
        <v>68</v>
      </c>
      <c r="B117" s="6"/>
      <c r="C117" s="54"/>
      <c r="D117" s="15"/>
      <c r="E117" s="54"/>
      <c r="F117" s="15"/>
      <c r="G117" s="54"/>
      <c r="H117" s="15"/>
      <c r="I117" s="54"/>
      <c r="J117" s="15"/>
      <c r="K117" s="54"/>
      <c r="L117" s="15"/>
      <c r="M117" s="54"/>
      <c r="N117" s="15"/>
      <c r="O117" s="54"/>
      <c r="P117" s="15"/>
      <c r="Q117" s="54"/>
      <c r="R117" s="15"/>
      <c r="S117" s="54"/>
      <c r="T117" s="15"/>
      <c r="U117" s="54"/>
      <c r="V117" s="15"/>
      <c r="W117" s="54"/>
      <c r="X117" s="15"/>
      <c r="Y117" s="54"/>
      <c r="Z117" s="15"/>
      <c r="AA117" s="54"/>
      <c r="AB117" s="15"/>
      <c r="AC117" s="54"/>
      <c r="AD117" s="15"/>
      <c r="AE117" s="54"/>
      <c r="AF117" s="15"/>
      <c r="AG117" s="54"/>
      <c r="AH117" s="15"/>
      <c r="AI117" s="54"/>
      <c r="AJ117" s="15"/>
      <c r="AK117" s="54"/>
      <c r="AL117" s="15"/>
      <c r="AM117" s="54"/>
      <c r="AN117" s="15"/>
      <c r="AO117" s="54"/>
      <c r="AP117" s="15"/>
      <c r="AQ117" s="54"/>
      <c r="AR117" s="15"/>
      <c r="AS117" s="54"/>
      <c r="AT117" s="15"/>
      <c r="AU117" s="54"/>
      <c r="AV117" s="15"/>
      <c r="AY117" s="41">
        <f t="shared" si="14"/>
        <v>0</v>
      </c>
      <c r="AZ117" s="41">
        <f t="shared" si="13"/>
        <v>0</v>
      </c>
      <c r="BA117">
        <f t="shared" si="11"/>
        <v>0</v>
      </c>
      <c r="BB117" t="e">
        <f t="shared" si="12"/>
        <v>#DIV/0!</v>
      </c>
    </row>
    <row r="118" spans="1:54" x14ac:dyDescent="0.25">
      <c r="A118">
        <f t="shared" si="15"/>
        <v>69</v>
      </c>
      <c r="B118" s="6"/>
      <c r="C118" s="54"/>
      <c r="D118" s="15"/>
      <c r="E118" s="54"/>
      <c r="F118" s="15"/>
      <c r="G118" s="54"/>
      <c r="H118" s="15"/>
      <c r="I118" s="54"/>
      <c r="J118" s="15"/>
      <c r="K118" s="54"/>
      <c r="L118" s="15"/>
      <c r="M118" s="54"/>
      <c r="N118" s="15"/>
      <c r="O118" s="54"/>
      <c r="P118" s="15"/>
      <c r="Q118" s="54"/>
      <c r="R118" s="15"/>
      <c r="S118" s="54"/>
      <c r="T118" s="15"/>
      <c r="U118" s="54"/>
      <c r="V118" s="15"/>
      <c r="W118" s="54"/>
      <c r="X118" s="15"/>
      <c r="Y118" s="54"/>
      <c r="Z118" s="15"/>
      <c r="AA118" s="54"/>
      <c r="AB118" s="15"/>
      <c r="AC118" s="54"/>
      <c r="AD118" s="15"/>
      <c r="AE118" s="54"/>
      <c r="AF118" s="15"/>
      <c r="AG118" s="54"/>
      <c r="AH118" s="15"/>
      <c r="AI118" s="54"/>
      <c r="AJ118" s="15"/>
      <c r="AK118" s="54"/>
      <c r="AL118" s="15"/>
      <c r="AM118" s="54"/>
      <c r="AN118" s="15"/>
      <c r="AO118" s="54"/>
      <c r="AP118" s="15"/>
      <c r="AQ118" s="54"/>
      <c r="AR118" s="15"/>
      <c r="AS118" s="54"/>
      <c r="AT118" s="15"/>
      <c r="AU118" s="54"/>
      <c r="AV118" s="15"/>
      <c r="AY118" s="41">
        <f t="shared" si="14"/>
        <v>0</v>
      </c>
      <c r="AZ118" s="41">
        <f t="shared" si="13"/>
        <v>0</v>
      </c>
      <c r="BA118">
        <f t="shared" si="11"/>
        <v>0</v>
      </c>
      <c r="BB118" t="e">
        <f t="shared" si="12"/>
        <v>#DIV/0!</v>
      </c>
    </row>
    <row r="119" spans="1:54" x14ac:dyDescent="0.25">
      <c r="A119">
        <f t="shared" si="15"/>
        <v>70</v>
      </c>
      <c r="B119" s="6"/>
      <c r="C119" s="54"/>
      <c r="D119" s="15"/>
      <c r="E119" s="54"/>
      <c r="F119" s="15"/>
      <c r="G119" s="54"/>
      <c r="H119" s="15"/>
      <c r="I119" s="54"/>
      <c r="J119" s="15"/>
      <c r="K119" s="54"/>
      <c r="L119" s="15"/>
      <c r="M119" s="54"/>
      <c r="N119" s="15"/>
      <c r="O119" s="54"/>
      <c r="P119" s="15"/>
      <c r="Q119" s="54"/>
      <c r="R119" s="15"/>
      <c r="S119" s="54"/>
      <c r="T119" s="15"/>
      <c r="U119" s="54"/>
      <c r="V119" s="15"/>
      <c r="W119" s="54"/>
      <c r="X119" s="15"/>
      <c r="Y119" s="54"/>
      <c r="Z119" s="15"/>
      <c r="AA119" s="54"/>
      <c r="AB119" s="15"/>
      <c r="AC119" s="54"/>
      <c r="AD119" s="15"/>
      <c r="AE119" s="54"/>
      <c r="AF119" s="15"/>
      <c r="AG119" s="54"/>
      <c r="AH119" s="15"/>
      <c r="AI119" s="54"/>
      <c r="AJ119" s="15"/>
      <c r="AK119" s="54"/>
      <c r="AL119" s="15"/>
      <c r="AM119" s="54"/>
      <c r="AN119" s="15"/>
      <c r="AO119" s="54"/>
      <c r="AP119" s="15"/>
      <c r="AQ119" s="54"/>
      <c r="AR119" s="15"/>
      <c r="AS119" s="54"/>
      <c r="AT119" s="15"/>
      <c r="AU119" s="54"/>
      <c r="AV119" s="15"/>
      <c r="AY119" s="41">
        <f t="shared" si="14"/>
        <v>0</v>
      </c>
      <c r="AZ119" s="41">
        <f t="shared" si="13"/>
        <v>0</v>
      </c>
      <c r="BA119">
        <f t="shared" si="11"/>
        <v>0</v>
      </c>
      <c r="BB119" t="e">
        <f t="shared" si="12"/>
        <v>#DIV/0!</v>
      </c>
    </row>
    <row r="120" spans="1:54" x14ac:dyDescent="0.25">
      <c r="A120">
        <f t="shared" si="15"/>
        <v>71</v>
      </c>
      <c r="B120" s="6"/>
      <c r="C120" s="54"/>
      <c r="D120" s="15"/>
      <c r="E120" s="54"/>
      <c r="F120" s="15"/>
      <c r="G120" s="54"/>
      <c r="H120" s="15"/>
      <c r="I120" s="54"/>
      <c r="J120" s="15"/>
      <c r="K120" s="54"/>
      <c r="L120" s="15"/>
      <c r="M120" s="54"/>
      <c r="N120" s="15"/>
      <c r="O120" s="54"/>
      <c r="P120" s="15"/>
      <c r="Q120" s="54"/>
      <c r="R120" s="15"/>
      <c r="S120" s="54"/>
      <c r="T120" s="15"/>
      <c r="U120" s="54"/>
      <c r="V120" s="15"/>
      <c r="W120" s="54"/>
      <c r="X120" s="15"/>
      <c r="Y120" s="54"/>
      <c r="Z120" s="15"/>
      <c r="AA120" s="54"/>
      <c r="AB120" s="15"/>
      <c r="AC120" s="54"/>
      <c r="AD120" s="15"/>
      <c r="AE120" s="54"/>
      <c r="AF120" s="15"/>
      <c r="AG120" s="54"/>
      <c r="AH120" s="15"/>
      <c r="AI120" s="54"/>
      <c r="AJ120" s="15"/>
      <c r="AK120" s="54"/>
      <c r="AL120" s="15"/>
      <c r="AM120" s="54"/>
      <c r="AN120" s="15"/>
      <c r="AO120" s="54"/>
      <c r="AP120" s="15"/>
      <c r="AQ120" s="54"/>
      <c r="AR120" s="15"/>
      <c r="AS120" s="54"/>
      <c r="AT120" s="15"/>
      <c r="AU120" s="54"/>
      <c r="AV120" s="15"/>
      <c r="AY120" s="41">
        <f t="shared" si="14"/>
        <v>0</v>
      </c>
      <c r="AZ120" s="41">
        <f t="shared" si="13"/>
        <v>0</v>
      </c>
      <c r="BA120">
        <f t="shared" si="11"/>
        <v>0</v>
      </c>
      <c r="BB120" t="e">
        <f t="shared" si="12"/>
        <v>#DIV/0!</v>
      </c>
    </row>
    <row r="121" spans="1:54" x14ac:dyDescent="0.25">
      <c r="A121">
        <f t="shared" si="15"/>
        <v>72</v>
      </c>
      <c r="B121" s="6"/>
      <c r="C121" s="54"/>
      <c r="D121" s="15"/>
      <c r="E121" s="54"/>
      <c r="F121" s="15"/>
      <c r="G121" s="54"/>
      <c r="H121" s="15"/>
      <c r="I121" s="54"/>
      <c r="J121" s="15"/>
      <c r="K121" s="54"/>
      <c r="L121" s="15"/>
      <c r="M121" s="54"/>
      <c r="N121" s="15"/>
      <c r="O121" s="54"/>
      <c r="P121" s="15"/>
      <c r="Q121" s="54"/>
      <c r="R121" s="15"/>
      <c r="S121" s="54"/>
      <c r="T121" s="15"/>
      <c r="U121" s="54"/>
      <c r="V121" s="15"/>
      <c r="W121" s="54"/>
      <c r="X121" s="15"/>
      <c r="Y121" s="54"/>
      <c r="Z121" s="15"/>
      <c r="AA121" s="54"/>
      <c r="AB121" s="15"/>
      <c r="AC121" s="54"/>
      <c r="AD121" s="15"/>
      <c r="AE121" s="54"/>
      <c r="AF121" s="15"/>
      <c r="AG121" s="54"/>
      <c r="AH121" s="15"/>
      <c r="AI121" s="54"/>
      <c r="AJ121" s="15"/>
      <c r="AK121" s="54"/>
      <c r="AL121" s="15"/>
      <c r="AM121" s="54"/>
      <c r="AN121" s="15"/>
      <c r="AO121" s="54"/>
      <c r="AP121" s="15"/>
      <c r="AQ121" s="54"/>
      <c r="AR121" s="15"/>
      <c r="AS121" s="54"/>
      <c r="AT121" s="15"/>
      <c r="AU121" s="54"/>
      <c r="AV121" s="15"/>
      <c r="AY121" s="41">
        <f t="shared" si="14"/>
        <v>0</v>
      </c>
      <c r="AZ121" s="41">
        <f t="shared" si="13"/>
        <v>0</v>
      </c>
      <c r="BA121">
        <f t="shared" si="11"/>
        <v>0</v>
      </c>
      <c r="BB121" t="e">
        <f t="shared" si="12"/>
        <v>#DIV/0!</v>
      </c>
    </row>
    <row r="122" spans="1:54" x14ac:dyDescent="0.25">
      <c r="A122">
        <f t="shared" si="15"/>
        <v>73</v>
      </c>
      <c r="B122" s="6"/>
      <c r="C122" s="54"/>
      <c r="D122" s="15"/>
      <c r="E122" s="54"/>
      <c r="F122" s="15"/>
      <c r="G122" s="54"/>
      <c r="H122" s="15"/>
      <c r="I122" s="54"/>
      <c r="J122" s="15"/>
      <c r="K122" s="54"/>
      <c r="L122" s="15"/>
      <c r="M122" s="54"/>
      <c r="N122" s="15"/>
      <c r="O122" s="54"/>
      <c r="P122" s="15"/>
      <c r="Q122" s="54"/>
      <c r="R122" s="15"/>
      <c r="S122" s="54"/>
      <c r="T122" s="15"/>
      <c r="U122" s="54"/>
      <c r="V122" s="15"/>
      <c r="W122" s="54"/>
      <c r="X122" s="15"/>
      <c r="Y122" s="54"/>
      <c r="Z122" s="15"/>
      <c r="AA122" s="54"/>
      <c r="AB122" s="15"/>
      <c r="AC122" s="54"/>
      <c r="AD122" s="15"/>
      <c r="AE122" s="54"/>
      <c r="AF122" s="15"/>
      <c r="AG122" s="54"/>
      <c r="AH122" s="15"/>
      <c r="AI122" s="54"/>
      <c r="AJ122" s="15"/>
      <c r="AK122" s="54"/>
      <c r="AL122" s="15"/>
      <c r="AM122" s="54"/>
      <c r="AN122" s="15"/>
      <c r="AO122" s="54"/>
      <c r="AP122" s="15"/>
      <c r="AQ122" s="54"/>
      <c r="AR122" s="15"/>
      <c r="AS122" s="54"/>
      <c r="AT122" s="15"/>
      <c r="AU122" s="54"/>
      <c r="AV122" s="15"/>
      <c r="AY122" s="41">
        <f t="shared" si="14"/>
        <v>0</v>
      </c>
      <c r="AZ122" s="41">
        <f t="shared" si="13"/>
        <v>0</v>
      </c>
      <c r="BA122">
        <f t="shared" si="11"/>
        <v>0</v>
      </c>
      <c r="BB122" t="e">
        <f t="shared" si="12"/>
        <v>#DIV/0!</v>
      </c>
    </row>
    <row r="123" spans="1:54" x14ac:dyDescent="0.25">
      <c r="A123">
        <f t="shared" si="15"/>
        <v>74</v>
      </c>
      <c r="B123" s="6"/>
      <c r="C123" s="54"/>
      <c r="D123" s="15"/>
      <c r="E123" s="54"/>
      <c r="F123" s="15"/>
      <c r="G123" s="54"/>
      <c r="H123" s="15"/>
      <c r="I123" s="54"/>
      <c r="J123" s="15"/>
      <c r="K123" s="54"/>
      <c r="L123" s="15"/>
      <c r="M123" s="54"/>
      <c r="N123" s="15"/>
      <c r="O123" s="54"/>
      <c r="P123" s="15"/>
      <c r="Q123" s="54"/>
      <c r="R123" s="15"/>
      <c r="S123" s="54"/>
      <c r="T123" s="15"/>
      <c r="U123" s="54"/>
      <c r="V123" s="15"/>
      <c r="W123" s="54"/>
      <c r="X123" s="15"/>
      <c r="Y123" s="54"/>
      <c r="Z123" s="15"/>
      <c r="AA123" s="54"/>
      <c r="AB123" s="15"/>
      <c r="AC123" s="54"/>
      <c r="AD123" s="15"/>
      <c r="AE123" s="54"/>
      <c r="AF123" s="15"/>
      <c r="AG123" s="54"/>
      <c r="AH123" s="15"/>
      <c r="AI123" s="54"/>
      <c r="AJ123" s="15"/>
      <c r="AK123" s="54"/>
      <c r="AL123" s="15"/>
      <c r="AM123" s="54"/>
      <c r="AN123" s="15"/>
      <c r="AO123" s="54"/>
      <c r="AP123" s="15"/>
      <c r="AQ123" s="54"/>
      <c r="AR123" s="15"/>
      <c r="AS123" s="54"/>
      <c r="AT123" s="15"/>
      <c r="AU123" s="54"/>
      <c r="AV123" s="15"/>
      <c r="AY123" s="41">
        <f t="shared" si="14"/>
        <v>0</v>
      </c>
      <c r="AZ123" s="41">
        <f t="shared" si="13"/>
        <v>0</v>
      </c>
      <c r="BA123">
        <f t="shared" si="11"/>
        <v>0</v>
      </c>
      <c r="BB123" t="e">
        <f t="shared" si="12"/>
        <v>#DIV/0!</v>
      </c>
    </row>
    <row r="124" spans="1:54" x14ac:dyDescent="0.25">
      <c r="A124">
        <f t="shared" si="15"/>
        <v>75</v>
      </c>
      <c r="B124" s="6"/>
      <c r="C124" s="54"/>
      <c r="D124" s="15"/>
      <c r="E124" s="54"/>
      <c r="F124" s="15"/>
      <c r="G124" s="54"/>
      <c r="H124" s="15"/>
      <c r="I124" s="54"/>
      <c r="J124" s="15"/>
      <c r="K124" s="54"/>
      <c r="L124" s="15"/>
      <c r="M124" s="54"/>
      <c r="N124" s="15"/>
      <c r="O124" s="54"/>
      <c r="P124" s="15"/>
      <c r="Q124" s="54"/>
      <c r="R124" s="15"/>
      <c r="S124" s="54"/>
      <c r="T124" s="15"/>
      <c r="U124" s="54"/>
      <c r="V124" s="15"/>
      <c r="W124" s="54"/>
      <c r="X124" s="15"/>
      <c r="Y124" s="54"/>
      <c r="Z124" s="15"/>
      <c r="AA124" s="54"/>
      <c r="AB124" s="15"/>
      <c r="AC124" s="54"/>
      <c r="AD124" s="15"/>
      <c r="AE124" s="54"/>
      <c r="AF124" s="15"/>
      <c r="AG124" s="54"/>
      <c r="AH124" s="15"/>
      <c r="AI124" s="54"/>
      <c r="AJ124" s="15"/>
      <c r="AK124" s="54"/>
      <c r="AL124" s="15"/>
      <c r="AM124" s="54"/>
      <c r="AN124" s="15"/>
      <c r="AO124" s="54"/>
      <c r="AP124" s="15"/>
      <c r="AQ124" s="54"/>
      <c r="AR124" s="15"/>
      <c r="AS124" s="54"/>
      <c r="AT124" s="15"/>
      <c r="AU124" s="54"/>
      <c r="AV124" s="15"/>
      <c r="AY124" s="41">
        <f t="shared" si="14"/>
        <v>0</v>
      </c>
      <c r="AZ124" s="41">
        <f t="shared" si="13"/>
        <v>0</v>
      </c>
      <c r="BA124">
        <f t="shared" si="11"/>
        <v>0</v>
      </c>
      <c r="BB124" t="e">
        <f t="shared" si="12"/>
        <v>#DIV/0!</v>
      </c>
    </row>
    <row r="125" spans="1:54" x14ac:dyDescent="0.25">
      <c r="A125">
        <f t="shared" si="15"/>
        <v>76</v>
      </c>
      <c r="B125" s="6"/>
      <c r="C125" s="54"/>
      <c r="D125" s="15"/>
      <c r="E125" s="54"/>
      <c r="F125" s="15"/>
      <c r="G125" s="54"/>
      <c r="H125" s="15"/>
      <c r="I125" s="54"/>
      <c r="J125" s="15"/>
      <c r="K125" s="54"/>
      <c r="L125" s="15"/>
      <c r="M125" s="54"/>
      <c r="N125" s="15"/>
      <c r="O125" s="54"/>
      <c r="P125" s="15"/>
      <c r="Q125" s="54"/>
      <c r="R125" s="15"/>
      <c r="S125" s="54"/>
      <c r="T125" s="15"/>
      <c r="U125" s="54"/>
      <c r="V125" s="15"/>
      <c r="W125" s="54"/>
      <c r="X125" s="15"/>
      <c r="Y125" s="54"/>
      <c r="Z125" s="15"/>
      <c r="AA125" s="54"/>
      <c r="AB125" s="15"/>
      <c r="AC125" s="54"/>
      <c r="AD125" s="15"/>
      <c r="AE125" s="54"/>
      <c r="AF125" s="15"/>
      <c r="AG125" s="54"/>
      <c r="AH125" s="15"/>
      <c r="AI125" s="54"/>
      <c r="AJ125" s="15"/>
      <c r="AK125" s="54"/>
      <c r="AL125" s="15"/>
      <c r="AM125" s="54"/>
      <c r="AN125" s="15"/>
      <c r="AO125" s="54"/>
      <c r="AP125" s="15"/>
      <c r="AQ125" s="54"/>
      <c r="AR125" s="15"/>
      <c r="AS125" s="54"/>
      <c r="AT125" s="15"/>
      <c r="AU125" s="54"/>
      <c r="AV125" s="15"/>
      <c r="AY125" s="41">
        <f t="shared" si="14"/>
        <v>0</v>
      </c>
      <c r="AZ125" s="41">
        <f t="shared" si="13"/>
        <v>0</v>
      </c>
      <c r="BA125">
        <f t="shared" si="11"/>
        <v>0</v>
      </c>
      <c r="BB125" t="e">
        <f t="shared" si="12"/>
        <v>#DIV/0!</v>
      </c>
    </row>
    <row r="126" spans="1:54" x14ac:dyDescent="0.25">
      <c r="A126">
        <f t="shared" si="15"/>
        <v>77</v>
      </c>
      <c r="B126" s="6"/>
      <c r="C126" s="54"/>
      <c r="D126" s="15"/>
      <c r="E126" s="54"/>
      <c r="F126" s="15"/>
      <c r="G126" s="54"/>
      <c r="H126" s="15"/>
      <c r="I126" s="54"/>
      <c r="J126" s="15"/>
      <c r="K126" s="54"/>
      <c r="L126" s="15"/>
      <c r="M126" s="54"/>
      <c r="N126" s="15"/>
      <c r="O126" s="54"/>
      <c r="P126" s="15"/>
      <c r="Q126" s="54"/>
      <c r="R126" s="15"/>
      <c r="S126" s="54"/>
      <c r="T126" s="15"/>
      <c r="U126" s="54"/>
      <c r="V126" s="15"/>
      <c r="W126" s="54"/>
      <c r="X126" s="15"/>
      <c r="Y126" s="54"/>
      <c r="Z126" s="15"/>
      <c r="AA126" s="54"/>
      <c r="AB126" s="15"/>
      <c r="AC126" s="54"/>
      <c r="AD126" s="15"/>
      <c r="AE126" s="54"/>
      <c r="AF126" s="15"/>
      <c r="AG126" s="54"/>
      <c r="AH126" s="15"/>
      <c r="AI126" s="54"/>
      <c r="AJ126" s="15"/>
      <c r="AK126" s="54"/>
      <c r="AL126" s="15"/>
      <c r="AM126" s="54"/>
      <c r="AN126" s="15"/>
      <c r="AO126" s="54"/>
      <c r="AP126" s="15"/>
      <c r="AQ126" s="54"/>
      <c r="AR126" s="15"/>
      <c r="AS126" s="54"/>
      <c r="AT126" s="15"/>
      <c r="AU126" s="54"/>
      <c r="AV126" s="15"/>
      <c r="AY126" s="41">
        <f t="shared" si="14"/>
        <v>0</v>
      </c>
      <c r="AZ126" s="41">
        <f t="shared" si="13"/>
        <v>0</v>
      </c>
      <c r="BA126">
        <f t="shared" si="11"/>
        <v>0</v>
      </c>
      <c r="BB126" t="e">
        <f t="shared" si="12"/>
        <v>#DIV/0!</v>
      </c>
    </row>
    <row r="127" spans="1:54" x14ac:dyDescent="0.25">
      <c r="A127">
        <f t="shared" si="15"/>
        <v>78</v>
      </c>
      <c r="B127" s="6"/>
      <c r="C127" s="54"/>
      <c r="D127" s="15"/>
      <c r="E127" s="54"/>
      <c r="F127" s="15"/>
      <c r="G127" s="54"/>
      <c r="H127" s="15"/>
      <c r="I127" s="54"/>
      <c r="J127" s="15"/>
      <c r="K127" s="54"/>
      <c r="L127" s="15"/>
      <c r="M127" s="54"/>
      <c r="N127" s="15"/>
      <c r="O127" s="54"/>
      <c r="P127" s="15"/>
      <c r="Q127" s="54"/>
      <c r="R127" s="15"/>
      <c r="S127" s="54"/>
      <c r="T127" s="15"/>
      <c r="U127" s="54"/>
      <c r="V127" s="15"/>
      <c r="W127" s="54"/>
      <c r="X127" s="15"/>
      <c r="Y127" s="54"/>
      <c r="Z127" s="15"/>
      <c r="AA127" s="54"/>
      <c r="AB127" s="15"/>
      <c r="AC127" s="54"/>
      <c r="AD127" s="15"/>
      <c r="AE127" s="54"/>
      <c r="AF127" s="15"/>
      <c r="AG127" s="54"/>
      <c r="AH127" s="15"/>
      <c r="AI127" s="54"/>
      <c r="AJ127" s="15"/>
      <c r="AK127" s="54"/>
      <c r="AL127" s="15"/>
      <c r="AM127" s="54"/>
      <c r="AN127" s="15"/>
      <c r="AO127" s="54"/>
      <c r="AP127" s="15"/>
      <c r="AQ127" s="54"/>
      <c r="AR127" s="15"/>
      <c r="AS127" s="54"/>
      <c r="AT127" s="15"/>
      <c r="AU127" s="54"/>
      <c r="AV127" s="15"/>
      <c r="AY127" s="41">
        <f t="shared" si="14"/>
        <v>0</v>
      </c>
      <c r="AZ127" s="41">
        <f t="shared" si="13"/>
        <v>0</v>
      </c>
      <c r="BA127">
        <f t="shared" si="11"/>
        <v>0</v>
      </c>
      <c r="BB127" t="e">
        <f t="shared" si="12"/>
        <v>#DIV/0!</v>
      </c>
    </row>
    <row r="128" spans="1:54" x14ac:dyDescent="0.25">
      <c r="A128">
        <f t="shared" si="15"/>
        <v>79</v>
      </c>
      <c r="B128" s="6"/>
      <c r="C128" s="54"/>
      <c r="D128" s="15"/>
      <c r="E128" s="54"/>
      <c r="F128" s="15"/>
      <c r="G128" s="54"/>
      <c r="H128" s="15"/>
      <c r="I128" s="54"/>
      <c r="J128" s="15"/>
      <c r="K128" s="54"/>
      <c r="L128" s="15"/>
      <c r="M128" s="54"/>
      <c r="N128" s="15"/>
      <c r="O128" s="54"/>
      <c r="P128" s="15"/>
      <c r="Q128" s="54"/>
      <c r="R128" s="15"/>
      <c r="S128" s="54"/>
      <c r="T128" s="15"/>
      <c r="U128" s="54"/>
      <c r="V128" s="15"/>
      <c r="W128" s="54"/>
      <c r="X128" s="15"/>
      <c r="Y128" s="54"/>
      <c r="Z128" s="15"/>
      <c r="AA128" s="54"/>
      <c r="AB128" s="15"/>
      <c r="AC128" s="54"/>
      <c r="AD128" s="15"/>
      <c r="AE128" s="54"/>
      <c r="AF128" s="15"/>
      <c r="AG128" s="54"/>
      <c r="AH128" s="15"/>
      <c r="AI128" s="54"/>
      <c r="AJ128" s="15"/>
      <c r="AK128" s="54"/>
      <c r="AL128" s="15"/>
      <c r="AM128" s="54"/>
      <c r="AN128" s="15"/>
      <c r="AO128" s="54"/>
      <c r="AP128" s="15"/>
      <c r="AQ128" s="54"/>
      <c r="AR128" s="15"/>
      <c r="AS128" s="54"/>
      <c r="AT128" s="15"/>
      <c r="AU128" s="54"/>
      <c r="AV128" s="15"/>
      <c r="AY128" s="41">
        <f t="shared" si="14"/>
        <v>0</v>
      </c>
      <c r="AZ128" s="41">
        <f t="shared" si="13"/>
        <v>0</v>
      </c>
      <c r="BA128">
        <f t="shared" si="11"/>
        <v>0</v>
      </c>
      <c r="BB128" t="e">
        <f t="shared" si="12"/>
        <v>#DIV/0!</v>
      </c>
    </row>
    <row r="129" spans="1:54" x14ac:dyDescent="0.25">
      <c r="A129">
        <f t="shared" si="15"/>
        <v>80</v>
      </c>
      <c r="B129" s="6"/>
      <c r="C129" s="54"/>
      <c r="D129" s="15"/>
      <c r="E129" s="54"/>
      <c r="F129" s="15"/>
      <c r="G129" s="54"/>
      <c r="H129" s="15"/>
      <c r="I129" s="54"/>
      <c r="J129" s="15"/>
      <c r="K129" s="54"/>
      <c r="L129" s="15"/>
      <c r="M129" s="54"/>
      <c r="N129" s="15"/>
      <c r="O129" s="54"/>
      <c r="P129" s="15"/>
      <c r="Q129" s="54"/>
      <c r="R129" s="15"/>
      <c r="S129" s="54"/>
      <c r="T129" s="15"/>
      <c r="U129" s="54"/>
      <c r="V129" s="15"/>
      <c r="W129" s="54"/>
      <c r="X129" s="15"/>
      <c r="Y129" s="54"/>
      <c r="Z129" s="15"/>
      <c r="AA129" s="54"/>
      <c r="AB129" s="15"/>
      <c r="AC129" s="54"/>
      <c r="AD129" s="15"/>
      <c r="AE129" s="54"/>
      <c r="AF129" s="15"/>
      <c r="AG129" s="54"/>
      <c r="AH129" s="15"/>
      <c r="AI129" s="54"/>
      <c r="AJ129" s="15"/>
      <c r="AK129" s="54"/>
      <c r="AL129" s="15"/>
      <c r="AM129" s="54"/>
      <c r="AN129" s="15"/>
      <c r="AO129" s="54"/>
      <c r="AP129" s="15"/>
      <c r="AQ129" s="54"/>
      <c r="AR129" s="15"/>
      <c r="AS129" s="54"/>
      <c r="AT129" s="15"/>
      <c r="AU129" s="54"/>
      <c r="AV129" s="15"/>
      <c r="AY129" s="41">
        <f t="shared" si="14"/>
        <v>0</v>
      </c>
      <c r="AZ129" s="41">
        <f t="shared" si="13"/>
        <v>0</v>
      </c>
      <c r="BA129">
        <f t="shared" si="11"/>
        <v>0</v>
      </c>
      <c r="BB129" t="e">
        <f t="shared" si="12"/>
        <v>#DIV/0!</v>
      </c>
    </row>
    <row r="130" spans="1:54" x14ac:dyDescent="0.25">
      <c r="A130">
        <f t="shared" si="15"/>
        <v>81</v>
      </c>
      <c r="B130" s="6"/>
      <c r="C130" s="54"/>
      <c r="D130" s="15"/>
      <c r="E130" s="54"/>
      <c r="F130" s="15"/>
      <c r="G130" s="54"/>
      <c r="H130" s="15"/>
      <c r="I130" s="54"/>
      <c r="J130" s="15"/>
      <c r="K130" s="54"/>
      <c r="L130" s="15"/>
      <c r="M130" s="54"/>
      <c r="N130" s="15"/>
      <c r="O130" s="54"/>
      <c r="P130" s="15"/>
      <c r="Q130" s="54"/>
      <c r="R130" s="15"/>
      <c r="S130" s="54"/>
      <c r="T130" s="15"/>
      <c r="U130" s="54"/>
      <c r="V130" s="15"/>
      <c r="W130" s="54"/>
      <c r="X130" s="15"/>
      <c r="Y130" s="54"/>
      <c r="Z130" s="15"/>
      <c r="AA130" s="54"/>
      <c r="AB130" s="15"/>
      <c r="AC130" s="54"/>
      <c r="AD130" s="15"/>
      <c r="AE130" s="54"/>
      <c r="AF130" s="15"/>
      <c r="AG130" s="54"/>
      <c r="AH130" s="15"/>
      <c r="AI130" s="54"/>
      <c r="AJ130" s="15"/>
      <c r="AK130" s="54"/>
      <c r="AL130" s="15"/>
      <c r="AM130" s="54"/>
      <c r="AN130" s="15"/>
      <c r="AO130" s="54"/>
      <c r="AP130" s="15"/>
      <c r="AQ130" s="54"/>
      <c r="AR130" s="15"/>
      <c r="AS130" s="54"/>
      <c r="AT130" s="15"/>
      <c r="AU130" s="54"/>
      <c r="AV130" s="15"/>
      <c r="AY130" s="41">
        <f t="shared" si="14"/>
        <v>0</v>
      </c>
      <c r="AZ130" s="41">
        <f t="shared" si="13"/>
        <v>0</v>
      </c>
      <c r="BA130">
        <f t="shared" si="11"/>
        <v>0</v>
      </c>
      <c r="BB130" t="e">
        <f t="shared" si="12"/>
        <v>#DIV/0!</v>
      </c>
    </row>
    <row r="131" spans="1:54" x14ac:dyDescent="0.25">
      <c r="A131">
        <f t="shared" si="15"/>
        <v>82</v>
      </c>
      <c r="B131" s="6"/>
      <c r="C131" s="54"/>
      <c r="D131" s="15"/>
      <c r="E131" s="54"/>
      <c r="F131" s="15"/>
      <c r="G131" s="54"/>
      <c r="H131" s="15"/>
      <c r="I131" s="54"/>
      <c r="J131" s="15"/>
      <c r="K131" s="54"/>
      <c r="L131" s="15"/>
      <c r="M131" s="54"/>
      <c r="N131" s="15"/>
      <c r="O131" s="54"/>
      <c r="P131" s="15"/>
      <c r="Q131" s="54"/>
      <c r="R131" s="15"/>
      <c r="S131" s="54"/>
      <c r="T131" s="15"/>
      <c r="U131" s="54"/>
      <c r="V131" s="15"/>
      <c r="W131" s="54"/>
      <c r="X131" s="15"/>
      <c r="Y131" s="54"/>
      <c r="Z131" s="15"/>
      <c r="AA131" s="54"/>
      <c r="AB131" s="15"/>
      <c r="AC131" s="54"/>
      <c r="AD131" s="15"/>
      <c r="AE131" s="54"/>
      <c r="AF131" s="15"/>
      <c r="AG131" s="54"/>
      <c r="AH131" s="15"/>
      <c r="AI131" s="54"/>
      <c r="AJ131" s="15"/>
      <c r="AK131" s="54"/>
      <c r="AL131" s="15"/>
      <c r="AM131" s="54"/>
      <c r="AN131" s="15"/>
      <c r="AO131" s="54"/>
      <c r="AP131" s="15"/>
      <c r="AQ131" s="54"/>
      <c r="AR131" s="15"/>
      <c r="AS131" s="54"/>
      <c r="AT131" s="15"/>
      <c r="AU131" s="54"/>
      <c r="AV131" s="15"/>
      <c r="AY131" s="41">
        <f t="shared" si="14"/>
        <v>0</v>
      </c>
      <c r="AZ131" s="41">
        <f t="shared" si="13"/>
        <v>0</v>
      </c>
      <c r="BA131">
        <f t="shared" si="11"/>
        <v>0</v>
      </c>
      <c r="BB131" t="e">
        <f t="shared" si="12"/>
        <v>#DIV/0!</v>
      </c>
    </row>
    <row r="132" spans="1:54" x14ac:dyDescent="0.25">
      <c r="A132">
        <f t="shared" si="15"/>
        <v>83</v>
      </c>
      <c r="B132" s="6"/>
      <c r="C132" s="54"/>
      <c r="D132" s="15"/>
      <c r="E132" s="54"/>
      <c r="F132" s="15"/>
      <c r="G132" s="54"/>
      <c r="H132" s="15"/>
      <c r="I132" s="54"/>
      <c r="J132" s="15"/>
      <c r="K132" s="54"/>
      <c r="L132" s="15"/>
      <c r="M132" s="54"/>
      <c r="N132" s="15"/>
      <c r="O132" s="54"/>
      <c r="P132" s="15"/>
      <c r="Q132" s="54"/>
      <c r="R132" s="15"/>
      <c r="S132" s="54"/>
      <c r="T132" s="15"/>
      <c r="U132" s="54"/>
      <c r="V132" s="15"/>
      <c r="W132" s="54"/>
      <c r="X132" s="15"/>
      <c r="Y132" s="54"/>
      <c r="Z132" s="15"/>
      <c r="AA132" s="54"/>
      <c r="AB132" s="15"/>
      <c r="AC132" s="54"/>
      <c r="AD132" s="15"/>
      <c r="AE132" s="54"/>
      <c r="AF132" s="15"/>
      <c r="AG132" s="54"/>
      <c r="AH132" s="15"/>
      <c r="AI132" s="54"/>
      <c r="AJ132" s="15"/>
      <c r="AK132" s="54"/>
      <c r="AL132" s="15"/>
      <c r="AM132" s="54"/>
      <c r="AN132" s="15"/>
      <c r="AO132" s="54"/>
      <c r="AP132" s="15"/>
      <c r="AQ132" s="54"/>
      <c r="AR132" s="15"/>
      <c r="AS132" s="54"/>
      <c r="AT132" s="15"/>
      <c r="AU132" s="54"/>
      <c r="AV132" s="15"/>
      <c r="AY132" s="41">
        <f t="shared" si="14"/>
        <v>0</v>
      </c>
      <c r="AZ132" s="41">
        <f t="shared" si="13"/>
        <v>0</v>
      </c>
      <c r="BA132">
        <f t="shared" si="11"/>
        <v>0</v>
      </c>
      <c r="BB132" t="e">
        <f t="shared" si="12"/>
        <v>#DIV/0!</v>
      </c>
    </row>
    <row r="133" spans="1:54" x14ac:dyDescent="0.25">
      <c r="A133">
        <f t="shared" si="15"/>
        <v>84</v>
      </c>
      <c r="B133" s="6"/>
      <c r="C133" s="54"/>
      <c r="D133" s="15"/>
      <c r="E133" s="54"/>
      <c r="F133" s="15"/>
      <c r="G133" s="54"/>
      <c r="H133" s="15"/>
      <c r="I133" s="54"/>
      <c r="J133" s="15"/>
      <c r="K133" s="54"/>
      <c r="L133" s="15"/>
      <c r="M133" s="54"/>
      <c r="N133" s="15"/>
      <c r="O133" s="54"/>
      <c r="P133" s="15"/>
      <c r="Q133" s="54"/>
      <c r="R133" s="15"/>
      <c r="S133" s="54"/>
      <c r="T133" s="15"/>
      <c r="U133" s="54"/>
      <c r="V133" s="15"/>
      <c r="W133" s="54"/>
      <c r="X133" s="15"/>
      <c r="Y133" s="54"/>
      <c r="Z133" s="15"/>
      <c r="AA133" s="54"/>
      <c r="AB133" s="15"/>
      <c r="AC133" s="54"/>
      <c r="AD133" s="15"/>
      <c r="AE133" s="54"/>
      <c r="AF133" s="15"/>
      <c r="AG133" s="54"/>
      <c r="AH133" s="15"/>
      <c r="AI133" s="54"/>
      <c r="AJ133" s="15"/>
      <c r="AK133" s="54"/>
      <c r="AL133" s="15"/>
      <c r="AM133" s="54"/>
      <c r="AN133" s="15"/>
      <c r="AO133" s="54"/>
      <c r="AP133" s="15"/>
      <c r="AQ133" s="54"/>
      <c r="AR133" s="15"/>
      <c r="AS133" s="54"/>
      <c r="AT133" s="15"/>
      <c r="AU133" s="54"/>
      <c r="AV133" s="15"/>
      <c r="AY133" s="41">
        <f t="shared" si="14"/>
        <v>0</v>
      </c>
      <c r="AZ133" s="41">
        <f t="shared" si="13"/>
        <v>0</v>
      </c>
      <c r="BA133">
        <f t="shared" si="11"/>
        <v>0</v>
      </c>
      <c r="BB133" t="e">
        <f t="shared" si="12"/>
        <v>#DIV/0!</v>
      </c>
    </row>
    <row r="134" spans="1:54" x14ac:dyDescent="0.25">
      <c r="A134">
        <f t="shared" si="15"/>
        <v>85</v>
      </c>
      <c r="B134" s="227"/>
      <c r="C134" s="54"/>
      <c r="D134" s="15"/>
      <c r="E134" s="54"/>
      <c r="F134" s="15"/>
      <c r="G134" s="54"/>
      <c r="H134" s="15"/>
      <c r="I134" s="54"/>
      <c r="J134" s="15"/>
      <c r="K134" s="54"/>
      <c r="L134" s="15"/>
      <c r="M134" s="54"/>
      <c r="N134" s="15"/>
      <c r="O134" s="54"/>
      <c r="P134" s="15"/>
      <c r="Q134" s="54"/>
      <c r="R134" s="15"/>
      <c r="S134" s="54"/>
      <c r="T134" s="15"/>
      <c r="U134" s="54"/>
      <c r="V134" s="15"/>
      <c r="W134" s="54"/>
      <c r="X134" s="15"/>
      <c r="Y134" s="54"/>
      <c r="Z134" s="15"/>
      <c r="AA134" s="54"/>
      <c r="AB134" s="15"/>
      <c r="AC134" s="54"/>
      <c r="AD134" s="15"/>
      <c r="AE134" s="54"/>
      <c r="AF134" s="15"/>
      <c r="AG134" s="54"/>
      <c r="AH134" s="15"/>
      <c r="AI134" s="54"/>
      <c r="AJ134" s="15"/>
      <c r="AK134" s="54"/>
      <c r="AL134" s="15"/>
      <c r="AM134" s="54"/>
      <c r="AN134" s="15"/>
      <c r="AO134" s="54"/>
      <c r="AP134" s="15"/>
      <c r="AQ134" s="54"/>
      <c r="AR134" s="15"/>
      <c r="AS134" s="54"/>
      <c r="AT134" s="15"/>
      <c r="AU134" s="54"/>
      <c r="AV134" s="15"/>
      <c r="AY134" s="41">
        <f t="shared" si="14"/>
        <v>0</v>
      </c>
      <c r="AZ134" s="41">
        <f t="shared" si="13"/>
        <v>0</v>
      </c>
      <c r="BA134">
        <f t="shared" si="11"/>
        <v>0</v>
      </c>
      <c r="BB134" t="e">
        <f t="shared" si="12"/>
        <v>#DIV/0!</v>
      </c>
    </row>
    <row r="135" spans="1:54" x14ac:dyDescent="0.25">
      <c r="A135">
        <f t="shared" si="15"/>
        <v>86</v>
      </c>
      <c r="B135" s="6"/>
      <c r="C135" s="54"/>
      <c r="D135" s="15"/>
      <c r="E135" s="54"/>
      <c r="F135" s="15"/>
      <c r="G135" s="54"/>
      <c r="H135" s="15"/>
      <c r="I135" s="54"/>
      <c r="J135" s="15"/>
      <c r="K135" s="54"/>
      <c r="L135" s="15"/>
      <c r="M135" s="54"/>
      <c r="N135" s="15"/>
      <c r="O135" s="54"/>
      <c r="P135" s="15"/>
      <c r="Q135" s="54"/>
      <c r="R135" s="15"/>
      <c r="S135" s="54"/>
      <c r="T135" s="15"/>
      <c r="U135" s="54"/>
      <c r="V135" s="15"/>
      <c r="W135" s="54"/>
      <c r="X135" s="15"/>
      <c r="Y135" s="54"/>
      <c r="Z135" s="15"/>
      <c r="AA135" s="54"/>
      <c r="AB135" s="15"/>
      <c r="AC135" s="54"/>
      <c r="AD135" s="15"/>
      <c r="AE135" s="54"/>
      <c r="AF135" s="15"/>
      <c r="AG135" s="54"/>
      <c r="AH135" s="15"/>
      <c r="AI135" s="54"/>
      <c r="AJ135" s="15"/>
      <c r="AK135" s="54"/>
      <c r="AL135" s="15"/>
      <c r="AM135" s="54"/>
      <c r="AN135" s="15"/>
      <c r="AO135" s="54"/>
      <c r="AP135" s="15"/>
      <c r="AQ135" s="54"/>
      <c r="AR135" s="15"/>
      <c r="AS135" s="54"/>
      <c r="AT135" s="15"/>
      <c r="AU135" s="54"/>
      <c r="AV135" s="15"/>
      <c r="AY135" s="41">
        <f t="shared" si="14"/>
        <v>0</v>
      </c>
      <c r="AZ135" s="41">
        <f t="shared" si="13"/>
        <v>0</v>
      </c>
      <c r="BA135">
        <f t="shared" si="11"/>
        <v>0</v>
      </c>
      <c r="BB135" t="e">
        <f t="shared" si="12"/>
        <v>#DIV/0!</v>
      </c>
    </row>
    <row r="136" spans="1:54" x14ac:dyDescent="0.25">
      <c r="A136">
        <f t="shared" si="15"/>
        <v>87</v>
      </c>
      <c r="B136" s="6"/>
      <c r="C136" s="54"/>
      <c r="D136" s="15"/>
      <c r="E136" s="54"/>
      <c r="F136" s="15"/>
      <c r="G136" s="54"/>
      <c r="H136" s="15"/>
      <c r="I136" s="54"/>
      <c r="J136" s="15"/>
      <c r="K136" s="54"/>
      <c r="L136" s="15"/>
      <c r="M136" s="54"/>
      <c r="N136" s="15"/>
      <c r="O136" s="54"/>
      <c r="P136" s="15"/>
      <c r="Q136" s="54"/>
      <c r="R136" s="15"/>
      <c r="S136" s="54"/>
      <c r="T136" s="15"/>
      <c r="U136" s="54"/>
      <c r="V136" s="15"/>
      <c r="W136" s="54"/>
      <c r="X136" s="15"/>
      <c r="Y136" s="54"/>
      <c r="Z136" s="15"/>
      <c r="AA136" s="54"/>
      <c r="AB136" s="15"/>
      <c r="AC136" s="54"/>
      <c r="AD136" s="15"/>
      <c r="AE136" s="54"/>
      <c r="AF136" s="15"/>
      <c r="AG136" s="54"/>
      <c r="AH136" s="15"/>
      <c r="AI136" s="54"/>
      <c r="AJ136" s="15"/>
      <c r="AK136" s="54"/>
      <c r="AL136" s="15"/>
      <c r="AM136" s="54"/>
      <c r="AN136" s="15"/>
      <c r="AO136" s="54"/>
      <c r="AP136" s="15"/>
      <c r="AQ136" s="54"/>
      <c r="AR136" s="15"/>
      <c r="AS136" s="54"/>
      <c r="AT136" s="15"/>
      <c r="AU136" s="54"/>
      <c r="AV136" s="15"/>
      <c r="AY136" s="41">
        <f t="shared" si="14"/>
        <v>0</v>
      </c>
      <c r="AZ136" s="41">
        <f t="shared" si="13"/>
        <v>0</v>
      </c>
      <c r="BA136">
        <f t="shared" si="11"/>
        <v>0</v>
      </c>
      <c r="BB136" t="e">
        <f t="shared" si="12"/>
        <v>#DIV/0!</v>
      </c>
    </row>
    <row r="137" spans="1:54" x14ac:dyDescent="0.25">
      <c r="A137">
        <f t="shared" si="15"/>
        <v>88</v>
      </c>
      <c r="B137" s="6"/>
      <c r="C137" s="54"/>
      <c r="D137" s="15"/>
      <c r="E137" s="54"/>
      <c r="F137" s="15"/>
      <c r="G137" s="54"/>
      <c r="H137" s="15"/>
      <c r="I137" s="54"/>
      <c r="J137" s="15"/>
      <c r="K137" s="54"/>
      <c r="L137" s="15"/>
      <c r="M137" s="54"/>
      <c r="N137" s="15"/>
      <c r="O137" s="54"/>
      <c r="P137" s="15"/>
      <c r="Q137" s="54"/>
      <c r="R137" s="15"/>
      <c r="S137" s="54"/>
      <c r="T137" s="15"/>
      <c r="U137" s="54"/>
      <c r="V137" s="15"/>
      <c r="W137" s="54"/>
      <c r="X137" s="15"/>
      <c r="Y137" s="54"/>
      <c r="Z137" s="15"/>
      <c r="AA137" s="54"/>
      <c r="AB137" s="15"/>
      <c r="AC137" s="54"/>
      <c r="AD137" s="15"/>
      <c r="AE137" s="54"/>
      <c r="AF137" s="15"/>
      <c r="AG137" s="54"/>
      <c r="AH137" s="15"/>
      <c r="AI137" s="54"/>
      <c r="AJ137" s="15"/>
      <c r="AK137" s="54"/>
      <c r="AL137" s="15"/>
      <c r="AM137" s="54"/>
      <c r="AN137" s="15"/>
      <c r="AO137" s="54"/>
      <c r="AP137" s="15"/>
      <c r="AQ137" s="54"/>
      <c r="AR137" s="15"/>
      <c r="AS137" s="54"/>
      <c r="AT137" s="15"/>
      <c r="AU137" s="54"/>
      <c r="AV137" s="15"/>
      <c r="AY137" s="41">
        <f t="shared" si="14"/>
        <v>0</v>
      </c>
      <c r="AZ137" s="41">
        <f t="shared" si="13"/>
        <v>0</v>
      </c>
      <c r="BA137">
        <f t="shared" ref="BA137:BA200" si="16">COUNT(C137:AV137)/2</f>
        <v>0</v>
      </c>
      <c r="BB137" t="e">
        <f t="shared" ref="BB137:BB200" si="17">+AZ137/BA137</f>
        <v>#DIV/0!</v>
      </c>
    </row>
    <row r="138" spans="1:54" x14ac:dyDescent="0.25">
      <c r="A138">
        <f t="shared" si="15"/>
        <v>89</v>
      </c>
      <c r="B138" s="6"/>
      <c r="C138" s="54"/>
      <c r="D138" s="15"/>
      <c r="E138" s="54"/>
      <c r="F138" s="15"/>
      <c r="G138" s="54"/>
      <c r="H138" s="15"/>
      <c r="I138" s="54"/>
      <c r="J138" s="15"/>
      <c r="K138" s="54"/>
      <c r="L138" s="15"/>
      <c r="M138" s="54"/>
      <c r="N138" s="15"/>
      <c r="O138" s="54"/>
      <c r="P138" s="15"/>
      <c r="Q138" s="54"/>
      <c r="R138" s="15"/>
      <c r="S138" s="54"/>
      <c r="T138" s="15"/>
      <c r="U138" s="54"/>
      <c r="V138" s="15"/>
      <c r="W138" s="54"/>
      <c r="X138" s="15"/>
      <c r="Y138" s="54"/>
      <c r="Z138" s="15"/>
      <c r="AA138" s="54"/>
      <c r="AB138" s="15"/>
      <c r="AC138" s="54"/>
      <c r="AD138" s="15"/>
      <c r="AE138" s="54"/>
      <c r="AF138" s="15"/>
      <c r="AG138" s="54"/>
      <c r="AH138" s="15"/>
      <c r="AI138" s="54"/>
      <c r="AJ138" s="15"/>
      <c r="AK138" s="54"/>
      <c r="AL138" s="15"/>
      <c r="AM138" s="54"/>
      <c r="AN138" s="15"/>
      <c r="AO138" s="54"/>
      <c r="AP138" s="15"/>
      <c r="AQ138" s="54"/>
      <c r="AR138" s="15"/>
      <c r="AS138" s="54"/>
      <c r="AT138" s="15"/>
      <c r="AU138" s="54"/>
      <c r="AV138" s="15"/>
      <c r="AY138" s="41">
        <f t="shared" si="14"/>
        <v>0</v>
      </c>
      <c r="AZ138" s="41">
        <f t="shared" si="13"/>
        <v>0</v>
      </c>
      <c r="BA138">
        <f t="shared" si="16"/>
        <v>0</v>
      </c>
      <c r="BB138" t="e">
        <f t="shared" si="17"/>
        <v>#DIV/0!</v>
      </c>
    </row>
    <row r="139" spans="1:54" x14ac:dyDescent="0.25">
      <c r="A139">
        <f t="shared" si="15"/>
        <v>90</v>
      </c>
      <c r="B139" s="6"/>
      <c r="C139" s="54"/>
      <c r="D139" s="15"/>
      <c r="E139" s="54"/>
      <c r="F139" s="15"/>
      <c r="G139" s="54"/>
      <c r="H139" s="15"/>
      <c r="I139" s="54"/>
      <c r="J139" s="15"/>
      <c r="K139" s="54"/>
      <c r="L139" s="15"/>
      <c r="M139" s="54"/>
      <c r="N139" s="15"/>
      <c r="O139" s="54"/>
      <c r="P139" s="15"/>
      <c r="Q139" s="54"/>
      <c r="R139" s="15"/>
      <c r="S139" s="54"/>
      <c r="T139" s="15"/>
      <c r="U139" s="54"/>
      <c r="V139" s="15"/>
      <c r="W139" s="54"/>
      <c r="X139" s="15"/>
      <c r="Y139" s="54"/>
      <c r="Z139" s="15"/>
      <c r="AA139" s="54"/>
      <c r="AB139" s="15"/>
      <c r="AC139" s="54"/>
      <c r="AD139" s="15"/>
      <c r="AE139" s="54"/>
      <c r="AF139" s="15"/>
      <c r="AG139" s="54"/>
      <c r="AH139" s="15"/>
      <c r="AI139" s="54"/>
      <c r="AJ139" s="15"/>
      <c r="AK139" s="54"/>
      <c r="AL139" s="15"/>
      <c r="AM139" s="54"/>
      <c r="AN139" s="15"/>
      <c r="AO139" s="54"/>
      <c r="AP139" s="15"/>
      <c r="AQ139" s="54"/>
      <c r="AR139" s="15"/>
      <c r="AS139" s="54"/>
      <c r="AT139" s="15"/>
      <c r="AU139" s="54"/>
      <c r="AV139" s="15"/>
      <c r="AY139" s="41">
        <f t="shared" si="14"/>
        <v>0</v>
      </c>
      <c r="AZ139" s="41">
        <f t="shared" si="13"/>
        <v>0</v>
      </c>
      <c r="BA139">
        <f t="shared" si="16"/>
        <v>0</v>
      </c>
      <c r="BB139" t="e">
        <f t="shared" si="17"/>
        <v>#DIV/0!</v>
      </c>
    </row>
    <row r="140" spans="1:54" x14ac:dyDescent="0.25">
      <c r="A140">
        <f t="shared" si="15"/>
        <v>91</v>
      </c>
      <c r="B140" s="6"/>
      <c r="C140" s="54"/>
      <c r="D140" s="15"/>
      <c r="E140" s="54"/>
      <c r="F140" s="15"/>
      <c r="G140" s="54"/>
      <c r="H140" s="15"/>
      <c r="I140" s="54"/>
      <c r="J140" s="15"/>
      <c r="K140" s="54"/>
      <c r="L140" s="15"/>
      <c r="M140" s="54"/>
      <c r="N140" s="15"/>
      <c r="O140" s="54"/>
      <c r="P140" s="15"/>
      <c r="Q140" s="54"/>
      <c r="R140" s="15"/>
      <c r="S140" s="54"/>
      <c r="T140" s="15"/>
      <c r="U140" s="54"/>
      <c r="V140" s="15"/>
      <c r="W140" s="54"/>
      <c r="X140" s="15"/>
      <c r="Y140" s="54"/>
      <c r="Z140" s="15"/>
      <c r="AA140" s="54"/>
      <c r="AB140" s="15"/>
      <c r="AC140" s="54"/>
      <c r="AD140" s="15"/>
      <c r="AE140" s="54"/>
      <c r="AF140" s="15"/>
      <c r="AG140" s="54"/>
      <c r="AH140" s="15"/>
      <c r="AI140" s="54"/>
      <c r="AJ140" s="15"/>
      <c r="AK140" s="54"/>
      <c r="AL140" s="15"/>
      <c r="AM140" s="54"/>
      <c r="AN140" s="15"/>
      <c r="AO140" s="54"/>
      <c r="AP140" s="15"/>
      <c r="AQ140" s="54"/>
      <c r="AR140" s="15"/>
      <c r="AS140" s="54"/>
      <c r="AT140" s="15"/>
      <c r="AU140" s="54"/>
      <c r="AV140" s="15"/>
      <c r="AY140" s="41">
        <f t="shared" si="14"/>
        <v>0</v>
      </c>
      <c r="AZ140" s="41">
        <f t="shared" si="13"/>
        <v>0</v>
      </c>
      <c r="BA140">
        <f t="shared" si="16"/>
        <v>0</v>
      </c>
      <c r="BB140" t="e">
        <f t="shared" si="17"/>
        <v>#DIV/0!</v>
      </c>
    </row>
    <row r="141" spans="1:54" x14ac:dyDescent="0.25">
      <c r="A141">
        <f t="shared" si="15"/>
        <v>92</v>
      </c>
      <c r="B141" s="6"/>
      <c r="C141" s="54"/>
      <c r="D141" s="15"/>
      <c r="E141" s="54"/>
      <c r="F141" s="15"/>
      <c r="G141" s="54"/>
      <c r="H141" s="15"/>
      <c r="I141" s="54"/>
      <c r="J141" s="15"/>
      <c r="K141" s="54"/>
      <c r="L141" s="15"/>
      <c r="M141" s="54"/>
      <c r="N141" s="15"/>
      <c r="O141" s="54"/>
      <c r="P141" s="15"/>
      <c r="Q141" s="54"/>
      <c r="R141" s="15"/>
      <c r="S141" s="54"/>
      <c r="T141" s="15"/>
      <c r="U141" s="54"/>
      <c r="V141" s="15"/>
      <c r="W141" s="54"/>
      <c r="X141" s="15"/>
      <c r="Y141" s="54"/>
      <c r="Z141" s="15"/>
      <c r="AA141" s="54"/>
      <c r="AB141" s="15"/>
      <c r="AC141" s="54"/>
      <c r="AD141" s="15"/>
      <c r="AE141" s="54"/>
      <c r="AF141" s="15"/>
      <c r="AG141" s="54"/>
      <c r="AH141" s="15"/>
      <c r="AI141" s="54"/>
      <c r="AJ141" s="15"/>
      <c r="AK141" s="54"/>
      <c r="AL141" s="15"/>
      <c r="AM141" s="54"/>
      <c r="AN141" s="15"/>
      <c r="AO141" s="54"/>
      <c r="AP141" s="15"/>
      <c r="AQ141" s="54"/>
      <c r="AR141" s="15"/>
      <c r="AS141" s="54"/>
      <c r="AT141" s="15"/>
      <c r="AU141" s="54"/>
      <c r="AV141" s="15"/>
      <c r="AY141" s="41">
        <f t="shared" si="14"/>
        <v>0</v>
      </c>
      <c r="AZ141" s="41">
        <f t="shared" si="13"/>
        <v>0</v>
      </c>
      <c r="BA141">
        <f t="shared" si="16"/>
        <v>0</v>
      </c>
      <c r="BB141" t="e">
        <f t="shared" si="17"/>
        <v>#DIV/0!</v>
      </c>
    </row>
    <row r="142" spans="1:54" x14ac:dyDescent="0.25">
      <c r="A142">
        <f t="shared" si="15"/>
        <v>93</v>
      </c>
      <c r="B142" s="6"/>
      <c r="C142" s="54"/>
      <c r="D142" s="15"/>
      <c r="E142" s="54"/>
      <c r="F142" s="15"/>
      <c r="G142" s="54"/>
      <c r="H142" s="15"/>
      <c r="I142" s="54"/>
      <c r="J142" s="15"/>
      <c r="K142" s="54"/>
      <c r="L142" s="15"/>
      <c r="M142" s="54"/>
      <c r="N142" s="15"/>
      <c r="O142" s="54"/>
      <c r="P142" s="15"/>
      <c r="Q142" s="54"/>
      <c r="R142" s="15"/>
      <c r="S142" s="54"/>
      <c r="T142" s="15"/>
      <c r="U142" s="54"/>
      <c r="V142" s="15"/>
      <c r="W142" s="54"/>
      <c r="X142" s="15"/>
      <c r="Y142" s="54"/>
      <c r="Z142" s="15"/>
      <c r="AA142" s="54"/>
      <c r="AB142" s="15"/>
      <c r="AC142" s="54"/>
      <c r="AD142" s="15"/>
      <c r="AE142" s="54"/>
      <c r="AF142" s="15"/>
      <c r="AG142" s="54"/>
      <c r="AH142" s="15"/>
      <c r="AI142" s="54"/>
      <c r="AJ142" s="15"/>
      <c r="AK142" s="54"/>
      <c r="AL142" s="15"/>
      <c r="AM142" s="54"/>
      <c r="AN142" s="15"/>
      <c r="AO142" s="54"/>
      <c r="AP142" s="15"/>
      <c r="AQ142" s="54"/>
      <c r="AR142" s="15"/>
      <c r="AS142" s="54"/>
      <c r="AT142" s="15"/>
      <c r="AU142" s="54"/>
      <c r="AV142" s="15"/>
      <c r="AY142" s="41">
        <f t="shared" si="14"/>
        <v>0</v>
      </c>
      <c r="AZ142" s="41">
        <f t="shared" si="13"/>
        <v>0</v>
      </c>
      <c r="BA142">
        <f t="shared" si="16"/>
        <v>0</v>
      </c>
      <c r="BB142" t="e">
        <f t="shared" si="17"/>
        <v>#DIV/0!</v>
      </c>
    </row>
    <row r="143" spans="1:54" x14ac:dyDescent="0.25">
      <c r="A143">
        <f t="shared" si="15"/>
        <v>94</v>
      </c>
      <c r="B143" s="6"/>
      <c r="C143" s="54"/>
      <c r="D143" s="15"/>
      <c r="E143" s="54"/>
      <c r="F143" s="15"/>
      <c r="G143" s="54"/>
      <c r="H143" s="15"/>
      <c r="I143" s="54"/>
      <c r="J143" s="15"/>
      <c r="K143" s="54"/>
      <c r="L143" s="15"/>
      <c r="M143" s="54"/>
      <c r="N143" s="15"/>
      <c r="O143" s="54"/>
      <c r="P143" s="15"/>
      <c r="Q143" s="54"/>
      <c r="R143" s="15"/>
      <c r="S143" s="54"/>
      <c r="T143" s="15"/>
      <c r="U143" s="54"/>
      <c r="V143" s="15"/>
      <c r="W143" s="54"/>
      <c r="X143" s="15"/>
      <c r="Y143" s="54"/>
      <c r="Z143" s="15"/>
      <c r="AA143" s="54"/>
      <c r="AB143" s="15"/>
      <c r="AC143" s="54"/>
      <c r="AD143" s="15"/>
      <c r="AE143" s="54"/>
      <c r="AF143" s="15"/>
      <c r="AG143" s="54"/>
      <c r="AH143" s="15"/>
      <c r="AI143" s="54"/>
      <c r="AJ143" s="15"/>
      <c r="AK143" s="54"/>
      <c r="AL143" s="15"/>
      <c r="AM143" s="54"/>
      <c r="AN143" s="15"/>
      <c r="AO143" s="54"/>
      <c r="AP143" s="15"/>
      <c r="AQ143" s="54"/>
      <c r="AR143" s="15"/>
      <c r="AS143" s="54"/>
      <c r="AT143" s="15"/>
      <c r="AU143" s="54"/>
      <c r="AV143" s="15"/>
      <c r="AY143" s="41">
        <f t="shared" si="14"/>
        <v>0</v>
      </c>
      <c r="AZ143" s="41">
        <f t="shared" si="13"/>
        <v>0</v>
      </c>
      <c r="BA143">
        <f t="shared" si="16"/>
        <v>0</v>
      </c>
      <c r="BB143" t="e">
        <f t="shared" si="17"/>
        <v>#DIV/0!</v>
      </c>
    </row>
    <row r="144" spans="1:54" x14ac:dyDescent="0.25">
      <c r="A144">
        <f t="shared" si="15"/>
        <v>95</v>
      </c>
      <c r="B144" s="6"/>
      <c r="C144" s="54"/>
      <c r="D144" s="15"/>
      <c r="E144" s="54"/>
      <c r="F144" s="15"/>
      <c r="G144" s="54"/>
      <c r="H144" s="15"/>
      <c r="I144" s="54"/>
      <c r="J144" s="15"/>
      <c r="K144" s="54"/>
      <c r="L144" s="15"/>
      <c r="M144" s="54"/>
      <c r="N144" s="15"/>
      <c r="O144" s="54"/>
      <c r="P144" s="15"/>
      <c r="Q144" s="54"/>
      <c r="R144" s="15"/>
      <c r="S144" s="54"/>
      <c r="T144" s="15"/>
      <c r="U144" s="54"/>
      <c r="V144" s="15"/>
      <c r="W144" s="54"/>
      <c r="X144" s="15"/>
      <c r="Y144" s="54"/>
      <c r="Z144" s="15"/>
      <c r="AA144" s="54"/>
      <c r="AB144" s="15"/>
      <c r="AC144" s="54"/>
      <c r="AD144" s="15"/>
      <c r="AE144" s="54"/>
      <c r="AF144" s="15"/>
      <c r="AG144" s="54"/>
      <c r="AH144" s="15"/>
      <c r="AI144" s="54"/>
      <c r="AJ144" s="15"/>
      <c r="AK144" s="54"/>
      <c r="AL144" s="15"/>
      <c r="AM144" s="54"/>
      <c r="AN144" s="15"/>
      <c r="AO144" s="54"/>
      <c r="AP144" s="15"/>
      <c r="AQ144" s="54"/>
      <c r="AR144" s="15"/>
      <c r="AS144" s="54"/>
      <c r="AT144" s="15"/>
      <c r="AU144" s="54"/>
      <c r="AV144" s="15"/>
      <c r="AY144" s="41">
        <f t="shared" si="14"/>
        <v>0</v>
      </c>
      <c r="AZ144" s="41">
        <f t="shared" si="13"/>
        <v>0</v>
      </c>
      <c r="BA144">
        <f t="shared" si="16"/>
        <v>0</v>
      </c>
      <c r="BB144" t="e">
        <f t="shared" si="17"/>
        <v>#DIV/0!</v>
      </c>
    </row>
    <row r="145" spans="1:54" x14ac:dyDescent="0.25">
      <c r="A145">
        <f t="shared" si="15"/>
        <v>96</v>
      </c>
      <c r="B145" s="6"/>
      <c r="C145" s="54"/>
      <c r="D145" s="15"/>
      <c r="E145" s="54"/>
      <c r="F145" s="15"/>
      <c r="G145" s="54"/>
      <c r="H145" s="15"/>
      <c r="I145" s="54"/>
      <c r="J145" s="15"/>
      <c r="K145" s="54"/>
      <c r="L145" s="15"/>
      <c r="M145" s="54"/>
      <c r="N145" s="15"/>
      <c r="O145" s="54"/>
      <c r="P145" s="15"/>
      <c r="Q145" s="54"/>
      <c r="R145" s="15"/>
      <c r="S145" s="54"/>
      <c r="T145" s="15"/>
      <c r="U145" s="54"/>
      <c r="V145" s="15"/>
      <c r="W145" s="54"/>
      <c r="X145" s="15"/>
      <c r="Y145" s="54"/>
      <c r="Z145" s="15"/>
      <c r="AA145" s="54"/>
      <c r="AB145" s="15"/>
      <c r="AC145" s="54"/>
      <c r="AD145" s="15"/>
      <c r="AE145" s="54"/>
      <c r="AF145" s="15"/>
      <c r="AG145" s="54"/>
      <c r="AH145" s="15"/>
      <c r="AI145" s="54"/>
      <c r="AJ145" s="15"/>
      <c r="AK145" s="54"/>
      <c r="AL145" s="15"/>
      <c r="AM145" s="54"/>
      <c r="AN145" s="15"/>
      <c r="AO145" s="54"/>
      <c r="AP145" s="15"/>
      <c r="AQ145" s="54"/>
      <c r="AR145" s="15"/>
      <c r="AS145" s="54"/>
      <c r="AT145" s="15"/>
      <c r="AU145" s="54"/>
      <c r="AV145" s="15"/>
      <c r="AY145" s="41">
        <f t="shared" si="14"/>
        <v>0</v>
      </c>
      <c r="AZ145" s="41">
        <f t="shared" si="13"/>
        <v>0</v>
      </c>
      <c r="BA145">
        <f t="shared" si="16"/>
        <v>0</v>
      </c>
      <c r="BB145" t="e">
        <f t="shared" si="17"/>
        <v>#DIV/0!</v>
      </c>
    </row>
    <row r="146" spans="1:54" x14ac:dyDescent="0.25">
      <c r="A146">
        <f t="shared" si="15"/>
        <v>97</v>
      </c>
      <c r="B146" s="6"/>
      <c r="C146" s="54"/>
      <c r="D146" s="15"/>
      <c r="E146" s="54"/>
      <c r="F146" s="15"/>
      <c r="G146" s="54"/>
      <c r="H146" s="15"/>
      <c r="I146" s="54"/>
      <c r="J146" s="15"/>
      <c r="K146" s="54"/>
      <c r="L146" s="15"/>
      <c r="M146" s="54"/>
      <c r="N146" s="15"/>
      <c r="O146" s="54"/>
      <c r="P146" s="15"/>
      <c r="Q146" s="54"/>
      <c r="R146" s="15"/>
      <c r="S146" s="54"/>
      <c r="T146" s="15"/>
      <c r="U146" s="54"/>
      <c r="V146" s="15"/>
      <c r="W146" s="54"/>
      <c r="X146" s="15"/>
      <c r="Y146" s="54"/>
      <c r="Z146" s="15"/>
      <c r="AA146" s="54"/>
      <c r="AB146" s="15"/>
      <c r="AC146" s="54"/>
      <c r="AD146" s="15"/>
      <c r="AE146" s="54"/>
      <c r="AF146" s="15"/>
      <c r="AG146" s="54"/>
      <c r="AH146" s="15"/>
      <c r="AI146" s="54"/>
      <c r="AJ146" s="15"/>
      <c r="AK146" s="54"/>
      <c r="AL146" s="15"/>
      <c r="AM146" s="54"/>
      <c r="AN146" s="15"/>
      <c r="AO146" s="54"/>
      <c r="AP146" s="15"/>
      <c r="AQ146" s="54"/>
      <c r="AR146" s="15"/>
      <c r="AS146" s="54"/>
      <c r="AT146" s="15"/>
      <c r="AU146" s="54"/>
      <c r="AV146" s="15"/>
      <c r="AY146" s="41">
        <f t="shared" si="14"/>
        <v>0</v>
      </c>
      <c r="AZ146" s="41">
        <f t="shared" si="13"/>
        <v>0</v>
      </c>
      <c r="BA146">
        <f t="shared" si="16"/>
        <v>0</v>
      </c>
      <c r="BB146" t="e">
        <f t="shared" si="17"/>
        <v>#DIV/0!</v>
      </c>
    </row>
    <row r="147" spans="1:54" x14ac:dyDescent="0.25">
      <c r="A147">
        <f t="shared" si="15"/>
        <v>98</v>
      </c>
      <c r="B147" s="6"/>
      <c r="C147" s="54"/>
      <c r="D147" s="15"/>
      <c r="E147" s="54"/>
      <c r="F147" s="15"/>
      <c r="G147" s="54"/>
      <c r="H147" s="15"/>
      <c r="I147" s="54"/>
      <c r="J147" s="15"/>
      <c r="K147" s="54"/>
      <c r="L147" s="15"/>
      <c r="M147" s="54"/>
      <c r="N147" s="15"/>
      <c r="O147" s="54"/>
      <c r="P147" s="15"/>
      <c r="Q147" s="54"/>
      <c r="R147" s="15"/>
      <c r="S147" s="54"/>
      <c r="T147" s="15"/>
      <c r="U147" s="54"/>
      <c r="V147" s="15"/>
      <c r="W147" s="54"/>
      <c r="X147" s="15"/>
      <c r="Y147" s="54"/>
      <c r="Z147" s="15"/>
      <c r="AA147" s="54"/>
      <c r="AB147" s="15"/>
      <c r="AC147" s="54"/>
      <c r="AD147" s="15"/>
      <c r="AE147" s="54"/>
      <c r="AF147" s="15"/>
      <c r="AG147" s="54"/>
      <c r="AH147" s="15"/>
      <c r="AI147" s="54"/>
      <c r="AJ147" s="15"/>
      <c r="AK147" s="54"/>
      <c r="AL147" s="15"/>
      <c r="AM147" s="54"/>
      <c r="AN147" s="15"/>
      <c r="AO147" s="54"/>
      <c r="AP147" s="15"/>
      <c r="AQ147" s="54"/>
      <c r="AR147" s="15"/>
      <c r="AS147" s="54"/>
      <c r="AT147" s="15"/>
      <c r="AU147" s="54"/>
      <c r="AV147" s="15"/>
      <c r="AY147" s="41">
        <f t="shared" si="14"/>
        <v>0</v>
      </c>
      <c r="AZ147" s="41">
        <f t="shared" si="13"/>
        <v>0</v>
      </c>
      <c r="BA147">
        <f t="shared" si="16"/>
        <v>0</v>
      </c>
      <c r="BB147" t="e">
        <f t="shared" si="17"/>
        <v>#DIV/0!</v>
      </c>
    </row>
    <row r="148" spans="1:54" x14ac:dyDescent="0.25">
      <c r="A148">
        <f t="shared" si="15"/>
        <v>99</v>
      </c>
      <c r="B148" s="6"/>
      <c r="C148" s="54"/>
      <c r="D148" s="15"/>
      <c r="E148" s="54"/>
      <c r="F148" s="15"/>
      <c r="G148" s="54"/>
      <c r="H148" s="15"/>
      <c r="I148" s="54"/>
      <c r="J148" s="15"/>
      <c r="K148" s="54"/>
      <c r="L148" s="15"/>
      <c r="M148" s="54"/>
      <c r="N148" s="15"/>
      <c r="O148" s="54"/>
      <c r="P148" s="15"/>
      <c r="Q148" s="54"/>
      <c r="R148" s="15"/>
      <c r="S148" s="54"/>
      <c r="T148" s="15"/>
      <c r="U148" s="54"/>
      <c r="V148" s="15"/>
      <c r="W148" s="54"/>
      <c r="X148" s="15"/>
      <c r="Y148" s="54"/>
      <c r="Z148" s="15"/>
      <c r="AA148" s="54"/>
      <c r="AB148" s="15"/>
      <c r="AC148" s="54"/>
      <c r="AD148" s="15"/>
      <c r="AE148" s="54"/>
      <c r="AF148" s="15"/>
      <c r="AG148" s="54"/>
      <c r="AH148" s="15"/>
      <c r="AI148" s="54"/>
      <c r="AJ148" s="15"/>
      <c r="AK148" s="54"/>
      <c r="AL148" s="15"/>
      <c r="AM148" s="54"/>
      <c r="AN148" s="15"/>
      <c r="AO148" s="54"/>
      <c r="AP148" s="15"/>
      <c r="AQ148" s="54"/>
      <c r="AR148" s="15"/>
      <c r="AS148" s="54"/>
      <c r="AT148" s="15"/>
      <c r="AU148" s="54"/>
      <c r="AV148" s="15"/>
      <c r="AY148" s="41">
        <f t="shared" si="14"/>
        <v>0</v>
      </c>
      <c r="AZ148" s="41">
        <f t="shared" si="13"/>
        <v>0</v>
      </c>
      <c r="BA148">
        <f t="shared" si="16"/>
        <v>0</v>
      </c>
      <c r="BB148" t="e">
        <f t="shared" si="17"/>
        <v>#DIV/0!</v>
      </c>
    </row>
    <row r="149" spans="1:54" x14ac:dyDescent="0.25">
      <c r="A149">
        <f t="shared" si="15"/>
        <v>100</v>
      </c>
      <c r="B149" s="6"/>
      <c r="C149" s="54"/>
      <c r="D149" s="15"/>
      <c r="E149" s="54"/>
      <c r="F149" s="15"/>
      <c r="G149" s="54"/>
      <c r="H149" s="15"/>
      <c r="I149" s="54"/>
      <c r="J149" s="15"/>
      <c r="K149" s="54"/>
      <c r="L149" s="15"/>
      <c r="M149" s="54"/>
      <c r="N149" s="15"/>
      <c r="O149" s="54"/>
      <c r="P149" s="15"/>
      <c r="Q149" s="54"/>
      <c r="R149" s="15"/>
      <c r="S149" s="54"/>
      <c r="T149" s="15"/>
      <c r="U149" s="54"/>
      <c r="V149" s="15"/>
      <c r="W149" s="54"/>
      <c r="X149" s="15"/>
      <c r="Y149" s="54"/>
      <c r="Z149" s="15"/>
      <c r="AA149" s="54"/>
      <c r="AB149" s="15"/>
      <c r="AC149" s="54"/>
      <c r="AD149" s="15"/>
      <c r="AE149" s="54"/>
      <c r="AF149" s="15"/>
      <c r="AG149" s="54"/>
      <c r="AH149" s="15"/>
      <c r="AI149" s="54"/>
      <c r="AJ149" s="15"/>
      <c r="AK149" s="54"/>
      <c r="AL149" s="15"/>
      <c r="AM149" s="54"/>
      <c r="AN149" s="15"/>
      <c r="AO149" s="54"/>
      <c r="AP149" s="15"/>
      <c r="AQ149" s="54"/>
      <c r="AR149" s="15"/>
      <c r="AS149" s="54"/>
      <c r="AT149" s="15"/>
      <c r="AU149" s="54"/>
      <c r="AV149" s="15"/>
      <c r="AY149" s="41">
        <f t="shared" si="14"/>
        <v>0</v>
      </c>
      <c r="AZ149" s="41">
        <f t="shared" si="13"/>
        <v>0</v>
      </c>
      <c r="BA149">
        <f t="shared" si="16"/>
        <v>0</v>
      </c>
      <c r="BB149" t="e">
        <f t="shared" si="17"/>
        <v>#DIV/0!</v>
      </c>
    </row>
    <row r="150" spans="1:54" x14ac:dyDescent="0.25">
      <c r="A150">
        <f t="shared" si="15"/>
        <v>101</v>
      </c>
      <c r="B150" s="6"/>
      <c r="C150" s="54"/>
      <c r="D150" s="15"/>
      <c r="E150" s="54"/>
      <c r="F150" s="15"/>
      <c r="G150" s="54"/>
      <c r="H150" s="15"/>
      <c r="I150" s="54"/>
      <c r="J150" s="15"/>
      <c r="K150" s="54"/>
      <c r="L150" s="15"/>
      <c r="M150" s="54"/>
      <c r="N150" s="15"/>
      <c r="O150" s="54"/>
      <c r="P150" s="15"/>
      <c r="Q150" s="54"/>
      <c r="R150" s="15"/>
      <c r="S150" s="54"/>
      <c r="T150" s="15"/>
      <c r="U150" s="54"/>
      <c r="V150" s="15"/>
      <c r="W150" s="54"/>
      <c r="X150" s="15"/>
      <c r="Y150" s="54"/>
      <c r="Z150" s="15"/>
      <c r="AA150" s="54"/>
      <c r="AB150" s="15"/>
      <c r="AC150" s="54"/>
      <c r="AD150" s="15"/>
      <c r="AE150" s="54"/>
      <c r="AF150" s="15"/>
      <c r="AG150" s="54"/>
      <c r="AH150" s="15"/>
      <c r="AI150" s="54"/>
      <c r="AJ150" s="15"/>
      <c r="AK150" s="54"/>
      <c r="AL150" s="15"/>
      <c r="AM150" s="54"/>
      <c r="AN150" s="15"/>
      <c r="AO150" s="54"/>
      <c r="AP150" s="15"/>
      <c r="AQ150" s="54"/>
      <c r="AR150" s="15"/>
      <c r="AS150" s="54"/>
      <c r="AT150" s="15"/>
      <c r="AU150" s="54"/>
      <c r="AV150" s="15"/>
      <c r="AY150" s="41">
        <f t="shared" si="14"/>
        <v>0</v>
      </c>
      <c r="AZ150" s="41">
        <f t="shared" si="13"/>
        <v>0</v>
      </c>
      <c r="BA150">
        <f t="shared" si="16"/>
        <v>0</v>
      </c>
      <c r="BB150" t="e">
        <f t="shared" si="17"/>
        <v>#DIV/0!</v>
      </c>
    </row>
    <row r="151" spans="1:54" x14ac:dyDescent="0.25">
      <c r="A151">
        <f t="shared" si="15"/>
        <v>102</v>
      </c>
      <c r="B151" s="6"/>
      <c r="C151" s="54"/>
      <c r="D151" s="15"/>
      <c r="E151" s="54"/>
      <c r="F151" s="15"/>
      <c r="G151" s="54"/>
      <c r="H151" s="15"/>
      <c r="I151" s="54"/>
      <c r="J151" s="15"/>
      <c r="K151" s="54"/>
      <c r="L151" s="15"/>
      <c r="M151" s="54"/>
      <c r="N151" s="15"/>
      <c r="O151" s="54"/>
      <c r="P151" s="15"/>
      <c r="Q151" s="54"/>
      <c r="R151" s="15"/>
      <c r="S151" s="54"/>
      <c r="T151" s="15"/>
      <c r="U151" s="54"/>
      <c r="V151" s="15"/>
      <c r="W151" s="54"/>
      <c r="X151" s="15"/>
      <c r="Y151" s="54"/>
      <c r="Z151" s="15"/>
      <c r="AA151" s="54"/>
      <c r="AB151" s="15"/>
      <c r="AC151" s="54"/>
      <c r="AD151" s="15"/>
      <c r="AE151" s="54"/>
      <c r="AF151" s="15"/>
      <c r="AG151" s="54"/>
      <c r="AH151" s="15"/>
      <c r="AI151" s="54"/>
      <c r="AJ151" s="15"/>
      <c r="AK151" s="54"/>
      <c r="AL151" s="15"/>
      <c r="AM151" s="54"/>
      <c r="AN151" s="15"/>
      <c r="AO151" s="54"/>
      <c r="AP151" s="15"/>
      <c r="AQ151" s="54"/>
      <c r="AR151" s="15"/>
      <c r="AS151" s="54"/>
      <c r="AT151" s="15"/>
      <c r="AU151" s="54"/>
      <c r="AV151" s="15"/>
      <c r="AY151" s="41">
        <f t="shared" si="14"/>
        <v>0</v>
      </c>
      <c r="AZ151" s="41">
        <f t="shared" si="13"/>
        <v>0</v>
      </c>
      <c r="BA151">
        <f t="shared" si="16"/>
        <v>0</v>
      </c>
      <c r="BB151" t="e">
        <f t="shared" si="17"/>
        <v>#DIV/0!</v>
      </c>
    </row>
    <row r="152" spans="1:54" x14ac:dyDescent="0.25">
      <c r="A152">
        <f t="shared" si="15"/>
        <v>103</v>
      </c>
      <c r="B152" s="6"/>
      <c r="C152" s="54"/>
      <c r="D152" s="15"/>
      <c r="E152" s="54"/>
      <c r="F152" s="15"/>
      <c r="G152" s="54"/>
      <c r="H152" s="15"/>
      <c r="I152" s="54"/>
      <c r="J152" s="15"/>
      <c r="K152" s="54"/>
      <c r="L152" s="15"/>
      <c r="M152" s="54"/>
      <c r="N152" s="15"/>
      <c r="O152" s="54"/>
      <c r="P152" s="15"/>
      <c r="Q152" s="54"/>
      <c r="R152" s="15"/>
      <c r="S152" s="54"/>
      <c r="T152" s="15"/>
      <c r="U152" s="54"/>
      <c r="V152" s="15"/>
      <c r="W152" s="54"/>
      <c r="X152" s="15"/>
      <c r="Y152" s="54"/>
      <c r="Z152" s="15"/>
      <c r="AA152" s="54"/>
      <c r="AB152" s="15"/>
      <c r="AC152" s="54"/>
      <c r="AD152" s="15"/>
      <c r="AE152" s="54"/>
      <c r="AF152" s="15"/>
      <c r="AG152" s="54"/>
      <c r="AH152" s="15"/>
      <c r="AI152" s="54"/>
      <c r="AJ152" s="15"/>
      <c r="AK152" s="54"/>
      <c r="AL152" s="15"/>
      <c r="AM152" s="54"/>
      <c r="AN152" s="15"/>
      <c r="AO152" s="54"/>
      <c r="AP152" s="15"/>
      <c r="AQ152" s="54"/>
      <c r="AR152" s="15"/>
      <c r="AS152" s="54"/>
      <c r="AT152" s="15"/>
      <c r="AU152" s="54"/>
      <c r="AV152" s="15"/>
      <c r="AY152" s="41">
        <f t="shared" si="14"/>
        <v>0</v>
      </c>
      <c r="AZ152" s="41">
        <f t="shared" si="13"/>
        <v>0</v>
      </c>
      <c r="BA152">
        <f t="shared" si="16"/>
        <v>0</v>
      </c>
      <c r="BB152" t="e">
        <f t="shared" si="17"/>
        <v>#DIV/0!</v>
      </c>
    </row>
    <row r="153" spans="1:54" x14ac:dyDescent="0.25">
      <c r="A153">
        <f t="shared" si="15"/>
        <v>104</v>
      </c>
      <c r="B153" s="6"/>
      <c r="C153" s="54"/>
      <c r="D153" s="15"/>
      <c r="E153" s="54"/>
      <c r="F153" s="15"/>
      <c r="G153" s="54"/>
      <c r="H153" s="15"/>
      <c r="I153" s="54"/>
      <c r="J153" s="15"/>
      <c r="K153" s="54"/>
      <c r="L153" s="15"/>
      <c r="M153" s="54"/>
      <c r="N153" s="15"/>
      <c r="O153" s="54"/>
      <c r="P153" s="15"/>
      <c r="Q153" s="54"/>
      <c r="R153" s="15"/>
      <c r="S153" s="54"/>
      <c r="T153" s="15"/>
      <c r="U153" s="54"/>
      <c r="V153" s="15"/>
      <c r="W153" s="54"/>
      <c r="X153" s="15"/>
      <c r="Y153" s="54"/>
      <c r="Z153" s="15"/>
      <c r="AA153" s="54"/>
      <c r="AB153" s="15"/>
      <c r="AC153" s="54"/>
      <c r="AD153" s="15"/>
      <c r="AE153" s="54"/>
      <c r="AF153" s="15"/>
      <c r="AG153" s="54"/>
      <c r="AH153" s="15"/>
      <c r="AI153" s="54"/>
      <c r="AJ153" s="15"/>
      <c r="AK153" s="54"/>
      <c r="AL153" s="15"/>
      <c r="AM153" s="54"/>
      <c r="AN153" s="15"/>
      <c r="AO153" s="54"/>
      <c r="AP153" s="15"/>
      <c r="AQ153" s="54"/>
      <c r="AR153" s="15"/>
      <c r="AS153" s="54"/>
      <c r="AT153" s="15"/>
      <c r="AU153" s="54"/>
      <c r="AV153" s="15"/>
      <c r="AY153" s="41">
        <f t="shared" si="14"/>
        <v>0</v>
      </c>
      <c r="AZ153" s="41">
        <f t="shared" si="13"/>
        <v>0</v>
      </c>
      <c r="BA153">
        <f t="shared" si="16"/>
        <v>0</v>
      </c>
      <c r="BB153" t="e">
        <f t="shared" si="17"/>
        <v>#DIV/0!</v>
      </c>
    </row>
    <row r="154" spans="1:54" x14ac:dyDescent="0.25">
      <c r="A154">
        <f t="shared" si="15"/>
        <v>105</v>
      </c>
      <c r="B154" s="6"/>
      <c r="C154" s="54"/>
      <c r="D154" s="15"/>
      <c r="E154" s="54"/>
      <c r="F154" s="15"/>
      <c r="G154" s="54"/>
      <c r="H154" s="15"/>
      <c r="I154" s="54"/>
      <c r="J154" s="15"/>
      <c r="K154" s="54"/>
      <c r="L154" s="15"/>
      <c r="M154" s="54"/>
      <c r="N154" s="15"/>
      <c r="O154" s="54"/>
      <c r="P154" s="15"/>
      <c r="Q154" s="54"/>
      <c r="R154" s="15"/>
      <c r="S154" s="54"/>
      <c r="T154" s="15"/>
      <c r="U154" s="54"/>
      <c r="V154" s="15"/>
      <c r="W154" s="54"/>
      <c r="X154" s="15"/>
      <c r="Y154" s="54"/>
      <c r="Z154" s="15"/>
      <c r="AA154" s="54"/>
      <c r="AB154" s="15"/>
      <c r="AC154" s="54"/>
      <c r="AD154" s="15"/>
      <c r="AE154" s="54"/>
      <c r="AF154" s="15"/>
      <c r="AG154" s="54"/>
      <c r="AH154" s="15"/>
      <c r="AI154" s="54"/>
      <c r="AJ154" s="15"/>
      <c r="AK154" s="54"/>
      <c r="AL154" s="15"/>
      <c r="AM154" s="54"/>
      <c r="AN154" s="15"/>
      <c r="AO154" s="54"/>
      <c r="AP154" s="15"/>
      <c r="AQ154" s="54"/>
      <c r="AR154" s="15"/>
      <c r="AS154" s="54"/>
      <c r="AT154" s="15"/>
      <c r="AU154" s="54"/>
      <c r="AV154" s="15"/>
      <c r="AY154" s="41">
        <f t="shared" si="14"/>
        <v>0</v>
      </c>
      <c r="AZ154" s="41">
        <f t="shared" si="13"/>
        <v>0</v>
      </c>
      <c r="BA154">
        <f t="shared" si="16"/>
        <v>0</v>
      </c>
      <c r="BB154" t="e">
        <f t="shared" si="17"/>
        <v>#DIV/0!</v>
      </c>
    </row>
    <row r="155" spans="1:54" x14ac:dyDescent="0.25">
      <c r="A155">
        <f t="shared" si="15"/>
        <v>106</v>
      </c>
      <c r="B155" s="6"/>
      <c r="C155" s="54"/>
      <c r="D155" s="15"/>
      <c r="E155" s="54"/>
      <c r="F155" s="15"/>
      <c r="G155" s="54"/>
      <c r="H155" s="15"/>
      <c r="I155" s="54"/>
      <c r="J155" s="15"/>
      <c r="K155" s="54"/>
      <c r="L155" s="15"/>
      <c r="M155" s="54"/>
      <c r="N155" s="15"/>
      <c r="O155" s="54"/>
      <c r="P155" s="15"/>
      <c r="Q155" s="54"/>
      <c r="R155" s="15"/>
      <c r="S155" s="54"/>
      <c r="T155" s="15"/>
      <c r="U155" s="54"/>
      <c r="V155" s="15"/>
      <c r="W155" s="54"/>
      <c r="X155" s="15"/>
      <c r="Y155" s="54"/>
      <c r="Z155" s="15"/>
      <c r="AA155" s="54"/>
      <c r="AB155" s="15"/>
      <c r="AC155" s="54"/>
      <c r="AD155" s="15"/>
      <c r="AE155" s="54"/>
      <c r="AF155" s="15"/>
      <c r="AG155" s="54"/>
      <c r="AH155" s="15"/>
      <c r="AI155" s="54"/>
      <c r="AJ155" s="15"/>
      <c r="AK155" s="54"/>
      <c r="AL155" s="15"/>
      <c r="AM155" s="54"/>
      <c r="AN155" s="15"/>
      <c r="AO155" s="54"/>
      <c r="AP155" s="15"/>
      <c r="AQ155" s="54"/>
      <c r="AR155" s="15"/>
      <c r="AS155" s="54"/>
      <c r="AT155" s="15"/>
      <c r="AU155" s="54"/>
      <c r="AV155" s="15"/>
      <c r="AY155" s="41">
        <f t="shared" si="14"/>
        <v>0</v>
      </c>
      <c r="AZ155" s="41">
        <f t="shared" si="13"/>
        <v>0</v>
      </c>
      <c r="BA155">
        <f t="shared" si="16"/>
        <v>0</v>
      </c>
      <c r="BB155" t="e">
        <f t="shared" si="17"/>
        <v>#DIV/0!</v>
      </c>
    </row>
    <row r="156" spans="1:54" x14ac:dyDescent="0.25">
      <c r="A156">
        <f t="shared" si="15"/>
        <v>107</v>
      </c>
      <c r="B156" s="6"/>
      <c r="C156" s="54"/>
      <c r="D156" s="15"/>
      <c r="E156" s="54"/>
      <c r="F156" s="15"/>
      <c r="G156" s="54"/>
      <c r="H156" s="15"/>
      <c r="I156" s="54"/>
      <c r="J156" s="15"/>
      <c r="K156" s="54"/>
      <c r="L156" s="15"/>
      <c r="M156" s="54"/>
      <c r="N156" s="15"/>
      <c r="O156" s="54"/>
      <c r="P156" s="15"/>
      <c r="Q156" s="54"/>
      <c r="R156" s="15"/>
      <c r="S156" s="54"/>
      <c r="T156" s="15"/>
      <c r="U156" s="54"/>
      <c r="V156" s="15"/>
      <c r="W156" s="54"/>
      <c r="X156" s="15"/>
      <c r="Y156" s="54"/>
      <c r="Z156" s="15"/>
      <c r="AA156" s="54"/>
      <c r="AB156" s="15"/>
      <c r="AC156" s="54"/>
      <c r="AD156" s="15"/>
      <c r="AE156" s="54"/>
      <c r="AF156" s="15"/>
      <c r="AG156" s="54"/>
      <c r="AH156" s="15"/>
      <c r="AI156" s="54"/>
      <c r="AJ156" s="15"/>
      <c r="AK156" s="54"/>
      <c r="AL156" s="15"/>
      <c r="AM156" s="54"/>
      <c r="AN156" s="15"/>
      <c r="AO156" s="54"/>
      <c r="AP156" s="15"/>
      <c r="AQ156" s="54"/>
      <c r="AR156" s="15"/>
      <c r="AS156" s="54"/>
      <c r="AT156" s="15"/>
      <c r="AU156" s="54"/>
      <c r="AV156" s="15"/>
      <c r="AY156" s="41">
        <f t="shared" si="14"/>
        <v>0</v>
      </c>
      <c r="AZ156" s="41">
        <f t="shared" si="13"/>
        <v>0</v>
      </c>
      <c r="BA156">
        <f t="shared" si="16"/>
        <v>0</v>
      </c>
      <c r="BB156" t="e">
        <f t="shared" si="17"/>
        <v>#DIV/0!</v>
      </c>
    </row>
    <row r="157" spans="1:54" x14ac:dyDescent="0.25">
      <c r="A157">
        <f t="shared" si="15"/>
        <v>108</v>
      </c>
      <c r="B157" s="6"/>
      <c r="C157" s="54"/>
      <c r="D157" s="15"/>
      <c r="E157" s="54"/>
      <c r="F157" s="15"/>
      <c r="G157" s="54"/>
      <c r="H157" s="15"/>
      <c r="I157" s="54"/>
      <c r="J157" s="15"/>
      <c r="K157" s="54"/>
      <c r="L157" s="15"/>
      <c r="M157" s="54"/>
      <c r="N157" s="15"/>
      <c r="O157" s="54"/>
      <c r="P157" s="15"/>
      <c r="Q157" s="54"/>
      <c r="R157" s="15"/>
      <c r="S157" s="54"/>
      <c r="T157" s="15"/>
      <c r="U157" s="54"/>
      <c r="V157" s="15"/>
      <c r="W157" s="54"/>
      <c r="X157" s="15"/>
      <c r="Y157" s="54"/>
      <c r="Z157" s="15"/>
      <c r="AA157" s="54"/>
      <c r="AB157" s="15"/>
      <c r="AC157" s="54"/>
      <c r="AD157" s="15"/>
      <c r="AE157" s="54"/>
      <c r="AF157" s="15"/>
      <c r="AG157" s="54"/>
      <c r="AH157" s="15"/>
      <c r="AI157" s="54"/>
      <c r="AJ157" s="15"/>
      <c r="AK157" s="54"/>
      <c r="AL157" s="15"/>
      <c r="AM157" s="54"/>
      <c r="AN157" s="15"/>
      <c r="AO157" s="54"/>
      <c r="AP157" s="15"/>
      <c r="AQ157" s="54"/>
      <c r="AR157" s="15"/>
      <c r="AS157" s="54"/>
      <c r="AT157" s="15"/>
      <c r="AU157" s="54"/>
      <c r="AV157" s="15"/>
      <c r="AY157" s="41">
        <f t="shared" si="14"/>
        <v>0</v>
      </c>
      <c r="AZ157" s="41">
        <f t="shared" si="13"/>
        <v>0</v>
      </c>
      <c r="BA157">
        <f t="shared" si="16"/>
        <v>0</v>
      </c>
      <c r="BB157" t="e">
        <f t="shared" si="17"/>
        <v>#DIV/0!</v>
      </c>
    </row>
    <row r="158" spans="1:54" x14ac:dyDescent="0.25">
      <c r="A158">
        <f t="shared" si="15"/>
        <v>109</v>
      </c>
      <c r="B158" s="6"/>
      <c r="C158" s="54"/>
      <c r="D158" s="15"/>
      <c r="E158" s="54"/>
      <c r="F158" s="15"/>
      <c r="G158" s="54"/>
      <c r="H158" s="15"/>
      <c r="I158" s="54"/>
      <c r="J158" s="15"/>
      <c r="K158" s="54"/>
      <c r="L158" s="15"/>
      <c r="M158" s="54"/>
      <c r="N158" s="15"/>
      <c r="O158" s="54"/>
      <c r="P158" s="15"/>
      <c r="Q158" s="54"/>
      <c r="R158" s="15"/>
      <c r="S158" s="54"/>
      <c r="T158" s="15"/>
      <c r="U158" s="54"/>
      <c r="V158" s="15"/>
      <c r="W158" s="54"/>
      <c r="X158" s="15"/>
      <c r="Y158" s="54"/>
      <c r="Z158" s="15"/>
      <c r="AA158" s="54"/>
      <c r="AB158" s="15"/>
      <c r="AC158" s="54"/>
      <c r="AD158" s="15"/>
      <c r="AE158" s="54"/>
      <c r="AF158" s="15"/>
      <c r="AG158" s="54"/>
      <c r="AH158" s="15"/>
      <c r="AI158" s="54"/>
      <c r="AJ158" s="15"/>
      <c r="AK158" s="54"/>
      <c r="AL158" s="15"/>
      <c r="AM158" s="54"/>
      <c r="AN158" s="15"/>
      <c r="AO158" s="54"/>
      <c r="AP158" s="15"/>
      <c r="AQ158" s="54"/>
      <c r="AR158" s="15"/>
      <c r="AS158" s="54"/>
      <c r="AT158" s="15"/>
      <c r="AU158" s="54"/>
      <c r="AV158" s="15"/>
      <c r="AY158" s="41">
        <f t="shared" si="14"/>
        <v>0</v>
      </c>
      <c r="AZ158" s="41">
        <f t="shared" si="14"/>
        <v>0</v>
      </c>
      <c r="BA158">
        <f t="shared" si="16"/>
        <v>0</v>
      </c>
      <c r="BB158" t="e">
        <f t="shared" si="17"/>
        <v>#DIV/0!</v>
      </c>
    </row>
    <row r="159" spans="1:54" x14ac:dyDescent="0.25">
      <c r="A159">
        <f t="shared" si="15"/>
        <v>110</v>
      </c>
      <c r="B159" s="6"/>
      <c r="C159" s="54"/>
      <c r="D159" s="15"/>
      <c r="E159" s="54"/>
      <c r="F159" s="15"/>
      <c r="G159" s="54"/>
      <c r="H159" s="15"/>
      <c r="I159" s="54"/>
      <c r="J159" s="15"/>
      <c r="K159" s="54"/>
      <c r="L159" s="15"/>
      <c r="M159" s="54"/>
      <c r="N159" s="15"/>
      <c r="O159" s="54"/>
      <c r="P159" s="15"/>
      <c r="Q159" s="54"/>
      <c r="R159" s="15"/>
      <c r="S159" s="54"/>
      <c r="T159" s="15"/>
      <c r="U159" s="54"/>
      <c r="V159" s="15"/>
      <c r="W159" s="54"/>
      <c r="X159" s="15"/>
      <c r="Y159" s="54"/>
      <c r="Z159" s="15"/>
      <c r="AA159" s="54"/>
      <c r="AB159" s="15"/>
      <c r="AC159" s="54"/>
      <c r="AD159" s="15"/>
      <c r="AE159" s="54"/>
      <c r="AF159" s="15"/>
      <c r="AG159" s="54"/>
      <c r="AH159" s="15"/>
      <c r="AI159" s="54"/>
      <c r="AJ159" s="15"/>
      <c r="AK159" s="54"/>
      <c r="AL159" s="15"/>
      <c r="AM159" s="54"/>
      <c r="AN159" s="15"/>
      <c r="AO159" s="54"/>
      <c r="AP159" s="15"/>
      <c r="AQ159" s="54"/>
      <c r="AR159" s="15"/>
      <c r="AS159" s="54"/>
      <c r="AT159" s="15"/>
      <c r="AU159" s="54"/>
      <c r="AV159" s="15"/>
      <c r="AY159" s="41">
        <f t="shared" ref="AY159:AZ204" si="18">+C159+E159+G159+I159++K159++M159+O159+Q159+S159+U159+W159+AK159+AU159+Y159+AC159+AE159+AG159+AI159+AA159+AM159+AO159+AQ159+AS159</f>
        <v>0</v>
      </c>
      <c r="AZ159" s="41">
        <f t="shared" si="18"/>
        <v>0</v>
      </c>
      <c r="BA159">
        <f t="shared" si="16"/>
        <v>0</v>
      </c>
      <c r="BB159" t="e">
        <f t="shared" si="17"/>
        <v>#DIV/0!</v>
      </c>
    </row>
    <row r="160" spans="1:54" x14ac:dyDescent="0.25">
      <c r="A160">
        <f t="shared" si="15"/>
        <v>111</v>
      </c>
      <c r="B160" s="6"/>
      <c r="C160" s="54"/>
      <c r="D160" s="15"/>
      <c r="E160" s="54"/>
      <c r="F160" s="15"/>
      <c r="G160" s="54"/>
      <c r="H160" s="15"/>
      <c r="I160" s="54"/>
      <c r="J160" s="15"/>
      <c r="K160" s="54"/>
      <c r="L160" s="15"/>
      <c r="M160" s="54"/>
      <c r="N160" s="15"/>
      <c r="O160" s="54"/>
      <c r="P160" s="15"/>
      <c r="Q160" s="54"/>
      <c r="R160" s="15"/>
      <c r="S160" s="54"/>
      <c r="T160" s="15"/>
      <c r="U160" s="54"/>
      <c r="V160" s="15"/>
      <c r="W160" s="54"/>
      <c r="X160" s="15"/>
      <c r="Y160" s="54"/>
      <c r="Z160" s="15"/>
      <c r="AA160" s="54"/>
      <c r="AB160" s="15"/>
      <c r="AC160" s="54"/>
      <c r="AD160" s="15"/>
      <c r="AE160" s="54"/>
      <c r="AF160" s="15"/>
      <c r="AG160" s="54"/>
      <c r="AH160" s="15"/>
      <c r="AI160" s="54"/>
      <c r="AJ160" s="15"/>
      <c r="AK160" s="54"/>
      <c r="AL160" s="15"/>
      <c r="AM160" s="54"/>
      <c r="AN160" s="15"/>
      <c r="AO160" s="54"/>
      <c r="AP160" s="15"/>
      <c r="AQ160" s="54"/>
      <c r="AR160" s="15"/>
      <c r="AS160" s="54"/>
      <c r="AT160" s="15"/>
      <c r="AU160" s="54"/>
      <c r="AV160" s="15"/>
      <c r="AY160" s="41">
        <f t="shared" si="18"/>
        <v>0</v>
      </c>
      <c r="AZ160" s="41">
        <f t="shared" si="18"/>
        <v>0</v>
      </c>
      <c r="BA160">
        <f t="shared" si="16"/>
        <v>0</v>
      </c>
      <c r="BB160" t="e">
        <f t="shared" si="17"/>
        <v>#DIV/0!</v>
      </c>
    </row>
    <row r="161" spans="1:54" x14ac:dyDescent="0.25">
      <c r="A161">
        <f t="shared" si="15"/>
        <v>112</v>
      </c>
      <c r="B161" s="6"/>
      <c r="C161" s="54"/>
      <c r="D161" s="15"/>
      <c r="E161" s="54"/>
      <c r="F161" s="15"/>
      <c r="G161" s="54"/>
      <c r="H161" s="15"/>
      <c r="I161" s="54"/>
      <c r="J161" s="15"/>
      <c r="K161" s="54"/>
      <c r="L161" s="15"/>
      <c r="M161" s="54"/>
      <c r="N161" s="15"/>
      <c r="O161" s="54"/>
      <c r="P161" s="15"/>
      <c r="Q161" s="54"/>
      <c r="R161" s="15"/>
      <c r="S161" s="54"/>
      <c r="T161" s="15"/>
      <c r="U161" s="54"/>
      <c r="V161" s="15"/>
      <c r="W161" s="54"/>
      <c r="X161" s="15"/>
      <c r="Y161" s="54"/>
      <c r="Z161" s="15"/>
      <c r="AA161" s="54"/>
      <c r="AB161" s="15"/>
      <c r="AC161" s="54"/>
      <c r="AD161" s="15"/>
      <c r="AE161" s="54"/>
      <c r="AF161" s="15"/>
      <c r="AG161" s="54"/>
      <c r="AH161" s="15"/>
      <c r="AI161" s="54"/>
      <c r="AJ161" s="15"/>
      <c r="AK161" s="54"/>
      <c r="AL161" s="15"/>
      <c r="AM161" s="54"/>
      <c r="AN161" s="15"/>
      <c r="AO161" s="54"/>
      <c r="AP161" s="15"/>
      <c r="AQ161" s="54"/>
      <c r="AR161" s="15"/>
      <c r="AS161" s="54"/>
      <c r="AT161" s="15"/>
      <c r="AU161" s="54"/>
      <c r="AV161" s="15"/>
      <c r="AY161" s="41">
        <f t="shared" si="18"/>
        <v>0</v>
      </c>
      <c r="AZ161" s="41">
        <f t="shared" si="18"/>
        <v>0</v>
      </c>
      <c r="BA161">
        <f t="shared" si="16"/>
        <v>0</v>
      </c>
      <c r="BB161" t="e">
        <f t="shared" si="17"/>
        <v>#DIV/0!</v>
      </c>
    </row>
    <row r="162" spans="1:54" x14ac:dyDescent="0.25">
      <c r="A162">
        <f t="shared" si="15"/>
        <v>113</v>
      </c>
      <c r="B162" s="6"/>
      <c r="C162" s="54"/>
      <c r="D162" s="15"/>
      <c r="E162" s="54"/>
      <c r="F162" s="15"/>
      <c r="G162" s="54"/>
      <c r="H162" s="15"/>
      <c r="I162" s="54"/>
      <c r="J162" s="15"/>
      <c r="K162" s="54"/>
      <c r="L162" s="15"/>
      <c r="M162" s="54"/>
      <c r="N162" s="15"/>
      <c r="O162" s="54"/>
      <c r="P162" s="15"/>
      <c r="Q162" s="54"/>
      <c r="R162" s="15"/>
      <c r="S162" s="54"/>
      <c r="T162" s="15"/>
      <c r="U162" s="54"/>
      <c r="V162" s="15"/>
      <c r="W162" s="54"/>
      <c r="X162" s="15"/>
      <c r="Y162" s="54"/>
      <c r="Z162" s="15"/>
      <c r="AA162" s="54"/>
      <c r="AB162" s="15"/>
      <c r="AC162" s="54"/>
      <c r="AD162" s="15"/>
      <c r="AE162" s="54"/>
      <c r="AF162" s="15"/>
      <c r="AG162" s="54"/>
      <c r="AH162" s="15"/>
      <c r="AI162" s="54"/>
      <c r="AJ162" s="15"/>
      <c r="AK162" s="54"/>
      <c r="AL162" s="15"/>
      <c r="AM162" s="54"/>
      <c r="AN162" s="15"/>
      <c r="AO162" s="54"/>
      <c r="AP162" s="15"/>
      <c r="AQ162" s="54"/>
      <c r="AR162" s="15"/>
      <c r="AS162" s="54"/>
      <c r="AT162" s="15"/>
      <c r="AU162" s="54"/>
      <c r="AV162" s="15"/>
      <c r="AY162" s="41">
        <f t="shared" si="18"/>
        <v>0</v>
      </c>
      <c r="AZ162" s="41">
        <f t="shared" si="18"/>
        <v>0</v>
      </c>
      <c r="BA162">
        <f t="shared" si="16"/>
        <v>0</v>
      </c>
      <c r="BB162" t="e">
        <f t="shared" si="17"/>
        <v>#DIV/0!</v>
      </c>
    </row>
    <row r="163" spans="1:54" x14ac:dyDescent="0.25">
      <c r="A163">
        <f t="shared" si="15"/>
        <v>114</v>
      </c>
      <c r="B163" s="6"/>
      <c r="C163" s="54"/>
      <c r="D163" s="15"/>
      <c r="E163" s="54"/>
      <c r="F163" s="15"/>
      <c r="G163" s="54"/>
      <c r="H163" s="15"/>
      <c r="I163" s="54"/>
      <c r="J163" s="15"/>
      <c r="K163" s="54"/>
      <c r="L163" s="15"/>
      <c r="M163" s="54"/>
      <c r="N163" s="15"/>
      <c r="O163" s="54"/>
      <c r="P163" s="15"/>
      <c r="Q163" s="54"/>
      <c r="R163" s="15"/>
      <c r="S163" s="54"/>
      <c r="T163" s="15"/>
      <c r="U163" s="54"/>
      <c r="V163" s="15"/>
      <c r="W163" s="54"/>
      <c r="X163" s="15"/>
      <c r="Y163" s="54"/>
      <c r="Z163" s="15"/>
      <c r="AA163" s="54"/>
      <c r="AB163" s="15"/>
      <c r="AC163" s="54"/>
      <c r="AD163" s="15"/>
      <c r="AE163" s="54"/>
      <c r="AF163" s="15"/>
      <c r="AG163" s="54"/>
      <c r="AH163" s="15"/>
      <c r="AI163" s="54"/>
      <c r="AJ163" s="15"/>
      <c r="AK163" s="54"/>
      <c r="AL163" s="15"/>
      <c r="AM163" s="54"/>
      <c r="AN163" s="15"/>
      <c r="AO163" s="54"/>
      <c r="AP163" s="15"/>
      <c r="AQ163" s="54"/>
      <c r="AR163" s="15"/>
      <c r="AS163" s="54"/>
      <c r="AT163" s="15"/>
      <c r="AU163" s="54"/>
      <c r="AV163" s="15"/>
      <c r="AY163" s="41">
        <f t="shared" si="18"/>
        <v>0</v>
      </c>
      <c r="AZ163" s="41">
        <f t="shared" si="18"/>
        <v>0</v>
      </c>
      <c r="BA163">
        <f t="shared" si="16"/>
        <v>0</v>
      </c>
      <c r="BB163" t="e">
        <f t="shared" si="17"/>
        <v>#DIV/0!</v>
      </c>
    </row>
    <row r="164" spans="1:54" x14ac:dyDescent="0.25">
      <c r="A164">
        <f t="shared" si="15"/>
        <v>115</v>
      </c>
      <c r="B164" s="6"/>
      <c r="C164" s="54"/>
      <c r="D164" s="15"/>
      <c r="E164" s="54"/>
      <c r="F164" s="15"/>
      <c r="G164" s="54"/>
      <c r="H164" s="15"/>
      <c r="I164" s="54"/>
      <c r="J164" s="15"/>
      <c r="K164" s="54"/>
      <c r="L164" s="15"/>
      <c r="M164" s="54"/>
      <c r="N164" s="15"/>
      <c r="O164" s="54"/>
      <c r="P164" s="15"/>
      <c r="Q164" s="54"/>
      <c r="R164" s="15"/>
      <c r="S164" s="54"/>
      <c r="T164" s="15"/>
      <c r="U164" s="54"/>
      <c r="V164" s="15"/>
      <c r="W164" s="54"/>
      <c r="X164" s="15"/>
      <c r="Y164" s="54"/>
      <c r="Z164" s="15"/>
      <c r="AA164" s="54"/>
      <c r="AB164" s="15"/>
      <c r="AC164" s="54"/>
      <c r="AD164" s="15"/>
      <c r="AE164" s="54"/>
      <c r="AF164" s="15"/>
      <c r="AG164" s="54"/>
      <c r="AH164" s="15"/>
      <c r="AI164" s="54"/>
      <c r="AJ164" s="15"/>
      <c r="AK164" s="54"/>
      <c r="AL164" s="15"/>
      <c r="AM164" s="54"/>
      <c r="AN164" s="15"/>
      <c r="AO164" s="54"/>
      <c r="AP164" s="15"/>
      <c r="AQ164" s="54"/>
      <c r="AR164" s="15"/>
      <c r="AS164" s="54"/>
      <c r="AT164" s="15"/>
      <c r="AU164" s="54"/>
      <c r="AV164" s="15"/>
      <c r="AY164" s="41">
        <f t="shared" si="18"/>
        <v>0</v>
      </c>
      <c r="AZ164" s="41">
        <f t="shared" si="18"/>
        <v>0</v>
      </c>
      <c r="BA164">
        <f t="shared" si="16"/>
        <v>0</v>
      </c>
      <c r="BB164" t="e">
        <f t="shared" si="17"/>
        <v>#DIV/0!</v>
      </c>
    </row>
    <row r="165" spans="1:54" x14ac:dyDescent="0.25">
      <c r="A165">
        <f t="shared" si="15"/>
        <v>116</v>
      </c>
      <c r="B165" s="6"/>
      <c r="C165" s="54"/>
      <c r="D165" s="15"/>
      <c r="E165" s="54"/>
      <c r="F165" s="15"/>
      <c r="G165" s="54"/>
      <c r="H165" s="15"/>
      <c r="I165" s="54"/>
      <c r="J165" s="15"/>
      <c r="K165" s="54"/>
      <c r="L165" s="15"/>
      <c r="M165" s="54"/>
      <c r="N165" s="15"/>
      <c r="O165" s="54"/>
      <c r="P165" s="15"/>
      <c r="Q165" s="54"/>
      <c r="R165" s="15"/>
      <c r="S165" s="54"/>
      <c r="T165" s="15"/>
      <c r="U165" s="54"/>
      <c r="V165" s="15"/>
      <c r="W165" s="54"/>
      <c r="X165" s="15"/>
      <c r="Y165" s="54"/>
      <c r="Z165" s="15"/>
      <c r="AA165" s="54"/>
      <c r="AB165" s="15"/>
      <c r="AC165" s="54"/>
      <c r="AD165" s="15"/>
      <c r="AE165" s="54"/>
      <c r="AF165" s="15"/>
      <c r="AG165" s="54"/>
      <c r="AH165" s="15"/>
      <c r="AI165" s="54"/>
      <c r="AJ165" s="15"/>
      <c r="AK165" s="54"/>
      <c r="AL165" s="15"/>
      <c r="AM165" s="54"/>
      <c r="AN165" s="15"/>
      <c r="AO165" s="54"/>
      <c r="AP165" s="15"/>
      <c r="AQ165" s="54"/>
      <c r="AR165" s="15"/>
      <c r="AS165" s="54"/>
      <c r="AT165" s="15"/>
      <c r="AU165" s="54"/>
      <c r="AV165" s="15"/>
      <c r="AY165" s="41">
        <f t="shared" si="18"/>
        <v>0</v>
      </c>
      <c r="AZ165" s="41">
        <f t="shared" si="18"/>
        <v>0</v>
      </c>
      <c r="BA165">
        <f t="shared" si="16"/>
        <v>0</v>
      </c>
      <c r="BB165" t="e">
        <f t="shared" si="17"/>
        <v>#DIV/0!</v>
      </c>
    </row>
    <row r="166" spans="1:54" x14ac:dyDescent="0.25">
      <c r="A166">
        <f t="shared" si="15"/>
        <v>117</v>
      </c>
      <c r="B166" s="6"/>
      <c r="C166" s="54"/>
      <c r="D166" s="15"/>
      <c r="E166" s="54"/>
      <c r="F166" s="15"/>
      <c r="G166" s="54"/>
      <c r="H166" s="15"/>
      <c r="I166" s="54"/>
      <c r="J166" s="15"/>
      <c r="K166" s="54"/>
      <c r="L166" s="15"/>
      <c r="M166" s="54"/>
      <c r="N166" s="15"/>
      <c r="O166" s="54"/>
      <c r="P166" s="15"/>
      <c r="Q166" s="54"/>
      <c r="R166" s="15"/>
      <c r="S166" s="54"/>
      <c r="T166" s="15"/>
      <c r="U166" s="54"/>
      <c r="V166" s="15"/>
      <c r="W166" s="54"/>
      <c r="X166" s="15"/>
      <c r="Y166" s="54"/>
      <c r="Z166" s="15"/>
      <c r="AA166" s="54"/>
      <c r="AB166" s="15"/>
      <c r="AC166" s="54"/>
      <c r="AD166" s="15"/>
      <c r="AE166" s="54"/>
      <c r="AF166" s="15"/>
      <c r="AG166" s="54"/>
      <c r="AH166" s="15"/>
      <c r="AI166" s="54"/>
      <c r="AJ166" s="15"/>
      <c r="AK166" s="54"/>
      <c r="AL166" s="15"/>
      <c r="AM166" s="54"/>
      <c r="AN166" s="15"/>
      <c r="AO166" s="54"/>
      <c r="AP166" s="15"/>
      <c r="AQ166" s="54"/>
      <c r="AR166" s="15"/>
      <c r="AS166" s="54"/>
      <c r="AT166" s="15"/>
      <c r="AU166" s="54"/>
      <c r="AV166" s="15"/>
      <c r="AY166" s="41">
        <f t="shared" si="18"/>
        <v>0</v>
      </c>
      <c r="AZ166" s="41">
        <f t="shared" si="18"/>
        <v>0</v>
      </c>
      <c r="BA166">
        <f t="shared" si="16"/>
        <v>0</v>
      </c>
      <c r="BB166" t="e">
        <f t="shared" si="17"/>
        <v>#DIV/0!</v>
      </c>
    </row>
    <row r="167" spans="1:54" x14ac:dyDescent="0.25">
      <c r="A167">
        <f t="shared" si="15"/>
        <v>118</v>
      </c>
      <c r="B167" s="6"/>
      <c r="C167" s="54"/>
      <c r="D167" s="15"/>
      <c r="E167" s="54"/>
      <c r="F167" s="15"/>
      <c r="G167" s="54"/>
      <c r="H167" s="15"/>
      <c r="I167" s="54"/>
      <c r="J167" s="15"/>
      <c r="K167" s="54"/>
      <c r="L167" s="15"/>
      <c r="M167" s="54"/>
      <c r="N167" s="15"/>
      <c r="O167" s="54"/>
      <c r="P167" s="15"/>
      <c r="Q167" s="54"/>
      <c r="R167" s="15"/>
      <c r="S167" s="54"/>
      <c r="T167" s="15"/>
      <c r="U167" s="54"/>
      <c r="V167" s="15"/>
      <c r="W167" s="54"/>
      <c r="X167" s="15"/>
      <c r="Y167" s="54"/>
      <c r="Z167" s="15"/>
      <c r="AA167" s="54"/>
      <c r="AB167" s="15"/>
      <c r="AC167" s="54"/>
      <c r="AD167" s="15"/>
      <c r="AE167" s="54"/>
      <c r="AF167" s="15"/>
      <c r="AG167" s="54"/>
      <c r="AH167" s="15"/>
      <c r="AI167" s="54"/>
      <c r="AJ167" s="15"/>
      <c r="AK167" s="54"/>
      <c r="AL167" s="15"/>
      <c r="AM167" s="54"/>
      <c r="AN167" s="15"/>
      <c r="AO167" s="54"/>
      <c r="AP167" s="15"/>
      <c r="AQ167" s="54"/>
      <c r="AR167" s="15"/>
      <c r="AS167" s="54"/>
      <c r="AT167" s="15"/>
      <c r="AU167" s="54"/>
      <c r="AV167" s="15"/>
      <c r="AY167" s="41">
        <f t="shared" si="18"/>
        <v>0</v>
      </c>
      <c r="AZ167" s="41">
        <f t="shared" si="18"/>
        <v>0</v>
      </c>
      <c r="BA167">
        <f t="shared" si="16"/>
        <v>0</v>
      </c>
      <c r="BB167" t="e">
        <f t="shared" si="17"/>
        <v>#DIV/0!</v>
      </c>
    </row>
    <row r="168" spans="1:54" x14ac:dyDescent="0.25">
      <c r="A168">
        <f t="shared" si="15"/>
        <v>119</v>
      </c>
      <c r="B168" s="6"/>
      <c r="C168" s="54"/>
      <c r="D168" s="15"/>
      <c r="E168" s="54"/>
      <c r="F168" s="15"/>
      <c r="G168" s="54"/>
      <c r="H168" s="15"/>
      <c r="I168" s="54"/>
      <c r="J168" s="15"/>
      <c r="K168" s="54"/>
      <c r="L168" s="15"/>
      <c r="M168" s="54"/>
      <c r="N168" s="15"/>
      <c r="O168" s="54"/>
      <c r="P168" s="15"/>
      <c r="Q168" s="54"/>
      <c r="R168" s="15"/>
      <c r="S168" s="54"/>
      <c r="T168" s="15"/>
      <c r="U168" s="54"/>
      <c r="V168" s="15"/>
      <c r="W168" s="54"/>
      <c r="X168" s="15"/>
      <c r="Y168" s="54"/>
      <c r="Z168" s="15"/>
      <c r="AA168" s="54"/>
      <c r="AB168" s="15"/>
      <c r="AC168" s="54"/>
      <c r="AD168" s="15"/>
      <c r="AE168" s="54"/>
      <c r="AF168" s="15"/>
      <c r="AG168" s="54"/>
      <c r="AH168" s="15"/>
      <c r="AI168" s="54"/>
      <c r="AJ168" s="15"/>
      <c r="AK168" s="54"/>
      <c r="AL168" s="15"/>
      <c r="AM168" s="54"/>
      <c r="AN168" s="15"/>
      <c r="AO168" s="54"/>
      <c r="AP168" s="15"/>
      <c r="AQ168" s="54"/>
      <c r="AR168" s="15"/>
      <c r="AS168" s="54"/>
      <c r="AT168" s="15"/>
      <c r="AU168" s="54"/>
      <c r="AV168" s="15"/>
      <c r="AY168" s="41">
        <f t="shared" si="18"/>
        <v>0</v>
      </c>
      <c r="AZ168" s="41">
        <f t="shared" si="18"/>
        <v>0</v>
      </c>
      <c r="BA168">
        <f t="shared" si="16"/>
        <v>0</v>
      </c>
      <c r="BB168" t="e">
        <f t="shared" si="17"/>
        <v>#DIV/0!</v>
      </c>
    </row>
    <row r="169" spans="1:54" x14ac:dyDescent="0.25">
      <c r="A169">
        <f t="shared" si="15"/>
        <v>120</v>
      </c>
      <c r="B169" s="6"/>
      <c r="C169" s="54"/>
      <c r="D169" s="15"/>
      <c r="E169" s="54"/>
      <c r="F169" s="15"/>
      <c r="G169" s="54"/>
      <c r="H169" s="15"/>
      <c r="I169" s="54"/>
      <c r="J169" s="15"/>
      <c r="K169" s="54"/>
      <c r="L169" s="15"/>
      <c r="M169" s="54"/>
      <c r="N169" s="15"/>
      <c r="O169" s="54"/>
      <c r="P169" s="15"/>
      <c r="Q169" s="54"/>
      <c r="R169" s="15"/>
      <c r="S169" s="54"/>
      <c r="T169" s="15"/>
      <c r="U169" s="54"/>
      <c r="V169" s="15"/>
      <c r="W169" s="54"/>
      <c r="X169" s="15"/>
      <c r="Y169" s="54"/>
      <c r="Z169" s="15"/>
      <c r="AA169" s="54"/>
      <c r="AB169" s="15"/>
      <c r="AC169" s="54"/>
      <c r="AD169" s="15"/>
      <c r="AE169" s="54"/>
      <c r="AF169" s="15"/>
      <c r="AG169" s="54"/>
      <c r="AH169" s="15"/>
      <c r="AI169" s="54"/>
      <c r="AJ169" s="15"/>
      <c r="AK169" s="54"/>
      <c r="AL169" s="15"/>
      <c r="AM169" s="54"/>
      <c r="AN169" s="15"/>
      <c r="AO169" s="54"/>
      <c r="AP169" s="15"/>
      <c r="AQ169" s="54"/>
      <c r="AR169" s="15"/>
      <c r="AS169" s="54"/>
      <c r="AT169" s="15"/>
      <c r="AU169" s="54"/>
      <c r="AV169" s="15"/>
      <c r="AY169" s="41">
        <f t="shared" si="18"/>
        <v>0</v>
      </c>
      <c r="AZ169" s="41">
        <f t="shared" si="18"/>
        <v>0</v>
      </c>
      <c r="BA169">
        <f t="shared" si="16"/>
        <v>0</v>
      </c>
      <c r="BB169" t="e">
        <f t="shared" si="17"/>
        <v>#DIV/0!</v>
      </c>
    </row>
    <row r="170" spans="1:54" x14ac:dyDescent="0.25">
      <c r="A170">
        <f t="shared" si="15"/>
        <v>121</v>
      </c>
      <c r="B170" s="6"/>
      <c r="C170" s="54"/>
      <c r="D170" s="15"/>
      <c r="E170" s="54"/>
      <c r="F170" s="15"/>
      <c r="G170" s="54"/>
      <c r="H170" s="15"/>
      <c r="I170" s="54"/>
      <c r="J170" s="15"/>
      <c r="K170" s="54"/>
      <c r="L170" s="15"/>
      <c r="M170" s="54"/>
      <c r="N170" s="15"/>
      <c r="O170" s="54"/>
      <c r="P170" s="15"/>
      <c r="Q170" s="54"/>
      <c r="R170" s="15"/>
      <c r="S170" s="54"/>
      <c r="T170" s="15"/>
      <c r="U170" s="54"/>
      <c r="V170" s="15"/>
      <c r="W170" s="54"/>
      <c r="X170" s="15"/>
      <c r="Y170" s="54"/>
      <c r="Z170" s="15"/>
      <c r="AA170" s="54"/>
      <c r="AB170" s="15"/>
      <c r="AC170" s="54"/>
      <c r="AD170" s="15"/>
      <c r="AE170" s="54"/>
      <c r="AF170" s="15"/>
      <c r="AG170" s="54"/>
      <c r="AH170" s="15"/>
      <c r="AI170" s="54"/>
      <c r="AJ170" s="15"/>
      <c r="AK170" s="54"/>
      <c r="AL170" s="15"/>
      <c r="AM170" s="54"/>
      <c r="AN170" s="15"/>
      <c r="AO170" s="54"/>
      <c r="AP170" s="15"/>
      <c r="AQ170" s="54"/>
      <c r="AR170" s="15"/>
      <c r="AS170" s="54"/>
      <c r="AT170" s="15"/>
      <c r="AU170" s="54"/>
      <c r="AV170" s="15"/>
      <c r="AY170" s="41">
        <f t="shared" si="18"/>
        <v>0</v>
      </c>
      <c r="AZ170" s="41">
        <f t="shared" si="18"/>
        <v>0</v>
      </c>
      <c r="BA170">
        <f t="shared" si="16"/>
        <v>0</v>
      </c>
      <c r="BB170" t="e">
        <f t="shared" si="17"/>
        <v>#DIV/0!</v>
      </c>
    </row>
    <row r="171" spans="1:54" x14ac:dyDescent="0.25">
      <c r="A171">
        <f t="shared" si="15"/>
        <v>122</v>
      </c>
      <c r="B171" s="6"/>
      <c r="C171" s="54"/>
      <c r="D171" s="15"/>
      <c r="E171" s="54"/>
      <c r="F171" s="15"/>
      <c r="G171" s="54"/>
      <c r="H171" s="15"/>
      <c r="I171" s="54"/>
      <c r="J171" s="15"/>
      <c r="K171" s="54"/>
      <c r="L171" s="15"/>
      <c r="M171" s="54"/>
      <c r="N171" s="15"/>
      <c r="O171" s="54"/>
      <c r="P171" s="15"/>
      <c r="Q171" s="54"/>
      <c r="R171" s="15"/>
      <c r="S171" s="54"/>
      <c r="T171" s="15"/>
      <c r="U171" s="54"/>
      <c r="V171" s="15"/>
      <c r="W171" s="54"/>
      <c r="X171" s="15"/>
      <c r="Y171" s="54"/>
      <c r="Z171" s="15"/>
      <c r="AA171" s="54"/>
      <c r="AB171" s="15"/>
      <c r="AC171" s="54"/>
      <c r="AD171" s="15"/>
      <c r="AE171" s="54"/>
      <c r="AF171" s="15"/>
      <c r="AG171" s="54"/>
      <c r="AH171" s="15"/>
      <c r="AI171" s="54"/>
      <c r="AJ171" s="15"/>
      <c r="AK171" s="54"/>
      <c r="AL171" s="15"/>
      <c r="AM171" s="54"/>
      <c r="AN171" s="15"/>
      <c r="AO171" s="54"/>
      <c r="AP171" s="15"/>
      <c r="AQ171" s="54"/>
      <c r="AR171" s="15"/>
      <c r="AS171" s="54"/>
      <c r="AT171" s="15"/>
      <c r="AU171" s="54"/>
      <c r="AV171" s="15"/>
      <c r="AY171" s="41">
        <f t="shared" si="18"/>
        <v>0</v>
      </c>
      <c r="AZ171" s="41">
        <f t="shared" si="18"/>
        <v>0</v>
      </c>
      <c r="BA171">
        <f t="shared" si="16"/>
        <v>0</v>
      </c>
      <c r="BB171" t="e">
        <f t="shared" si="17"/>
        <v>#DIV/0!</v>
      </c>
    </row>
    <row r="172" spans="1:54" x14ac:dyDescent="0.25">
      <c r="A172">
        <f t="shared" si="15"/>
        <v>123</v>
      </c>
      <c r="B172" s="6"/>
      <c r="C172" s="54"/>
      <c r="D172" s="15"/>
      <c r="E172" s="54"/>
      <c r="F172" s="15"/>
      <c r="G172" s="54"/>
      <c r="H172" s="15"/>
      <c r="I172" s="54"/>
      <c r="J172" s="15"/>
      <c r="K172" s="54"/>
      <c r="L172" s="15"/>
      <c r="M172" s="54"/>
      <c r="N172" s="15"/>
      <c r="O172" s="54"/>
      <c r="P172" s="15"/>
      <c r="Q172" s="54"/>
      <c r="R172" s="15"/>
      <c r="S172" s="54"/>
      <c r="T172" s="15"/>
      <c r="U172" s="54"/>
      <c r="V172" s="15"/>
      <c r="W172" s="54"/>
      <c r="X172" s="15"/>
      <c r="Y172" s="54"/>
      <c r="Z172" s="15"/>
      <c r="AA172" s="54"/>
      <c r="AB172" s="15"/>
      <c r="AC172" s="54"/>
      <c r="AD172" s="15"/>
      <c r="AE172" s="54"/>
      <c r="AF172" s="15"/>
      <c r="AG172" s="54"/>
      <c r="AH172" s="15"/>
      <c r="AI172" s="54"/>
      <c r="AJ172" s="15"/>
      <c r="AK172" s="54"/>
      <c r="AL172" s="15"/>
      <c r="AM172" s="54"/>
      <c r="AN172" s="15"/>
      <c r="AO172" s="54"/>
      <c r="AP172" s="15"/>
      <c r="AQ172" s="54"/>
      <c r="AR172" s="15"/>
      <c r="AS172" s="54"/>
      <c r="AT172" s="15"/>
      <c r="AU172" s="54"/>
      <c r="AV172" s="15"/>
      <c r="AY172" s="41">
        <f t="shared" si="18"/>
        <v>0</v>
      </c>
      <c r="AZ172" s="41">
        <f t="shared" si="18"/>
        <v>0</v>
      </c>
      <c r="BA172">
        <f t="shared" si="16"/>
        <v>0</v>
      </c>
      <c r="BB172" t="e">
        <f t="shared" si="17"/>
        <v>#DIV/0!</v>
      </c>
    </row>
    <row r="173" spans="1:54" x14ac:dyDescent="0.25">
      <c r="A173">
        <f t="shared" si="15"/>
        <v>124</v>
      </c>
      <c r="B173" s="6"/>
      <c r="C173" s="54"/>
      <c r="D173" s="15"/>
      <c r="E173" s="54"/>
      <c r="F173" s="15"/>
      <c r="G173" s="54"/>
      <c r="H173" s="15"/>
      <c r="I173" s="54"/>
      <c r="J173" s="15"/>
      <c r="K173" s="54"/>
      <c r="L173" s="15"/>
      <c r="M173" s="54"/>
      <c r="N173" s="15"/>
      <c r="O173" s="54"/>
      <c r="P173" s="15"/>
      <c r="Q173" s="54"/>
      <c r="R173" s="15"/>
      <c r="S173" s="54"/>
      <c r="T173" s="15"/>
      <c r="U173" s="54"/>
      <c r="V173" s="15"/>
      <c r="W173" s="54"/>
      <c r="X173" s="15"/>
      <c r="Y173" s="54"/>
      <c r="Z173" s="15"/>
      <c r="AA173" s="54"/>
      <c r="AB173" s="15"/>
      <c r="AC173" s="54"/>
      <c r="AD173" s="15"/>
      <c r="AE173" s="54"/>
      <c r="AF173" s="15"/>
      <c r="AG173" s="54"/>
      <c r="AH173" s="15"/>
      <c r="AI173" s="54"/>
      <c r="AJ173" s="15"/>
      <c r="AK173" s="54"/>
      <c r="AL173" s="15"/>
      <c r="AM173" s="54"/>
      <c r="AN173" s="15"/>
      <c r="AO173" s="54"/>
      <c r="AP173" s="15"/>
      <c r="AQ173" s="54"/>
      <c r="AR173" s="15"/>
      <c r="AS173" s="54"/>
      <c r="AT173" s="15"/>
      <c r="AU173" s="54"/>
      <c r="AV173" s="15"/>
      <c r="AY173" s="41">
        <f t="shared" si="18"/>
        <v>0</v>
      </c>
      <c r="AZ173" s="41">
        <f t="shared" si="18"/>
        <v>0</v>
      </c>
      <c r="BA173">
        <f t="shared" si="16"/>
        <v>0</v>
      </c>
      <c r="BB173" t="e">
        <f t="shared" si="17"/>
        <v>#DIV/0!</v>
      </c>
    </row>
    <row r="174" spans="1:54" x14ac:dyDescent="0.25">
      <c r="A174">
        <f t="shared" si="15"/>
        <v>125</v>
      </c>
      <c r="B174" s="6"/>
      <c r="C174" s="54"/>
      <c r="D174" s="15"/>
      <c r="E174" s="54"/>
      <c r="F174" s="15"/>
      <c r="G174" s="54"/>
      <c r="H174" s="15"/>
      <c r="I174" s="54"/>
      <c r="J174" s="15"/>
      <c r="K174" s="54"/>
      <c r="L174" s="15"/>
      <c r="M174" s="54"/>
      <c r="N174" s="15"/>
      <c r="O174" s="54"/>
      <c r="P174" s="15"/>
      <c r="Q174" s="54"/>
      <c r="R174" s="15"/>
      <c r="S174" s="54"/>
      <c r="T174" s="15"/>
      <c r="U174" s="54"/>
      <c r="V174" s="15"/>
      <c r="W174" s="54"/>
      <c r="X174" s="15"/>
      <c r="Y174" s="54"/>
      <c r="Z174" s="15"/>
      <c r="AA174" s="54"/>
      <c r="AB174" s="15"/>
      <c r="AC174" s="54"/>
      <c r="AD174" s="15"/>
      <c r="AE174" s="54"/>
      <c r="AF174" s="15"/>
      <c r="AG174" s="54"/>
      <c r="AH174" s="15"/>
      <c r="AI174" s="54"/>
      <c r="AJ174" s="15"/>
      <c r="AK174" s="54"/>
      <c r="AL174" s="15"/>
      <c r="AM174" s="54"/>
      <c r="AN174" s="15"/>
      <c r="AO174" s="54"/>
      <c r="AP174" s="15"/>
      <c r="AQ174" s="54"/>
      <c r="AR174" s="15"/>
      <c r="AS174" s="54"/>
      <c r="AT174" s="15"/>
      <c r="AU174" s="54"/>
      <c r="AV174" s="15"/>
      <c r="AY174" s="41">
        <f t="shared" si="18"/>
        <v>0</v>
      </c>
      <c r="AZ174" s="41">
        <f t="shared" si="18"/>
        <v>0</v>
      </c>
      <c r="BA174">
        <f t="shared" si="16"/>
        <v>0</v>
      </c>
      <c r="BB174" t="e">
        <f t="shared" si="17"/>
        <v>#DIV/0!</v>
      </c>
    </row>
    <row r="175" spans="1:54" x14ac:dyDescent="0.25">
      <c r="A175">
        <f t="shared" si="15"/>
        <v>126</v>
      </c>
      <c r="B175" s="6"/>
      <c r="C175" s="54"/>
      <c r="D175" s="15"/>
      <c r="E175" s="54"/>
      <c r="F175" s="15"/>
      <c r="G175" s="54"/>
      <c r="H175" s="15"/>
      <c r="I175" s="54"/>
      <c r="J175" s="15"/>
      <c r="K175" s="54"/>
      <c r="L175" s="15"/>
      <c r="M175" s="54"/>
      <c r="N175" s="15"/>
      <c r="O175" s="54"/>
      <c r="P175" s="15"/>
      <c r="Q175" s="54"/>
      <c r="R175" s="15"/>
      <c r="S175" s="54"/>
      <c r="T175" s="15"/>
      <c r="U175" s="54"/>
      <c r="V175" s="15"/>
      <c r="W175" s="54"/>
      <c r="X175" s="15"/>
      <c r="Y175" s="54"/>
      <c r="Z175" s="15"/>
      <c r="AA175" s="54"/>
      <c r="AB175" s="15"/>
      <c r="AC175" s="54"/>
      <c r="AD175" s="15"/>
      <c r="AE175" s="54"/>
      <c r="AF175" s="15"/>
      <c r="AG175" s="54"/>
      <c r="AH175" s="15"/>
      <c r="AI175" s="54"/>
      <c r="AJ175" s="15"/>
      <c r="AK175" s="54"/>
      <c r="AL175" s="15"/>
      <c r="AM175" s="54"/>
      <c r="AN175" s="15"/>
      <c r="AO175" s="54"/>
      <c r="AP175" s="15"/>
      <c r="AQ175" s="54"/>
      <c r="AR175" s="15"/>
      <c r="AS175" s="54"/>
      <c r="AT175" s="15"/>
      <c r="AU175" s="54"/>
      <c r="AV175" s="15"/>
      <c r="AY175" s="41">
        <f t="shared" si="18"/>
        <v>0</v>
      </c>
      <c r="AZ175" s="41">
        <f t="shared" si="18"/>
        <v>0</v>
      </c>
      <c r="BA175">
        <f t="shared" si="16"/>
        <v>0</v>
      </c>
      <c r="BB175" t="e">
        <f t="shared" si="17"/>
        <v>#DIV/0!</v>
      </c>
    </row>
    <row r="176" spans="1:54" x14ac:dyDescent="0.25">
      <c r="A176">
        <f t="shared" si="15"/>
        <v>127</v>
      </c>
      <c r="B176" s="6"/>
      <c r="C176" s="54"/>
      <c r="D176" s="15"/>
      <c r="E176" s="54"/>
      <c r="F176" s="15"/>
      <c r="G176" s="54"/>
      <c r="H176" s="15"/>
      <c r="I176" s="54"/>
      <c r="J176" s="15"/>
      <c r="K176" s="54"/>
      <c r="L176" s="15"/>
      <c r="M176" s="54"/>
      <c r="N176" s="15"/>
      <c r="O176" s="54"/>
      <c r="P176" s="15"/>
      <c r="Q176" s="54"/>
      <c r="R176" s="15"/>
      <c r="S176" s="54"/>
      <c r="T176" s="15"/>
      <c r="U176" s="54"/>
      <c r="V176" s="15"/>
      <c r="W176" s="54"/>
      <c r="X176" s="15"/>
      <c r="Y176" s="54"/>
      <c r="Z176" s="15"/>
      <c r="AA176" s="54"/>
      <c r="AB176" s="15"/>
      <c r="AC176" s="54"/>
      <c r="AD176" s="15"/>
      <c r="AE176" s="54"/>
      <c r="AF176" s="15"/>
      <c r="AG176" s="54"/>
      <c r="AH176" s="15"/>
      <c r="AI176" s="54"/>
      <c r="AJ176" s="15"/>
      <c r="AK176" s="54"/>
      <c r="AL176" s="15"/>
      <c r="AM176" s="54"/>
      <c r="AN176" s="15"/>
      <c r="AO176" s="54"/>
      <c r="AP176" s="15"/>
      <c r="AQ176" s="54"/>
      <c r="AR176" s="15"/>
      <c r="AS176" s="54"/>
      <c r="AT176" s="15"/>
      <c r="AU176" s="54"/>
      <c r="AV176" s="15"/>
      <c r="AY176" s="41">
        <f t="shared" si="18"/>
        <v>0</v>
      </c>
      <c r="AZ176" s="41">
        <f t="shared" si="18"/>
        <v>0</v>
      </c>
      <c r="BA176">
        <f t="shared" si="16"/>
        <v>0</v>
      </c>
      <c r="BB176" t="e">
        <f t="shared" si="17"/>
        <v>#DIV/0!</v>
      </c>
    </row>
    <row r="177" spans="1:54" x14ac:dyDescent="0.25">
      <c r="A177">
        <f t="shared" si="15"/>
        <v>128</v>
      </c>
      <c r="B177" s="6"/>
      <c r="C177" s="54"/>
      <c r="D177" s="15"/>
      <c r="E177" s="54"/>
      <c r="F177" s="15"/>
      <c r="G177" s="54"/>
      <c r="H177" s="15"/>
      <c r="I177" s="54"/>
      <c r="J177" s="15"/>
      <c r="K177" s="54"/>
      <c r="L177" s="15"/>
      <c r="M177" s="54"/>
      <c r="N177" s="15"/>
      <c r="O177" s="54"/>
      <c r="P177" s="15"/>
      <c r="Q177" s="54"/>
      <c r="R177" s="15"/>
      <c r="S177" s="54"/>
      <c r="T177" s="15"/>
      <c r="U177" s="54"/>
      <c r="V177" s="15"/>
      <c r="W177" s="54"/>
      <c r="X177" s="15"/>
      <c r="Y177" s="54"/>
      <c r="Z177" s="15"/>
      <c r="AA177" s="54"/>
      <c r="AB177" s="15"/>
      <c r="AC177" s="54"/>
      <c r="AD177" s="15"/>
      <c r="AE177" s="54"/>
      <c r="AF177" s="15"/>
      <c r="AG177" s="54"/>
      <c r="AH177" s="15"/>
      <c r="AI177" s="54"/>
      <c r="AJ177" s="15"/>
      <c r="AK177" s="54"/>
      <c r="AL177" s="15"/>
      <c r="AM177" s="54"/>
      <c r="AN177" s="15"/>
      <c r="AO177" s="54"/>
      <c r="AP177" s="15"/>
      <c r="AQ177" s="54"/>
      <c r="AR177" s="15"/>
      <c r="AS177" s="54"/>
      <c r="AT177" s="15"/>
      <c r="AU177" s="54"/>
      <c r="AV177" s="15"/>
      <c r="AY177" s="41">
        <f t="shared" si="18"/>
        <v>0</v>
      </c>
      <c r="AZ177" s="41">
        <f t="shared" si="18"/>
        <v>0</v>
      </c>
      <c r="BA177">
        <f t="shared" si="16"/>
        <v>0</v>
      </c>
      <c r="BB177" t="e">
        <f t="shared" si="17"/>
        <v>#DIV/0!</v>
      </c>
    </row>
    <row r="178" spans="1:54" x14ac:dyDescent="0.25">
      <c r="A178">
        <f t="shared" si="15"/>
        <v>129</v>
      </c>
      <c r="B178" s="6"/>
      <c r="C178" s="54"/>
      <c r="D178" s="15"/>
      <c r="E178" s="54"/>
      <c r="F178" s="15"/>
      <c r="G178" s="54"/>
      <c r="H178" s="15"/>
      <c r="I178" s="54"/>
      <c r="J178" s="15"/>
      <c r="K178" s="54"/>
      <c r="L178" s="15"/>
      <c r="M178" s="54"/>
      <c r="N178" s="15"/>
      <c r="O178" s="54"/>
      <c r="P178" s="15"/>
      <c r="Q178" s="54"/>
      <c r="R178" s="15"/>
      <c r="S178" s="54"/>
      <c r="T178" s="15"/>
      <c r="U178" s="54"/>
      <c r="V178" s="15"/>
      <c r="W178" s="54"/>
      <c r="X178" s="15"/>
      <c r="Y178" s="54"/>
      <c r="Z178" s="15"/>
      <c r="AA178" s="54"/>
      <c r="AB178" s="15"/>
      <c r="AC178" s="54"/>
      <c r="AD178" s="15"/>
      <c r="AE178" s="54"/>
      <c r="AF178" s="15"/>
      <c r="AG178" s="54"/>
      <c r="AH178" s="15"/>
      <c r="AI178" s="54"/>
      <c r="AJ178" s="15"/>
      <c r="AK178" s="54"/>
      <c r="AL178" s="15"/>
      <c r="AM178" s="54"/>
      <c r="AN178" s="15"/>
      <c r="AO178" s="54"/>
      <c r="AP178" s="15"/>
      <c r="AQ178" s="54"/>
      <c r="AR178" s="15"/>
      <c r="AS178" s="54"/>
      <c r="AT178" s="15"/>
      <c r="AU178" s="54"/>
      <c r="AV178" s="15"/>
      <c r="AY178" s="41">
        <f t="shared" si="18"/>
        <v>0</v>
      </c>
      <c r="AZ178" s="41">
        <f t="shared" si="18"/>
        <v>0</v>
      </c>
      <c r="BA178">
        <f t="shared" si="16"/>
        <v>0</v>
      </c>
      <c r="BB178" t="e">
        <f t="shared" si="17"/>
        <v>#DIV/0!</v>
      </c>
    </row>
    <row r="179" spans="1:54" x14ac:dyDescent="0.25">
      <c r="A179">
        <f t="shared" si="15"/>
        <v>130</v>
      </c>
      <c r="B179" s="6"/>
      <c r="C179" s="54"/>
      <c r="D179" s="15"/>
      <c r="E179" s="54"/>
      <c r="F179" s="15"/>
      <c r="G179" s="54"/>
      <c r="H179" s="15"/>
      <c r="I179" s="54"/>
      <c r="J179" s="15"/>
      <c r="K179" s="54"/>
      <c r="L179" s="15"/>
      <c r="M179" s="54"/>
      <c r="N179" s="15"/>
      <c r="O179" s="54"/>
      <c r="P179" s="15"/>
      <c r="Q179" s="54"/>
      <c r="R179" s="15"/>
      <c r="S179" s="54"/>
      <c r="T179" s="15"/>
      <c r="U179" s="54"/>
      <c r="V179" s="15"/>
      <c r="W179" s="54"/>
      <c r="X179" s="15"/>
      <c r="Y179" s="54"/>
      <c r="Z179" s="15"/>
      <c r="AA179" s="54"/>
      <c r="AB179" s="15"/>
      <c r="AC179" s="54"/>
      <c r="AD179" s="15"/>
      <c r="AE179" s="54"/>
      <c r="AF179" s="15"/>
      <c r="AG179" s="54"/>
      <c r="AH179" s="15"/>
      <c r="AI179" s="54"/>
      <c r="AJ179" s="15"/>
      <c r="AK179" s="54"/>
      <c r="AL179" s="15"/>
      <c r="AM179" s="54"/>
      <c r="AN179" s="15"/>
      <c r="AO179" s="54"/>
      <c r="AP179" s="15"/>
      <c r="AQ179" s="54"/>
      <c r="AR179" s="15"/>
      <c r="AS179" s="54"/>
      <c r="AT179" s="15"/>
      <c r="AU179" s="54"/>
      <c r="AV179" s="15"/>
      <c r="AY179" s="41">
        <f t="shared" si="18"/>
        <v>0</v>
      </c>
      <c r="AZ179" s="41">
        <f t="shared" si="18"/>
        <v>0</v>
      </c>
      <c r="BA179">
        <f t="shared" si="16"/>
        <v>0</v>
      </c>
      <c r="BB179" t="e">
        <f t="shared" si="17"/>
        <v>#DIV/0!</v>
      </c>
    </row>
    <row r="180" spans="1:54" x14ac:dyDescent="0.25">
      <c r="A180">
        <f t="shared" ref="A180:A204" si="19">+A179+1</f>
        <v>131</v>
      </c>
      <c r="B180" s="6"/>
      <c r="C180" s="54"/>
      <c r="D180" s="15"/>
      <c r="E180" s="54"/>
      <c r="F180" s="15"/>
      <c r="G180" s="54"/>
      <c r="H180" s="15"/>
      <c r="I180" s="54"/>
      <c r="J180" s="15"/>
      <c r="K180" s="54"/>
      <c r="L180" s="15"/>
      <c r="M180" s="54"/>
      <c r="N180" s="15"/>
      <c r="O180" s="54"/>
      <c r="P180" s="15"/>
      <c r="Q180" s="54"/>
      <c r="R180" s="15"/>
      <c r="S180" s="54"/>
      <c r="T180" s="15"/>
      <c r="U180" s="54"/>
      <c r="V180" s="15"/>
      <c r="W180" s="54"/>
      <c r="X180" s="15"/>
      <c r="Y180" s="54"/>
      <c r="Z180" s="15"/>
      <c r="AA180" s="54"/>
      <c r="AB180" s="15"/>
      <c r="AC180" s="54"/>
      <c r="AD180" s="15"/>
      <c r="AE180" s="54"/>
      <c r="AF180" s="15"/>
      <c r="AG180" s="54"/>
      <c r="AH180" s="15"/>
      <c r="AI180" s="54"/>
      <c r="AJ180" s="15"/>
      <c r="AK180" s="54"/>
      <c r="AL180" s="15"/>
      <c r="AM180" s="54"/>
      <c r="AN180" s="15"/>
      <c r="AO180" s="54"/>
      <c r="AP180" s="15"/>
      <c r="AQ180" s="54"/>
      <c r="AR180" s="15"/>
      <c r="AS180" s="54"/>
      <c r="AT180" s="15"/>
      <c r="AU180" s="54"/>
      <c r="AV180" s="15"/>
      <c r="AY180" s="41">
        <f t="shared" si="18"/>
        <v>0</v>
      </c>
      <c r="AZ180" s="41">
        <f t="shared" si="18"/>
        <v>0</v>
      </c>
      <c r="BA180">
        <f t="shared" si="16"/>
        <v>0</v>
      </c>
      <c r="BB180" t="e">
        <f t="shared" si="17"/>
        <v>#DIV/0!</v>
      </c>
    </row>
    <row r="181" spans="1:54" x14ac:dyDescent="0.25">
      <c r="A181">
        <f t="shared" si="19"/>
        <v>132</v>
      </c>
      <c r="B181" s="6"/>
      <c r="C181" s="54"/>
      <c r="D181" s="15"/>
      <c r="E181" s="54"/>
      <c r="F181" s="15"/>
      <c r="G181" s="54"/>
      <c r="H181" s="15"/>
      <c r="I181" s="54"/>
      <c r="J181" s="15"/>
      <c r="K181" s="54"/>
      <c r="L181" s="15"/>
      <c r="M181" s="54"/>
      <c r="N181" s="15"/>
      <c r="O181" s="54"/>
      <c r="P181" s="15"/>
      <c r="Q181" s="54"/>
      <c r="R181" s="15"/>
      <c r="S181" s="54"/>
      <c r="T181" s="15"/>
      <c r="U181" s="54"/>
      <c r="V181" s="15"/>
      <c r="W181" s="54"/>
      <c r="X181" s="15"/>
      <c r="Y181" s="54"/>
      <c r="Z181" s="15"/>
      <c r="AA181" s="54"/>
      <c r="AB181" s="15"/>
      <c r="AC181" s="54"/>
      <c r="AD181" s="15"/>
      <c r="AE181" s="54"/>
      <c r="AF181" s="15"/>
      <c r="AG181" s="54"/>
      <c r="AH181" s="15"/>
      <c r="AI181" s="54"/>
      <c r="AJ181" s="15"/>
      <c r="AK181" s="54"/>
      <c r="AL181" s="15"/>
      <c r="AM181" s="54"/>
      <c r="AN181" s="15"/>
      <c r="AO181" s="54"/>
      <c r="AP181" s="15"/>
      <c r="AQ181" s="54"/>
      <c r="AR181" s="15"/>
      <c r="AS181" s="54"/>
      <c r="AT181" s="15"/>
      <c r="AU181" s="54"/>
      <c r="AV181" s="15"/>
      <c r="AY181" s="41">
        <f t="shared" si="18"/>
        <v>0</v>
      </c>
      <c r="AZ181" s="41">
        <f t="shared" si="18"/>
        <v>0</v>
      </c>
      <c r="BA181">
        <f t="shared" si="16"/>
        <v>0</v>
      </c>
      <c r="BB181" t="e">
        <f t="shared" si="17"/>
        <v>#DIV/0!</v>
      </c>
    </row>
    <row r="182" spans="1:54" x14ac:dyDescent="0.25">
      <c r="A182">
        <f t="shared" si="19"/>
        <v>133</v>
      </c>
      <c r="B182" s="6"/>
      <c r="C182" s="54"/>
      <c r="D182" s="15"/>
      <c r="E182" s="54"/>
      <c r="F182" s="15"/>
      <c r="G182" s="54"/>
      <c r="H182" s="15"/>
      <c r="I182" s="54"/>
      <c r="J182" s="15"/>
      <c r="K182" s="54"/>
      <c r="L182" s="15"/>
      <c r="M182" s="54"/>
      <c r="N182" s="15"/>
      <c r="O182" s="54"/>
      <c r="P182" s="15"/>
      <c r="Q182" s="54"/>
      <c r="R182" s="15"/>
      <c r="S182" s="54"/>
      <c r="T182" s="15"/>
      <c r="U182" s="54"/>
      <c r="V182" s="15"/>
      <c r="W182" s="54"/>
      <c r="X182" s="15"/>
      <c r="Y182" s="54"/>
      <c r="Z182" s="15"/>
      <c r="AA182" s="54"/>
      <c r="AB182" s="15"/>
      <c r="AC182" s="54"/>
      <c r="AD182" s="15"/>
      <c r="AE182" s="54"/>
      <c r="AF182" s="15"/>
      <c r="AG182" s="54"/>
      <c r="AH182" s="15"/>
      <c r="AI182" s="54"/>
      <c r="AJ182" s="15"/>
      <c r="AK182" s="54"/>
      <c r="AL182" s="15"/>
      <c r="AM182" s="54"/>
      <c r="AN182" s="15"/>
      <c r="AO182" s="54"/>
      <c r="AP182" s="15"/>
      <c r="AQ182" s="54"/>
      <c r="AR182" s="15"/>
      <c r="AS182" s="54"/>
      <c r="AT182" s="15"/>
      <c r="AU182" s="54"/>
      <c r="AV182" s="15"/>
      <c r="AY182" s="41">
        <f t="shared" si="18"/>
        <v>0</v>
      </c>
      <c r="AZ182" s="41">
        <f t="shared" si="18"/>
        <v>0</v>
      </c>
      <c r="BA182">
        <f t="shared" si="16"/>
        <v>0</v>
      </c>
      <c r="BB182" t="e">
        <f t="shared" si="17"/>
        <v>#DIV/0!</v>
      </c>
    </row>
    <row r="183" spans="1:54" x14ac:dyDescent="0.25">
      <c r="A183">
        <f t="shared" si="19"/>
        <v>134</v>
      </c>
      <c r="B183" s="6"/>
      <c r="C183" s="54"/>
      <c r="D183" s="15"/>
      <c r="E183" s="54"/>
      <c r="F183" s="15"/>
      <c r="G183" s="54"/>
      <c r="H183" s="15"/>
      <c r="I183" s="54"/>
      <c r="J183" s="15"/>
      <c r="K183" s="54"/>
      <c r="L183" s="15"/>
      <c r="M183" s="54"/>
      <c r="N183" s="15"/>
      <c r="O183" s="54"/>
      <c r="P183" s="15"/>
      <c r="Q183" s="54"/>
      <c r="R183" s="15"/>
      <c r="S183" s="54"/>
      <c r="T183" s="15"/>
      <c r="U183" s="54"/>
      <c r="V183" s="15"/>
      <c r="W183" s="54"/>
      <c r="X183" s="15"/>
      <c r="Y183" s="54"/>
      <c r="Z183" s="15"/>
      <c r="AA183" s="54"/>
      <c r="AB183" s="15"/>
      <c r="AC183" s="54"/>
      <c r="AD183" s="15"/>
      <c r="AE183" s="54"/>
      <c r="AF183" s="15"/>
      <c r="AG183" s="54"/>
      <c r="AH183" s="15"/>
      <c r="AI183" s="54"/>
      <c r="AJ183" s="15"/>
      <c r="AK183" s="54"/>
      <c r="AL183" s="15"/>
      <c r="AM183" s="54"/>
      <c r="AN183" s="15"/>
      <c r="AO183" s="54"/>
      <c r="AP183" s="15"/>
      <c r="AQ183" s="54"/>
      <c r="AR183" s="15"/>
      <c r="AS183" s="54"/>
      <c r="AT183" s="15"/>
      <c r="AU183" s="54"/>
      <c r="AV183" s="15"/>
      <c r="AY183" s="41">
        <f t="shared" si="18"/>
        <v>0</v>
      </c>
      <c r="AZ183" s="41">
        <f t="shared" si="18"/>
        <v>0</v>
      </c>
      <c r="BA183">
        <f t="shared" si="16"/>
        <v>0</v>
      </c>
      <c r="BB183" t="e">
        <f t="shared" si="17"/>
        <v>#DIV/0!</v>
      </c>
    </row>
    <row r="184" spans="1:54" x14ac:dyDescent="0.25">
      <c r="A184">
        <f t="shared" si="19"/>
        <v>135</v>
      </c>
      <c r="B184" s="6"/>
      <c r="C184" s="54"/>
      <c r="D184" s="15"/>
      <c r="E184" s="54"/>
      <c r="F184" s="15"/>
      <c r="G184" s="54"/>
      <c r="H184" s="15"/>
      <c r="I184" s="54"/>
      <c r="J184" s="15"/>
      <c r="K184" s="54"/>
      <c r="L184" s="15"/>
      <c r="M184" s="54"/>
      <c r="N184" s="15"/>
      <c r="O184" s="54"/>
      <c r="P184" s="15"/>
      <c r="Q184" s="54"/>
      <c r="R184" s="15"/>
      <c r="S184" s="54"/>
      <c r="T184" s="15"/>
      <c r="U184" s="54"/>
      <c r="V184" s="15"/>
      <c r="W184" s="54"/>
      <c r="X184" s="15"/>
      <c r="Y184" s="54"/>
      <c r="Z184" s="15"/>
      <c r="AA184" s="54"/>
      <c r="AB184" s="15"/>
      <c r="AC184" s="54"/>
      <c r="AD184" s="15"/>
      <c r="AE184" s="54"/>
      <c r="AF184" s="15"/>
      <c r="AG184" s="54"/>
      <c r="AH184" s="15"/>
      <c r="AI184" s="54"/>
      <c r="AJ184" s="15"/>
      <c r="AK184" s="54"/>
      <c r="AL184" s="15"/>
      <c r="AM184" s="54"/>
      <c r="AN184" s="15"/>
      <c r="AO184" s="54"/>
      <c r="AP184" s="15"/>
      <c r="AQ184" s="54"/>
      <c r="AR184" s="15"/>
      <c r="AS184" s="54"/>
      <c r="AT184" s="15"/>
      <c r="AU184" s="54"/>
      <c r="AV184" s="15"/>
      <c r="AY184" s="41">
        <f t="shared" si="18"/>
        <v>0</v>
      </c>
      <c r="AZ184" s="41">
        <f t="shared" si="18"/>
        <v>0</v>
      </c>
      <c r="BA184">
        <f t="shared" si="16"/>
        <v>0</v>
      </c>
      <c r="BB184" t="e">
        <f t="shared" si="17"/>
        <v>#DIV/0!</v>
      </c>
    </row>
    <row r="185" spans="1:54" x14ac:dyDescent="0.25">
      <c r="A185">
        <f t="shared" si="19"/>
        <v>136</v>
      </c>
      <c r="B185" s="6"/>
      <c r="C185" s="54"/>
      <c r="D185" s="15"/>
      <c r="E185" s="54"/>
      <c r="F185" s="15"/>
      <c r="G185" s="54"/>
      <c r="H185" s="15"/>
      <c r="I185" s="54"/>
      <c r="J185" s="15"/>
      <c r="K185" s="54"/>
      <c r="L185" s="15"/>
      <c r="M185" s="54"/>
      <c r="N185" s="15"/>
      <c r="O185" s="54"/>
      <c r="P185" s="15"/>
      <c r="Q185" s="54"/>
      <c r="R185" s="15"/>
      <c r="S185" s="54"/>
      <c r="T185" s="15"/>
      <c r="U185" s="54"/>
      <c r="V185" s="15"/>
      <c r="W185" s="54"/>
      <c r="X185" s="15"/>
      <c r="Y185" s="54"/>
      <c r="Z185" s="15"/>
      <c r="AA185" s="54"/>
      <c r="AB185" s="15"/>
      <c r="AC185" s="54"/>
      <c r="AD185" s="15"/>
      <c r="AE185" s="54"/>
      <c r="AF185" s="15"/>
      <c r="AG185" s="54"/>
      <c r="AH185" s="15"/>
      <c r="AI185" s="54"/>
      <c r="AJ185" s="15"/>
      <c r="AK185" s="54"/>
      <c r="AL185" s="15"/>
      <c r="AM185" s="54"/>
      <c r="AN185" s="15"/>
      <c r="AO185" s="54"/>
      <c r="AP185" s="15"/>
      <c r="AQ185" s="54"/>
      <c r="AR185" s="15"/>
      <c r="AS185" s="54"/>
      <c r="AT185" s="15"/>
      <c r="AU185" s="54"/>
      <c r="AV185" s="15"/>
      <c r="AY185" s="41">
        <f t="shared" si="18"/>
        <v>0</v>
      </c>
      <c r="AZ185" s="41">
        <f t="shared" si="18"/>
        <v>0</v>
      </c>
      <c r="BA185">
        <f t="shared" si="16"/>
        <v>0</v>
      </c>
      <c r="BB185" t="e">
        <f t="shared" si="17"/>
        <v>#DIV/0!</v>
      </c>
    </row>
    <row r="186" spans="1:54" x14ac:dyDescent="0.25">
      <c r="A186">
        <f t="shared" si="19"/>
        <v>137</v>
      </c>
      <c r="B186" s="6"/>
      <c r="C186" s="54"/>
      <c r="D186" s="15"/>
      <c r="E186" s="54"/>
      <c r="F186" s="15"/>
      <c r="G186" s="54"/>
      <c r="H186" s="15"/>
      <c r="I186" s="54"/>
      <c r="J186" s="15"/>
      <c r="K186" s="54"/>
      <c r="L186" s="15"/>
      <c r="M186" s="54"/>
      <c r="N186" s="15"/>
      <c r="O186" s="54"/>
      <c r="P186" s="15"/>
      <c r="Q186" s="54"/>
      <c r="R186" s="15"/>
      <c r="S186" s="54"/>
      <c r="T186" s="15"/>
      <c r="U186" s="54"/>
      <c r="V186" s="15"/>
      <c r="W186" s="54"/>
      <c r="X186" s="15"/>
      <c r="Y186" s="54"/>
      <c r="Z186" s="15"/>
      <c r="AA186" s="54"/>
      <c r="AB186" s="15"/>
      <c r="AC186" s="54"/>
      <c r="AD186" s="15"/>
      <c r="AE186" s="54"/>
      <c r="AF186" s="15"/>
      <c r="AG186" s="54"/>
      <c r="AH186" s="15"/>
      <c r="AI186" s="54"/>
      <c r="AJ186" s="15"/>
      <c r="AK186" s="54"/>
      <c r="AL186" s="15"/>
      <c r="AM186" s="54"/>
      <c r="AN186" s="15"/>
      <c r="AO186" s="54"/>
      <c r="AP186" s="15"/>
      <c r="AQ186" s="54"/>
      <c r="AR186" s="15"/>
      <c r="AS186" s="54"/>
      <c r="AT186" s="15"/>
      <c r="AU186" s="54"/>
      <c r="AV186" s="15"/>
      <c r="AY186" s="41">
        <f t="shared" si="18"/>
        <v>0</v>
      </c>
      <c r="AZ186" s="41">
        <f t="shared" si="18"/>
        <v>0</v>
      </c>
      <c r="BA186">
        <f t="shared" si="16"/>
        <v>0</v>
      </c>
      <c r="BB186" t="e">
        <f t="shared" si="17"/>
        <v>#DIV/0!</v>
      </c>
    </row>
    <row r="187" spans="1:54" x14ac:dyDescent="0.25">
      <c r="A187">
        <f t="shared" si="19"/>
        <v>138</v>
      </c>
      <c r="B187" s="6"/>
      <c r="C187" s="54"/>
      <c r="D187" s="15"/>
      <c r="E187" s="54"/>
      <c r="F187" s="15"/>
      <c r="G187" s="54"/>
      <c r="H187" s="15"/>
      <c r="I187" s="54"/>
      <c r="J187" s="15"/>
      <c r="K187" s="54"/>
      <c r="L187" s="15"/>
      <c r="M187" s="54"/>
      <c r="N187" s="15"/>
      <c r="O187" s="54"/>
      <c r="P187" s="15"/>
      <c r="Q187" s="54"/>
      <c r="R187" s="15"/>
      <c r="S187" s="54"/>
      <c r="T187" s="15"/>
      <c r="U187" s="54"/>
      <c r="V187" s="15"/>
      <c r="W187" s="54"/>
      <c r="X187" s="15"/>
      <c r="Y187" s="54"/>
      <c r="Z187" s="15"/>
      <c r="AA187" s="54"/>
      <c r="AB187" s="15"/>
      <c r="AC187" s="54"/>
      <c r="AD187" s="15"/>
      <c r="AE187" s="54"/>
      <c r="AF187" s="15"/>
      <c r="AG187" s="54"/>
      <c r="AH187" s="15"/>
      <c r="AI187" s="54"/>
      <c r="AJ187" s="15"/>
      <c r="AK187" s="54"/>
      <c r="AL187" s="15"/>
      <c r="AM187" s="54"/>
      <c r="AN187" s="15"/>
      <c r="AO187" s="54"/>
      <c r="AP187" s="15"/>
      <c r="AQ187" s="54"/>
      <c r="AR187" s="15"/>
      <c r="AS187" s="54"/>
      <c r="AT187" s="15"/>
      <c r="AU187" s="54"/>
      <c r="AV187" s="15"/>
      <c r="AY187" s="41">
        <f t="shared" si="18"/>
        <v>0</v>
      </c>
      <c r="AZ187" s="41">
        <f t="shared" si="18"/>
        <v>0</v>
      </c>
      <c r="BA187">
        <f t="shared" si="16"/>
        <v>0</v>
      </c>
      <c r="BB187" t="e">
        <f t="shared" si="17"/>
        <v>#DIV/0!</v>
      </c>
    </row>
    <row r="188" spans="1:54" x14ac:dyDescent="0.25">
      <c r="A188">
        <f t="shared" si="19"/>
        <v>139</v>
      </c>
      <c r="B188" s="6"/>
      <c r="C188" s="54"/>
      <c r="D188" s="15"/>
      <c r="E188" s="54"/>
      <c r="F188" s="15"/>
      <c r="G188" s="54"/>
      <c r="H188" s="15"/>
      <c r="I188" s="54"/>
      <c r="J188" s="15"/>
      <c r="K188" s="54"/>
      <c r="L188" s="15"/>
      <c r="M188" s="54"/>
      <c r="N188" s="15"/>
      <c r="O188" s="54"/>
      <c r="P188" s="15"/>
      <c r="Q188" s="54"/>
      <c r="R188" s="15"/>
      <c r="S188" s="54"/>
      <c r="T188" s="15"/>
      <c r="U188" s="54"/>
      <c r="V188" s="15"/>
      <c r="W188" s="54"/>
      <c r="X188" s="15"/>
      <c r="Y188" s="54"/>
      <c r="Z188" s="15"/>
      <c r="AA188" s="54"/>
      <c r="AB188" s="15"/>
      <c r="AC188" s="54"/>
      <c r="AD188" s="15"/>
      <c r="AE188" s="54"/>
      <c r="AF188" s="15"/>
      <c r="AG188" s="54"/>
      <c r="AH188" s="15"/>
      <c r="AI188" s="54"/>
      <c r="AJ188" s="15"/>
      <c r="AK188" s="54"/>
      <c r="AL188" s="15"/>
      <c r="AM188" s="54"/>
      <c r="AN188" s="15"/>
      <c r="AO188" s="54"/>
      <c r="AP188" s="15"/>
      <c r="AQ188" s="54"/>
      <c r="AR188" s="15"/>
      <c r="AS188" s="54"/>
      <c r="AT188" s="15"/>
      <c r="AU188" s="54"/>
      <c r="AV188" s="15"/>
      <c r="AY188" s="41">
        <f t="shared" si="18"/>
        <v>0</v>
      </c>
      <c r="AZ188" s="41">
        <f t="shared" si="18"/>
        <v>0</v>
      </c>
      <c r="BA188">
        <f t="shared" si="16"/>
        <v>0</v>
      </c>
      <c r="BB188" t="e">
        <f t="shared" si="17"/>
        <v>#DIV/0!</v>
      </c>
    </row>
    <row r="189" spans="1:54" x14ac:dyDescent="0.25">
      <c r="A189">
        <f t="shared" si="19"/>
        <v>140</v>
      </c>
      <c r="B189" s="6"/>
      <c r="C189" s="54"/>
      <c r="D189" s="15"/>
      <c r="E189" s="54"/>
      <c r="F189" s="15"/>
      <c r="G189" s="54"/>
      <c r="H189" s="15"/>
      <c r="I189" s="54"/>
      <c r="J189" s="15"/>
      <c r="K189" s="54"/>
      <c r="L189" s="15"/>
      <c r="M189" s="54"/>
      <c r="N189" s="15"/>
      <c r="O189" s="54"/>
      <c r="P189" s="15"/>
      <c r="Q189" s="54"/>
      <c r="R189" s="15"/>
      <c r="S189" s="54"/>
      <c r="T189" s="15"/>
      <c r="U189" s="54"/>
      <c r="V189" s="15"/>
      <c r="W189" s="54"/>
      <c r="X189" s="15"/>
      <c r="Y189" s="54"/>
      <c r="Z189" s="15"/>
      <c r="AA189" s="54"/>
      <c r="AB189" s="15"/>
      <c r="AC189" s="54"/>
      <c r="AD189" s="15"/>
      <c r="AE189" s="54"/>
      <c r="AF189" s="15"/>
      <c r="AG189" s="54"/>
      <c r="AH189" s="15"/>
      <c r="AI189" s="54"/>
      <c r="AJ189" s="15"/>
      <c r="AK189" s="54"/>
      <c r="AL189" s="15"/>
      <c r="AM189" s="54"/>
      <c r="AN189" s="15"/>
      <c r="AO189" s="54"/>
      <c r="AP189" s="15"/>
      <c r="AQ189" s="54"/>
      <c r="AR189" s="15"/>
      <c r="AS189" s="54"/>
      <c r="AT189" s="15"/>
      <c r="AU189" s="54"/>
      <c r="AV189" s="15"/>
      <c r="AY189" s="41">
        <f t="shared" si="18"/>
        <v>0</v>
      </c>
      <c r="AZ189" s="41">
        <f t="shared" si="18"/>
        <v>0</v>
      </c>
      <c r="BA189">
        <f t="shared" si="16"/>
        <v>0</v>
      </c>
      <c r="BB189" t="e">
        <f t="shared" si="17"/>
        <v>#DIV/0!</v>
      </c>
    </row>
    <row r="190" spans="1:54" x14ac:dyDescent="0.25">
      <c r="A190">
        <f t="shared" si="19"/>
        <v>141</v>
      </c>
      <c r="B190" s="6"/>
      <c r="C190" s="54"/>
      <c r="D190" s="15"/>
      <c r="E190" s="54"/>
      <c r="F190" s="15"/>
      <c r="G190" s="54"/>
      <c r="H190" s="15"/>
      <c r="I190" s="54"/>
      <c r="J190" s="15"/>
      <c r="K190" s="54"/>
      <c r="L190" s="15"/>
      <c r="M190" s="54"/>
      <c r="N190" s="15"/>
      <c r="O190" s="54"/>
      <c r="P190" s="15"/>
      <c r="Q190" s="54"/>
      <c r="R190" s="15"/>
      <c r="S190" s="54"/>
      <c r="T190" s="15"/>
      <c r="U190" s="54"/>
      <c r="V190" s="15"/>
      <c r="W190" s="54"/>
      <c r="X190" s="15"/>
      <c r="Y190" s="54"/>
      <c r="Z190" s="15"/>
      <c r="AA190" s="54"/>
      <c r="AB190" s="15"/>
      <c r="AC190" s="54"/>
      <c r="AD190" s="15"/>
      <c r="AE190" s="54"/>
      <c r="AF190" s="15"/>
      <c r="AG190" s="54"/>
      <c r="AH190" s="15"/>
      <c r="AI190" s="54"/>
      <c r="AJ190" s="15"/>
      <c r="AK190" s="54"/>
      <c r="AL190" s="15"/>
      <c r="AM190" s="54"/>
      <c r="AN190" s="15"/>
      <c r="AO190" s="54"/>
      <c r="AP190" s="15"/>
      <c r="AQ190" s="54"/>
      <c r="AR190" s="15"/>
      <c r="AS190" s="54"/>
      <c r="AT190" s="15"/>
      <c r="AU190" s="54"/>
      <c r="AV190" s="15"/>
      <c r="AY190" s="41">
        <f t="shared" si="18"/>
        <v>0</v>
      </c>
      <c r="AZ190" s="41">
        <f t="shared" si="18"/>
        <v>0</v>
      </c>
      <c r="BA190">
        <f t="shared" si="16"/>
        <v>0</v>
      </c>
      <c r="BB190" t="e">
        <f t="shared" si="17"/>
        <v>#DIV/0!</v>
      </c>
    </row>
    <row r="191" spans="1:54" x14ac:dyDescent="0.25">
      <c r="A191">
        <f t="shared" si="19"/>
        <v>142</v>
      </c>
      <c r="B191" s="6"/>
      <c r="C191" s="54"/>
      <c r="D191" s="15"/>
      <c r="E191" s="54"/>
      <c r="F191" s="15"/>
      <c r="G191" s="54"/>
      <c r="H191" s="15"/>
      <c r="I191" s="54"/>
      <c r="J191" s="15"/>
      <c r="K191" s="54"/>
      <c r="L191" s="15"/>
      <c r="M191" s="54"/>
      <c r="N191" s="15"/>
      <c r="O191" s="54"/>
      <c r="P191" s="15"/>
      <c r="Q191" s="54"/>
      <c r="R191" s="15"/>
      <c r="S191" s="54"/>
      <c r="T191" s="15"/>
      <c r="U191" s="54"/>
      <c r="V191" s="15"/>
      <c r="W191" s="54"/>
      <c r="X191" s="15"/>
      <c r="Y191" s="54"/>
      <c r="Z191" s="15"/>
      <c r="AA191" s="54"/>
      <c r="AB191" s="15"/>
      <c r="AC191" s="54"/>
      <c r="AD191" s="15"/>
      <c r="AE191" s="54"/>
      <c r="AF191" s="15"/>
      <c r="AG191" s="54"/>
      <c r="AH191" s="15"/>
      <c r="AI191" s="54"/>
      <c r="AJ191" s="15"/>
      <c r="AK191" s="54"/>
      <c r="AL191" s="15"/>
      <c r="AM191" s="54"/>
      <c r="AN191" s="15"/>
      <c r="AO191" s="54"/>
      <c r="AP191" s="15"/>
      <c r="AQ191" s="54"/>
      <c r="AR191" s="15"/>
      <c r="AS191" s="54"/>
      <c r="AT191" s="15"/>
      <c r="AU191" s="54"/>
      <c r="AV191" s="15"/>
      <c r="AY191" s="41">
        <f t="shared" si="18"/>
        <v>0</v>
      </c>
      <c r="AZ191" s="41">
        <f t="shared" si="18"/>
        <v>0</v>
      </c>
      <c r="BA191">
        <f t="shared" si="16"/>
        <v>0</v>
      </c>
      <c r="BB191" t="e">
        <f t="shared" si="17"/>
        <v>#DIV/0!</v>
      </c>
    </row>
    <row r="192" spans="1:54" x14ac:dyDescent="0.25">
      <c r="A192">
        <f t="shared" si="19"/>
        <v>143</v>
      </c>
      <c r="B192" s="6"/>
      <c r="C192" s="54"/>
      <c r="D192" s="15"/>
      <c r="E192" s="54"/>
      <c r="F192" s="15"/>
      <c r="G192" s="54"/>
      <c r="H192" s="15"/>
      <c r="I192" s="54"/>
      <c r="J192" s="15"/>
      <c r="K192" s="54"/>
      <c r="L192" s="15"/>
      <c r="M192" s="54"/>
      <c r="N192" s="15"/>
      <c r="O192" s="54"/>
      <c r="P192" s="15"/>
      <c r="Q192" s="54"/>
      <c r="R192" s="15"/>
      <c r="S192" s="54"/>
      <c r="T192" s="15"/>
      <c r="U192" s="54"/>
      <c r="V192" s="15"/>
      <c r="W192" s="54"/>
      <c r="X192" s="15"/>
      <c r="Y192" s="54"/>
      <c r="Z192" s="15"/>
      <c r="AA192" s="54"/>
      <c r="AB192" s="15"/>
      <c r="AC192" s="54"/>
      <c r="AD192" s="15"/>
      <c r="AE192" s="54"/>
      <c r="AF192" s="15"/>
      <c r="AG192" s="54"/>
      <c r="AH192" s="15"/>
      <c r="AI192" s="54"/>
      <c r="AJ192" s="15"/>
      <c r="AK192" s="54"/>
      <c r="AL192" s="15"/>
      <c r="AM192" s="54"/>
      <c r="AN192" s="15"/>
      <c r="AO192" s="54"/>
      <c r="AP192" s="15"/>
      <c r="AQ192" s="54"/>
      <c r="AR192" s="15"/>
      <c r="AS192" s="54"/>
      <c r="AT192" s="15"/>
      <c r="AU192" s="54"/>
      <c r="AV192" s="15"/>
      <c r="AY192" s="41">
        <f t="shared" si="18"/>
        <v>0</v>
      </c>
      <c r="AZ192" s="41">
        <f t="shared" si="18"/>
        <v>0</v>
      </c>
      <c r="BA192">
        <f t="shared" si="16"/>
        <v>0</v>
      </c>
      <c r="BB192" t="e">
        <f t="shared" si="17"/>
        <v>#DIV/0!</v>
      </c>
    </row>
    <row r="193" spans="1:54" x14ac:dyDescent="0.25">
      <c r="A193">
        <f t="shared" si="19"/>
        <v>144</v>
      </c>
      <c r="B193" s="6"/>
      <c r="C193" s="54"/>
      <c r="D193" s="15"/>
      <c r="E193" s="54"/>
      <c r="F193" s="15"/>
      <c r="G193" s="54"/>
      <c r="H193" s="15"/>
      <c r="I193" s="54"/>
      <c r="J193" s="15"/>
      <c r="K193" s="54"/>
      <c r="L193" s="15"/>
      <c r="M193" s="54"/>
      <c r="N193" s="15"/>
      <c r="O193" s="54"/>
      <c r="P193" s="15"/>
      <c r="Q193" s="54"/>
      <c r="R193" s="15"/>
      <c r="S193" s="54"/>
      <c r="T193" s="15"/>
      <c r="U193" s="54"/>
      <c r="V193" s="15"/>
      <c r="W193" s="54"/>
      <c r="X193" s="15"/>
      <c r="Y193" s="54"/>
      <c r="Z193" s="15"/>
      <c r="AA193" s="54"/>
      <c r="AB193" s="15"/>
      <c r="AC193" s="54"/>
      <c r="AD193" s="15"/>
      <c r="AE193" s="54"/>
      <c r="AF193" s="15"/>
      <c r="AG193" s="54"/>
      <c r="AH193" s="15"/>
      <c r="AI193" s="54"/>
      <c r="AJ193" s="15"/>
      <c r="AK193" s="54"/>
      <c r="AL193" s="15"/>
      <c r="AM193" s="54"/>
      <c r="AN193" s="15"/>
      <c r="AO193" s="54"/>
      <c r="AP193" s="15"/>
      <c r="AQ193" s="54"/>
      <c r="AR193" s="15"/>
      <c r="AS193" s="54"/>
      <c r="AT193" s="15"/>
      <c r="AU193" s="54"/>
      <c r="AV193" s="15"/>
      <c r="AY193" s="41">
        <f t="shared" si="18"/>
        <v>0</v>
      </c>
      <c r="AZ193" s="41">
        <f t="shared" si="18"/>
        <v>0</v>
      </c>
      <c r="BA193">
        <f t="shared" si="16"/>
        <v>0</v>
      </c>
      <c r="BB193" t="e">
        <f t="shared" si="17"/>
        <v>#DIV/0!</v>
      </c>
    </row>
    <row r="194" spans="1:54" x14ac:dyDescent="0.25">
      <c r="A194">
        <f t="shared" si="19"/>
        <v>145</v>
      </c>
      <c r="B194" s="6"/>
      <c r="C194" s="54"/>
      <c r="D194" s="15"/>
      <c r="E194" s="54"/>
      <c r="F194" s="15"/>
      <c r="G194" s="54"/>
      <c r="H194" s="15"/>
      <c r="I194" s="54"/>
      <c r="J194" s="15"/>
      <c r="K194" s="54"/>
      <c r="L194" s="15"/>
      <c r="M194" s="54"/>
      <c r="N194" s="15"/>
      <c r="O194" s="54"/>
      <c r="P194" s="15"/>
      <c r="Q194" s="54"/>
      <c r="R194" s="15"/>
      <c r="S194" s="54"/>
      <c r="T194" s="15"/>
      <c r="U194" s="54"/>
      <c r="V194" s="15"/>
      <c r="W194" s="54"/>
      <c r="X194" s="15"/>
      <c r="Y194" s="54"/>
      <c r="Z194" s="15"/>
      <c r="AA194" s="54"/>
      <c r="AB194" s="15"/>
      <c r="AC194" s="54"/>
      <c r="AD194" s="15"/>
      <c r="AE194" s="54"/>
      <c r="AF194" s="15"/>
      <c r="AG194" s="54"/>
      <c r="AH194" s="15"/>
      <c r="AI194" s="54"/>
      <c r="AJ194" s="15"/>
      <c r="AK194" s="54"/>
      <c r="AL194" s="15"/>
      <c r="AM194" s="54"/>
      <c r="AN194" s="15"/>
      <c r="AO194" s="54"/>
      <c r="AP194" s="15"/>
      <c r="AQ194" s="54"/>
      <c r="AR194" s="15"/>
      <c r="AS194" s="54"/>
      <c r="AT194" s="15"/>
      <c r="AU194" s="54"/>
      <c r="AV194" s="15"/>
      <c r="AY194" s="41">
        <f t="shared" si="18"/>
        <v>0</v>
      </c>
      <c r="AZ194" s="41">
        <f t="shared" si="18"/>
        <v>0</v>
      </c>
      <c r="BA194">
        <f t="shared" si="16"/>
        <v>0</v>
      </c>
      <c r="BB194" t="e">
        <f t="shared" si="17"/>
        <v>#DIV/0!</v>
      </c>
    </row>
    <row r="195" spans="1:54" x14ac:dyDescent="0.25">
      <c r="A195">
        <f t="shared" si="19"/>
        <v>146</v>
      </c>
      <c r="B195" s="6"/>
      <c r="C195" s="54"/>
      <c r="D195" s="15"/>
      <c r="E195" s="54"/>
      <c r="F195" s="15"/>
      <c r="G195" s="54"/>
      <c r="H195" s="15"/>
      <c r="I195" s="54"/>
      <c r="J195" s="15"/>
      <c r="K195" s="54"/>
      <c r="L195" s="15"/>
      <c r="M195" s="54"/>
      <c r="N195" s="15"/>
      <c r="O195" s="54"/>
      <c r="P195" s="15"/>
      <c r="Q195" s="54"/>
      <c r="R195" s="15"/>
      <c r="S195" s="54"/>
      <c r="T195" s="15"/>
      <c r="U195" s="54"/>
      <c r="V195" s="15"/>
      <c r="W195" s="54"/>
      <c r="X195" s="15"/>
      <c r="Y195" s="54"/>
      <c r="Z195" s="15"/>
      <c r="AA195" s="54"/>
      <c r="AB195" s="15"/>
      <c r="AC195" s="54"/>
      <c r="AD195" s="15"/>
      <c r="AE195" s="54"/>
      <c r="AF195" s="15"/>
      <c r="AG195" s="54"/>
      <c r="AH195" s="15"/>
      <c r="AI195" s="54"/>
      <c r="AJ195" s="15"/>
      <c r="AK195" s="54"/>
      <c r="AL195" s="15"/>
      <c r="AM195" s="54"/>
      <c r="AN195" s="15"/>
      <c r="AO195" s="54"/>
      <c r="AP195" s="15"/>
      <c r="AQ195" s="54"/>
      <c r="AR195" s="15"/>
      <c r="AS195" s="54"/>
      <c r="AT195" s="15"/>
      <c r="AU195" s="54"/>
      <c r="AV195" s="15"/>
      <c r="AY195" s="41">
        <f t="shared" si="18"/>
        <v>0</v>
      </c>
      <c r="AZ195" s="41">
        <f t="shared" si="18"/>
        <v>0</v>
      </c>
      <c r="BA195">
        <f t="shared" si="16"/>
        <v>0</v>
      </c>
      <c r="BB195" t="e">
        <f t="shared" si="17"/>
        <v>#DIV/0!</v>
      </c>
    </row>
    <row r="196" spans="1:54" x14ac:dyDescent="0.25">
      <c r="A196">
        <f t="shared" si="19"/>
        <v>147</v>
      </c>
      <c r="B196" s="6"/>
      <c r="C196" s="54"/>
      <c r="D196" s="15"/>
      <c r="E196" s="54"/>
      <c r="F196" s="15"/>
      <c r="G196" s="54"/>
      <c r="H196" s="15"/>
      <c r="I196" s="54"/>
      <c r="J196" s="15"/>
      <c r="K196" s="54"/>
      <c r="L196" s="15"/>
      <c r="M196" s="54"/>
      <c r="N196" s="15"/>
      <c r="O196" s="54"/>
      <c r="P196" s="15"/>
      <c r="Q196" s="54"/>
      <c r="R196" s="15"/>
      <c r="S196" s="54"/>
      <c r="T196" s="15"/>
      <c r="U196" s="54"/>
      <c r="V196" s="15"/>
      <c r="W196" s="54"/>
      <c r="X196" s="15"/>
      <c r="Y196" s="54"/>
      <c r="Z196" s="15"/>
      <c r="AA196" s="54"/>
      <c r="AB196" s="15"/>
      <c r="AC196" s="54"/>
      <c r="AD196" s="15"/>
      <c r="AE196" s="54"/>
      <c r="AF196" s="15"/>
      <c r="AG196" s="54"/>
      <c r="AH196" s="15"/>
      <c r="AI196" s="54"/>
      <c r="AJ196" s="15"/>
      <c r="AK196" s="54"/>
      <c r="AL196" s="15"/>
      <c r="AM196" s="54"/>
      <c r="AN196" s="15"/>
      <c r="AO196" s="54"/>
      <c r="AP196" s="15"/>
      <c r="AQ196" s="54"/>
      <c r="AR196" s="15"/>
      <c r="AS196" s="54"/>
      <c r="AT196" s="15"/>
      <c r="AU196" s="54"/>
      <c r="AV196" s="15"/>
      <c r="AY196" s="41">
        <f t="shared" si="18"/>
        <v>0</v>
      </c>
      <c r="AZ196" s="41">
        <f t="shared" si="18"/>
        <v>0</v>
      </c>
      <c r="BA196">
        <f t="shared" si="16"/>
        <v>0</v>
      </c>
      <c r="BB196" t="e">
        <f t="shared" si="17"/>
        <v>#DIV/0!</v>
      </c>
    </row>
    <row r="197" spans="1:54" x14ac:dyDescent="0.25">
      <c r="A197">
        <f t="shared" si="19"/>
        <v>148</v>
      </c>
      <c r="B197" s="6"/>
      <c r="C197" s="54"/>
      <c r="D197" s="15"/>
      <c r="E197" s="54"/>
      <c r="F197" s="15"/>
      <c r="G197" s="54"/>
      <c r="H197" s="15"/>
      <c r="I197" s="54"/>
      <c r="J197" s="15"/>
      <c r="K197" s="54"/>
      <c r="L197" s="15"/>
      <c r="M197" s="54"/>
      <c r="N197" s="15"/>
      <c r="O197" s="54"/>
      <c r="P197" s="15"/>
      <c r="Q197" s="54"/>
      <c r="R197" s="15"/>
      <c r="S197" s="54"/>
      <c r="T197" s="15"/>
      <c r="U197" s="54"/>
      <c r="V197" s="15"/>
      <c r="W197" s="54"/>
      <c r="X197" s="15"/>
      <c r="Y197" s="54"/>
      <c r="Z197" s="15"/>
      <c r="AA197" s="54"/>
      <c r="AB197" s="15"/>
      <c r="AC197" s="54"/>
      <c r="AD197" s="15"/>
      <c r="AE197" s="54"/>
      <c r="AF197" s="15"/>
      <c r="AG197" s="54"/>
      <c r="AH197" s="15"/>
      <c r="AI197" s="54"/>
      <c r="AJ197" s="15"/>
      <c r="AK197" s="54"/>
      <c r="AL197" s="15"/>
      <c r="AM197" s="54"/>
      <c r="AN197" s="15"/>
      <c r="AO197" s="54"/>
      <c r="AP197" s="15"/>
      <c r="AQ197" s="54"/>
      <c r="AR197" s="15"/>
      <c r="AS197" s="54"/>
      <c r="AT197" s="15"/>
      <c r="AU197" s="54"/>
      <c r="AV197" s="15"/>
      <c r="AY197" s="41">
        <f t="shared" si="18"/>
        <v>0</v>
      </c>
      <c r="AZ197" s="41">
        <f t="shared" si="18"/>
        <v>0</v>
      </c>
      <c r="BA197">
        <f t="shared" si="16"/>
        <v>0</v>
      </c>
      <c r="BB197" t="e">
        <f t="shared" si="17"/>
        <v>#DIV/0!</v>
      </c>
    </row>
    <row r="198" spans="1:54" x14ac:dyDescent="0.25">
      <c r="A198">
        <f t="shared" si="19"/>
        <v>149</v>
      </c>
      <c r="B198" s="6"/>
      <c r="C198" s="54"/>
      <c r="D198" s="15"/>
      <c r="E198" s="54"/>
      <c r="F198" s="15"/>
      <c r="G198" s="54"/>
      <c r="H198" s="15"/>
      <c r="I198" s="54"/>
      <c r="J198" s="15"/>
      <c r="K198" s="54"/>
      <c r="L198" s="15"/>
      <c r="M198" s="54"/>
      <c r="N198" s="15"/>
      <c r="O198" s="54"/>
      <c r="P198" s="15"/>
      <c r="Q198" s="54"/>
      <c r="R198" s="15"/>
      <c r="S198" s="54"/>
      <c r="T198" s="15"/>
      <c r="U198" s="54"/>
      <c r="V198" s="15"/>
      <c r="W198" s="54"/>
      <c r="X198" s="15"/>
      <c r="Y198" s="54"/>
      <c r="Z198" s="15"/>
      <c r="AA198" s="54"/>
      <c r="AB198" s="15"/>
      <c r="AC198" s="54"/>
      <c r="AD198" s="15"/>
      <c r="AE198" s="54"/>
      <c r="AF198" s="15"/>
      <c r="AG198" s="54"/>
      <c r="AH198" s="15"/>
      <c r="AI198" s="54"/>
      <c r="AJ198" s="15"/>
      <c r="AK198" s="54"/>
      <c r="AL198" s="15"/>
      <c r="AM198" s="54"/>
      <c r="AN198" s="15"/>
      <c r="AO198" s="54"/>
      <c r="AP198" s="15"/>
      <c r="AQ198" s="54"/>
      <c r="AR198" s="15"/>
      <c r="AS198" s="54"/>
      <c r="AT198" s="15"/>
      <c r="AU198" s="54"/>
      <c r="AV198" s="15"/>
      <c r="AY198" s="41">
        <f t="shared" si="18"/>
        <v>0</v>
      </c>
      <c r="AZ198" s="41">
        <f t="shared" si="18"/>
        <v>0</v>
      </c>
      <c r="BA198">
        <f t="shared" si="16"/>
        <v>0</v>
      </c>
      <c r="BB198" t="e">
        <f t="shared" si="17"/>
        <v>#DIV/0!</v>
      </c>
    </row>
    <row r="199" spans="1:54" x14ac:dyDescent="0.25">
      <c r="A199">
        <f t="shared" si="19"/>
        <v>150</v>
      </c>
      <c r="B199" s="6"/>
      <c r="C199" s="54"/>
      <c r="D199" s="15"/>
      <c r="E199" s="54"/>
      <c r="F199" s="15"/>
      <c r="G199" s="54"/>
      <c r="H199" s="15"/>
      <c r="I199" s="54"/>
      <c r="J199" s="15"/>
      <c r="K199" s="54"/>
      <c r="L199" s="15"/>
      <c r="M199" s="54"/>
      <c r="N199" s="15"/>
      <c r="O199" s="54"/>
      <c r="P199" s="15"/>
      <c r="Q199" s="54"/>
      <c r="R199" s="15"/>
      <c r="S199" s="54"/>
      <c r="T199" s="15"/>
      <c r="U199" s="54"/>
      <c r="V199" s="15"/>
      <c r="W199" s="54"/>
      <c r="X199" s="15"/>
      <c r="Y199" s="54"/>
      <c r="Z199" s="15"/>
      <c r="AA199" s="54"/>
      <c r="AB199" s="15"/>
      <c r="AC199" s="54"/>
      <c r="AD199" s="15"/>
      <c r="AE199" s="54"/>
      <c r="AF199" s="15"/>
      <c r="AG199" s="54"/>
      <c r="AH199" s="15"/>
      <c r="AI199" s="54"/>
      <c r="AJ199" s="15"/>
      <c r="AK199" s="54"/>
      <c r="AL199" s="15"/>
      <c r="AM199" s="54"/>
      <c r="AN199" s="15"/>
      <c r="AO199" s="54"/>
      <c r="AP199" s="15"/>
      <c r="AQ199" s="54"/>
      <c r="AR199" s="15"/>
      <c r="AS199" s="54"/>
      <c r="AT199" s="15"/>
      <c r="AU199" s="54"/>
      <c r="AV199" s="15"/>
      <c r="AY199" s="41">
        <f t="shared" si="18"/>
        <v>0</v>
      </c>
      <c r="AZ199" s="41">
        <f t="shared" si="18"/>
        <v>0</v>
      </c>
      <c r="BA199">
        <f t="shared" si="16"/>
        <v>0</v>
      </c>
      <c r="BB199" t="e">
        <f t="shared" si="17"/>
        <v>#DIV/0!</v>
      </c>
    </row>
    <row r="200" spans="1:54" x14ac:dyDescent="0.25">
      <c r="A200">
        <f t="shared" si="19"/>
        <v>151</v>
      </c>
      <c r="B200" s="6"/>
      <c r="C200" s="54"/>
      <c r="D200" s="15"/>
      <c r="E200" s="54"/>
      <c r="F200" s="15"/>
      <c r="G200" s="54"/>
      <c r="H200" s="15"/>
      <c r="I200" s="54"/>
      <c r="J200" s="15"/>
      <c r="K200" s="54"/>
      <c r="L200" s="15"/>
      <c r="M200" s="54"/>
      <c r="N200" s="15"/>
      <c r="O200" s="54"/>
      <c r="P200" s="15"/>
      <c r="Q200" s="54"/>
      <c r="R200" s="15"/>
      <c r="S200" s="54"/>
      <c r="T200" s="15"/>
      <c r="U200" s="54"/>
      <c r="V200" s="15"/>
      <c r="W200" s="54"/>
      <c r="X200" s="15"/>
      <c r="Y200" s="54"/>
      <c r="Z200" s="15"/>
      <c r="AA200" s="54"/>
      <c r="AB200" s="15"/>
      <c r="AC200" s="54"/>
      <c r="AD200" s="15"/>
      <c r="AE200" s="54"/>
      <c r="AF200" s="15"/>
      <c r="AG200" s="54"/>
      <c r="AH200" s="15"/>
      <c r="AI200" s="54"/>
      <c r="AJ200" s="15"/>
      <c r="AK200" s="54"/>
      <c r="AL200" s="15"/>
      <c r="AM200" s="54"/>
      <c r="AN200" s="15"/>
      <c r="AO200" s="54"/>
      <c r="AP200" s="15"/>
      <c r="AQ200" s="54"/>
      <c r="AR200" s="15"/>
      <c r="AS200" s="54"/>
      <c r="AT200" s="15"/>
      <c r="AU200" s="54"/>
      <c r="AV200" s="15"/>
      <c r="AY200" s="41">
        <f t="shared" si="18"/>
        <v>0</v>
      </c>
      <c r="AZ200" s="41">
        <f t="shared" si="18"/>
        <v>0</v>
      </c>
      <c r="BA200">
        <f t="shared" si="16"/>
        <v>0</v>
      </c>
      <c r="BB200" t="e">
        <f t="shared" si="17"/>
        <v>#DIV/0!</v>
      </c>
    </row>
    <row r="201" spans="1:54" x14ac:dyDescent="0.25">
      <c r="A201">
        <f t="shared" si="19"/>
        <v>152</v>
      </c>
      <c r="B201" s="6"/>
      <c r="C201" s="54"/>
      <c r="D201" s="15"/>
      <c r="E201" s="54"/>
      <c r="F201" s="15"/>
      <c r="G201" s="54"/>
      <c r="H201" s="15"/>
      <c r="I201" s="54"/>
      <c r="J201" s="15"/>
      <c r="K201" s="54"/>
      <c r="L201" s="15"/>
      <c r="M201" s="54"/>
      <c r="N201" s="15"/>
      <c r="O201" s="54"/>
      <c r="P201" s="15"/>
      <c r="Q201" s="54"/>
      <c r="R201" s="15"/>
      <c r="S201" s="54"/>
      <c r="T201" s="15"/>
      <c r="U201" s="54"/>
      <c r="V201" s="15"/>
      <c r="W201" s="54"/>
      <c r="X201" s="15"/>
      <c r="Y201" s="54"/>
      <c r="Z201" s="15"/>
      <c r="AA201" s="54"/>
      <c r="AB201" s="15"/>
      <c r="AC201" s="54"/>
      <c r="AD201" s="15"/>
      <c r="AE201" s="54"/>
      <c r="AF201" s="15"/>
      <c r="AG201" s="54"/>
      <c r="AH201" s="15"/>
      <c r="AI201" s="54"/>
      <c r="AJ201" s="15"/>
      <c r="AK201" s="54"/>
      <c r="AL201" s="15"/>
      <c r="AM201" s="54"/>
      <c r="AN201" s="15"/>
      <c r="AO201" s="54"/>
      <c r="AP201" s="15"/>
      <c r="AQ201" s="54"/>
      <c r="AR201" s="15"/>
      <c r="AS201" s="54"/>
      <c r="AT201" s="15"/>
      <c r="AU201" s="54"/>
      <c r="AV201" s="15"/>
      <c r="AY201" s="41">
        <f t="shared" si="18"/>
        <v>0</v>
      </c>
      <c r="AZ201" s="41">
        <f t="shared" si="18"/>
        <v>0</v>
      </c>
      <c r="BA201">
        <f>COUNT(C201:AV201)/2</f>
        <v>0</v>
      </c>
      <c r="BB201" t="e">
        <f>+AZ201/BA201</f>
        <v>#DIV/0!</v>
      </c>
    </row>
    <row r="202" spans="1:54" x14ac:dyDescent="0.25">
      <c r="A202">
        <f t="shared" si="19"/>
        <v>153</v>
      </c>
      <c r="B202" s="6"/>
      <c r="C202" s="54"/>
      <c r="D202" s="15"/>
      <c r="E202" s="54"/>
      <c r="F202" s="15"/>
      <c r="G202" s="54"/>
      <c r="H202" s="15"/>
      <c r="I202" s="54"/>
      <c r="J202" s="15"/>
      <c r="K202" s="54"/>
      <c r="L202" s="15"/>
      <c r="M202" s="54"/>
      <c r="N202" s="15"/>
      <c r="O202" s="54"/>
      <c r="P202" s="15"/>
      <c r="Q202" s="54"/>
      <c r="R202" s="15"/>
      <c r="S202" s="54"/>
      <c r="T202" s="15"/>
      <c r="U202" s="54"/>
      <c r="V202" s="15"/>
      <c r="W202" s="54"/>
      <c r="X202" s="15"/>
      <c r="Y202" s="54"/>
      <c r="Z202" s="15"/>
      <c r="AA202" s="54"/>
      <c r="AB202" s="15"/>
      <c r="AC202" s="54"/>
      <c r="AD202" s="15"/>
      <c r="AE202" s="54"/>
      <c r="AF202" s="15"/>
      <c r="AG202" s="54"/>
      <c r="AH202" s="15"/>
      <c r="AI202" s="54"/>
      <c r="AJ202" s="15"/>
      <c r="AK202" s="54"/>
      <c r="AL202" s="15"/>
      <c r="AM202" s="54"/>
      <c r="AN202" s="15"/>
      <c r="AO202" s="54"/>
      <c r="AP202" s="15"/>
      <c r="AQ202" s="54"/>
      <c r="AR202" s="15"/>
      <c r="AS202" s="54"/>
      <c r="AT202" s="15"/>
      <c r="AU202" s="54"/>
      <c r="AV202" s="15"/>
      <c r="AY202" s="41">
        <f t="shared" si="18"/>
        <v>0</v>
      </c>
      <c r="AZ202" s="41">
        <f t="shared" si="18"/>
        <v>0</v>
      </c>
      <c r="BA202">
        <f>COUNT(C202:AV202)/2</f>
        <v>0</v>
      </c>
      <c r="BB202" t="e">
        <f>+AZ202/BA202</f>
        <v>#DIV/0!</v>
      </c>
    </row>
    <row r="203" spans="1:54" x14ac:dyDescent="0.25">
      <c r="A203">
        <f t="shared" si="19"/>
        <v>154</v>
      </c>
      <c r="B203" s="6"/>
      <c r="C203" s="54"/>
      <c r="D203" s="15"/>
      <c r="E203" s="54"/>
      <c r="F203" s="15"/>
      <c r="G203" s="54"/>
      <c r="H203" s="15"/>
      <c r="I203" s="54"/>
      <c r="J203" s="15"/>
      <c r="K203" s="54"/>
      <c r="L203" s="15"/>
      <c r="M203" s="54"/>
      <c r="N203" s="15"/>
      <c r="O203" s="54"/>
      <c r="P203" s="15"/>
      <c r="Q203" s="54"/>
      <c r="R203" s="15"/>
      <c r="S203" s="54"/>
      <c r="T203" s="15"/>
      <c r="U203" s="54"/>
      <c r="V203" s="15"/>
      <c r="W203" s="54"/>
      <c r="X203" s="15"/>
      <c r="Y203" s="54"/>
      <c r="Z203" s="15"/>
      <c r="AA203" s="54"/>
      <c r="AB203" s="15"/>
      <c r="AC203" s="54"/>
      <c r="AD203" s="15"/>
      <c r="AE203" s="54"/>
      <c r="AF203" s="15"/>
      <c r="AG203" s="54"/>
      <c r="AH203" s="15"/>
      <c r="AI203" s="54"/>
      <c r="AJ203" s="15"/>
      <c r="AK203" s="54"/>
      <c r="AL203" s="15"/>
      <c r="AM203" s="54"/>
      <c r="AN203" s="15"/>
      <c r="AO203" s="54"/>
      <c r="AP203" s="15"/>
      <c r="AQ203" s="54"/>
      <c r="AR203" s="15"/>
      <c r="AS203" s="54"/>
      <c r="AT203" s="15"/>
      <c r="AU203" s="54"/>
      <c r="AV203" s="15"/>
      <c r="AY203" s="41">
        <f t="shared" si="18"/>
        <v>0</v>
      </c>
      <c r="AZ203" s="41">
        <f t="shared" si="18"/>
        <v>0</v>
      </c>
      <c r="BA203">
        <f>COUNT(C203:AV203)/2</f>
        <v>0</v>
      </c>
      <c r="BB203" t="e">
        <f>+AZ203/BA203</f>
        <v>#DIV/0!</v>
      </c>
    </row>
    <row r="204" spans="1:54" x14ac:dyDescent="0.25">
      <c r="A204">
        <f t="shared" si="19"/>
        <v>155</v>
      </c>
      <c r="B204" s="6"/>
      <c r="C204" s="54"/>
      <c r="D204" s="15"/>
      <c r="E204" s="54"/>
      <c r="F204" s="15"/>
      <c r="G204" s="54"/>
      <c r="H204" s="15"/>
      <c r="I204" s="54"/>
      <c r="J204" s="15"/>
      <c r="K204" s="54"/>
      <c r="L204" s="15"/>
      <c r="M204" s="54"/>
      <c r="N204" s="15"/>
      <c r="O204" s="54"/>
      <c r="P204" s="15"/>
      <c r="Q204" s="54"/>
      <c r="R204" s="15"/>
      <c r="S204" s="54"/>
      <c r="T204" s="15"/>
      <c r="U204" s="54"/>
      <c r="V204" s="15"/>
      <c r="W204" s="54"/>
      <c r="X204" s="15"/>
      <c r="Y204" s="54"/>
      <c r="Z204" s="15"/>
      <c r="AA204" s="54"/>
      <c r="AB204" s="15"/>
      <c r="AC204" s="54"/>
      <c r="AD204" s="15"/>
      <c r="AE204" s="54"/>
      <c r="AF204" s="15"/>
      <c r="AG204" s="54"/>
      <c r="AH204" s="15"/>
      <c r="AI204" s="54"/>
      <c r="AJ204" s="15"/>
      <c r="AK204" s="54"/>
      <c r="AL204" s="15"/>
      <c r="AM204" s="54"/>
      <c r="AN204" s="15"/>
      <c r="AO204" s="54"/>
      <c r="AP204" s="15"/>
      <c r="AQ204" s="54"/>
      <c r="AR204" s="15"/>
      <c r="AS204" s="54"/>
      <c r="AT204" s="15"/>
      <c r="AU204" s="54"/>
      <c r="AV204" s="15"/>
      <c r="AY204" s="41">
        <f t="shared" si="18"/>
        <v>0</v>
      </c>
      <c r="AZ204" s="41">
        <f t="shared" si="18"/>
        <v>0</v>
      </c>
      <c r="BA204">
        <f>COUNT(C204:AV204)/2</f>
        <v>0</v>
      </c>
      <c r="BB204" t="e">
        <f>+AZ204/BA204</f>
        <v>#DIV/0!</v>
      </c>
    </row>
    <row r="205" spans="1:54" x14ac:dyDescent="0.25">
      <c r="AZ205" s="41"/>
    </row>
  </sheetData>
  <sortState xmlns:xlrd2="http://schemas.microsoft.com/office/spreadsheetml/2017/richdata2" ref="B5:G27">
    <sortCondition descending="1" ref="G5:G27"/>
    <sortCondition descending="1" ref="F5:F27"/>
    <sortCondition descending="1" ref="E5:E27"/>
  </sortState>
  <mergeCells count="24">
    <mergeCell ref="B74:B75"/>
    <mergeCell ref="AM48:AN48"/>
    <mergeCell ref="AO48:AP48"/>
    <mergeCell ref="AQ48:AR48"/>
    <mergeCell ref="Y48:Z48"/>
    <mergeCell ref="C48:D48"/>
    <mergeCell ref="E48:F48"/>
    <mergeCell ref="G48:H48"/>
    <mergeCell ref="I48:J48"/>
    <mergeCell ref="U48:V48"/>
    <mergeCell ref="W48:X48"/>
    <mergeCell ref="K48:L48"/>
    <mergeCell ref="M48:N48"/>
    <mergeCell ref="O48:P48"/>
    <mergeCell ref="Q48:R48"/>
    <mergeCell ref="S48:T48"/>
    <mergeCell ref="AU48:AV48"/>
    <mergeCell ref="AA48:AB48"/>
    <mergeCell ref="AC48:AD48"/>
    <mergeCell ref="AE48:AF48"/>
    <mergeCell ref="AG48:AH48"/>
    <mergeCell ref="AI48:AJ48"/>
    <mergeCell ref="AK48:AL48"/>
    <mergeCell ref="AS48:AT4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BO159"/>
  <sheetViews>
    <sheetView zoomScale="70" zoomScaleNormal="70" workbookViewId="0">
      <selection activeCell="N12" sqref="N12"/>
    </sheetView>
  </sheetViews>
  <sheetFormatPr baseColWidth="10" defaultColWidth="11.54296875" defaultRowHeight="12.5" x14ac:dyDescent="0.25"/>
  <cols>
    <col min="1" max="1" width="5" customWidth="1"/>
    <col min="3" max="3" width="6.453125" customWidth="1"/>
    <col min="4" max="4" width="5" customWidth="1"/>
    <col min="5" max="5" width="3.453125" customWidth="1"/>
    <col min="6" max="6" width="4.26953125" customWidth="1"/>
    <col min="7" max="7" width="4.453125" customWidth="1"/>
    <col min="8" max="8" width="3.453125" customWidth="1"/>
    <col min="9" max="9" width="5.26953125" customWidth="1"/>
    <col min="10" max="11" width="3.81640625" customWidth="1"/>
    <col min="12" max="12" width="4" customWidth="1"/>
    <col min="13" max="13" width="4.453125" customWidth="1"/>
    <col min="14" max="14" width="3.453125" customWidth="1"/>
    <col min="15" max="15" width="4.7265625" customWidth="1"/>
    <col min="16" max="16" width="4.54296875" customWidth="1"/>
    <col min="17" max="17" width="3.453125" customWidth="1"/>
    <col min="18" max="18" width="5.26953125" customWidth="1"/>
    <col min="19" max="19" width="4.26953125" customWidth="1"/>
    <col min="20" max="20" width="3.453125" customWidth="1"/>
    <col min="21" max="21" width="5.26953125" customWidth="1"/>
    <col min="22" max="23" width="3.81640625" customWidth="1"/>
    <col min="24" max="25" width="4.7265625" customWidth="1"/>
    <col min="26" max="26" width="3.453125" customWidth="1"/>
    <col min="27" max="27" width="4.453125" customWidth="1"/>
    <col min="28" max="28" width="5" customWidth="1"/>
    <col min="29" max="30" width="3.453125" customWidth="1"/>
    <col min="31" max="31" width="3.81640625" customWidth="1"/>
    <col min="32" max="35" width="3.453125" customWidth="1"/>
    <col min="36" max="36" width="3.81640625" customWidth="1"/>
    <col min="37" max="37" width="4.26953125" customWidth="1"/>
    <col min="38" max="39" width="3.453125" customWidth="1"/>
    <col min="40" max="40" width="4.1796875" customWidth="1"/>
    <col min="41" max="41" width="3.453125" customWidth="1"/>
    <col min="42" max="42" width="5" customWidth="1"/>
    <col min="43" max="43" width="4.26953125" customWidth="1"/>
    <col min="44" max="53" width="3.453125" customWidth="1"/>
    <col min="54" max="54" width="4" customWidth="1"/>
    <col min="55" max="55" width="4.1796875" customWidth="1"/>
    <col min="56" max="57" width="3.453125" customWidth="1"/>
    <col min="58" max="58" width="3.81640625" customWidth="1"/>
    <col min="59" max="59" width="3.453125" customWidth="1"/>
    <col min="60" max="60" width="4" customWidth="1"/>
    <col min="61" max="61" width="4.1796875" customWidth="1"/>
    <col min="62" max="62" width="3.453125" customWidth="1"/>
    <col min="63" max="63" width="11.453125" style="24" customWidth="1"/>
  </cols>
  <sheetData>
    <row r="1" spans="1:31" ht="13" x14ac:dyDescent="0.3">
      <c r="A1" s="5" t="s">
        <v>32</v>
      </c>
      <c r="B1" s="52"/>
    </row>
    <row r="2" spans="1:31" ht="13" x14ac:dyDescent="0.3">
      <c r="A2" t="s">
        <v>10</v>
      </c>
      <c r="U2" s="125"/>
    </row>
    <row r="3" spans="1:31" ht="13.5" thickBot="1" x14ac:dyDescent="0.35">
      <c r="A3">
        <f>+GENERAL!B6</f>
        <v>12</v>
      </c>
      <c r="C3" s="41">
        <f>SUM(C5:C24)</f>
        <v>0</v>
      </c>
      <c r="U3" s="125"/>
    </row>
    <row r="4" spans="1:31" ht="13.5" thickBot="1" x14ac:dyDescent="0.35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O4" s="125"/>
      <c r="U4" s="125"/>
    </row>
    <row r="5" spans="1:31" ht="13.5" thickBot="1" x14ac:dyDescent="0.35">
      <c r="A5" s="149">
        <v>1</v>
      </c>
      <c r="B5" s="239" t="s">
        <v>239</v>
      </c>
      <c r="C5" s="47">
        <f>+X$41</f>
        <v>34</v>
      </c>
      <c r="D5" s="49">
        <f>+X$42</f>
        <v>13.177215189873417</v>
      </c>
      <c r="E5" s="45">
        <f>+Y$41</f>
        <v>15</v>
      </c>
      <c r="F5" s="18">
        <f>+X$27</f>
        <v>80</v>
      </c>
      <c r="G5" s="198">
        <f t="shared" ref="G5:G24" si="0">IF(E5&lt;A$3/2,-1,1)*800+C5</f>
        <v>834</v>
      </c>
      <c r="H5" s="30"/>
      <c r="O5" s="125"/>
      <c r="U5" s="125"/>
    </row>
    <row r="6" spans="1:31" ht="13.5" thickBot="1" x14ac:dyDescent="0.35">
      <c r="A6" s="149">
        <v>2</v>
      </c>
      <c r="B6" s="23" t="s">
        <v>204</v>
      </c>
      <c r="C6" s="47">
        <f>+AG$41</f>
        <v>14</v>
      </c>
      <c r="D6" s="49">
        <f>+AG$42</f>
        <v>15.206349206349206</v>
      </c>
      <c r="E6" s="45">
        <f>+AH$41</f>
        <v>12</v>
      </c>
      <c r="F6" s="18">
        <f>+AG$27</f>
        <v>40</v>
      </c>
      <c r="G6" s="198">
        <f t="shared" si="0"/>
        <v>814</v>
      </c>
      <c r="H6" s="30"/>
      <c r="O6" s="125"/>
      <c r="U6" s="125"/>
    </row>
    <row r="7" spans="1:31" ht="13.5" thickBot="1" x14ac:dyDescent="0.35">
      <c r="A7" s="149">
        <v>3</v>
      </c>
      <c r="B7" s="239" t="s">
        <v>129</v>
      </c>
      <c r="C7" s="47">
        <f>+AA$41</f>
        <v>10</v>
      </c>
      <c r="D7" s="49">
        <f>+AA$42</f>
        <v>9.5161290322580641</v>
      </c>
      <c r="E7" s="45">
        <f>+AB$41</f>
        <v>6</v>
      </c>
      <c r="F7" s="18">
        <f>+AA$27</f>
        <v>20</v>
      </c>
      <c r="G7" s="198">
        <f t="shared" si="0"/>
        <v>810</v>
      </c>
      <c r="H7" s="30"/>
      <c r="O7" s="125"/>
      <c r="U7" s="125"/>
    </row>
    <row r="8" spans="1:31" ht="13.5" thickBot="1" x14ac:dyDescent="0.35">
      <c r="A8" s="149">
        <v>4</v>
      </c>
      <c r="B8" s="23" t="s">
        <v>251</v>
      </c>
      <c r="C8" s="47">
        <f>+R$41</f>
        <v>7</v>
      </c>
      <c r="D8" s="49">
        <f>+R$42</f>
        <v>16.524999999999999</v>
      </c>
      <c r="E8" s="45">
        <f>+S$41</f>
        <v>9</v>
      </c>
      <c r="F8" s="18">
        <f>+R$27</f>
        <v>10</v>
      </c>
      <c r="G8" s="198">
        <f t="shared" si="0"/>
        <v>807</v>
      </c>
      <c r="H8" s="30"/>
      <c r="O8" s="125"/>
      <c r="U8" s="125"/>
    </row>
    <row r="9" spans="1:31" ht="13.5" thickBot="1" x14ac:dyDescent="0.35">
      <c r="A9" s="149">
        <v>5</v>
      </c>
      <c r="B9" s="23" t="s">
        <v>1</v>
      </c>
      <c r="C9" s="47">
        <f>+I$41</f>
        <v>3</v>
      </c>
      <c r="D9" s="49">
        <f>+I$42</f>
        <v>14.174863387978142</v>
      </c>
      <c r="E9" s="45">
        <f>+J$41</f>
        <v>37</v>
      </c>
      <c r="F9" s="18">
        <f>+I$27</f>
        <v>5</v>
      </c>
      <c r="G9" s="198">
        <f t="shared" si="0"/>
        <v>803</v>
      </c>
      <c r="H9" s="30"/>
      <c r="U9" s="125"/>
    </row>
    <row r="10" spans="1:31" ht="13.5" thickBot="1" x14ac:dyDescent="0.35">
      <c r="A10" s="149">
        <v>6</v>
      </c>
      <c r="B10" s="239" t="s">
        <v>270</v>
      </c>
      <c r="C10" s="47">
        <f>+BE$41</f>
        <v>-2</v>
      </c>
      <c r="D10" s="49">
        <f>+BE$42</f>
        <v>17.03125</v>
      </c>
      <c r="E10" s="46">
        <f>+BF$41</f>
        <v>7</v>
      </c>
      <c r="F10" s="18">
        <f>+BE$27</f>
        <v>0</v>
      </c>
      <c r="G10" s="198">
        <f t="shared" si="0"/>
        <v>798</v>
      </c>
      <c r="H10" s="30"/>
      <c r="U10" s="125"/>
    </row>
    <row r="11" spans="1:31" ht="13" thickBot="1" x14ac:dyDescent="0.3">
      <c r="A11" s="149">
        <v>7</v>
      </c>
      <c r="B11" s="239" t="s">
        <v>141</v>
      </c>
      <c r="C11" s="47">
        <f>+C$41</f>
        <v>-7</v>
      </c>
      <c r="D11" s="49">
        <f>+C$42</f>
        <v>17.583333333333332</v>
      </c>
      <c r="E11" s="46">
        <f>+D$41</f>
        <v>11</v>
      </c>
      <c r="F11" s="18">
        <f>+C$27</f>
        <v>0</v>
      </c>
      <c r="G11" s="198">
        <f t="shared" si="0"/>
        <v>793</v>
      </c>
      <c r="H11" s="30"/>
    </row>
    <row r="12" spans="1:31" ht="13" thickBot="1" x14ac:dyDescent="0.3">
      <c r="A12" s="149">
        <v>8</v>
      </c>
      <c r="B12" s="239" t="s">
        <v>140</v>
      </c>
      <c r="C12" s="47">
        <f>+AJ$41</f>
        <v>-10</v>
      </c>
      <c r="D12" s="49">
        <f>+AJ$42</f>
        <v>15.354166666666666</v>
      </c>
      <c r="E12" s="45">
        <f>+AK$41</f>
        <v>30</v>
      </c>
      <c r="F12" s="18">
        <f>+AJ$27</f>
        <v>0</v>
      </c>
      <c r="G12" s="198">
        <f t="shared" si="0"/>
        <v>790</v>
      </c>
      <c r="H12" s="30"/>
    </row>
    <row r="13" spans="1:31" ht="13" thickBot="1" x14ac:dyDescent="0.3">
      <c r="A13" s="149">
        <v>9</v>
      </c>
      <c r="B13" s="239" t="s">
        <v>271</v>
      </c>
      <c r="C13" s="47">
        <f>+L$41</f>
        <v>-19</v>
      </c>
      <c r="D13" s="49">
        <f>+L$42</f>
        <v>17.363636363636363</v>
      </c>
      <c r="E13" s="45">
        <f>+M$41</f>
        <v>6</v>
      </c>
      <c r="F13" s="18">
        <f>+L$27</f>
        <v>0</v>
      </c>
      <c r="G13" s="198">
        <f t="shared" si="0"/>
        <v>781</v>
      </c>
      <c r="H13" s="30"/>
    </row>
    <row r="14" spans="1:31" ht="13" thickBot="1" x14ac:dyDescent="0.3">
      <c r="A14" s="149">
        <v>10</v>
      </c>
      <c r="B14" s="239" t="s">
        <v>245</v>
      </c>
      <c r="C14" s="47">
        <f>+AP$41</f>
        <v>10</v>
      </c>
      <c r="D14" s="49">
        <f>+AP$42</f>
        <v>9.375</v>
      </c>
      <c r="E14" s="45">
        <f>+AQ$41</f>
        <v>1</v>
      </c>
      <c r="F14" s="18">
        <f>+AP$27</f>
        <v>0</v>
      </c>
      <c r="G14" s="198">
        <f t="shared" si="0"/>
        <v>-790</v>
      </c>
      <c r="H14" s="30"/>
    </row>
    <row r="15" spans="1:31" ht="13.5" thickBot="1" x14ac:dyDescent="0.35">
      <c r="A15" s="149">
        <v>11</v>
      </c>
      <c r="B15" s="23" t="s">
        <v>9</v>
      </c>
      <c r="C15" s="47">
        <f>+U$41</f>
        <v>10</v>
      </c>
      <c r="D15" s="49">
        <f>+U$42</f>
        <v>14.55</v>
      </c>
      <c r="E15" s="45">
        <f>+V$41</f>
        <v>4</v>
      </c>
      <c r="F15" s="18">
        <f>+U$27</f>
        <v>0</v>
      </c>
      <c r="G15" s="198">
        <f t="shared" si="0"/>
        <v>-790</v>
      </c>
      <c r="AE15" s="43"/>
    </row>
    <row r="16" spans="1:31" ht="13" thickBot="1" x14ac:dyDescent="0.3">
      <c r="A16" s="149">
        <v>12</v>
      </c>
      <c r="B16" s="239" t="s">
        <v>46</v>
      </c>
      <c r="C16" s="47">
        <f>+AM$41</f>
        <v>4</v>
      </c>
      <c r="D16" s="49">
        <f>+AM$42</f>
        <v>17.75</v>
      </c>
      <c r="E16" s="45">
        <f>+AN$41</f>
        <v>3</v>
      </c>
      <c r="F16" s="18">
        <f>+AM$27</f>
        <v>0</v>
      </c>
      <c r="G16" s="198">
        <f t="shared" si="0"/>
        <v>-796</v>
      </c>
    </row>
    <row r="17" spans="1:61" ht="13" thickBot="1" x14ac:dyDescent="0.3">
      <c r="A17" s="149">
        <v>13</v>
      </c>
      <c r="B17" s="23" t="s">
        <v>43</v>
      </c>
      <c r="C17" s="47">
        <f>+AV$41</f>
        <v>0</v>
      </c>
      <c r="D17" s="49">
        <f>+AV$42</f>
        <v>17.2</v>
      </c>
      <c r="E17" s="45">
        <f>+AW$41</f>
        <v>1</v>
      </c>
      <c r="F17" s="18">
        <f>+AV$27</f>
        <v>0</v>
      </c>
      <c r="G17" s="198">
        <f t="shared" si="0"/>
        <v>-800</v>
      </c>
    </row>
    <row r="18" spans="1:61" ht="13" thickBot="1" x14ac:dyDescent="0.3">
      <c r="A18" s="149">
        <v>14</v>
      </c>
      <c r="B18" s="161" t="s">
        <v>119</v>
      </c>
      <c r="C18" s="47">
        <f>+O$41</f>
        <v>0</v>
      </c>
      <c r="D18" s="49">
        <f>+O$42</f>
        <v>17.2</v>
      </c>
      <c r="E18" s="45">
        <f>+P$41</f>
        <v>1</v>
      </c>
      <c r="F18" s="18">
        <f>+O$27</f>
        <v>0</v>
      </c>
      <c r="G18" s="198">
        <f t="shared" si="0"/>
        <v>-800</v>
      </c>
      <c r="P18" s="62"/>
    </row>
    <row r="19" spans="1:61" ht="13" thickBot="1" x14ac:dyDescent="0.3">
      <c r="A19" s="149">
        <v>15</v>
      </c>
      <c r="B19" s="23" t="s">
        <v>237</v>
      </c>
      <c r="C19" s="47">
        <f>+AD$41</f>
        <v>-4</v>
      </c>
      <c r="D19" s="49">
        <f>+AD$42</f>
        <v>11.75</v>
      </c>
      <c r="E19" s="45">
        <f>+AE$41</f>
        <v>1</v>
      </c>
      <c r="F19" s="18">
        <f>+AD$27</f>
        <v>0</v>
      </c>
      <c r="G19" s="198">
        <f t="shared" si="0"/>
        <v>-804</v>
      </c>
      <c r="P19" s="62"/>
    </row>
    <row r="20" spans="1:61" ht="13" thickBot="1" x14ac:dyDescent="0.3">
      <c r="A20" s="149">
        <v>16</v>
      </c>
      <c r="B20" s="23" t="s">
        <v>236</v>
      </c>
      <c r="C20" s="47">
        <f>+AS$41</f>
        <v>-5</v>
      </c>
      <c r="D20" s="49">
        <f>+AS$42</f>
        <v>20.6</v>
      </c>
      <c r="E20" s="45">
        <f>+AT$41</f>
        <v>1</v>
      </c>
      <c r="F20" s="18">
        <f>+AS$27</f>
        <v>0</v>
      </c>
      <c r="G20" s="198">
        <f t="shared" si="0"/>
        <v>-805</v>
      </c>
      <c r="P20" s="62"/>
    </row>
    <row r="21" spans="1:61" ht="13" thickBot="1" x14ac:dyDescent="0.3">
      <c r="A21" s="149">
        <v>17</v>
      </c>
      <c r="B21" s="23" t="s">
        <v>62</v>
      </c>
      <c r="C21" s="47">
        <f>+BB$41</f>
        <v>-10</v>
      </c>
      <c r="D21" s="49">
        <f>+BB$42</f>
        <v>12.071428571428571</v>
      </c>
      <c r="E21" s="46">
        <f>+BC$41</f>
        <v>2</v>
      </c>
      <c r="F21" s="18">
        <f>+BB$27</f>
        <v>0</v>
      </c>
      <c r="G21" s="198">
        <f t="shared" si="0"/>
        <v>-810</v>
      </c>
      <c r="P21" s="62"/>
    </row>
    <row r="22" spans="1:61" ht="13" thickBot="1" x14ac:dyDescent="0.3">
      <c r="A22" s="149">
        <v>18</v>
      </c>
      <c r="B22" s="239" t="s">
        <v>156</v>
      </c>
      <c r="C22" s="47">
        <f>+F$41</f>
        <v>-10</v>
      </c>
      <c r="D22" s="49">
        <f>+F$42</f>
        <v>29.8</v>
      </c>
      <c r="E22" s="45">
        <f>+G$41</f>
        <v>1</v>
      </c>
      <c r="F22" s="18">
        <f>+F$27</f>
        <v>0</v>
      </c>
      <c r="G22" s="198">
        <f t="shared" si="0"/>
        <v>-810</v>
      </c>
      <c r="P22" s="62"/>
      <c r="AI22" s="61"/>
      <c r="AJ22" s="61"/>
      <c r="AK22" s="61"/>
      <c r="AL22" s="61"/>
      <c r="AM22" s="61"/>
      <c r="AN22" s="61"/>
      <c r="AO22" s="61"/>
    </row>
    <row r="23" spans="1:61" ht="13" thickBot="1" x14ac:dyDescent="0.3">
      <c r="A23" s="149">
        <v>19</v>
      </c>
      <c r="B23" s="23" t="s">
        <v>152</v>
      </c>
      <c r="C23" s="47">
        <f>+AY$41</f>
        <v>-10</v>
      </c>
      <c r="D23" s="49">
        <f>+AY$42</f>
        <v>31.8</v>
      </c>
      <c r="E23" s="45">
        <f>+AZ$41</f>
        <v>1</v>
      </c>
      <c r="F23" s="18">
        <f>+AY$27</f>
        <v>0</v>
      </c>
      <c r="G23" s="198">
        <f t="shared" si="0"/>
        <v>-810</v>
      </c>
      <c r="P23" s="62"/>
      <c r="AI23" s="61"/>
      <c r="AJ23" s="61"/>
      <c r="AK23" s="61"/>
      <c r="AL23" s="61"/>
      <c r="AM23" s="61"/>
      <c r="AN23" s="61"/>
      <c r="AO23" s="61"/>
    </row>
    <row r="24" spans="1:61" ht="13" thickBot="1" x14ac:dyDescent="0.3">
      <c r="A24" s="149">
        <v>20</v>
      </c>
      <c r="B24" s="23" t="s">
        <v>93</v>
      </c>
      <c r="C24" s="47">
        <f>+BH$41</f>
        <v>-15</v>
      </c>
      <c r="D24" s="49">
        <f>+BH$42</f>
        <v>15.636363636363637</v>
      </c>
      <c r="E24" s="45">
        <f>+BI$41</f>
        <v>2</v>
      </c>
      <c r="F24" s="18">
        <f>+BH$27</f>
        <v>0</v>
      </c>
      <c r="G24" s="198">
        <f t="shared" si="0"/>
        <v>-815</v>
      </c>
      <c r="P24" s="62"/>
      <c r="AI24" s="61"/>
      <c r="AJ24" s="61"/>
      <c r="AK24" s="61"/>
      <c r="AL24" s="61"/>
      <c r="AM24" s="61"/>
      <c r="AN24" s="61"/>
      <c r="AO24" s="61"/>
    </row>
    <row r="25" spans="1:61" x14ac:dyDescent="0.25">
      <c r="A25" s="16"/>
      <c r="C25" s="41"/>
      <c r="D25" s="39"/>
      <c r="P25" s="104"/>
    </row>
    <row r="26" spans="1:61" ht="13" thickBot="1" x14ac:dyDescent="0.3"/>
    <row r="27" spans="1:61" hidden="1" x14ac:dyDescent="0.25">
      <c r="B27" t="s">
        <v>12</v>
      </c>
      <c r="C27">
        <f>+C28*C29</f>
        <v>0</v>
      </c>
      <c r="D27">
        <f>+D28*D29</f>
        <v>11</v>
      </c>
      <c r="F27">
        <f>+F28*F29</f>
        <v>0</v>
      </c>
      <c r="G27">
        <f>+G28*G29</f>
        <v>1</v>
      </c>
      <c r="I27">
        <f>+I28*I29</f>
        <v>5</v>
      </c>
      <c r="J27">
        <f>+J28*J29</f>
        <v>37</v>
      </c>
      <c r="L27">
        <f>L28*L29</f>
        <v>0</v>
      </c>
      <c r="M27">
        <f>+M28*M29</f>
        <v>6</v>
      </c>
      <c r="O27">
        <f>+O28*O29</f>
        <v>0</v>
      </c>
      <c r="P27">
        <f>+P28*P29</f>
        <v>1</v>
      </c>
      <c r="R27">
        <f>+R28*R29</f>
        <v>10</v>
      </c>
      <c r="S27">
        <f>+S28*S29</f>
        <v>9</v>
      </c>
      <c r="U27">
        <f>+U28*U29</f>
        <v>0</v>
      </c>
      <c r="V27">
        <f>+V28*V29</f>
        <v>4</v>
      </c>
      <c r="X27">
        <f>+X28*X29</f>
        <v>80</v>
      </c>
      <c r="Y27">
        <f>+Y28*Y29</f>
        <v>15</v>
      </c>
      <c r="AA27">
        <f>+AA28*AA29</f>
        <v>20</v>
      </c>
      <c r="AB27">
        <f>+AB28*AB29</f>
        <v>6</v>
      </c>
      <c r="AD27">
        <f>+AD28*AD29</f>
        <v>0</v>
      </c>
      <c r="AE27">
        <f>+AE28*AE29</f>
        <v>1</v>
      </c>
      <c r="AG27">
        <f>+AG28*AG29</f>
        <v>40</v>
      </c>
      <c r="AH27">
        <f>+AH28*AH29</f>
        <v>12</v>
      </c>
      <c r="AJ27">
        <f>+AJ28*AJ29</f>
        <v>0</v>
      </c>
      <c r="AK27">
        <f>+AK28*AK29</f>
        <v>30</v>
      </c>
      <c r="AM27">
        <f>+AM28*AM29</f>
        <v>0</v>
      </c>
      <c r="AN27">
        <f>+AN28*AN29</f>
        <v>3</v>
      </c>
      <c r="AP27">
        <f>+AP28*AP29</f>
        <v>0</v>
      </c>
      <c r="AQ27">
        <f>+AQ28*AQ29</f>
        <v>1</v>
      </c>
      <c r="AS27">
        <f>+AS28*AS29</f>
        <v>0</v>
      </c>
      <c r="AT27">
        <f>+AT28*AT29</f>
        <v>1</v>
      </c>
      <c r="AV27">
        <f>+AV28*AV29</f>
        <v>0</v>
      </c>
      <c r="AW27">
        <f>+AW28*AW29</f>
        <v>1</v>
      </c>
      <c r="AY27">
        <f>+AY28*AY29</f>
        <v>0</v>
      </c>
      <c r="AZ27">
        <f>+AZ28*AZ29</f>
        <v>1</v>
      </c>
      <c r="BB27">
        <f>+BB28*BB29</f>
        <v>0</v>
      </c>
      <c r="BC27">
        <f>+BC28*BC29</f>
        <v>2</v>
      </c>
      <c r="BE27">
        <f>+BE28*BE29</f>
        <v>0</v>
      </c>
      <c r="BF27">
        <f>+BF28*BF29</f>
        <v>7</v>
      </c>
      <c r="BH27">
        <f>+BH28*BH29</f>
        <v>0</v>
      </c>
      <c r="BI27">
        <f>+BI28*BI29</f>
        <v>2</v>
      </c>
    </row>
    <row r="28" spans="1:61" hidden="1" x14ac:dyDescent="0.25">
      <c r="C28">
        <f>IF($B40&gt;3,1,0)</f>
        <v>1</v>
      </c>
      <c r="D28">
        <f t="shared" ref="D28:BI28" si="1">IF($B40&gt;3,1,0)</f>
        <v>1</v>
      </c>
      <c r="F28">
        <f t="shared" si="1"/>
        <v>1</v>
      </c>
      <c r="G28">
        <f t="shared" si="1"/>
        <v>1</v>
      </c>
      <c r="I28">
        <f>IF($B40&gt;3,1,0)</f>
        <v>1</v>
      </c>
      <c r="J28">
        <f t="shared" si="1"/>
        <v>1</v>
      </c>
      <c r="L28">
        <f t="shared" si="1"/>
        <v>1</v>
      </c>
      <c r="M28">
        <f t="shared" si="1"/>
        <v>1</v>
      </c>
      <c r="O28">
        <f t="shared" si="1"/>
        <v>1</v>
      </c>
      <c r="P28">
        <f t="shared" si="1"/>
        <v>1</v>
      </c>
      <c r="R28">
        <f t="shared" si="1"/>
        <v>1</v>
      </c>
      <c r="S28">
        <f t="shared" si="1"/>
        <v>1</v>
      </c>
      <c r="U28">
        <f t="shared" si="1"/>
        <v>1</v>
      </c>
      <c r="V28">
        <f t="shared" si="1"/>
        <v>1</v>
      </c>
      <c r="X28">
        <f t="shared" si="1"/>
        <v>1</v>
      </c>
      <c r="Y28">
        <f t="shared" si="1"/>
        <v>1</v>
      </c>
      <c r="AA28">
        <f t="shared" si="1"/>
        <v>1</v>
      </c>
      <c r="AB28">
        <f t="shared" si="1"/>
        <v>1</v>
      </c>
      <c r="AD28">
        <f t="shared" si="1"/>
        <v>1</v>
      </c>
      <c r="AE28">
        <f t="shared" si="1"/>
        <v>1</v>
      </c>
      <c r="AG28">
        <f t="shared" si="1"/>
        <v>1</v>
      </c>
      <c r="AH28">
        <f t="shared" si="1"/>
        <v>1</v>
      </c>
      <c r="AJ28">
        <f>IF($B40&gt;3,1,0)</f>
        <v>1</v>
      </c>
      <c r="AK28">
        <f>IF($B40&gt;3,1,0)</f>
        <v>1</v>
      </c>
      <c r="AM28">
        <f>IF($B40&gt;3,1,0)</f>
        <v>1</v>
      </c>
      <c r="AN28">
        <f>IF($B40&gt;3,1,0)</f>
        <v>1</v>
      </c>
      <c r="AP28">
        <f t="shared" si="1"/>
        <v>1</v>
      </c>
      <c r="AQ28">
        <f t="shared" si="1"/>
        <v>1</v>
      </c>
      <c r="AS28">
        <f>IF($B40&gt;3,1,0)</f>
        <v>1</v>
      </c>
      <c r="AT28">
        <f>IF($B40&gt;3,1,0)</f>
        <v>1</v>
      </c>
      <c r="AV28">
        <f>IF($B40&gt;3,1,0)</f>
        <v>1</v>
      </c>
      <c r="AW28">
        <f>IF($B40&gt;3,1,0)</f>
        <v>1</v>
      </c>
      <c r="AY28">
        <f t="shared" ref="AY28:AZ28" si="2">IF($B40&gt;3,1,0)</f>
        <v>1</v>
      </c>
      <c r="AZ28">
        <f t="shared" si="2"/>
        <v>1</v>
      </c>
      <c r="BB28">
        <f>IF($B40&gt;3,1,0)</f>
        <v>1</v>
      </c>
      <c r="BC28">
        <f>IF($B40&gt;3,1,0)</f>
        <v>1</v>
      </c>
      <c r="BE28">
        <f>IF($B40&gt;3,1,0)</f>
        <v>1</v>
      </c>
      <c r="BF28">
        <f>IF($B40&gt;3,1,0)</f>
        <v>1</v>
      </c>
      <c r="BH28">
        <f t="shared" si="1"/>
        <v>1</v>
      </c>
      <c r="BI28">
        <f t="shared" si="1"/>
        <v>1</v>
      </c>
    </row>
    <row r="29" spans="1:61" hidden="1" x14ac:dyDescent="0.25">
      <c r="C29">
        <f>MAX(C30:C34)</f>
        <v>0</v>
      </c>
      <c r="D29">
        <f>+D41</f>
        <v>11</v>
      </c>
      <c r="F29">
        <f>MAX(F30:F34)</f>
        <v>0</v>
      </c>
      <c r="G29">
        <f>+G41</f>
        <v>1</v>
      </c>
      <c r="I29">
        <f>MAX(I30:I34)</f>
        <v>5</v>
      </c>
      <c r="J29">
        <f>+J41</f>
        <v>37</v>
      </c>
      <c r="L29">
        <f>MAX(L30:L34)</f>
        <v>0</v>
      </c>
      <c r="M29">
        <f>+M41</f>
        <v>6</v>
      </c>
      <c r="O29">
        <f>MAX(O30:O34)</f>
        <v>0</v>
      </c>
      <c r="P29">
        <f>+P41</f>
        <v>1</v>
      </c>
      <c r="R29">
        <f>MAX(R30:R34)</f>
        <v>10</v>
      </c>
      <c r="S29">
        <f>+S41</f>
        <v>9</v>
      </c>
      <c r="U29">
        <f>MAX(U30:U34)</f>
        <v>0</v>
      </c>
      <c r="V29">
        <f>+V41</f>
        <v>4</v>
      </c>
      <c r="X29">
        <f>MAX(X30:X34)</f>
        <v>80</v>
      </c>
      <c r="Y29">
        <f>+Y41</f>
        <v>15</v>
      </c>
      <c r="AA29">
        <f>MAX(AA30:AA34)</f>
        <v>20</v>
      </c>
      <c r="AB29">
        <f>+AB41</f>
        <v>6</v>
      </c>
      <c r="AD29">
        <f>MAX(AD30:AD34)</f>
        <v>0</v>
      </c>
      <c r="AE29">
        <f>+AE41</f>
        <v>1</v>
      </c>
      <c r="AG29">
        <f>MAX(AG30:AG34)</f>
        <v>40</v>
      </c>
      <c r="AH29">
        <f>+AH41</f>
        <v>12</v>
      </c>
      <c r="AJ29">
        <f>MAX(AJ30:AJ34)</f>
        <v>0</v>
      </c>
      <c r="AK29">
        <f>+AK41</f>
        <v>30</v>
      </c>
      <c r="AM29">
        <f>MAX(AM30:AM34)</f>
        <v>0</v>
      </c>
      <c r="AN29">
        <f>+AN41</f>
        <v>3</v>
      </c>
      <c r="AP29">
        <f>MAX(AP30:AP34)</f>
        <v>0</v>
      </c>
      <c r="AQ29">
        <f>+AQ41</f>
        <v>1</v>
      </c>
      <c r="AS29">
        <f>MAX(AS30:AS34)</f>
        <v>0</v>
      </c>
      <c r="AT29">
        <f>+AT41</f>
        <v>1</v>
      </c>
      <c r="AV29">
        <f>MAX(AV30:AV34)</f>
        <v>0</v>
      </c>
      <c r="AW29">
        <f>+AW41</f>
        <v>1</v>
      </c>
      <c r="AY29">
        <f>MAX(AY30:AY34)</f>
        <v>0</v>
      </c>
      <c r="AZ29">
        <f>+AZ41</f>
        <v>1</v>
      </c>
      <c r="BB29">
        <f>MAX(BB30:BB34)</f>
        <v>0</v>
      </c>
      <c r="BC29">
        <f>+BC41</f>
        <v>2</v>
      </c>
      <c r="BE29">
        <f>MAX(BE30:BE34)</f>
        <v>0</v>
      </c>
      <c r="BF29">
        <f>+BF41</f>
        <v>7</v>
      </c>
      <c r="BH29">
        <f>MAX(BH30:BH34)</f>
        <v>0</v>
      </c>
      <c r="BI29">
        <f>+BI41</f>
        <v>2</v>
      </c>
    </row>
    <row r="30" spans="1:61" hidden="1" x14ac:dyDescent="0.25">
      <c r="C30">
        <f>IF(C$35=5,5,0)</f>
        <v>0</v>
      </c>
      <c r="F30">
        <f>IF(F$35=5,5,0)</f>
        <v>0</v>
      </c>
      <c r="I30">
        <f>IF(I$35=5,5,0)</f>
        <v>5</v>
      </c>
      <c r="L30" s="41">
        <f>IF(L$35=5,5,0)</f>
        <v>0</v>
      </c>
      <c r="O30">
        <f>IF(O$35=5,5,0)</f>
        <v>0</v>
      </c>
      <c r="R30">
        <f>IF(R$35=5,5,0)</f>
        <v>0</v>
      </c>
      <c r="U30">
        <f>IF(U$35=5,5,0)</f>
        <v>0</v>
      </c>
      <c r="X30">
        <f>IF(X$35=5,5,0)</f>
        <v>0</v>
      </c>
      <c r="AA30">
        <f>IF(AA$35=5,5,0)</f>
        <v>0</v>
      </c>
      <c r="AD30">
        <f>IF(AD$35=5,5,0)</f>
        <v>0</v>
      </c>
      <c r="AG30">
        <f>IF(AG$35=5,5,0)</f>
        <v>0</v>
      </c>
      <c r="AJ30">
        <f>IF(AJ$35=5,5,0)</f>
        <v>0</v>
      </c>
      <c r="AM30">
        <f>IF(AM$35=5,5,0)</f>
        <v>0</v>
      </c>
      <c r="AP30">
        <f>IF(AP$35=5,5,0)</f>
        <v>0</v>
      </c>
      <c r="AS30">
        <f>IF(AS$35=5,5,0)</f>
        <v>0</v>
      </c>
      <c r="AV30">
        <f>IF(AV$35=5,5,0)</f>
        <v>0</v>
      </c>
      <c r="AY30">
        <f>IF(AY$35=5,5,0)</f>
        <v>0</v>
      </c>
      <c r="BB30">
        <f>IF(BB$35=5,5,0)</f>
        <v>0</v>
      </c>
      <c r="BE30">
        <f>IF(BE$35=5,5,0)</f>
        <v>0</v>
      </c>
      <c r="BH30">
        <f>IF(BH$35=5,5,0)</f>
        <v>0</v>
      </c>
    </row>
    <row r="31" spans="1:61" hidden="1" x14ac:dyDescent="0.25">
      <c r="C31">
        <f>IF(C$35=4,10,0)</f>
        <v>0</v>
      </c>
      <c r="F31">
        <f>IF(F$35=4,10,0)</f>
        <v>0</v>
      </c>
      <c r="I31">
        <f>IF(I$35=4,10,0)</f>
        <v>0</v>
      </c>
      <c r="L31" s="41">
        <f>IF(L$35=4,10,0)</f>
        <v>0</v>
      </c>
      <c r="O31">
        <f>IF(O$35=4,10,0)</f>
        <v>0</v>
      </c>
      <c r="R31">
        <f>IF(R$35=4,10,0)</f>
        <v>10</v>
      </c>
      <c r="U31">
        <f>IF(U$35=4,10,0)</f>
        <v>0</v>
      </c>
      <c r="X31">
        <f>IF(X$35=4,10,0)</f>
        <v>0</v>
      </c>
      <c r="AA31">
        <f>IF(AA$35=4,10,0)</f>
        <v>0</v>
      </c>
      <c r="AD31">
        <f>IF(AD$35=4,10,0)</f>
        <v>0</v>
      </c>
      <c r="AG31">
        <f>IF(AG$35=4,10,0)</f>
        <v>0</v>
      </c>
      <c r="AJ31">
        <f>IF(AJ$35=4,10,0)</f>
        <v>0</v>
      </c>
      <c r="AM31">
        <f>IF(AM$35=4,10,0)</f>
        <v>0</v>
      </c>
      <c r="AP31">
        <f>IF(AP$35=4,10,0)</f>
        <v>0</v>
      </c>
      <c r="AS31">
        <f>IF(AS$35=4,10,0)</f>
        <v>0</v>
      </c>
      <c r="AV31">
        <f>IF(AV$35=4,10,0)</f>
        <v>0</v>
      </c>
      <c r="AY31">
        <f>IF(AY$35=4,10,0)</f>
        <v>0</v>
      </c>
      <c r="BB31">
        <f>IF(BB$35=4,10,0)</f>
        <v>0</v>
      </c>
      <c r="BE31">
        <f>IF(BE$35=4,10,0)</f>
        <v>0</v>
      </c>
      <c r="BH31">
        <f>IF(BH$35=4,10,0)</f>
        <v>0</v>
      </c>
    </row>
    <row r="32" spans="1:61" hidden="1" x14ac:dyDescent="0.25">
      <c r="C32">
        <f>IF(C$35=3,20,0)</f>
        <v>0</v>
      </c>
      <c r="F32">
        <f>IF(F$35=3,20,0)</f>
        <v>0</v>
      </c>
      <c r="I32">
        <f>IF(I$35=3,20,0)</f>
        <v>0</v>
      </c>
      <c r="L32" s="41">
        <f>IF(L$35=3,20,0)</f>
        <v>0</v>
      </c>
      <c r="O32">
        <f>IF(O$35=3,20,0)</f>
        <v>0</v>
      </c>
      <c r="R32">
        <f>IF(R$35=3,20,0)</f>
        <v>0</v>
      </c>
      <c r="U32">
        <f>IF(U$35=3,20,0)</f>
        <v>0</v>
      </c>
      <c r="X32">
        <f>IF(X$35=3,20,0)</f>
        <v>0</v>
      </c>
      <c r="AA32">
        <f>IF(AA$35=3,20,0)</f>
        <v>20</v>
      </c>
      <c r="AD32">
        <f>IF(AD$35=3,20,0)</f>
        <v>0</v>
      </c>
      <c r="AG32">
        <f>IF(AG$35=3,20,0)</f>
        <v>0</v>
      </c>
      <c r="AJ32">
        <f>IF(AJ$35=3,20,0)</f>
        <v>0</v>
      </c>
      <c r="AM32">
        <f>IF(AM$35=3,20,0)</f>
        <v>0</v>
      </c>
      <c r="AP32">
        <f>IF(AP$35=3,20,0)</f>
        <v>0</v>
      </c>
      <c r="AS32">
        <f>IF(AS$35=3,20,0)</f>
        <v>0</v>
      </c>
      <c r="AV32">
        <f>IF(AV$35=3,20,0)</f>
        <v>0</v>
      </c>
      <c r="AY32">
        <f>IF(AY$35=3,20,0)</f>
        <v>0</v>
      </c>
      <c r="BB32">
        <f>IF(BB$35=3,20,0)</f>
        <v>0</v>
      </c>
      <c r="BE32">
        <f>IF(BE$35=3,20,0)</f>
        <v>0</v>
      </c>
      <c r="BH32">
        <f>IF(BH$35=3,20,0)</f>
        <v>0</v>
      </c>
    </row>
    <row r="33" spans="1:67" hidden="1" x14ac:dyDescent="0.25">
      <c r="C33">
        <f>IF(C$35=2,40,0)</f>
        <v>0</v>
      </c>
      <c r="F33">
        <f>IF(F$35=2,40,0)</f>
        <v>0</v>
      </c>
      <c r="I33">
        <f>IF(I$35=2,40,0)</f>
        <v>0</v>
      </c>
      <c r="L33" s="41">
        <f>IF(L$35=2,40,0)</f>
        <v>0</v>
      </c>
      <c r="O33">
        <f>IF(O$35=2,40,0)</f>
        <v>0</v>
      </c>
      <c r="R33">
        <f>IF(R$35=2,40,0)</f>
        <v>0</v>
      </c>
      <c r="U33">
        <f>IF(U$35=2,40,0)</f>
        <v>0</v>
      </c>
      <c r="X33">
        <f>IF(X$35=2,40,0)</f>
        <v>0</v>
      </c>
      <c r="AA33">
        <f>IF(AA$35=2,40,0)</f>
        <v>0</v>
      </c>
      <c r="AD33">
        <f>IF(AD$35=2,40,0)</f>
        <v>0</v>
      </c>
      <c r="AG33">
        <f>IF(AG$35=2,40,0)</f>
        <v>40</v>
      </c>
      <c r="AJ33">
        <f>IF(AJ$35=2,40,0)</f>
        <v>0</v>
      </c>
      <c r="AM33">
        <f>IF(AM$35=2,40,0)</f>
        <v>0</v>
      </c>
      <c r="AP33">
        <f>IF(AP$35=2,40,0)</f>
        <v>0</v>
      </c>
      <c r="AS33">
        <f>IF(AS$35=2,40,0)</f>
        <v>0</v>
      </c>
      <c r="AV33">
        <f>IF(AV$35=2,40,0)</f>
        <v>0</v>
      </c>
      <c r="AY33">
        <f>IF(AY$35=2,40,0)</f>
        <v>0</v>
      </c>
      <c r="BB33">
        <f>IF(BB$35=2,40,0)</f>
        <v>0</v>
      </c>
      <c r="BE33">
        <f>IF(BE$35=2,40,0)</f>
        <v>0</v>
      </c>
      <c r="BH33">
        <f>IF(BH$35=2,40,0)</f>
        <v>0</v>
      </c>
    </row>
    <row r="34" spans="1:67" hidden="1" x14ac:dyDescent="0.25">
      <c r="C34">
        <f>IF(C$35=1,80,0)</f>
        <v>0</v>
      </c>
      <c r="F34">
        <f>IF(F$35=1,80,0)</f>
        <v>0</v>
      </c>
      <c r="I34">
        <f>IF(I$35=1,80,0)</f>
        <v>0</v>
      </c>
      <c r="L34" s="41">
        <f>IF(L$35=1,80,0)</f>
        <v>0</v>
      </c>
      <c r="O34">
        <f>IF(O$35=1,80,0)</f>
        <v>0</v>
      </c>
      <c r="R34">
        <f>IF(R$35=1,80,0)</f>
        <v>0</v>
      </c>
      <c r="U34">
        <f>IF(U$35=1,80,0)</f>
        <v>0</v>
      </c>
      <c r="X34">
        <f>IF(X$35=1,80,0)</f>
        <v>80</v>
      </c>
      <c r="AA34">
        <f>IF(AA$35=1,80,0)</f>
        <v>0</v>
      </c>
      <c r="AD34">
        <f>IF(AD$35=1,80,0)</f>
        <v>0</v>
      </c>
      <c r="AG34">
        <f>IF(AG$35=1,80,0)</f>
        <v>0</v>
      </c>
      <c r="AJ34">
        <f>IF(AJ$35=1,80,0)</f>
        <v>0</v>
      </c>
      <c r="AM34">
        <f>IF(AM$35=1,80,0)</f>
        <v>0</v>
      </c>
      <c r="AP34">
        <f>IF(AP$35=1,80,0)</f>
        <v>0</v>
      </c>
      <c r="AS34">
        <f>IF(AS$35=1,80,0)</f>
        <v>0</v>
      </c>
      <c r="AV34">
        <f>IF(AV$35=1,80,0)</f>
        <v>0</v>
      </c>
      <c r="AY34">
        <f>IF(AY$35=1,80,0)</f>
        <v>0</v>
      </c>
      <c r="BB34">
        <f>IF(BB$35=1,80,0)</f>
        <v>0</v>
      </c>
      <c r="BE34">
        <f>IF(BE$35=1,80,0)</f>
        <v>0</v>
      </c>
      <c r="BH34">
        <f>IF(BH$35=1,80,0)</f>
        <v>0</v>
      </c>
    </row>
    <row r="35" spans="1:67" hidden="1" x14ac:dyDescent="0.25">
      <c r="C35">
        <f>RANK(C36,$C36:$BI36)*C40</f>
        <v>7</v>
      </c>
      <c r="F35">
        <f>RANK(F36,$C36:$BI36)*F40</f>
        <v>0</v>
      </c>
      <c r="I35">
        <f>RANK(I36,$C36:$BI36)*I40</f>
        <v>5</v>
      </c>
      <c r="L35" s="41">
        <f>RANK(L36,$C36:$BI36)*L40</f>
        <v>9</v>
      </c>
      <c r="O35">
        <f>RANK(O36,$C36:$BI36)*O40</f>
        <v>0</v>
      </c>
      <c r="R35">
        <f>RANK(R36,$C36:$BI36)*R40</f>
        <v>4</v>
      </c>
      <c r="U35">
        <f>RANK(U36,$C36:$BI36)*U40</f>
        <v>0</v>
      </c>
      <c r="X35">
        <f>RANK(X36,$C36:$BI36)*X40</f>
        <v>1</v>
      </c>
      <c r="AA35">
        <f>RANK(AA36,$C36:$BI36)*AA40</f>
        <v>3</v>
      </c>
      <c r="AD35">
        <f>RANK(AD36,$C36:$BI36)*AD40</f>
        <v>0</v>
      </c>
      <c r="AG35">
        <f>RANK(AG36,$C36:$BI36)*AG40</f>
        <v>2</v>
      </c>
      <c r="AJ35">
        <f>RANK(AJ36,$C36:$BI36)*AJ40</f>
        <v>8</v>
      </c>
      <c r="AM35">
        <f>RANK(AM36,$C36:$BI36)*AM40</f>
        <v>0</v>
      </c>
      <c r="AP35">
        <f>RANK(AP36,$C36:$BI36)*AP40</f>
        <v>0</v>
      </c>
      <c r="AS35">
        <f>RANK(AS36,$C36:$BI36)*AS40</f>
        <v>0</v>
      </c>
      <c r="AV35">
        <f>RANK(AV36,$C36:$BI36)*AV40</f>
        <v>0</v>
      </c>
      <c r="AY35">
        <f>RANK(AY36,$C36:$BI36)*AY40</f>
        <v>0</v>
      </c>
      <c r="BB35">
        <f>RANK(BB36,$C36:$BI36)*BB40</f>
        <v>0</v>
      </c>
      <c r="BE35">
        <f>RANK(BE36,$C36:$BI36)*BE40</f>
        <v>6</v>
      </c>
      <c r="BH35">
        <f>RANK(BH36,$C36:$BI36)*BH40</f>
        <v>0</v>
      </c>
    </row>
    <row r="36" spans="1:67" hidden="1" x14ac:dyDescent="0.25">
      <c r="C36">
        <f>SUM(C37:C39)</f>
        <v>-71754.333333333328</v>
      </c>
      <c r="F36">
        <f>SUM(F37:F39)</f>
        <v>-1002979</v>
      </c>
      <c r="I36">
        <f>SUM(I37:I39)</f>
        <v>28622.513661202185</v>
      </c>
      <c r="L36" s="41">
        <f>SUM(L37:L39)</f>
        <v>-191749.36363636365</v>
      </c>
      <c r="O36">
        <f>SUM(O37:O39)</f>
        <v>-1001719</v>
      </c>
      <c r="R36">
        <f>SUM(R37:R39)</f>
        <v>68363.5</v>
      </c>
      <c r="U36">
        <f>SUM(U37:U39)</f>
        <v>-1001451</v>
      </c>
      <c r="X36">
        <f>SUM(X37:X39)</f>
        <v>338731.27848101268</v>
      </c>
      <c r="AA36">
        <f>SUM(AA37:AA39)</f>
        <v>99064.387096774197</v>
      </c>
      <c r="AD36">
        <f>SUM(AD37:AD39)</f>
        <v>-1001174</v>
      </c>
      <c r="AG36">
        <f>SUM(AG37:AG39)</f>
        <v>138505.36507936509</v>
      </c>
      <c r="AJ36">
        <f>SUM(AJ37:AJ39)</f>
        <v>-101515.41666666667</v>
      </c>
      <c r="AM36">
        <f>SUM(AM37:AM39)</f>
        <v>-1001772</v>
      </c>
      <c r="AP36">
        <f>SUM(AP37:AP39)</f>
        <v>-1000936.5</v>
      </c>
      <c r="AS36">
        <f>SUM(AS37:AS39)</f>
        <v>-1002059</v>
      </c>
      <c r="AV36">
        <f>SUM(AV37:AV39)</f>
        <v>-1001719</v>
      </c>
      <c r="AY36">
        <f>SUM(AY37:AY39)</f>
        <v>-1003179</v>
      </c>
      <c r="BB36">
        <f>SUM(BB37:BB39)</f>
        <v>-1001205.1428571428</v>
      </c>
      <c r="BE36">
        <f>SUM(BE37:BE39)</f>
        <v>-21698.125</v>
      </c>
      <c r="BH36">
        <f>SUM(BH37:BH39)</f>
        <v>-1001561.6363636364</v>
      </c>
    </row>
    <row r="37" spans="1:67" hidden="1" x14ac:dyDescent="0.25">
      <c r="C37">
        <f>+D41</f>
        <v>11</v>
      </c>
      <c r="F37">
        <f>+G41</f>
        <v>1</v>
      </c>
      <c r="I37">
        <f>+J41</f>
        <v>37</v>
      </c>
      <c r="L37">
        <f>+M41</f>
        <v>6</v>
      </c>
      <c r="O37">
        <f>+P41</f>
        <v>1</v>
      </c>
      <c r="R37">
        <f>+S41</f>
        <v>9</v>
      </c>
      <c r="U37">
        <f>+V41</f>
        <v>4</v>
      </c>
      <c r="X37">
        <f>+Y41</f>
        <v>15</v>
      </c>
      <c r="AA37">
        <f>+AB41</f>
        <v>6</v>
      </c>
      <c r="AD37">
        <f>+AE41</f>
        <v>1</v>
      </c>
      <c r="AG37">
        <f>+AH41</f>
        <v>12</v>
      </c>
      <c r="AJ37">
        <f>+AK41</f>
        <v>30</v>
      </c>
      <c r="AM37">
        <f>+AN41</f>
        <v>3</v>
      </c>
      <c r="AP37">
        <f>+AQ41</f>
        <v>1</v>
      </c>
      <c r="AS37">
        <f>+AT41</f>
        <v>1</v>
      </c>
      <c r="AV37">
        <f>+AW41</f>
        <v>1</v>
      </c>
      <c r="AY37">
        <f>+AZ41</f>
        <v>1</v>
      </c>
      <c r="BB37">
        <f>+BC41</f>
        <v>2</v>
      </c>
      <c r="BE37">
        <f>+BF41</f>
        <v>7</v>
      </c>
      <c r="BH37">
        <f>+BI41</f>
        <v>2</v>
      </c>
    </row>
    <row r="38" spans="1:67" hidden="1" x14ac:dyDescent="0.25">
      <c r="C38">
        <f>-C42*100</f>
        <v>-1758.3333333333333</v>
      </c>
      <c r="F38">
        <f>-F42*100</f>
        <v>-2980</v>
      </c>
      <c r="I38">
        <f>-I42*100</f>
        <v>-1417.4863387978141</v>
      </c>
      <c r="L38">
        <f>-L42*100</f>
        <v>-1736.3636363636363</v>
      </c>
      <c r="O38">
        <f>-O42*100</f>
        <v>-1720</v>
      </c>
      <c r="R38">
        <f>-R42*100</f>
        <v>-1652.4999999999998</v>
      </c>
      <c r="U38">
        <f>-U42*100</f>
        <v>-1455</v>
      </c>
      <c r="X38">
        <f>-X42*100</f>
        <v>-1317.7215189873416</v>
      </c>
      <c r="AA38">
        <f>-AA42*100</f>
        <v>-951.61290322580635</v>
      </c>
      <c r="AD38">
        <f>-AD42*100</f>
        <v>-1175</v>
      </c>
      <c r="AG38">
        <f>-AG42*100</f>
        <v>-1520.6349206349205</v>
      </c>
      <c r="AJ38">
        <f>-AJ42*100</f>
        <v>-1535.4166666666665</v>
      </c>
      <c r="AM38">
        <f>-AM42*100</f>
        <v>-1775</v>
      </c>
      <c r="AP38">
        <f>-AP42*100</f>
        <v>-937.5</v>
      </c>
      <c r="AS38">
        <f>-AS42*100</f>
        <v>-2060</v>
      </c>
      <c r="AV38">
        <f>-AV42*100</f>
        <v>-1720</v>
      </c>
      <c r="AY38">
        <f>-AY42*100</f>
        <v>-3180</v>
      </c>
      <c r="BB38">
        <f>-BB42*100</f>
        <v>-1207.1428571428571</v>
      </c>
      <c r="BE38">
        <f>-BE42*100</f>
        <v>-1703.125</v>
      </c>
      <c r="BH38">
        <f>-BH42*100</f>
        <v>-1563.6363636363637</v>
      </c>
    </row>
    <row r="39" spans="1:67" hidden="1" x14ac:dyDescent="0.25">
      <c r="C39">
        <f>IF(D41-$A3/2&lt;0,-1000000,C41*C40*10000+C41)</f>
        <v>-70007</v>
      </c>
      <c r="F39">
        <f>IF(G41-$A3/2&lt;0,-1000000,F41*F40*10000+F41)</f>
        <v>-1000000</v>
      </c>
      <c r="I39">
        <f>IF(J41-$A3/2&lt;0,-1000000,I41*I40*10000+I41)</f>
        <v>30003</v>
      </c>
      <c r="L39">
        <f>IF(M41-$A3/2&lt;0,-1000000,L41*L40*10000+L41)</f>
        <v>-190019</v>
      </c>
      <c r="O39">
        <f>IF(P41-$A3/2&lt;0,-1000000,O41*O40*10000+O41)</f>
        <v>-1000000</v>
      </c>
      <c r="R39">
        <f>IF(S41-$A3/2&lt;0,-1000000,R41*R40*10000+R41)</f>
        <v>70007</v>
      </c>
      <c r="U39">
        <f>IF(V41-$A3/2&lt;0,-1000000,U41*U40*10000+U41)</f>
        <v>-1000000</v>
      </c>
      <c r="X39">
        <f>IF(Y41-$A3/2&lt;0,-1000000,X41*X40*10000+X41)</f>
        <v>340034</v>
      </c>
      <c r="AA39">
        <f>IF(AB41-$A3/2&lt;0,-1000000,AA41*AA40*10000+AA41)</f>
        <v>100010</v>
      </c>
      <c r="AD39">
        <f>IF(AE41-$A3/2&lt;0,-1000000,AD41*AD40*10000+AD41)</f>
        <v>-1000000</v>
      </c>
      <c r="AG39">
        <f>IF(AH41-$A3/2&lt;0,-1000000,AG41*AG40*10000+AG41)</f>
        <v>140014</v>
      </c>
      <c r="AJ39">
        <f>IF(AK41-$A3/2&lt;0,-1000000,AJ41*AJ40*10000+AJ41)</f>
        <v>-100010</v>
      </c>
      <c r="AM39">
        <f>IF(AN41-$A3/2&lt;0,-1000000,AM41*AM40*10000+AM41)</f>
        <v>-1000000</v>
      </c>
      <c r="AP39">
        <f>IF(AQ41-$A3/2&lt;0,-1000000,AP41*AP40*10000+AP41)</f>
        <v>-1000000</v>
      </c>
      <c r="AS39">
        <f>IF(AT41-$A3/2&lt;0,-1000000,AS41*AS40*10000+AS41)</f>
        <v>-1000000</v>
      </c>
      <c r="AV39">
        <f>IF(AW41-$A3/2&lt;0,-1000000,AV41*AV40*10000+AV41)</f>
        <v>-1000000</v>
      </c>
      <c r="AY39">
        <f>IF(AZ41-$A3/2&lt;0,-1000000,AY41*AY40*10000+AY41)</f>
        <v>-1000000</v>
      </c>
      <c r="BB39">
        <f>IF(BC41-$A3/2&lt;0,-1000000,BB41*BB40*10000+BB41)</f>
        <v>-1000000</v>
      </c>
      <c r="BE39">
        <f>IF(BF41-$A3/2&lt;0,-1000000,BE41*BE40*10000+BE41)</f>
        <v>-20002</v>
      </c>
      <c r="BH39">
        <f>IF(BI41-$A3/2&lt;0,-1000000,BH41*BH40*10000+BH41)</f>
        <v>-1000000</v>
      </c>
    </row>
    <row r="40" spans="1:67" ht="13" hidden="1" thickBot="1" x14ac:dyDescent="0.3">
      <c r="A40" t="s">
        <v>13</v>
      </c>
      <c r="B40">
        <f>SUM(C40:BH40)</f>
        <v>9</v>
      </c>
      <c r="C40">
        <f>IF(D41&gt;=$A3/2,1,0)</f>
        <v>1</v>
      </c>
      <c r="F40">
        <f>IF(G41&gt;=$A3/2,1,0)</f>
        <v>0</v>
      </c>
      <c r="I40">
        <f>IF(J41&gt;=$A3/2,1,0)</f>
        <v>1</v>
      </c>
      <c r="L40">
        <f>IF(M41&gt;=$A3/2,1,0)</f>
        <v>1</v>
      </c>
      <c r="O40">
        <f>IF(P41&gt;=$A3/2,1,0)</f>
        <v>0</v>
      </c>
      <c r="R40">
        <f>IF(S41&gt;=$A3/2,1,0)</f>
        <v>1</v>
      </c>
      <c r="U40">
        <f>IF(V41&gt;=$A3/2,1,0)</f>
        <v>0</v>
      </c>
      <c r="X40">
        <f>IF(Y41&gt;=$A3/2,1,0)</f>
        <v>1</v>
      </c>
      <c r="AA40">
        <f>IF(AB41&gt;=$A3/2,1,0)</f>
        <v>1</v>
      </c>
      <c r="AD40">
        <f>IF(AE41&gt;=$A3/2,1,0)</f>
        <v>0</v>
      </c>
      <c r="AG40">
        <f>IF(AH41&gt;=$A3/2,1,0)</f>
        <v>1</v>
      </c>
      <c r="AJ40">
        <f>IF(AK41&gt;=$A3/2,1,0)</f>
        <v>1</v>
      </c>
      <c r="AM40">
        <f>IF(AN41&gt;=$A3/2,1,0)</f>
        <v>0</v>
      </c>
      <c r="AP40">
        <f>IF(AQ41&gt;=$A3/2,1,0)</f>
        <v>0</v>
      </c>
      <c r="AS40">
        <f>IF(AT41&gt;=$A3/2,1,0)</f>
        <v>0</v>
      </c>
      <c r="AV40">
        <f>IF(AW41&gt;=$A3/2,1,0)</f>
        <v>0</v>
      </c>
      <c r="AY40">
        <f>IF(AZ41&gt;=$A3/2,1,0)</f>
        <v>0</v>
      </c>
      <c r="BB40">
        <f>IF(BC41&gt;=$A3/2,1,0)</f>
        <v>0</v>
      </c>
      <c r="BE40">
        <f>IF(BF41&gt;=$A3/2,1,0)</f>
        <v>1</v>
      </c>
      <c r="BH40">
        <f>IF(BI41&gt;=$A3/2,1,0)</f>
        <v>0</v>
      </c>
    </row>
    <row r="41" spans="1:67" ht="13.5" hidden="1" customHeight="1" thickBot="1" x14ac:dyDescent="0.3">
      <c r="C41" s="2">
        <f>IF(SUM(C46:C244)&lt;-1000,-100000000,SUM(C46:C244))</f>
        <v>-7</v>
      </c>
      <c r="D41" s="2">
        <f>COUNT(D46:D244)</f>
        <v>11</v>
      </c>
      <c r="E41" s="2"/>
      <c r="F41" s="2">
        <f>IF(SUM(F46:F244)&lt;-1000,-100000000,SUM(F46:F244))</f>
        <v>-10</v>
      </c>
      <c r="G41" s="2">
        <f>COUNT(G46:G244)</f>
        <v>1</v>
      </c>
      <c r="H41" s="2"/>
      <c r="I41" s="2">
        <f>IF(SUM(I46:I244)&lt;-1000,-100000000,SUM(I46:I244))</f>
        <v>3</v>
      </c>
      <c r="J41" s="2">
        <f>COUNT(J46:J244)</f>
        <v>37</v>
      </c>
      <c r="K41" s="2"/>
      <c r="L41" s="2">
        <f>IF(SUM(L46:L244)&lt;-1000,-100000000,SUM(L46:L244))</f>
        <v>-19</v>
      </c>
      <c r="M41" s="2">
        <f>COUNT(M46:M244)</f>
        <v>6</v>
      </c>
      <c r="N41" s="2"/>
      <c r="O41" s="2">
        <f>IF(SUM(O46:O244)&lt;-1000,-100000000,SUM(O46:O244))</f>
        <v>0</v>
      </c>
      <c r="P41" s="2">
        <f>COUNT(P46:P244)</f>
        <v>1</v>
      </c>
      <c r="Q41" s="2"/>
      <c r="R41" s="2">
        <f>IF(SUM(R46:R244)&lt;-1000,-100000000,SUM(R46:R244))</f>
        <v>7</v>
      </c>
      <c r="S41" s="2">
        <f>COUNT(S46:S244)</f>
        <v>9</v>
      </c>
      <c r="T41" s="2"/>
      <c r="U41" s="2">
        <f>IF(SUM(U46:U244)&lt;-1000,-100000000,SUM(U46:U244))</f>
        <v>10</v>
      </c>
      <c r="V41" s="2">
        <f>COUNT(V46:V244)</f>
        <v>4</v>
      </c>
      <c r="W41" s="2"/>
      <c r="X41" s="2">
        <f>IF(SUM(X46:X244)&lt;-1000,-100000000,SUM(X46:X244))</f>
        <v>34</v>
      </c>
      <c r="Y41" s="2">
        <f>COUNT(Y46:Y244)</f>
        <v>15</v>
      </c>
      <c r="Z41" s="2"/>
      <c r="AA41" s="2">
        <f>IF(SUM(AA46:AA244)&lt;-1000,-100000000,SUM(AA46:AA244))</f>
        <v>10</v>
      </c>
      <c r="AB41" s="2">
        <f>COUNT(AB46:AB244)</f>
        <v>6</v>
      </c>
      <c r="AC41" s="2"/>
      <c r="AD41" s="2">
        <f>IF(SUM(AD46:AD244)&lt;-1000,-100000000,SUM(AD46:AD244))</f>
        <v>-4</v>
      </c>
      <c r="AE41" s="2">
        <f>COUNT(AE46:AE244)</f>
        <v>1</v>
      </c>
      <c r="AF41" s="2"/>
      <c r="AG41" s="2">
        <f>IF(SUM(AG46:AG244)&lt;-1000,-100000000,SUM(AG46:AG244))</f>
        <v>14</v>
      </c>
      <c r="AH41" s="2">
        <f>COUNT(AH46:AH244)</f>
        <v>12</v>
      </c>
      <c r="AI41" s="2"/>
      <c r="AJ41" s="2">
        <f>IF(SUM(AJ46:AJ244)&lt;-1000,-100000000,SUM(AJ46:AJ244))</f>
        <v>-10</v>
      </c>
      <c r="AK41" s="2">
        <f>COUNT(AK46:AK244)</f>
        <v>30</v>
      </c>
      <c r="AL41" s="2"/>
      <c r="AM41" s="2">
        <f>IF(SUM(AM46:AM244)&lt;-1000,-100000000,SUM(AM46:AM244))</f>
        <v>4</v>
      </c>
      <c r="AN41" s="2">
        <f>COUNT(AN46:AN244)</f>
        <v>3</v>
      </c>
      <c r="AO41" s="2"/>
      <c r="AP41" s="2">
        <f>IF(SUM(AP46:AP244)&lt;-1000,-100000000,SUM(AP46:AP244))</f>
        <v>10</v>
      </c>
      <c r="AQ41" s="2">
        <f>COUNT(AQ46:AQ244)</f>
        <v>1</v>
      </c>
      <c r="AR41" s="2"/>
      <c r="AS41" s="2">
        <f>IF(SUM(AS46:AS244)&lt;-1000,-100000000,SUM(AS46:AS244))</f>
        <v>-5</v>
      </c>
      <c r="AT41" s="2">
        <f>COUNT(AT46:AT244)</f>
        <v>1</v>
      </c>
      <c r="AU41" s="2"/>
      <c r="AV41" s="2">
        <f>IF(SUM(AV46:AV244)&lt;-1000,-100000000,SUM(AV46:AV244))</f>
        <v>0</v>
      </c>
      <c r="AW41" s="2">
        <f>COUNT(AW46:AW244)</f>
        <v>1</v>
      </c>
      <c r="AX41" s="2"/>
      <c r="AY41" s="2">
        <f>IF(SUM(AY46:AY244)&lt;-1000,-100000000,SUM(AY46:AY244))</f>
        <v>-10</v>
      </c>
      <c r="AZ41" s="2">
        <f>COUNT(AZ46:AZ244)</f>
        <v>1</v>
      </c>
      <c r="BA41" s="2"/>
      <c r="BB41" s="2">
        <f>IF(SUM(BB46:BB244)&lt;-1000,-100000000,SUM(BB46:BB244))</f>
        <v>-10</v>
      </c>
      <c r="BC41" s="2">
        <f>COUNT(BC46:BC244)</f>
        <v>2</v>
      </c>
      <c r="BD41" s="2"/>
      <c r="BE41" s="2">
        <f>IF(SUM(BE46:BE244)&lt;-1000,-100000000,SUM(BE46:BE244))</f>
        <v>-2</v>
      </c>
      <c r="BF41" s="2">
        <f>COUNT(BF46:BF244)</f>
        <v>7</v>
      </c>
      <c r="BG41" s="2"/>
      <c r="BH41" s="2">
        <f>IF(SUM(BH46:BH244)&lt;-1000,-100000000,SUM(BH46:BH244))</f>
        <v>-15</v>
      </c>
      <c r="BI41" s="2">
        <f>COUNT(BI46:BI244)</f>
        <v>2</v>
      </c>
      <c r="BJ41" s="2"/>
      <c r="BK41" s="25"/>
      <c r="BL41" t="s">
        <v>7</v>
      </c>
    </row>
    <row r="42" spans="1:67" ht="12.75" hidden="1" customHeight="1" x14ac:dyDescent="0.25">
      <c r="C42" s="2">
        <f>+D42/E42</f>
        <v>17.583333333333332</v>
      </c>
      <c r="D42" s="2">
        <f>SUM(D46:D159)</f>
        <v>844</v>
      </c>
      <c r="E42" s="2">
        <f>SUM(E46:E159)</f>
        <v>48</v>
      </c>
      <c r="F42" s="2">
        <f>+G42/H42</f>
        <v>29.8</v>
      </c>
      <c r="G42" s="2">
        <f>SUM(G46:G159)</f>
        <v>149</v>
      </c>
      <c r="H42" s="2">
        <f>SUM(H46:H159)</f>
        <v>5</v>
      </c>
      <c r="I42" s="2">
        <f>+J42/K42</f>
        <v>14.174863387978142</v>
      </c>
      <c r="J42" s="2">
        <f>SUM(J46:J159)</f>
        <v>2594</v>
      </c>
      <c r="K42" s="2">
        <f>SUM(K46:K159)</f>
        <v>183</v>
      </c>
      <c r="L42" s="2">
        <f>+M42/N42</f>
        <v>17.363636363636363</v>
      </c>
      <c r="M42" s="2">
        <f>SUM(M46:M159)</f>
        <v>573</v>
      </c>
      <c r="N42" s="2">
        <f>SUM(N46:N159)</f>
        <v>33</v>
      </c>
      <c r="O42" s="2">
        <f>+P42/Q42</f>
        <v>17.2</v>
      </c>
      <c r="P42" s="2">
        <f>SUM(P46:P159)</f>
        <v>86</v>
      </c>
      <c r="Q42" s="2">
        <f>SUM(Q46:Q159)</f>
        <v>5</v>
      </c>
      <c r="R42" s="2">
        <f>+S42/T42</f>
        <v>16.524999999999999</v>
      </c>
      <c r="S42" s="2">
        <f>SUM(S46:S159)</f>
        <v>661</v>
      </c>
      <c r="T42" s="2">
        <f>SUM(T46:T159)</f>
        <v>40</v>
      </c>
      <c r="U42" s="2">
        <f>+V42/W42</f>
        <v>14.55</v>
      </c>
      <c r="V42" s="2">
        <f>SUM(V46:V159)</f>
        <v>291</v>
      </c>
      <c r="W42" s="2">
        <f>SUM(W46:W159)</f>
        <v>20</v>
      </c>
      <c r="X42" s="2">
        <f>+Y42/Z42</f>
        <v>13.177215189873417</v>
      </c>
      <c r="Y42" s="2">
        <f>SUM(Y46:Y159)</f>
        <v>1041</v>
      </c>
      <c r="Z42" s="2">
        <f>SUM(Z46:Z159)</f>
        <v>79</v>
      </c>
      <c r="AA42" s="2">
        <f>+AB42/AC42</f>
        <v>9.5161290322580641</v>
      </c>
      <c r="AB42" s="2">
        <f>SUM(AB46:AB159)</f>
        <v>295</v>
      </c>
      <c r="AC42" s="2">
        <f>SUM(AC46:AC159)</f>
        <v>31</v>
      </c>
      <c r="AD42" s="2">
        <f>+AE42/AF42</f>
        <v>11.75</v>
      </c>
      <c r="AE42" s="2">
        <f>SUM(AE46:AE159)</f>
        <v>94</v>
      </c>
      <c r="AF42" s="2">
        <f>SUM(AF46:AF159)</f>
        <v>8</v>
      </c>
      <c r="AG42" s="2">
        <f>+AH42/AI42</f>
        <v>15.206349206349206</v>
      </c>
      <c r="AH42" s="2">
        <f>SUM(AH46:AH159)</f>
        <v>958</v>
      </c>
      <c r="AI42" s="2">
        <f>SUM(AI46:AI159)</f>
        <v>63</v>
      </c>
      <c r="AJ42" s="2">
        <f>+AK42/AL42</f>
        <v>15.354166666666666</v>
      </c>
      <c r="AK42" s="2">
        <f>SUM(AK46:AK159)</f>
        <v>2211</v>
      </c>
      <c r="AL42" s="2">
        <f>SUM(AL46:AL159)</f>
        <v>144</v>
      </c>
      <c r="AM42" s="2">
        <f>+AN42/AO42</f>
        <v>17.75</v>
      </c>
      <c r="AN42" s="2">
        <f>SUM(AN46:AN159)</f>
        <v>213</v>
      </c>
      <c r="AO42" s="2">
        <f>SUM(AO46:AO159)</f>
        <v>12</v>
      </c>
      <c r="AP42" s="2">
        <f>+AQ42/AR42</f>
        <v>9.375</v>
      </c>
      <c r="AQ42" s="2">
        <f>SUM(AQ46:AQ159)</f>
        <v>75</v>
      </c>
      <c r="AR42" s="2">
        <f>SUM(AR46:AR159)</f>
        <v>8</v>
      </c>
      <c r="AS42" s="2">
        <f>+AT42/AU42</f>
        <v>20.6</v>
      </c>
      <c r="AT42" s="2">
        <f>SUM(AT46:AT159)</f>
        <v>103</v>
      </c>
      <c r="AU42" s="2">
        <f>SUM(AU46:AU159)</f>
        <v>5</v>
      </c>
      <c r="AV42" s="2">
        <f>+AW42/AX42</f>
        <v>17.2</v>
      </c>
      <c r="AW42" s="2">
        <f>SUM(AW46:AW159)</f>
        <v>86</v>
      </c>
      <c r="AX42" s="2">
        <f>SUM(AX46:AX159)</f>
        <v>5</v>
      </c>
      <c r="AY42" s="2">
        <f>+AZ42/BA42</f>
        <v>31.8</v>
      </c>
      <c r="AZ42" s="2">
        <f>SUM(AZ46:AZ159)</f>
        <v>159</v>
      </c>
      <c r="BA42" s="2">
        <f>SUM(BA46:BA159)</f>
        <v>5</v>
      </c>
      <c r="BB42" s="2">
        <f>+BC42/BD42</f>
        <v>12.071428571428571</v>
      </c>
      <c r="BC42" s="2">
        <f>SUM(BC46:BC159)</f>
        <v>169</v>
      </c>
      <c r="BD42" s="2">
        <f>SUM(BD46:BD159)</f>
        <v>14</v>
      </c>
      <c r="BE42" s="2">
        <f>+BF42/BG42</f>
        <v>17.03125</v>
      </c>
      <c r="BF42" s="2">
        <f>SUM(BF46:BF159)</f>
        <v>545</v>
      </c>
      <c r="BG42" s="2">
        <f>SUM(BG46:BG159)</f>
        <v>32</v>
      </c>
      <c r="BH42" s="2">
        <f>+BI42/BJ42</f>
        <v>15.636363636363637</v>
      </c>
      <c r="BI42" s="2">
        <f>SUM(BI46:BI159)</f>
        <v>172</v>
      </c>
      <c r="BJ42" s="2">
        <f>SUM(BJ46:BJ159)</f>
        <v>11</v>
      </c>
      <c r="BK42" s="26"/>
      <c r="BL42" t="s">
        <v>8</v>
      </c>
    </row>
    <row r="43" spans="1:67" ht="13" hidden="1" thickBot="1" x14ac:dyDescent="0.3">
      <c r="B43" s="9"/>
      <c r="C43" s="9"/>
      <c r="D43" s="9"/>
      <c r="E43" s="9"/>
      <c r="F43" s="9"/>
      <c r="G43" s="9"/>
      <c r="H43" s="9"/>
      <c r="I43" s="9">
        <f>COUNTIF(I46:I65,10)</f>
        <v>3</v>
      </c>
      <c r="J43" s="9"/>
      <c r="K43" s="9"/>
      <c r="L43" s="9"/>
      <c r="M43" s="9"/>
      <c r="N43" s="9"/>
      <c r="O43" s="9"/>
      <c r="P43" s="9"/>
      <c r="Q43" s="9"/>
      <c r="R43" s="9">
        <f>COUNTIF(R46:R65,10)</f>
        <v>2</v>
      </c>
      <c r="S43" s="9"/>
      <c r="T43" s="9"/>
      <c r="U43" s="9">
        <f>COUNTIF(U46:U65,10)</f>
        <v>0</v>
      </c>
      <c r="V43" s="9"/>
      <c r="W43" s="9"/>
      <c r="X43" s="9">
        <f>COUNTIF(X46:X65,10)</f>
        <v>2</v>
      </c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>
        <f>COUNTIF(AP46:AP65,10)</f>
        <v>1</v>
      </c>
      <c r="AQ43" s="9"/>
      <c r="AR43" s="9"/>
      <c r="AS43" s="9">
        <f>COUNTIF(AS46:AS65,10)</f>
        <v>0</v>
      </c>
      <c r="AT43" s="9"/>
      <c r="AU43" s="9"/>
      <c r="AV43" s="9">
        <f>COUNTIF(AV46:AV65,10)</f>
        <v>0</v>
      </c>
      <c r="AW43" s="9"/>
      <c r="AX43" s="9"/>
      <c r="AY43" s="9">
        <f>COUNTIF(AY46:AY65,10)</f>
        <v>0</v>
      </c>
      <c r="AZ43" s="9"/>
      <c r="BB43" s="9">
        <f>COUNTIF(BB46:BB65,10)</f>
        <v>0</v>
      </c>
      <c r="BC43" s="9"/>
      <c r="BD43" s="9"/>
      <c r="BE43" s="9">
        <f>COUNTIF(BE46:BE65,10)</f>
        <v>0</v>
      </c>
      <c r="BF43" s="9"/>
      <c r="BG43" s="9"/>
      <c r="BH43" s="9">
        <f>COUNTIF(BH46:BH65,10)</f>
        <v>0</v>
      </c>
      <c r="BI43" s="9"/>
      <c r="BK43" s="41">
        <f>MAX(BL46:BL105)</f>
        <v>143</v>
      </c>
    </row>
    <row r="44" spans="1:67" ht="13" thickBot="1" x14ac:dyDescent="0.3">
      <c r="B44" s="84" t="s">
        <v>0</v>
      </c>
      <c r="C44" s="471" t="s">
        <v>141</v>
      </c>
      <c r="D44" s="460"/>
      <c r="E44" s="461"/>
      <c r="F44" s="471" t="s">
        <v>156</v>
      </c>
      <c r="G44" s="460"/>
      <c r="H44" s="461"/>
      <c r="I44" s="459" t="s">
        <v>1</v>
      </c>
      <c r="J44" s="460"/>
      <c r="K44" s="461"/>
      <c r="L44" s="471" t="s">
        <v>271</v>
      </c>
      <c r="M44" s="460"/>
      <c r="N44" s="461"/>
      <c r="O44" s="474" t="s">
        <v>119</v>
      </c>
      <c r="P44" s="460"/>
      <c r="Q44" s="461"/>
      <c r="R44" s="459" t="s">
        <v>251</v>
      </c>
      <c r="S44" s="460"/>
      <c r="T44" s="461"/>
      <c r="U44" s="459" t="s">
        <v>9</v>
      </c>
      <c r="V44" s="460"/>
      <c r="W44" s="461"/>
      <c r="X44" s="471" t="s">
        <v>239</v>
      </c>
      <c r="Y44" s="460"/>
      <c r="Z44" s="461"/>
      <c r="AA44" s="471" t="s">
        <v>129</v>
      </c>
      <c r="AB44" s="460"/>
      <c r="AC44" s="461"/>
      <c r="AD44" s="459" t="s">
        <v>237</v>
      </c>
      <c r="AE44" s="460"/>
      <c r="AF44" s="461"/>
      <c r="AG44" s="459" t="s">
        <v>204</v>
      </c>
      <c r="AH44" s="460"/>
      <c r="AI44" s="461"/>
      <c r="AJ44" s="471" t="s">
        <v>140</v>
      </c>
      <c r="AK44" s="460"/>
      <c r="AL44" s="461"/>
      <c r="AM44" s="471" t="s">
        <v>46</v>
      </c>
      <c r="AN44" s="460"/>
      <c r="AO44" s="461"/>
      <c r="AP44" s="459" t="s">
        <v>245</v>
      </c>
      <c r="AQ44" s="460"/>
      <c r="AR44" s="461"/>
      <c r="AS44" s="459" t="s">
        <v>236</v>
      </c>
      <c r="AT44" s="460"/>
      <c r="AU44" s="461"/>
      <c r="AV44" s="459" t="s">
        <v>43</v>
      </c>
      <c r="AW44" s="460"/>
      <c r="AX44" s="461"/>
      <c r="AY44" s="459" t="s">
        <v>152</v>
      </c>
      <c r="AZ44" s="460"/>
      <c r="BA44" s="461"/>
      <c r="BB44" s="459" t="s">
        <v>62</v>
      </c>
      <c r="BC44" s="460"/>
      <c r="BD44" s="461"/>
      <c r="BE44" s="471" t="s">
        <v>270</v>
      </c>
      <c r="BF44" s="460"/>
      <c r="BG44" s="461"/>
      <c r="BH44" s="459" t="s">
        <v>93</v>
      </c>
      <c r="BI44" s="460"/>
      <c r="BJ44" s="461"/>
      <c r="BK44" s="41">
        <f>COUNT(BK46:BK159)</f>
        <v>38</v>
      </c>
      <c r="BL44" s="86" t="s">
        <v>7</v>
      </c>
      <c r="BM44" s="181" t="s">
        <v>8</v>
      </c>
      <c r="BN44" s="87" t="s">
        <v>47</v>
      </c>
    </row>
    <row r="45" spans="1:67" ht="13" thickBot="1" x14ac:dyDescent="0.3">
      <c r="B45" s="31" t="s">
        <v>24</v>
      </c>
      <c r="C45" s="37" t="s">
        <v>3</v>
      </c>
      <c r="D45" s="38" t="s">
        <v>2</v>
      </c>
      <c r="E45" s="77"/>
      <c r="F45" s="37" t="s">
        <v>3</v>
      </c>
      <c r="G45" s="38" t="s">
        <v>2</v>
      </c>
      <c r="H45" s="77"/>
      <c r="I45" s="37" t="s">
        <v>3</v>
      </c>
      <c r="J45" s="38" t="s">
        <v>2</v>
      </c>
      <c r="K45" s="77"/>
      <c r="L45" s="37" t="s">
        <v>3</v>
      </c>
      <c r="M45" s="38" t="s">
        <v>2</v>
      </c>
      <c r="N45" s="77"/>
      <c r="O45" s="37" t="s">
        <v>3</v>
      </c>
      <c r="P45" s="38" t="s">
        <v>2</v>
      </c>
      <c r="Q45" s="77"/>
      <c r="R45" s="37" t="s">
        <v>3</v>
      </c>
      <c r="S45" s="38" t="s">
        <v>2</v>
      </c>
      <c r="T45" s="77"/>
      <c r="U45" s="37" t="s">
        <v>3</v>
      </c>
      <c r="V45" s="38" t="s">
        <v>2</v>
      </c>
      <c r="W45" s="77"/>
      <c r="X45" s="37" t="s">
        <v>3</v>
      </c>
      <c r="Y45" s="38" t="s">
        <v>2</v>
      </c>
      <c r="Z45" s="77"/>
      <c r="AA45" s="37" t="s">
        <v>3</v>
      </c>
      <c r="AB45" s="38" t="s">
        <v>2</v>
      </c>
      <c r="AC45" s="77"/>
      <c r="AD45" s="37" t="s">
        <v>3</v>
      </c>
      <c r="AE45" s="38" t="s">
        <v>2</v>
      </c>
      <c r="AF45" s="77"/>
      <c r="AG45" s="112" t="s">
        <v>3</v>
      </c>
      <c r="AH45" s="38" t="s">
        <v>2</v>
      </c>
      <c r="AI45" s="77"/>
      <c r="AJ45" s="37" t="s">
        <v>3</v>
      </c>
      <c r="AK45" s="38" t="s">
        <v>2</v>
      </c>
      <c r="AL45" s="77"/>
      <c r="AM45" s="37" t="s">
        <v>3</v>
      </c>
      <c r="AN45" s="38" t="s">
        <v>2</v>
      </c>
      <c r="AO45" s="77"/>
      <c r="AP45" s="37" t="s">
        <v>3</v>
      </c>
      <c r="AQ45" s="38" t="s">
        <v>2</v>
      </c>
      <c r="AR45" s="77"/>
      <c r="AS45" s="37" t="s">
        <v>3</v>
      </c>
      <c r="AT45" s="38" t="s">
        <v>2</v>
      </c>
      <c r="AU45" s="77"/>
      <c r="AV45" s="37" t="s">
        <v>3</v>
      </c>
      <c r="AW45" s="38" t="s">
        <v>2</v>
      </c>
      <c r="AX45" s="77"/>
      <c r="AY45" s="77" t="s">
        <v>3</v>
      </c>
      <c r="AZ45" s="38" t="s">
        <v>2</v>
      </c>
      <c r="BA45" s="38"/>
      <c r="BB45" s="37" t="s">
        <v>3</v>
      </c>
      <c r="BC45" s="38" t="s">
        <v>2</v>
      </c>
      <c r="BD45" s="77"/>
      <c r="BE45" s="37" t="s">
        <v>3</v>
      </c>
      <c r="BF45" s="38" t="s">
        <v>2</v>
      </c>
      <c r="BG45" s="77"/>
      <c r="BH45" s="77" t="s">
        <v>3</v>
      </c>
      <c r="BI45" s="38" t="s">
        <v>2</v>
      </c>
      <c r="BJ45" s="38"/>
      <c r="BK45" s="27" t="s">
        <v>22</v>
      </c>
      <c r="BL45" s="30" t="s">
        <v>23</v>
      </c>
    </row>
    <row r="46" spans="1:67" x14ac:dyDescent="0.25">
      <c r="A46">
        <v>1</v>
      </c>
      <c r="B46" s="6"/>
      <c r="C46" s="112"/>
      <c r="D46" s="35"/>
      <c r="E46" s="93"/>
      <c r="F46" s="112"/>
      <c r="G46" s="35"/>
      <c r="H46" s="93"/>
      <c r="I46" s="112">
        <v>4</v>
      </c>
      <c r="J46" s="35">
        <v>87</v>
      </c>
      <c r="K46" s="93">
        <v>8</v>
      </c>
      <c r="L46" s="112"/>
      <c r="M46" s="35"/>
      <c r="N46" s="93"/>
      <c r="O46" s="112"/>
      <c r="P46" s="35"/>
      <c r="Q46" s="93"/>
      <c r="R46" s="112"/>
      <c r="S46" s="35"/>
      <c r="T46" s="93"/>
      <c r="U46" s="112"/>
      <c r="V46" s="35"/>
      <c r="W46" s="93"/>
      <c r="X46" s="112"/>
      <c r="Y46" s="35"/>
      <c r="Z46" s="93"/>
      <c r="AA46" s="112"/>
      <c r="AB46" s="35"/>
      <c r="AC46" s="93"/>
      <c r="AD46" s="112">
        <v>-4</v>
      </c>
      <c r="AE46" s="35">
        <v>94</v>
      </c>
      <c r="AF46" s="93">
        <v>8</v>
      </c>
      <c r="AG46" s="112"/>
      <c r="AH46" s="35"/>
      <c r="AI46" s="93"/>
      <c r="AJ46" s="112"/>
      <c r="AK46" s="35"/>
      <c r="AL46" s="93"/>
      <c r="AM46" s="112"/>
      <c r="AN46" s="35"/>
      <c r="AO46" s="93"/>
      <c r="AP46" s="112">
        <v>10</v>
      </c>
      <c r="AQ46" s="35">
        <v>75</v>
      </c>
      <c r="AR46" s="93">
        <v>8</v>
      </c>
      <c r="AS46" s="112"/>
      <c r="AT46" s="35"/>
      <c r="AU46" s="93"/>
      <c r="AV46" s="112"/>
      <c r="AW46" s="35"/>
      <c r="AX46" s="93"/>
      <c r="AY46" s="112"/>
      <c r="AZ46" s="35"/>
      <c r="BA46" s="93"/>
      <c r="BB46" s="112">
        <v>-10</v>
      </c>
      <c r="BC46" s="35">
        <v>116</v>
      </c>
      <c r="BD46" s="93">
        <v>8</v>
      </c>
      <c r="BE46" s="112"/>
      <c r="BF46" s="35"/>
      <c r="BG46" s="93"/>
      <c r="BH46" s="112"/>
      <c r="BI46" s="35"/>
      <c r="BJ46" s="93"/>
      <c r="BK46" s="24">
        <v>45686</v>
      </c>
      <c r="BL46" s="41">
        <v>44</v>
      </c>
      <c r="BM46">
        <f t="shared" ref="BM46:BM68" si="3">+BH46+AP46+AG46+AD46+AA46+X46+U46+R46+O46+L46+I46+F46+C46+AJ46+AM46+BB46+BE46</f>
        <v>0</v>
      </c>
      <c r="BN46">
        <f t="shared" ref="BN46:BN69" si="4">COUNT(C46:BJ46)/3</f>
        <v>4</v>
      </c>
      <c r="BO46">
        <f t="shared" ref="BO46:BO69" si="5">+BM46/BN46</f>
        <v>0</v>
      </c>
    </row>
    <row r="47" spans="1:67" x14ac:dyDescent="0.25">
      <c r="A47">
        <f>+A46+1</f>
        <v>2</v>
      </c>
      <c r="B47" s="6"/>
      <c r="C47" s="10">
        <v>-10</v>
      </c>
      <c r="D47" s="32">
        <v>103</v>
      </c>
      <c r="E47" s="11">
        <v>4</v>
      </c>
      <c r="F47" s="10"/>
      <c r="G47" s="32"/>
      <c r="H47" s="11"/>
      <c r="I47" s="10">
        <v>-4</v>
      </c>
      <c r="J47" s="32">
        <v>95</v>
      </c>
      <c r="K47" s="11">
        <v>4</v>
      </c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>
        <v>10</v>
      </c>
      <c r="AK47" s="32">
        <v>30</v>
      </c>
      <c r="AL47" s="11">
        <v>4</v>
      </c>
      <c r="AM47" s="10">
        <v>4</v>
      </c>
      <c r="AN47" s="32">
        <v>61</v>
      </c>
      <c r="AO47" s="11">
        <v>4</v>
      </c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H47" s="10"/>
      <c r="BI47" s="32"/>
      <c r="BJ47" s="11"/>
      <c r="BK47" s="24">
        <v>45687</v>
      </c>
      <c r="BL47" s="76">
        <v>46</v>
      </c>
      <c r="BM47">
        <f t="shared" si="3"/>
        <v>0</v>
      </c>
      <c r="BN47">
        <f t="shared" si="4"/>
        <v>4</v>
      </c>
      <c r="BO47">
        <f t="shared" si="5"/>
        <v>0</v>
      </c>
    </row>
    <row r="48" spans="1:67" x14ac:dyDescent="0.25">
      <c r="A48">
        <f t="shared" ref="A48:A117" si="6">+A47+1</f>
        <v>3</v>
      </c>
      <c r="B48" s="6"/>
      <c r="C48" s="10">
        <v>-10</v>
      </c>
      <c r="D48" s="32">
        <v>126</v>
      </c>
      <c r="E48" s="11">
        <v>4</v>
      </c>
      <c r="F48" s="10"/>
      <c r="G48" s="32"/>
      <c r="H48" s="11"/>
      <c r="I48" s="10">
        <v>4</v>
      </c>
      <c r="J48" s="32">
        <v>80</v>
      </c>
      <c r="K48" s="11">
        <v>4</v>
      </c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>
        <v>10</v>
      </c>
      <c r="AK48" s="32">
        <v>61</v>
      </c>
      <c r="AL48" s="11">
        <v>4</v>
      </c>
      <c r="AM48" s="10">
        <v>-4</v>
      </c>
      <c r="AN48" s="32">
        <v>116</v>
      </c>
      <c r="AO48" s="11">
        <v>4</v>
      </c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H48" s="10"/>
      <c r="BI48" s="32"/>
      <c r="BJ48" s="11"/>
      <c r="BK48" s="24">
        <v>45687</v>
      </c>
      <c r="BL48" s="41">
        <v>46</v>
      </c>
      <c r="BM48">
        <f t="shared" si="3"/>
        <v>0</v>
      </c>
      <c r="BN48">
        <f t="shared" si="4"/>
        <v>4</v>
      </c>
      <c r="BO48">
        <f t="shared" si="5"/>
        <v>0</v>
      </c>
    </row>
    <row r="49" spans="1:67" x14ac:dyDescent="0.25">
      <c r="A49">
        <f t="shared" si="6"/>
        <v>4</v>
      </c>
      <c r="B49" s="6"/>
      <c r="C49" s="10">
        <v>10</v>
      </c>
      <c r="D49" s="32">
        <v>69</v>
      </c>
      <c r="E49" s="11">
        <v>6</v>
      </c>
      <c r="F49" s="10"/>
      <c r="G49" s="32"/>
      <c r="H49" s="11"/>
      <c r="I49" s="10">
        <v>0</v>
      </c>
      <c r="J49" s="32">
        <v>72</v>
      </c>
      <c r="K49" s="11">
        <v>6</v>
      </c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>
        <v>-10</v>
      </c>
      <c r="AK49" s="32">
        <v>82</v>
      </c>
      <c r="AL49" s="11">
        <v>6</v>
      </c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H49" s="10"/>
      <c r="BI49" s="32"/>
      <c r="BJ49" s="11"/>
      <c r="BK49" s="24">
        <v>45694</v>
      </c>
      <c r="BL49" s="41">
        <v>51</v>
      </c>
      <c r="BM49">
        <f t="shared" si="3"/>
        <v>0</v>
      </c>
      <c r="BN49">
        <f t="shared" si="4"/>
        <v>3</v>
      </c>
      <c r="BO49">
        <f t="shared" si="5"/>
        <v>0</v>
      </c>
    </row>
    <row r="50" spans="1:67" x14ac:dyDescent="0.25">
      <c r="A50">
        <f t="shared" si="6"/>
        <v>5</v>
      </c>
      <c r="B50" s="6"/>
      <c r="C50" s="10">
        <v>10</v>
      </c>
      <c r="D50" s="32">
        <v>31</v>
      </c>
      <c r="E50" s="11">
        <v>4</v>
      </c>
      <c r="F50" s="10"/>
      <c r="G50" s="32"/>
      <c r="H50" s="11"/>
      <c r="I50" s="10">
        <v>-4</v>
      </c>
      <c r="J50" s="32">
        <v>62</v>
      </c>
      <c r="K50" s="11">
        <v>4</v>
      </c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>
        <v>-10</v>
      </c>
      <c r="AK50" s="32">
        <v>79</v>
      </c>
      <c r="AL50" s="11">
        <v>4</v>
      </c>
      <c r="AM50" s="10">
        <v>4</v>
      </c>
      <c r="AN50" s="32">
        <v>36</v>
      </c>
      <c r="AO50" s="11">
        <v>4</v>
      </c>
      <c r="AP50" s="10"/>
      <c r="AQ50" s="32"/>
      <c r="AR50" s="11"/>
      <c r="AS50" s="10"/>
      <c r="AT50" s="32"/>
      <c r="AU50" s="11"/>
      <c r="AV50" s="10"/>
      <c r="AW50" s="32"/>
      <c r="AX50" s="11"/>
      <c r="AY50" s="10"/>
      <c r="AZ50" s="32"/>
      <c r="BA50" s="11"/>
      <c r="BB50" s="10"/>
      <c r="BC50" s="32"/>
      <c r="BD50" s="11"/>
      <c r="BE50" s="10"/>
      <c r="BF50" s="32"/>
      <c r="BG50" s="11"/>
      <c r="BH50" s="10"/>
      <c r="BI50" s="32"/>
      <c r="BJ50" s="11"/>
      <c r="BK50" s="24">
        <v>45695</v>
      </c>
      <c r="BL50" s="41">
        <v>53</v>
      </c>
      <c r="BM50">
        <f t="shared" si="3"/>
        <v>0</v>
      </c>
      <c r="BN50">
        <f t="shared" si="4"/>
        <v>4</v>
      </c>
      <c r="BO50">
        <f t="shared" si="5"/>
        <v>0</v>
      </c>
    </row>
    <row r="51" spans="1:67" x14ac:dyDescent="0.25">
      <c r="A51">
        <f t="shared" si="6"/>
        <v>6</v>
      </c>
      <c r="B51" s="6"/>
      <c r="C51" s="12"/>
      <c r="D51" s="36"/>
      <c r="E51" s="13"/>
      <c r="F51" s="12"/>
      <c r="G51" s="36"/>
      <c r="H51" s="13"/>
      <c r="I51" s="10">
        <v>0</v>
      </c>
      <c r="J51" s="32">
        <v>64</v>
      </c>
      <c r="K51" s="11">
        <v>4</v>
      </c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>
        <v>10</v>
      </c>
      <c r="AK51" s="32">
        <v>32</v>
      </c>
      <c r="AL51" s="11">
        <v>4</v>
      </c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>
        <v>-10</v>
      </c>
      <c r="BF51" s="32">
        <v>97</v>
      </c>
      <c r="BG51" s="11">
        <v>4</v>
      </c>
      <c r="BH51" s="10"/>
      <c r="BI51" s="32"/>
      <c r="BJ51" s="11"/>
      <c r="BK51" s="24">
        <v>45747</v>
      </c>
      <c r="BL51" s="41">
        <v>68</v>
      </c>
      <c r="BM51">
        <f t="shared" si="3"/>
        <v>0</v>
      </c>
      <c r="BN51">
        <f t="shared" si="4"/>
        <v>3</v>
      </c>
      <c r="BO51">
        <f t="shared" si="5"/>
        <v>0</v>
      </c>
    </row>
    <row r="52" spans="1:67" x14ac:dyDescent="0.25">
      <c r="A52">
        <f t="shared" si="6"/>
        <v>7</v>
      </c>
      <c r="B52" s="6"/>
      <c r="C52" s="10">
        <v>4</v>
      </c>
      <c r="D52" s="32">
        <v>70</v>
      </c>
      <c r="E52" s="11">
        <v>4</v>
      </c>
      <c r="F52" s="10"/>
      <c r="G52" s="32"/>
      <c r="H52" s="11"/>
      <c r="I52" s="10">
        <v>-10</v>
      </c>
      <c r="J52" s="32">
        <v>99</v>
      </c>
      <c r="K52" s="11">
        <v>4</v>
      </c>
      <c r="L52" s="10"/>
      <c r="M52" s="32"/>
      <c r="N52" s="11"/>
      <c r="O52" s="10"/>
      <c r="P52" s="32"/>
      <c r="Q52" s="11"/>
      <c r="R52" s="10">
        <v>10</v>
      </c>
      <c r="S52" s="32">
        <v>37</v>
      </c>
      <c r="T52" s="11">
        <v>4</v>
      </c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>
        <v>-4</v>
      </c>
      <c r="AK52" s="32">
        <v>97</v>
      </c>
      <c r="AL52" s="11">
        <v>4</v>
      </c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H52" s="10"/>
      <c r="BI52" s="32"/>
      <c r="BJ52" s="11"/>
      <c r="BK52" s="24">
        <v>45767</v>
      </c>
      <c r="BL52" s="69">
        <v>71</v>
      </c>
      <c r="BM52">
        <f t="shared" si="3"/>
        <v>0</v>
      </c>
      <c r="BN52">
        <f t="shared" si="4"/>
        <v>4</v>
      </c>
      <c r="BO52">
        <f t="shared" si="5"/>
        <v>0</v>
      </c>
    </row>
    <row r="53" spans="1:67" x14ac:dyDescent="0.25">
      <c r="A53">
        <f t="shared" si="6"/>
        <v>8</v>
      </c>
      <c r="B53" s="6"/>
      <c r="C53" s="10">
        <v>4</v>
      </c>
      <c r="D53" s="32">
        <v>43</v>
      </c>
      <c r="E53" s="11">
        <v>4</v>
      </c>
      <c r="F53" s="10"/>
      <c r="G53" s="32"/>
      <c r="H53" s="11"/>
      <c r="I53" s="10">
        <v>-10</v>
      </c>
      <c r="J53" s="32">
        <v>80</v>
      </c>
      <c r="K53" s="11">
        <v>4</v>
      </c>
      <c r="L53" s="10"/>
      <c r="M53" s="32"/>
      <c r="N53" s="11"/>
      <c r="O53" s="10"/>
      <c r="P53" s="32"/>
      <c r="Q53" s="11"/>
      <c r="R53" s="10">
        <v>10</v>
      </c>
      <c r="S53" s="32">
        <v>38</v>
      </c>
      <c r="T53" s="11">
        <v>4</v>
      </c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>
        <v>-4</v>
      </c>
      <c r="AK53" s="32">
        <v>67</v>
      </c>
      <c r="AL53" s="11">
        <v>4</v>
      </c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H53" s="10"/>
      <c r="BI53" s="32"/>
      <c r="BJ53" s="11"/>
      <c r="BK53" s="24">
        <v>45767</v>
      </c>
      <c r="BL53" s="69">
        <v>71</v>
      </c>
      <c r="BM53">
        <f t="shared" si="3"/>
        <v>0</v>
      </c>
      <c r="BN53">
        <f t="shared" si="4"/>
        <v>4</v>
      </c>
      <c r="BO53">
        <f t="shared" si="5"/>
        <v>0</v>
      </c>
    </row>
    <row r="54" spans="1:67" x14ac:dyDescent="0.25">
      <c r="A54">
        <f t="shared" si="6"/>
        <v>9</v>
      </c>
      <c r="B54" s="6"/>
      <c r="C54" s="10">
        <v>-4</v>
      </c>
      <c r="D54" s="32">
        <v>89</v>
      </c>
      <c r="E54" s="11">
        <v>4</v>
      </c>
      <c r="F54" s="10"/>
      <c r="G54" s="32"/>
      <c r="H54" s="11"/>
      <c r="I54" s="10">
        <v>10</v>
      </c>
      <c r="J54" s="32">
        <v>26</v>
      </c>
      <c r="K54" s="11">
        <v>4</v>
      </c>
      <c r="L54" s="10"/>
      <c r="M54" s="32"/>
      <c r="N54" s="11"/>
      <c r="O54" s="10"/>
      <c r="P54" s="32"/>
      <c r="Q54" s="11"/>
      <c r="R54" s="10">
        <v>4</v>
      </c>
      <c r="S54" s="32">
        <v>80</v>
      </c>
      <c r="T54" s="11">
        <v>4</v>
      </c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>
        <v>-10</v>
      </c>
      <c r="AK54" s="32">
        <v>94</v>
      </c>
      <c r="AL54" s="11">
        <v>4</v>
      </c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H54" s="10"/>
      <c r="BI54" s="32"/>
      <c r="BJ54" s="11"/>
      <c r="BK54" s="24">
        <v>45767</v>
      </c>
      <c r="BL54" s="69">
        <v>71</v>
      </c>
      <c r="BM54">
        <f t="shared" si="3"/>
        <v>0</v>
      </c>
      <c r="BN54">
        <f t="shared" si="4"/>
        <v>4</v>
      </c>
      <c r="BO54">
        <f t="shared" si="5"/>
        <v>0</v>
      </c>
    </row>
    <row r="55" spans="1:67" x14ac:dyDescent="0.25">
      <c r="A55">
        <f t="shared" si="6"/>
        <v>10</v>
      </c>
      <c r="B55" s="6"/>
      <c r="C55" s="10">
        <v>-10</v>
      </c>
      <c r="D55" s="32">
        <v>75</v>
      </c>
      <c r="E55" s="11">
        <v>4</v>
      </c>
      <c r="F55" s="10"/>
      <c r="G55" s="32"/>
      <c r="H55" s="11"/>
      <c r="I55" s="10">
        <v>-4</v>
      </c>
      <c r="J55" s="32">
        <v>52</v>
      </c>
      <c r="K55" s="11">
        <v>4</v>
      </c>
      <c r="L55" s="10"/>
      <c r="M55" s="32"/>
      <c r="N55" s="11"/>
      <c r="O55" s="10"/>
      <c r="P55" s="32"/>
      <c r="Q55" s="11"/>
      <c r="R55" s="10">
        <v>4</v>
      </c>
      <c r="S55" s="32">
        <v>50</v>
      </c>
      <c r="T55" s="11">
        <v>4</v>
      </c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>
        <v>10</v>
      </c>
      <c r="AK55" s="32">
        <v>36</v>
      </c>
      <c r="AL55" s="11">
        <v>4</v>
      </c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H55" s="10"/>
      <c r="BI55" s="32"/>
      <c r="BJ55" s="11"/>
      <c r="BK55" s="28">
        <v>45767</v>
      </c>
      <c r="BL55" s="41">
        <v>71</v>
      </c>
      <c r="BM55">
        <f t="shared" si="3"/>
        <v>0</v>
      </c>
      <c r="BN55">
        <f t="shared" si="4"/>
        <v>4</v>
      </c>
      <c r="BO55">
        <f t="shared" si="5"/>
        <v>0</v>
      </c>
    </row>
    <row r="56" spans="1:67" x14ac:dyDescent="0.25">
      <c r="A56">
        <f t="shared" si="6"/>
        <v>11</v>
      </c>
      <c r="B56" s="6"/>
      <c r="C56" s="10"/>
      <c r="D56" s="32"/>
      <c r="E56" s="11"/>
      <c r="F56" s="10"/>
      <c r="G56" s="32"/>
      <c r="H56" s="11"/>
      <c r="I56" s="10">
        <v>0</v>
      </c>
      <c r="J56" s="32">
        <v>63</v>
      </c>
      <c r="K56" s="11">
        <v>6</v>
      </c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>
        <v>-10</v>
      </c>
      <c r="AB56" s="32">
        <v>90</v>
      </c>
      <c r="AC56" s="11">
        <v>6</v>
      </c>
      <c r="AD56" s="10"/>
      <c r="AE56" s="32"/>
      <c r="AF56" s="11"/>
      <c r="AG56" s="10"/>
      <c r="AH56" s="32"/>
      <c r="AI56" s="11"/>
      <c r="AJ56" s="10">
        <v>10</v>
      </c>
      <c r="AK56" s="32">
        <v>58</v>
      </c>
      <c r="AL56" s="11">
        <v>6</v>
      </c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H56" s="10"/>
      <c r="BI56" s="32"/>
      <c r="BJ56" s="11"/>
      <c r="BK56" s="24">
        <v>45785</v>
      </c>
      <c r="BL56" s="41">
        <v>76</v>
      </c>
      <c r="BM56">
        <f t="shared" si="3"/>
        <v>0</v>
      </c>
      <c r="BN56">
        <f t="shared" si="4"/>
        <v>3</v>
      </c>
      <c r="BO56">
        <f t="shared" si="5"/>
        <v>0</v>
      </c>
    </row>
    <row r="57" spans="1:67" x14ac:dyDescent="0.25">
      <c r="A57">
        <f t="shared" si="6"/>
        <v>12</v>
      </c>
      <c r="B57" s="6"/>
      <c r="C57" s="10"/>
      <c r="D57" s="32"/>
      <c r="E57" s="11"/>
      <c r="F57" s="10"/>
      <c r="G57" s="32"/>
      <c r="H57" s="11"/>
      <c r="I57" s="10">
        <v>-10</v>
      </c>
      <c r="J57" s="32">
        <v>129</v>
      </c>
      <c r="K57" s="11">
        <v>6</v>
      </c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>
        <v>10</v>
      </c>
      <c r="AB57" s="32">
        <v>27</v>
      </c>
      <c r="AC57" s="11">
        <v>6</v>
      </c>
      <c r="AD57" s="10"/>
      <c r="AE57" s="32"/>
      <c r="AF57" s="11"/>
      <c r="AG57" s="10"/>
      <c r="AH57" s="32"/>
      <c r="AI57" s="11"/>
      <c r="AJ57" s="10">
        <v>0</v>
      </c>
      <c r="AK57" s="32">
        <v>88</v>
      </c>
      <c r="AL57" s="11">
        <v>6</v>
      </c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H57" s="10"/>
      <c r="BI57" s="32"/>
      <c r="BJ57" s="11"/>
      <c r="BK57" s="24">
        <v>45785</v>
      </c>
      <c r="BL57" s="41">
        <v>76</v>
      </c>
      <c r="BM57">
        <f t="shared" si="3"/>
        <v>0</v>
      </c>
      <c r="BN57">
        <f t="shared" si="4"/>
        <v>3</v>
      </c>
      <c r="BO57">
        <f t="shared" si="5"/>
        <v>0</v>
      </c>
    </row>
    <row r="58" spans="1:67" x14ac:dyDescent="0.25">
      <c r="A58">
        <f t="shared" si="6"/>
        <v>13</v>
      </c>
      <c r="B58" s="6"/>
      <c r="C58" s="10"/>
      <c r="D58" s="32"/>
      <c r="E58" s="11"/>
      <c r="F58" s="10"/>
      <c r="G58" s="32"/>
      <c r="H58" s="11"/>
      <c r="I58" s="10">
        <v>10</v>
      </c>
      <c r="J58" s="32">
        <v>26</v>
      </c>
      <c r="K58" s="11">
        <v>6</v>
      </c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>
        <v>0</v>
      </c>
      <c r="AB58" s="32">
        <v>63</v>
      </c>
      <c r="AC58" s="11">
        <v>6</v>
      </c>
      <c r="AD58" s="10"/>
      <c r="AE58" s="32"/>
      <c r="AF58" s="11"/>
      <c r="AG58" s="10"/>
      <c r="AH58" s="32"/>
      <c r="AI58" s="11"/>
      <c r="AJ58" s="10">
        <v>-10</v>
      </c>
      <c r="AK58" s="32">
        <v>91</v>
      </c>
      <c r="AL58" s="11">
        <v>6</v>
      </c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10"/>
      <c r="BI58" s="32"/>
      <c r="BJ58" s="11"/>
      <c r="BK58" s="24">
        <v>45785</v>
      </c>
      <c r="BL58" s="41">
        <v>76</v>
      </c>
      <c r="BM58">
        <f t="shared" si="3"/>
        <v>0</v>
      </c>
      <c r="BN58">
        <f t="shared" si="4"/>
        <v>3</v>
      </c>
      <c r="BO58">
        <f t="shared" si="5"/>
        <v>0</v>
      </c>
    </row>
    <row r="59" spans="1:67" x14ac:dyDescent="0.25">
      <c r="A59">
        <f t="shared" si="6"/>
        <v>14</v>
      </c>
      <c r="B59" s="6"/>
      <c r="C59" s="10"/>
      <c r="D59" s="32"/>
      <c r="E59" s="11"/>
      <c r="F59" s="10"/>
      <c r="G59" s="32"/>
      <c r="H59" s="11"/>
      <c r="I59" s="10">
        <v>0</v>
      </c>
      <c r="J59" s="32">
        <v>37</v>
      </c>
      <c r="K59" s="11">
        <v>3</v>
      </c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>
        <v>10</v>
      </c>
      <c r="AB59" s="32">
        <v>0</v>
      </c>
      <c r="AC59" s="11">
        <v>3</v>
      </c>
      <c r="AD59" s="10"/>
      <c r="AE59" s="32"/>
      <c r="AF59" s="11"/>
      <c r="AG59" s="10"/>
      <c r="AH59" s="32"/>
      <c r="AI59" s="11"/>
      <c r="AJ59" s="10">
        <v>-10</v>
      </c>
      <c r="AK59" s="32">
        <v>61</v>
      </c>
      <c r="AL59" s="11">
        <v>3</v>
      </c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10"/>
      <c r="BI59" s="32"/>
      <c r="BJ59" s="11"/>
      <c r="BK59" s="24">
        <v>45785</v>
      </c>
      <c r="BL59" s="41">
        <v>76</v>
      </c>
      <c r="BM59">
        <f t="shared" si="3"/>
        <v>0</v>
      </c>
      <c r="BN59">
        <f t="shared" si="4"/>
        <v>3</v>
      </c>
      <c r="BO59">
        <f t="shared" si="5"/>
        <v>0</v>
      </c>
    </row>
    <row r="60" spans="1:67" x14ac:dyDescent="0.25">
      <c r="A60">
        <f t="shared" si="6"/>
        <v>15</v>
      </c>
      <c r="B60" s="6"/>
      <c r="C60" s="10"/>
      <c r="D60" s="32"/>
      <c r="E60" s="11"/>
      <c r="F60" s="10"/>
      <c r="G60" s="32"/>
      <c r="H60" s="11"/>
      <c r="I60" s="10">
        <v>-10</v>
      </c>
      <c r="J60" s="32">
        <v>124</v>
      </c>
      <c r="K60" s="11">
        <v>6</v>
      </c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>
        <v>10</v>
      </c>
      <c r="Y60" s="32">
        <v>69</v>
      </c>
      <c r="Z60" s="11">
        <v>6</v>
      </c>
      <c r="AA60" s="10"/>
      <c r="AB60" s="32"/>
      <c r="AC60" s="11"/>
      <c r="AD60" s="10"/>
      <c r="AE60" s="32"/>
      <c r="AF60" s="11"/>
      <c r="AG60" s="10"/>
      <c r="AH60" s="32"/>
      <c r="AI60" s="11"/>
      <c r="AJ60" s="10">
        <v>0</v>
      </c>
      <c r="AK60" s="32">
        <v>93</v>
      </c>
      <c r="AL60" s="11">
        <v>6</v>
      </c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10"/>
      <c r="BI60" s="32"/>
      <c r="BJ60" s="11"/>
      <c r="BK60" s="24">
        <v>45800</v>
      </c>
      <c r="BL60" s="41">
        <v>81</v>
      </c>
      <c r="BM60">
        <f t="shared" si="3"/>
        <v>0</v>
      </c>
      <c r="BN60">
        <f t="shared" si="4"/>
        <v>3</v>
      </c>
      <c r="BO60">
        <f t="shared" si="5"/>
        <v>0</v>
      </c>
    </row>
    <row r="61" spans="1:67" x14ac:dyDescent="0.25">
      <c r="A61">
        <f t="shared" si="6"/>
        <v>16</v>
      </c>
      <c r="B61" s="6"/>
      <c r="C61" s="10"/>
      <c r="D61" s="32"/>
      <c r="E61" s="11"/>
      <c r="F61" s="10"/>
      <c r="G61" s="32"/>
      <c r="H61" s="11"/>
      <c r="I61" s="10">
        <v>-10</v>
      </c>
      <c r="J61" s="32">
        <v>46</v>
      </c>
      <c r="K61" s="11">
        <v>3</v>
      </c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>
        <v>5</v>
      </c>
      <c r="Y61" s="32">
        <v>22</v>
      </c>
      <c r="Z61" s="11">
        <v>3</v>
      </c>
      <c r="AA61" s="10"/>
      <c r="AB61" s="32"/>
      <c r="AC61" s="11"/>
      <c r="AD61" s="10"/>
      <c r="AE61" s="32"/>
      <c r="AF61" s="11"/>
      <c r="AG61" s="10"/>
      <c r="AH61" s="32"/>
      <c r="AI61" s="11"/>
      <c r="AJ61" s="10">
        <v>5</v>
      </c>
      <c r="AK61" s="32">
        <v>22</v>
      </c>
      <c r="AL61" s="11">
        <v>3</v>
      </c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10"/>
      <c r="BI61" s="32"/>
      <c r="BJ61" s="11"/>
      <c r="BK61" s="24">
        <v>45800</v>
      </c>
      <c r="BL61" s="41">
        <v>81</v>
      </c>
      <c r="BM61">
        <f t="shared" si="3"/>
        <v>0</v>
      </c>
      <c r="BN61">
        <f t="shared" si="4"/>
        <v>3</v>
      </c>
      <c r="BO61">
        <f t="shared" si="5"/>
        <v>0</v>
      </c>
    </row>
    <row r="62" spans="1:67" x14ac:dyDescent="0.25">
      <c r="A62">
        <f t="shared" si="6"/>
        <v>17</v>
      </c>
      <c r="B62" s="6"/>
      <c r="C62" s="10"/>
      <c r="D62" s="32"/>
      <c r="E62" s="11"/>
      <c r="F62" s="10"/>
      <c r="G62" s="32"/>
      <c r="H62" s="11"/>
      <c r="I62" s="10">
        <v>0</v>
      </c>
      <c r="J62" s="32">
        <v>87</v>
      </c>
      <c r="K62" s="11">
        <v>6</v>
      </c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>
        <v>-10</v>
      </c>
      <c r="Y62" s="32">
        <v>99</v>
      </c>
      <c r="Z62" s="11">
        <v>6</v>
      </c>
      <c r="AA62" s="10"/>
      <c r="AB62" s="32"/>
      <c r="AC62" s="11"/>
      <c r="AD62" s="10"/>
      <c r="AE62" s="32"/>
      <c r="AF62" s="11"/>
      <c r="AG62" s="10"/>
      <c r="AH62" s="32"/>
      <c r="AI62" s="11"/>
      <c r="AJ62" s="10">
        <v>10</v>
      </c>
      <c r="AK62" s="32">
        <v>65</v>
      </c>
      <c r="AL62" s="11">
        <v>6</v>
      </c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10"/>
      <c r="BI62" s="32"/>
      <c r="BJ62" s="11"/>
      <c r="BK62" s="24">
        <v>45806</v>
      </c>
      <c r="BL62" s="41">
        <v>86</v>
      </c>
      <c r="BM62">
        <f t="shared" si="3"/>
        <v>0</v>
      </c>
      <c r="BN62">
        <f t="shared" si="4"/>
        <v>3</v>
      </c>
      <c r="BO62">
        <f t="shared" si="5"/>
        <v>0</v>
      </c>
    </row>
    <row r="63" spans="1:67" x14ac:dyDescent="0.25">
      <c r="A63">
        <f t="shared" si="6"/>
        <v>18</v>
      </c>
      <c r="B63" s="6"/>
      <c r="C63" s="10"/>
      <c r="D63" s="32"/>
      <c r="E63" s="11"/>
      <c r="F63" s="10"/>
      <c r="G63" s="32"/>
      <c r="H63" s="11"/>
      <c r="I63" s="10">
        <v>5</v>
      </c>
      <c r="J63" s="32">
        <v>42</v>
      </c>
      <c r="K63" s="11">
        <v>4</v>
      </c>
      <c r="L63" s="10">
        <v>-5</v>
      </c>
      <c r="M63" s="32">
        <v>55</v>
      </c>
      <c r="N63" s="11">
        <v>4</v>
      </c>
      <c r="O63" s="10"/>
      <c r="P63" s="32"/>
      <c r="Q63" s="11"/>
      <c r="R63" s="10"/>
      <c r="S63" s="32"/>
      <c r="T63" s="11"/>
      <c r="U63" s="10"/>
      <c r="V63" s="32"/>
      <c r="W63" s="11"/>
      <c r="X63" s="10">
        <v>10</v>
      </c>
      <c r="Y63" s="32">
        <v>38</v>
      </c>
      <c r="Z63" s="11">
        <v>4</v>
      </c>
      <c r="AA63" s="10">
        <v>-10</v>
      </c>
      <c r="AB63" s="32">
        <v>72</v>
      </c>
      <c r="AC63" s="11">
        <v>4</v>
      </c>
      <c r="AD63" s="10"/>
      <c r="AE63" s="32"/>
      <c r="AF63" s="11"/>
      <c r="AG63" s="10"/>
      <c r="AH63" s="32"/>
      <c r="AI63" s="11"/>
      <c r="AJ63" s="10">
        <v>0</v>
      </c>
      <c r="AK63" s="32">
        <v>49</v>
      </c>
      <c r="AL63" s="11">
        <v>4</v>
      </c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10"/>
      <c r="BI63" s="32"/>
      <c r="BJ63" s="11"/>
      <c r="BK63" s="24">
        <v>45861</v>
      </c>
      <c r="BL63" s="41">
        <v>113</v>
      </c>
      <c r="BM63">
        <f t="shared" si="3"/>
        <v>0</v>
      </c>
      <c r="BN63">
        <f t="shared" si="4"/>
        <v>5</v>
      </c>
      <c r="BO63">
        <f t="shared" si="5"/>
        <v>0</v>
      </c>
    </row>
    <row r="64" spans="1:67" x14ac:dyDescent="0.25">
      <c r="A64">
        <f t="shared" si="6"/>
        <v>19</v>
      </c>
      <c r="B64" s="6"/>
      <c r="C64" s="10">
        <v>4</v>
      </c>
      <c r="D64" s="32">
        <v>34</v>
      </c>
      <c r="E64" s="11">
        <v>4</v>
      </c>
      <c r="F64" s="10"/>
      <c r="G64" s="32"/>
      <c r="H64" s="11"/>
      <c r="I64" s="10">
        <v>-4</v>
      </c>
      <c r="J64" s="32">
        <v>43</v>
      </c>
      <c r="K64" s="11">
        <v>4</v>
      </c>
      <c r="L64" s="10"/>
      <c r="M64" s="32"/>
      <c r="N64" s="11"/>
      <c r="O64" s="10"/>
      <c r="P64" s="32"/>
      <c r="Q64" s="11"/>
      <c r="R64" s="10">
        <v>-10</v>
      </c>
      <c r="S64" s="32">
        <v>79</v>
      </c>
      <c r="T64" s="11">
        <v>4</v>
      </c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>
        <v>10</v>
      </c>
      <c r="AK64" s="32">
        <v>31</v>
      </c>
      <c r="AL64" s="11">
        <v>4</v>
      </c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10"/>
      <c r="BI64" s="32"/>
      <c r="BJ64" s="11"/>
      <c r="BK64" s="28">
        <v>45867</v>
      </c>
      <c r="BL64" s="41">
        <v>115</v>
      </c>
      <c r="BM64">
        <f t="shared" si="3"/>
        <v>0</v>
      </c>
      <c r="BN64">
        <f t="shared" si="4"/>
        <v>4</v>
      </c>
      <c r="BO64">
        <f t="shared" si="5"/>
        <v>0</v>
      </c>
    </row>
    <row r="65" spans="1:67" x14ac:dyDescent="0.25">
      <c r="A65">
        <f t="shared" si="6"/>
        <v>20</v>
      </c>
      <c r="B65" s="6"/>
      <c r="C65" s="10"/>
      <c r="D65" s="32"/>
      <c r="E65" s="11"/>
      <c r="F65" s="10"/>
      <c r="G65" s="32"/>
      <c r="H65" s="11"/>
      <c r="I65" s="10">
        <v>10</v>
      </c>
      <c r="J65" s="32">
        <v>21</v>
      </c>
      <c r="K65" s="11">
        <v>3</v>
      </c>
      <c r="L65" s="10"/>
      <c r="M65" s="32"/>
      <c r="N65" s="11"/>
      <c r="O65" s="10"/>
      <c r="P65" s="32"/>
      <c r="Q65" s="11"/>
      <c r="R65" s="10">
        <v>0</v>
      </c>
      <c r="S65" s="32">
        <v>29</v>
      </c>
      <c r="T65" s="11">
        <v>3</v>
      </c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>
        <v>-10</v>
      </c>
      <c r="AK65" s="32">
        <v>51</v>
      </c>
      <c r="AL65" s="11">
        <v>3</v>
      </c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10"/>
      <c r="BI65" s="32"/>
      <c r="BJ65" s="11"/>
      <c r="BK65" s="28">
        <v>45867</v>
      </c>
      <c r="BL65" s="41">
        <v>115</v>
      </c>
      <c r="BM65">
        <f t="shared" si="3"/>
        <v>0</v>
      </c>
      <c r="BN65">
        <f t="shared" si="4"/>
        <v>3</v>
      </c>
      <c r="BO65">
        <f t="shared" si="5"/>
        <v>0</v>
      </c>
    </row>
    <row r="66" spans="1:67" x14ac:dyDescent="0.25">
      <c r="A66">
        <f t="shared" si="6"/>
        <v>21</v>
      </c>
      <c r="B66" s="6"/>
      <c r="C66" s="10"/>
      <c r="D66" s="32"/>
      <c r="E66" s="11"/>
      <c r="F66" s="10"/>
      <c r="G66" s="32"/>
      <c r="H66" s="11"/>
      <c r="I66" s="10">
        <v>0</v>
      </c>
      <c r="J66" s="32">
        <v>71</v>
      </c>
      <c r="K66" s="11">
        <v>6</v>
      </c>
      <c r="L66" s="10">
        <v>-10</v>
      </c>
      <c r="M66" s="32">
        <v>77</v>
      </c>
      <c r="N66" s="11">
        <v>6</v>
      </c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>
        <v>10</v>
      </c>
      <c r="AB66" s="32">
        <v>43</v>
      </c>
      <c r="AC66" s="11">
        <v>6</v>
      </c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Y66" s="10"/>
      <c r="AZ66" s="32"/>
      <c r="BA66" s="11"/>
      <c r="BB66" s="10"/>
      <c r="BC66" s="32"/>
      <c r="BD66" s="11"/>
      <c r="BE66" s="10"/>
      <c r="BF66" s="32"/>
      <c r="BG66" s="11"/>
      <c r="BH66" s="10"/>
      <c r="BI66" s="32"/>
      <c r="BJ66" s="11"/>
      <c r="BK66" s="28">
        <v>45889</v>
      </c>
      <c r="BL66" s="41">
        <v>126</v>
      </c>
      <c r="BM66">
        <f t="shared" si="3"/>
        <v>0</v>
      </c>
      <c r="BN66">
        <f t="shared" si="4"/>
        <v>3</v>
      </c>
      <c r="BO66">
        <f t="shared" si="5"/>
        <v>0</v>
      </c>
    </row>
    <row r="67" spans="1:67" x14ac:dyDescent="0.25">
      <c r="A67">
        <f t="shared" si="6"/>
        <v>22</v>
      </c>
      <c r="B67" s="6"/>
      <c r="C67" s="12"/>
      <c r="D67" s="36"/>
      <c r="E67" s="13"/>
      <c r="F67" s="12"/>
      <c r="G67" s="36"/>
      <c r="H67" s="13"/>
      <c r="I67" s="12">
        <v>10</v>
      </c>
      <c r="J67" s="36">
        <v>46</v>
      </c>
      <c r="K67" s="13">
        <v>6</v>
      </c>
      <c r="L67" s="10"/>
      <c r="M67" s="32"/>
      <c r="N67" s="11"/>
      <c r="O67" s="12"/>
      <c r="P67" s="36"/>
      <c r="Q67" s="13"/>
      <c r="R67" s="12"/>
      <c r="S67" s="36"/>
      <c r="T67" s="13"/>
      <c r="U67" s="12"/>
      <c r="V67" s="36"/>
      <c r="W67" s="13"/>
      <c r="X67" s="12"/>
      <c r="Y67" s="36"/>
      <c r="Z67" s="13"/>
      <c r="AA67" s="12"/>
      <c r="AB67" s="36"/>
      <c r="AC67" s="13"/>
      <c r="AD67" s="10"/>
      <c r="AE67" s="32"/>
      <c r="AF67" s="11"/>
      <c r="AG67" s="12"/>
      <c r="AH67" s="36"/>
      <c r="AI67" s="13"/>
      <c r="AJ67" s="10"/>
      <c r="AK67" s="32"/>
      <c r="AL67" s="11"/>
      <c r="AM67" s="12"/>
      <c r="AN67" s="36"/>
      <c r="AO67" s="13"/>
      <c r="AP67" s="12"/>
      <c r="AQ67" s="36"/>
      <c r="AR67" s="13"/>
      <c r="AS67" s="10"/>
      <c r="AT67" s="32"/>
      <c r="AU67" s="11"/>
      <c r="AV67" s="12"/>
      <c r="AW67" s="36"/>
      <c r="AX67" s="13"/>
      <c r="AY67" s="12"/>
      <c r="AZ67" s="36"/>
      <c r="BA67" s="13"/>
      <c r="BB67" s="12">
        <v>0</v>
      </c>
      <c r="BC67" s="36">
        <v>53</v>
      </c>
      <c r="BD67" s="13">
        <v>6</v>
      </c>
      <c r="BE67" s="12"/>
      <c r="BF67" s="36"/>
      <c r="BG67" s="13"/>
      <c r="BH67" s="12">
        <v>-10</v>
      </c>
      <c r="BI67" s="36">
        <v>73</v>
      </c>
      <c r="BJ67" s="13">
        <v>6</v>
      </c>
      <c r="BK67" s="28">
        <v>45890</v>
      </c>
      <c r="BL67" s="41">
        <v>127</v>
      </c>
      <c r="BM67">
        <f t="shared" si="3"/>
        <v>0</v>
      </c>
      <c r="BN67">
        <f t="shared" si="4"/>
        <v>3</v>
      </c>
      <c r="BO67">
        <f t="shared" si="5"/>
        <v>0</v>
      </c>
    </row>
    <row r="68" spans="1:67" x14ac:dyDescent="0.25">
      <c r="A68">
        <f t="shared" si="6"/>
        <v>23</v>
      </c>
      <c r="B68" s="6"/>
      <c r="C68" s="10">
        <v>5</v>
      </c>
      <c r="D68" s="32">
        <v>79</v>
      </c>
      <c r="E68" s="11">
        <v>5</v>
      </c>
      <c r="F68" s="10"/>
      <c r="G68" s="32"/>
      <c r="H68" s="11"/>
      <c r="I68" s="10">
        <v>10</v>
      </c>
      <c r="J68" s="32">
        <v>42</v>
      </c>
      <c r="K68" s="11">
        <v>5</v>
      </c>
      <c r="L68" s="10"/>
      <c r="M68" s="32"/>
      <c r="N68" s="11"/>
      <c r="O68" s="10"/>
      <c r="P68" s="32"/>
      <c r="Q68" s="11"/>
      <c r="R68" s="10"/>
      <c r="S68" s="32"/>
      <c r="T68" s="11"/>
      <c r="U68" s="10">
        <v>0</v>
      </c>
      <c r="V68" s="32">
        <v>84</v>
      </c>
      <c r="W68" s="11">
        <v>5</v>
      </c>
      <c r="X68" s="10">
        <v>-5</v>
      </c>
      <c r="Y68" s="32">
        <v>94</v>
      </c>
      <c r="Z68" s="11">
        <v>5</v>
      </c>
      <c r="AA68" s="10"/>
      <c r="AB68" s="32"/>
      <c r="AC68" s="11"/>
      <c r="AD68" s="10"/>
      <c r="AE68" s="32"/>
      <c r="AF68" s="11"/>
      <c r="AG68" s="10"/>
      <c r="AH68" s="32"/>
      <c r="AI68" s="11"/>
      <c r="AJ68" s="10">
        <v>-10</v>
      </c>
      <c r="AK68" s="32">
        <v>109</v>
      </c>
      <c r="AL68" s="11">
        <v>5</v>
      </c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H68" s="10"/>
      <c r="BI68" s="32"/>
      <c r="BJ68" s="11"/>
      <c r="BK68" s="333">
        <v>45897</v>
      </c>
      <c r="BL68" s="41">
        <v>129</v>
      </c>
      <c r="BM68">
        <f t="shared" si="3"/>
        <v>0</v>
      </c>
      <c r="BN68">
        <f t="shared" si="4"/>
        <v>5</v>
      </c>
      <c r="BO68">
        <f t="shared" si="5"/>
        <v>0</v>
      </c>
    </row>
    <row r="69" spans="1:67" x14ac:dyDescent="0.25">
      <c r="A69">
        <f t="shared" si="6"/>
        <v>24</v>
      </c>
      <c r="B69" s="6"/>
      <c r="C69" s="10">
        <v>-10</v>
      </c>
      <c r="D69" s="32">
        <v>125</v>
      </c>
      <c r="E69" s="11">
        <v>5</v>
      </c>
      <c r="F69" s="10"/>
      <c r="G69" s="32"/>
      <c r="H69" s="11"/>
      <c r="I69" s="10">
        <v>5</v>
      </c>
      <c r="J69" s="32">
        <v>63</v>
      </c>
      <c r="K69" s="11">
        <v>5</v>
      </c>
      <c r="L69" s="10"/>
      <c r="M69" s="32"/>
      <c r="N69" s="11"/>
      <c r="O69" s="10"/>
      <c r="P69" s="32"/>
      <c r="Q69" s="11"/>
      <c r="R69" s="10"/>
      <c r="S69" s="32"/>
      <c r="T69" s="11"/>
      <c r="U69" s="10">
        <v>-5</v>
      </c>
      <c r="V69" s="32">
        <v>122</v>
      </c>
      <c r="W69" s="11">
        <v>5</v>
      </c>
      <c r="X69" s="10">
        <v>10</v>
      </c>
      <c r="Y69" s="32">
        <v>61</v>
      </c>
      <c r="Z69" s="11">
        <v>5</v>
      </c>
      <c r="AA69" s="10"/>
      <c r="AB69" s="32"/>
      <c r="AC69" s="11"/>
      <c r="AD69" s="10"/>
      <c r="AE69" s="32"/>
      <c r="AF69" s="11"/>
      <c r="AG69" s="10"/>
      <c r="AH69" s="32"/>
      <c r="AI69" s="11"/>
      <c r="AJ69" s="10">
        <v>0</v>
      </c>
      <c r="AK69" s="32">
        <v>109</v>
      </c>
      <c r="AL69" s="11">
        <v>5</v>
      </c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10"/>
      <c r="BI69" s="32"/>
      <c r="BJ69" s="11"/>
      <c r="BK69" s="333">
        <v>45897</v>
      </c>
      <c r="BL69" s="41">
        <v>129</v>
      </c>
      <c r="BM69">
        <f>+BH69+AP69+AG69+AD69+AA69+X69+U69+R69+O69+L69+I69+F69+C69+AJ69+AM69+BB69+BE69</f>
        <v>0</v>
      </c>
      <c r="BN69">
        <f t="shared" si="4"/>
        <v>5</v>
      </c>
      <c r="BO69">
        <f t="shared" si="5"/>
        <v>0</v>
      </c>
    </row>
    <row r="70" spans="1:67" x14ac:dyDescent="0.25">
      <c r="A70">
        <f t="shared" si="6"/>
        <v>25</v>
      </c>
      <c r="B70" s="6"/>
      <c r="C70" s="10"/>
      <c r="D70" s="32"/>
      <c r="E70" s="11"/>
      <c r="F70" s="10"/>
      <c r="G70" s="32"/>
      <c r="H70" s="11"/>
      <c r="I70" s="10">
        <v>10</v>
      </c>
      <c r="J70" s="32">
        <v>55</v>
      </c>
      <c r="K70" s="11">
        <v>5</v>
      </c>
      <c r="L70" s="10"/>
      <c r="M70" s="32"/>
      <c r="N70" s="11"/>
      <c r="O70" s="10"/>
      <c r="P70" s="32"/>
      <c r="Q70" s="11"/>
      <c r="R70" s="10">
        <v>5</v>
      </c>
      <c r="S70" s="32">
        <v>56</v>
      </c>
      <c r="T70" s="11">
        <v>5</v>
      </c>
      <c r="U70" s="10"/>
      <c r="V70" s="32"/>
      <c r="W70" s="11"/>
      <c r="X70" s="10">
        <v>-10</v>
      </c>
      <c r="Y70" s="32">
        <v>108</v>
      </c>
      <c r="Z70" s="11">
        <v>5</v>
      </c>
      <c r="AA70" s="10"/>
      <c r="AB70" s="32"/>
      <c r="AC70" s="11"/>
      <c r="AD70" s="10"/>
      <c r="AE70" s="32"/>
      <c r="AF70" s="11"/>
      <c r="AG70" s="10">
        <v>0</v>
      </c>
      <c r="AH70" s="32">
        <v>73</v>
      </c>
      <c r="AI70" s="11">
        <v>5</v>
      </c>
      <c r="AJ70" s="10">
        <v>-5</v>
      </c>
      <c r="AK70" s="32">
        <v>79</v>
      </c>
      <c r="AL70" s="11">
        <v>5</v>
      </c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10"/>
      <c r="BI70" s="32"/>
      <c r="BJ70" s="11"/>
      <c r="BK70" s="24">
        <v>45905</v>
      </c>
      <c r="BL70" s="41">
        <v>132</v>
      </c>
      <c r="BM70">
        <f>+BH70+AP70+AG70+AD70+AA70+X70+U70+R70+O70+L70+I70+F70+C70+AJ70+AM70+BB70+BE70</f>
        <v>0</v>
      </c>
      <c r="BN70">
        <f>COUNT(C70:BJ70)/3</f>
        <v>5</v>
      </c>
      <c r="BO70">
        <f>+BM70/BN70</f>
        <v>0</v>
      </c>
    </row>
    <row r="71" spans="1:67" x14ac:dyDescent="0.25">
      <c r="A71">
        <f t="shared" si="6"/>
        <v>26</v>
      </c>
      <c r="B71" s="6"/>
      <c r="C71" s="10"/>
      <c r="D71" s="32"/>
      <c r="E71" s="11"/>
      <c r="F71" s="10"/>
      <c r="G71" s="32"/>
      <c r="H71" s="11"/>
      <c r="I71" s="10">
        <v>-10</v>
      </c>
      <c r="J71" s="32">
        <v>75</v>
      </c>
      <c r="K71" s="11">
        <v>5</v>
      </c>
      <c r="L71" s="10"/>
      <c r="M71" s="32"/>
      <c r="N71" s="11"/>
      <c r="O71" s="10"/>
      <c r="P71" s="32"/>
      <c r="Q71" s="11"/>
      <c r="R71" s="10"/>
      <c r="S71" s="32"/>
      <c r="T71" s="11"/>
      <c r="U71" s="10">
        <v>5</v>
      </c>
      <c r="V71" s="32">
        <v>48</v>
      </c>
      <c r="W71" s="11">
        <v>5</v>
      </c>
      <c r="X71" s="10">
        <v>-5</v>
      </c>
      <c r="Y71" s="32">
        <v>73</v>
      </c>
      <c r="Z71" s="11">
        <v>5</v>
      </c>
      <c r="AA71" s="10"/>
      <c r="AB71" s="32"/>
      <c r="AC71" s="11"/>
      <c r="AD71" s="10"/>
      <c r="AE71" s="32"/>
      <c r="AF71" s="11"/>
      <c r="AG71" s="10"/>
      <c r="AH71" s="32"/>
      <c r="AI71" s="11"/>
      <c r="AJ71" s="10">
        <v>10</v>
      </c>
      <c r="AK71" s="32">
        <v>43</v>
      </c>
      <c r="AL71" s="11">
        <v>5</v>
      </c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>
        <v>0</v>
      </c>
      <c r="BF71" s="32">
        <v>66</v>
      </c>
      <c r="BG71" s="11">
        <v>5</v>
      </c>
      <c r="BH71" s="10"/>
      <c r="BI71" s="32"/>
      <c r="BJ71" s="11"/>
      <c r="BK71" s="24">
        <v>45909</v>
      </c>
      <c r="BL71" s="41">
        <v>133</v>
      </c>
      <c r="BM71">
        <f>+BH71+AP71+AG71+AD71+AA71+X71+U71+R71+O71+L71+I71+F71+C71+AJ71+AM71+BB71+BE71</f>
        <v>0</v>
      </c>
      <c r="BN71">
        <f>COUNT(C71:BJ71)/3</f>
        <v>5</v>
      </c>
      <c r="BO71">
        <f>+BM71/BN71</f>
        <v>0</v>
      </c>
    </row>
    <row r="72" spans="1:67" x14ac:dyDescent="0.25">
      <c r="A72">
        <f t="shared" si="6"/>
        <v>27</v>
      </c>
      <c r="B72" s="6"/>
      <c r="C72" s="10"/>
      <c r="D72" s="32"/>
      <c r="E72" s="11"/>
      <c r="F72" s="10"/>
      <c r="G72" s="32"/>
      <c r="H72" s="11"/>
      <c r="I72" s="10">
        <v>0</v>
      </c>
      <c r="J72" s="32">
        <v>64</v>
      </c>
      <c r="K72" s="11">
        <v>6</v>
      </c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>
        <v>10</v>
      </c>
      <c r="AH72" s="32">
        <v>57</v>
      </c>
      <c r="AI72" s="11">
        <v>6</v>
      </c>
      <c r="AJ72" s="10">
        <v>-10</v>
      </c>
      <c r="AK72" s="32">
        <v>81</v>
      </c>
      <c r="AL72" s="11">
        <v>6</v>
      </c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H72" s="10"/>
      <c r="BI72" s="32"/>
      <c r="BJ72" s="11"/>
      <c r="BK72" s="24">
        <v>45910</v>
      </c>
      <c r="BL72" s="41">
        <v>134</v>
      </c>
      <c r="BM72">
        <f>+BH72+AP72+AG72+AD72+AA72+X72+U72+R72+O72+L72+I72+F72+C72+AJ72+AM72+BB72+BE72</f>
        <v>0</v>
      </c>
      <c r="BN72">
        <f>COUNT(C72:BJ72)/3</f>
        <v>3</v>
      </c>
      <c r="BO72">
        <f>+BM72/BN72</f>
        <v>0</v>
      </c>
    </row>
    <row r="73" spans="1:67" x14ac:dyDescent="0.25">
      <c r="A73">
        <f t="shared" si="6"/>
        <v>28</v>
      </c>
      <c r="B73" s="6"/>
      <c r="C73" s="10"/>
      <c r="D73" s="32"/>
      <c r="E73" s="11"/>
      <c r="F73" s="10"/>
      <c r="G73" s="32"/>
      <c r="H73" s="11"/>
      <c r="I73" s="10">
        <v>10</v>
      </c>
      <c r="J73" s="32">
        <v>79</v>
      </c>
      <c r="K73" s="11">
        <v>6</v>
      </c>
      <c r="L73" s="10">
        <v>-10</v>
      </c>
      <c r="M73" s="32">
        <v>136</v>
      </c>
      <c r="N73" s="11">
        <v>6</v>
      </c>
      <c r="O73" s="10"/>
      <c r="P73" s="32"/>
      <c r="Q73" s="11"/>
      <c r="R73" s="10"/>
      <c r="S73" s="32"/>
      <c r="T73" s="11"/>
      <c r="U73" s="10"/>
      <c r="V73" s="32"/>
      <c r="W73" s="11"/>
      <c r="X73" s="10">
        <v>2</v>
      </c>
      <c r="Y73" s="32">
        <v>98</v>
      </c>
      <c r="Z73" s="11">
        <v>6</v>
      </c>
      <c r="AA73" s="10"/>
      <c r="AB73" s="32"/>
      <c r="AC73" s="11"/>
      <c r="AD73" s="10"/>
      <c r="AE73" s="32"/>
      <c r="AF73" s="11"/>
      <c r="AG73" s="10">
        <v>6</v>
      </c>
      <c r="AH73" s="32">
        <v>96</v>
      </c>
      <c r="AI73" s="11">
        <v>6</v>
      </c>
      <c r="AJ73" s="10">
        <v>-6</v>
      </c>
      <c r="AK73" s="32">
        <v>129</v>
      </c>
      <c r="AL73" s="11">
        <v>6</v>
      </c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>
        <v>-2</v>
      </c>
      <c r="BF73" s="32">
        <v>101</v>
      </c>
      <c r="BG73" s="11">
        <v>6</v>
      </c>
      <c r="BH73" s="10"/>
      <c r="BI73" s="32"/>
      <c r="BJ73" s="11"/>
      <c r="BK73" s="24">
        <v>45918</v>
      </c>
      <c r="BL73" s="41">
        <v>138</v>
      </c>
      <c r="BM73">
        <f t="shared" ref="BM73:BM80" si="7">+BH73+AP73+AG73+AD73+AA73+X73+U73+R73+O73+L73+I73+F73+C73+AJ73+AM73+BB73+BE73</f>
        <v>0</v>
      </c>
      <c r="BN73">
        <f t="shared" ref="BN73:BN80" si="8">COUNT(C73:BJ73)/3</f>
        <v>6</v>
      </c>
      <c r="BO73">
        <f t="shared" ref="BO73:BO80" si="9">+BM73/BN73</f>
        <v>0</v>
      </c>
    </row>
    <row r="74" spans="1:67" x14ac:dyDescent="0.25">
      <c r="A74">
        <f t="shared" si="6"/>
        <v>29</v>
      </c>
      <c r="B74" s="6"/>
      <c r="C74" s="10"/>
      <c r="D74" s="32"/>
      <c r="E74" s="11"/>
      <c r="F74" s="10"/>
      <c r="G74" s="32"/>
      <c r="H74" s="11"/>
      <c r="I74" s="10">
        <v>-2</v>
      </c>
      <c r="J74" s="32">
        <v>124</v>
      </c>
      <c r="K74" s="11">
        <v>6</v>
      </c>
      <c r="L74" s="10">
        <v>6</v>
      </c>
      <c r="M74" s="32">
        <v>89</v>
      </c>
      <c r="N74" s="11">
        <v>6</v>
      </c>
      <c r="O74" s="10"/>
      <c r="P74" s="32"/>
      <c r="Q74" s="11"/>
      <c r="R74" s="10">
        <v>-10</v>
      </c>
      <c r="S74" s="32">
        <v>144</v>
      </c>
      <c r="T74" s="11">
        <v>6</v>
      </c>
      <c r="U74" s="10"/>
      <c r="V74" s="32"/>
      <c r="W74" s="11"/>
      <c r="X74" s="10">
        <v>10</v>
      </c>
      <c r="Y74" s="32">
        <v>52</v>
      </c>
      <c r="Z74" s="11">
        <v>6</v>
      </c>
      <c r="AA74" s="10"/>
      <c r="AB74" s="32"/>
      <c r="AC74" s="11"/>
      <c r="AD74" s="10"/>
      <c r="AE74" s="32"/>
      <c r="AF74" s="11"/>
      <c r="AG74" s="10">
        <v>2</v>
      </c>
      <c r="AH74" s="32">
        <v>99</v>
      </c>
      <c r="AI74" s="11">
        <v>6</v>
      </c>
      <c r="AJ74" s="10">
        <v>-6</v>
      </c>
      <c r="AK74" s="32">
        <v>141</v>
      </c>
      <c r="AL74" s="11">
        <v>6</v>
      </c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  <c r="BH74" s="10"/>
      <c r="BI74" s="32"/>
      <c r="BJ74" s="11"/>
      <c r="BK74" s="24">
        <v>45919</v>
      </c>
      <c r="BL74" s="41">
        <v>139</v>
      </c>
      <c r="BM74">
        <f t="shared" si="7"/>
        <v>0</v>
      </c>
      <c r="BN74">
        <f t="shared" si="8"/>
        <v>6</v>
      </c>
      <c r="BO74">
        <f t="shared" si="9"/>
        <v>0</v>
      </c>
    </row>
    <row r="75" spans="1:67" x14ac:dyDescent="0.25">
      <c r="A75">
        <f t="shared" si="6"/>
        <v>30</v>
      </c>
      <c r="B75" s="6"/>
      <c r="C75" s="10"/>
      <c r="D75" s="32"/>
      <c r="E75" s="11"/>
      <c r="F75" s="10"/>
      <c r="G75" s="32"/>
      <c r="H75" s="11"/>
      <c r="I75" s="10">
        <v>-2</v>
      </c>
      <c r="J75" s="32">
        <v>137</v>
      </c>
      <c r="K75" s="11">
        <v>6</v>
      </c>
      <c r="L75" s="10">
        <v>-10</v>
      </c>
      <c r="M75" s="32">
        <v>152</v>
      </c>
      <c r="N75" s="11">
        <v>6</v>
      </c>
      <c r="O75" s="10"/>
      <c r="P75" s="32"/>
      <c r="Q75" s="11"/>
      <c r="R75" s="10">
        <v>-6</v>
      </c>
      <c r="S75" s="32">
        <v>148</v>
      </c>
      <c r="T75" s="11">
        <v>6</v>
      </c>
      <c r="U75" s="10"/>
      <c r="V75" s="32"/>
      <c r="W75" s="11"/>
      <c r="X75" s="10">
        <v>2</v>
      </c>
      <c r="Y75" s="32">
        <v>103</v>
      </c>
      <c r="Z75" s="11">
        <v>6</v>
      </c>
      <c r="AA75" s="10"/>
      <c r="AB75" s="32"/>
      <c r="AC75" s="11"/>
      <c r="AD75" s="10"/>
      <c r="AE75" s="32"/>
      <c r="AF75" s="11"/>
      <c r="AG75" s="10">
        <v>6</v>
      </c>
      <c r="AH75" s="32">
        <v>100</v>
      </c>
      <c r="AI75" s="11">
        <v>6</v>
      </c>
      <c r="AJ75" s="10">
        <v>10</v>
      </c>
      <c r="AK75" s="32">
        <v>62</v>
      </c>
      <c r="AL75" s="11">
        <v>6</v>
      </c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  <c r="BH75" s="10"/>
      <c r="BI75" s="32"/>
      <c r="BJ75" s="11"/>
      <c r="BK75" s="24">
        <v>45919</v>
      </c>
      <c r="BL75" s="41">
        <v>139</v>
      </c>
      <c r="BM75">
        <f t="shared" si="7"/>
        <v>0</v>
      </c>
      <c r="BN75">
        <f t="shared" si="8"/>
        <v>6</v>
      </c>
      <c r="BO75">
        <f t="shared" si="9"/>
        <v>0</v>
      </c>
    </row>
    <row r="76" spans="1:67" x14ac:dyDescent="0.25">
      <c r="A76">
        <f t="shared" si="6"/>
        <v>31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>
        <v>10</v>
      </c>
      <c r="Y76" s="32">
        <v>26</v>
      </c>
      <c r="Z76" s="11">
        <v>5</v>
      </c>
      <c r="AA76" s="10"/>
      <c r="AB76" s="32"/>
      <c r="AC76" s="11"/>
      <c r="AD76" s="10"/>
      <c r="AE76" s="32"/>
      <c r="AF76" s="11"/>
      <c r="AG76" s="10">
        <v>-10</v>
      </c>
      <c r="AH76" s="32">
        <v>107</v>
      </c>
      <c r="AI76" s="11">
        <v>5</v>
      </c>
      <c r="AJ76" s="10">
        <v>0</v>
      </c>
      <c r="AK76" s="32">
        <v>103</v>
      </c>
      <c r="AL76" s="11">
        <v>5</v>
      </c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  <c r="BH76" s="10"/>
      <c r="BI76" s="32"/>
      <c r="BJ76" s="11"/>
      <c r="BK76" s="24">
        <v>45924</v>
      </c>
      <c r="BL76" s="41">
        <v>140</v>
      </c>
      <c r="BM76">
        <f>+BH76+AP76+AG76+AD76+AA76+X76+U76+R76+O76+L76+I76+F76+C76+AJ76+AM76+BB76+BE76</f>
        <v>0</v>
      </c>
      <c r="BN76">
        <f t="shared" si="8"/>
        <v>3</v>
      </c>
      <c r="BO76">
        <f t="shared" si="9"/>
        <v>0</v>
      </c>
    </row>
    <row r="77" spans="1:67" x14ac:dyDescent="0.25">
      <c r="A77">
        <f t="shared" si="6"/>
        <v>32</v>
      </c>
      <c r="B77" s="6"/>
      <c r="C77" s="10"/>
      <c r="D77" s="32"/>
      <c r="E77" s="11"/>
      <c r="F77" s="10"/>
      <c r="G77" s="32"/>
      <c r="H77" s="11"/>
      <c r="I77" s="10">
        <v>-10</v>
      </c>
      <c r="J77" s="32">
        <v>111</v>
      </c>
      <c r="K77" s="11">
        <v>6</v>
      </c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>
        <v>0</v>
      </c>
      <c r="AH77" s="32">
        <v>102</v>
      </c>
      <c r="AI77" s="11">
        <v>6</v>
      </c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10"/>
      <c r="BC77" s="32"/>
      <c r="BD77" s="11"/>
      <c r="BE77" s="10">
        <v>10</v>
      </c>
      <c r="BF77" s="32">
        <v>81</v>
      </c>
      <c r="BG77" s="11">
        <v>6</v>
      </c>
      <c r="BH77" s="10"/>
      <c r="BI77" s="32"/>
      <c r="BJ77" s="11"/>
      <c r="BK77" s="24">
        <v>45925</v>
      </c>
      <c r="BL77" s="41">
        <v>141</v>
      </c>
      <c r="BM77">
        <f t="shared" si="7"/>
        <v>0</v>
      </c>
      <c r="BN77">
        <f t="shared" si="8"/>
        <v>3</v>
      </c>
      <c r="BO77">
        <f t="shared" si="9"/>
        <v>0</v>
      </c>
    </row>
    <row r="78" spans="1:67" x14ac:dyDescent="0.25">
      <c r="A78">
        <f t="shared" si="6"/>
        <v>33</v>
      </c>
      <c r="B78" s="6"/>
      <c r="C78" s="10"/>
      <c r="D78" s="32"/>
      <c r="E78" s="11"/>
      <c r="F78" s="10"/>
      <c r="G78" s="32"/>
      <c r="H78" s="11"/>
      <c r="I78" s="10">
        <v>-10</v>
      </c>
      <c r="J78" s="32">
        <v>92</v>
      </c>
      <c r="K78" s="11">
        <v>3</v>
      </c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>
        <v>10</v>
      </c>
      <c r="AH78" s="32">
        <v>14</v>
      </c>
      <c r="AI78" s="11">
        <v>3</v>
      </c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>
        <v>0</v>
      </c>
      <c r="BF78" s="32">
        <v>43</v>
      </c>
      <c r="BG78" s="11">
        <v>3</v>
      </c>
      <c r="BH78" s="10"/>
      <c r="BI78" s="32"/>
      <c r="BJ78" s="11"/>
      <c r="BK78" s="28">
        <v>45925</v>
      </c>
      <c r="BL78">
        <v>141</v>
      </c>
      <c r="BM78">
        <f t="shared" si="7"/>
        <v>0</v>
      </c>
      <c r="BN78">
        <f t="shared" si="8"/>
        <v>3</v>
      </c>
      <c r="BO78">
        <f t="shared" si="9"/>
        <v>0</v>
      </c>
    </row>
    <row r="79" spans="1:67" x14ac:dyDescent="0.25">
      <c r="A79">
        <f t="shared" si="6"/>
        <v>34</v>
      </c>
      <c r="B79" s="6"/>
      <c r="C79" s="10"/>
      <c r="D79" s="32"/>
      <c r="E79" s="11"/>
      <c r="F79" s="10"/>
      <c r="G79" s="32"/>
      <c r="H79" s="11"/>
      <c r="I79" s="10">
        <v>0</v>
      </c>
      <c r="J79" s="32">
        <v>45</v>
      </c>
      <c r="K79" s="11">
        <v>3</v>
      </c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>
        <v>-10</v>
      </c>
      <c r="AH79" s="32">
        <v>49</v>
      </c>
      <c r="AI79" s="11">
        <v>3</v>
      </c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>
        <v>10</v>
      </c>
      <c r="BF79" s="32">
        <v>33</v>
      </c>
      <c r="BG79" s="11">
        <v>3</v>
      </c>
      <c r="BH79" s="10"/>
      <c r="BI79" s="32"/>
      <c r="BJ79" s="11"/>
      <c r="BK79" s="28">
        <v>45925</v>
      </c>
      <c r="BL79">
        <v>141</v>
      </c>
      <c r="BM79">
        <f t="shared" si="7"/>
        <v>0</v>
      </c>
      <c r="BN79">
        <f t="shared" si="8"/>
        <v>3</v>
      </c>
      <c r="BO79">
        <f t="shared" si="9"/>
        <v>0</v>
      </c>
    </row>
    <row r="80" spans="1:67" x14ac:dyDescent="0.25">
      <c r="A80">
        <f t="shared" si="6"/>
        <v>35</v>
      </c>
      <c r="B80" s="6"/>
      <c r="C80" s="10"/>
      <c r="D80" s="32"/>
      <c r="E80" s="11"/>
      <c r="F80" s="10"/>
      <c r="G80" s="32"/>
      <c r="H80" s="11"/>
      <c r="I80" s="10">
        <v>10</v>
      </c>
      <c r="J80" s="32">
        <v>73</v>
      </c>
      <c r="K80" s="11">
        <v>5</v>
      </c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>
        <v>5</v>
      </c>
      <c r="Y80" s="32">
        <v>84</v>
      </c>
      <c r="Z80" s="11">
        <v>5</v>
      </c>
      <c r="AA80" s="10"/>
      <c r="AB80" s="32"/>
      <c r="AC80" s="11"/>
      <c r="AD80" s="10"/>
      <c r="AE80" s="32"/>
      <c r="AF80" s="11"/>
      <c r="AG80" s="10">
        <v>0</v>
      </c>
      <c r="AH80" s="32">
        <v>95</v>
      </c>
      <c r="AI80" s="11">
        <v>5</v>
      </c>
      <c r="AJ80" s="10">
        <v>-5</v>
      </c>
      <c r="AK80" s="32">
        <v>104</v>
      </c>
      <c r="AL80" s="11">
        <v>5</v>
      </c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>
        <v>-10</v>
      </c>
      <c r="BF80" s="32">
        <v>124</v>
      </c>
      <c r="BG80" s="11">
        <v>5</v>
      </c>
      <c r="BH80" s="10"/>
      <c r="BI80" s="32"/>
      <c r="BJ80" s="11"/>
      <c r="BK80" s="24">
        <v>45925</v>
      </c>
      <c r="BL80" s="41">
        <v>141</v>
      </c>
      <c r="BM80">
        <f t="shared" si="7"/>
        <v>0</v>
      </c>
      <c r="BN80">
        <f t="shared" si="8"/>
        <v>5</v>
      </c>
      <c r="BO80">
        <f t="shared" si="9"/>
        <v>0</v>
      </c>
    </row>
    <row r="81" spans="1:67" x14ac:dyDescent="0.25">
      <c r="A81">
        <f t="shared" si="6"/>
        <v>36</v>
      </c>
      <c r="B81" s="6"/>
      <c r="C81" s="10"/>
      <c r="D81" s="32"/>
      <c r="E81" s="11"/>
      <c r="F81" s="10"/>
      <c r="G81" s="32"/>
      <c r="H81" s="11"/>
      <c r="I81" s="10">
        <v>-10</v>
      </c>
      <c r="J81" s="32">
        <v>57</v>
      </c>
      <c r="K81" s="11">
        <v>6</v>
      </c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>
        <v>0</v>
      </c>
      <c r="Y81" s="32">
        <v>53</v>
      </c>
      <c r="Z81" s="11">
        <v>6</v>
      </c>
      <c r="AA81" s="10"/>
      <c r="AB81" s="32"/>
      <c r="AC81" s="11"/>
      <c r="AD81" s="10"/>
      <c r="AE81" s="32"/>
      <c r="AF81" s="11"/>
      <c r="AG81" s="10">
        <v>10</v>
      </c>
      <c r="AH81" s="32">
        <v>42</v>
      </c>
      <c r="AI81" s="11">
        <v>6</v>
      </c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  <c r="BH81" s="10"/>
      <c r="BI81" s="32"/>
      <c r="BJ81" s="11"/>
      <c r="BK81" s="24">
        <v>45926</v>
      </c>
      <c r="BL81" s="41">
        <v>142</v>
      </c>
      <c r="BM81">
        <f t="shared" ref="BM81:BM83" si="10">+BH81+AP81+AG81+AD81+AA81+X81+U81+R81+O81+L81+I81+F81+C81+AJ81+AM81+BB81+BE81</f>
        <v>0</v>
      </c>
      <c r="BN81">
        <f t="shared" ref="BN81:BN83" si="11">COUNT(C81:BJ81)/3</f>
        <v>3</v>
      </c>
      <c r="BO81">
        <f t="shared" ref="BO81:BO83" si="12">+BM81/BN81</f>
        <v>0</v>
      </c>
    </row>
    <row r="82" spans="1:67" x14ac:dyDescent="0.25">
      <c r="A82">
        <f t="shared" si="6"/>
        <v>37</v>
      </c>
      <c r="B82" s="6"/>
      <c r="C82" s="10"/>
      <c r="D82" s="32"/>
      <c r="E82" s="11"/>
      <c r="F82" s="10"/>
      <c r="G82" s="32"/>
      <c r="H82" s="11"/>
      <c r="I82" s="10">
        <v>10</v>
      </c>
      <c r="J82" s="32">
        <v>55</v>
      </c>
      <c r="K82" s="11">
        <v>6</v>
      </c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>
        <v>0</v>
      </c>
      <c r="Y82" s="32">
        <v>61</v>
      </c>
      <c r="Z82" s="11">
        <v>6</v>
      </c>
      <c r="AA82" s="10"/>
      <c r="AB82" s="32"/>
      <c r="AC82" s="11"/>
      <c r="AD82" s="10"/>
      <c r="AE82" s="32"/>
      <c r="AF82" s="11"/>
      <c r="AG82" s="10">
        <v>-10</v>
      </c>
      <c r="AH82" s="32">
        <v>124</v>
      </c>
      <c r="AI82" s="11">
        <v>6</v>
      </c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H82" s="10"/>
      <c r="BI82" s="32"/>
      <c r="BJ82" s="11"/>
      <c r="BK82" s="24">
        <v>45926</v>
      </c>
      <c r="BL82" s="41">
        <v>142</v>
      </c>
      <c r="BM82">
        <f t="shared" si="10"/>
        <v>0</v>
      </c>
      <c r="BN82">
        <f t="shared" si="11"/>
        <v>3</v>
      </c>
      <c r="BO82">
        <f t="shared" si="12"/>
        <v>0</v>
      </c>
    </row>
    <row r="83" spans="1:67" x14ac:dyDescent="0.25">
      <c r="A83">
        <f t="shared" si="6"/>
        <v>38</v>
      </c>
      <c r="B83" s="6"/>
      <c r="C83" s="10"/>
      <c r="D83" s="32"/>
      <c r="E83" s="11"/>
      <c r="F83" s="267">
        <v>-10</v>
      </c>
      <c r="G83" s="268">
        <v>149</v>
      </c>
      <c r="H83" s="378">
        <v>5</v>
      </c>
      <c r="I83" s="269">
        <v>5</v>
      </c>
      <c r="J83" s="270">
        <v>70</v>
      </c>
      <c r="K83" s="388">
        <v>5</v>
      </c>
      <c r="L83" s="269">
        <v>10</v>
      </c>
      <c r="M83" s="270">
        <v>64</v>
      </c>
      <c r="N83" s="388">
        <v>5</v>
      </c>
      <c r="O83" s="267">
        <v>0</v>
      </c>
      <c r="P83" s="268">
        <v>86</v>
      </c>
      <c r="Q83" s="378">
        <v>5</v>
      </c>
      <c r="R83" s="10"/>
      <c r="S83" s="32"/>
      <c r="T83" s="11"/>
      <c r="U83" s="267">
        <v>10</v>
      </c>
      <c r="V83" s="268">
        <v>37</v>
      </c>
      <c r="W83" s="378">
        <v>5</v>
      </c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267">
        <v>5</v>
      </c>
      <c r="AK83" s="268">
        <v>64</v>
      </c>
      <c r="AL83" s="378">
        <v>5</v>
      </c>
      <c r="AM83" s="10"/>
      <c r="AN83" s="32"/>
      <c r="AO83" s="11"/>
      <c r="AP83" s="10"/>
      <c r="AQ83" s="32"/>
      <c r="AR83" s="11"/>
      <c r="AS83" s="269">
        <v>-5</v>
      </c>
      <c r="AT83" s="270">
        <v>103</v>
      </c>
      <c r="AU83" s="388">
        <v>5</v>
      </c>
      <c r="AV83" s="269">
        <v>0</v>
      </c>
      <c r="AW83" s="270">
        <v>86</v>
      </c>
      <c r="AX83" s="388">
        <v>5</v>
      </c>
      <c r="AY83" s="269">
        <v>-10</v>
      </c>
      <c r="AZ83" s="270">
        <v>159</v>
      </c>
      <c r="BA83" s="388">
        <v>5</v>
      </c>
      <c r="BB83" s="10"/>
      <c r="BC83" s="32"/>
      <c r="BD83" s="11"/>
      <c r="BE83" s="10"/>
      <c r="BF83" s="32"/>
      <c r="BG83" s="11"/>
      <c r="BH83" s="267">
        <v>-5</v>
      </c>
      <c r="BI83" s="268">
        <v>99</v>
      </c>
      <c r="BJ83" s="378">
        <v>5</v>
      </c>
      <c r="BK83" s="24">
        <v>45927</v>
      </c>
      <c r="BL83" s="41">
        <v>143</v>
      </c>
      <c r="BM83">
        <f t="shared" si="10"/>
        <v>15</v>
      </c>
      <c r="BN83">
        <f t="shared" si="11"/>
        <v>10</v>
      </c>
      <c r="BO83">
        <f t="shared" si="12"/>
        <v>1.5</v>
      </c>
    </row>
    <row r="84" spans="1:67" x14ac:dyDescent="0.25">
      <c r="A84">
        <f t="shared" si="6"/>
        <v>39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  <c r="BH84" s="10"/>
      <c r="BI84" s="32"/>
      <c r="BJ84" s="11"/>
      <c r="BL84" s="41"/>
    </row>
    <row r="85" spans="1:67" x14ac:dyDescent="0.25">
      <c r="A85">
        <f t="shared" si="6"/>
        <v>40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H85" s="10"/>
      <c r="BI85" s="32"/>
      <c r="BJ85" s="11"/>
      <c r="BL85" s="41"/>
    </row>
    <row r="86" spans="1:67" x14ac:dyDescent="0.25">
      <c r="A86">
        <f t="shared" si="6"/>
        <v>41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  <c r="BH86" s="10"/>
      <c r="BI86" s="32"/>
      <c r="BJ86" s="11"/>
      <c r="BL86" s="41"/>
    </row>
    <row r="87" spans="1:67" x14ac:dyDescent="0.25">
      <c r="A87">
        <f t="shared" si="6"/>
        <v>42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  <c r="BH87" s="10"/>
      <c r="BI87" s="32"/>
      <c r="BJ87" s="11"/>
      <c r="BL87" s="76"/>
    </row>
    <row r="88" spans="1:67" x14ac:dyDescent="0.25">
      <c r="A88">
        <f t="shared" si="6"/>
        <v>43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H88" s="10"/>
      <c r="BI88" s="32"/>
      <c r="BJ88" s="11"/>
      <c r="BL88" s="41"/>
    </row>
    <row r="89" spans="1:67" x14ac:dyDescent="0.25">
      <c r="A89">
        <f t="shared" si="6"/>
        <v>44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  <c r="BH89" s="10"/>
      <c r="BI89" s="32"/>
      <c r="BJ89" s="11"/>
      <c r="BL89" s="41"/>
    </row>
    <row r="90" spans="1:67" x14ac:dyDescent="0.25">
      <c r="A90">
        <f t="shared" si="6"/>
        <v>45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  <c r="BH90" s="10"/>
      <c r="BI90" s="32"/>
      <c r="BJ90" s="11"/>
    </row>
    <row r="91" spans="1:67" x14ac:dyDescent="0.25">
      <c r="A91">
        <f>+A90+1</f>
        <v>46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H91" s="10"/>
      <c r="BI91" s="32"/>
      <c r="BJ91" s="11"/>
      <c r="BK91" s="28"/>
      <c r="BL91" s="41"/>
    </row>
    <row r="92" spans="1:67" x14ac:dyDescent="0.25">
      <c r="A92">
        <f t="shared" si="6"/>
        <v>47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  <c r="BH92" s="10"/>
      <c r="BI92" s="32"/>
      <c r="BJ92" s="11"/>
      <c r="BL92" s="41"/>
    </row>
    <row r="93" spans="1:67" x14ac:dyDescent="0.25">
      <c r="A93">
        <f t="shared" si="6"/>
        <v>48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  <c r="BH93" s="10"/>
      <c r="BI93" s="32"/>
      <c r="BJ93" s="11"/>
      <c r="BK93" s="28"/>
      <c r="BL93" s="76"/>
    </row>
    <row r="94" spans="1:67" x14ac:dyDescent="0.25">
      <c r="A94">
        <f t="shared" si="6"/>
        <v>49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H94" s="10"/>
      <c r="BI94" s="32"/>
      <c r="BJ94" s="11"/>
      <c r="BL94" s="41"/>
    </row>
    <row r="95" spans="1:67" x14ac:dyDescent="0.25">
      <c r="A95">
        <f t="shared" si="6"/>
        <v>50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  <c r="BH95" s="10"/>
      <c r="BI95" s="32"/>
      <c r="BJ95" s="11"/>
      <c r="BL95" s="41"/>
    </row>
    <row r="96" spans="1:67" x14ac:dyDescent="0.25">
      <c r="A96">
        <f t="shared" si="6"/>
        <v>51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H96" s="10"/>
      <c r="BI96" s="32"/>
      <c r="BJ96" s="11"/>
      <c r="BK96" s="28"/>
      <c r="BL96" s="41"/>
    </row>
    <row r="97" spans="1:64" x14ac:dyDescent="0.25">
      <c r="A97">
        <f t="shared" si="6"/>
        <v>52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10"/>
      <c r="BI97" s="32"/>
      <c r="BJ97" s="11"/>
      <c r="BK97" s="28"/>
      <c r="BL97" s="41"/>
    </row>
    <row r="98" spans="1:64" x14ac:dyDescent="0.25">
      <c r="A98">
        <f t="shared" si="6"/>
        <v>53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10"/>
      <c r="BI98" s="32"/>
      <c r="BJ98" s="11"/>
      <c r="BK98" s="28"/>
      <c r="BL98" s="41"/>
    </row>
    <row r="99" spans="1:64" x14ac:dyDescent="0.25">
      <c r="A99">
        <f t="shared" si="6"/>
        <v>54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10"/>
      <c r="BI99" s="32"/>
      <c r="BJ99" s="11"/>
      <c r="BK99" s="28"/>
      <c r="BL99" s="41"/>
    </row>
    <row r="100" spans="1:64" x14ac:dyDescent="0.25">
      <c r="A100">
        <f t="shared" si="6"/>
        <v>55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10"/>
      <c r="BI100" s="32"/>
      <c r="BJ100" s="11"/>
      <c r="BL100" s="41"/>
    </row>
    <row r="101" spans="1:64" x14ac:dyDescent="0.25">
      <c r="A101">
        <f t="shared" si="6"/>
        <v>56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H101" s="10"/>
      <c r="BI101" s="32"/>
      <c r="BJ101" s="11"/>
      <c r="BL101" s="41"/>
    </row>
    <row r="102" spans="1:64" x14ac:dyDescent="0.25">
      <c r="A102">
        <f t="shared" si="6"/>
        <v>57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H102" s="10"/>
      <c r="BI102" s="32"/>
      <c r="BJ102" s="11"/>
      <c r="BL102" s="41"/>
    </row>
    <row r="103" spans="1:64" x14ac:dyDescent="0.25">
      <c r="A103">
        <f t="shared" si="6"/>
        <v>58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10"/>
      <c r="BI103" s="32"/>
      <c r="BJ103" s="11"/>
      <c r="BL103" s="41"/>
    </row>
    <row r="104" spans="1:64" x14ac:dyDescent="0.25">
      <c r="A104">
        <f t="shared" si="6"/>
        <v>59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H104" s="10"/>
      <c r="BI104" s="32"/>
      <c r="BJ104" s="11"/>
      <c r="BL104" s="41"/>
    </row>
    <row r="105" spans="1:64" x14ac:dyDescent="0.25">
      <c r="A105">
        <f t="shared" si="6"/>
        <v>60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H105" s="10"/>
      <c r="BI105" s="32"/>
      <c r="BJ105" s="11"/>
      <c r="BL105" s="41"/>
    </row>
    <row r="106" spans="1:64" x14ac:dyDescent="0.25">
      <c r="A106">
        <f t="shared" si="6"/>
        <v>61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10"/>
      <c r="BI106" s="32"/>
      <c r="BJ106" s="11"/>
      <c r="BL106" s="41"/>
    </row>
    <row r="107" spans="1:64" x14ac:dyDescent="0.25">
      <c r="A107">
        <f t="shared" si="6"/>
        <v>62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10"/>
      <c r="BI107" s="32"/>
      <c r="BJ107" s="11"/>
      <c r="BL107" s="41"/>
    </row>
    <row r="108" spans="1:64" x14ac:dyDescent="0.25">
      <c r="A108">
        <f t="shared" si="6"/>
        <v>63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10"/>
      <c r="BI108" s="32"/>
      <c r="BJ108" s="11"/>
      <c r="BL108" s="41"/>
    </row>
    <row r="109" spans="1:64" x14ac:dyDescent="0.25">
      <c r="A109">
        <f t="shared" si="6"/>
        <v>64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10"/>
      <c r="BI109" s="32"/>
      <c r="BJ109" s="11"/>
      <c r="BL109" s="41"/>
    </row>
    <row r="110" spans="1:64" x14ac:dyDescent="0.25">
      <c r="A110">
        <f t="shared" si="6"/>
        <v>65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10"/>
      <c r="BI110" s="32"/>
      <c r="BJ110" s="11"/>
      <c r="BK110" s="127"/>
      <c r="BL110" s="76"/>
    </row>
    <row r="111" spans="1:64" x14ac:dyDescent="0.25">
      <c r="A111">
        <f t="shared" si="6"/>
        <v>66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10"/>
      <c r="BI111" s="32"/>
      <c r="BJ111" s="11"/>
      <c r="BK111" s="28"/>
      <c r="BL111" s="41"/>
    </row>
    <row r="112" spans="1:64" x14ac:dyDescent="0.25">
      <c r="A112">
        <f t="shared" si="6"/>
        <v>67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10"/>
      <c r="BI112" s="32"/>
      <c r="BJ112" s="11"/>
      <c r="BK112" s="28"/>
      <c r="BL112" s="41"/>
    </row>
    <row r="113" spans="1:64" x14ac:dyDescent="0.25">
      <c r="A113">
        <f t="shared" si="6"/>
        <v>68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10"/>
      <c r="BI113" s="32"/>
      <c r="BJ113" s="11"/>
      <c r="BL113" s="41"/>
    </row>
    <row r="114" spans="1:64" x14ac:dyDescent="0.25">
      <c r="A114">
        <f t="shared" si="6"/>
        <v>69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10"/>
      <c r="BI114" s="32"/>
      <c r="BJ114" s="11"/>
      <c r="BL114" s="41"/>
    </row>
    <row r="115" spans="1:64" x14ac:dyDescent="0.25">
      <c r="A115">
        <f t="shared" si="6"/>
        <v>70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10"/>
      <c r="BI115" s="32"/>
      <c r="BJ115" s="11"/>
      <c r="BL115" s="41"/>
    </row>
    <row r="116" spans="1:64" x14ac:dyDescent="0.25">
      <c r="A116">
        <f t="shared" si="6"/>
        <v>71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10"/>
      <c r="BI116" s="32"/>
      <c r="BJ116" s="11"/>
      <c r="BL116" s="41"/>
    </row>
    <row r="117" spans="1:64" x14ac:dyDescent="0.25">
      <c r="A117">
        <f t="shared" si="6"/>
        <v>72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B117" s="10"/>
      <c r="BC117" s="32"/>
      <c r="BD117" s="11"/>
      <c r="BE117" s="10"/>
      <c r="BF117" s="32"/>
      <c r="BG117" s="11"/>
      <c r="BH117" s="10"/>
      <c r="BI117" s="32"/>
      <c r="BJ117" s="11"/>
      <c r="BL117" s="41"/>
    </row>
    <row r="118" spans="1:64" x14ac:dyDescent="0.25">
      <c r="A118">
        <f t="shared" ref="A118:A159" si="13">+A117+1</f>
        <v>73</v>
      </c>
      <c r="B118" s="6"/>
      <c r="C118" s="12"/>
      <c r="D118" s="36"/>
      <c r="E118" s="13"/>
      <c r="F118" s="12"/>
      <c r="G118" s="36"/>
      <c r="H118" s="13"/>
      <c r="I118" s="12"/>
      <c r="J118" s="36"/>
      <c r="K118" s="13"/>
      <c r="L118" s="12"/>
      <c r="M118" s="36"/>
      <c r="N118" s="13"/>
      <c r="O118" s="12"/>
      <c r="P118" s="36"/>
      <c r="Q118" s="13"/>
      <c r="R118" s="12"/>
      <c r="S118" s="36"/>
      <c r="T118" s="13"/>
      <c r="U118" s="12"/>
      <c r="V118" s="36"/>
      <c r="W118" s="13"/>
      <c r="X118" s="12"/>
      <c r="Y118" s="36"/>
      <c r="Z118" s="13"/>
      <c r="AA118" s="12"/>
      <c r="AB118" s="36"/>
      <c r="AC118" s="13"/>
      <c r="AD118" s="12"/>
      <c r="AE118" s="36"/>
      <c r="AF118" s="13"/>
      <c r="AG118" s="12"/>
      <c r="AH118" s="36"/>
      <c r="AI118" s="13"/>
      <c r="AJ118" s="12"/>
      <c r="AK118" s="36"/>
      <c r="AL118" s="13"/>
      <c r="AM118" s="12"/>
      <c r="AN118" s="36"/>
      <c r="AO118" s="13"/>
      <c r="AP118" s="12"/>
      <c r="AQ118" s="36"/>
      <c r="AR118" s="13"/>
      <c r="AS118" s="12"/>
      <c r="AT118" s="36"/>
      <c r="AU118" s="13"/>
      <c r="AV118" s="12"/>
      <c r="AW118" s="36"/>
      <c r="AX118" s="13"/>
      <c r="AY118" s="12"/>
      <c r="AZ118" s="36"/>
      <c r="BA118" s="13"/>
      <c r="BB118" s="12"/>
      <c r="BC118" s="36"/>
      <c r="BD118" s="13"/>
      <c r="BE118" s="12"/>
      <c r="BF118" s="36"/>
      <c r="BG118" s="13"/>
      <c r="BH118" s="12"/>
      <c r="BI118" s="36"/>
      <c r="BJ118" s="13"/>
      <c r="BL118" s="41"/>
    </row>
    <row r="119" spans="1:64" x14ac:dyDescent="0.25">
      <c r="A119">
        <f t="shared" si="13"/>
        <v>74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10"/>
      <c r="BI119" s="32"/>
      <c r="BJ119" s="11"/>
      <c r="BL119" s="41"/>
    </row>
    <row r="120" spans="1:64" x14ac:dyDescent="0.25">
      <c r="A120">
        <f t="shared" si="13"/>
        <v>75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H120" s="10"/>
      <c r="BI120" s="32"/>
      <c r="BJ120" s="11"/>
      <c r="BL120" s="41"/>
    </row>
    <row r="121" spans="1:64" x14ac:dyDescent="0.25">
      <c r="A121">
        <f t="shared" si="13"/>
        <v>76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H121" s="10"/>
      <c r="BI121" s="32"/>
      <c r="BJ121" s="11"/>
      <c r="BL121" s="41"/>
    </row>
    <row r="122" spans="1:64" x14ac:dyDescent="0.25">
      <c r="A122">
        <f t="shared" si="13"/>
        <v>77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H122" s="10"/>
      <c r="BI122" s="32"/>
      <c r="BJ122" s="11"/>
      <c r="BL122" s="41"/>
    </row>
    <row r="123" spans="1:64" x14ac:dyDescent="0.25">
      <c r="A123">
        <f t="shared" si="13"/>
        <v>78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H123" s="10"/>
      <c r="BI123" s="32"/>
      <c r="BJ123" s="11"/>
      <c r="BL123" s="41"/>
    </row>
    <row r="124" spans="1:64" x14ac:dyDescent="0.25">
      <c r="A124">
        <f t="shared" si="13"/>
        <v>79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H124" s="10"/>
      <c r="BI124" s="32"/>
      <c r="BJ124" s="11"/>
      <c r="BL124" s="41"/>
    </row>
    <row r="125" spans="1:64" x14ac:dyDescent="0.25">
      <c r="A125">
        <f t="shared" si="13"/>
        <v>80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  <c r="BH125" s="10"/>
      <c r="BI125" s="32"/>
      <c r="BJ125" s="11"/>
      <c r="BL125" s="41"/>
    </row>
    <row r="126" spans="1:64" x14ac:dyDescent="0.25">
      <c r="A126">
        <f t="shared" si="13"/>
        <v>81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H126" s="10"/>
      <c r="BI126" s="32"/>
      <c r="BJ126" s="11"/>
      <c r="BL126" s="41"/>
    </row>
    <row r="127" spans="1:64" x14ac:dyDescent="0.25">
      <c r="A127">
        <f t="shared" si="13"/>
        <v>82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H127" s="10"/>
      <c r="BI127" s="32"/>
      <c r="BJ127" s="11"/>
      <c r="BL127" s="41"/>
    </row>
    <row r="128" spans="1:64" x14ac:dyDescent="0.25">
      <c r="A128">
        <f t="shared" si="13"/>
        <v>83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H128" s="10"/>
      <c r="BI128" s="32"/>
      <c r="BJ128" s="11"/>
      <c r="BL128" s="41"/>
    </row>
    <row r="129" spans="1:64" x14ac:dyDescent="0.25">
      <c r="A129">
        <f t="shared" si="13"/>
        <v>84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H129" s="10"/>
      <c r="BI129" s="32"/>
      <c r="BJ129" s="11"/>
    </row>
    <row r="130" spans="1:64" x14ac:dyDescent="0.25">
      <c r="A130">
        <f t="shared" si="13"/>
        <v>85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H130" s="10"/>
      <c r="BI130" s="32"/>
      <c r="BJ130" s="11"/>
    </row>
    <row r="131" spans="1:64" x14ac:dyDescent="0.25">
      <c r="A131">
        <f t="shared" si="13"/>
        <v>86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H131" s="10"/>
      <c r="BI131" s="32"/>
      <c r="BJ131" s="11"/>
      <c r="BL131" s="41"/>
    </row>
    <row r="132" spans="1:64" x14ac:dyDescent="0.25">
      <c r="A132">
        <f t="shared" si="13"/>
        <v>87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H132" s="10"/>
      <c r="BI132" s="32"/>
      <c r="BJ132" s="11"/>
      <c r="BL132" s="41"/>
    </row>
    <row r="133" spans="1:64" x14ac:dyDescent="0.25">
      <c r="A133">
        <f t="shared" si="13"/>
        <v>88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H133" s="10"/>
      <c r="BI133" s="32"/>
      <c r="BJ133" s="11"/>
      <c r="BL133" s="41"/>
    </row>
    <row r="134" spans="1:64" x14ac:dyDescent="0.25">
      <c r="A134">
        <f t="shared" si="13"/>
        <v>89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B134" s="10"/>
      <c r="BC134" s="32"/>
      <c r="BD134" s="11"/>
      <c r="BE134" s="10"/>
      <c r="BF134" s="32"/>
      <c r="BG134" s="11"/>
      <c r="BH134" s="10"/>
      <c r="BI134" s="32"/>
      <c r="BJ134" s="11"/>
      <c r="BL134" s="41"/>
    </row>
    <row r="135" spans="1:64" x14ac:dyDescent="0.25">
      <c r="A135">
        <f t="shared" si="13"/>
        <v>90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H135" s="10"/>
      <c r="BI135" s="32"/>
      <c r="BJ135" s="11"/>
      <c r="BL135" s="41"/>
    </row>
    <row r="136" spans="1:64" x14ac:dyDescent="0.25">
      <c r="A136">
        <f t="shared" si="13"/>
        <v>91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10"/>
      <c r="BI136" s="32"/>
      <c r="BJ136" s="11"/>
      <c r="BL136" s="41"/>
    </row>
    <row r="137" spans="1:64" x14ac:dyDescent="0.25">
      <c r="A137">
        <f t="shared" si="13"/>
        <v>92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10"/>
      <c r="BI137" s="32"/>
      <c r="BJ137" s="11"/>
      <c r="BL137" s="41"/>
    </row>
    <row r="138" spans="1:64" x14ac:dyDescent="0.25">
      <c r="A138">
        <f t="shared" si="13"/>
        <v>93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10"/>
      <c r="BI138" s="32"/>
      <c r="BJ138" s="11"/>
      <c r="BL138" s="41"/>
    </row>
    <row r="139" spans="1:64" x14ac:dyDescent="0.25">
      <c r="A139">
        <f t="shared" si="13"/>
        <v>94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H139" s="10"/>
      <c r="BI139" s="32"/>
      <c r="BJ139" s="11"/>
      <c r="BL139" s="41"/>
    </row>
    <row r="140" spans="1:64" x14ac:dyDescent="0.25">
      <c r="A140">
        <f t="shared" si="13"/>
        <v>95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10"/>
      <c r="BI140" s="32"/>
      <c r="BJ140" s="11"/>
      <c r="BL140" s="41"/>
    </row>
    <row r="141" spans="1:64" x14ac:dyDescent="0.25">
      <c r="A141">
        <f t="shared" si="13"/>
        <v>96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10"/>
      <c r="BI141" s="32"/>
      <c r="BJ141" s="11"/>
      <c r="BL141" s="41"/>
    </row>
    <row r="142" spans="1:64" x14ac:dyDescent="0.25">
      <c r="A142">
        <f t="shared" si="13"/>
        <v>97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10"/>
      <c r="BI142" s="32"/>
      <c r="BJ142" s="11"/>
      <c r="BL142" s="41"/>
    </row>
    <row r="143" spans="1:64" x14ac:dyDescent="0.25">
      <c r="A143">
        <f t="shared" si="13"/>
        <v>98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B143" s="10"/>
      <c r="BC143" s="32"/>
      <c r="BD143" s="11"/>
      <c r="BE143" s="10"/>
      <c r="BF143" s="32"/>
      <c r="BG143" s="11"/>
      <c r="BH143" s="10"/>
      <c r="BI143" s="32"/>
      <c r="BJ143" s="11"/>
      <c r="BL143" s="41"/>
    </row>
    <row r="144" spans="1:64" x14ac:dyDescent="0.25">
      <c r="A144">
        <f t="shared" si="13"/>
        <v>99</v>
      </c>
      <c r="B144" s="6"/>
      <c r="C144" s="12"/>
      <c r="D144" s="36"/>
      <c r="E144" s="13"/>
      <c r="F144" s="12"/>
      <c r="G144" s="36"/>
      <c r="H144" s="13"/>
      <c r="I144" s="12"/>
      <c r="J144" s="36"/>
      <c r="K144" s="13"/>
      <c r="L144" s="12"/>
      <c r="M144" s="36"/>
      <c r="N144" s="13"/>
      <c r="O144" s="12"/>
      <c r="P144" s="36"/>
      <c r="Q144" s="13"/>
      <c r="R144" s="12"/>
      <c r="S144" s="36"/>
      <c r="T144" s="13"/>
      <c r="U144" s="12"/>
      <c r="V144" s="36"/>
      <c r="W144" s="13"/>
      <c r="X144" s="12"/>
      <c r="Y144" s="36"/>
      <c r="Z144" s="13"/>
      <c r="AA144" s="12"/>
      <c r="AB144" s="36"/>
      <c r="AC144" s="13"/>
      <c r="AD144" s="12"/>
      <c r="AE144" s="36"/>
      <c r="AF144" s="13"/>
      <c r="AG144" s="12"/>
      <c r="AH144" s="36"/>
      <c r="AI144" s="13"/>
      <c r="AJ144" s="12"/>
      <c r="AK144" s="36"/>
      <c r="AL144" s="13"/>
      <c r="AM144" s="12"/>
      <c r="AN144" s="36"/>
      <c r="AO144" s="13"/>
      <c r="AP144" s="12"/>
      <c r="AQ144" s="36"/>
      <c r="AR144" s="13"/>
      <c r="AS144" s="12"/>
      <c r="AT144" s="36"/>
      <c r="AU144" s="13"/>
      <c r="AV144" s="12"/>
      <c r="AW144" s="36"/>
      <c r="AX144" s="13"/>
      <c r="AY144" s="12"/>
      <c r="AZ144" s="36"/>
      <c r="BA144" s="13"/>
      <c r="BB144" s="12"/>
      <c r="BC144" s="36"/>
      <c r="BD144" s="13"/>
      <c r="BE144" s="12"/>
      <c r="BF144" s="36"/>
      <c r="BG144" s="13"/>
      <c r="BH144" s="12"/>
      <c r="BI144" s="36"/>
      <c r="BJ144" s="13"/>
      <c r="BL144" s="41"/>
    </row>
    <row r="145" spans="1:64" x14ac:dyDescent="0.25">
      <c r="A145">
        <f t="shared" si="13"/>
        <v>100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H145" s="10"/>
      <c r="BI145" s="32"/>
      <c r="BJ145" s="11"/>
      <c r="BL145" s="41"/>
    </row>
    <row r="146" spans="1:64" x14ac:dyDescent="0.25">
      <c r="A146">
        <f t="shared" si="13"/>
        <v>101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H146" s="10"/>
      <c r="BI146" s="32"/>
      <c r="BJ146" s="11"/>
      <c r="BL146" s="41"/>
    </row>
    <row r="147" spans="1:64" x14ac:dyDescent="0.25">
      <c r="A147">
        <f t="shared" si="13"/>
        <v>102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H147" s="10"/>
      <c r="BI147" s="32"/>
      <c r="BJ147" s="11"/>
      <c r="BL147" s="41"/>
    </row>
    <row r="148" spans="1:64" x14ac:dyDescent="0.25">
      <c r="A148">
        <f t="shared" si="13"/>
        <v>103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B148" s="10"/>
      <c r="BC148" s="32"/>
      <c r="BD148" s="11"/>
      <c r="BE148" s="10"/>
      <c r="BF148" s="32"/>
      <c r="BG148" s="11"/>
      <c r="BH148" s="10"/>
      <c r="BI148" s="32"/>
      <c r="BJ148" s="11"/>
      <c r="BL148" s="41"/>
    </row>
    <row r="149" spans="1:64" x14ac:dyDescent="0.25">
      <c r="A149">
        <f t="shared" si="13"/>
        <v>104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10"/>
      <c r="BI149" s="32"/>
      <c r="BJ149" s="11"/>
      <c r="BL149" s="41"/>
    </row>
    <row r="150" spans="1:64" x14ac:dyDescent="0.25">
      <c r="A150">
        <f t="shared" si="13"/>
        <v>105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H150" s="10"/>
      <c r="BI150" s="32"/>
      <c r="BJ150" s="11"/>
      <c r="BL150" s="41"/>
    </row>
    <row r="151" spans="1:64" x14ac:dyDescent="0.25">
      <c r="A151">
        <f t="shared" si="13"/>
        <v>106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10"/>
      <c r="BI151" s="32"/>
      <c r="BJ151" s="11"/>
      <c r="BL151" s="41"/>
    </row>
    <row r="152" spans="1:64" x14ac:dyDescent="0.25">
      <c r="A152">
        <f t="shared" si="13"/>
        <v>107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10"/>
      <c r="BI152" s="32"/>
      <c r="BJ152" s="11"/>
      <c r="BL152" s="41"/>
    </row>
    <row r="153" spans="1:64" x14ac:dyDescent="0.25">
      <c r="A153">
        <f t="shared" si="13"/>
        <v>108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10"/>
      <c r="BI153" s="32"/>
      <c r="BJ153" s="11"/>
      <c r="BL153" s="41"/>
    </row>
    <row r="154" spans="1:64" x14ac:dyDescent="0.25">
      <c r="A154">
        <f t="shared" si="13"/>
        <v>109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H154" s="10"/>
      <c r="BI154" s="32"/>
      <c r="BJ154" s="11"/>
    </row>
    <row r="155" spans="1:64" x14ac:dyDescent="0.25">
      <c r="A155">
        <f t="shared" si="13"/>
        <v>110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H155" s="10"/>
      <c r="BI155" s="32"/>
      <c r="BJ155" s="11"/>
    </row>
    <row r="156" spans="1:64" x14ac:dyDescent="0.25">
      <c r="A156">
        <f t="shared" si="13"/>
        <v>111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H156" s="10"/>
      <c r="BI156" s="32"/>
      <c r="BJ156" s="11"/>
    </row>
    <row r="157" spans="1:64" x14ac:dyDescent="0.25">
      <c r="A157">
        <f t="shared" si="13"/>
        <v>112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H157" s="10"/>
      <c r="BI157" s="32"/>
      <c r="BJ157" s="11"/>
    </row>
    <row r="158" spans="1:64" x14ac:dyDescent="0.25">
      <c r="A158">
        <f t="shared" si="13"/>
        <v>113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H158" s="10"/>
      <c r="BI158" s="32"/>
      <c r="BJ158" s="11"/>
    </row>
    <row r="159" spans="1:64" x14ac:dyDescent="0.25">
      <c r="A159">
        <f t="shared" si="13"/>
        <v>114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H159" s="10"/>
      <c r="BI159" s="32"/>
      <c r="BJ159" s="11"/>
    </row>
  </sheetData>
  <sortState xmlns:xlrd2="http://schemas.microsoft.com/office/spreadsheetml/2017/richdata2" ref="B5:G24">
    <sortCondition descending="1" ref="G5"/>
    <sortCondition descending="1" ref="F5"/>
    <sortCondition ref="D5"/>
  </sortState>
  <mergeCells count="20">
    <mergeCell ref="BE44:BG44"/>
    <mergeCell ref="U44:W44"/>
    <mergeCell ref="X44:Z44"/>
    <mergeCell ref="BH44:BJ44"/>
    <mergeCell ref="AA44:AC44"/>
    <mergeCell ref="AD44:AF44"/>
    <mergeCell ref="AG44:AI44"/>
    <mergeCell ref="AP44:AR44"/>
    <mergeCell ref="AJ44:AL44"/>
    <mergeCell ref="AM44:AO44"/>
    <mergeCell ref="BB44:BD44"/>
    <mergeCell ref="AS44:AU44"/>
    <mergeCell ref="AV44:AX44"/>
    <mergeCell ref="AY44:BA44"/>
    <mergeCell ref="R44:T44"/>
    <mergeCell ref="C44:E44"/>
    <mergeCell ref="F44:H44"/>
    <mergeCell ref="I44:K44"/>
    <mergeCell ref="L44:N44"/>
    <mergeCell ref="O44:Q44"/>
  </mergeCells>
  <phoneticPr fontId="4" type="noConversion"/>
  <pageMargins left="0.75" right="0.75" top="1" bottom="1" header="0" footer="0"/>
  <pageSetup paperSize="9" scale="3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11</vt:i4>
      </vt:variant>
    </vt:vector>
  </HeadingPairs>
  <TitlesOfParts>
    <vt:vector size="55" baseType="lpstr">
      <vt:lpstr>GENERAL</vt:lpstr>
      <vt:lpstr>Wizard Classic</vt:lpstr>
      <vt:lpstr>Magic</vt:lpstr>
      <vt:lpstr>Wizard</vt:lpstr>
      <vt:lpstr>Camelot</vt:lpstr>
      <vt:lpstr>Buti</vt:lpstr>
      <vt:lpstr>Pren 6!</vt:lpstr>
      <vt:lpstr>King</vt:lpstr>
      <vt:lpstr>Pumba</vt:lpstr>
      <vt:lpstr>Tute cabrò</vt:lpstr>
      <vt:lpstr>Kul</vt:lpstr>
      <vt:lpstr>Cribbage</vt:lpstr>
      <vt:lpstr>Canasta</vt:lpstr>
      <vt:lpstr>4 Duros</vt:lpstr>
      <vt:lpstr>Escombra</vt:lpstr>
      <vt:lpstr>Chinchón</vt:lpstr>
      <vt:lpstr>Euchre</vt:lpstr>
      <vt:lpstr>Euchre Sub.</vt:lpstr>
      <vt:lpstr>Whist</vt:lpstr>
      <vt:lpstr>Podrida</vt:lpstr>
      <vt:lpstr>5 Cogombres</vt:lpstr>
      <vt:lpstr>Cors</vt:lpstr>
      <vt:lpstr>Pocha</vt:lpstr>
      <vt:lpstr>Tute</vt:lpstr>
      <vt:lpstr>1000km</vt:lpstr>
      <vt:lpstr>Buti3</vt:lpstr>
      <vt:lpstr>Omaha</vt:lpstr>
      <vt:lpstr>Remigio</vt:lpstr>
      <vt:lpstr>Jass</vt:lpstr>
      <vt:lpstr>Skull King</vt:lpstr>
      <vt:lpstr>Black Jack</vt:lpstr>
      <vt:lpstr>Julepe</vt:lpstr>
      <vt:lpstr>7 i mig</vt:lpstr>
      <vt:lpstr>Texas</vt:lpstr>
      <vt:lpstr>Mus</vt:lpstr>
      <vt:lpstr>Tarot</vt:lpstr>
      <vt:lpstr>Guinyot</vt:lpstr>
      <vt:lpstr>Truc</vt:lpstr>
      <vt:lpstr>Portugués</vt:lpstr>
      <vt:lpstr>Copo</vt:lpstr>
      <vt:lpstr>9 19 29</vt:lpstr>
      <vt:lpstr>Manilla</vt:lpstr>
      <vt:lpstr>Poker D</vt:lpstr>
      <vt:lpstr>2110-2111 Wizard</vt:lpstr>
      <vt:lpstr>Buti!Área_de_impresión</vt:lpstr>
      <vt:lpstr>Buti3!Área_de_impresión</vt:lpstr>
      <vt:lpstr>Canasta!Área_de_impresión</vt:lpstr>
      <vt:lpstr>Cribbage!Área_de_impresión</vt:lpstr>
      <vt:lpstr>Escombra!Área_de_impresión</vt:lpstr>
      <vt:lpstr>GENERAL!Área_de_impresión</vt:lpstr>
      <vt:lpstr>Julepe!Área_de_impresión</vt:lpstr>
      <vt:lpstr>Pocha!Área_de_impresión</vt:lpstr>
      <vt:lpstr>Pumba!Área_de_impresión</vt:lpstr>
      <vt:lpstr>Remigio!Área_de_impresión</vt:lpstr>
      <vt:lpstr>Truc!Área_de_impresión</vt:lpstr>
    </vt:vector>
  </TitlesOfParts>
  <Company>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JORDI MARZA</dc:creator>
  <cp:lastModifiedBy>Jordi Marza Brillas</cp:lastModifiedBy>
  <cp:lastPrinted>2025-10-02T11:09:46Z</cp:lastPrinted>
  <dcterms:created xsi:type="dcterms:W3CDTF">2000-09-08T02:30:01Z</dcterms:created>
  <dcterms:modified xsi:type="dcterms:W3CDTF">2025-10-02T13:25:09Z</dcterms:modified>
</cp:coreProperties>
</file>